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hamel\Documents\Projects\pricing_analysis\"/>
    </mc:Choice>
  </mc:AlternateContent>
  <xr:revisionPtr revIDLastSave="0" documentId="13_ncr:1_{0A19ED8C-8875-46CF-8014-5DB1AB0A083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Best Outcomes" sheetId="8" r:id="rId1"/>
    <sheet name="Scenario Results" sheetId="5" r:id="rId2"/>
    <sheet name="Helpers" sheetId="9" r:id="rId3"/>
    <sheet name="Engine" sheetId="7" r:id="rId4"/>
    <sheet name="Model Assumptions" sheetId="2" r:id="rId5"/>
    <sheet name="Model Input" sheetId="3" r:id="rId6"/>
    <sheet name="Model Scenarios" sheetId="4" r:id="rId7"/>
    <sheet name="FilePath" sheetId="1" r:id="rId8"/>
  </sheets>
  <definedNames>
    <definedName name="ExternalData_1" localSheetId="4" hidden="1">'Model Assumptions'!$A$1:$B$11</definedName>
    <definedName name="ExternalData_1" localSheetId="5" hidden="1">'Model Input'!$A$1:$Q$45</definedName>
    <definedName name="ExternalData_1" localSheetId="6" hidden="1">'Model Scenarios'!$A$1:$D$6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7" l="1" a="1"/>
  <c r="A2" i="7" s="1"/>
  <c r="A8" i="9" a="1"/>
  <c r="A8" i="9" s="1"/>
  <c r="A9" i="9" a="1"/>
  <c r="A9" i="9" s="1"/>
  <c r="A10" i="9" a="1"/>
  <c r="A10" i="9"/>
  <c r="A11" i="9" a="1"/>
  <c r="A11" i="9" s="1"/>
  <c r="A12" i="9" a="1"/>
  <c r="A12" i="9" s="1"/>
  <c r="A13" i="9" a="1"/>
  <c r="A13" i="9" s="1"/>
  <c r="A14" i="9" a="1"/>
  <c r="A14" i="9" s="1"/>
  <c r="A15" i="9" a="1"/>
  <c r="A15" i="9" s="1"/>
  <c r="A16" i="9" a="1"/>
  <c r="A16" i="9" s="1"/>
  <c r="A17" i="9" a="1"/>
  <c r="A17" i="9" s="1"/>
  <c r="A18" i="9" a="1"/>
  <c r="A18" i="9" s="1"/>
  <c r="A19" i="9" a="1"/>
  <c r="A19" i="9" s="1"/>
  <c r="A20" i="9" a="1"/>
  <c r="A20" i="9" s="1"/>
  <c r="A21" i="9" a="1"/>
  <c r="A21" i="9" s="1"/>
  <c r="A22" i="9" a="1"/>
  <c r="A22" i="9" s="1"/>
  <c r="A23" i="9" a="1"/>
  <c r="A23" i="9" s="1"/>
  <c r="A24" i="9" a="1"/>
  <c r="A24" i="9" s="1"/>
  <c r="A25" i="9" a="1"/>
  <c r="A25" i="9" s="1"/>
  <c r="A26" i="9" a="1"/>
  <c r="A26" i="9" s="1"/>
  <c r="A27" i="9" a="1"/>
  <c r="A27" i="9" s="1"/>
  <c r="A28" i="9" a="1"/>
  <c r="A28" i="9" s="1"/>
  <c r="A29" i="9" a="1"/>
  <c r="A29" i="9" s="1"/>
  <c r="A30" i="9" a="1"/>
  <c r="A30" i="9" s="1"/>
  <c r="A31" i="9" a="1"/>
  <c r="A31" i="9" s="1"/>
  <c r="A32" i="9" a="1"/>
  <c r="A32" i="9" s="1"/>
  <c r="A33" i="9" a="1"/>
  <c r="A33" i="9" s="1"/>
  <c r="A34" i="9" a="1"/>
  <c r="A34" i="9" s="1"/>
  <c r="A35" i="9" a="1"/>
  <c r="A35" i="9" s="1"/>
  <c r="A36" i="9" a="1"/>
  <c r="A36" i="9" s="1"/>
  <c r="A37" i="9" a="1"/>
  <c r="A37" i="9" s="1"/>
  <c r="A38" i="9" a="1"/>
  <c r="A38" i="9" s="1"/>
  <c r="A39" i="9" a="1"/>
  <c r="A39" i="9" s="1"/>
  <c r="A40" i="9" a="1"/>
  <c r="A40" i="9" s="1"/>
  <c r="A41" i="9" a="1"/>
  <c r="A41" i="9" s="1"/>
  <c r="A42" i="9" a="1"/>
  <c r="A42" i="9" s="1"/>
  <c r="A43" i="9" a="1"/>
  <c r="A43" i="9" s="1"/>
  <c r="A44" i="9" a="1"/>
  <c r="A44" i="9" s="1"/>
  <c r="A45" i="9" a="1"/>
  <c r="A45" i="9" s="1"/>
  <c r="A46" i="9" a="1"/>
  <c r="A46" i="9" s="1"/>
  <c r="A47" i="9" a="1"/>
  <c r="A47" i="9" s="1"/>
  <c r="A48" i="9" a="1"/>
  <c r="A48" i="9" s="1"/>
  <c r="A7" i="9" a="1"/>
  <c r="A7" i="9" s="1"/>
  <c r="A4" i="5" a="1"/>
  <c r="A4" i="5" s="1"/>
  <c r="A3" i="8" a="1"/>
  <c r="A3" i="8" s="1"/>
  <c r="A4" i="8" a="1"/>
  <c r="A4" i="8" s="1"/>
  <c r="A5" i="8" a="1"/>
  <c r="A5" i="8" s="1"/>
  <c r="A6" i="8" a="1"/>
  <c r="A6" i="8" s="1"/>
  <c r="A7" i="8" a="1"/>
  <c r="A7" i="8" s="1"/>
  <c r="A8" i="8" a="1"/>
  <c r="A8" i="8" s="1"/>
  <c r="A9" i="8" a="1"/>
  <c r="A9" i="8" s="1"/>
  <c r="A10" i="8" a="1"/>
  <c r="A10" i="8" s="1"/>
  <c r="A11" i="8" a="1"/>
  <c r="A11" i="8" s="1"/>
  <c r="A12" i="8" a="1"/>
  <c r="A12" i="8" s="1"/>
  <c r="A13" i="8" a="1"/>
  <c r="A13" i="8" s="1"/>
  <c r="A14" i="8" a="1"/>
  <c r="A14" i="8" s="1"/>
  <c r="A15" i="8" a="1"/>
  <c r="A15" i="8" s="1"/>
  <c r="A16" i="8" a="1"/>
  <c r="A16" i="8" s="1"/>
  <c r="A17" i="8" a="1"/>
  <c r="A17" i="8" s="1"/>
  <c r="A18" i="8" a="1"/>
  <c r="A18" i="8" s="1"/>
  <c r="A19" i="8" a="1"/>
  <c r="A19" i="8" s="1"/>
  <c r="A20" i="8" a="1"/>
  <c r="A20" i="8" s="1"/>
  <c r="A21" i="8" a="1"/>
  <c r="A21" i="8" s="1"/>
  <c r="A22" i="8" a="1"/>
  <c r="A22" i="8" s="1"/>
  <c r="A23" i="8" a="1"/>
  <c r="A23" i="8" s="1"/>
  <c r="A24" i="8" a="1"/>
  <c r="A24" i="8" s="1"/>
  <c r="A25" i="8" a="1"/>
  <c r="A25" i="8" s="1"/>
  <c r="A26" i="8" a="1"/>
  <c r="A26" i="8" s="1"/>
  <c r="A27" i="8" a="1"/>
  <c r="A27" i="8" s="1"/>
  <c r="A28" i="8" a="1"/>
  <c r="A28" i="8" s="1"/>
  <c r="A29" i="8" a="1"/>
  <c r="A29" i="8" s="1"/>
  <c r="A30" i="8" a="1"/>
  <c r="A30" i="8" s="1"/>
  <c r="A31" i="8" a="1"/>
  <c r="A31" i="8" s="1"/>
  <c r="A32" i="8" a="1"/>
  <c r="A32" i="8" s="1"/>
  <c r="A33" i="8" a="1"/>
  <c r="A33" i="8" s="1"/>
  <c r="A34" i="8" a="1"/>
  <c r="A34" i="8" s="1"/>
  <c r="A35" i="8" a="1"/>
  <c r="A35" i="8" s="1"/>
  <c r="A36" i="8" a="1"/>
  <c r="A36" i="8" s="1"/>
  <c r="A37" i="8" a="1"/>
  <c r="A37" i="8" s="1"/>
  <c r="A38" i="8" a="1"/>
  <c r="A38" i="8" s="1"/>
  <c r="A39" i="8" a="1"/>
  <c r="A39" i="8" s="1"/>
  <c r="A40" i="8" a="1"/>
  <c r="A40" i="8" s="1"/>
  <c r="A41" i="8" a="1"/>
  <c r="A41" i="8" s="1"/>
  <c r="A42" i="8" a="1"/>
  <c r="A42" i="8" s="1"/>
  <c r="A43" i="8" a="1"/>
  <c r="A43" i="8" s="1"/>
  <c r="A2" i="8" a="1"/>
  <c r="A2" i="8" s="1"/>
  <c r="K5" i="5" a="1"/>
  <c r="K5" i="5" s="1"/>
  <c r="K6" i="5" a="1"/>
  <c r="K6" i="5" s="1"/>
  <c r="K7" i="5" a="1"/>
  <c r="K7" i="5" s="1"/>
  <c r="K8" i="5" a="1"/>
  <c r="K8" i="5" s="1"/>
  <c r="K9" i="5" a="1"/>
  <c r="K9" i="5" s="1"/>
  <c r="K10" i="5" a="1"/>
  <c r="K10" i="5" s="1"/>
  <c r="K11" i="5" a="1"/>
  <c r="K11" i="5" s="1"/>
  <c r="K12" i="5" a="1"/>
  <c r="K12" i="5" s="1"/>
  <c r="K13" i="5" a="1"/>
  <c r="K13" i="5" s="1"/>
  <c r="K14" i="5" a="1"/>
  <c r="K14" i="5" s="1"/>
  <c r="K15" i="5" a="1"/>
  <c r="K15" i="5" s="1"/>
  <c r="K16" i="5" a="1"/>
  <c r="K16" i="5" s="1"/>
  <c r="K17" i="5" a="1"/>
  <c r="K17" i="5" s="1"/>
  <c r="K18" i="5" a="1"/>
  <c r="K18" i="5" s="1"/>
  <c r="K19" i="5" a="1"/>
  <c r="K19" i="5" s="1"/>
  <c r="K20" i="5" a="1"/>
  <c r="K20" i="5" s="1"/>
  <c r="K21" i="5" a="1"/>
  <c r="K21" i="5" s="1"/>
  <c r="K22" i="5" a="1"/>
  <c r="K22" i="5" s="1"/>
  <c r="K23" i="5" a="1"/>
  <c r="K23" i="5" s="1"/>
  <c r="K24" i="5" a="1"/>
  <c r="K24" i="5" s="1"/>
  <c r="K25" i="5" a="1"/>
  <c r="K25" i="5" s="1"/>
  <c r="K26" i="5" a="1"/>
  <c r="K26" i="5" s="1"/>
  <c r="K27" i="5" a="1"/>
  <c r="K27" i="5" s="1"/>
  <c r="K28" i="5" a="1"/>
  <c r="K28" i="5" s="1"/>
  <c r="K29" i="5" a="1"/>
  <c r="K29" i="5" s="1"/>
  <c r="K30" i="5" a="1"/>
  <c r="K30" i="5" s="1"/>
  <c r="K31" i="5" a="1"/>
  <c r="K31" i="5" s="1"/>
  <c r="K32" i="5" a="1"/>
  <c r="K32" i="5" s="1"/>
  <c r="K33" i="5" a="1"/>
  <c r="K33" i="5" s="1"/>
  <c r="K34" i="5" a="1"/>
  <c r="K34" i="5" s="1"/>
  <c r="K35" i="5" a="1"/>
  <c r="K35" i="5" s="1"/>
  <c r="K36" i="5" a="1"/>
  <c r="K36" i="5" s="1"/>
  <c r="K37" i="5" a="1"/>
  <c r="K37" i="5" s="1"/>
  <c r="K38" i="5" a="1"/>
  <c r="K38" i="5" s="1"/>
  <c r="K39" i="5" a="1"/>
  <c r="K39" i="5" s="1"/>
  <c r="K40" i="5" a="1"/>
  <c r="K40" i="5" s="1"/>
  <c r="K41" i="5" a="1"/>
  <c r="K41" i="5" s="1"/>
  <c r="K42" i="5" a="1"/>
  <c r="K42" i="5" s="1"/>
  <c r="K43" i="5" a="1"/>
  <c r="K43" i="5" s="1"/>
  <c r="K44" i="5" a="1"/>
  <c r="K44" i="5" s="1"/>
  <c r="K45" i="5" a="1"/>
  <c r="K45" i="5" s="1"/>
  <c r="K4" i="5" a="1"/>
  <c r="K4" i="5" s="1"/>
  <c r="J5" i="5" a="1"/>
  <c r="J5" i="5" s="1"/>
  <c r="J6" i="5" a="1"/>
  <c r="J6" i="5" s="1"/>
  <c r="J7" i="5" a="1"/>
  <c r="J7" i="5" s="1"/>
  <c r="J8" i="5" a="1"/>
  <c r="J8" i="5" s="1"/>
  <c r="J9" i="5" a="1"/>
  <c r="J9" i="5" s="1"/>
  <c r="J10" i="5" a="1"/>
  <c r="J10" i="5" s="1"/>
  <c r="J11" i="5" a="1"/>
  <c r="J11" i="5" s="1"/>
  <c r="J12" i="5" a="1"/>
  <c r="J12" i="5" s="1"/>
  <c r="J13" i="5" a="1"/>
  <c r="J13" i="5" s="1"/>
  <c r="J14" i="5" a="1"/>
  <c r="J14" i="5" s="1"/>
  <c r="J15" i="5" a="1"/>
  <c r="J15" i="5" s="1"/>
  <c r="J16" i="5" a="1"/>
  <c r="J16" i="5" s="1"/>
  <c r="J17" i="5" a="1"/>
  <c r="J17" i="5" s="1"/>
  <c r="J18" i="5" a="1"/>
  <c r="J18" i="5" s="1"/>
  <c r="J19" i="5" a="1"/>
  <c r="J19" i="5" s="1"/>
  <c r="J20" i="5" a="1"/>
  <c r="J20" i="5" s="1"/>
  <c r="J21" i="5" a="1"/>
  <c r="J21" i="5" s="1"/>
  <c r="J22" i="5" a="1"/>
  <c r="J22" i="5" s="1"/>
  <c r="J23" i="5" a="1"/>
  <c r="J23" i="5" s="1"/>
  <c r="J24" i="5" a="1"/>
  <c r="J24" i="5" s="1"/>
  <c r="J25" i="5" a="1"/>
  <c r="J25" i="5" s="1"/>
  <c r="J26" i="5" a="1"/>
  <c r="J26" i="5" s="1"/>
  <c r="J27" i="5" a="1"/>
  <c r="J27" i="5" s="1"/>
  <c r="J28" i="5" a="1"/>
  <c r="J28" i="5" s="1"/>
  <c r="J29" i="5" a="1"/>
  <c r="J29" i="5" s="1"/>
  <c r="J30" i="5" a="1"/>
  <c r="J30" i="5" s="1"/>
  <c r="J31" i="5" a="1"/>
  <c r="J31" i="5" s="1"/>
  <c r="J32" i="5" a="1"/>
  <c r="J32" i="5" s="1"/>
  <c r="J33" i="5" a="1"/>
  <c r="J33" i="5" s="1"/>
  <c r="J34" i="5" a="1"/>
  <c r="J34" i="5" s="1"/>
  <c r="J35" i="5" a="1"/>
  <c r="J35" i="5" s="1"/>
  <c r="J36" i="5" a="1"/>
  <c r="J36" i="5" s="1"/>
  <c r="J37" i="5" a="1"/>
  <c r="J37" i="5" s="1"/>
  <c r="J38" i="5" a="1"/>
  <c r="J38" i="5" s="1"/>
  <c r="J39" i="5" a="1"/>
  <c r="J39" i="5" s="1"/>
  <c r="J40" i="5" a="1"/>
  <c r="J40" i="5" s="1"/>
  <c r="J41" i="5" a="1"/>
  <c r="J41" i="5" s="1"/>
  <c r="J42" i="5" a="1"/>
  <c r="J42" i="5" s="1"/>
  <c r="J43" i="5" a="1"/>
  <c r="J43" i="5" s="1"/>
  <c r="J44" i="5" a="1"/>
  <c r="J44" i="5" s="1"/>
  <c r="J45" i="5" a="1"/>
  <c r="J45" i="5" s="1"/>
  <c r="J4" i="5" a="1"/>
  <c r="J4" i="5" s="1"/>
  <c r="I5" i="5" a="1"/>
  <c r="I5" i="5" s="1"/>
  <c r="I6" i="5" a="1"/>
  <c r="I6" i="5" s="1"/>
  <c r="I7" i="5" a="1"/>
  <c r="I7" i="5" s="1"/>
  <c r="I8" i="5" a="1"/>
  <c r="I8" i="5" s="1"/>
  <c r="I9" i="5" a="1"/>
  <c r="I9" i="5" s="1"/>
  <c r="I10" i="5" a="1"/>
  <c r="I10" i="5" s="1"/>
  <c r="I11" i="5" a="1"/>
  <c r="I11" i="5" s="1"/>
  <c r="I12" i="5" a="1"/>
  <c r="I12" i="5" s="1"/>
  <c r="I13" i="5" a="1"/>
  <c r="I13" i="5" s="1"/>
  <c r="I14" i="5" a="1"/>
  <c r="I14" i="5" s="1"/>
  <c r="I15" i="5" a="1"/>
  <c r="I15" i="5" s="1"/>
  <c r="I16" i="5" a="1"/>
  <c r="I16" i="5" s="1"/>
  <c r="I17" i="5" a="1"/>
  <c r="I17" i="5" s="1"/>
  <c r="I18" i="5" a="1"/>
  <c r="I18" i="5" s="1"/>
  <c r="I19" i="5" a="1"/>
  <c r="I19" i="5" s="1"/>
  <c r="I20" i="5" a="1"/>
  <c r="I20" i="5" s="1"/>
  <c r="I21" i="5" a="1"/>
  <c r="I21" i="5" s="1"/>
  <c r="I22" i="5" a="1"/>
  <c r="I22" i="5" s="1"/>
  <c r="I23" i="5" a="1"/>
  <c r="I23" i="5" s="1"/>
  <c r="I24" i="5" a="1"/>
  <c r="I24" i="5" s="1"/>
  <c r="I25" i="5" a="1"/>
  <c r="I25" i="5" s="1"/>
  <c r="I26" i="5" a="1"/>
  <c r="I26" i="5" s="1"/>
  <c r="I27" i="5" a="1"/>
  <c r="I27" i="5" s="1"/>
  <c r="I28" i="5" a="1"/>
  <c r="I28" i="5" s="1"/>
  <c r="I29" i="5" a="1"/>
  <c r="I29" i="5" s="1"/>
  <c r="I30" i="5" a="1"/>
  <c r="I30" i="5" s="1"/>
  <c r="I31" i="5" a="1"/>
  <c r="I31" i="5" s="1"/>
  <c r="I32" i="5" a="1"/>
  <c r="I32" i="5" s="1"/>
  <c r="I33" i="5" a="1"/>
  <c r="I33" i="5" s="1"/>
  <c r="I34" i="5" a="1"/>
  <c r="I34" i="5" s="1"/>
  <c r="I35" i="5" a="1"/>
  <c r="I35" i="5" s="1"/>
  <c r="I36" i="5" a="1"/>
  <c r="I36" i="5" s="1"/>
  <c r="I37" i="5" a="1"/>
  <c r="I37" i="5" s="1"/>
  <c r="I38" i="5" a="1"/>
  <c r="I38" i="5" s="1"/>
  <c r="I39" i="5" a="1"/>
  <c r="I39" i="5" s="1"/>
  <c r="I40" i="5" a="1"/>
  <c r="I40" i="5" s="1"/>
  <c r="I41" i="5" a="1"/>
  <c r="I41" i="5" s="1"/>
  <c r="I42" i="5" a="1"/>
  <c r="I42" i="5" s="1"/>
  <c r="I43" i="5" a="1"/>
  <c r="I43" i="5" s="1"/>
  <c r="I44" i="5" a="1"/>
  <c r="I44" i="5" s="1"/>
  <c r="I45" i="5" a="1"/>
  <c r="I45" i="5" s="1"/>
  <c r="I4" i="5" a="1"/>
  <c r="I4" i="5" s="1"/>
  <c r="H5" i="5" a="1"/>
  <c r="H5" i="5" s="1"/>
  <c r="H6" i="5" a="1"/>
  <c r="H6" i="5" s="1"/>
  <c r="H7" i="5" a="1"/>
  <c r="H7" i="5" s="1"/>
  <c r="H8" i="5" a="1"/>
  <c r="H8" i="5" s="1"/>
  <c r="H9" i="5" a="1"/>
  <c r="H9" i="5" s="1"/>
  <c r="H10" i="5" a="1"/>
  <c r="H10" i="5" s="1"/>
  <c r="H11" i="5" a="1"/>
  <c r="H11" i="5" s="1"/>
  <c r="H12" i="5" a="1"/>
  <c r="H12" i="5" s="1"/>
  <c r="H13" i="5" a="1"/>
  <c r="H13" i="5" s="1"/>
  <c r="H14" i="5" a="1"/>
  <c r="H14" i="5" s="1"/>
  <c r="H15" i="5" a="1"/>
  <c r="H15" i="5" s="1"/>
  <c r="H16" i="5" a="1"/>
  <c r="H16" i="5" s="1"/>
  <c r="H17" i="5" a="1"/>
  <c r="H17" i="5" s="1"/>
  <c r="H18" i="5" a="1"/>
  <c r="H18" i="5" s="1"/>
  <c r="H19" i="5" a="1"/>
  <c r="H19" i="5" s="1"/>
  <c r="H20" i="5" a="1"/>
  <c r="H20" i="5" s="1"/>
  <c r="H21" i="5" a="1"/>
  <c r="H21" i="5" s="1"/>
  <c r="H22" i="5" a="1"/>
  <c r="H22" i="5" s="1"/>
  <c r="H23" i="5" a="1"/>
  <c r="H23" i="5" s="1"/>
  <c r="H24" i="5" a="1"/>
  <c r="H24" i="5" s="1"/>
  <c r="H25" i="5" a="1"/>
  <c r="H25" i="5" s="1"/>
  <c r="H26" i="5" a="1"/>
  <c r="H26" i="5" s="1"/>
  <c r="H27" i="5" a="1"/>
  <c r="H27" i="5" s="1"/>
  <c r="H28" i="5" a="1"/>
  <c r="H28" i="5" s="1"/>
  <c r="H29" i="5" a="1"/>
  <c r="H29" i="5" s="1"/>
  <c r="H30" i="5" a="1"/>
  <c r="H30" i="5" s="1"/>
  <c r="H31" i="5" a="1"/>
  <c r="H31" i="5" s="1"/>
  <c r="H32" i="5" a="1"/>
  <c r="H32" i="5" s="1"/>
  <c r="H33" i="5" a="1"/>
  <c r="H33" i="5" s="1"/>
  <c r="H34" i="5" a="1"/>
  <c r="H34" i="5" s="1"/>
  <c r="H35" i="5" a="1"/>
  <c r="H35" i="5" s="1"/>
  <c r="H36" i="5" a="1"/>
  <c r="H36" i="5" s="1"/>
  <c r="H37" i="5" a="1"/>
  <c r="H37" i="5" s="1"/>
  <c r="H38" i="5" a="1"/>
  <c r="H38" i="5" s="1"/>
  <c r="H39" i="5" a="1"/>
  <c r="H39" i="5" s="1"/>
  <c r="H40" i="5" a="1"/>
  <c r="H40" i="5" s="1"/>
  <c r="H41" i="5" a="1"/>
  <c r="H41" i="5" s="1"/>
  <c r="H42" i="5" a="1"/>
  <c r="H42" i="5" s="1"/>
  <c r="H43" i="5" a="1"/>
  <c r="H43" i="5" s="1"/>
  <c r="H44" i="5" a="1"/>
  <c r="H44" i="5" s="1"/>
  <c r="H45" i="5" a="1"/>
  <c r="H45" i="5" s="1"/>
  <c r="H4" i="5" a="1"/>
  <c r="H4" i="5" s="1"/>
  <c r="G5" i="5" a="1"/>
  <c r="G5" i="5" s="1"/>
  <c r="G6" i="5" a="1"/>
  <c r="G6" i="5" s="1"/>
  <c r="G7" i="5" a="1"/>
  <c r="G7" i="5" s="1"/>
  <c r="G8" i="5" a="1"/>
  <c r="G8" i="5" s="1"/>
  <c r="G9" i="5" a="1"/>
  <c r="G9" i="5" s="1"/>
  <c r="G10" i="5" a="1"/>
  <c r="G10" i="5" s="1"/>
  <c r="G11" i="5" a="1"/>
  <c r="G11" i="5" s="1"/>
  <c r="G12" i="5" a="1"/>
  <c r="G12" i="5" s="1"/>
  <c r="G13" i="5" a="1"/>
  <c r="G13" i="5" s="1"/>
  <c r="G14" i="5" a="1"/>
  <c r="G14" i="5" s="1"/>
  <c r="G15" i="5" a="1"/>
  <c r="G15" i="5" s="1"/>
  <c r="G16" i="5" a="1"/>
  <c r="G16" i="5" s="1"/>
  <c r="G17" i="5" a="1"/>
  <c r="G17" i="5" s="1"/>
  <c r="G18" i="5" a="1"/>
  <c r="G18" i="5" s="1"/>
  <c r="G19" i="5" a="1"/>
  <c r="G19" i="5" s="1"/>
  <c r="G20" i="5" a="1"/>
  <c r="G20" i="5" s="1"/>
  <c r="G21" i="5" a="1"/>
  <c r="G21" i="5" s="1"/>
  <c r="G22" i="5" a="1"/>
  <c r="G22" i="5" s="1"/>
  <c r="G23" i="5" a="1"/>
  <c r="G23" i="5" s="1"/>
  <c r="G24" i="5" a="1"/>
  <c r="G24" i="5" s="1"/>
  <c r="G25" i="5" a="1"/>
  <c r="G25" i="5" s="1"/>
  <c r="G26" i="5" a="1"/>
  <c r="G26" i="5" s="1"/>
  <c r="G27" i="5" a="1"/>
  <c r="G27" i="5" s="1"/>
  <c r="G28" i="5" a="1"/>
  <c r="G28" i="5" s="1"/>
  <c r="G29" i="5" a="1"/>
  <c r="G29" i="5" s="1"/>
  <c r="G30" i="5" a="1"/>
  <c r="G30" i="5" s="1"/>
  <c r="G31" i="5" a="1"/>
  <c r="G31" i="5" s="1"/>
  <c r="G32" i="5" a="1"/>
  <c r="G32" i="5" s="1"/>
  <c r="G33" i="5" a="1"/>
  <c r="G33" i="5" s="1"/>
  <c r="G34" i="5" a="1"/>
  <c r="G34" i="5" s="1"/>
  <c r="G35" i="5" a="1"/>
  <c r="G35" i="5" s="1"/>
  <c r="G36" i="5" a="1"/>
  <c r="G36" i="5" s="1"/>
  <c r="G37" i="5" a="1"/>
  <c r="G37" i="5" s="1"/>
  <c r="G38" i="5" a="1"/>
  <c r="G38" i="5" s="1"/>
  <c r="G39" i="5" a="1"/>
  <c r="G39" i="5" s="1"/>
  <c r="G40" i="5" a="1"/>
  <c r="G40" i="5" s="1"/>
  <c r="G41" i="5" a="1"/>
  <c r="G41" i="5" s="1"/>
  <c r="G42" i="5" a="1"/>
  <c r="G42" i="5" s="1"/>
  <c r="G43" i="5" a="1"/>
  <c r="G43" i="5" s="1"/>
  <c r="G44" i="5" a="1"/>
  <c r="G44" i="5" s="1"/>
  <c r="G45" i="5" a="1"/>
  <c r="G45" i="5" s="1"/>
  <c r="G4" i="5" a="1"/>
  <c r="G4" i="5" s="1"/>
  <c r="F5" i="5" a="1"/>
  <c r="F5" i="5" s="1"/>
  <c r="F6" i="5" a="1"/>
  <c r="F6" i="5" s="1"/>
  <c r="F7" i="5" a="1"/>
  <c r="F7" i="5" s="1"/>
  <c r="F8" i="5" a="1"/>
  <c r="F8" i="5" s="1"/>
  <c r="F9" i="5" a="1"/>
  <c r="F9" i="5" s="1"/>
  <c r="F10" i="5" a="1"/>
  <c r="F10" i="5" s="1"/>
  <c r="F11" i="5" a="1"/>
  <c r="F11" i="5" s="1"/>
  <c r="F12" i="5" a="1"/>
  <c r="F12" i="5" s="1"/>
  <c r="F13" i="5" a="1"/>
  <c r="F13" i="5" s="1"/>
  <c r="F14" i="5" a="1"/>
  <c r="F14" i="5" s="1"/>
  <c r="F15" i="5" a="1"/>
  <c r="F15" i="5" s="1"/>
  <c r="F16" i="5" a="1"/>
  <c r="F16" i="5" s="1"/>
  <c r="F17" i="5" a="1"/>
  <c r="F17" i="5" s="1"/>
  <c r="F18" i="5" a="1"/>
  <c r="F18" i="5" s="1"/>
  <c r="F19" i="5" a="1"/>
  <c r="F19" i="5" s="1"/>
  <c r="F20" i="5" a="1"/>
  <c r="F20" i="5" s="1"/>
  <c r="F21" i="5" a="1"/>
  <c r="F21" i="5" s="1"/>
  <c r="F22" i="5" a="1"/>
  <c r="F22" i="5" s="1"/>
  <c r="F23" i="5" a="1"/>
  <c r="F23" i="5" s="1"/>
  <c r="F24" i="5" a="1"/>
  <c r="F24" i="5" s="1"/>
  <c r="F25" i="5" a="1"/>
  <c r="F25" i="5" s="1"/>
  <c r="F26" i="5" a="1"/>
  <c r="F26" i="5" s="1"/>
  <c r="F27" i="5" a="1"/>
  <c r="F27" i="5" s="1"/>
  <c r="F28" i="5" a="1"/>
  <c r="F28" i="5" s="1"/>
  <c r="F29" i="5" a="1"/>
  <c r="F29" i="5" s="1"/>
  <c r="F30" i="5" a="1"/>
  <c r="F30" i="5" s="1"/>
  <c r="F31" i="5" a="1"/>
  <c r="F31" i="5" s="1"/>
  <c r="F32" i="5" a="1"/>
  <c r="F32" i="5" s="1"/>
  <c r="F33" i="5" a="1"/>
  <c r="F33" i="5" s="1"/>
  <c r="F34" i="5" a="1"/>
  <c r="F34" i="5" s="1"/>
  <c r="F35" i="5" a="1"/>
  <c r="F35" i="5" s="1"/>
  <c r="F36" i="5" a="1"/>
  <c r="F36" i="5" s="1"/>
  <c r="F37" i="5" a="1"/>
  <c r="F37" i="5" s="1"/>
  <c r="F38" i="5" a="1"/>
  <c r="F38" i="5" s="1"/>
  <c r="F39" i="5" a="1"/>
  <c r="F39" i="5" s="1"/>
  <c r="F40" i="5" a="1"/>
  <c r="F40" i="5" s="1"/>
  <c r="F41" i="5" a="1"/>
  <c r="F41" i="5" s="1"/>
  <c r="F42" i="5" a="1"/>
  <c r="F42" i="5" s="1"/>
  <c r="F43" i="5" a="1"/>
  <c r="F43" i="5" s="1"/>
  <c r="F44" i="5" a="1"/>
  <c r="F44" i="5" s="1"/>
  <c r="F45" i="5" a="1"/>
  <c r="F45" i="5" s="1"/>
  <c r="F4" i="5" a="1"/>
  <c r="F4" i="5" s="1"/>
  <c r="E5" i="5" a="1"/>
  <c r="E5" i="5" s="1"/>
  <c r="E6" i="5" a="1"/>
  <c r="E6" i="5" s="1"/>
  <c r="E7" i="5" a="1"/>
  <c r="E7" i="5" s="1"/>
  <c r="E8" i="5" a="1"/>
  <c r="E8" i="5" s="1"/>
  <c r="E9" i="5" a="1"/>
  <c r="E9" i="5" s="1"/>
  <c r="E10" i="5" a="1"/>
  <c r="E10" i="5" s="1"/>
  <c r="E11" i="5" a="1"/>
  <c r="E11" i="5" s="1"/>
  <c r="E12" i="5" a="1"/>
  <c r="E12" i="5" s="1"/>
  <c r="E13" i="5" a="1"/>
  <c r="E13" i="5" s="1"/>
  <c r="E14" i="5" a="1"/>
  <c r="E14" i="5" s="1"/>
  <c r="E15" i="5" a="1"/>
  <c r="E15" i="5" s="1"/>
  <c r="E16" i="5" a="1"/>
  <c r="E16" i="5" s="1"/>
  <c r="E17" i="5" a="1"/>
  <c r="E17" i="5" s="1"/>
  <c r="E18" i="5" a="1"/>
  <c r="E18" i="5" s="1"/>
  <c r="E19" i="5" a="1"/>
  <c r="E19" i="5" s="1"/>
  <c r="E20" i="5" a="1"/>
  <c r="E20" i="5" s="1"/>
  <c r="E21" i="5" a="1"/>
  <c r="E21" i="5" s="1"/>
  <c r="E22" i="5" a="1"/>
  <c r="E22" i="5" s="1"/>
  <c r="E23" i="5" a="1"/>
  <c r="E23" i="5" s="1"/>
  <c r="E24" i="5" a="1"/>
  <c r="E24" i="5" s="1"/>
  <c r="E25" i="5" a="1"/>
  <c r="E25" i="5" s="1"/>
  <c r="E26" i="5" a="1"/>
  <c r="E26" i="5" s="1"/>
  <c r="E27" i="5" a="1"/>
  <c r="E27" i="5" s="1"/>
  <c r="E28" i="5" a="1"/>
  <c r="E28" i="5" s="1"/>
  <c r="E29" i="5" a="1"/>
  <c r="E29" i="5" s="1"/>
  <c r="E30" i="5" a="1"/>
  <c r="E30" i="5" s="1"/>
  <c r="E31" i="5" a="1"/>
  <c r="E31" i="5" s="1"/>
  <c r="E32" i="5" a="1"/>
  <c r="E32" i="5" s="1"/>
  <c r="E33" i="5" a="1"/>
  <c r="E33" i="5" s="1"/>
  <c r="E34" i="5" a="1"/>
  <c r="E34" i="5" s="1"/>
  <c r="E35" i="5" a="1"/>
  <c r="E35" i="5" s="1"/>
  <c r="E36" i="5" a="1"/>
  <c r="E36" i="5" s="1"/>
  <c r="E37" i="5" a="1"/>
  <c r="E37" i="5" s="1"/>
  <c r="E38" i="5" a="1"/>
  <c r="E38" i="5" s="1"/>
  <c r="E39" i="5" a="1"/>
  <c r="E39" i="5" s="1"/>
  <c r="E40" i="5" a="1"/>
  <c r="E40" i="5" s="1"/>
  <c r="E41" i="5" a="1"/>
  <c r="E41" i="5" s="1"/>
  <c r="E42" i="5" a="1"/>
  <c r="E42" i="5" s="1"/>
  <c r="E43" i="5" a="1"/>
  <c r="E43" i="5" s="1"/>
  <c r="E44" i="5" a="1"/>
  <c r="E44" i="5" s="1"/>
  <c r="E45" i="5" a="1"/>
  <c r="E45" i="5" s="1"/>
  <c r="E4" i="5" a="1"/>
  <c r="E4" i="5" s="1"/>
  <c r="D5" i="5" a="1"/>
  <c r="D5" i="5" s="1"/>
  <c r="D6" i="5" a="1"/>
  <c r="D6" i="5" s="1"/>
  <c r="D7" i="5" a="1"/>
  <c r="D7" i="5" s="1"/>
  <c r="D8" i="5" a="1"/>
  <c r="D8" i="5" s="1"/>
  <c r="D9" i="5" a="1"/>
  <c r="D9" i="5" s="1"/>
  <c r="D10" i="5" a="1"/>
  <c r="D10" i="5" s="1"/>
  <c r="D11" i="5" a="1"/>
  <c r="D11" i="5" s="1"/>
  <c r="D12" i="5" a="1"/>
  <c r="D12" i="5" s="1"/>
  <c r="D13" i="5" a="1"/>
  <c r="D13" i="5" s="1"/>
  <c r="D14" i="5" a="1"/>
  <c r="D14" i="5" s="1"/>
  <c r="D15" i="5" a="1"/>
  <c r="D15" i="5" s="1"/>
  <c r="D16" i="5" a="1"/>
  <c r="D16" i="5" s="1"/>
  <c r="D17" i="5" a="1"/>
  <c r="D17" i="5" s="1"/>
  <c r="D18" i="5" a="1"/>
  <c r="D18" i="5" s="1"/>
  <c r="D19" i="5" a="1"/>
  <c r="D19" i="5" s="1"/>
  <c r="D20" i="5" a="1"/>
  <c r="D20" i="5" s="1"/>
  <c r="D21" i="5" a="1"/>
  <c r="D21" i="5" s="1"/>
  <c r="D22" i="5" a="1"/>
  <c r="D22" i="5" s="1"/>
  <c r="D23" i="5" a="1"/>
  <c r="D23" i="5" s="1"/>
  <c r="D24" i="5" a="1"/>
  <c r="D24" i="5" s="1"/>
  <c r="D25" i="5" a="1"/>
  <c r="D25" i="5" s="1"/>
  <c r="D26" i="5" a="1"/>
  <c r="D26" i="5" s="1"/>
  <c r="D27" i="5" a="1"/>
  <c r="D27" i="5" s="1"/>
  <c r="D28" i="5" a="1"/>
  <c r="D28" i="5" s="1"/>
  <c r="D29" i="5" a="1"/>
  <c r="D29" i="5" s="1"/>
  <c r="D30" i="5" a="1"/>
  <c r="D30" i="5" s="1"/>
  <c r="D31" i="5" a="1"/>
  <c r="D31" i="5" s="1"/>
  <c r="D32" i="5" a="1"/>
  <c r="D32" i="5" s="1"/>
  <c r="D33" i="5" a="1"/>
  <c r="D33" i="5" s="1"/>
  <c r="D34" i="5" a="1"/>
  <c r="D34" i="5" s="1"/>
  <c r="D35" i="5" a="1"/>
  <c r="D35" i="5" s="1"/>
  <c r="D36" i="5" a="1"/>
  <c r="D36" i="5" s="1"/>
  <c r="D37" i="5" a="1"/>
  <c r="D37" i="5" s="1"/>
  <c r="D38" i="5" a="1"/>
  <c r="D38" i="5" s="1"/>
  <c r="D39" i="5" a="1"/>
  <c r="D39" i="5" s="1"/>
  <c r="D40" i="5" a="1"/>
  <c r="D40" i="5" s="1"/>
  <c r="D41" i="5" a="1"/>
  <c r="D41" i="5" s="1"/>
  <c r="D42" i="5" a="1"/>
  <c r="D42" i="5" s="1"/>
  <c r="D43" i="5" a="1"/>
  <c r="D43" i="5" s="1"/>
  <c r="D44" i="5" a="1"/>
  <c r="D44" i="5" s="1"/>
  <c r="D45" i="5" a="1"/>
  <c r="D45" i="5" s="1"/>
  <c r="D4" i="5" a="1"/>
  <c r="D4" i="5" s="1"/>
  <c r="C5" i="5" a="1"/>
  <c r="C5" i="5" s="1"/>
  <c r="C6" i="5" a="1"/>
  <c r="C6" i="5" s="1"/>
  <c r="C7" i="5" a="1"/>
  <c r="C7" i="5" s="1"/>
  <c r="C8" i="5" a="1"/>
  <c r="C8" i="5" s="1"/>
  <c r="C9" i="5" a="1"/>
  <c r="C9" i="5" s="1"/>
  <c r="C10" i="5" a="1"/>
  <c r="C10" i="5" s="1"/>
  <c r="C11" i="5" a="1"/>
  <c r="C11" i="5" s="1"/>
  <c r="C12" i="5" a="1"/>
  <c r="C12" i="5" s="1"/>
  <c r="C13" i="5" a="1"/>
  <c r="C13" i="5" s="1"/>
  <c r="C14" i="5" a="1"/>
  <c r="C14" i="5" s="1"/>
  <c r="C15" i="5" a="1"/>
  <c r="C15" i="5" s="1"/>
  <c r="C16" i="5" a="1"/>
  <c r="C16" i="5" s="1"/>
  <c r="C17" i="5" a="1"/>
  <c r="C17" i="5" s="1"/>
  <c r="C18" i="5" a="1"/>
  <c r="C18" i="5" s="1"/>
  <c r="C19" i="5" a="1"/>
  <c r="C19" i="5" s="1"/>
  <c r="C20" i="5" a="1"/>
  <c r="C20" i="5" s="1"/>
  <c r="C21" i="5" a="1"/>
  <c r="C21" i="5" s="1"/>
  <c r="C22" i="5" a="1"/>
  <c r="C22" i="5" s="1"/>
  <c r="C23" i="5" a="1"/>
  <c r="C23" i="5" s="1"/>
  <c r="C24" i="5" a="1"/>
  <c r="C24" i="5" s="1"/>
  <c r="C25" i="5" a="1"/>
  <c r="C25" i="5" s="1"/>
  <c r="C26" i="5" a="1"/>
  <c r="C26" i="5" s="1"/>
  <c r="C27" i="5" a="1"/>
  <c r="C27" i="5" s="1"/>
  <c r="C28" i="5" a="1"/>
  <c r="C28" i="5" s="1"/>
  <c r="C29" i="5" a="1"/>
  <c r="C29" i="5" s="1"/>
  <c r="C30" i="5" a="1"/>
  <c r="C30" i="5" s="1"/>
  <c r="C31" i="5" a="1"/>
  <c r="C31" i="5" s="1"/>
  <c r="C32" i="5" a="1"/>
  <c r="C32" i="5" s="1"/>
  <c r="C33" i="5" a="1"/>
  <c r="C33" i="5" s="1"/>
  <c r="C34" i="5" a="1"/>
  <c r="C34" i="5" s="1"/>
  <c r="C35" i="5" a="1"/>
  <c r="C35" i="5" s="1"/>
  <c r="C36" i="5" a="1"/>
  <c r="C36" i="5" s="1"/>
  <c r="C37" i="5" a="1"/>
  <c r="C37" i="5" s="1"/>
  <c r="C38" i="5" a="1"/>
  <c r="C38" i="5" s="1"/>
  <c r="C39" i="5" a="1"/>
  <c r="C39" i="5" s="1"/>
  <c r="C40" i="5" a="1"/>
  <c r="C40" i="5" s="1"/>
  <c r="C41" i="5" a="1"/>
  <c r="C41" i="5" s="1"/>
  <c r="C42" i="5" a="1"/>
  <c r="C42" i="5" s="1"/>
  <c r="C43" i="5" a="1"/>
  <c r="C43" i="5" s="1"/>
  <c r="C44" i="5" a="1"/>
  <c r="C44" i="5" s="1"/>
  <c r="C45" i="5" a="1"/>
  <c r="C45" i="5" s="1"/>
  <c r="C4" i="5" a="1"/>
  <c r="C4" i="5" s="1"/>
  <c r="B5" i="5" a="1"/>
  <c r="B5" i="5" s="1"/>
  <c r="Q5" i="5" s="1"/>
  <c r="B6" i="5" a="1"/>
  <c r="B6" i="5" s="1"/>
  <c r="Q6" i="5" s="1"/>
  <c r="B7" i="5" a="1"/>
  <c r="B7" i="5" s="1"/>
  <c r="Q7" i="5" s="1"/>
  <c r="B8" i="5" a="1"/>
  <c r="B8" i="5" s="1"/>
  <c r="Q8" i="5" s="1"/>
  <c r="B9" i="5" a="1"/>
  <c r="B9" i="5" s="1"/>
  <c r="Q9" i="5" s="1"/>
  <c r="B10" i="5" a="1"/>
  <c r="B10" i="5" s="1"/>
  <c r="Q10" i="5" s="1"/>
  <c r="B11" i="5" a="1"/>
  <c r="B11" i="5" s="1"/>
  <c r="Q11" i="5" s="1"/>
  <c r="B12" i="5" a="1"/>
  <c r="B12" i="5" s="1"/>
  <c r="Q12" i="5" s="1"/>
  <c r="B13" i="5" a="1"/>
  <c r="B13" i="5" s="1"/>
  <c r="Q13" i="5" s="1"/>
  <c r="B14" i="5" a="1"/>
  <c r="B14" i="5" s="1"/>
  <c r="Q14" i="5" s="1"/>
  <c r="B15" i="5" a="1"/>
  <c r="B15" i="5" s="1"/>
  <c r="Q15" i="5" s="1"/>
  <c r="B16" i="5" a="1"/>
  <c r="B16" i="5" s="1"/>
  <c r="Q16" i="5" s="1"/>
  <c r="B17" i="5" a="1"/>
  <c r="B17" i="5" s="1"/>
  <c r="Q17" i="5" s="1"/>
  <c r="B18" i="5" a="1"/>
  <c r="B18" i="5" s="1"/>
  <c r="Q18" i="5" s="1"/>
  <c r="B19" i="5" a="1"/>
  <c r="B19" i="5" s="1"/>
  <c r="Q19" i="5" s="1"/>
  <c r="B20" i="5" a="1"/>
  <c r="B20" i="5" s="1"/>
  <c r="Q20" i="5" s="1"/>
  <c r="B21" i="5" a="1"/>
  <c r="B21" i="5" s="1"/>
  <c r="Q21" i="5" s="1"/>
  <c r="B22" i="5" a="1"/>
  <c r="B22" i="5" s="1"/>
  <c r="Q22" i="5" s="1"/>
  <c r="B23" i="5" a="1"/>
  <c r="B23" i="5" s="1"/>
  <c r="Q23" i="5" s="1"/>
  <c r="B24" i="5" a="1"/>
  <c r="B24" i="5" s="1"/>
  <c r="Q24" i="5" s="1"/>
  <c r="B25" i="5" a="1"/>
  <c r="B25" i="5" s="1"/>
  <c r="Q25" i="5" s="1"/>
  <c r="B26" i="5" a="1"/>
  <c r="B26" i="5" s="1"/>
  <c r="Q26" i="5" s="1"/>
  <c r="B27" i="5" a="1"/>
  <c r="B27" i="5" s="1"/>
  <c r="Q27" i="5" s="1"/>
  <c r="B28" i="5" a="1"/>
  <c r="B28" i="5" s="1"/>
  <c r="Q28" i="5" s="1"/>
  <c r="B29" i="5" a="1"/>
  <c r="B29" i="5" s="1"/>
  <c r="Q29" i="5" s="1"/>
  <c r="B30" i="5" a="1"/>
  <c r="B30" i="5" s="1"/>
  <c r="Q30" i="5" s="1"/>
  <c r="B31" i="5" a="1"/>
  <c r="B31" i="5" s="1"/>
  <c r="Q31" i="5" s="1"/>
  <c r="B32" i="5" a="1"/>
  <c r="B32" i="5" s="1"/>
  <c r="Q32" i="5" s="1"/>
  <c r="B33" i="5" a="1"/>
  <c r="B33" i="5" s="1"/>
  <c r="Q33" i="5" s="1"/>
  <c r="B34" i="5" a="1"/>
  <c r="B34" i="5" s="1"/>
  <c r="Q34" i="5" s="1"/>
  <c r="B35" i="5" a="1"/>
  <c r="B35" i="5" s="1"/>
  <c r="Q35" i="5" s="1"/>
  <c r="B36" i="5" a="1"/>
  <c r="B36" i="5" s="1"/>
  <c r="Q36" i="5" s="1"/>
  <c r="B37" i="5" a="1"/>
  <c r="B37" i="5" s="1"/>
  <c r="Q37" i="5" s="1"/>
  <c r="B38" i="5" a="1"/>
  <c r="B38" i="5" s="1"/>
  <c r="Q38" i="5" s="1"/>
  <c r="B39" i="5" a="1"/>
  <c r="B39" i="5" s="1"/>
  <c r="Q39" i="5" s="1"/>
  <c r="B40" i="5" a="1"/>
  <c r="B40" i="5" s="1"/>
  <c r="Q40" i="5" s="1"/>
  <c r="B41" i="5" a="1"/>
  <c r="B41" i="5" s="1"/>
  <c r="Q41" i="5" s="1"/>
  <c r="B42" i="5" a="1"/>
  <c r="B42" i="5" s="1"/>
  <c r="Q42" i="5" s="1"/>
  <c r="B43" i="5" a="1"/>
  <c r="B43" i="5" s="1"/>
  <c r="Q43" i="5" s="1"/>
  <c r="B44" i="5" a="1"/>
  <c r="B44" i="5" s="1"/>
  <c r="Q44" i="5" s="1"/>
  <c r="B45" i="5" a="1"/>
  <c r="B45" i="5" s="1"/>
  <c r="Q45" i="5" s="1"/>
  <c r="B4" i="5" a="1"/>
  <c r="B4" i="5" s="1"/>
  <c r="Q4" i="5" s="1"/>
  <c r="A5" i="5" a="1"/>
  <c r="A5" i="5" s="1"/>
  <c r="A6" i="5" a="1"/>
  <c r="A6" i="5" s="1"/>
  <c r="A7" i="5" a="1"/>
  <c r="A7" i="5" s="1"/>
  <c r="A8" i="5" a="1"/>
  <c r="A8" i="5" s="1"/>
  <c r="A9" i="5" a="1"/>
  <c r="A9" i="5" s="1"/>
  <c r="A10" i="5" a="1"/>
  <c r="A10" i="5" s="1"/>
  <c r="A11" i="5" a="1"/>
  <c r="A11" i="5" s="1"/>
  <c r="A12" i="5" a="1"/>
  <c r="A12" i="5" s="1"/>
  <c r="A13" i="5" a="1"/>
  <c r="A13" i="5" s="1"/>
  <c r="A14" i="5" a="1"/>
  <c r="A14" i="5" s="1"/>
  <c r="A15" i="5" a="1"/>
  <c r="A15" i="5" s="1"/>
  <c r="A16" i="5" a="1"/>
  <c r="A16" i="5" s="1"/>
  <c r="A17" i="5" a="1"/>
  <c r="A17" i="5" s="1"/>
  <c r="A18" i="5" a="1"/>
  <c r="A18" i="5" s="1"/>
  <c r="A19" i="5" a="1"/>
  <c r="A19" i="5" s="1"/>
  <c r="A20" i="5" a="1"/>
  <c r="A20" i="5" s="1"/>
  <c r="A21" i="5" a="1"/>
  <c r="A21" i="5" s="1"/>
  <c r="A22" i="5" a="1"/>
  <c r="A22" i="5" s="1"/>
  <c r="A23" i="5" a="1"/>
  <c r="A23" i="5" s="1"/>
  <c r="A24" i="5" a="1"/>
  <c r="A24" i="5" s="1"/>
  <c r="A25" i="5" a="1"/>
  <c r="A25" i="5" s="1"/>
  <c r="A26" i="5" a="1"/>
  <c r="A26" i="5" s="1"/>
  <c r="A27" i="5" a="1"/>
  <c r="A27" i="5" s="1"/>
  <c r="A28" i="5" a="1"/>
  <c r="A28" i="5" s="1"/>
  <c r="A29" i="5" a="1"/>
  <c r="A29" i="5" s="1"/>
  <c r="A30" i="5" a="1"/>
  <c r="A30" i="5" s="1"/>
  <c r="A31" i="5" a="1"/>
  <c r="A31" i="5" s="1"/>
  <c r="A32" i="5" a="1"/>
  <c r="A32" i="5" s="1"/>
  <c r="A33" i="5" a="1"/>
  <c r="A33" i="5" s="1"/>
  <c r="A34" i="5" a="1"/>
  <c r="A34" i="5" s="1"/>
  <c r="A35" i="5" a="1"/>
  <c r="A35" i="5" s="1"/>
  <c r="A36" i="5" a="1"/>
  <c r="A36" i="5" s="1"/>
  <c r="A37" i="5" a="1"/>
  <c r="A37" i="5" s="1"/>
  <c r="A38" i="5" a="1"/>
  <c r="A38" i="5" s="1"/>
  <c r="A39" i="5" a="1"/>
  <c r="A39" i="5" s="1"/>
  <c r="A40" i="5" a="1"/>
  <c r="A40" i="5" s="1"/>
  <c r="A41" i="5" a="1"/>
  <c r="A41" i="5" s="1"/>
  <c r="A42" i="5" a="1"/>
  <c r="A42" i="5" s="1"/>
  <c r="A43" i="5" a="1"/>
  <c r="A43" i="5" s="1"/>
  <c r="A44" i="5" a="1"/>
  <c r="A44" i="5" s="1"/>
  <c r="A45" i="5" a="1"/>
  <c r="A45" i="5" s="1"/>
  <c r="C1" i="5" a="1"/>
  <c r="A2" i="1" a="1"/>
  <c r="A2" i="1" s="1"/>
  <c r="C1" i="5" l="1"/>
  <c r="L5" i="5" l="1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" i="5"/>
  <c r="C2" i="7" a="1"/>
  <c r="B2" i="7" a="1"/>
  <c r="C2" i="7" l="1"/>
  <c r="D2" i="7" s="1" a="1"/>
  <c r="D2" i="7" s="1"/>
  <c r="B2" i="7"/>
  <c r="E2" i="7" s="1" a="1"/>
  <c r="E2" i="7" s="1"/>
  <c r="G2" i="7" a="1"/>
  <c r="N2" i="7" a="1"/>
  <c r="L2" i="7" a="1"/>
  <c r="F2" i="7" a="1"/>
  <c r="N2" i="7" l="1"/>
  <c r="L2" i="7"/>
  <c r="F2" i="7"/>
  <c r="V2" i="7" s="1"/>
  <c r="V432" i="7"/>
  <c r="V442" i="7"/>
  <c r="V445" i="7"/>
  <c r="V448" i="7"/>
  <c r="V450" i="7"/>
  <c r="V454" i="7"/>
  <c r="V457" i="7"/>
  <c r="V462" i="7"/>
  <c r="V464" i="7"/>
  <c r="V467" i="7"/>
  <c r="V469" i="7"/>
  <c r="V470" i="7"/>
  <c r="V472" i="7"/>
  <c r="V475" i="7"/>
  <c r="V478" i="7"/>
  <c r="V482" i="7"/>
  <c r="V484" i="7"/>
  <c r="V487" i="7"/>
  <c r="V489" i="7"/>
  <c r="V492" i="7"/>
  <c r="V494" i="7"/>
  <c r="V497" i="7"/>
  <c r="V501" i="7"/>
  <c r="V507" i="7"/>
  <c r="V509" i="7"/>
  <c r="V512" i="7"/>
  <c r="V515" i="7"/>
  <c r="V519" i="7"/>
  <c r="V522" i="7"/>
  <c r="V525" i="7"/>
  <c r="V529" i="7"/>
  <c r="V532" i="7"/>
  <c r="V536" i="7"/>
  <c r="V543" i="7"/>
  <c r="V546" i="7"/>
  <c r="V548" i="7"/>
  <c r="V550" i="7"/>
  <c r="V552" i="7"/>
  <c r="V555" i="7"/>
  <c r="V557" i="7"/>
  <c r="V558" i="7"/>
  <c r="V561" i="7"/>
  <c r="V566" i="7"/>
  <c r="V570" i="7"/>
  <c r="V572" i="7"/>
  <c r="V575" i="7"/>
  <c r="V578" i="7"/>
  <c r="V579" i="7"/>
  <c r="V582" i="7"/>
  <c r="V585" i="7"/>
  <c r="V587" i="7"/>
  <c r="V588" i="7"/>
  <c r="V592" i="7"/>
  <c r="V594" i="7"/>
  <c r="V597" i="7"/>
  <c r="V600" i="7"/>
  <c r="V602" i="7"/>
  <c r="V603" i="7"/>
  <c r="V606" i="7"/>
  <c r="V608" i="7"/>
  <c r="V611" i="7"/>
  <c r="V615" i="7"/>
  <c r="V619" i="7"/>
  <c r="V621" i="7"/>
  <c r="V624" i="7"/>
  <c r="V626" i="7"/>
  <c r="V628" i="7"/>
  <c r="V632" i="7"/>
  <c r="V634" i="7"/>
  <c r="V636" i="7"/>
  <c r="V638" i="7"/>
  <c r="V640" i="7"/>
  <c r="V642" i="7"/>
  <c r="V645" i="7"/>
  <c r="V657" i="7"/>
  <c r="V660" i="7"/>
  <c r="V662" i="7"/>
  <c r="V664" i="7"/>
  <c r="V667" i="7"/>
  <c r="V670" i="7"/>
  <c r="V675" i="7"/>
  <c r="V678" i="7"/>
  <c r="V681" i="7"/>
  <c r="V683" i="7"/>
  <c r="V686" i="7"/>
  <c r="V688" i="7"/>
  <c r="V691" i="7"/>
  <c r="V694" i="7"/>
  <c r="V695" i="7"/>
  <c r="V698" i="7"/>
  <c r="V700" i="7"/>
  <c r="V702" i="7"/>
  <c r="V706" i="7"/>
  <c r="V710" i="7"/>
  <c r="V713" i="7"/>
  <c r="V715" i="7"/>
  <c r="V716" i="7"/>
  <c r="V434" i="7"/>
  <c r="V443" i="7"/>
  <c r="V446" i="7"/>
  <c r="V449" i="7"/>
  <c r="V453" i="7"/>
  <c r="V456" i="7"/>
  <c r="V459" i="7"/>
  <c r="V461" i="7"/>
  <c r="V465" i="7"/>
  <c r="V471" i="7"/>
  <c r="V474" i="7"/>
  <c r="V477" i="7"/>
  <c r="V480" i="7"/>
  <c r="V483" i="7"/>
  <c r="V486" i="7"/>
  <c r="V488" i="7"/>
  <c r="V491" i="7"/>
  <c r="V495" i="7"/>
  <c r="V499" i="7"/>
  <c r="V500" i="7"/>
  <c r="V503" i="7"/>
  <c r="V505" i="7"/>
  <c r="V506" i="7"/>
  <c r="V511" i="7"/>
  <c r="V514" i="7"/>
  <c r="V517" i="7"/>
  <c r="V520" i="7"/>
  <c r="V524" i="7"/>
  <c r="V526" i="7"/>
  <c r="V528" i="7"/>
  <c r="V531" i="7"/>
  <c r="V534" i="7"/>
  <c r="V537" i="7"/>
  <c r="V539" i="7"/>
  <c r="V541" i="7"/>
  <c r="V545" i="7"/>
  <c r="V549" i="7"/>
  <c r="V553" i="7"/>
  <c r="V556" i="7"/>
  <c r="V560" i="7"/>
  <c r="V563" i="7"/>
  <c r="V565" i="7"/>
  <c r="V567" i="7"/>
  <c r="V569" i="7"/>
  <c r="V571" i="7"/>
  <c r="V574" i="7"/>
  <c r="V576" i="7"/>
  <c r="V581" i="7"/>
  <c r="V583" i="7"/>
  <c r="V586" i="7"/>
  <c r="V590" i="7"/>
  <c r="V593" i="7"/>
  <c r="V596" i="7"/>
  <c r="V601" i="7"/>
  <c r="V604" i="7"/>
  <c r="V607" i="7"/>
  <c r="V610" i="7"/>
  <c r="V613" i="7"/>
  <c r="V616" i="7"/>
  <c r="V618" i="7"/>
  <c r="V623" i="7"/>
  <c r="V627" i="7"/>
  <c r="V643" i="7"/>
  <c r="V646" i="7"/>
  <c r="V649" i="7"/>
  <c r="V651" i="7"/>
  <c r="V653" i="7"/>
  <c r="V655" i="7"/>
  <c r="V658" i="7"/>
  <c r="V663" i="7"/>
  <c r="V666" i="7"/>
  <c r="V669" i="7"/>
  <c r="V672" i="7"/>
  <c r="V674" i="7"/>
  <c r="V676" i="7"/>
  <c r="V679" i="7"/>
  <c r="V684" i="7"/>
  <c r="V687" i="7"/>
  <c r="V689" i="7"/>
  <c r="V692" i="7"/>
  <c r="V696" i="7"/>
  <c r="V699" i="7"/>
  <c r="V701" i="7"/>
  <c r="V704" i="7"/>
  <c r="V707" i="7"/>
  <c r="V708" i="7"/>
  <c r="V712" i="7"/>
  <c r="V718" i="7"/>
  <c r="V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V35" i="7"/>
  <c r="V36" i="7"/>
  <c r="V37" i="7"/>
  <c r="V38" i="7"/>
  <c r="V39" i="7"/>
  <c r="V40" i="7"/>
  <c r="V41" i="7"/>
  <c r="V42" i="7"/>
  <c r="V43" i="7"/>
  <c r="V44" i="7"/>
  <c r="V45" i="7"/>
  <c r="V46" i="7"/>
  <c r="V47" i="7"/>
  <c r="V48" i="7"/>
  <c r="V49" i="7"/>
  <c r="V50" i="7"/>
  <c r="V51" i="7"/>
  <c r="V52" i="7"/>
  <c r="V53" i="7"/>
  <c r="V54" i="7"/>
  <c r="V55" i="7"/>
  <c r="V56" i="7"/>
  <c r="V57" i="7"/>
  <c r="V58" i="7"/>
  <c r="V59" i="7"/>
  <c r="V60" i="7"/>
  <c r="V61" i="7"/>
  <c r="V62" i="7"/>
  <c r="V63" i="7"/>
  <c r="V64" i="7"/>
  <c r="V65" i="7"/>
  <c r="V66" i="7"/>
  <c r="V67" i="7"/>
  <c r="V68" i="7"/>
  <c r="V69" i="7"/>
  <c r="V70" i="7"/>
  <c r="V71" i="7"/>
  <c r="V72" i="7"/>
  <c r="V73" i="7"/>
  <c r="V74" i="7"/>
  <c r="V75" i="7"/>
  <c r="V76" i="7"/>
  <c r="V77" i="7"/>
  <c r="V78" i="7"/>
  <c r="V79" i="7"/>
  <c r="V80" i="7"/>
  <c r="V81" i="7"/>
  <c r="V82" i="7"/>
  <c r="V83" i="7"/>
  <c r="V84" i="7"/>
  <c r="V85" i="7"/>
  <c r="V86" i="7"/>
  <c r="V87" i="7"/>
  <c r="V88" i="7"/>
  <c r="V89" i="7"/>
  <c r="V90" i="7"/>
  <c r="V91" i="7"/>
  <c r="V92" i="7"/>
  <c r="V93" i="7"/>
  <c r="V94" i="7"/>
  <c r="V95" i="7"/>
  <c r="V96" i="7"/>
  <c r="V97" i="7"/>
  <c r="V98" i="7"/>
  <c r="V99" i="7"/>
  <c r="V100" i="7"/>
  <c r="V101" i="7"/>
  <c r="V102" i="7"/>
  <c r="V103" i="7"/>
  <c r="V104" i="7"/>
  <c r="V105" i="7"/>
  <c r="V106" i="7"/>
  <c r="V107" i="7"/>
  <c r="V108" i="7"/>
  <c r="V109" i="7"/>
  <c r="V110" i="7"/>
  <c r="V111" i="7"/>
  <c r="V112" i="7"/>
  <c r="V113" i="7"/>
  <c r="V114" i="7"/>
  <c r="V115" i="7"/>
  <c r="V116" i="7"/>
  <c r="V117" i="7"/>
  <c r="V118" i="7"/>
  <c r="V119" i="7"/>
  <c r="V120" i="7"/>
  <c r="V121" i="7"/>
  <c r="V122" i="7"/>
  <c r="V123" i="7"/>
  <c r="V124" i="7"/>
  <c r="V125" i="7"/>
  <c r="V126" i="7"/>
  <c r="V127" i="7"/>
  <c r="V128" i="7"/>
  <c r="V129" i="7"/>
  <c r="V130" i="7"/>
  <c r="V131" i="7"/>
  <c r="V132" i="7"/>
  <c r="V133" i="7"/>
  <c r="V134" i="7"/>
  <c r="V135" i="7"/>
  <c r="V136" i="7"/>
  <c r="V137" i="7"/>
  <c r="V138" i="7"/>
  <c r="V139" i="7"/>
  <c r="V140" i="7"/>
  <c r="V141" i="7"/>
  <c r="V142" i="7"/>
  <c r="V143" i="7"/>
  <c r="V144" i="7"/>
  <c r="V145" i="7"/>
  <c r="V146" i="7"/>
  <c r="V147" i="7"/>
  <c r="V148" i="7"/>
  <c r="V149" i="7"/>
  <c r="V150" i="7"/>
  <c r="V151" i="7"/>
  <c r="V152" i="7"/>
  <c r="V153" i="7"/>
  <c r="V154" i="7"/>
  <c r="V155" i="7"/>
  <c r="V156" i="7"/>
  <c r="V157" i="7"/>
  <c r="V158" i="7"/>
  <c r="V159" i="7"/>
  <c r="V160" i="7"/>
  <c r="V161" i="7"/>
  <c r="V162" i="7"/>
  <c r="V163" i="7"/>
  <c r="V164" i="7"/>
  <c r="V165" i="7"/>
  <c r="V166" i="7"/>
  <c r="V167" i="7"/>
  <c r="V168" i="7"/>
  <c r="V169" i="7"/>
  <c r="V170" i="7"/>
  <c r="V171" i="7"/>
  <c r="V172" i="7"/>
  <c r="V173" i="7"/>
  <c r="V174" i="7"/>
  <c r="V175" i="7"/>
  <c r="V176" i="7"/>
  <c r="V177" i="7"/>
  <c r="V178" i="7"/>
  <c r="V179" i="7"/>
  <c r="V180" i="7"/>
  <c r="V181" i="7"/>
  <c r="V182" i="7"/>
  <c r="V183" i="7"/>
  <c r="V184" i="7"/>
  <c r="V185" i="7"/>
  <c r="V186" i="7"/>
  <c r="V187" i="7"/>
  <c r="V188" i="7"/>
  <c r="V189" i="7"/>
  <c r="V190" i="7"/>
  <c r="V191" i="7"/>
  <c r="V192" i="7"/>
  <c r="V193" i="7"/>
  <c r="V194" i="7"/>
  <c r="V195" i="7"/>
  <c r="V196" i="7"/>
  <c r="V197" i="7"/>
  <c r="V198" i="7"/>
  <c r="V199" i="7"/>
  <c r="V200" i="7"/>
  <c r="V201" i="7"/>
  <c r="V202" i="7"/>
  <c r="V203" i="7"/>
  <c r="V204" i="7"/>
  <c r="V205" i="7"/>
  <c r="V206" i="7"/>
  <c r="V207" i="7"/>
  <c r="V208" i="7"/>
  <c r="V209" i="7"/>
  <c r="V210" i="7"/>
  <c r="V211" i="7"/>
  <c r="V212" i="7"/>
  <c r="V213" i="7"/>
  <c r="V214" i="7"/>
  <c r="V215" i="7"/>
  <c r="V216" i="7"/>
  <c r="V217" i="7"/>
  <c r="V218" i="7"/>
  <c r="V219" i="7"/>
  <c r="V220" i="7"/>
  <c r="V221" i="7"/>
  <c r="V222" i="7"/>
  <c r="V223" i="7"/>
  <c r="V224" i="7"/>
  <c r="V225" i="7"/>
  <c r="V226" i="7"/>
  <c r="V227" i="7"/>
  <c r="V228" i="7"/>
  <c r="V229" i="7"/>
  <c r="V230" i="7"/>
  <c r="V231" i="7"/>
  <c r="V232" i="7"/>
  <c r="V233" i="7"/>
  <c r="V234" i="7"/>
  <c r="V235" i="7"/>
  <c r="V236" i="7"/>
  <c r="V237" i="7"/>
  <c r="V238" i="7"/>
  <c r="V239" i="7"/>
  <c r="V240" i="7"/>
  <c r="V241" i="7"/>
  <c r="V242" i="7"/>
  <c r="V243" i="7"/>
  <c r="V244" i="7"/>
  <c r="V245" i="7"/>
  <c r="V246" i="7"/>
  <c r="V247" i="7"/>
  <c r="V248" i="7"/>
  <c r="V249" i="7"/>
  <c r="V250" i="7"/>
  <c r="V251" i="7"/>
  <c r="V252" i="7"/>
  <c r="V253" i="7"/>
  <c r="V254" i="7"/>
  <c r="V255" i="7"/>
  <c r="V256" i="7"/>
  <c r="V257" i="7"/>
  <c r="V258" i="7"/>
  <c r="V259" i="7"/>
  <c r="V260" i="7"/>
  <c r="V261" i="7"/>
  <c r="V262" i="7"/>
  <c r="V263" i="7"/>
  <c r="V264" i="7"/>
  <c r="V265" i="7"/>
  <c r="V266" i="7"/>
  <c r="V267" i="7"/>
  <c r="V268" i="7"/>
  <c r="V269" i="7"/>
  <c r="V270" i="7"/>
  <c r="V271" i="7"/>
  <c r="V272" i="7"/>
  <c r="V273" i="7"/>
  <c r="V274" i="7"/>
  <c r="V275" i="7"/>
  <c r="V276" i="7"/>
  <c r="V277" i="7"/>
  <c r="V278" i="7"/>
  <c r="V279" i="7"/>
  <c r="V280" i="7"/>
  <c r="V281" i="7"/>
  <c r="V282" i="7"/>
  <c r="V283" i="7"/>
  <c r="V284" i="7"/>
  <c r="V285" i="7"/>
  <c r="V286" i="7"/>
  <c r="V287" i="7"/>
  <c r="V288" i="7"/>
  <c r="V289" i="7"/>
  <c r="V290" i="7"/>
  <c r="V291" i="7"/>
  <c r="V292" i="7"/>
  <c r="V293" i="7"/>
  <c r="V294" i="7"/>
  <c r="V295" i="7"/>
  <c r="V296" i="7"/>
  <c r="V297" i="7"/>
  <c r="V298" i="7"/>
  <c r="V299" i="7"/>
  <c r="V300" i="7"/>
  <c r="V301" i="7"/>
  <c r="V302" i="7"/>
  <c r="V303" i="7"/>
  <c r="V304" i="7"/>
  <c r="V305" i="7"/>
  <c r="V306" i="7"/>
  <c r="V307" i="7"/>
  <c r="V308" i="7"/>
  <c r="V309" i="7"/>
  <c r="V310" i="7"/>
  <c r="V311" i="7"/>
  <c r="V312" i="7"/>
  <c r="V313" i="7"/>
  <c r="V314" i="7"/>
  <c r="V315" i="7"/>
  <c r="V316" i="7"/>
  <c r="V317" i="7"/>
  <c r="V318" i="7"/>
  <c r="V319" i="7"/>
  <c r="V320" i="7"/>
  <c r="V321" i="7"/>
  <c r="V322" i="7"/>
  <c r="V323" i="7"/>
  <c r="V324" i="7"/>
  <c r="V325" i="7"/>
  <c r="V326" i="7"/>
  <c r="V327" i="7"/>
  <c r="V328" i="7"/>
  <c r="V329" i="7"/>
  <c r="V330" i="7"/>
  <c r="V331" i="7"/>
  <c r="V332" i="7"/>
  <c r="V333" i="7"/>
  <c r="V334" i="7"/>
  <c r="V335" i="7"/>
  <c r="V336" i="7"/>
  <c r="V337" i="7"/>
  <c r="V338" i="7"/>
  <c r="V339" i="7"/>
  <c r="V340" i="7"/>
  <c r="V341" i="7"/>
  <c r="V342" i="7"/>
  <c r="V343" i="7"/>
  <c r="V344" i="7"/>
  <c r="V345" i="7"/>
  <c r="V346" i="7"/>
  <c r="V347" i="7"/>
  <c r="V348" i="7"/>
  <c r="V349" i="7"/>
  <c r="V350" i="7"/>
  <c r="V351" i="7"/>
  <c r="V352" i="7"/>
  <c r="V353" i="7"/>
  <c r="V354" i="7"/>
  <c r="V355" i="7"/>
  <c r="V356" i="7"/>
  <c r="V357" i="7"/>
  <c r="V358" i="7"/>
  <c r="V359" i="7"/>
  <c r="V360" i="7"/>
  <c r="V361" i="7"/>
  <c r="V362" i="7"/>
  <c r="V363" i="7"/>
  <c r="V364" i="7"/>
  <c r="V365" i="7"/>
  <c r="V366" i="7"/>
  <c r="V367" i="7"/>
  <c r="V368" i="7"/>
  <c r="V369" i="7"/>
  <c r="V370" i="7"/>
  <c r="V371" i="7"/>
  <c r="V372" i="7"/>
  <c r="V373" i="7"/>
  <c r="V374" i="7"/>
  <c r="V375" i="7"/>
  <c r="V376" i="7"/>
  <c r="V377" i="7"/>
  <c r="V378" i="7"/>
  <c r="V379" i="7"/>
  <c r="V380" i="7"/>
  <c r="V381" i="7"/>
  <c r="V382" i="7"/>
  <c r="V383" i="7"/>
  <c r="V384" i="7"/>
  <c r="V385" i="7"/>
  <c r="V386" i="7"/>
  <c r="V387" i="7"/>
  <c r="V388" i="7"/>
  <c r="V389" i="7"/>
  <c r="V390" i="7"/>
  <c r="V391" i="7"/>
  <c r="V392" i="7"/>
  <c r="V393" i="7"/>
  <c r="V394" i="7"/>
  <c r="V395" i="7"/>
  <c r="V396" i="7"/>
  <c r="V397" i="7"/>
  <c r="V398" i="7"/>
  <c r="V399" i="7"/>
  <c r="V400" i="7"/>
  <c r="V401" i="7"/>
  <c r="V402" i="7"/>
  <c r="V403" i="7"/>
  <c r="V404" i="7"/>
  <c r="V405" i="7"/>
  <c r="V406" i="7"/>
  <c r="V407" i="7"/>
  <c r="V408" i="7"/>
  <c r="V409" i="7"/>
  <c r="V410" i="7"/>
  <c r="V411" i="7"/>
  <c r="V412" i="7"/>
  <c r="V413" i="7"/>
  <c r="V414" i="7"/>
  <c r="V415" i="7"/>
  <c r="V416" i="7"/>
  <c r="V417" i="7"/>
  <c r="V418" i="7"/>
  <c r="V419" i="7"/>
  <c r="V420" i="7"/>
  <c r="V421" i="7"/>
  <c r="V422" i="7"/>
  <c r="V423" i="7"/>
  <c r="V424" i="7"/>
  <c r="V425" i="7"/>
  <c r="V426" i="7"/>
  <c r="V427" i="7"/>
  <c r="V428" i="7"/>
  <c r="V429" i="7"/>
  <c r="V430" i="7"/>
  <c r="V431" i="7"/>
  <c r="V433" i="7"/>
  <c r="V435" i="7"/>
  <c r="V436" i="7"/>
  <c r="V437" i="7"/>
  <c r="V438" i="7"/>
  <c r="V439" i="7"/>
  <c r="V440" i="7"/>
  <c r="V441" i="7"/>
  <c r="V444" i="7"/>
  <c r="V447" i="7"/>
  <c r="V451" i="7"/>
  <c r="V452" i="7"/>
  <c r="V455" i="7"/>
  <c r="V458" i="7"/>
  <c r="V460" i="7"/>
  <c r="V463" i="7"/>
  <c r="V466" i="7"/>
  <c r="V468" i="7"/>
  <c r="V473" i="7"/>
  <c r="V476" i="7"/>
  <c r="V479" i="7"/>
  <c r="V481" i="7"/>
  <c r="V485" i="7"/>
  <c r="V490" i="7"/>
  <c r="V493" i="7"/>
  <c r="V496" i="7"/>
  <c r="V498" i="7"/>
  <c r="V502" i="7"/>
  <c r="V504" i="7"/>
  <c r="V508" i="7"/>
  <c r="V510" i="7"/>
  <c r="V513" i="7"/>
  <c r="V516" i="7"/>
  <c r="V518" i="7"/>
  <c r="V521" i="7"/>
  <c r="V523" i="7"/>
  <c r="V527" i="7"/>
  <c r="V530" i="7"/>
  <c r="V533" i="7"/>
  <c r="V535" i="7"/>
  <c r="V538" i="7"/>
  <c r="V540" i="7"/>
  <c r="V542" i="7"/>
  <c r="V544" i="7"/>
  <c r="V547" i="7"/>
  <c r="V551" i="7"/>
  <c r="V554" i="7"/>
  <c r="V559" i="7"/>
  <c r="V562" i="7"/>
  <c r="V564" i="7"/>
  <c r="V568" i="7"/>
  <c r="V573" i="7"/>
  <c r="V577" i="7"/>
  <c r="V580" i="7"/>
  <c r="V584" i="7"/>
  <c r="V589" i="7"/>
  <c r="V591" i="7"/>
  <c r="V595" i="7"/>
  <c r="V598" i="7"/>
  <c r="V599" i="7"/>
  <c r="V605" i="7"/>
  <c r="V609" i="7"/>
  <c r="V612" i="7"/>
  <c r="V614" i="7"/>
  <c r="V617" i="7"/>
  <c r="V620" i="7"/>
  <c r="V622" i="7"/>
  <c r="V625" i="7"/>
  <c r="V629" i="7"/>
  <c r="V630" i="7"/>
  <c r="V631" i="7"/>
  <c r="V633" i="7"/>
  <c r="V635" i="7"/>
  <c r="V637" i="7"/>
  <c r="V639" i="7"/>
  <c r="V641" i="7"/>
  <c r="V644" i="7"/>
  <c r="V647" i="7"/>
  <c r="V648" i="7"/>
  <c r="V650" i="7"/>
  <c r="V652" i="7"/>
  <c r="V654" i="7"/>
  <c r="V656" i="7"/>
  <c r="V659" i="7"/>
  <c r="V661" i="7"/>
  <c r="V665" i="7"/>
  <c r="V668" i="7"/>
  <c r="V671" i="7"/>
  <c r="V673" i="7"/>
  <c r="V677" i="7"/>
  <c r="V680" i="7"/>
  <c r="V682" i="7"/>
  <c r="V685" i="7"/>
  <c r="V690" i="7"/>
  <c r="V693" i="7"/>
  <c r="V697" i="7"/>
  <c r="V703" i="7"/>
  <c r="V705" i="7"/>
  <c r="V709" i="7"/>
  <c r="V711" i="7"/>
  <c r="V714" i="7"/>
  <c r="V717" i="7"/>
  <c r="V719" i="7"/>
  <c r="V720" i="7"/>
  <c r="V721" i="7"/>
  <c r="V722" i="7"/>
  <c r="V723" i="7"/>
  <c r="V724" i="7"/>
  <c r="V725" i="7"/>
  <c r="V726" i="7"/>
  <c r="V727" i="7"/>
  <c r="V728" i="7"/>
  <c r="V729" i="7"/>
  <c r="V730" i="7"/>
  <c r="V731" i="7"/>
  <c r="V732" i="7"/>
  <c r="V733" i="7"/>
  <c r="V734" i="7"/>
  <c r="V735" i="7"/>
  <c r="V736" i="7"/>
  <c r="V737" i="7"/>
  <c r="V738" i="7"/>
  <c r="V739" i="7"/>
  <c r="V740" i="7"/>
  <c r="V741" i="7"/>
  <c r="V742" i="7"/>
  <c r="V743" i="7"/>
  <c r="V744" i="7"/>
  <c r="V745" i="7"/>
  <c r="V746" i="7"/>
  <c r="V747" i="7"/>
  <c r="V748" i="7"/>
  <c r="V749" i="7"/>
  <c r="V750" i="7"/>
  <c r="V751" i="7"/>
  <c r="V752" i="7"/>
  <c r="V753" i="7"/>
  <c r="V754" i="7"/>
  <c r="V755" i="7"/>
  <c r="V756" i="7"/>
  <c r="V757" i="7"/>
  <c r="V758" i="7"/>
  <c r="V759" i="7"/>
  <c r="V760" i="7"/>
  <c r="V761" i="7"/>
  <c r="V762" i="7"/>
  <c r="V763" i="7"/>
  <c r="V764" i="7"/>
  <c r="V765" i="7"/>
  <c r="V766" i="7"/>
  <c r="V767" i="7"/>
  <c r="V768" i="7"/>
  <c r="V769" i="7"/>
  <c r="V770" i="7"/>
  <c r="V771" i="7"/>
  <c r="V772" i="7"/>
  <c r="V773" i="7"/>
  <c r="V774" i="7"/>
  <c r="V775" i="7"/>
  <c r="V776" i="7"/>
  <c r="V777" i="7"/>
  <c r="V778" i="7"/>
  <c r="V779" i="7"/>
  <c r="V780" i="7"/>
  <c r="V781" i="7"/>
  <c r="V782" i="7"/>
  <c r="V783" i="7"/>
  <c r="V784" i="7"/>
  <c r="V785" i="7"/>
  <c r="V786" i="7"/>
  <c r="V787" i="7"/>
  <c r="V788" i="7"/>
  <c r="V789" i="7"/>
  <c r="V790" i="7"/>
  <c r="V791" i="7"/>
  <c r="V792" i="7"/>
  <c r="V793" i="7"/>
  <c r="V794" i="7"/>
  <c r="V795" i="7"/>
  <c r="V796" i="7"/>
  <c r="V797" i="7"/>
  <c r="V798" i="7"/>
  <c r="V799" i="7"/>
  <c r="V800" i="7"/>
  <c r="V801" i="7"/>
  <c r="V802" i="7"/>
  <c r="V803" i="7"/>
  <c r="V804" i="7"/>
  <c r="V805" i="7"/>
  <c r="V806" i="7"/>
  <c r="V807" i="7"/>
  <c r="V808" i="7"/>
  <c r="V809" i="7"/>
  <c r="V810" i="7"/>
  <c r="V811" i="7"/>
  <c r="V812" i="7"/>
  <c r="V813" i="7"/>
  <c r="V814" i="7"/>
  <c r="V815" i="7"/>
  <c r="V816" i="7"/>
  <c r="V817" i="7"/>
  <c r="V818" i="7"/>
  <c r="V819" i="7"/>
  <c r="V820" i="7"/>
  <c r="V821" i="7"/>
  <c r="V822" i="7"/>
  <c r="V823" i="7"/>
  <c r="V824" i="7"/>
  <c r="V825" i="7"/>
  <c r="V826" i="7"/>
  <c r="V827" i="7"/>
  <c r="V828" i="7"/>
  <c r="V829" i="7"/>
  <c r="V830" i="7"/>
  <c r="V831" i="7"/>
  <c r="V832" i="7"/>
  <c r="V833" i="7"/>
  <c r="V834" i="7"/>
  <c r="V835" i="7"/>
  <c r="V836" i="7"/>
  <c r="V837" i="7"/>
  <c r="V838" i="7"/>
  <c r="V839" i="7"/>
  <c r="V840" i="7"/>
  <c r="V841" i="7"/>
  <c r="V842" i="7"/>
  <c r="V843" i="7"/>
  <c r="V844" i="7"/>
  <c r="V845" i="7"/>
  <c r="V846" i="7"/>
  <c r="V847" i="7"/>
  <c r="V848" i="7"/>
  <c r="V849" i="7"/>
  <c r="V850" i="7"/>
  <c r="V851" i="7"/>
  <c r="V852" i="7"/>
  <c r="V853" i="7"/>
  <c r="V854" i="7"/>
  <c r="V855" i="7"/>
  <c r="V856" i="7"/>
  <c r="V857" i="7"/>
  <c r="V858" i="7"/>
  <c r="V859" i="7"/>
  <c r="V860" i="7"/>
  <c r="V861" i="7"/>
  <c r="V862" i="7"/>
  <c r="V863" i="7"/>
  <c r="V864" i="7"/>
  <c r="V865" i="7"/>
  <c r="V866" i="7"/>
  <c r="V867" i="7"/>
  <c r="V868" i="7"/>
  <c r="V869" i="7"/>
  <c r="V870" i="7"/>
  <c r="V871" i="7"/>
  <c r="V872" i="7"/>
  <c r="V873" i="7"/>
  <c r="V874" i="7"/>
  <c r="V875" i="7"/>
  <c r="V876" i="7"/>
  <c r="V877" i="7"/>
  <c r="V878" i="7"/>
  <c r="V879" i="7"/>
  <c r="V880" i="7"/>
  <c r="V881" i="7"/>
  <c r="V882" i="7"/>
  <c r="V883" i="7"/>
  <c r="V884" i="7"/>
  <c r="V885" i="7"/>
  <c r="V886" i="7"/>
  <c r="V887" i="7"/>
  <c r="V888" i="7"/>
  <c r="V889" i="7"/>
  <c r="V890" i="7"/>
  <c r="V891" i="7"/>
  <c r="V892" i="7"/>
  <c r="V893" i="7"/>
  <c r="V894" i="7"/>
  <c r="V895" i="7"/>
  <c r="V896" i="7"/>
  <c r="V897" i="7"/>
  <c r="V898" i="7"/>
  <c r="V899" i="7"/>
  <c r="V900" i="7"/>
  <c r="V901" i="7"/>
  <c r="V902" i="7"/>
  <c r="V903" i="7"/>
  <c r="V904" i="7"/>
  <c r="V905" i="7"/>
  <c r="V906" i="7"/>
  <c r="V907" i="7"/>
  <c r="V908" i="7"/>
  <c r="V909" i="7"/>
  <c r="V910" i="7"/>
  <c r="V911" i="7"/>
  <c r="V912" i="7"/>
  <c r="V913" i="7"/>
  <c r="V914" i="7"/>
  <c r="V915" i="7"/>
  <c r="V916" i="7"/>
  <c r="V917" i="7"/>
  <c r="V918" i="7"/>
  <c r="V919" i="7"/>
  <c r="V920" i="7"/>
  <c r="V921" i="7"/>
  <c r="V922" i="7"/>
  <c r="V923" i="7"/>
  <c r="V924" i="7"/>
  <c r="V925" i="7"/>
  <c r="V926" i="7"/>
  <c r="V927" i="7"/>
  <c r="V928" i="7"/>
  <c r="V929" i="7"/>
  <c r="V930" i="7"/>
  <c r="V931" i="7"/>
  <c r="V932" i="7"/>
  <c r="V933" i="7"/>
  <c r="V934" i="7"/>
  <c r="V935" i="7"/>
  <c r="V936" i="7"/>
  <c r="V937" i="7"/>
  <c r="V938" i="7"/>
  <c r="V939" i="7"/>
  <c r="V940" i="7"/>
  <c r="V941" i="7"/>
  <c r="V942" i="7"/>
  <c r="V943" i="7"/>
  <c r="V944" i="7"/>
  <c r="V945" i="7"/>
  <c r="V946" i="7"/>
  <c r="V947" i="7"/>
  <c r="V948" i="7"/>
  <c r="V949" i="7"/>
  <c r="V950" i="7"/>
  <c r="V951" i="7"/>
  <c r="V952" i="7"/>
  <c r="V953" i="7"/>
  <c r="V954" i="7"/>
  <c r="V955" i="7"/>
  <c r="V956" i="7"/>
  <c r="V957" i="7"/>
  <c r="V958" i="7"/>
  <c r="V959" i="7"/>
  <c r="V960" i="7"/>
  <c r="V961" i="7"/>
  <c r="V962" i="7"/>
  <c r="V963" i="7"/>
  <c r="V964" i="7"/>
  <c r="V965" i="7"/>
  <c r="V966" i="7"/>
  <c r="V967" i="7"/>
  <c r="V968" i="7"/>
  <c r="V969" i="7"/>
  <c r="V970" i="7"/>
  <c r="V971" i="7"/>
  <c r="V972" i="7"/>
  <c r="V973" i="7"/>
  <c r="V974" i="7"/>
  <c r="V975" i="7"/>
  <c r="V976" i="7"/>
  <c r="V977" i="7"/>
  <c r="V978" i="7"/>
  <c r="V979" i="7"/>
  <c r="V980" i="7"/>
  <c r="V981" i="7"/>
  <c r="V982" i="7"/>
  <c r="V983" i="7"/>
  <c r="V984" i="7"/>
  <c r="V985" i="7"/>
  <c r="V986" i="7"/>
  <c r="V987" i="7"/>
  <c r="V988" i="7"/>
  <c r="V989" i="7"/>
  <c r="V990" i="7"/>
  <c r="V991" i="7"/>
  <c r="V992" i="7"/>
  <c r="V993" i="7"/>
  <c r="V994" i="7"/>
  <c r="V995" i="7"/>
  <c r="V996" i="7"/>
  <c r="V997" i="7"/>
  <c r="V998" i="7"/>
  <c r="V999" i="7"/>
  <c r="V1000" i="7"/>
  <c r="V1001" i="7"/>
  <c r="V1002" i="7"/>
  <c r="V1003" i="7"/>
  <c r="V1004" i="7"/>
  <c r="V1005" i="7"/>
  <c r="V1006" i="7"/>
  <c r="V1007" i="7"/>
  <c r="V1008" i="7"/>
  <c r="V1009" i="7"/>
  <c r="V1010" i="7"/>
  <c r="V1011" i="7"/>
  <c r="V1012" i="7"/>
  <c r="V1013" i="7"/>
  <c r="V1014" i="7"/>
  <c r="V1015" i="7"/>
  <c r="V1016" i="7"/>
  <c r="V1017" i="7"/>
  <c r="V1018" i="7"/>
  <c r="V1019" i="7"/>
  <c r="V1020" i="7"/>
  <c r="V1021" i="7"/>
  <c r="V1022" i="7"/>
  <c r="V1023" i="7"/>
  <c r="V1024" i="7"/>
  <c r="V1025" i="7"/>
  <c r="V1026" i="7"/>
  <c r="V1027" i="7"/>
  <c r="V1028" i="7"/>
  <c r="V1029" i="7"/>
  <c r="V1030" i="7"/>
  <c r="V1031" i="7"/>
  <c r="V1032" i="7"/>
  <c r="V1033" i="7"/>
  <c r="V1034" i="7"/>
  <c r="V1035" i="7"/>
  <c r="V1036" i="7"/>
  <c r="V1037" i="7"/>
  <c r="V1038" i="7"/>
  <c r="V1039" i="7"/>
  <c r="V1040" i="7"/>
  <c r="V1041" i="7"/>
  <c r="V1042" i="7"/>
  <c r="V1043" i="7"/>
  <c r="V1044" i="7"/>
  <c r="V1045" i="7"/>
  <c r="V1046" i="7"/>
  <c r="V1047" i="7"/>
  <c r="V1048" i="7"/>
  <c r="V1049" i="7"/>
  <c r="V1050" i="7"/>
  <c r="V1051" i="7"/>
  <c r="V1052" i="7"/>
  <c r="V1053" i="7"/>
  <c r="V1054" i="7"/>
  <c r="V1055" i="7"/>
  <c r="V1056" i="7"/>
  <c r="V1057" i="7"/>
  <c r="V1058" i="7"/>
  <c r="V1059" i="7"/>
  <c r="V1060" i="7"/>
  <c r="V1061" i="7"/>
  <c r="V1062" i="7"/>
  <c r="V1063" i="7"/>
  <c r="V1064" i="7"/>
  <c r="V1065" i="7"/>
  <c r="V1066" i="7"/>
  <c r="V1067" i="7"/>
  <c r="V1068" i="7"/>
  <c r="V1069" i="7"/>
  <c r="V1070" i="7"/>
  <c r="V1071" i="7"/>
  <c r="V1072" i="7"/>
  <c r="V1073" i="7"/>
  <c r="V1074" i="7"/>
  <c r="V1075" i="7"/>
  <c r="V1076" i="7"/>
  <c r="V1077" i="7"/>
  <c r="V1078" i="7"/>
  <c r="V1079" i="7"/>
  <c r="V1080" i="7"/>
  <c r="V1081" i="7"/>
  <c r="V1082" i="7"/>
  <c r="V1083" i="7"/>
  <c r="V1084" i="7"/>
  <c r="V1085" i="7"/>
  <c r="V1086" i="7"/>
  <c r="V1087" i="7"/>
  <c r="V1088" i="7"/>
  <c r="V1089" i="7"/>
  <c r="V1090" i="7"/>
  <c r="V1091" i="7"/>
  <c r="V1092" i="7"/>
  <c r="V1093" i="7"/>
  <c r="V1094" i="7"/>
  <c r="V1095" i="7"/>
  <c r="V1096" i="7"/>
  <c r="V1097" i="7"/>
  <c r="V1098" i="7"/>
  <c r="V1099" i="7"/>
  <c r="V1100" i="7"/>
  <c r="V1101" i="7"/>
  <c r="V1102" i="7"/>
  <c r="V1103" i="7"/>
  <c r="V1104" i="7"/>
  <c r="V1105" i="7"/>
  <c r="V1106" i="7"/>
  <c r="V1107" i="7"/>
  <c r="V1108" i="7"/>
  <c r="V1109" i="7"/>
  <c r="V1110" i="7"/>
  <c r="V1111" i="7"/>
  <c r="V1112" i="7"/>
  <c r="V1113" i="7"/>
  <c r="V1114" i="7"/>
  <c r="V1115" i="7"/>
  <c r="V1116" i="7"/>
  <c r="V1117" i="7"/>
  <c r="V1118" i="7"/>
  <c r="V1119" i="7"/>
  <c r="V1120" i="7"/>
  <c r="V1121" i="7"/>
  <c r="V1122" i="7"/>
  <c r="V1123" i="7"/>
  <c r="V1124" i="7"/>
  <c r="V1125" i="7"/>
  <c r="V1126" i="7"/>
  <c r="V1127" i="7"/>
  <c r="V1128" i="7"/>
  <c r="V1129" i="7"/>
  <c r="V1130" i="7"/>
  <c r="V1131" i="7"/>
  <c r="V1132" i="7"/>
  <c r="V1133" i="7"/>
  <c r="V1134" i="7"/>
  <c r="V1135" i="7"/>
  <c r="V1136" i="7"/>
  <c r="V1137" i="7"/>
  <c r="V1138" i="7"/>
  <c r="V1139" i="7"/>
  <c r="V1140" i="7"/>
  <c r="V1141" i="7"/>
  <c r="V1142" i="7"/>
  <c r="V1143" i="7"/>
  <c r="V1144" i="7"/>
  <c r="V1145" i="7"/>
  <c r="V1146" i="7"/>
  <c r="V1147" i="7"/>
  <c r="V1148" i="7"/>
  <c r="V1149" i="7"/>
  <c r="V1150" i="7"/>
  <c r="V1151" i="7"/>
  <c r="V1152" i="7"/>
  <c r="V1153" i="7"/>
  <c r="V1154" i="7"/>
  <c r="V1155" i="7"/>
  <c r="V1156" i="7"/>
  <c r="V1157" i="7"/>
  <c r="V1158" i="7"/>
  <c r="V1159" i="7"/>
  <c r="V1160" i="7"/>
  <c r="V1161" i="7"/>
  <c r="V1162" i="7"/>
  <c r="V1163" i="7"/>
  <c r="V1164" i="7"/>
  <c r="V1165" i="7"/>
  <c r="V1166" i="7"/>
  <c r="V1167" i="7"/>
  <c r="V1168" i="7"/>
  <c r="V1169" i="7"/>
  <c r="V1170" i="7"/>
  <c r="V1171" i="7"/>
  <c r="V1172" i="7"/>
  <c r="V1173" i="7"/>
  <c r="V1174" i="7"/>
  <c r="V1175" i="7"/>
  <c r="V1176" i="7"/>
  <c r="V1177" i="7"/>
  <c r="V1178" i="7"/>
  <c r="V1179" i="7"/>
  <c r="V1180" i="7"/>
  <c r="V1181" i="7"/>
  <c r="V1182" i="7"/>
  <c r="V1183" i="7"/>
  <c r="V1184" i="7"/>
  <c r="V1185" i="7"/>
  <c r="V1186" i="7"/>
  <c r="V1187" i="7"/>
  <c r="V1188" i="7"/>
  <c r="V1189" i="7"/>
  <c r="V1190" i="7"/>
  <c r="V1191" i="7"/>
  <c r="V1192" i="7"/>
  <c r="V1193" i="7"/>
  <c r="V1194" i="7"/>
  <c r="V1195" i="7"/>
  <c r="V1196" i="7"/>
  <c r="V1197" i="7"/>
  <c r="V1198" i="7"/>
  <c r="V1199" i="7"/>
  <c r="V1200" i="7"/>
  <c r="V1201" i="7"/>
  <c r="V1202" i="7"/>
  <c r="V1203" i="7"/>
  <c r="V1204" i="7"/>
  <c r="V1205" i="7"/>
  <c r="V1206" i="7"/>
  <c r="V1207" i="7"/>
  <c r="V1208" i="7"/>
  <c r="V1209" i="7"/>
  <c r="V1210" i="7"/>
  <c r="V1211" i="7"/>
  <c r="V1212" i="7"/>
  <c r="V1213" i="7"/>
  <c r="V1214" i="7"/>
  <c r="V1215" i="7"/>
  <c r="V1216" i="7"/>
  <c r="V1217" i="7"/>
  <c r="V1218" i="7"/>
  <c r="V1219" i="7"/>
  <c r="V1220" i="7"/>
  <c r="V1221" i="7"/>
  <c r="V1222" i="7"/>
  <c r="V1223" i="7"/>
  <c r="V1224" i="7"/>
  <c r="V1225" i="7"/>
  <c r="V1226" i="7"/>
  <c r="V1227" i="7"/>
  <c r="V1228" i="7"/>
  <c r="V1229" i="7"/>
  <c r="V1230" i="7"/>
  <c r="V1231" i="7"/>
  <c r="V1232" i="7"/>
  <c r="V1233" i="7"/>
  <c r="V1234" i="7"/>
  <c r="V1235" i="7"/>
  <c r="V1236" i="7"/>
  <c r="V1237" i="7"/>
  <c r="V1238" i="7"/>
  <c r="V1239" i="7"/>
  <c r="V1240" i="7"/>
  <c r="V1241" i="7"/>
  <c r="V1242" i="7"/>
  <c r="V1243" i="7"/>
  <c r="V1244" i="7"/>
  <c r="V1245" i="7"/>
  <c r="V1246" i="7"/>
  <c r="V1247" i="7"/>
  <c r="V1248" i="7"/>
  <c r="V1249" i="7"/>
  <c r="V1250" i="7"/>
  <c r="V1251" i="7"/>
  <c r="V1252" i="7"/>
  <c r="V1253" i="7"/>
  <c r="V1254" i="7"/>
  <c r="V1255" i="7"/>
  <c r="V1256" i="7"/>
  <c r="V1257" i="7"/>
  <c r="V1258" i="7"/>
  <c r="V1259" i="7"/>
  <c r="V1260" i="7"/>
  <c r="V1261" i="7"/>
  <c r="V1262" i="7"/>
  <c r="V1263" i="7"/>
  <c r="V1264" i="7"/>
  <c r="V1265" i="7"/>
  <c r="V1266" i="7"/>
  <c r="V1267" i="7"/>
  <c r="V1268" i="7"/>
  <c r="V1269" i="7"/>
  <c r="V1270" i="7"/>
  <c r="V1271" i="7"/>
  <c r="V1272" i="7"/>
  <c r="V1273" i="7"/>
  <c r="V1274" i="7"/>
  <c r="V1275" i="7"/>
  <c r="V1276" i="7"/>
  <c r="V1277" i="7"/>
  <c r="V1278" i="7"/>
  <c r="V1279" i="7"/>
  <c r="V1280" i="7"/>
  <c r="V1281" i="7"/>
  <c r="V1282" i="7"/>
  <c r="V1283" i="7"/>
  <c r="V1284" i="7"/>
  <c r="V1285" i="7"/>
  <c r="V1286" i="7"/>
  <c r="V1287" i="7"/>
  <c r="V1288" i="7"/>
  <c r="V1289" i="7"/>
  <c r="V1290" i="7"/>
  <c r="V1291" i="7"/>
  <c r="V1292" i="7"/>
  <c r="V1293" i="7"/>
  <c r="V1294" i="7"/>
  <c r="V1295" i="7"/>
  <c r="V1296" i="7"/>
  <c r="V1297" i="7"/>
  <c r="V1298" i="7"/>
  <c r="V1299" i="7"/>
  <c r="V1300" i="7"/>
  <c r="V1301" i="7"/>
  <c r="V1302" i="7"/>
  <c r="V1303" i="7"/>
  <c r="V1304" i="7"/>
  <c r="V1305" i="7"/>
  <c r="V1306" i="7"/>
  <c r="V1307" i="7"/>
  <c r="V1308" i="7"/>
  <c r="V1309" i="7"/>
  <c r="V1310" i="7"/>
  <c r="V1311" i="7"/>
  <c r="V1312" i="7"/>
  <c r="V1313" i="7"/>
  <c r="V1314" i="7"/>
  <c r="V1315" i="7"/>
  <c r="V1316" i="7"/>
  <c r="V1317" i="7"/>
  <c r="V1318" i="7"/>
  <c r="V1319" i="7"/>
  <c r="V1320" i="7"/>
  <c r="V1321" i="7"/>
  <c r="V1322" i="7"/>
  <c r="V1323" i="7"/>
  <c r="V1324" i="7"/>
  <c r="V1325" i="7"/>
  <c r="V1326" i="7"/>
  <c r="V1327" i="7"/>
  <c r="V1328" i="7"/>
  <c r="V1329" i="7"/>
  <c r="V1330" i="7"/>
  <c r="V1331" i="7"/>
  <c r="V1332" i="7"/>
  <c r="V1333" i="7"/>
  <c r="V1334" i="7"/>
  <c r="V1335" i="7"/>
  <c r="V1336" i="7"/>
  <c r="V1337" i="7"/>
  <c r="V1338" i="7"/>
  <c r="V1339" i="7"/>
  <c r="V1340" i="7"/>
  <c r="V1341" i="7"/>
  <c r="V1342" i="7"/>
  <c r="V1343" i="7"/>
  <c r="V1344" i="7"/>
  <c r="V1345" i="7"/>
  <c r="V1346" i="7"/>
  <c r="V1347" i="7"/>
  <c r="V1348" i="7"/>
  <c r="V1349" i="7"/>
  <c r="V1350" i="7"/>
  <c r="V1351" i="7"/>
  <c r="V1352" i="7"/>
  <c r="V1353" i="7"/>
  <c r="V1354" i="7"/>
  <c r="V1355" i="7"/>
  <c r="V1356" i="7"/>
  <c r="V1357" i="7"/>
  <c r="V1358" i="7"/>
  <c r="V1359" i="7"/>
  <c r="V1360" i="7"/>
  <c r="V1361" i="7"/>
  <c r="V1362" i="7"/>
  <c r="V1363" i="7"/>
  <c r="V1364" i="7"/>
  <c r="V1365" i="7"/>
  <c r="V1366" i="7"/>
  <c r="V1367" i="7"/>
  <c r="V1368" i="7"/>
  <c r="V1369" i="7"/>
  <c r="V1370" i="7"/>
  <c r="V1371" i="7"/>
  <c r="V1372" i="7"/>
  <c r="V1373" i="7"/>
  <c r="V1374" i="7"/>
  <c r="V1375" i="7"/>
  <c r="V1376" i="7"/>
  <c r="V1377" i="7"/>
  <c r="V1378" i="7"/>
  <c r="V1379" i="7"/>
  <c r="V1380" i="7"/>
  <c r="V1381" i="7"/>
  <c r="V1382" i="7"/>
  <c r="V1383" i="7"/>
  <c r="V1384" i="7"/>
  <c r="V1385" i="7"/>
  <c r="V1386" i="7"/>
  <c r="V1387" i="7"/>
  <c r="V1388" i="7"/>
  <c r="V1389" i="7"/>
  <c r="V1390" i="7"/>
  <c r="V1391" i="7"/>
  <c r="V1392" i="7"/>
  <c r="V1393" i="7"/>
  <c r="V1394" i="7"/>
  <c r="V1395" i="7"/>
  <c r="V1396" i="7"/>
  <c r="V1397" i="7"/>
  <c r="V1398" i="7"/>
  <c r="V1399" i="7"/>
  <c r="V1400" i="7"/>
  <c r="V1401" i="7"/>
  <c r="V1402" i="7"/>
  <c r="V1403" i="7"/>
  <c r="V1404" i="7"/>
  <c r="V1405" i="7"/>
  <c r="V1406" i="7"/>
  <c r="V1407" i="7"/>
  <c r="V1408" i="7"/>
  <c r="V1409" i="7"/>
  <c r="V1410" i="7"/>
  <c r="V1411" i="7"/>
  <c r="V1412" i="7"/>
  <c r="V1413" i="7"/>
  <c r="V1414" i="7"/>
  <c r="V1415" i="7"/>
  <c r="V1416" i="7"/>
  <c r="V1417" i="7"/>
  <c r="V1418" i="7"/>
  <c r="V1419" i="7"/>
  <c r="V1420" i="7"/>
  <c r="V1421" i="7"/>
  <c r="V1422" i="7"/>
  <c r="V1423" i="7"/>
  <c r="V1424" i="7"/>
  <c r="V1425" i="7"/>
  <c r="V1426" i="7"/>
  <c r="V1427" i="7"/>
  <c r="V1428" i="7"/>
  <c r="V1429" i="7"/>
  <c r="V1430" i="7"/>
  <c r="V1431" i="7"/>
  <c r="V1432" i="7"/>
  <c r="V1433" i="7"/>
  <c r="V1434" i="7"/>
  <c r="V1435" i="7"/>
  <c r="V1436" i="7"/>
  <c r="V1437" i="7"/>
  <c r="V1438" i="7"/>
  <c r="V1439" i="7"/>
  <c r="V1440" i="7"/>
  <c r="V1441" i="7"/>
  <c r="V1442" i="7"/>
  <c r="V1443" i="7"/>
  <c r="V1444" i="7"/>
  <c r="V1445" i="7"/>
  <c r="V1446" i="7"/>
  <c r="V1447" i="7"/>
  <c r="V1448" i="7"/>
  <c r="V1449" i="7"/>
  <c r="V1450" i="7"/>
  <c r="V1451" i="7"/>
  <c r="V1452" i="7"/>
  <c r="V1453" i="7"/>
  <c r="V1454" i="7"/>
  <c r="V1455" i="7"/>
  <c r="V1456" i="7"/>
  <c r="V1457" i="7"/>
  <c r="V1458" i="7"/>
  <c r="V1459" i="7"/>
  <c r="V1460" i="7"/>
  <c r="V1461" i="7"/>
  <c r="V1462" i="7"/>
  <c r="V1463" i="7"/>
  <c r="V1464" i="7"/>
  <c r="V1465" i="7"/>
  <c r="V1466" i="7"/>
  <c r="V1467" i="7"/>
  <c r="V1468" i="7"/>
  <c r="V1469" i="7"/>
  <c r="V1470" i="7"/>
  <c r="V1471" i="7"/>
  <c r="V1472" i="7"/>
  <c r="V1473" i="7"/>
  <c r="V1474" i="7"/>
  <c r="V1475" i="7"/>
  <c r="V1476" i="7"/>
  <c r="V1477" i="7"/>
  <c r="V1478" i="7"/>
  <c r="V1479" i="7"/>
  <c r="V1480" i="7"/>
  <c r="V1481" i="7"/>
  <c r="V1482" i="7"/>
  <c r="V1483" i="7"/>
  <c r="V1484" i="7"/>
  <c r="V1485" i="7"/>
  <c r="V1486" i="7"/>
  <c r="V1487" i="7"/>
  <c r="V1488" i="7"/>
  <c r="V1489" i="7"/>
  <c r="V1490" i="7"/>
  <c r="V1491" i="7"/>
  <c r="V1492" i="7"/>
  <c r="V1493" i="7"/>
  <c r="V1494" i="7"/>
  <c r="V1495" i="7"/>
  <c r="V1496" i="7"/>
  <c r="V1497" i="7"/>
  <c r="V1498" i="7"/>
  <c r="V1499" i="7"/>
  <c r="V1500" i="7"/>
  <c r="V1501" i="7"/>
  <c r="V1502" i="7"/>
  <c r="V1503" i="7"/>
  <c r="V1504" i="7"/>
  <c r="V1505" i="7"/>
  <c r="V1506" i="7"/>
  <c r="V1507" i="7"/>
  <c r="V1508" i="7"/>
  <c r="V1509" i="7"/>
  <c r="V1510" i="7"/>
  <c r="V1511" i="7"/>
  <c r="V1512" i="7"/>
  <c r="V1513" i="7"/>
  <c r="V1514" i="7"/>
  <c r="V1515" i="7"/>
  <c r="V1516" i="7"/>
  <c r="V1517" i="7"/>
  <c r="V1518" i="7"/>
  <c r="V1519" i="7"/>
  <c r="V1520" i="7"/>
  <c r="V1521" i="7"/>
  <c r="V1522" i="7"/>
  <c r="V1523" i="7"/>
  <c r="V1524" i="7"/>
  <c r="V1525" i="7"/>
  <c r="V1526" i="7"/>
  <c r="V1527" i="7"/>
  <c r="V1528" i="7"/>
  <c r="V1529" i="7"/>
  <c r="V1530" i="7"/>
  <c r="V1531" i="7"/>
  <c r="V1532" i="7"/>
  <c r="V1533" i="7"/>
  <c r="V1534" i="7"/>
  <c r="V1535" i="7"/>
  <c r="V1536" i="7"/>
  <c r="V1537" i="7"/>
  <c r="V1538" i="7"/>
  <c r="V1539" i="7"/>
  <c r="V1540" i="7"/>
  <c r="V1541" i="7"/>
  <c r="V1542" i="7"/>
  <c r="V1543" i="7"/>
  <c r="V1544" i="7"/>
  <c r="V1545" i="7"/>
  <c r="V1546" i="7"/>
  <c r="V1547" i="7"/>
  <c r="V1548" i="7"/>
  <c r="V1549" i="7"/>
  <c r="V1550" i="7"/>
  <c r="V1551" i="7"/>
  <c r="V1552" i="7"/>
  <c r="V1553" i="7"/>
  <c r="V1554" i="7"/>
  <c r="V1555" i="7"/>
  <c r="V1556" i="7"/>
  <c r="V1557" i="7"/>
  <c r="V1558" i="7"/>
  <c r="V1559" i="7"/>
  <c r="V1560" i="7"/>
  <c r="V1561" i="7"/>
  <c r="V1562" i="7"/>
  <c r="V1563" i="7"/>
  <c r="V1564" i="7"/>
  <c r="V1565" i="7"/>
  <c r="V1566" i="7"/>
  <c r="V1567" i="7"/>
  <c r="V1568" i="7"/>
  <c r="V1569" i="7"/>
  <c r="V1570" i="7"/>
  <c r="V1571" i="7"/>
  <c r="V1572" i="7"/>
  <c r="V1573" i="7"/>
  <c r="V1574" i="7"/>
  <c r="V1575" i="7"/>
  <c r="V1576" i="7"/>
  <c r="V1577" i="7"/>
  <c r="V1578" i="7"/>
  <c r="V1579" i="7"/>
  <c r="V1580" i="7"/>
  <c r="V1581" i="7"/>
  <c r="V1582" i="7"/>
  <c r="V1583" i="7"/>
  <c r="V1584" i="7"/>
  <c r="V1585" i="7"/>
  <c r="V1586" i="7"/>
  <c r="V1587" i="7"/>
  <c r="V1588" i="7"/>
  <c r="V1589" i="7"/>
  <c r="V1590" i="7"/>
  <c r="V1591" i="7"/>
  <c r="V1592" i="7"/>
  <c r="V1593" i="7"/>
  <c r="V1594" i="7"/>
  <c r="V1595" i="7"/>
  <c r="V1596" i="7"/>
  <c r="V1597" i="7"/>
  <c r="V1598" i="7"/>
  <c r="V1599" i="7"/>
  <c r="V1600" i="7"/>
  <c r="V1601" i="7"/>
  <c r="V1602" i="7"/>
  <c r="V1603" i="7"/>
  <c r="V1604" i="7"/>
  <c r="V1605" i="7"/>
  <c r="V1606" i="7"/>
  <c r="V1607" i="7"/>
  <c r="V1608" i="7"/>
  <c r="V1609" i="7"/>
  <c r="V1610" i="7"/>
  <c r="V1611" i="7"/>
  <c r="V1612" i="7"/>
  <c r="V1613" i="7"/>
  <c r="V1614" i="7"/>
  <c r="V1615" i="7"/>
  <c r="V1616" i="7"/>
  <c r="V1617" i="7"/>
  <c r="V1618" i="7"/>
  <c r="V1619" i="7"/>
  <c r="V1620" i="7"/>
  <c r="V1621" i="7"/>
  <c r="V1622" i="7"/>
  <c r="V1623" i="7"/>
  <c r="V1624" i="7"/>
  <c r="V1625" i="7"/>
  <c r="V1626" i="7"/>
  <c r="V1627" i="7"/>
  <c r="V1628" i="7"/>
  <c r="V1629" i="7"/>
  <c r="V1630" i="7"/>
  <c r="V1631" i="7"/>
  <c r="V1632" i="7"/>
  <c r="V1633" i="7"/>
  <c r="V1634" i="7"/>
  <c r="V1635" i="7"/>
  <c r="V1636" i="7"/>
  <c r="V1637" i="7"/>
  <c r="V1638" i="7"/>
  <c r="V1639" i="7"/>
  <c r="V1640" i="7"/>
  <c r="V1641" i="7"/>
  <c r="V1642" i="7"/>
  <c r="V1643" i="7"/>
  <c r="V1644" i="7"/>
  <c r="V1645" i="7"/>
  <c r="V1646" i="7"/>
  <c r="V1647" i="7"/>
  <c r="V1648" i="7"/>
  <c r="V1649" i="7"/>
  <c r="V1650" i="7"/>
  <c r="V1651" i="7"/>
  <c r="V1652" i="7"/>
  <c r="V1653" i="7"/>
  <c r="V1654" i="7"/>
  <c r="V1655" i="7"/>
  <c r="V1656" i="7"/>
  <c r="V1657" i="7"/>
  <c r="V1658" i="7"/>
  <c r="V1659" i="7"/>
  <c r="V1660" i="7"/>
  <c r="V1661" i="7"/>
  <c r="V1662" i="7"/>
  <c r="V1663" i="7"/>
  <c r="V1664" i="7"/>
  <c r="V1665" i="7"/>
  <c r="V1666" i="7"/>
  <c r="V1667" i="7"/>
  <c r="V1668" i="7"/>
  <c r="V1669" i="7"/>
  <c r="V1670" i="7"/>
  <c r="V1671" i="7"/>
  <c r="V1672" i="7"/>
  <c r="V1673" i="7"/>
  <c r="V1674" i="7"/>
  <c r="V1675" i="7"/>
  <c r="V1676" i="7"/>
  <c r="V1677" i="7"/>
  <c r="V1678" i="7"/>
  <c r="V1679" i="7"/>
  <c r="V1680" i="7"/>
  <c r="V1681" i="7"/>
  <c r="V1682" i="7"/>
  <c r="V1683" i="7"/>
  <c r="V1684" i="7"/>
  <c r="V1685" i="7"/>
  <c r="V1686" i="7"/>
  <c r="V1687" i="7"/>
  <c r="V1688" i="7"/>
  <c r="V1689" i="7"/>
  <c r="V1690" i="7"/>
  <c r="V1691" i="7"/>
  <c r="V1692" i="7"/>
  <c r="V1693" i="7"/>
  <c r="V1694" i="7"/>
  <c r="V1695" i="7"/>
  <c r="V1696" i="7"/>
  <c r="V1697" i="7"/>
  <c r="V1698" i="7"/>
  <c r="V1699" i="7"/>
  <c r="V1700" i="7"/>
  <c r="V1701" i="7"/>
  <c r="V1702" i="7"/>
  <c r="V1703" i="7"/>
  <c r="V1704" i="7"/>
  <c r="V1705" i="7"/>
  <c r="V1706" i="7"/>
  <c r="V1707" i="7"/>
  <c r="V1708" i="7"/>
  <c r="V1709" i="7"/>
  <c r="V1710" i="7"/>
  <c r="V1711" i="7"/>
  <c r="V1712" i="7"/>
  <c r="V1713" i="7"/>
  <c r="V1714" i="7"/>
  <c r="V1715" i="7"/>
  <c r="V1716" i="7"/>
  <c r="V1717" i="7"/>
  <c r="V1718" i="7"/>
  <c r="V1719" i="7"/>
  <c r="V1720" i="7"/>
  <c r="V1721" i="7"/>
  <c r="V1722" i="7"/>
  <c r="V1723" i="7"/>
  <c r="V1724" i="7"/>
  <c r="V1725" i="7"/>
  <c r="V1726" i="7"/>
  <c r="V1727" i="7"/>
  <c r="V1728" i="7"/>
  <c r="V1729" i="7"/>
  <c r="V1730" i="7"/>
  <c r="V1731" i="7"/>
  <c r="V1732" i="7"/>
  <c r="V1733" i="7"/>
  <c r="V1734" i="7"/>
  <c r="V1735" i="7"/>
  <c r="V1736" i="7"/>
  <c r="V1737" i="7"/>
  <c r="V1738" i="7"/>
  <c r="V1739" i="7"/>
  <c r="V1740" i="7"/>
  <c r="V1741" i="7"/>
  <c r="V1742" i="7"/>
  <c r="V1743" i="7"/>
  <c r="V1744" i="7"/>
  <c r="V1745" i="7"/>
  <c r="V1746" i="7"/>
  <c r="V1747" i="7"/>
  <c r="V1748" i="7"/>
  <c r="V1749" i="7"/>
  <c r="V1750" i="7"/>
  <c r="V1751" i="7"/>
  <c r="V1752" i="7"/>
  <c r="V1753" i="7"/>
  <c r="V1754" i="7"/>
  <c r="V1755" i="7"/>
  <c r="V1756" i="7"/>
  <c r="V1757" i="7"/>
  <c r="V1758" i="7"/>
  <c r="V1759" i="7"/>
  <c r="V1760" i="7"/>
  <c r="V1761" i="7"/>
  <c r="V1762" i="7"/>
  <c r="V1763" i="7"/>
  <c r="V1764" i="7"/>
  <c r="V1765" i="7"/>
  <c r="V1766" i="7"/>
  <c r="V1767" i="7"/>
  <c r="V1768" i="7"/>
  <c r="V1769" i="7"/>
  <c r="V1770" i="7"/>
  <c r="V1771" i="7"/>
  <c r="V1772" i="7"/>
  <c r="V1773" i="7"/>
  <c r="V1774" i="7"/>
  <c r="V1775" i="7"/>
  <c r="V1776" i="7"/>
  <c r="V1777" i="7"/>
  <c r="V1778" i="7"/>
  <c r="V1779" i="7"/>
  <c r="V1780" i="7"/>
  <c r="V1781" i="7"/>
  <c r="V1782" i="7"/>
  <c r="V1783" i="7"/>
  <c r="V1784" i="7"/>
  <c r="V1785" i="7"/>
  <c r="V1786" i="7"/>
  <c r="V1787" i="7"/>
  <c r="V1788" i="7"/>
  <c r="V1789" i="7"/>
  <c r="V1790" i="7"/>
  <c r="V1791" i="7"/>
  <c r="V1792" i="7"/>
  <c r="V1793" i="7"/>
  <c r="V1794" i="7"/>
  <c r="V1795" i="7"/>
  <c r="V1796" i="7"/>
  <c r="V1797" i="7"/>
  <c r="V1798" i="7"/>
  <c r="V1799" i="7"/>
  <c r="V1800" i="7"/>
  <c r="V1801" i="7"/>
  <c r="V1802" i="7"/>
  <c r="V1803" i="7"/>
  <c r="V1804" i="7"/>
  <c r="V1805" i="7"/>
  <c r="V1806" i="7"/>
  <c r="V1807" i="7"/>
  <c r="V1808" i="7"/>
  <c r="V1809" i="7"/>
  <c r="V1810" i="7"/>
  <c r="V1811" i="7"/>
  <c r="V1812" i="7"/>
  <c r="V1813" i="7"/>
  <c r="V1814" i="7"/>
  <c r="V1815" i="7"/>
  <c r="V1816" i="7"/>
  <c r="V1817" i="7"/>
  <c r="V1818" i="7"/>
  <c r="V1819" i="7"/>
  <c r="V1820" i="7"/>
  <c r="V1821" i="7"/>
  <c r="V1822" i="7"/>
  <c r="V1823" i="7"/>
  <c r="V1824" i="7"/>
  <c r="V1825" i="7"/>
  <c r="V1826" i="7"/>
  <c r="V1827" i="7"/>
  <c r="V1828" i="7"/>
  <c r="V1829" i="7"/>
  <c r="V1830" i="7"/>
  <c r="V1831" i="7"/>
  <c r="V1832" i="7"/>
  <c r="V1833" i="7"/>
  <c r="V1834" i="7"/>
  <c r="V1835" i="7"/>
  <c r="V1836" i="7"/>
  <c r="V1837" i="7"/>
  <c r="V1838" i="7"/>
  <c r="V1839" i="7"/>
  <c r="V1840" i="7"/>
  <c r="V1841" i="7"/>
  <c r="V1842" i="7"/>
  <c r="V1843" i="7"/>
  <c r="V1844" i="7"/>
  <c r="V1845" i="7"/>
  <c r="V1846" i="7"/>
  <c r="V1847" i="7"/>
  <c r="V1848" i="7"/>
  <c r="V1849" i="7"/>
  <c r="V1850" i="7"/>
  <c r="V1851" i="7"/>
  <c r="V1852" i="7"/>
  <c r="V1853" i="7"/>
  <c r="V1854" i="7"/>
  <c r="V1855" i="7"/>
  <c r="V1856" i="7"/>
  <c r="V1857" i="7"/>
  <c r="V1858" i="7"/>
  <c r="V1859" i="7"/>
  <c r="V1860" i="7"/>
  <c r="V1861" i="7"/>
  <c r="V1862" i="7"/>
  <c r="V1863" i="7"/>
  <c r="V1864" i="7"/>
  <c r="V1865" i="7"/>
  <c r="V1866" i="7"/>
  <c r="V1867" i="7"/>
  <c r="V1868" i="7"/>
  <c r="V1869" i="7"/>
  <c r="V1870" i="7"/>
  <c r="V1871" i="7"/>
  <c r="V1872" i="7"/>
  <c r="V1873" i="7"/>
  <c r="V1874" i="7"/>
  <c r="V1875" i="7"/>
  <c r="V1876" i="7"/>
  <c r="V1877" i="7"/>
  <c r="V1878" i="7"/>
  <c r="V1879" i="7"/>
  <c r="V1880" i="7"/>
  <c r="V1881" i="7"/>
  <c r="V1882" i="7"/>
  <c r="V1883" i="7"/>
  <c r="V1884" i="7"/>
  <c r="V1885" i="7"/>
  <c r="V1886" i="7"/>
  <c r="V1887" i="7"/>
  <c r="V1888" i="7"/>
  <c r="V1889" i="7"/>
  <c r="V1890" i="7"/>
  <c r="V1891" i="7"/>
  <c r="V1892" i="7"/>
  <c r="V1893" i="7"/>
  <c r="V1894" i="7"/>
  <c r="V1895" i="7"/>
  <c r="V1896" i="7"/>
  <c r="V1897" i="7"/>
  <c r="V1898" i="7"/>
  <c r="V1899" i="7"/>
  <c r="V1900" i="7"/>
  <c r="V1901" i="7"/>
  <c r="V1902" i="7"/>
  <c r="V1903" i="7"/>
  <c r="V1904" i="7"/>
  <c r="V1905" i="7"/>
  <c r="V1906" i="7"/>
  <c r="V1907" i="7"/>
  <c r="V1908" i="7"/>
  <c r="V1909" i="7"/>
  <c r="V1910" i="7"/>
  <c r="V1911" i="7"/>
  <c r="V1912" i="7"/>
  <c r="V1913" i="7"/>
  <c r="V1914" i="7"/>
  <c r="V1915" i="7"/>
  <c r="V1916" i="7"/>
  <c r="V1917" i="7"/>
  <c r="V1918" i="7"/>
  <c r="V1919" i="7"/>
  <c r="V1920" i="7"/>
  <c r="V1921" i="7"/>
  <c r="V1922" i="7"/>
  <c r="V1923" i="7"/>
  <c r="V1924" i="7"/>
  <c r="V1925" i="7"/>
  <c r="V1926" i="7"/>
  <c r="V1927" i="7"/>
  <c r="V1928" i="7"/>
  <c r="V1929" i="7"/>
  <c r="V1930" i="7"/>
  <c r="V1931" i="7"/>
  <c r="V1932" i="7"/>
  <c r="V1933" i="7"/>
  <c r="V1934" i="7"/>
  <c r="V1935" i="7"/>
  <c r="V1936" i="7"/>
  <c r="V1937" i="7"/>
  <c r="V1938" i="7"/>
  <c r="V1939" i="7"/>
  <c r="V1940" i="7"/>
  <c r="V1941" i="7"/>
  <c r="V1942" i="7"/>
  <c r="V1943" i="7"/>
  <c r="V1944" i="7"/>
  <c r="V1945" i="7"/>
  <c r="V1946" i="7"/>
  <c r="V1947" i="7"/>
  <c r="V1948" i="7"/>
  <c r="V1949" i="7"/>
  <c r="V1950" i="7"/>
  <c r="V1951" i="7"/>
  <c r="V1952" i="7"/>
  <c r="V1953" i="7"/>
  <c r="V1954" i="7"/>
  <c r="V1955" i="7"/>
  <c r="V1956" i="7"/>
  <c r="V1957" i="7"/>
  <c r="V1958" i="7"/>
  <c r="V1959" i="7"/>
  <c r="V1960" i="7"/>
  <c r="V1961" i="7"/>
  <c r="V1962" i="7"/>
  <c r="V1963" i="7"/>
  <c r="V1964" i="7"/>
  <c r="V1965" i="7"/>
  <c r="V1966" i="7"/>
  <c r="V1967" i="7"/>
  <c r="V1968" i="7"/>
  <c r="V1969" i="7"/>
  <c r="V1970" i="7"/>
  <c r="V1971" i="7"/>
  <c r="V1972" i="7"/>
  <c r="V1973" i="7"/>
  <c r="V1974" i="7"/>
  <c r="V1975" i="7"/>
  <c r="V1976" i="7"/>
  <c r="V1977" i="7"/>
  <c r="V1978" i="7"/>
  <c r="V1979" i="7"/>
  <c r="V1980" i="7"/>
  <c r="V1981" i="7"/>
  <c r="V1982" i="7"/>
  <c r="V1983" i="7"/>
  <c r="V1984" i="7"/>
  <c r="V1985" i="7"/>
  <c r="V1986" i="7"/>
  <c r="V1987" i="7"/>
  <c r="V1988" i="7"/>
  <c r="V1989" i="7"/>
  <c r="V1990" i="7"/>
  <c r="V1991" i="7"/>
  <c r="V1992" i="7"/>
  <c r="V1993" i="7"/>
  <c r="V1994" i="7"/>
  <c r="V1995" i="7"/>
  <c r="V1996" i="7"/>
  <c r="V1997" i="7"/>
  <c r="V1998" i="7"/>
  <c r="V1999" i="7"/>
  <c r="V2000" i="7"/>
  <c r="V2001" i="7"/>
  <c r="V2002" i="7"/>
  <c r="V2003" i="7"/>
  <c r="V2004" i="7"/>
  <c r="V2005" i="7"/>
  <c r="V2006" i="7"/>
  <c r="V2007" i="7"/>
  <c r="V2008" i="7"/>
  <c r="V2009" i="7"/>
  <c r="V2010" i="7"/>
  <c r="V2011" i="7"/>
  <c r="V2012" i="7"/>
  <c r="V2013" i="7"/>
  <c r="V2014" i="7"/>
  <c r="V2015" i="7"/>
  <c r="V2016" i="7"/>
  <c r="V2017" i="7"/>
  <c r="V2018" i="7"/>
  <c r="V2019" i="7"/>
  <c r="V2020" i="7"/>
  <c r="V2021" i="7"/>
  <c r="V2022" i="7"/>
  <c r="V2023" i="7"/>
  <c r="V2024" i="7"/>
  <c r="V2025" i="7"/>
  <c r="V2026" i="7"/>
  <c r="V2027" i="7"/>
  <c r="V2028" i="7"/>
  <c r="V2029" i="7"/>
  <c r="V2030" i="7"/>
  <c r="V2031" i="7"/>
  <c r="V2032" i="7"/>
  <c r="V2033" i="7"/>
  <c r="V2034" i="7"/>
  <c r="V2035" i="7"/>
  <c r="V2036" i="7"/>
  <c r="V2037" i="7"/>
  <c r="V2038" i="7"/>
  <c r="V2039" i="7"/>
  <c r="V2040" i="7"/>
  <c r="V2041" i="7"/>
  <c r="V2042" i="7"/>
  <c r="V2043" i="7"/>
  <c r="V2044" i="7"/>
  <c r="V2045" i="7"/>
  <c r="V2046" i="7"/>
  <c r="V2047" i="7"/>
  <c r="V2048" i="7"/>
  <c r="V2049" i="7"/>
  <c r="V2050" i="7"/>
  <c r="V2051" i="7"/>
  <c r="V2052" i="7"/>
  <c r="V2053" i="7"/>
  <c r="V2054" i="7"/>
  <c r="V2055" i="7"/>
  <c r="V2056" i="7"/>
  <c r="V2057" i="7"/>
  <c r="V2058" i="7"/>
  <c r="V2059" i="7"/>
  <c r="V2060" i="7"/>
  <c r="V2061" i="7"/>
  <c r="V2062" i="7"/>
  <c r="V2063" i="7"/>
  <c r="V2064" i="7"/>
  <c r="V2065" i="7"/>
  <c r="V2066" i="7"/>
  <c r="V2067" i="7"/>
  <c r="V2068" i="7"/>
  <c r="V2069" i="7"/>
  <c r="V2070" i="7"/>
  <c r="V2071" i="7"/>
  <c r="V2072" i="7"/>
  <c r="V2073" i="7"/>
  <c r="V2074" i="7"/>
  <c r="V2075" i="7"/>
  <c r="V2076" i="7"/>
  <c r="V2077" i="7"/>
  <c r="V2078" i="7"/>
  <c r="V2079" i="7"/>
  <c r="V2080" i="7"/>
  <c r="V2081" i="7"/>
  <c r="V2082" i="7"/>
  <c r="V2083" i="7"/>
  <c r="V2084" i="7"/>
  <c r="V2085" i="7"/>
  <c r="V2086" i="7"/>
  <c r="V2087" i="7"/>
  <c r="V2088" i="7"/>
  <c r="V2089" i="7"/>
  <c r="V2090" i="7"/>
  <c r="V2091" i="7"/>
  <c r="V2092" i="7"/>
  <c r="V2093" i="7"/>
  <c r="V2094" i="7"/>
  <c r="V2095" i="7"/>
  <c r="V2096" i="7"/>
  <c r="V2097" i="7"/>
  <c r="V2098" i="7"/>
  <c r="V2099" i="7"/>
  <c r="V2100" i="7"/>
  <c r="V2101" i="7"/>
  <c r="G2" i="7"/>
  <c r="S2" i="7" a="1"/>
  <c r="O2" i="7" a="1"/>
  <c r="J2" i="7" a="1"/>
  <c r="M2" i="7" a="1"/>
  <c r="I2" i="7" a="1"/>
  <c r="Q2" i="7" a="1"/>
  <c r="H2" i="7" a="1"/>
  <c r="P2" i="7" a="1"/>
  <c r="K2" i="7" a="1"/>
  <c r="T4" i="7" l="1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5" i="7"/>
  <c r="T36" i="7"/>
  <c r="T37" i="7"/>
  <c r="T38" i="7"/>
  <c r="T39" i="7"/>
  <c r="T40" i="7"/>
  <c r="T41" i="7"/>
  <c r="T42" i="7"/>
  <c r="T43" i="7"/>
  <c r="T44" i="7"/>
  <c r="T45" i="7"/>
  <c r="T46" i="7"/>
  <c r="T47" i="7"/>
  <c r="T48" i="7"/>
  <c r="T49" i="7"/>
  <c r="T50" i="7"/>
  <c r="T51" i="7"/>
  <c r="T52" i="7"/>
  <c r="T53" i="7"/>
  <c r="T54" i="7"/>
  <c r="T55" i="7"/>
  <c r="T56" i="7"/>
  <c r="T57" i="7"/>
  <c r="T58" i="7"/>
  <c r="T59" i="7"/>
  <c r="T60" i="7"/>
  <c r="T61" i="7"/>
  <c r="T62" i="7"/>
  <c r="T63" i="7"/>
  <c r="T64" i="7"/>
  <c r="T65" i="7"/>
  <c r="T66" i="7"/>
  <c r="T67" i="7"/>
  <c r="T68" i="7"/>
  <c r="T69" i="7"/>
  <c r="T70" i="7"/>
  <c r="T71" i="7"/>
  <c r="T72" i="7"/>
  <c r="T73" i="7"/>
  <c r="T74" i="7"/>
  <c r="T75" i="7"/>
  <c r="T76" i="7"/>
  <c r="T77" i="7"/>
  <c r="T78" i="7"/>
  <c r="T79" i="7"/>
  <c r="T80" i="7"/>
  <c r="T81" i="7"/>
  <c r="T82" i="7"/>
  <c r="T83" i="7"/>
  <c r="T84" i="7"/>
  <c r="T85" i="7"/>
  <c r="T86" i="7"/>
  <c r="T87" i="7"/>
  <c r="T88" i="7"/>
  <c r="T89" i="7"/>
  <c r="T90" i="7"/>
  <c r="T91" i="7"/>
  <c r="T92" i="7"/>
  <c r="T93" i="7"/>
  <c r="T94" i="7"/>
  <c r="T95" i="7"/>
  <c r="T96" i="7"/>
  <c r="T97" i="7"/>
  <c r="T98" i="7"/>
  <c r="T99" i="7"/>
  <c r="T100" i="7"/>
  <c r="T101" i="7"/>
  <c r="T102" i="7"/>
  <c r="T103" i="7"/>
  <c r="T104" i="7"/>
  <c r="T105" i="7"/>
  <c r="T106" i="7"/>
  <c r="T107" i="7"/>
  <c r="T108" i="7"/>
  <c r="T109" i="7"/>
  <c r="T110" i="7"/>
  <c r="T111" i="7"/>
  <c r="T112" i="7"/>
  <c r="T113" i="7"/>
  <c r="T114" i="7"/>
  <c r="T115" i="7"/>
  <c r="T116" i="7"/>
  <c r="T117" i="7"/>
  <c r="T118" i="7"/>
  <c r="T119" i="7"/>
  <c r="T120" i="7"/>
  <c r="T121" i="7"/>
  <c r="T122" i="7"/>
  <c r="T123" i="7"/>
  <c r="T124" i="7"/>
  <c r="T125" i="7"/>
  <c r="T126" i="7"/>
  <c r="T127" i="7"/>
  <c r="T128" i="7"/>
  <c r="T129" i="7"/>
  <c r="T130" i="7"/>
  <c r="T131" i="7"/>
  <c r="T132" i="7"/>
  <c r="T133" i="7"/>
  <c r="T134" i="7"/>
  <c r="T135" i="7"/>
  <c r="T136" i="7"/>
  <c r="T137" i="7"/>
  <c r="T138" i="7"/>
  <c r="T139" i="7"/>
  <c r="T140" i="7"/>
  <c r="T141" i="7"/>
  <c r="T142" i="7"/>
  <c r="T143" i="7"/>
  <c r="T144" i="7"/>
  <c r="T145" i="7"/>
  <c r="T146" i="7"/>
  <c r="T147" i="7"/>
  <c r="T148" i="7"/>
  <c r="T149" i="7"/>
  <c r="T150" i="7"/>
  <c r="T151" i="7"/>
  <c r="T152" i="7"/>
  <c r="T153" i="7"/>
  <c r="T154" i="7"/>
  <c r="T155" i="7"/>
  <c r="T156" i="7"/>
  <c r="T157" i="7"/>
  <c r="T158" i="7"/>
  <c r="T159" i="7"/>
  <c r="T160" i="7"/>
  <c r="T161" i="7"/>
  <c r="T162" i="7"/>
  <c r="T163" i="7"/>
  <c r="T164" i="7"/>
  <c r="T165" i="7"/>
  <c r="T166" i="7"/>
  <c r="T167" i="7"/>
  <c r="T168" i="7"/>
  <c r="T169" i="7"/>
  <c r="T170" i="7"/>
  <c r="T171" i="7"/>
  <c r="T172" i="7"/>
  <c r="T173" i="7"/>
  <c r="T174" i="7"/>
  <c r="T175" i="7"/>
  <c r="T176" i="7"/>
  <c r="T177" i="7"/>
  <c r="T178" i="7"/>
  <c r="T179" i="7"/>
  <c r="T180" i="7"/>
  <c r="T181" i="7"/>
  <c r="T182" i="7"/>
  <c r="T183" i="7"/>
  <c r="T184" i="7"/>
  <c r="T185" i="7"/>
  <c r="T186" i="7"/>
  <c r="T187" i="7"/>
  <c r="T188" i="7"/>
  <c r="T189" i="7"/>
  <c r="T190" i="7"/>
  <c r="T191" i="7"/>
  <c r="T192" i="7"/>
  <c r="T193" i="7"/>
  <c r="T194" i="7"/>
  <c r="T195" i="7"/>
  <c r="T196" i="7"/>
  <c r="T197" i="7"/>
  <c r="T198" i="7"/>
  <c r="T199" i="7"/>
  <c r="T200" i="7"/>
  <c r="T201" i="7"/>
  <c r="T202" i="7"/>
  <c r="T203" i="7"/>
  <c r="T204" i="7"/>
  <c r="T205" i="7"/>
  <c r="T206" i="7"/>
  <c r="T207" i="7"/>
  <c r="T208" i="7"/>
  <c r="T209" i="7"/>
  <c r="T210" i="7"/>
  <c r="T211" i="7"/>
  <c r="T212" i="7"/>
  <c r="T213" i="7"/>
  <c r="T214" i="7"/>
  <c r="T215" i="7"/>
  <c r="T216" i="7"/>
  <c r="T217" i="7"/>
  <c r="T218" i="7"/>
  <c r="T219" i="7"/>
  <c r="T220" i="7"/>
  <c r="T221" i="7"/>
  <c r="T222" i="7"/>
  <c r="T223" i="7"/>
  <c r="T224" i="7"/>
  <c r="T225" i="7"/>
  <c r="T226" i="7"/>
  <c r="T227" i="7"/>
  <c r="T228" i="7"/>
  <c r="T229" i="7"/>
  <c r="T230" i="7"/>
  <c r="T231" i="7"/>
  <c r="T232" i="7"/>
  <c r="T233" i="7"/>
  <c r="T234" i="7"/>
  <c r="T235" i="7"/>
  <c r="T236" i="7"/>
  <c r="T237" i="7"/>
  <c r="T238" i="7"/>
  <c r="T239" i="7"/>
  <c r="T240" i="7"/>
  <c r="T241" i="7"/>
  <c r="T242" i="7"/>
  <c r="T243" i="7"/>
  <c r="T244" i="7"/>
  <c r="T245" i="7"/>
  <c r="T246" i="7"/>
  <c r="T247" i="7"/>
  <c r="T248" i="7"/>
  <c r="T249" i="7"/>
  <c r="T250" i="7"/>
  <c r="T251" i="7"/>
  <c r="T252" i="7"/>
  <c r="T253" i="7"/>
  <c r="T254" i="7"/>
  <c r="T255" i="7"/>
  <c r="T256" i="7"/>
  <c r="T257" i="7"/>
  <c r="T258" i="7"/>
  <c r="T259" i="7"/>
  <c r="T260" i="7"/>
  <c r="T261" i="7"/>
  <c r="T262" i="7"/>
  <c r="T263" i="7"/>
  <c r="T264" i="7"/>
  <c r="T265" i="7"/>
  <c r="T266" i="7"/>
  <c r="T267" i="7"/>
  <c r="T268" i="7"/>
  <c r="T269" i="7"/>
  <c r="T270" i="7"/>
  <c r="T271" i="7"/>
  <c r="T272" i="7"/>
  <c r="T273" i="7"/>
  <c r="T274" i="7"/>
  <c r="T275" i="7"/>
  <c r="T276" i="7"/>
  <c r="T277" i="7"/>
  <c r="T278" i="7"/>
  <c r="T279" i="7"/>
  <c r="T280" i="7"/>
  <c r="T281" i="7"/>
  <c r="T282" i="7"/>
  <c r="T283" i="7"/>
  <c r="T284" i="7"/>
  <c r="T285" i="7"/>
  <c r="T286" i="7"/>
  <c r="T287" i="7"/>
  <c r="T288" i="7"/>
  <c r="T289" i="7"/>
  <c r="T290" i="7"/>
  <c r="T291" i="7"/>
  <c r="T292" i="7"/>
  <c r="T293" i="7"/>
  <c r="T294" i="7"/>
  <c r="T295" i="7"/>
  <c r="T296" i="7"/>
  <c r="T297" i="7"/>
  <c r="T298" i="7"/>
  <c r="T299" i="7"/>
  <c r="T300" i="7"/>
  <c r="T301" i="7"/>
  <c r="T302" i="7"/>
  <c r="T303" i="7"/>
  <c r="T304" i="7"/>
  <c r="T305" i="7"/>
  <c r="T306" i="7"/>
  <c r="T307" i="7"/>
  <c r="T308" i="7"/>
  <c r="T309" i="7"/>
  <c r="T310" i="7"/>
  <c r="T311" i="7"/>
  <c r="T312" i="7"/>
  <c r="T313" i="7"/>
  <c r="T314" i="7"/>
  <c r="T315" i="7"/>
  <c r="T316" i="7"/>
  <c r="T317" i="7"/>
  <c r="T318" i="7"/>
  <c r="T319" i="7"/>
  <c r="T320" i="7"/>
  <c r="T321" i="7"/>
  <c r="T322" i="7"/>
  <c r="T323" i="7"/>
  <c r="T324" i="7"/>
  <c r="T325" i="7"/>
  <c r="T326" i="7"/>
  <c r="T327" i="7"/>
  <c r="T328" i="7"/>
  <c r="T329" i="7"/>
  <c r="T330" i="7"/>
  <c r="T331" i="7"/>
  <c r="T332" i="7"/>
  <c r="T333" i="7"/>
  <c r="T334" i="7"/>
  <c r="T335" i="7"/>
  <c r="T336" i="7"/>
  <c r="T337" i="7"/>
  <c r="T338" i="7"/>
  <c r="T339" i="7"/>
  <c r="T340" i="7"/>
  <c r="T341" i="7"/>
  <c r="T342" i="7"/>
  <c r="T343" i="7"/>
  <c r="T344" i="7"/>
  <c r="T345" i="7"/>
  <c r="T346" i="7"/>
  <c r="T347" i="7"/>
  <c r="T348" i="7"/>
  <c r="T349" i="7"/>
  <c r="T350" i="7"/>
  <c r="T351" i="7"/>
  <c r="T352" i="7"/>
  <c r="T353" i="7"/>
  <c r="T354" i="7"/>
  <c r="T355" i="7"/>
  <c r="T356" i="7"/>
  <c r="T357" i="7"/>
  <c r="T358" i="7"/>
  <c r="T359" i="7"/>
  <c r="T360" i="7"/>
  <c r="T361" i="7"/>
  <c r="T362" i="7"/>
  <c r="T363" i="7"/>
  <c r="T364" i="7"/>
  <c r="T365" i="7"/>
  <c r="T366" i="7"/>
  <c r="T367" i="7"/>
  <c r="T368" i="7"/>
  <c r="T369" i="7"/>
  <c r="T370" i="7"/>
  <c r="T371" i="7"/>
  <c r="T372" i="7"/>
  <c r="T373" i="7"/>
  <c r="T374" i="7"/>
  <c r="T375" i="7"/>
  <c r="T376" i="7"/>
  <c r="T377" i="7"/>
  <c r="T378" i="7"/>
  <c r="T379" i="7"/>
  <c r="T380" i="7"/>
  <c r="T381" i="7"/>
  <c r="T382" i="7"/>
  <c r="T383" i="7"/>
  <c r="T384" i="7"/>
  <c r="T385" i="7"/>
  <c r="T386" i="7"/>
  <c r="T387" i="7"/>
  <c r="T388" i="7"/>
  <c r="T389" i="7"/>
  <c r="T390" i="7"/>
  <c r="T391" i="7"/>
  <c r="T392" i="7"/>
  <c r="T393" i="7"/>
  <c r="T394" i="7"/>
  <c r="T395" i="7"/>
  <c r="T396" i="7"/>
  <c r="T397" i="7"/>
  <c r="T398" i="7"/>
  <c r="T399" i="7"/>
  <c r="T400" i="7"/>
  <c r="T401" i="7"/>
  <c r="T402" i="7"/>
  <c r="T403" i="7"/>
  <c r="T404" i="7"/>
  <c r="T405" i="7"/>
  <c r="T406" i="7"/>
  <c r="T407" i="7"/>
  <c r="T408" i="7"/>
  <c r="T409" i="7"/>
  <c r="T410" i="7"/>
  <c r="T411" i="7"/>
  <c r="T412" i="7"/>
  <c r="T413" i="7"/>
  <c r="T414" i="7"/>
  <c r="T415" i="7"/>
  <c r="T416" i="7"/>
  <c r="T417" i="7"/>
  <c r="T418" i="7"/>
  <c r="T419" i="7"/>
  <c r="T420" i="7"/>
  <c r="T421" i="7"/>
  <c r="T422" i="7"/>
  <c r="T423" i="7"/>
  <c r="T424" i="7"/>
  <c r="T425" i="7"/>
  <c r="T426" i="7"/>
  <c r="T427" i="7"/>
  <c r="T428" i="7"/>
  <c r="T429" i="7"/>
  <c r="T430" i="7"/>
  <c r="T431" i="7"/>
  <c r="T432" i="7"/>
  <c r="T433" i="7"/>
  <c r="T434" i="7"/>
  <c r="T435" i="7"/>
  <c r="T436" i="7"/>
  <c r="T437" i="7"/>
  <c r="T438" i="7"/>
  <c r="T439" i="7"/>
  <c r="T440" i="7"/>
  <c r="T441" i="7"/>
  <c r="T442" i="7"/>
  <c r="T443" i="7"/>
  <c r="T444" i="7"/>
  <c r="T445" i="7"/>
  <c r="T446" i="7"/>
  <c r="T447" i="7"/>
  <c r="T448" i="7"/>
  <c r="T449" i="7"/>
  <c r="T450" i="7"/>
  <c r="T451" i="7"/>
  <c r="T452" i="7"/>
  <c r="T453" i="7"/>
  <c r="T454" i="7"/>
  <c r="T455" i="7"/>
  <c r="T456" i="7"/>
  <c r="T457" i="7"/>
  <c r="T458" i="7"/>
  <c r="T459" i="7"/>
  <c r="T460" i="7"/>
  <c r="T461" i="7"/>
  <c r="T462" i="7"/>
  <c r="T463" i="7"/>
  <c r="T464" i="7"/>
  <c r="T465" i="7"/>
  <c r="T466" i="7"/>
  <c r="T467" i="7"/>
  <c r="T468" i="7"/>
  <c r="T469" i="7"/>
  <c r="T470" i="7"/>
  <c r="T471" i="7"/>
  <c r="T472" i="7"/>
  <c r="T473" i="7"/>
  <c r="T474" i="7"/>
  <c r="T475" i="7"/>
  <c r="T476" i="7"/>
  <c r="T477" i="7"/>
  <c r="T478" i="7"/>
  <c r="T479" i="7"/>
  <c r="T480" i="7"/>
  <c r="T481" i="7"/>
  <c r="T482" i="7"/>
  <c r="T483" i="7"/>
  <c r="T484" i="7"/>
  <c r="T485" i="7"/>
  <c r="T486" i="7"/>
  <c r="T487" i="7"/>
  <c r="T488" i="7"/>
  <c r="T489" i="7"/>
  <c r="T490" i="7"/>
  <c r="T491" i="7"/>
  <c r="T492" i="7"/>
  <c r="T493" i="7"/>
  <c r="T494" i="7"/>
  <c r="T495" i="7"/>
  <c r="T496" i="7"/>
  <c r="T497" i="7"/>
  <c r="T498" i="7"/>
  <c r="T499" i="7"/>
  <c r="T500" i="7"/>
  <c r="T501" i="7"/>
  <c r="T502" i="7"/>
  <c r="T503" i="7"/>
  <c r="T504" i="7"/>
  <c r="T505" i="7"/>
  <c r="T506" i="7"/>
  <c r="T507" i="7"/>
  <c r="T508" i="7"/>
  <c r="T509" i="7"/>
  <c r="T510" i="7"/>
  <c r="T511" i="7"/>
  <c r="T512" i="7"/>
  <c r="T513" i="7"/>
  <c r="T514" i="7"/>
  <c r="T515" i="7"/>
  <c r="T516" i="7"/>
  <c r="T517" i="7"/>
  <c r="T518" i="7"/>
  <c r="T519" i="7"/>
  <c r="T520" i="7"/>
  <c r="T521" i="7"/>
  <c r="T522" i="7"/>
  <c r="T523" i="7"/>
  <c r="T524" i="7"/>
  <c r="T525" i="7"/>
  <c r="T526" i="7"/>
  <c r="T527" i="7"/>
  <c r="T528" i="7"/>
  <c r="T529" i="7"/>
  <c r="T530" i="7"/>
  <c r="T531" i="7"/>
  <c r="T532" i="7"/>
  <c r="T533" i="7"/>
  <c r="T534" i="7"/>
  <c r="T535" i="7"/>
  <c r="T536" i="7"/>
  <c r="T537" i="7"/>
  <c r="T538" i="7"/>
  <c r="T539" i="7"/>
  <c r="T540" i="7"/>
  <c r="T541" i="7"/>
  <c r="T542" i="7"/>
  <c r="T543" i="7"/>
  <c r="T544" i="7"/>
  <c r="T545" i="7"/>
  <c r="T546" i="7"/>
  <c r="T547" i="7"/>
  <c r="T548" i="7"/>
  <c r="T549" i="7"/>
  <c r="T550" i="7"/>
  <c r="T551" i="7"/>
  <c r="T552" i="7"/>
  <c r="T553" i="7"/>
  <c r="T554" i="7"/>
  <c r="T555" i="7"/>
  <c r="T556" i="7"/>
  <c r="T557" i="7"/>
  <c r="T558" i="7"/>
  <c r="T559" i="7"/>
  <c r="T560" i="7"/>
  <c r="T561" i="7"/>
  <c r="T562" i="7"/>
  <c r="T563" i="7"/>
  <c r="T564" i="7"/>
  <c r="T565" i="7"/>
  <c r="T566" i="7"/>
  <c r="T567" i="7"/>
  <c r="T568" i="7"/>
  <c r="T569" i="7"/>
  <c r="T570" i="7"/>
  <c r="T571" i="7"/>
  <c r="T572" i="7"/>
  <c r="T573" i="7"/>
  <c r="T574" i="7"/>
  <c r="T575" i="7"/>
  <c r="T576" i="7"/>
  <c r="T577" i="7"/>
  <c r="T578" i="7"/>
  <c r="T579" i="7"/>
  <c r="T580" i="7"/>
  <c r="T581" i="7"/>
  <c r="T582" i="7"/>
  <c r="T583" i="7"/>
  <c r="T584" i="7"/>
  <c r="T585" i="7"/>
  <c r="T586" i="7"/>
  <c r="T587" i="7"/>
  <c r="T588" i="7"/>
  <c r="T589" i="7"/>
  <c r="T590" i="7"/>
  <c r="T591" i="7"/>
  <c r="T592" i="7"/>
  <c r="T593" i="7"/>
  <c r="T594" i="7"/>
  <c r="T595" i="7"/>
  <c r="T596" i="7"/>
  <c r="T597" i="7"/>
  <c r="T598" i="7"/>
  <c r="T599" i="7"/>
  <c r="T600" i="7"/>
  <c r="T601" i="7"/>
  <c r="T602" i="7"/>
  <c r="T603" i="7"/>
  <c r="T604" i="7"/>
  <c r="T605" i="7"/>
  <c r="T606" i="7"/>
  <c r="T607" i="7"/>
  <c r="T608" i="7"/>
  <c r="T609" i="7"/>
  <c r="T610" i="7"/>
  <c r="T611" i="7"/>
  <c r="T612" i="7"/>
  <c r="T613" i="7"/>
  <c r="T614" i="7"/>
  <c r="T615" i="7"/>
  <c r="T616" i="7"/>
  <c r="T617" i="7"/>
  <c r="T618" i="7"/>
  <c r="T619" i="7"/>
  <c r="T620" i="7"/>
  <c r="T621" i="7"/>
  <c r="T622" i="7"/>
  <c r="T623" i="7"/>
  <c r="T624" i="7"/>
  <c r="T625" i="7"/>
  <c r="T626" i="7"/>
  <c r="T627" i="7"/>
  <c r="T628" i="7"/>
  <c r="T629" i="7"/>
  <c r="T630" i="7"/>
  <c r="T631" i="7"/>
  <c r="T632" i="7"/>
  <c r="T633" i="7"/>
  <c r="T634" i="7"/>
  <c r="T635" i="7"/>
  <c r="T636" i="7"/>
  <c r="T637" i="7"/>
  <c r="T638" i="7"/>
  <c r="T639" i="7"/>
  <c r="T640" i="7"/>
  <c r="T641" i="7"/>
  <c r="T642" i="7"/>
  <c r="T643" i="7"/>
  <c r="T644" i="7"/>
  <c r="T645" i="7"/>
  <c r="T646" i="7"/>
  <c r="T647" i="7"/>
  <c r="T648" i="7"/>
  <c r="T649" i="7"/>
  <c r="T650" i="7"/>
  <c r="T651" i="7"/>
  <c r="T652" i="7"/>
  <c r="T653" i="7"/>
  <c r="T654" i="7"/>
  <c r="T655" i="7"/>
  <c r="T656" i="7"/>
  <c r="T657" i="7"/>
  <c r="T658" i="7"/>
  <c r="T659" i="7"/>
  <c r="T660" i="7"/>
  <c r="T661" i="7"/>
  <c r="T662" i="7"/>
  <c r="T663" i="7"/>
  <c r="T664" i="7"/>
  <c r="T665" i="7"/>
  <c r="T666" i="7"/>
  <c r="T667" i="7"/>
  <c r="T668" i="7"/>
  <c r="T669" i="7"/>
  <c r="T670" i="7"/>
  <c r="T671" i="7"/>
  <c r="T672" i="7"/>
  <c r="T673" i="7"/>
  <c r="T674" i="7"/>
  <c r="T675" i="7"/>
  <c r="T676" i="7"/>
  <c r="T677" i="7"/>
  <c r="T678" i="7"/>
  <c r="T679" i="7"/>
  <c r="T680" i="7"/>
  <c r="T681" i="7"/>
  <c r="T682" i="7"/>
  <c r="T683" i="7"/>
  <c r="T684" i="7"/>
  <c r="T685" i="7"/>
  <c r="T686" i="7"/>
  <c r="T687" i="7"/>
  <c r="T688" i="7"/>
  <c r="T689" i="7"/>
  <c r="T690" i="7"/>
  <c r="T691" i="7"/>
  <c r="T692" i="7"/>
  <c r="T693" i="7"/>
  <c r="T694" i="7"/>
  <c r="T695" i="7"/>
  <c r="T696" i="7"/>
  <c r="T697" i="7"/>
  <c r="T698" i="7"/>
  <c r="T699" i="7"/>
  <c r="T700" i="7"/>
  <c r="T701" i="7"/>
  <c r="T702" i="7"/>
  <c r="T703" i="7"/>
  <c r="T704" i="7"/>
  <c r="T705" i="7"/>
  <c r="T706" i="7"/>
  <c r="T707" i="7"/>
  <c r="T708" i="7"/>
  <c r="T709" i="7"/>
  <c r="T710" i="7"/>
  <c r="T711" i="7"/>
  <c r="T712" i="7"/>
  <c r="T713" i="7"/>
  <c r="T714" i="7"/>
  <c r="T715" i="7"/>
  <c r="T716" i="7"/>
  <c r="T717" i="7"/>
  <c r="T718" i="7"/>
  <c r="T719" i="7"/>
  <c r="T720" i="7"/>
  <c r="T721" i="7"/>
  <c r="T722" i="7"/>
  <c r="T723" i="7"/>
  <c r="T724" i="7"/>
  <c r="T725" i="7"/>
  <c r="T726" i="7"/>
  <c r="T727" i="7"/>
  <c r="T728" i="7"/>
  <c r="T729" i="7"/>
  <c r="T730" i="7"/>
  <c r="T731" i="7"/>
  <c r="T732" i="7"/>
  <c r="T733" i="7"/>
  <c r="T734" i="7"/>
  <c r="T735" i="7"/>
  <c r="T736" i="7"/>
  <c r="T737" i="7"/>
  <c r="T738" i="7"/>
  <c r="T739" i="7"/>
  <c r="T740" i="7"/>
  <c r="T741" i="7"/>
  <c r="T742" i="7"/>
  <c r="T743" i="7"/>
  <c r="T744" i="7"/>
  <c r="T745" i="7"/>
  <c r="T746" i="7"/>
  <c r="T747" i="7"/>
  <c r="T748" i="7"/>
  <c r="T749" i="7"/>
  <c r="T750" i="7"/>
  <c r="T751" i="7"/>
  <c r="T752" i="7"/>
  <c r="T753" i="7"/>
  <c r="T754" i="7"/>
  <c r="T755" i="7"/>
  <c r="T756" i="7"/>
  <c r="T757" i="7"/>
  <c r="T758" i="7"/>
  <c r="T759" i="7"/>
  <c r="T760" i="7"/>
  <c r="T761" i="7"/>
  <c r="T762" i="7"/>
  <c r="T763" i="7"/>
  <c r="T764" i="7"/>
  <c r="T765" i="7"/>
  <c r="T766" i="7"/>
  <c r="T767" i="7"/>
  <c r="T768" i="7"/>
  <c r="T769" i="7"/>
  <c r="T770" i="7"/>
  <c r="T771" i="7"/>
  <c r="T772" i="7"/>
  <c r="T773" i="7"/>
  <c r="T774" i="7"/>
  <c r="T775" i="7"/>
  <c r="T776" i="7"/>
  <c r="T777" i="7"/>
  <c r="T778" i="7"/>
  <c r="T779" i="7"/>
  <c r="T780" i="7"/>
  <c r="T781" i="7"/>
  <c r="T782" i="7"/>
  <c r="T783" i="7"/>
  <c r="T784" i="7"/>
  <c r="T785" i="7"/>
  <c r="T786" i="7"/>
  <c r="T787" i="7"/>
  <c r="T788" i="7"/>
  <c r="T789" i="7"/>
  <c r="T790" i="7"/>
  <c r="T791" i="7"/>
  <c r="T792" i="7"/>
  <c r="T793" i="7"/>
  <c r="T794" i="7"/>
  <c r="T795" i="7"/>
  <c r="T796" i="7"/>
  <c r="T797" i="7"/>
  <c r="T798" i="7"/>
  <c r="T799" i="7"/>
  <c r="T800" i="7"/>
  <c r="T801" i="7"/>
  <c r="T802" i="7"/>
  <c r="T803" i="7"/>
  <c r="T804" i="7"/>
  <c r="T805" i="7"/>
  <c r="T806" i="7"/>
  <c r="T807" i="7"/>
  <c r="T808" i="7"/>
  <c r="T809" i="7"/>
  <c r="T810" i="7"/>
  <c r="T811" i="7"/>
  <c r="T812" i="7"/>
  <c r="T813" i="7"/>
  <c r="T814" i="7"/>
  <c r="T815" i="7"/>
  <c r="T816" i="7"/>
  <c r="T817" i="7"/>
  <c r="T818" i="7"/>
  <c r="T819" i="7"/>
  <c r="T820" i="7"/>
  <c r="T821" i="7"/>
  <c r="T822" i="7"/>
  <c r="T823" i="7"/>
  <c r="T824" i="7"/>
  <c r="T825" i="7"/>
  <c r="T826" i="7"/>
  <c r="T827" i="7"/>
  <c r="T828" i="7"/>
  <c r="T829" i="7"/>
  <c r="T830" i="7"/>
  <c r="T831" i="7"/>
  <c r="T832" i="7"/>
  <c r="T833" i="7"/>
  <c r="T834" i="7"/>
  <c r="T835" i="7"/>
  <c r="T836" i="7"/>
  <c r="T837" i="7"/>
  <c r="T838" i="7"/>
  <c r="T839" i="7"/>
  <c r="T840" i="7"/>
  <c r="T841" i="7"/>
  <c r="T842" i="7"/>
  <c r="T843" i="7"/>
  <c r="T844" i="7"/>
  <c r="T845" i="7"/>
  <c r="T846" i="7"/>
  <c r="T847" i="7"/>
  <c r="T848" i="7"/>
  <c r="T849" i="7"/>
  <c r="T850" i="7"/>
  <c r="T851" i="7"/>
  <c r="T852" i="7"/>
  <c r="T853" i="7"/>
  <c r="T854" i="7"/>
  <c r="T855" i="7"/>
  <c r="T856" i="7"/>
  <c r="T857" i="7"/>
  <c r="T858" i="7"/>
  <c r="T859" i="7"/>
  <c r="T860" i="7"/>
  <c r="T861" i="7"/>
  <c r="T862" i="7"/>
  <c r="T863" i="7"/>
  <c r="T864" i="7"/>
  <c r="T865" i="7"/>
  <c r="T866" i="7"/>
  <c r="T867" i="7"/>
  <c r="T868" i="7"/>
  <c r="T869" i="7"/>
  <c r="T870" i="7"/>
  <c r="T871" i="7"/>
  <c r="T872" i="7"/>
  <c r="T873" i="7"/>
  <c r="T874" i="7"/>
  <c r="T875" i="7"/>
  <c r="T876" i="7"/>
  <c r="T877" i="7"/>
  <c r="T878" i="7"/>
  <c r="T879" i="7"/>
  <c r="T880" i="7"/>
  <c r="T881" i="7"/>
  <c r="T882" i="7"/>
  <c r="T883" i="7"/>
  <c r="T884" i="7"/>
  <c r="T885" i="7"/>
  <c r="T886" i="7"/>
  <c r="T887" i="7"/>
  <c r="T889" i="7"/>
  <c r="T890" i="7"/>
  <c r="T891" i="7"/>
  <c r="T892" i="7"/>
  <c r="T893" i="7"/>
  <c r="T894" i="7"/>
  <c r="T895" i="7"/>
  <c r="T896" i="7"/>
  <c r="T897" i="7"/>
  <c r="T898" i="7"/>
  <c r="T899" i="7"/>
  <c r="T900" i="7"/>
  <c r="T901" i="7"/>
  <c r="T902" i="7"/>
  <c r="T903" i="7"/>
  <c r="T904" i="7"/>
  <c r="T905" i="7"/>
  <c r="T906" i="7"/>
  <c r="T907" i="7"/>
  <c r="T908" i="7"/>
  <c r="T909" i="7"/>
  <c r="T910" i="7"/>
  <c r="T911" i="7"/>
  <c r="T912" i="7"/>
  <c r="T913" i="7"/>
  <c r="T914" i="7"/>
  <c r="T915" i="7"/>
  <c r="T916" i="7"/>
  <c r="T917" i="7"/>
  <c r="T918" i="7"/>
  <c r="T919" i="7"/>
  <c r="T920" i="7"/>
  <c r="T921" i="7"/>
  <c r="T922" i="7"/>
  <c r="T923" i="7"/>
  <c r="T924" i="7"/>
  <c r="T925" i="7"/>
  <c r="T926" i="7"/>
  <c r="T927" i="7"/>
  <c r="T928" i="7"/>
  <c r="T929" i="7"/>
  <c r="T930" i="7"/>
  <c r="T931" i="7"/>
  <c r="T932" i="7"/>
  <c r="T933" i="7"/>
  <c r="T934" i="7"/>
  <c r="T935" i="7"/>
  <c r="T937" i="7"/>
  <c r="T938" i="7"/>
  <c r="T939" i="7"/>
  <c r="T940" i="7"/>
  <c r="T941" i="7"/>
  <c r="T943" i="7"/>
  <c r="T944" i="7"/>
  <c r="T946" i="7"/>
  <c r="T948" i="7"/>
  <c r="T950" i="7"/>
  <c r="T952" i="7"/>
  <c r="T953" i="7"/>
  <c r="T955" i="7"/>
  <c r="T956" i="7"/>
  <c r="T958" i="7"/>
  <c r="T959" i="7"/>
  <c r="T961" i="7"/>
  <c r="T963" i="7"/>
  <c r="T964" i="7"/>
  <c r="T966" i="7"/>
  <c r="T967" i="7"/>
  <c r="T968" i="7"/>
  <c r="T970" i="7"/>
  <c r="T973" i="7"/>
  <c r="T975" i="7"/>
  <c r="T977" i="7"/>
  <c r="T979" i="7"/>
  <c r="T980" i="7"/>
  <c r="T982" i="7"/>
  <c r="T985" i="7"/>
  <c r="T987" i="7"/>
  <c r="T989" i="7"/>
  <c r="T991" i="7"/>
  <c r="T992" i="7"/>
  <c r="T993" i="7"/>
  <c r="T995" i="7"/>
  <c r="T996" i="7"/>
  <c r="T998" i="7"/>
  <c r="T999" i="7"/>
  <c r="T1002" i="7"/>
  <c r="T1003" i="7"/>
  <c r="T1005" i="7"/>
  <c r="T1007" i="7"/>
  <c r="T1009" i="7"/>
  <c r="T1011" i="7"/>
  <c r="T1013" i="7"/>
  <c r="T1015" i="7"/>
  <c r="T1017" i="7"/>
  <c r="T1019" i="7"/>
  <c r="T1021" i="7"/>
  <c r="T1023" i="7"/>
  <c r="T1025" i="7"/>
  <c r="T1027" i="7"/>
  <c r="T1028" i="7"/>
  <c r="T1030" i="7"/>
  <c r="T1031" i="7"/>
  <c r="T1033" i="7"/>
  <c r="T1035" i="7"/>
  <c r="T1036" i="7"/>
  <c r="T1038" i="7"/>
  <c r="T1040" i="7"/>
  <c r="T1042" i="7"/>
  <c r="T1043" i="7"/>
  <c r="T1045" i="7"/>
  <c r="T1048" i="7"/>
  <c r="T1051" i="7"/>
  <c r="T1055" i="7"/>
  <c r="T1057" i="7"/>
  <c r="T1059" i="7"/>
  <c r="T1061" i="7"/>
  <c r="T1064" i="7"/>
  <c r="T1065" i="7"/>
  <c r="T1067" i="7"/>
  <c r="T1068" i="7"/>
  <c r="T1070" i="7"/>
  <c r="T1071" i="7"/>
  <c r="T1073" i="7"/>
  <c r="T1075" i="7"/>
  <c r="T1077" i="7"/>
  <c r="T1079" i="7"/>
  <c r="T1081" i="7"/>
  <c r="T1083" i="7"/>
  <c r="T1086" i="7"/>
  <c r="T1088" i="7"/>
  <c r="T1090" i="7"/>
  <c r="T1092" i="7"/>
  <c r="T1093" i="7"/>
  <c r="T1095" i="7"/>
  <c r="T1097" i="7"/>
  <c r="T1098" i="7"/>
  <c r="T1099" i="7"/>
  <c r="T1101" i="7"/>
  <c r="T1102" i="7"/>
  <c r="T1104" i="7"/>
  <c r="T1106" i="7"/>
  <c r="T1107" i="7"/>
  <c r="T1109" i="7"/>
  <c r="T1111" i="7"/>
  <c r="T1112" i="7"/>
  <c r="T1114" i="7"/>
  <c r="T1116" i="7"/>
  <c r="T1117" i="7"/>
  <c r="T1118" i="7"/>
  <c r="T1120" i="7"/>
  <c r="T1122" i="7"/>
  <c r="T1124" i="7"/>
  <c r="T1126" i="7"/>
  <c r="T1128" i="7"/>
  <c r="T1129" i="7"/>
  <c r="T1130" i="7"/>
  <c r="T1131" i="7"/>
  <c r="T1132" i="7"/>
  <c r="T1133" i="7"/>
  <c r="T1134" i="7"/>
  <c r="T1135" i="7"/>
  <c r="T1136" i="7"/>
  <c r="T1137" i="7"/>
  <c r="T1138" i="7"/>
  <c r="T1139" i="7"/>
  <c r="T1140" i="7"/>
  <c r="T1141" i="7"/>
  <c r="T1142" i="7"/>
  <c r="T1143" i="7"/>
  <c r="T1144" i="7"/>
  <c r="T1145" i="7"/>
  <c r="T1146" i="7"/>
  <c r="T1147" i="7"/>
  <c r="T1148" i="7"/>
  <c r="T1149" i="7"/>
  <c r="T1150" i="7"/>
  <c r="T1151" i="7"/>
  <c r="T1152" i="7"/>
  <c r="T1153" i="7"/>
  <c r="T1154" i="7"/>
  <c r="T1155" i="7"/>
  <c r="T1156" i="7"/>
  <c r="T1157" i="7"/>
  <c r="T1158" i="7"/>
  <c r="T1159" i="7"/>
  <c r="T1160" i="7"/>
  <c r="T1161" i="7"/>
  <c r="T1162" i="7"/>
  <c r="T1163" i="7"/>
  <c r="T1164" i="7"/>
  <c r="T1165" i="7"/>
  <c r="T1166" i="7"/>
  <c r="T1167" i="7"/>
  <c r="T1168" i="7"/>
  <c r="T1169" i="7"/>
  <c r="T1170" i="7"/>
  <c r="T1171" i="7"/>
  <c r="T1172" i="7"/>
  <c r="T1173" i="7"/>
  <c r="T1174" i="7"/>
  <c r="T1175" i="7"/>
  <c r="T1176" i="7"/>
  <c r="T1177" i="7"/>
  <c r="T1178" i="7"/>
  <c r="T1179" i="7"/>
  <c r="T1180" i="7"/>
  <c r="T1181" i="7"/>
  <c r="T1182" i="7"/>
  <c r="T1183" i="7"/>
  <c r="T1184" i="7"/>
  <c r="T1185" i="7"/>
  <c r="T1186" i="7"/>
  <c r="T1187" i="7"/>
  <c r="T1188" i="7"/>
  <c r="T1189" i="7"/>
  <c r="T1190" i="7"/>
  <c r="T1191" i="7"/>
  <c r="T1192" i="7"/>
  <c r="T1193" i="7"/>
  <c r="T1194" i="7"/>
  <c r="T1196" i="7"/>
  <c r="T1197" i="7"/>
  <c r="T1198" i="7"/>
  <c r="T1200" i="7"/>
  <c r="T1202" i="7"/>
  <c r="T1203" i="7"/>
  <c r="T1205" i="7"/>
  <c r="T1208" i="7"/>
  <c r="T1210" i="7"/>
  <c r="T1212" i="7"/>
  <c r="T1214" i="7"/>
  <c r="T1217" i="7"/>
  <c r="T1219" i="7"/>
  <c r="T1220" i="7"/>
  <c r="T1222" i="7"/>
  <c r="T1224" i="7"/>
  <c r="T1225" i="7"/>
  <c r="T1227" i="7"/>
  <c r="T1228" i="7"/>
  <c r="T1230" i="7"/>
  <c r="T1232" i="7"/>
  <c r="T1235" i="7"/>
  <c r="T1237" i="7"/>
  <c r="T1239" i="7"/>
  <c r="T1243" i="7"/>
  <c r="T1245" i="7"/>
  <c r="T1250" i="7"/>
  <c r="T1254" i="7"/>
  <c r="T1256" i="7"/>
  <c r="T1258" i="7"/>
  <c r="T1261" i="7"/>
  <c r="T1265" i="7"/>
  <c r="T1267" i="7"/>
  <c r="T1272" i="7"/>
  <c r="T1276" i="7"/>
  <c r="T1281" i="7"/>
  <c r="T1284" i="7"/>
  <c r="T1287" i="7"/>
  <c r="T1289" i="7"/>
  <c r="T1292" i="7"/>
  <c r="T1297" i="7"/>
  <c r="T1300" i="7"/>
  <c r="T1301" i="7"/>
  <c r="T1308" i="7"/>
  <c r="T1310" i="7"/>
  <c r="T1313" i="7"/>
  <c r="T1315" i="7"/>
  <c r="T1319" i="7"/>
  <c r="T1321" i="7"/>
  <c r="T1323" i="7"/>
  <c r="T1326" i="7"/>
  <c r="T1330" i="7"/>
  <c r="T1331" i="7"/>
  <c r="T1334" i="7"/>
  <c r="T1338" i="7"/>
  <c r="T1340" i="7"/>
  <c r="T1342" i="7"/>
  <c r="T1347" i="7"/>
  <c r="T1349" i="7"/>
  <c r="T1353" i="7"/>
  <c r="T1356" i="7"/>
  <c r="T1362" i="7"/>
  <c r="T1365" i="7"/>
  <c r="T1368" i="7"/>
  <c r="T1370" i="7"/>
  <c r="T1374" i="7"/>
  <c r="T1379" i="7"/>
  <c r="T1381" i="7"/>
  <c r="T1383" i="7"/>
  <c r="T1385" i="7"/>
  <c r="T1389" i="7"/>
  <c r="T1392" i="7"/>
  <c r="T1394" i="7"/>
  <c r="T1399" i="7"/>
  <c r="T1400" i="7"/>
  <c r="T1404" i="7"/>
  <c r="T1408" i="7"/>
  <c r="T1411" i="7"/>
  <c r="T1414" i="7"/>
  <c r="T1417" i="7"/>
  <c r="T1419" i="7"/>
  <c r="T1422" i="7"/>
  <c r="T1424" i="7"/>
  <c r="T1425" i="7"/>
  <c r="T1427" i="7"/>
  <c r="T1430" i="7"/>
  <c r="T1431" i="7"/>
  <c r="T1432" i="7"/>
  <c r="T1435" i="7"/>
  <c r="T1439" i="7"/>
  <c r="T1442" i="7"/>
  <c r="T1444" i="7"/>
  <c r="T1446" i="7"/>
  <c r="T1448" i="7"/>
  <c r="T1452" i="7"/>
  <c r="T1455" i="7"/>
  <c r="T1459" i="7"/>
  <c r="T1461" i="7"/>
  <c r="T1463" i="7"/>
  <c r="T1468" i="7"/>
  <c r="T1471" i="7"/>
  <c r="T1473" i="7"/>
  <c r="T1476" i="7"/>
  <c r="T1477" i="7"/>
  <c r="T1479" i="7"/>
  <c r="T1482" i="7"/>
  <c r="T1484" i="7"/>
  <c r="T1488" i="7"/>
  <c r="T1491" i="7"/>
  <c r="T1492" i="7"/>
  <c r="T1496" i="7"/>
  <c r="T1500" i="7"/>
  <c r="T1503" i="7"/>
  <c r="T1504" i="7"/>
  <c r="T1506" i="7"/>
  <c r="T1507" i="7"/>
  <c r="T1509" i="7"/>
  <c r="T1511" i="7"/>
  <c r="T1513" i="7"/>
  <c r="T1515" i="7"/>
  <c r="T1516" i="7"/>
  <c r="T1518" i="7"/>
  <c r="T1519" i="7"/>
  <c r="T1520" i="7"/>
  <c r="T1521" i="7"/>
  <c r="T1522" i="7"/>
  <c r="T1523" i="7"/>
  <c r="T1524" i="7"/>
  <c r="T1525" i="7"/>
  <c r="T1526" i="7"/>
  <c r="T1527" i="7"/>
  <c r="T1528" i="7"/>
  <c r="T1529" i="7"/>
  <c r="T1530" i="7"/>
  <c r="T1531" i="7"/>
  <c r="T1532" i="7"/>
  <c r="T1533" i="7"/>
  <c r="T1534" i="7"/>
  <c r="T1535" i="7"/>
  <c r="T1536" i="7"/>
  <c r="T1538" i="7"/>
  <c r="T1541" i="7"/>
  <c r="T1543" i="7"/>
  <c r="T1545" i="7"/>
  <c r="T1547" i="7"/>
  <c r="T1549" i="7"/>
  <c r="T1551" i="7"/>
  <c r="T1552" i="7"/>
  <c r="T1554" i="7"/>
  <c r="T1555" i="7"/>
  <c r="T1557" i="7"/>
  <c r="T1559" i="7"/>
  <c r="T1561" i="7"/>
  <c r="T1563" i="7"/>
  <c r="T1566" i="7"/>
  <c r="T1569" i="7"/>
  <c r="T1571" i="7"/>
  <c r="T1573" i="7"/>
  <c r="T1575" i="7"/>
  <c r="T1578" i="7"/>
  <c r="T1580" i="7"/>
  <c r="T1582" i="7"/>
  <c r="T1584" i="7"/>
  <c r="T1586" i="7"/>
  <c r="T1588" i="7"/>
  <c r="T1590" i="7"/>
  <c r="T1591" i="7"/>
  <c r="T1593" i="7"/>
  <c r="T1595" i="7"/>
  <c r="T1596" i="7"/>
  <c r="T1597" i="7"/>
  <c r="T1599" i="7"/>
  <c r="T1602" i="7"/>
  <c r="T1604" i="7"/>
  <c r="T1606" i="7"/>
  <c r="T1607" i="7"/>
  <c r="T1609" i="7"/>
  <c r="T1610" i="7"/>
  <c r="T1612" i="7"/>
  <c r="T1613" i="7"/>
  <c r="T1615" i="7"/>
  <c r="T1617" i="7"/>
  <c r="T1619" i="7"/>
  <c r="T1620" i="7"/>
  <c r="T1622" i="7"/>
  <c r="T1623" i="7"/>
  <c r="T1625" i="7"/>
  <c r="T1627" i="7"/>
  <c r="T1629" i="7"/>
  <c r="T1631" i="7"/>
  <c r="T1632" i="7"/>
  <c r="T1634" i="7"/>
  <c r="T1636" i="7"/>
  <c r="T1638" i="7"/>
  <c r="T1640" i="7"/>
  <c r="T1641" i="7"/>
  <c r="T1644" i="7"/>
  <c r="T1648" i="7"/>
  <c r="T1651" i="7"/>
  <c r="T1655" i="7"/>
  <c r="T1658" i="7"/>
  <c r="T1661" i="7"/>
  <c r="T1664" i="7"/>
  <c r="T1665" i="7"/>
  <c r="T1668" i="7"/>
  <c r="T1671" i="7"/>
  <c r="T1677" i="7"/>
  <c r="T1679" i="7"/>
  <c r="T1683" i="7"/>
  <c r="T1687" i="7"/>
  <c r="T1690" i="7"/>
  <c r="T1691" i="7"/>
  <c r="T1694" i="7"/>
  <c r="T1697" i="7"/>
  <c r="T1700" i="7"/>
  <c r="T1703" i="7"/>
  <c r="T1705" i="7"/>
  <c r="T1707" i="7"/>
  <c r="T1708" i="7"/>
  <c r="T1713" i="7"/>
  <c r="T1716" i="7"/>
  <c r="T1718" i="7"/>
  <c r="T1721" i="7"/>
  <c r="T1724" i="7"/>
  <c r="T1729" i="7"/>
  <c r="T1732" i="7"/>
  <c r="T1735" i="7"/>
  <c r="T1749" i="7"/>
  <c r="T1752" i="7"/>
  <c r="T1753" i="7"/>
  <c r="T1757" i="7"/>
  <c r="T1762" i="7"/>
  <c r="T1766" i="7"/>
  <c r="T1769" i="7"/>
  <c r="T1773" i="7"/>
  <c r="T1779" i="7"/>
  <c r="T1782" i="7"/>
  <c r="T1786" i="7"/>
  <c r="T1789" i="7"/>
  <c r="T1792" i="7"/>
  <c r="T1795" i="7"/>
  <c r="T1799" i="7"/>
  <c r="T1807" i="7"/>
  <c r="T1809" i="7"/>
  <c r="T1817" i="7"/>
  <c r="T1823" i="7"/>
  <c r="T1831" i="7"/>
  <c r="T1832" i="7"/>
  <c r="T1833" i="7"/>
  <c r="T1837" i="7"/>
  <c r="T1842" i="7"/>
  <c r="T1845" i="7"/>
  <c r="T1848" i="7"/>
  <c r="T1854" i="7"/>
  <c r="T1858" i="7"/>
  <c r="T1862" i="7"/>
  <c r="T1864" i="7"/>
  <c r="T1868" i="7"/>
  <c r="T1870" i="7"/>
  <c r="T1929" i="7"/>
  <c r="T1933" i="7"/>
  <c r="T1938" i="7"/>
  <c r="T1942" i="7"/>
  <c r="T1949" i="7"/>
  <c r="T1953" i="7"/>
  <c r="T1958" i="7"/>
  <c r="T1961" i="7"/>
  <c r="T1965" i="7"/>
  <c r="T1967" i="7"/>
  <c r="T1969" i="7"/>
  <c r="T1973" i="7"/>
  <c r="T1983" i="7"/>
  <c r="T1992" i="7"/>
  <c r="T1997" i="7"/>
  <c r="T1999" i="7"/>
  <c r="T2009" i="7"/>
  <c r="T2012" i="7"/>
  <c r="T2016" i="7"/>
  <c r="T2018" i="7"/>
  <c r="T2021" i="7"/>
  <c r="T2023" i="7"/>
  <c r="T2026" i="7"/>
  <c r="T2029" i="7"/>
  <c r="T2031" i="7"/>
  <c r="T2034" i="7"/>
  <c r="T2037" i="7"/>
  <c r="T2039" i="7"/>
  <c r="T2044" i="7"/>
  <c r="T2046" i="7"/>
  <c r="T2049" i="7"/>
  <c r="T2052" i="7"/>
  <c r="T2057" i="7"/>
  <c r="T2060" i="7"/>
  <c r="T2062" i="7"/>
  <c r="T2065" i="7"/>
  <c r="T2068" i="7"/>
  <c r="T2070" i="7"/>
  <c r="T2072" i="7"/>
  <c r="T2075" i="7"/>
  <c r="T2080" i="7"/>
  <c r="T2083" i="7"/>
  <c r="T2086" i="7"/>
  <c r="T2087" i="7"/>
  <c r="T2090" i="7"/>
  <c r="T2093" i="7"/>
  <c r="T2100" i="7"/>
  <c r="T888" i="7"/>
  <c r="T936" i="7"/>
  <c r="T942" i="7"/>
  <c r="T945" i="7"/>
  <c r="T947" i="7"/>
  <c r="T949" i="7"/>
  <c r="T951" i="7"/>
  <c r="T954" i="7"/>
  <c r="T957" i="7"/>
  <c r="T960" i="7"/>
  <c r="T962" i="7"/>
  <c r="T965" i="7"/>
  <c r="T969" i="7"/>
  <c r="T971" i="7"/>
  <c r="T972" i="7"/>
  <c r="T974" i="7"/>
  <c r="T976" i="7"/>
  <c r="T978" i="7"/>
  <c r="T981" i="7"/>
  <c r="T983" i="7"/>
  <c r="T984" i="7"/>
  <c r="T986" i="7"/>
  <c r="T988" i="7"/>
  <c r="T990" i="7"/>
  <c r="T994" i="7"/>
  <c r="T997" i="7"/>
  <c r="T1000" i="7"/>
  <c r="T1001" i="7"/>
  <c r="T1004" i="7"/>
  <c r="T1006" i="7"/>
  <c r="T1008" i="7"/>
  <c r="T1010" i="7"/>
  <c r="T1012" i="7"/>
  <c r="T1014" i="7"/>
  <c r="T1016" i="7"/>
  <c r="T1018" i="7"/>
  <c r="T1020" i="7"/>
  <c r="T1022" i="7"/>
  <c r="T1024" i="7"/>
  <c r="T1026" i="7"/>
  <c r="T1029" i="7"/>
  <c r="T1032" i="7"/>
  <c r="T1034" i="7"/>
  <c r="T1037" i="7"/>
  <c r="T1039" i="7"/>
  <c r="T1041" i="7"/>
  <c r="T1044" i="7"/>
  <c r="T1046" i="7"/>
  <c r="T1047" i="7"/>
  <c r="T1049" i="7"/>
  <c r="T1050" i="7"/>
  <c r="T1052" i="7"/>
  <c r="T1053" i="7"/>
  <c r="T1054" i="7"/>
  <c r="T1056" i="7"/>
  <c r="T1058" i="7"/>
  <c r="T1060" i="7"/>
  <c r="T1062" i="7"/>
  <c r="T1063" i="7"/>
  <c r="T1066" i="7"/>
  <c r="T1069" i="7"/>
  <c r="T1072" i="7"/>
  <c r="T1074" i="7"/>
  <c r="T1076" i="7"/>
  <c r="T1078" i="7"/>
  <c r="T1080" i="7"/>
  <c r="T1082" i="7"/>
  <c r="T1084" i="7"/>
  <c r="T1085" i="7"/>
  <c r="T1087" i="7"/>
  <c r="T1089" i="7"/>
  <c r="T1091" i="7"/>
  <c r="T1094" i="7"/>
  <c r="T1096" i="7"/>
  <c r="T1100" i="7"/>
  <c r="T1103" i="7"/>
  <c r="T1105" i="7"/>
  <c r="T1108" i="7"/>
  <c r="T1110" i="7"/>
  <c r="T1113" i="7"/>
  <c r="T1115" i="7"/>
  <c r="T1119" i="7"/>
  <c r="T1121" i="7"/>
  <c r="T1123" i="7"/>
  <c r="T1125" i="7"/>
  <c r="T1127" i="7"/>
  <c r="T1195" i="7"/>
  <c r="T1199" i="7"/>
  <c r="T1201" i="7"/>
  <c r="T1204" i="7"/>
  <c r="T1207" i="7"/>
  <c r="T1209" i="7"/>
  <c r="T1211" i="7"/>
  <c r="T1213" i="7"/>
  <c r="T1215" i="7"/>
  <c r="T1216" i="7"/>
  <c r="T1218" i="7"/>
  <c r="T1221" i="7"/>
  <c r="T1223" i="7"/>
  <c r="T1226" i="7"/>
  <c r="T1229" i="7"/>
  <c r="T1231" i="7"/>
  <c r="T1233" i="7"/>
  <c r="T1236" i="7"/>
  <c r="T1238" i="7"/>
  <c r="T1240" i="7"/>
  <c r="T1242" i="7"/>
  <c r="T1244" i="7"/>
  <c r="T1246" i="7"/>
  <c r="T1248" i="7"/>
  <c r="T1251" i="7"/>
  <c r="T1252" i="7"/>
  <c r="T1253" i="7"/>
  <c r="T1260" i="7"/>
  <c r="T1263" i="7"/>
  <c r="T1266" i="7"/>
  <c r="T1268" i="7"/>
  <c r="T1269" i="7"/>
  <c r="T1270" i="7"/>
  <c r="T1273" i="7"/>
  <c r="T1275" i="7"/>
  <c r="T1277" i="7"/>
  <c r="T1279" i="7"/>
  <c r="T1283" i="7"/>
  <c r="T1286" i="7"/>
  <c r="T1288" i="7"/>
  <c r="T1290" i="7"/>
  <c r="T1293" i="7"/>
  <c r="T1295" i="7"/>
  <c r="T1299" i="7"/>
  <c r="T1302" i="7"/>
  <c r="T1304" i="7"/>
  <c r="T1306" i="7"/>
  <c r="T1312" i="7"/>
  <c r="T1324" i="7"/>
  <c r="T1327" i="7"/>
  <c r="T1329" i="7"/>
  <c r="T1333" i="7"/>
  <c r="T1335" i="7"/>
  <c r="T1336" i="7"/>
  <c r="T1339" i="7"/>
  <c r="T1341" i="7"/>
  <c r="T1345" i="7"/>
  <c r="T1348" i="7"/>
  <c r="T1350" i="7"/>
  <c r="T1352" i="7"/>
  <c r="T1355" i="7"/>
  <c r="T1358" i="7"/>
  <c r="T1359" i="7"/>
  <c r="T1361" i="7"/>
  <c r="T1364" i="7"/>
  <c r="T1366" i="7"/>
  <c r="T1369" i="7"/>
  <c r="T1371" i="7"/>
  <c r="T1373" i="7"/>
  <c r="T1376" i="7"/>
  <c r="T1377" i="7"/>
  <c r="T1380" i="7"/>
  <c r="T1386" i="7"/>
  <c r="T1388" i="7"/>
  <c r="T1391" i="7"/>
  <c r="T1393" i="7"/>
  <c r="T1396" i="7"/>
  <c r="T3" i="7"/>
  <c r="T1402" i="7"/>
  <c r="T1405" i="7"/>
  <c r="T1406" i="7"/>
  <c r="T1410" i="7"/>
  <c r="T1416" i="7"/>
  <c r="T1418" i="7"/>
  <c r="T1420" i="7"/>
  <c r="T1429" i="7"/>
  <c r="T1434" i="7"/>
  <c r="T1436" i="7"/>
  <c r="T1438" i="7"/>
  <c r="T1441" i="7"/>
  <c r="T1445" i="7"/>
  <c r="T1447" i="7"/>
  <c r="T1449" i="7"/>
  <c r="T1451" i="7"/>
  <c r="T1453" i="7"/>
  <c r="T1456" i="7"/>
  <c r="T1458" i="7"/>
  <c r="T1460" i="7"/>
  <c r="T1465" i="7"/>
  <c r="T1467" i="7"/>
  <c r="T1472" i="7"/>
  <c r="T1475" i="7"/>
  <c r="T1478" i="7"/>
  <c r="T1481" i="7"/>
  <c r="T1487" i="7"/>
  <c r="T1489" i="7"/>
  <c r="T1493" i="7"/>
  <c r="T1495" i="7"/>
  <c r="T1498" i="7"/>
  <c r="T1501" i="7"/>
  <c r="T1505" i="7"/>
  <c r="T1508" i="7"/>
  <c r="T1510" i="7"/>
  <c r="T1512" i="7"/>
  <c r="T1514" i="7"/>
  <c r="T1517" i="7"/>
  <c r="T1642" i="7"/>
  <c r="T1645" i="7"/>
  <c r="T1646" i="7"/>
  <c r="T1649" i="7"/>
  <c r="T1652" i="7"/>
  <c r="T1654" i="7"/>
  <c r="T1657" i="7"/>
  <c r="T1659" i="7"/>
  <c r="T1662" i="7"/>
  <c r="T1666" i="7"/>
  <c r="T1669" i="7"/>
  <c r="T1673" i="7"/>
  <c r="T1675" i="7"/>
  <c r="T1681" i="7"/>
  <c r="T1685" i="7"/>
  <c r="T1686" i="7"/>
  <c r="T1688" i="7"/>
  <c r="T1693" i="7"/>
  <c r="T1695" i="7"/>
  <c r="T1698" i="7"/>
  <c r="T1701" i="7"/>
  <c r="T1704" i="7"/>
  <c r="T1710" i="7"/>
  <c r="T1715" i="7"/>
  <c r="T1719" i="7"/>
  <c r="T1722" i="7"/>
  <c r="T1726" i="7"/>
  <c r="T1728" i="7"/>
  <c r="T1731" i="7"/>
  <c r="T1734" i="7"/>
  <c r="T1738" i="7"/>
  <c r="T1740" i="7"/>
  <c r="T1742" i="7"/>
  <c r="T1746" i="7"/>
  <c r="T1750" i="7"/>
  <c r="T1754" i="7"/>
  <c r="T1756" i="7"/>
  <c r="T1760" i="7"/>
  <c r="T1767" i="7"/>
  <c r="T1770" i="7"/>
  <c r="T1776" i="7"/>
  <c r="T1781" i="7"/>
  <c r="T1784" i="7"/>
  <c r="T1790" i="7"/>
  <c r="T1796" i="7"/>
  <c r="T1803" i="7"/>
  <c r="T1806" i="7"/>
  <c r="T1811" i="7"/>
  <c r="T1813" i="7"/>
  <c r="T1815" i="7"/>
  <c r="T1818" i="7"/>
  <c r="T1822" i="7"/>
  <c r="T1825" i="7"/>
  <c r="T1828" i="7"/>
  <c r="T1836" i="7"/>
  <c r="T1841" i="7"/>
  <c r="T1850" i="7"/>
  <c r="T1853" i="7"/>
  <c r="T1856" i="7"/>
  <c r="T1859" i="7"/>
  <c r="T1867" i="7"/>
  <c r="T1869" i="7"/>
  <c r="T1871" i="7"/>
  <c r="T1873" i="7"/>
  <c r="T1876" i="7"/>
  <c r="T1878" i="7"/>
  <c r="T1882" i="7"/>
  <c r="T1884" i="7"/>
  <c r="T1886" i="7"/>
  <c r="T1889" i="7"/>
  <c r="T1891" i="7"/>
  <c r="T1893" i="7"/>
  <c r="T1894" i="7"/>
  <c r="T1896" i="7"/>
  <c r="T1898" i="7"/>
  <c r="T1899" i="7"/>
  <c r="T1902" i="7"/>
  <c r="T1904" i="7"/>
  <c r="T1906" i="7"/>
  <c r="T1909" i="7"/>
  <c r="T1912" i="7"/>
  <c r="T1913" i="7"/>
  <c r="T1916" i="7"/>
  <c r="T1917" i="7"/>
  <c r="T1920" i="7"/>
  <c r="T1923" i="7"/>
  <c r="T1926" i="7"/>
  <c r="T1928" i="7"/>
  <c r="T1931" i="7"/>
  <c r="T1934" i="7"/>
  <c r="T1936" i="7"/>
  <c r="T1939" i="7"/>
  <c r="T1941" i="7"/>
  <c r="T1944" i="7"/>
  <c r="T1948" i="7"/>
  <c r="T1952" i="7"/>
  <c r="T1956" i="7"/>
  <c r="T1959" i="7"/>
  <c r="T1962" i="7"/>
  <c r="T1964" i="7"/>
  <c r="T1971" i="7"/>
  <c r="T1974" i="7"/>
  <c r="T1980" i="7"/>
  <c r="T1982" i="7"/>
  <c r="T1984" i="7"/>
  <c r="T1986" i="7"/>
  <c r="T1989" i="7"/>
  <c r="T1993" i="7"/>
  <c r="T1994" i="7"/>
  <c r="T1996" i="7"/>
  <c r="T2001" i="7"/>
  <c r="T2003" i="7"/>
  <c r="T2006" i="7"/>
  <c r="T2011" i="7"/>
  <c r="T2013" i="7"/>
  <c r="T2019" i="7"/>
  <c r="T2022" i="7"/>
  <c r="T2024" i="7"/>
  <c r="T2027" i="7"/>
  <c r="T2030" i="7"/>
  <c r="T2033" i="7"/>
  <c r="T2040" i="7"/>
  <c r="T2042" i="7"/>
  <c r="T2050" i="7"/>
  <c r="T2056" i="7"/>
  <c r="T2061" i="7"/>
  <c r="T2063" i="7"/>
  <c r="T2066" i="7"/>
  <c r="T2069" i="7"/>
  <c r="T2071" i="7"/>
  <c r="T2073" i="7"/>
  <c r="T2076" i="7"/>
  <c r="T2079" i="7"/>
  <c r="T2082" i="7"/>
  <c r="T2085" i="7"/>
  <c r="T2088" i="7"/>
  <c r="T2092" i="7"/>
  <c r="T2094" i="7"/>
  <c r="T2096" i="7"/>
  <c r="T1711" i="7"/>
  <c r="T1736" i="7"/>
  <c r="T1741" i="7"/>
  <c r="T1743" i="7"/>
  <c r="T1745" i="7"/>
  <c r="T1747" i="7"/>
  <c r="T1751" i="7"/>
  <c r="T1755" i="7"/>
  <c r="T1758" i="7"/>
  <c r="T1763" i="7"/>
  <c r="T1765" i="7"/>
  <c r="T1768" i="7"/>
  <c r="T1772" i="7"/>
  <c r="T1775" i="7"/>
  <c r="T1777" i="7"/>
  <c r="T1780" i="7"/>
  <c r="T1785" i="7"/>
  <c r="T1787" i="7"/>
  <c r="T1791" i="7"/>
  <c r="T1794" i="7"/>
  <c r="T1798" i="7"/>
  <c r="T1801" i="7"/>
  <c r="T1804" i="7"/>
  <c r="T1814" i="7"/>
  <c r="T1816" i="7"/>
  <c r="T1820" i="7"/>
  <c r="T1827" i="7"/>
  <c r="T1830" i="7"/>
  <c r="T1839" i="7"/>
  <c r="T1843" i="7"/>
  <c r="T1846" i="7"/>
  <c r="T1851" i="7"/>
  <c r="T1855" i="7"/>
  <c r="T1857" i="7"/>
  <c r="T1861" i="7"/>
  <c r="T1863" i="7"/>
  <c r="T1866" i="7"/>
  <c r="T1872" i="7"/>
  <c r="T1875" i="7"/>
  <c r="T1879" i="7"/>
  <c r="T1881" i="7"/>
  <c r="T1883" i="7"/>
  <c r="T1888" i="7"/>
  <c r="T1892" i="7"/>
  <c r="T1895" i="7"/>
  <c r="T1901" i="7"/>
  <c r="T1905" i="7"/>
  <c r="T1908" i="7"/>
  <c r="T1911" i="7"/>
  <c r="T1914" i="7"/>
  <c r="T1918" i="7"/>
  <c r="T1921" i="7"/>
  <c r="T1924" i="7"/>
  <c r="T1927" i="7"/>
  <c r="T1930" i="7"/>
  <c r="T1935" i="7"/>
  <c r="T1940" i="7"/>
  <c r="T1947" i="7"/>
  <c r="T1950" i="7"/>
  <c r="T1954" i="7"/>
  <c r="T1960" i="7"/>
  <c r="T1968" i="7"/>
  <c r="T1972" i="7"/>
  <c r="T1976" i="7"/>
  <c r="T1977" i="7"/>
  <c r="T1979" i="7"/>
  <c r="T1987" i="7"/>
  <c r="T1988" i="7"/>
  <c r="T1990" i="7"/>
  <c r="T1995" i="7"/>
  <c r="T2000" i="7"/>
  <c r="T2002" i="7"/>
  <c r="T2004" i="7"/>
  <c r="T2007" i="7"/>
  <c r="T2010" i="7"/>
  <c r="T2014" i="7"/>
  <c r="T2017" i="7"/>
  <c r="T2020" i="7"/>
  <c r="T2025" i="7"/>
  <c r="T2032" i="7"/>
  <c r="T2036" i="7"/>
  <c r="T2043" i="7"/>
  <c r="T2048" i="7"/>
  <c r="T2053" i="7"/>
  <c r="T1398" i="7"/>
  <c r="T2058" i="7"/>
  <c r="T2099" i="7"/>
  <c r="T1206" i="7"/>
  <c r="T1234" i="7"/>
  <c r="T1241" i="7"/>
  <c r="T1247" i="7"/>
  <c r="T1249" i="7"/>
  <c r="T1255" i="7"/>
  <c r="T1257" i="7"/>
  <c r="T1259" i="7"/>
  <c r="T1262" i="7"/>
  <c r="T1264" i="7"/>
  <c r="T1271" i="7"/>
  <c r="T1274" i="7"/>
  <c r="T1278" i="7"/>
  <c r="T1280" i="7"/>
  <c r="T1282" i="7"/>
  <c r="T1285" i="7"/>
  <c r="T1291" i="7"/>
  <c r="T1294" i="7"/>
  <c r="T1296" i="7"/>
  <c r="T1298" i="7"/>
  <c r="T1303" i="7"/>
  <c r="T1305" i="7"/>
  <c r="T1307" i="7"/>
  <c r="T1309" i="7"/>
  <c r="T1311" i="7"/>
  <c r="T1314" i="7"/>
  <c r="T1316" i="7"/>
  <c r="T1317" i="7"/>
  <c r="T1318" i="7"/>
  <c r="T1320" i="7"/>
  <c r="T1322" i="7"/>
  <c r="T1325" i="7"/>
  <c r="T1328" i="7"/>
  <c r="T1332" i="7"/>
  <c r="T1337" i="7"/>
  <c r="T1343" i="7"/>
  <c r="T1344" i="7"/>
  <c r="T1346" i="7"/>
  <c r="T1351" i="7"/>
  <c r="T1354" i="7"/>
  <c r="T1357" i="7"/>
  <c r="T1360" i="7"/>
  <c r="T1363" i="7"/>
  <c r="T1367" i="7"/>
  <c r="T1372" i="7"/>
  <c r="T1375" i="7"/>
  <c r="T1378" i="7"/>
  <c r="T1382" i="7"/>
  <c r="T1384" i="7"/>
  <c r="T1387" i="7"/>
  <c r="T1390" i="7"/>
  <c r="T1395" i="7"/>
  <c r="T1397" i="7"/>
  <c r="T1401" i="7"/>
  <c r="T1403" i="7"/>
  <c r="T1407" i="7"/>
  <c r="T1409" i="7"/>
  <c r="T1412" i="7"/>
  <c r="T1413" i="7"/>
  <c r="T1415" i="7"/>
  <c r="T1421" i="7"/>
  <c r="T1423" i="7"/>
  <c r="T1426" i="7"/>
  <c r="T1428" i="7"/>
  <c r="T1433" i="7"/>
  <c r="T1437" i="7"/>
  <c r="T1440" i="7"/>
  <c r="T1443" i="7"/>
  <c r="T1450" i="7"/>
  <c r="T1454" i="7"/>
  <c r="T1457" i="7"/>
  <c r="T1462" i="7"/>
  <c r="T1464" i="7"/>
  <c r="T1466" i="7"/>
  <c r="T1469" i="7"/>
  <c r="T1470" i="7"/>
  <c r="T1474" i="7"/>
  <c r="T1480" i="7"/>
  <c r="T1483" i="7"/>
  <c r="T1485" i="7"/>
  <c r="T1486" i="7"/>
  <c r="T1490" i="7"/>
  <c r="T1494" i="7"/>
  <c r="T1497" i="7"/>
  <c r="T1499" i="7"/>
  <c r="T1502" i="7"/>
  <c r="T1537" i="7"/>
  <c r="T1539" i="7"/>
  <c r="T1540" i="7"/>
  <c r="T1542" i="7"/>
  <c r="T1544" i="7"/>
  <c r="T1546" i="7"/>
  <c r="T1548" i="7"/>
  <c r="T1550" i="7"/>
  <c r="T1553" i="7"/>
  <c r="T1556" i="7"/>
  <c r="T1558" i="7"/>
  <c r="T1560" i="7"/>
  <c r="T1562" i="7"/>
  <c r="T1564" i="7"/>
  <c r="T1565" i="7"/>
  <c r="T1567" i="7"/>
  <c r="T1568" i="7"/>
  <c r="T1570" i="7"/>
  <c r="T1572" i="7"/>
  <c r="T1574" i="7"/>
  <c r="T1576" i="7"/>
  <c r="T1577" i="7"/>
  <c r="T1579" i="7"/>
  <c r="T1581" i="7"/>
  <c r="T1583" i="7"/>
  <c r="T1585" i="7"/>
  <c r="T1587" i="7"/>
  <c r="T1589" i="7"/>
  <c r="T1592" i="7"/>
  <c r="T1594" i="7"/>
  <c r="T1598" i="7"/>
  <c r="T1600" i="7"/>
  <c r="T1601" i="7"/>
  <c r="T1603" i="7"/>
  <c r="T1605" i="7"/>
  <c r="T1608" i="7"/>
  <c r="T1611" i="7"/>
  <c r="T1614" i="7"/>
  <c r="T1616" i="7"/>
  <c r="T1618" i="7"/>
  <c r="T1621" i="7"/>
  <c r="T1624" i="7"/>
  <c r="T1626" i="7"/>
  <c r="T1628" i="7"/>
  <c r="T1630" i="7"/>
  <c r="T1633" i="7"/>
  <c r="T1635" i="7"/>
  <c r="T1637" i="7"/>
  <c r="T1639" i="7"/>
  <c r="T1643" i="7"/>
  <c r="T1647" i="7"/>
  <c r="T1650" i="7"/>
  <c r="T1653" i="7"/>
  <c r="T1656" i="7"/>
  <c r="T1660" i="7"/>
  <c r="T1663" i="7"/>
  <c r="T1667" i="7"/>
  <c r="T1670" i="7"/>
  <c r="T1672" i="7"/>
  <c r="T1674" i="7"/>
  <c r="T1676" i="7"/>
  <c r="T1678" i="7"/>
  <c r="T1680" i="7"/>
  <c r="T1682" i="7"/>
  <c r="T1684" i="7"/>
  <c r="T1689" i="7"/>
  <c r="T1692" i="7"/>
  <c r="T1696" i="7"/>
  <c r="T1699" i="7"/>
  <c r="T1702" i="7"/>
  <c r="T1706" i="7"/>
  <c r="T1709" i="7"/>
  <c r="T1712" i="7"/>
  <c r="T1714" i="7"/>
  <c r="T1717" i="7"/>
  <c r="T1720" i="7"/>
  <c r="T1723" i="7"/>
  <c r="T1725" i="7"/>
  <c r="T1727" i="7"/>
  <c r="T1730" i="7"/>
  <c r="T1733" i="7"/>
  <c r="T1737" i="7"/>
  <c r="T1739" i="7"/>
  <c r="T1744" i="7"/>
  <c r="T1748" i="7"/>
  <c r="T1759" i="7"/>
  <c r="T1761" i="7"/>
  <c r="T1764" i="7"/>
  <c r="T1771" i="7"/>
  <c r="T1774" i="7"/>
  <c r="T1778" i="7"/>
  <c r="T1783" i="7"/>
  <c r="T1788" i="7"/>
  <c r="T1793" i="7"/>
  <c r="T1797" i="7"/>
  <c r="T1800" i="7"/>
  <c r="T1802" i="7"/>
  <c r="T1805" i="7"/>
  <c r="T1808" i="7"/>
  <c r="T1810" i="7"/>
  <c r="T1812" i="7"/>
  <c r="T1819" i="7"/>
  <c r="T1821" i="7"/>
  <c r="T1824" i="7"/>
  <c r="T1826" i="7"/>
  <c r="T1829" i="7"/>
  <c r="T1834" i="7"/>
  <c r="T1835" i="7"/>
  <c r="T1838" i="7"/>
  <c r="T1840" i="7"/>
  <c r="T1844" i="7"/>
  <c r="T1847" i="7"/>
  <c r="T1849" i="7"/>
  <c r="T1852" i="7"/>
  <c r="T1860" i="7"/>
  <c r="T1865" i="7"/>
  <c r="T1874" i="7"/>
  <c r="T1877" i="7"/>
  <c r="T1880" i="7"/>
  <c r="T1885" i="7"/>
  <c r="T1887" i="7"/>
  <c r="T1890" i="7"/>
  <c r="T1897" i="7"/>
  <c r="T1900" i="7"/>
  <c r="T1903" i="7"/>
  <c r="T1907" i="7"/>
  <c r="T1910" i="7"/>
  <c r="T1915" i="7"/>
  <c r="T1919" i="7"/>
  <c r="T1922" i="7"/>
  <c r="T1925" i="7"/>
  <c r="T1932" i="7"/>
  <c r="T1937" i="7"/>
  <c r="T1943" i="7"/>
  <c r="T1945" i="7"/>
  <c r="T1946" i="7"/>
  <c r="T1951" i="7"/>
  <c r="T1955" i="7"/>
  <c r="T1957" i="7"/>
  <c r="T1963" i="7"/>
  <c r="T1966" i="7"/>
  <c r="T1970" i="7"/>
  <c r="T1975" i="7"/>
  <c r="T1978" i="7"/>
  <c r="T1981" i="7"/>
  <c r="T1985" i="7"/>
  <c r="T1991" i="7"/>
  <c r="T1998" i="7"/>
  <c r="T2005" i="7"/>
  <c r="T2008" i="7"/>
  <c r="T2015" i="7"/>
  <c r="T2028" i="7"/>
  <c r="T2035" i="7"/>
  <c r="T2038" i="7"/>
  <c r="T2041" i="7"/>
  <c r="T2045" i="7"/>
  <c r="T2047" i="7"/>
  <c r="T2051" i="7"/>
  <c r="T2054" i="7"/>
  <c r="T2059" i="7"/>
  <c r="T2064" i="7"/>
  <c r="T2067" i="7"/>
  <c r="T2074" i="7"/>
  <c r="T2077" i="7"/>
  <c r="T2078" i="7"/>
  <c r="T2081" i="7"/>
  <c r="T2084" i="7"/>
  <c r="T2089" i="7"/>
  <c r="T2091" i="7"/>
  <c r="T2095" i="7"/>
  <c r="T2097" i="7"/>
  <c r="T2098" i="7"/>
  <c r="T2101" i="7"/>
  <c r="T2055" i="7"/>
  <c r="O2" i="7"/>
  <c r="J2" i="7"/>
  <c r="I2" i="7"/>
  <c r="P2" i="7"/>
  <c r="M2" i="7"/>
  <c r="K2" i="7"/>
  <c r="S2" i="7"/>
  <c r="Q2" i="7"/>
  <c r="R2" i="7" s="1" a="1"/>
  <c r="R2" i="7" s="1"/>
  <c r="H2" i="7"/>
  <c r="T2" i="7" s="1"/>
  <c r="U2" i="7" l="1"/>
  <c r="W2" i="7" s="1"/>
  <c r="X2" i="7" s="1"/>
  <c r="AE2" i="7"/>
  <c r="AF2" i="7" s="1"/>
  <c r="AI2" i="7" s="1"/>
  <c r="U1555" i="7"/>
  <c r="W1555" i="7" s="1"/>
  <c r="X1555" i="7" s="1"/>
  <c r="AE1555" i="7"/>
  <c r="AF1555" i="7" s="1"/>
  <c r="AI1555" i="7" s="1"/>
  <c r="U1568" i="7"/>
  <c r="W1568" i="7" s="1"/>
  <c r="X1568" i="7" s="1"/>
  <c r="AE1568" i="7"/>
  <c r="AF1568" i="7" s="1"/>
  <c r="AI1568" i="7" s="1"/>
  <c r="U1573" i="7"/>
  <c r="W1573" i="7" s="1"/>
  <c r="X1573" i="7" s="1"/>
  <c r="AE1573" i="7"/>
  <c r="AF1573" i="7" s="1"/>
  <c r="AI1573" i="7" s="1"/>
  <c r="U1579" i="7"/>
  <c r="W1579" i="7" s="1"/>
  <c r="X1579" i="7" s="1"/>
  <c r="AE1579" i="7"/>
  <c r="AF1579" i="7" s="1"/>
  <c r="AI1579" i="7" s="1"/>
  <c r="U1584" i="7"/>
  <c r="W1584" i="7" s="1"/>
  <c r="X1584" i="7" s="1"/>
  <c r="AE1584" i="7"/>
  <c r="AF1584" i="7" s="1"/>
  <c r="AI1584" i="7" s="1"/>
  <c r="U1613" i="7"/>
  <c r="W1613" i="7" s="1"/>
  <c r="X1613" i="7" s="1"/>
  <c r="AE1613" i="7"/>
  <c r="AF1613" i="7" s="1"/>
  <c r="AI1613" i="7" s="1"/>
  <c r="U1619" i="7"/>
  <c r="W1619" i="7" s="1"/>
  <c r="X1619" i="7" s="1"/>
  <c r="AE1619" i="7"/>
  <c r="AF1619" i="7" s="1"/>
  <c r="AI1619" i="7" s="1"/>
  <c r="U1624" i="7"/>
  <c r="W1624" i="7" s="1"/>
  <c r="X1624" i="7" s="1"/>
  <c r="AE1624" i="7"/>
  <c r="AF1624" i="7" s="1"/>
  <c r="AI1624" i="7" s="1"/>
  <c r="U1643" i="7"/>
  <c r="W1643" i="7" s="1"/>
  <c r="X1643" i="7" s="1"/>
  <c r="AE1643" i="7"/>
  <c r="AF1643" i="7" s="1"/>
  <c r="AI1643" i="7" s="1"/>
  <c r="U1656" i="7"/>
  <c r="W1656" i="7" s="1"/>
  <c r="X1656" i="7" s="1"/>
  <c r="AE1656" i="7"/>
  <c r="AF1656" i="7" s="1"/>
  <c r="AI1656" i="7" s="1"/>
  <c r="U1664" i="7"/>
  <c r="W1664" i="7" s="1"/>
  <c r="X1664" i="7" s="1"/>
  <c r="AE1664" i="7"/>
  <c r="AF1664" i="7" s="1"/>
  <c r="AI1664" i="7" s="1"/>
  <c r="U1690" i="7"/>
  <c r="W1690" i="7" s="1"/>
  <c r="X1690" i="7" s="1"/>
  <c r="AE1690" i="7"/>
  <c r="AF1690" i="7" s="1"/>
  <c r="AI1690" i="7" s="1"/>
  <c r="U1694" i="7"/>
  <c r="W1694" i="7" s="1"/>
  <c r="X1694" i="7" s="1"/>
  <c r="AE1694" i="7"/>
  <c r="AF1694" i="7" s="1"/>
  <c r="AI1694" i="7" s="1"/>
  <c r="U1709" i="7"/>
  <c r="W1709" i="7" s="1"/>
  <c r="X1709" i="7" s="1"/>
  <c r="AE1709" i="7"/>
  <c r="AF1709" i="7" s="1"/>
  <c r="AI1709" i="7" s="1"/>
  <c r="U1716" i="7"/>
  <c r="W1716" i="7" s="1"/>
  <c r="X1716" i="7" s="1"/>
  <c r="AE1716" i="7"/>
  <c r="AF1716" i="7" s="1"/>
  <c r="AI1716" i="7" s="1"/>
  <c r="U1721" i="7"/>
  <c r="W1721" i="7" s="1"/>
  <c r="X1721" i="7" s="1"/>
  <c r="AE1721" i="7"/>
  <c r="AF1721" i="7" s="1"/>
  <c r="AI1721" i="7" s="1"/>
  <c r="U1724" i="7"/>
  <c r="W1724" i="7" s="1"/>
  <c r="X1724" i="7" s="1"/>
  <c r="AE1724" i="7"/>
  <c r="AF1724" i="7" s="1"/>
  <c r="AI1724" i="7" s="1"/>
  <c r="U1729" i="7"/>
  <c r="W1729" i="7" s="1"/>
  <c r="X1729" i="7" s="1"/>
  <c r="AE1729" i="7"/>
  <c r="U1733" i="7"/>
  <c r="W1733" i="7" s="1"/>
  <c r="X1733" i="7" s="1"/>
  <c r="AE1733" i="7"/>
  <c r="U1743" i="7"/>
  <c r="W1743" i="7" s="1"/>
  <c r="X1743" i="7" s="1"/>
  <c r="AE1743" i="7"/>
  <c r="AF1743" i="7" s="1"/>
  <c r="AI1743" i="7" s="1"/>
  <c r="U1749" i="7"/>
  <c r="W1749" i="7" s="1"/>
  <c r="X1749" i="7" s="1"/>
  <c r="AE1749" i="7"/>
  <c r="U1756" i="7"/>
  <c r="W1756" i="7" s="1"/>
  <c r="X1756" i="7" s="1"/>
  <c r="AE1756" i="7"/>
  <c r="AF1756" i="7" s="1"/>
  <c r="AI1756" i="7" s="1"/>
  <c r="U1763" i="7"/>
  <c r="W1763" i="7" s="1"/>
  <c r="X1763" i="7" s="1"/>
  <c r="AE1763" i="7"/>
  <c r="U7" i="7"/>
  <c r="W7" i="7" s="1"/>
  <c r="X7" i="7" s="1"/>
  <c r="AE7" i="7"/>
  <c r="AF7" i="7" s="1"/>
  <c r="AI7" i="7" s="1"/>
  <c r="U12" i="7"/>
  <c r="W12" i="7" s="1"/>
  <c r="X12" i="7" s="1"/>
  <c r="AE12" i="7"/>
  <c r="AF12" i="7" s="1"/>
  <c r="AI12" i="7" s="1"/>
  <c r="U16" i="7"/>
  <c r="W16" i="7" s="1"/>
  <c r="X16" i="7" s="1"/>
  <c r="AE16" i="7"/>
  <c r="AF16" i="7" s="1"/>
  <c r="AI16" i="7" s="1"/>
  <c r="U20" i="7"/>
  <c r="W20" i="7" s="1"/>
  <c r="X20" i="7" s="1"/>
  <c r="AE20" i="7"/>
  <c r="AF20" i="7" s="1"/>
  <c r="AI20" i="7" s="1"/>
  <c r="U25" i="7"/>
  <c r="W25" i="7" s="1"/>
  <c r="X25" i="7" s="1"/>
  <c r="AE25" i="7"/>
  <c r="AF25" i="7" s="1"/>
  <c r="AI25" i="7" s="1"/>
  <c r="U28" i="7"/>
  <c r="W28" i="7" s="1"/>
  <c r="X28" i="7" s="1"/>
  <c r="AE28" i="7"/>
  <c r="AF28" i="7" s="1"/>
  <c r="AI28" i="7" s="1"/>
  <c r="U32" i="7"/>
  <c r="W32" i="7" s="1"/>
  <c r="X32" i="7" s="1"/>
  <c r="AE32" i="7"/>
  <c r="AF32" i="7" s="1"/>
  <c r="AI32" i="7" s="1"/>
  <c r="U35" i="7"/>
  <c r="W35" i="7" s="1"/>
  <c r="X35" i="7" s="1"/>
  <c r="AE35" i="7"/>
  <c r="AF35" i="7" s="1"/>
  <c r="AI35" i="7" s="1"/>
  <c r="U39" i="7"/>
  <c r="W39" i="7" s="1"/>
  <c r="X39" i="7" s="1"/>
  <c r="AE39" i="7"/>
  <c r="AF39" i="7" s="1"/>
  <c r="AI39" i="7" s="1"/>
  <c r="U45" i="7"/>
  <c r="W45" i="7" s="1"/>
  <c r="X45" i="7" s="1"/>
  <c r="AE45" i="7"/>
  <c r="AF45" i="7" s="1"/>
  <c r="AI45" i="7" s="1"/>
  <c r="U48" i="7"/>
  <c r="W48" i="7" s="1"/>
  <c r="X48" i="7" s="1"/>
  <c r="AE48" i="7"/>
  <c r="AF48" i="7" s="1"/>
  <c r="AI48" i="7" s="1"/>
  <c r="U53" i="7"/>
  <c r="W53" i="7" s="1"/>
  <c r="X53" i="7" s="1"/>
  <c r="AE53" i="7"/>
  <c r="AF53" i="7" s="1"/>
  <c r="AI53" i="7" s="1"/>
  <c r="U56" i="7"/>
  <c r="W56" i="7" s="1"/>
  <c r="X56" i="7" s="1"/>
  <c r="AE56" i="7"/>
  <c r="AF56" i="7" s="1"/>
  <c r="AI56" i="7" s="1"/>
  <c r="U60" i="7"/>
  <c r="W60" i="7" s="1"/>
  <c r="X60" i="7" s="1"/>
  <c r="AE60" i="7"/>
  <c r="AF60" i="7" s="1"/>
  <c r="AI60" i="7" s="1"/>
  <c r="U65" i="7"/>
  <c r="W65" i="7" s="1"/>
  <c r="X65" i="7" s="1"/>
  <c r="AE65" i="7"/>
  <c r="AF65" i="7" s="1"/>
  <c r="AI65" i="7" s="1"/>
  <c r="U73" i="7"/>
  <c r="W73" i="7" s="1"/>
  <c r="X73" i="7" s="1"/>
  <c r="AE73" i="7"/>
  <c r="AF73" i="7" s="1"/>
  <c r="AI73" i="7" s="1"/>
  <c r="U78" i="7"/>
  <c r="W78" i="7" s="1"/>
  <c r="X78" i="7" s="1"/>
  <c r="AE78" i="7"/>
  <c r="AF78" i="7" s="1"/>
  <c r="AI78" i="7" s="1"/>
  <c r="U82" i="7"/>
  <c r="W82" i="7" s="1"/>
  <c r="X82" i="7" s="1"/>
  <c r="AE82" i="7"/>
  <c r="AF82" i="7" s="1"/>
  <c r="AI82" i="7" s="1"/>
  <c r="U86" i="7"/>
  <c r="W86" i="7" s="1"/>
  <c r="X86" i="7" s="1"/>
  <c r="AE86" i="7"/>
  <c r="AF86" i="7" s="1"/>
  <c r="AI86" i="7" s="1"/>
  <c r="U91" i="7"/>
  <c r="W91" i="7" s="1"/>
  <c r="X91" i="7" s="1"/>
  <c r="AE91" i="7"/>
  <c r="AF91" i="7" s="1"/>
  <c r="AI91" i="7" s="1"/>
  <c r="U97" i="7"/>
  <c r="W97" i="7" s="1"/>
  <c r="X97" i="7" s="1"/>
  <c r="AE97" i="7"/>
  <c r="AF97" i="7" s="1"/>
  <c r="AI97" i="7" s="1"/>
  <c r="U103" i="7"/>
  <c r="W103" i="7" s="1"/>
  <c r="X103" i="7" s="1"/>
  <c r="AE103" i="7"/>
  <c r="AF103" i="7" s="1"/>
  <c r="AI103" i="7" s="1"/>
  <c r="U109" i="7"/>
  <c r="W109" i="7" s="1"/>
  <c r="X109" i="7" s="1"/>
  <c r="AE109" i="7"/>
  <c r="AF109" i="7" s="1"/>
  <c r="AI109" i="7" s="1"/>
  <c r="U116" i="7"/>
  <c r="W116" i="7" s="1"/>
  <c r="X116" i="7" s="1"/>
  <c r="AE116" i="7"/>
  <c r="AF116" i="7" s="1"/>
  <c r="AI116" i="7" s="1"/>
  <c r="U119" i="7"/>
  <c r="W119" i="7" s="1"/>
  <c r="X119" i="7" s="1"/>
  <c r="AE119" i="7"/>
  <c r="AF119" i="7" s="1"/>
  <c r="AI119" i="7" s="1"/>
  <c r="U124" i="7"/>
  <c r="W124" i="7" s="1"/>
  <c r="X124" i="7" s="1"/>
  <c r="AE124" i="7"/>
  <c r="AF124" i="7" s="1"/>
  <c r="AI124" i="7" s="1"/>
  <c r="U129" i="7"/>
  <c r="W129" i="7" s="1"/>
  <c r="X129" i="7" s="1"/>
  <c r="AE129" i="7"/>
  <c r="AF129" i="7" s="1"/>
  <c r="AI129" i="7" s="1"/>
  <c r="U134" i="7"/>
  <c r="W134" i="7" s="1"/>
  <c r="X134" i="7" s="1"/>
  <c r="AE134" i="7"/>
  <c r="AF134" i="7" s="1"/>
  <c r="AI134" i="7" s="1"/>
  <c r="U139" i="7"/>
  <c r="W139" i="7" s="1"/>
  <c r="X139" i="7" s="1"/>
  <c r="AE139" i="7"/>
  <c r="AF139" i="7" s="1"/>
  <c r="AI139" i="7" s="1"/>
  <c r="U145" i="7"/>
  <c r="W145" i="7" s="1"/>
  <c r="X145" i="7" s="1"/>
  <c r="AE145" i="7"/>
  <c r="AF145" i="7" s="1"/>
  <c r="AI145" i="7" s="1"/>
  <c r="U151" i="7"/>
  <c r="W151" i="7" s="1"/>
  <c r="X151" i="7" s="1"/>
  <c r="AE151" i="7"/>
  <c r="AF151" i="7" s="1"/>
  <c r="AI151" i="7" s="1"/>
  <c r="U155" i="7"/>
  <c r="W155" i="7" s="1"/>
  <c r="X155" i="7" s="1"/>
  <c r="AE155" i="7"/>
  <c r="AF155" i="7" s="1"/>
  <c r="AI155" i="7" s="1"/>
  <c r="U163" i="7"/>
  <c r="W163" i="7" s="1"/>
  <c r="X163" i="7" s="1"/>
  <c r="AE163" i="7"/>
  <c r="AF163" i="7" s="1"/>
  <c r="AI163" i="7" s="1"/>
  <c r="U172" i="7"/>
  <c r="W172" i="7" s="1"/>
  <c r="X172" i="7" s="1"/>
  <c r="AE172" i="7"/>
  <c r="AF172" i="7" s="1"/>
  <c r="AI172" i="7" s="1"/>
  <c r="U177" i="7"/>
  <c r="W177" i="7" s="1"/>
  <c r="X177" i="7" s="1"/>
  <c r="AE177" i="7"/>
  <c r="AF177" i="7" s="1"/>
  <c r="AI177" i="7" s="1"/>
  <c r="U182" i="7"/>
  <c r="W182" i="7" s="1"/>
  <c r="X182" i="7" s="1"/>
  <c r="AE182" i="7"/>
  <c r="AF182" i="7" s="1"/>
  <c r="AI182" i="7" s="1"/>
  <c r="U187" i="7"/>
  <c r="W187" i="7" s="1"/>
  <c r="X187" i="7" s="1"/>
  <c r="AE187" i="7"/>
  <c r="AF187" i="7" s="1"/>
  <c r="AI187" i="7" s="1"/>
  <c r="U192" i="7"/>
  <c r="W192" i="7" s="1"/>
  <c r="X192" i="7" s="1"/>
  <c r="AE192" i="7"/>
  <c r="AF192" i="7" s="1"/>
  <c r="AI192" i="7" s="1"/>
  <c r="U196" i="7"/>
  <c r="W196" i="7" s="1"/>
  <c r="X196" i="7" s="1"/>
  <c r="AE196" i="7"/>
  <c r="AF196" i="7" s="1"/>
  <c r="AI196" i="7" s="1"/>
  <c r="U201" i="7"/>
  <c r="W201" i="7" s="1"/>
  <c r="X201" i="7" s="1"/>
  <c r="AE201" i="7"/>
  <c r="AF201" i="7" s="1"/>
  <c r="AI201" i="7" s="1"/>
  <c r="U206" i="7"/>
  <c r="W206" i="7" s="1"/>
  <c r="X206" i="7" s="1"/>
  <c r="AE206" i="7"/>
  <c r="AF206" i="7" s="1"/>
  <c r="AI206" i="7" s="1"/>
  <c r="U210" i="7"/>
  <c r="W210" i="7" s="1"/>
  <c r="X210" i="7" s="1"/>
  <c r="AE210" i="7"/>
  <c r="AF210" i="7" s="1"/>
  <c r="AI210" i="7" s="1"/>
  <c r="U214" i="7"/>
  <c r="W214" i="7" s="1"/>
  <c r="X214" i="7" s="1"/>
  <c r="AE214" i="7"/>
  <c r="AF214" i="7" s="1"/>
  <c r="AI214" i="7" s="1"/>
  <c r="U219" i="7"/>
  <c r="W219" i="7" s="1"/>
  <c r="X219" i="7" s="1"/>
  <c r="AE219" i="7"/>
  <c r="AF219" i="7" s="1"/>
  <c r="AI219" i="7" s="1"/>
  <c r="U222" i="7"/>
  <c r="W222" i="7" s="1"/>
  <c r="X222" i="7" s="1"/>
  <c r="AE222" i="7"/>
  <c r="AF222" i="7" s="1"/>
  <c r="AI222" i="7" s="1"/>
  <c r="U226" i="7"/>
  <c r="W226" i="7" s="1"/>
  <c r="X226" i="7" s="1"/>
  <c r="AE226" i="7"/>
  <c r="AF226" i="7" s="1"/>
  <c r="AI226" i="7" s="1"/>
  <c r="U231" i="7"/>
  <c r="W231" i="7" s="1"/>
  <c r="X231" i="7" s="1"/>
  <c r="AE231" i="7"/>
  <c r="AF231" i="7" s="1"/>
  <c r="AI231" i="7" s="1"/>
  <c r="U235" i="7"/>
  <c r="W235" i="7" s="1"/>
  <c r="X235" i="7" s="1"/>
  <c r="AE235" i="7"/>
  <c r="AF235" i="7" s="1"/>
  <c r="AI235" i="7" s="1"/>
  <c r="U244" i="7"/>
  <c r="W244" i="7" s="1"/>
  <c r="X244" i="7" s="1"/>
  <c r="AE244" i="7"/>
  <c r="AF244" i="7" s="1"/>
  <c r="AI244" i="7" s="1"/>
  <c r="U3" i="7"/>
  <c r="W3" i="7" s="1"/>
  <c r="X3" i="7" s="1"/>
  <c r="AE3" i="7"/>
  <c r="AF3" i="7" s="1"/>
  <c r="AI3" i="7" s="1"/>
  <c r="U11" i="7"/>
  <c r="W11" i="7" s="1"/>
  <c r="X11" i="7" s="1"/>
  <c r="AE11" i="7"/>
  <c r="AF11" i="7" s="1"/>
  <c r="AI11" i="7" s="1"/>
  <c r="U17" i="7"/>
  <c r="W17" i="7" s="1"/>
  <c r="X17" i="7" s="1"/>
  <c r="AE17" i="7"/>
  <c r="AF17" i="7" s="1"/>
  <c r="AI17" i="7" s="1"/>
  <c r="U21" i="7"/>
  <c r="W21" i="7" s="1"/>
  <c r="X21" i="7" s="1"/>
  <c r="AE21" i="7"/>
  <c r="AF21" i="7" s="1"/>
  <c r="AI21" i="7" s="1"/>
  <c r="U26" i="7"/>
  <c r="W26" i="7" s="1"/>
  <c r="X26" i="7" s="1"/>
  <c r="AE26" i="7"/>
  <c r="AF26" i="7" s="1"/>
  <c r="AI26" i="7" s="1"/>
  <c r="U30" i="7"/>
  <c r="W30" i="7" s="1"/>
  <c r="X30" i="7" s="1"/>
  <c r="AE30" i="7"/>
  <c r="AF30" i="7" s="1"/>
  <c r="AI30" i="7" s="1"/>
  <c r="U34" i="7"/>
  <c r="W34" i="7" s="1"/>
  <c r="X34" i="7" s="1"/>
  <c r="AE34" i="7"/>
  <c r="AF34" i="7" s="1"/>
  <c r="AI34" i="7" s="1"/>
  <c r="U42" i="7"/>
  <c r="W42" i="7" s="1"/>
  <c r="X42" i="7" s="1"/>
  <c r="AE42" i="7"/>
  <c r="AF42" i="7" s="1"/>
  <c r="AI42" i="7" s="1"/>
  <c r="U50" i="7"/>
  <c r="W50" i="7" s="1"/>
  <c r="X50" i="7" s="1"/>
  <c r="AE50" i="7"/>
  <c r="AF50" i="7" s="1"/>
  <c r="AI50" i="7" s="1"/>
  <c r="U57" i="7"/>
  <c r="W57" i="7" s="1"/>
  <c r="X57" i="7" s="1"/>
  <c r="AE57" i="7"/>
  <c r="AF57" i="7" s="1"/>
  <c r="AI57" i="7" s="1"/>
  <c r="U63" i="7"/>
  <c r="W63" i="7" s="1"/>
  <c r="X63" i="7" s="1"/>
  <c r="AE63" i="7"/>
  <c r="AF63" i="7" s="1"/>
  <c r="AI63" i="7" s="1"/>
  <c r="U69" i="7"/>
  <c r="W69" i="7" s="1"/>
  <c r="X69" i="7" s="1"/>
  <c r="AE69" i="7"/>
  <c r="AF69" i="7" s="1"/>
  <c r="AI69" i="7" s="1"/>
  <c r="U74" i="7"/>
  <c r="W74" i="7" s="1"/>
  <c r="X74" i="7" s="1"/>
  <c r="AE74" i="7"/>
  <c r="AF74" i="7" s="1"/>
  <c r="AI74" i="7" s="1"/>
  <c r="U79" i="7"/>
  <c r="W79" i="7" s="1"/>
  <c r="X79" i="7" s="1"/>
  <c r="AE79" i="7"/>
  <c r="AF79" i="7" s="1"/>
  <c r="AI79" i="7" s="1"/>
  <c r="U85" i="7"/>
  <c r="W85" i="7" s="1"/>
  <c r="X85" i="7" s="1"/>
  <c r="AE85" i="7"/>
  <c r="AF85" i="7" s="1"/>
  <c r="AI85" i="7" s="1"/>
  <c r="U89" i="7"/>
  <c r="W89" i="7" s="1"/>
  <c r="X89" i="7" s="1"/>
  <c r="AE89" i="7"/>
  <c r="AF89" i="7" s="1"/>
  <c r="AI89" i="7" s="1"/>
  <c r="U95" i="7"/>
  <c r="W95" i="7" s="1"/>
  <c r="X95" i="7" s="1"/>
  <c r="AE95" i="7"/>
  <c r="AF95" i="7" s="1"/>
  <c r="AI95" i="7" s="1"/>
  <c r="U100" i="7"/>
  <c r="W100" i="7" s="1"/>
  <c r="X100" i="7" s="1"/>
  <c r="AE100" i="7"/>
  <c r="AF100" i="7" s="1"/>
  <c r="AI100" i="7" s="1"/>
  <c r="U104" i="7"/>
  <c r="W104" i="7" s="1"/>
  <c r="X104" i="7" s="1"/>
  <c r="AE104" i="7"/>
  <c r="AF104" i="7" s="1"/>
  <c r="AI104" i="7" s="1"/>
  <c r="U108" i="7"/>
  <c r="W108" i="7" s="1"/>
  <c r="X108" i="7" s="1"/>
  <c r="AE108" i="7"/>
  <c r="AF108" i="7" s="1"/>
  <c r="AI108" i="7" s="1"/>
  <c r="U113" i="7"/>
  <c r="W113" i="7" s="1"/>
  <c r="X113" i="7" s="1"/>
  <c r="AE113" i="7"/>
  <c r="AF113" i="7" s="1"/>
  <c r="AI113" i="7" s="1"/>
  <c r="U118" i="7"/>
  <c r="W118" i="7" s="1"/>
  <c r="X118" i="7" s="1"/>
  <c r="AE118" i="7"/>
  <c r="AF118" i="7" s="1"/>
  <c r="AI118" i="7" s="1"/>
  <c r="U122" i="7"/>
  <c r="W122" i="7" s="1"/>
  <c r="X122" i="7" s="1"/>
  <c r="AE122" i="7"/>
  <c r="AF122" i="7" s="1"/>
  <c r="AI122" i="7" s="1"/>
  <c r="U126" i="7"/>
  <c r="W126" i="7" s="1"/>
  <c r="X126" i="7" s="1"/>
  <c r="AE126" i="7"/>
  <c r="AF126" i="7" s="1"/>
  <c r="AI126" i="7" s="1"/>
  <c r="U132" i="7"/>
  <c r="W132" i="7" s="1"/>
  <c r="X132" i="7" s="1"/>
  <c r="AE132" i="7"/>
  <c r="AF132" i="7" s="1"/>
  <c r="AI132" i="7" s="1"/>
  <c r="U137" i="7"/>
  <c r="W137" i="7" s="1"/>
  <c r="X137" i="7" s="1"/>
  <c r="AE137" i="7"/>
  <c r="AF137" i="7" s="1"/>
  <c r="AI137" i="7" s="1"/>
  <c r="U143" i="7"/>
  <c r="W143" i="7" s="1"/>
  <c r="X143" i="7" s="1"/>
  <c r="AE143" i="7"/>
  <c r="AF143" i="7" s="1"/>
  <c r="AI143" i="7" s="1"/>
  <c r="U150" i="7"/>
  <c r="W150" i="7" s="1"/>
  <c r="X150" i="7" s="1"/>
  <c r="AE150" i="7"/>
  <c r="AF150" i="7" s="1"/>
  <c r="AI150" i="7" s="1"/>
  <c r="U154" i="7"/>
  <c r="W154" i="7" s="1"/>
  <c r="X154" i="7" s="1"/>
  <c r="AE154" i="7"/>
  <c r="AF154" i="7" s="1"/>
  <c r="AI154" i="7" s="1"/>
  <c r="U160" i="7"/>
  <c r="W160" i="7" s="1"/>
  <c r="X160" i="7" s="1"/>
  <c r="AE160" i="7"/>
  <c r="AF160" i="7" s="1"/>
  <c r="AI160" i="7" s="1"/>
  <c r="U6" i="7"/>
  <c r="W6" i="7" s="1"/>
  <c r="X6" i="7" s="1"/>
  <c r="AE6" i="7"/>
  <c r="AF6" i="7" s="1"/>
  <c r="AI6" i="7" s="1"/>
  <c r="U9" i="7"/>
  <c r="W9" i="7" s="1"/>
  <c r="X9" i="7" s="1"/>
  <c r="AE9" i="7"/>
  <c r="AF9" i="7" s="1"/>
  <c r="AI9" i="7" s="1"/>
  <c r="U15" i="7"/>
  <c r="W15" i="7" s="1"/>
  <c r="X15" i="7" s="1"/>
  <c r="AE15" i="7"/>
  <c r="AF15" i="7" s="1"/>
  <c r="AI15" i="7" s="1"/>
  <c r="U18" i="7"/>
  <c r="W18" i="7" s="1"/>
  <c r="X18" i="7" s="1"/>
  <c r="AE18" i="7"/>
  <c r="AF18" i="7" s="1"/>
  <c r="AI18" i="7" s="1"/>
  <c r="U23" i="7"/>
  <c r="W23" i="7" s="1"/>
  <c r="X23" i="7" s="1"/>
  <c r="AE23" i="7"/>
  <c r="AF23" i="7" s="1"/>
  <c r="AI23" i="7" s="1"/>
  <c r="U31" i="7"/>
  <c r="W31" i="7" s="1"/>
  <c r="X31" i="7" s="1"/>
  <c r="AE31" i="7"/>
  <c r="AF31" i="7" s="1"/>
  <c r="AI31" i="7" s="1"/>
  <c r="U37" i="7"/>
  <c r="W37" i="7" s="1"/>
  <c r="X37" i="7" s="1"/>
  <c r="AE37" i="7"/>
  <c r="AF37" i="7" s="1"/>
  <c r="AI37" i="7" s="1"/>
  <c r="U43" i="7"/>
  <c r="W43" i="7" s="1"/>
  <c r="X43" i="7" s="1"/>
  <c r="AE43" i="7"/>
  <c r="AF43" i="7" s="1"/>
  <c r="AI43" i="7" s="1"/>
  <c r="U49" i="7"/>
  <c r="W49" i="7" s="1"/>
  <c r="X49" i="7" s="1"/>
  <c r="AE49" i="7"/>
  <c r="AF49" i="7" s="1"/>
  <c r="AI49" i="7" s="1"/>
  <c r="U54" i="7"/>
  <c r="W54" i="7" s="1"/>
  <c r="X54" i="7" s="1"/>
  <c r="AE54" i="7"/>
  <c r="AF54" i="7" s="1"/>
  <c r="AI54" i="7" s="1"/>
  <c r="U58" i="7"/>
  <c r="W58" i="7" s="1"/>
  <c r="X58" i="7" s="1"/>
  <c r="AE58" i="7"/>
  <c r="AF58" i="7" s="1"/>
  <c r="AI58" i="7" s="1"/>
  <c r="U61" i="7"/>
  <c r="W61" i="7" s="1"/>
  <c r="X61" i="7" s="1"/>
  <c r="AE61" i="7"/>
  <c r="AF61" i="7" s="1"/>
  <c r="AI61" i="7" s="1"/>
  <c r="U66" i="7"/>
  <c r="W66" i="7" s="1"/>
  <c r="X66" i="7" s="1"/>
  <c r="AE66" i="7"/>
  <c r="AF66" i="7" s="1"/>
  <c r="AI66" i="7" s="1"/>
  <c r="U71" i="7"/>
  <c r="W71" i="7" s="1"/>
  <c r="X71" i="7" s="1"/>
  <c r="AE71" i="7"/>
  <c r="AF71" i="7" s="1"/>
  <c r="AI71" i="7" s="1"/>
  <c r="U77" i="7"/>
  <c r="W77" i="7" s="1"/>
  <c r="X77" i="7" s="1"/>
  <c r="AE77" i="7"/>
  <c r="AF77" i="7" s="1"/>
  <c r="AI77" i="7" s="1"/>
  <c r="U84" i="7"/>
  <c r="W84" i="7" s="1"/>
  <c r="X84" i="7" s="1"/>
  <c r="AE84" i="7"/>
  <c r="AF84" i="7" s="1"/>
  <c r="AI84" i="7" s="1"/>
  <c r="U90" i="7"/>
  <c r="W90" i="7" s="1"/>
  <c r="X90" i="7" s="1"/>
  <c r="AE90" i="7"/>
  <c r="AF90" i="7" s="1"/>
  <c r="AI90" i="7" s="1"/>
  <c r="U94" i="7"/>
  <c r="W94" i="7" s="1"/>
  <c r="X94" i="7" s="1"/>
  <c r="AE94" i="7"/>
  <c r="AF94" i="7" s="1"/>
  <c r="AI94" i="7" s="1"/>
  <c r="U98" i="7"/>
  <c r="W98" i="7" s="1"/>
  <c r="X98" i="7" s="1"/>
  <c r="AE98" i="7"/>
  <c r="AF98" i="7" s="1"/>
  <c r="AI98" i="7" s="1"/>
  <c r="U102" i="7"/>
  <c r="W102" i="7" s="1"/>
  <c r="X102" i="7" s="1"/>
  <c r="AE102" i="7"/>
  <c r="AF102" i="7" s="1"/>
  <c r="AI102" i="7" s="1"/>
  <c r="U106" i="7"/>
  <c r="W106" i="7" s="1"/>
  <c r="X106" i="7" s="1"/>
  <c r="AE106" i="7"/>
  <c r="AF106" i="7" s="1"/>
  <c r="AI106" i="7" s="1"/>
  <c r="U110" i="7"/>
  <c r="W110" i="7" s="1"/>
  <c r="X110" i="7" s="1"/>
  <c r="AE110" i="7"/>
  <c r="AF110" i="7" s="1"/>
  <c r="AI110" i="7" s="1"/>
  <c r="U117" i="7"/>
  <c r="W117" i="7" s="1"/>
  <c r="X117" i="7" s="1"/>
  <c r="AE117" i="7"/>
  <c r="AF117" i="7" s="1"/>
  <c r="AI117" i="7" s="1"/>
  <c r="U121" i="7"/>
  <c r="W121" i="7" s="1"/>
  <c r="X121" i="7" s="1"/>
  <c r="AE121" i="7"/>
  <c r="AF121" i="7" s="1"/>
  <c r="AI121" i="7" s="1"/>
  <c r="U125" i="7"/>
  <c r="W125" i="7" s="1"/>
  <c r="X125" i="7" s="1"/>
  <c r="AE125" i="7"/>
  <c r="AF125" i="7" s="1"/>
  <c r="AI125" i="7" s="1"/>
  <c r="U130" i="7"/>
  <c r="W130" i="7" s="1"/>
  <c r="X130" i="7" s="1"/>
  <c r="AE130" i="7"/>
  <c r="AF130" i="7" s="1"/>
  <c r="AI130" i="7" s="1"/>
  <c r="U135" i="7"/>
  <c r="W135" i="7" s="1"/>
  <c r="X135" i="7" s="1"/>
  <c r="AE135" i="7"/>
  <c r="AF135" i="7" s="1"/>
  <c r="AI135" i="7" s="1"/>
  <c r="U140" i="7"/>
  <c r="W140" i="7" s="1"/>
  <c r="X140" i="7" s="1"/>
  <c r="AE140" i="7"/>
  <c r="AF140" i="7" s="1"/>
  <c r="AI140" i="7" s="1"/>
  <c r="U144" i="7"/>
  <c r="W144" i="7" s="1"/>
  <c r="X144" i="7" s="1"/>
  <c r="AE144" i="7"/>
  <c r="AF144" i="7" s="1"/>
  <c r="AI144" i="7" s="1"/>
  <c r="U149" i="7"/>
  <c r="W149" i="7" s="1"/>
  <c r="X149" i="7" s="1"/>
  <c r="AE149" i="7"/>
  <c r="AF149" i="7" s="1"/>
  <c r="AI149" i="7" s="1"/>
  <c r="U153" i="7"/>
  <c r="W153" i="7" s="1"/>
  <c r="X153" i="7" s="1"/>
  <c r="AE153" i="7"/>
  <c r="AF153" i="7" s="1"/>
  <c r="AI153" i="7" s="1"/>
  <c r="U158" i="7"/>
  <c r="W158" i="7" s="1"/>
  <c r="X158" i="7" s="1"/>
  <c r="AE158" i="7"/>
  <c r="AF158" i="7" s="1"/>
  <c r="AI158" i="7" s="1"/>
  <c r="U161" i="7"/>
  <c r="W161" i="7" s="1"/>
  <c r="X161" i="7" s="1"/>
  <c r="AE161" i="7"/>
  <c r="AF161" i="7" s="1"/>
  <c r="AI161" i="7" s="1"/>
  <c r="U167" i="7"/>
  <c r="W167" i="7" s="1"/>
  <c r="X167" i="7" s="1"/>
  <c r="AE167" i="7"/>
  <c r="AF167" i="7" s="1"/>
  <c r="AI167" i="7" s="1"/>
  <c r="U173" i="7"/>
  <c r="W173" i="7" s="1"/>
  <c r="X173" i="7" s="1"/>
  <c r="AE173" i="7"/>
  <c r="AF173" i="7" s="1"/>
  <c r="AI173" i="7" s="1"/>
  <c r="U178" i="7"/>
  <c r="W178" i="7" s="1"/>
  <c r="X178" i="7" s="1"/>
  <c r="AE178" i="7"/>
  <c r="AF178" i="7" s="1"/>
  <c r="AI178" i="7" s="1"/>
  <c r="U183" i="7"/>
  <c r="W183" i="7" s="1"/>
  <c r="X183" i="7" s="1"/>
  <c r="AE183" i="7"/>
  <c r="U186" i="7"/>
  <c r="W186" i="7" s="1"/>
  <c r="X186" i="7" s="1"/>
  <c r="AE186" i="7"/>
  <c r="U191" i="7"/>
  <c r="W191" i="7" s="1"/>
  <c r="X191" i="7" s="1"/>
  <c r="AE191" i="7"/>
  <c r="AF191" i="7" s="1"/>
  <c r="AI191" i="7" s="1"/>
  <c r="U195" i="7"/>
  <c r="W195" i="7" s="1"/>
  <c r="X195" i="7" s="1"/>
  <c r="AE195" i="7"/>
  <c r="AF195" i="7" s="1"/>
  <c r="AI195" i="7" s="1"/>
  <c r="U200" i="7"/>
  <c r="W200" i="7" s="1"/>
  <c r="X200" i="7" s="1"/>
  <c r="AE200" i="7"/>
  <c r="AF200" i="7" s="1"/>
  <c r="AI200" i="7" s="1"/>
  <c r="U205" i="7"/>
  <c r="W205" i="7" s="1"/>
  <c r="X205" i="7" s="1"/>
  <c r="AE205" i="7"/>
  <c r="AF205" i="7" s="1"/>
  <c r="AI205" i="7" s="1"/>
  <c r="U213" i="7"/>
  <c r="W213" i="7" s="1"/>
  <c r="X213" i="7" s="1"/>
  <c r="AE213" i="7"/>
  <c r="AF213" i="7" s="1"/>
  <c r="AI213" i="7" s="1"/>
  <c r="U217" i="7"/>
  <c r="W217" i="7" s="1"/>
  <c r="X217" i="7" s="1"/>
  <c r="AE217" i="7"/>
  <c r="AF217" i="7" s="1"/>
  <c r="AI217" i="7" s="1"/>
  <c r="U225" i="7"/>
  <c r="W225" i="7" s="1"/>
  <c r="X225" i="7" s="1"/>
  <c r="AE225" i="7"/>
  <c r="AF225" i="7" s="1"/>
  <c r="AI225" i="7" s="1"/>
  <c r="U230" i="7"/>
  <c r="W230" i="7" s="1"/>
  <c r="X230" i="7" s="1"/>
  <c r="AE230" i="7"/>
  <c r="AF230" i="7" s="1"/>
  <c r="AI230" i="7" s="1"/>
  <c r="U236" i="7"/>
  <c r="W236" i="7" s="1"/>
  <c r="X236" i="7" s="1"/>
  <c r="AE236" i="7"/>
  <c r="AF236" i="7" s="1"/>
  <c r="AI236" i="7" s="1"/>
  <c r="U240" i="7"/>
  <c r="W240" i="7" s="1"/>
  <c r="X240" i="7" s="1"/>
  <c r="AE240" i="7"/>
  <c r="AF240" i="7" s="1"/>
  <c r="AI240" i="7" s="1"/>
  <c r="U250" i="7"/>
  <c r="W250" i="7" s="1"/>
  <c r="X250" i="7" s="1"/>
  <c r="AE250" i="7"/>
  <c r="AF250" i="7" s="1"/>
  <c r="AI250" i="7" s="1"/>
  <c r="U256" i="7"/>
  <c r="W256" i="7" s="1"/>
  <c r="X256" i="7" s="1"/>
  <c r="AE256" i="7"/>
  <c r="AF256" i="7" s="1"/>
  <c r="AI256" i="7" s="1"/>
  <c r="U260" i="7"/>
  <c r="W260" i="7" s="1"/>
  <c r="X260" i="7" s="1"/>
  <c r="AE260" i="7"/>
  <c r="AF260" i="7" s="1"/>
  <c r="AI260" i="7" s="1"/>
  <c r="U265" i="7"/>
  <c r="W265" i="7" s="1"/>
  <c r="X265" i="7" s="1"/>
  <c r="AE265" i="7"/>
  <c r="AF265" i="7" s="1"/>
  <c r="AI265" i="7" s="1"/>
  <c r="U269" i="7"/>
  <c r="W269" i="7" s="1"/>
  <c r="X269" i="7" s="1"/>
  <c r="AE269" i="7"/>
  <c r="AF269" i="7" s="1"/>
  <c r="AI269" i="7" s="1"/>
  <c r="U277" i="7"/>
  <c r="W277" i="7" s="1"/>
  <c r="X277" i="7" s="1"/>
  <c r="AE277" i="7"/>
  <c r="AF277" i="7" s="1"/>
  <c r="AI277" i="7" s="1"/>
  <c r="U284" i="7"/>
  <c r="W284" i="7" s="1"/>
  <c r="X284" i="7" s="1"/>
  <c r="AE284" i="7"/>
  <c r="AF284" i="7" s="1"/>
  <c r="AI284" i="7" s="1"/>
  <c r="U291" i="7"/>
  <c r="W291" i="7" s="1"/>
  <c r="X291" i="7" s="1"/>
  <c r="AE291" i="7"/>
  <c r="AF291" i="7" s="1"/>
  <c r="AI291" i="7" s="1"/>
  <c r="U295" i="7"/>
  <c r="W295" i="7" s="1"/>
  <c r="X295" i="7" s="1"/>
  <c r="AE295" i="7"/>
  <c r="AF295" i="7" s="1"/>
  <c r="AI295" i="7" s="1"/>
  <c r="U302" i="7"/>
  <c r="W302" i="7" s="1"/>
  <c r="X302" i="7" s="1"/>
  <c r="AE302" i="7"/>
  <c r="AF302" i="7" s="1"/>
  <c r="AI302" i="7" s="1"/>
  <c r="U306" i="7"/>
  <c r="W306" i="7" s="1"/>
  <c r="X306" i="7" s="1"/>
  <c r="AE306" i="7"/>
  <c r="AF306" i="7" s="1"/>
  <c r="AI306" i="7" s="1"/>
  <c r="U310" i="7"/>
  <c r="W310" i="7" s="1"/>
  <c r="X310" i="7" s="1"/>
  <c r="AE310" i="7"/>
  <c r="AF310" i="7" s="1"/>
  <c r="AI310" i="7" s="1"/>
  <c r="U312" i="7"/>
  <c r="W312" i="7" s="1"/>
  <c r="X312" i="7" s="1"/>
  <c r="AE312" i="7"/>
  <c r="AF312" i="7" s="1"/>
  <c r="AI312" i="7" s="1"/>
  <c r="U315" i="7"/>
  <c r="W315" i="7" s="1"/>
  <c r="X315" i="7" s="1"/>
  <c r="AE315" i="7"/>
  <c r="AF315" i="7" s="1"/>
  <c r="AI315" i="7" s="1"/>
  <c r="U323" i="7"/>
  <c r="W323" i="7" s="1"/>
  <c r="X323" i="7" s="1"/>
  <c r="AE323" i="7"/>
  <c r="AF323" i="7" s="1"/>
  <c r="AI323" i="7" s="1"/>
  <c r="U328" i="7"/>
  <c r="W328" i="7" s="1"/>
  <c r="X328" i="7" s="1"/>
  <c r="AE328" i="7"/>
  <c r="AF328" i="7" s="1"/>
  <c r="AI328" i="7" s="1"/>
  <c r="U332" i="7"/>
  <c r="W332" i="7" s="1"/>
  <c r="X332" i="7" s="1"/>
  <c r="AE332" i="7"/>
  <c r="AF332" i="7" s="1"/>
  <c r="AI332" i="7" s="1"/>
  <c r="U336" i="7"/>
  <c r="W336" i="7" s="1"/>
  <c r="X336" i="7" s="1"/>
  <c r="AE336" i="7"/>
  <c r="AF336" i="7" s="1"/>
  <c r="AI336" i="7" s="1"/>
  <c r="U342" i="7"/>
  <c r="W342" i="7" s="1"/>
  <c r="X342" i="7" s="1"/>
  <c r="AE342" i="7"/>
  <c r="AF342" i="7" s="1"/>
  <c r="AI342" i="7" s="1"/>
  <c r="U346" i="7"/>
  <c r="W346" i="7" s="1"/>
  <c r="X346" i="7" s="1"/>
  <c r="AE346" i="7"/>
  <c r="AF346" i="7" s="1"/>
  <c r="AI346" i="7" s="1"/>
  <c r="U350" i="7"/>
  <c r="W350" i="7" s="1"/>
  <c r="X350" i="7" s="1"/>
  <c r="AE350" i="7"/>
  <c r="AF350" i="7" s="1"/>
  <c r="AI350" i="7" s="1"/>
  <c r="U354" i="7"/>
  <c r="W354" i="7" s="1"/>
  <c r="X354" i="7" s="1"/>
  <c r="AE354" i="7"/>
  <c r="AF354" i="7" s="1"/>
  <c r="AI354" i="7" s="1"/>
  <c r="U358" i="7"/>
  <c r="W358" i="7" s="1"/>
  <c r="X358" i="7" s="1"/>
  <c r="AE358" i="7"/>
  <c r="AF358" i="7" s="1"/>
  <c r="AI358" i="7" s="1"/>
  <c r="U362" i="7"/>
  <c r="W362" i="7" s="1"/>
  <c r="X362" i="7" s="1"/>
  <c r="AE362" i="7"/>
  <c r="AF362" i="7" s="1"/>
  <c r="AI362" i="7" s="1"/>
  <c r="U364" i="7"/>
  <c r="W364" i="7" s="1"/>
  <c r="X364" i="7" s="1"/>
  <c r="AE364" i="7"/>
  <c r="AF364" i="7" s="1"/>
  <c r="AI364" i="7" s="1"/>
  <c r="U367" i="7"/>
  <c r="W367" i="7" s="1"/>
  <c r="X367" i="7" s="1"/>
  <c r="AE367" i="7"/>
  <c r="AF367" i="7" s="1"/>
  <c r="AI367" i="7" s="1"/>
  <c r="U372" i="7"/>
  <c r="W372" i="7" s="1"/>
  <c r="X372" i="7" s="1"/>
  <c r="AE372" i="7"/>
  <c r="AF372" i="7" s="1"/>
  <c r="AI372" i="7" s="1"/>
  <c r="U376" i="7"/>
  <c r="W376" i="7" s="1"/>
  <c r="X376" i="7" s="1"/>
  <c r="AE376" i="7"/>
  <c r="AF376" i="7" s="1"/>
  <c r="AI376" i="7" s="1"/>
  <c r="U380" i="7"/>
  <c r="W380" i="7" s="1"/>
  <c r="X380" i="7" s="1"/>
  <c r="AE380" i="7"/>
  <c r="AF380" i="7" s="1"/>
  <c r="AI380" i="7" s="1"/>
  <c r="U383" i="7"/>
  <c r="W383" i="7" s="1"/>
  <c r="X383" i="7" s="1"/>
  <c r="AE383" i="7"/>
  <c r="AF383" i="7" s="1"/>
  <c r="AI383" i="7" s="1"/>
  <c r="U387" i="7"/>
  <c r="W387" i="7" s="1"/>
  <c r="X387" i="7" s="1"/>
  <c r="AE387" i="7"/>
  <c r="AF387" i="7" s="1"/>
  <c r="AI387" i="7" s="1"/>
  <c r="U392" i="7"/>
  <c r="W392" i="7" s="1"/>
  <c r="X392" i="7" s="1"/>
  <c r="AE392" i="7"/>
  <c r="AF392" i="7" s="1"/>
  <c r="AI392" i="7" s="1"/>
  <c r="U397" i="7"/>
  <c r="W397" i="7" s="1"/>
  <c r="X397" i="7" s="1"/>
  <c r="AE397" i="7"/>
  <c r="AF397" i="7" s="1"/>
  <c r="AI397" i="7" s="1"/>
  <c r="U403" i="7"/>
  <c r="W403" i="7" s="1"/>
  <c r="X403" i="7" s="1"/>
  <c r="AE403" i="7"/>
  <c r="AF403" i="7" s="1"/>
  <c r="AI403" i="7" s="1"/>
  <c r="U411" i="7"/>
  <c r="W411" i="7" s="1"/>
  <c r="X411" i="7" s="1"/>
  <c r="AE411" i="7"/>
  <c r="AF411" i="7" s="1"/>
  <c r="AI411" i="7" s="1"/>
  <c r="U415" i="7"/>
  <c r="W415" i="7" s="1"/>
  <c r="X415" i="7" s="1"/>
  <c r="AE415" i="7"/>
  <c r="AF415" i="7" s="1"/>
  <c r="AI415" i="7" s="1"/>
  <c r="U422" i="7"/>
  <c r="W422" i="7" s="1"/>
  <c r="X422" i="7" s="1"/>
  <c r="AE422" i="7"/>
  <c r="AF422" i="7" s="1"/>
  <c r="AI422" i="7" s="1"/>
  <c r="U430" i="7"/>
  <c r="W430" i="7" s="1"/>
  <c r="X430" i="7" s="1"/>
  <c r="AE430" i="7"/>
  <c r="AF430" i="7" s="1"/>
  <c r="AI430" i="7" s="1"/>
  <c r="U433" i="7"/>
  <c r="W433" i="7" s="1"/>
  <c r="X433" i="7" s="1"/>
  <c r="AE433" i="7"/>
  <c r="AF433" i="7" s="1"/>
  <c r="AI433" i="7" s="1"/>
  <c r="U439" i="7"/>
  <c r="W439" i="7" s="1"/>
  <c r="X439" i="7" s="1"/>
  <c r="AE439" i="7"/>
  <c r="AF439" i="7" s="1"/>
  <c r="AI439" i="7" s="1"/>
  <c r="U789" i="7"/>
  <c r="W789" i="7" s="1"/>
  <c r="X789" i="7" s="1"/>
  <c r="AE789" i="7"/>
  <c r="AF789" i="7" s="1"/>
  <c r="AI789" i="7" s="1"/>
  <c r="U794" i="7"/>
  <c r="W794" i="7" s="1"/>
  <c r="X794" i="7" s="1"/>
  <c r="AE794" i="7"/>
  <c r="AF794" i="7" s="1"/>
  <c r="AI794" i="7" s="1"/>
  <c r="U804" i="7"/>
  <c r="W804" i="7" s="1"/>
  <c r="X804" i="7" s="1"/>
  <c r="AE804" i="7"/>
  <c r="AF804" i="7" s="1"/>
  <c r="AI804" i="7" s="1"/>
  <c r="U807" i="7"/>
  <c r="W807" i="7" s="1"/>
  <c r="X807" i="7" s="1"/>
  <c r="AE807" i="7"/>
  <c r="AF807" i="7" s="1"/>
  <c r="AI807" i="7" s="1"/>
  <c r="U812" i="7"/>
  <c r="W812" i="7" s="1"/>
  <c r="X812" i="7" s="1"/>
  <c r="AE812" i="7"/>
  <c r="AF812" i="7" s="1"/>
  <c r="AI812" i="7" s="1"/>
  <c r="U817" i="7"/>
  <c r="W817" i="7" s="1"/>
  <c r="X817" i="7" s="1"/>
  <c r="AE817" i="7"/>
  <c r="AF817" i="7" s="1"/>
  <c r="AI817" i="7" s="1"/>
  <c r="U824" i="7"/>
  <c r="W824" i="7" s="1"/>
  <c r="X824" i="7" s="1"/>
  <c r="AE824" i="7"/>
  <c r="AF824" i="7" s="1"/>
  <c r="AI824" i="7" s="1"/>
  <c r="U831" i="7"/>
  <c r="W831" i="7" s="1"/>
  <c r="X831" i="7" s="1"/>
  <c r="AE831" i="7"/>
  <c r="AF831" i="7" s="1"/>
  <c r="AI831" i="7" s="1"/>
  <c r="U843" i="7"/>
  <c r="W843" i="7" s="1"/>
  <c r="X843" i="7" s="1"/>
  <c r="AE843" i="7"/>
  <c r="AF843" i="7" s="1"/>
  <c r="AI843" i="7" s="1"/>
  <c r="U850" i="7"/>
  <c r="W850" i="7" s="1"/>
  <c r="X850" i="7" s="1"/>
  <c r="AE850" i="7"/>
  <c r="AF850" i="7" s="1"/>
  <c r="AI850" i="7" s="1"/>
  <c r="U855" i="7"/>
  <c r="W855" i="7" s="1"/>
  <c r="X855" i="7" s="1"/>
  <c r="AE855" i="7"/>
  <c r="AF855" i="7" s="1"/>
  <c r="AI855" i="7" s="1"/>
  <c r="U861" i="7"/>
  <c r="W861" i="7" s="1"/>
  <c r="X861" i="7" s="1"/>
  <c r="AE861" i="7"/>
  <c r="AF861" i="7" s="1"/>
  <c r="AI861" i="7" s="1"/>
  <c r="U868" i="7"/>
  <c r="W868" i="7" s="1"/>
  <c r="X868" i="7" s="1"/>
  <c r="AE868" i="7"/>
  <c r="AF868" i="7" s="1"/>
  <c r="AI868" i="7" s="1"/>
  <c r="U878" i="7"/>
  <c r="W878" i="7" s="1"/>
  <c r="X878" i="7" s="1"/>
  <c r="AE878" i="7"/>
  <c r="AF878" i="7" s="1"/>
  <c r="AI878" i="7" s="1"/>
  <c r="U1519" i="7"/>
  <c r="W1519" i="7" s="1"/>
  <c r="X1519" i="7" s="1"/>
  <c r="AE1519" i="7"/>
  <c r="AF1519" i="7" s="1"/>
  <c r="AI1519" i="7" s="1"/>
  <c r="U1525" i="7"/>
  <c r="W1525" i="7" s="1"/>
  <c r="X1525" i="7" s="1"/>
  <c r="AE1525" i="7"/>
  <c r="AF1525" i="7" s="1"/>
  <c r="AI1525" i="7" s="1"/>
  <c r="U1530" i="7"/>
  <c r="W1530" i="7" s="1"/>
  <c r="X1530" i="7" s="1"/>
  <c r="AE1530" i="7"/>
  <c r="AF1530" i="7" s="1"/>
  <c r="AI1530" i="7" s="1"/>
  <c r="U1534" i="7"/>
  <c r="W1534" i="7" s="1"/>
  <c r="X1534" i="7" s="1"/>
  <c r="AE1534" i="7"/>
  <c r="AF1534" i="7" s="1"/>
  <c r="AI1534" i="7" s="1"/>
  <c r="U1537" i="7"/>
  <c r="W1537" i="7" s="1"/>
  <c r="X1537" i="7" s="1"/>
  <c r="AE1537" i="7"/>
  <c r="AF1537" i="7" s="1"/>
  <c r="AI1537" i="7" s="1"/>
  <c r="U1550" i="7"/>
  <c r="W1550" i="7" s="1"/>
  <c r="X1550" i="7" s="1"/>
  <c r="AE1550" i="7"/>
  <c r="AF1550" i="7" s="1"/>
  <c r="AI1550" i="7" s="1"/>
  <c r="U165" i="7"/>
  <c r="W165" i="7" s="1"/>
  <c r="X165" i="7" s="1"/>
  <c r="AE165" i="7"/>
  <c r="AF165" i="7" s="1"/>
  <c r="AI165" i="7" s="1"/>
  <c r="U169" i="7"/>
  <c r="W169" i="7" s="1"/>
  <c r="X169" i="7" s="1"/>
  <c r="AE169" i="7"/>
  <c r="AF169" i="7" s="1"/>
  <c r="AI169" i="7" s="1"/>
  <c r="U174" i="7"/>
  <c r="W174" i="7" s="1"/>
  <c r="X174" i="7" s="1"/>
  <c r="AE174" i="7"/>
  <c r="AF174" i="7" s="1"/>
  <c r="AI174" i="7" s="1"/>
  <c r="U179" i="7"/>
  <c r="W179" i="7" s="1"/>
  <c r="X179" i="7" s="1"/>
  <c r="AE179" i="7"/>
  <c r="AF179" i="7" s="1"/>
  <c r="AI179" i="7" s="1"/>
  <c r="U184" i="7"/>
  <c r="W184" i="7" s="1"/>
  <c r="X184" i="7" s="1"/>
  <c r="AE184" i="7"/>
  <c r="AF184" i="7" s="1"/>
  <c r="AI184" i="7" s="1"/>
  <c r="U189" i="7"/>
  <c r="W189" i="7" s="1"/>
  <c r="X189" i="7" s="1"/>
  <c r="AE189" i="7"/>
  <c r="AF189" i="7" s="1"/>
  <c r="AI189" i="7" s="1"/>
  <c r="U194" i="7"/>
  <c r="W194" i="7" s="1"/>
  <c r="X194" i="7" s="1"/>
  <c r="AE194" i="7"/>
  <c r="AF194" i="7" s="1"/>
  <c r="AI194" i="7" s="1"/>
  <c r="U198" i="7"/>
  <c r="W198" i="7" s="1"/>
  <c r="X198" i="7" s="1"/>
  <c r="AE198" i="7"/>
  <c r="AF198" i="7" s="1"/>
  <c r="AI198" i="7" s="1"/>
  <c r="U204" i="7"/>
  <c r="W204" i="7" s="1"/>
  <c r="X204" i="7" s="1"/>
  <c r="AE204" i="7"/>
  <c r="AF204" i="7" s="1"/>
  <c r="AI204" i="7" s="1"/>
  <c r="U208" i="7"/>
  <c r="W208" i="7" s="1"/>
  <c r="X208" i="7" s="1"/>
  <c r="AE208" i="7"/>
  <c r="AF208" i="7" s="1"/>
  <c r="AI208" i="7" s="1"/>
  <c r="U212" i="7"/>
  <c r="W212" i="7" s="1"/>
  <c r="X212" i="7" s="1"/>
  <c r="AE212" i="7"/>
  <c r="AF212" i="7" s="1"/>
  <c r="AI212" i="7" s="1"/>
  <c r="U218" i="7"/>
  <c r="W218" i="7" s="1"/>
  <c r="X218" i="7" s="1"/>
  <c r="AE218" i="7"/>
  <c r="AF218" i="7" s="1"/>
  <c r="AI218" i="7" s="1"/>
  <c r="U221" i="7"/>
  <c r="W221" i="7" s="1"/>
  <c r="X221" i="7" s="1"/>
  <c r="AE221" i="7"/>
  <c r="AF221" i="7" s="1"/>
  <c r="AI221" i="7" s="1"/>
  <c r="U227" i="7"/>
  <c r="W227" i="7" s="1"/>
  <c r="X227" i="7" s="1"/>
  <c r="AE227" i="7"/>
  <c r="AF227" i="7" s="1"/>
  <c r="AI227" i="7" s="1"/>
  <c r="U237" i="7"/>
  <c r="W237" i="7" s="1"/>
  <c r="X237" i="7" s="1"/>
  <c r="AE237" i="7"/>
  <c r="AF237" i="7" s="1"/>
  <c r="AI237" i="7" s="1"/>
  <c r="U242" i="7"/>
  <c r="W242" i="7" s="1"/>
  <c r="X242" i="7" s="1"/>
  <c r="AE242" i="7"/>
  <c r="AF242" i="7" s="1"/>
  <c r="AI242" i="7" s="1"/>
  <c r="U247" i="7"/>
  <c r="W247" i="7" s="1"/>
  <c r="X247" i="7" s="1"/>
  <c r="AE247" i="7"/>
  <c r="AF247" i="7" s="1"/>
  <c r="AI247" i="7" s="1"/>
  <c r="U251" i="7"/>
  <c r="W251" i="7" s="1"/>
  <c r="X251" i="7" s="1"/>
  <c r="AE251" i="7"/>
  <c r="AF251" i="7" s="1"/>
  <c r="AI251" i="7" s="1"/>
  <c r="U255" i="7"/>
  <c r="W255" i="7" s="1"/>
  <c r="X255" i="7" s="1"/>
  <c r="AE255" i="7"/>
  <c r="AF255" i="7" s="1"/>
  <c r="AI255" i="7" s="1"/>
  <c r="U259" i="7"/>
  <c r="W259" i="7" s="1"/>
  <c r="X259" i="7" s="1"/>
  <c r="AE259" i="7"/>
  <c r="AF259" i="7" s="1"/>
  <c r="AI259" i="7" s="1"/>
  <c r="U264" i="7"/>
  <c r="W264" i="7" s="1"/>
  <c r="X264" i="7" s="1"/>
  <c r="AE264" i="7"/>
  <c r="AF264" i="7" s="1"/>
  <c r="AI264" i="7" s="1"/>
  <c r="U268" i="7"/>
  <c r="W268" i="7" s="1"/>
  <c r="X268" i="7" s="1"/>
  <c r="AE268" i="7"/>
  <c r="AF268" i="7" s="1"/>
  <c r="AI268" i="7" s="1"/>
  <c r="U271" i="7"/>
  <c r="W271" i="7" s="1"/>
  <c r="X271" i="7" s="1"/>
  <c r="AE271" i="7"/>
  <c r="AF271" i="7" s="1"/>
  <c r="AI271" i="7" s="1"/>
  <c r="U276" i="7"/>
  <c r="W276" i="7" s="1"/>
  <c r="X276" i="7" s="1"/>
  <c r="AE276" i="7"/>
  <c r="AF276" i="7" s="1"/>
  <c r="AI276" i="7" s="1"/>
  <c r="U280" i="7"/>
  <c r="W280" i="7" s="1"/>
  <c r="X280" i="7" s="1"/>
  <c r="AE280" i="7"/>
  <c r="AF280" i="7" s="1"/>
  <c r="AI280" i="7" s="1"/>
  <c r="U283" i="7"/>
  <c r="W283" i="7" s="1"/>
  <c r="X283" i="7" s="1"/>
  <c r="AE283" i="7"/>
  <c r="AF283" i="7" s="1"/>
  <c r="AI283" i="7" s="1"/>
  <c r="U287" i="7"/>
  <c r="W287" i="7" s="1"/>
  <c r="X287" i="7" s="1"/>
  <c r="AE287" i="7"/>
  <c r="AF287" i="7" s="1"/>
  <c r="AI287" i="7" s="1"/>
  <c r="U292" i="7"/>
  <c r="W292" i="7" s="1"/>
  <c r="X292" i="7" s="1"/>
  <c r="AE292" i="7"/>
  <c r="AF292" i="7" s="1"/>
  <c r="AI292" i="7" s="1"/>
  <c r="U296" i="7"/>
  <c r="W296" i="7" s="1"/>
  <c r="X296" i="7" s="1"/>
  <c r="AE296" i="7"/>
  <c r="AF296" i="7" s="1"/>
  <c r="AI296" i="7" s="1"/>
  <c r="U299" i="7"/>
  <c r="W299" i="7" s="1"/>
  <c r="X299" i="7" s="1"/>
  <c r="AE299" i="7"/>
  <c r="AF299" i="7" s="1"/>
  <c r="AI299" i="7" s="1"/>
  <c r="U303" i="7"/>
  <c r="W303" i="7" s="1"/>
  <c r="X303" i="7" s="1"/>
  <c r="AE303" i="7"/>
  <c r="AF303" i="7" s="1"/>
  <c r="AI303" i="7" s="1"/>
  <c r="U308" i="7"/>
  <c r="W308" i="7" s="1"/>
  <c r="X308" i="7" s="1"/>
  <c r="AE308" i="7"/>
  <c r="AF308" i="7" s="1"/>
  <c r="AI308" i="7" s="1"/>
  <c r="U311" i="7"/>
  <c r="W311" i="7" s="1"/>
  <c r="X311" i="7" s="1"/>
  <c r="AE311" i="7"/>
  <c r="AF311" i="7" s="1"/>
  <c r="AI311" i="7" s="1"/>
  <c r="U314" i="7"/>
  <c r="W314" i="7" s="1"/>
  <c r="X314" i="7" s="1"/>
  <c r="AE314" i="7"/>
  <c r="AF314" i="7" s="1"/>
  <c r="AI314" i="7" s="1"/>
  <c r="U319" i="7"/>
  <c r="W319" i="7" s="1"/>
  <c r="X319" i="7" s="1"/>
  <c r="AE319" i="7"/>
  <c r="AF319" i="7" s="1"/>
  <c r="AI319" i="7" s="1"/>
  <c r="U322" i="7"/>
  <c r="W322" i="7" s="1"/>
  <c r="X322" i="7" s="1"/>
  <c r="AE322" i="7"/>
  <c r="AF322" i="7" s="1"/>
  <c r="AI322" i="7" s="1"/>
  <c r="U327" i="7"/>
  <c r="W327" i="7" s="1"/>
  <c r="X327" i="7" s="1"/>
  <c r="AE327" i="7"/>
  <c r="AF327" i="7" s="1"/>
  <c r="AI327" i="7" s="1"/>
  <c r="U330" i="7"/>
  <c r="W330" i="7" s="1"/>
  <c r="X330" i="7" s="1"/>
  <c r="AE330" i="7"/>
  <c r="AF330" i="7" s="1"/>
  <c r="AI330" i="7" s="1"/>
  <c r="U337" i="7"/>
  <c r="W337" i="7" s="1"/>
  <c r="X337" i="7" s="1"/>
  <c r="AE337" i="7"/>
  <c r="AF337" i="7" s="1"/>
  <c r="AI337" i="7" s="1"/>
  <c r="U340" i="7"/>
  <c r="W340" i="7" s="1"/>
  <c r="X340" i="7" s="1"/>
  <c r="AE340" i="7"/>
  <c r="AF340" i="7" s="1"/>
  <c r="AI340" i="7" s="1"/>
  <c r="U344" i="7"/>
  <c r="W344" i="7" s="1"/>
  <c r="X344" i="7" s="1"/>
  <c r="AE344" i="7"/>
  <c r="AF344" i="7" s="1"/>
  <c r="AI344" i="7" s="1"/>
  <c r="U348" i="7"/>
  <c r="W348" i="7" s="1"/>
  <c r="X348" i="7" s="1"/>
  <c r="AE348" i="7"/>
  <c r="AF348" i="7" s="1"/>
  <c r="AI348" i="7" s="1"/>
  <c r="U352" i="7"/>
  <c r="W352" i="7" s="1"/>
  <c r="X352" i="7" s="1"/>
  <c r="AE352" i="7"/>
  <c r="AF352" i="7" s="1"/>
  <c r="AI352" i="7" s="1"/>
  <c r="U356" i="7"/>
  <c r="W356" i="7" s="1"/>
  <c r="X356" i="7" s="1"/>
  <c r="AE356" i="7"/>
  <c r="AF356" i="7" s="1"/>
  <c r="AI356" i="7" s="1"/>
  <c r="U360" i="7"/>
  <c r="W360" i="7" s="1"/>
  <c r="X360" i="7" s="1"/>
  <c r="AE360" i="7"/>
  <c r="AF360" i="7" s="1"/>
  <c r="AI360" i="7" s="1"/>
  <c r="U363" i="7"/>
  <c r="W363" i="7" s="1"/>
  <c r="X363" i="7" s="1"/>
  <c r="AE363" i="7"/>
  <c r="AF363" i="7" s="1"/>
  <c r="AI363" i="7" s="1"/>
  <c r="U368" i="7"/>
  <c r="W368" i="7" s="1"/>
  <c r="X368" i="7" s="1"/>
  <c r="AE368" i="7"/>
  <c r="AF368" i="7" s="1"/>
  <c r="AI368" i="7" s="1"/>
  <c r="U371" i="7"/>
  <c r="W371" i="7" s="1"/>
  <c r="X371" i="7" s="1"/>
  <c r="AE371" i="7"/>
  <c r="AF371" i="7" s="1"/>
  <c r="AI371" i="7" s="1"/>
  <c r="U377" i="7"/>
  <c r="W377" i="7" s="1"/>
  <c r="X377" i="7" s="1"/>
  <c r="AE377" i="7"/>
  <c r="AF377" i="7" s="1"/>
  <c r="AI377" i="7" s="1"/>
  <c r="U382" i="7"/>
  <c r="W382" i="7" s="1"/>
  <c r="X382" i="7" s="1"/>
  <c r="AE382" i="7"/>
  <c r="AF382" i="7" s="1"/>
  <c r="AI382" i="7" s="1"/>
  <c r="U386" i="7"/>
  <c r="W386" i="7" s="1"/>
  <c r="X386" i="7" s="1"/>
  <c r="AE386" i="7"/>
  <c r="AF386" i="7" s="1"/>
  <c r="AI386" i="7" s="1"/>
  <c r="U389" i="7"/>
  <c r="W389" i="7" s="1"/>
  <c r="X389" i="7" s="1"/>
  <c r="AE389" i="7"/>
  <c r="AF389" i="7" s="1"/>
  <c r="AI389" i="7" s="1"/>
  <c r="U393" i="7"/>
  <c r="W393" i="7" s="1"/>
  <c r="X393" i="7" s="1"/>
  <c r="AE393" i="7"/>
  <c r="AF393" i="7" s="1"/>
  <c r="AI393" i="7" s="1"/>
  <c r="U396" i="7"/>
  <c r="W396" i="7" s="1"/>
  <c r="X396" i="7" s="1"/>
  <c r="AE396" i="7"/>
  <c r="AF396" i="7" s="1"/>
  <c r="AI396" i="7" s="1"/>
  <c r="U399" i="7"/>
  <c r="W399" i="7" s="1"/>
  <c r="X399" i="7" s="1"/>
  <c r="AE399" i="7"/>
  <c r="AF399" i="7" s="1"/>
  <c r="AI399" i="7" s="1"/>
  <c r="U405" i="7"/>
  <c r="W405" i="7" s="1"/>
  <c r="X405" i="7" s="1"/>
  <c r="AE405" i="7"/>
  <c r="AF405" i="7" s="1"/>
  <c r="AI405" i="7" s="1"/>
  <c r="U410" i="7"/>
  <c r="W410" i="7" s="1"/>
  <c r="X410" i="7" s="1"/>
  <c r="AE410" i="7"/>
  <c r="AF410" i="7" s="1"/>
  <c r="AI410" i="7" s="1"/>
  <c r="U413" i="7"/>
  <c r="W413" i="7" s="1"/>
  <c r="X413" i="7" s="1"/>
  <c r="AE413" i="7"/>
  <c r="AF413" i="7" s="1"/>
  <c r="AI413" i="7" s="1"/>
  <c r="U420" i="7"/>
  <c r="W420" i="7" s="1"/>
  <c r="X420" i="7" s="1"/>
  <c r="AE420" i="7"/>
  <c r="AF420" i="7" s="1"/>
  <c r="AI420" i="7" s="1"/>
  <c r="U427" i="7"/>
  <c r="W427" i="7" s="1"/>
  <c r="X427" i="7" s="1"/>
  <c r="AE427" i="7"/>
  <c r="AF427" i="7" s="1"/>
  <c r="AI427" i="7" s="1"/>
  <c r="U432" i="7"/>
  <c r="W432" i="7" s="1"/>
  <c r="X432" i="7" s="1"/>
  <c r="AE432" i="7"/>
  <c r="AF432" i="7" s="1"/>
  <c r="AI432" i="7" s="1"/>
  <c r="U436" i="7"/>
  <c r="W436" i="7" s="1"/>
  <c r="X436" i="7" s="1"/>
  <c r="AE436" i="7"/>
  <c r="AF436" i="7" s="1"/>
  <c r="AI436" i="7" s="1"/>
  <c r="U440" i="7"/>
  <c r="W440" i="7" s="1"/>
  <c r="X440" i="7" s="1"/>
  <c r="AE440" i="7"/>
  <c r="AF440" i="7" s="1"/>
  <c r="AI440" i="7" s="1"/>
  <c r="U786" i="7"/>
  <c r="W786" i="7" s="1"/>
  <c r="X786" i="7" s="1"/>
  <c r="AE786" i="7"/>
  <c r="AF786" i="7" s="1"/>
  <c r="AI786" i="7" s="1"/>
  <c r="U791" i="7"/>
  <c r="W791" i="7" s="1"/>
  <c r="X791" i="7" s="1"/>
  <c r="AE791" i="7"/>
  <c r="AF791" i="7" s="1"/>
  <c r="AI791" i="7" s="1"/>
  <c r="U796" i="7"/>
  <c r="W796" i="7" s="1"/>
  <c r="X796" i="7" s="1"/>
  <c r="AE796" i="7"/>
  <c r="AF796" i="7" s="1"/>
  <c r="AI796" i="7" s="1"/>
  <c r="U803" i="7"/>
  <c r="W803" i="7" s="1"/>
  <c r="X803" i="7" s="1"/>
  <c r="AE803" i="7"/>
  <c r="AF803" i="7" s="1"/>
  <c r="AI803" i="7" s="1"/>
  <c r="U808" i="7"/>
  <c r="W808" i="7" s="1"/>
  <c r="X808" i="7" s="1"/>
  <c r="AE808" i="7"/>
  <c r="AF808" i="7" s="1"/>
  <c r="AI808" i="7" s="1"/>
  <c r="U820" i="7"/>
  <c r="W820" i="7" s="1"/>
  <c r="X820" i="7" s="1"/>
  <c r="AE820" i="7"/>
  <c r="AF820" i="7" s="1"/>
  <c r="AI820" i="7" s="1"/>
  <c r="U830" i="7"/>
  <c r="W830" i="7" s="1"/>
  <c r="X830" i="7" s="1"/>
  <c r="AE830" i="7"/>
  <c r="AF830" i="7" s="1"/>
  <c r="AI830" i="7" s="1"/>
  <c r="U836" i="7"/>
  <c r="W836" i="7" s="1"/>
  <c r="X836" i="7" s="1"/>
  <c r="AE836" i="7"/>
  <c r="AF836" i="7" s="1"/>
  <c r="AI836" i="7" s="1"/>
  <c r="U846" i="7"/>
  <c r="W846" i="7" s="1"/>
  <c r="X846" i="7" s="1"/>
  <c r="AE846" i="7"/>
  <c r="AF846" i="7" s="1"/>
  <c r="AI846" i="7" s="1"/>
  <c r="U849" i="7"/>
  <c r="W849" i="7" s="1"/>
  <c r="X849" i="7" s="1"/>
  <c r="AE849" i="7"/>
  <c r="AF849" i="7" s="1"/>
  <c r="AI849" i="7" s="1"/>
  <c r="U854" i="7"/>
  <c r="W854" i="7" s="1"/>
  <c r="X854" i="7" s="1"/>
  <c r="AE854" i="7"/>
  <c r="AF854" i="7" s="1"/>
  <c r="AI854" i="7" s="1"/>
  <c r="U860" i="7"/>
  <c r="W860" i="7" s="1"/>
  <c r="X860" i="7" s="1"/>
  <c r="AE860" i="7"/>
  <c r="AF860" i="7" s="1"/>
  <c r="AI860" i="7" s="1"/>
  <c r="U864" i="7"/>
  <c r="W864" i="7" s="1"/>
  <c r="X864" i="7" s="1"/>
  <c r="AE864" i="7"/>
  <c r="AF864" i="7" s="1"/>
  <c r="AI864" i="7" s="1"/>
  <c r="U876" i="7"/>
  <c r="W876" i="7" s="1"/>
  <c r="X876" i="7" s="1"/>
  <c r="AE876" i="7"/>
  <c r="AF876" i="7" s="1"/>
  <c r="AI876" i="7" s="1"/>
  <c r="U1522" i="7"/>
  <c r="W1522" i="7" s="1"/>
  <c r="X1522" i="7" s="1"/>
  <c r="AE1522" i="7"/>
  <c r="AF1522" i="7" s="1"/>
  <c r="AI1522" i="7" s="1"/>
  <c r="U1527" i="7"/>
  <c r="W1527" i="7" s="1"/>
  <c r="X1527" i="7" s="1"/>
  <c r="AE1527" i="7"/>
  <c r="AF1527" i="7" s="1"/>
  <c r="AI1527" i="7" s="1"/>
  <c r="U1531" i="7"/>
  <c r="W1531" i="7" s="1"/>
  <c r="X1531" i="7" s="1"/>
  <c r="AE1531" i="7"/>
  <c r="AF1531" i="7" s="1"/>
  <c r="AI1531" i="7" s="1"/>
  <c r="U1536" i="7"/>
  <c r="W1536" i="7" s="1"/>
  <c r="X1536" i="7" s="1"/>
  <c r="AE1536" i="7"/>
  <c r="AF1536" i="7" s="1"/>
  <c r="AI1536" i="7" s="1"/>
  <c r="U1551" i="7"/>
  <c r="W1551" i="7" s="1"/>
  <c r="X1551" i="7" s="1"/>
  <c r="AE1551" i="7"/>
  <c r="AF1551" i="7" s="1"/>
  <c r="AI1551" i="7" s="1"/>
  <c r="U1553" i="7"/>
  <c r="W1553" i="7" s="1"/>
  <c r="X1553" i="7" s="1"/>
  <c r="AE1553" i="7"/>
  <c r="AF1553" i="7" s="1"/>
  <c r="AI1553" i="7" s="1"/>
  <c r="U1558" i="7"/>
  <c r="W1558" i="7" s="1"/>
  <c r="X1558" i="7" s="1"/>
  <c r="AE1558" i="7"/>
  <c r="AF1558" i="7" s="1"/>
  <c r="AI1558" i="7" s="1"/>
  <c r="U1561" i="7"/>
  <c r="W1561" i="7" s="1"/>
  <c r="X1561" i="7" s="1"/>
  <c r="AE1561" i="7"/>
  <c r="AF1561" i="7" s="1"/>
  <c r="AI1561" i="7" s="1"/>
  <c r="U1567" i="7"/>
  <c r="W1567" i="7" s="1"/>
  <c r="X1567" i="7" s="1"/>
  <c r="AE1567" i="7"/>
  <c r="AF1567" i="7" s="1"/>
  <c r="AI1567" i="7" s="1"/>
  <c r="U1572" i="7"/>
  <c r="W1572" i="7" s="1"/>
  <c r="X1572" i="7" s="1"/>
  <c r="AE1572" i="7"/>
  <c r="AF1572" i="7" s="1"/>
  <c r="AI1572" i="7" s="1"/>
  <c r="U1577" i="7"/>
  <c r="W1577" i="7" s="1"/>
  <c r="X1577" i="7" s="1"/>
  <c r="AE1577" i="7"/>
  <c r="AF1577" i="7" s="1"/>
  <c r="AI1577" i="7" s="1"/>
  <c r="U1581" i="7"/>
  <c r="W1581" i="7" s="1"/>
  <c r="X1581" i="7" s="1"/>
  <c r="AE1581" i="7"/>
  <c r="AF1581" i="7" s="1"/>
  <c r="AI1581" i="7" s="1"/>
  <c r="U1594" i="7"/>
  <c r="W1594" i="7" s="1"/>
  <c r="X1594" i="7" s="1"/>
  <c r="AE1594" i="7"/>
  <c r="AF1594" i="7" s="1"/>
  <c r="AI1594" i="7" s="1"/>
  <c r="U1611" i="7"/>
  <c r="W1611" i="7" s="1"/>
  <c r="X1611" i="7" s="1"/>
  <c r="AE1611" i="7"/>
  <c r="AF1611" i="7" s="1"/>
  <c r="AI1611" i="7" s="1"/>
  <c r="U1614" i="7"/>
  <c r="W1614" i="7" s="1"/>
  <c r="X1614" i="7" s="1"/>
  <c r="AE1614" i="7"/>
  <c r="AF1614" i="7" s="1"/>
  <c r="AI1614" i="7" s="1"/>
  <c r="U1618" i="7"/>
  <c r="W1618" i="7" s="1"/>
  <c r="X1618" i="7" s="1"/>
  <c r="AE1618" i="7"/>
  <c r="AF1618" i="7" s="1"/>
  <c r="AI1618" i="7" s="1"/>
  <c r="U1623" i="7"/>
  <c r="W1623" i="7" s="1"/>
  <c r="X1623" i="7" s="1"/>
  <c r="AE1623" i="7"/>
  <c r="AF1623" i="7" s="1"/>
  <c r="AI1623" i="7" s="1"/>
  <c r="U1635" i="7"/>
  <c r="W1635" i="7" s="1"/>
  <c r="X1635" i="7" s="1"/>
  <c r="AE1635" i="7"/>
  <c r="AF1635" i="7" s="1"/>
  <c r="AI1635" i="7" s="1"/>
  <c r="U1653" i="7"/>
  <c r="W1653" i="7" s="1"/>
  <c r="X1653" i="7" s="1"/>
  <c r="AE1653" i="7"/>
  <c r="AF1653" i="7" s="1"/>
  <c r="AI1653" i="7" s="1"/>
  <c r="U1660" i="7"/>
  <c r="W1660" i="7" s="1"/>
  <c r="X1660" i="7" s="1"/>
  <c r="AE1660" i="7"/>
  <c r="AF1660" i="7" s="1"/>
  <c r="AI1660" i="7" s="1"/>
  <c r="U1672" i="7"/>
  <c r="W1672" i="7" s="1"/>
  <c r="X1672" i="7" s="1"/>
  <c r="AE1672" i="7"/>
  <c r="AF1672" i="7" s="1"/>
  <c r="AI1672" i="7" s="1"/>
  <c r="U1685" i="7"/>
  <c r="W1685" i="7" s="1"/>
  <c r="X1685" i="7" s="1"/>
  <c r="AE1685" i="7"/>
  <c r="AF1685" i="7" s="1"/>
  <c r="AI1685" i="7" s="1"/>
  <c r="U1699" i="7"/>
  <c r="W1699" i="7" s="1"/>
  <c r="X1699" i="7" s="1"/>
  <c r="AE1699" i="7"/>
  <c r="AF1699" i="7" s="1"/>
  <c r="AI1699" i="7" s="1"/>
  <c r="U1707" i="7"/>
  <c r="W1707" i="7" s="1"/>
  <c r="X1707" i="7" s="1"/>
  <c r="AE1707" i="7"/>
  <c r="AF1707" i="7" s="1"/>
  <c r="AI1707" i="7" s="1"/>
  <c r="U1710" i="7"/>
  <c r="W1710" i="7" s="1"/>
  <c r="X1710" i="7" s="1"/>
  <c r="AE1710" i="7"/>
  <c r="AF1710" i="7" s="1"/>
  <c r="AI1710" i="7" s="1"/>
  <c r="U1714" i="7"/>
  <c r="W1714" i="7" s="1"/>
  <c r="X1714" i="7" s="1"/>
  <c r="AE1714" i="7"/>
  <c r="AF1714" i="7" s="1"/>
  <c r="AI1714" i="7" s="1"/>
  <c r="U1718" i="7"/>
  <c r="W1718" i="7" s="1"/>
  <c r="X1718" i="7" s="1"/>
  <c r="AE1718" i="7"/>
  <c r="AF1718" i="7" s="1"/>
  <c r="AI1718" i="7" s="1"/>
  <c r="U1744" i="7"/>
  <c r="W1744" i="7" s="1"/>
  <c r="X1744" i="7" s="1"/>
  <c r="AE1744" i="7"/>
  <c r="AF1744" i="7" s="1"/>
  <c r="AI1744" i="7" s="1"/>
  <c r="U1746" i="7"/>
  <c r="W1746" i="7" s="1"/>
  <c r="X1746" i="7" s="1"/>
  <c r="AE1746" i="7"/>
  <c r="AF1746" i="7" s="1"/>
  <c r="AI1746" i="7" s="1"/>
  <c r="U1753" i="7"/>
  <c r="W1753" i="7" s="1"/>
  <c r="X1753" i="7" s="1"/>
  <c r="AE1753" i="7"/>
  <c r="AF1753" i="7" s="1"/>
  <c r="AI1753" i="7" s="1"/>
  <c r="U1757" i="7"/>
  <c r="W1757" i="7" s="1"/>
  <c r="X1757" i="7" s="1"/>
  <c r="AE1757" i="7"/>
  <c r="AF1757" i="7" s="1"/>
  <c r="AI1757" i="7" s="1"/>
  <c r="U1762" i="7"/>
  <c r="W1762" i="7" s="1"/>
  <c r="X1762" i="7" s="1"/>
  <c r="AE1762" i="7"/>
  <c r="AF1762" i="7" s="1"/>
  <c r="AI1762" i="7" s="1"/>
  <c r="U5" i="7"/>
  <c r="W5" i="7" s="1"/>
  <c r="X5" i="7" s="1"/>
  <c r="AE5" i="7"/>
  <c r="AF5" i="7" s="1"/>
  <c r="AI5" i="7" s="1"/>
  <c r="U10" i="7"/>
  <c r="W10" i="7" s="1"/>
  <c r="X10" i="7" s="1"/>
  <c r="AE10" i="7"/>
  <c r="AF10" i="7" s="1"/>
  <c r="AI10" i="7" s="1"/>
  <c r="U14" i="7"/>
  <c r="W14" i="7" s="1"/>
  <c r="X14" i="7" s="1"/>
  <c r="AE14" i="7"/>
  <c r="AF14" i="7" s="1"/>
  <c r="AI14" i="7" s="1"/>
  <c r="U22" i="7"/>
  <c r="W22" i="7" s="1"/>
  <c r="X22" i="7" s="1"/>
  <c r="AE22" i="7"/>
  <c r="AF22" i="7" s="1"/>
  <c r="AI22" i="7" s="1"/>
  <c r="U27" i="7"/>
  <c r="W27" i="7" s="1"/>
  <c r="X27" i="7" s="1"/>
  <c r="AE27" i="7"/>
  <c r="AF27" i="7" s="1"/>
  <c r="AI27" i="7" s="1"/>
  <c r="U36" i="7"/>
  <c r="W36" i="7" s="1"/>
  <c r="X36" i="7" s="1"/>
  <c r="AE36" i="7"/>
  <c r="AF36" i="7" s="1"/>
  <c r="AI36" i="7" s="1"/>
  <c r="U40" i="7"/>
  <c r="W40" i="7" s="1"/>
  <c r="X40" i="7" s="1"/>
  <c r="AE40" i="7"/>
  <c r="AF40" i="7" s="1"/>
  <c r="AI40" i="7" s="1"/>
  <c r="U46" i="7"/>
  <c r="W46" i="7" s="1"/>
  <c r="X46" i="7" s="1"/>
  <c r="AE46" i="7"/>
  <c r="AF46" i="7" s="1"/>
  <c r="AI46" i="7" s="1"/>
  <c r="U52" i="7"/>
  <c r="W52" i="7" s="1"/>
  <c r="X52" i="7" s="1"/>
  <c r="AE52" i="7"/>
  <c r="AF52" i="7" s="1"/>
  <c r="AI52" i="7" s="1"/>
  <c r="U64" i="7"/>
  <c r="W64" i="7" s="1"/>
  <c r="X64" i="7" s="1"/>
  <c r="AE64" i="7"/>
  <c r="AF64" i="7" s="1"/>
  <c r="AI64" i="7" s="1"/>
  <c r="U68" i="7"/>
  <c r="W68" i="7" s="1"/>
  <c r="X68" i="7" s="1"/>
  <c r="AE68" i="7"/>
  <c r="AF68" i="7" s="1"/>
  <c r="AI68" i="7" s="1"/>
  <c r="U72" i="7"/>
  <c r="W72" i="7" s="1"/>
  <c r="X72" i="7" s="1"/>
  <c r="AE72" i="7"/>
  <c r="AF72" i="7" s="1"/>
  <c r="AI72" i="7" s="1"/>
  <c r="U76" i="7"/>
  <c r="W76" i="7" s="1"/>
  <c r="X76" i="7" s="1"/>
  <c r="AE76" i="7"/>
  <c r="AF76" i="7" s="1"/>
  <c r="AI76" i="7" s="1"/>
  <c r="U81" i="7"/>
  <c r="W81" i="7" s="1"/>
  <c r="X81" i="7" s="1"/>
  <c r="AE81" i="7"/>
  <c r="AF81" i="7" s="1"/>
  <c r="AI81" i="7" s="1"/>
  <c r="U88" i="7"/>
  <c r="W88" i="7" s="1"/>
  <c r="X88" i="7" s="1"/>
  <c r="AE88" i="7"/>
  <c r="AF88" i="7" s="1"/>
  <c r="AI88" i="7" s="1"/>
  <c r="U93" i="7"/>
  <c r="W93" i="7" s="1"/>
  <c r="X93" i="7" s="1"/>
  <c r="AE93" i="7"/>
  <c r="AF93" i="7" s="1"/>
  <c r="AI93" i="7" s="1"/>
  <c r="U99" i="7"/>
  <c r="W99" i="7" s="1"/>
  <c r="X99" i="7" s="1"/>
  <c r="AE99" i="7"/>
  <c r="AF99" i="7" s="1"/>
  <c r="AI99" i="7" s="1"/>
  <c r="U107" i="7"/>
  <c r="W107" i="7" s="1"/>
  <c r="X107" i="7" s="1"/>
  <c r="AE107" i="7"/>
  <c r="AF107" i="7" s="1"/>
  <c r="AI107" i="7" s="1"/>
  <c r="U112" i="7"/>
  <c r="W112" i="7" s="1"/>
  <c r="X112" i="7" s="1"/>
  <c r="AE112" i="7"/>
  <c r="AF112" i="7" s="1"/>
  <c r="AI112" i="7" s="1"/>
  <c r="U115" i="7"/>
  <c r="W115" i="7" s="1"/>
  <c r="X115" i="7" s="1"/>
  <c r="AE115" i="7"/>
  <c r="AF115" i="7" s="1"/>
  <c r="AI115" i="7" s="1"/>
  <c r="U123" i="7"/>
  <c r="W123" i="7" s="1"/>
  <c r="X123" i="7" s="1"/>
  <c r="AE123" i="7"/>
  <c r="AF123" i="7" s="1"/>
  <c r="AI123" i="7" s="1"/>
  <c r="U128" i="7"/>
  <c r="W128" i="7" s="1"/>
  <c r="X128" i="7" s="1"/>
  <c r="AE128" i="7"/>
  <c r="AF128" i="7" s="1"/>
  <c r="AI128" i="7" s="1"/>
  <c r="U133" i="7"/>
  <c r="W133" i="7" s="1"/>
  <c r="X133" i="7" s="1"/>
  <c r="AE133" i="7"/>
  <c r="AF133" i="7" s="1"/>
  <c r="AI133" i="7" s="1"/>
  <c r="U138" i="7"/>
  <c r="W138" i="7" s="1"/>
  <c r="X138" i="7" s="1"/>
  <c r="AE138" i="7"/>
  <c r="AF138" i="7" s="1"/>
  <c r="AI138" i="7" s="1"/>
  <c r="U141" i="7"/>
  <c r="W141" i="7" s="1"/>
  <c r="X141" i="7" s="1"/>
  <c r="AE141" i="7"/>
  <c r="AF141" i="7" s="1"/>
  <c r="AI141" i="7" s="1"/>
  <c r="U146" i="7"/>
  <c r="W146" i="7" s="1"/>
  <c r="X146" i="7" s="1"/>
  <c r="AE146" i="7"/>
  <c r="AF146" i="7" s="1"/>
  <c r="AI146" i="7" s="1"/>
  <c r="U148" i="7"/>
  <c r="W148" i="7" s="1"/>
  <c r="X148" i="7" s="1"/>
  <c r="AE148" i="7"/>
  <c r="AF148" i="7" s="1"/>
  <c r="AI148" i="7" s="1"/>
  <c r="U152" i="7"/>
  <c r="W152" i="7" s="1"/>
  <c r="X152" i="7" s="1"/>
  <c r="AE152" i="7"/>
  <c r="AF152" i="7" s="1"/>
  <c r="AI152" i="7" s="1"/>
  <c r="U157" i="7"/>
  <c r="W157" i="7" s="1"/>
  <c r="X157" i="7" s="1"/>
  <c r="AE157" i="7"/>
  <c r="AF157" i="7" s="1"/>
  <c r="AI157" i="7" s="1"/>
  <c r="U162" i="7"/>
  <c r="W162" i="7" s="1"/>
  <c r="X162" i="7" s="1"/>
  <c r="AE162" i="7"/>
  <c r="AF162" i="7" s="1"/>
  <c r="AI162" i="7" s="1"/>
  <c r="U166" i="7"/>
  <c r="W166" i="7" s="1"/>
  <c r="X166" i="7" s="1"/>
  <c r="AE166" i="7"/>
  <c r="AF166" i="7" s="1"/>
  <c r="AI166" i="7" s="1"/>
  <c r="U170" i="7"/>
  <c r="W170" i="7" s="1"/>
  <c r="X170" i="7" s="1"/>
  <c r="AE170" i="7"/>
  <c r="AF170" i="7" s="1"/>
  <c r="AI170" i="7" s="1"/>
  <c r="U175" i="7"/>
  <c r="W175" i="7" s="1"/>
  <c r="X175" i="7" s="1"/>
  <c r="AE175" i="7"/>
  <c r="AF175" i="7" s="1"/>
  <c r="AI175" i="7" s="1"/>
  <c r="U180" i="7"/>
  <c r="W180" i="7" s="1"/>
  <c r="X180" i="7" s="1"/>
  <c r="AE180" i="7"/>
  <c r="AF180" i="7" s="1"/>
  <c r="AI180" i="7" s="1"/>
  <c r="U185" i="7"/>
  <c r="W185" i="7" s="1"/>
  <c r="X185" i="7" s="1"/>
  <c r="AE185" i="7"/>
  <c r="AF185" i="7" s="1"/>
  <c r="AI185" i="7" s="1"/>
  <c r="U190" i="7"/>
  <c r="W190" i="7" s="1"/>
  <c r="X190" i="7" s="1"/>
  <c r="AE190" i="7"/>
  <c r="AF190" i="7" s="1"/>
  <c r="AI190" i="7" s="1"/>
  <c r="U199" i="7"/>
  <c r="W199" i="7" s="1"/>
  <c r="X199" i="7" s="1"/>
  <c r="AE199" i="7"/>
  <c r="AF199" i="7" s="1"/>
  <c r="AI199" i="7" s="1"/>
  <c r="U203" i="7"/>
  <c r="W203" i="7" s="1"/>
  <c r="X203" i="7" s="1"/>
  <c r="AE203" i="7"/>
  <c r="AF203" i="7" s="1"/>
  <c r="AI203" i="7" s="1"/>
  <c r="U211" i="7"/>
  <c r="W211" i="7" s="1"/>
  <c r="X211" i="7" s="1"/>
  <c r="AE211" i="7"/>
  <c r="AF211" i="7" s="1"/>
  <c r="AI211" i="7" s="1"/>
  <c r="U216" i="7"/>
  <c r="W216" i="7" s="1"/>
  <c r="X216" i="7" s="1"/>
  <c r="AE216" i="7"/>
  <c r="AF216" i="7" s="1"/>
  <c r="AI216" i="7" s="1"/>
  <c r="U224" i="7"/>
  <c r="W224" i="7" s="1"/>
  <c r="X224" i="7" s="1"/>
  <c r="AE224" i="7"/>
  <c r="AF224" i="7" s="1"/>
  <c r="AI224" i="7" s="1"/>
  <c r="U228" i="7"/>
  <c r="W228" i="7" s="1"/>
  <c r="X228" i="7" s="1"/>
  <c r="AE228" i="7"/>
  <c r="AF228" i="7" s="1"/>
  <c r="AI228" i="7" s="1"/>
  <c r="U233" i="7"/>
  <c r="W233" i="7" s="1"/>
  <c r="X233" i="7" s="1"/>
  <c r="AE233" i="7"/>
  <c r="AF233" i="7" s="1"/>
  <c r="AI233" i="7" s="1"/>
  <c r="U238" i="7"/>
  <c r="W238" i="7" s="1"/>
  <c r="X238" i="7" s="1"/>
  <c r="AE238" i="7"/>
  <c r="AF238" i="7" s="1"/>
  <c r="AI238" i="7" s="1"/>
  <c r="U241" i="7"/>
  <c r="W241" i="7" s="1"/>
  <c r="X241" i="7" s="1"/>
  <c r="AE241" i="7"/>
  <c r="AF241" i="7" s="1"/>
  <c r="AI241" i="7" s="1"/>
  <c r="U246" i="7"/>
  <c r="W246" i="7" s="1"/>
  <c r="X246" i="7" s="1"/>
  <c r="AE246" i="7"/>
  <c r="AF246" i="7" s="1"/>
  <c r="AI246" i="7" s="1"/>
  <c r="U249" i="7"/>
  <c r="W249" i="7" s="1"/>
  <c r="X249" i="7" s="1"/>
  <c r="AE249" i="7"/>
  <c r="AF249" i="7" s="1"/>
  <c r="AI249" i="7" s="1"/>
  <c r="U252" i="7"/>
  <c r="W252" i="7" s="1"/>
  <c r="X252" i="7" s="1"/>
  <c r="AE252" i="7"/>
  <c r="AF252" i="7" s="1"/>
  <c r="AI252" i="7" s="1"/>
  <c r="U257" i="7"/>
  <c r="W257" i="7" s="1"/>
  <c r="X257" i="7" s="1"/>
  <c r="AE257" i="7"/>
  <c r="AF257" i="7" s="1"/>
  <c r="AI257" i="7" s="1"/>
  <c r="U263" i="7"/>
  <c r="W263" i="7" s="1"/>
  <c r="X263" i="7" s="1"/>
  <c r="AE263" i="7"/>
  <c r="AF263" i="7" s="1"/>
  <c r="AI263" i="7" s="1"/>
  <c r="U266" i="7"/>
  <c r="W266" i="7" s="1"/>
  <c r="X266" i="7" s="1"/>
  <c r="AE266" i="7"/>
  <c r="AF266" i="7" s="1"/>
  <c r="AI266" i="7" s="1"/>
  <c r="U270" i="7"/>
  <c r="W270" i="7" s="1"/>
  <c r="X270" i="7" s="1"/>
  <c r="AE270" i="7"/>
  <c r="AF270" i="7" s="1"/>
  <c r="AI270" i="7" s="1"/>
  <c r="U275" i="7"/>
  <c r="W275" i="7" s="1"/>
  <c r="X275" i="7" s="1"/>
  <c r="AE275" i="7"/>
  <c r="AF275" i="7" s="1"/>
  <c r="AI275" i="7" s="1"/>
  <c r="U279" i="7"/>
  <c r="W279" i="7" s="1"/>
  <c r="X279" i="7" s="1"/>
  <c r="AE279" i="7"/>
  <c r="AF279" i="7" s="1"/>
  <c r="AI279" i="7" s="1"/>
  <c r="U286" i="7"/>
  <c r="W286" i="7" s="1"/>
  <c r="X286" i="7" s="1"/>
  <c r="AE286" i="7"/>
  <c r="AF286" i="7" s="1"/>
  <c r="AI286" i="7" s="1"/>
  <c r="U290" i="7"/>
  <c r="W290" i="7" s="1"/>
  <c r="X290" i="7" s="1"/>
  <c r="AE290" i="7"/>
  <c r="AF290" i="7" s="1"/>
  <c r="AI290" i="7" s="1"/>
  <c r="U294" i="7"/>
  <c r="W294" i="7" s="1"/>
  <c r="X294" i="7" s="1"/>
  <c r="AE294" i="7"/>
  <c r="AF294" i="7" s="1"/>
  <c r="AI294" i="7" s="1"/>
  <c r="U300" i="7"/>
  <c r="W300" i="7" s="1"/>
  <c r="X300" i="7" s="1"/>
  <c r="AE300" i="7"/>
  <c r="AF300" i="7" s="1"/>
  <c r="AI300" i="7" s="1"/>
  <c r="U304" i="7"/>
  <c r="W304" i="7" s="1"/>
  <c r="X304" i="7" s="1"/>
  <c r="AE304" i="7"/>
  <c r="AF304" i="7" s="1"/>
  <c r="AI304" i="7" s="1"/>
  <c r="U307" i="7"/>
  <c r="W307" i="7" s="1"/>
  <c r="X307" i="7" s="1"/>
  <c r="AE307" i="7"/>
  <c r="AF307" i="7" s="1"/>
  <c r="AI307" i="7" s="1"/>
  <c r="U316" i="7"/>
  <c r="W316" i="7" s="1"/>
  <c r="X316" i="7" s="1"/>
  <c r="AE316" i="7"/>
  <c r="AF316" i="7" s="1"/>
  <c r="AI316" i="7" s="1"/>
  <c r="U320" i="7"/>
  <c r="W320" i="7" s="1"/>
  <c r="X320" i="7" s="1"/>
  <c r="AE320" i="7"/>
  <c r="AF320" i="7" s="1"/>
  <c r="AI320" i="7" s="1"/>
  <c r="U325" i="7"/>
  <c r="W325" i="7" s="1"/>
  <c r="X325" i="7" s="1"/>
  <c r="AE325" i="7"/>
  <c r="AF325" i="7" s="1"/>
  <c r="AI325" i="7" s="1"/>
  <c r="U331" i="7"/>
  <c r="W331" i="7" s="1"/>
  <c r="X331" i="7" s="1"/>
  <c r="AE331" i="7"/>
  <c r="AF331" i="7" s="1"/>
  <c r="AI331" i="7" s="1"/>
  <c r="U335" i="7"/>
  <c r="W335" i="7" s="1"/>
  <c r="X335" i="7" s="1"/>
  <c r="AE335" i="7"/>
  <c r="AF335" i="7" s="1"/>
  <c r="AI335" i="7" s="1"/>
  <c r="U338" i="7"/>
  <c r="W338" i="7" s="1"/>
  <c r="X338" i="7" s="1"/>
  <c r="AE338" i="7"/>
  <c r="AF338" i="7" s="1"/>
  <c r="AI338" i="7" s="1"/>
  <c r="U341" i="7"/>
  <c r="W341" i="7" s="1"/>
  <c r="X341" i="7" s="1"/>
  <c r="AE341" i="7"/>
  <c r="AF341" i="7" s="1"/>
  <c r="AI341" i="7" s="1"/>
  <c r="U345" i="7"/>
  <c r="W345" i="7" s="1"/>
  <c r="X345" i="7" s="1"/>
  <c r="AE345" i="7"/>
  <c r="AF345" i="7" s="1"/>
  <c r="AI345" i="7" s="1"/>
  <c r="U351" i="7"/>
  <c r="W351" i="7" s="1"/>
  <c r="X351" i="7" s="1"/>
  <c r="AE351" i="7"/>
  <c r="AF351" i="7" s="1"/>
  <c r="AI351" i="7" s="1"/>
  <c r="U357" i="7"/>
  <c r="W357" i="7" s="1"/>
  <c r="X357" i="7" s="1"/>
  <c r="AE357" i="7"/>
  <c r="AF357" i="7" s="1"/>
  <c r="AI357" i="7" s="1"/>
  <c r="U361" i="7"/>
  <c r="W361" i="7" s="1"/>
  <c r="X361" i="7" s="1"/>
  <c r="AE361" i="7"/>
  <c r="AF361" i="7" s="1"/>
  <c r="AI361" i="7" s="1"/>
  <c r="U366" i="7"/>
  <c r="W366" i="7" s="1"/>
  <c r="X366" i="7" s="1"/>
  <c r="AE366" i="7"/>
  <c r="AF366" i="7" s="1"/>
  <c r="AI366" i="7" s="1"/>
  <c r="U369" i="7"/>
  <c r="W369" i="7" s="1"/>
  <c r="X369" i="7" s="1"/>
  <c r="AE369" i="7"/>
  <c r="AF369" i="7" s="1"/>
  <c r="AI369" i="7" s="1"/>
  <c r="U375" i="7"/>
  <c r="W375" i="7" s="1"/>
  <c r="X375" i="7" s="1"/>
  <c r="AE375" i="7"/>
  <c r="AF375" i="7" s="1"/>
  <c r="AI375" i="7" s="1"/>
  <c r="U379" i="7"/>
  <c r="W379" i="7" s="1"/>
  <c r="X379" i="7" s="1"/>
  <c r="AE379" i="7"/>
  <c r="AF379" i="7" s="1"/>
  <c r="AI379" i="7" s="1"/>
  <c r="U385" i="7"/>
  <c r="W385" i="7" s="1"/>
  <c r="X385" i="7" s="1"/>
  <c r="AE385" i="7"/>
  <c r="AF385" i="7" s="1"/>
  <c r="AI385" i="7" s="1"/>
  <c r="U391" i="7"/>
  <c r="W391" i="7" s="1"/>
  <c r="X391" i="7" s="1"/>
  <c r="AE391" i="7"/>
  <c r="AF391" i="7" s="1"/>
  <c r="AI391" i="7" s="1"/>
  <c r="U395" i="7"/>
  <c r="W395" i="7" s="1"/>
  <c r="X395" i="7" s="1"/>
  <c r="AE395" i="7"/>
  <c r="AF395" i="7" s="1"/>
  <c r="AI395" i="7" s="1"/>
  <c r="U398" i="7"/>
  <c r="W398" i="7" s="1"/>
  <c r="X398" i="7" s="1"/>
  <c r="AE398" i="7"/>
  <c r="AF398" i="7" s="1"/>
  <c r="AI398" i="7" s="1"/>
  <c r="U400" i="7"/>
  <c r="W400" i="7" s="1"/>
  <c r="X400" i="7" s="1"/>
  <c r="AE400" i="7"/>
  <c r="AF400" i="7" s="1"/>
  <c r="AI400" i="7" s="1"/>
  <c r="U404" i="7"/>
  <c r="W404" i="7" s="1"/>
  <c r="X404" i="7" s="1"/>
  <c r="AE404" i="7"/>
  <c r="AF404" i="7" s="1"/>
  <c r="AI404" i="7" s="1"/>
  <c r="U409" i="7"/>
  <c r="W409" i="7" s="1"/>
  <c r="X409" i="7" s="1"/>
  <c r="AE409" i="7"/>
  <c r="AF409" i="7" s="1"/>
  <c r="AI409" i="7" s="1"/>
  <c r="U414" i="7"/>
  <c r="W414" i="7" s="1"/>
  <c r="X414" i="7" s="1"/>
  <c r="AE414" i="7"/>
  <c r="AF414" i="7" s="1"/>
  <c r="AI414" i="7" s="1"/>
  <c r="U417" i="7"/>
  <c r="W417" i="7" s="1"/>
  <c r="X417" i="7" s="1"/>
  <c r="AE417" i="7"/>
  <c r="AF417" i="7" s="1"/>
  <c r="AI417" i="7" s="1"/>
  <c r="U421" i="7"/>
  <c r="W421" i="7" s="1"/>
  <c r="X421" i="7" s="1"/>
  <c r="AE421" i="7"/>
  <c r="AF421" i="7" s="1"/>
  <c r="AI421" i="7" s="1"/>
  <c r="U425" i="7"/>
  <c r="W425" i="7" s="1"/>
  <c r="X425" i="7" s="1"/>
  <c r="AE425" i="7"/>
  <c r="AF425" i="7" s="1"/>
  <c r="AI425" i="7" s="1"/>
  <c r="U429" i="7"/>
  <c r="W429" i="7" s="1"/>
  <c r="X429" i="7" s="1"/>
  <c r="AE429" i="7"/>
  <c r="AF429" i="7" s="1"/>
  <c r="AI429" i="7" s="1"/>
  <c r="U435" i="7"/>
  <c r="W435" i="7" s="1"/>
  <c r="X435" i="7" s="1"/>
  <c r="AE435" i="7"/>
  <c r="AF435" i="7" s="1"/>
  <c r="AI435" i="7" s="1"/>
  <c r="U441" i="7"/>
  <c r="W441" i="7" s="1"/>
  <c r="X441" i="7" s="1"/>
  <c r="AE441" i="7"/>
  <c r="AF441" i="7" s="1"/>
  <c r="AI441" i="7" s="1"/>
  <c r="U788" i="7"/>
  <c r="W788" i="7" s="1"/>
  <c r="X788" i="7" s="1"/>
  <c r="AE788" i="7"/>
  <c r="AF788" i="7" s="1"/>
  <c r="AI788" i="7" s="1"/>
  <c r="U792" i="7"/>
  <c r="W792" i="7" s="1"/>
  <c r="X792" i="7" s="1"/>
  <c r="AE792" i="7"/>
  <c r="AF792" i="7" s="1"/>
  <c r="AI792" i="7" s="1"/>
  <c r="U795" i="7"/>
  <c r="W795" i="7" s="1"/>
  <c r="X795" i="7" s="1"/>
  <c r="AE795" i="7"/>
  <c r="AF795" i="7" s="1"/>
  <c r="AI795" i="7" s="1"/>
  <c r="U799" i="7"/>
  <c r="W799" i="7" s="1"/>
  <c r="X799" i="7" s="1"/>
  <c r="AE799" i="7"/>
  <c r="AF799" i="7" s="1"/>
  <c r="AI799" i="7" s="1"/>
  <c r="U806" i="7"/>
  <c r="W806" i="7" s="1"/>
  <c r="X806" i="7" s="1"/>
  <c r="AE806" i="7"/>
  <c r="AF806" i="7" s="1"/>
  <c r="AI806" i="7" s="1"/>
  <c r="U814" i="7"/>
  <c r="W814" i="7" s="1"/>
  <c r="X814" i="7" s="1"/>
  <c r="AE814" i="7"/>
  <c r="AF814" i="7" s="1"/>
  <c r="AI814" i="7" s="1"/>
  <c r="U818" i="7"/>
  <c r="W818" i="7" s="1"/>
  <c r="X818" i="7" s="1"/>
  <c r="AE818" i="7"/>
  <c r="AF818" i="7" s="1"/>
  <c r="AI818" i="7" s="1"/>
  <c r="U827" i="7"/>
  <c r="W827" i="7" s="1"/>
  <c r="X827" i="7" s="1"/>
  <c r="AE827" i="7"/>
  <c r="AF827" i="7" s="1"/>
  <c r="AI827" i="7" s="1"/>
  <c r="U837" i="7"/>
  <c r="W837" i="7" s="1"/>
  <c r="X837" i="7" s="1"/>
  <c r="AE837" i="7"/>
  <c r="AF837" i="7" s="1"/>
  <c r="AI837" i="7" s="1"/>
  <c r="U841" i="7"/>
  <c r="W841" i="7" s="1"/>
  <c r="X841" i="7" s="1"/>
  <c r="AE841" i="7"/>
  <c r="AF841" i="7" s="1"/>
  <c r="AI841" i="7" s="1"/>
  <c r="U847" i="7"/>
  <c r="W847" i="7" s="1"/>
  <c r="X847" i="7" s="1"/>
  <c r="AE847" i="7"/>
  <c r="AF847" i="7" s="1"/>
  <c r="AI847" i="7" s="1"/>
  <c r="U851" i="7"/>
  <c r="W851" i="7" s="1"/>
  <c r="X851" i="7" s="1"/>
  <c r="AE851" i="7"/>
  <c r="AF851" i="7" s="1"/>
  <c r="AI851" i="7" s="1"/>
  <c r="U857" i="7"/>
  <c r="W857" i="7" s="1"/>
  <c r="X857" i="7" s="1"/>
  <c r="AE857" i="7"/>
  <c r="AF857" i="7" s="1"/>
  <c r="AI857" i="7" s="1"/>
  <c r="U866" i="7"/>
  <c r="W866" i="7" s="1"/>
  <c r="X866" i="7" s="1"/>
  <c r="AE866" i="7"/>
  <c r="AF866" i="7" s="1"/>
  <c r="AI866" i="7" s="1"/>
  <c r="U871" i="7"/>
  <c r="W871" i="7" s="1"/>
  <c r="X871" i="7" s="1"/>
  <c r="AE871" i="7"/>
  <c r="AF871" i="7" s="1"/>
  <c r="AI871" i="7" s="1"/>
  <c r="U873" i="7"/>
  <c r="W873" i="7" s="1"/>
  <c r="X873" i="7" s="1"/>
  <c r="AE873" i="7"/>
  <c r="AF873" i="7" s="1"/>
  <c r="AI873" i="7" s="1"/>
  <c r="U1524" i="7"/>
  <c r="W1524" i="7" s="1"/>
  <c r="X1524" i="7" s="1"/>
  <c r="AE1524" i="7"/>
  <c r="AF1524" i="7" s="1"/>
  <c r="AI1524" i="7" s="1"/>
  <c r="U1533" i="7"/>
  <c r="W1533" i="7" s="1"/>
  <c r="X1533" i="7" s="1"/>
  <c r="AE1533" i="7"/>
  <c r="AF1533" i="7" s="1"/>
  <c r="AI1533" i="7" s="1"/>
  <c r="U1538" i="7"/>
  <c r="W1538" i="7" s="1"/>
  <c r="X1538" i="7" s="1"/>
  <c r="AE1538" i="7"/>
  <c r="AF1538" i="7" s="1"/>
  <c r="AI1538" i="7" s="1"/>
  <c r="U1542" i="7"/>
  <c r="W1542" i="7" s="1"/>
  <c r="X1542" i="7" s="1"/>
  <c r="AE1542" i="7"/>
  <c r="AF1542" i="7" s="1"/>
  <c r="AI1542" i="7" s="1"/>
  <c r="U1548" i="7"/>
  <c r="W1548" i="7" s="1"/>
  <c r="X1548" i="7" s="1"/>
  <c r="AE1548" i="7"/>
  <c r="AF1548" i="7" s="1"/>
  <c r="AI1548" i="7" s="1"/>
  <c r="U1552" i="7"/>
  <c r="W1552" i="7" s="1"/>
  <c r="X1552" i="7" s="1"/>
  <c r="AE1552" i="7"/>
  <c r="AF1552" i="7" s="1"/>
  <c r="AI1552" i="7" s="1"/>
  <c r="U1564" i="7"/>
  <c r="W1564" i="7" s="1"/>
  <c r="X1564" i="7" s="1"/>
  <c r="AE1564" i="7"/>
  <c r="AF1564" i="7" s="1"/>
  <c r="AI1564" i="7" s="1"/>
  <c r="U1569" i="7"/>
  <c r="W1569" i="7" s="1"/>
  <c r="X1569" i="7" s="1"/>
  <c r="AE1569" i="7"/>
  <c r="AF1569" i="7" s="1"/>
  <c r="AI1569" i="7" s="1"/>
  <c r="U1586" i="7"/>
  <c r="W1586" i="7" s="1"/>
  <c r="X1586" i="7" s="1"/>
  <c r="AE1586" i="7"/>
  <c r="AF1586" i="7" s="1"/>
  <c r="AI1586" i="7" s="1"/>
  <c r="U1598" i="7"/>
  <c r="W1598" i="7" s="1"/>
  <c r="X1598" i="7" s="1"/>
  <c r="AE1598" i="7"/>
  <c r="AF1598" i="7" s="1"/>
  <c r="AI1598" i="7" s="1"/>
  <c r="U1603" i="7"/>
  <c r="W1603" i="7" s="1"/>
  <c r="X1603" i="7" s="1"/>
  <c r="AE1603" i="7"/>
  <c r="AF1603" i="7" s="1"/>
  <c r="AI1603" i="7" s="1"/>
  <c r="U1609" i="7"/>
  <c r="W1609" i="7" s="1"/>
  <c r="X1609" i="7" s="1"/>
  <c r="AE1609" i="7"/>
  <c r="AF1609" i="7" s="1"/>
  <c r="AI1609" i="7" s="1"/>
  <c r="U1622" i="7"/>
  <c r="W1622" i="7" s="1"/>
  <c r="X1622" i="7" s="1"/>
  <c r="AE1622" i="7"/>
  <c r="AF1622" i="7" s="1"/>
  <c r="AI1622" i="7" s="1"/>
  <c r="U1626" i="7"/>
  <c r="W1626" i="7" s="1"/>
  <c r="X1626" i="7" s="1"/>
  <c r="AE1626" i="7"/>
  <c r="AF1626" i="7" s="1"/>
  <c r="AI1626" i="7" s="1"/>
  <c r="U1629" i="7"/>
  <c r="W1629" i="7" s="1"/>
  <c r="X1629" i="7" s="1"/>
  <c r="AE1629" i="7"/>
  <c r="AF1629" i="7" s="1"/>
  <c r="AI1629" i="7" s="1"/>
  <c r="U1633" i="7"/>
  <c r="W1633" i="7" s="1"/>
  <c r="X1633" i="7" s="1"/>
  <c r="AE1633" i="7"/>
  <c r="AF1633" i="7" s="1"/>
  <c r="AI1633" i="7" s="1"/>
  <c r="U1658" i="7"/>
  <c r="W1658" i="7" s="1"/>
  <c r="X1658" i="7" s="1"/>
  <c r="AE1658" i="7"/>
  <c r="AF1658" i="7" s="1"/>
  <c r="AI1658" i="7" s="1"/>
  <c r="U1661" i="7"/>
  <c r="W1661" i="7" s="1"/>
  <c r="X1661" i="7" s="1"/>
  <c r="AE1661" i="7"/>
  <c r="AF1661" i="7" s="1"/>
  <c r="AI1661" i="7" s="1"/>
  <c r="U1669" i="7"/>
  <c r="W1669" i="7" s="1"/>
  <c r="X1669" i="7" s="1"/>
  <c r="AE1669" i="7"/>
  <c r="AF1669" i="7" s="1"/>
  <c r="AI1669" i="7" s="1"/>
  <c r="U1675" i="7"/>
  <c r="W1675" i="7" s="1"/>
  <c r="X1675" i="7" s="1"/>
  <c r="AE1675" i="7"/>
  <c r="AF1675" i="7" s="1"/>
  <c r="AI1675" i="7" s="1"/>
  <c r="U1689" i="7"/>
  <c r="W1689" i="7" s="1"/>
  <c r="X1689" i="7" s="1"/>
  <c r="AE1689" i="7"/>
  <c r="AF1689" i="7" s="1"/>
  <c r="AI1689" i="7" s="1"/>
  <c r="U1691" i="7"/>
  <c r="W1691" i="7" s="1"/>
  <c r="X1691" i="7" s="1"/>
  <c r="AE1691" i="7"/>
  <c r="AF1691" i="7" s="1"/>
  <c r="AI1691" i="7" s="1"/>
  <c r="U1701" i="7"/>
  <c r="W1701" i="7" s="1"/>
  <c r="X1701" i="7" s="1"/>
  <c r="AE1701" i="7"/>
  <c r="AF1701" i="7" s="1"/>
  <c r="AI1701" i="7" s="1"/>
  <c r="U1703" i="7"/>
  <c r="W1703" i="7" s="1"/>
  <c r="X1703" i="7" s="1"/>
  <c r="AE1703" i="7"/>
  <c r="AF1703" i="7" s="1"/>
  <c r="AI1703" i="7" s="1"/>
  <c r="U1708" i="7"/>
  <c r="W1708" i="7" s="1"/>
  <c r="X1708" i="7" s="1"/>
  <c r="AE1708" i="7"/>
  <c r="AF1708" i="7" s="1"/>
  <c r="AI1708" i="7" s="1"/>
  <c r="U1715" i="7"/>
  <c r="W1715" i="7" s="1"/>
  <c r="X1715" i="7" s="1"/>
  <c r="AE1715" i="7"/>
  <c r="AF1715" i="7" s="1"/>
  <c r="AI1715" i="7" s="1"/>
  <c r="U1719" i="7"/>
  <c r="W1719" i="7" s="1"/>
  <c r="X1719" i="7" s="1"/>
  <c r="AE1719" i="7"/>
  <c r="AF1719" i="7" s="1"/>
  <c r="AI1719" i="7" s="1"/>
  <c r="U1722" i="7"/>
  <c r="W1722" i="7" s="1"/>
  <c r="X1722" i="7" s="1"/>
  <c r="AE1722" i="7"/>
  <c r="AF1722" i="7" s="1"/>
  <c r="AI1722" i="7" s="1"/>
  <c r="U1732" i="7"/>
  <c r="W1732" i="7" s="1"/>
  <c r="X1732" i="7" s="1"/>
  <c r="AE1732" i="7"/>
  <c r="AF1732" i="7" s="1"/>
  <c r="AI1732" i="7" s="1"/>
  <c r="U1736" i="7"/>
  <c r="W1736" i="7" s="1"/>
  <c r="X1736" i="7" s="1"/>
  <c r="AE1736" i="7"/>
  <c r="AF1736" i="7" s="1"/>
  <c r="AI1736" i="7" s="1"/>
  <c r="U1750" i="7"/>
  <c r="W1750" i="7" s="1"/>
  <c r="X1750" i="7" s="1"/>
  <c r="AE1750" i="7"/>
  <c r="AF1750" i="7" s="1"/>
  <c r="AI1750" i="7" s="1"/>
  <c r="U1759" i="7"/>
  <c r="W1759" i="7" s="1"/>
  <c r="X1759" i="7" s="1"/>
  <c r="AE1759" i="7"/>
  <c r="AF1759" i="7" s="1"/>
  <c r="AI1759" i="7" s="1"/>
  <c r="U4" i="7"/>
  <c r="W4" i="7" s="1"/>
  <c r="X4" i="7" s="1"/>
  <c r="AE4" i="7"/>
  <c r="AF4" i="7" s="1"/>
  <c r="AI4" i="7" s="1"/>
  <c r="U8" i="7"/>
  <c r="W8" i="7" s="1"/>
  <c r="X8" i="7" s="1"/>
  <c r="AE8" i="7"/>
  <c r="AF8" i="7" s="1"/>
  <c r="AI8" i="7" s="1"/>
  <c r="U13" i="7"/>
  <c r="W13" i="7" s="1"/>
  <c r="X13" i="7" s="1"/>
  <c r="AE13" i="7"/>
  <c r="AF13" i="7" s="1"/>
  <c r="AI13" i="7" s="1"/>
  <c r="U19" i="7"/>
  <c r="W19" i="7" s="1"/>
  <c r="X19" i="7" s="1"/>
  <c r="AE19" i="7"/>
  <c r="AF19" i="7" s="1"/>
  <c r="AI19" i="7" s="1"/>
  <c r="U24" i="7"/>
  <c r="W24" i="7" s="1"/>
  <c r="X24" i="7" s="1"/>
  <c r="AE24" i="7"/>
  <c r="AF24" i="7" s="1"/>
  <c r="AI24" i="7" s="1"/>
  <c r="U29" i="7"/>
  <c r="W29" i="7" s="1"/>
  <c r="X29" i="7" s="1"/>
  <c r="AE29" i="7"/>
  <c r="AF29" i="7" s="1"/>
  <c r="AI29" i="7" s="1"/>
  <c r="U33" i="7"/>
  <c r="W33" i="7" s="1"/>
  <c r="X33" i="7" s="1"/>
  <c r="AE33" i="7"/>
  <c r="AF33" i="7" s="1"/>
  <c r="AI33" i="7" s="1"/>
  <c r="U38" i="7"/>
  <c r="W38" i="7" s="1"/>
  <c r="X38" i="7" s="1"/>
  <c r="AE38" i="7"/>
  <c r="AF38" i="7" s="1"/>
  <c r="AI38" i="7" s="1"/>
  <c r="U41" i="7"/>
  <c r="W41" i="7" s="1"/>
  <c r="X41" i="7" s="1"/>
  <c r="AE41" i="7"/>
  <c r="AF41" i="7" s="1"/>
  <c r="AI41" i="7" s="1"/>
  <c r="U44" i="7"/>
  <c r="W44" i="7" s="1"/>
  <c r="X44" i="7" s="1"/>
  <c r="AE44" i="7"/>
  <c r="AF44" i="7" s="1"/>
  <c r="AI44" i="7" s="1"/>
  <c r="U47" i="7"/>
  <c r="W47" i="7" s="1"/>
  <c r="X47" i="7" s="1"/>
  <c r="AE47" i="7"/>
  <c r="AF47" i="7" s="1"/>
  <c r="AI47" i="7" s="1"/>
  <c r="U51" i="7"/>
  <c r="W51" i="7" s="1"/>
  <c r="X51" i="7" s="1"/>
  <c r="AE51" i="7"/>
  <c r="AF51" i="7" s="1"/>
  <c r="AI51" i="7" s="1"/>
  <c r="U55" i="7"/>
  <c r="W55" i="7" s="1"/>
  <c r="X55" i="7" s="1"/>
  <c r="AE55" i="7"/>
  <c r="AF55" i="7" s="1"/>
  <c r="AI55" i="7" s="1"/>
  <c r="U59" i="7"/>
  <c r="W59" i="7" s="1"/>
  <c r="X59" i="7" s="1"/>
  <c r="AE59" i="7"/>
  <c r="AF59" i="7" s="1"/>
  <c r="AI59" i="7" s="1"/>
  <c r="U62" i="7"/>
  <c r="W62" i="7" s="1"/>
  <c r="X62" i="7" s="1"/>
  <c r="AE62" i="7"/>
  <c r="AF62" i="7" s="1"/>
  <c r="AI62" i="7" s="1"/>
  <c r="U67" i="7"/>
  <c r="W67" i="7" s="1"/>
  <c r="X67" i="7" s="1"/>
  <c r="AE67" i="7"/>
  <c r="AF67" i="7" s="1"/>
  <c r="AI67" i="7" s="1"/>
  <c r="U70" i="7"/>
  <c r="W70" i="7" s="1"/>
  <c r="X70" i="7" s="1"/>
  <c r="AE70" i="7"/>
  <c r="AF70" i="7" s="1"/>
  <c r="AI70" i="7" s="1"/>
  <c r="U75" i="7"/>
  <c r="W75" i="7" s="1"/>
  <c r="X75" i="7" s="1"/>
  <c r="AE75" i="7"/>
  <c r="AF75" i="7" s="1"/>
  <c r="AI75" i="7" s="1"/>
  <c r="U80" i="7"/>
  <c r="W80" i="7" s="1"/>
  <c r="X80" i="7" s="1"/>
  <c r="AE80" i="7"/>
  <c r="AF80" i="7" s="1"/>
  <c r="AI80" i="7" s="1"/>
  <c r="U83" i="7"/>
  <c r="W83" i="7" s="1"/>
  <c r="X83" i="7" s="1"/>
  <c r="AE83" i="7"/>
  <c r="AF83" i="7" s="1"/>
  <c r="AI83" i="7" s="1"/>
  <c r="U87" i="7"/>
  <c r="W87" i="7" s="1"/>
  <c r="X87" i="7" s="1"/>
  <c r="AE87" i="7"/>
  <c r="AF87" i="7" s="1"/>
  <c r="AI87" i="7" s="1"/>
  <c r="U92" i="7"/>
  <c r="W92" i="7" s="1"/>
  <c r="X92" i="7" s="1"/>
  <c r="AE92" i="7"/>
  <c r="AF92" i="7" s="1"/>
  <c r="AI92" i="7" s="1"/>
  <c r="U96" i="7"/>
  <c r="W96" i="7" s="1"/>
  <c r="X96" i="7" s="1"/>
  <c r="AE96" i="7"/>
  <c r="AF96" i="7" s="1"/>
  <c r="AI96" i="7" s="1"/>
  <c r="U101" i="7"/>
  <c r="W101" i="7" s="1"/>
  <c r="X101" i="7" s="1"/>
  <c r="AE101" i="7"/>
  <c r="AF101" i="7" s="1"/>
  <c r="AI101" i="7" s="1"/>
  <c r="U105" i="7"/>
  <c r="W105" i="7" s="1"/>
  <c r="X105" i="7" s="1"/>
  <c r="AE105" i="7"/>
  <c r="AF105" i="7" s="1"/>
  <c r="AI105" i="7" s="1"/>
  <c r="U111" i="7"/>
  <c r="W111" i="7" s="1"/>
  <c r="X111" i="7" s="1"/>
  <c r="AE111" i="7"/>
  <c r="AF111" i="7" s="1"/>
  <c r="AI111" i="7" s="1"/>
  <c r="U114" i="7"/>
  <c r="W114" i="7" s="1"/>
  <c r="X114" i="7" s="1"/>
  <c r="AE114" i="7"/>
  <c r="AF114" i="7" s="1"/>
  <c r="AI114" i="7" s="1"/>
  <c r="U120" i="7"/>
  <c r="W120" i="7" s="1"/>
  <c r="X120" i="7" s="1"/>
  <c r="AE120" i="7"/>
  <c r="AF120" i="7" s="1"/>
  <c r="AI120" i="7" s="1"/>
  <c r="U127" i="7"/>
  <c r="W127" i="7" s="1"/>
  <c r="X127" i="7" s="1"/>
  <c r="AE127" i="7"/>
  <c r="AF127" i="7" s="1"/>
  <c r="AI127" i="7" s="1"/>
  <c r="U131" i="7"/>
  <c r="W131" i="7" s="1"/>
  <c r="X131" i="7" s="1"/>
  <c r="AE131" i="7"/>
  <c r="AF131" i="7" s="1"/>
  <c r="AI131" i="7" s="1"/>
  <c r="U136" i="7"/>
  <c r="W136" i="7" s="1"/>
  <c r="X136" i="7" s="1"/>
  <c r="AE136" i="7"/>
  <c r="AF136" i="7" s="1"/>
  <c r="AI136" i="7" s="1"/>
  <c r="U142" i="7"/>
  <c r="W142" i="7" s="1"/>
  <c r="X142" i="7" s="1"/>
  <c r="AE142" i="7"/>
  <c r="AF142" i="7" s="1"/>
  <c r="AI142" i="7" s="1"/>
  <c r="U147" i="7"/>
  <c r="W147" i="7" s="1"/>
  <c r="X147" i="7" s="1"/>
  <c r="AE147" i="7"/>
  <c r="AF147" i="7" s="1"/>
  <c r="AI147" i="7" s="1"/>
  <c r="U156" i="7"/>
  <c r="W156" i="7" s="1"/>
  <c r="X156" i="7" s="1"/>
  <c r="AE156" i="7"/>
  <c r="AF156" i="7" s="1"/>
  <c r="AI156" i="7" s="1"/>
  <c r="U159" i="7"/>
  <c r="W159" i="7" s="1"/>
  <c r="X159" i="7" s="1"/>
  <c r="AE159" i="7"/>
  <c r="AF159" i="7" s="1"/>
  <c r="AI159" i="7" s="1"/>
  <c r="U164" i="7"/>
  <c r="W164" i="7" s="1"/>
  <c r="X164" i="7" s="1"/>
  <c r="AE164" i="7"/>
  <c r="AF164" i="7" s="1"/>
  <c r="AI164" i="7" s="1"/>
  <c r="U171" i="7"/>
  <c r="W171" i="7" s="1"/>
  <c r="X171" i="7" s="1"/>
  <c r="AE171" i="7"/>
  <c r="AF171" i="7" s="1"/>
  <c r="AI171" i="7" s="1"/>
  <c r="U176" i="7"/>
  <c r="W176" i="7" s="1"/>
  <c r="X176" i="7" s="1"/>
  <c r="AE176" i="7"/>
  <c r="AF176" i="7" s="1"/>
  <c r="AI176" i="7" s="1"/>
  <c r="U181" i="7"/>
  <c r="W181" i="7" s="1"/>
  <c r="X181" i="7" s="1"/>
  <c r="AE181" i="7"/>
  <c r="AF181" i="7" s="1"/>
  <c r="AI181" i="7" s="1"/>
  <c r="U188" i="7"/>
  <c r="W188" i="7" s="1"/>
  <c r="X188" i="7" s="1"/>
  <c r="AE188" i="7"/>
  <c r="AF188" i="7" s="1"/>
  <c r="AI188" i="7" s="1"/>
  <c r="U193" i="7"/>
  <c r="W193" i="7" s="1"/>
  <c r="X193" i="7" s="1"/>
  <c r="AE193" i="7"/>
  <c r="AF193" i="7" s="1"/>
  <c r="AI193" i="7" s="1"/>
  <c r="U197" i="7"/>
  <c r="W197" i="7" s="1"/>
  <c r="X197" i="7" s="1"/>
  <c r="AE197" i="7"/>
  <c r="AF197" i="7" s="1"/>
  <c r="AI197" i="7" s="1"/>
  <c r="U202" i="7"/>
  <c r="W202" i="7" s="1"/>
  <c r="X202" i="7" s="1"/>
  <c r="AE202" i="7"/>
  <c r="AF202" i="7" s="1"/>
  <c r="AI202" i="7" s="1"/>
  <c r="U209" i="7"/>
  <c r="W209" i="7" s="1"/>
  <c r="X209" i="7" s="1"/>
  <c r="AE209" i="7"/>
  <c r="AF209" i="7" s="1"/>
  <c r="AI209" i="7" s="1"/>
  <c r="U215" i="7"/>
  <c r="W215" i="7" s="1"/>
  <c r="X215" i="7" s="1"/>
  <c r="AE215" i="7"/>
  <c r="AF215" i="7" s="1"/>
  <c r="AI215" i="7" s="1"/>
  <c r="U223" i="7"/>
  <c r="W223" i="7" s="1"/>
  <c r="X223" i="7" s="1"/>
  <c r="AE223" i="7"/>
  <c r="AF223" i="7" s="1"/>
  <c r="AI223" i="7" s="1"/>
  <c r="U229" i="7"/>
  <c r="W229" i="7" s="1"/>
  <c r="X229" i="7" s="1"/>
  <c r="AE229" i="7"/>
  <c r="AF229" i="7" s="1"/>
  <c r="AI229" i="7" s="1"/>
  <c r="U234" i="7"/>
  <c r="W234" i="7" s="1"/>
  <c r="X234" i="7" s="1"/>
  <c r="AE234" i="7"/>
  <c r="AF234" i="7" s="1"/>
  <c r="AI234" i="7" s="1"/>
  <c r="U239" i="7"/>
  <c r="W239" i="7" s="1"/>
  <c r="X239" i="7" s="1"/>
  <c r="AE239" i="7"/>
  <c r="AF239" i="7" s="1"/>
  <c r="AI239" i="7" s="1"/>
  <c r="U245" i="7"/>
  <c r="W245" i="7" s="1"/>
  <c r="X245" i="7" s="1"/>
  <c r="AE245" i="7"/>
  <c r="AF245" i="7" s="1"/>
  <c r="AI245" i="7" s="1"/>
  <c r="U248" i="7"/>
  <c r="W248" i="7" s="1"/>
  <c r="X248" i="7" s="1"/>
  <c r="AE248" i="7"/>
  <c r="AF248" i="7" s="1"/>
  <c r="AI248" i="7" s="1"/>
  <c r="U253" i="7"/>
  <c r="W253" i="7" s="1"/>
  <c r="X253" i="7" s="1"/>
  <c r="AE253" i="7"/>
  <c r="AF253" i="7" s="1"/>
  <c r="AI253" i="7" s="1"/>
  <c r="U258" i="7"/>
  <c r="W258" i="7" s="1"/>
  <c r="X258" i="7" s="1"/>
  <c r="AE258" i="7"/>
  <c r="AF258" i="7" s="1"/>
  <c r="AI258" i="7" s="1"/>
  <c r="U262" i="7"/>
  <c r="W262" i="7" s="1"/>
  <c r="X262" i="7" s="1"/>
  <c r="AE262" i="7"/>
  <c r="AF262" i="7" s="1"/>
  <c r="AI262" i="7" s="1"/>
  <c r="U267" i="7"/>
  <c r="W267" i="7" s="1"/>
  <c r="X267" i="7" s="1"/>
  <c r="AE267" i="7"/>
  <c r="AF267" i="7" s="1"/>
  <c r="AI267" i="7" s="1"/>
  <c r="U272" i="7"/>
  <c r="W272" i="7" s="1"/>
  <c r="X272" i="7" s="1"/>
  <c r="AE272" i="7"/>
  <c r="AF272" i="7" s="1"/>
  <c r="AI272" i="7" s="1"/>
  <c r="U274" i="7"/>
  <c r="W274" i="7" s="1"/>
  <c r="X274" i="7" s="1"/>
  <c r="AE274" i="7"/>
  <c r="AF274" i="7" s="1"/>
  <c r="AI274" i="7" s="1"/>
  <c r="U278" i="7"/>
  <c r="W278" i="7" s="1"/>
  <c r="X278" i="7" s="1"/>
  <c r="AE278" i="7"/>
  <c r="AF278" i="7" s="1"/>
  <c r="AI278" i="7" s="1"/>
  <c r="U281" i="7"/>
  <c r="W281" i="7" s="1"/>
  <c r="X281" i="7" s="1"/>
  <c r="AE281" i="7"/>
  <c r="AF281" i="7" s="1"/>
  <c r="AI281" i="7" s="1"/>
  <c r="U285" i="7"/>
  <c r="W285" i="7" s="1"/>
  <c r="X285" i="7" s="1"/>
  <c r="AE285" i="7"/>
  <c r="AF285" i="7" s="1"/>
  <c r="AI285" i="7" s="1"/>
  <c r="U288" i="7"/>
  <c r="W288" i="7" s="1"/>
  <c r="X288" i="7" s="1"/>
  <c r="AE288" i="7"/>
  <c r="AF288" i="7" s="1"/>
  <c r="AI288" i="7" s="1"/>
  <c r="U293" i="7"/>
  <c r="W293" i="7" s="1"/>
  <c r="X293" i="7" s="1"/>
  <c r="AE293" i="7"/>
  <c r="AF293" i="7" s="1"/>
  <c r="AI293" i="7" s="1"/>
  <c r="U298" i="7"/>
  <c r="W298" i="7" s="1"/>
  <c r="X298" i="7" s="1"/>
  <c r="AE298" i="7"/>
  <c r="AF298" i="7" s="1"/>
  <c r="AI298" i="7" s="1"/>
  <c r="U301" i="7"/>
  <c r="W301" i="7" s="1"/>
  <c r="X301" i="7" s="1"/>
  <c r="AE301" i="7"/>
  <c r="AF301" i="7" s="1"/>
  <c r="AI301" i="7" s="1"/>
  <c r="U309" i="7"/>
  <c r="W309" i="7" s="1"/>
  <c r="X309" i="7" s="1"/>
  <c r="AE309" i="7"/>
  <c r="AF309" i="7" s="1"/>
  <c r="AI309" i="7" s="1"/>
  <c r="U313" i="7"/>
  <c r="W313" i="7" s="1"/>
  <c r="X313" i="7" s="1"/>
  <c r="AE313" i="7"/>
  <c r="AF313" i="7" s="1"/>
  <c r="AI313" i="7" s="1"/>
  <c r="U318" i="7"/>
  <c r="W318" i="7" s="1"/>
  <c r="X318" i="7" s="1"/>
  <c r="AE318" i="7"/>
  <c r="AF318" i="7" s="1"/>
  <c r="AI318" i="7" s="1"/>
  <c r="U321" i="7"/>
  <c r="W321" i="7" s="1"/>
  <c r="X321" i="7" s="1"/>
  <c r="AE321" i="7"/>
  <c r="AF321" i="7" s="1"/>
  <c r="AI321" i="7" s="1"/>
  <c r="U326" i="7"/>
  <c r="W326" i="7" s="1"/>
  <c r="X326" i="7" s="1"/>
  <c r="AE326" i="7"/>
  <c r="AF326" i="7" s="1"/>
  <c r="AI326" i="7" s="1"/>
  <c r="U329" i="7"/>
  <c r="W329" i="7" s="1"/>
  <c r="X329" i="7" s="1"/>
  <c r="AE329" i="7"/>
  <c r="AF329" i="7" s="1"/>
  <c r="AI329" i="7" s="1"/>
  <c r="U333" i="7"/>
  <c r="W333" i="7" s="1"/>
  <c r="X333" i="7" s="1"/>
  <c r="AE333" i="7"/>
  <c r="AF333" i="7" s="1"/>
  <c r="AI333" i="7" s="1"/>
  <c r="U343" i="7"/>
  <c r="W343" i="7" s="1"/>
  <c r="X343" i="7" s="1"/>
  <c r="AE343" i="7"/>
  <c r="AF343" i="7" s="1"/>
  <c r="AI343" i="7" s="1"/>
  <c r="U349" i="7"/>
  <c r="W349" i="7" s="1"/>
  <c r="X349" i="7" s="1"/>
  <c r="AE349" i="7"/>
  <c r="AF349" i="7" s="1"/>
  <c r="AI349" i="7" s="1"/>
  <c r="U355" i="7"/>
  <c r="W355" i="7" s="1"/>
  <c r="X355" i="7" s="1"/>
  <c r="AE355" i="7"/>
  <c r="AF355" i="7" s="1"/>
  <c r="AI355" i="7" s="1"/>
  <c r="U370" i="7"/>
  <c r="W370" i="7" s="1"/>
  <c r="X370" i="7" s="1"/>
  <c r="AE370" i="7"/>
  <c r="AF370" i="7" s="1"/>
  <c r="AI370" i="7" s="1"/>
  <c r="U374" i="7"/>
  <c r="W374" i="7" s="1"/>
  <c r="X374" i="7" s="1"/>
  <c r="AE374" i="7"/>
  <c r="AF374" i="7" s="1"/>
  <c r="AI374" i="7" s="1"/>
  <c r="U378" i="7"/>
  <c r="W378" i="7" s="1"/>
  <c r="X378" i="7" s="1"/>
  <c r="AE378" i="7"/>
  <c r="AF378" i="7" s="1"/>
  <c r="AI378" i="7" s="1"/>
  <c r="U384" i="7"/>
  <c r="W384" i="7" s="1"/>
  <c r="X384" i="7" s="1"/>
  <c r="AE384" i="7"/>
  <c r="AF384" i="7" s="1"/>
  <c r="AI384" i="7" s="1"/>
  <c r="U390" i="7"/>
  <c r="W390" i="7" s="1"/>
  <c r="X390" i="7" s="1"/>
  <c r="AE390" i="7"/>
  <c r="AF390" i="7" s="1"/>
  <c r="AI390" i="7" s="1"/>
  <c r="U394" i="7"/>
  <c r="W394" i="7" s="1"/>
  <c r="X394" i="7" s="1"/>
  <c r="AE394" i="7"/>
  <c r="AF394" i="7" s="1"/>
  <c r="AI394" i="7" s="1"/>
  <c r="U401" i="7"/>
  <c r="W401" i="7" s="1"/>
  <c r="X401" i="7" s="1"/>
  <c r="AE401" i="7"/>
  <c r="AF401" i="7" s="1"/>
  <c r="AI401" i="7" s="1"/>
  <c r="U406" i="7"/>
  <c r="W406" i="7" s="1"/>
  <c r="X406" i="7" s="1"/>
  <c r="AE406" i="7"/>
  <c r="AF406" i="7" s="1"/>
  <c r="AI406" i="7" s="1"/>
  <c r="U407" i="7"/>
  <c r="W407" i="7" s="1"/>
  <c r="X407" i="7" s="1"/>
  <c r="AE407" i="7"/>
  <c r="AF407" i="7" s="1"/>
  <c r="AI407" i="7" s="1"/>
  <c r="U412" i="7"/>
  <c r="W412" i="7" s="1"/>
  <c r="X412" i="7" s="1"/>
  <c r="AE412" i="7"/>
  <c r="AF412" i="7" s="1"/>
  <c r="AI412" i="7" s="1"/>
  <c r="U416" i="7"/>
  <c r="W416" i="7" s="1"/>
  <c r="X416" i="7" s="1"/>
  <c r="AE416" i="7"/>
  <c r="AF416" i="7" s="1"/>
  <c r="AI416" i="7" s="1"/>
  <c r="U419" i="7"/>
  <c r="W419" i="7" s="1"/>
  <c r="X419" i="7" s="1"/>
  <c r="AE419" i="7"/>
  <c r="AF419" i="7" s="1"/>
  <c r="AI419" i="7" s="1"/>
  <c r="U423" i="7"/>
  <c r="W423" i="7" s="1"/>
  <c r="X423" i="7" s="1"/>
  <c r="AE423" i="7"/>
  <c r="AF423" i="7" s="1"/>
  <c r="AI423" i="7" s="1"/>
  <c r="U426" i="7"/>
  <c r="W426" i="7" s="1"/>
  <c r="X426" i="7" s="1"/>
  <c r="AE426" i="7"/>
  <c r="AF426" i="7" s="1"/>
  <c r="AI426" i="7" s="1"/>
  <c r="U431" i="7"/>
  <c r="W431" i="7" s="1"/>
  <c r="X431" i="7" s="1"/>
  <c r="AE431" i="7"/>
  <c r="AF431" i="7" s="1"/>
  <c r="AI431" i="7" s="1"/>
  <c r="U434" i="7"/>
  <c r="W434" i="7" s="1"/>
  <c r="X434" i="7" s="1"/>
  <c r="AE434" i="7"/>
  <c r="AF434" i="7" s="1"/>
  <c r="AI434" i="7" s="1"/>
  <c r="U438" i="7"/>
  <c r="W438" i="7" s="1"/>
  <c r="X438" i="7" s="1"/>
  <c r="AE438" i="7"/>
  <c r="AF438" i="7" s="1"/>
  <c r="AI438" i="7" s="1"/>
  <c r="U442" i="7"/>
  <c r="W442" i="7" s="1"/>
  <c r="X442" i="7" s="1"/>
  <c r="AE442" i="7"/>
  <c r="AF442" i="7" s="1"/>
  <c r="AI442" i="7" s="1"/>
  <c r="U787" i="7"/>
  <c r="W787" i="7" s="1"/>
  <c r="X787" i="7" s="1"/>
  <c r="AE787" i="7"/>
  <c r="AF787" i="7" s="1"/>
  <c r="AI787" i="7" s="1"/>
  <c r="U793" i="7"/>
  <c r="W793" i="7" s="1"/>
  <c r="X793" i="7" s="1"/>
  <c r="AE793" i="7"/>
  <c r="AF793" i="7" s="1"/>
  <c r="AI793" i="7" s="1"/>
  <c r="U797" i="7"/>
  <c r="W797" i="7" s="1"/>
  <c r="X797" i="7" s="1"/>
  <c r="AE797" i="7"/>
  <c r="AF797" i="7" s="1"/>
  <c r="AI797" i="7" s="1"/>
  <c r="U801" i="7"/>
  <c r="W801" i="7" s="1"/>
  <c r="X801" i="7" s="1"/>
  <c r="AE801" i="7"/>
  <c r="AF801" i="7" s="1"/>
  <c r="AI801" i="7" s="1"/>
  <c r="U805" i="7"/>
  <c r="W805" i="7" s="1"/>
  <c r="X805" i="7" s="1"/>
  <c r="AE805" i="7"/>
  <c r="AF805" i="7" s="1"/>
  <c r="AI805" i="7" s="1"/>
  <c r="U811" i="7"/>
  <c r="W811" i="7" s="1"/>
  <c r="X811" i="7" s="1"/>
  <c r="AE811" i="7"/>
  <c r="AF811" i="7" s="1"/>
  <c r="AI811" i="7" s="1"/>
  <c r="U815" i="7"/>
  <c r="W815" i="7" s="1"/>
  <c r="X815" i="7" s="1"/>
  <c r="AE815" i="7"/>
  <c r="AF815" i="7" s="1"/>
  <c r="AI815" i="7" s="1"/>
  <c r="U819" i="7"/>
  <c r="W819" i="7" s="1"/>
  <c r="X819" i="7" s="1"/>
  <c r="AE819" i="7"/>
  <c r="AF819" i="7" s="1"/>
  <c r="AI819" i="7" s="1"/>
  <c r="U823" i="7"/>
  <c r="W823" i="7" s="1"/>
  <c r="X823" i="7" s="1"/>
  <c r="AE823" i="7"/>
  <c r="AF823" i="7" s="1"/>
  <c r="AI823" i="7" s="1"/>
  <c r="U826" i="7"/>
  <c r="W826" i="7" s="1"/>
  <c r="X826" i="7" s="1"/>
  <c r="AE826" i="7"/>
  <c r="AF826" i="7" s="1"/>
  <c r="AI826" i="7" s="1"/>
  <c r="U832" i="7"/>
  <c r="W832" i="7" s="1"/>
  <c r="X832" i="7" s="1"/>
  <c r="AE832" i="7"/>
  <c r="AF832" i="7" s="1"/>
  <c r="AI832" i="7" s="1"/>
  <c r="U835" i="7"/>
  <c r="W835" i="7" s="1"/>
  <c r="X835" i="7" s="1"/>
  <c r="AE835" i="7"/>
  <c r="AF835" i="7" s="1"/>
  <c r="AI835" i="7" s="1"/>
  <c r="U842" i="7"/>
  <c r="W842" i="7" s="1"/>
  <c r="X842" i="7" s="1"/>
  <c r="AE842" i="7"/>
  <c r="AF842" i="7" s="1"/>
  <c r="AI842" i="7" s="1"/>
  <c r="U845" i="7"/>
  <c r="W845" i="7" s="1"/>
  <c r="X845" i="7" s="1"/>
  <c r="AE845" i="7"/>
  <c r="AF845" i="7" s="1"/>
  <c r="AI845" i="7" s="1"/>
  <c r="U853" i="7"/>
  <c r="W853" i="7" s="1"/>
  <c r="X853" i="7" s="1"/>
  <c r="AE853" i="7"/>
  <c r="AF853" i="7" s="1"/>
  <c r="AI853" i="7" s="1"/>
  <c r="U858" i="7"/>
  <c r="W858" i="7" s="1"/>
  <c r="X858" i="7" s="1"/>
  <c r="AE858" i="7"/>
  <c r="AF858" i="7" s="1"/>
  <c r="AI858" i="7" s="1"/>
  <c r="U863" i="7"/>
  <c r="W863" i="7" s="1"/>
  <c r="X863" i="7" s="1"/>
  <c r="AE863" i="7"/>
  <c r="AF863" i="7" s="1"/>
  <c r="AI863" i="7" s="1"/>
  <c r="U867" i="7"/>
  <c r="W867" i="7" s="1"/>
  <c r="X867" i="7" s="1"/>
  <c r="AE867" i="7"/>
  <c r="AF867" i="7" s="1"/>
  <c r="AI867" i="7" s="1"/>
  <c r="U870" i="7"/>
  <c r="W870" i="7" s="1"/>
  <c r="X870" i="7" s="1"/>
  <c r="AE870" i="7"/>
  <c r="AF870" i="7" s="1"/>
  <c r="AI870" i="7" s="1"/>
  <c r="U872" i="7"/>
  <c r="W872" i="7" s="1"/>
  <c r="X872" i="7" s="1"/>
  <c r="AE872" i="7"/>
  <c r="AF872" i="7" s="1"/>
  <c r="AI872" i="7" s="1"/>
  <c r="U879" i="7"/>
  <c r="W879" i="7" s="1"/>
  <c r="X879" i="7" s="1"/>
  <c r="AE879" i="7"/>
  <c r="AF879" i="7" s="1"/>
  <c r="AI879" i="7" s="1"/>
  <c r="U882" i="7"/>
  <c r="W882" i="7" s="1"/>
  <c r="X882" i="7" s="1"/>
  <c r="AE882" i="7"/>
  <c r="AF882" i="7" s="1"/>
  <c r="AI882" i="7" s="1"/>
  <c r="U1523" i="7"/>
  <c r="W1523" i="7" s="1"/>
  <c r="X1523" i="7" s="1"/>
  <c r="AE1523" i="7"/>
  <c r="AF1523" i="7" s="1"/>
  <c r="AI1523" i="7" s="1"/>
  <c r="U1528" i="7"/>
  <c r="W1528" i="7" s="1"/>
  <c r="X1528" i="7" s="1"/>
  <c r="AE1528" i="7"/>
  <c r="AF1528" i="7" s="1"/>
  <c r="AI1528" i="7" s="1"/>
  <c r="U1532" i="7"/>
  <c r="W1532" i="7" s="1"/>
  <c r="X1532" i="7" s="1"/>
  <c r="AE1532" i="7"/>
  <c r="AF1532" i="7" s="1"/>
  <c r="AI1532" i="7" s="1"/>
  <c r="U1539" i="7"/>
  <c r="W1539" i="7" s="1"/>
  <c r="X1539" i="7" s="1"/>
  <c r="AE1539" i="7"/>
  <c r="AF1539" i="7" s="1"/>
  <c r="AI1539" i="7" s="1"/>
  <c r="U1547" i="7"/>
  <c r="W1547" i="7" s="1"/>
  <c r="X1547" i="7" s="1"/>
  <c r="AE1547" i="7"/>
  <c r="AF1547" i="7" s="1"/>
  <c r="AI1547" i="7" s="1"/>
  <c r="U1554" i="7"/>
  <c r="W1554" i="7" s="1"/>
  <c r="X1554" i="7" s="1"/>
  <c r="AE1554" i="7"/>
  <c r="AF1554" i="7" s="1"/>
  <c r="AI1554" i="7" s="1"/>
  <c r="U1559" i="7"/>
  <c r="W1559" i="7" s="1"/>
  <c r="X1559" i="7" s="1"/>
  <c r="AE1559" i="7"/>
  <c r="AF1559" i="7" s="1"/>
  <c r="AI1559" i="7" s="1"/>
  <c r="U1574" i="7"/>
  <c r="W1574" i="7" s="1"/>
  <c r="X1574" i="7" s="1"/>
  <c r="AE1574" i="7"/>
  <c r="AF1574" i="7" s="1"/>
  <c r="AI1574" i="7" s="1"/>
  <c r="U1580" i="7"/>
  <c r="W1580" i="7" s="1"/>
  <c r="X1580" i="7" s="1"/>
  <c r="AE1580" i="7"/>
  <c r="AF1580" i="7" s="1"/>
  <c r="AI1580" i="7" s="1"/>
  <c r="U1593" i="7"/>
  <c r="W1593" i="7" s="1"/>
  <c r="X1593" i="7" s="1"/>
  <c r="AE1593" i="7"/>
  <c r="AF1593" i="7" s="1"/>
  <c r="AI1593" i="7" s="1"/>
  <c r="U1596" i="7"/>
  <c r="W1596" i="7" s="1"/>
  <c r="X1596" i="7" s="1"/>
  <c r="AE1596" i="7"/>
  <c r="AF1596" i="7" s="1"/>
  <c r="AI1596" i="7" s="1"/>
  <c r="U1604" i="7"/>
  <c r="W1604" i="7" s="1"/>
  <c r="X1604" i="7" s="1"/>
  <c r="AE1604" i="7"/>
  <c r="AF1604" i="7" s="1"/>
  <c r="AI1604" i="7" s="1"/>
  <c r="U1608" i="7"/>
  <c r="W1608" i="7" s="1"/>
  <c r="X1608" i="7" s="1"/>
  <c r="AE1608" i="7"/>
  <c r="AF1608" i="7" s="1"/>
  <c r="AI1608" i="7" s="1"/>
  <c r="U1621" i="7"/>
  <c r="W1621" i="7" s="1"/>
  <c r="X1621" i="7" s="1"/>
  <c r="AE1621" i="7"/>
  <c r="AF1621" i="7" s="1"/>
  <c r="AI1621" i="7" s="1"/>
  <c r="U1631" i="7"/>
  <c r="W1631" i="7" s="1"/>
  <c r="X1631" i="7" s="1"/>
  <c r="AE1631" i="7"/>
  <c r="AF1631" i="7" s="1"/>
  <c r="AI1631" i="7" s="1"/>
  <c r="U1638" i="7"/>
  <c r="W1638" i="7" s="1"/>
  <c r="X1638" i="7" s="1"/>
  <c r="AE1638" i="7"/>
  <c r="AF1638" i="7" s="1"/>
  <c r="AI1638" i="7" s="1"/>
  <c r="U1641" i="7"/>
  <c r="W1641" i="7" s="1"/>
  <c r="X1641" i="7" s="1"/>
  <c r="AE1641" i="7"/>
  <c r="AF1641" i="7" s="1"/>
  <c r="AI1641" i="7" s="1"/>
  <c r="U1645" i="7"/>
  <c r="W1645" i="7" s="1"/>
  <c r="X1645" i="7" s="1"/>
  <c r="AE1645" i="7"/>
  <c r="AF1645" i="7" s="1"/>
  <c r="AI1645" i="7" s="1"/>
  <c r="U1648" i="7"/>
  <c r="W1648" i="7" s="1"/>
  <c r="X1648" i="7" s="1"/>
  <c r="AE1648" i="7"/>
  <c r="AF1648" i="7" s="1"/>
  <c r="AI1648" i="7" s="1"/>
  <c r="U1666" i="7"/>
  <c r="W1666" i="7" s="1"/>
  <c r="X1666" i="7" s="1"/>
  <c r="AE1666" i="7"/>
  <c r="AF1666" i="7" s="1"/>
  <c r="AI1666" i="7" s="1"/>
  <c r="U1688" i="7"/>
  <c r="W1688" i="7" s="1"/>
  <c r="X1688" i="7" s="1"/>
  <c r="AE1688" i="7"/>
  <c r="AF1688" i="7" s="1"/>
  <c r="AI1688" i="7" s="1"/>
  <c r="U1693" i="7"/>
  <c r="W1693" i="7" s="1"/>
  <c r="X1693" i="7" s="1"/>
  <c r="AE1693" i="7"/>
  <c r="AF1693" i="7" s="1"/>
  <c r="AI1693" i="7" s="1"/>
  <c r="U1696" i="7"/>
  <c r="W1696" i="7" s="1"/>
  <c r="X1696" i="7" s="1"/>
  <c r="AE1696" i="7"/>
  <c r="AF1696" i="7" s="1"/>
  <c r="AI1696" i="7" s="1"/>
  <c r="U1700" i="7"/>
  <c r="W1700" i="7" s="1"/>
  <c r="X1700" i="7" s="1"/>
  <c r="AE1700" i="7"/>
  <c r="AF1700" i="7" s="1"/>
  <c r="AI1700" i="7" s="1"/>
  <c r="U1706" i="7"/>
  <c r="W1706" i="7" s="1"/>
  <c r="X1706" i="7" s="1"/>
  <c r="AE1706" i="7"/>
  <c r="AF1706" i="7" s="1"/>
  <c r="AI1706" i="7" s="1"/>
  <c r="U1737" i="7"/>
  <c r="W1737" i="7" s="1"/>
  <c r="X1737" i="7" s="1"/>
  <c r="AE1737" i="7"/>
  <c r="AF1737" i="7" s="1"/>
  <c r="AI1737" i="7" s="1"/>
  <c r="U1741" i="7"/>
  <c r="W1741" i="7" s="1"/>
  <c r="X1741" i="7" s="1"/>
  <c r="AE1741" i="7"/>
  <c r="AF1741" i="7" s="1"/>
  <c r="AI1741" i="7" s="1"/>
  <c r="U1747" i="7"/>
  <c r="W1747" i="7" s="1"/>
  <c r="X1747" i="7" s="1"/>
  <c r="AE1747" i="7"/>
  <c r="AF1747" i="7" s="1"/>
  <c r="AI1747" i="7" s="1"/>
  <c r="U1754" i="7"/>
  <c r="W1754" i="7" s="1"/>
  <c r="X1754" i="7" s="1"/>
  <c r="AE1754" i="7"/>
  <c r="AF1754" i="7" s="1"/>
  <c r="AI1754" i="7" s="1"/>
  <c r="U785" i="7"/>
  <c r="W785" i="7" s="1"/>
  <c r="X785" i="7" s="1"/>
  <c r="AE785" i="7"/>
  <c r="AF785" i="7" s="1"/>
  <c r="AI785" i="7" s="1"/>
  <c r="U798" i="7"/>
  <c r="W798" i="7" s="1"/>
  <c r="X798" i="7" s="1"/>
  <c r="AE798" i="7"/>
  <c r="AF798" i="7" s="1"/>
  <c r="AI798" i="7" s="1"/>
  <c r="U802" i="7"/>
  <c r="W802" i="7" s="1"/>
  <c r="X802" i="7" s="1"/>
  <c r="AE802" i="7"/>
  <c r="AF802" i="7" s="1"/>
  <c r="AI802" i="7" s="1"/>
  <c r="U810" i="7"/>
  <c r="W810" i="7" s="1"/>
  <c r="X810" i="7" s="1"/>
  <c r="AE810" i="7"/>
  <c r="AF810" i="7" s="1"/>
  <c r="AI810" i="7" s="1"/>
  <c r="U816" i="7"/>
  <c r="W816" i="7" s="1"/>
  <c r="X816" i="7" s="1"/>
  <c r="AE816" i="7"/>
  <c r="AF816" i="7" s="1"/>
  <c r="AI816" i="7" s="1"/>
  <c r="U821" i="7"/>
  <c r="W821" i="7" s="1"/>
  <c r="X821" i="7" s="1"/>
  <c r="AE821" i="7"/>
  <c r="AF821" i="7" s="1"/>
  <c r="AI821" i="7" s="1"/>
  <c r="U825" i="7"/>
  <c r="W825" i="7" s="1"/>
  <c r="X825" i="7" s="1"/>
  <c r="AE825" i="7"/>
  <c r="AF825" i="7" s="1"/>
  <c r="AI825" i="7" s="1"/>
  <c r="U443" i="7"/>
  <c r="W443" i="7" s="1"/>
  <c r="X443" i="7" s="1"/>
  <c r="AE443" i="7"/>
  <c r="AF443" i="7" s="1"/>
  <c r="AI443" i="7" s="1"/>
  <c r="U444" i="7"/>
  <c r="W444" i="7" s="1"/>
  <c r="X444" i="7" s="1"/>
  <c r="AE444" i="7"/>
  <c r="AF444" i="7" s="1"/>
  <c r="AI444" i="7" s="1"/>
  <c r="U445" i="7"/>
  <c r="W445" i="7" s="1"/>
  <c r="X445" i="7" s="1"/>
  <c r="AE445" i="7"/>
  <c r="AF445" i="7" s="1"/>
  <c r="AI445" i="7" s="1"/>
  <c r="U447" i="7"/>
  <c r="W447" i="7" s="1"/>
  <c r="X447" i="7" s="1"/>
  <c r="AE447" i="7"/>
  <c r="AF447" i="7" s="1"/>
  <c r="AI447" i="7" s="1"/>
  <c r="U448" i="7"/>
  <c r="W448" i="7" s="1"/>
  <c r="X448" i="7" s="1"/>
  <c r="AE448" i="7"/>
  <c r="AF448" i="7" s="1"/>
  <c r="AI448" i="7" s="1"/>
  <c r="U449" i="7"/>
  <c r="W449" i="7" s="1"/>
  <c r="X449" i="7" s="1"/>
  <c r="AE449" i="7"/>
  <c r="AF449" i="7" s="1"/>
  <c r="AI449" i="7" s="1"/>
  <c r="U451" i="7"/>
  <c r="W451" i="7" s="1"/>
  <c r="X451" i="7" s="1"/>
  <c r="AE451" i="7"/>
  <c r="AF451" i="7" s="1"/>
  <c r="AI451" i="7" s="1"/>
  <c r="U453" i="7"/>
  <c r="W453" i="7" s="1"/>
  <c r="X453" i="7" s="1"/>
  <c r="AE453" i="7"/>
  <c r="AF453" i="7" s="1"/>
  <c r="AI453" i="7" s="1"/>
  <c r="U456" i="7"/>
  <c r="W456" i="7" s="1"/>
  <c r="X456" i="7" s="1"/>
  <c r="AE456" i="7"/>
  <c r="AF456" i="7" s="1"/>
  <c r="AI456" i="7" s="1"/>
  <c r="U457" i="7"/>
  <c r="W457" i="7" s="1"/>
  <c r="X457" i="7" s="1"/>
  <c r="AE457" i="7"/>
  <c r="AF457" i="7" s="1"/>
  <c r="AI457" i="7" s="1"/>
  <c r="U459" i="7"/>
  <c r="W459" i="7" s="1"/>
  <c r="X459" i="7" s="1"/>
  <c r="AE459" i="7"/>
  <c r="AF459" i="7" s="1"/>
  <c r="AI459" i="7" s="1"/>
  <c r="U461" i="7"/>
  <c r="W461" i="7" s="1"/>
  <c r="X461" i="7" s="1"/>
  <c r="AE461" i="7"/>
  <c r="AF461" i="7" s="1"/>
  <c r="AI461" i="7" s="1"/>
  <c r="U462" i="7"/>
  <c r="W462" i="7" s="1"/>
  <c r="X462" i="7" s="1"/>
  <c r="AE462" i="7"/>
  <c r="AF462" i="7" s="1"/>
  <c r="AI462" i="7" s="1"/>
  <c r="U464" i="7"/>
  <c r="W464" i="7" s="1"/>
  <c r="X464" i="7" s="1"/>
  <c r="AE464" i="7"/>
  <c r="AF464" i="7" s="1"/>
  <c r="AI464" i="7" s="1"/>
  <c r="U466" i="7"/>
  <c r="W466" i="7" s="1"/>
  <c r="X466" i="7" s="1"/>
  <c r="AE466" i="7"/>
  <c r="AF466" i="7" s="1"/>
  <c r="AI466" i="7" s="1"/>
  <c r="U468" i="7"/>
  <c r="W468" i="7" s="1"/>
  <c r="X468" i="7" s="1"/>
  <c r="AE468" i="7"/>
  <c r="AF468" i="7" s="1"/>
  <c r="AI468" i="7" s="1"/>
  <c r="U469" i="7"/>
  <c r="W469" i="7" s="1"/>
  <c r="X469" i="7" s="1"/>
  <c r="AE469" i="7"/>
  <c r="AF469" i="7" s="1"/>
  <c r="AI469" i="7" s="1"/>
  <c r="U471" i="7"/>
  <c r="W471" i="7" s="1"/>
  <c r="X471" i="7" s="1"/>
  <c r="AE471" i="7"/>
  <c r="AF471" i="7" s="1"/>
  <c r="AI471" i="7" s="1"/>
  <c r="U472" i="7"/>
  <c r="W472" i="7" s="1"/>
  <c r="X472" i="7" s="1"/>
  <c r="AE472" i="7"/>
  <c r="AF472" i="7" s="1"/>
  <c r="AI472" i="7" s="1"/>
  <c r="U473" i="7"/>
  <c r="W473" i="7" s="1"/>
  <c r="X473" i="7" s="1"/>
  <c r="AE473" i="7"/>
  <c r="AF473" i="7" s="1"/>
  <c r="AI473" i="7" s="1"/>
  <c r="U474" i="7"/>
  <c r="W474" i="7" s="1"/>
  <c r="X474" i="7" s="1"/>
  <c r="AE474" i="7"/>
  <c r="AF474" i="7" s="1"/>
  <c r="AI474" i="7" s="1"/>
  <c r="U476" i="7"/>
  <c r="W476" i="7" s="1"/>
  <c r="X476" i="7" s="1"/>
  <c r="AE476" i="7"/>
  <c r="AF476" i="7" s="1"/>
  <c r="AI476" i="7" s="1"/>
  <c r="U477" i="7"/>
  <c r="W477" i="7" s="1"/>
  <c r="X477" i="7" s="1"/>
  <c r="AE477" i="7"/>
  <c r="AF477" i="7" s="1"/>
  <c r="AI477" i="7" s="1"/>
  <c r="U479" i="7"/>
  <c r="W479" i="7" s="1"/>
  <c r="X479" i="7" s="1"/>
  <c r="AE479" i="7"/>
  <c r="AF479" i="7" s="1"/>
  <c r="AI479" i="7" s="1"/>
  <c r="U480" i="7"/>
  <c r="W480" i="7" s="1"/>
  <c r="X480" i="7" s="1"/>
  <c r="AE480" i="7"/>
  <c r="AF480" i="7" s="1"/>
  <c r="AI480" i="7" s="1"/>
  <c r="U481" i="7"/>
  <c r="W481" i="7" s="1"/>
  <c r="X481" i="7" s="1"/>
  <c r="AE481" i="7"/>
  <c r="AF481" i="7" s="1"/>
  <c r="AI481" i="7" s="1"/>
  <c r="U483" i="7"/>
  <c r="W483" i="7" s="1"/>
  <c r="X483" i="7" s="1"/>
  <c r="AE483" i="7"/>
  <c r="AF483" i="7" s="1"/>
  <c r="AI483" i="7" s="1"/>
  <c r="U485" i="7"/>
  <c r="W485" i="7" s="1"/>
  <c r="X485" i="7" s="1"/>
  <c r="AE485" i="7"/>
  <c r="AF485" i="7" s="1"/>
  <c r="AI485" i="7" s="1"/>
  <c r="U487" i="7"/>
  <c r="W487" i="7" s="1"/>
  <c r="X487" i="7" s="1"/>
  <c r="AE487" i="7"/>
  <c r="AF487" i="7" s="1"/>
  <c r="AI487" i="7" s="1"/>
  <c r="U489" i="7"/>
  <c r="W489" i="7" s="1"/>
  <c r="X489" i="7" s="1"/>
  <c r="AE489" i="7"/>
  <c r="AF489" i="7" s="1"/>
  <c r="AI489" i="7" s="1"/>
  <c r="U829" i="7"/>
  <c r="W829" i="7" s="1"/>
  <c r="X829" i="7" s="1"/>
  <c r="AE829" i="7"/>
  <c r="AF829" i="7" s="1"/>
  <c r="AI829" i="7" s="1"/>
  <c r="U834" i="7"/>
  <c r="W834" i="7" s="1"/>
  <c r="X834" i="7" s="1"/>
  <c r="AE834" i="7"/>
  <c r="AF834" i="7" s="1"/>
  <c r="AI834" i="7" s="1"/>
  <c r="U839" i="7"/>
  <c r="W839" i="7" s="1"/>
  <c r="X839" i="7" s="1"/>
  <c r="AE839" i="7"/>
  <c r="AF839" i="7" s="1"/>
  <c r="AI839" i="7" s="1"/>
  <c r="U848" i="7"/>
  <c r="W848" i="7" s="1"/>
  <c r="X848" i="7" s="1"/>
  <c r="AE848" i="7"/>
  <c r="AF848" i="7" s="1"/>
  <c r="AI848" i="7" s="1"/>
  <c r="U852" i="7"/>
  <c r="W852" i="7" s="1"/>
  <c r="X852" i="7" s="1"/>
  <c r="AE852" i="7"/>
  <c r="AF852" i="7" s="1"/>
  <c r="AI852" i="7" s="1"/>
  <c r="U856" i="7"/>
  <c r="W856" i="7" s="1"/>
  <c r="X856" i="7" s="1"/>
  <c r="AE856" i="7"/>
  <c r="AF856" i="7" s="1"/>
  <c r="AI856" i="7" s="1"/>
  <c r="U859" i="7"/>
  <c r="W859" i="7" s="1"/>
  <c r="X859" i="7" s="1"/>
  <c r="AE859" i="7"/>
  <c r="AF859" i="7" s="1"/>
  <c r="AI859" i="7" s="1"/>
  <c r="U862" i="7"/>
  <c r="W862" i="7" s="1"/>
  <c r="X862" i="7" s="1"/>
  <c r="AE862" i="7"/>
  <c r="AF862" i="7" s="1"/>
  <c r="AI862" i="7" s="1"/>
  <c r="U881" i="7"/>
  <c r="W881" i="7" s="1"/>
  <c r="X881" i="7" s="1"/>
  <c r="AE881" i="7"/>
  <c r="AF881" i="7" s="1"/>
  <c r="AI881" i="7" s="1"/>
  <c r="U1521" i="7"/>
  <c r="W1521" i="7" s="1"/>
  <c r="X1521" i="7" s="1"/>
  <c r="AE1521" i="7"/>
  <c r="AF1521" i="7" s="1"/>
  <c r="AI1521" i="7" s="1"/>
  <c r="U1526" i="7"/>
  <c r="W1526" i="7" s="1"/>
  <c r="X1526" i="7" s="1"/>
  <c r="AE1526" i="7"/>
  <c r="AF1526" i="7" s="1"/>
  <c r="AI1526" i="7" s="1"/>
  <c r="U1540" i="7"/>
  <c r="W1540" i="7" s="1"/>
  <c r="X1540" i="7" s="1"/>
  <c r="AE1540" i="7"/>
  <c r="AF1540" i="7" s="1"/>
  <c r="AI1540" i="7" s="1"/>
  <c r="U1560" i="7"/>
  <c r="W1560" i="7" s="1"/>
  <c r="X1560" i="7" s="1"/>
  <c r="AE1560" i="7"/>
  <c r="AF1560" i="7" s="1"/>
  <c r="AI1560" i="7" s="1"/>
  <c r="U1562" i="7"/>
  <c r="W1562" i="7" s="1"/>
  <c r="X1562" i="7" s="1"/>
  <c r="AE1562" i="7"/>
  <c r="AF1562" i="7" s="1"/>
  <c r="AI1562" i="7" s="1"/>
  <c r="U1565" i="7"/>
  <c r="W1565" i="7" s="1"/>
  <c r="X1565" i="7" s="1"/>
  <c r="AE1565" i="7"/>
  <c r="AF1565" i="7" s="1"/>
  <c r="AI1565" i="7" s="1"/>
  <c r="U1570" i="7"/>
  <c r="W1570" i="7" s="1"/>
  <c r="X1570" i="7" s="1"/>
  <c r="AE1570" i="7"/>
  <c r="AF1570" i="7" s="1"/>
  <c r="AI1570" i="7" s="1"/>
  <c r="U1575" i="7"/>
  <c r="W1575" i="7" s="1"/>
  <c r="X1575" i="7" s="1"/>
  <c r="AE1575" i="7"/>
  <c r="AF1575" i="7" s="1"/>
  <c r="AI1575" i="7" s="1"/>
  <c r="U1582" i="7"/>
  <c r="W1582" i="7" s="1"/>
  <c r="X1582" i="7" s="1"/>
  <c r="AE1582" i="7"/>
  <c r="AF1582" i="7" s="1"/>
  <c r="AI1582" i="7" s="1"/>
  <c r="U1588" i="7"/>
  <c r="W1588" i="7" s="1"/>
  <c r="X1588" i="7" s="1"/>
  <c r="AE1588" i="7"/>
  <c r="AF1588" i="7" s="1"/>
  <c r="AI1588" i="7" s="1"/>
  <c r="U1599" i="7"/>
  <c r="W1599" i="7" s="1"/>
  <c r="X1599" i="7" s="1"/>
  <c r="AE1599" i="7"/>
  <c r="AF1599" i="7" s="1"/>
  <c r="AI1599" i="7" s="1"/>
  <c r="U1605" i="7"/>
  <c r="W1605" i="7" s="1"/>
  <c r="X1605" i="7" s="1"/>
  <c r="AE1605" i="7"/>
  <c r="AF1605" i="7" s="1"/>
  <c r="AI1605" i="7" s="1"/>
  <c r="U1610" i="7"/>
  <c r="W1610" i="7" s="1"/>
  <c r="X1610" i="7" s="1"/>
  <c r="AE1610" i="7"/>
  <c r="AF1610" i="7" s="1"/>
  <c r="AI1610" i="7" s="1"/>
  <c r="U1615" i="7"/>
  <c r="W1615" i="7" s="1"/>
  <c r="X1615" i="7" s="1"/>
  <c r="AE1615" i="7"/>
  <c r="AF1615" i="7" s="1"/>
  <c r="AI1615" i="7" s="1"/>
  <c r="U1620" i="7"/>
  <c r="W1620" i="7" s="1"/>
  <c r="X1620" i="7" s="1"/>
  <c r="AE1620" i="7"/>
  <c r="AF1620" i="7" s="1"/>
  <c r="AI1620" i="7" s="1"/>
  <c r="U1625" i="7"/>
  <c r="W1625" i="7" s="1"/>
  <c r="X1625" i="7" s="1"/>
  <c r="AE1625" i="7"/>
  <c r="AF1625" i="7" s="1"/>
  <c r="AI1625" i="7" s="1"/>
  <c r="U1628" i="7"/>
  <c r="W1628" i="7" s="1"/>
  <c r="X1628" i="7" s="1"/>
  <c r="AE1628" i="7"/>
  <c r="AF1628" i="7" s="1"/>
  <c r="AI1628" i="7" s="1"/>
  <c r="U1636" i="7"/>
  <c r="W1636" i="7" s="1"/>
  <c r="X1636" i="7" s="1"/>
  <c r="AE1636" i="7"/>
  <c r="AF1636" i="7" s="1"/>
  <c r="AI1636" i="7" s="1"/>
  <c r="U1639" i="7"/>
  <c r="W1639" i="7" s="1"/>
  <c r="X1639" i="7" s="1"/>
  <c r="AE1639" i="7"/>
  <c r="AF1639" i="7" s="1"/>
  <c r="AI1639" i="7" s="1"/>
  <c r="U1644" i="7"/>
  <c r="W1644" i="7" s="1"/>
  <c r="X1644" i="7" s="1"/>
  <c r="AE1644" i="7"/>
  <c r="AF1644" i="7" s="1"/>
  <c r="AI1644" i="7" s="1"/>
  <c r="U1650" i="7"/>
  <c r="W1650" i="7" s="1"/>
  <c r="X1650" i="7" s="1"/>
  <c r="AE1650" i="7"/>
  <c r="AF1650" i="7" s="1"/>
  <c r="AI1650" i="7" s="1"/>
  <c r="U1663" i="7"/>
  <c r="W1663" i="7" s="1"/>
  <c r="X1663" i="7" s="1"/>
  <c r="AE1663" i="7"/>
  <c r="AF1663" i="7" s="1"/>
  <c r="AI1663" i="7" s="1"/>
  <c r="U1671" i="7"/>
  <c r="W1671" i="7" s="1"/>
  <c r="X1671" i="7" s="1"/>
  <c r="AE1671" i="7"/>
  <c r="AF1671" i="7" s="1"/>
  <c r="AI1671" i="7" s="1"/>
  <c r="U1676" i="7"/>
  <c r="W1676" i="7" s="1"/>
  <c r="X1676" i="7" s="1"/>
  <c r="AE1676" i="7"/>
  <c r="AF1676" i="7" s="1"/>
  <c r="AI1676" i="7" s="1"/>
  <c r="U1678" i="7"/>
  <c r="W1678" i="7" s="1"/>
  <c r="X1678" i="7" s="1"/>
  <c r="AE1678" i="7"/>
  <c r="AF1678" i="7" s="1"/>
  <c r="AI1678" i="7" s="1"/>
  <c r="U1682" i="7"/>
  <c r="W1682" i="7" s="1"/>
  <c r="X1682" i="7" s="1"/>
  <c r="AE1682" i="7"/>
  <c r="AF1682" i="7" s="1"/>
  <c r="AI1682" i="7" s="1"/>
  <c r="U1698" i="7"/>
  <c r="W1698" i="7" s="1"/>
  <c r="X1698" i="7" s="1"/>
  <c r="AE1698" i="7"/>
  <c r="AF1698" i="7" s="1"/>
  <c r="AI1698" i="7" s="1"/>
  <c r="U1702" i="7"/>
  <c r="W1702" i="7" s="1"/>
  <c r="X1702" i="7" s="1"/>
  <c r="AE1702" i="7"/>
  <c r="AF1702" i="7" s="1"/>
  <c r="AI1702" i="7" s="1"/>
  <c r="U1704" i="7"/>
  <c r="W1704" i="7" s="1"/>
  <c r="X1704" i="7" s="1"/>
  <c r="AE1704" i="7"/>
  <c r="AF1704" i="7" s="1"/>
  <c r="AI1704" i="7" s="1"/>
  <c r="U1717" i="7"/>
  <c r="W1717" i="7" s="1"/>
  <c r="X1717" i="7" s="1"/>
  <c r="AE1717" i="7"/>
  <c r="AF1717" i="7" s="1"/>
  <c r="AI1717" i="7" s="1"/>
  <c r="U1723" i="7"/>
  <c r="W1723" i="7" s="1"/>
  <c r="X1723" i="7" s="1"/>
  <c r="AE1723" i="7"/>
  <c r="AF1723" i="7" s="1"/>
  <c r="AI1723" i="7" s="1"/>
  <c r="U1726" i="7"/>
  <c r="W1726" i="7" s="1"/>
  <c r="X1726" i="7" s="1"/>
  <c r="AE1726" i="7"/>
  <c r="AF1726" i="7" s="1"/>
  <c r="AI1726" i="7" s="1"/>
  <c r="U1728" i="7"/>
  <c r="W1728" i="7" s="1"/>
  <c r="X1728" i="7" s="1"/>
  <c r="AE1728" i="7"/>
  <c r="AF1728" i="7" s="1"/>
  <c r="AI1728" i="7" s="1"/>
  <c r="U1734" i="7"/>
  <c r="W1734" i="7" s="1"/>
  <c r="X1734" i="7" s="1"/>
  <c r="AE1734" i="7"/>
  <c r="AF1734" i="7" s="1"/>
  <c r="AI1734" i="7" s="1"/>
  <c r="U1740" i="7"/>
  <c r="W1740" i="7" s="1"/>
  <c r="X1740" i="7" s="1"/>
  <c r="AE1740" i="7"/>
  <c r="AF1740" i="7" s="1"/>
  <c r="AI1740" i="7" s="1"/>
  <c r="U1745" i="7"/>
  <c r="W1745" i="7" s="1"/>
  <c r="X1745" i="7" s="1"/>
  <c r="AE1745" i="7"/>
  <c r="AF1745" i="7" s="1"/>
  <c r="AI1745" i="7" s="1"/>
  <c r="U1751" i="7"/>
  <c r="W1751" i="7" s="1"/>
  <c r="X1751" i="7" s="1"/>
  <c r="AE1751" i="7"/>
  <c r="AF1751" i="7" s="1"/>
  <c r="AI1751" i="7" s="1"/>
  <c r="U1758" i="7"/>
  <c r="W1758" i="7" s="1"/>
  <c r="X1758" i="7" s="1"/>
  <c r="AE1758" i="7"/>
  <c r="AF1758" i="7" s="1"/>
  <c r="AI1758" i="7" s="1"/>
  <c r="U1761" i="7"/>
  <c r="W1761" i="7" s="1"/>
  <c r="X1761" i="7" s="1"/>
  <c r="AE1761" i="7"/>
  <c r="AF1761" i="7" s="1"/>
  <c r="AI1761" i="7" s="1"/>
  <c r="U446" i="7"/>
  <c r="W446" i="7" s="1"/>
  <c r="X446" i="7" s="1"/>
  <c r="AE446" i="7"/>
  <c r="AF446" i="7" s="1"/>
  <c r="AI446" i="7" s="1"/>
  <c r="U450" i="7"/>
  <c r="W450" i="7" s="1"/>
  <c r="X450" i="7" s="1"/>
  <c r="AE450" i="7"/>
  <c r="AF450" i="7" s="1"/>
  <c r="AI450" i="7" s="1"/>
  <c r="U452" i="7"/>
  <c r="W452" i="7" s="1"/>
  <c r="X452" i="7" s="1"/>
  <c r="AE452" i="7"/>
  <c r="AF452" i="7" s="1"/>
  <c r="AI452" i="7" s="1"/>
  <c r="U454" i="7"/>
  <c r="W454" i="7" s="1"/>
  <c r="X454" i="7" s="1"/>
  <c r="AE454" i="7"/>
  <c r="AF454" i="7" s="1"/>
  <c r="AI454" i="7" s="1"/>
  <c r="U455" i="7"/>
  <c r="W455" i="7" s="1"/>
  <c r="X455" i="7" s="1"/>
  <c r="AE455" i="7"/>
  <c r="AF455" i="7" s="1"/>
  <c r="AI455" i="7" s="1"/>
  <c r="U458" i="7"/>
  <c r="W458" i="7" s="1"/>
  <c r="X458" i="7" s="1"/>
  <c r="AE458" i="7"/>
  <c r="AF458" i="7" s="1"/>
  <c r="AI458" i="7" s="1"/>
  <c r="U460" i="7"/>
  <c r="W460" i="7" s="1"/>
  <c r="X460" i="7" s="1"/>
  <c r="AE460" i="7"/>
  <c r="AF460" i="7" s="1"/>
  <c r="AI460" i="7" s="1"/>
  <c r="U463" i="7"/>
  <c r="W463" i="7" s="1"/>
  <c r="X463" i="7" s="1"/>
  <c r="AE463" i="7"/>
  <c r="AF463" i="7" s="1"/>
  <c r="AI463" i="7" s="1"/>
  <c r="U465" i="7"/>
  <c r="W465" i="7" s="1"/>
  <c r="X465" i="7" s="1"/>
  <c r="AE465" i="7"/>
  <c r="AF465" i="7" s="1"/>
  <c r="AI465" i="7" s="1"/>
  <c r="U467" i="7"/>
  <c r="W467" i="7" s="1"/>
  <c r="X467" i="7" s="1"/>
  <c r="AE467" i="7"/>
  <c r="AF467" i="7" s="1"/>
  <c r="AI467" i="7" s="1"/>
  <c r="U470" i="7"/>
  <c r="W470" i="7" s="1"/>
  <c r="X470" i="7" s="1"/>
  <c r="AE470" i="7"/>
  <c r="AF470" i="7" s="1"/>
  <c r="AI470" i="7" s="1"/>
  <c r="U475" i="7"/>
  <c r="W475" i="7" s="1"/>
  <c r="X475" i="7" s="1"/>
  <c r="AE475" i="7"/>
  <c r="AF475" i="7" s="1"/>
  <c r="AI475" i="7" s="1"/>
  <c r="U478" i="7"/>
  <c r="W478" i="7" s="1"/>
  <c r="X478" i="7" s="1"/>
  <c r="AE478" i="7"/>
  <c r="AF478" i="7" s="1"/>
  <c r="AI478" i="7" s="1"/>
  <c r="U482" i="7"/>
  <c r="W482" i="7" s="1"/>
  <c r="X482" i="7" s="1"/>
  <c r="AE482" i="7"/>
  <c r="AF482" i="7" s="1"/>
  <c r="AI482" i="7" s="1"/>
  <c r="U484" i="7"/>
  <c r="W484" i="7" s="1"/>
  <c r="X484" i="7" s="1"/>
  <c r="AE484" i="7"/>
  <c r="AF484" i="7" s="1"/>
  <c r="AI484" i="7" s="1"/>
  <c r="U486" i="7"/>
  <c r="W486" i="7" s="1"/>
  <c r="X486" i="7" s="1"/>
  <c r="AE486" i="7"/>
  <c r="AF486" i="7" s="1"/>
  <c r="AI486" i="7" s="1"/>
  <c r="U488" i="7"/>
  <c r="W488" i="7" s="1"/>
  <c r="X488" i="7" s="1"/>
  <c r="AE488" i="7"/>
  <c r="AF488" i="7" s="1"/>
  <c r="AI488" i="7" s="1"/>
  <c r="U490" i="7"/>
  <c r="W490" i="7" s="1"/>
  <c r="X490" i="7" s="1"/>
  <c r="AE490" i="7"/>
  <c r="AF490" i="7" s="1"/>
  <c r="AI490" i="7" s="1"/>
  <c r="U491" i="7"/>
  <c r="W491" i="7" s="1"/>
  <c r="X491" i="7" s="1"/>
  <c r="AE491" i="7"/>
  <c r="AF491" i="7" s="1"/>
  <c r="AI491" i="7" s="1"/>
  <c r="U492" i="7"/>
  <c r="W492" i="7" s="1"/>
  <c r="X492" i="7" s="1"/>
  <c r="AE492" i="7"/>
  <c r="AF492" i="7" s="1"/>
  <c r="AI492" i="7" s="1"/>
  <c r="U493" i="7"/>
  <c r="W493" i="7" s="1"/>
  <c r="X493" i="7" s="1"/>
  <c r="AE493" i="7"/>
  <c r="AF493" i="7" s="1"/>
  <c r="AI493" i="7" s="1"/>
  <c r="U494" i="7"/>
  <c r="W494" i="7" s="1"/>
  <c r="X494" i="7" s="1"/>
  <c r="AE494" i="7"/>
  <c r="AF494" i="7" s="1"/>
  <c r="AI494" i="7" s="1"/>
  <c r="U495" i="7"/>
  <c r="W495" i="7" s="1"/>
  <c r="X495" i="7" s="1"/>
  <c r="AE495" i="7"/>
  <c r="AF495" i="7" s="1"/>
  <c r="AI495" i="7" s="1"/>
  <c r="U496" i="7"/>
  <c r="W496" i="7" s="1"/>
  <c r="X496" i="7" s="1"/>
  <c r="AE496" i="7"/>
  <c r="AF496" i="7" s="1"/>
  <c r="AI496" i="7" s="1"/>
  <c r="U497" i="7"/>
  <c r="W497" i="7" s="1"/>
  <c r="X497" i="7" s="1"/>
  <c r="AE497" i="7"/>
  <c r="AF497" i="7" s="1"/>
  <c r="AI497" i="7" s="1"/>
  <c r="U498" i="7"/>
  <c r="W498" i="7" s="1"/>
  <c r="X498" i="7" s="1"/>
  <c r="AE498" i="7"/>
  <c r="AF498" i="7" s="1"/>
  <c r="AI498" i="7" s="1"/>
  <c r="U499" i="7"/>
  <c r="W499" i="7" s="1"/>
  <c r="X499" i="7" s="1"/>
  <c r="AE499" i="7"/>
  <c r="AF499" i="7" s="1"/>
  <c r="AI499" i="7" s="1"/>
  <c r="U500" i="7"/>
  <c r="W500" i="7" s="1"/>
  <c r="X500" i="7" s="1"/>
  <c r="AE500" i="7"/>
  <c r="AF500" i="7" s="1"/>
  <c r="AI500" i="7" s="1"/>
  <c r="U501" i="7"/>
  <c r="W501" i="7" s="1"/>
  <c r="X501" i="7" s="1"/>
  <c r="AE501" i="7"/>
  <c r="AF501" i="7" s="1"/>
  <c r="AI501" i="7" s="1"/>
  <c r="U502" i="7"/>
  <c r="W502" i="7" s="1"/>
  <c r="X502" i="7" s="1"/>
  <c r="AE502" i="7"/>
  <c r="AF502" i="7" s="1"/>
  <c r="AI502" i="7" s="1"/>
  <c r="U503" i="7"/>
  <c r="W503" i="7" s="1"/>
  <c r="X503" i="7" s="1"/>
  <c r="AE503" i="7"/>
  <c r="AF503" i="7" s="1"/>
  <c r="AI503" i="7" s="1"/>
  <c r="U504" i="7"/>
  <c r="W504" i="7" s="1"/>
  <c r="X504" i="7" s="1"/>
  <c r="AE504" i="7"/>
  <c r="AF504" i="7" s="1"/>
  <c r="AI504" i="7" s="1"/>
  <c r="U505" i="7"/>
  <c r="W505" i="7" s="1"/>
  <c r="X505" i="7" s="1"/>
  <c r="AE505" i="7"/>
  <c r="AF505" i="7" s="1"/>
  <c r="AI505" i="7" s="1"/>
  <c r="U506" i="7"/>
  <c r="W506" i="7" s="1"/>
  <c r="X506" i="7" s="1"/>
  <c r="AE506" i="7"/>
  <c r="AF506" i="7" s="1"/>
  <c r="AI506" i="7" s="1"/>
  <c r="U507" i="7"/>
  <c r="W507" i="7" s="1"/>
  <c r="X507" i="7" s="1"/>
  <c r="AE507" i="7"/>
  <c r="AF507" i="7" s="1"/>
  <c r="AI507" i="7" s="1"/>
  <c r="U508" i="7"/>
  <c r="W508" i="7" s="1"/>
  <c r="X508" i="7" s="1"/>
  <c r="AE508" i="7"/>
  <c r="AF508" i="7" s="1"/>
  <c r="AI508" i="7" s="1"/>
  <c r="U509" i="7"/>
  <c r="W509" i="7" s="1"/>
  <c r="X509" i="7" s="1"/>
  <c r="AE509" i="7"/>
  <c r="AF509" i="7" s="1"/>
  <c r="AI509" i="7" s="1"/>
  <c r="U510" i="7"/>
  <c r="W510" i="7" s="1"/>
  <c r="X510" i="7" s="1"/>
  <c r="AE510" i="7"/>
  <c r="AF510" i="7" s="1"/>
  <c r="AI510" i="7" s="1"/>
  <c r="U511" i="7"/>
  <c r="W511" i="7" s="1"/>
  <c r="X511" i="7" s="1"/>
  <c r="AE511" i="7"/>
  <c r="AF511" i="7" s="1"/>
  <c r="AI511" i="7" s="1"/>
  <c r="U512" i="7"/>
  <c r="W512" i="7" s="1"/>
  <c r="X512" i="7" s="1"/>
  <c r="AE512" i="7"/>
  <c r="AF512" i="7" s="1"/>
  <c r="AI512" i="7" s="1"/>
  <c r="U513" i="7"/>
  <c r="W513" i="7" s="1"/>
  <c r="X513" i="7" s="1"/>
  <c r="AE513" i="7"/>
  <c r="AF513" i="7" s="1"/>
  <c r="AI513" i="7" s="1"/>
  <c r="U514" i="7"/>
  <c r="W514" i="7" s="1"/>
  <c r="X514" i="7" s="1"/>
  <c r="AE514" i="7"/>
  <c r="AF514" i="7" s="1"/>
  <c r="AI514" i="7" s="1"/>
  <c r="U515" i="7"/>
  <c r="W515" i="7" s="1"/>
  <c r="X515" i="7" s="1"/>
  <c r="AE515" i="7"/>
  <c r="AF515" i="7" s="1"/>
  <c r="AI515" i="7" s="1"/>
  <c r="U516" i="7"/>
  <c r="W516" i="7" s="1"/>
  <c r="X516" i="7" s="1"/>
  <c r="AE516" i="7"/>
  <c r="AF516" i="7" s="1"/>
  <c r="AI516" i="7" s="1"/>
  <c r="U517" i="7"/>
  <c r="W517" i="7" s="1"/>
  <c r="X517" i="7" s="1"/>
  <c r="AE517" i="7"/>
  <c r="AF517" i="7" s="1"/>
  <c r="AI517" i="7" s="1"/>
  <c r="U518" i="7"/>
  <c r="W518" i="7" s="1"/>
  <c r="X518" i="7" s="1"/>
  <c r="AE518" i="7"/>
  <c r="AF518" i="7" s="1"/>
  <c r="AI518" i="7" s="1"/>
  <c r="U519" i="7"/>
  <c r="W519" i="7" s="1"/>
  <c r="X519" i="7" s="1"/>
  <c r="AE519" i="7"/>
  <c r="AF519" i="7" s="1"/>
  <c r="AI519" i="7" s="1"/>
  <c r="U520" i="7"/>
  <c r="W520" i="7" s="1"/>
  <c r="X520" i="7" s="1"/>
  <c r="AE520" i="7"/>
  <c r="AF520" i="7" s="1"/>
  <c r="AI520" i="7" s="1"/>
  <c r="U521" i="7"/>
  <c r="W521" i="7" s="1"/>
  <c r="X521" i="7" s="1"/>
  <c r="AE521" i="7"/>
  <c r="AF521" i="7" s="1"/>
  <c r="AI521" i="7" s="1"/>
  <c r="U522" i="7"/>
  <c r="W522" i="7" s="1"/>
  <c r="X522" i="7" s="1"/>
  <c r="AE522" i="7"/>
  <c r="AF522" i="7" s="1"/>
  <c r="AI522" i="7" s="1"/>
  <c r="U523" i="7"/>
  <c r="W523" i="7" s="1"/>
  <c r="X523" i="7" s="1"/>
  <c r="AE523" i="7"/>
  <c r="AF523" i="7" s="1"/>
  <c r="AI523" i="7" s="1"/>
  <c r="U524" i="7"/>
  <c r="W524" i="7" s="1"/>
  <c r="X524" i="7" s="1"/>
  <c r="AE524" i="7"/>
  <c r="AF524" i="7" s="1"/>
  <c r="AI524" i="7" s="1"/>
  <c r="U525" i="7"/>
  <c r="W525" i="7" s="1"/>
  <c r="X525" i="7" s="1"/>
  <c r="AE525" i="7"/>
  <c r="AF525" i="7" s="1"/>
  <c r="AI525" i="7" s="1"/>
  <c r="U526" i="7"/>
  <c r="W526" i="7" s="1"/>
  <c r="X526" i="7" s="1"/>
  <c r="AE526" i="7"/>
  <c r="AF526" i="7" s="1"/>
  <c r="AI526" i="7" s="1"/>
  <c r="U527" i="7"/>
  <c r="W527" i="7" s="1"/>
  <c r="X527" i="7" s="1"/>
  <c r="AE527" i="7"/>
  <c r="AF527" i="7" s="1"/>
  <c r="AI527" i="7" s="1"/>
  <c r="U528" i="7"/>
  <c r="W528" i="7" s="1"/>
  <c r="X528" i="7" s="1"/>
  <c r="AE528" i="7"/>
  <c r="AF528" i="7" s="1"/>
  <c r="AI528" i="7" s="1"/>
  <c r="U529" i="7"/>
  <c r="W529" i="7" s="1"/>
  <c r="X529" i="7" s="1"/>
  <c r="AE529" i="7"/>
  <c r="AF529" i="7" s="1"/>
  <c r="AI529" i="7" s="1"/>
  <c r="U530" i="7"/>
  <c r="W530" i="7" s="1"/>
  <c r="X530" i="7" s="1"/>
  <c r="AE530" i="7"/>
  <c r="AF530" i="7" s="1"/>
  <c r="AI530" i="7" s="1"/>
  <c r="U531" i="7"/>
  <c r="W531" i="7" s="1"/>
  <c r="X531" i="7" s="1"/>
  <c r="AE531" i="7"/>
  <c r="AF531" i="7" s="1"/>
  <c r="AI531" i="7" s="1"/>
  <c r="U532" i="7"/>
  <c r="W532" i="7" s="1"/>
  <c r="X532" i="7" s="1"/>
  <c r="AE532" i="7"/>
  <c r="AF532" i="7" s="1"/>
  <c r="AI532" i="7" s="1"/>
  <c r="U533" i="7"/>
  <c r="W533" i="7" s="1"/>
  <c r="X533" i="7" s="1"/>
  <c r="AE533" i="7"/>
  <c r="AF533" i="7" s="1"/>
  <c r="AI533" i="7" s="1"/>
  <c r="U534" i="7"/>
  <c r="W534" i="7" s="1"/>
  <c r="X534" i="7" s="1"/>
  <c r="AE534" i="7"/>
  <c r="AF534" i="7" s="1"/>
  <c r="AI534" i="7" s="1"/>
  <c r="U535" i="7"/>
  <c r="W535" i="7" s="1"/>
  <c r="X535" i="7" s="1"/>
  <c r="AE535" i="7"/>
  <c r="AF535" i="7" s="1"/>
  <c r="AI535" i="7" s="1"/>
  <c r="U536" i="7"/>
  <c r="W536" i="7" s="1"/>
  <c r="X536" i="7" s="1"/>
  <c r="AE536" i="7"/>
  <c r="AF536" i="7" s="1"/>
  <c r="AI536" i="7" s="1"/>
  <c r="U537" i="7"/>
  <c r="W537" i="7" s="1"/>
  <c r="X537" i="7" s="1"/>
  <c r="AE537" i="7"/>
  <c r="AF537" i="7" s="1"/>
  <c r="AI537" i="7" s="1"/>
  <c r="U538" i="7"/>
  <c r="W538" i="7" s="1"/>
  <c r="X538" i="7" s="1"/>
  <c r="AE538" i="7"/>
  <c r="AF538" i="7" s="1"/>
  <c r="AI538" i="7" s="1"/>
  <c r="U539" i="7"/>
  <c r="W539" i="7" s="1"/>
  <c r="X539" i="7" s="1"/>
  <c r="AE539" i="7"/>
  <c r="AF539" i="7" s="1"/>
  <c r="AI539" i="7" s="1"/>
  <c r="U540" i="7"/>
  <c r="W540" i="7" s="1"/>
  <c r="X540" i="7" s="1"/>
  <c r="AE540" i="7"/>
  <c r="AF540" i="7" s="1"/>
  <c r="AI540" i="7" s="1"/>
  <c r="U541" i="7"/>
  <c r="W541" i="7" s="1"/>
  <c r="X541" i="7" s="1"/>
  <c r="AE541" i="7"/>
  <c r="AF541" i="7" s="1"/>
  <c r="AI541" i="7" s="1"/>
  <c r="U542" i="7"/>
  <c r="W542" i="7" s="1"/>
  <c r="X542" i="7" s="1"/>
  <c r="AE542" i="7"/>
  <c r="AF542" i="7" s="1"/>
  <c r="AI542" i="7" s="1"/>
  <c r="U543" i="7"/>
  <c r="W543" i="7" s="1"/>
  <c r="X543" i="7" s="1"/>
  <c r="AE543" i="7"/>
  <c r="AF543" i="7" s="1"/>
  <c r="AI543" i="7" s="1"/>
  <c r="U544" i="7"/>
  <c r="W544" i="7" s="1"/>
  <c r="X544" i="7" s="1"/>
  <c r="AE544" i="7"/>
  <c r="AF544" i="7" s="1"/>
  <c r="AI544" i="7" s="1"/>
  <c r="U545" i="7"/>
  <c r="W545" i="7" s="1"/>
  <c r="X545" i="7" s="1"/>
  <c r="AE545" i="7"/>
  <c r="AF545" i="7" s="1"/>
  <c r="AI545" i="7" s="1"/>
  <c r="U546" i="7"/>
  <c r="W546" i="7" s="1"/>
  <c r="X546" i="7" s="1"/>
  <c r="AE546" i="7"/>
  <c r="AF546" i="7" s="1"/>
  <c r="AI546" i="7" s="1"/>
  <c r="U547" i="7"/>
  <c r="W547" i="7" s="1"/>
  <c r="X547" i="7" s="1"/>
  <c r="AE547" i="7"/>
  <c r="AF547" i="7" s="1"/>
  <c r="AI547" i="7" s="1"/>
  <c r="U548" i="7"/>
  <c r="W548" i="7" s="1"/>
  <c r="X548" i="7" s="1"/>
  <c r="AE548" i="7"/>
  <c r="AF548" i="7" s="1"/>
  <c r="AI548" i="7" s="1"/>
  <c r="U549" i="7"/>
  <c r="W549" i="7" s="1"/>
  <c r="X549" i="7" s="1"/>
  <c r="AE549" i="7"/>
  <c r="AF549" i="7" s="1"/>
  <c r="AI549" i="7" s="1"/>
  <c r="U550" i="7"/>
  <c r="W550" i="7" s="1"/>
  <c r="X550" i="7" s="1"/>
  <c r="AE550" i="7"/>
  <c r="AF550" i="7" s="1"/>
  <c r="AI550" i="7" s="1"/>
  <c r="U551" i="7"/>
  <c r="W551" i="7" s="1"/>
  <c r="X551" i="7" s="1"/>
  <c r="AE551" i="7"/>
  <c r="AF551" i="7" s="1"/>
  <c r="AI551" i="7" s="1"/>
  <c r="U552" i="7"/>
  <c r="W552" i="7" s="1"/>
  <c r="X552" i="7" s="1"/>
  <c r="AE552" i="7"/>
  <c r="AF552" i="7" s="1"/>
  <c r="AI552" i="7" s="1"/>
  <c r="U553" i="7"/>
  <c r="W553" i="7" s="1"/>
  <c r="X553" i="7" s="1"/>
  <c r="AE553" i="7"/>
  <c r="AF553" i="7" s="1"/>
  <c r="AI553" i="7" s="1"/>
  <c r="U554" i="7"/>
  <c r="W554" i="7" s="1"/>
  <c r="X554" i="7" s="1"/>
  <c r="AE554" i="7"/>
  <c r="AF554" i="7" s="1"/>
  <c r="AI554" i="7" s="1"/>
  <c r="U555" i="7"/>
  <c r="W555" i="7" s="1"/>
  <c r="X555" i="7" s="1"/>
  <c r="AE555" i="7"/>
  <c r="AF555" i="7" s="1"/>
  <c r="AI555" i="7" s="1"/>
  <c r="U556" i="7"/>
  <c r="W556" i="7" s="1"/>
  <c r="X556" i="7" s="1"/>
  <c r="AE556" i="7"/>
  <c r="AF556" i="7" s="1"/>
  <c r="AI556" i="7" s="1"/>
  <c r="U557" i="7"/>
  <c r="W557" i="7" s="1"/>
  <c r="X557" i="7" s="1"/>
  <c r="AE557" i="7"/>
  <c r="AF557" i="7" s="1"/>
  <c r="AI557" i="7" s="1"/>
  <c r="U558" i="7"/>
  <c r="W558" i="7" s="1"/>
  <c r="X558" i="7" s="1"/>
  <c r="AE558" i="7"/>
  <c r="AF558" i="7" s="1"/>
  <c r="AI558" i="7" s="1"/>
  <c r="U559" i="7"/>
  <c r="W559" i="7" s="1"/>
  <c r="X559" i="7" s="1"/>
  <c r="AE559" i="7"/>
  <c r="AF559" i="7" s="1"/>
  <c r="AI559" i="7" s="1"/>
  <c r="U560" i="7"/>
  <c r="W560" i="7" s="1"/>
  <c r="X560" i="7" s="1"/>
  <c r="AE560" i="7"/>
  <c r="AF560" i="7" s="1"/>
  <c r="AI560" i="7" s="1"/>
  <c r="U561" i="7"/>
  <c r="W561" i="7" s="1"/>
  <c r="X561" i="7" s="1"/>
  <c r="AE561" i="7"/>
  <c r="AF561" i="7" s="1"/>
  <c r="AI561" i="7" s="1"/>
  <c r="U562" i="7"/>
  <c r="W562" i="7" s="1"/>
  <c r="X562" i="7" s="1"/>
  <c r="AE562" i="7"/>
  <c r="AF562" i="7" s="1"/>
  <c r="AI562" i="7" s="1"/>
  <c r="U563" i="7"/>
  <c r="W563" i="7" s="1"/>
  <c r="X563" i="7" s="1"/>
  <c r="AE563" i="7"/>
  <c r="AF563" i="7" s="1"/>
  <c r="AI563" i="7" s="1"/>
  <c r="U564" i="7"/>
  <c r="W564" i="7" s="1"/>
  <c r="X564" i="7" s="1"/>
  <c r="AE564" i="7"/>
  <c r="AF564" i="7" s="1"/>
  <c r="AI564" i="7" s="1"/>
  <c r="U565" i="7"/>
  <c r="W565" i="7" s="1"/>
  <c r="X565" i="7" s="1"/>
  <c r="AE565" i="7"/>
  <c r="AF565" i="7" s="1"/>
  <c r="AI565" i="7" s="1"/>
  <c r="U566" i="7"/>
  <c r="W566" i="7" s="1"/>
  <c r="X566" i="7" s="1"/>
  <c r="AE566" i="7"/>
  <c r="AF566" i="7" s="1"/>
  <c r="AI566" i="7" s="1"/>
  <c r="U567" i="7"/>
  <c r="W567" i="7" s="1"/>
  <c r="X567" i="7" s="1"/>
  <c r="AE567" i="7"/>
  <c r="AF567" i="7" s="1"/>
  <c r="AI567" i="7" s="1"/>
  <c r="U568" i="7"/>
  <c r="W568" i="7" s="1"/>
  <c r="X568" i="7" s="1"/>
  <c r="AE568" i="7"/>
  <c r="AF568" i="7" s="1"/>
  <c r="AI568" i="7" s="1"/>
  <c r="U569" i="7"/>
  <c r="W569" i="7" s="1"/>
  <c r="X569" i="7" s="1"/>
  <c r="AE569" i="7"/>
  <c r="AF569" i="7" s="1"/>
  <c r="AI569" i="7" s="1"/>
  <c r="U570" i="7"/>
  <c r="W570" i="7" s="1"/>
  <c r="X570" i="7" s="1"/>
  <c r="AE570" i="7"/>
  <c r="AF570" i="7" s="1"/>
  <c r="AI570" i="7" s="1"/>
  <c r="U571" i="7"/>
  <c r="W571" i="7" s="1"/>
  <c r="X571" i="7" s="1"/>
  <c r="AE571" i="7"/>
  <c r="AF571" i="7" s="1"/>
  <c r="AI571" i="7" s="1"/>
  <c r="U572" i="7"/>
  <c r="W572" i="7" s="1"/>
  <c r="X572" i="7" s="1"/>
  <c r="AE572" i="7"/>
  <c r="AF572" i="7" s="1"/>
  <c r="AI572" i="7" s="1"/>
  <c r="U573" i="7"/>
  <c r="W573" i="7" s="1"/>
  <c r="X573" i="7" s="1"/>
  <c r="AE573" i="7"/>
  <c r="AF573" i="7" s="1"/>
  <c r="AI573" i="7" s="1"/>
  <c r="U574" i="7"/>
  <c r="W574" i="7" s="1"/>
  <c r="X574" i="7" s="1"/>
  <c r="AE574" i="7"/>
  <c r="AF574" i="7" s="1"/>
  <c r="AI574" i="7" s="1"/>
  <c r="U575" i="7"/>
  <c r="W575" i="7" s="1"/>
  <c r="X575" i="7" s="1"/>
  <c r="AE575" i="7"/>
  <c r="AF575" i="7" s="1"/>
  <c r="AI575" i="7" s="1"/>
  <c r="U576" i="7"/>
  <c r="W576" i="7" s="1"/>
  <c r="X576" i="7" s="1"/>
  <c r="AE576" i="7"/>
  <c r="AF576" i="7" s="1"/>
  <c r="AI576" i="7" s="1"/>
  <c r="U577" i="7"/>
  <c r="W577" i="7" s="1"/>
  <c r="X577" i="7" s="1"/>
  <c r="AE577" i="7"/>
  <c r="AF577" i="7" s="1"/>
  <c r="AI577" i="7" s="1"/>
  <c r="U578" i="7"/>
  <c r="W578" i="7" s="1"/>
  <c r="X578" i="7" s="1"/>
  <c r="AE578" i="7"/>
  <c r="AF578" i="7" s="1"/>
  <c r="AI578" i="7" s="1"/>
  <c r="U579" i="7"/>
  <c r="W579" i="7" s="1"/>
  <c r="X579" i="7" s="1"/>
  <c r="AE579" i="7"/>
  <c r="AF579" i="7" s="1"/>
  <c r="AI579" i="7" s="1"/>
  <c r="U580" i="7"/>
  <c r="W580" i="7" s="1"/>
  <c r="X580" i="7" s="1"/>
  <c r="AE580" i="7"/>
  <c r="AF580" i="7" s="1"/>
  <c r="AI580" i="7" s="1"/>
  <c r="U581" i="7"/>
  <c r="W581" i="7" s="1"/>
  <c r="X581" i="7" s="1"/>
  <c r="AE581" i="7"/>
  <c r="AF581" i="7" s="1"/>
  <c r="AI581" i="7" s="1"/>
  <c r="U582" i="7"/>
  <c r="W582" i="7" s="1"/>
  <c r="X582" i="7" s="1"/>
  <c r="AE582" i="7"/>
  <c r="AF582" i="7" s="1"/>
  <c r="AI582" i="7" s="1"/>
  <c r="U583" i="7"/>
  <c r="W583" i="7" s="1"/>
  <c r="X583" i="7" s="1"/>
  <c r="AE583" i="7"/>
  <c r="AF583" i="7" s="1"/>
  <c r="AI583" i="7" s="1"/>
  <c r="U584" i="7"/>
  <c r="W584" i="7" s="1"/>
  <c r="X584" i="7" s="1"/>
  <c r="AE584" i="7"/>
  <c r="AF584" i="7" s="1"/>
  <c r="AI584" i="7" s="1"/>
  <c r="U585" i="7"/>
  <c r="W585" i="7" s="1"/>
  <c r="X585" i="7" s="1"/>
  <c r="AE585" i="7"/>
  <c r="AF585" i="7" s="1"/>
  <c r="AI585" i="7" s="1"/>
  <c r="U586" i="7"/>
  <c r="W586" i="7" s="1"/>
  <c r="X586" i="7" s="1"/>
  <c r="AE586" i="7"/>
  <c r="AF586" i="7" s="1"/>
  <c r="AI586" i="7" s="1"/>
  <c r="U587" i="7"/>
  <c r="W587" i="7" s="1"/>
  <c r="X587" i="7" s="1"/>
  <c r="AE587" i="7"/>
  <c r="AF587" i="7" s="1"/>
  <c r="AI587" i="7" s="1"/>
  <c r="U588" i="7"/>
  <c r="W588" i="7" s="1"/>
  <c r="X588" i="7" s="1"/>
  <c r="AE588" i="7"/>
  <c r="AF588" i="7" s="1"/>
  <c r="AI588" i="7" s="1"/>
  <c r="U589" i="7"/>
  <c r="W589" i="7" s="1"/>
  <c r="X589" i="7" s="1"/>
  <c r="AE589" i="7"/>
  <c r="AF589" i="7" s="1"/>
  <c r="AI589" i="7" s="1"/>
  <c r="U590" i="7"/>
  <c r="W590" i="7" s="1"/>
  <c r="X590" i="7" s="1"/>
  <c r="AE590" i="7"/>
  <c r="AF590" i="7" s="1"/>
  <c r="AI590" i="7" s="1"/>
  <c r="U591" i="7"/>
  <c r="W591" i="7" s="1"/>
  <c r="X591" i="7" s="1"/>
  <c r="AE591" i="7"/>
  <c r="AF591" i="7" s="1"/>
  <c r="AI591" i="7" s="1"/>
  <c r="U592" i="7"/>
  <c r="W592" i="7" s="1"/>
  <c r="X592" i="7" s="1"/>
  <c r="AE592" i="7"/>
  <c r="AF592" i="7" s="1"/>
  <c r="AI592" i="7" s="1"/>
  <c r="U593" i="7"/>
  <c r="W593" i="7" s="1"/>
  <c r="X593" i="7" s="1"/>
  <c r="AE593" i="7"/>
  <c r="AF593" i="7" s="1"/>
  <c r="AI593" i="7" s="1"/>
  <c r="U594" i="7"/>
  <c r="W594" i="7" s="1"/>
  <c r="X594" i="7" s="1"/>
  <c r="AE594" i="7"/>
  <c r="AF594" i="7" s="1"/>
  <c r="AI594" i="7" s="1"/>
  <c r="U595" i="7"/>
  <c r="W595" i="7" s="1"/>
  <c r="X595" i="7" s="1"/>
  <c r="AE595" i="7"/>
  <c r="AF595" i="7" s="1"/>
  <c r="AI595" i="7" s="1"/>
  <c r="U596" i="7"/>
  <c r="W596" i="7" s="1"/>
  <c r="X596" i="7" s="1"/>
  <c r="AE596" i="7"/>
  <c r="AF596" i="7" s="1"/>
  <c r="AI596" i="7" s="1"/>
  <c r="U597" i="7"/>
  <c r="W597" i="7" s="1"/>
  <c r="X597" i="7" s="1"/>
  <c r="AE597" i="7"/>
  <c r="AF597" i="7" s="1"/>
  <c r="AI597" i="7" s="1"/>
  <c r="U598" i="7"/>
  <c r="W598" i="7" s="1"/>
  <c r="X598" i="7" s="1"/>
  <c r="AE598" i="7"/>
  <c r="AF598" i="7" s="1"/>
  <c r="AI598" i="7" s="1"/>
  <c r="U599" i="7"/>
  <c r="W599" i="7" s="1"/>
  <c r="X599" i="7" s="1"/>
  <c r="AE599" i="7"/>
  <c r="AF599" i="7" s="1"/>
  <c r="AI599" i="7" s="1"/>
  <c r="U600" i="7"/>
  <c r="W600" i="7" s="1"/>
  <c r="X600" i="7" s="1"/>
  <c r="AE600" i="7"/>
  <c r="AF600" i="7" s="1"/>
  <c r="AI600" i="7" s="1"/>
  <c r="U601" i="7"/>
  <c r="W601" i="7" s="1"/>
  <c r="X601" i="7" s="1"/>
  <c r="AE601" i="7"/>
  <c r="AF601" i="7" s="1"/>
  <c r="AI601" i="7" s="1"/>
  <c r="U602" i="7"/>
  <c r="W602" i="7" s="1"/>
  <c r="X602" i="7" s="1"/>
  <c r="AE602" i="7"/>
  <c r="AF602" i="7" s="1"/>
  <c r="AI602" i="7" s="1"/>
  <c r="U603" i="7"/>
  <c r="W603" i="7" s="1"/>
  <c r="X603" i="7" s="1"/>
  <c r="AE603" i="7"/>
  <c r="AF603" i="7" s="1"/>
  <c r="AI603" i="7" s="1"/>
  <c r="U604" i="7"/>
  <c r="W604" i="7" s="1"/>
  <c r="X604" i="7" s="1"/>
  <c r="AE604" i="7"/>
  <c r="AF604" i="7" s="1"/>
  <c r="AI604" i="7" s="1"/>
  <c r="U605" i="7"/>
  <c r="W605" i="7" s="1"/>
  <c r="X605" i="7" s="1"/>
  <c r="AE605" i="7"/>
  <c r="AF605" i="7" s="1"/>
  <c r="AI605" i="7" s="1"/>
  <c r="U606" i="7"/>
  <c r="W606" i="7" s="1"/>
  <c r="X606" i="7" s="1"/>
  <c r="AE606" i="7"/>
  <c r="AF606" i="7" s="1"/>
  <c r="AI606" i="7" s="1"/>
  <c r="U607" i="7"/>
  <c r="W607" i="7" s="1"/>
  <c r="X607" i="7" s="1"/>
  <c r="AE607" i="7"/>
  <c r="AF607" i="7" s="1"/>
  <c r="AI607" i="7" s="1"/>
  <c r="U608" i="7"/>
  <c r="W608" i="7" s="1"/>
  <c r="X608" i="7" s="1"/>
  <c r="AE608" i="7"/>
  <c r="AF608" i="7" s="1"/>
  <c r="AI608" i="7" s="1"/>
  <c r="U609" i="7"/>
  <c r="W609" i="7" s="1"/>
  <c r="X609" i="7" s="1"/>
  <c r="AE609" i="7"/>
  <c r="AF609" i="7" s="1"/>
  <c r="AI609" i="7" s="1"/>
  <c r="U610" i="7"/>
  <c r="W610" i="7" s="1"/>
  <c r="X610" i="7" s="1"/>
  <c r="AE610" i="7"/>
  <c r="AF610" i="7" s="1"/>
  <c r="AI610" i="7" s="1"/>
  <c r="U611" i="7"/>
  <c r="W611" i="7" s="1"/>
  <c r="X611" i="7" s="1"/>
  <c r="AE611" i="7"/>
  <c r="AF611" i="7" s="1"/>
  <c r="AI611" i="7" s="1"/>
  <c r="U612" i="7"/>
  <c r="W612" i="7" s="1"/>
  <c r="X612" i="7" s="1"/>
  <c r="AE612" i="7"/>
  <c r="AF612" i="7" s="1"/>
  <c r="AI612" i="7" s="1"/>
  <c r="U613" i="7"/>
  <c r="W613" i="7" s="1"/>
  <c r="X613" i="7" s="1"/>
  <c r="AE613" i="7"/>
  <c r="AF613" i="7" s="1"/>
  <c r="AI613" i="7" s="1"/>
  <c r="U614" i="7"/>
  <c r="W614" i="7" s="1"/>
  <c r="X614" i="7" s="1"/>
  <c r="AE614" i="7"/>
  <c r="AF614" i="7" s="1"/>
  <c r="AI614" i="7" s="1"/>
  <c r="U615" i="7"/>
  <c r="W615" i="7" s="1"/>
  <c r="X615" i="7" s="1"/>
  <c r="AE615" i="7"/>
  <c r="AF615" i="7" s="1"/>
  <c r="AI615" i="7" s="1"/>
  <c r="U616" i="7"/>
  <c r="W616" i="7" s="1"/>
  <c r="X616" i="7" s="1"/>
  <c r="AE616" i="7"/>
  <c r="AF616" i="7" s="1"/>
  <c r="AI616" i="7" s="1"/>
  <c r="U617" i="7"/>
  <c r="W617" i="7" s="1"/>
  <c r="X617" i="7" s="1"/>
  <c r="AE617" i="7"/>
  <c r="AF617" i="7" s="1"/>
  <c r="AI617" i="7" s="1"/>
  <c r="U618" i="7"/>
  <c r="W618" i="7" s="1"/>
  <c r="X618" i="7" s="1"/>
  <c r="AE618" i="7"/>
  <c r="AF618" i="7" s="1"/>
  <c r="AI618" i="7" s="1"/>
  <c r="U619" i="7"/>
  <c r="W619" i="7" s="1"/>
  <c r="X619" i="7" s="1"/>
  <c r="AE619" i="7"/>
  <c r="AF619" i="7" s="1"/>
  <c r="AI619" i="7" s="1"/>
  <c r="U620" i="7"/>
  <c r="W620" i="7" s="1"/>
  <c r="X620" i="7" s="1"/>
  <c r="AE620" i="7"/>
  <c r="AF620" i="7" s="1"/>
  <c r="AI620" i="7" s="1"/>
  <c r="U621" i="7"/>
  <c r="W621" i="7" s="1"/>
  <c r="X621" i="7" s="1"/>
  <c r="AE621" i="7"/>
  <c r="AF621" i="7" s="1"/>
  <c r="AI621" i="7" s="1"/>
  <c r="U622" i="7"/>
  <c r="W622" i="7" s="1"/>
  <c r="X622" i="7" s="1"/>
  <c r="AE622" i="7"/>
  <c r="AF622" i="7" s="1"/>
  <c r="AI622" i="7" s="1"/>
  <c r="U623" i="7"/>
  <c r="W623" i="7" s="1"/>
  <c r="X623" i="7" s="1"/>
  <c r="AE623" i="7"/>
  <c r="AF623" i="7" s="1"/>
  <c r="AI623" i="7" s="1"/>
  <c r="U624" i="7"/>
  <c r="W624" i="7" s="1"/>
  <c r="X624" i="7" s="1"/>
  <c r="AE624" i="7"/>
  <c r="AF624" i="7" s="1"/>
  <c r="AI624" i="7" s="1"/>
  <c r="U625" i="7"/>
  <c r="W625" i="7" s="1"/>
  <c r="X625" i="7" s="1"/>
  <c r="AE625" i="7"/>
  <c r="AF625" i="7" s="1"/>
  <c r="AI625" i="7" s="1"/>
  <c r="U626" i="7"/>
  <c r="W626" i="7" s="1"/>
  <c r="X626" i="7" s="1"/>
  <c r="AE626" i="7"/>
  <c r="AF626" i="7" s="1"/>
  <c r="AI626" i="7" s="1"/>
  <c r="U627" i="7"/>
  <c r="W627" i="7" s="1"/>
  <c r="X627" i="7" s="1"/>
  <c r="AE627" i="7"/>
  <c r="AF627" i="7" s="1"/>
  <c r="AI627" i="7" s="1"/>
  <c r="U628" i="7"/>
  <c r="W628" i="7" s="1"/>
  <c r="X628" i="7" s="1"/>
  <c r="AE628" i="7"/>
  <c r="AF628" i="7" s="1"/>
  <c r="AI628" i="7" s="1"/>
  <c r="U629" i="7"/>
  <c r="W629" i="7" s="1"/>
  <c r="X629" i="7" s="1"/>
  <c r="AE629" i="7"/>
  <c r="AF629" i="7" s="1"/>
  <c r="AI629" i="7" s="1"/>
  <c r="U630" i="7"/>
  <c r="W630" i="7" s="1"/>
  <c r="X630" i="7" s="1"/>
  <c r="AE630" i="7"/>
  <c r="AF630" i="7" s="1"/>
  <c r="AI630" i="7" s="1"/>
  <c r="U631" i="7"/>
  <c r="W631" i="7" s="1"/>
  <c r="X631" i="7" s="1"/>
  <c r="AE631" i="7"/>
  <c r="AF631" i="7" s="1"/>
  <c r="AI631" i="7" s="1"/>
  <c r="U632" i="7"/>
  <c r="W632" i="7" s="1"/>
  <c r="X632" i="7" s="1"/>
  <c r="AE632" i="7"/>
  <c r="AF632" i="7" s="1"/>
  <c r="AI632" i="7" s="1"/>
  <c r="U633" i="7"/>
  <c r="W633" i="7" s="1"/>
  <c r="X633" i="7" s="1"/>
  <c r="AE633" i="7"/>
  <c r="AF633" i="7" s="1"/>
  <c r="AI633" i="7" s="1"/>
  <c r="U634" i="7"/>
  <c r="W634" i="7" s="1"/>
  <c r="X634" i="7" s="1"/>
  <c r="AE634" i="7"/>
  <c r="AF634" i="7" s="1"/>
  <c r="AI634" i="7" s="1"/>
  <c r="U635" i="7"/>
  <c r="W635" i="7" s="1"/>
  <c r="X635" i="7" s="1"/>
  <c r="AE635" i="7"/>
  <c r="AF635" i="7" s="1"/>
  <c r="AI635" i="7" s="1"/>
  <c r="U636" i="7"/>
  <c r="W636" i="7" s="1"/>
  <c r="X636" i="7" s="1"/>
  <c r="AE636" i="7"/>
  <c r="AF636" i="7" s="1"/>
  <c r="AI636" i="7" s="1"/>
  <c r="U637" i="7"/>
  <c r="W637" i="7" s="1"/>
  <c r="X637" i="7" s="1"/>
  <c r="AE637" i="7"/>
  <c r="AF637" i="7" s="1"/>
  <c r="AI637" i="7" s="1"/>
  <c r="U638" i="7"/>
  <c r="W638" i="7" s="1"/>
  <c r="X638" i="7" s="1"/>
  <c r="AE638" i="7"/>
  <c r="AF638" i="7" s="1"/>
  <c r="AI638" i="7" s="1"/>
  <c r="U639" i="7"/>
  <c r="W639" i="7" s="1"/>
  <c r="X639" i="7" s="1"/>
  <c r="AE639" i="7"/>
  <c r="AF639" i="7" s="1"/>
  <c r="AI639" i="7" s="1"/>
  <c r="U640" i="7"/>
  <c r="W640" i="7" s="1"/>
  <c r="X640" i="7" s="1"/>
  <c r="AE640" i="7"/>
  <c r="AF640" i="7" s="1"/>
  <c r="AI640" i="7" s="1"/>
  <c r="U641" i="7"/>
  <c r="W641" i="7" s="1"/>
  <c r="X641" i="7" s="1"/>
  <c r="AE641" i="7"/>
  <c r="AF641" i="7" s="1"/>
  <c r="AI641" i="7" s="1"/>
  <c r="U642" i="7"/>
  <c r="W642" i="7" s="1"/>
  <c r="X642" i="7" s="1"/>
  <c r="AE642" i="7"/>
  <c r="AF642" i="7" s="1"/>
  <c r="AI642" i="7" s="1"/>
  <c r="U643" i="7"/>
  <c r="W643" i="7" s="1"/>
  <c r="X643" i="7" s="1"/>
  <c r="AE643" i="7"/>
  <c r="AF643" i="7" s="1"/>
  <c r="AI643" i="7" s="1"/>
  <c r="U644" i="7"/>
  <c r="W644" i="7" s="1"/>
  <c r="X644" i="7" s="1"/>
  <c r="AE644" i="7"/>
  <c r="AF644" i="7" s="1"/>
  <c r="AI644" i="7" s="1"/>
  <c r="U645" i="7"/>
  <c r="W645" i="7" s="1"/>
  <c r="X645" i="7" s="1"/>
  <c r="AE645" i="7"/>
  <c r="AF645" i="7" s="1"/>
  <c r="AI645" i="7" s="1"/>
  <c r="U646" i="7"/>
  <c r="W646" i="7" s="1"/>
  <c r="X646" i="7" s="1"/>
  <c r="AE646" i="7"/>
  <c r="AF646" i="7" s="1"/>
  <c r="AI646" i="7" s="1"/>
  <c r="U647" i="7"/>
  <c r="W647" i="7" s="1"/>
  <c r="X647" i="7" s="1"/>
  <c r="AE647" i="7"/>
  <c r="AF647" i="7" s="1"/>
  <c r="AI647" i="7" s="1"/>
  <c r="U648" i="7"/>
  <c r="W648" i="7" s="1"/>
  <c r="X648" i="7" s="1"/>
  <c r="AE648" i="7"/>
  <c r="AF648" i="7" s="1"/>
  <c r="AI648" i="7" s="1"/>
  <c r="U649" i="7"/>
  <c r="W649" i="7" s="1"/>
  <c r="X649" i="7" s="1"/>
  <c r="AE649" i="7"/>
  <c r="AF649" i="7" s="1"/>
  <c r="AI649" i="7" s="1"/>
  <c r="U650" i="7"/>
  <c r="W650" i="7" s="1"/>
  <c r="X650" i="7" s="1"/>
  <c r="AE650" i="7"/>
  <c r="AF650" i="7" s="1"/>
  <c r="AI650" i="7" s="1"/>
  <c r="U651" i="7"/>
  <c r="W651" i="7" s="1"/>
  <c r="X651" i="7" s="1"/>
  <c r="AE651" i="7"/>
  <c r="AF651" i="7" s="1"/>
  <c r="AI651" i="7" s="1"/>
  <c r="U652" i="7"/>
  <c r="W652" i="7" s="1"/>
  <c r="X652" i="7" s="1"/>
  <c r="AE652" i="7"/>
  <c r="AF652" i="7" s="1"/>
  <c r="AI652" i="7" s="1"/>
  <c r="U653" i="7"/>
  <c r="W653" i="7" s="1"/>
  <c r="X653" i="7" s="1"/>
  <c r="AE653" i="7"/>
  <c r="AF653" i="7" s="1"/>
  <c r="AI653" i="7" s="1"/>
  <c r="U654" i="7"/>
  <c r="W654" i="7" s="1"/>
  <c r="X654" i="7" s="1"/>
  <c r="AE654" i="7"/>
  <c r="AF654" i="7" s="1"/>
  <c r="AI654" i="7" s="1"/>
  <c r="U655" i="7"/>
  <c r="W655" i="7" s="1"/>
  <c r="X655" i="7" s="1"/>
  <c r="AE655" i="7"/>
  <c r="AF655" i="7" s="1"/>
  <c r="AI655" i="7" s="1"/>
  <c r="U656" i="7"/>
  <c r="W656" i="7" s="1"/>
  <c r="X656" i="7" s="1"/>
  <c r="AE656" i="7"/>
  <c r="AF656" i="7" s="1"/>
  <c r="AI656" i="7" s="1"/>
  <c r="U657" i="7"/>
  <c r="W657" i="7" s="1"/>
  <c r="X657" i="7" s="1"/>
  <c r="AE657" i="7"/>
  <c r="AF657" i="7" s="1"/>
  <c r="AI657" i="7" s="1"/>
  <c r="U658" i="7"/>
  <c r="W658" i="7" s="1"/>
  <c r="X658" i="7" s="1"/>
  <c r="AE658" i="7"/>
  <c r="AF658" i="7" s="1"/>
  <c r="AI658" i="7" s="1"/>
  <c r="U659" i="7"/>
  <c r="W659" i="7" s="1"/>
  <c r="X659" i="7" s="1"/>
  <c r="AE659" i="7"/>
  <c r="AF659" i="7" s="1"/>
  <c r="AI659" i="7" s="1"/>
  <c r="U660" i="7"/>
  <c r="W660" i="7" s="1"/>
  <c r="X660" i="7" s="1"/>
  <c r="AE660" i="7"/>
  <c r="AF660" i="7" s="1"/>
  <c r="AI660" i="7" s="1"/>
  <c r="U661" i="7"/>
  <c r="W661" i="7" s="1"/>
  <c r="X661" i="7" s="1"/>
  <c r="AE661" i="7"/>
  <c r="AF661" i="7" s="1"/>
  <c r="AI661" i="7" s="1"/>
  <c r="U662" i="7"/>
  <c r="W662" i="7" s="1"/>
  <c r="X662" i="7" s="1"/>
  <c r="AE662" i="7"/>
  <c r="AF662" i="7" s="1"/>
  <c r="AI662" i="7" s="1"/>
  <c r="U663" i="7"/>
  <c r="W663" i="7" s="1"/>
  <c r="X663" i="7" s="1"/>
  <c r="AE663" i="7"/>
  <c r="AF663" i="7" s="1"/>
  <c r="AI663" i="7" s="1"/>
  <c r="U664" i="7"/>
  <c r="W664" i="7" s="1"/>
  <c r="X664" i="7" s="1"/>
  <c r="AE664" i="7"/>
  <c r="AF664" i="7" s="1"/>
  <c r="AI664" i="7" s="1"/>
  <c r="U665" i="7"/>
  <c r="W665" i="7" s="1"/>
  <c r="X665" i="7" s="1"/>
  <c r="AE665" i="7"/>
  <c r="AF665" i="7" s="1"/>
  <c r="AI665" i="7" s="1"/>
  <c r="U666" i="7"/>
  <c r="W666" i="7" s="1"/>
  <c r="X666" i="7" s="1"/>
  <c r="AE666" i="7"/>
  <c r="AF666" i="7" s="1"/>
  <c r="AI666" i="7" s="1"/>
  <c r="U667" i="7"/>
  <c r="W667" i="7" s="1"/>
  <c r="X667" i="7" s="1"/>
  <c r="AE667" i="7"/>
  <c r="AF667" i="7" s="1"/>
  <c r="AI667" i="7" s="1"/>
  <c r="U668" i="7"/>
  <c r="W668" i="7" s="1"/>
  <c r="X668" i="7" s="1"/>
  <c r="AE668" i="7"/>
  <c r="AF668" i="7" s="1"/>
  <c r="AI668" i="7" s="1"/>
  <c r="U669" i="7"/>
  <c r="W669" i="7" s="1"/>
  <c r="X669" i="7" s="1"/>
  <c r="AE669" i="7"/>
  <c r="AF669" i="7" s="1"/>
  <c r="AI669" i="7" s="1"/>
  <c r="U670" i="7"/>
  <c r="W670" i="7" s="1"/>
  <c r="X670" i="7" s="1"/>
  <c r="AE670" i="7"/>
  <c r="AF670" i="7" s="1"/>
  <c r="AI670" i="7" s="1"/>
  <c r="U671" i="7"/>
  <c r="W671" i="7" s="1"/>
  <c r="X671" i="7" s="1"/>
  <c r="AE671" i="7"/>
  <c r="AF671" i="7" s="1"/>
  <c r="AI671" i="7" s="1"/>
  <c r="U672" i="7"/>
  <c r="W672" i="7" s="1"/>
  <c r="X672" i="7" s="1"/>
  <c r="AE672" i="7"/>
  <c r="AF672" i="7" s="1"/>
  <c r="AI672" i="7" s="1"/>
  <c r="U673" i="7"/>
  <c r="W673" i="7" s="1"/>
  <c r="X673" i="7" s="1"/>
  <c r="AE673" i="7"/>
  <c r="AF673" i="7" s="1"/>
  <c r="AI673" i="7" s="1"/>
  <c r="U674" i="7"/>
  <c r="W674" i="7" s="1"/>
  <c r="X674" i="7" s="1"/>
  <c r="AE674" i="7"/>
  <c r="AF674" i="7" s="1"/>
  <c r="AI674" i="7" s="1"/>
  <c r="U675" i="7"/>
  <c r="W675" i="7" s="1"/>
  <c r="X675" i="7" s="1"/>
  <c r="AE675" i="7"/>
  <c r="AF675" i="7" s="1"/>
  <c r="AI675" i="7" s="1"/>
  <c r="U676" i="7"/>
  <c r="W676" i="7" s="1"/>
  <c r="X676" i="7" s="1"/>
  <c r="AE676" i="7"/>
  <c r="AF676" i="7" s="1"/>
  <c r="AI676" i="7" s="1"/>
  <c r="U677" i="7"/>
  <c r="W677" i="7" s="1"/>
  <c r="X677" i="7" s="1"/>
  <c r="AE677" i="7"/>
  <c r="AF677" i="7" s="1"/>
  <c r="AI677" i="7" s="1"/>
  <c r="U678" i="7"/>
  <c r="W678" i="7" s="1"/>
  <c r="X678" i="7" s="1"/>
  <c r="AE678" i="7"/>
  <c r="AF678" i="7" s="1"/>
  <c r="AI678" i="7" s="1"/>
  <c r="U679" i="7"/>
  <c r="W679" i="7" s="1"/>
  <c r="X679" i="7" s="1"/>
  <c r="AE679" i="7"/>
  <c r="AF679" i="7" s="1"/>
  <c r="AI679" i="7" s="1"/>
  <c r="U680" i="7"/>
  <c r="W680" i="7" s="1"/>
  <c r="X680" i="7" s="1"/>
  <c r="AE680" i="7"/>
  <c r="AF680" i="7" s="1"/>
  <c r="AI680" i="7" s="1"/>
  <c r="U681" i="7"/>
  <c r="W681" i="7" s="1"/>
  <c r="X681" i="7" s="1"/>
  <c r="AE681" i="7"/>
  <c r="AF681" i="7" s="1"/>
  <c r="AI681" i="7" s="1"/>
  <c r="U682" i="7"/>
  <c r="W682" i="7" s="1"/>
  <c r="X682" i="7" s="1"/>
  <c r="AE682" i="7"/>
  <c r="AF682" i="7" s="1"/>
  <c r="AI682" i="7" s="1"/>
  <c r="U683" i="7"/>
  <c r="W683" i="7" s="1"/>
  <c r="X683" i="7" s="1"/>
  <c r="AE683" i="7"/>
  <c r="AF683" i="7" s="1"/>
  <c r="AI683" i="7" s="1"/>
  <c r="U684" i="7"/>
  <c r="W684" i="7" s="1"/>
  <c r="X684" i="7" s="1"/>
  <c r="AE684" i="7"/>
  <c r="AF684" i="7" s="1"/>
  <c r="AI684" i="7" s="1"/>
  <c r="U685" i="7"/>
  <c r="W685" i="7" s="1"/>
  <c r="X685" i="7" s="1"/>
  <c r="AE685" i="7"/>
  <c r="AF685" i="7" s="1"/>
  <c r="AI685" i="7" s="1"/>
  <c r="U686" i="7"/>
  <c r="W686" i="7" s="1"/>
  <c r="X686" i="7" s="1"/>
  <c r="AE686" i="7"/>
  <c r="AF686" i="7" s="1"/>
  <c r="AI686" i="7" s="1"/>
  <c r="U687" i="7"/>
  <c r="W687" i="7" s="1"/>
  <c r="X687" i="7" s="1"/>
  <c r="AE687" i="7"/>
  <c r="AF687" i="7" s="1"/>
  <c r="AI687" i="7" s="1"/>
  <c r="U688" i="7"/>
  <c r="W688" i="7" s="1"/>
  <c r="X688" i="7" s="1"/>
  <c r="AE688" i="7"/>
  <c r="AF688" i="7" s="1"/>
  <c r="AI688" i="7" s="1"/>
  <c r="U689" i="7"/>
  <c r="W689" i="7" s="1"/>
  <c r="X689" i="7" s="1"/>
  <c r="AE689" i="7"/>
  <c r="AF689" i="7" s="1"/>
  <c r="AI689" i="7" s="1"/>
  <c r="U690" i="7"/>
  <c r="W690" i="7" s="1"/>
  <c r="X690" i="7" s="1"/>
  <c r="AE690" i="7"/>
  <c r="AF690" i="7" s="1"/>
  <c r="AI690" i="7" s="1"/>
  <c r="U691" i="7"/>
  <c r="W691" i="7" s="1"/>
  <c r="X691" i="7" s="1"/>
  <c r="AE691" i="7"/>
  <c r="AF691" i="7" s="1"/>
  <c r="AI691" i="7" s="1"/>
  <c r="U692" i="7"/>
  <c r="W692" i="7" s="1"/>
  <c r="X692" i="7" s="1"/>
  <c r="AE692" i="7"/>
  <c r="AF692" i="7" s="1"/>
  <c r="AI692" i="7" s="1"/>
  <c r="U693" i="7"/>
  <c r="W693" i="7" s="1"/>
  <c r="X693" i="7" s="1"/>
  <c r="AE693" i="7"/>
  <c r="AF693" i="7" s="1"/>
  <c r="AI693" i="7" s="1"/>
  <c r="U694" i="7"/>
  <c r="W694" i="7" s="1"/>
  <c r="X694" i="7" s="1"/>
  <c r="AE694" i="7"/>
  <c r="AF694" i="7" s="1"/>
  <c r="AI694" i="7" s="1"/>
  <c r="U695" i="7"/>
  <c r="W695" i="7" s="1"/>
  <c r="X695" i="7" s="1"/>
  <c r="AE695" i="7"/>
  <c r="AF695" i="7" s="1"/>
  <c r="AI695" i="7" s="1"/>
  <c r="U696" i="7"/>
  <c r="W696" i="7" s="1"/>
  <c r="X696" i="7" s="1"/>
  <c r="AE696" i="7"/>
  <c r="AF696" i="7" s="1"/>
  <c r="AI696" i="7" s="1"/>
  <c r="U697" i="7"/>
  <c r="W697" i="7" s="1"/>
  <c r="X697" i="7" s="1"/>
  <c r="AE697" i="7"/>
  <c r="AF697" i="7" s="1"/>
  <c r="AI697" i="7" s="1"/>
  <c r="U698" i="7"/>
  <c r="W698" i="7" s="1"/>
  <c r="X698" i="7" s="1"/>
  <c r="AE698" i="7"/>
  <c r="AF698" i="7" s="1"/>
  <c r="AI698" i="7" s="1"/>
  <c r="U699" i="7"/>
  <c r="W699" i="7" s="1"/>
  <c r="X699" i="7" s="1"/>
  <c r="AE699" i="7"/>
  <c r="AF699" i="7" s="1"/>
  <c r="AI699" i="7" s="1"/>
  <c r="U700" i="7"/>
  <c r="W700" i="7" s="1"/>
  <c r="X700" i="7" s="1"/>
  <c r="AE700" i="7"/>
  <c r="AF700" i="7" s="1"/>
  <c r="AI700" i="7" s="1"/>
  <c r="U701" i="7"/>
  <c r="W701" i="7" s="1"/>
  <c r="X701" i="7" s="1"/>
  <c r="AE701" i="7"/>
  <c r="AF701" i="7" s="1"/>
  <c r="AI701" i="7" s="1"/>
  <c r="U702" i="7"/>
  <c r="W702" i="7" s="1"/>
  <c r="X702" i="7" s="1"/>
  <c r="AE702" i="7"/>
  <c r="AF702" i="7" s="1"/>
  <c r="AI702" i="7" s="1"/>
  <c r="U703" i="7"/>
  <c r="W703" i="7" s="1"/>
  <c r="X703" i="7" s="1"/>
  <c r="AE703" i="7"/>
  <c r="AF703" i="7" s="1"/>
  <c r="AI703" i="7" s="1"/>
  <c r="U704" i="7"/>
  <c r="W704" i="7" s="1"/>
  <c r="X704" i="7" s="1"/>
  <c r="AE704" i="7"/>
  <c r="AF704" i="7" s="1"/>
  <c r="AI704" i="7" s="1"/>
  <c r="U705" i="7"/>
  <c r="W705" i="7" s="1"/>
  <c r="X705" i="7" s="1"/>
  <c r="AE705" i="7"/>
  <c r="AF705" i="7" s="1"/>
  <c r="AI705" i="7" s="1"/>
  <c r="U706" i="7"/>
  <c r="W706" i="7" s="1"/>
  <c r="X706" i="7" s="1"/>
  <c r="AE706" i="7"/>
  <c r="AF706" i="7" s="1"/>
  <c r="AI706" i="7" s="1"/>
  <c r="U707" i="7"/>
  <c r="W707" i="7" s="1"/>
  <c r="X707" i="7" s="1"/>
  <c r="AE707" i="7"/>
  <c r="AF707" i="7" s="1"/>
  <c r="AI707" i="7" s="1"/>
  <c r="U708" i="7"/>
  <c r="W708" i="7" s="1"/>
  <c r="X708" i="7" s="1"/>
  <c r="AE708" i="7"/>
  <c r="AF708" i="7" s="1"/>
  <c r="AI708" i="7" s="1"/>
  <c r="U709" i="7"/>
  <c r="W709" i="7" s="1"/>
  <c r="X709" i="7" s="1"/>
  <c r="AE709" i="7"/>
  <c r="AF709" i="7" s="1"/>
  <c r="AI709" i="7" s="1"/>
  <c r="U710" i="7"/>
  <c r="W710" i="7" s="1"/>
  <c r="X710" i="7" s="1"/>
  <c r="AE710" i="7"/>
  <c r="AF710" i="7" s="1"/>
  <c r="AI710" i="7" s="1"/>
  <c r="U941" i="7"/>
  <c r="W941" i="7" s="1"/>
  <c r="X941" i="7" s="1"/>
  <c r="AE941" i="7"/>
  <c r="AF941" i="7" s="1"/>
  <c r="AI941" i="7" s="1"/>
  <c r="U943" i="7"/>
  <c r="W943" i="7" s="1"/>
  <c r="X943" i="7" s="1"/>
  <c r="AE943" i="7"/>
  <c r="AF943" i="7" s="1"/>
  <c r="AI943" i="7" s="1"/>
  <c r="U947" i="7"/>
  <c r="W947" i="7" s="1"/>
  <c r="X947" i="7" s="1"/>
  <c r="AE947" i="7"/>
  <c r="AF947" i="7" s="1"/>
  <c r="AI947" i="7" s="1"/>
  <c r="U953" i="7"/>
  <c r="W953" i="7" s="1"/>
  <c r="X953" i="7" s="1"/>
  <c r="AE953" i="7"/>
  <c r="AF953" i="7" s="1"/>
  <c r="AI953" i="7" s="1"/>
  <c r="U956" i="7"/>
  <c r="W956" i="7" s="1"/>
  <c r="X956" i="7" s="1"/>
  <c r="AE956" i="7"/>
  <c r="AF956" i="7" s="1"/>
  <c r="AI956" i="7" s="1"/>
  <c r="U959" i="7"/>
  <c r="W959" i="7" s="1"/>
  <c r="X959" i="7" s="1"/>
  <c r="AE959" i="7"/>
  <c r="AF959" i="7" s="1"/>
  <c r="AI959" i="7" s="1"/>
  <c r="U963" i="7"/>
  <c r="W963" i="7" s="1"/>
  <c r="X963" i="7" s="1"/>
  <c r="AE963" i="7"/>
  <c r="AF963" i="7" s="1"/>
  <c r="AI963" i="7" s="1"/>
  <c r="U966" i="7"/>
  <c r="W966" i="7" s="1"/>
  <c r="X966" i="7" s="1"/>
  <c r="AE966" i="7"/>
  <c r="AF966" i="7" s="1"/>
  <c r="AI966" i="7" s="1"/>
  <c r="U971" i="7"/>
  <c r="W971" i="7" s="1"/>
  <c r="X971" i="7" s="1"/>
  <c r="AE971" i="7"/>
  <c r="AF971" i="7" s="1"/>
  <c r="AI971" i="7" s="1"/>
  <c r="U973" i="7"/>
  <c r="W973" i="7" s="1"/>
  <c r="X973" i="7" s="1"/>
  <c r="AE973" i="7"/>
  <c r="AF973" i="7" s="1"/>
  <c r="AI973" i="7" s="1"/>
  <c r="U977" i="7"/>
  <c r="W977" i="7" s="1"/>
  <c r="X977" i="7" s="1"/>
  <c r="AE977" i="7"/>
  <c r="AF977" i="7" s="1"/>
  <c r="AI977" i="7" s="1"/>
  <c r="U980" i="7"/>
  <c r="W980" i="7" s="1"/>
  <c r="X980" i="7" s="1"/>
  <c r="AE980" i="7"/>
  <c r="AF980" i="7" s="1"/>
  <c r="AI980" i="7" s="1"/>
  <c r="U983" i="7"/>
  <c r="W983" i="7" s="1"/>
  <c r="X983" i="7" s="1"/>
  <c r="AE983" i="7"/>
  <c r="AF983" i="7" s="1"/>
  <c r="AI983" i="7" s="1"/>
  <c r="U987" i="7"/>
  <c r="W987" i="7" s="1"/>
  <c r="X987" i="7" s="1"/>
  <c r="AE987" i="7"/>
  <c r="AF987" i="7" s="1"/>
  <c r="AI987" i="7" s="1"/>
  <c r="U989" i="7"/>
  <c r="W989" i="7" s="1"/>
  <c r="X989" i="7" s="1"/>
  <c r="AE989" i="7"/>
  <c r="AF989" i="7" s="1"/>
  <c r="AI989" i="7" s="1"/>
  <c r="U993" i="7"/>
  <c r="W993" i="7" s="1"/>
  <c r="X993" i="7" s="1"/>
  <c r="AE993" i="7"/>
  <c r="AF993" i="7" s="1"/>
  <c r="AI993" i="7" s="1"/>
  <c r="U995" i="7"/>
  <c r="W995" i="7" s="1"/>
  <c r="X995" i="7" s="1"/>
  <c r="AE995" i="7"/>
  <c r="AF995" i="7" s="1"/>
  <c r="AI995" i="7" s="1"/>
  <c r="U1000" i="7"/>
  <c r="W1000" i="7" s="1"/>
  <c r="X1000" i="7" s="1"/>
  <c r="AE1000" i="7"/>
  <c r="AF1000" i="7" s="1"/>
  <c r="AI1000" i="7" s="1"/>
  <c r="U1003" i="7"/>
  <c r="W1003" i="7" s="1"/>
  <c r="X1003" i="7" s="1"/>
  <c r="AE1003" i="7"/>
  <c r="AF1003" i="7" s="1"/>
  <c r="AI1003" i="7" s="1"/>
  <c r="U1007" i="7"/>
  <c r="W1007" i="7" s="1"/>
  <c r="X1007" i="7" s="1"/>
  <c r="AE1007" i="7"/>
  <c r="AF1007" i="7" s="1"/>
  <c r="AI1007" i="7" s="1"/>
  <c r="U1009" i="7"/>
  <c r="W1009" i="7" s="1"/>
  <c r="X1009" i="7" s="1"/>
  <c r="AE1009" i="7"/>
  <c r="AF1009" i="7" s="1"/>
  <c r="AI1009" i="7" s="1"/>
  <c r="U1012" i="7"/>
  <c r="W1012" i="7" s="1"/>
  <c r="X1012" i="7" s="1"/>
  <c r="AE1012" i="7"/>
  <c r="AF1012" i="7" s="1"/>
  <c r="AI1012" i="7" s="1"/>
  <c r="U1014" i="7"/>
  <c r="W1014" i="7" s="1"/>
  <c r="X1014" i="7" s="1"/>
  <c r="AE1014" i="7"/>
  <c r="AF1014" i="7" s="1"/>
  <c r="AI1014" i="7" s="1"/>
  <c r="U1019" i="7"/>
  <c r="W1019" i="7" s="1"/>
  <c r="X1019" i="7" s="1"/>
  <c r="AE1019" i="7"/>
  <c r="AF1019" i="7" s="1"/>
  <c r="AI1019" i="7" s="1"/>
  <c r="U1021" i="7"/>
  <c r="W1021" i="7" s="1"/>
  <c r="X1021" i="7" s="1"/>
  <c r="AE1021" i="7"/>
  <c r="AF1021" i="7" s="1"/>
  <c r="AI1021" i="7" s="1"/>
  <c r="U1024" i="7"/>
  <c r="W1024" i="7" s="1"/>
  <c r="X1024" i="7" s="1"/>
  <c r="AE1024" i="7"/>
  <c r="AF1024" i="7" s="1"/>
  <c r="AI1024" i="7" s="1"/>
  <c r="U1027" i="7"/>
  <c r="W1027" i="7" s="1"/>
  <c r="X1027" i="7" s="1"/>
  <c r="AE1027" i="7"/>
  <c r="AF1027" i="7" s="1"/>
  <c r="AI1027" i="7" s="1"/>
  <c r="U1029" i="7"/>
  <c r="W1029" i="7" s="1"/>
  <c r="X1029" i="7" s="1"/>
  <c r="AE1029" i="7"/>
  <c r="AF1029" i="7" s="1"/>
  <c r="AI1029" i="7" s="1"/>
  <c r="U1032" i="7"/>
  <c r="W1032" i="7" s="1"/>
  <c r="X1032" i="7" s="1"/>
  <c r="AE1032" i="7"/>
  <c r="AF1032" i="7" s="1"/>
  <c r="AI1032" i="7" s="1"/>
  <c r="U1034" i="7"/>
  <c r="W1034" i="7" s="1"/>
  <c r="X1034" i="7" s="1"/>
  <c r="AE1034" i="7"/>
  <c r="AF1034" i="7" s="1"/>
  <c r="AI1034" i="7" s="1"/>
  <c r="U1037" i="7"/>
  <c r="W1037" i="7" s="1"/>
  <c r="X1037" i="7" s="1"/>
  <c r="AE1037" i="7"/>
  <c r="AF1037" i="7" s="1"/>
  <c r="AI1037" i="7" s="1"/>
  <c r="U1039" i="7"/>
  <c r="W1039" i="7" s="1"/>
  <c r="X1039" i="7" s="1"/>
  <c r="AE1039" i="7"/>
  <c r="AF1039" i="7" s="1"/>
  <c r="AI1039" i="7" s="1"/>
  <c r="U1042" i="7"/>
  <c r="W1042" i="7" s="1"/>
  <c r="X1042" i="7" s="1"/>
  <c r="AE1042" i="7"/>
  <c r="AF1042" i="7" s="1"/>
  <c r="AI1042" i="7" s="1"/>
  <c r="U1043" i="7"/>
  <c r="W1043" i="7" s="1"/>
  <c r="X1043" i="7" s="1"/>
  <c r="AE1043" i="7"/>
  <c r="AF1043" i="7" s="1"/>
  <c r="AI1043" i="7" s="1"/>
  <c r="U1046" i="7"/>
  <c r="W1046" i="7" s="1"/>
  <c r="X1046" i="7" s="1"/>
  <c r="AE1046" i="7"/>
  <c r="AF1046" i="7" s="1"/>
  <c r="AI1046" i="7" s="1"/>
  <c r="U1047" i="7"/>
  <c r="W1047" i="7" s="1"/>
  <c r="X1047" i="7" s="1"/>
  <c r="AE1047" i="7"/>
  <c r="AF1047" i="7" s="1"/>
  <c r="AI1047" i="7" s="1"/>
  <c r="U1051" i="7"/>
  <c r="W1051" i="7" s="1"/>
  <c r="X1051" i="7" s="1"/>
  <c r="AE1051" i="7"/>
  <c r="AF1051" i="7" s="1"/>
  <c r="AI1051" i="7" s="1"/>
  <c r="U1053" i="7"/>
  <c r="W1053" i="7" s="1"/>
  <c r="X1053" i="7" s="1"/>
  <c r="AE1053" i="7"/>
  <c r="AF1053" i="7" s="1"/>
  <c r="AI1053" i="7" s="1"/>
  <c r="U1054" i="7"/>
  <c r="W1054" i="7" s="1"/>
  <c r="X1054" i="7" s="1"/>
  <c r="AE1054" i="7"/>
  <c r="AF1054" i="7" s="1"/>
  <c r="AI1054" i="7" s="1"/>
  <c r="U1055" i="7"/>
  <c r="W1055" i="7" s="1"/>
  <c r="X1055" i="7" s="1"/>
  <c r="AE1055" i="7"/>
  <c r="AF1055" i="7" s="1"/>
  <c r="AI1055" i="7" s="1"/>
  <c r="U1056" i="7"/>
  <c r="W1056" i="7" s="1"/>
  <c r="X1056" i="7" s="1"/>
  <c r="AE1056" i="7"/>
  <c r="AF1056" i="7" s="1"/>
  <c r="AI1056" i="7" s="1"/>
  <c r="U1058" i="7"/>
  <c r="W1058" i="7" s="1"/>
  <c r="X1058" i="7" s="1"/>
  <c r="AE1058" i="7"/>
  <c r="AF1058" i="7" s="1"/>
  <c r="AI1058" i="7" s="1"/>
  <c r="U1060" i="7"/>
  <c r="W1060" i="7" s="1"/>
  <c r="X1060" i="7" s="1"/>
  <c r="AE1060" i="7"/>
  <c r="AF1060" i="7" s="1"/>
  <c r="AI1060" i="7" s="1"/>
  <c r="U1061" i="7"/>
  <c r="W1061" i="7" s="1"/>
  <c r="X1061" i="7" s="1"/>
  <c r="AE1061" i="7"/>
  <c r="AF1061" i="7" s="1"/>
  <c r="AI1061" i="7" s="1"/>
  <c r="U1063" i="7"/>
  <c r="W1063" i="7" s="1"/>
  <c r="X1063" i="7" s="1"/>
  <c r="AE1063" i="7"/>
  <c r="AF1063" i="7" s="1"/>
  <c r="AI1063" i="7" s="1"/>
  <c r="U1064" i="7"/>
  <c r="W1064" i="7" s="1"/>
  <c r="X1064" i="7" s="1"/>
  <c r="AE1064" i="7"/>
  <c r="AF1064" i="7" s="1"/>
  <c r="AI1064" i="7" s="1"/>
  <c r="U1065" i="7"/>
  <c r="W1065" i="7" s="1"/>
  <c r="X1065" i="7" s="1"/>
  <c r="AE1065" i="7"/>
  <c r="AF1065" i="7" s="1"/>
  <c r="AI1065" i="7" s="1"/>
  <c r="U1067" i="7"/>
  <c r="W1067" i="7" s="1"/>
  <c r="X1067" i="7" s="1"/>
  <c r="AE1067" i="7"/>
  <c r="AF1067" i="7" s="1"/>
  <c r="AI1067" i="7" s="1"/>
  <c r="U1070" i="7"/>
  <c r="W1070" i="7" s="1"/>
  <c r="X1070" i="7" s="1"/>
  <c r="AE1070" i="7"/>
  <c r="AF1070" i="7" s="1"/>
  <c r="AI1070" i="7" s="1"/>
  <c r="U1071" i="7"/>
  <c r="W1071" i="7" s="1"/>
  <c r="X1071" i="7" s="1"/>
  <c r="AE1071" i="7"/>
  <c r="AF1071" i="7" s="1"/>
  <c r="AI1071" i="7" s="1"/>
  <c r="U1073" i="7"/>
  <c r="W1073" i="7" s="1"/>
  <c r="X1073" i="7" s="1"/>
  <c r="AE1073" i="7"/>
  <c r="AF1073" i="7" s="1"/>
  <c r="AI1073" i="7" s="1"/>
  <c r="U1074" i="7"/>
  <c r="W1074" i="7" s="1"/>
  <c r="X1074" i="7" s="1"/>
  <c r="AE1074" i="7"/>
  <c r="AF1074" i="7" s="1"/>
  <c r="AI1074" i="7" s="1"/>
  <c r="U1075" i="7"/>
  <c r="W1075" i="7" s="1"/>
  <c r="X1075" i="7" s="1"/>
  <c r="AE1075" i="7"/>
  <c r="AF1075" i="7" s="1"/>
  <c r="AI1075" i="7" s="1"/>
  <c r="U1076" i="7"/>
  <c r="W1076" i="7" s="1"/>
  <c r="X1076" i="7" s="1"/>
  <c r="AE1076" i="7"/>
  <c r="AF1076" i="7" s="1"/>
  <c r="AI1076" i="7" s="1"/>
  <c r="U1078" i="7"/>
  <c r="W1078" i="7" s="1"/>
  <c r="X1078" i="7" s="1"/>
  <c r="AE1078" i="7"/>
  <c r="AF1078" i="7" s="1"/>
  <c r="AI1078" i="7" s="1"/>
  <c r="U1080" i="7"/>
  <c r="W1080" i="7" s="1"/>
  <c r="X1080" i="7" s="1"/>
  <c r="AE1080" i="7"/>
  <c r="AF1080" i="7" s="1"/>
  <c r="AI1080" i="7" s="1"/>
  <c r="U1082" i="7"/>
  <c r="W1082" i="7" s="1"/>
  <c r="X1082" i="7" s="1"/>
  <c r="AE1082" i="7"/>
  <c r="AF1082" i="7" s="1"/>
  <c r="AI1082" i="7" s="1"/>
  <c r="U1085" i="7"/>
  <c r="W1085" i="7" s="1"/>
  <c r="X1085" i="7" s="1"/>
  <c r="AE1085" i="7"/>
  <c r="AF1085" i="7" s="1"/>
  <c r="AI1085" i="7" s="1"/>
  <c r="U1087" i="7"/>
  <c r="W1087" i="7" s="1"/>
  <c r="X1087" i="7" s="1"/>
  <c r="AE1087" i="7"/>
  <c r="AF1087" i="7" s="1"/>
  <c r="AI1087" i="7" s="1"/>
  <c r="U1089" i="7"/>
  <c r="W1089" i="7" s="1"/>
  <c r="X1089" i="7" s="1"/>
  <c r="AE1089" i="7"/>
  <c r="AF1089" i="7" s="1"/>
  <c r="AI1089" i="7" s="1"/>
  <c r="U1092" i="7"/>
  <c r="W1092" i="7" s="1"/>
  <c r="X1092" i="7" s="1"/>
  <c r="AE1092" i="7"/>
  <c r="AF1092" i="7" s="1"/>
  <c r="AI1092" i="7" s="1"/>
  <c r="U1095" i="7"/>
  <c r="W1095" i="7" s="1"/>
  <c r="X1095" i="7" s="1"/>
  <c r="AE1095" i="7"/>
  <c r="AF1095" i="7" s="1"/>
  <c r="AI1095" i="7" s="1"/>
  <c r="U1098" i="7"/>
  <c r="W1098" i="7" s="1"/>
  <c r="X1098" i="7" s="1"/>
  <c r="AE1098" i="7"/>
  <c r="AF1098" i="7" s="1"/>
  <c r="AI1098" i="7" s="1"/>
  <c r="U1100" i="7"/>
  <c r="W1100" i="7" s="1"/>
  <c r="X1100" i="7" s="1"/>
  <c r="AE1100" i="7"/>
  <c r="AF1100" i="7" s="1"/>
  <c r="AI1100" i="7" s="1"/>
  <c r="U1103" i="7"/>
  <c r="W1103" i="7" s="1"/>
  <c r="X1103" i="7" s="1"/>
  <c r="AE1103" i="7"/>
  <c r="AF1103" i="7" s="1"/>
  <c r="AI1103" i="7" s="1"/>
  <c r="U1107" i="7"/>
  <c r="W1107" i="7" s="1"/>
  <c r="X1107" i="7" s="1"/>
  <c r="AE1107" i="7"/>
  <c r="AF1107" i="7" s="1"/>
  <c r="AI1107" i="7" s="1"/>
  <c r="U1109" i="7"/>
  <c r="W1109" i="7" s="1"/>
  <c r="X1109" i="7" s="1"/>
  <c r="AE1109" i="7"/>
  <c r="AF1109" i="7" s="1"/>
  <c r="AI1109" i="7" s="1"/>
  <c r="U1111" i="7"/>
  <c r="W1111" i="7" s="1"/>
  <c r="X1111" i="7" s="1"/>
  <c r="AE1111" i="7"/>
  <c r="AF1111" i="7" s="1"/>
  <c r="AI1111" i="7" s="1"/>
  <c r="U1113" i="7"/>
  <c r="W1113" i="7" s="1"/>
  <c r="X1113" i="7" s="1"/>
  <c r="AE1113" i="7"/>
  <c r="AF1113" i="7" s="1"/>
  <c r="AI1113" i="7" s="1"/>
  <c r="U1115" i="7"/>
  <c r="W1115" i="7" s="1"/>
  <c r="X1115" i="7" s="1"/>
  <c r="AE1115" i="7"/>
  <c r="AF1115" i="7" s="1"/>
  <c r="AI1115" i="7" s="1"/>
  <c r="U1118" i="7"/>
  <c r="W1118" i="7" s="1"/>
  <c r="X1118" i="7" s="1"/>
  <c r="AE1118" i="7"/>
  <c r="AF1118" i="7" s="1"/>
  <c r="AI1118" i="7" s="1"/>
  <c r="U1120" i="7"/>
  <c r="W1120" i="7" s="1"/>
  <c r="X1120" i="7" s="1"/>
  <c r="AE1120" i="7"/>
  <c r="AF1120" i="7" s="1"/>
  <c r="AI1120" i="7" s="1"/>
  <c r="U1122" i="7"/>
  <c r="W1122" i="7" s="1"/>
  <c r="X1122" i="7" s="1"/>
  <c r="AE1122" i="7"/>
  <c r="AF1122" i="7" s="1"/>
  <c r="AI1122" i="7" s="1"/>
  <c r="U1126" i="7"/>
  <c r="W1126" i="7" s="1"/>
  <c r="X1126" i="7" s="1"/>
  <c r="AE1126" i="7"/>
  <c r="AF1126" i="7" s="1"/>
  <c r="AI1126" i="7" s="1"/>
  <c r="U1128" i="7"/>
  <c r="W1128" i="7" s="1"/>
  <c r="X1128" i="7" s="1"/>
  <c r="AE1128" i="7"/>
  <c r="AF1128" i="7" s="1"/>
  <c r="AI1128" i="7" s="1"/>
  <c r="U1134" i="7"/>
  <c r="W1134" i="7" s="1"/>
  <c r="X1134" i="7" s="1"/>
  <c r="AE1134" i="7"/>
  <c r="AF1134" i="7" s="1"/>
  <c r="AI1134" i="7" s="1"/>
  <c r="U1136" i="7"/>
  <c r="W1136" i="7" s="1"/>
  <c r="X1136" i="7" s="1"/>
  <c r="AE1136" i="7"/>
  <c r="AF1136" i="7" s="1"/>
  <c r="AI1136" i="7" s="1"/>
  <c r="U1138" i="7"/>
  <c r="W1138" i="7" s="1"/>
  <c r="X1138" i="7" s="1"/>
  <c r="AE1138" i="7"/>
  <c r="AF1138" i="7" s="1"/>
  <c r="AI1138" i="7" s="1"/>
  <c r="U1140" i="7"/>
  <c r="W1140" i="7" s="1"/>
  <c r="X1140" i="7" s="1"/>
  <c r="AE1140" i="7"/>
  <c r="AF1140" i="7" s="1"/>
  <c r="AI1140" i="7" s="1"/>
  <c r="U1145" i="7"/>
  <c r="W1145" i="7" s="1"/>
  <c r="X1145" i="7" s="1"/>
  <c r="AE1145" i="7"/>
  <c r="AF1145" i="7" s="1"/>
  <c r="AI1145" i="7" s="1"/>
  <c r="U1146" i="7"/>
  <c r="W1146" i="7" s="1"/>
  <c r="X1146" i="7" s="1"/>
  <c r="AE1146" i="7"/>
  <c r="AF1146" i="7" s="1"/>
  <c r="AI1146" i="7" s="1"/>
  <c r="U1149" i="7"/>
  <c r="W1149" i="7" s="1"/>
  <c r="X1149" i="7" s="1"/>
  <c r="AE1149" i="7"/>
  <c r="AF1149" i="7" s="1"/>
  <c r="AI1149" i="7" s="1"/>
  <c r="U1151" i="7"/>
  <c r="W1151" i="7" s="1"/>
  <c r="X1151" i="7" s="1"/>
  <c r="AE1151" i="7"/>
  <c r="AF1151" i="7" s="1"/>
  <c r="AI1151" i="7" s="1"/>
  <c r="U1152" i="7"/>
  <c r="W1152" i="7" s="1"/>
  <c r="X1152" i="7" s="1"/>
  <c r="AE1152" i="7"/>
  <c r="AF1152" i="7" s="1"/>
  <c r="AI1152" i="7" s="1"/>
  <c r="U1153" i="7"/>
  <c r="W1153" i="7" s="1"/>
  <c r="X1153" i="7" s="1"/>
  <c r="AE1153" i="7"/>
  <c r="AF1153" i="7" s="1"/>
  <c r="AI1153" i="7" s="1"/>
  <c r="U1155" i="7"/>
  <c r="W1155" i="7" s="1"/>
  <c r="X1155" i="7" s="1"/>
  <c r="AE1155" i="7"/>
  <c r="AF1155" i="7" s="1"/>
  <c r="AI1155" i="7" s="1"/>
  <c r="U1158" i="7"/>
  <c r="W1158" i="7" s="1"/>
  <c r="X1158" i="7" s="1"/>
  <c r="AE1158" i="7"/>
  <c r="AF1158" i="7" s="1"/>
  <c r="AI1158" i="7" s="1"/>
  <c r="U1160" i="7"/>
  <c r="W1160" i="7" s="1"/>
  <c r="X1160" i="7" s="1"/>
  <c r="AE1160" i="7"/>
  <c r="AF1160" i="7" s="1"/>
  <c r="AI1160" i="7" s="1"/>
  <c r="U1163" i="7"/>
  <c r="W1163" i="7" s="1"/>
  <c r="X1163" i="7" s="1"/>
  <c r="AE1163" i="7"/>
  <c r="AF1163" i="7" s="1"/>
  <c r="AI1163" i="7" s="1"/>
  <c r="U1164" i="7"/>
  <c r="W1164" i="7" s="1"/>
  <c r="X1164" i="7" s="1"/>
  <c r="AE1164" i="7"/>
  <c r="AF1164" i="7" s="1"/>
  <c r="AI1164" i="7" s="1"/>
  <c r="U1167" i="7"/>
  <c r="W1167" i="7" s="1"/>
  <c r="X1167" i="7" s="1"/>
  <c r="AE1167" i="7"/>
  <c r="AF1167" i="7" s="1"/>
  <c r="AI1167" i="7" s="1"/>
  <c r="U1169" i="7"/>
  <c r="W1169" i="7" s="1"/>
  <c r="X1169" i="7" s="1"/>
  <c r="AE1169" i="7"/>
  <c r="AF1169" i="7" s="1"/>
  <c r="AI1169" i="7" s="1"/>
  <c r="U1171" i="7"/>
  <c r="W1171" i="7" s="1"/>
  <c r="X1171" i="7" s="1"/>
  <c r="AE1171" i="7"/>
  <c r="AF1171" i="7" s="1"/>
  <c r="AI1171" i="7" s="1"/>
  <c r="U1174" i="7"/>
  <c r="W1174" i="7" s="1"/>
  <c r="X1174" i="7" s="1"/>
  <c r="AE1174" i="7"/>
  <c r="AF1174" i="7" s="1"/>
  <c r="AI1174" i="7" s="1"/>
  <c r="U1176" i="7"/>
  <c r="W1176" i="7" s="1"/>
  <c r="X1176" i="7" s="1"/>
  <c r="AE1176" i="7"/>
  <c r="AF1176" i="7" s="1"/>
  <c r="AI1176" i="7" s="1"/>
  <c r="U1178" i="7"/>
  <c r="W1178" i="7" s="1"/>
  <c r="X1178" i="7" s="1"/>
  <c r="AE1178" i="7"/>
  <c r="AF1178" i="7" s="1"/>
  <c r="AI1178" i="7" s="1"/>
  <c r="U1179" i="7"/>
  <c r="W1179" i="7" s="1"/>
  <c r="X1179" i="7" s="1"/>
  <c r="AE1179" i="7"/>
  <c r="AF1179" i="7" s="1"/>
  <c r="AI1179" i="7" s="1"/>
  <c r="U1180" i="7"/>
  <c r="W1180" i="7" s="1"/>
  <c r="X1180" i="7" s="1"/>
  <c r="AE1180" i="7"/>
  <c r="AF1180" i="7" s="1"/>
  <c r="AI1180" i="7" s="1"/>
  <c r="U1183" i="7"/>
  <c r="W1183" i="7" s="1"/>
  <c r="X1183" i="7" s="1"/>
  <c r="AE1183" i="7"/>
  <c r="AF1183" i="7" s="1"/>
  <c r="AI1183" i="7" s="1"/>
  <c r="U1184" i="7"/>
  <c r="W1184" i="7" s="1"/>
  <c r="X1184" i="7" s="1"/>
  <c r="AE1184" i="7"/>
  <c r="AF1184" i="7" s="1"/>
  <c r="AI1184" i="7" s="1"/>
  <c r="U1187" i="7"/>
  <c r="W1187" i="7" s="1"/>
  <c r="X1187" i="7" s="1"/>
  <c r="AE1187" i="7"/>
  <c r="AF1187" i="7" s="1"/>
  <c r="AI1187" i="7" s="1"/>
  <c r="U1188" i="7"/>
  <c r="W1188" i="7" s="1"/>
  <c r="X1188" i="7" s="1"/>
  <c r="AE1188" i="7"/>
  <c r="AF1188" i="7" s="1"/>
  <c r="AI1188" i="7" s="1"/>
  <c r="U1191" i="7"/>
  <c r="W1191" i="7" s="1"/>
  <c r="X1191" i="7" s="1"/>
  <c r="AE1191" i="7"/>
  <c r="AF1191" i="7" s="1"/>
  <c r="AI1191" i="7" s="1"/>
  <c r="U1194" i="7"/>
  <c r="W1194" i="7" s="1"/>
  <c r="X1194" i="7" s="1"/>
  <c r="AE1194" i="7"/>
  <c r="AF1194" i="7" s="1"/>
  <c r="AI1194" i="7" s="1"/>
  <c r="U1197" i="7"/>
  <c r="W1197" i="7" s="1"/>
  <c r="X1197" i="7" s="1"/>
  <c r="AE1197" i="7"/>
  <c r="AF1197" i="7" s="1"/>
  <c r="AI1197" i="7" s="1"/>
  <c r="U1200" i="7"/>
  <c r="W1200" i="7" s="1"/>
  <c r="X1200" i="7" s="1"/>
  <c r="AE1200" i="7"/>
  <c r="AF1200" i="7" s="1"/>
  <c r="AI1200" i="7" s="1"/>
  <c r="U1203" i="7"/>
  <c r="W1203" i="7" s="1"/>
  <c r="X1203" i="7" s="1"/>
  <c r="AE1203" i="7"/>
  <c r="AF1203" i="7" s="1"/>
  <c r="AI1203" i="7" s="1"/>
  <c r="U1204" i="7"/>
  <c r="W1204" i="7" s="1"/>
  <c r="X1204" i="7" s="1"/>
  <c r="AE1204" i="7"/>
  <c r="AF1204" i="7" s="1"/>
  <c r="AI1204" i="7" s="1"/>
  <c r="U1206" i="7"/>
  <c r="W1206" i="7" s="1"/>
  <c r="X1206" i="7" s="1"/>
  <c r="AE1206" i="7"/>
  <c r="AF1206" i="7" s="1"/>
  <c r="AI1206" i="7" s="1"/>
  <c r="U1207" i="7"/>
  <c r="W1207" i="7" s="1"/>
  <c r="X1207" i="7" s="1"/>
  <c r="AE1207" i="7"/>
  <c r="AF1207" i="7" s="1"/>
  <c r="AI1207" i="7" s="1"/>
  <c r="U711" i="7"/>
  <c r="W711" i="7" s="1"/>
  <c r="X711" i="7" s="1"/>
  <c r="AE711" i="7"/>
  <c r="AF711" i="7" s="1"/>
  <c r="AI711" i="7" s="1"/>
  <c r="U712" i="7"/>
  <c r="W712" i="7" s="1"/>
  <c r="X712" i="7" s="1"/>
  <c r="AE712" i="7"/>
  <c r="AF712" i="7" s="1"/>
  <c r="AI712" i="7" s="1"/>
  <c r="U713" i="7"/>
  <c r="W713" i="7" s="1"/>
  <c r="X713" i="7" s="1"/>
  <c r="AE713" i="7"/>
  <c r="AF713" i="7" s="1"/>
  <c r="AI713" i="7" s="1"/>
  <c r="U714" i="7"/>
  <c r="W714" i="7" s="1"/>
  <c r="X714" i="7" s="1"/>
  <c r="AE714" i="7"/>
  <c r="AF714" i="7" s="1"/>
  <c r="AI714" i="7" s="1"/>
  <c r="U715" i="7"/>
  <c r="W715" i="7" s="1"/>
  <c r="X715" i="7" s="1"/>
  <c r="AE715" i="7"/>
  <c r="AF715" i="7" s="1"/>
  <c r="AI715" i="7" s="1"/>
  <c r="U716" i="7"/>
  <c r="W716" i="7" s="1"/>
  <c r="X716" i="7" s="1"/>
  <c r="AE716" i="7"/>
  <c r="AF716" i="7" s="1"/>
  <c r="AI716" i="7" s="1"/>
  <c r="U717" i="7"/>
  <c r="W717" i="7" s="1"/>
  <c r="X717" i="7" s="1"/>
  <c r="AE717" i="7"/>
  <c r="AF717" i="7" s="1"/>
  <c r="AI717" i="7" s="1"/>
  <c r="U718" i="7"/>
  <c r="W718" i="7" s="1"/>
  <c r="X718" i="7" s="1"/>
  <c r="AE718" i="7"/>
  <c r="AF718" i="7" s="1"/>
  <c r="AI718" i="7" s="1"/>
  <c r="U719" i="7"/>
  <c r="W719" i="7" s="1"/>
  <c r="X719" i="7" s="1"/>
  <c r="AE719" i="7"/>
  <c r="AF719" i="7" s="1"/>
  <c r="AI719" i="7" s="1"/>
  <c r="U720" i="7"/>
  <c r="W720" i="7" s="1"/>
  <c r="X720" i="7" s="1"/>
  <c r="AE720" i="7"/>
  <c r="AF720" i="7" s="1"/>
  <c r="AI720" i="7" s="1"/>
  <c r="U721" i="7"/>
  <c r="W721" i="7" s="1"/>
  <c r="X721" i="7" s="1"/>
  <c r="AE721" i="7"/>
  <c r="AF721" i="7" s="1"/>
  <c r="AI721" i="7" s="1"/>
  <c r="U722" i="7"/>
  <c r="W722" i="7" s="1"/>
  <c r="X722" i="7" s="1"/>
  <c r="AE722" i="7"/>
  <c r="AF722" i="7" s="1"/>
  <c r="AI722" i="7" s="1"/>
  <c r="U723" i="7"/>
  <c r="W723" i="7" s="1"/>
  <c r="X723" i="7" s="1"/>
  <c r="AE723" i="7"/>
  <c r="AF723" i="7" s="1"/>
  <c r="AI723" i="7" s="1"/>
  <c r="U724" i="7"/>
  <c r="W724" i="7" s="1"/>
  <c r="X724" i="7" s="1"/>
  <c r="AE724" i="7"/>
  <c r="AF724" i="7" s="1"/>
  <c r="AI724" i="7" s="1"/>
  <c r="U725" i="7"/>
  <c r="W725" i="7" s="1"/>
  <c r="X725" i="7" s="1"/>
  <c r="AE725" i="7"/>
  <c r="AF725" i="7" s="1"/>
  <c r="AI725" i="7" s="1"/>
  <c r="U726" i="7"/>
  <c r="W726" i="7" s="1"/>
  <c r="X726" i="7" s="1"/>
  <c r="AE726" i="7"/>
  <c r="AF726" i="7" s="1"/>
  <c r="AI726" i="7" s="1"/>
  <c r="U727" i="7"/>
  <c r="W727" i="7" s="1"/>
  <c r="X727" i="7" s="1"/>
  <c r="AE727" i="7"/>
  <c r="AF727" i="7" s="1"/>
  <c r="AI727" i="7" s="1"/>
  <c r="U728" i="7"/>
  <c r="W728" i="7" s="1"/>
  <c r="X728" i="7" s="1"/>
  <c r="AE728" i="7"/>
  <c r="AF728" i="7" s="1"/>
  <c r="AI728" i="7" s="1"/>
  <c r="U729" i="7"/>
  <c r="W729" i="7" s="1"/>
  <c r="X729" i="7" s="1"/>
  <c r="AE729" i="7"/>
  <c r="AF729" i="7" s="1"/>
  <c r="AI729" i="7" s="1"/>
  <c r="U730" i="7"/>
  <c r="W730" i="7" s="1"/>
  <c r="X730" i="7" s="1"/>
  <c r="AE730" i="7"/>
  <c r="AF730" i="7" s="1"/>
  <c r="AI730" i="7" s="1"/>
  <c r="U731" i="7"/>
  <c r="W731" i="7" s="1"/>
  <c r="X731" i="7" s="1"/>
  <c r="AE731" i="7"/>
  <c r="AF731" i="7" s="1"/>
  <c r="AI731" i="7" s="1"/>
  <c r="U732" i="7"/>
  <c r="W732" i="7" s="1"/>
  <c r="X732" i="7" s="1"/>
  <c r="AE732" i="7"/>
  <c r="AF732" i="7" s="1"/>
  <c r="AI732" i="7" s="1"/>
  <c r="U733" i="7"/>
  <c r="W733" i="7" s="1"/>
  <c r="X733" i="7" s="1"/>
  <c r="AE733" i="7"/>
  <c r="AF733" i="7" s="1"/>
  <c r="AI733" i="7" s="1"/>
  <c r="U734" i="7"/>
  <c r="W734" i="7" s="1"/>
  <c r="X734" i="7" s="1"/>
  <c r="AE734" i="7"/>
  <c r="AF734" i="7" s="1"/>
  <c r="AI734" i="7" s="1"/>
  <c r="U735" i="7"/>
  <c r="W735" i="7" s="1"/>
  <c r="X735" i="7" s="1"/>
  <c r="AE735" i="7"/>
  <c r="AF735" i="7" s="1"/>
  <c r="AI735" i="7" s="1"/>
  <c r="U736" i="7"/>
  <c r="W736" i="7" s="1"/>
  <c r="X736" i="7" s="1"/>
  <c r="AE736" i="7"/>
  <c r="AF736" i="7" s="1"/>
  <c r="AI736" i="7" s="1"/>
  <c r="U737" i="7"/>
  <c r="W737" i="7" s="1"/>
  <c r="X737" i="7" s="1"/>
  <c r="AE737" i="7"/>
  <c r="AF737" i="7" s="1"/>
  <c r="AI737" i="7" s="1"/>
  <c r="U738" i="7"/>
  <c r="W738" i="7" s="1"/>
  <c r="X738" i="7" s="1"/>
  <c r="AE738" i="7"/>
  <c r="AF738" i="7" s="1"/>
  <c r="AI738" i="7" s="1"/>
  <c r="U739" i="7"/>
  <c r="W739" i="7" s="1"/>
  <c r="X739" i="7" s="1"/>
  <c r="AE739" i="7"/>
  <c r="AF739" i="7" s="1"/>
  <c r="AI739" i="7" s="1"/>
  <c r="U740" i="7"/>
  <c r="W740" i="7" s="1"/>
  <c r="X740" i="7" s="1"/>
  <c r="AE740" i="7"/>
  <c r="AF740" i="7" s="1"/>
  <c r="AI740" i="7" s="1"/>
  <c r="U741" i="7"/>
  <c r="W741" i="7" s="1"/>
  <c r="X741" i="7" s="1"/>
  <c r="AE741" i="7"/>
  <c r="AF741" i="7" s="1"/>
  <c r="AI741" i="7" s="1"/>
  <c r="U742" i="7"/>
  <c r="W742" i="7" s="1"/>
  <c r="X742" i="7" s="1"/>
  <c r="AE742" i="7"/>
  <c r="AF742" i="7" s="1"/>
  <c r="AI742" i="7" s="1"/>
  <c r="U743" i="7"/>
  <c r="W743" i="7" s="1"/>
  <c r="X743" i="7" s="1"/>
  <c r="AE743" i="7"/>
  <c r="AF743" i="7" s="1"/>
  <c r="AI743" i="7" s="1"/>
  <c r="U744" i="7"/>
  <c r="W744" i="7" s="1"/>
  <c r="X744" i="7" s="1"/>
  <c r="AE744" i="7"/>
  <c r="AF744" i="7" s="1"/>
  <c r="AI744" i="7" s="1"/>
  <c r="U745" i="7"/>
  <c r="W745" i="7" s="1"/>
  <c r="X745" i="7" s="1"/>
  <c r="AE745" i="7"/>
  <c r="AF745" i="7" s="1"/>
  <c r="AI745" i="7" s="1"/>
  <c r="U746" i="7"/>
  <c r="W746" i="7" s="1"/>
  <c r="X746" i="7" s="1"/>
  <c r="AE746" i="7"/>
  <c r="AF746" i="7" s="1"/>
  <c r="AI746" i="7" s="1"/>
  <c r="U747" i="7"/>
  <c r="W747" i="7" s="1"/>
  <c r="X747" i="7" s="1"/>
  <c r="AE747" i="7"/>
  <c r="AF747" i="7" s="1"/>
  <c r="AI747" i="7" s="1"/>
  <c r="U748" i="7"/>
  <c r="W748" i="7" s="1"/>
  <c r="X748" i="7" s="1"/>
  <c r="AE748" i="7"/>
  <c r="AF748" i="7" s="1"/>
  <c r="AI748" i="7" s="1"/>
  <c r="U749" i="7"/>
  <c r="W749" i="7" s="1"/>
  <c r="X749" i="7" s="1"/>
  <c r="AE749" i="7"/>
  <c r="AF749" i="7" s="1"/>
  <c r="AI749" i="7" s="1"/>
  <c r="U750" i="7"/>
  <c r="W750" i="7" s="1"/>
  <c r="X750" i="7" s="1"/>
  <c r="AE750" i="7"/>
  <c r="AF750" i="7" s="1"/>
  <c r="AI750" i="7" s="1"/>
  <c r="U751" i="7"/>
  <c r="W751" i="7" s="1"/>
  <c r="X751" i="7" s="1"/>
  <c r="AE751" i="7"/>
  <c r="AF751" i="7" s="1"/>
  <c r="AI751" i="7" s="1"/>
  <c r="U752" i="7"/>
  <c r="W752" i="7" s="1"/>
  <c r="X752" i="7" s="1"/>
  <c r="AE752" i="7"/>
  <c r="AF752" i="7" s="1"/>
  <c r="AI752" i="7" s="1"/>
  <c r="U753" i="7"/>
  <c r="W753" i="7" s="1"/>
  <c r="X753" i="7" s="1"/>
  <c r="AE753" i="7"/>
  <c r="AF753" i="7" s="1"/>
  <c r="AI753" i="7" s="1"/>
  <c r="U754" i="7"/>
  <c r="W754" i="7" s="1"/>
  <c r="X754" i="7" s="1"/>
  <c r="AE754" i="7"/>
  <c r="AF754" i="7" s="1"/>
  <c r="AI754" i="7" s="1"/>
  <c r="U755" i="7"/>
  <c r="W755" i="7" s="1"/>
  <c r="X755" i="7" s="1"/>
  <c r="AE755" i="7"/>
  <c r="AF755" i="7" s="1"/>
  <c r="AI755" i="7" s="1"/>
  <c r="U756" i="7"/>
  <c r="W756" i="7" s="1"/>
  <c r="X756" i="7" s="1"/>
  <c r="AE756" i="7"/>
  <c r="AF756" i="7" s="1"/>
  <c r="AI756" i="7" s="1"/>
  <c r="U757" i="7"/>
  <c r="W757" i="7" s="1"/>
  <c r="X757" i="7" s="1"/>
  <c r="AE757" i="7"/>
  <c r="AF757" i="7" s="1"/>
  <c r="AI757" i="7" s="1"/>
  <c r="U758" i="7"/>
  <c r="W758" i="7" s="1"/>
  <c r="X758" i="7" s="1"/>
  <c r="AE758" i="7"/>
  <c r="AF758" i="7" s="1"/>
  <c r="AI758" i="7" s="1"/>
  <c r="U759" i="7"/>
  <c r="W759" i="7" s="1"/>
  <c r="X759" i="7" s="1"/>
  <c r="AE759" i="7"/>
  <c r="AF759" i="7" s="1"/>
  <c r="AI759" i="7" s="1"/>
  <c r="U760" i="7"/>
  <c r="W760" i="7" s="1"/>
  <c r="X760" i="7" s="1"/>
  <c r="AE760" i="7"/>
  <c r="AF760" i="7" s="1"/>
  <c r="AI760" i="7" s="1"/>
  <c r="U761" i="7"/>
  <c r="W761" i="7" s="1"/>
  <c r="X761" i="7" s="1"/>
  <c r="AE761" i="7"/>
  <c r="AF761" i="7" s="1"/>
  <c r="AI761" i="7" s="1"/>
  <c r="U762" i="7"/>
  <c r="W762" i="7" s="1"/>
  <c r="X762" i="7" s="1"/>
  <c r="AE762" i="7"/>
  <c r="AF762" i="7" s="1"/>
  <c r="AI762" i="7" s="1"/>
  <c r="U763" i="7"/>
  <c r="W763" i="7" s="1"/>
  <c r="X763" i="7" s="1"/>
  <c r="AE763" i="7"/>
  <c r="AF763" i="7" s="1"/>
  <c r="AI763" i="7" s="1"/>
  <c r="U764" i="7"/>
  <c r="W764" i="7" s="1"/>
  <c r="X764" i="7" s="1"/>
  <c r="AE764" i="7"/>
  <c r="AF764" i="7" s="1"/>
  <c r="AI764" i="7" s="1"/>
  <c r="U765" i="7"/>
  <c r="W765" i="7" s="1"/>
  <c r="X765" i="7" s="1"/>
  <c r="AE765" i="7"/>
  <c r="AF765" i="7" s="1"/>
  <c r="AI765" i="7" s="1"/>
  <c r="U766" i="7"/>
  <c r="W766" i="7" s="1"/>
  <c r="X766" i="7" s="1"/>
  <c r="AE766" i="7"/>
  <c r="AF766" i="7" s="1"/>
  <c r="AI766" i="7" s="1"/>
  <c r="U767" i="7"/>
  <c r="W767" i="7" s="1"/>
  <c r="X767" i="7" s="1"/>
  <c r="AE767" i="7"/>
  <c r="AF767" i="7" s="1"/>
  <c r="AI767" i="7" s="1"/>
  <c r="U768" i="7"/>
  <c r="W768" i="7" s="1"/>
  <c r="X768" i="7" s="1"/>
  <c r="AE768" i="7"/>
  <c r="AF768" i="7" s="1"/>
  <c r="AI768" i="7" s="1"/>
  <c r="U769" i="7"/>
  <c r="W769" i="7" s="1"/>
  <c r="X769" i="7" s="1"/>
  <c r="AE769" i="7"/>
  <c r="AF769" i="7" s="1"/>
  <c r="AI769" i="7" s="1"/>
  <c r="U770" i="7"/>
  <c r="W770" i="7" s="1"/>
  <c r="X770" i="7" s="1"/>
  <c r="AE770" i="7"/>
  <c r="AF770" i="7" s="1"/>
  <c r="AI770" i="7" s="1"/>
  <c r="U771" i="7"/>
  <c r="W771" i="7" s="1"/>
  <c r="X771" i="7" s="1"/>
  <c r="AE771" i="7"/>
  <c r="AF771" i="7" s="1"/>
  <c r="AI771" i="7" s="1"/>
  <c r="U772" i="7"/>
  <c r="W772" i="7" s="1"/>
  <c r="X772" i="7" s="1"/>
  <c r="AE772" i="7"/>
  <c r="AF772" i="7" s="1"/>
  <c r="AI772" i="7" s="1"/>
  <c r="U773" i="7"/>
  <c r="W773" i="7" s="1"/>
  <c r="X773" i="7" s="1"/>
  <c r="AE773" i="7"/>
  <c r="AF773" i="7" s="1"/>
  <c r="AI773" i="7" s="1"/>
  <c r="U774" i="7"/>
  <c r="W774" i="7" s="1"/>
  <c r="X774" i="7" s="1"/>
  <c r="AE774" i="7"/>
  <c r="AF774" i="7" s="1"/>
  <c r="AI774" i="7" s="1"/>
  <c r="U775" i="7"/>
  <c r="W775" i="7" s="1"/>
  <c r="X775" i="7" s="1"/>
  <c r="AE775" i="7"/>
  <c r="AF775" i="7" s="1"/>
  <c r="AI775" i="7" s="1"/>
  <c r="U776" i="7"/>
  <c r="W776" i="7" s="1"/>
  <c r="X776" i="7" s="1"/>
  <c r="AE776" i="7"/>
  <c r="AF776" i="7" s="1"/>
  <c r="AI776" i="7" s="1"/>
  <c r="U777" i="7"/>
  <c r="W777" i="7" s="1"/>
  <c r="X777" i="7" s="1"/>
  <c r="AE777" i="7"/>
  <c r="AF777" i="7" s="1"/>
  <c r="AI777" i="7" s="1"/>
  <c r="U778" i="7"/>
  <c r="W778" i="7" s="1"/>
  <c r="X778" i="7" s="1"/>
  <c r="AE778" i="7"/>
  <c r="AF778" i="7" s="1"/>
  <c r="AI778" i="7" s="1"/>
  <c r="U779" i="7"/>
  <c r="W779" i="7" s="1"/>
  <c r="X779" i="7" s="1"/>
  <c r="AE779" i="7"/>
  <c r="AF779" i="7" s="1"/>
  <c r="AI779" i="7" s="1"/>
  <c r="U780" i="7"/>
  <c r="W780" i="7" s="1"/>
  <c r="X780" i="7" s="1"/>
  <c r="AE780" i="7"/>
  <c r="AF780" i="7" s="1"/>
  <c r="AI780" i="7" s="1"/>
  <c r="U781" i="7"/>
  <c r="W781" i="7" s="1"/>
  <c r="X781" i="7" s="1"/>
  <c r="AE781" i="7"/>
  <c r="AF781" i="7" s="1"/>
  <c r="AI781" i="7" s="1"/>
  <c r="U782" i="7"/>
  <c r="W782" i="7" s="1"/>
  <c r="X782" i="7" s="1"/>
  <c r="AE782" i="7"/>
  <c r="AF782" i="7" s="1"/>
  <c r="AI782" i="7" s="1"/>
  <c r="U783" i="7"/>
  <c r="W783" i="7" s="1"/>
  <c r="X783" i="7" s="1"/>
  <c r="AE783" i="7"/>
  <c r="AF783" i="7" s="1"/>
  <c r="AI783" i="7" s="1"/>
  <c r="U784" i="7"/>
  <c r="W784" i="7" s="1"/>
  <c r="X784" i="7" s="1"/>
  <c r="AE784" i="7"/>
  <c r="AF784" i="7" s="1"/>
  <c r="AI784" i="7" s="1"/>
  <c r="U865" i="7"/>
  <c r="W865" i="7" s="1"/>
  <c r="X865" i="7" s="1"/>
  <c r="AE865" i="7"/>
  <c r="AF865" i="7" s="1"/>
  <c r="AI865" i="7" s="1"/>
  <c r="U869" i="7"/>
  <c r="W869" i="7" s="1"/>
  <c r="X869" i="7" s="1"/>
  <c r="AE869" i="7"/>
  <c r="AF869" i="7" s="1"/>
  <c r="AI869" i="7" s="1"/>
  <c r="U874" i="7"/>
  <c r="W874" i="7" s="1"/>
  <c r="X874" i="7" s="1"/>
  <c r="AE874" i="7"/>
  <c r="AF874" i="7" s="1"/>
  <c r="AI874" i="7" s="1"/>
  <c r="U877" i="7"/>
  <c r="W877" i="7" s="1"/>
  <c r="X877" i="7" s="1"/>
  <c r="AE877" i="7"/>
  <c r="AF877" i="7" s="1"/>
  <c r="AI877" i="7" s="1"/>
  <c r="U1520" i="7"/>
  <c r="W1520" i="7" s="1"/>
  <c r="X1520" i="7" s="1"/>
  <c r="AE1520" i="7"/>
  <c r="AF1520" i="7" s="1"/>
  <c r="AI1520" i="7" s="1"/>
  <c r="U1541" i="7"/>
  <c r="W1541" i="7" s="1"/>
  <c r="X1541" i="7" s="1"/>
  <c r="AE1541" i="7"/>
  <c r="AF1541" i="7" s="1"/>
  <c r="AI1541" i="7" s="1"/>
  <c r="U1557" i="7"/>
  <c r="W1557" i="7" s="1"/>
  <c r="X1557" i="7" s="1"/>
  <c r="AE1557" i="7"/>
  <c r="AF1557" i="7" s="1"/>
  <c r="AI1557" i="7" s="1"/>
  <c r="U1563" i="7"/>
  <c r="W1563" i="7" s="1"/>
  <c r="X1563" i="7" s="1"/>
  <c r="AE1563" i="7"/>
  <c r="AF1563" i="7" s="1"/>
  <c r="AI1563" i="7" s="1"/>
  <c r="U1571" i="7"/>
  <c r="W1571" i="7" s="1"/>
  <c r="X1571" i="7" s="1"/>
  <c r="AE1571" i="7"/>
  <c r="AF1571" i="7" s="1"/>
  <c r="AI1571" i="7" s="1"/>
  <c r="U1578" i="7"/>
  <c r="W1578" i="7" s="1"/>
  <c r="X1578" i="7" s="1"/>
  <c r="AE1578" i="7"/>
  <c r="AF1578" i="7" s="1"/>
  <c r="AI1578" i="7" s="1"/>
  <c r="U1585" i="7"/>
  <c r="W1585" i="7" s="1"/>
  <c r="X1585" i="7" s="1"/>
  <c r="AE1585" i="7"/>
  <c r="AF1585" i="7" s="1"/>
  <c r="AI1585" i="7" s="1"/>
  <c r="U1592" i="7"/>
  <c r="W1592" i="7" s="1"/>
  <c r="X1592" i="7" s="1"/>
  <c r="AE1592" i="7"/>
  <c r="AF1592" i="7" s="1"/>
  <c r="AI1592" i="7" s="1"/>
  <c r="U1595" i="7"/>
  <c r="W1595" i="7" s="1"/>
  <c r="X1595" i="7" s="1"/>
  <c r="AE1595" i="7"/>
  <c r="AF1595" i="7" s="1"/>
  <c r="AI1595" i="7" s="1"/>
  <c r="U1606" i="7"/>
  <c r="W1606" i="7" s="1"/>
  <c r="X1606" i="7" s="1"/>
  <c r="AE1606" i="7"/>
  <c r="AF1606" i="7" s="1"/>
  <c r="AI1606" i="7" s="1"/>
  <c r="U1617" i="7"/>
  <c r="W1617" i="7" s="1"/>
  <c r="X1617" i="7" s="1"/>
  <c r="AE1617" i="7"/>
  <c r="AF1617" i="7" s="1"/>
  <c r="AI1617" i="7" s="1"/>
  <c r="U1627" i="7"/>
  <c r="W1627" i="7" s="1"/>
  <c r="X1627" i="7" s="1"/>
  <c r="AE1627" i="7"/>
  <c r="AF1627" i="7" s="1"/>
  <c r="AI1627" i="7" s="1"/>
  <c r="U1637" i="7"/>
  <c r="W1637" i="7" s="1"/>
  <c r="X1637" i="7" s="1"/>
  <c r="AE1637" i="7"/>
  <c r="AF1637" i="7" s="1"/>
  <c r="AI1637" i="7" s="1"/>
  <c r="U1642" i="7"/>
  <c r="W1642" i="7" s="1"/>
  <c r="X1642" i="7" s="1"/>
  <c r="AE1642" i="7"/>
  <c r="AF1642" i="7" s="1"/>
  <c r="AI1642" i="7" s="1"/>
  <c r="U1646" i="7"/>
  <c r="W1646" i="7" s="1"/>
  <c r="X1646" i="7" s="1"/>
  <c r="AE1646" i="7"/>
  <c r="AF1646" i="7" s="1"/>
  <c r="AI1646" i="7" s="1"/>
  <c r="U1649" i="7"/>
  <c r="W1649" i="7" s="1"/>
  <c r="X1649" i="7" s="1"/>
  <c r="AE1649" i="7"/>
  <c r="AF1649" i="7" s="1"/>
  <c r="AI1649" i="7" s="1"/>
  <c r="U1652" i="7"/>
  <c r="W1652" i="7" s="1"/>
  <c r="X1652" i="7" s="1"/>
  <c r="AE1652" i="7"/>
  <c r="AF1652" i="7" s="1"/>
  <c r="AI1652" i="7" s="1"/>
  <c r="U1659" i="7"/>
  <c r="W1659" i="7" s="1"/>
  <c r="X1659" i="7" s="1"/>
  <c r="AE1659" i="7"/>
  <c r="AF1659" i="7" s="1"/>
  <c r="AI1659" i="7" s="1"/>
  <c r="U1665" i="7"/>
  <c r="W1665" i="7" s="1"/>
  <c r="X1665" i="7" s="1"/>
  <c r="AE1665" i="7"/>
  <c r="AF1665" i="7" s="1"/>
  <c r="AI1665" i="7" s="1"/>
  <c r="U1670" i="7"/>
  <c r="W1670" i="7" s="1"/>
  <c r="X1670" i="7" s="1"/>
  <c r="AE1670" i="7"/>
  <c r="AF1670" i="7" s="1"/>
  <c r="AI1670" i="7" s="1"/>
  <c r="U1677" i="7"/>
  <c r="W1677" i="7" s="1"/>
  <c r="X1677" i="7" s="1"/>
  <c r="AE1677" i="7"/>
  <c r="AF1677" i="7" s="1"/>
  <c r="AI1677" i="7" s="1"/>
  <c r="U1680" i="7"/>
  <c r="W1680" i="7" s="1"/>
  <c r="X1680" i="7" s="1"/>
  <c r="AE1680" i="7"/>
  <c r="AF1680" i="7" s="1"/>
  <c r="AI1680" i="7" s="1"/>
  <c r="U1684" i="7"/>
  <c r="W1684" i="7" s="1"/>
  <c r="X1684" i="7" s="1"/>
  <c r="AE1684" i="7"/>
  <c r="AF1684" i="7" s="1"/>
  <c r="AI1684" i="7" s="1"/>
  <c r="U1692" i="7"/>
  <c r="W1692" i="7" s="1"/>
  <c r="X1692" i="7" s="1"/>
  <c r="AE1692" i="7"/>
  <c r="AF1692" i="7" s="1"/>
  <c r="AI1692" i="7" s="1"/>
  <c r="U1695" i="7"/>
  <c r="W1695" i="7" s="1"/>
  <c r="X1695" i="7" s="1"/>
  <c r="AE1695" i="7"/>
  <c r="AF1695" i="7" s="1"/>
  <c r="AI1695" i="7" s="1"/>
  <c r="U1697" i="7"/>
  <c r="W1697" i="7" s="1"/>
  <c r="X1697" i="7" s="1"/>
  <c r="AE1697" i="7"/>
  <c r="AF1697" i="7" s="1"/>
  <c r="AI1697" i="7" s="1"/>
  <c r="U1713" i="7"/>
  <c r="W1713" i="7" s="1"/>
  <c r="X1713" i="7" s="1"/>
  <c r="AE1713" i="7"/>
  <c r="AF1713" i="7" s="1"/>
  <c r="AI1713" i="7" s="1"/>
  <c r="U1727" i="7"/>
  <c r="W1727" i="7" s="1"/>
  <c r="X1727" i="7" s="1"/>
  <c r="AE1727" i="7"/>
  <c r="AF1727" i="7" s="1"/>
  <c r="AI1727" i="7" s="1"/>
  <c r="U1731" i="7"/>
  <c r="W1731" i="7" s="1"/>
  <c r="X1731" i="7" s="1"/>
  <c r="AE1731" i="7"/>
  <c r="AF1731" i="7" s="1"/>
  <c r="AI1731" i="7" s="1"/>
  <c r="U1735" i="7"/>
  <c r="W1735" i="7" s="1"/>
  <c r="X1735" i="7" s="1"/>
  <c r="AE1735" i="7"/>
  <c r="AF1735" i="7" s="1"/>
  <c r="AI1735" i="7" s="1"/>
  <c r="U1748" i="7"/>
  <c r="W1748" i="7" s="1"/>
  <c r="X1748" i="7" s="1"/>
  <c r="AE1748" i="7"/>
  <c r="AF1748" i="7" s="1"/>
  <c r="AI1748" i="7" s="1"/>
  <c r="U910" i="7"/>
  <c r="W910" i="7" s="1"/>
  <c r="X910" i="7" s="1"/>
  <c r="AE910" i="7"/>
  <c r="AF910" i="7" s="1"/>
  <c r="AI910" i="7" s="1"/>
  <c r="U912" i="7"/>
  <c r="W912" i="7" s="1"/>
  <c r="X912" i="7" s="1"/>
  <c r="AE912" i="7"/>
  <c r="AF912" i="7" s="1"/>
  <c r="AI912" i="7" s="1"/>
  <c r="U914" i="7"/>
  <c r="W914" i="7" s="1"/>
  <c r="X914" i="7" s="1"/>
  <c r="AE914" i="7"/>
  <c r="AF914" i="7" s="1"/>
  <c r="AI914" i="7" s="1"/>
  <c r="U915" i="7"/>
  <c r="W915" i="7" s="1"/>
  <c r="X915" i="7" s="1"/>
  <c r="AE915" i="7"/>
  <c r="AF915" i="7" s="1"/>
  <c r="AI915" i="7" s="1"/>
  <c r="U916" i="7"/>
  <c r="W916" i="7" s="1"/>
  <c r="X916" i="7" s="1"/>
  <c r="AE916" i="7"/>
  <c r="AF916" i="7" s="1"/>
  <c r="AI916" i="7" s="1"/>
  <c r="U920" i="7"/>
  <c r="W920" i="7" s="1"/>
  <c r="X920" i="7" s="1"/>
  <c r="AE920" i="7"/>
  <c r="AF920" i="7" s="1"/>
  <c r="AI920" i="7" s="1"/>
  <c r="U922" i="7"/>
  <c r="W922" i="7" s="1"/>
  <c r="X922" i="7" s="1"/>
  <c r="AE922" i="7"/>
  <c r="AF922" i="7" s="1"/>
  <c r="AI922" i="7" s="1"/>
  <c r="U929" i="7"/>
  <c r="W929" i="7" s="1"/>
  <c r="X929" i="7" s="1"/>
  <c r="AE929" i="7"/>
  <c r="AF929" i="7" s="1"/>
  <c r="AI929" i="7" s="1"/>
  <c r="U930" i="7"/>
  <c r="W930" i="7" s="1"/>
  <c r="X930" i="7" s="1"/>
  <c r="AE930" i="7"/>
  <c r="AF930" i="7" s="1"/>
  <c r="AI930" i="7" s="1"/>
  <c r="U932" i="7"/>
  <c r="W932" i="7" s="1"/>
  <c r="X932" i="7" s="1"/>
  <c r="AE932" i="7"/>
  <c r="AF932" i="7" s="1"/>
  <c r="AI932" i="7" s="1"/>
  <c r="U934" i="7"/>
  <c r="W934" i="7" s="1"/>
  <c r="X934" i="7" s="1"/>
  <c r="AE934" i="7"/>
  <c r="AF934" i="7" s="1"/>
  <c r="AI934" i="7" s="1"/>
  <c r="U937" i="7"/>
  <c r="W937" i="7" s="1"/>
  <c r="X937" i="7" s="1"/>
  <c r="AE937" i="7"/>
  <c r="AF937" i="7" s="1"/>
  <c r="AI937" i="7" s="1"/>
  <c r="U938" i="7"/>
  <c r="W938" i="7" s="1"/>
  <c r="X938" i="7" s="1"/>
  <c r="AE938" i="7"/>
  <c r="AF938" i="7" s="1"/>
  <c r="AI938" i="7" s="1"/>
  <c r="U939" i="7"/>
  <c r="W939" i="7" s="1"/>
  <c r="X939" i="7" s="1"/>
  <c r="AE939" i="7"/>
  <c r="AF939" i="7" s="1"/>
  <c r="AI939" i="7" s="1"/>
  <c r="U942" i="7"/>
  <c r="W942" i="7" s="1"/>
  <c r="X942" i="7" s="1"/>
  <c r="AE942" i="7"/>
  <c r="AF942" i="7" s="1"/>
  <c r="AI942" i="7" s="1"/>
  <c r="U945" i="7"/>
  <c r="W945" i="7" s="1"/>
  <c r="X945" i="7" s="1"/>
  <c r="AE945" i="7"/>
  <c r="AF945" i="7" s="1"/>
  <c r="AI945" i="7" s="1"/>
  <c r="U948" i="7"/>
  <c r="W948" i="7" s="1"/>
  <c r="X948" i="7" s="1"/>
  <c r="AE948" i="7"/>
  <c r="AF948" i="7" s="1"/>
  <c r="AI948" i="7" s="1"/>
  <c r="U950" i="7"/>
  <c r="W950" i="7" s="1"/>
  <c r="X950" i="7" s="1"/>
  <c r="AE950" i="7"/>
  <c r="AF950" i="7" s="1"/>
  <c r="AI950" i="7" s="1"/>
  <c r="U954" i="7"/>
  <c r="W954" i="7" s="1"/>
  <c r="X954" i="7" s="1"/>
  <c r="AE954" i="7"/>
  <c r="AF954" i="7" s="1"/>
  <c r="AI954" i="7" s="1"/>
  <c r="U958" i="7"/>
  <c r="W958" i="7" s="1"/>
  <c r="X958" i="7" s="1"/>
  <c r="AE958" i="7"/>
  <c r="AF958" i="7" s="1"/>
  <c r="AI958" i="7" s="1"/>
  <c r="U961" i="7"/>
  <c r="W961" i="7" s="1"/>
  <c r="X961" i="7" s="1"/>
  <c r="AE961" i="7"/>
  <c r="AF961" i="7" s="1"/>
  <c r="AI961" i="7" s="1"/>
  <c r="U965" i="7"/>
  <c r="W965" i="7" s="1"/>
  <c r="X965" i="7" s="1"/>
  <c r="AE965" i="7"/>
  <c r="AF965" i="7" s="1"/>
  <c r="AI965" i="7" s="1"/>
  <c r="U967" i="7"/>
  <c r="W967" i="7" s="1"/>
  <c r="X967" i="7" s="1"/>
  <c r="AE967" i="7"/>
  <c r="AF967" i="7" s="1"/>
  <c r="AI967" i="7" s="1"/>
  <c r="U968" i="7"/>
  <c r="W968" i="7" s="1"/>
  <c r="X968" i="7" s="1"/>
  <c r="AE968" i="7"/>
  <c r="AF968" i="7" s="1"/>
  <c r="AI968" i="7" s="1"/>
  <c r="U970" i="7"/>
  <c r="W970" i="7" s="1"/>
  <c r="X970" i="7" s="1"/>
  <c r="AE970" i="7"/>
  <c r="AF970" i="7" s="1"/>
  <c r="AI970" i="7" s="1"/>
  <c r="U972" i="7"/>
  <c r="W972" i="7" s="1"/>
  <c r="X972" i="7" s="1"/>
  <c r="AE972" i="7"/>
  <c r="AF972" i="7" s="1"/>
  <c r="AI972" i="7" s="1"/>
  <c r="U975" i="7"/>
  <c r="W975" i="7" s="1"/>
  <c r="X975" i="7" s="1"/>
  <c r="AE975" i="7"/>
  <c r="AF975" i="7" s="1"/>
  <c r="AI975" i="7" s="1"/>
  <c r="U976" i="7"/>
  <c r="W976" i="7" s="1"/>
  <c r="X976" i="7" s="1"/>
  <c r="AE976" i="7"/>
  <c r="AF976" i="7" s="1"/>
  <c r="AI976" i="7" s="1"/>
  <c r="U978" i="7"/>
  <c r="W978" i="7" s="1"/>
  <c r="X978" i="7" s="1"/>
  <c r="AE978" i="7"/>
  <c r="AF978" i="7" s="1"/>
  <c r="AI978" i="7" s="1"/>
  <c r="U979" i="7"/>
  <c r="W979" i="7" s="1"/>
  <c r="X979" i="7" s="1"/>
  <c r="AE979" i="7"/>
  <c r="AF979" i="7" s="1"/>
  <c r="AI979" i="7" s="1"/>
  <c r="U981" i="7"/>
  <c r="W981" i="7" s="1"/>
  <c r="X981" i="7" s="1"/>
  <c r="AE981" i="7"/>
  <c r="AF981" i="7" s="1"/>
  <c r="AI981" i="7" s="1"/>
  <c r="U982" i="7"/>
  <c r="W982" i="7" s="1"/>
  <c r="X982" i="7" s="1"/>
  <c r="AE982" i="7"/>
  <c r="AF982" i="7" s="1"/>
  <c r="AI982" i="7" s="1"/>
  <c r="U985" i="7"/>
  <c r="W985" i="7" s="1"/>
  <c r="X985" i="7" s="1"/>
  <c r="AE985" i="7"/>
  <c r="AF985" i="7" s="1"/>
  <c r="AI985" i="7" s="1"/>
  <c r="U990" i="7"/>
  <c r="W990" i="7" s="1"/>
  <c r="X990" i="7" s="1"/>
  <c r="AE990" i="7"/>
  <c r="AF990" i="7" s="1"/>
  <c r="AI990" i="7" s="1"/>
  <c r="U992" i="7"/>
  <c r="W992" i="7" s="1"/>
  <c r="X992" i="7" s="1"/>
  <c r="AE992" i="7"/>
  <c r="AF992" i="7" s="1"/>
  <c r="AI992" i="7" s="1"/>
  <c r="U997" i="7"/>
  <c r="W997" i="7" s="1"/>
  <c r="X997" i="7" s="1"/>
  <c r="AE997" i="7"/>
  <c r="AF997" i="7" s="1"/>
  <c r="AI997" i="7" s="1"/>
  <c r="U999" i="7"/>
  <c r="W999" i="7" s="1"/>
  <c r="X999" i="7" s="1"/>
  <c r="AE999" i="7"/>
  <c r="AF999" i="7" s="1"/>
  <c r="AI999" i="7" s="1"/>
  <c r="U1002" i="7"/>
  <c r="W1002" i="7" s="1"/>
  <c r="X1002" i="7" s="1"/>
  <c r="AE1002" i="7"/>
  <c r="AF1002" i="7" s="1"/>
  <c r="AI1002" i="7" s="1"/>
  <c r="U1004" i="7"/>
  <c r="W1004" i="7" s="1"/>
  <c r="X1004" i="7" s="1"/>
  <c r="AE1004" i="7"/>
  <c r="AF1004" i="7" s="1"/>
  <c r="AI1004" i="7" s="1"/>
  <c r="U1006" i="7"/>
  <c r="W1006" i="7" s="1"/>
  <c r="X1006" i="7" s="1"/>
  <c r="AE1006" i="7"/>
  <c r="AF1006" i="7" s="1"/>
  <c r="AI1006" i="7" s="1"/>
  <c r="U1008" i="7"/>
  <c r="W1008" i="7" s="1"/>
  <c r="X1008" i="7" s="1"/>
  <c r="AE1008" i="7"/>
  <c r="AF1008" i="7" s="1"/>
  <c r="AI1008" i="7" s="1"/>
  <c r="U1011" i="7"/>
  <c r="W1011" i="7" s="1"/>
  <c r="X1011" i="7" s="1"/>
  <c r="AE1011" i="7"/>
  <c r="AF1011" i="7" s="1"/>
  <c r="AI1011" i="7" s="1"/>
  <c r="U1013" i="7"/>
  <c r="W1013" i="7" s="1"/>
  <c r="X1013" i="7" s="1"/>
  <c r="AE1013" i="7"/>
  <c r="AF1013" i="7" s="1"/>
  <c r="AI1013" i="7" s="1"/>
  <c r="U1016" i="7"/>
  <c r="W1016" i="7" s="1"/>
  <c r="X1016" i="7" s="1"/>
  <c r="AE1016" i="7"/>
  <c r="AF1016" i="7" s="1"/>
  <c r="AI1016" i="7" s="1"/>
  <c r="U1017" i="7"/>
  <c r="W1017" i="7" s="1"/>
  <c r="X1017" i="7" s="1"/>
  <c r="AE1017" i="7"/>
  <c r="AF1017" i="7" s="1"/>
  <c r="AI1017" i="7" s="1"/>
  <c r="U1020" i="7"/>
  <c r="W1020" i="7" s="1"/>
  <c r="X1020" i="7" s="1"/>
  <c r="AE1020" i="7"/>
  <c r="AF1020" i="7" s="1"/>
  <c r="AI1020" i="7" s="1"/>
  <c r="U1023" i="7"/>
  <c r="W1023" i="7" s="1"/>
  <c r="X1023" i="7" s="1"/>
  <c r="AE1023" i="7"/>
  <c r="AF1023" i="7" s="1"/>
  <c r="AI1023" i="7" s="1"/>
  <c r="U1026" i="7"/>
  <c r="W1026" i="7" s="1"/>
  <c r="X1026" i="7" s="1"/>
  <c r="AE1026" i="7"/>
  <c r="AF1026" i="7" s="1"/>
  <c r="AI1026" i="7" s="1"/>
  <c r="U1031" i="7"/>
  <c r="W1031" i="7" s="1"/>
  <c r="X1031" i="7" s="1"/>
  <c r="AE1031" i="7"/>
  <c r="AF1031" i="7" s="1"/>
  <c r="AI1031" i="7" s="1"/>
  <c r="U1035" i="7"/>
  <c r="W1035" i="7" s="1"/>
  <c r="X1035" i="7" s="1"/>
  <c r="AE1035" i="7"/>
  <c r="AF1035" i="7" s="1"/>
  <c r="AI1035" i="7" s="1"/>
  <c r="U1041" i="7"/>
  <c r="W1041" i="7" s="1"/>
  <c r="X1041" i="7" s="1"/>
  <c r="AE1041" i="7"/>
  <c r="AF1041" i="7" s="1"/>
  <c r="AI1041" i="7" s="1"/>
  <c r="U1044" i="7"/>
  <c r="W1044" i="7" s="1"/>
  <c r="X1044" i="7" s="1"/>
  <c r="AE1044" i="7"/>
  <c r="AF1044" i="7" s="1"/>
  <c r="AI1044" i="7" s="1"/>
  <c r="U1049" i="7"/>
  <c r="W1049" i="7" s="1"/>
  <c r="X1049" i="7" s="1"/>
  <c r="AE1049" i="7"/>
  <c r="AF1049" i="7" s="1"/>
  <c r="AI1049" i="7" s="1"/>
  <c r="U1052" i="7"/>
  <c r="W1052" i="7" s="1"/>
  <c r="X1052" i="7" s="1"/>
  <c r="AE1052" i="7"/>
  <c r="AF1052" i="7" s="1"/>
  <c r="AI1052" i="7" s="1"/>
  <c r="U1057" i="7"/>
  <c r="W1057" i="7" s="1"/>
  <c r="X1057" i="7" s="1"/>
  <c r="AE1057" i="7"/>
  <c r="AF1057" i="7" s="1"/>
  <c r="AI1057" i="7" s="1"/>
  <c r="U1059" i="7"/>
  <c r="W1059" i="7" s="1"/>
  <c r="X1059" i="7" s="1"/>
  <c r="AE1059" i="7"/>
  <c r="AF1059" i="7" s="1"/>
  <c r="AI1059" i="7" s="1"/>
  <c r="U1062" i="7"/>
  <c r="W1062" i="7" s="1"/>
  <c r="X1062" i="7" s="1"/>
  <c r="AE1062" i="7"/>
  <c r="AF1062" i="7" s="1"/>
  <c r="AI1062" i="7" s="1"/>
  <c r="U1066" i="7"/>
  <c r="W1066" i="7" s="1"/>
  <c r="X1066" i="7" s="1"/>
  <c r="AE1066" i="7"/>
  <c r="AF1066" i="7" s="1"/>
  <c r="AI1066" i="7" s="1"/>
  <c r="U1068" i="7"/>
  <c r="W1068" i="7" s="1"/>
  <c r="X1068" i="7" s="1"/>
  <c r="AE1068" i="7"/>
  <c r="AF1068" i="7" s="1"/>
  <c r="AI1068" i="7" s="1"/>
  <c r="U1069" i="7"/>
  <c r="W1069" i="7" s="1"/>
  <c r="X1069" i="7" s="1"/>
  <c r="AE1069" i="7"/>
  <c r="AF1069" i="7" s="1"/>
  <c r="AI1069" i="7" s="1"/>
  <c r="U1072" i="7"/>
  <c r="W1072" i="7" s="1"/>
  <c r="X1072" i="7" s="1"/>
  <c r="AE1072" i="7"/>
  <c r="AF1072" i="7" s="1"/>
  <c r="AI1072" i="7" s="1"/>
  <c r="U1077" i="7"/>
  <c r="W1077" i="7" s="1"/>
  <c r="X1077" i="7" s="1"/>
  <c r="AE1077" i="7"/>
  <c r="AF1077" i="7" s="1"/>
  <c r="AI1077" i="7" s="1"/>
  <c r="U1079" i="7"/>
  <c r="W1079" i="7" s="1"/>
  <c r="X1079" i="7" s="1"/>
  <c r="AE1079" i="7"/>
  <c r="AF1079" i="7" s="1"/>
  <c r="AI1079" i="7" s="1"/>
  <c r="U1081" i="7"/>
  <c r="W1081" i="7" s="1"/>
  <c r="X1081" i="7" s="1"/>
  <c r="AE1081" i="7"/>
  <c r="AF1081" i="7" s="1"/>
  <c r="AI1081" i="7" s="1"/>
  <c r="U1083" i="7"/>
  <c r="W1083" i="7" s="1"/>
  <c r="X1083" i="7" s="1"/>
  <c r="AE1083" i="7"/>
  <c r="AF1083" i="7" s="1"/>
  <c r="AI1083" i="7" s="1"/>
  <c r="U1086" i="7"/>
  <c r="W1086" i="7" s="1"/>
  <c r="X1086" i="7" s="1"/>
  <c r="AE1086" i="7"/>
  <c r="AF1086" i="7" s="1"/>
  <c r="AI1086" i="7" s="1"/>
  <c r="U1088" i="7"/>
  <c r="W1088" i="7" s="1"/>
  <c r="X1088" i="7" s="1"/>
  <c r="AE1088" i="7"/>
  <c r="AF1088" i="7" s="1"/>
  <c r="AI1088" i="7" s="1"/>
  <c r="U1090" i="7"/>
  <c r="W1090" i="7" s="1"/>
  <c r="X1090" i="7" s="1"/>
  <c r="AE1090" i="7"/>
  <c r="AF1090" i="7" s="1"/>
  <c r="AI1090" i="7" s="1"/>
  <c r="U1093" i="7"/>
  <c r="W1093" i="7" s="1"/>
  <c r="X1093" i="7" s="1"/>
  <c r="AE1093" i="7"/>
  <c r="AF1093" i="7" s="1"/>
  <c r="AI1093" i="7" s="1"/>
  <c r="U1097" i="7"/>
  <c r="W1097" i="7" s="1"/>
  <c r="X1097" i="7" s="1"/>
  <c r="AE1097" i="7"/>
  <c r="AF1097" i="7" s="1"/>
  <c r="AI1097" i="7" s="1"/>
  <c r="U1101" i="7"/>
  <c r="W1101" i="7" s="1"/>
  <c r="X1101" i="7" s="1"/>
  <c r="AE1101" i="7"/>
  <c r="AF1101" i="7" s="1"/>
  <c r="AI1101" i="7" s="1"/>
  <c r="U1105" i="7"/>
  <c r="W1105" i="7" s="1"/>
  <c r="X1105" i="7" s="1"/>
  <c r="AE1105" i="7"/>
  <c r="AF1105" i="7" s="1"/>
  <c r="AI1105" i="7" s="1"/>
  <c r="U1108" i="7"/>
  <c r="W1108" i="7" s="1"/>
  <c r="X1108" i="7" s="1"/>
  <c r="AE1108" i="7"/>
  <c r="AF1108" i="7" s="1"/>
  <c r="AI1108" i="7" s="1"/>
  <c r="U1110" i="7"/>
  <c r="W1110" i="7" s="1"/>
  <c r="X1110" i="7" s="1"/>
  <c r="AE1110" i="7"/>
  <c r="AF1110" i="7" s="1"/>
  <c r="AI1110" i="7" s="1"/>
  <c r="U1112" i="7"/>
  <c r="W1112" i="7" s="1"/>
  <c r="X1112" i="7" s="1"/>
  <c r="AE1112" i="7"/>
  <c r="AF1112" i="7" s="1"/>
  <c r="AI1112" i="7" s="1"/>
  <c r="U1117" i="7"/>
  <c r="W1117" i="7" s="1"/>
  <c r="X1117" i="7" s="1"/>
  <c r="AE1117" i="7"/>
  <c r="AF1117" i="7" s="1"/>
  <c r="AI1117" i="7" s="1"/>
  <c r="U1121" i="7"/>
  <c r="W1121" i="7" s="1"/>
  <c r="X1121" i="7" s="1"/>
  <c r="AE1121" i="7"/>
  <c r="AF1121" i="7" s="1"/>
  <c r="AI1121" i="7" s="1"/>
  <c r="U1123" i="7"/>
  <c r="W1123" i="7" s="1"/>
  <c r="X1123" i="7" s="1"/>
  <c r="AE1123" i="7"/>
  <c r="AF1123" i="7" s="1"/>
  <c r="AI1123" i="7" s="1"/>
  <c r="U1125" i="7"/>
  <c r="W1125" i="7" s="1"/>
  <c r="X1125" i="7" s="1"/>
  <c r="AE1125" i="7"/>
  <c r="AF1125" i="7" s="1"/>
  <c r="AI1125" i="7" s="1"/>
  <c r="U1129" i="7"/>
  <c r="W1129" i="7" s="1"/>
  <c r="X1129" i="7" s="1"/>
  <c r="AE1129" i="7"/>
  <c r="AF1129" i="7" s="1"/>
  <c r="AI1129" i="7" s="1"/>
  <c r="U1130" i="7"/>
  <c r="W1130" i="7" s="1"/>
  <c r="X1130" i="7" s="1"/>
  <c r="AE1130" i="7"/>
  <c r="AF1130" i="7" s="1"/>
  <c r="AI1130" i="7" s="1"/>
  <c r="U1132" i="7"/>
  <c r="W1132" i="7" s="1"/>
  <c r="X1132" i="7" s="1"/>
  <c r="AE1132" i="7"/>
  <c r="AF1132" i="7" s="1"/>
  <c r="AI1132" i="7" s="1"/>
  <c r="U1137" i="7"/>
  <c r="W1137" i="7" s="1"/>
  <c r="X1137" i="7" s="1"/>
  <c r="AE1137" i="7"/>
  <c r="AF1137" i="7" s="1"/>
  <c r="AI1137" i="7" s="1"/>
  <c r="U1139" i="7"/>
  <c r="W1139" i="7" s="1"/>
  <c r="X1139" i="7" s="1"/>
  <c r="AE1139" i="7"/>
  <c r="AF1139" i="7" s="1"/>
  <c r="AI1139" i="7" s="1"/>
  <c r="U1142" i="7"/>
  <c r="W1142" i="7" s="1"/>
  <c r="X1142" i="7" s="1"/>
  <c r="AE1142" i="7"/>
  <c r="AF1142" i="7" s="1"/>
  <c r="AI1142" i="7" s="1"/>
  <c r="U1147" i="7"/>
  <c r="W1147" i="7" s="1"/>
  <c r="X1147" i="7" s="1"/>
  <c r="AE1147" i="7"/>
  <c r="AF1147" i="7" s="1"/>
  <c r="AI1147" i="7" s="1"/>
  <c r="U1148" i="7"/>
  <c r="W1148" i="7" s="1"/>
  <c r="X1148" i="7" s="1"/>
  <c r="AE1148" i="7"/>
  <c r="AF1148" i="7" s="1"/>
  <c r="AI1148" i="7" s="1"/>
  <c r="U1154" i="7"/>
  <c r="W1154" i="7" s="1"/>
  <c r="X1154" i="7" s="1"/>
  <c r="AE1154" i="7"/>
  <c r="AF1154" i="7" s="1"/>
  <c r="AI1154" i="7" s="1"/>
  <c r="U1157" i="7"/>
  <c r="W1157" i="7" s="1"/>
  <c r="X1157" i="7" s="1"/>
  <c r="AE1157" i="7"/>
  <c r="AF1157" i="7" s="1"/>
  <c r="AI1157" i="7" s="1"/>
  <c r="U1159" i="7"/>
  <c r="W1159" i="7" s="1"/>
  <c r="X1159" i="7" s="1"/>
  <c r="AE1159" i="7"/>
  <c r="AF1159" i="7" s="1"/>
  <c r="AI1159" i="7" s="1"/>
  <c r="U1161" i="7"/>
  <c r="W1161" i="7" s="1"/>
  <c r="X1161" i="7" s="1"/>
  <c r="AE1161" i="7"/>
  <c r="AF1161" i="7" s="1"/>
  <c r="AI1161" i="7" s="1"/>
  <c r="U1166" i="7"/>
  <c r="W1166" i="7" s="1"/>
  <c r="X1166" i="7" s="1"/>
  <c r="AE1166" i="7"/>
  <c r="AF1166" i="7" s="1"/>
  <c r="AI1166" i="7" s="1"/>
  <c r="U1172" i="7"/>
  <c r="W1172" i="7" s="1"/>
  <c r="X1172" i="7" s="1"/>
  <c r="AE1172" i="7"/>
  <c r="AF1172" i="7" s="1"/>
  <c r="AI1172" i="7" s="1"/>
  <c r="U1177" i="7"/>
  <c r="W1177" i="7" s="1"/>
  <c r="X1177" i="7" s="1"/>
  <c r="AE1177" i="7"/>
  <c r="AF1177" i="7" s="1"/>
  <c r="AI1177" i="7" s="1"/>
  <c r="U1182" i="7"/>
  <c r="W1182" i="7" s="1"/>
  <c r="X1182" i="7" s="1"/>
  <c r="AE1182" i="7"/>
  <c r="AF1182" i="7" s="1"/>
  <c r="AI1182" i="7" s="1"/>
  <c r="U1185" i="7"/>
  <c r="W1185" i="7" s="1"/>
  <c r="X1185" i="7" s="1"/>
  <c r="AE1185" i="7"/>
  <c r="AF1185" i="7" s="1"/>
  <c r="AI1185" i="7" s="1"/>
  <c r="U1190" i="7"/>
  <c r="W1190" i="7" s="1"/>
  <c r="X1190" i="7" s="1"/>
  <c r="AE1190" i="7"/>
  <c r="AF1190" i="7" s="1"/>
  <c r="AI1190" i="7" s="1"/>
  <c r="U1192" i="7"/>
  <c r="W1192" i="7" s="1"/>
  <c r="X1192" i="7" s="1"/>
  <c r="AE1192" i="7"/>
  <c r="AF1192" i="7" s="1"/>
  <c r="AI1192" i="7" s="1"/>
  <c r="U1195" i="7"/>
  <c r="W1195" i="7" s="1"/>
  <c r="X1195" i="7" s="1"/>
  <c r="AE1195" i="7"/>
  <c r="AF1195" i="7" s="1"/>
  <c r="AI1195" i="7" s="1"/>
  <c r="U1199" i="7"/>
  <c r="W1199" i="7" s="1"/>
  <c r="X1199" i="7" s="1"/>
  <c r="AE1199" i="7"/>
  <c r="AF1199" i="7" s="1"/>
  <c r="AI1199" i="7" s="1"/>
  <c r="U1202" i="7"/>
  <c r="W1202" i="7" s="1"/>
  <c r="X1202" i="7" s="1"/>
  <c r="AE1202" i="7"/>
  <c r="AF1202" i="7" s="1"/>
  <c r="AI1202" i="7" s="1"/>
  <c r="U1205" i="7"/>
  <c r="W1205" i="7" s="1"/>
  <c r="X1205" i="7" s="1"/>
  <c r="AE1205" i="7"/>
  <c r="AF1205" i="7" s="1"/>
  <c r="AI1205" i="7" s="1"/>
  <c r="U883" i="7"/>
  <c r="W883" i="7" s="1"/>
  <c r="X883" i="7" s="1"/>
  <c r="AE883" i="7"/>
  <c r="AF883" i="7" s="1"/>
  <c r="AI883" i="7" s="1"/>
  <c r="U884" i="7"/>
  <c r="W884" i="7" s="1"/>
  <c r="X884" i="7" s="1"/>
  <c r="AE884" i="7"/>
  <c r="AF884" i="7" s="1"/>
  <c r="AI884" i="7" s="1"/>
  <c r="U885" i="7"/>
  <c r="W885" i="7" s="1"/>
  <c r="X885" i="7" s="1"/>
  <c r="AE885" i="7"/>
  <c r="AF885" i="7" s="1"/>
  <c r="AI885" i="7" s="1"/>
  <c r="U886" i="7"/>
  <c r="W886" i="7" s="1"/>
  <c r="X886" i="7" s="1"/>
  <c r="AE886" i="7"/>
  <c r="AF886" i="7" s="1"/>
  <c r="AI886" i="7" s="1"/>
  <c r="U887" i="7"/>
  <c r="W887" i="7" s="1"/>
  <c r="X887" i="7" s="1"/>
  <c r="AE887" i="7"/>
  <c r="AF887" i="7" s="1"/>
  <c r="AI887" i="7" s="1"/>
  <c r="U888" i="7"/>
  <c r="W888" i="7" s="1"/>
  <c r="X888" i="7" s="1"/>
  <c r="AE888" i="7"/>
  <c r="AF888" i="7" s="1"/>
  <c r="AI888" i="7" s="1"/>
  <c r="U889" i="7"/>
  <c r="W889" i="7" s="1"/>
  <c r="X889" i="7" s="1"/>
  <c r="AE889" i="7"/>
  <c r="AF889" i="7" s="1"/>
  <c r="AI889" i="7" s="1"/>
  <c r="U890" i="7"/>
  <c r="W890" i="7" s="1"/>
  <c r="X890" i="7" s="1"/>
  <c r="AE890" i="7"/>
  <c r="AF890" i="7" s="1"/>
  <c r="AI890" i="7" s="1"/>
  <c r="U891" i="7"/>
  <c r="W891" i="7" s="1"/>
  <c r="X891" i="7" s="1"/>
  <c r="AE891" i="7"/>
  <c r="AF891" i="7" s="1"/>
  <c r="AI891" i="7" s="1"/>
  <c r="U892" i="7"/>
  <c r="W892" i="7" s="1"/>
  <c r="X892" i="7" s="1"/>
  <c r="AE892" i="7"/>
  <c r="AF892" i="7" s="1"/>
  <c r="AI892" i="7" s="1"/>
  <c r="U893" i="7"/>
  <c r="W893" i="7" s="1"/>
  <c r="X893" i="7" s="1"/>
  <c r="AE893" i="7"/>
  <c r="AF893" i="7" s="1"/>
  <c r="AI893" i="7" s="1"/>
  <c r="U894" i="7"/>
  <c r="W894" i="7" s="1"/>
  <c r="X894" i="7" s="1"/>
  <c r="AE894" i="7"/>
  <c r="AF894" i="7" s="1"/>
  <c r="AI894" i="7" s="1"/>
  <c r="U895" i="7"/>
  <c r="W895" i="7" s="1"/>
  <c r="X895" i="7" s="1"/>
  <c r="AE895" i="7"/>
  <c r="AF895" i="7" s="1"/>
  <c r="AI895" i="7" s="1"/>
  <c r="U896" i="7"/>
  <c r="W896" i="7" s="1"/>
  <c r="X896" i="7" s="1"/>
  <c r="AE896" i="7"/>
  <c r="AF896" i="7" s="1"/>
  <c r="AI896" i="7" s="1"/>
  <c r="U897" i="7"/>
  <c r="W897" i="7" s="1"/>
  <c r="X897" i="7" s="1"/>
  <c r="AE897" i="7"/>
  <c r="AF897" i="7" s="1"/>
  <c r="AI897" i="7" s="1"/>
  <c r="U898" i="7"/>
  <c r="W898" i="7" s="1"/>
  <c r="X898" i="7" s="1"/>
  <c r="AE898" i="7"/>
  <c r="AF898" i="7" s="1"/>
  <c r="AI898" i="7" s="1"/>
  <c r="U899" i="7"/>
  <c r="W899" i="7" s="1"/>
  <c r="X899" i="7" s="1"/>
  <c r="AE899" i="7"/>
  <c r="AF899" i="7" s="1"/>
  <c r="AI899" i="7" s="1"/>
  <c r="U900" i="7"/>
  <c r="W900" i="7" s="1"/>
  <c r="X900" i="7" s="1"/>
  <c r="AE900" i="7"/>
  <c r="AF900" i="7" s="1"/>
  <c r="AI900" i="7" s="1"/>
  <c r="U901" i="7"/>
  <c r="W901" i="7" s="1"/>
  <c r="X901" i="7" s="1"/>
  <c r="AE901" i="7"/>
  <c r="AF901" i="7" s="1"/>
  <c r="AI901" i="7" s="1"/>
  <c r="U902" i="7"/>
  <c r="W902" i="7" s="1"/>
  <c r="X902" i="7" s="1"/>
  <c r="AE902" i="7"/>
  <c r="AF902" i="7" s="1"/>
  <c r="AI902" i="7" s="1"/>
  <c r="U903" i="7"/>
  <c r="W903" i="7" s="1"/>
  <c r="X903" i="7" s="1"/>
  <c r="AE903" i="7"/>
  <c r="AF903" i="7" s="1"/>
  <c r="AI903" i="7" s="1"/>
  <c r="U904" i="7"/>
  <c r="W904" i="7" s="1"/>
  <c r="X904" i="7" s="1"/>
  <c r="AE904" i="7"/>
  <c r="AF904" i="7" s="1"/>
  <c r="AI904" i="7" s="1"/>
  <c r="U905" i="7"/>
  <c r="W905" i="7" s="1"/>
  <c r="X905" i="7" s="1"/>
  <c r="AE905" i="7"/>
  <c r="AF905" i="7" s="1"/>
  <c r="AI905" i="7" s="1"/>
  <c r="U906" i="7"/>
  <c r="W906" i="7" s="1"/>
  <c r="X906" i="7" s="1"/>
  <c r="AE906" i="7"/>
  <c r="AF906" i="7" s="1"/>
  <c r="AI906" i="7" s="1"/>
  <c r="U907" i="7"/>
  <c r="W907" i="7" s="1"/>
  <c r="X907" i="7" s="1"/>
  <c r="AE907" i="7"/>
  <c r="AF907" i="7" s="1"/>
  <c r="AI907" i="7" s="1"/>
  <c r="U908" i="7"/>
  <c r="W908" i="7" s="1"/>
  <c r="X908" i="7" s="1"/>
  <c r="AE908" i="7"/>
  <c r="AF908" i="7" s="1"/>
  <c r="AI908" i="7" s="1"/>
  <c r="U909" i="7"/>
  <c r="W909" i="7" s="1"/>
  <c r="X909" i="7" s="1"/>
  <c r="AE909" i="7"/>
  <c r="AF909" i="7" s="1"/>
  <c r="AI909" i="7" s="1"/>
  <c r="U911" i="7"/>
  <c r="W911" i="7" s="1"/>
  <c r="X911" i="7" s="1"/>
  <c r="AE911" i="7"/>
  <c r="AF911" i="7" s="1"/>
  <c r="AI911" i="7" s="1"/>
  <c r="U913" i="7"/>
  <c r="W913" i="7" s="1"/>
  <c r="X913" i="7" s="1"/>
  <c r="AE913" i="7"/>
  <c r="AF913" i="7" s="1"/>
  <c r="AI913" i="7" s="1"/>
  <c r="U917" i="7"/>
  <c r="W917" i="7" s="1"/>
  <c r="X917" i="7" s="1"/>
  <c r="AE917" i="7"/>
  <c r="AF917" i="7" s="1"/>
  <c r="AI917" i="7" s="1"/>
  <c r="U918" i="7"/>
  <c r="W918" i="7" s="1"/>
  <c r="X918" i="7" s="1"/>
  <c r="AE918" i="7"/>
  <c r="AF918" i="7" s="1"/>
  <c r="AI918" i="7" s="1"/>
  <c r="U919" i="7"/>
  <c r="W919" i="7" s="1"/>
  <c r="X919" i="7" s="1"/>
  <c r="AE919" i="7"/>
  <c r="AF919" i="7" s="1"/>
  <c r="AI919" i="7" s="1"/>
  <c r="U921" i="7"/>
  <c r="W921" i="7" s="1"/>
  <c r="X921" i="7" s="1"/>
  <c r="AE921" i="7"/>
  <c r="AF921" i="7" s="1"/>
  <c r="AI921" i="7" s="1"/>
  <c r="U923" i="7"/>
  <c r="W923" i="7" s="1"/>
  <c r="X923" i="7" s="1"/>
  <c r="AE923" i="7"/>
  <c r="AF923" i="7" s="1"/>
  <c r="AI923" i="7" s="1"/>
  <c r="U924" i="7"/>
  <c r="W924" i="7" s="1"/>
  <c r="X924" i="7" s="1"/>
  <c r="AE924" i="7"/>
  <c r="AF924" i="7" s="1"/>
  <c r="AI924" i="7" s="1"/>
  <c r="U925" i="7"/>
  <c r="W925" i="7" s="1"/>
  <c r="X925" i="7" s="1"/>
  <c r="AE925" i="7"/>
  <c r="AF925" i="7" s="1"/>
  <c r="AI925" i="7" s="1"/>
  <c r="U926" i="7"/>
  <c r="W926" i="7" s="1"/>
  <c r="X926" i="7" s="1"/>
  <c r="AE926" i="7"/>
  <c r="AF926" i="7" s="1"/>
  <c r="AI926" i="7" s="1"/>
  <c r="U927" i="7"/>
  <c r="W927" i="7" s="1"/>
  <c r="X927" i="7" s="1"/>
  <c r="AE927" i="7"/>
  <c r="AF927" i="7" s="1"/>
  <c r="AI927" i="7" s="1"/>
  <c r="U928" i="7"/>
  <c r="W928" i="7" s="1"/>
  <c r="X928" i="7" s="1"/>
  <c r="AE928" i="7"/>
  <c r="AF928" i="7" s="1"/>
  <c r="AI928" i="7" s="1"/>
  <c r="U931" i="7"/>
  <c r="W931" i="7" s="1"/>
  <c r="X931" i="7" s="1"/>
  <c r="AE931" i="7"/>
  <c r="AF931" i="7" s="1"/>
  <c r="AI931" i="7" s="1"/>
  <c r="U933" i="7"/>
  <c r="W933" i="7" s="1"/>
  <c r="X933" i="7" s="1"/>
  <c r="AE933" i="7"/>
  <c r="AF933" i="7" s="1"/>
  <c r="AI933" i="7" s="1"/>
  <c r="U935" i="7"/>
  <c r="W935" i="7" s="1"/>
  <c r="X935" i="7" s="1"/>
  <c r="AE935" i="7"/>
  <c r="AF935" i="7" s="1"/>
  <c r="AI935" i="7" s="1"/>
  <c r="U936" i="7"/>
  <c r="W936" i="7" s="1"/>
  <c r="X936" i="7" s="1"/>
  <c r="AE936" i="7"/>
  <c r="AF936" i="7" s="1"/>
  <c r="AI936" i="7" s="1"/>
  <c r="U940" i="7"/>
  <c r="W940" i="7" s="1"/>
  <c r="X940" i="7" s="1"/>
  <c r="AE940" i="7"/>
  <c r="AF940" i="7" s="1"/>
  <c r="AI940" i="7" s="1"/>
  <c r="U944" i="7"/>
  <c r="W944" i="7" s="1"/>
  <c r="X944" i="7" s="1"/>
  <c r="AE944" i="7"/>
  <c r="AF944" i="7" s="1"/>
  <c r="AI944" i="7" s="1"/>
  <c r="U946" i="7"/>
  <c r="W946" i="7" s="1"/>
  <c r="X946" i="7" s="1"/>
  <c r="AE946" i="7"/>
  <c r="AF946" i="7" s="1"/>
  <c r="AI946" i="7" s="1"/>
  <c r="U949" i="7"/>
  <c r="W949" i="7" s="1"/>
  <c r="X949" i="7" s="1"/>
  <c r="AE949" i="7"/>
  <c r="AF949" i="7" s="1"/>
  <c r="AI949" i="7" s="1"/>
  <c r="U951" i="7"/>
  <c r="W951" i="7" s="1"/>
  <c r="X951" i="7" s="1"/>
  <c r="AE951" i="7"/>
  <c r="AF951" i="7" s="1"/>
  <c r="AI951" i="7" s="1"/>
  <c r="U952" i="7"/>
  <c r="W952" i="7" s="1"/>
  <c r="X952" i="7" s="1"/>
  <c r="AE952" i="7"/>
  <c r="AF952" i="7" s="1"/>
  <c r="AI952" i="7" s="1"/>
  <c r="U955" i="7"/>
  <c r="W955" i="7" s="1"/>
  <c r="X955" i="7" s="1"/>
  <c r="AE955" i="7"/>
  <c r="AF955" i="7" s="1"/>
  <c r="AI955" i="7" s="1"/>
  <c r="U957" i="7"/>
  <c r="W957" i="7" s="1"/>
  <c r="X957" i="7" s="1"/>
  <c r="AE957" i="7"/>
  <c r="AF957" i="7" s="1"/>
  <c r="AI957" i="7" s="1"/>
  <c r="U960" i="7"/>
  <c r="W960" i="7" s="1"/>
  <c r="X960" i="7" s="1"/>
  <c r="AE960" i="7"/>
  <c r="AF960" i="7" s="1"/>
  <c r="AI960" i="7" s="1"/>
  <c r="U962" i="7"/>
  <c r="W962" i="7" s="1"/>
  <c r="X962" i="7" s="1"/>
  <c r="AE962" i="7"/>
  <c r="AF962" i="7" s="1"/>
  <c r="AI962" i="7" s="1"/>
  <c r="U964" i="7"/>
  <c r="W964" i="7" s="1"/>
  <c r="X964" i="7" s="1"/>
  <c r="AE964" i="7"/>
  <c r="AF964" i="7" s="1"/>
  <c r="AI964" i="7" s="1"/>
  <c r="U969" i="7"/>
  <c r="W969" i="7" s="1"/>
  <c r="X969" i="7" s="1"/>
  <c r="AE969" i="7"/>
  <c r="AF969" i="7" s="1"/>
  <c r="AI969" i="7" s="1"/>
  <c r="U974" i="7"/>
  <c r="W974" i="7" s="1"/>
  <c r="X974" i="7" s="1"/>
  <c r="AE974" i="7"/>
  <c r="AF974" i="7" s="1"/>
  <c r="AI974" i="7" s="1"/>
  <c r="U984" i="7"/>
  <c r="W984" i="7" s="1"/>
  <c r="X984" i="7" s="1"/>
  <c r="AE984" i="7"/>
  <c r="AF984" i="7" s="1"/>
  <c r="AI984" i="7" s="1"/>
  <c r="U986" i="7"/>
  <c r="W986" i="7" s="1"/>
  <c r="X986" i="7" s="1"/>
  <c r="AE986" i="7"/>
  <c r="AF986" i="7" s="1"/>
  <c r="AI986" i="7" s="1"/>
  <c r="U988" i="7"/>
  <c r="W988" i="7" s="1"/>
  <c r="X988" i="7" s="1"/>
  <c r="AE988" i="7"/>
  <c r="AF988" i="7" s="1"/>
  <c r="AI988" i="7" s="1"/>
  <c r="U991" i="7"/>
  <c r="W991" i="7" s="1"/>
  <c r="X991" i="7" s="1"/>
  <c r="AE991" i="7"/>
  <c r="AF991" i="7" s="1"/>
  <c r="AI991" i="7" s="1"/>
  <c r="U994" i="7"/>
  <c r="W994" i="7" s="1"/>
  <c r="X994" i="7" s="1"/>
  <c r="AE994" i="7"/>
  <c r="AF994" i="7" s="1"/>
  <c r="AI994" i="7" s="1"/>
  <c r="U996" i="7"/>
  <c r="W996" i="7" s="1"/>
  <c r="X996" i="7" s="1"/>
  <c r="AE996" i="7"/>
  <c r="AF996" i="7" s="1"/>
  <c r="AI996" i="7" s="1"/>
  <c r="U998" i="7"/>
  <c r="W998" i="7" s="1"/>
  <c r="X998" i="7" s="1"/>
  <c r="AE998" i="7"/>
  <c r="AF998" i="7" s="1"/>
  <c r="AI998" i="7" s="1"/>
  <c r="U1001" i="7"/>
  <c r="W1001" i="7" s="1"/>
  <c r="X1001" i="7" s="1"/>
  <c r="AE1001" i="7"/>
  <c r="AF1001" i="7" s="1"/>
  <c r="AI1001" i="7" s="1"/>
  <c r="U1005" i="7"/>
  <c r="W1005" i="7" s="1"/>
  <c r="X1005" i="7" s="1"/>
  <c r="AE1005" i="7"/>
  <c r="AF1005" i="7" s="1"/>
  <c r="AI1005" i="7" s="1"/>
  <c r="U1010" i="7"/>
  <c r="W1010" i="7" s="1"/>
  <c r="X1010" i="7" s="1"/>
  <c r="AE1010" i="7"/>
  <c r="AF1010" i="7" s="1"/>
  <c r="AI1010" i="7" s="1"/>
  <c r="U1015" i="7"/>
  <c r="W1015" i="7" s="1"/>
  <c r="X1015" i="7" s="1"/>
  <c r="AE1015" i="7"/>
  <c r="AF1015" i="7" s="1"/>
  <c r="AI1015" i="7" s="1"/>
  <c r="U1018" i="7"/>
  <c r="W1018" i="7" s="1"/>
  <c r="X1018" i="7" s="1"/>
  <c r="AE1018" i="7"/>
  <c r="AF1018" i="7" s="1"/>
  <c r="AI1018" i="7" s="1"/>
  <c r="U1022" i="7"/>
  <c r="W1022" i="7" s="1"/>
  <c r="X1022" i="7" s="1"/>
  <c r="AE1022" i="7"/>
  <c r="AF1022" i="7" s="1"/>
  <c r="AI1022" i="7" s="1"/>
  <c r="U1025" i="7"/>
  <c r="W1025" i="7" s="1"/>
  <c r="X1025" i="7" s="1"/>
  <c r="AE1025" i="7"/>
  <c r="AF1025" i="7" s="1"/>
  <c r="AI1025" i="7" s="1"/>
  <c r="U1028" i="7"/>
  <c r="W1028" i="7" s="1"/>
  <c r="X1028" i="7" s="1"/>
  <c r="AE1028" i="7"/>
  <c r="AF1028" i="7" s="1"/>
  <c r="AI1028" i="7" s="1"/>
  <c r="U1030" i="7"/>
  <c r="W1030" i="7" s="1"/>
  <c r="X1030" i="7" s="1"/>
  <c r="AE1030" i="7"/>
  <c r="AF1030" i="7" s="1"/>
  <c r="AI1030" i="7" s="1"/>
  <c r="U1033" i="7"/>
  <c r="W1033" i="7" s="1"/>
  <c r="X1033" i="7" s="1"/>
  <c r="AE1033" i="7"/>
  <c r="AF1033" i="7" s="1"/>
  <c r="AI1033" i="7" s="1"/>
  <c r="U1036" i="7"/>
  <c r="W1036" i="7" s="1"/>
  <c r="X1036" i="7" s="1"/>
  <c r="AE1036" i="7"/>
  <c r="AF1036" i="7" s="1"/>
  <c r="AI1036" i="7" s="1"/>
  <c r="U1038" i="7"/>
  <c r="W1038" i="7" s="1"/>
  <c r="X1038" i="7" s="1"/>
  <c r="AE1038" i="7"/>
  <c r="AF1038" i="7" s="1"/>
  <c r="AI1038" i="7" s="1"/>
  <c r="U1040" i="7"/>
  <c r="W1040" i="7" s="1"/>
  <c r="X1040" i="7" s="1"/>
  <c r="AE1040" i="7"/>
  <c r="AF1040" i="7" s="1"/>
  <c r="AI1040" i="7" s="1"/>
  <c r="U1045" i="7"/>
  <c r="W1045" i="7" s="1"/>
  <c r="X1045" i="7" s="1"/>
  <c r="AE1045" i="7"/>
  <c r="AF1045" i="7" s="1"/>
  <c r="AI1045" i="7" s="1"/>
  <c r="U1048" i="7"/>
  <c r="W1048" i="7" s="1"/>
  <c r="X1048" i="7" s="1"/>
  <c r="AE1048" i="7"/>
  <c r="AF1048" i="7" s="1"/>
  <c r="AI1048" i="7" s="1"/>
  <c r="U1050" i="7"/>
  <c r="W1050" i="7" s="1"/>
  <c r="X1050" i="7" s="1"/>
  <c r="AE1050" i="7"/>
  <c r="AF1050" i="7" s="1"/>
  <c r="AI1050" i="7" s="1"/>
  <c r="U1084" i="7"/>
  <c r="W1084" i="7" s="1"/>
  <c r="X1084" i="7" s="1"/>
  <c r="AE1084" i="7"/>
  <c r="AF1084" i="7" s="1"/>
  <c r="AI1084" i="7" s="1"/>
  <c r="U1091" i="7"/>
  <c r="W1091" i="7" s="1"/>
  <c r="X1091" i="7" s="1"/>
  <c r="AE1091" i="7"/>
  <c r="AF1091" i="7" s="1"/>
  <c r="AI1091" i="7" s="1"/>
  <c r="U1094" i="7"/>
  <c r="W1094" i="7" s="1"/>
  <c r="X1094" i="7" s="1"/>
  <c r="AE1094" i="7"/>
  <c r="AF1094" i="7" s="1"/>
  <c r="AI1094" i="7" s="1"/>
  <c r="U1096" i="7"/>
  <c r="W1096" i="7" s="1"/>
  <c r="X1096" i="7" s="1"/>
  <c r="AE1096" i="7"/>
  <c r="AF1096" i="7" s="1"/>
  <c r="AI1096" i="7" s="1"/>
  <c r="U1099" i="7"/>
  <c r="W1099" i="7" s="1"/>
  <c r="X1099" i="7" s="1"/>
  <c r="AE1099" i="7"/>
  <c r="AF1099" i="7" s="1"/>
  <c r="AI1099" i="7" s="1"/>
  <c r="U1102" i="7"/>
  <c r="W1102" i="7" s="1"/>
  <c r="X1102" i="7" s="1"/>
  <c r="AE1102" i="7"/>
  <c r="AF1102" i="7" s="1"/>
  <c r="AI1102" i="7" s="1"/>
  <c r="U1104" i="7"/>
  <c r="W1104" i="7" s="1"/>
  <c r="X1104" i="7" s="1"/>
  <c r="AE1104" i="7"/>
  <c r="AF1104" i="7" s="1"/>
  <c r="AI1104" i="7" s="1"/>
  <c r="U1106" i="7"/>
  <c r="W1106" i="7" s="1"/>
  <c r="X1106" i="7" s="1"/>
  <c r="AE1106" i="7"/>
  <c r="AF1106" i="7" s="1"/>
  <c r="AI1106" i="7" s="1"/>
  <c r="U1114" i="7"/>
  <c r="W1114" i="7" s="1"/>
  <c r="X1114" i="7" s="1"/>
  <c r="AE1114" i="7"/>
  <c r="AF1114" i="7" s="1"/>
  <c r="AI1114" i="7" s="1"/>
  <c r="U1116" i="7"/>
  <c r="W1116" i="7" s="1"/>
  <c r="X1116" i="7" s="1"/>
  <c r="AE1116" i="7"/>
  <c r="AF1116" i="7" s="1"/>
  <c r="AI1116" i="7" s="1"/>
  <c r="U1119" i="7"/>
  <c r="W1119" i="7" s="1"/>
  <c r="X1119" i="7" s="1"/>
  <c r="AE1119" i="7"/>
  <c r="AF1119" i="7" s="1"/>
  <c r="AI1119" i="7" s="1"/>
  <c r="U1124" i="7"/>
  <c r="W1124" i="7" s="1"/>
  <c r="X1124" i="7" s="1"/>
  <c r="AE1124" i="7"/>
  <c r="AF1124" i="7" s="1"/>
  <c r="AI1124" i="7" s="1"/>
  <c r="U1127" i="7"/>
  <c r="W1127" i="7" s="1"/>
  <c r="X1127" i="7" s="1"/>
  <c r="AE1127" i="7"/>
  <c r="AF1127" i="7" s="1"/>
  <c r="AI1127" i="7" s="1"/>
  <c r="U1131" i="7"/>
  <c r="W1131" i="7" s="1"/>
  <c r="X1131" i="7" s="1"/>
  <c r="AE1131" i="7"/>
  <c r="AF1131" i="7" s="1"/>
  <c r="AI1131" i="7" s="1"/>
  <c r="U1133" i="7"/>
  <c r="W1133" i="7" s="1"/>
  <c r="X1133" i="7" s="1"/>
  <c r="AE1133" i="7"/>
  <c r="AF1133" i="7" s="1"/>
  <c r="AI1133" i="7" s="1"/>
  <c r="U1135" i="7"/>
  <c r="W1135" i="7" s="1"/>
  <c r="X1135" i="7" s="1"/>
  <c r="AE1135" i="7"/>
  <c r="AF1135" i="7" s="1"/>
  <c r="AI1135" i="7" s="1"/>
  <c r="U1141" i="7"/>
  <c r="W1141" i="7" s="1"/>
  <c r="X1141" i="7" s="1"/>
  <c r="AE1141" i="7"/>
  <c r="AF1141" i="7" s="1"/>
  <c r="AI1141" i="7" s="1"/>
  <c r="U1143" i="7"/>
  <c r="W1143" i="7" s="1"/>
  <c r="X1143" i="7" s="1"/>
  <c r="AE1143" i="7"/>
  <c r="AF1143" i="7" s="1"/>
  <c r="AI1143" i="7" s="1"/>
  <c r="U1144" i="7"/>
  <c r="W1144" i="7" s="1"/>
  <c r="X1144" i="7" s="1"/>
  <c r="AE1144" i="7"/>
  <c r="AF1144" i="7" s="1"/>
  <c r="AI1144" i="7" s="1"/>
  <c r="U1150" i="7"/>
  <c r="W1150" i="7" s="1"/>
  <c r="X1150" i="7" s="1"/>
  <c r="AE1150" i="7"/>
  <c r="AF1150" i="7" s="1"/>
  <c r="AI1150" i="7" s="1"/>
  <c r="U1156" i="7"/>
  <c r="W1156" i="7" s="1"/>
  <c r="X1156" i="7" s="1"/>
  <c r="AE1156" i="7"/>
  <c r="AF1156" i="7" s="1"/>
  <c r="AI1156" i="7" s="1"/>
  <c r="U1162" i="7"/>
  <c r="W1162" i="7" s="1"/>
  <c r="X1162" i="7" s="1"/>
  <c r="AE1162" i="7"/>
  <c r="AF1162" i="7" s="1"/>
  <c r="AI1162" i="7" s="1"/>
  <c r="U1165" i="7"/>
  <c r="W1165" i="7" s="1"/>
  <c r="X1165" i="7" s="1"/>
  <c r="AE1165" i="7"/>
  <c r="AF1165" i="7" s="1"/>
  <c r="AI1165" i="7" s="1"/>
  <c r="U1168" i="7"/>
  <c r="W1168" i="7" s="1"/>
  <c r="X1168" i="7" s="1"/>
  <c r="AE1168" i="7"/>
  <c r="AF1168" i="7" s="1"/>
  <c r="AI1168" i="7" s="1"/>
  <c r="U1170" i="7"/>
  <c r="W1170" i="7" s="1"/>
  <c r="X1170" i="7" s="1"/>
  <c r="AE1170" i="7"/>
  <c r="AF1170" i="7" s="1"/>
  <c r="AI1170" i="7" s="1"/>
  <c r="U1173" i="7"/>
  <c r="W1173" i="7" s="1"/>
  <c r="X1173" i="7" s="1"/>
  <c r="AE1173" i="7"/>
  <c r="AF1173" i="7" s="1"/>
  <c r="AI1173" i="7" s="1"/>
  <c r="U1175" i="7"/>
  <c r="W1175" i="7" s="1"/>
  <c r="X1175" i="7" s="1"/>
  <c r="AE1175" i="7"/>
  <c r="AF1175" i="7" s="1"/>
  <c r="AI1175" i="7" s="1"/>
  <c r="U1181" i="7"/>
  <c r="W1181" i="7" s="1"/>
  <c r="X1181" i="7" s="1"/>
  <c r="AE1181" i="7"/>
  <c r="AF1181" i="7" s="1"/>
  <c r="AI1181" i="7" s="1"/>
  <c r="U1186" i="7"/>
  <c r="W1186" i="7" s="1"/>
  <c r="X1186" i="7" s="1"/>
  <c r="AE1186" i="7"/>
  <c r="AF1186" i="7" s="1"/>
  <c r="AI1186" i="7" s="1"/>
  <c r="U1189" i="7"/>
  <c r="W1189" i="7" s="1"/>
  <c r="X1189" i="7" s="1"/>
  <c r="AE1189" i="7"/>
  <c r="AF1189" i="7" s="1"/>
  <c r="AI1189" i="7" s="1"/>
  <c r="U1193" i="7"/>
  <c r="W1193" i="7" s="1"/>
  <c r="X1193" i="7" s="1"/>
  <c r="AE1193" i="7"/>
  <c r="AF1193" i="7" s="1"/>
  <c r="AI1193" i="7" s="1"/>
  <c r="U1196" i="7"/>
  <c r="W1196" i="7" s="1"/>
  <c r="X1196" i="7" s="1"/>
  <c r="AE1196" i="7"/>
  <c r="AF1196" i="7" s="1"/>
  <c r="AI1196" i="7" s="1"/>
  <c r="U1198" i="7"/>
  <c r="W1198" i="7" s="1"/>
  <c r="X1198" i="7" s="1"/>
  <c r="AE1198" i="7"/>
  <c r="AF1198" i="7" s="1"/>
  <c r="AI1198" i="7" s="1"/>
  <c r="U1201" i="7"/>
  <c r="W1201" i="7" s="1"/>
  <c r="X1201" i="7" s="1"/>
  <c r="AE1201" i="7"/>
  <c r="AF1201" i="7" s="1"/>
  <c r="AI1201" i="7" s="1"/>
  <c r="U1208" i="7"/>
  <c r="W1208" i="7" s="1"/>
  <c r="X1208" i="7" s="1"/>
  <c r="AE1208" i="7"/>
  <c r="AF1208" i="7" s="1"/>
  <c r="AI1208" i="7" s="1"/>
  <c r="U1209" i="7"/>
  <c r="W1209" i="7" s="1"/>
  <c r="X1209" i="7" s="1"/>
  <c r="AE1209" i="7"/>
  <c r="AF1209" i="7" s="1"/>
  <c r="AI1209" i="7" s="1"/>
  <c r="U1210" i="7"/>
  <c r="W1210" i="7" s="1"/>
  <c r="X1210" i="7" s="1"/>
  <c r="AE1210" i="7"/>
  <c r="AF1210" i="7" s="1"/>
  <c r="AI1210" i="7" s="1"/>
  <c r="U1211" i="7"/>
  <c r="W1211" i="7" s="1"/>
  <c r="X1211" i="7" s="1"/>
  <c r="AE1211" i="7"/>
  <c r="AF1211" i="7" s="1"/>
  <c r="AI1211" i="7" s="1"/>
  <c r="U1212" i="7"/>
  <c r="W1212" i="7" s="1"/>
  <c r="X1212" i="7" s="1"/>
  <c r="AE1212" i="7"/>
  <c r="AF1212" i="7" s="1"/>
  <c r="AI1212" i="7" s="1"/>
  <c r="U1213" i="7"/>
  <c r="W1213" i="7" s="1"/>
  <c r="X1213" i="7" s="1"/>
  <c r="AE1213" i="7"/>
  <c r="AF1213" i="7" s="1"/>
  <c r="AI1213" i="7" s="1"/>
  <c r="U1214" i="7"/>
  <c r="W1214" i="7" s="1"/>
  <c r="X1214" i="7" s="1"/>
  <c r="AE1214" i="7"/>
  <c r="AF1214" i="7" s="1"/>
  <c r="AI1214" i="7" s="1"/>
  <c r="U1215" i="7"/>
  <c r="W1215" i="7" s="1"/>
  <c r="X1215" i="7" s="1"/>
  <c r="AE1215" i="7"/>
  <c r="AF1215" i="7" s="1"/>
  <c r="AI1215" i="7" s="1"/>
  <c r="U1216" i="7"/>
  <c r="W1216" i="7" s="1"/>
  <c r="X1216" i="7" s="1"/>
  <c r="AE1216" i="7"/>
  <c r="AF1216" i="7" s="1"/>
  <c r="AI1216" i="7" s="1"/>
  <c r="U1217" i="7"/>
  <c r="W1217" i="7" s="1"/>
  <c r="X1217" i="7" s="1"/>
  <c r="AE1217" i="7"/>
  <c r="AF1217" i="7" s="1"/>
  <c r="AI1217" i="7" s="1"/>
  <c r="U1218" i="7"/>
  <c r="W1218" i="7" s="1"/>
  <c r="X1218" i="7" s="1"/>
  <c r="AE1218" i="7"/>
  <c r="AF1218" i="7" s="1"/>
  <c r="AI1218" i="7" s="1"/>
  <c r="U1219" i="7"/>
  <c r="W1219" i="7" s="1"/>
  <c r="X1219" i="7" s="1"/>
  <c r="AE1219" i="7"/>
  <c r="AF1219" i="7" s="1"/>
  <c r="AI1219" i="7" s="1"/>
  <c r="U1220" i="7"/>
  <c r="W1220" i="7" s="1"/>
  <c r="X1220" i="7" s="1"/>
  <c r="AE1220" i="7"/>
  <c r="AF1220" i="7" s="1"/>
  <c r="AI1220" i="7" s="1"/>
  <c r="U1221" i="7"/>
  <c r="W1221" i="7" s="1"/>
  <c r="X1221" i="7" s="1"/>
  <c r="AE1221" i="7"/>
  <c r="AF1221" i="7" s="1"/>
  <c r="AI1221" i="7" s="1"/>
  <c r="U1222" i="7"/>
  <c r="W1222" i="7" s="1"/>
  <c r="X1222" i="7" s="1"/>
  <c r="AE1222" i="7"/>
  <c r="AF1222" i="7" s="1"/>
  <c r="AI1222" i="7" s="1"/>
  <c r="U1223" i="7"/>
  <c r="W1223" i="7" s="1"/>
  <c r="X1223" i="7" s="1"/>
  <c r="AE1223" i="7"/>
  <c r="AF1223" i="7" s="1"/>
  <c r="AI1223" i="7" s="1"/>
  <c r="U1224" i="7"/>
  <c r="W1224" i="7" s="1"/>
  <c r="X1224" i="7" s="1"/>
  <c r="AE1224" i="7"/>
  <c r="AF1224" i="7" s="1"/>
  <c r="AI1224" i="7" s="1"/>
  <c r="U1225" i="7"/>
  <c r="W1225" i="7" s="1"/>
  <c r="X1225" i="7" s="1"/>
  <c r="AE1225" i="7"/>
  <c r="AF1225" i="7" s="1"/>
  <c r="AI1225" i="7" s="1"/>
  <c r="U1226" i="7"/>
  <c r="W1226" i="7" s="1"/>
  <c r="X1226" i="7" s="1"/>
  <c r="AE1226" i="7"/>
  <c r="AF1226" i="7" s="1"/>
  <c r="AI1226" i="7" s="1"/>
  <c r="U1227" i="7"/>
  <c r="W1227" i="7" s="1"/>
  <c r="X1227" i="7" s="1"/>
  <c r="AE1227" i="7"/>
  <c r="AF1227" i="7" s="1"/>
  <c r="AI1227" i="7" s="1"/>
  <c r="U1228" i="7"/>
  <c r="W1228" i="7" s="1"/>
  <c r="X1228" i="7" s="1"/>
  <c r="AE1228" i="7"/>
  <c r="AF1228" i="7" s="1"/>
  <c r="AI1228" i="7" s="1"/>
  <c r="U1229" i="7"/>
  <c r="W1229" i="7" s="1"/>
  <c r="X1229" i="7" s="1"/>
  <c r="AE1229" i="7"/>
  <c r="AF1229" i="7" s="1"/>
  <c r="AI1229" i="7" s="1"/>
  <c r="U1230" i="7"/>
  <c r="W1230" i="7" s="1"/>
  <c r="X1230" i="7" s="1"/>
  <c r="AE1230" i="7"/>
  <c r="AF1230" i="7" s="1"/>
  <c r="AI1230" i="7" s="1"/>
  <c r="U1231" i="7"/>
  <c r="W1231" i="7" s="1"/>
  <c r="X1231" i="7" s="1"/>
  <c r="AE1231" i="7"/>
  <c r="AF1231" i="7" s="1"/>
  <c r="AI1231" i="7" s="1"/>
  <c r="U1232" i="7"/>
  <c r="W1232" i="7" s="1"/>
  <c r="X1232" i="7" s="1"/>
  <c r="AE1232" i="7"/>
  <c r="AF1232" i="7" s="1"/>
  <c r="AI1232" i="7" s="1"/>
  <c r="U1233" i="7"/>
  <c r="W1233" i="7" s="1"/>
  <c r="X1233" i="7" s="1"/>
  <c r="AE1233" i="7"/>
  <c r="AF1233" i="7" s="1"/>
  <c r="AI1233" i="7" s="1"/>
  <c r="U1234" i="7"/>
  <c r="W1234" i="7" s="1"/>
  <c r="X1234" i="7" s="1"/>
  <c r="AE1234" i="7"/>
  <c r="AF1234" i="7" s="1"/>
  <c r="AI1234" i="7" s="1"/>
  <c r="U1235" i="7"/>
  <c r="W1235" i="7" s="1"/>
  <c r="X1235" i="7" s="1"/>
  <c r="AE1235" i="7"/>
  <c r="AF1235" i="7" s="1"/>
  <c r="AI1235" i="7" s="1"/>
  <c r="U1236" i="7"/>
  <c r="W1236" i="7" s="1"/>
  <c r="X1236" i="7" s="1"/>
  <c r="AE1236" i="7"/>
  <c r="AF1236" i="7" s="1"/>
  <c r="AI1236" i="7" s="1"/>
  <c r="U1237" i="7"/>
  <c r="W1237" i="7" s="1"/>
  <c r="X1237" i="7" s="1"/>
  <c r="AE1237" i="7"/>
  <c r="AF1237" i="7" s="1"/>
  <c r="AI1237" i="7" s="1"/>
  <c r="U1238" i="7"/>
  <c r="W1238" i="7" s="1"/>
  <c r="X1238" i="7" s="1"/>
  <c r="AE1238" i="7"/>
  <c r="AF1238" i="7" s="1"/>
  <c r="AI1238" i="7" s="1"/>
  <c r="U1239" i="7"/>
  <c r="W1239" i="7" s="1"/>
  <c r="X1239" i="7" s="1"/>
  <c r="AE1239" i="7"/>
  <c r="AF1239" i="7" s="1"/>
  <c r="AI1239" i="7" s="1"/>
  <c r="U1240" i="7"/>
  <c r="W1240" i="7" s="1"/>
  <c r="X1240" i="7" s="1"/>
  <c r="AE1240" i="7"/>
  <c r="AF1240" i="7" s="1"/>
  <c r="AI1240" i="7" s="1"/>
  <c r="U1241" i="7"/>
  <c r="W1241" i="7" s="1"/>
  <c r="X1241" i="7" s="1"/>
  <c r="AE1241" i="7"/>
  <c r="AF1241" i="7" s="1"/>
  <c r="AI1241" i="7" s="1"/>
  <c r="U1242" i="7"/>
  <c r="W1242" i="7" s="1"/>
  <c r="X1242" i="7" s="1"/>
  <c r="AE1242" i="7"/>
  <c r="AF1242" i="7" s="1"/>
  <c r="AI1242" i="7" s="1"/>
  <c r="U1243" i="7"/>
  <c r="W1243" i="7" s="1"/>
  <c r="X1243" i="7" s="1"/>
  <c r="AE1243" i="7"/>
  <c r="AF1243" i="7" s="1"/>
  <c r="AI1243" i="7" s="1"/>
  <c r="U1244" i="7"/>
  <c r="W1244" i="7" s="1"/>
  <c r="X1244" i="7" s="1"/>
  <c r="AE1244" i="7"/>
  <c r="AF1244" i="7" s="1"/>
  <c r="AI1244" i="7" s="1"/>
  <c r="U1245" i="7"/>
  <c r="W1245" i="7" s="1"/>
  <c r="X1245" i="7" s="1"/>
  <c r="AE1245" i="7"/>
  <c r="AF1245" i="7" s="1"/>
  <c r="AI1245" i="7" s="1"/>
  <c r="U1246" i="7"/>
  <c r="W1246" i="7" s="1"/>
  <c r="X1246" i="7" s="1"/>
  <c r="AE1246" i="7"/>
  <c r="AF1246" i="7" s="1"/>
  <c r="AI1246" i="7" s="1"/>
  <c r="U1247" i="7"/>
  <c r="W1247" i="7" s="1"/>
  <c r="X1247" i="7" s="1"/>
  <c r="AE1247" i="7"/>
  <c r="AF1247" i="7" s="1"/>
  <c r="AI1247" i="7" s="1"/>
  <c r="U1248" i="7"/>
  <c r="W1248" i="7" s="1"/>
  <c r="X1248" i="7" s="1"/>
  <c r="AE1248" i="7"/>
  <c r="AF1248" i="7" s="1"/>
  <c r="AI1248" i="7" s="1"/>
  <c r="U1249" i="7"/>
  <c r="W1249" i="7" s="1"/>
  <c r="X1249" i="7" s="1"/>
  <c r="AE1249" i="7"/>
  <c r="AF1249" i="7" s="1"/>
  <c r="AI1249" i="7" s="1"/>
  <c r="U1250" i="7"/>
  <c r="W1250" i="7" s="1"/>
  <c r="X1250" i="7" s="1"/>
  <c r="AE1250" i="7"/>
  <c r="AF1250" i="7" s="1"/>
  <c r="AI1250" i="7" s="1"/>
  <c r="U1251" i="7"/>
  <c r="W1251" i="7" s="1"/>
  <c r="X1251" i="7" s="1"/>
  <c r="AE1251" i="7"/>
  <c r="AF1251" i="7" s="1"/>
  <c r="AI1251" i="7" s="1"/>
  <c r="U1252" i="7"/>
  <c r="W1252" i="7" s="1"/>
  <c r="X1252" i="7" s="1"/>
  <c r="AE1252" i="7"/>
  <c r="AF1252" i="7" s="1"/>
  <c r="AI1252" i="7" s="1"/>
  <c r="U1253" i="7"/>
  <c r="W1253" i="7" s="1"/>
  <c r="X1253" i="7" s="1"/>
  <c r="AE1253" i="7"/>
  <c r="AF1253" i="7" s="1"/>
  <c r="AI1253" i="7" s="1"/>
  <c r="U1254" i="7"/>
  <c r="W1254" i="7" s="1"/>
  <c r="X1254" i="7" s="1"/>
  <c r="AE1254" i="7"/>
  <c r="AF1254" i="7" s="1"/>
  <c r="AI1254" i="7" s="1"/>
  <c r="U1255" i="7"/>
  <c r="W1255" i="7" s="1"/>
  <c r="X1255" i="7" s="1"/>
  <c r="AE1255" i="7"/>
  <c r="AF1255" i="7" s="1"/>
  <c r="AI1255" i="7" s="1"/>
  <c r="U1256" i="7"/>
  <c r="W1256" i="7" s="1"/>
  <c r="X1256" i="7" s="1"/>
  <c r="AE1256" i="7"/>
  <c r="AF1256" i="7" s="1"/>
  <c r="AI1256" i="7" s="1"/>
  <c r="U1257" i="7"/>
  <c r="W1257" i="7" s="1"/>
  <c r="X1257" i="7" s="1"/>
  <c r="AE1257" i="7"/>
  <c r="AF1257" i="7" s="1"/>
  <c r="AI1257" i="7" s="1"/>
  <c r="U1258" i="7"/>
  <c r="W1258" i="7" s="1"/>
  <c r="X1258" i="7" s="1"/>
  <c r="AE1258" i="7"/>
  <c r="AF1258" i="7" s="1"/>
  <c r="AI1258" i="7" s="1"/>
  <c r="U1259" i="7"/>
  <c r="W1259" i="7" s="1"/>
  <c r="X1259" i="7" s="1"/>
  <c r="AE1259" i="7"/>
  <c r="AF1259" i="7" s="1"/>
  <c r="AI1259" i="7" s="1"/>
  <c r="U1260" i="7"/>
  <c r="W1260" i="7" s="1"/>
  <c r="X1260" i="7" s="1"/>
  <c r="AE1260" i="7"/>
  <c r="AF1260" i="7" s="1"/>
  <c r="AI1260" i="7" s="1"/>
  <c r="U1261" i="7"/>
  <c r="W1261" i="7" s="1"/>
  <c r="X1261" i="7" s="1"/>
  <c r="AE1261" i="7"/>
  <c r="AF1261" i="7" s="1"/>
  <c r="AI1261" i="7" s="1"/>
  <c r="U1262" i="7"/>
  <c r="W1262" i="7" s="1"/>
  <c r="X1262" i="7" s="1"/>
  <c r="AE1262" i="7"/>
  <c r="AF1262" i="7" s="1"/>
  <c r="AI1262" i="7" s="1"/>
  <c r="U1263" i="7"/>
  <c r="W1263" i="7" s="1"/>
  <c r="X1263" i="7" s="1"/>
  <c r="AE1263" i="7"/>
  <c r="AF1263" i="7" s="1"/>
  <c r="AI1263" i="7" s="1"/>
  <c r="U1264" i="7"/>
  <c r="W1264" i="7" s="1"/>
  <c r="X1264" i="7" s="1"/>
  <c r="AE1264" i="7"/>
  <c r="AF1264" i="7" s="1"/>
  <c r="AI1264" i="7" s="1"/>
  <c r="U1265" i="7"/>
  <c r="W1265" i="7" s="1"/>
  <c r="X1265" i="7" s="1"/>
  <c r="AE1265" i="7"/>
  <c r="AF1265" i="7" s="1"/>
  <c r="AI1265" i="7" s="1"/>
  <c r="U1266" i="7"/>
  <c r="W1266" i="7" s="1"/>
  <c r="X1266" i="7" s="1"/>
  <c r="AE1266" i="7"/>
  <c r="AF1266" i="7" s="1"/>
  <c r="AI1266" i="7" s="1"/>
  <c r="U1267" i="7"/>
  <c r="W1267" i="7" s="1"/>
  <c r="X1267" i="7" s="1"/>
  <c r="AE1267" i="7"/>
  <c r="AF1267" i="7" s="1"/>
  <c r="AI1267" i="7" s="1"/>
  <c r="U1268" i="7"/>
  <c r="W1268" i="7" s="1"/>
  <c r="X1268" i="7" s="1"/>
  <c r="AE1268" i="7"/>
  <c r="AF1268" i="7" s="1"/>
  <c r="AI1268" i="7" s="1"/>
  <c r="U1269" i="7"/>
  <c r="W1269" i="7" s="1"/>
  <c r="X1269" i="7" s="1"/>
  <c r="AE1269" i="7"/>
  <c r="AF1269" i="7" s="1"/>
  <c r="AI1269" i="7" s="1"/>
  <c r="U1270" i="7"/>
  <c r="W1270" i="7" s="1"/>
  <c r="X1270" i="7" s="1"/>
  <c r="AE1270" i="7"/>
  <c r="AF1270" i="7" s="1"/>
  <c r="AI1270" i="7" s="1"/>
  <c r="U1271" i="7"/>
  <c r="W1271" i="7" s="1"/>
  <c r="X1271" i="7" s="1"/>
  <c r="AE1271" i="7"/>
  <c r="AF1271" i="7" s="1"/>
  <c r="AI1271" i="7" s="1"/>
  <c r="U1272" i="7"/>
  <c r="W1272" i="7" s="1"/>
  <c r="X1272" i="7" s="1"/>
  <c r="AE1272" i="7"/>
  <c r="AF1272" i="7" s="1"/>
  <c r="AI1272" i="7" s="1"/>
  <c r="U1273" i="7"/>
  <c r="W1273" i="7" s="1"/>
  <c r="X1273" i="7" s="1"/>
  <c r="AE1273" i="7"/>
  <c r="AF1273" i="7" s="1"/>
  <c r="AI1273" i="7" s="1"/>
  <c r="U1274" i="7"/>
  <c r="W1274" i="7" s="1"/>
  <c r="X1274" i="7" s="1"/>
  <c r="AE1274" i="7"/>
  <c r="AF1274" i="7" s="1"/>
  <c r="AI1274" i="7" s="1"/>
  <c r="U1275" i="7"/>
  <c r="W1275" i="7" s="1"/>
  <c r="X1275" i="7" s="1"/>
  <c r="AE1275" i="7"/>
  <c r="AF1275" i="7" s="1"/>
  <c r="AI1275" i="7" s="1"/>
  <c r="U1276" i="7"/>
  <c r="W1276" i="7" s="1"/>
  <c r="X1276" i="7" s="1"/>
  <c r="AE1276" i="7"/>
  <c r="AF1276" i="7" s="1"/>
  <c r="AI1276" i="7" s="1"/>
  <c r="U1277" i="7"/>
  <c r="W1277" i="7" s="1"/>
  <c r="X1277" i="7" s="1"/>
  <c r="AE1277" i="7"/>
  <c r="AF1277" i="7" s="1"/>
  <c r="AI1277" i="7" s="1"/>
  <c r="U1278" i="7"/>
  <c r="W1278" i="7" s="1"/>
  <c r="X1278" i="7" s="1"/>
  <c r="AE1278" i="7"/>
  <c r="AF1278" i="7" s="1"/>
  <c r="AI1278" i="7" s="1"/>
  <c r="U1279" i="7"/>
  <c r="W1279" i="7" s="1"/>
  <c r="X1279" i="7" s="1"/>
  <c r="AE1279" i="7"/>
  <c r="AF1279" i="7" s="1"/>
  <c r="AI1279" i="7" s="1"/>
  <c r="U1280" i="7"/>
  <c r="W1280" i="7" s="1"/>
  <c r="X1280" i="7" s="1"/>
  <c r="AE1280" i="7"/>
  <c r="AF1280" i="7" s="1"/>
  <c r="AI1280" i="7" s="1"/>
  <c r="U1281" i="7"/>
  <c r="W1281" i="7" s="1"/>
  <c r="X1281" i="7" s="1"/>
  <c r="AE1281" i="7"/>
  <c r="AF1281" i="7" s="1"/>
  <c r="AI1281" i="7" s="1"/>
  <c r="U1282" i="7"/>
  <c r="W1282" i="7" s="1"/>
  <c r="X1282" i="7" s="1"/>
  <c r="AE1282" i="7"/>
  <c r="AF1282" i="7" s="1"/>
  <c r="AI1282" i="7" s="1"/>
  <c r="U1283" i="7"/>
  <c r="W1283" i="7" s="1"/>
  <c r="X1283" i="7" s="1"/>
  <c r="AE1283" i="7"/>
  <c r="AF1283" i="7" s="1"/>
  <c r="AI1283" i="7" s="1"/>
  <c r="U1284" i="7"/>
  <c r="W1284" i="7" s="1"/>
  <c r="X1284" i="7" s="1"/>
  <c r="AE1284" i="7"/>
  <c r="AF1284" i="7" s="1"/>
  <c r="AI1284" i="7" s="1"/>
  <c r="U1285" i="7"/>
  <c r="W1285" i="7" s="1"/>
  <c r="X1285" i="7" s="1"/>
  <c r="AE1285" i="7"/>
  <c r="AF1285" i="7" s="1"/>
  <c r="AI1285" i="7" s="1"/>
  <c r="U1286" i="7"/>
  <c r="W1286" i="7" s="1"/>
  <c r="X1286" i="7" s="1"/>
  <c r="AE1286" i="7"/>
  <c r="AF1286" i="7" s="1"/>
  <c r="AI1286" i="7" s="1"/>
  <c r="U1287" i="7"/>
  <c r="W1287" i="7" s="1"/>
  <c r="X1287" i="7" s="1"/>
  <c r="AE1287" i="7"/>
  <c r="AF1287" i="7" s="1"/>
  <c r="AI1287" i="7" s="1"/>
  <c r="U1288" i="7"/>
  <c r="W1288" i="7" s="1"/>
  <c r="X1288" i="7" s="1"/>
  <c r="AE1288" i="7"/>
  <c r="AF1288" i="7" s="1"/>
  <c r="AI1288" i="7" s="1"/>
  <c r="U1289" i="7"/>
  <c r="W1289" i="7" s="1"/>
  <c r="X1289" i="7" s="1"/>
  <c r="AE1289" i="7"/>
  <c r="AF1289" i="7" s="1"/>
  <c r="AI1289" i="7" s="1"/>
  <c r="U1290" i="7"/>
  <c r="W1290" i="7" s="1"/>
  <c r="X1290" i="7" s="1"/>
  <c r="AE1290" i="7"/>
  <c r="AF1290" i="7" s="1"/>
  <c r="AI1290" i="7" s="1"/>
  <c r="U1291" i="7"/>
  <c r="W1291" i="7" s="1"/>
  <c r="X1291" i="7" s="1"/>
  <c r="AE1291" i="7"/>
  <c r="AF1291" i="7" s="1"/>
  <c r="AI1291" i="7" s="1"/>
  <c r="U1292" i="7"/>
  <c r="W1292" i="7" s="1"/>
  <c r="X1292" i="7" s="1"/>
  <c r="AE1292" i="7"/>
  <c r="AF1292" i="7" s="1"/>
  <c r="AI1292" i="7" s="1"/>
  <c r="U1293" i="7"/>
  <c r="W1293" i="7" s="1"/>
  <c r="X1293" i="7" s="1"/>
  <c r="AE1293" i="7"/>
  <c r="AF1293" i="7" s="1"/>
  <c r="AI1293" i="7" s="1"/>
  <c r="U1294" i="7"/>
  <c r="W1294" i="7" s="1"/>
  <c r="X1294" i="7" s="1"/>
  <c r="AE1294" i="7"/>
  <c r="AF1294" i="7" s="1"/>
  <c r="AI1294" i="7" s="1"/>
  <c r="U1295" i="7"/>
  <c r="W1295" i="7" s="1"/>
  <c r="X1295" i="7" s="1"/>
  <c r="AE1295" i="7"/>
  <c r="AF1295" i="7" s="1"/>
  <c r="AI1295" i="7" s="1"/>
  <c r="U1296" i="7"/>
  <c r="W1296" i="7" s="1"/>
  <c r="X1296" i="7" s="1"/>
  <c r="AE1296" i="7"/>
  <c r="AF1296" i="7" s="1"/>
  <c r="AI1296" i="7" s="1"/>
  <c r="U1297" i="7"/>
  <c r="W1297" i="7" s="1"/>
  <c r="X1297" i="7" s="1"/>
  <c r="AE1297" i="7"/>
  <c r="AF1297" i="7" s="1"/>
  <c r="AI1297" i="7" s="1"/>
  <c r="U1298" i="7"/>
  <c r="W1298" i="7" s="1"/>
  <c r="X1298" i="7" s="1"/>
  <c r="AE1298" i="7"/>
  <c r="AF1298" i="7" s="1"/>
  <c r="AI1298" i="7" s="1"/>
  <c r="U1299" i="7"/>
  <c r="W1299" i="7" s="1"/>
  <c r="X1299" i="7" s="1"/>
  <c r="AE1299" i="7"/>
  <c r="AF1299" i="7" s="1"/>
  <c r="AI1299" i="7" s="1"/>
  <c r="U1300" i="7"/>
  <c r="W1300" i="7" s="1"/>
  <c r="X1300" i="7" s="1"/>
  <c r="AE1300" i="7"/>
  <c r="AF1300" i="7" s="1"/>
  <c r="AI1300" i="7" s="1"/>
  <c r="U1301" i="7"/>
  <c r="W1301" i="7" s="1"/>
  <c r="X1301" i="7" s="1"/>
  <c r="AE1301" i="7"/>
  <c r="AF1301" i="7" s="1"/>
  <c r="AI1301" i="7" s="1"/>
  <c r="U1302" i="7"/>
  <c r="W1302" i="7" s="1"/>
  <c r="X1302" i="7" s="1"/>
  <c r="AE1302" i="7"/>
  <c r="AF1302" i="7" s="1"/>
  <c r="AI1302" i="7" s="1"/>
  <c r="U1303" i="7"/>
  <c r="W1303" i="7" s="1"/>
  <c r="X1303" i="7" s="1"/>
  <c r="AE1303" i="7"/>
  <c r="AF1303" i="7" s="1"/>
  <c r="AI1303" i="7" s="1"/>
  <c r="U1304" i="7"/>
  <c r="W1304" i="7" s="1"/>
  <c r="X1304" i="7" s="1"/>
  <c r="AE1304" i="7"/>
  <c r="AF1304" i="7" s="1"/>
  <c r="AI1304" i="7" s="1"/>
  <c r="U1305" i="7"/>
  <c r="W1305" i="7" s="1"/>
  <c r="X1305" i="7" s="1"/>
  <c r="AE1305" i="7"/>
  <c r="AF1305" i="7" s="1"/>
  <c r="AI1305" i="7" s="1"/>
  <c r="U1306" i="7"/>
  <c r="W1306" i="7" s="1"/>
  <c r="X1306" i="7" s="1"/>
  <c r="AE1306" i="7"/>
  <c r="AF1306" i="7" s="1"/>
  <c r="AI1306" i="7" s="1"/>
  <c r="U1307" i="7"/>
  <c r="W1307" i="7" s="1"/>
  <c r="X1307" i="7" s="1"/>
  <c r="AE1307" i="7"/>
  <c r="AF1307" i="7" s="1"/>
  <c r="AI1307" i="7" s="1"/>
  <c r="U1308" i="7"/>
  <c r="W1308" i="7" s="1"/>
  <c r="X1308" i="7" s="1"/>
  <c r="AE1308" i="7"/>
  <c r="AF1308" i="7" s="1"/>
  <c r="AI1308" i="7" s="1"/>
  <c r="U1309" i="7"/>
  <c r="W1309" i="7" s="1"/>
  <c r="X1309" i="7" s="1"/>
  <c r="AE1309" i="7"/>
  <c r="AF1309" i="7" s="1"/>
  <c r="AI1309" i="7" s="1"/>
  <c r="U1310" i="7"/>
  <c r="W1310" i="7" s="1"/>
  <c r="X1310" i="7" s="1"/>
  <c r="AE1310" i="7"/>
  <c r="AF1310" i="7" s="1"/>
  <c r="AI1310" i="7" s="1"/>
  <c r="U1311" i="7"/>
  <c r="W1311" i="7" s="1"/>
  <c r="X1311" i="7" s="1"/>
  <c r="AE1311" i="7"/>
  <c r="AF1311" i="7" s="1"/>
  <c r="AI1311" i="7" s="1"/>
  <c r="U1312" i="7"/>
  <c r="W1312" i="7" s="1"/>
  <c r="X1312" i="7" s="1"/>
  <c r="AE1312" i="7"/>
  <c r="AF1312" i="7" s="1"/>
  <c r="AI1312" i="7" s="1"/>
  <c r="U1313" i="7"/>
  <c r="W1313" i="7" s="1"/>
  <c r="X1313" i="7" s="1"/>
  <c r="AE1313" i="7"/>
  <c r="AF1313" i="7" s="1"/>
  <c r="AI1313" i="7" s="1"/>
  <c r="U1314" i="7"/>
  <c r="W1314" i="7" s="1"/>
  <c r="X1314" i="7" s="1"/>
  <c r="AE1314" i="7"/>
  <c r="AF1314" i="7" s="1"/>
  <c r="AI1314" i="7" s="1"/>
  <c r="U1315" i="7"/>
  <c r="W1315" i="7" s="1"/>
  <c r="X1315" i="7" s="1"/>
  <c r="AE1315" i="7"/>
  <c r="AF1315" i="7" s="1"/>
  <c r="AI1315" i="7" s="1"/>
  <c r="U1316" i="7"/>
  <c r="W1316" i="7" s="1"/>
  <c r="X1316" i="7" s="1"/>
  <c r="AE1316" i="7"/>
  <c r="AF1316" i="7" s="1"/>
  <c r="AI1316" i="7" s="1"/>
  <c r="U1317" i="7"/>
  <c r="W1317" i="7" s="1"/>
  <c r="X1317" i="7" s="1"/>
  <c r="AE1317" i="7"/>
  <c r="AF1317" i="7" s="1"/>
  <c r="AI1317" i="7" s="1"/>
  <c r="U1318" i="7"/>
  <c r="W1318" i="7" s="1"/>
  <c r="X1318" i="7" s="1"/>
  <c r="AE1318" i="7"/>
  <c r="AF1318" i="7" s="1"/>
  <c r="AI1318" i="7" s="1"/>
  <c r="U1319" i="7"/>
  <c r="W1319" i="7" s="1"/>
  <c r="X1319" i="7" s="1"/>
  <c r="AE1319" i="7"/>
  <c r="AF1319" i="7" s="1"/>
  <c r="AI1319" i="7" s="1"/>
  <c r="U1320" i="7"/>
  <c r="W1320" i="7" s="1"/>
  <c r="X1320" i="7" s="1"/>
  <c r="AE1320" i="7"/>
  <c r="AF1320" i="7" s="1"/>
  <c r="AI1320" i="7" s="1"/>
  <c r="U1321" i="7"/>
  <c r="W1321" i="7" s="1"/>
  <c r="X1321" i="7" s="1"/>
  <c r="AE1321" i="7"/>
  <c r="AF1321" i="7" s="1"/>
  <c r="AI1321" i="7" s="1"/>
  <c r="U1322" i="7"/>
  <c r="W1322" i="7" s="1"/>
  <c r="X1322" i="7" s="1"/>
  <c r="AE1322" i="7"/>
  <c r="AF1322" i="7" s="1"/>
  <c r="AI1322" i="7" s="1"/>
  <c r="U1323" i="7"/>
  <c r="W1323" i="7" s="1"/>
  <c r="X1323" i="7" s="1"/>
  <c r="AE1323" i="7"/>
  <c r="AF1323" i="7" s="1"/>
  <c r="AI1323" i="7" s="1"/>
  <c r="U1324" i="7"/>
  <c r="W1324" i="7" s="1"/>
  <c r="X1324" i="7" s="1"/>
  <c r="AE1324" i="7"/>
  <c r="AF1324" i="7" s="1"/>
  <c r="AI1324" i="7" s="1"/>
  <c r="U1325" i="7"/>
  <c r="W1325" i="7" s="1"/>
  <c r="X1325" i="7" s="1"/>
  <c r="AE1325" i="7"/>
  <c r="AF1325" i="7" s="1"/>
  <c r="AI1325" i="7" s="1"/>
  <c r="U1326" i="7"/>
  <c r="W1326" i="7" s="1"/>
  <c r="X1326" i="7" s="1"/>
  <c r="AE1326" i="7"/>
  <c r="AF1326" i="7" s="1"/>
  <c r="AI1326" i="7" s="1"/>
  <c r="U1327" i="7"/>
  <c r="W1327" i="7" s="1"/>
  <c r="X1327" i="7" s="1"/>
  <c r="AE1327" i="7"/>
  <c r="AF1327" i="7" s="1"/>
  <c r="AI1327" i="7" s="1"/>
  <c r="U1328" i="7"/>
  <c r="W1328" i="7" s="1"/>
  <c r="X1328" i="7" s="1"/>
  <c r="AE1328" i="7"/>
  <c r="AF1328" i="7" s="1"/>
  <c r="AI1328" i="7" s="1"/>
  <c r="U1329" i="7"/>
  <c r="W1329" i="7" s="1"/>
  <c r="X1329" i="7" s="1"/>
  <c r="AE1329" i="7"/>
  <c r="AF1329" i="7" s="1"/>
  <c r="AI1329" i="7" s="1"/>
  <c r="U1330" i="7"/>
  <c r="W1330" i="7" s="1"/>
  <c r="X1330" i="7" s="1"/>
  <c r="AE1330" i="7"/>
  <c r="AF1330" i="7" s="1"/>
  <c r="AI1330" i="7" s="1"/>
  <c r="U1331" i="7"/>
  <c r="W1331" i="7" s="1"/>
  <c r="X1331" i="7" s="1"/>
  <c r="AE1331" i="7"/>
  <c r="AF1331" i="7" s="1"/>
  <c r="AI1331" i="7" s="1"/>
  <c r="U1332" i="7"/>
  <c r="W1332" i="7" s="1"/>
  <c r="X1332" i="7" s="1"/>
  <c r="AE1332" i="7"/>
  <c r="AF1332" i="7" s="1"/>
  <c r="AI1332" i="7" s="1"/>
  <c r="U1333" i="7"/>
  <c r="W1333" i="7" s="1"/>
  <c r="X1333" i="7" s="1"/>
  <c r="AE1333" i="7"/>
  <c r="AF1333" i="7" s="1"/>
  <c r="AI1333" i="7" s="1"/>
  <c r="U1334" i="7"/>
  <c r="W1334" i="7" s="1"/>
  <c r="X1334" i="7" s="1"/>
  <c r="AE1334" i="7"/>
  <c r="AF1334" i="7" s="1"/>
  <c r="AI1334" i="7" s="1"/>
  <c r="U1335" i="7"/>
  <c r="W1335" i="7" s="1"/>
  <c r="X1335" i="7" s="1"/>
  <c r="AE1335" i="7"/>
  <c r="AF1335" i="7" s="1"/>
  <c r="AI1335" i="7" s="1"/>
  <c r="U1336" i="7"/>
  <c r="W1336" i="7" s="1"/>
  <c r="X1336" i="7" s="1"/>
  <c r="AE1336" i="7"/>
  <c r="AF1336" i="7" s="1"/>
  <c r="AI1336" i="7" s="1"/>
  <c r="U1337" i="7"/>
  <c r="W1337" i="7" s="1"/>
  <c r="X1337" i="7" s="1"/>
  <c r="AE1337" i="7"/>
  <c r="AF1337" i="7" s="1"/>
  <c r="AI1337" i="7" s="1"/>
  <c r="U1338" i="7"/>
  <c r="W1338" i="7" s="1"/>
  <c r="X1338" i="7" s="1"/>
  <c r="AE1338" i="7"/>
  <c r="AF1338" i="7" s="1"/>
  <c r="AI1338" i="7" s="1"/>
  <c r="U1339" i="7"/>
  <c r="W1339" i="7" s="1"/>
  <c r="X1339" i="7" s="1"/>
  <c r="AE1339" i="7"/>
  <c r="AF1339" i="7" s="1"/>
  <c r="AI1339" i="7" s="1"/>
  <c r="U1340" i="7"/>
  <c r="W1340" i="7" s="1"/>
  <c r="X1340" i="7" s="1"/>
  <c r="AE1340" i="7"/>
  <c r="AF1340" i="7" s="1"/>
  <c r="AI1340" i="7" s="1"/>
  <c r="U1341" i="7"/>
  <c r="W1341" i="7" s="1"/>
  <c r="X1341" i="7" s="1"/>
  <c r="AE1341" i="7"/>
  <c r="AF1341" i="7" s="1"/>
  <c r="AI1341" i="7" s="1"/>
  <c r="U1342" i="7"/>
  <c r="W1342" i="7" s="1"/>
  <c r="X1342" i="7" s="1"/>
  <c r="AE1342" i="7"/>
  <c r="AF1342" i="7" s="1"/>
  <c r="AI1342" i="7" s="1"/>
  <c r="U1343" i="7"/>
  <c r="W1343" i="7" s="1"/>
  <c r="X1343" i="7" s="1"/>
  <c r="AE1343" i="7"/>
  <c r="AF1343" i="7" s="1"/>
  <c r="AI1343" i="7" s="1"/>
  <c r="U1344" i="7"/>
  <c r="W1344" i="7" s="1"/>
  <c r="X1344" i="7" s="1"/>
  <c r="AE1344" i="7"/>
  <c r="AF1344" i="7" s="1"/>
  <c r="AI1344" i="7" s="1"/>
  <c r="U1345" i="7"/>
  <c r="W1345" i="7" s="1"/>
  <c r="X1345" i="7" s="1"/>
  <c r="AE1345" i="7"/>
  <c r="AF1345" i="7" s="1"/>
  <c r="AI1345" i="7" s="1"/>
  <c r="U1346" i="7"/>
  <c r="W1346" i="7" s="1"/>
  <c r="X1346" i="7" s="1"/>
  <c r="AE1346" i="7"/>
  <c r="AF1346" i="7" s="1"/>
  <c r="AI1346" i="7" s="1"/>
  <c r="U1347" i="7"/>
  <c r="W1347" i="7" s="1"/>
  <c r="X1347" i="7" s="1"/>
  <c r="AE1347" i="7"/>
  <c r="AF1347" i="7" s="1"/>
  <c r="AI1347" i="7" s="1"/>
  <c r="U1348" i="7"/>
  <c r="W1348" i="7" s="1"/>
  <c r="X1348" i="7" s="1"/>
  <c r="AE1348" i="7"/>
  <c r="AF1348" i="7" s="1"/>
  <c r="AI1348" i="7" s="1"/>
  <c r="U1349" i="7"/>
  <c r="W1349" i="7" s="1"/>
  <c r="X1349" i="7" s="1"/>
  <c r="AE1349" i="7"/>
  <c r="AF1349" i="7" s="1"/>
  <c r="AI1349" i="7" s="1"/>
  <c r="U1350" i="7"/>
  <c r="W1350" i="7" s="1"/>
  <c r="X1350" i="7" s="1"/>
  <c r="AE1350" i="7"/>
  <c r="AF1350" i="7" s="1"/>
  <c r="AI1350" i="7" s="1"/>
  <c r="U1351" i="7"/>
  <c r="W1351" i="7" s="1"/>
  <c r="X1351" i="7" s="1"/>
  <c r="AE1351" i="7"/>
  <c r="AF1351" i="7" s="1"/>
  <c r="AI1351" i="7" s="1"/>
  <c r="U1352" i="7"/>
  <c r="W1352" i="7" s="1"/>
  <c r="X1352" i="7" s="1"/>
  <c r="AE1352" i="7"/>
  <c r="AF1352" i="7" s="1"/>
  <c r="AI1352" i="7" s="1"/>
  <c r="U1353" i="7"/>
  <c r="W1353" i="7" s="1"/>
  <c r="X1353" i="7" s="1"/>
  <c r="AE1353" i="7"/>
  <c r="AF1353" i="7" s="1"/>
  <c r="AI1353" i="7" s="1"/>
  <c r="U1354" i="7"/>
  <c r="W1354" i="7" s="1"/>
  <c r="X1354" i="7" s="1"/>
  <c r="AE1354" i="7"/>
  <c r="AF1354" i="7" s="1"/>
  <c r="AI1354" i="7" s="1"/>
  <c r="U1355" i="7"/>
  <c r="W1355" i="7" s="1"/>
  <c r="X1355" i="7" s="1"/>
  <c r="AE1355" i="7"/>
  <c r="AF1355" i="7" s="1"/>
  <c r="AI1355" i="7" s="1"/>
  <c r="U1356" i="7"/>
  <c r="W1356" i="7" s="1"/>
  <c r="X1356" i="7" s="1"/>
  <c r="AE1356" i="7"/>
  <c r="AF1356" i="7" s="1"/>
  <c r="AI1356" i="7" s="1"/>
  <c r="U1357" i="7"/>
  <c r="W1357" i="7" s="1"/>
  <c r="X1357" i="7" s="1"/>
  <c r="AE1357" i="7"/>
  <c r="AF1357" i="7" s="1"/>
  <c r="AI1357" i="7" s="1"/>
  <c r="U1358" i="7"/>
  <c r="W1358" i="7" s="1"/>
  <c r="X1358" i="7" s="1"/>
  <c r="AE1358" i="7"/>
  <c r="AF1358" i="7" s="1"/>
  <c r="AI1358" i="7" s="1"/>
  <c r="U1359" i="7"/>
  <c r="W1359" i="7" s="1"/>
  <c r="X1359" i="7" s="1"/>
  <c r="AE1359" i="7"/>
  <c r="AF1359" i="7" s="1"/>
  <c r="AI1359" i="7" s="1"/>
  <c r="U1360" i="7"/>
  <c r="W1360" i="7" s="1"/>
  <c r="X1360" i="7" s="1"/>
  <c r="AE1360" i="7"/>
  <c r="AF1360" i="7" s="1"/>
  <c r="AI1360" i="7" s="1"/>
  <c r="U1361" i="7"/>
  <c r="W1361" i="7" s="1"/>
  <c r="X1361" i="7" s="1"/>
  <c r="AE1361" i="7"/>
  <c r="AF1361" i="7" s="1"/>
  <c r="AI1361" i="7" s="1"/>
  <c r="U1362" i="7"/>
  <c r="W1362" i="7" s="1"/>
  <c r="X1362" i="7" s="1"/>
  <c r="AE1362" i="7"/>
  <c r="AF1362" i="7" s="1"/>
  <c r="AI1362" i="7" s="1"/>
  <c r="U1363" i="7"/>
  <c r="W1363" i="7" s="1"/>
  <c r="X1363" i="7" s="1"/>
  <c r="AE1363" i="7"/>
  <c r="AF1363" i="7" s="1"/>
  <c r="AI1363" i="7" s="1"/>
  <c r="U1364" i="7"/>
  <c r="W1364" i="7" s="1"/>
  <c r="X1364" i="7" s="1"/>
  <c r="AE1364" i="7"/>
  <c r="AF1364" i="7" s="1"/>
  <c r="AI1364" i="7" s="1"/>
  <c r="U1365" i="7"/>
  <c r="W1365" i="7" s="1"/>
  <c r="X1365" i="7" s="1"/>
  <c r="AE1365" i="7"/>
  <c r="AF1365" i="7" s="1"/>
  <c r="AI1365" i="7" s="1"/>
  <c r="U1366" i="7"/>
  <c r="W1366" i="7" s="1"/>
  <c r="X1366" i="7" s="1"/>
  <c r="AE1366" i="7"/>
  <c r="AF1366" i="7" s="1"/>
  <c r="AI1366" i="7" s="1"/>
  <c r="U1367" i="7"/>
  <c r="W1367" i="7" s="1"/>
  <c r="X1367" i="7" s="1"/>
  <c r="AE1367" i="7"/>
  <c r="AF1367" i="7" s="1"/>
  <c r="AI1367" i="7" s="1"/>
  <c r="U1368" i="7"/>
  <c r="W1368" i="7" s="1"/>
  <c r="X1368" i="7" s="1"/>
  <c r="AE1368" i="7"/>
  <c r="AF1368" i="7" s="1"/>
  <c r="AI1368" i="7" s="1"/>
  <c r="U1369" i="7"/>
  <c r="W1369" i="7" s="1"/>
  <c r="X1369" i="7" s="1"/>
  <c r="AE1369" i="7"/>
  <c r="AF1369" i="7" s="1"/>
  <c r="AI1369" i="7" s="1"/>
  <c r="U1370" i="7"/>
  <c r="W1370" i="7" s="1"/>
  <c r="X1370" i="7" s="1"/>
  <c r="AE1370" i="7"/>
  <c r="AF1370" i="7" s="1"/>
  <c r="AI1370" i="7" s="1"/>
  <c r="U1371" i="7"/>
  <c r="W1371" i="7" s="1"/>
  <c r="X1371" i="7" s="1"/>
  <c r="AE1371" i="7"/>
  <c r="AF1371" i="7" s="1"/>
  <c r="AI1371" i="7" s="1"/>
  <c r="U1372" i="7"/>
  <c r="W1372" i="7" s="1"/>
  <c r="X1372" i="7" s="1"/>
  <c r="AE1372" i="7"/>
  <c r="AF1372" i="7" s="1"/>
  <c r="AI1372" i="7" s="1"/>
  <c r="U1373" i="7"/>
  <c r="W1373" i="7" s="1"/>
  <c r="X1373" i="7" s="1"/>
  <c r="AE1373" i="7"/>
  <c r="AF1373" i="7" s="1"/>
  <c r="AI1373" i="7" s="1"/>
  <c r="U1374" i="7"/>
  <c r="W1374" i="7" s="1"/>
  <c r="X1374" i="7" s="1"/>
  <c r="AE1374" i="7"/>
  <c r="AF1374" i="7" s="1"/>
  <c r="AI1374" i="7" s="1"/>
  <c r="U1375" i="7"/>
  <c r="W1375" i="7" s="1"/>
  <c r="X1375" i="7" s="1"/>
  <c r="AE1375" i="7"/>
  <c r="AF1375" i="7" s="1"/>
  <c r="AI1375" i="7" s="1"/>
  <c r="U1376" i="7"/>
  <c r="W1376" i="7" s="1"/>
  <c r="X1376" i="7" s="1"/>
  <c r="AE1376" i="7"/>
  <c r="AF1376" i="7" s="1"/>
  <c r="AI1376" i="7" s="1"/>
  <c r="U1377" i="7"/>
  <c r="W1377" i="7" s="1"/>
  <c r="X1377" i="7" s="1"/>
  <c r="AE1377" i="7"/>
  <c r="AF1377" i="7" s="1"/>
  <c r="AI1377" i="7" s="1"/>
  <c r="U1378" i="7"/>
  <c r="W1378" i="7" s="1"/>
  <c r="X1378" i="7" s="1"/>
  <c r="AE1378" i="7"/>
  <c r="AF1378" i="7" s="1"/>
  <c r="AI1378" i="7" s="1"/>
  <c r="U1379" i="7"/>
  <c r="W1379" i="7" s="1"/>
  <c r="X1379" i="7" s="1"/>
  <c r="AE1379" i="7"/>
  <c r="AF1379" i="7" s="1"/>
  <c r="AI1379" i="7" s="1"/>
  <c r="U1380" i="7"/>
  <c r="W1380" i="7" s="1"/>
  <c r="X1380" i="7" s="1"/>
  <c r="AE1380" i="7"/>
  <c r="AF1380" i="7" s="1"/>
  <c r="AI1380" i="7" s="1"/>
  <c r="U1381" i="7"/>
  <c r="W1381" i="7" s="1"/>
  <c r="X1381" i="7" s="1"/>
  <c r="AE1381" i="7"/>
  <c r="AF1381" i="7" s="1"/>
  <c r="AI1381" i="7" s="1"/>
  <c r="U1382" i="7"/>
  <c r="W1382" i="7" s="1"/>
  <c r="X1382" i="7" s="1"/>
  <c r="AE1382" i="7"/>
  <c r="AF1382" i="7" s="1"/>
  <c r="AI1382" i="7" s="1"/>
  <c r="U1383" i="7"/>
  <c r="W1383" i="7" s="1"/>
  <c r="X1383" i="7" s="1"/>
  <c r="AE1383" i="7"/>
  <c r="AF1383" i="7" s="1"/>
  <c r="AI1383" i="7" s="1"/>
  <c r="U1384" i="7"/>
  <c r="W1384" i="7" s="1"/>
  <c r="X1384" i="7" s="1"/>
  <c r="AE1384" i="7"/>
  <c r="AF1384" i="7" s="1"/>
  <c r="AI1384" i="7" s="1"/>
  <c r="U1385" i="7"/>
  <c r="W1385" i="7" s="1"/>
  <c r="X1385" i="7" s="1"/>
  <c r="AE1385" i="7"/>
  <c r="AF1385" i="7" s="1"/>
  <c r="AI1385" i="7" s="1"/>
  <c r="U1386" i="7"/>
  <c r="W1386" i="7" s="1"/>
  <c r="X1386" i="7" s="1"/>
  <c r="AE1386" i="7"/>
  <c r="AF1386" i="7" s="1"/>
  <c r="AI1386" i="7" s="1"/>
  <c r="U1387" i="7"/>
  <c r="W1387" i="7" s="1"/>
  <c r="X1387" i="7" s="1"/>
  <c r="AE1387" i="7"/>
  <c r="AF1387" i="7" s="1"/>
  <c r="AI1387" i="7" s="1"/>
  <c r="U1388" i="7"/>
  <c r="W1388" i="7" s="1"/>
  <c r="X1388" i="7" s="1"/>
  <c r="AE1388" i="7"/>
  <c r="AF1388" i="7" s="1"/>
  <c r="AI1388" i="7" s="1"/>
  <c r="U1389" i="7"/>
  <c r="W1389" i="7" s="1"/>
  <c r="X1389" i="7" s="1"/>
  <c r="AE1389" i="7"/>
  <c r="AF1389" i="7" s="1"/>
  <c r="AI1389" i="7" s="1"/>
  <c r="U1390" i="7"/>
  <c r="W1390" i="7" s="1"/>
  <c r="X1390" i="7" s="1"/>
  <c r="AE1390" i="7"/>
  <c r="AF1390" i="7" s="1"/>
  <c r="AI1390" i="7" s="1"/>
  <c r="U1391" i="7"/>
  <c r="W1391" i="7" s="1"/>
  <c r="X1391" i="7" s="1"/>
  <c r="AE1391" i="7"/>
  <c r="AF1391" i="7" s="1"/>
  <c r="AI1391" i="7" s="1"/>
  <c r="U1392" i="7"/>
  <c r="W1392" i="7" s="1"/>
  <c r="X1392" i="7" s="1"/>
  <c r="AE1392" i="7"/>
  <c r="AF1392" i="7" s="1"/>
  <c r="AI1392" i="7" s="1"/>
  <c r="U1393" i="7"/>
  <c r="W1393" i="7" s="1"/>
  <c r="X1393" i="7" s="1"/>
  <c r="AE1393" i="7"/>
  <c r="AF1393" i="7" s="1"/>
  <c r="AI1393" i="7" s="1"/>
  <c r="U1394" i="7"/>
  <c r="W1394" i="7" s="1"/>
  <c r="X1394" i="7" s="1"/>
  <c r="AE1394" i="7"/>
  <c r="AF1394" i="7" s="1"/>
  <c r="AI1394" i="7" s="1"/>
  <c r="U1395" i="7"/>
  <c r="W1395" i="7" s="1"/>
  <c r="X1395" i="7" s="1"/>
  <c r="AE1395" i="7"/>
  <c r="AF1395" i="7" s="1"/>
  <c r="AI1395" i="7" s="1"/>
  <c r="U1396" i="7"/>
  <c r="W1396" i="7" s="1"/>
  <c r="X1396" i="7" s="1"/>
  <c r="AE1396" i="7"/>
  <c r="AF1396" i="7" s="1"/>
  <c r="AI1396" i="7" s="1"/>
  <c r="U1397" i="7"/>
  <c r="W1397" i="7" s="1"/>
  <c r="X1397" i="7" s="1"/>
  <c r="AE1397" i="7"/>
  <c r="AF1397" i="7" s="1"/>
  <c r="AI1397" i="7" s="1"/>
  <c r="U1398" i="7"/>
  <c r="W1398" i="7" s="1"/>
  <c r="X1398" i="7" s="1"/>
  <c r="AE1398" i="7"/>
  <c r="AF1398" i="7" s="1"/>
  <c r="AI1398" i="7" s="1"/>
  <c r="U1399" i="7"/>
  <c r="W1399" i="7" s="1"/>
  <c r="X1399" i="7" s="1"/>
  <c r="AE1399" i="7"/>
  <c r="AF1399" i="7" s="1"/>
  <c r="AI1399" i="7" s="1"/>
  <c r="U1400" i="7"/>
  <c r="W1400" i="7" s="1"/>
  <c r="X1400" i="7" s="1"/>
  <c r="AE1400" i="7"/>
  <c r="AF1400" i="7" s="1"/>
  <c r="AI1400" i="7" s="1"/>
  <c r="U1401" i="7"/>
  <c r="W1401" i="7" s="1"/>
  <c r="X1401" i="7" s="1"/>
  <c r="AE1401" i="7"/>
  <c r="AF1401" i="7" s="1"/>
  <c r="AI1401" i="7" s="1"/>
  <c r="U1402" i="7"/>
  <c r="W1402" i="7" s="1"/>
  <c r="X1402" i="7" s="1"/>
  <c r="AE1402" i="7"/>
  <c r="AF1402" i="7" s="1"/>
  <c r="AI1402" i="7" s="1"/>
  <c r="U1403" i="7"/>
  <c r="W1403" i="7" s="1"/>
  <c r="X1403" i="7" s="1"/>
  <c r="AE1403" i="7"/>
  <c r="AF1403" i="7" s="1"/>
  <c r="AI1403" i="7" s="1"/>
  <c r="U1404" i="7"/>
  <c r="W1404" i="7" s="1"/>
  <c r="X1404" i="7" s="1"/>
  <c r="AE1404" i="7"/>
  <c r="AF1404" i="7" s="1"/>
  <c r="AI1404" i="7" s="1"/>
  <c r="U1405" i="7"/>
  <c r="W1405" i="7" s="1"/>
  <c r="X1405" i="7" s="1"/>
  <c r="AE1405" i="7"/>
  <c r="AF1405" i="7" s="1"/>
  <c r="AI1405" i="7" s="1"/>
  <c r="U1406" i="7"/>
  <c r="W1406" i="7" s="1"/>
  <c r="X1406" i="7" s="1"/>
  <c r="AE1406" i="7"/>
  <c r="AF1406" i="7" s="1"/>
  <c r="AI1406" i="7" s="1"/>
  <c r="U1407" i="7"/>
  <c r="W1407" i="7" s="1"/>
  <c r="X1407" i="7" s="1"/>
  <c r="AE1407" i="7"/>
  <c r="AF1407" i="7" s="1"/>
  <c r="AI1407" i="7" s="1"/>
  <c r="U1408" i="7"/>
  <c r="W1408" i="7" s="1"/>
  <c r="X1408" i="7" s="1"/>
  <c r="AE1408" i="7"/>
  <c r="AF1408" i="7" s="1"/>
  <c r="AI1408" i="7" s="1"/>
  <c r="U1409" i="7"/>
  <c r="W1409" i="7" s="1"/>
  <c r="X1409" i="7" s="1"/>
  <c r="AE1409" i="7"/>
  <c r="AF1409" i="7" s="1"/>
  <c r="AI1409" i="7" s="1"/>
  <c r="U1410" i="7"/>
  <c r="W1410" i="7" s="1"/>
  <c r="X1410" i="7" s="1"/>
  <c r="AE1410" i="7"/>
  <c r="AF1410" i="7" s="1"/>
  <c r="AI1410" i="7" s="1"/>
  <c r="U1411" i="7"/>
  <c r="W1411" i="7" s="1"/>
  <c r="X1411" i="7" s="1"/>
  <c r="AE1411" i="7"/>
  <c r="AF1411" i="7" s="1"/>
  <c r="AI1411" i="7" s="1"/>
  <c r="U1412" i="7"/>
  <c r="W1412" i="7" s="1"/>
  <c r="X1412" i="7" s="1"/>
  <c r="AE1412" i="7"/>
  <c r="AF1412" i="7" s="1"/>
  <c r="AI1412" i="7" s="1"/>
  <c r="U1413" i="7"/>
  <c r="W1413" i="7" s="1"/>
  <c r="X1413" i="7" s="1"/>
  <c r="AE1413" i="7"/>
  <c r="AF1413" i="7" s="1"/>
  <c r="AI1413" i="7" s="1"/>
  <c r="U1414" i="7"/>
  <c r="W1414" i="7" s="1"/>
  <c r="X1414" i="7" s="1"/>
  <c r="AE1414" i="7"/>
  <c r="AF1414" i="7" s="1"/>
  <c r="AI1414" i="7" s="1"/>
  <c r="U1415" i="7"/>
  <c r="W1415" i="7" s="1"/>
  <c r="X1415" i="7" s="1"/>
  <c r="AE1415" i="7"/>
  <c r="AF1415" i="7" s="1"/>
  <c r="AI1415" i="7" s="1"/>
  <c r="U1416" i="7"/>
  <c r="W1416" i="7" s="1"/>
  <c r="X1416" i="7" s="1"/>
  <c r="AE1416" i="7"/>
  <c r="AF1416" i="7" s="1"/>
  <c r="AI1416" i="7" s="1"/>
  <c r="U1417" i="7"/>
  <c r="W1417" i="7" s="1"/>
  <c r="X1417" i="7" s="1"/>
  <c r="AE1417" i="7"/>
  <c r="AF1417" i="7" s="1"/>
  <c r="AI1417" i="7" s="1"/>
  <c r="U1418" i="7"/>
  <c r="W1418" i="7" s="1"/>
  <c r="X1418" i="7" s="1"/>
  <c r="AE1418" i="7"/>
  <c r="AF1418" i="7" s="1"/>
  <c r="AI1418" i="7" s="1"/>
  <c r="U1419" i="7"/>
  <c r="W1419" i="7" s="1"/>
  <c r="X1419" i="7" s="1"/>
  <c r="AE1419" i="7"/>
  <c r="AF1419" i="7" s="1"/>
  <c r="AI1419" i="7" s="1"/>
  <c r="U1420" i="7"/>
  <c r="W1420" i="7" s="1"/>
  <c r="X1420" i="7" s="1"/>
  <c r="AE1420" i="7"/>
  <c r="AF1420" i="7" s="1"/>
  <c r="AI1420" i="7" s="1"/>
  <c r="U1421" i="7"/>
  <c r="W1421" i="7" s="1"/>
  <c r="X1421" i="7" s="1"/>
  <c r="AE1421" i="7"/>
  <c r="AF1421" i="7" s="1"/>
  <c r="AI1421" i="7" s="1"/>
  <c r="U1422" i="7"/>
  <c r="W1422" i="7" s="1"/>
  <c r="X1422" i="7" s="1"/>
  <c r="AE1422" i="7"/>
  <c r="AF1422" i="7" s="1"/>
  <c r="AI1422" i="7" s="1"/>
  <c r="U1423" i="7"/>
  <c r="W1423" i="7" s="1"/>
  <c r="X1423" i="7" s="1"/>
  <c r="AE1423" i="7"/>
  <c r="AF1423" i="7" s="1"/>
  <c r="AI1423" i="7" s="1"/>
  <c r="U1424" i="7"/>
  <c r="W1424" i="7" s="1"/>
  <c r="X1424" i="7" s="1"/>
  <c r="AE1424" i="7"/>
  <c r="AF1424" i="7" s="1"/>
  <c r="AI1424" i="7" s="1"/>
  <c r="U1425" i="7"/>
  <c r="W1425" i="7" s="1"/>
  <c r="X1425" i="7" s="1"/>
  <c r="AE1425" i="7"/>
  <c r="AF1425" i="7" s="1"/>
  <c r="AI1425" i="7" s="1"/>
  <c r="U1426" i="7"/>
  <c r="W1426" i="7" s="1"/>
  <c r="X1426" i="7" s="1"/>
  <c r="AE1426" i="7"/>
  <c r="AF1426" i="7" s="1"/>
  <c r="AI1426" i="7" s="1"/>
  <c r="U1427" i="7"/>
  <c r="W1427" i="7" s="1"/>
  <c r="X1427" i="7" s="1"/>
  <c r="AE1427" i="7"/>
  <c r="AF1427" i="7" s="1"/>
  <c r="AI1427" i="7" s="1"/>
  <c r="U1428" i="7"/>
  <c r="W1428" i="7" s="1"/>
  <c r="X1428" i="7" s="1"/>
  <c r="AE1428" i="7"/>
  <c r="AF1428" i="7" s="1"/>
  <c r="AI1428" i="7" s="1"/>
  <c r="U1816" i="7"/>
  <c r="W1816" i="7" s="1"/>
  <c r="X1816" i="7" s="1"/>
  <c r="AE1816" i="7"/>
  <c r="AF1816" i="7" s="1"/>
  <c r="AI1816" i="7" s="1"/>
  <c r="U1822" i="7"/>
  <c r="W1822" i="7" s="1"/>
  <c r="X1822" i="7" s="1"/>
  <c r="AE1822" i="7"/>
  <c r="AF1822" i="7" s="1"/>
  <c r="AI1822" i="7" s="1"/>
  <c r="U1823" i="7"/>
  <c r="W1823" i="7" s="1"/>
  <c r="X1823" i="7" s="1"/>
  <c r="AE1823" i="7"/>
  <c r="AF1823" i="7" s="1"/>
  <c r="AI1823" i="7" s="1"/>
  <c r="U1826" i="7"/>
  <c r="W1826" i="7" s="1"/>
  <c r="X1826" i="7" s="1"/>
  <c r="AE1826" i="7"/>
  <c r="AF1826" i="7" s="1"/>
  <c r="AI1826" i="7" s="1"/>
  <c r="U1829" i="7"/>
  <c r="W1829" i="7" s="1"/>
  <c r="X1829" i="7" s="1"/>
  <c r="AE1829" i="7"/>
  <c r="AF1829" i="7" s="1"/>
  <c r="AI1829" i="7" s="1"/>
  <c r="U1831" i="7"/>
  <c r="W1831" i="7" s="1"/>
  <c r="X1831" i="7" s="1"/>
  <c r="AE1831" i="7"/>
  <c r="AF1831" i="7" s="1"/>
  <c r="AI1831" i="7" s="1"/>
  <c r="U1832" i="7"/>
  <c r="W1832" i="7" s="1"/>
  <c r="X1832" i="7" s="1"/>
  <c r="AE1832" i="7"/>
  <c r="AF1832" i="7" s="1"/>
  <c r="AI1832" i="7" s="1"/>
  <c r="U1833" i="7"/>
  <c r="W1833" i="7" s="1"/>
  <c r="X1833" i="7" s="1"/>
  <c r="AE1833" i="7"/>
  <c r="AF1833" i="7" s="1"/>
  <c r="AI1833" i="7" s="1"/>
  <c r="U1835" i="7"/>
  <c r="W1835" i="7" s="1"/>
  <c r="X1835" i="7" s="1"/>
  <c r="AE1835" i="7"/>
  <c r="AF1835" i="7" s="1"/>
  <c r="AI1835" i="7" s="1"/>
  <c r="U1838" i="7"/>
  <c r="W1838" i="7" s="1"/>
  <c r="X1838" i="7" s="1"/>
  <c r="AE1838" i="7"/>
  <c r="AF1838" i="7" s="1"/>
  <c r="AI1838" i="7" s="1"/>
  <c r="U1840" i="7"/>
  <c r="W1840" i="7" s="1"/>
  <c r="X1840" i="7" s="1"/>
  <c r="AE1840" i="7"/>
  <c r="AF1840" i="7" s="1"/>
  <c r="AI1840" i="7" s="1"/>
  <c r="U1841" i="7"/>
  <c r="W1841" i="7" s="1"/>
  <c r="X1841" i="7" s="1"/>
  <c r="AE1841" i="7"/>
  <c r="AF1841" i="7" s="1"/>
  <c r="AI1841" i="7" s="1"/>
  <c r="U1844" i="7"/>
  <c r="W1844" i="7" s="1"/>
  <c r="X1844" i="7" s="1"/>
  <c r="AE1844" i="7"/>
  <c r="AF1844" i="7" s="1"/>
  <c r="AI1844" i="7" s="1"/>
  <c r="U1846" i="7"/>
  <c r="W1846" i="7" s="1"/>
  <c r="X1846" i="7" s="1"/>
  <c r="AE1846" i="7"/>
  <c r="AF1846" i="7" s="1"/>
  <c r="AI1846" i="7" s="1"/>
  <c r="U1848" i="7"/>
  <c r="W1848" i="7" s="1"/>
  <c r="X1848" i="7" s="1"/>
  <c r="AE1848" i="7"/>
  <c r="AF1848" i="7" s="1"/>
  <c r="AI1848" i="7" s="1"/>
  <c r="U1850" i="7"/>
  <c r="W1850" i="7" s="1"/>
  <c r="X1850" i="7" s="1"/>
  <c r="AE1850" i="7"/>
  <c r="AF1850" i="7" s="1"/>
  <c r="AI1850" i="7" s="1"/>
  <c r="U1851" i="7"/>
  <c r="W1851" i="7" s="1"/>
  <c r="X1851" i="7" s="1"/>
  <c r="AE1851" i="7"/>
  <c r="AF1851" i="7" s="1"/>
  <c r="AI1851" i="7" s="1"/>
  <c r="U1854" i="7"/>
  <c r="W1854" i="7" s="1"/>
  <c r="X1854" i="7" s="1"/>
  <c r="AE1854" i="7"/>
  <c r="AF1854" i="7" s="1"/>
  <c r="AI1854" i="7" s="1"/>
  <c r="U1856" i="7"/>
  <c r="W1856" i="7" s="1"/>
  <c r="X1856" i="7" s="1"/>
  <c r="AE1856" i="7"/>
  <c r="AF1856" i="7" s="1"/>
  <c r="AI1856" i="7" s="1"/>
  <c r="U1858" i="7"/>
  <c r="W1858" i="7" s="1"/>
  <c r="X1858" i="7" s="1"/>
  <c r="AE1858" i="7"/>
  <c r="AF1858" i="7" s="1"/>
  <c r="AI1858" i="7" s="1"/>
  <c r="U1860" i="7"/>
  <c r="W1860" i="7" s="1"/>
  <c r="X1860" i="7" s="1"/>
  <c r="AE1860" i="7"/>
  <c r="AF1860" i="7" s="1"/>
  <c r="AI1860" i="7" s="1"/>
  <c r="U1862" i="7"/>
  <c r="W1862" i="7" s="1"/>
  <c r="X1862" i="7" s="1"/>
  <c r="AE1862" i="7"/>
  <c r="AF1862" i="7" s="1"/>
  <c r="AI1862" i="7" s="1"/>
  <c r="U1864" i="7"/>
  <c r="W1864" i="7" s="1"/>
  <c r="X1864" i="7" s="1"/>
  <c r="AE1864" i="7"/>
  <c r="AF1864" i="7" s="1"/>
  <c r="AI1864" i="7" s="1"/>
  <c r="U1865" i="7"/>
  <c r="W1865" i="7" s="1"/>
  <c r="X1865" i="7" s="1"/>
  <c r="AE1865" i="7"/>
  <c r="AF1865" i="7" s="1"/>
  <c r="AI1865" i="7" s="1"/>
  <c r="U1868" i="7"/>
  <c r="W1868" i="7" s="1"/>
  <c r="X1868" i="7" s="1"/>
  <c r="AE1868" i="7"/>
  <c r="AF1868" i="7" s="1"/>
  <c r="AI1868" i="7" s="1"/>
  <c r="U1869" i="7"/>
  <c r="W1869" i="7" s="1"/>
  <c r="X1869" i="7" s="1"/>
  <c r="AE1869" i="7"/>
  <c r="AF1869" i="7" s="1"/>
  <c r="AI1869" i="7" s="1"/>
  <c r="U1871" i="7"/>
  <c r="W1871" i="7" s="1"/>
  <c r="X1871" i="7" s="1"/>
  <c r="AE1871" i="7"/>
  <c r="AF1871" i="7" s="1"/>
  <c r="AI1871" i="7" s="1"/>
  <c r="U1874" i="7"/>
  <c r="W1874" i="7" s="1"/>
  <c r="X1874" i="7" s="1"/>
  <c r="AE1874" i="7"/>
  <c r="AF1874" i="7" s="1"/>
  <c r="AI1874" i="7" s="1"/>
  <c r="U1876" i="7"/>
  <c r="W1876" i="7" s="1"/>
  <c r="X1876" i="7" s="1"/>
  <c r="AE1876" i="7"/>
  <c r="AF1876" i="7" s="1"/>
  <c r="AI1876" i="7" s="1"/>
  <c r="U1877" i="7"/>
  <c r="W1877" i="7" s="1"/>
  <c r="X1877" i="7" s="1"/>
  <c r="AE1877" i="7"/>
  <c r="AF1877" i="7" s="1"/>
  <c r="AI1877" i="7" s="1"/>
  <c r="U1881" i="7"/>
  <c r="W1881" i="7" s="1"/>
  <c r="X1881" i="7" s="1"/>
  <c r="AE1881" i="7"/>
  <c r="AF1881" i="7" s="1"/>
  <c r="AI1881" i="7" s="1"/>
  <c r="U1883" i="7"/>
  <c r="W1883" i="7" s="1"/>
  <c r="X1883" i="7" s="1"/>
  <c r="AE1883" i="7"/>
  <c r="AF1883" i="7" s="1"/>
  <c r="AI1883" i="7" s="1"/>
  <c r="U1885" i="7"/>
  <c r="W1885" i="7" s="1"/>
  <c r="X1885" i="7" s="1"/>
  <c r="AE1885" i="7"/>
  <c r="AF1885" i="7" s="1"/>
  <c r="AI1885" i="7" s="1"/>
  <c r="U1887" i="7"/>
  <c r="W1887" i="7" s="1"/>
  <c r="X1887" i="7" s="1"/>
  <c r="AE1887" i="7"/>
  <c r="AF1887" i="7" s="1"/>
  <c r="AI1887" i="7" s="1"/>
  <c r="U1889" i="7"/>
  <c r="W1889" i="7" s="1"/>
  <c r="X1889" i="7" s="1"/>
  <c r="AE1889" i="7"/>
  <c r="AF1889" i="7" s="1"/>
  <c r="AI1889" i="7" s="1"/>
  <c r="U1891" i="7"/>
  <c r="W1891" i="7" s="1"/>
  <c r="X1891" i="7" s="1"/>
  <c r="AE1891" i="7"/>
  <c r="AF1891" i="7" s="1"/>
  <c r="AI1891" i="7" s="1"/>
  <c r="U1893" i="7"/>
  <c r="W1893" i="7" s="1"/>
  <c r="X1893" i="7" s="1"/>
  <c r="AE1893" i="7"/>
  <c r="AF1893" i="7" s="1"/>
  <c r="AI1893" i="7" s="1"/>
  <c r="U1895" i="7"/>
  <c r="W1895" i="7" s="1"/>
  <c r="X1895" i="7" s="1"/>
  <c r="AE1895" i="7"/>
  <c r="AF1895" i="7" s="1"/>
  <c r="AI1895" i="7" s="1"/>
  <c r="U1897" i="7"/>
  <c r="W1897" i="7" s="1"/>
  <c r="X1897" i="7" s="1"/>
  <c r="AE1897" i="7"/>
  <c r="AF1897" i="7" s="1"/>
  <c r="AI1897" i="7" s="1"/>
  <c r="U1898" i="7"/>
  <c r="W1898" i="7" s="1"/>
  <c r="X1898" i="7" s="1"/>
  <c r="AE1898" i="7"/>
  <c r="AF1898" i="7" s="1"/>
  <c r="AI1898" i="7" s="1"/>
  <c r="U1900" i="7"/>
  <c r="W1900" i="7" s="1"/>
  <c r="X1900" i="7" s="1"/>
  <c r="AE1900" i="7"/>
  <c r="AF1900" i="7" s="1"/>
  <c r="AI1900" i="7" s="1"/>
  <c r="U1902" i="7"/>
  <c r="W1902" i="7" s="1"/>
  <c r="X1902" i="7" s="1"/>
  <c r="AE1902" i="7"/>
  <c r="AF1902" i="7" s="1"/>
  <c r="AI1902" i="7" s="1"/>
  <c r="U1904" i="7"/>
  <c r="W1904" i="7" s="1"/>
  <c r="X1904" i="7" s="1"/>
  <c r="AE1904" i="7"/>
  <c r="AF1904" i="7" s="1"/>
  <c r="AI1904" i="7" s="1"/>
  <c r="U1906" i="7"/>
  <c r="W1906" i="7" s="1"/>
  <c r="X1906" i="7" s="1"/>
  <c r="AE1906" i="7"/>
  <c r="AF1906" i="7" s="1"/>
  <c r="AI1906" i="7" s="1"/>
  <c r="U1908" i="7"/>
  <c r="W1908" i="7" s="1"/>
  <c r="X1908" i="7" s="1"/>
  <c r="AE1908" i="7"/>
  <c r="AF1908" i="7" s="1"/>
  <c r="AI1908" i="7" s="1"/>
  <c r="U1910" i="7"/>
  <c r="W1910" i="7" s="1"/>
  <c r="X1910" i="7" s="1"/>
  <c r="AE1910" i="7"/>
  <c r="AF1910" i="7" s="1"/>
  <c r="AI1910" i="7" s="1"/>
  <c r="U1911" i="7"/>
  <c r="W1911" i="7" s="1"/>
  <c r="X1911" i="7" s="1"/>
  <c r="AE1911" i="7"/>
  <c r="AF1911" i="7" s="1"/>
  <c r="AI1911" i="7" s="1"/>
  <c r="U1912" i="7"/>
  <c r="W1912" i="7" s="1"/>
  <c r="X1912" i="7" s="1"/>
  <c r="AE1912" i="7"/>
  <c r="AF1912" i="7" s="1"/>
  <c r="AI1912" i="7" s="1"/>
  <c r="U1913" i="7"/>
  <c r="W1913" i="7" s="1"/>
  <c r="X1913" i="7" s="1"/>
  <c r="AE1913" i="7"/>
  <c r="AF1913" i="7" s="1"/>
  <c r="AI1913" i="7" s="1"/>
  <c r="U1915" i="7"/>
  <c r="W1915" i="7" s="1"/>
  <c r="X1915" i="7" s="1"/>
  <c r="AE1915" i="7"/>
  <c r="AF1915" i="7" s="1"/>
  <c r="AI1915" i="7" s="1"/>
  <c r="U1917" i="7"/>
  <c r="W1917" i="7" s="1"/>
  <c r="X1917" i="7" s="1"/>
  <c r="AE1917" i="7"/>
  <c r="AF1917" i="7" s="1"/>
  <c r="AI1917" i="7" s="1"/>
  <c r="U1919" i="7"/>
  <c r="W1919" i="7" s="1"/>
  <c r="X1919" i="7" s="1"/>
  <c r="AE1919" i="7"/>
  <c r="AF1919" i="7" s="1"/>
  <c r="AI1919" i="7" s="1"/>
  <c r="U1922" i="7"/>
  <c r="W1922" i="7" s="1"/>
  <c r="X1922" i="7" s="1"/>
  <c r="AE1922" i="7"/>
  <c r="AF1922" i="7" s="1"/>
  <c r="AI1922" i="7" s="1"/>
  <c r="U1925" i="7"/>
  <c r="W1925" i="7" s="1"/>
  <c r="X1925" i="7" s="1"/>
  <c r="AE1925" i="7"/>
  <c r="AF1925" i="7" s="1"/>
  <c r="AI1925" i="7" s="1"/>
  <c r="U1927" i="7"/>
  <c r="W1927" i="7" s="1"/>
  <c r="X1927" i="7" s="1"/>
  <c r="AE1927" i="7"/>
  <c r="AF1927" i="7" s="1"/>
  <c r="AI1927" i="7" s="1"/>
  <c r="U1929" i="7"/>
  <c r="W1929" i="7" s="1"/>
  <c r="X1929" i="7" s="1"/>
  <c r="AE1929" i="7"/>
  <c r="AF1929" i="7" s="1"/>
  <c r="AI1929" i="7" s="1"/>
  <c r="U1931" i="7"/>
  <c r="W1931" i="7" s="1"/>
  <c r="X1931" i="7" s="1"/>
  <c r="AE1931" i="7"/>
  <c r="AF1931" i="7" s="1"/>
  <c r="AI1931" i="7" s="1"/>
  <c r="U1933" i="7"/>
  <c r="W1933" i="7" s="1"/>
  <c r="X1933" i="7" s="1"/>
  <c r="AE1933" i="7"/>
  <c r="AF1933" i="7" s="1"/>
  <c r="AI1933" i="7" s="1"/>
  <c r="U1934" i="7"/>
  <c r="W1934" i="7" s="1"/>
  <c r="X1934" i="7" s="1"/>
  <c r="AE1934" i="7"/>
  <c r="AF1934" i="7" s="1"/>
  <c r="AI1934" i="7" s="1"/>
  <c r="U1936" i="7"/>
  <c r="W1936" i="7" s="1"/>
  <c r="X1936" i="7" s="1"/>
  <c r="AE1936" i="7"/>
  <c r="AF1936" i="7" s="1"/>
  <c r="AI1936" i="7" s="1"/>
  <c r="U1939" i="7"/>
  <c r="W1939" i="7" s="1"/>
  <c r="X1939" i="7" s="1"/>
  <c r="AE1939" i="7"/>
  <c r="AF1939" i="7" s="1"/>
  <c r="AI1939" i="7" s="1"/>
  <c r="U1941" i="7"/>
  <c r="W1941" i="7" s="1"/>
  <c r="X1941" i="7" s="1"/>
  <c r="AE1941" i="7"/>
  <c r="AF1941" i="7" s="1"/>
  <c r="AI1941" i="7" s="1"/>
  <c r="U1943" i="7"/>
  <c r="W1943" i="7" s="1"/>
  <c r="X1943" i="7" s="1"/>
  <c r="AE1943" i="7"/>
  <c r="AF1943" i="7" s="1"/>
  <c r="AI1943" i="7" s="1"/>
  <c r="U1944" i="7"/>
  <c r="W1944" i="7" s="1"/>
  <c r="X1944" i="7" s="1"/>
  <c r="AE1944" i="7"/>
  <c r="AF1944" i="7" s="1"/>
  <c r="AI1944" i="7" s="1"/>
  <c r="U1946" i="7"/>
  <c r="W1946" i="7" s="1"/>
  <c r="X1946" i="7" s="1"/>
  <c r="AE1946" i="7"/>
  <c r="AF1946" i="7" s="1"/>
  <c r="AI1946" i="7" s="1"/>
  <c r="U1948" i="7"/>
  <c r="W1948" i="7" s="1"/>
  <c r="X1948" i="7" s="1"/>
  <c r="AE1948" i="7"/>
  <c r="AF1948" i="7" s="1"/>
  <c r="AI1948" i="7" s="1"/>
  <c r="U1951" i="7"/>
  <c r="W1951" i="7" s="1"/>
  <c r="X1951" i="7" s="1"/>
  <c r="AE1951" i="7"/>
  <c r="AF1951" i="7" s="1"/>
  <c r="AI1951" i="7" s="1"/>
  <c r="U1953" i="7"/>
  <c r="W1953" i="7" s="1"/>
  <c r="X1953" i="7" s="1"/>
  <c r="AE1953" i="7"/>
  <c r="AF1953" i="7" s="1"/>
  <c r="AI1953" i="7" s="1"/>
  <c r="U1955" i="7"/>
  <c r="W1955" i="7" s="1"/>
  <c r="X1955" i="7" s="1"/>
  <c r="AE1955" i="7"/>
  <c r="AF1955" i="7" s="1"/>
  <c r="AI1955" i="7" s="1"/>
  <c r="U1958" i="7"/>
  <c r="W1958" i="7" s="1"/>
  <c r="X1958" i="7" s="1"/>
  <c r="AE1958" i="7"/>
  <c r="AF1958" i="7" s="1"/>
  <c r="AI1958" i="7" s="1"/>
  <c r="U1959" i="7"/>
  <c r="W1959" i="7" s="1"/>
  <c r="X1959" i="7" s="1"/>
  <c r="AE1959" i="7"/>
  <c r="AF1959" i="7" s="1"/>
  <c r="AI1959" i="7" s="1"/>
  <c r="U1962" i="7"/>
  <c r="W1962" i="7" s="1"/>
  <c r="X1962" i="7" s="1"/>
  <c r="AE1962" i="7"/>
  <c r="AF1962" i="7" s="1"/>
  <c r="AI1962" i="7" s="1"/>
  <c r="U1964" i="7"/>
  <c r="W1964" i="7" s="1"/>
  <c r="X1964" i="7" s="1"/>
  <c r="AE1964" i="7"/>
  <c r="AF1964" i="7" s="1"/>
  <c r="AI1964" i="7" s="1"/>
  <c r="U1429" i="7"/>
  <c r="W1429" i="7" s="1"/>
  <c r="X1429" i="7" s="1"/>
  <c r="AE1429" i="7"/>
  <c r="AF1429" i="7" s="1"/>
  <c r="AI1429" i="7" s="1"/>
  <c r="U1430" i="7"/>
  <c r="W1430" i="7" s="1"/>
  <c r="X1430" i="7" s="1"/>
  <c r="AE1430" i="7"/>
  <c r="AF1430" i="7" s="1"/>
  <c r="AI1430" i="7" s="1"/>
  <c r="U1431" i="7"/>
  <c r="W1431" i="7" s="1"/>
  <c r="X1431" i="7" s="1"/>
  <c r="AE1431" i="7"/>
  <c r="AF1431" i="7" s="1"/>
  <c r="AI1431" i="7" s="1"/>
  <c r="U1432" i="7"/>
  <c r="W1432" i="7" s="1"/>
  <c r="X1432" i="7" s="1"/>
  <c r="AE1432" i="7"/>
  <c r="AF1432" i="7" s="1"/>
  <c r="AI1432" i="7" s="1"/>
  <c r="U1433" i="7"/>
  <c r="W1433" i="7" s="1"/>
  <c r="X1433" i="7" s="1"/>
  <c r="AE1433" i="7"/>
  <c r="AF1433" i="7" s="1"/>
  <c r="AI1433" i="7" s="1"/>
  <c r="U1434" i="7"/>
  <c r="W1434" i="7" s="1"/>
  <c r="X1434" i="7" s="1"/>
  <c r="AE1434" i="7"/>
  <c r="AF1434" i="7" s="1"/>
  <c r="AI1434" i="7" s="1"/>
  <c r="U1435" i="7"/>
  <c r="W1435" i="7" s="1"/>
  <c r="X1435" i="7" s="1"/>
  <c r="AE1435" i="7"/>
  <c r="AF1435" i="7" s="1"/>
  <c r="AI1435" i="7" s="1"/>
  <c r="U1436" i="7"/>
  <c r="W1436" i="7" s="1"/>
  <c r="X1436" i="7" s="1"/>
  <c r="AE1436" i="7"/>
  <c r="AF1436" i="7" s="1"/>
  <c r="AI1436" i="7" s="1"/>
  <c r="U1437" i="7"/>
  <c r="W1437" i="7" s="1"/>
  <c r="X1437" i="7" s="1"/>
  <c r="AE1437" i="7"/>
  <c r="AF1437" i="7" s="1"/>
  <c r="AI1437" i="7" s="1"/>
  <c r="U1438" i="7"/>
  <c r="W1438" i="7" s="1"/>
  <c r="X1438" i="7" s="1"/>
  <c r="AE1438" i="7"/>
  <c r="AF1438" i="7" s="1"/>
  <c r="AI1438" i="7" s="1"/>
  <c r="U1439" i="7"/>
  <c r="W1439" i="7" s="1"/>
  <c r="X1439" i="7" s="1"/>
  <c r="AE1439" i="7"/>
  <c r="AF1439" i="7" s="1"/>
  <c r="AI1439" i="7" s="1"/>
  <c r="U1440" i="7"/>
  <c r="W1440" i="7" s="1"/>
  <c r="X1440" i="7" s="1"/>
  <c r="AE1440" i="7"/>
  <c r="AF1440" i="7" s="1"/>
  <c r="AI1440" i="7" s="1"/>
  <c r="U1441" i="7"/>
  <c r="W1441" i="7" s="1"/>
  <c r="X1441" i="7" s="1"/>
  <c r="AE1441" i="7"/>
  <c r="AF1441" i="7" s="1"/>
  <c r="AI1441" i="7" s="1"/>
  <c r="U1442" i="7"/>
  <c r="W1442" i="7" s="1"/>
  <c r="X1442" i="7" s="1"/>
  <c r="AE1442" i="7"/>
  <c r="AF1442" i="7" s="1"/>
  <c r="AI1442" i="7" s="1"/>
  <c r="U1443" i="7"/>
  <c r="W1443" i="7" s="1"/>
  <c r="X1443" i="7" s="1"/>
  <c r="AE1443" i="7"/>
  <c r="AF1443" i="7" s="1"/>
  <c r="AI1443" i="7" s="1"/>
  <c r="U1444" i="7"/>
  <c r="W1444" i="7" s="1"/>
  <c r="X1444" i="7" s="1"/>
  <c r="AE1444" i="7"/>
  <c r="AF1444" i="7" s="1"/>
  <c r="AI1444" i="7" s="1"/>
  <c r="U1445" i="7"/>
  <c r="W1445" i="7" s="1"/>
  <c r="X1445" i="7" s="1"/>
  <c r="AE1445" i="7"/>
  <c r="AF1445" i="7" s="1"/>
  <c r="AI1445" i="7" s="1"/>
  <c r="U1446" i="7"/>
  <c r="W1446" i="7" s="1"/>
  <c r="X1446" i="7" s="1"/>
  <c r="AE1446" i="7"/>
  <c r="AF1446" i="7" s="1"/>
  <c r="AI1446" i="7" s="1"/>
  <c r="U1447" i="7"/>
  <c r="W1447" i="7" s="1"/>
  <c r="X1447" i="7" s="1"/>
  <c r="AE1447" i="7"/>
  <c r="AF1447" i="7" s="1"/>
  <c r="AI1447" i="7" s="1"/>
  <c r="U1448" i="7"/>
  <c r="W1448" i="7" s="1"/>
  <c r="X1448" i="7" s="1"/>
  <c r="AE1448" i="7"/>
  <c r="AF1448" i="7" s="1"/>
  <c r="AI1448" i="7" s="1"/>
  <c r="U1449" i="7"/>
  <c r="W1449" i="7" s="1"/>
  <c r="X1449" i="7" s="1"/>
  <c r="AE1449" i="7"/>
  <c r="AF1449" i="7" s="1"/>
  <c r="AI1449" i="7" s="1"/>
  <c r="U1450" i="7"/>
  <c r="W1450" i="7" s="1"/>
  <c r="X1450" i="7" s="1"/>
  <c r="AE1450" i="7"/>
  <c r="AF1450" i="7" s="1"/>
  <c r="AI1450" i="7" s="1"/>
  <c r="U1451" i="7"/>
  <c r="W1451" i="7" s="1"/>
  <c r="X1451" i="7" s="1"/>
  <c r="AE1451" i="7"/>
  <c r="AF1451" i="7" s="1"/>
  <c r="AI1451" i="7" s="1"/>
  <c r="U1452" i="7"/>
  <c r="W1452" i="7" s="1"/>
  <c r="X1452" i="7" s="1"/>
  <c r="AE1452" i="7"/>
  <c r="AF1452" i="7" s="1"/>
  <c r="AI1452" i="7" s="1"/>
  <c r="U1453" i="7"/>
  <c r="W1453" i="7" s="1"/>
  <c r="X1453" i="7" s="1"/>
  <c r="AE1453" i="7"/>
  <c r="AF1453" i="7" s="1"/>
  <c r="AI1453" i="7" s="1"/>
  <c r="U1454" i="7"/>
  <c r="W1454" i="7" s="1"/>
  <c r="X1454" i="7" s="1"/>
  <c r="AE1454" i="7"/>
  <c r="AF1454" i="7" s="1"/>
  <c r="AI1454" i="7" s="1"/>
  <c r="U1455" i="7"/>
  <c r="W1455" i="7" s="1"/>
  <c r="X1455" i="7" s="1"/>
  <c r="AE1455" i="7"/>
  <c r="AF1455" i="7" s="1"/>
  <c r="AI1455" i="7" s="1"/>
  <c r="U1456" i="7"/>
  <c r="W1456" i="7" s="1"/>
  <c r="X1456" i="7" s="1"/>
  <c r="AE1456" i="7"/>
  <c r="AF1456" i="7" s="1"/>
  <c r="AI1456" i="7" s="1"/>
  <c r="U1457" i="7"/>
  <c r="W1457" i="7" s="1"/>
  <c r="X1457" i="7" s="1"/>
  <c r="AE1457" i="7"/>
  <c r="AF1457" i="7" s="1"/>
  <c r="AI1457" i="7" s="1"/>
  <c r="U1458" i="7"/>
  <c r="W1458" i="7" s="1"/>
  <c r="X1458" i="7" s="1"/>
  <c r="AE1458" i="7"/>
  <c r="AF1458" i="7" s="1"/>
  <c r="AI1458" i="7" s="1"/>
  <c r="U1459" i="7"/>
  <c r="W1459" i="7" s="1"/>
  <c r="X1459" i="7" s="1"/>
  <c r="AE1459" i="7"/>
  <c r="AF1459" i="7" s="1"/>
  <c r="AI1459" i="7" s="1"/>
  <c r="U1460" i="7"/>
  <c r="W1460" i="7" s="1"/>
  <c r="X1460" i="7" s="1"/>
  <c r="AE1460" i="7"/>
  <c r="AF1460" i="7" s="1"/>
  <c r="AI1460" i="7" s="1"/>
  <c r="U1461" i="7"/>
  <c r="W1461" i="7" s="1"/>
  <c r="X1461" i="7" s="1"/>
  <c r="AE1461" i="7"/>
  <c r="AF1461" i="7" s="1"/>
  <c r="AI1461" i="7" s="1"/>
  <c r="U1462" i="7"/>
  <c r="W1462" i="7" s="1"/>
  <c r="X1462" i="7" s="1"/>
  <c r="AE1462" i="7"/>
  <c r="AF1462" i="7" s="1"/>
  <c r="AI1462" i="7" s="1"/>
  <c r="U1463" i="7"/>
  <c r="W1463" i="7" s="1"/>
  <c r="X1463" i="7" s="1"/>
  <c r="AE1463" i="7"/>
  <c r="AF1463" i="7" s="1"/>
  <c r="AI1463" i="7" s="1"/>
  <c r="U1464" i="7"/>
  <c r="W1464" i="7" s="1"/>
  <c r="X1464" i="7" s="1"/>
  <c r="AE1464" i="7"/>
  <c r="AF1464" i="7" s="1"/>
  <c r="AI1464" i="7" s="1"/>
  <c r="U1465" i="7"/>
  <c r="W1465" i="7" s="1"/>
  <c r="X1465" i="7" s="1"/>
  <c r="AE1465" i="7"/>
  <c r="AF1465" i="7" s="1"/>
  <c r="AI1465" i="7" s="1"/>
  <c r="U1466" i="7"/>
  <c r="W1466" i="7" s="1"/>
  <c r="X1466" i="7" s="1"/>
  <c r="AE1466" i="7"/>
  <c r="AF1466" i="7" s="1"/>
  <c r="AI1466" i="7" s="1"/>
  <c r="U1467" i="7"/>
  <c r="W1467" i="7" s="1"/>
  <c r="X1467" i="7" s="1"/>
  <c r="AE1467" i="7"/>
  <c r="AF1467" i="7" s="1"/>
  <c r="AI1467" i="7" s="1"/>
  <c r="U1468" i="7"/>
  <c r="W1468" i="7" s="1"/>
  <c r="X1468" i="7" s="1"/>
  <c r="AE1468" i="7"/>
  <c r="AF1468" i="7" s="1"/>
  <c r="AI1468" i="7" s="1"/>
  <c r="U1469" i="7"/>
  <c r="W1469" i="7" s="1"/>
  <c r="X1469" i="7" s="1"/>
  <c r="AE1469" i="7"/>
  <c r="AF1469" i="7" s="1"/>
  <c r="AI1469" i="7" s="1"/>
  <c r="U1470" i="7"/>
  <c r="W1470" i="7" s="1"/>
  <c r="X1470" i="7" s="1"/>
  <c r="AE1470" i="7"/>
  <c r="AF1470" i="7" s="1"/>
  <c r="AI1470" i="7" s="1"/>
  <c r="U1471" i="7"/>
  <c r="W1471" i="7" s="1"/>
  <c r="X1471" i="7" s="1"/>
  <c r="AE1471" i="7"/>
  <c r="AF1471" i="7" s="1"/>
  <c r="AI1471" i="7" s="1"/>
  <c r="U1472" i="7"/>
  <c r="W1472" i="7" s="1"/>
  <c r="X1472" i="7" s="1"/>
  <c r="AE1472" i="7"/>
  <c r="AF1472" i="7" s="1"/>
  <c r="AI1472" i="7" s="1"/>
  <c r="U1473" i="7"/>
  <c r="W1473" i="7" s="1"/>
  <c r="X1473" i="7" s="1"/>
  <c r="AE1473" i="7"/>
  <c r="AF1473" i="7" s="1"/>
  <c r="AI1473" i="7" s="1"/>
  <c r="U1474" i="7"/>
  <c r="W1474" i="7" s="1"/>
  <c r="X1474" i="7" s="1"/>
  <c r="AE1474" i="7"/>
  <c r="AF1474" i="7" s="1"/>
  <c r="AI1474" i="7" s="1"/>
  <c r="U1475" i="7"/>
  <c r="W1475" i="7" s="1"/>
  <c r="X1475" i="7" s="1"/>
  <c r="AE1475" i="7"/>
  <c r="AF1475" i="7" s="1"/>
  <c r="AI1475" i="7" s="1"/>
  <c r="U1476" i="7"/>
  <c r="W1476" i="7" s="1"/>
  <c r="X1476" i="7" s="1"/>
  <c r="AE1476" i="7"/>
  <c r="AF1476" i="7" s="1"/>
  <c r="AI1476" i="7" s="1"/>
  <c r="U1477" i="7"/>
  <c r="W1477" i="7" s="1"/>
  <c r="X1477" i="7" s="1"/>
  <c r="AE1477" i="7"/>
  <c r="AF1477" i="7" s="1"/>
  <c r="AI1477" i="7" s="1"/>
  <c r="U1478" i="7"/>
  <c r="W1478" i="7" s="1"/>
  <c r="X1478" i="7" s="1"/>
  <c r="AE1478" i="7"/>
  <c r="AF1478" i="7" s="1"/>
  <c r="AI1478" i="7" s="1"/>
  <c r="U1479" i="7"/>
  <c r="W1479" i="7" s="1"/>
  <c r="X1479" i="7" s="1"/>
  <c r="AE1479" i="7"/>
  <c r="AF1479" i="7" s="1"/>
  <c r="AI1479" i="7" s="1"/>
  <c r="U1480" i="7"/>
  <c r="W1480" i="7" s="1"/>
  <c r="X1480" i="7" s="1"/>
  <c r="AE1480" i="7"/>
  <c r="AF1480" i="7" s="1"/>
  <c r="AI1480" i="7" s="1"/>
  <c r="U1481" i="7"/>
  <c r="W1481" i="7" s="1"/>
  <c r="X1481" i="7" s="1"/>
  <c r="AE1481" i="7"/>
  <c r="AF1481" i="7" s="1"/>
  <c r="AI1481" i="7" s="1"/>
  <c r="U1482" i="7"/>
  <c r="W1482" i="7" s="1"/>
  <c r="X1482" i="7" s="1"/>
  <c r="AE1482" i="7"/>
  <c r="AF1482" i="7" s="1"/>
  <c r="AI1482" i="7" s="1"/>
  <c r="U1483" i="7"/>
  <c r="W1483" i="7" s="1"/>
  <c r="X1483" i="7" s="1"/>
  <c r="AE1483" i="7"/>
  <c r="AF1483" i="7" s="1"/>
  <c r="AI1483" i="7" s="1"/>
  <c r="U1484" i="7"/>
  <c r="W1484" i="7" s="1"/>
  <c r="X1484" i="7" s="1"/>
  <c r="AE1484" i="7"/>
  <c r="AF1484" i="7" s="1"/>
  <c r="AI1484" i="7" s="1"/>
  <c r="U1485" i="7"/>
  <c r="W1485" i="7" s="1"/>
  <c r="X1485" i="7" s="1"/>
  <c r="AE1485" i="7"/>
  <c r="AF1485" i="7" s="1"/>
  <c r="AI1485" i="7" s="1"/>
  <c r="U1486" i="7"/>
  <c r="W1486" i="7" s="1"/>
  <c r="X1486" i="7" s="1"/>
  <c r="AE1486" i="7"/>
  <c r="AF1486" i="7" s="1"/>
  <c r="AI1486" i="7" s="1"/>
  <c r="U1487" i="7"/>
  <c r="W1487" i="7" s="1"/>
  <c r="X1487" i="7" s="1"/>
  <c r="AE1487" i="7"/>
  <c r="AF1487" i="7" s="1"/>
  <c r="AI1487" i="7" s="1"/>
  <c r="U1488" i="7"/>
  <c r="W1488" i="7" s="1"/>
  <c r="X1488" i="7" s="1"/>
  <c r="AE1488" i="7"/>
  <c r="AF1488" i="7" s="1"/>
  <c r="AI1488" i="7" s="1"/>
  <c r="U1489" i="7"/>
  <c r="W1489" i="7" s="1"/>
  <c r="X1489" i="7" s="1"/>
  <c r="AE1489" i="7"/>
  <c r="AF1489" i="7" s="1"/>
  <c r="AI1489" i="7" s="1"/>
  <c r="U1490" i="7"/>
  <c r="W1490" i="7" s="1"/>
  <c r="X1490" i="7" s="1"/>
  <c r="AE1490" i="7"/>
  <c r="AF1490" i="7" s="1"/>
  <c r="AI1490" i="7" s="1"/>
  <c r="U1491" i="7"/>
  <c r="W1491" i="7" s="1"/>
  <c r="X1491" i="7" s="1"/>
  <c r="AE1491" i="7"/>
  <c r="AF1491" i="7" s="1"/>
  <c r="AI1491" i="7" s="1"/>
  <c r="U1492" i="7"/>
  <c r="W1492" i="7" s="1"/>
  <c r="X1492" i="7" s="1"/>
  <c r="AE1492" i="7"/>
  <c r="AF1492" i="7" s="1"/>
  <c r="AI1492" i="7" s="1"/>
  <c r="U1493" i="7"/>
  <c r="W1493" i="7" s="1"/>
  <c r="X1493" i="7" s="1"/>
  <c r="AE1493" i="7"/>
  <c r="AF1493" i="7" s="1"/>
  <c r="AI1493" i="7" s="1"/>
  <c r="U1494" i="7"/>
  <c r="W1494" i="7" s="1"/>
  <c r="X1494" i="7" s="1"/>
  <c r="AE1494" i="7"/>
  <c r="AF1494" i="7" s="1"/>
  <c r="AI1494" i="7" s="1"/>
  <c r="U1495" i="7"/>
  <c r="W1495" i="7" s="1"/>
  <c r="X1495" i="7" s="1"/>
  <c r="AE1495" i="7"/>
  <c r="AF1495" i="7" s="1"/>
  <c r="AI1495" i="7" s="1"/>
  <c r="U1496" i="7"/>
  <c r="W1496" i="7" s="1"/>
  <c r="X1496" i="7" s="1"/>
  <c r="AE1496" i="7"/>
  <c r="AF1496" i="7" s="1"/>
  <c r="AI1496" i="7" s="1"/>
  <c r="U1497" i="7"/>
  <c r="W1497" i="7" s="1"/>
  <c r="X1497" i="7" s="1"/>
  <c r="AE1497" i="7"/>
  <c r="AF1497" i="7" s="1"/>
  <c r="AI1497" i="7" s="1"/>
  <c r="U1498" i="7"/>
  <c r="W1498" i="7" s="1"/>
  <c r="X1498" i="7" s="1"/>
  <c r="AE1498" i="7"/>
  <c r="AF1498" i="7" s="1"/>
  <c r="AI1498" i="7" s="1"/>
  <c r="U1499" i="7"/>
  <c r="W1499" i="7" s="1"/>
  <c r="X1499" i="7" s="1"/>
  <c r="AE1499" i="7"/>
  <c r="AF1499" i="7" s="1"/>
  <c r="AI1499" i="7" s="1"/>
  <c r="U1500" i="7"/>
  <c r="W1500" i="7" s="1"/>
  <c r="X1500" i="7" s="1"/>
  <c r="AE1500" i="7"/>
  <c r="AF1500" i="7" s="1"/>
  <c r="AI1500" i="7" s="1"/>
  <c r="U1501" i="7"/>
  <c r="W1501" i="7" s="1"/>
  <c r="X1501" i="7" s="1"/>
  <c r="AE1501" i="7"/>
  <c r="AF1501" i="7" s="1"/>
  <c r="AI1501" i="7" s="1"/>
  <c r="U1502" i="7"/>
  <c r="W1502" i="7" s="1"/>
  <c r="X1502" i="7" s="1"/>
  <c r="AE1502" i="7"/>
  <c r="AF1502" i="7" s="1"/>
  <c r="AI1502" i="7" s="1"/>
  <c r="U1503" i="7"/>
  <c r="W1503" i="7" s="1"/>
  <c r="X1503" i="7" s="1"/>
  <c r="AE1503" i="7"/>
  <c r="AF1503" i="7" s="1"/>
  <c r="AI1503" i="7" s="1"/>
  <c r="U1504" i="7"/>
  <c r="W1504" i="7" s="1"/>
  <c r="X1504" i="7" s="1"/>
  <c r="AE1504" i="7"/>
  <c r="AF1504" i="7" s="1"/>
  <c r="AI1504" i="7" s="1"/>
  <c r="U1505" i="7"/>
  <c r="W1505" i="7" s="1"/>
  <c r="X1505" i="7" s="1"/>
  <c r="AE1505" i="7"/>
  <c r="AF1505" i="7" s="1"/>
  <c r="AI1505" i="7" s="1"/>
  <c r="U1506" i="7"/>
  <c r="W1506" i="7" s="1"/>
  <c r="X1506" i="7" s="1"/>
  <c r="AE1506" i="7"/>
  <c r="AF1506" i="7" s="1"/>
  <c r="AI1506" i="7" s="1"/>
  <c r="U1507" i="7"/>
  <c r="W1507" i="7" s="1"/>
  <c r="X1507" i="7" s="1"/>
  <c r="AE1507" i="7"/>
  <c r="AF1507" i="7" s="1"/>
  <c r="AI1507" i="7" s="1"/>
  <c r="U1508" i="7"/>
  <c r="W1508" i="7" s="1"/>
  <c r="X1508" i="7" s="1"/>
  <c r="AE1508" i="7"/>
  <c r="AF1508" i="7" s="1"/>
  <c r="AI1508" i="7" s="1"/>
  <c r="U1509" i="7"/>
  <c r="W1509" i="7" s="1"/>
  <c r="X1509" i="7" s="1"/>
  <c r="AE1509" i="7"/>
  <c r="AF1509" i="7" s="1"/>
  <c r="AI1509" i="7" s="1"/>
  <c r="U1510" i="7"/>
  <c r="W1510" i="7" s="1"/>
  <c r="X1510" i="7" s="1"/>
  <c r="AE1510" i="7"/>
  <c r="AF1510" i="7" s="1"/>
  <c r="AI1510" i="7" s="1"/>
  <c r="U1511" i="7"/>
  <c r="W1511" i="7" s="1"/>
  <c r="X1511" i="7" s="1"/>
  <c r="AE1511" i="7"/>
  <c r="AF1511" i="7" s="1"/>
  <c r="AI1511" i="7" s="1"/>
  <c r="U1512" i="7"/>
  <c r="W1512" i="7" s="1"/>
  <c r="X1512" i="7" s="1"/>
  <c r="AE1512" i="7"/>
  <c r="AF1512" i="7" s="1"/>
  <c r="AI1512" i="7" s="1"/>
  <c r="U1513" i="7"/>
  <c r="W1513" i="7" s="1"/>
  <c r="X1513" i="7" s="1"/>
  <c r="AE1513" i="7"/>
  <c r="AF1513" i="7" s="1"/>
  <c r="AI1513" i="7" s="1"/>
  <c r="U1514" i="7"/>
  <c r="W1514" i="7" s="1"/>
  <c r="X1514" i="7" s="1"/>
  <c r="AE1514" i="7"/>
  <c r="AF1514" i="7" s="1"/>
  <c r="AI1514" i="7" s="1"/>
  <c r="U1515" i="7"/>
  <c r="W1515" i="7" s="1"/>
  <c r="X1515" i="7" s="1"/>
  <c r="AE1515" i="7"/>
  <c r="AF1515" i="7" s="1"/>
  <c r="AI1515" i="7" s="1"/>
  <c r="U1516" i="7"/>
  <c r="W1516" i="7" s="1"/>
  <c r="X1516" i="7" s="1"/>
  <c r="AE1516" i="7"/>
  <c r="AF1516" i="7" s="1"/>
  <c r="AI1516" i="7" s="1"/>
  <c r="U1517" i="7"/>
  <c r="W1517" i="7" s="1"/>
  <c r="X1517" i="7" s="1"/>
  <c r="AE1517" i="7"/>
  <c r="AF1517" i="7" s="1"/>
  <c r="AI1517" i="7" s="1"/>
  <c r="U1518" i="7"/>
  <c r="W1518" i="7" s="1"/>
  <c r="X1518" i="7" s="1"/>
  <c r="AE1518" i="7"/>
  <c r="AF1518" i="7" s="1"/>
  <c r="AI1518" i="7" s="1"/>
  <c r="U1529" i="7"/>
  <c r="W1529" i="7" s="1"/>
  <c r="X1529" i="7" s="1"/>
  <c r="AE1529" i="7"/>
  <c r="AF1529" i="7" s="1"/>
  <c r="AI1529" i="7" s="1"/>
  <c r="U1535" i="7"/>
  <c r="W1535" i="7" s="1"/>
  <c r="X1535" i="7" s="1"/>
  <c r="AE1535" i="7"/>
  <c r="AF1535" i="7" s="1"/>
  <c r="AI1535" i="7" s="1"/>
  <c r="U1543" i="7"/>
  <c r="W1543" i="7" s="1"/>
  <c r="X1543" i="7" s="1"/>
  <c r="AE1543" i="7"/>
  <c r="AF1543" i="7" s="1"/>
  <c r="AI1543" i="7" s="1"/>
  <c r="U1546" i="7"/>
  <c r="W1546" i="7" s="1"/>
  <c r="X1546" i="7" s="1"/>
  <c r="AE1546" i="7"/>
  <c r="AF1546" i="7" s="1"/>
  <c r="AI1546" i="7" s="1"/>
  <c r="U1549" i="7"/>
  <c r="W1549" i="7" s="1"/>
  <c r="X1549" i="7" s="1"/>
  <c r="AE1549" i="7"/>
  <c r="AF1549" i="7" s="1"/>
  <c r="AI1549" i="7" s="1"/>
  <c r="U1556" i="7"/>
  <c r="W1556" i="7" s="1"/>
  <c r="X1556" i="7" s="1"/>
  <c r="AE1556" i="7"/>
  <c r="AF1556" i="7" s="1"/>
  <c r="AI1556" i="7" s="1"/>
  <c r="U1566" i="7"/>
  <c r="W1566" i="7" s="1"/>
  <c r="X1566" i="7" s="1"/>
  <c r="AE1566" i="7"/>
  <c r="AF1566" i="7" s="1"/>
  <c r="AI1566" i="7" s="1"/>
  <c r="U1589" i="7"/>
  <c r="W1589" i="7" s="1"/>
  <c r="X1589" i="7" s="1"/>
  <c r="AE1589" i="7"/>
  <c r="AF1589" i="7" s="1"/>
  <c r="AI1589" i="7" s="1"/>
  <c r="U1591" i="7"/>
  <c r="W1591" i="7" s="1"/>
  <c r="X1591" i="7" s="1"/>
  <c r="AE1591" i="7"/>
  <c r="AF1591" i="7" s="1"/>
  <c r="AI1591" i="7" s="1"/>
  <c r="U1597" i="7"/>
  <c r="W1597" i="7" s="1"/>
  <c r="X1597" i="7" s="1"/>
  <c r="AE1597" i="7"/>
  <c r="AF1597" i="7" s="1"/>
  <c r="AI1597" i="7" s="1"/>
  <c r="U1601" i="7"/>
  <c r="W1601" i="7" s="1"/>
  <c r="X1601" i="7" s="1"/>
  <c r="AE1601" i="7"/>
  <c r="AF1601" i="7" s="1"/>
  <c r="AI1601" i="7" s="1"/>
  <c r="U1607" i="7"/>
  <c r="W1607" i="7" s="1"/>
  <c r="X1607" i="7" s="1"/>
  <c r="AE1607" i="7"/>
  <c r="AF1607" i="7" s="1"/>
  <c r="AI1607" i="7" s="1"/>
  <c r="U1616" i="7"/>
  <c r="W1616" i="7" s="1"/>
  <c r="X1616" i="7" s="1"/>
  <c r="AE1616" i="7"/>
  <c r="AF1616" i="7" s="1"/>
  <c r="AI1616" i="7" s="1"/>
  <c r="U1634" i="7"/>
  <c r="W1634" i="7" s="1"/>
  <c r="X1634" i="7" s="1"/>
  <c r="AE1634" i="7"/>
  <c r="AF1634" i="7" s="1"/>
  <c r="AI1634" i="7" s="1"/>
  <c r="U1640" i="7"/>
  <c r="W1640" i="7" s="1"/>
  <c r="X1640" i="7" s="1"/>
  <c r="AE1640" i="7"/>
  <c r="AF1640" i="7" s="1"/>
  <c r="AI1640" i="7" s="1"/>
  <c r="U1654" i="7"/>
  <c r="W1654" i="7" s="1"/>
  <c r="X1654" i="7" s="1"/>
  <c r="AE1654" i="7"/>
  <c r="AF1654" i="7" s="1"/>
  <c r="AI1654" i="7" s="1"/>
  <c r="U1657" i="7"/>
  <c r="W1657" i="7" s="1"/>
  <c r="X1657" i="7" s="1"/>
  <c r="AE1657" i="7"/>
  <c r="AF1657" i="7" s="1"/>
  <c r="AI1657" i="7" s="1"/>
  <c r="U1668" i="7"/>
  <c r="W1668" i="7" s="1"/>
  <c r="X1668" i="7" s="1"/>
  <c r="AE1668" i="7"/>
  <c r="AF1668" i="7" s="1"/>
  <c r="AI1668" i="7" s="1"/>
  <c r="U1674" i="7"/>
  <c r="W1674" i="7" s="1"/>
  <c r="X1674" i="7" s="1"/>
  <c r="AE1674" i="7"/>
  <c r="AF1674" i="7" s="1"/>
  <c r="AI1674" i="7" s="1"/>
  <c r="U1681" i="7"/>
  <c r="W1681" i="7" s="1"/>
  <c r="X1681" i="7" s="1"/>
  <c r="AE1681" i="7"/>
  <c r="AF1681" i="7" s="1"/>
  <c r="AI1681" i="7" s="1"/>
  <c r="U1683" i="7"/>
  <c r="W1683" i="7" s="1"/>
  <c r="X1683" i="7" s="1"/>
  <c r="AE1683" i="7"/>
  <c r="AF1683" i="7" s="1"/>
  <c r="AI1683" i="7" s="1"/>
  <c r="U1686" i="7"/>
  <c r="W1686" i="7" s="1"/>
  <c r="X1686" i="7" s="1"/>
  <c r="AE1686" i="7"/>
  <c r="AF1686" i="7" s="1"/>
  <c r="AI1686" i="7" s="1"/>
  <c r="U1705" i="7"/>
  <c r="W1705" i="7" s="1"/>
  <c r="X1705" i="7" s="1"/>
  <c r="AE1705" i="7"/>
  <c r="AF1705" i="7" s="1"/>
  <c r="AI1705" i="7" s="1"/>
  <c r="U1711" i="7"/>
  <c r="W1711" i="7" s="1"/>
  <c r="X1711" i="7" s="1"/>
  <c r="AE1711" i="7"/>
  <c r="AF1711" i="7" s="1"/>
  <c r="AI1711" i="7" s="1"/>
  <c r="U1720" i="7"/>
  <c r="W1720" i="7" s="1"/>
  <c r="X1720" i="7" s="1"/>
  <c r="AE1720" i="7"/>
  <c r="AF1720" i="7" s="1"/>
  <c r="AI1720" i="7" s="1"/>
  <c r="U1725" i="7"/>
  <c r="W1725" i="7" s="1"/>
  <c r="X1725" i="7" s="1"/>
  <c r="AE1725" i="7"/>
  <c r="AF1725" i="7" s="1"/>
  <c r="AI1725" i="7" s="1"/>
  <c r="U1739" i="7"/>
  <c r="W1739" i="7" s="1"/>
  <c r="X1739" i="7" s="1"/>
  <c r="AE1739" i="7"/>
  <c r="AF1739" i="7" s="1"/>
  <c r="AI1739" i="7" s="1"/>
  <c r="U1755" i="7"/>
  <c r="W1755" i="7" s="1"/>
  <c r="X1755" i="7" s="1"/>
  <c r="AE1755" i="7"/>
  <c r="AF1755" i="7" s="1"/>
  <c r="AI1755" i="7" s="1"/>
  <c r="U1764" i="7"/>
  <c r="W1764" i="7" s="1"/>
  <c r="X1764" i="7" s="1"/>
  <c r="AE1764" i="7"/>
  <c r="AF1764" i="7" s="1"/>
  <c r="AI1764" i="7" s="1"/>
  <c r="U1765" i="7"/>
  <c r="W1765" i="7" s="1"/>
  <c r="X1765" i="7" s="1"/>
  <c r="AE1765" i="7"/>
  <c r="AF1765" i="7" s="1"/>
  <c r="AI1765" i="7" s="1"/>
  <c r="U1766" i="7"/>
  <c r="W1766" i="7" s="1"/>
  <c r="X1766" i="7" s="1"/>
  <c r="AE1766" i="7"/>
  <c r="AF1766" i="7" s="1"/>
  <c r="AI1766" i="7" s="1"/>
  <c r="U1767" i="7"/>
  <c r="W1767" i="7" s="1"/>
  <c r="X1767" i="7" s="1"/>
  <c r="AE1767" i="7"/>
  <c r="AF1767" i="7" s="1"/>
  <c r="AI1767" i="7" s="1"/>
  <c r="U1768" i="7"/>
  <c r="W1768" i="7" s="1"/>
  <c r="X1768" i="7" s="1"/>
  <c r="AE1768" i="7"/>
  <c r="AF1768" i="7" s="1"/>
  <c r="AI1768" i="7" s="1"/>
  <c r="U1769" i="7"/>
  <c r="W1769" i="7" s="1"/>
  <c r="X1769" i="7" s="1"/>
  <c r="AE1769" i="7"/>
  <c r="AF1769" i="7" s="1"/>
  <c r="AI1769" i="7" s="1"/>
  <c r="U1770" i="7"/>
  <c r="W1770" i="7" s="1"/>
  <c r="X1770" i="7" s="1"/>
  <c r="AE1770" i="7"/>
  <c r="AF1770" i="7" s="1"/>
  <c r="AI1770" i="7" s="1"/>
  <c r="U1771" i="7"/>
  <c r="W1771" i="7" s="1"/>
  <c r="X1771" i="7" s="1"/>
  <c r="AE1771" i="7"/>
  <c r="AF1771" i="7" s="1"/>
  <c r="AI1771" i="7" s="1"/>
  <c r="U1772" i="7"/>
  <c r="W1772" i="7" s="1"/>
  <c r="X1772" i="7" s="1"/>
  <c r="AE1772" i="7"/>
  <c r="AF1772" i="7" s="1"/>
  <c r="AI1772" i="7" s="1"/>
  <c r="U1773" i="7"/>
  <c r="W1773" i="7" s="1"/>
  <c r="X1773" i="7" s="1"/>
  <c r="AE1773" i="7"/>
  <c r="AF1773" i="7" s="1"/>
  <c r="AI1773" i="7" s="1"/>
  <c r="U1774" i="7"/>
  <c r="W1774" i="7" s="1"/>
  <c r="X1774" i="7" s="1"/>
  <c r="AE1774" i="7"/>
  <c r="AF1774" i="7" s="1"/>
  <c r="AI1774" i="7" s="1"/>
  <c r="U1775" i="7"/>
  <c r="W1775" i="7" s="1"/>
  <c r="X1775" i="7" s="1"/>
  <c r="AE1775" i="7"/>
  <c r="AF1775" i="7" s="1"/>
  <c r="AI1775" i="7" s="1"/>
  <c r="U1776" i="7"/>
  <c r="W1776" i="7" s="1"/>
  <c r="X1776" i="7" s="1"/>
  <c r="AE1776" i="7"/>
  <c r="AF1776" i="7" s="1"/>
  <c r="AI1776" i="7" s="1"/>
  <c r="U1777" i="7"/>
  <c r="W1777" i="7" s="1"/>
  <c r="X1777" i="7" s="1"/>
  <c r="AE1777" i="7"/>
  <c r="AF1777" i="7" s="1"/>
  <c r="AI1777" i="7" s="1"/>
  <c r="U1778" i="7"/>
  <c r="W1778" i="7" s="1"/>
  <c r="X1778" i="7" s="1"/>
  <c r="AE1778" i="7"/>
  <c r="AF1778" i="7" s="1"/>
  <c r="AI1778" i="7" s="1"/>
  <c r="U1779" i="7"/>
  <c r="W1779" i="7" s="1"/>
  <c r="X1779" i="7" s="1"/>
  <c r="AE1779" i="7"/>
  <c r="AF1779" i="7" s="1"/>
  <c r="AI1779" i="7" s="1"/>
  <c r="U1780" i="7"/>
  <c r="W1780" i="7" s="1"/>
  <c r="X1780" i="7" s="1"/>
  <c r="AE1780" i="7"/>
  <c r="AF1780" i="7" s="1"/>
  <c r="AI1780" i="7" s="1"/>
  <c r="U1781" i="7"/>
  <c r="W1781" i="7" s="1"/>
  <c r="X1781" i="7" s="1"/>
  <c r="AE1781" i="7"/>
  <c r="AF1781" i="7" s="1"/>
  <c r="AI1781" i="7" s="1"/>
  <c r="U1782" i="7"/>
  <c r="W1782" i="7" s="1"/>
  <c r="X1782" i="7" s="1"/>
  <c r="AE1782" i="7"/>
  <c r="AF1782" i="7" s="1"/>
  <c r="AI1782" i="7" s="1"/>
  <c r="U1783" i="7"/>
  <c r="W1783" i="7" s="1"/>
  <c r="X1783" i="7" s="1"/>
  <c r="AE1783" i="7"/>
  <c r="AF1783" i="7" s="1"/>
  <c r="AI1783" i="7" s="1"/>
  <c r="U1784" i="7"/>
  <c r="W1784" i="7" s="1"/>
  <c r="X1784" i="7" s="1"/>
  <c r="AE1784" i="7"/>
  <c r="AF1784" i="7" s="1"/>
  <c r="AI1784" i="7" s="1"/>
  <c r="U1785" i="7"/>
  <c r="W1785" i="7" s="1"/>
  <c r="X1785" i="7" s="1"/>
  <c r="AE1785" i="7"/>
  <c r="AF1785" i="7" s="1"/>
  <c r="AI1785" i="7" s="1"/>
  <c r="U1786" i="7"/>
  <c r="W1786" i="7" s="1"/>
  <c r="X1786" i="7" s="1"/>
  <c r="AE1786" i="7"/>
  <c r="AF1786" i="7" s="1"/>
  <c r="AI1786" i="7" s="1"/>
  <c r="U1787" i="7"/>
  <c r="W1787" i="7" s="1"/>
  <c r="X1787" i="7" s="1"/>
  <c r="AE1787" i="7"/>
  <c r="AF1787" i="7" s="1"/>
  <c r="AI1787" i="7" s="1"/>
  <c r="U1788" i="7"/>
  <c r="W1788" i="7" s="1"/>
  <c r="X1788" i="7" s="1"/>
  <c r="AE1788" i="7"/>
  <c r="AF1788" i="7" s="1"/>
  <c r="AI1788" i="7" s="1"/>
  <c r="U1789" i="7"/>
  <c r="W1789" i="7" s="1"/>
  <c r="X1789" i="7" s="1"/>
  <c r="AE1789" i="7"/>
  <c r="AF1789" i="7" s="1"/>
  <c r="AI1789" i="7" s="1"/>
  <c r="U1790" i="7"/>
  <c r="W1790" i="7" s="1"/>
  <c r="X1790" i="7" s="1"/>
  <c r="AE1790" i="7"/>
  <c r="AF1790" i="7" s="1"/>
  <c r="AI1790" i="7" s="1"/>
  <c r="U1791" i="7"/>
  <c r="W1791" i="7" s="1"/>
  <c r="X1791" i="7" s="1"/>
  <c r="AE1791" i="7"/>
  <c r="AF1791" i="7" s="1"/>
  <c r="AI1791" i="7" s="1"/>
  <c r="U1792" i="7"/>
  <c r="W1792" i="7" s="1"/>
  <c r="X1792" i="7" s="1"/>
  <c r="AE1792" i="7"/>
  <c r="AF1792" i="7" s="1"/>
  <c r="AI1792" i="7" s="1"/>
  <c r="U1793" i="7"/>
  <c r="W1793" i="7" s="1"/>
  <c r="X1793" i="7" s="1"/>
  <c r="AE1793" i="7"/>
  <c r="AF1793" i="7" s="1"/>
  <c r="AI1793" i="7" s="1"/>
  <c r="U1794" i="7"/>
  <c r="W1794" i="7" s="1"/>
  <c r="X1794" i="7" s="1"/>
  <c r="AE1794" i="7"/>
  <c r="AF1794" i="7" s="1"/>
  <c r="AI1794" i="7" s="1"/>
  <c r="U1795" i="7"/>
  <c r="W1795" i="7" s="1"/>
  <c r="X1795" i="7" s="1"/>
  <c r="AE1795" i="7"/>
  <c r="AF1795" i="7" s="1"/>
  <c r="AI1795" i="7" s="1"/>
  <c r="U1796" i="7"/>
  <c r="W1796" i="7" s="1"/>
  <c r="X1796" i="7" s="1"/>
  <c r="AE1796" i="7"/>
  <c r="AF1796" i="7" s="1"/>
  <c r="AI1796" i="7" s="1"/>
  <c r="U1797" i="7"/>
  <c r="W1797" i="7" s="1"/>
  <c r="X1797" i="7" s="1"/>
  <c r="AE1797" i="7"/>
  <c r="AF1797" i="7" s="1"/>
  <c r="AI1797" i="7" s="1"/>
  <c r="U1798" i="7"/>
  <c r="W1798" i="7" s="1"/>
  <c r="X1798" i="7" s="1"/>
  <c r="AE1798" i="7"/>
  <c r="AF1798" i="7" s="1"/>
  <c r="AI1798" i="7" s="1"/>
  <c r="U1799" i="7"/>
  <c r="W1799" i="7" s="1"/>
  <c r="X1799" i="7" s="1"/>
  <c r="AE1799" i="7"/>
  <c r="AF1799" i="7" s="1"/>
  <c r="AI1799" i="7" s="1"/>
  <c r="U1800" i="7"/>
  <c r="W1800" i="7" s="1"/>
  <c r="X1800" i="7" s="1"/>
  <c r="AE1800" i="7"/>
  <c r="AF1800" i="7" s="1"/>
  <c r="AI1800" i="7" s="1"/>
  <c r="U1801" i="7"/>
  <c r="W1801" i="7" s="1"/>
  <c r="X1801" i="7" s="1"/>
  <c r="AE1801" i="7"/>
  <c r="AF1801" i="7" s="1"/>
  <c r="AI1801" i="7" s="1"/>
  <c r="U1802" i="7"/>
  <c r="W1802" i="7" s="1"/>
  <c r="X1802" i="7" s="1"/>
  <c r="AE1802" i="7"/>
  <c r="AF1802" i="7" s="1"/>
  <c r="AI1802" i="7" s="1"/>
  <c r="U1803" i="7"/>
  <c r="W1803" i="7" s="1"/>
  <c r="X1803" i="7" s="1"/>
  <c r="AE1803" i="7"/>
  <c r="AF1803" i="7" s="1"/>
  <c r="AI1803" i="7" s="1"/>
  <c r="U1804" i="7"/>
  <c r="W1804" i="7" s="1"/>
  <c r="X1804" i="7" s="1"/>
  <c r="AE1804" i="7"/>
  <c r="AF1804" i="7" s="1"/>
  <c r="AI1804" i="7" s="1"/>
  <c r="U1805" i="7"/>
  <c r="W1805" i="7" s="1"/>
  <c r="X1805" i="7" s="1"/>
  <c r="AE1805" i="7"/>
  <c r="AF1805" i="7" s="1"/>
  <c r="AI1805" i="7" s="1"/>
  <c r="U1806" i="7"/>
  <c r="W1806" i="7" s="1"/>
  <c r="X1806" i="7" s="1"/>
  <c r="AE1806" i="7"/>
  <c r="AF1806" i="7" s="1"/>
  <c r="AI1806" i="7" s="1"/>
  <c r="U1807" i="7"/>
  <c r="W1807" i="7" s="1"/>
  <c r="X1807" i="7" s="1"/>
  <c r="AE1807" i="7"/>
  <c r="AF1807" i="7" s="1"/>
  <c r="AI1807" i="7" s="1"/>
  <c r="U1808" i="7"/>
  <c r="W1808" i="7" s="1"/>
  <c r="X1808" i="7" s="1"/>
  <c r="AE1808" i="7"/>
  <c r="AF1808" i="7" s="1"/>
  <c r="AI1808" i="7" s="1"/>
  <c r="U1809" i="7"/>
  <c r="W1809" i="7" s="1"/>
  <c r="X1809" i="7" s="1"/>
  <c r="AE1809" i="7"/>
  <c r="AF1809" i="7" s="1"/>
  <c r="AI1809" i="7" s="1"/>
  <c r="U1810" i="7"/>
  <c r="W1810" i="7" s="1"/>
  <c r="X1810" i="7" s="1"/>
  <c r="AE1810" i="7"/>
  <c r="AF1810" i="7" s="1"/>
  <c r="AI1810" i="7" s="1"/>
  <c r="U1811" i="7"/>
  <c r="W1811" i="7" s="1"/>
  <c r="X1811" i="7" s="1"/>
  <c r="AE1811" i="7"/>
  <c r="AF1811" i="7" s="1"/>
  <c r="AI1811" i="7" s="1"/>
  <c r="U1812" i="7"/>
  <c r="W1812" i="7" s="1"/>
  <c r="X1812" i="7" s="1"/>
  <c r="AE1812" i="7"/>
  <c r="AF1812" i="7" s="1"/>
  <c r="AI1812" i="7" s="1"/>
  <c r="U1813" i="7"/>
  <c r="W1813" i="7" s="1"/>
  <c r="X1813" i="7" s="1"/>
  <c r="AE1813" i="7"/>
  <c r="AF1813" i="7" s="1"/>
  <c r="AI1813" i="7" s="1"/>
  <c r="U1814" i="7"/>
  <c r="W1814" i="7" s="1"/>
  <c r="X1814" i="7" s="1"/>
  <c r="AE1814" i="7"/>
  <c r="AF1814" i="7" s="1"/>
  <c r="AI1814" i="7" s="1"/>
  <c r="U1815" i="7"/>
  <c r="W1815" i="7" s="1"/>
  <c r="X1815" i="7" s="1"/>
  <c r="AE1815" i="7"/>
  <c r="AF1815" i="7" s="1"/>
  <c r="AI1815" i="7" s="1"/>
  <c r="U1817" i="7"/>
  <c r="W1817" i="7" s="1"/>
  <c r="X1817" i="7" s="1"/>
  <c r="AE1817" i="7"/>
  <c r="AF1817" i="7" s="1"/>
  <c r="AI1817" i="7" s="1"/>
  <c r="U1818" i="7"/>
  <c r="W1818" i="7" s="1"/>
  <c r="X1818" i="7" s="1"/>
  <c r="AE1818" i="7"/>
  <c r="AF1818" i="7" s="1"/>
  <c r="AI1818" i="7" s="1"/>
  <c r="U1819" i="7"/>
  <c r="W1819" i="7" s="1"/>
  <c r="X1819" i="7" s="1"/>
  <c r="AE1819" i="7"/>
  <c r="AF1819" i="7" s="1"/>
  <c r="AI1819" i="7" s="1"/>
  <c r="U1820" i="7"/>
  <c r="W1820" i="7" s="1"/>
  <c r="X1820" i="7" s="1"/>
  <c r="AE1820" i="7"/>
  <c r="AF1820" i="7" s="1"/>
  <c r="AI1820" i="7" s="1"/>
  <c r="U1821" i="7"/>
  <c r="W1821" i="7" s="1"/>
  <c r="X1821" i="7" s="1"/>
  <c r="AE1821" i="7"/>
  <c r="AF1821" i="7" s="1"/>
  <c r="AI1821" i="7" s="1"/>
  <c r="U1824" i="7"/>
  <c r="W1824" i="7" s="1"/>
  <c r="X1824" i="7" s="1"/>
  <c r="AE1824" i="7"/>
  <c r="AF1824" i="7" s="1"/>
  <c r="AI1824" i="7" s="1"/>
  <c r="U1825" i="7"/>
  <c r="W1825" i="7" s="1"/>
  <c r="X1825" i="7" s="1"/>
  <c r="AE1825" i="7"/>
  <c r="AF1825" i="7" s="1"/>
  <c r="AI1825" i="7" s="1"/>
  <c r="U1827" i="7"/>
  <c r="W1827" i="7" s="1"/>
  <c r="X1827" i="7" s="1"/>
  <c r="AE1827" i="7"/>
  <c r="AF1827" i="7" s="1"/>
  <c r="AI1827" i="7" s="1"/>
  <c r="U1828" i="7"/>
  <c r="W1828" i="7" s="1"/>
  <c r="X1828" i="7" s="1"/>
  <c r="AE1828" i="7"/>
  <c r="AF1828" i="7" s="1"/>
  <c r="AI1828" i="7" s="1"/>
  <c r="U1830" i="7"/>
  <c r="W1830" i="7" s="1"/>
  <c r="X1830" i="7" s="1"/>
  <c r="AE1830" i="7"/>
  <c r="AF1830" i="7" s="1"/>
  <c r="AI1830" i="7" s="1"/>
  <c r="U1834" i="7"/>
  <c r="W1834" i="7" s="1"/>
  <c r="X1834" i="7" s="1"/>
  <c r="AE1834" i="7"/>
  <c r="AF1834" i="7" s="1"/>
  <c r="AI1834" i="7" s="1"/>
  <c r="U1836" i="7"/>
  <c r="W1836" i="7" s="1"/>
  <c r="X1836" i="7" s="1"/>
  <c r="AE1836" i="7"/>
  <c r="AF1836" i="7" s="1"/>
  <c r="AI1836" i="7" s="1"/>
  <c r="U1837" i="7"/>
  <c r="W1837" i="7" s="1"/>
  <c r="X1837" i="7" s="1"/>
  <c r="AE1837" i="7"/>
  <c r="AF1837" i="7" s="1"/>
  <c r="AI1837" i="7" s="1"/>
  <c r="U1839" i="7"/>
  <c r="W1839" i="7" s="1"/>
  <c r="X1839" i="7" s="1"/>
  <c r="AE1839" i="7"/>
  <c r="AF1839" i="7" s="1"/>
  <c r="AI1839" i="7" s="1"/>
  <c r="U1842" i="7"/>
  <c r="W1842" i="7" s="1"/>
  <c r="X1842" i="7" s="1"/>
  <c r="AE1842" i="7"/>
  <c r="AF1842" i="7" s="1"/>
  <c r="AI1842" i="7" s="1"/>
  <c r="U1843" i="7"/>
  <c r="W1843" i="7" s="1"/>
  <c r="X1843" i="7" s="1"/>
  <c r="AE1843" i="7"/>
  <c r="AF1843" i="7" s="1"/>
  <c r="AI1843" i="7" s="1"/>
  <c r="U1845" i="7"/>
  <c r="W1845" i="7" s="1"/>
  <c r="X1845" i="7" s="1"/>
  <c r="AE1845" i="7"/>
  <c r="AF1845" i="7" s="1"/>
  <c r="AI1845" i="7" s="1"/>
  <c r="U1847" i="7"/>
  <c r="W1847" i="7" s="1"/>
  <c r="X1847" i="7" s="1"/>
  <c r="AE1847" i="7"/>
  <c r="AF1847" i="7" s="1"/>
  <c r="AI1847" i="7" s="1"/>
  <c r="U1849" i="7"/>
  <c r="W1849" i="7" s="1"/>
  <c r="X1849" i="7" s="1"/>
  <c r="AE1849" i="7"/>
  <c r="AF1849" i="7" s="1"/>
  <c r="AI1849" i="7" s="1"/>
  <c r="U1852" i="7"/>
  <c r="W1852" i="7" s="1"/>
  <c r="X1852" i="7" s="1"/>
  <c r="AE1852" i="7"/>
  <c r="AF1852" i="7" s="1"/>
  <c r="AI1852" i="7" s="1"/>
  <c r="U1853" i="7"/>
  <c r="W1853" i="7" s="1"/>
  <c r="X1853" i="7" s="1"/>
  <c r="AE1853" i="7"/>
  <c r="AF1853" i="7" s="1"/>
  <c r="AI1853" i="7" s="1"/>
  <c r="U1855" i="7"/>
  <c r="W1855" i="7" s="1"/>
  <c r="X1855" i="7" s="1"/>
  <c r="AE1855" i="7"/>
  <c r="AF1855" i="7" s="1"/>
  <c r="AI1855" i="7" s="1"/>
  <c r="U1857" i="7"/>
  <c r="W1857" i="7" s="1"/>
  <c r="X1857" i="7" s="1"/>
  <c r="AE1857" i="7"/>
  <c r="AF1857" i="7" s="1"/>
  <c r="AI1857" i="7" s="1"/>
  <c r="U1859" i="7"/>
  <c r="W1859" i="7" s="1"/>
  <c r="X1859" i="7" s="1"/>
  <c r="AE1859" i="7"/>
  <c r="AF1859" i="7" s="1"/>
  <c r="AI1859" i="7" s="1"/>
  <c r="U1861" i="7"/>
  <c r="W1861" i="7" s="1"/>
  <c r="X1861" i="7" s="1"/>
  <c r="AE1861" i="7"/>
  <c r="AF1861" i="7" s="1"/>
  <c r="AI1861" i="7" s="1"/>
  <c r="U1863" i="7"/>
  <c r="W1863" i="7" s="1"/>
  <c r="X1863" i="7" s="1"/>
  <c r="AE1863" i="7"/>
  <c r="AF1863" i="7" s="1"/>
  <c r="AI1863" i="7" s="1"/>
  <c r="U1866" i="7"/>
  <c r="W1866" i="7" s="1"/>
  <c r="X1866" i="7" s="1"/>
  <c r="AE1866" i="7"/>
  <c r="AF1866" i="7" s="1"/>
  <c r="AI1866" i="7" s="1"/>
  <c r="U1867" i="7"/>
  <c r="W1867" i="7" s="1"/>
  <c r="X1867" i="7" s="1"/>
  <c r="AE1867" i="7"/>
  <c r="AF1867" i="7" s="1"/>
  <c r="AI1867" i="7" s="1"/>
  <c r="U1870" i="7"/>
  <c r="W1870" i="7" s="1"/>
  <c r="X1870" i="7" s="1"/>
  <c r="AE1870" i="7"/>
  <c r="AF1870" i="7" s="1"/>
  <c r="AI1870" i="7" s="1"/>
  <c r="U1872" i="7"/>
  <c r="W1872" i="7" s="1"/>
  <c r="X1872" i="7" s="1"/>
  <c r="AE1872" i="7"/>
  <c r="AF1872" i="7" s="1"/>
  <c r="AI1872" i="7" s="1"/>
  <c r="U1873" i="7"/>
  <c r="W1873" i="7" s="1"/>
  <c r="X1873" i="7" s="1"/>
  <c r="AE1873" i="7"/>
  <c r="AF1873" i="7" s="1"/>
  <c r="AI1873" i="7" s="1"/>
  <c r="U1875" i="7"/>
  <c r="W1875" i="7" s="1"/>
  <c r="X1875" i="7" s="1"/>
  <c r="AE1875" i="7"/>
  <c r="AF1875" i="7" s="1"/>
  <c r="AI1875" i="7" s="1"/>
  <c r="U1878" i="7"/>
  <c r="W1878" i="7" s="1"/>
  <c r="X1878" i="7" s="1"/>
  <c r="AE1878" i="7"/>
  <c r="AF1878" i="7" s="1"/>
  <c r="AI1878" i="7" s="1"/>
  <c r="U1879" i="7"/>
  <c r="W1879" i="7" s="1"/>
  <c r="X1879" i="7" s="1"/>
  <c r="AE1879" i="7"/>
  <c r="AF1879" i="7" s="1"/>
  <c r="AI1879" i="7" s="1"/>
  <c r="U1880" i="7"/>
  <c r="W1880" i="7" s="1"/>
  <c r="X1880" i="7" s="1"/>
  <c r="AE1880" i="7"/>
  <c r="AF1880" i="7" s="1"/>
  <c r="AI1880" i="7" s="1"/>
  <c r="U1882" i="7"/>
  <c r="W1882" i="7" s="1"/>
  <c r="X1882" i="7" s="1"/>
  <c r="AE1882" i="7"/>
  <c r="AF1882" i="7" s="1"/>
  <c r="AI1882" i="7" s="1"/>
  <c r="U1884" i="7"/>
  <c r="W1884" i="7" s="1"/>
  <c r="X1884" i="7" s="1"/>
  <c r="AE1884" i="7"/>
  <c r="AF1884" i="7" s="1"/>
  <c r="AI1884" i="7" s="1"/>
  <c r="U1886" i="7"/>
  <c r="W1886" i="7" s="1"/>
  <c r="X1886" i="7" s="1"/>
  <c r="AE1886" i="7"/>
  <c r="AF1886" i="7" s="1"/>
  <c r="AI1886" i="7" s="1"/>
  <c r="U1888" i="7"/>
  <c r="W1888" i="7" s="1"/>
  <c r="X1888" i="7" s="1"/>
  <c r="AE1888" i="7"/>
  <c r="AF1888" i="7" s="1"/>
  <c r="AI1888" i="7" s="1"/>
  <c r="U1890" i="7"/>
  <c r="W1890" i="7" s="1"/>
  <c r="X1890" i="7" s="1"/>
  <c r="AE1890" i="7"/>
  <c r="AF1890" i="7" s="1"/>
  <c r="AI1890" i="7" s="1"/>
  <c r="U1892" i="7"/>
  <c r="W1892" i="7" s="1"/>
  <c r="X1892" i="7" s="1"/>
  <c r="AE1892" i="7"/>
  <c r="AF1892" i="7" s="1"/>
  <c r="AI1892" i="7" s="1"/>
  <c r="U1894" i="7"/>
  <c r="W1894" i="7" s="1"/>
  <c r="X1894" i="7" s="1"/>
  <c r="AE1894" i="7"/>
  <c r="AF1894" i="7" s="1"/>
  <c r="AI1894" i="7" s="1"/>
  <c r="U1896" i="7"/>
  <c r="W1896" i="7" s="1"/>
  <c r="X1896" i="7" s="1"/>
  <c r="AE1896" i="7"/>
  <c r="AF1896" i="7" s="1"/>
  <c r="AI1896" i="7" s="1"/>
  <c r="U1899" i="7"/>
  <c r="W1899" i="7" s="1"/>
  <c r="X1899" i="7" s="1"/>
  <c r="AE1899" i="7"/>
  <c r="AF1899" i="7" s="1"/>
  <c r="AI1899" i="7" s="1"/>
  <c r="U1901" i="7"/>
  <c r="W1901" i="7" s="1"/>
  <c r="X1901" i="7" s="1"/>
  <c r="AE1901" i="7"/>
  <c r="AF1901" i="7" s="1"/>
  <c r="AI1901" i="7" s="1"/>
  <c r="U1903" i="7"/>
  <c r="W1903" i="7" s="1"/>
  <c r="X1903" i="7" s="1"/>
  <c r="AE1903" i="7"/>
  <c r="AF1903" i="7" s="1"/>
  <c r="AI1903" i="7" s="1"/>
  <c r="U1905" i="7"/>
  <c r="W1905" i="7" s="1"/>
  <c r="X1905" i="7" s="1"/>
  <c r="AE1905" i="7"/>
  <c r="AF1905" i="7" s="1"/>
  <c r="AI1905" i="7" s="1"/>
  <c r="U1907" i="7"/>
  <c r="W1907" i="7" s="1"/>
  <c r="X1907" i="7" s="1"/>
  <c r="AE1907" i="7"/>
  <c r="AF1907" i="7" s="1"/>
  <c r="AI1907" i="7" s="1"/>
  <c r="U1909" i="7"/>
  <c r="W1909" i="7" s="1"/>
  <c r="X1909" i="7" s="1"/>
  <c r="AE1909" i="7"/>
  <c r="AF1909" i="7" s="1"/>
  <c r="AI1909" i="7" s="1"/>
  <c r="U1914" i="7"/>
  <c r="W1914" i="7" s="1"/>
  <c r="X1914" i="7" s="1"/>
  <c r="AE1914" i="7"/>
  <c r="AF1914" i="7" s="1"/>
  <c r="AI1914" i="7" s="1"/>
  <c r="U1916" i="7"/>
  <c r="W1916" i="7" s="1"/>
  <c r="X1916" i="7" s="1"/>
  <c r="AE1916" i="7"/>
  <c r="AF1916" i="7" s="1"/>
  <c r="AI1916" i="7" s="1"/>
  <c r="U1918" i="7"/>
  <c r="W1918" i="7" s="1"/>
  <c r="X1918" i="7" s="1"/>
  <c r="AE1918" i="7"/>
  <c r="AF1918" i="7" s="1"/>
  <c r="AI1918" i="7" s="1"/>
  <c r="U1920" i="7"/>
  <c r="W1920" i="7" s="1"/>
  <c r="X1920" i="7" s="1"/>
  <c r="AE1920" i="7"/>
  <c r="AF1920" i="7" s="1"/>
  <c r="AI1920" i="7" s="1"/>
  <c r="U1921" i="7"/>
  <c r="W1921" i="7" s="1"/>
  <c r="X1921" i="7" s="1"/>
  <c r="AE1921" i="7"/>
  <c r="AF1921" i="7" s="1"/>
  <c r="AI1921" i="7" s="1"/>
  <c r="U1923" i="7"/>
  <c r="W1923" i="7" s="1"/>
  <c r="X1923" i="7" s="1"/>
  <c r="AE1923" i="7"/>
  <c r="AF1923" i="7" s="1"/>
  <c r="AI1923" i="7" s="1"/>
  <c r="U1924" i="7"/>
  <c r="W1924" i="7" s="1"/>
  <c r="X1924" i="7" s="1"/>
  <c r="AE1924" i="7"/>
  <c r="AF1924" i="7" s="1"/>
  <c r="AI1924" i="7" s="1"/>
  <c r="U1926" i="7"/>
  <c r="W1926" i="7" s="1"/>
  <c r="X1926" i="7" s="1"/>
  <c r="AE1926" i="7"/>
  <c r="AF1926" i="7" s="1"/>
  <c r="AI1926" i="7" s="1"/>
  <c r="U1928" i="7"/>
  <c r="W1928" i="7" s="1"/>
  <c r="X1928" i="7" s="1"/>
  <c r="AE1928" i="7"/>
  <c r="AF1928" i="7" s="1"/>
  <c r="AI1928" i="7" s="1"/>
  <c r="U1930" i="7"/>
  <c r="W1930" i="7" s="1"/>
  <c r="X1930" i="7" s="1"/>
  <c r="AE1930" i="7"/>
  <c r="AF1930" i="7" s="1"/>
  <c r="AI1930" i="7" s="1"/>
  <c r="U1932" i="7"/>
  <c r="W1932" i="7" s="1"/>
  <c r="X1932" i="7" s="1"/>
  <c r="AE1932" i="7"/>
  <c r="AF1932" i="7" s="1"/>
  <c r="AI1932" i="7" s="1"/>
  <c r="U1935" i="7"/>
  <c r="W1935" i="7" s="1"/>
  <c r="X1935" i="7" s="1"/>
  <c r="AE1935" i="7"/>
  <c r="AF1935" i="7" s="1"/>
  <c r="AI1935" i="7" s="1"/>
  <c r="U1937" i="7"/>
  <c r="W1937" i="7" s="1"/>
  <c r="X1937" i="7" s="1"/>
  <c r="AE1937" i="7"/>
  <c r="AF1937" i="7" s="1"/>
  <c r="AI1937" i="7" s="1"/>
  <c r="U1938" i="7"/>
  <c r="W1938" i="7" s="1"/>
  <c r="X1938" i="7" s="1"/>
  <c r="AE1938" i="7"/>
  <c r="AF1938" i="7" s="1"/>
  <c r="AI1938" i="7" s="1"/>
  <c r="U1940" i="7"/>
  <c r="W1940" i="7" s="1"/>
  <c r="X1940" i="7" s="1"/>
  <c r="AE1940" i="7"/>
  <c r="AF1940" i="7" s="1"/>
  <c r="AI1940" i="7" s="1"/>
  <c r="U1942" i="7"/>
  <c r="W1942" i="7" s="1"/>
  <c r="X1942" i="7" s="1"/>
  <c r="AE1942" i="7"/>
  <c r="AF1942" i="7" s="1"/>
  <c r="AI1942" i="7" s="1"/>
  <c r="U1945" i="7"/>
  <c r="W1945" i="7" s="1"/>
  <c r="X1945" i="7" s="1"/>
  <c r="AE1945" i="7"/>
  <c r="AF1945" i="7" s="1"/>
  <c r="AI1945" i="7" s="1"/>
  <c r="U1947" i="7"/>
  <c r="W1947" i="7" s="1"/>
  <c r="X1947" i="7" s="1"/>
  <c r="AE1947" i="7"/>
  <c r="AF1947" i="7" s="1"/>
  <c r="AI1947" i="7" s="1"/>
  <c r="U1949" i="7"/>
  <c r="W1949" i="7" s="1"/>
  <c r="X1949" i="7" s="1"/>
  <c r="AE1949" i="7"/>
  <c r="AF1949" i="7" s="1"/>
  <c r="AI1949" i="7" s="1"/>
  <c r="U1950" i="7"/>
  <c r="W1950" i="7" s="1"/>
  <c r="X1950" i="7" s="1"/>
  <c r="AE1950" i="7"/>
  <c r="AF1950" i="7" s="1"/>
  <c r="AI1950" i="7" s="1"/>
  <c r="U1952" i="7"/>
  <c r="W1952" i="7" s="1"/>
  <c r="X1952" i="7" s="1"/>
  <c r="AE1952" i="7"/>
  <c r="AF1952" i="7" s="1"/>
  <c r="AI1952" i="7" s="1"/>
  <c r="U1954" i="7"/>
  <c r="W1954" i="7" s="1"/>
  <c r="X1954" i="7" s="1"/>
  <c r="AE1954" i="7"/>
  <c r="AF1954" i="7" s="1"/>
  <c r="AI1954" i="7" s="1"/>
  <c r="U1956" i="7"/>
  <c r="W1956" i="7" s="1"/>
  <c r="X1956" i="7" s="1"/>
  <c r="AE1956" i="7"/>
  <c r="AF1956" i="7" s="1"/>
  <c r="AI1956" i="7" s="1"/>
  <c r="U1957" i="7"/>
  <c r="W1957" i="7" s="1"/>
  <c r="X1957" i="7" s="1"/>
  <c r="AE1957" i="7"/>
  <c r="AF1957" i="7" s="1"/>
  <c r="AI1957" i="7" s="1"/>
  <c r="U1960" i="7"/>
  <c r="W1960" i="7" s="1"/>
  <c r="X1960" i="7" s="1"/>
  <c r="AE1960" i="7"/>
  <c r="AF1960" i="7" s="1"/>
  <c r="AI1960" i="7" s="1"/>
  <c r="U1961" i="7"/>
  <c r="W1961" i="7" s="1"/>
  <c r="X1961" i="7" s="1"/>
  <c r="AE1961" i="7"/>
  <c r="AF1961" i="7" s="1"/>
  <c r="AI1961" i="7" s="1"/>
  <c r="U1963" i="7"/>
  <c r="W1963" i="7" s="1"/>
  <c r="X1963" i="7" s="1"/>
  <c r="AE1963" i="7"/>
  <c r="AF1963" i="7" s="1"/>
  <c r="AI1963" i="7" s="1"/>
  <c r="U1965" i="7"/>
  <c r="W1965" i="7" s="1"/>
  <c r="X1965" i="7" s="1"/>
  <c r="AE1965" i="7"/>
  <c r="AF1965" i="7" s="1"/>
  <c r="AI1965" i="7" s="1"/>
  <c r="U1966" i="7"/>
  <c r="W1966" i="7" s="1"/>
  <c r="X1966" i="7" s="1"/>
  <c r="AE1966" i="7"/>
  <c r="AF1966" i="7" s="1"/>
  <c r="AI1966" i="7" s="1"/>
  <c r="U1967" i="7"/>
  <c r="W1967" i="7" s="1"/>
  <c r="X1967" i="7" s="1"/>
  <c r="AE1967" i="7"/>
  <c r="AF1967" i="7" s="1"/>
  <c r="AI1967" i="7" s="1"/>
  <c r="U1968" i="7"/>
  <c r="W1968" i="7" s="1"/>
  <c r="X1968" i="7" s="1"/>
  <c r="AE1968" i="7"/>
  <c r="AF1968" i="7" s="1"/>
  <c r="AI1968" i="7" s="1"/>
  <c r="U1969" i="7"/>
  <c r="W1969" i="7" s="1"/>
  <c r="X1969" i="7" s="1"/>
  <c r="AE1969" i="7"/>
  <c r="AF1969" i="7" s="1"/>
  <c r="AI1969" i="7" s="1"/>
  <c r="U1970" i="7"/>
  <c r="W1970" i="7" s="1"/>
  <c r="X1970" i="7" s="1"/>
  <c r="AE1970" i="7"/>
  <c r="AF1970" i="7" s="1"/>
  <c r="AI1970" i="7" s="1"/>
  <c r="U1971" i="7"/>
  <c r="W1971" i="7" s="1"/>
  <c r="X1971" i="7" s="1"/>
  <c r="AE1971" i="7"/>
  <c r="AF1971" i="7" s="1"/>
  <c r="AI1971" i="7" s="1"/>
  <c r="U1972" i="7"/>
  <c r="W1972" i="7" s="1"/>
  <c r="X1972" i="7" s="1"/>
  <c r="AE1972" i="7"/>
  <c r="AF1972" i="7" s="1"/>
  <c r="AI1972" i="7" s="1"/>
  <c r="U1973" i="7"/>
  <c r="W1973" i="7" s="1"/>
  <c r="X1973" i="7" s="1"/>
  <c r="AE1973" i="7"/>
  <c r="AF1973" i="7" s="1"/>
  <c r="AI1973" i="7" s="1"/>
  <c r="U1974" i="7"/>
  <c r="W1974" i="7" s="1"/>
  <c r="X1974" i="7" s="1"/>
  <c r="AE1974" i="7"/>
  <c r="AF1974" i="7" s="1"/>
  <c r="AI1974" i="7" s="1"/>
  <c r="U1975" i="7"/>
  <c r="W1975" i="7" s="1"/>
  <c r="X1975" i="7" s="1"/>
  <c r="AE1975" i="7"/>
  <c r="AF1975" i="7" s="1"/>
  <c r="AI1975" i="7" s="1"/>
  <c r="U1976" i="7"/>
  <c r="W1976" i="7" s="1"/>
  <c r="X1976" i="7" s="1"/>
  <c r="AE1976" i="7"/>
  <c r="AF1976" i="7" s="1"/>
  <c r="AI1976" i="7" s="1"/>
  <c r="U1977" i="7"/>
  <c r="W1977" i="7" s="1"/>
  <c r="X1977" i="7" s="1"/>
  <c r="AE1977" i="7"/>
  <c r="AF1977" i="7" s="1"/>
  <c r="AI1977" i="7" s="1"/>
  <c r="U1978" i="7"/>
  <c r="W1978" i="7" s="1"/>
  <c r="X1978" i="7" s="1"/>
  <c r="AE1978" i="7"/>
  <c r="AF1978" i="7" s="1"/>
  <c r="AI1978" i="7" s="1"/>
  <c r="U1979" i="7"/>
  <c r="W1979" i="7" s="1"/>
  <c r="X1979" i="7" s="1"/>
  <c r="AE1979" i="7"/>
  <c r="AF1979" i="7" s="1"/>
  <c r="AI1979" i="7" s="1"/>
  <c r="U1980" i="7"/>
  <c r="W1980" i="7" s="1"/>
  <c r="X1980" i="7" s="1"/>
  <c r="AE1980" i="7"/>
  <c r="AF1980" i="7" s="1"/>
  <c r="AI1980" i="7" s="1"/>
  <c r="U1981" i="7"/>
  <c r="W1981" i="7" s="1"/>
  <c r="X1981" i="7" s="1"/>
  <c r="AE1981" i="7"/>
  <c r="AF1981" i="7" s="1"/>
  <c r="AI1981" i="7" s="1"/>
  <c r="U1982" i="7"/>
  <c r="W1982" i="7" s="1"/>
  <c r="X1982" i="7" s="1"/>
  <c r="AE1982" i="7"/>
  <c r="AF1982" i="7" s="1"/>
  <c r="AI1982" i="7" s="1"/>
  <c r="U1983" i="7"/>
  <c r="W1983" i="7" s="1"/>
  <c r="X1983" i="7" s="1"/>
  <c r="AE1983" i="7"/>
  <c r="AF1983" i="7" s="1"/>
  <c r="AI1983" i="7" s="1"/>
  <c r="U1984" i="7"/>
  <c r="W1984" i="7" s="1"/>
  <c r="X1984" i="7" s="1"/>
  <c r="AE1984" i="7"/>
  <c r="AF1984" i="7" s="1"/>
  <c r="AI1984" i="7" s="1"/>
  <c r="U1985" i="7"/>
  <c r="W1985" i="7" s="1"/>
  <c r="X1985" i="7" s="1"/>
  <c r="AE1985" i="7"/>
  <c r="AF1985" i="7" s="1"/>
  <c r="AI1985" i="7" s="1"/>
  <c r="U1986" i="7"/>
  <c r="W1986" i="7" s="1"/>
  <c r="X1986" i="7" s="1"/>
  <c r="AE1986" i="7"/>
  <c r="AF1986" i="7" s="1"/>
  <c r="AI1986" i="7" s="1"/>
  <c r="U1987" i="7"/>
  <c r="W1987" i="7" s="1"/>
  <c r="X1987" i="7" s="1"/>
  <c r="AE1987" i="7"/>
  <c r="AF1987" i="7" s="1"/>
  <c r="AI1987" i="7" s="1"/>
  <c r="U1988" i="7"/>
  <c r="W1988" i="7" s="1"/>
  <c r="X1988" i="7" s="1"/>
  <c r="AE1988" i="7"/>
  <c r="AF1988" i="7" s="1"/>
  <c r="AI1988" i="7" s="1"/>
  <c r="U1989" i="7"/>
  <c r="W1989" i="7" s="1"/>
  <c r="X1989" i="7" s="1"/>
  <c r="AE1989" i="7"/>
  <c r="AF1989" i="7" s="1"/>
  <c r="AI1989" i="7" s="1"/>
  <c r="U1990" i="7"/>
  <c r="W1990" i="7" s="1"/>
  <c r="X1990" i="7" s="1"/>
  <c r="AE1990" i="7"/>
  <c r="AF1990" i="7" s="1"/>
  <c r="AI1990" i="7" s="1"/>
  <c r="U1991" i="7"/>
  <c r="W1991" i="7" s="1"/>
  <c r="X1991" i="7" s="1"/>
  <c r="AE1991" i="7"/>
  <c r="AF1991" i="7" s="1"/>
  <c r="AI1991" i="7" s="1"/>
  <c r="U1992" i="7"/>
  <c r="W1992" i="7" s="1"/>
  <c r="X1992" i="7" s="1"/>
  <c r="AE1992" i="7"/>
  <c r="AF1992" i="7" s="1"/>
  <c r="AI1992" i="7" s="1"/>
  <c r="U1993" i="7"/>
  <c r="W1993" i="7" s="1"/>
  <c r="X1993" i="7" s="1"/>
  <c r="AE1993" i="7"/>
  <c r="AF1993" i="7" s="1"/>
  <c r="AI1993" i="7" s="1"/>
  <c r="U1994" i="7"/>
  <c r="W1994" i="7" s="1"/>
  <c r="X1994" i="7" s="1"/>
  <c r="AE1994" i="7"/>
  <c r="AF1994" i="7" s="1"/>
  <c r="AI1994" i="7" s="1"/>
  <c r="U1995" i="7"/>
  <c r="W1995" i="7" s="1"/>
  <c r="X1995" i="7" s="1"/>
  <c r="AE1995" i="7"/>
  <c r="AF1995" i="7" s="1"/>
  <c r="AI1995" i="7" s="1"/>
  <c r="U1996" i="7"/>
  <c r="W1996" i="7" s="1"/>
  <c r="X1996" i="7" s="1"/>
  <c r="AE1996" i="7"/>
  <c r="AF1996" i="7" s="1"/>
  <c r="AI1996" i="7" s="1"/>
  <c r="U1997" i="7"/>
  <c r="W1997" i="7" s="1"/>
  <c r="X1997" i="7" s="1"/>
  <c r="AE1997" i="7"/>
  <c r="AF1997" i="7" s="1"/>
  <c r="AI1997" i="7" s="1"/>
  <c r="U1998" i="7"/>
  <c r="W1998" i="7" s="1"/>
  <c r="X1998" i="7" s="1"/>
  <c r="AE1998" i="7"/>
  <c r="AF1998" i="7" s="1"/>
  <c r="AI1998" i="7" s="1"/>
  <c r="U1999" i="7"/>
  <c r="W1999" i="7" s="1"/>
  <c r="X1999" i="7" s="1"/>
  <c r="AE1999" i="7"/>
  <c r="AF1999" i="7" s="1"/>
  <c r="AI1999" i="7" s="1"/>
  <c r="U2000" i="7"/>
  <c r="W2000" i="7" s="1"/>
  <c r="X2000" i="7" s="1"/>
  <c r="AE2000" i="7"/>
  <c r="AF2000" i="7" s="1"/>
  <c r="AI2000" i="7" s="1"/>
  <c r="U2001" i="7"/>
  <c r="W2001" i="7" s="1"/>
  <c r="X2001" i="7" s="1"/>
  <c r="AE2001" i="7"/>
  <c r="AF2001" i="7" s="1"/>
  <c r="AI2001" i="7" s="1"/>
  <c r="U2002" i="7"/>
  <c r="W2002" i="7" s="1"/>
  <c r="X2002" i="7" s="1"/>
  <c r="AE2002" i="7"/>
  <c r="AF2002" i="7" s="1"/>
  <c r="AI2002" i="7" s="1"/>
  <c r="U2003" i="7"/>
  <c r="W2003" i="7" s="1"/>
  <c r="X2003" i="7" s="1"/>
  <c r="AE2003" i="7"/>
  <c r="AF2003" i="7" s="1"/>
  <c r="AI2003" i="7" s="1"/>
  <c r="U2004" i="7"/>
  <c r="W2004" i="7" s="1"/>
  <c r="X2004" i="7" s="1"/>
  <c r="AE2004" i="7"/>
  <c r="AF2004" i="7" s="1"/>
  <c r="AI2004" i="7" s="1"/>
  <c r="U2005" i="7"/>
  <c r="W2005" i="7" s="1"/>
  <c r="X2005" i="7" s="1"/>
  <c r="AE2005" i="7"/>
  <c r="AF2005" i="7" s="1"/>
  <c r="AI2005" i="7" s="1"/>
  <c r="U2006" i="7"/>
  <c r="W2006" i="7" s="1"/>
  <c r="X2006" i="7" s="1"/>
  <c r="AE2006" i="7"/>
  <c r="AF2006" i="7" s="1"/>
  <c r="AI2006" i="7" s="1"/>
  <c r="U2007" i="7"/>
  <c r="W2007" i="7" s="1"/>
  <c r="X2007" i="7" s="1"/>
  <c r="AE2007" i="7"/>
  <c r="AF2007" i="7" s="1"/>
  <c r="AI2007" i="7" s="1"/>
  <c r="U2008" i="7"/>
  <c r="W2008" i="7" s="1"/>
  <c r="X2008" i="7" s="1"/>
  <c r="AE2008" i="7"/>
  <c r="AF2008" i="7" s="1"/>
  <c r="AI2008" i="7" s="1"/>
  <c r="U2009" i="7"/>
  <c r="W2009" i="7" s="1"/>
  <c r="X2009" i="7" s="1"/>
  <c r="AE2009" i="7"/>
  <c r="AF2009" i="7" s="1"/>
  <c r="AI2009" i="7" s="1"/>
  <c r="U2010" i="7"/>
  <c r="W2010" i="7" s="1"/>
  <c r="X2010" i="7" s="1"/>
  <c r="AE2010" i="7"/>
  <c r="AF2010" i="7" s="1"/>
  <c r="AI2010" i="7" s="1"/>
  <c r="U2011" i="7"/>
  <c r="W2011" i="7" s="1"/>
  <c r="X2011" i="7" s="1"/>
  <c r="AE2011" i="7"/>
  <c r="AF2011" i="7" s="1"/>
  <c r="AI2011" i="7" s="1"/>
  <c r="U2012" i="7"/>
  <c r="W2012" i="7" s="1"/>
  <c r="X2012" i="7" s="1"/>
  <c r="AE2012" i="7"/>
  <c r="AF2012" i="7" s="1"/>
  <c r="AI2012" i="7" s="1"/>
  <c r="U2013" i="7"/>
  <c r="W2013" i="7" s="1"/>
  <c r="X2013" i="7" s="1"/>
  <c r="AE2013" i="7"/>
  <c r="AF2013" i="7" s="1"/>
  <c r="AI2013" i="7" s="1"/>
  <c r="U2014" i="7"/>
  <c r="W2014" i="7" s="1"/>
  <c r="X2014" i="7" s="1"/>
  <c r="AE2014" i="7"/>
  <c r="AF2014" i="7" s="1"/>
  <c r="AI2014" i="7" s="1"/>
  <c r="U2015" i="7"/>
  <c r="W2015" i="7" s="1"/>
  <c r="X2015" i="7" s="1"/>
  <c r="AE2015" i="7"/>
  <c r="AF2015" i="7" s="1"/>
  <c r="AI2015" i="7" s="1"/>
  <c r="U2016" i="7"/>
  <c r="W2016" i="7" s="1"/>
  <c r="X2016" i="7" s="1"/>
  <c r="AE2016" i="7"/>
  <c r="AF2016" i="7" s="1"/>
  <c r="AI2016" i="7" s="1"/>
  <c r="U2017" i="7"/>
  <c r="W2017" i="7" s="1"/>
  <c r="X2017" i="7" s="1"/>
  <c r="AE2017" i="7"/>
  <c r="AF2017" i="7" s="1"/>
  <c r="AI2017" i="7" s="1"/>
  <c r="U2018" i="7"/>
  <c r="W2018" i="7" s="1"/>
  <c r="X2018" i="7" s="1"/>
  <c r="AE2018" i="7"/>
  <c r="AF2018" i="7" s="1"/>
  <c r="AI2018" i="7" s="1"/>
  <c r="U2019" i="7"/>
  <c r="W2019" i="7" s="1"/>
  <c r="X2019" i="7" s="1"/>
  <c r="AE2019" i="7"/>
  <c r="AF2019" i="7" s="1"/>
  <c r="AI2019" i="7" s="1"/>
  <c r="U2020" i="7"/>
  <c r="W2020" i="7" s="1"/>
  <c r="X2020" i="7" s="1"/>
  <c r="AE2020" i="7"/>
  <c r="AF2020" i="7" s="1"/>
  <c r="AI2020" i="7" s="1"/>
  <c r="U2021" i="7"/>
  <c r="W2021" i="7" s="1"/>
  <c r="X2021" i="7" s="1"/>
  <c r="AE2021" i="7"/>
  <c r="AF2021" i="7" s="1"/>
  <c r="AI2021" i="7" s="1"/>
  <c r="U2022" i="7"/>
  <c r="W2022" i="7" s="1"/>
  <c r="X2022" i="7" s="1"/>
  <c r="AE2022" i="7"/>
  <c r="AF2022" i="7" s="1"/>
  <c r="AI2022" i="7" s="1"/>
  <c r="U2023" i="7"/>
  <c r="W2023" i="7" s="1"/>
  <c r="X2023" i="7" s="1"/>
  <c r="AE2023" i="7"/>
  <c r="AF2023" i="7" s="1"/>
  <c r="AI2023" i="7" s="1"/>
  <c r="U2024" i="7"/>
  <c r="W2024" i="7" s="1"/>
  <c r="X2024" i="7" s="1"/>
  <c r="AE2024" i="7"/>
  <c r="AF2024" i="7" s="1"/>
  <c r="AI2024" i="7" s="1"/>
  <c r="U2025" i="7"/>
  <c r="W2025" i="7" s="1"/>
  <c r="X2025" i="7" s="1"/>
  <c r="AE2025" i="7"/>
  <c r="AF2025" i="7" s="1"/>
  <c r="AI2025" i="7" s="1"/>
  <c r="U2026" i="7"/>
  <c r="W2026" i="7" s="1"/>
  <c r="X2026" i="7" s="1"/>
  <c r="AE2026" i="7"/>
  <c r="AF2026" i="7" s="1"/>
  <c r="AI2026" i="7" s="1"/>
  <c r="U2027" i="7"/>
  <c r="W2027" i="7" s="1"/>
  <c r="X2027" i="7" s="1"/>
  <c r="AE2027" i="7"/>
  <c r="AF2027" i="7" s="1"/>
  <c r="AI2027" i="7" s="1"/>
  <c r="U2028" i="7"/>
  <c r="W2028" i="7" s="1"/>
  <c r="X2028" i="7" s="1"/>
  <c r="AE2028" i="7"/>
  <c r="AF2028" i="7" s="1"/>
  <c r="AI2028" i="7" s="1"/>
  <c r="U2029" i="7"/>
  <c r="W2029" i="7" s="1"/>
  <c r="X2029" i="7" s="1"/>
  <c r="AE2029" i="7"/>
  <c r="AF2029" i="7" s="1"/>
  <c r="AI2029" i="7" s="1"/>
  <c r="U2030" i="7"/>
  <c r="W2030" i="7" s="1"/>
  <c r="X2030" i="7" s="1"/>
  <c r="AE2030" i="7"/>
  <c r="AF2030" i="7" s="1"/>
  <c r="AI2030" i="7" s="1"/>
  <c r="U2031" i="7"/>
  <c r="W2031" i="7" s="1"/>
  <c r="X2031" i="7" s="1"/>
  <c r="AE2031" i="7"/>
  <c r="AF2031" i="7" s="1"/>
  <c r="AI2031" i="7" s="1"/>
  <c r="U2032" i="7"/>
  <c r="W2032" i="7" s="1"/>
  <c r="X2032" i="7" s="1"/>
  <c r="AE2032" i="7"/>
  <c r="AF2032" i="7" s="1"/>
  <c r="AI2032" i="7" s="1"/>
  <c r="U2033" i="7"/>
  <c r="W2033" i="7" s="1"/>
  <c r="X2033" i="7" s="1"/>
  <c r="AE2033" i="7"/>
  <c r="AF2033" i="7" s="1"/>
  <c r="AI2033" i="7" s="1"/>
  <c r="U2034" i="7"/>
  <c r="W2034" i="7" s="1"/>
  <c r="X2034" i="7" s="1"/>
  <c r="AE2034" i="7"/>
  <c r="AF2034" i="7" s="1"/>
  <c r="AI2034" i="7" s="1"/>
  <c r="U2035" i="7"/>
  <c r="W2035" i="7" s="1"/>
  <c r="X2035" i="7" s="1"/>
  <c r="AE2035" i="7"/>
  <c r="AF2035" i="7" s="1"/>
  <c r="AI2035" i="7" s="1"/>
  <c r="U2036" i="7"/>
  <c r="W2036" i="7" s="1"/>
  <c r="X2036" i="7" s="1"/>
  <c r="AE2036" i="7"/>
  <c r="AF2036" i="7" s="1"/>
  <c r="AI2036" i="7" s="1"/>
  <c r="U2037" i="7"/>
  <c r="W2037" i="7" s="1"/>
  <c r="X2037" i="7" s="1"/>
  <c r="AE2037" i="7"/>
  <c r="AF2037" i="7" s="1"/>
  <c r="AI2037" i="7" s="1"/>
  <c r="U2038" i="7"/>
  <c r="W2038" i="7" s="1"/>
  <c r="X2038" i="7" s="1"/>
  <c r="AE2038" i="7"/>
  <c r="AF2038" i="7" s="1"/>
  <c r="AI2038" i="7" s="1"/>
  <c r="U2039" i="7"/>
  <c r="W2039" i="7" s="1"/>
  <c r="X2039" i="7" s="1"/>
  <c r="AE2039" i="7"/>
  <c r="AF2039" i="7" s="1"/>
  <c r="AI2039" i="7" s="1"/>
  <c r="U2040" i="7"/>
  <c r="W2040" i="7" s="1"/>
  <c r="X2040" i="7" s="1"/>
  <c r="AE2040" i="7"/>
  <c r="AF2040" i="7" s="1"/>
  <c r="AI2040" i="7" s="1"/>
  <c r="U2041" i="7"/>
  <c r="W2041" i="7" s="1"/>
  <c r="X2041" i="7" s="1"/>
  <c r="AE2041" i="7"/>
  <c r="AF2041" i="7" s="1"/>
  <c r="AI2041" i="7" s="1"/>
  <c r="U2042" i="7"/>
  <c r="W2042" i="7" s="1"/>
  <c r="X2042" i="7" s="1"/>
  <c r="AE2042" i="7"/>
  <c r="AF2042" i="7" s="1"/>
  <c r="AI2042" i="7" s="1"/>
  <c r="U2043" i="7"/>
  <c r="W2043" i="7" s="1"/>
  <c r="X2043" i="7" s="1"/>
  <c r="AE2043" i="7"/>
  <c r="AF2043" i="7" s="1"/>
  <c r="AI2043" i="7" s="1"/>
  <c r="U2044" i="7"/>
  <c r="W2044" i="7" s="1"/>
  <c r="X2044" i="7" s="1"/>
  <c r="AE2044" i="7"/>
  <c r="AF2044" i="7" s="1"/>
  <c r="AI2044" i="7" s="1"/>
  <c r="U2045" i="7"/>
  <c r="W2045" i="7" s="1"/>
  <c r="X2045" i="7" s="1"/>
  <c r="AE2045" i="7"/>
  <c r="AF2045" i="7" s="1"/>
  <c r="AI2045" i="7" s="1"/>
  <c r="U2046" i="7"/>
  <c r="W2046" i="7" s="1"/>
  <c r="X2046" i="7" s="1"/>
  <c r="AE2046" i="7"/>
  <c r="AF2046" i="7" s="1"/>
  <c r="AI2046" i="7" s="1"/>
  <c r="U2047" i="7"/>
  <c r="W2047" i="7" s="1"/>
  <c r="X2047" i="7" s="1"/>
  <c r="AE2047" i="7"/>
  <c r="AF2047" i="7" s="1"/>
  <c r="AI2047" i="7" s="1"/>
  <c r="U2048" i="7"/>
  <c r="W2048" i="7" s="1"/>
  <c r="X2048" i="7" s="1"/>
  <c r="AE2048" i="7"/>
  <c r="AF2048" i="7" s="1"/>
  <c r="AI2048" i="7" s="1"/>
  <c r="U2049" i="7"/>
  <c r="W2049" i="7" s="1"/>
  <c r="X2049" i="7" s="1"/>
  <c r="AE2049" i="7"/>
  <c r="AF2049" i="7" s="1"/>
  <c r="AI2049" i="7" s="1"/>
  <c r="U2050" i="7"/>
  <c r="W2050" i="7" s="1"/>
  <c r="X2050" i="7" s="1"/>
  <c r="AE2050" i="7"/>
  <c r="AF2050" i="7" s="1"/>
  <c r="AI2050" i="7" s="1"/>
  <c r="U2051" i="7"/>
  <c r="W2051" i="7" s="1"/>
  <c r="X2051" i="7" s="1"/>
  <c r="AE2051" i="7"/>
  <c r="AF2051" i="7" s="1"/>
  <c r="AI2051" i="7" s="1"/>
  <c r="U2052" i="7"/>
  <c r="W2052" i="7" s="1"/>
  <c r="X2052" i="7" s="1"/>
  <c r="AE2052" i="7"/>
  <c r="AF2052" i="7" s="1"/>
  <c r="AI2052" i="7" s="1"/>
  <c r="U2053" i="7"/>
  <c r="W2053" i="7" s="1"/>
  <c r="X2053" i="7" s="1"/>
  <c r="AE2053" i="7"/>
  <c r="AF2053" i="7" s="1"/>
  <c r="AI2053" i="7" s="1"/>
  <c r="U2054" i="7"/>
  <c r="W2054" i="7" s="1"/>
  <c r="X2054" i="7" s="1"/>
  <c r="AE2054" i="7"/>
  <c r="AF2054" i="7" s="1"/>
  <c r="AI2054" i="7" s="1"/>
  <c r="U2055" i="7"/>
  <c r="W2055" i="7" s="1"/>
  <c r="X2055" i="7" s="1"/>
  <c r="AE2055" i="7"/>
  <c r="AF2055" i="7" s="1"/>
  <c r="AI2055" i="7" s="1"/>
  <c r="U2056" i="7"/>
  <c r="W2056" i="7" s="1"/>
  <c r="X2056" i="7" s="1"/>
  <c r="AE2056" i="7"/>
  <c r="AF2056" i="7" s="1"/>
  <c r="AI2056" i="7" s="1"/>
  <c r="U2057" i="7"/>
  <c r="W2057" i="7" s="1"/>
  <c r="X2057" i="7" s="1"/>
  <c r="AE2057" i="7"/>
  <c r="AF2057" i="7" s="1"/>
  <c r="AI2057" i="7" s="1"/>
  <c r="U2058" i="7"/>
  <c r="W2058" i="7" s="1"/>
  <c r="X2058" i="7" s="1"/>
  <c r="AE2058" i="7"/>
  <c r="AF2058" i="7" s="1"/>
  <c r="AI2058" i="7" s="1"/>
  <c r="U2059" i="7"/>
  <c r="W2059" i="7" s="1"/>
  <c r="X2059" i="7" s="1"/>
  <c r="AE2059" i="7"/>
  <c r="AF2059" i="7" s="1"/>
  <c r="AI2059" i="7" s="1"/>
  <c r="U2060" i="7"/>
  <c r="W2060" i="7" s="1"/>
  <c r="X2060" i="7" s="1"/>
  <c r="AE2060" i="7"/>
  <c r="AF2060" i="7" s="1"/>
  <c r="AI2060" i="7" s="1"/>
  <c r="U2061" i="7"/>
  <c r="W2061" i="7" s="1"/>
  <c r="X2061" i="7" s="1"/>
  <c r="AE2061" i="7"/>
  <c r="AF2061" i="7" s="1"/>
  <c r="AI2061" i="7" s="1"/>
  <c r="U2062" i="7"/>
  <c r="W2062" i="7" s="1"/>
  <c r="X2062" i="7" s="1"/>
  <c r="AE2062" i="7"/>
  <c r="AF2062" i="7" s="1"/>
  <c r="AI2062" i="7" s="1"/>
  <c r="U2063" i="7"/>
  <c r="W2063" i="7" s="1"/>
  <c r="X2063" i="7" s="1"/>
  <c r="AE2063" i="7"/>
  <c r="AF2063" i="7" s="1"/>
  <c r="AI2063" i="7" s="1"/>
  <c r="U2064" i="7"/>
  <c r="W2064" i="7" s="1"/>
  <c r="X2064" i="7" s="1"/>
  <c r="AE2064" i="7"/>
  <c r="AF2064" i="7" s="1"/>
  <c r="AI2064" i="7" s="1"/>
  <c r="U2065" i="7"/>
  <c r="W2065" i="7" s="1"/>
  <c r="X2065" i="7" s="1"/>
  <c r="AE2065" i="7"/>
  <c r="AF2065" i="7" s="1"/>
  <c r="AI2065" i="7" s="1"/>
  <c r="U2066" i="7"/>
  <c r="W2066" i="7" s="1"/>
  <c r="X2066" i="7" s="1"/>
  <c r="AE2066" i="7"/>
  <c r="AF2066" i="7" s="1"/>
  <c r="AI2066" i="7" s="1"/>
  <c r="U2067" i="7"/>
  <c r="W2067" i="7" s="1"/>
  <c r="X2067" i="7" s="1"/>
  <c r="AE2067" i="7"/>
  <c r="AF2067" i="7" s="1"/>
  <c r="AI2067" i="7" s="1"/>
  <c r="U2068" i="7"/>
  <c r="W2068" i="7" s="1"/>
  <c r="X2068" i="7" s="1"/>
  <c r="AE2068" i="7"/>
  <c r="AF2068" i="7" s="1"/>
  <c r="AI2068" i="7" s="1"/>
  <c r="U2069" i="7"/>
  <c r="W2069" i="7" s="1"/>
  <c r="X2069" i="7" s="1"/>
  <c r="AE2069" i="7"/>
  <c r="AF2069" i="7" s="1"/>
  <c r="AI2069" i="7" s="1"/>
  <c r="U2070" i="7"/>
  <c r="W2070" i="7" s="1"/>
  <c r="X2070" i="7" s="1"/>
  <c r="AE2070" i="7"/>
  <c r="AF2070" i="7" s="1"/>
  <c r="AI2070" i="7" s="1"/>
  <c r="U2071" i="7"/>
  <c r="W2071" i="7" s="1"/>
  <c r="X2071" i="7" s="1"/>
  <c r="AE2071" i="7"/>
  <c r="AF2071" i="7" s="1"/>
  <c r="AI2071" i="7" s="1"/>
  <c r="U2072" i="7"/>
  <c r="W2072" i="7" s="1"/>
  <c r="X2072" i="7" s="1"/>
  <c r="AE2072" i="7"/>
  <c r="AF2072" i="7" s="1"/>
  <c r="AI2072" i="7" s="1"/>
  <c r="U2073" i="7"/>
  <c r="W2073" i="7" s="1"/>
  <c r="X2073" i="7" s="1"/>
  <c r="AE2073" i="7"/>
  <c r="AF2073" i="7" s="1"/>
  <c r="AI2073" i="7" s="1"/>
  <c r="U2074" i="7"/>
  <c r="W2074" i="7" s="1"/>
  <c r="X2074" i="7" s="1"/>
  <c r="AE2074" i="7"/>
  <c r="AF2074" i="7" s="1"/>
  <c r="AI2074" i="7" s="1"/>
  <c r="U2075" i="7"/>
  <c r="W2075" i="7" s="1"/>
  <c r="X2075" i="7" s="1"/>
  <c r="AE2075" i="7"/>
  <c r="AF2075" i="7" s="1"/>
  <c r="AI2075" i="7" s="1"/>
  <c r="U2076" i="7"/>
  <c r="W2076" i="7" s="1"/>
  <c r="X2076" i="7" s="1"/>
  <c r="AE2076" i="7"/>
  <c r="AF2076" i="7" s="1"/>
  <c r="AI2076" i="7" s="1"/>
  <c r="U2077" i="7"/>
  <c r="W2077" i="7" s="1"/>
  <c r="X2077" i="7" s="1"/>
  <c r="AE2077" i="7"/>
  <c r="AF2077" i="7" s="1"/>
  <c r="AI2077" i="7" s="1"/>
  <c r="U2078" i="7"/>
  <c r="W2078" i="7" s="1"/>
  <c r="X2078" i="7" s="1"/>
  <c r="AE2078" i="7"/>
  <c r="AF2078" i="7" s="1"/>
  <c r="AI2078" i="7" s="1"/>
  <c r="U2079" i="7"/>
  <c r="W2079" i="7" s="1"/>
  <c r="X2079" i="7" s="1"/>
  <c r="AE2079" i="7"/>
  <c r="AF2079" i="7" s="1"/>
  <c r="AI2079" i="7" s="1"/>
  <c r="U2080" i="7"/>
  <c r="W2080" i="7" s="1"/>
  <c r="X2080" i="7" s="1"/>
  <c r="AE2080" i="7"/>
  <c r="AF2080" i="7" s="1"/>
  <c r="AI2080" i="7" s="1"/>
  <c r="U2081" i="7"/>
  <c r="W2081" i="7" s="1"/>
  <c r="X2081" i="7" s="1"/>
  <c r="AE2081" i="7"/>
  <c r="AF2081" i="7" s="1"/>
  <c r="AI2081" i="7" s="1"/>
  <c r="U2082" i="7"/>
  <c r="W2082" i="7" s="1"/>
  <c r="X2082" i="7" s="1"/>
  <c r="AE2082" i="7"/>
  <c r="AF2082" i="7" s="1"/>
  <c r="AI2082" i="7" s="1"/>
  <c r="U2083" i="7"/>
  <c r="W2083" i="7" s="1"/>
  <c r="X2083" i="7" s="1"/>
  <c r="AE2083" i="7"/>
  <c r="AF2083" i="7" s="1"/>
  <c r="AI2083" i="7" s="1"/>
  <c r="U2084" i="7"/>
  <c r="W2084" i="7" s="1"/>
  <c r="X2084" i="7" s="1"/>
  <c r="AE2084" i="7"/>
  <c r="AF2084" i="7" s="1"/>
  <c r="AI2084" i="7" s="1"/>
  <c r="U2085" i="7"/>
  <c r="W2085" i="7" s="1"/>
  <c r="X2085" i="7" s="1"/>
  <c r="AE2085" i="7"/>
  <c r="AF2085" i="7" s="1"/>
  <c r="AI2085" i="7" s="1"/>
  <c r="U2086" i="7"/>
  <c r="W2086" i="7" s="1"/>
  <c r="X2086" i="7" s="1"/>
  <c r="AE2086" i="7"/>
  <c r="AF2086" i="7" s="1"/>
  <c r="AI2086" i="7" s="1"/>
  <c r="U2087" i="7"/>
  <c r="W2087" i="7" s="1"/>
  <c r="X2087" i="7" s="1"/>
  <c r="AE2087" i="7"/>
  <c r="AF2087" i="7" s="1"/>
  <c r="AI2087" i="7" s="1"/>
  <c r="U2088" i="7"/>
  <c r="W2088" i="7" s="1"/>
  <c r="X2088" i="7" s="1"/>
  <c r="AE2088" i="7"/>
  <c r="AF2088" i="7" s="1"/>
  <c r="AI2088" i="7" s="1"/>
  <c r="U2089" i="7"/>
  <c r="W2089" i="7" s="1"/>
  <c r="X2089" i="7" s="1"/>
  <c r="AE2089" i="7"/>
  <c r="AF2089" i="7" s="1"/>
  <c r="AI2089" i="7" s="1"/>
  <c r="U2090" i="7"/>
  <c r="W2090" i="7" s="1"/>
  <c r="X2090" i="7" s="1"/>
  <c r="AE2090" i="7"/>
  <c r="AF2090" i="7" s="1"/>
  <c r="AI2090" i="7" s="1"/>
  <c r="U2091" i="7"/>
  <c r="W2091" i="7" s="1"/>
  <c r="X2091" i="7" s="1"/>
  <c r="AE2091" i="7"/>
  <c r="AF2091" i="7" s="1"/>
  <c r="AI2091" i="7" s="1"/>
  <c r="U2092" i="7"/>
  <c r="W2092" i="7" s="1"/>
  <c r="X2092" i="7" s="1"/>
  <c r="AE2092" i="7"/>
  <c r="AF2092" i="7" s="1"/>
  <c r="AI2092" i="7" s="1"/>
  <c r="U2093" i="7"/>
  <c r="W2093" i="7" s="1"/>
  <c r="X2093" i="7" s="1"/>
  <c r="AE2093" i="7"/>
  <c r="AF2093" i="7" s="1"/>
  <c r="AI2093" i="7" s="1"/>
  <c r="U2094" i="7"/>
  <c r="W2094" i="7" s="1"/>
  <c r="X2094" i="7" s="1"/>
  <c r="AE2094" i="7"/>
  <c r="AF2094" i="7" s="1"/>
  <c r="AI2094" i="7" s="1"/>
  <c r="U2095" i="7"/>
  <c r="W2095" i="7" s="1"/>
  <c r="X2095" i="7" s="1"/>
  <c r="AE2095" i="7"/>
  <c r="AF2095" i="7" s="1"/>
  <c r="AI2095" i="7" s="1"/>
  <c r="U2096" i="7"/>
  <c r="W2096" i="7" s="1"/>
  <c r="X2096" i="7" s="1"/>
  <c r="AE2096" i="7"/>
  <c r="AF2096" i="7" s="1"/>
  <c r="AI2096" i="7" s="1"/>
  <c r="U2097" i="7"/>
  <c r="W2097" i="7" s="1"/>
  <c r="X2097" i="7" s="1"/>
  <c r="AE2097" i="7"/>
  <c r="AF2097" i="7" s="1"/>
  <c r="AI2097" i="7" s="1"/>
  <c r="U2098" i="7"/>
  <c r="W2098" i="7" s="1"/>
  <c r="X2098" i="7" s="1"/>
  <c r="AE2098" i="7"/>
  <c r="AF2098" i="7" s="1"/>
  <c r="AI2098" i="7" s="1"/>
  <c r="U2099" i="7"/>
  <c r="W2099" i="7" s="1"/>
  <c r="X2099" i="7" s="1"/>
  <c r="AE2099" i="7"/>
  <c r="AF2099" i="7" s="1"/>
  <c r="AI2099" i="7" s="1"/>
  <c r="U2100" i="7"/>
  <c r="W2100" i="7" s="1"/>
  <c r="X2100" i="7" s="1"/>
  <c r="AE2100" i="7"/>
  <c r="AF2100" i="7" s="1"/>
  <c r="AI2100" i="7" s="1"/>
  <c r="U2101" i="7"/>
  <c r="W2101" i="7" s="1"/>
  <c r="X2101" i="7" s="1"/>
  <c r="AE2101" i="7"/>
  <c r="AF2101" i="7" s="1"/>
  <c r="AI2101" i="7" s="1"/>
  <c r="U168" i="7"/>
  <c r="W168" i="7" s="1"/>
  <c r="X168" i="7" s="1"/>
  <c r="AE168" i="7"/>
  <c r="AF168" i="7" s="1"/>
  <c r="AI168" i="7" s="1"/>
  <c r="U207" i="7"/>
  <c r="W207" i="7" s="1"/>
  <c r="X207" i="7" s="1"/>
  <c r="AE207" i="7"/>
  <c r="AF207" i="7" s="1"/>
  <c r="AI207" i="7" s="1"/>
  <c r="U220" i="7"/>
  <c r="W220" i="7" s="1"/>
  <c r="X220" i="7" s="1"/>
  <c r="AE220" i="7"/>
  <c r="AF220" i="7" s="1"/>
  <c r="AI220" i="7" s="1"/>
  <c r="U232" i="7"/>
  <c r="W232" i="7" s="1"/>
  <c r="X232" i="7" s="1"/>
  <c r="AE232" i="7"/>
  <c r="AF232" i="7" s="1"/>
  <c r="AI232" i="7" s="1"/>
  <c r="U243" i="7"/>
  <c r="W243" i="7" s="1"/>
  <c r="X243" i="7" s="1"/>
  <c r="AE243" i="7"/>
  <c r="AF243" i="7" s="1"/>
  <c r="AI243" i="7" s="1"/>
  <c r="U254" i="7"/>
  <c r="W254" i="7" s="1"/>
  <c r="X254" i="7" s="1"/>
  <c r="AE254" i="7"/>
  <c r="AF254" i="7" s="1"/>
  <c r="AI254" i="7" s="1"/>
  <c r="U261" i="7"/>
  <c r="W261" i="7" s="1"/>
  <c r="X261" i="7" s="1"/>
  <c r="AE261" i="7"/>
  <c r="AF261" i="7" s="1"/>
  <c r="AI261" i="7" s="1"/>
  <c r="U273" i="7"/>
  <c r="W273" i="7" s="1"/>
  <c r="X273" i="7" s="1"/>
  <c r="AE273" i="7"/>
  <c r="AF273" i="7" s="1"/>
  <c r="AI273" i="7" s="1"/>
  <c r="U282" i="7"/>
  <c r="W282" i="7" s="1"/>
  <c r="X282" i="7" s="1"/>
  <c r="AE282" i="7"/>
  <c r="AF282" i="7" s="1"/>
  <c r="AI282" i="7" s="1"/>
  <c r="U289" i="7"/>
  <c r="W289" i="7" s="1"/>
  <c r="X289" i="7" s="1"/>
  <c r="AE289" i="7"/>
  <c r="AF289" i="7" s="1"/>
  <c r="AI289" i="7" s="1"/>
  <c r="U297" i="7"/>
  <c r="W297" i="7" s="1"/>
  <c r="X297" i="7" s="1"/>
  <c r="AE297" i="7"/>
  <c r="AF297" i="7" s="1"/>
  <c r="AI297" i="7" s="1"/>
  <c r="U305" i="7"/>
  <c r="W305" i="7" s="1"/>
  <c r="X305" i="7" s="1"/>
  <c r="AE305" i="7"/>
  <c r="AF305" i="7" s="1"/>
  <c r="AI305" i="7" s="1"/>
  <c r="U317" i="7"/>
  <c r="W317" i="7" s="1"/>
  <c r="X317" i="7" s="1"/>
  <c r="AE317" i="7"/>
  <c r="AF317" i="7" s="1"/>
  <c r="AI317" i="7" s="1"/>
  <c r="U324" i="7"/>
  <c r="W324" i="7" s="1"/>
  <c r="X324" i="7" s="1"/>
  <c r="AE324" i="7"/>
  <c r="AF324" i="7" s="1"/>
  <c r="AI324" i="7" s="1"/>
  <c r="U334" i="7"/>
  <c r="W334" i="7" s="1"/>
  <c r="X334" i="7" s="1"/>
  <c r="AE334" i="7"/>
  <c r="AF334" i="7" s="1"/>
  <c r="AI334" i="7" s="1"/>
  <c r="U339" i="7"/>
  <c r="W339" i="7" s="1"/>
  <c r="X339" i="7" s="1"/>
  <c r="AE339" i="7"/>
  <c r="AF339" i="7" s="1"/>
  <c r="AI339" i="7" s="1"/>
  <c r="U347" i="7"/>
  <c r="W347" i="7" s="1"/>
  <c r="X347" i="7" s="1"/>
  <c r="AE347" i="7"/>
  <c r="AF347" i="7" s="1"/>
  <c r="AI347" i="7" s="1"/>
  <c r="U353" i="7"/>
  <c r="W353" i="7" s="1"/>
  <c r="X353" i="7" s="1"/>
  <c r="AE353" i="7"/>
  <c r="AF353" i="7" s="1"/>
  <c r="AI353" i="7" s="1"/>
  <c r="U359" i="7"/>
  <c r="W359" i="7" s="1"/>
  <c r="X359" i="7" s="1"/>
  <c r="AE359" i="7"/>
  <c r="AF359" i="7" s="1"/>
  <c r="AI359" i="7" s="1"/>
  <c r="U365" i="7"/>
  <c r="W365" i="7" s="1"/>
  <c r="X365" i="7" s="1"/>
  <c r="AE365" i="7"/>
  <c r="AF365" i="7" s="1"/>
  <c r="AI365" i="7" s="1"/>
  <c r="U373" i="7"/>
  <c r="W373" i="7" s="1"/>
  <c r="X373" i="7" s="1"/>
  <c r="AE373" i="7"/>
  <c r="AF373" i="7" s="1"/>
  <c r="AI373" i="7" s="1"/>
  <c r="U381" i="7"/>
  <c r="W381" i="7" s="1"/>
  <c r="X381" i="7" s="1"/>
  <c r="AE381" i="7"/>
  <c r="AF381" i="7" s="1"/>
  <c r="AI381" i="7" s="1"/>
  <c r="U388" i="7"/>
  <c r="W388" i="7" s="1"/>
  <c r="X388" i="7" s="1"/>
  <c r="AE388" i="7"/>
  <c r="AF388" i="7" s="1"/>
  <c r="AI388" i="7" s="1"/>
  <c r="U402" i="7"/>
  <c r="W402" i="7" s="1"/>
  <c r="X402" i="7" s="1"/>
  <c r="AE402" i="7"/>
  <c r="AF402" i="7" s="1"/>
  <c r="AI402" i="7" s="1"/>
  <c r="U408" i="7"/>
  <c r="W408" i="7" s="1"/>
  <c r="X408" i="7" s="1"/>
  <c r="AE408" i="7"/>
  <c r="AF408" i="7" s="1"/>
  <c r="AI408" i="7" s="1"/>
  <c r="U418" i="7"/>
  <c r="W418" i="7" s="1"/>
  <c r="X418" i="7" s="1"/>
  <c r="AE418" i="7"/>
  <c r="AF418" i="7" s="1"/>
  <c r="AI418" i="7" s="1"/>
  <c r="U424" i="7"/>
  <c r="W424" i="7" s="1"/>
  <c r="X424" i="7" s="1"/>
  <c r="AE424" i="7"/>
  <c r="AF424" i="7" s="1"/>
  <c r="AI424" i="7" s="1"/>
  <c r="U437" i="7"/>
  <c r="W437" i="7" s="1"/>
  <c r="X437" i="7" s="1"/>
  <c r="AE437" i="7"/>
  <c r="AF437" i="7" s="1"/>
  <c r="AI437" i="7" s="1"/>
  <c r="U790" i="7"/>
  <c r="W790" i="7" s="1"/>
  <c r="X790" i="7" s="1"/>
  <c r="AE790" i="7"/>
  <c r="AF790" i="7" s="1"/>
  <c r="AI790" i="7" s="1"/>
  <c r="U813" i="7"/>
  <c r="W813" i="7" s="1"/>
  <c r="X813" i="7" s="1"/>
  <c r="AE813" i="7"/>
  <c r="AF813" i="7" s="1"/>
  <c r="AI813" i="7" s="1"/>
  <c r="U828" i="7"/>
  <c r="W828" i="7" s="1"/>
  <c r="X828" i="7" s="1"/>
  <c r="AE828" i="7"/>
  <c r="AF828" i="7" s="1"/>
  <c r="AI828" i="7" s="1"/>
  <c r="U840" i="7"/>
  <c r="W840" i="7" s="1"/>
  <c r="X840" i="7" s="1"/>
  <c r="AE840" i="7"/>
  <c r="AF840" i="7" s="1"/>
  <c r="AI840" i="7" s="1"/>
  <c r="U880" i="7"/>
  <c r="W880" i="7" s="1"/>
  <c r="X880" i="7" s="1"/>
  <c r="AE880" i="7"/>
  <c r="AF880" i="7" s="1"/>
  <c r="AI880" i="7" s="1"/>
  <c r="U1545" i="7"/>
  <c r="W1545" i="7" s="1"/>
  <c r="X1545" i="7" s="1"/>
  <c r="AE1545" i="7"/>
  <c r="AF1545" i="7" s="1"/>
  <c r="AI1545" i="7" s="1"/>
  <c r="U1583" i="7"/>
  <c r="W1583" i="7" s="1"/>
  <c r="X1583" i="7" s="1"/>
  <c r="AE1583" i="7"/>
  <c r="AF1583" i="7" s="1"/>
  <c r="AI1583" i="7" s="1"/>
  <c r="U1590" i="7"/>
  <c r="W1590" i="7" s="1"/>
  <c r="X1590" i="7" s="1"/>
  <c r="AE1590" i="7"/>
  <c r="AF1590" i="7" s="1"/>
  <c r="AI1590" i="7" s="1"/>
  <c r="U1602" i="7"/>
  <c r="W1602" i="7" s="1"/>
  <c r="X1602" i="7" s="1"/>
  <c r="AE1602" i="7"/>
  <c r="AF1602" i="7" s="1"/>
  <c r="AI1602" i="7" s="1"/>
  <c r="U1632" i="7"/>
  <c r="W1632" i="7" s="1"/>
  <c r="X1632" i="7" s="1"/>
  <c r="AE1632" i="7"/>
  <c r="AF1632" i="7" s="1"/>
  <c r="AI1632" i="7" s="1"/>
  <c r="U1655" i="7"/>
  <c r="W1655" i="7" s="1"/>
  <c r="X1655" i="7" s="1"/>
  <c r="AE1655" i="7"/>
  <c r="AF1655" i="7" s="1"/>
  <c r="AI1655" i="7" s="1"/>
  <c r="U1667" i="7"/>
  <c r="W1667" i="7" s="1"/>
  <c r="X1667" i="7" s="1"/>
  <c r="AE1667" i="7"/>
  <c r="AF1667" i="7" s="1"/>
  <c r="AI1667" i="7" s="1"/>
  <c r="U1712" i="7"/>
  <c r="W1712" i="7" s="1"/>
  <c r="X1712" i="7" s="1"/>
  <c r="AE1712" i="7"/>
  <c r="AF1712" i="7" s="1"/>
  <c r="AI1712" i="7" s="1"/>
  <c r="U1730" i="7"/>
  <c r="W1730" i="7" s="1"/>
  <c r="X1730" i="7" s="1"/>
  <c r="AE1730" i="7"/>
  <c r="AF1730" i="7" s="1"/>
  <c r="AI1730" i="7" s="1"/>
  <c r="U1742" i="7"/>
  <c r="W1742" i="7" s="1"/>
  <c r="X1742" i="7" s="1"/>
  <c r="AE1742" i="7"/>
  <c r="AF1742" i="7" s="1"/>
  <c r="AI1742" i="7" s="1"/>
  <c r="U1760" i="7"/>
  <c r="W1760" i="7" s="1"/>
  <c r="X1760" i="7" s="1"/>
  <c r="AE1760" i="7"/>
  <c r="AF1760" i="7" s="1"/>
  <c r="AI1760" i="7" s="1"/>
  <c r="U428" i="7"/>
  <c r="W428" i="7" s="1"/>
  <c r="X428" i="7" s="1"/>
  <c r="AE428" i="7"/>
  <c r="AF428" i="7" s="1"/>
  <c r="AI428" i="7" s="1"/>
  <c r="U800" i="7"/>
  <c r="W800" i="7" s="1"/>
  <c r="X800" i="7" s="1"/>
  <c r="AE800" i="7"/>
  <c r="AF800" i="7" s="1"/>
  <c r="AI800" i="7" s="1"/>
  <c r="U809" i="7"/>
  <c r="W809" i="7" s="1"/>
  <c r="X809" i="7" s="1"/>
  <c r="AE809" i="7"/>
  <c r="AF809" i="7" s="1"/>
  <c r="AI809" i="7" s="1"/>
  <c r="U822" i="7"/>
  <c r="W822" i="7" s="1"/>
  <c r="X822" i="7" s="1"/>
  <c r="AE822" i="7"/>
  <c r="AF822" i="7" s="1"/>
  <c r="AI822" i="7" s="1"/>
  <c r="U833" i="7"/>
  <c r="W833" i="7" s="1"/>
  <c r="X833" i="7" s="1"/>
  <c r="AE833" i="7"/>
  <c r="AF833" i="7" s="1"/>
  <c r="AI833" i="7" s="1"/>
  <c r="U838" i="7"/>
  <c r="W838" i="7" s="1"/>
  <c r="X838" i="7" s="1"/>
  <c r="AE838" i="7"/>
  <c r="AF838" i="7" s="1"/>
  <c r="AI838" i="7" s="1"/>
  <c r="U844" i="7"/>
  <c r="W844" i="7" s="1"/>
  <c r="X844" i="7" s="1"/>
  <c r="AE844" i="7"/>
  <c r="AF844" i="7" s="1"/>
  <c r="AI844" i="7" s="1"/>
  <c r="U875" i="7"/>
  <c r="W875" i="7" s="1"/>
  <c r="X875" i="7" s="1"/>
  <c r="AE875" i="7"/>
  <c r="AF875" i="7" s="1"/>
  <c r="AI875" i="7" s="1"/>
  <c r="U1544" i="7"/>
  <c r="W1544" i="7" s="1"/>
  <c r="X1544" i="7" s="1"/>
  <c r="AE1544" i="7"/>
  <c r="AF1544" i="7" s="1"/>
  <c r="AI1544" i="7" s="1"/>
  <c r="U1576" i="7"/>
  <c r="W1576" i="7" s="1"/>
  <c r="X1576" i="7" s="1"/>
  <c r="AE1576" i="7"/>
  <c r="AF1576" i="7" s="1"/>
  <c r="AI1576" i="7" s="1"/>
  <c r="U1587" i="7"/>
  <c r="W1587" i="7" s="1"/>
  <c r="X1587" i="7" s="1"/>
  <c r="AE1587" i="7"/>
  <c r="AF1587" i="7" s="1"/>
  <c r="AI1587" i="7" s="1"/>
  <c r="U1600" i="7"/>
  <c r="W1600" i="7" s="1"/>
  <c r="X1600" i="7" s="1"/>
  <c r="AE1600" i="7"/>
  <c r="AF1600" i="7" s="1"/>
  <c r="AI1600" i="7" s="1"/>
  <c r="U1612" i="7"/>
  <c r="W1612" i="7" s="1"/>
  <c r="X1612" i="7" s="1"/>
  <c r="AE1612" i="7"/>
  <c r="AF1612" i="7" s="1"/>
  <c r="AI1612" i="7" s="1"/>
  <c r="U1630" i="7"/>
  <c r="W1630" i="7" s="1"/>
  <c r="X1630" i="7" s="1"/>
  <c r="AE1630" i="7"/>
  <c r="AF1630" i="7" s="1"/>
  <c r="AI1630" i="7" s="1"/>
  <c r="U1647" i="7"/>
  <c r="W1647" i="7" s="1"/>
  <c r="X1647" i="7" s="1"/>
  <c r="AE1647" i="7"/>
  <c r="AF1647" i="7" s="1"/>
  <c r="AI1647" i="7" s="1"/>
  <c r="U1651" i="7"/>
  <c r="W1651" i="7" s="1"/>
  <c r="X1651" i="7" s="1"/>
  <c r="AE1651" i="7"/>
  <c r="AF1651" i="7" s="1"/>
  <c r="AI1651" i="7" s="1"/>
  <c r="U1662" i="7"/>
  <c r="W1662" i="7" s="1"/>
  <c r="X1662" i="7" s="1"/>
  <c r="AE1662" i="7"/>
  <c r="AF1662" i="7" s="1"/>
  <c r="AI1662" i="7" s="1"/>
  <c r="U1673" i="7"/>
  <c r="W1673" i="7" s="1"/>
  <c r="X1673" i="7" s="1"/>
  <c r="AE1673" i="7"/>
  <c r="AF1673" i="7" s="1"/>
  <c r="AI1673" i="7" s="1"/>
  <c r="U1679" i="7"/>
  <c r="W1679" i="7" s="1"/>
  <c r="X1679" i="7" s="1"/>
  <c r="AE1679" i="7"/>
  <c r="AF1679" i="7" s="1"/>
  <c r="AI1679" i="7" s="1"/>
  <c r="U1687" i="7"/>
  <c r="W1687" i="7" s="1"/>
  <c r="X1687" i="7" s="1"/>
  <c r="AE1687" i="7"/>
  <c r="AF1687" i="7" s="1"/>
  <c r="AI1687" i="7" s="1"/>
  <c r="U1738" i="7"/>
  <c r="W1738" i="7" s="1"/>
  <c r="X1738" i="7" s="1"/>
  <c r="AE1738" i="7"/>
  <c r="AF1738" i="7" s="1"/>
  <c r="AI1738" i="7" s="1"/>
  <c r="U1752" i="7"/>
  <c r="W1752" i="7" s="1"/>
  <c r="X1752" i="7" s="1"/>
  <c r="AE1752" i="7"/>
  <c r="AF1752" i="7" s="1"/>
  <c r="AI1752" i="7" s="1"/>
  <c r="AF1729" i="7" l="1"/>
  <c r="AI1729" i="7" s="1"/>
  <c r="AF1733" i="7"/>
  <c r="AI1733" i="7" s="1"/>
  <c r="AF1749" i="7"/>
  <c r="AI1749" i="7" s="1"/>
  <c r="AF1763" i="7"/>
  <c r="AI1763" i="7" s="1"/>
  <c r="AF183" i="7"/>
  <c r="AI183" i="7" s="1"/>
  <c r="AF186" i="7"/>
  <c r="AI186" i="7" s="1"/>
  <c r="Y2" i="7"/>
  <c r="Z2" i="7"/>
  <c r="AD2" i="7"/>
  <c r="AK2" i="7" s="1"/>
  <c r="Y1555" i="7"/>
  <c r="Z1555" i="7"/>
  <c r="AG1555" i="7" s="1"/>
  <c r="AD1555" i="7"/>
  <c r="AK1555" i="7" s="1"/>
  <c r="Y1568" i="7"/>
  <c r="Z1568" i="7"/>
  <c r="AG1568" i="7" s="1"/>
  <c r="AD1568" i="7"/>
  <c r="AK1568" i="7" s="1"/>
  <c r="Y1573" i="7"/>
  <c r="Z1573" i="7"/>
  <c r="AG1573" i="7" s="1"/>
  <c r="AD1573" i="7"/>
  <c r="AK1573" i="7" s="1"/>
  <c r="Y1579" i="7"/>
  <c r="Z1579" i="7"/>
  <c r="AG1579" i="7" s="1"/>
  <c r="AD1579" i="7"/>
  <c r="AK1579" i="7" s="1"/>
  <c r="Y1584" i="7"/>
  <c r="Z1584" i="7"/>
  <c r="AG1584" i="7" s="1"/>
  <c r="AD1584" i="7"/>
  <c r="AK1584" i="7" s="1"/>
  <c r="Y1613" i="7"/>
  <c r="Z1613" i="7"/>
  <c r="AG1613" i="7" s="1"/>
  <c r="AD1613" i="7"/>
  <c r="AK1613" i="7" s="1"/>
  <c r="Y1619" i="7"/>
  <c r="Z1619" i="7"/>
  <c r="AG1619" i="7" s="1"/>
  <c r="AD1619" i="7"/>
  <c r="AK1619" i="7" s="1"/>
  <c r="Y1624" i="7"/>
  <c r="Z1624" i="7"/>
  <c r="AG1624" i="7" s="1"/>
  <c r="AD1624" i="7"/>
  <c r="AK1624" i="7" s="1"/>
  <c r="Y1643" i="7"/>
  <c r="Z1643" i="7"/>
  <c r="AG1643" i="7" s="1"/>
  <c r="AD1643" i="7"/>
  <c r="AK1643" i="7" s="1"/>
  <c r="Y1656" i="7"/>
  <c r="Z1656" i="7"/>
  <c r="AG1656" i="7" s="1"/>
  <c r="AD1656" i="7"/>
  <c r="AK1656" i="7" s="1"/>
  <c r="Y1664" i="7"/>
  <c r="Z1664" i="7"/>
  <c r="AG1664" i="7" s="1"/>
  <c r="AD1664" i="7"/>
  <c r="AK1664" i="7" s="1"/>
  <c r="Y1690" i="7"/>
  <c r="Z1690" i="7"/>
  <c r="AG1690" i="7" s="1"/>
  <c r="AD1690" i="7"/>
  <c r="AK1690" i="7" s="1"/>
  <c r="Y1694" i="7"/>
  <c r="Z1694" i="7"/>
  <c r="AG1694" i="7" s="1"/>
  <c r="AD1694" i="7"/>
  <c r="AK1694" i="7" s="1"/>
  <c r="Y1709" i="7"/>
  <c r="Z1709" i="7"/>
  <c r="AG1709" i="7" s="1"/>
  <c r="AD1709" i="7"/>
  <c r="AK1709" i="7" s="1"/>
  <c r="Y1716" i="7"/>
  <c r="Z1716" i="7"/>
  <c r="AG1716" i="7" s="1"/>
  <c r="AD1716" i="7"/>
  <c r="AK1716" i="7" s="1"/>
  <c r="Y1721" i="7"/>
  <c r="Z1721" i="7"/>
  <c r="AG1721" i="7" s="1"/>
  <c r="AD1721" i="7"/>
  <c r="AK1721" i="7" s="1"/>
  <c r="Y1724" i="7"/>
  <c r="Z1724" i="7"/>
  <c r="AG1724" i="7" s="1"/>
  <c r="AD1724" i="7"/>
  <c r="AK1724" i="7" s="1"/>
  <c r="Y1729" i="7"/>
  <c r="Z1729" i="7"/>
  <c r="AG1729" i="7" s="1"/>
  <c r="AD1729" i="7"/>
  <c r="AK1729" i="7" s="1"/>
  <c r="Y1733" i="7"/>
  <c r="Z1733" i="7"/>
  <c r="AG1733" i="7" s="1"/>
  <c r="AD1733" i="7"/>
  <c r="AK1733" i="7" s="1"/>
  <c r="Y1743" i="7"/>
  <c r="Z1743" i="7"/>
  <c r="AG1743" i="7" s="1"/>
  <c r="AD1743" i="7"/>
  <c r="AK1743" i="7" s="1"/>
  <c r="Y1749" i="7"/>
  <c r="Z1749" i="7"/>
  <c r="AG1749" i="7" s="1"/>
  <c r="AD1749" i="7"/>
  <c r="AK1749" i="7" s="1"/>
  <c r="Y1756" i="7"/>
  <c r="Z1756" i="7"/>
  <c r="AG1756" i="7" s="1"/>
  <c r="AD1756" i="7"/>
  <c r="AK1756" i="7" s="1"/>
  <c r="Y1763" i="7"/>
  <c r="Z1763" i="7"/>
  <c r="AG1763" i="7" s="1"/>
  <c r="AD1763" i="7"/>
  <c r="AK1763" i="7" s="1"/>
  <c r="Y7" i="7"/>
  <c r="Z7" i="7"/>
  <c r="AG7" i="7" s="1"/>
  <c r="AD7" i="7"/>
  <c r="AK7" i="7" s="1"/>
  <c r="Y12" i="7"/>
  <c r="Z12" i="7"/>
  <c r="AG12" i="7" s="1"/>
  <c r="AD12" i="7"/>
  <c r="AK12" i="7" s="1"/>
  <c r="Y16" i="7"/>
  <c r="Z16" i="7"/>
  <c r="AG16" i="7" s="1"/>
  <c r="AD16" i="7"/>
  <c r="AK16" i="7" s="1"/>
  <c r="Y20" i="7"/>
  <c r="Z20" i="7"/>
  <c r="AG20" i="7" s="1"/>
  <c r="AD20" i="7"/>
  <c r="AK20" i="7" s="1"/>
  <c r="Y25" i="7"/>
  <c r="Z25" i="7"/>
  <c r="AG25" i="7" s="1"/>
  <c r="AD25" i="7"/>
  <c r="AK25" i="7" s="1"/>
  <c r="Y28" i="7"/>
  <c r="Z28" i="7"/>
  <c r="AG28" i="7" s="1"/>
  <c r="AD28" i="7"/>
  <c r="AK28" i="7" s="1"/>
  <c r="Y32" i="7"/>
  <c r="Z32" i="7"/>
  <c r="AG32" i="7" s="1"/>
  <c r="AD32" i="7"/>
  <c r="AK32" i="7" s="1"/>
  <c r="Y35" i="7"/>
  <c r="Z35" i="7"/>
  <c r="AG35" i="7" s="1"/>
  <c r="AD35" i="7"/>
  <c r="AK35" i="7" s="1"/>
  <c r="Y39" i="7"/>
  <c r="Z39" i="7"/>
  <c r="AG39" i="7" s="1"/>
  <c r="AD39" i="7"/>
  <c r="AK39" i="7" s="1"/>
  <c r="Y45" i="7"/>
  <c r="Z45" i="7"/>
  <c r="AG45" i="7" s="1"/>
  <c r="AD45" i="7"/>
  <c r="AK45" i="7" s="1"/>
  <c r="Y48" i="7"/>
  <c r="Z48" i="7"/>
  <c r="AG48" i="7" s="1"/>
  <c r="AD48" i="7"/>
  <c r="AK48" i="7" s="1"/>
  <c r="Y53" i="7"/>
  <c r="Z53" i="7"/>
  <c r="AG53" i="7" s="1"/>
  <c r="AD53" i="7"/>
  <c r="AK53" i="7" s="1"/>
  <c r="Y56" i="7"/>
  <c r="Z56" i="7"/>
  <c r="AG56" i="7" s="1"/>
  <c r="AD56" i="7"/>
  <c r="AK56" i="7" s="1"/>
  <c r="Y60" i="7"/>
  <c r="Z60" i="7"/>
  <c r="AG60" i="7" s="1"/>
  <c r="AD60" i="7"/>
  <c r="AK60" i="7" s="1"/>
  <c r="Y65" i="7"/>
  <c r="Z65" i="7"/>
  <c r="AG65" i="7" s="1"/>
  <c r="AD65" i="7"/>
  <c r="AK65" i="7" s="1"/>
  <c r="Y73" i="7"/>
  <c r="Z73" i="7"/>
  <c r="AG73" i="7" s="1"/>
  <c r="AD73" i="7"/>
  <c r="AK73" i="7" s="1"/>
  <c r="Y78" i="7"/>
  <c r="Z78" i="7"/>
  <c r="AG78" i="7" s="1"/>
  <c r="AD78" i="7"/>
  <c r="AK78" i="7" s="1"/>
  <c r="Y82" i="7"/>
  <c r="Z82" i="7"/>
  <c r="AG82" i="7" s="1"/>
  <c r="AD82" i="7"/>
  <c r="AK82" i="7" s="1"/>
  <c r="Y86" i="7"/>
  <c r="Z86" i="7"/>
  <c r="AG86" i="7" s="1"/>
  <c r="AD86" i="7"/>
  <c r="AK86" i="7" s="1"/>
  <c r="Y91" i="7"/>
  <c r="Z91" i="7"/>
  <c r="AG91" i="7" s="1"/>
  <c r="AD91" i="7"/>
  <c r="AK91" i="7" s="1"/>
  <c r="Y97" i="7"/>
  <c r="Z97" i="7"/>
  <c r="AG97" i="7" s="1"/>
  <c r="AD97" i="7"/>
  <c r="AK97" i="7" s="1"/>
  <c r="Y103" i="7"/>
  <c r="Z103" i="7"/>
  <c r="AG103" i="7" s="1"/>
  <c r="AD103" i="7"/>
  <c r="AK103" i="7" s="1"/>
  <c r="Y109" i="7"/>
  <c r="Z109" i="7"/>
  <c r="AG109" i="7" s="1"/>
  <c r="AD109" i="7"/>
  <c r="AK109" i="7" s="1"/>
  <c r="Y116" i="7"/>
  <c r="Z116" i="7"/>
  <c r="AG116" i="7" s="1"/>
  <c r="AD116" i="7"/>
  <c r="AK116" i="7" s="1"/>
  <c r="Y119" i="7"/>
  <c r="Z119" i="7"/>
  <c r="AG119" i="7" s="1"/>
  <c r="AD119" i="7"/>
  <c r="AK119" i="7" s="1"/>
  <c r="Y124" i="7"/>
  <c r="Z124" i="7"/>
  <c r="AG124" i="7" s="1"/>
  <c r="AD124" i="7"/>
  <c r="AK124" i="7" s="1"/>
  <c r="Y129" i="7"/>
  <c r="Z129" i="7"/>
  <c r="AG129" i="7" s="1"/>
  <c r="AD129" i="7"/>
  <c r="AK129" i="7" s="1"/>
  <c r="Y134" i="7"/>
  <c r="Z134" i="7"/>
  <c r="AG134" i="7" s="1"/>
  <c r="AD134" i="7"/>
  <c r="AK134" i="7" s="1"/>
  <c r="Y139" i="7"/>
  <c r="Z139" i="7"/>
  <c r="AG139" i="7" s="1"/>
  <c r="AD139" i="7"/>
  <c r="AK139" i="7" s="1"/>
  <c r="Y145" i="7"/>
  <c r="Z145" i="7"/>
  <c r="AG145" i="7" s="1"/>
  <c r="AD145" i="7"/>
  <c r="AK145" i="7" s="1"/>
  <c r="Y151" i="7"/>
  <c r="Z151" i="7"/>
  <c r="AG151" i="7" s="1"/>
  <c r="AD151" i="7"/>
  <c r="AK151" i="7" s="1"/>
  <c r="Y155" i="7"/>
  <c r="Z155" i="7"/>
  <c r="AG155" i="7" s="1"/>
  <c r="AD155" i="7"/>
  <c r="AK155" i="7" s="1"/>
  <c r="Y163" i="7"/>
  <c r="Z163" i="7"/>
  <c r="AG163" i="7" s="1"/>
  <c r="AD163" i="7"/>
  <c r="AK163" i="7" s="1"/>
  <c r="Y172" i="7"/>
  <c r="Z172" i="7"/>
  <c r="AG172" i="7" s="1"/>
  <c r="AD172" i="7"/>
  <c r="AK172" i="7" s="1"/>
  <c r="Y177" i="7"/>
  <c r="Z177" i="7"/>
  <c r="AG177" i="7" s="1"/>
  <c r="AD177" i="7"/>
  <c r="AK177" i="7" s="1"/>
  <c r="Y182" i="7"/>
  <c r="Z182" i="7"/>
  <c r="AG182" i="7" s="1"/>
  <c r="AD182" i="7"/>
  <c r="AK182" i="7" s="1"/>
  <c r="Y187" i="7"/>
  <c r="Z187" i="7"/>
  <c r="AG187" i="7" s="1"/>
  <c r="AD187" i="7"/>
  <c r="AK187" i="7" s="1"/>
  <c r="Y192" i="7"/>
  <c r="Z192" i="7"/>
  <c r="AG192" i="7" s="1"/>
  <c r="AD192" i="7"/>
  <c r="AK192" i="7" s="1"/>
  <c r="Y196" i="7"/>
  <c r="Z196" i="7"/>
  <c r="AG196" i="7" s="1"/>
  <c r="AD196" i="7"/>
  <c r="AK196" i="7" s="1"/>
  <c r="Y201" i="7"/>
  <c r="Z201" i="7"/>
  <c r="AG201" i="7" s="1"/>
  <c r="AD201" i="7"/>
  <c r="AK201" i="7" s="1"/>
  <c r="Y206" i="7"/>
  <c r="Z206" i="7"/>
  <c r="AG206" i="7" s="1"/>
  <c r="AD206" i="7"/>
  <c r="AK206" i="7" s="1"/>
  <c r="Y210" i="7"/>
  <c r="Z210" i="7"/>
  <c r="AG210" i="7" s="1"/>
  <c r="AD210" i="7"/>
  <c r="AK210" i="7" s="1"/>
  <c r="Y214" i="7"/>
  <c r="Z214" i="7"/>
  <c r="AG214" i="7" s="1"/>
  <c r="AD214" i="7"/>
  <c r="AK214" i="7" s="1"/>
  <c r="Y219" i="7"/>
  <c r="Z219" i="7"/>
  <c r="AG219" i="7" s="1"/>
  <c r="AD219" i="7"/>
  <c r="AK219" i="7" s="1"/>
  <c r="Y222" i="7"/>
  <c r="Z222" i="7"/>
  <c r="AG222" i="7" s="1"/>
  <c r="AD222" i="7"/>
  <c r="AK222" i="7" s="1"/>
  <c r="Y226" i="7"/>
  <c r="Z226" i="7"/>
  <c r="AG226" i="7" s="1"/>
  <c r="AD226" i="7"/>
  <c r="AK226" i="7" s="1"/>
  <c r="Y231" i="7"/>
  <c r="Z231" i="7"/>
  <c r="AG231" i="7" s="1"/>
  <c r="AD231" i="7"/>
  <c r="AK231" i="7" s="1"/>
  <c r="Y235" i="7"/>
  <c r="Z235" i="7"/>
  <c r="AG235" i="7" s="1"/>
  <c r="AD235" i="7"/>
  <c r="AK235" i="7" s="1"/>
  <c r="Y244" i="7"/>
  <c r="Z244" i="7"/>
  <c r="AG244" i="7" s="1"/>
  <c r="AD244" i="7"/>
  <c r="AK244" i="7" s="1"/>
  <c r="Y3" i="7"/>
  <c r="Z3" i="7"/>
  <c r="AG3" i="7" s="1"/>
  <c r="AD3" i="7"/>
  <c r="AK3" i="7" s="1"/>
  <c r="Y11" i="7"/>
  <c r="Z11" i="7"/>
  <c r="AG11" i="7" s="1"/>
  <c r="AD11" i="7"/>
  <c r="AK11" i="7" s="1"/>
  <c r="Y17" i="7"/>
  <c r="Z17" i="7"/>
  <c r="AG17" i="7" s="1"/>
  <c r="AD17" i="7"/>
  <c r="AK17" i="7" s="1"/>
  <c r="Y21" i="7"/>
  <c r="Z21" i="7"/>
  <c r="AG21" i="7" s="1"/>
  <c r="AD21" i="7"/>
  <c r="AK21" i="7" s="1"/>
  <c r="Y26" i="7"/>
  <c r="Z26" i="7"/>
  <c r="AG26" i="7" s="1"/>
  <c r="AD26" i="7"/>
  <c r="AK26" i="7" s="1"/>
  <c r="Y30" i="7"/>
  <c r="Z30" i="7"/>
  <c r="AG30" i="7" s="1"/>
  <c r="AD30" i="7"/>
  <c r="AK30" i="7" s="1"/>
  <c r="Y34" i="7"/>
  <c r="Z34" i="7"/>
  <c r="AG34" i="7" s="1"/>
  <c r="AD34" i="7"/>
  <c r="AK34" i="7" s="1"/>
  <c r="Y42" i="7"/>
  <c r="Z42" i="7"/>
  <c r="AG42" i="7" s="1"/>
  <c r="AD42" i="7"/>
  <c r="AK42" i="7" s="1"/>
  <c r="Y50" i="7"/>
  <c r="Z50" i="7"/>
  <c r="AG50" i="7" s="1"/>
  <c r="AD50" i="7"/>
  <c r="AK50" i="7" s="1"/>
  <c r="Y57" i="7"/>
  <c r="Z57" i="7"/>
  <c r="AG57" i="7" s="1"/>
  <c r="AD57" i="7"/>
  <c r="AK57" i="7" s="1"/>
  <c r="Y63" i="7"/>
  <c r="Z63" i="7"/>
  <c r="AG63" i="7" s="1"/>
  <c r="AD63" i="7"/>
  <c r="AK63" i="7" s="1"/>
  <c r="Y69" i="7"/>
  <c r="Z69" i="7"/>
  <c r="AG69" i="7" s="1"/>
  <c r="AD69" i="7"/>
  <c r="AK69" i="7" s="1"/>
  <c r="Y74" i="7"/>
  <c r="Z74" i="7"/>
  <c r="AG74" i="7" s="1"/>
  <c r="AD74" i="7"/>
  <c r="AK74" i="7" s="1"/>
  <c r="Y79" i="7"/>
  <c r="Z79" i="7"/>
  <c r="AG79" i="7" s="1"/>
  <c r="AD79" i="7"/>
  <c r="AK79" i="7" s="1"/>
  <c r="Y85" i="7"/>
  <c r="Z85" i="7"/>
  <c r="AG85" i="7" s="1"/>
  <c r="AD85" i="7"/>
  <c r="AK85" i="7" s="1"/>
  <c r="Y89" i="7"/>
  <c r="Z89" i="7"/>
  <c r="AG89" i="7" s="1"/>
  <c r="AD89" i="7"/>
  <c r="AK89" i="7" s="1"/>
  <c r="Y95" i="7"/>
  <c r="Z95" i="7"/>
  <c r="AG95" i="7" s="1"/>
  <c r="AD95" i="7"/>
  <c r="AK95" i="7" s="1"/>
  <c r="Y100" i="7"/>
  <c r="Z100" i="7"/>
  <c r="AG100" i="7" s="1"/>
  <c r="AD100" i="7"/>
  <c r="AK100" i="7" s="1"/>
  <c r="Y104" i="7"/>
  <c r="Z104" i="7"/>
  <c r="AG104" i="7" s="1"/>
  <c r="AD104" i="7"/>
  <c r="AK104" i="7" s="1"/>
  <c r="Y108" i="7"/>
  <c r="Z108" i="7"/>
  <c r="AG108" i="7" s="1"/>
  <c r="AD108" i="7"/>
  <c r="AK108" i="7" s="1"/>
  <c r="Y113" i="7"/>
  <c r="Z113" i="7"/>
  <c r="AG113" i="7" s="1"/>
  <c r="AD113" i="7"/>
  <c r="AK113" i="7" s="1"/>
  <c r="Y118" i="7"/>
  <c r="Z118" i="7"/>
  <c r="AG118" i="7" s="1"/>
  <c r="AD118" i="7"/>
  <c r="AK118" i="7" s="1"/>
  <c r="Y122" i="7"/>
  <c r="Z122" i="7"/>
  <c r="AG122" i="7" s="1"/>
  <c r="AD122" i="7"/>
  <c r="AK122" i="7" s="1"/>
  <c r="Y126" i="7"/>
  <c r="Z126" i="7"/>
  <c r="AG126" i="7" s="1"/>
  <c r="AD126" i="7"/>
  <c r="AK126" i="7" s="1"/>
  <c r="Y132" i="7"/>
  <c r="Z132" i="7"/>
  <c r="AG132" i="7" s="1"/>
  <c r="AD132" i="7"/>
  <c r="AK132" i="7" s="1"/>
  <c r="Y137" i="7"/>
  <c r="Z137" i="7"/>
  <c r="AG137" i="7" s="1"/>
  <c r="AD137" i="7"/>
  <c r="AK137" i="7" s="1"/>
  <c r="Y143" i="7"/>
  <c r="Z143" i="7"/>
  <c r="AG143" i="7" s="1"/>
  <c r="AD143" i="7"/>
  <c r="AK143" i="7" s="1"/>
  <c r="Y150" i="7"/>
  <c r="Z150" i="7"/>
  <c r="AG150" i="7" s="1"/>
  <c r="AD150" i="7"/>
  <c r="AK150" i="7" s="1"/>
  <c r="Y154" i="7"/>
  <c r="Z154" i="7"/>
  <c r="AG154" i="7" s="1"/>
  <c r="AD154" i="7"/>
  <c r="AK154" i="7" s="1"/>
  <c r="Y160" i="7"/>
  <c r="Z160" i="7"/>
  <c r="AG160" i="7" s="1"/>
  <c r="AD160" i="7"/>
  <c r="AK160" i="7" s="1"/>
  <c r="Y6" i="7"/>
  <c r="Z6" i="7"/>
  <c r="AG6" i="7" s="1"/>
  <c r="AD6" i="7"/>
  <c r="AK6" i="7" s="1"/>
  <c r="Y9" i="7"/>
  <c r="Z9" i="7"/>
  <c r="AG9" i="7" s="1"/>
  <c r="AD9" i="7"/>
  <c r="AK9" i="7" s="1"/>
  <c r="Y15" i="7"/>
  <c r="Z15" i="7"/>
  <c r="AG15" i="7" s="1"/>
  <c r="AD15" i="7"/>
  <c r="AK15" i="7" s="1"/>
  <c r="Y18" i="7"/>
  <c r="Z18" i="7"/>
  <c r="AG18" i="7" s="1"/>
  <c r="AD18" i="7"/>
  <c r="AK18" i="7" s="1"/>
  <c r="Y23" i="7"/>
  <c r="Z23" i="7"/>
  <c r="AG23" i="7" s="1"/>
  <c r="AD23" i="7"/>
  <c r="AK23" i="7" s="1"/>
  <c r="Y31" i="7"/>
  <c r="Z31" i="7"/>
  <c r="AG31" i="7" s="1"/>
  <c r="AD31" i="7"/>
  <c r="AK31" i="7" s="1"/>
  <c r="Y37" i="7"/>
  <c r="Z37" i="7"/>
  <c r="AG37" i="7" s="1"/>
  <c r="AD37" i="7"/>
  <c r="AK37" i="7" s="1"/>
  <c r="Y43" i="7"/>
  <c r="Z43" i="7"/>
  <c r="AG43" i="7" s="1"/>
  <c r="AD43" i="7"/>
  <c r="AK43" i="7" s="1"/>
  <c r="Y49" i="7"/>
  <c r="Z49" i="7"/>
  <c r="AG49" i="7" s="1"/>
  <c r="AD49" i="7"/>
  <c r="AK49" i="7" s="1"/>
  <c r="Y54" i="7"/>
  <c r="Z54" i="7"/>
  <c r="AG54" i="7" s="1"/>
  <c r="AD54" i="7"/>
  <c r="AK54" i="7" s="1"/>
  <c r="Y58" i="7"/>
  <c r="Z58" i="7"/>
  <c r="AG58" i="7" s="1"/>
  <c r="AD58" i="7"/>
  <c r="AK58" i="7" s="1"/>
  <c r="Y61" i="7"/>
  <c r="Z61" i="7"/>
  <c r="AG61" i="7" s="1"/>
  <c r="AD61" i="7"/>
  <c r="AK61" i="7" s="1"/>
  <c r="Y66" i="7"/>
  <c r="Z66" i="7"/>
  <c r="AG66" i="7" s="1"/>
  <c r="AD66" i="7"/>
  <c r="AK66" i="7" s="1"/>
  <c r="Y71" i="7"/>
  <c r="Z71" i="7"/>
  <c r="AG71" i="7" s="1"/>
  <c r="AD71" i="7"/>
  <c r="AK71" i="7" s="1"/>
  <c r="Y77" i="7"/>
  <c r="Z77" i="7"/>
  <c r="AG77" i="7" s="1"/>
  <c r="AD77" i="7"/>
  <c r="AK77" i="7" s="1"/>
  <c r="Y84" i="7"/>
  <c r="Z84" i="7"/>
  <c r="AG84" i="7" s="1"/>
  <c r="AD84" i="7"/>
  <c r="AK84" i="7" s="1"/>
  <c r="Y90" i="7"/>
  <c r="Z90" i="7"/>
  <c r="AG90" i="7" s="1"/>
  <c r="AD90" i="7"/>
  <c r="AK90" i="7" s="1"/>
  <c r="Y94" i="7"/>
  <c r="Z94" i="7"/>
  <c r="AG94" i="7" s="1"/>
  <c r="AD94" i="7"/>
  <c r="AK94" i="7" s="1"/>
  <c r="Y98" i="7"/>
  <c r="Z98" i="7"/>
  <c r="AG98" i="7" s="1"/>
  <c r="AD98" i="7"/>
  <c r="AK98" i="7" s="1"/>
  <c r="Y102" i="7"/>
  <c r="Z102" i="7"/>
  <c r="AG102" i="7" s="1"/>
  <c r="AD102" i="7"/>
  <c r="AK102" i="7" s="1"/>
  <c r="Y106" i="7"/>
  <c r="Z106" i="7"/>
  <c r="AG106" i="7" s="1"/>
  <c r="AD106" i="7"/>
  <c r="AK106" i="7" s="1"/>
  <c r="Y110" i="7"/>
  <c r="Z110" i="7"/>
  <c r="AG110" i="7" s="1"/>
  <c r="AD110" i="7"/>
  <c r="AK110" i="7" s="1"/>
  <c r="Y117" i="7"/>
  <c r="Z117" i="7"/>
  <c r="AG117" i="7" s="1"/>
  <c r="AD117" i="7"/>
  <c r="AK117" i="7" s="1"/>
  <c r="Y121" i="7"/>
  <c r="Z121" i="7"/>
  <c r="AG121" i="7" s="1"/>
  <c r="AD121" i="7"/>
  <c r="AK121" i="7" s="1"/>
  <c r="Y125" i="7"/>
  <c r="Z125" i="7"/>
  <c r="AG125" i="7" s="1"/>
  <c r="AD125" i="7"/>
  <c r="AK125" i="7" s="1"/>
  <c r="Y130" i="7"/>
  <c r="Z130" i="7"/>
  <c r="AG130" i="7" s="1"/>
  <c r="AD130" i="7"/>
  <c r="AK130" i="7" s="1"/>
  <c r="Y135" i="7"/>
  <c r="Z135" i="7"/>
  <c r="AG135" i="7" s="1"/>
  <c r="AD135" i="7"/>
  <c r="AK135" i="7" s="1"/>
  <c r="Y140" i="7"/>
  <c r="Z140" i="7"/>
  <c r="AG140" i="7" s="1"/>
  <c r="AD140" i="7"/>
  <c r="AK140" i="7" s="1"/>
  <c r="Y144" i="7"/>
  <c r="Z144" i="7"/>
  <c r="AG144" i="7" s="1"/>
  <c r="AD144" i="7"/>
  <c r="AK144" i="7" s="1"/>
  <c r="Y149" i="7"/>
  <c r="Z149" i="7"/>
  <c r="AG149" i="7" s="1"/>
  <c r="AD149" i="7"/>
  <c r="AK149" i="7" s="1"/>
  <c r="Y153" i="7"/>
  <c r="Z153" i="7"/>
  <c r="AG153" i="7" s="1"/>
  <c r="AD153" i="7"/>
  <c r="AK153" i="7" s="1"/>
  <c r="Y158" i="7"/>
  <c r="Z158" i="7"/>
  <c r="AG158" i="7" s="1"/>
  <c r="AD158" i="7"/>
  <c r="AK158" i="7" s="1"/>
  <c r="Y161" i="7"/>
  <c r="Z161" i="7"/>
  <c r="AG161" i="7" s="1"/>
  <c r="AD161" i="7"/>
  <c r="AK161" i="7" s="1"/>
  <c r="Y167" i="7"/>
  <c r="Z167" i="7"/>
  <c r="AG167" i="7" s="1"/>
  <c r="AD167" i="7"/>
  <c r="AK167" i="7" s="1"/>
  <c r="Y173" i="7"/>
  <c r="Z173" i="7"/>
  <c r="AG173" i="7" s="1"/>
  <c r="AD173" i="7"/>
  <c r="AK173" i="7" s="1"/>
  <c r="Y178" i="7"/>
  <c r="Z178" i="7"/>
  <c r="AG178" i="7" s="1"/>
  <c r="AD178" i="7"/>
  <c r="AK178" i="7" s="1"/>
  <c r="Y183" i="7"/>
  <c r="Z183" i="7"/>
  <c r="AG183" i="7" s="1"/>
  <c r="AD183" i="7"/>
  <c r="AK183" i="7" s="1"/>
  <c r="Y186" i="7"/>
  <c r="Z186" i="7"/>
  <c r="AG186" i="7" s="1"/>
  <c r="AD186" i="7"/>
  <c r="AK186" i="7" s="1"/>
  <c r="Y191" i="7"/>
  <c r="Z191" i="7"/>
  <c r="AG191" i="7" s="1"/>
  <c r="AD191" i="7"/>
  <c r="AK191" i="7" s="1"/>
  <c r="Y195" i="7"/>
  <c r="Z195" i="7"/>
  <c r="AG195" i="7" s="1"/>
  <c r="AD195" i="7"/>
  <c r="AK195" i="7" s="1"/>
  <c r="Y200" i="7"/>
  <c r="Z200" i="7"/>
  <c r="AG200" i="7" s="1"/>
  <c r="AD200" i="7"/>
  <c r="AK200" i="7" s="1"/>
  <c r="Y205" i="7"/>
  <c r="Z205" i="7"/>
  <c r="AG205" i="7" s="1"/>
  <c r="AD205" i="7"/>
  <c r="AK205" i="7" s="1"/>
  <c r="Y213" i="7"/>
  <c r="Z213" i="7"/>
  <c r="AG213" i="7" s="1"/>
  <c r="AD213" i="7"/>
  <c r="AK213" i="7" s="1"/>
  <c r="Y217" i="7"/>
  <c r="Z217" i="7"/>
  <c r="AG217" i="7" s="1"/>
  <c r="AD217" i="7"/>
  <c r="AK217" i="7" s="1"/>
  <c r="Y225" i="7"/>
  <c r="Z225" i="7"/>
  <c r="AG225" i="7" s="1"/>
  <c r="AD225" i="7"/>
  <c r="AK225" i="7" s="1"/>
  <c r="Y230" i="7"/>
  <c r="Z230" i="7"/>
  <c r="AG230" i="7" s="1"/>
  <c r="AD230" i="7"/>
  <c r="AK230" i="7" s="1"/>
  <c r="Y236" i="7"/>
  <c r="Z236" i="7"/>
  <c r="AG236" i="7" s="1"/>
  <c r="AD236" i="7"/>
  <c r="AK236" i="7" s="1"/>
  <c r="Y240" i="7"/>
  <c r="Z240" i="7"/>
  <c r="AG240" i="7" s="1"/>
  <c r="AD240" i="7"/>
  <c r="AK240" i="7" s="1"/>
  <c r="Y250" i="7"/>
  <c r="Z250" i="7"/>
  <c r="AG250" i="7" s="1"/>
  <c r="AD250" i="7"/>
  <c r="AK250" i="7" s="1"/>
  <c r="Y256" i="7"/>
  <c r="Z256" i="7"/>
  <c r="AG256" i="7" s="1"/>
  <c r="AD256" i="7"/>
  <c r="AK256" i="7" s="1"/>
  <c r="Y260" i="7"/>
  <c r="Z260" i="7"/>
  <c r="AG260" i="7" s="1"/>
  <c r="AD260" i="7"/>
  <c r="AK260" i="7" s="1"/>
  <c r="Y265" i="7"/>
  <c r="Z265" i="7"/>
  <c r="AG265" i="7" s="1"/>
  <c r="AD265" i="7"/>
  <c r="AK265" i="7" s="1"/>
  <c r="Y269" i="7"/>
  <c r="Z269" i="7"/>
  <c r="AG269" i="7" s="1"/>
  <c r="AD269" i="7"/>
  <c r="AK269" i="7" s="1"/>
  <c r="Y277" i="7"/>
  <c r="Z277" i="7"/>
  <c r="AG277" i="7" s="1"/>
  <c r="AD277" i="7"/>
  <c r="AK277" i="7" s="1"/>
  <c r="Y284" i="7"/>
  <c r="Z284" i="7"/>
  <c r="AG284" i="7" s="1"/>
  <c r="AD284" i="7"/>
  <c r="AK284" i="7" s="1"/>
  <c r="Y291" i="7"/>
  <c r="Z291" i="7"/>
  <c r="AG291" i="7" s="1"/>
  <c r="AD291" i="7"/>
  <c r="AK291" i="7" s="1"/>
  <c r="Y295" i="7"/>
  <c r="Z295" i="7"/>
  <c r="AG295" i="7" s="1"/>
  <c r="AD295" i="7"/>
  <c r="AK295" i="7" s="1"/>
  <c r="Y302" i="7"/>
  <c r="Z302" i="7"/>
  <c r="AG302" i="7" s="1"/>
  <c r="AD302" i="7"/>
  <c r="AK302" i="7" s="1"/>
  <c r="Y306" i="7"/>
  <c r="Z306" i="7"/>
  <c r="AG306" i="7" s="1"/>
  <c r="AD306" i="7"/>
  <c r="AK306" i="7" s="1"/>
  <c r="Y310" i="7"/>
  <c r="Z310" i="7"/>
  <c r="AG310" i="7" s="1"/>
  <c r="AD310" i="7"/>
  <c r="AK310" i="7" s="1"/>
  <c r="Y312" i="7"/>
  <c r="Z312" i="7"/>
  <c r="AG312" i="7" s="1"/>
  <c r="AD312" i="7"/>
  <c r="AK312" i="7" s="1"/>
  <c r="Y315" i="7"/>
  <c r="Z315" i="7"/>
  <c r="AG315" i="7" s="1"/>
  <c r="AD315" i="7"/>
  <c r="AK315" i="7" s="1"/>
  <c r="Y323" i="7"/>
  <c r="Z323" i="7"/>
  <c r="AG323" i="7" s="1"/>
  <c r="AD323" i="7"/>
  <c r="AK323" i="7" s="1"/>
  <c r="Y328" i="7"/>
  <c r="Z328" i="7"/>
  <c r="AG328" i="7" s="1"/>
  <c r="AD328" i="7"/>
  <c r="AK328" i="7" s="1"/>
  <c r="Y332" i="7"/>
  <c r="Z332" i="7"/>
  <c r="AG332" i="7" s="1"/>
  <c r="AD332" i="7"/>
  <c r="AK332" i="7" s="1"/>
  <c r="Y336" i="7"/>
  <c r="Z336" i="7"/>
  <c r="AG336" i="7" s="1"/>
  <c r="AD336" i="7"/>
  <c r="AK336" i="7" s="1"/>
  <c r="Y342" i="7"/>
  <c r="Z342" i="7"/>
  <c r="AG342" i="7" s="1"/>
  <c r="AD342" i="7"/>
  <c r="AK342" i="7" s="1"/>
  <c r="Y346" i="7"/>
  <c r="Z346" i="7"/>
  <c r="AG346" i="7" s="1"/>
  <c r="AD346" i="7"/>
  <c r="AK346" i="7" s="1"/>
  <c r="Y350" i="7"/>
  <c r="Z350" i="7"/>
  <c r="AG350" i="7" s="1"/>
  <c r="AD350" i="7"/>
  <c r="AK350" i="7" s="1"/>
  <c r="Y354" i="7"/>
  <c r="Z354" i="7"/>
  <c r="AG354" i="7" s="1"/>
  <c r="AD354" i="7"/>
  <c r="AK354" i="7" s="1"/>
  <c r="Y358" i="7"/>
  <c r="Z358" i="7"/>
  <c r="AG358" i="7" s="1"/>
  <c r="AD358" i="7"/>
  <c r="AK358" i="7" s="1"/>
  <c r="Y362" i="7"/>
  <c r="Z362" i="7"/>
  <c r="AG362" i="7" s="1"/>
  <c r="AD362" i="7"/>
  <c r="AK362" i="7" s="1"/>
  <c r="Y364" i="7"/>
  <c r="Z364" i="7"/>
  <c r="AG364" i="7" s="1"/>
  <c r="AD364" i="7"/>
  <c r="AK364" i="7" s="1"/>
  <c r="Y367" i="7"/>
  <c r="Z367" i="7"/>
  <c r="AG367" i="7" s="1"/>
  <c r="AD367" i="7"/>
  <c r="AK367" i="7" s="1"/>
  <c r="Y372" i="7"/>
  <c r="Z372" i="7"/>
  <c r="AG372" i="7" s="1"/>
  <c r="AD372" i="7"/>
  <c r="AK372" i="7" s="1"/>
  <c r="Y376" i="7"/>
  <c r="Z376" i="7"/>
  <c r="AG376" i="7" s="1"/>
  <c r="AD376" i="7"/>
  <c r="AK376" i="7" s="1"/>
  <c r="Y380" i="7"/>
  <c r="Z380" i="7"/>
  <c r="AG380" i="7" s="1"/>
  <c r="AD380" i="7"/>
  <c r="AK380" i="7" s="1"/>
  <c r="Y383" i="7"/>
  <c r="Z383" i="7"/>
  <c r="AG383" i="7" s="1"/>
  <c r="AD383" i="7"/>
  <c r="AK383" i="7" s="1"/>
  <c r="Y387" i="7"/>
  <c r="Z387" i="7"/>
  <c r="AG387" i="7" s="1"/>
  <c r="AD387" i="7"/>
  <c r="AK387" i="7" s="1"/>
  <c r="Y392" i="7"/>
  <c r="Z392" i="7"/>
  <c r="AG392" i="7" s="1"/>
  <c r="AD392" i="7"/>
  <c r="AK392" i="7" s="1"/>
  <c r="Y397" i="7"/>
  <c r="Z397" i="7"/>
  <c r="AG397" i="7" s="1"/>
  <c r="AD397" i="7"/>
  <c r="AK397" i="7" s="1"/>
  <c r="Y403" i="7"/>
  <c r="Z403" i="7"/>
  <c r="AG403" i="7" s="1"/>
  <c r="AD403" i="7"/>
  <c r="AK403" i="7" s="1"/>
  <c r="Y411" i="7"/>
  <c r="Z411" i="7"/>
  <c r="AG411" i="7" s="1"/>
  <c r="AD411" i="7"/>
  <c r="AK411" i="7" s="1"/>
  <c r="Y415" i="7"/>
  <c r="Z415" i="7"/>
  <c r="AG415" i="7" s="1"/>
  <c r="AD415" i="7"/>
  <c r="AK415" i="7" s="1"/>
  <c r="Y422" i="7"/>
  <c r="Z422" i="7"/>
  <c r="AG422" i="7" s="1"/>
  <c r="AD422" i="7"/>
  <c r="AK422" i="7" s="1"/>
  <c r="Y430" i="7"/>
  <c r="Z430" i="7"/>
  <c r="AG430" i="7" s="1"/>
  <c r="AD430" i="7"/>
  <c r="AK430" i="7" s="1"/>
  <c r="Y433" i="7"/>
  <c r="Z433" i="7"/>
  <c r="AG433" i="7" s="1"/>
  <c r="AD433" i="7"/>
  <c r="AK433" i="7" s="1"/>
  <c r="Y439" i="7"/>
  <c r="Z439" i="7"/>
  <c r="AG439" i="7" s="1"/>
  <c r="AD439" i="7"/>
  <c r="AK439" i="7" s="1"/>
  <c r="Y789" i="7"/>
  <c r="Z789" i="7"/>
  <c r="AG789" i="7" s="1"/>
  <c r="AD789" i="7"/>
  <c r="AK789" i="7" s="1"/>
  <c r="Y794" i="7"/>
  <c r="Z794" i="7"/>
  <c r="AG794" i="7" s="1"/>
  <c r="AD794" i="7"/>
  <c r="AK794" i="7" s="1"/>
  <c r="Y804" i="7"/>
  <c r="Z804" i="7"/>
  <c r="AG804" i="7" s="1"/>
  <c r="AD804" i="7"/>
  <c r="AK804" i="7" s="1"/>
  <c r="Y807" i="7"/>
  <c r="Z807" i="7"/>
  <c r="AG807" i="7" s="1"/>
  <c r="AD807" i="7"/>
  <c r="AK807" i="7" s="1"/>
  <c r="Y812" i="7"/>
  <c r="Z812" i="7"/>
  <c r="AG812" i="7" s="1"/>
  <c r="AD812" i="7"/>
  <c r="AK812" i="7" s="1"/>
  <c r="Y817" i="7"/>
  <c r="Z817" i="7"/>
  <c r="AG817" i="7" s="1"/>
  <c r="AD817" i="7"/>
  <c r="AK817" i="7" s="1"/>
  <c r="Y824" i="7"/>
  <c r="Z824" i="7"/>
  <c r="AG824" i="7" s="1"/>
  <c r="AD824" i="7"/>
  <c r="AK824" i="7" s="1"/>
  <c r="Y831" i="7"/>
  <c r="Z831" i="7"/>
  <c r="AG831" i="7" s="1"/>
  <c r="AD831" i="7"/>
  <c r="AK831" i="7" s="1"/>
  <c r="Y843" i="7"/>
  <c r="Z843" i="7"/>
  <c r="AG843" i="7" s="1"/>
  <c r="AD843" i="7"/>
  <c r="AK843" i="7" s="1"/>
  <c r="Y850" i="7"/>
  <c r="Z850" i="7"/>
  <c r="AG850" i="7" s="1"/>
  <c r="AD850" i="7"/>
  <c r="AK850" i="7" s="1"/>
  <c r="Y855" i="7"/>
  <c r="Z855" i="7"/>
  <c r="AG855" i="7" s="1"/>
  <c r="AD855" i="7"/>
  <c r="AK855" i="7" s="1"/>
  <c r="Y861" i="7"/>
  <c r="Z861" i="7"/>
  <c r="AG861" i="7" s="1"/>
  <c r="AD861" i="7"/>
  <c r="AK861" i="7" s="1"/>
  <c r="Y868" i="7"/>
  <c r="Z868" i="7"/>
  <c r="AG868" i="7" s="1"/>
  <c r="AD868" i="7"/>
  <c r="AK868" i="7" s="1"/>
  <c r="Y878" i="7"/>
  <c r="Z878" i="7"/>
  <c r="AG878" i="7" s="1"/>
  <c r="AD878" i="7"/>
  <c r="AK878" i="7" s="1"/>
  <c r="Y1519" i="7"/>
  <c r="Z1519" i="7"/>
  <c r="AG1519" i="7" s="1"/>
  <c r="AD1519" i="7"/>
  <c r="AK1519" i="7" s="1"/>
  <c r="Y1525" i="7"/>
  <c r="Z1525" i="7"/>
  <c r="AG1525" i="7" s="1"/>
  <c r="AD1525" i="7"/>
  <c r="AK1525" i="7" s="1"/>
  <c r="Y1530" i="7"/>
  <c r="Z1530" i="7"/>
  <c r="AG1530" i="7" s="1"/>
  <c r="AD1530" i="7"/>
  <c r="AK1530" i="7" s="1"/>
  <c r="Y1534" i="7"/>
  <c r="Z1534" i="7"/>
  <c r="AG1534" i="7" s="1"/>
  <c r="AD1534" i="7"/>
  <c r="AK1534" i="7" s="1"/>
  <c r="Y1537" i="7"/>
  <c r="Z1537" i="7"/>
  <c r="AG1537" i="7" s="1"/>
  <c r="AD1537" i="7"/>
  <c r="AK1537" i="7" s="1"/>
  <c r="Y1550" i="7"/>
  <c r="Z1550" i="7"/>
  <c r="AG1550" i="7" s="1"/>
  <c r="AD1550" i="7"/>
  <c r="AK1550" i="7" s="1"/>
  <c r="Y165" i="7"/>
  <c r="Z165" i="7"/>
  <c r="AG165" i="7" s="1"/>
  <c r="AD165" i="7"/>
  <c r="AK165" i="7" s="1"/>
  <c r="Y169" i="7"/>
  <c r="Z169" i="7"/>
  <c r="AG169" i="7" s="1"/>
  <c r="AD169" i="7"/>
  <c r="AK169" i="7" s="1"/>
  <c r="Y174" i="7"/>
  <c r="Z174" i="7"/>
  <c r="AG174" i="7" s="1"/>
  <c r="AD174" i="7"/>
  <c r="AK174" i="7" s="1"/>
  <c r="Y179" i="7"/>
  <c r="Z179" i="7"/>
  <c r="AG179" i="7" s="1"/>
  <c r="AD179" i="7"/>
  <c r="AK179" i="7" s="1"/>
  <c r="Y184" i="7"/>
  <c r="Z184" i="7"/>
  <c r="AG184" i="7" s="1"/>
  <c r="AD184" i="7"/>
  <c r="AK184" i="7" s="1"/>
  <c r="Y189" i="7"/>
  <c r="Z189" i="7"/>
  <c r="AG189" i="7" s="1"/>
  <c r="AD189" i="7"/>
  <c r="AK189" i="7" s="1"/>
  <c r="Y194" i="7"/>
  <c r="Z194" i="7"/>
  <c r="AG194" i="7" s="1"/>
  <c r="AD194" i="7"/>
  <c r="AK194" i="7" s="1"/>
  <c r="Y198" i="7"/>
  <c r="Z198" i="7"/>
  <c r="AG198" i="7" s="1"/>
  <c r="AD198" i="7"/>
  <c r="AK198" i="7" s="1"/>
  <c r="Y204" i="7"/>
  <c r="Z204" i="7"/>
  <c r="AG204" i="7" s="1"/>
  <c r="AD204" i="7"/>
  <c r="AK204" i="7" s="1"/>
  <c r="Y208" i="7"/>
  <c r="Z208" i="7"/>
  <c r="AG208" i="7" s="1"/>
  <c r="AD208" i="7"/>
  <c r="AK208" i="7" s="1"/>
  <c r="Y212" i="7"/>
  <c r="Z212" i="7"/>
  <c r="AG212" i="7" s="1"/>
  <c r="AD212" i="7"/>
  <c r="AK212" i="7" s="1"/>
  <c r="Y218" i="7"/>
  <c r="Z218" i="7"/>
  <c r="AG218" i="7" s="1"/>
  <c r="AD218" i="7"/>
  <c r="AK218" i="7" s="1"/>
  <c r="Y221" i="7"/>
  <c r="Z221" i="7"/>
  <c r="AG221" i="7" s="1"/>
  <c r="AD221" i="7"/>
  <c r="AK221" i="7" s="1"/>
  <c r="Y227" i="7"/>
  <c r="Z227" i="7"/>
  <c r="AG227" i="7" s="1"/>
  <c r="AD227" i="7"/>
  <c r="AK227" i="7" s="1"/>
  <c r="Y237" i="7"/>
  <c r="Z237" i="7"/>
  <c r="AG237" i="7" s="1"/>
  <c r="AD237" i="7"/>
  <c r="AK237" i="7" s="1"/>
  <c r="Y242" i="7"/>
  <c r="Z242" i="7"/>
  <c r="AG242" i="7" s="1"/>
  <c r="AD242" i="7"/>
  <c r="AK242" i="7" s="1"/>
  <c r="Y247" i="7"/>
  <c r="Z247" i="7"/>
  <c r="AG247" i="7" s="1"/>
  <c r="AD247" i="7"/>
  <c r="AK247" i="7" s="1"/>
  <c r="Y251" i="7"/>
  <c r="Z251" i="7"/>
  <c r="AG251" i="7" s="1"/>
  <c r="AD251" i="7"/>
  <c r="AK251" i="7" s="1"/>
  <c r="Y255" i="7"/>
  <c r="Z255" i="7"/>
  <c r="AG255" i="7" s="1"/>
  <c r="AD255" i="7"/>
  <c r="AK255" i="7" s="1"/>
  <c r="Y259" i="7"/>
  <c r="Z259" i="7"/>
  <c r="AG259" i="7" s="1"/>
  <c r="AD259" i="7"/>
  <c r="AK259" i="7" s="1"/>
  <c r="Y264" i="7"/>
  <c r="Z264" i="7"/>
  <c r="AG264" i="7" s="1"/>
  <c r="AD264" i="7"/>
  <c r="AK264" i="7" s="1"/>
  <c r="Y268" i="7"/>
  <c r="Z268" i="7"/>
  <c r="AG268" i="7" s="1"/>
  <c r="AD268" i="7"/>
  <c r="AK268" i="7" s="1"/>
  <c r="Y271" i="7"/>
  <c r="Z271" i="7"/>
  <c r="AG271" i="7" s="1"/>
  <c r="AD271" i="7"/>
  <c r="AK271" i="7" s="1"/>
  <c r="Y276" i="7"/>
  <c r="Z276" i="7"/>
  <c r="AG276" i="7" s="1"/>
  <c r="AD276" i="7"/>
  <c r="AK276" i="7" s="1"/>
  <c r="Y280" i="7"/>
  <c r="Z280" i="7"/>
  <c r="AG280" i="7" s="1"/>
  <c r="AD280" i="7"/>
  <c r="AK280" i="7" s="1"/>
  <c r="Y283" i="7"/>
  <c r="Z283" i="7"/>
  <c r="AG283" i="7" s="1"/>
  <c r="AD283" i="7"/>
  <c r="AK283" i="7" s="1"/>
  <c r="Y287" i="7"/>
  <c r="Z287" i="7"/>
  <c r="AG287" i="7" s="1"/>
  <c r="AD287" i="7"/>
  <c r="AK287" i="7" s="1"/>
  <c r="Y292" i="7"/>
  <c r="Z292" i="7"/>
  <c r="AG292" i="7" s="1"/>
  <c r="AD292" i="7"/>
  <c r="AK292" i="7" s="1"/>
  <c r="Y296" i="7"/>
  <c r="Z296" i="7"/>
  <c r="AG296" i="7" s="1"/>
  <c r="AD296" i="7"/>
  <c r="AK296" i="7" s="1"/>
  <c r="Y299" i="7"/>
  <c r="Z299" i="7"/>
  <c r="AG299" i="7" s="1"/>
  <c r="AD299" i="7"/>
  <c r="AK299" i="7" s="1"/>
  <c r="Y303" i="7"/>
  <c r="Z303" i="7"/>
  <c r="AG303" i="7" s="1"/>
  <c r="AD303" i="7"/>
  <c r="AK303" i="7" s="1"/>
  <c r="Y308" i="7"/>
  <c r="Z308" i="7"/>
  <c r="AG308" i="7" s="1"/>
  <c r="AD308" i="7"/>
  <c r="AK308" i="7" s="1"/>
  <c r="Y311" i="7"/>
  <c r="Z311" i="7"/>
  <c r="AG311" i="7" s="1"/>
  <c r="AD311" i="7"/>
  <c r="AK311" i="7" s="1"/>
  <c r="Y314" i="7"/>
  <c r="Z314" i="7"/>
  <c r="AG314" i="7" s="1"/>
  <c r="AD314" i="7"/>
  <c r="AK314" i="7" s="1"/>
  <c r="Y319" i="7"/>
  <c r="Z319" i="7"/>
  <c r="AG319" i="7" s="1"/>
  <c r="AD319" i="7"/>
  <c r="AK319" i="7" s="1"/>
  <c r="Y322" i="7"/>
  <c r="Z322" i="7"/>
  <c r="AG322" i="7" s="1"/>
  <c r="AD322" i="7"/>
  <c r="AK322" i="7" s="1"/>
  <c r="Y327" i="7"/>
  <c r="Z327" i="7"/>
  <c r="AG327" i="7" s="1"/>
  <c r="AD327" i="7"/>
  <c r="AK327" i="7" s="1"/>
  <c r="Y330" i="7"/>
  <c r="Z330" i="7"/>
  <c r="AG330" i="7" s="1"/>
  <c r="AD330" i="7"/>
  <c r="AK330" i="7" s="1"/>
  <c r="Y337" i="7"/>
  <c r="Z337" i="7"/>
  <c r="AG337" i="7" s="1"/>
  <c r="AD337" i="7"/>
  <c r="AK337" i="7" s="1"/>
  <c r="Y340" i="7"/>
  <c r="Z340" i="7"/>
  <c r="AG340" i="7" s="1"/>
  <c r="AD340" i="7"/>
  <c r="AK340" i="7" s="1"/>
  <c r="Y344" i="7"/>
  <c r="Z344" i="7"/>
  <c r="AG344" i="7" s="1"/>
  <c r="AD344" i="7"/>
  <c r="AK344" i="7" s="1"/>
  <c r="Y348" i="7"/>
  <c r="Z348" i="7"/>
  <c r="AG348" i="7" s="1"/>
  <c r="AD348" i="7"/>
  <c r="AK348" i="7" s="1"/>
  <c r="Y352" i="7"/>
  <c r="Z352" i="7"/>
  <c r="AG352" i="7" s="1"/>
  <c r="AD352" i="7"/>
  <c r="AK352" i="7" s="1"/>
  <c r="Y356" i="7"/>
  <c r="Z356" i="7"/>
  <c r="AG356" i="7" s="1"/>
  <c r="AD356" i="7"/>
  <c r="AK356" i="7" s="1"/>
  <c r="Y360" i="7"/>
  <c r="Z360" i="7"/>
  <c r="AG360" i="7" s="1"/>
  <c r="AD360" i="7"/>
  <c r="AK360" i="7" s="1"/>
  <c r="Y363" i="7"/>
  <c r="Z363" i="7"/>
  <c r="AG363" i="7" s="1"/>
  <c r="AD363" i="7"/>
  <c r="AK363" i="7" s="1"/>
  <c r="Y368" i="7"/>
  <c r="Z368" i="7"/>
  <c r="AG368" i="7" s="1"/>
  <c r="AD368" i="7"/>
  <c r="AK368" i="7" s="1"/>
  <c r="Y371" i="7"/>
  <c r="Z371" i="7"/>
  <c r="AG371" i="7" s="1"/>
  <c r="AD371" i="7"/>
  <c r="AK371" i="7" s="1"/>
  <c r="Y377" i="7"/>
  <c r="Z377" i="7"/>
  <c r="AG377" i="7" s="1"/>
  <c r="AD377" i="7"/>
  <c r="AK377" i="7" s="1"/>
  <c r="Y382" i="7"/>
  <c r="Z382" i="7"/>
  <c r="AG382" i="7" s="1"/>
  <c r="AD382" i="7"/>
  <c r="AK382" i="7" s="1"/>
  <c r="Y386" i="7"/>
  <c r="Z386" i="7"/>
  <c r="AG386" i="7" s="1"/>
  <c r="AD386" i="7"/>
  <c r="AK386" i="7" s="1"/>
  <c r="Y389" i="7"/>
  <c r="Z389" i="7"/>
  <c r="AG389" i="7" s="1"/>
  <c r="AD389" i="7"/>
  <c r="AK389" i="7" s="1"/>
  <c r="Y393" i="7"/>
  <c r="Z393" i="7"/>
  <c r="AG393" i="7" s="1"/>
  <c r="AD393" i="7"/>
  <c r="AK393" i="7" s="1"/>
  <c r="Y396" i="7"/>
  <c r="Z396" i="7"/>
  <c r="AG396" i="7" s="1"/>
  <c r="AD396" i="7"/>
  <c r="AK396" i="7" s="1"/>
  <c r="Y399" i="7"/>
  <c r="Z399" i="7"/>
  <c r="AG399" i="7" s="1"/>
  <c r="AD399" i="7"/>
  <c r="AK399" i="7" s="1"/>
  <c r="Y405" i="7"/>
  <c r="Z405" i="7"/>
  <c r="AG405" i="7" s="1"/>
  <c r="AD405" i="7"/>
  <c r="AK405" i="7" s="1"/>
  <c r="Y410" i="7"/>
  <c r="Z410" i="7"/>
  <c r="AG410" i="7" s="1"/>
  <c r="AD410" i="7"/>
  <c r="AK410" i="7" s="1"/>
  <c r="Y413" i="7"/>
  <c r="Z413" i="7"/>
  <c r="AG413" i="7" s="1"/>
  <c r="AD413" i="7"/>
  <c r="AK413" i="7" s="1"/>
  <c r="Y420" i="7"/>
  <c r="Z420" i="7"/>
  <c r="AG420" i="7" s="1"/>
  <c r="AD420" i="7"/>
  <c r="AK420" i="7" s="1"/>
  <c r="Y427" i="7"/>
  <c r="Z427" i="7"/>
  <c r="AG427" i="7" s="1"/>
  <c r="AD427" i="7"/>
  <c r="AK427" i="7" s="1"/>
  <c r="Y432" i="7"/>
  <c r="Z432" i="7"/>
  <c r="AG432" i="7" s="1"/>
  <c r="AD432" i="7"/>
  <c r="AK432" i="7" s="1"/>
  <c r="Y436" i="7"/>
  <c r="Z436" i="7"/>
  <c r="AG436" i="7" s="1"/>
  <c r="AD436" i="7"/>
  <c r="AK436" i="7" s="1"/>
  <c r="Y440" i="7"/>
  <c r="Z440" i="7"/>
  <c r="AG440" i="7" s="1"/>
  <c r="AD440" i="7"/>
  <c r="AK440" i="7" s="1"/>
  <c r="Y786" i="7"/>
  <c r="Z786" i="7"/>
  <c r="AG786" i="7" s="1"/>
  <c r="AD786" i="7"/>
  <c r="AK786" i="7" s="1"/>
  <c r="Y791" i="7"/>
  <c r="Z791" i="7"/>
  <c r="AG791" i="7" s="1"/>
  <c r="AD791" i="7"/>
  <c r="AK791" i="7" s="1"/>
  <c r="Y796" i="7"/>
  <c r="Z796" i="7"/>
  <c r="AG796" i="7" s="1"/>
  <c r="AD796" i="7"/>
  <c r="AK796" i="7" s="1"/>
  <c r="Y803" i="7"/>
  <c r="Z803" i="7"/>
  <c r="AG803" i="7" s="1"/>
  <c r="AD803" i="7"/>
  <c r="AK803" i="7" s="1"/>
  <c r="Y808" i="7"/>
  <c r="Z808" i="7"/>
  <c r="AG808" i="7" s="1"/>
  <c r="AD808" i="7"/>
  <c r="AK808" i="7" s="1"/>
  <c r="Y820" i="7"/>
  <c r="Z820" i="7"/>
  <c r="AG820" i="7" s="1"/>
  <c r="AD820" i="7"/>
  <c r="AK820" i="7" s="1"/>
  <c r="Y830" i="7"/>
  <c r="Z830" i="7"/>
  <c r="AG830" i="7" s="1"/>
  <c r="AD830" i="7"/>
  <c r="AK830" i="7" s="1"/>
  <c r="Y836" i="7"/>
  <c r="Z836" i="7"/>
  <c r="AG836" i="7" s="1"/>
  <c r="AD836" i="7"/>
  <c r="AK836" i="7" s="1"/>
  <c r="Y846" i="7"/>
  <c r="Z846" i="7"/>
  <c r="AG846" i="7" s="1"/>
  <c r="AD846" i="7"/>
  <c r="AK846" i="7" s="1"/>
  <c r="Y849" i="7"/>
  <c r="Z849" i="7"/>
  <c r="AG849" i="7" s="1"/>
  <c r="AD849" i="7"/>
  <c r="AK849" i="7" s="1"/>
  <c r="Y854" i="7"/>
  <c r="Z854" i="7"/>
  <c r="AG854" i="7" s="1"/>
  <c r="AD854" i="7"/>
  <c r="AK854" i="7" s="1"/>
  <c r="Y860" i="7"/>
  <c r="Z860" i="7"/>
  <c r="AG860" i="7" s="1"/>
  <c r="AD860" i="7"/>
  <c r="AK860" i="7" s="1"/>
  <c r="Y864" i="7"/>
  <c r="Z864" i="7"/>
  <c r="AG864" i="7" s="1"/>
  <c r="AD864" i="7"/>
  <c r="AK864" i="7" s="1"/>
  <c r="Y876" i="7"/>
  <c r="Z876" i="7"/>
  <c r="AG876" i="7" s="1"/>
  <c r="AD876" i="7"/>
  <c r="AK876" i="7" s="1"/>
  <c r="Y1522" i="7"/>
  <c r="Z1522" i="7"/>
  <c r="AG1522" i="7" s="1"/>
  <c r="AD1522" i="7"/>
  <c r="AK1522" i="7" s="1"/>
  <c r="Y1527" i="7"/>
  <c r="Z1527" i="7"/>
  <c r="AG1527" i="7" s="1"/>
  <c r="AD1527" i="7"/>
  <c r="AK1527" i="7" s="1"/>
  <c r="Y1531" i="7"/>
  <c r="Z1531" i="7"/>
  <c r="AG1531" i="7" s="1"/>
  <c r="AD1531" i="7"/>
  <c r="AK1531" i="7" s="1"/>
  <c r="Y1536" i="7"/>
  <c r="Z1536" i="7"/>
  <c r="AG1536" i="7" s="1"/>
  <c r="AD1536" i="7"/>
  <c r="AK1536" i="7" s="1"/>
  <c r="Y1551" i="7"/>
  <c r="Z1551" i="7"/>
  <c r="AG1551" i="7" s="1"/>
  <c r="AD1551" i="7"/>
  <c r="AK1551" i="7" s="1"/>
  <c r="Y1553" i="7"/>
  <c r="Z1553" i="7"/>
  <c r="AG1553" i="7" s="1"/>
  <c r="AD1553" i="7"/>
  <c r="AK1553" i="7" s="1"/>
  <c r="Y1558" i="7"/>
  <c r="Z1558" i="7"/>
  <c r="AG1558" i="7" s="1"/>
  <c r="AD1558" i="7"/>
  <c r="AK1558" i="7" s="1"/>
  <c r="Y1561" i="7"/>
  <c r="Z1561" i="7"/>
  <c r="AG1561" i="7" s="1"/>
  <c r="AD1561" i="7"/>
  <c r="AK1561" i="7" s="1"/>
  <c r="Y1567" i="7"/>
  <c r="Z1567" i="7"/>
  <c r="AG1567" i="7" s="1"/>
  <c r="AD1567" i="7"/>
  <c r="AK1567" i="7" s="1"/>
  <c r="Y1572" i="7"/>
  <c r="Z1572" i="7"/>
  <c r="AG1572" i="7" s="1"/>
  <c r="AD1572" i="7"/>
  <c r="AK1572" i="7" s="1"/>
  <c r="Y1577" i="7"/>
  <c r="Z1577" i="7"/>
  <c r="AG1577" i="7" s="1"/>
  <c r="AD1577" i="7"/>
  <c r="AK1577" i="7" s="1"/>
  <c r="Y1581" i="7"/>
  <c r="Z1581" i="7"/>
  <c r="AG1581" i="7" s="1"/>
  <c r="AD1581" i="7"/>
  <c r="AK1581" i="7" s="1"/>
  <c r="Y1594" i="7"/>
  <c r="Z1594" i="7"/>
  <c r="AG1594" i="7" s="1"/>
  <c r="AD1594" i="7"/>
  <c r="AK1594" i="7" s="1"/>
  <c r="Y1611" i="7"/>
  <c r="Z1611" i="7"/>
  <c r="AG1611" i="7" s="1"/>
  <c r="AD1611" i="7"/>
  <c r="AK1611" i="7" s="1"/>
  <c r="Y1614" i="7"/>
  <c r="Z1614" i="7"/>
  <c r="AG1614" i="7" s="1"/>
  <c r="AD1614" i="7"/>
  <c r="AK1614" i="7" s="1"/>
  <c r="Y1618" i="7"/>
  <c r="Z1618" i="7"/>
  <c r="AG1618" i="7" s="1"/>
  <c r="AD1618" i="7"/>
  <c r="AK1618" i="7" s="1"/>
  <c r="Y1623" i="7"/>
  <c r="Z1623" i="7"/>
  <c r="AG1623" i="7" s="1"/>
  <c r="AD1623" i="7"/>
  <c r="AK1623" i="7" s="1"/>
  <c r="Y1635" i="7"/>
  <c r="Z1635" i="7"/>
  <c r="AG1635" i="7" s="1"/>
  <c r="AD1635" i="7"/>
  <c r="AK1635" i="7" s="1"/>
  <c r="Y1653" i="7"/>
  <c r="Z1653" i="7"/>
  <c r="AG1653" i="7" s="1"/>
  <c r="AD1653" i="7"/>
  <c r="AK1653" i="7" s="1"/>
  <c r="Y1660" i="7"/>
  <c r="Z1660" i="7"/>
  <c r="AG1660" i="7" s="1"/>
  <c r="AD1660" i="7"/>
  <c r="AK1660" i="7" s="1"/>
  <c r="Y1672" i="7"/>
  <c r="Z1672" i="7"/>
  <c r="AG1672" i="7" s="1"/>
  <c r="AD1672" i="7"/>
  <c r="AK1672" i="7" s="1"/>
  <c r="Y1685" i="7"/>
  <c r="Z1685" i="7"/>
  <c r="AG1685" i="7" s="1"/>
  <c r="AD1685" i="7"/>
  <c r="AK1685" i="7" s="1"/>
  <c r="Y1699" i="7"/>
  <c r="Z1699" i="7"/>
  <c r="AG1699" i="7" s="1"/>
  <c r="AD1699" i="7"/>
  <c r="AK1699" i="7" s="1"/>
  <c r="Y1707" i="7"/>
  <c r="Z1707" i="7"/>
  <c r="AG1707" i="7" s="1"/>
  <c r="AD1707" i="7"/>
  <c r="AK1707" i="7" s="1"/>
  <c r="Y1710" i="7"/>
  <c r="Z1710" i="7"/>
  <c r="AG1710" i="7" s="1"/>
  <c r="AD1710" i="7"/>
  <c r="AK1710" i="7" s="1"/>
  <c r="Y1714" i="7"/>
  <c r="Z1714" i="7"/>
  <c r="AG1714" i="7" s="1"/>
  <c r="AD1714" i="7"/>
  <c r="AK1714" i="7" s="1"/>
  <c r="Y1718" i="7"/>
  <c r="Z1718" i="7"/>
  <c r="AG1718" i="7" s="1"/>
  <c r="AD1718" i="7"/>
  <c r="AK1718" i="7" s="1"/>
  <c r="Y1744" i="7"/>
  <c r="Z1744" i="7"/>
  <c r="AG1744" i="7" s="1"/>
  <c r="AD1744" i="7"/>
  <c r="AK1744" i="7" s="1"/>
  <c r="Y1746" i="7"/>
  <c r="Z1746" i="7"/>
  <c r="AG1746" i="7" s="1"/>
  <c r="AD1746" i="7"/>
  <c r="AK1746" i="7" s="1"/>
  <c r="Y1753" i="7"/>
  <c r="Z1753" i="7"/>
  <c r="AG1753" i="7" s="1"/>
  <c r="AD1753" i="7"/>
  <c r="AK1753" i="7" s="1"/>
  <c r="Y1757" i="7"/>
  <c r="Z1757" i="7"/>
  <c r="AG1757" i="7" s="1"/>
  <c r="AD1757" i="7"/>
  <c r="AK1757" i="7" s="1"/>
  <c r="Y1762" i="7"/>
  <c r="Z1762" i="7"/>
  <c r="AG1762" i="7" s="1"/>
  <c r="AD1762" i="7"/>
  <c r="AK1762" i="7" s="1"/>
  <c r="Y5" i="7"/>
  <c r="Z5" i="7"/>
  <c r="AG5" i="7" s="1"/>
  <c r="AD5" i="7"/>
  <c r="AK5" i="7" s="1"/>
  <c r="Y10" i="7"/>
  <c r="Z10" i="7"/>
  <c r="AG10" i="7" s="1"/>
  <c r="AD10" i="7"/>
  <c r="AK10" i="7" s="1"/>
  <c r="Y14" i="7"/>
  <c r="Z14" i="7"/>
  <c r="AG14" i="7" s="1"/>
  <c r="AD14" i="7"/>
  <c r="AK14" i="7" s="1"/>
  <c r="Y22" i="7"/>
  <c r="Z22" i="7"/>
  <c r="AG22" i="7" s="1"/>
  <c r="AD22" i="7"/>
  <c r="AK22" i="7" s="1"/>
  <c r="Y27" i="7"/>
  <c r="Z27" i="7"/>
  <c r="AG27" i="7" s="1"/>
  <c r="AD27" i="7"/>
  <c r="AK27" i="7" s="1"/>
  <c r="Y36" i="7"/>
  <c r="Z36" i="7"/>
  <c r="AG36" i="7" s="1"/>
  <c r="AD36" i="7"/>
  <c r="AK36" i="7" s="1"/>
  <c r="Y40" i="7"/>
  <c r="Z40" i="7"/>
  <c r="AG40" i="7" s="1"/>
  <c r="AD40" i="7"/>
  <c r="AK40" i="7" s="1"/>
  <c r="Y46" i="7"/>
  <c r="Z46" i="7"/>
  <c r="AG46" i="7" s="1"/>
  <c r="AD46" i="7"/>
  <c r="AK46" i="7" s="1"/>
  <c r="Y52" i="7"/>
  <c r="Z52" i="7"/>
  <c r="AG52" i="7" s="1"/>
  <c r="AD52" i="7"/>
  <c r="AK52" i="7" s="1"/>
  <c r="Y64" i="7"/>
  <c r="Z64" i="7"/>
  <c r="AG64" i="7" s="1"/>
  <c r="AD64" i="7"/>
  <c r="AK64" i="7" s="1"/>
  <c r="Y68" i="7"/>
  <c r="Z68" i="7"/>
  <c r="AG68" i="7" s="1"/>
  <c r="AD68" i="7"/>
  <c r="AK68" i="7" s="1"/>
  <c r="Y72" i="7"/>
  <c r="Z72" i="7"/>
  <c r="AG72" i="7" s="1"/>
  <c r="AD72" i="7"/>
  <c r="AK72" i="7" s="1"/>
  <c r="Y76" i="7"/>
  <c r="Z76" i="7"/>
  <c r="AG76" i="7" s="1"/>
  <c r="AD76" i="7"/>
  <c r="AK76" i="7" s="1"/>
  <c r="Y81" i="7"/>
  <c r="Z81" i="7"/>
  <c r="AG81" i="7" s="1"/>
  <c r="AD81" i="7"/>
  <c r="AK81" i="7" s="1"/>
  <c r="Y88" i="7"/>
  <c r="Z88" i="7"/>
  <c r="AG88" i="7" s="1"/>
  <c r="AD88" i="7"/>
  <c r="AK88" i="7" s="1"/>
  <c r="Y93" i="7"/>
  <c r="Z93" i="7"/>
  <c r="AG93" i="7" s="1"/>
  <c r="AD93" i="7"/>
  <c r="AK93" i="7" s="1"/>
  <c r="Y99" i="7"/>
  <c r="Z99" i="7"/>
  <c r="AG99" i="7" s="1"/>
  <c r="AD99" i="7"/>
  <c r="AK99" i="7" s="1"/>
  <c r="Y107" i="7"/>
  <c r="Z107" i="7"/>
  <c r="AG107" i="7" s="1"/>
  <c r="AD107" i="7"/>
  <c r="AK107" i="7" s="1"/>
  <c r="Y112" i="7"/>
  <c r="Z112" i="7"/>
  <c r="AG112" i="7" s="1"/>
  <c r="AD112" i="7"/>
  <c r="AK112" i="7" s="1"/>
  <c r="Y115" i="7"/>
  <c r="Z115" i="7"/>
  <c r="AG115" i="7" s="1"/>
  <c r="AD115" i="7"/>
  <c r="AK115" i="7" s="1"/>
  <c r="Y123" i="7"/>
  <c r="Z123" i="7"/>
  <c r="AG123" i="7" s="1"/>
  <c r="AD123" i="7"/>
  <c r="AK123" i="7" s="1"/>
  <c r="Y128" i="7"/>
  <c r="Z128" i="7"/>
  <c r="AG128" i="7" s="1"/>
  <c r="AD128" i="7"/>
  <c r="AK128" i="7" s="1"/>
  <c r="Y133" i="7"/>
  <c r="Z133" i="7"/>
  <c r="AG133" i="7" s="1"/>
  <c r="AD133" i="7"/>
  <c r="AK133" i="7" s="1"/>
  <c r="Y138" i="7"/>
  <c r="Z138" i="7"/>
  <c r="AG138" i="7" s="1"/>
  <c r="AD138" i="7"/>
  <c r="AK138" i="7" s="1"/>
  <c r="Y141" i="7"/>
  <c r="Z141" i="7"/>
  <c r="AG141" i="7" s="1"/>
  <c r="AD141" i="7"/>
  <c r="AK141" i="7" s="1"/>
  <c r="Y146" i="7"/>
  <c r="Z146" i="7"/>
  <c r="AG146" i="7" s="1"/>
  <c r="AD146" i="7"/>
  <c r="AK146" i="7" s="1"/>
  <c r="Y148" i="7"/>
  <c r="Z148" i="7"/>
  <c r="AG148" i="7" s="1"/>
  <c r="AD148" i="7"/>
  <c r="AK148" i="7" s="1"/>
  <c r="Y152" i="7"/>
  <c r="Z152" i="7"/>
  <c r="AG152" i="7" s="1"/>
  <c r="AD152" i="7"/>
  <c r="AK152" i="7" s="1"/>
  <c r="Y157" i="7"/>
  <c r="Z157" i="7"/>
  <c r="AG157" i="7" s="1"/>
  <c r="AD157" i="7"/>
  <c r="AK157" i="7" s="1"/>
  <c r="Y162" i="7"/>
  <c r="Z162" i="7"/>
  <c r="AG162" i="7" s="1"/>
  <c r="AD162" i="7"/>
  <c r="AK162" i="7" s="1"/>
  <c r="Y166" i="7"/>
  <c r="Z166" i="7"/>
  <c r="AG166" i="7" s="1"/>
  <c r="AD166" i="7"/>
  <c r="AK166" i="7" s="1"/>
  <c r="Y170" i="7"/>
  <c r="Z170" i="7"/>
  <c r="AG170" i="7" s="1"/>
  <c r="AD170" i="7"/>
  <c r="AK170" i="7" s="1"/>
  <c r="Y175" i="7"/>
  <c r="Z175" i="7"/>
  <c r="AG175" i="7" s="1"/>
  <c r="AD175" i="7"/>
  <c r="AK175" i="7" s="1"/>
  <c r="Y180" i="7"/>
  <c r="Z180" i="7"/>
  <c r="AG180" i="7" s="1"/>
  <c r="AD180" i="7"/>
  <c r="AK180" i="7" s="1"/>
  <c r="Y185" i="7"/>
  <c r="Z185" i="7"/>
  <c r="AG185" i="7" s="1"/>
  <c r="AD185" i="7"/>
  <c r="AK185" i="7" s="1"/>
  <c r="Y190" i="7"/>
  <c r="Z190" i="7"/>
  <c r="AG190" i="7" s="1"/>
  <c r="AD190" i="7"/>
  <c r="AK190" i="7" s="1"/>
  <c r="Y199" i="7"/>
  <c r="Z199" i="7"/>
  <c r="AG199" i="7" s="1"/>
  <c r="AD199" i="7"/>
  <c r="AK199" i="7" s="1"/>
  <c r="Y203" i="7"/>
  <c r="Z203" i="7"/>
  <c r="AG203" i="7" s="1"/>
  <c r="AD203" i="7"/>
  <c r="AK203" i="7" s="1"/>
  <c r="Y211" i="7"/>
  <c r="Z211" i="7"/>
  <c r="AG211" i="7" s="1"/>
  <c r="AD211" i="7"/>
  <c r="AK211" i="7" s="1"/>
  <c r="Y216" i="7"/>
  <c r="Z216" i="7"/>
  <c r="AG216" i="7" s="1"/>
  <c r="AD216" i="7"/>
  <c r="AK216" i="7" s="1"/>
  <c r="Y224" i="7"/>
  <c r="Z224" i="7"/>
  <c r="AG224" i="7" s="1"/>
  <c r="AD224" i="7"/>
  <c r="AK224" i="7" s="1"/>
  <c r="Y228" i="7"/>
  <c r="Z228" i="7"/>
  <c r="AG228" i="7" s="1"/>
  <c r="AD228" i="7"/>
  <c r="AK228" i="7" s="1"/>
  <c r="Y233" i="7"/>
  <c r="Z233" i="7"/>
  <c r="AG233" i="7" s="1"/>
  <c r="AD233" i="7"/>
  <c r="AK233" i="7" s="1"/>
  <c r="Y238" i="7"/>
  <c r="Z238" i="7"/>
  <c r="AG238" i="7" s="1"/>
  <c r="AD238" i="7"/>
  <c r="AK238" i="7" s="1"/>
  <c r="Y241" i="7"/>
  <c r="Z241" i="7"/>
  <c r="AG241" i="7" s="1"/>
  <c r="AD241" i="7"/>
  <c r="AK241" i="7" s="1"/>
  <c r="Y246" i="7"/>
  <c r="Z246" i="7"/>
  <c r="AG246" i="7" s="1"/>
  <c r="AD246" i="7"/>
  <c r="AK246" i="7" s="1"/>
  <c r="Y249" i="7"/>
  <c r="Z249" i="7"/>
  <c r="AG249" i="7" s="1"/>
  <c r="AD249" i="7"/>
  <c r="AK249" i="7" s="1"/>
  <c r="Y252" i="7"/>
  <c r="Z252" i="7"/>
  <c r="AG252" i="7" s="1"/>
  <c r="AD252" i="7"/>
  <c r="AK252" i="7" s="1"/>
  <c r="Y257" i="7"/>
  <c r="Z257" i="7"/>
  <c r="AG257" i="7" s="1"/>
  <c r="AD257" i="7"/>
  <c r="AK257" i="7" s="1"/>
  <c r="Y263" i="7"/>
  <c r="Z263" i="7"/>
  <c r="AG263" i="7" s="1"/>
  <c r="AD263" i="7"/>
  <c r="AK263" i="7" s="1"/>
  <c r="Y266" i="7"/>
  <c r="Z266" i="7"/>
  <c r="AG266" i="7" s="1"/>
  <c r="AD266" i="7"/>
  <c r="AK266" i="7" s="1"/>
  <c r="Y270" i="7"/>
  <c r="Z270" i="7"/>
  <c r="AG270" i="7" s="1"/>
  <c r="AD270" i="7"/>
  <c r="AK270" i="7" s="1"/>
  <c r="Y275" i="7"/>
  <c r="Z275" i="7"/>
  <c r="AG275" i="7" s="1"/>
  <c r="AD275" i="7"/>
  <c r="AK275" i="7" s="1"/>
  <c r="Y279" i="7"/>
  <c r="Z279" i="7"/>
  <c r="AG279" i="7" s="1"/>
  <c r="AD279" i="7"/>
  <c r="AK279" i="7" s="1"/>
  <c r="Y286" i="7"/>
  <c r="Z286" i="7"/>
  <c r="AG286" i="7" s="1"/>
  <c r="AD286" i="7"/>
  <c r="AK286" i="7" s="1"/>
  <c r="Y290" i="7"/>
  <c r="Z290" i="7"/>
  <c r="AG290" i="7" s="1"/>
  <c r="AD290" i="7"/>
  <c r="AK290" i="7" s="1"/>
  <c r="Y294" i="7"/>
  <c r="Z294" i="7"/>
  <c r="AG294" i="7" s="1"/>
  <c r="AD294" i="7"/>
  <c r="AK294" i="7" s="1"/>
  <c r="Y300" i="7"/>
  <c r="Z300" i="7"/>
  <c r="AG300" i="7" s="1"/>
  <c r="AD300" i="7"/>
  <c r="AK300" i="7" s="1"/>
  <c r="Y304" i="7"/>
  <c r="Z304" i="7"/>
  <c r="AG304" i="7" s="1"/>
  <c r="AD304" i="7"/>
  <c r="AK304" i="7" s="1"/>
  <c r="Y307" i="7"/>
  <c r="Z307" i="7"/>
  <c r="AG307" i="7" s="1"/>
  <c r="AD307" i="7"/>
  <c r="AK307" i="7" s="1"/>
  <c r="Y316" i="7"/>
  <c r="Z316" i="7"/>
  <c r="AG316" i="7" s="1"/>
  <c r="AD316" i="7"/>
  <c r="AK316" i="7" s="1"/>
  <c r="Y320" i="7"/>
  <c r="Z320" i="7"/>
  <c r="AG320" i="7" s="1"/>
  <c r="AD320" i="7"/>
  <c r="AK320" i="7" s="1"/>
  <c r="Y325" i="7"/>
  <c r="Z325" i="7"/>
  <c r="AG325" i="7" s="1"/>
  <c r="AD325" i="7"/>
  <c r="AK325" i="7" s="1"/>
  <c r="Y331" i="7"/>
  <c r="Z331" i="7"/>
  <c r="AG331" i="7" s="1"/>
  <c r="AD331" i="7"/>
  <c r="AK331" i="7" s="1"/>
  <c r="Y335" i="7"/>
  <c r="Z335" i="7"/>
  <c r="AG335" i="7" s="1"/>
  <c r="AD335" i="7"/>
  <c r="AK335" i="7" s="1"/>
  <c r="Y338" i="7"/>
  <c r="Z338" i="7"/>
  <c r="AG338" i="7" s="1"/>
  <c r="AD338" i="7"/>
  <c r="AK338" i="7" s="1"/>
  <c r="Y341" i="7"/>
  <c r="Z341" i="7"/>
  <c r="AG341" i="7" s="1"/>
  <c r="AD341" i="7"/>
  <c r="AK341" i="7" s="1"/>
  <c r="Y345" i="7"/>
  <c r="Z345" i="7"/>
  <c r="AG345" i="7" s="1"/>
  <c r="AD345" i="7"/>
  <c r="AK345" i="7" s="1"/>
  <c r="Y351" i="7"/>
  <c r="Z351" i="7"/>
  <c r="AG351" i="7" s="1"/>
  <c r="AD351" i="7"/>
  <c r="AK351" i="7" s="1"/>
  <c r="Y357" i="7"/>
  <c r="Z357" i="7"/>
  <c r="AG357" i="7" s="1"/>
  <c r="AD357" i="7"/>
  <c r="AK357" i="7" s="1"/>
  <c r="Y361" i="7"/>
  <c r="Z361" i="7"/>
  <c r="AG361" i="7" s="1"/>
  <c r="AD361" i="7"/>
  <c r="AK361" i="7" s="1"/>
  <c r="Y366" i="7"/>
  <c r="Z366" i="7"/>
  <c r="AG366" i="7" s="1"/>
  <c r="AD366" i="7"/>
  <c r="AK366" i="7" s="1"/>
  <c r="Y369" i="7"/>
  <c r="Z369" i="7"/>
  <c r="AG369" i="7" s="1"/>
  <c r="AD369" i="7"/>
  <c r="AK369" i="7" s="1"/>
  <c r="Y375" i="7"/>
  <c r="Z375" i="7"/>
  <c r="AG375" i="7" s="1"/>
  <c r="AD375" i="7"/>
  <c r="AK375" i="7" s="1"/>
  <c r="Y379" i="7"/>
  <c r="Z379" i="7"/>
  <c r="AG379" i="7" s="1"/>
  <c r="AD379" i="7"/>
  <c r="AK379" i="7" s="1"/>
  <c r="Y385" i="7"/>
  <c r="Z385" i="7"/>
  <c r="AG385" i="7" s="1"/>
  <c r="AD385" i="7"/>
  <c r="AK385" i="7" s="1"/>
  <c r="Y391" i="7"/>
  <c r="Z391" i="7"/>
  <c r="AG391" i="7" s="1"/>
  <c r="AD391" i="7"/>
  <c r="AK391" i="7" s="1"/>
  <c r="Y395" i="7"/>
  <c r="Z395" i="7"/>
  <c r="AG395" i="7" s="1"/>
  <c r="AD395" i="7"/>
  <c r="AK395" i="7" s="1"/>
  <c r="Y398" i="7"/>
  <c r="Z398" i="7"/>
  <c r="AG398" i="7" s="1"/>
  <c r="AD398" i="7"/>
  <c r="AK398" i="7" s="1"/>
  <c r="Y400" i="7"/>
  <c r="Z400" i="7"/>
  <c r="AG400" i="7" s="1"/>
  <c r="AD400" i="7"/>
  <c r="AK400" i="7" s="1"/>
  <c r="Y404" i="7"/>
  <c r="Z404" i="7"/>
  <c r="AG404" i="7" s="1"/>
  <c r="AD404" i="7"/>
  <c r="AK404" i="7" s="1"/>
  <c r="Y409" i="7"/>
  <c r="Z409" i="7"/>
  <c r="AG409" i="7" s="1"/>
  <c r="AD409" i="7"/>
  <c r="AK409" i="7" s="1"/>
  <c r="Y414" i="7"/>
  <c r="Z414" i="7"/>
  <c r="AG414" i="7" s="1"/>
  <c r="AD414" i="7"/>
  <c r="AK414" i="7" s="1"/>
  <c r="Y417" i="7"/>
  <c r="Z417" i="7"/>
  <c r="AG417" i="7" s="1"/>
  <c r="AD417" i="7"/>
  <c r="AK417" i="7" s="1"/>
  <c r="Y421" i="7"/>
  <c r="Z421" i="7"/>
  <c r="AG421" i="7" s="1"/>
  <c r="AD421" i="7"/>
  <c r="AK421" i="7" s="1"/>
  <c r="Y425" i="7"/>
  <c r="Z425" i="7"/>
  <c r="AG425" i="7" s="1"/>
  <c r="AD425" i="7"/>
  <c r="AK425" i="7" s="1"/>
  <c r="Y429" i="7"/>
  <c r="Z429" i="7"/>
  <c r="AG429" i="7" s="1"/>
  <c r="AD429" i="7"/>
  <c r="AK429" i="7" s="1"/>
  <c r="Y435" i="7"/>
  <c r="Z435" i="7"/>
  <c r="AG435" i="7" s="1"/>
  <c r="AD435" i="7"/>
  <c r="AK435" i="7" s="1"/>
  <c r="Y441" i="7"/>
  <c r="Z441" i="7"/>
  <c r="AG441" i="7" s="1"/>
  <c r="AD441" i="7"/>
  <c r="AK441" i="7" s="1"/>
  <c r="Y788" i="7"/>
  <c r="Z788" i="7"/>
  <c r="AG788" i="7" s="1"/>
  <c r="AD788" i="7"/>
  <c r="AK788" i="7" s="1"/>
  <c r="Y792" i="7"/>
  <c r="Z792" i="7"/>
  <c r="AG792" i="7" s="1"/>
  <c r="AD792" i="7"/>
  <c r="AK792" i="7" s="1"/>
  <c r="Y795" i="7"/>
  <c r="Z795" i="7"/>
  <c r="AG795" i="7" s="1"/>
  <c r="AD795" i="7"/>
  <c r="AK795" i="7" s="1"/>
  <c r="Y799" i="7"/>
  <c r="Z799" i="7"/>
  <c r="AG799" i="7" s="1"/>
  <c r="AD799" i="7"/>
  <c r="AK799" i="7" s="1"/>
  <c r="Y806" i="7"/>
  <c r="Z806" i="7"/>
  <c r="AG806" i="7" s="1"/>
  <c r="AD806" i="7"/>
  <c r="AK806" i="7" s="1"/>
  <c r="Y814" i="7"/>
  <c r="Z814" i="7"/>
  <c r="AG814" i="7" s="1"/>
  <c r="AD814" i="7"/>
  <c r="AK814" i="7" s="1"/>
  <c r="Y818" i="7"/>
  <c r="Z818" i="7"/>
  <c r="AG818" i="7" s="1"/>
  <c r="AD818" i="7"/>
  <c r="AK818" i="7" s="1"/>
  <c r="Y827" i="7"/>
  <c r="Z827" i="7"/>
  <c r="AG827" i="7" s="1"/>
  <c r="AD827" i="7"/>
  <c r="AK827" i="7" s="1"/>
  <c r="Y837" i="7"/>
  <c r="Z837" i="7"/>
  <c r="AG837" i="7" s="1"/>
  <c r="AD837" i="7"/>
  <c r="AK837" i="7" s="1"/>
  <c r="Y841" i="7"/>
  <c r="Z841" i="7"/>
  <c r="AG841" i="7" s="1"/>
  <c r="AD841" i="7"/>
  <c r="AK841" i="7" s="1"/>
  <c r="Y847" i="7"/>
  <c r="Z847" i="7"/>
  <c r="AG847" i="7" s="1"/>
  <c r="AD847" i="7"/>
  <c r="AK847" i="7" s="1"/>
  <c r="Y851" i="7"/>
  <c r="Z851" i="7"/>
  <c r="AG851" i="7" s="1"/>
  <c r="AD851" i="7"/>
  <c r="AK851" i="7" s="1"/>
  <c r="Y857" i="7"/>
  <c r="Z857" i="7"/>
  <c r="AG857" i="7" s="1"/>
  <c r="AD857" i="7"/>
  <c r="AK857" i="7" s="1"/>
  <c r="Y866" i="7"/>
  <c r="Z866" i="7"/>
  <c r="AG866" i="7" s="1"/>
  <c r="AD866" i="7"/>
  <c r="AK866" i="7" s="1"/>
  <c r="Y871" i="7"/>
  <c r="Z871" i="7"/>
  <c r="AG871" i="7" s="1"/>
  <c r="AD871" i="7"/>
  <c r="AK871" i="7" s="1"/>
  <c r="Y873" i="7"/>
  <c r="Z873" i="7"/>
  <c r="AG873" i="7" s="1"/>
  <c r="AD873" i="7"/>
  <c r="AK873" i="7" s="1"/>
  <c r="Y1524" i="7"/>
  <c r="Z1524" i="7"/>
  <c r="AG1524" i="7" s="1"/>
  <c r="AD1524" i="7"/>
  <c r="AK1524" i="7" s="1"/>
  <c r="Y1533" i="7"/>
  <c r="Z1533" i="7"/>
  <c r="AG1533" i="7" s="1"/>
  <c r="AD1533" i="7"/>
  <c r="AK1533" i="7" s="1"/>
  <c r="Y1538" i="7"/>
  <c r="Z1538" i="7"/>
  <c r="AG1538" i="7" s="1"/>
  <c r="AD1538" i="7"/>
  <c r="AK1538" i="7" s="1"/>
  <c r="Y1542" i="7"/>
  <c r="Z1542" i="7"/>
  <c r="AG1542" i="7" s="1"/>
  <c r="AD1542" i="7"/>
  <c r="AK1542" i="7" s="1"/>
  <c r="Y1548" i="7"/>
  <c r="Z1548" i="7"/>
  <c r="AG1548" i="7" s="1"/>
  <c r="AD1548" i="7"/>
  <c r="AK1548" i="7" s="1"/>
  <c r="Y1552" i="7"/>
  <c r="Z1552" i="7"/>
  <c r="AG1552" i="7" s="1"/>
  <c r="AD1552" i="7"/>
  <c r="AK1552" i="7" s="1"/>
  <c r="Y1564" i="7"/>
  <c r="Z1564" i="7"/>
  <c r="AG1564" i="7" s="1"/>
  <c r="AD1564" i="7"/>
  <c r="AK1564" i="7" s="1"/>
  <c r="Y1569" i="7"/>
  <c r="Z1569" i="7"/>
  <c r="AG1569" i="7" s="1"/>
  <c r="AD1569" i="7"/>
  <c r="AK1569" i="7" s="1"/>
  <c r="Y1586" i="7"/>
  <c r="Z1586" i="7"/>
  <c r="AG1586" i="7" s="1"/>
  <c r="AD1586" i="7"/>
  <c r="AK1586" i="7" s="1"/>
  <c r="Y1598" i="7"/>
  <c r="Z1598" i="7"/>
  <c r="AG1598" i="7" s="1"/>
  <c r="AD1598" i="7"/>
  <c r="AK1598" i="7" s="1"/>
  <c r="Y1603" i="7"/>
  <c r="Z1603" i="7"/>
  <c r="AG1603" i="7" s="1"/>
  <c r="AD1603" i="7"/>
  <c r="AK1603" i="7" s="1"/>
  <c r="Y1609" i="7"/>
  <c r="Z1609" i="7"/>
  <c r="AG1609" i="7" s="1"/>
  <c r="AD1609" i="7"/>
  <c r="AK1609" i="7" s="1"/>
  <c r="Y1622" i="7"/>
  <c r="Z1622" i="7"/>
  <c r="AG1622" i="7" s="1"/>
  <c r="AD1622" i="7"/>
  <c r="AK1622" i="7" s="1"/>
  <c r="Y1626" i="7"/>
  <c r="Z1626" i="7"/>
  <c r="AG1626" i="7" s="1"/>
  <c r="AD1626" i="7"/>
  <c r="AK1626" i="7" s="1"/>
  <c r="Y1629" i="7"/>
  <c r="Z1629" i="7"/>
  <c r="AG1629" i="7" s="1"/>
  <c r="AD1629" i="7"/>
  <c r="AK1629" i="7" s="1"/>
  <c r="Y1633" i="7"/>
  <c r="Z1633" i="7"/>
  <c r="AG1633" i="7" s="1"/>
  <c r="AD1633" i="7"/>
  <c r="AK1633" i="7" s="1"/>
  <c r="Y1658" i="7"/>
  <c r="Z1658" i="7"/>
  <c r="AG1658" i="7" s="1"/>
  <c r="AD1658" i="7"/>
  <c r="AK1658" i="7" s="1"/>
  <c r="Y1661" i="7"/>
  <c r="Z1661" i="7"/>
  <c r="AG1661" i="7" s="1"/>
  <c r="AD1661" i="7"/>
  <c r="AK1661" i="7" s="1"/>
  <c r="Y1669" i="7"/>
  <c r="Z1669" i="7"/>
  <c r="AG1669" i="7" s="1"/>
  <c r="AD1669" i="7"/>
  <c r="AK1669" i="7" s="1"/>
  <c r="Y1675" i="7"/>
  <c r="Z1675" i="7"/>
  <c r="AG1675" i="7" s="1"/>
  <c r="AD1675" i="7"/>
  <c r="AK1675" i="7" s="1"/>
  <c r="Y1689" i="7"/>
  <c r="Z1689" i="7"/>
  <c r="AG1689" i="7" s="1"/>
  <c r="AD1689" i="7"/>
  <c r="AK1689" i="7" s="1"/>
  <c r="Y1691" i="7"/>
  <c r="Z1691" i="7"/>
  <c r="AG1691" i="7" s="1"/>
  <c r="AD1691" i="7"/>
  <c r="AK1691" i="7" s="1"/>
  <c r="Y1701" i="7"/>
  <c r="Z1701" i="7"/>
  <c r="AG1701" i="7" s="1"/>
  <c r="AD1701" i="7"/>
  <c r="AK1701" i="7" s="1"/>
  <c r="Y1703" i="7"/>
  <c r="Z1703" i="7"/>
  <c r="AG1703" i="7" s="1"/>
  <c r="AD1703" i="7"/>
  <c r="AK1703" i="7" s="1"/>
  <c r="Y1708" i="7"/>
  <c r="Z1708" i="7"/>
  <c r="AG1708" i="7" s="1"/>
  <c r="AD1708" i="7"/>
  <c r="AK1708" i="7" s="1"/>
  <c r="Y1715" i="7"/>
  <c r="Z1715" i="7"/>
  <c r="AG1715" i="7" s="1"/>
  <c r="AD1715" i="7"/>
  <c r="AK1715" i="7" s="1"/>
  <c r="Y1719" i="7"/>
  <c r="Z1719" i="7"/>
  <c r="AG1719" i="7" s="1"/>
  <c r="AD1719" i="7"/>
  <c r="AK1719" i="7" s="1"/>
  <c r="Y1722" i="7"/>
  <c r="Z1722" i="7"/>
  <c r="AG1722" i="7" s="1"/>
  <c r="AD1722" i="7"/>
  <c r="AK1722" i="7" s="1"/>
  <c r="Y1732" i="7"/>
  <c r="Z1732" i="7"/>
  <c r="AG1732" i="7" s="1"/>
  <c r="AD1732" i="7"/>
  <c r="AK1732" i="7" s="1"/>
  <c r="Y1736" i="7"/>
  <c r="Z1736" i="7"/>
  <c r="AG1736" i="7" s="1"/>
  <c r="AD1736" i="7"/>
  <c r="AK1736" i="7" s="1"/>
  <c r="Y1750" i="7"/>
  <c r="Z1750" i="7"/>
  <c r="AG1750" i="7" s="1"/>
  <c r="AD1750" i="7"/>
  <c r="AK1750" i="7" s="1"/>
  <c r="Y1759" i="7"/>
  <c r="Z1759" i="7"/>
  <c r="AG1759" i="7" s="1"/>
  <c r="AD1759" i="7"/>
  <c r="AK1759" i="7" s="1"/>
  <c r="Y4" i="7"/>
  <c r="Z4" i="7"/>
  <c r="AG4" i="7" s="1"/>
  <c r="AD4" i="7"/>
  <c r="AK4" i="7" s="1"/>
  <c r="Y8" i="7"/>
  <c r="Z8" i="7"/>
  <c r="AG8" i="7" s="1"/>
  <c r="AD8" i="7"/>
  <c r="AK8" i="7" s="1"/>
  <c r="Y13" i="7"/>
  <c r="Z13" i="7"/>
  <c r="AG13" i="7" s="1"/>
  <c r="AD13" i="7"/>
  <c r="AK13" i="7" s="1"/>
  <c r="Y19" i="7"/>
  <c r="Z19" i="7"/>
  <c r="AG19" i="7" s="1"/>
  <c r="AD19" i="7"/>
  <c r="AK19" i="7" s="1"/>
  <c r="Y24" i="7"/>
  <c r="Z24" i="7"/>
  <c r="AG24" i="7" s="1"/>
  <c r="AD24" i="7"/>
  <c r="AK24" i="7" s="1"/>
  <c r="Y29" i="7"/>
  <c r="Z29" i="7"/>
  <c r="AG29" i="7" s="1"/>
  <c r="AD29" i="7"/>
  <c r="AK29" i="7" s="1"/>
  <c r="Y33" i="7"/>
  <c r="Z33" i="7"/>
  <c r="AG33" i="7" s="1"/>
  <c r="AD33" i="7"/>
  <c r="AK33" i="7" s="1"/>
  <c r="Y38" i="7"/>
  <c r="Z38" i="7"/>
  <c r="AG38" i="7" s="1"/>
  <c r="AD38" i="7"/>
  <c r="AK38" i="7" s="1"/>
  <c r="Y41" i="7"/>
  <c r="Z41" i="7"/>
  <c r="AG41" i="7" s="1"/>
  <c r="AD41" i="7"/>
  <c r="AK41" i="7" s="1"/>
  <c r="Y44" i="7"/>
  <c r="Z44" i="7"/>
  <c r="AG44" i="7" s="1"/>
  <c r="AD44" i="7"/>
  <c r="AK44" i="7" s="1"/>
  <c r="Y47" i="7"/>
  <c r="Z47" i="7"/>
  <c r="AG47" i="7" s="1"/>
  <c r="AD47" i="7"/>
  <c r="AK47" i="7" s="1"/>
  <c r="Y51" i="7"/>
  <c r="Z51" i="7"/>
  <c r="AG51" i="7" s="1"/>
  <c r="AD51" i="7"/>
  <c r="AK51" i="7" s="1"/>
  <c r="Y55" i="7"/>
  <c r="Z55" i="7"/>
  <c r="AG55" i="7" s="1"/>
  <c r="AD55" i="7"/>
  <c r="AK55" i="7" s="1"/>
  <c r="Y59" i="7"/>
  <c r="Z59" i="7"/>
  <c r="AG59" i="7" s="1"/>
  <c r="AD59" i="7"/>
  <c r="AK59" i="7" s="1"/>
  <c r="Y62" i="7"/>
  <c r="Z62" i="7"/>
  <c r="AG62" i="7" s="1"/>
  <c r="AD62" i="7"/>
  <c r="AK62" i="7" s="1"/>
  <c r="Y67" i="7"/>
  <c r="Z67" i="7"/>
  <c r="AG67" i="7" s="1"/>
  <c r="AD67" i="7"/>
  <c r="AK67" i="7" s="1"/>
  <c r="Y70" i="7"/>
  <c r="Z70" i="7"/>
  <c r="AG70" i="7" s="1"/>
  <c r="AD70" i="7"/>
  <c r="AK70" i="7" s="1"/>
  <c r="Y75" i="7"/>
  <c r="Z75" i="7"/>
  <c r="AG75" i="7" s="1"/>
  <c r="AD75" i="7"/>
  <c r="AK75" i="7" s="1"/>
  <c r="Y80" i="7"/>
  <c r="Z80" i="7"/>
  <c r="AG80" i="7" s="1"/>
  <c r="AD80" i="7"/>
  <c r="AK80" i="7" s="1"/>
  <c r="Y83" i="7"/>
  <c r="Z83" i="7"/>
  <c r="AG83" i="7" s="1"/>
  <c r="AD83" i="7"/>
  <c r="AK83" i="7" s="1"/>
  <c r="Y87" i="7"/>
  <c r="Z87" i="7"/>
  <c r="AG87" i="7" s="1"/>
  <c r="AD87" i="7"/>
  <c r="AK87" i="7" s="1"/>
  <c r="Y92" i="7"/>
  <c r="Z92" i="7"/>
  <c r="AG92" i="7" s="1"/>
  <c r="AD92" i="7"/>
  <c r="AK92" i="7" s="1"/>
  <c r="Y96" i="7"/>
  <c r="Z96" i="7"/>
  <c r="AG96" i="7" s="1"/>
  <c r="AD96" i="7"/>
  <c r="AK96" i="7" s="1"/>
  <c r="Y101" i="7"/>
  <c r="Z101" i="7"/>
  <c r="AG101" i="7" s="1"/>
  <c r="AD101" i="7"/>
  <c r="AK101" i="7" s="1"/>
  <c r="Y105" i="7"/>
  <c r="Z105" i="7"/>
  <c r="AG105" i="7" s="1"/>
  <c r="AD105" i="7"/>
  <c r="AK105" i="7" s="1"/>
  <c r="Y111" i="7"/>
  <c r="Z111" i="7"/>
  <c r="AG111" i="7" s="1"/>
  <c r="AD111" i="7"/>
  <c r="AK111" i="7" s="1"/>
  <c r="Y114" i="7"/>
  <c r="Z114" i="7"/>
  <c r="AG114" i="7" s="1"/>
  <c r="AD114" i="7"/>
  <c r="AK114" i="7" s="1"/>
  <c r="Y120" i="7"/>
  <c r="Z120" i="7"/>
  <c r="AG120" i="7" s="1"/>
  <c r="AD120" i="7"/>
  <c r="AK120" i="7" s="1"/>
  <c r="Y127" i="7"/>
  <c r="Z127" i="7"/>
  <c r="AG127" i="7" s="1"/>
  <c r="AD127" i="7"/>
  <c r="AK127" i="7" s="1"/>
  <c r="Y131" i="7"/>
  <c r="Z131" i="7"/>
  <c r="AG131" i="7" s="1"/>
  <c r="AD131" i="7"/>
  <c r="AK131" i="7" s="1"/>
  <c r="Y136" i="7"/>
  <c r="Z136" i="7"/>
  <c r="AG136" i="7" s="1"/>
  <c r="AD136" i="7"/>
  <c r="AK136" i="7" s="1"/>
  <c r="Y142" i="7"/>
  <c r="Z142" i="7"/>
  <c r="AG142" i="7" s="1"/>
  <c r="AD142" i="7"/>
  <c r="AK142" i="7" s="1"/>
  <c r="Y147" i="7"/>
  <c r="Z147" i="7"/>
  <c r="AG147" i="7" s="1"/>
  <c r="AD147" i="7"/>
  <c r="AK147" i="7" s="1"/>
  <c r="Y156" i="7"/>
  <c r="Z156" i="7"/>
  <c r="AG156" i="7" s="1"/>
  <c r="AD156" i="7"/>
  <c r="AK156" i="7" s="1"/>
  <c r="Y159" i="7"/>
  <c r="Z159" i="7"/>
  <c r="AG159" i="7" s="1"/>
  <c r="AD159" i="7"/>
  <c r="AK159" i="7" s="1"/>
  <c r="Y164" i="7"/>
  <c r="Z164" i="7"/>
  <c r="AG164" i="7" s="1"/>
  <c r="AD164" i="7"/>
  <c r="AK164" i="7" s="1"/>
  <c r="Y171" i="7"/>
  <c r="Z171" i="7"/>
  <c r="AG171" i="7" s="1"/>
  <c r="AD171" i="7"/>
  <c r="AK171" i="7" s="1"/>
  <c r="Y176" i="7"/>
  <c r="Z176" i="7"/>
  <c r="AG176" i="7" s="1"/>
  <c r="AD176" i="7"/>
  <c r="AK176" i="7" s="1"/>
  <c r="Y181" i="7"/>
  <c r="Z181" i="7"/>
  <c r="AG181" i="7" s="1"/>
  <c r="AD181" i="7"/>
  <c r="AK181" i="7" s="1"/>
  <c r="Y188" i="7"/>
  <c r="Z188" i="7"/>
  <c r="AG188" i="7" s="1"/>
  <c r="AD188" i="7"/>
  <c r="AK188" i="7" s="1"/>
  <c r="Y193" i="7"/>
  <c r="Z193" i="7"/>
  <c r="AG193" i="7" s="1"/>
  <c r="AD193" i="7"/>
  <c r="AK193" i="7" s="1"/>
  <c r="Y197" i="7"/>
  <c r="Z197" i="7"/>
  <c r="AG197" i="7" s="1"/>
  <c r="AD197" i="7"/>
  <c r="AK197" i="7" s="1"/>
  <c r="Y202" i="7"/>
  <c r="Z202" i="7"/>
  <c r="AG202" i="7" s="1"/>
  <c r="AD202" i="7"/>
  <c r="AK202" i="7" s="1"/>
  <c r="Y209" i="7"/>
  <c r="Z209" i="7"/>
  <c r="AG209" i="7" s="1"/>
  <c r="AD209" i="7"/>
  <c r="AK209" i="7" s="1"/>
  <c r="Y215" i="7"/>
  <c r="Z215" i="7"/>
  <c r="AG215" i="7" s="1"/>
  <c r="AD215" i="7"/>
  <c r="AK215" i="7" s="1"/>
  <c r="Y223" i="7"/>
  <c r="Z223" i="7"/>
  <c r="AG223" i="7" s="1"/>
  <c r="AD223" i="7"/>
  <c r="AK223" i="7" s="1"/>
  <c r="Y229" i="7"/>
  <c r="Z229" i="7"/>
  <c r="AG229" i="7" s="1"/>
  <c r="AD229" i="7"/>
  <c r="AK229" i="7" s="1"/>
  <c r="Y234" i="7"/>
  <c r="Z234" i="7"/>
  <c r="AG234" i="7" s="1"/>
  <c r="AD234" i="7"/>
  <c r="AK234" i="7" s="1"/>
  <c r="Y239" i="7"/>
  <c r="Z239" i="7"/>
  <c r="AG239" i="7" s="1"/>
  <c r="AD239" i="7"/>
  <c r="AK239" i="7" s="1"/>
  <c r="Y245" i="7"/>
  <c r="Z245" i="7"/>
  <c r="AG245" i="7" s="1"/>
  <c r="AD245" i="7"/>
  <c r="AK245" i="7" s="1"/>
  <c r="Y248" i="7"/>
  <c r="Z248" i="7"/>
  <c r="AG248" i="7" s="1"/>
  <c r="AD248" i="7"/>
  <c r="AK248" i="7" s="1"/>
  <c r="Y253" i="7"/>
  <c r="Z253" i="7"/>
  <c r="AG253" i="7" s="1"/>
  <c r="AD253" i="7"/>
  <c r="AK253" i="7" s="1"/>
  <c r="Y258" i="7"/>
  <c r="Z258" i="7"/>
  <c r="AG258" i="7" s="1"/>
  <c r="AD258" i="7"/>
  <c r="AK258" i="7" s="1"/>
  <c r="Y262" i="7"/>
  <c r="Z262" i="7"/>
  <c r="AG262" i="7" s="1"/>
  <c r="AD262" i="7"/>
  <c r="AK262" i="7" s="1"/>
  <c r="Y267" i="7"/>
  <c r="Z267" i="7"/>
  <c r="AG267" i="7" s="1"/>
  <c r="AD267" i="7"/>
  <c r="AK267" i="7" s="1"/>
  <c r="Y272" i="7"/>
  <c r="Z272" i="7"/>
  <c r="AG272" i="7" s="1"/>
  <c r="AD272" i="7"/>
  <c r="AK272" i="7" s="1"/>
  <c r="Y274" i="7"/>
  <c r="Z274" i="7"/>
  <c r="AG274" i="7" s="1"/>
  <c r="AD274" i="7"/>
  <c r="AK274" i="7" s="1"/>
  <c r="Y278" i="7"/>
  <c r="Z278" i="7"/>
  <c r="AG278" i="7" s="1"/>
  <c r="AD278" i="7"/>
  <c r="AK278" i="7" s="1"/>
  <c r="Y281" i="7"/>
  <c r="Z281" i="7"/>
  <c r="AG281" i="7" s="1"/>
  <c r="AD281" i="7"/>
  <c r="AK281" i="7" s="1"/>
  <c r="Y285" i="7"/>
  <c r="Z285" i="7"/>
  <c r="AG285" i="7" s="1"/>
  <c r="AD285" i="7"/>
  <c r="AK285" i="7" s="1"/>
  <c r="Y288" i="7"/>
  <c r="Z288" i="7"/>
  <c r="AG288" i="7" s="1"/>
  <c r="AD288" i="7"/>
  <c r="AK288" i="7" s="1"/>
  <c r="Y293" i="7"/>
  <c r="Z293" i="7"/>
  <c r="AG293" i="7" s="1"/>
  <c r="AD293" i="7"/>
  <c r="AK293" i="7" s="1"/>
  <c r="Y298" i="7"/>
  <c r="Z298" i="7"/>
  <c r="AG298" i="7" s="1"/>
  <c r="AD298" i="7"/>
  <c r="AK298" i="7" s="1"/>
  <c r="Y301" i="7"/>
  <c r="Z301" i="7"/>
  <c r="AG301" i="7" s="1"/>
  <c r="AD301" i="7"/>
  <c r="AK301" i="7" s="1"/>
  <c r="Y309" i="7"/>
  <c r="Z309" i="7"/>
  <c r="AG309" i="7" s="1"/>
  <c r="AD309" i="7"/>
  <c r="AK309" i="7" s="1"/>
  <c r="Y313" i="7"/>
  <c r="Z313" i="7"/>
  <c r="AG313" i="7" s="1"/>
  <c r="AD313" i="7"/>
  <c r="AK313" i="7" s="1"/>
  <c r="Y318" i="7"/>
  <c r="Z318" i="7"/>
  <c r="AG318" i="7" s="1"/>
  <c r="AD318" i="7"/>
  <c r="AK318" i="7" s="1"/>
  <c r="Y321" i="7"/>
  <c r="Z321" i="7"/>
  <c r="AG321" i="7" s="1"/>
  <c r="AD321" i="7"/>
  <c r="AK321" i="7" s="1"/>
  <c r="Y326" i="7"/>
  <c r="Z326" i="7"/>
  <c r="AG326" i="7" s="1"/>
  <c r="AD326" i="7"/>
  <c r="AK326" i="7" s="1"/>
  <c r="Y329" i="7"/>
  <c r="Z329" i="7"/>
  <c r="AG329" i="7" s="1"/>
  <c r="AD329" i="7"/>
  <c r="AK329" i="7" s="1"/>
  <c r="Y333" i="7"/>
  <c r="Z333" i="7"/>
  <c r="AG333" i="7" s="1"/>
  <c r="AD333" i="7"/>
  <c r="AK333" i="7" s="1"/>
  <c r="Y343" i="7"/>
  <c r="Z343" i="7"/>
  <c r="AG343" i="7" s="1"/>
  <c r="AD343" i="7"/>
  <c r="AK343" i="7" s="1"/>
  <c r="Y349" i="7"/>
  <c r="Z349" i="7"/>
  <c r="AG349" i="7" s="1"/>
  <c r="AD349" i="7"/>
  <c r="AK349" i="7" s="1"/>
  <c r="Y355" i="7"/>
  <c r="Z355" i="7"/>
  <c r="AG355" i="7" s="1"/>
  <c r="AD355" i="7"/>
  <c r="AK355" i="7" s="1"/>
  <c r="Y370" i="7"/>
  <c r="Z370" i="7"/>
  <c r="AG370" i="7" s="1"/>
  <c r="AD370" i="7"/>
  <c r="AK370" i="7" s="1"/>
  <c r="Y374" i="7"/>
  <c r="Z374" i="7"/>
  <c r="AG374" i="7" s="1"/>
  <c r="AD374" i="7"/>
  <c r="AK374" i="7" s="1"/>
  <c r="Y378" i="7"/>
  <c r="Z378" i="7"/>
  <c r="AG378" i="7" s="1"/>
  <c r="AD378" i="7"/>
  <c r="AK378" i="7" s="1"/>
  <c r="Y384" i="7"/>
  <c r="Z384" i="7"/>
  <c r="AG384" i="7" s="1"/>
  <c r="AD384" i="7"/>
  <c r="AK384" i="7" s="1"/>
  <c r="Y390" i="7"/>
  <c r="Z390" i="7"/>
  <c r="AG390" i="7" s="1"/>
  <c r="AD390" i="7"/>
  <c r="AK390" i="7" s="1"/>
  <c r="Y394" i="7"/>
  <c r="Z394" i="7"/>
  <c r="AG394" i="7" s="1"/>
  <c r="AD394" i="7"/>
  <c r="AK394" i="7" s="1"/>
  <c r="Y401" i="7"/>
  <c r="Z401" i="7"/>
  <c r="AG401" i="7" s="1"/>
  <c r="AD401" i="7"/>
  <c r="AK401" i="7" s="1"/>
  <c r="Y406" i="7"/>
  <c r="Z406" i="7"/>
  <c r="AG406" i="7" s="1"/>
  <c r="AD406" i="7"/>
  <c r="AK406" i="7" s="1"/>
  <c r="Y407" i="7"/>
  <c r="Z407" i="7"/>
  <c r="AG407" i="7" s="1"/>
  <c r="AD407" i="7"/>
  <c r="AK407" i="7" s="1"/>
  <c r="Y412" i="7"/>
  <c r="Z412" i="7"/>
  <c r="AG412" i="7" s="1"/>
  <c r="AD412" i="7"/>
  <c r="AK412" i="7" s="1"/>
  <c r="Y416" i="7"/>
  <c r="Z416" i="7"/>
  <c r="AG416" i="7" s="1"/>
  <c r="AD416" i="7"/>
  <c r="AK416" i="7" s="1"/>
  <c r="Y419" i="7"/>
  <c r="Z419" i="7"/>
  <c r="AG419" i="7" s="1"/>
  <c r="AD419" i="7"/>
  <c r="AK419" i="7" s="1"/>
  <c r="Y423" i="7"/>
  <c r="Z423" i="7"/>
  <c r="AG423" i="7" s="1"/>
  <c r="AD423" i="7"/>
  <c r="AK423" i="7" s="1"/>
  <c r="Y426" i="7"/>
  <c r="Z426" i="7"/>
  <c r="AG426" i="7" s="1"/>
  <c r="AD426" i="7"/>
  <c r="AK426" i="7" s="1"/>
  <c r="Y431" i="7"/>
  <c r="Z431" i="7"/>
  <c r="AG431" i="7" s="1"/>
  <c r="AD431" i="7"/>
  <c r="AK431" i="7" s="1"/>
  <c r="Y434" i="7"/>
  <c r="Z434" i="7"/>
  <c r="AG434" i="7" s="1"/>
  <c r="AD434" i="7"/>
  <c r="AK434" i="7" s="1"/>
  <c r="Y438" i="7"/>
  <c r="Z438" i="7"/>
  <c r="AG438" i="7" s="1"/>
  <c r="AD438" i="7"/>
  <c r="AK438" i="7" s="1"/>
  <c r="Y442" i="7"/>
  <c r="Z442" i="7"/>
  <c r="AG442" i="7" s="1"/>
  <c r="AD442" i="7"/>
  <c r="AK442" i="7" s="1"/>
  <c r="Y787" i="7"/>
  <c r="Z787" i="7"/>
  <c r="AG787" i="7" s="1"/>
  <c r="AD787" i="7"/>
  <c r="AK787" i="7" s="1"/>
  <c r="Y793" i="7"/>
  <c r="Z793" i="7"/>
  <c r="AG793" i="7" s="1"/>
  <c r="AD793" i="7"/>
  <c r="AK793" i="7" s="1"/>
  <c r="Y797" i="7"/>
  <c r="Z797" i="7"/>
  <c r="AG797" i="7" s="1"/>
  <c r="AD797" i="7"/>
  <c r="AK797" i="7" s="1"/>
  <c r="Y801" i="7"/>
  <c r="Z801" i="7"/>
  <c r="AG801" i="7" s="1"/>
  <c r="AD801" i="7"/>
  <c r="AK801" i="7" s="1"/>
  <c r="Y805" i="7"/>
  <c r="Z805" i="7"/>
  <c r="AG805" i="7" s="1"/>
  <c r="AD805" i="7"/>
  <c r="AK805" i="7" s="1"/>
  <c r="Y811" i="7"/>
  <c r="Z811" i="7"/>
  <c r="AG811" i="7" s="1"/>
  <c r="AD811" i="7"/>
  <c r="AK811" i="7" s="1"/>
  <c r="Y815" i="7"/>
  <c r="Z815" i="7"/>
  <c r="AG815" i="7" s="1"/>
  <c r="AD815" i="7"/>
  <c r="AK815" i="7" s="1"/>
  <c r="Y819" i="7"/>
  <c r="Z819" i="7"/>
  <c r="AG819" i="7" s="1"/>
  <c r="AD819" i="7"/>
  <c r="AK819" i="7" s="1"/>
  <c r="Y823" i="7"/>
  <c r="Z823" i="7"/>
  <c r="AG823" i="7" s="1"/>
  <c r="AD823" i="7"/>
  <c r="AK823" i="7" s="1"/>
  <c r="Y826" i="7"/>
  <c r="Z826" i="7"/>
  <c r="AG826" i="7" s="1"/>
  <c r="AD826" i="7"/>
  <c r="AK826" i="7" s="1"/>
  <c r="Y832" i="7"/>
  <c r="Z832" i="7"/>
  <c r="AG832" i="7" s="1"/>
  <c r="AD832" i="7"/>
  <c r="AK832" i="7" s="1"/>
  <c r="Y835" i="7"/>
  <c r="Z835" i="7"/>
  <c r="AG835" i="7" s="1"/>
  <c r="AD835" i="7"/>
  <c r="AK835" i="7" s="1"/>
  <c r="Y842" i="7"/>
  <c r="Z842" i="7"/>
  <c r="AG842" i="7" s="1"/>
  <c r="AD842" i="7"/>
  <c r="AK842" i="7" s="1"/>
  <c r="Y845" i="7"/>
  <c r="Z845" i="7"/>
  <c r="AG845" i="7" s="1"/>
  <c r="AD845" i="7"/>
  <c r="AK845" i="7" s="1"/>
  <c r="Y853" i="7"/>
  <c r="Z853" i="7"/>
  <c r="AG853" i="7" s="1"/>
  <c r="AD853" i="7"/>
  <c r="AK853" i="7" s="1"/>
  <c r="Y858" i="7"/>
  <c r="Z858" i="7"/>
  <c r="AG858" i="7" s="1"/>
  <c r="AD858" i="7"/>
  <c r="AK858" i="7" s="1"/>
  <c r="Y863" i="7"/>
  <c r="Z863" i="7"/>
  <c r="AG863" i="7" s="1"/>
  <c r="AD863" i="7"/>
  <c r="AK863" i="7" s="1"/>
  <c r="Y867" i="7"/>
  <c r="Z867" i="7"/>
  <c r="AG867" i="7" s="1"/>
  <c r="AD867" i="7"/>
  <c r="AK867" i="7" s="1"/>
  <c r="Y870" i="7"/>
  <c r="Z870" i="7"/>
  <c r="AG870" i="7" s="1"/>
  <c r="AD870" i="7"/>
  <c r="AK870" i="7" s="1"/>
  <c r="Y872" i="7"/>
  <c r="Z872" i="7"/>
  <c r="AG872" i="7" s="1"/>
  <c r="AD872" i="7"/>
  <c r="AK872" i="7" s="1"/>
  <c r="Y879" i="7"/>
  <c r="Z879" i="7"/>
  <c r="AG879" i="7" s="1"/>
  <c r="AD879" i="7"/>
  <c r="AK879" i="7" s="1"/>
  <c r="Y882" i="7"/>
  <c r="Z882" i="7"/>
  <c r="AG882" i="7" s="1"/>
  <c r="AD882" i="7"/>
  <c r="AK882" i="7" s="1"/>
  <c r="Y1523" i="7"/>
  <c r="Z1523" i="7"/>
  <c r="AG1523" i="7" s="1"/>
  <c r="AD1523" i="7"/>
  <c r="AK1523" i="7" s="1"/>
  <c r="Y1528" i="7"/>
  <c r="Z1528" i="7"/>
  <c r="AG1528" i="7" s="1"/>
  <c r="AD1528" i="7"/>
  <c r="AK1528" i="7" s="1"/>
  <c r="Y1532" i="7"/>
  <c r="Z1532" i="7"/>
  <c r="AG1532" i="7" s="1"/>
  <c r="AD1532" i="7"/>
  <c r="AK1532" i="7" s="1"/>
  <c r="Y1539" i="7"/>
  <c r="Z1539" i="7"/>
  <c r="AG1539" i="7" s="1"/>
  <c r="AD1539" i="7"/>
  <c r="AK1539" i="7" s="1"/>
  <c r="Y1547" i="7"/>
  <c r="Z1547" i="7"/>
  <c r="AG1547" i="7" s="1"/>
  <c r="AD1547" i="7"/>
  <c r="AK1547" i="7" s="1"/>
  <c r="Y1554" i="7"/>
  <c r="Z1554" i="7"/>
  <c r="AG1554" i="7" s="1"/>
  <c r="AD1554" i="7"/>
  <c r="AK1554" i="7" s="1"/>
  <c r="Y1559" i="7"/>
  <c r="Z1559" i="7"/>
  <c r="AG1559" i="7" s="1"/>
  <c r="AD1559" i="7"/>
  <c r="AK1559" i="7" s="1"/>
  <c r="Y1574" i="7"/>
  <c r="Z1574" i="7"/>
  <c r="AG1574" i="7" s="1"/>
  <c r="AD1574" i="7"/>
  <c r="AK1574" i="7" s="1"/>
  <c r="Y1580" i="7"/>
  <c r="Z1580" i="7"/>
  <c r="AG1580" i="7" s="1"/>
  <c r="AD1580" i="7"/>
  <c r="AK1580" i="7" s="1"/>
  <c r="Y1593" i="7"/>
  <c r="Z1593" i="7"/>
  <c r="AG1593" i="7" s="1"/>
  <c r="AD1593" i="7"/>
  <c r="AK1593" i="7" s="1"/>
  <c r="Y1596" i="7"/>
  <c r="Z1596" i="7"/>
  <c r="AG1596" i="7" s="1"/>
  <c r="AD1596" i="7"/>
  <c r="AK1596" i="7" s="1"/>
  <c r="Y1604" i="7"/>
  <c r="Z1604" i="7"/>
  <c r="AG1604" i="7" s="1"/>
  <c r="AD1604" i="7"/>
  <c r="AK1604" i="7" s="1"/>
  <c r="Y1608" i="7"/>
  <c r="Z1608" i="7"/>
  <c r="AG1608" i="7" s="1"/>
  <c r="AD1608" i="7"/>
  <c r="AK1608" i="7" s="1"/>
  <c r="Y1621" i="7"/>
  <c r="Z1621" i="7"/>
  <c r="AG1621" i="7" s="1"/>
  <c r="AD1621" i="7"/>
  <c r="AK1621" i="7" s="1"/>
  <c r="Y1631" i="7"/>
  <c r="Z1631" i="7"/>
  <c r="AG1631" i="7" s="1"/>
  <c r="AD1631" i="7"/>
  <c r="AK1631" i="7" s="1"/>
  <c r="Y1638" i="7"/>
  <c r="Z1638" i="7"/>
  <c r="AG1638" i="7" s="1"/>
  <c r="AD1638" i="7"/>
  <c r="AK1638" i="7" s="1"/>
  <c r="Y1641" i="7"/>
  <c r="Z1641" i="7"/>
  <c r="AG1641" i="7" s="1"/>
  <c r="AD1641" i="7"/>
  <c r="AK1641" i="7" s="1"/>
  <c r="Y1645" i="7"/>
  <c r="Z1645" i="7"/>
  <c r="AG1645" i="7" s="1"/>
  <c r="AD1645" i="7"/>
  <c r="AK1645" i="7" s="1"/>
  <c r="Y1648" i="7"/>
  <c r="Z1648" i="7"/>
  <c r="AG1648" i="7" s="1"/>
  <c r="AD1648" i="7"/>
  <c r="AK1648" i="7" s="1"/>
  <c r="Y1666" i="7"/>
  <c r="Z1666" i="7"/>
  <c r="AG1666" i="7" s="1"/>
  <c r="AD1666" i="7"/>
  <c r="AK1666" i="7" s="1"/>
  <c r="Y1688" i="7"/>
  <c r="Z1688" i="7"/>
  <c r="AG1688" i="7" s="1"/>
  <c r="AD1688" i="7"/>
  <c r="AK1688" i="7" s="1"/>
  <c r="Y1693" i="7"/>
  <c r="Z1693" i="7"/>
  <c r="AG1693" i="7" s="1"/>
  <c r="AD1693" i="7"/>
  <c r="AK1693" i="7" s="1"/>
  <c r="Y1696" i="7"/>
  <c r="Z1696" i="7"/>
  <c r="AG1696" i="7" s="1"/>
  <c r="AD1696" i="7"/>
  <c r="AK1696" i="7" s="1"/>
  <c r="Y1700" i="7"/>
  <c r="Z1700" i="7"/>
  <c r="AG1700" i="7" s="1"/>
  <c r="AD1700" i="7"/>
  <c r="AK1700" i="7" s="1"/>
  <c r="Y1706" i="7"/>
  <c r="Z1706" i="7"/>
  <c r="AG1706" i="7" s="1"/>
  <c r="AD1706" i="7"/>
  <c r="AK1706" i="7" s="1"/>
  <c r="Y1737" i="7"/>
  <c r="Z1737" i="7"/>
  <c r="AG1737" i="7" s="1"/>
  <c r="AD1737" i="7"/>
  <c r="AK1737" i="7" s="1"/>
  <c r="Y1741" i="7"/>
  <c r="Z1741" i="7"/>
  <c r="AG1741" i="7" s="1"/>
  <c r="AD1741" i="7"/>
  <c r="AK1741" i="7" s="1"/>
  <c r="Y1747" i="7"/>
  <c r="Z1747" i="7"/>
  <c r="AG1747" i="7" s="1"/>
  <c r="AD1747" i="7"/>
  <c r="AK1747" i="7" s="1"/>
  <c r="Y1754" i="7"/>
  <c r="Z1754" i="7"/>
  <c r="AG1754" i="7" s="1"/>
  <c r="AD1754" i="7"/>
  <c r="AK1754" i="7" s="1"/>
  <c r="Y785" i="7"/>
  <c r="Z785" i="7"/>
  <c r="AG785" i="7" s="1"/>
  <c r="AD785" i="7"/>
  <c r="AK785" i="7" s="1"/>
  <c r="Y798" i="7"/>
  <c r="Z798" i="7"/>
  <c r="AG798" i="7" s="1"/>
  <c r="AD798" i="7"/>
  <c r="AK798" i="7" s="1"/>
  <c r="Y802" i="7"/>
  <c r="Z802" i="7"/>
  <c r="AG802" i="7" s="1"/>
  <c r="AD802" i="7"/>
  <c r="AK802" i="7" s="1"/>
  <c r="Y810" i="7"/>
  <c r="Z810" i="7"/>
  <c r="AG810" i="7" s="1"/>
  <c r="AD810" i="7"/>
  <c r="AK810" i="7" s="1"/>
  <c r="Y816" i="7"/>
  <c r="Z816" i="7"/>
  <c r="AG816" i="7" s="1"/>
  <c r="AD816" i="7"/>
  <c r="AK816" i="7" s="1"/>
  <c r="Y821" i="7"/>
  <c r="Z821" i="7"/>
  <c r="AG821" i="7" s="1"/>
  <c r="AD821" i="7"/>
  <c r="AK821" i="7" s="1"/>
  <c r="Y825" i="7"/>
  <c r="Z825" i="7"/>
  <c r="AG825" i="7" s="1"/>
  <c r="AD825" i="7"/>
  <c r="AK825" i="7" s="1"/>
  <c r="Y443" i="7"/>
  <c r="Z443" i="7"/>
  <c r="AG443" i="7" s="1"/>
  <c r="AD443" i="7"/>
  <c r="AK443" i="7" s="1"/>
  <c r="Y444" i="7"/>
  <c r="Z444" i="7"/>
  <c r="AG444" i="7" s="1"/>
  <c r="AD444" i="7"/>
  <c r="AK444" i="7" s="1"/>
  <c r="Y445" i="7"/>
  <c r="Z445" i="7"/>
  <c r="AG445" i="7" s="1"/>
  <c r="AD445" i="7"/>
  <c r="AK445" i="7" s="1"/>
  <c r="Y447" i="7"/>
  <c r="Z447" i="7"/>
  <c r="AG447" i="7" s="1"/>
  <c r="AD447" i="7"/>
  <c r="AK447" i="7" s="1"/>
  <c r="Y448" i="7"/>
  <c r="Z448" i="7"/>
  <c r="AG448" i="7" s="1"/>
  <c r="AD448" i="7"/>
  <c r="AK448" i="7" s="1"/>
  <c r="Y449" i="7"/>
  <c r="Z449" i="7"/>
  <c r="AG449" i="7" s="1"/>
  <c r="AD449" i="7"/>
  <c r="AK449" i="7" s="1"/>
  <c r="Y451" i="7"/>
  <c r="Z451" i="7"/>
  <c r="AG451" i="7" s="1"/>
  <c r="AD451" i="7"/>
  <c r="AK451" i="7" s="1"/>
  <c r="Y453" i="7"/>
  <c r="Z453" i="7"/>
  <c r="AG453" i="7" s="1"/>
  <c r="AD453" i="7"/>
  <c r="AK453" i="7" s="1"/>
  <c r="Y456" i="7"/>
  <c r="Z456" i="7"/>
  <c r="AG456" i="7" s="1"/>
  <c r="AD456" i="7"/>
  <c r="AK456" i="7" s="1"/>
  <c r="Y457" i="7"/>
  <c r="Z457" i="7"/>
  <c r="AG457" i="7" s="1"/>
  <c r="AD457" i="7"/>
  <c r="AK457" i="7" s="1"/>
  <c r="Y459" i="7"/>
  <c r="Z459" i="7"/>
  <c r="AG459" i="7" s="1"/>
  <c r="AD459" i="7"/>
  <c r="AK459" i="7" s="1"/>
  <c r="Y461" i="7"/>
  <c r="Z461" i="7"/>
  <c r="AG461" i="7" s="1"/>
  <c r="AD461" i="7"/>
  <c r="AK461" i="7" s="1"/>
  <c r="Y462" i="7"/>
  <c r="Z462" i="7"/>
  <c r="AG462" i="7" s="1"/>
  <c r="AD462" i="7"/>
  <c r="AK462" i="7" s="1"/>
  <c r="Y464" i="7"/>
  <c r="Z464" i="7"/>
  <c r="AG464" i="7" s="1"/>
  <c r="AD464" i="7"/>
  <c r="AK464" i="7" s="1"/>
  <c r="Y466" i="7"/>
  <c r="Z466" i="7"/>
  <c r="AG466" i="7" s="1"/>
  <c r="AD466" i="7"/>
  <c r="AK466" i="7" s="1"/>
  <c r="Y468" i="7"/>
  <c r="Z468" i="7"/>
  <c r="AG468" i="7" s="1"/>
  <c r="AD468" i="7"/>
  <c r="AK468" i="7" s="1"/>
  <c r="Y469" i="7"/>
  <c r="Z469" i="7"/>
  <c r="AG469" i="7" s="1"/>
  <c r="AD469" i="7"/>
  <c r="AK469" i="7" s="1"/>
  <c r="Y471" i="7"/>
  <c r="Z471" i="7"/>
  <c r="AG471" i="7" s="1"/>
  <c r="AD471" i="7"/>
  <c r="AK471" i="7" s="1"/>
  <c r="Y472" i="7"/>
  <c r="Z472" i="7"/>
  <c r="AG472" i="7" s="1"/>
  <c r="AD472" i="7"/>
  <c r="AK472" i="7" s="1"/>
  <c r="Y473" i="7"/>
  <c r="Z473" i="7"/>
  <c r="AG473" i="7" s="1"/>
  <c r="AD473" i="7"/>
  <c r="AK473" i="7" s="1"/>
  <c r="Y474" i="7"/>
  <c r="Z474" i="7"/>
  <c r="AG474" i="7" s="1"/>
  <c r="AD474" i="7"/>
  <c r="AK474" i="7" s="1"/>
  <c r="Y476" i="7"/>
  <c r="Z476" i="7"/>
  <c r="AG476" i="7" s="1"/>
  <c r="AD476" i="7"/>
  <c r="AK476" i="7" s="1"/>
  <c r="Y477" i="7"/>
  <c r="Z477" i="7"/>
  <c r="AG477" i="7" s="1"/>
  <c r="AD477" i="7"/>
  <c r="AK477" i="7" s="1"/>
  <c r="Y479" i="7"/>
  <c r="Z479" i="7"/>
  <c r="AG479" i="7" s="1"/>
  <c r="AD479" i="7"/>
  <c r="AK479" i="7" s="1"/>
  <c r="Y480" i="7"/>
  <c r="Z480" i="7"/>
  <c r="AG480" i="7" s="1"/>
  <c r="AD480" i="7"/>
  <c r="AK480" i="7" s="1"/>
  <c r="Y481" i="7"/>
  <c r="Z481" i="7"/>
  <c r="AG481" i="7" s="1"/>
  <c r="AD481" i="7"/>
  <c r="AK481" i="7" s="1"/>
  <c r="Y483" i="7"/>
  <c r="Z483" i="7"/>
  <c r="AG483" i="7" s="1"/>
  <c r="AD483" i="7"/>
  <c r="AK483" i="7" s="1"/>
  <c r="Y485" i="7"/>
  <c r="Z485" i="7"/>
  <c r="AG485" i="7" s="1"/>
  <c r="AD485" i="7"/>
  <c r="AK485" i="7" s="1"/>
  <c r="Y487" i="7"/>
  <c r="Z487" i="7"/>
  <c r="AG487" i="7" s="1"/>
  <c r="AD487" i="7"/>
  <c r="AK487" i="7" s="1"/>
  <c r="Y489" i="7"/>
  <c r="Z489" i="7"/>
  <c r="AG489" i="7" s="1"/>
  <c r="AD489" i="7"/>
  <c r="AK489" i="7" s="1"/>
  <c r="Y829" i="7"/>
  <c r="Z829" i="7"/>
  <c r="AG829" i="7" s="1"/>
  <c r="AD829" i="7"/>
  <c r="AK829" i="7" s="1"/>
  <c r="Y834" i="7"/>
  <c r="Z834" i="7"/>
  <c r="AG834" i="7" s="1"/>
  <c r="AD834" i="7"/>
  <c r="AK834" i="7" s="1"/>
  <c r="Y839" i="7"/>
  <c r="Z839" i="7"/>
  <c r="AG839" i="7" s="1"/>
  <c r="AD839" i="7"/>
  <c r="AK839" i="7" s="1"/>
  <c r="Y848" i="7"/>
  <c r="Z848" i="7"/>
  <c r="AG848" i="7" s="1"/>
  <c r="AD848" i="7"/>
  <c r="AK848" i="7" s="1"/>
  <c r="Y852" i="7"/>
  <c r="Z852" i="7"/>
  <c r="AG852" i="7" s="1"/>
  <c r="AD852" i="7"/>
  <c r="AK852" i="7" s="1"/>
  <c r="Y856" i="7"/>
  <c r="Z856" i="7"/>
  <c r="AG856" i="7" s="1"/>
  <c r="AD856" i="7"/>
  <c r="AK856" i="7" s="1"/>
  <c r="Y859" i="7"/>
  <c r="Z859" i="7"/>
  <c r="AG859" i="7" s="1"/>
  <c r="AD859" i="7"/>
  <c r="AK859" i="7" s="1"/>
  <c r="Y862" i="7"/>
  <c r="Z862" i="7"/>
  <c r="AG862" i="7" s="1"/>
  <c r="AD862" i="7"/>
  <c r="AK862" i="7" s="1"/>
  <c r="Y881" i="7"/>
  <c r="Z881" i="7"/>
  <c r="AG881" i="7" s="1"/>
  <c r="AD881" i="7"/>
  <c r="AK881" i="7" s="1"/>
  <c r="Y1521" i="7"/>
  <c r="Z1521" i="7"/>
  <c r="AG1521" i="7" s="1"/>
  <c r="AD1521" i="7"/>
  <c r="AK1521" i="7" s="1"/>
  <c r="Y1526" i="7"/>
  <c r="Z1526" i="7"/>
  <c r="AG1526" i="7" s="1"/>
  <c r="AD1526" i="7"/>
  <c r="AK1526" i="7" s="1"/>
  <c r="Y1540" i="7"/>
  <c r="Z1540" i="7"/>
  <c r="AG1540" i="7" s="1"/>
  <c r="AD1540" i="7"/>
  <c r="AK1540" i="7" s="1"/>
  <c r="Y1560" i="7"/>
  <c r="Z1560" i="7"/>
  <c r="AG1560" i="7" s="1"/>
  <c r="AD1560" i="7"/>
  <c r="AK1560" i="7" s="1"/>
  <c r="Y1562" i="7"/>
  <c r="Z1562" i="7"/>
  <c r="AG1562" i="7" s="1"/>
  <c r="AD1562" i="7"/>
  <c r="AK1562" i="7" s="1"/>
  <c r="Y1565" i="7"/>
  <c r="Z1565" i="7"/>
  <c r="AG1565" i="7" s="1"/>
  <c r="AD1565" i="7"/>
  <c r="AK1565" i="7" s="1"/>
  <c r="Y1570" i="7"/>
  <c r="Z1570" i="7"/>
  <c r="AG1570" i="7" s="1"/>
  <c r="AD1570" i="7"/>
  <c r="AK1570" i="7" s="1"/>
  <c r="Y1575" i="7"/>
  <c r="Z1575" i="7"/>
  <c r="AG1575" i="7" s="1"/>
  <c r="AD1575" i="7"/>
  <c r="AK1575" i="7" s="1"/>
  <c r="Y1582" i="7"/>
  <c r="Z1582" i="7"/>
  <c r="AG1582" i="7" s="1"/>
  <c r="AD1582" i="7"/>
  <c r="AK1582" i="7" s="1"/>
  <c r="Y1588" i="7"/>
  <c r="Z1588" i="7"/>
  <c r="AG1588" i="7" s="1"/>
  <c r="AD1588" i="7"/>
  <c r="AK1588" i="7" s="1"/>
  <c r="Y1599" i="7"/>
  <c r="Z1599" i="7"/>
  <c r="AG1599" i="7" s="1"/>
  <c r="AD1599" i="7"/>
  <c r="AK1599" i="7" s="1"/>
  <c r="Y1605" i="7"/>
  <c r="Z1605" i="7"/>
  <c r="AG1605" i="7" s="1"/>
  <c r="AD1605" i="7"/>
  <c r="AK1605" i="7" s="1"/>
  <c r="Y1610" i="7"/>
  <c r="Z1610" i="7"/>
  <c r="AG1610" i="7" s="1"/>
  <c r="AD1610" i="7"/>
  <c r="AK1610" i="7" s="1"/>
  <c r="Y1615" i="7"/>
  <c r="Z1615" i="7"/>
  <c r="AG1615" i="7" s="1"/>
  <c r="AD1615" i="7"/>
  <c r="AK1615" i="7" s="1"/>
  <c r="Y1620" i="7"/>
  <c r="Z1620" i="7"/>
  <c r="AG1620" i="7" s="1"/>
  <c r="AD1620" i="7"/>
  <c r="AK1620" i="7" s="1"/>
  <c r="Y1625" i="7"/>
  <c r="Z1625" i="7"/>
  <c r="AG1625" i="7" s="1"/>
  <c r="AD1625" i="7"/>
  <c r="AK1625" i="7" s="1"/>
  <c r="Y1628" i="7"/>
  <c r="Z1628" i="7"/>
  <c r="AG1628" i="7" s="1"/>
  <c r="AD1628" i="7"/>
  <c r="AK1628" i="7" s="1"/>
  <c r="Y1636" i="7"/>
  <c r="Z1636" i="7"/>
  <c r="AG1636" i="7" s="1"/>
  <c r="AD1636" i="7"/>
  <c r="AK1636" i="7" s="1"/>
  <c r="Y1639" i="7"/>
  <c r="Z1639" i="7"/>
  <c r="AG1639" i="7" s="1"/>
  <c r="AD1639" i="7"/>
  <c r="AK1639" i="7" s="1"/>
  <c r="Y1644" i="7"/>
  <c r="Z1644" i="7"/>
  <c r="AG1644" i="7" s="1"/>
  <c r="AD1644" i="7"/>
  <c r="AK1644" i="7" s="1"/>
  <c r="Y1650" i="7"/>
  <c r="Z1650" i="7"/>
  <c r="AG1650" i="7" s="1"/>
  <c r="AD1650" i="7"/>
  <c r="AK1650" i="7" s="1"/>
  <c r="Y1663" i="7"/>
  <c r="Z1663" i="7"/>
  <c r="AG1663" i="7" s="1"/>
  <c r="AD1663" i="7"/>
  <c r="AK1663" i="7" s="1"/>
  <c r="Y1671" i="7"/>
  <c r="Z1671" i="7"/>
  <c r="AG1671" i="7" s="1"/>
  <c r="AD1671" i="7"/>
  <c r="AK1671" i="7" s="1"/>
  <c r="Y1676" i="7"/>
  <c r="Z1676" i="7"/>
  <c r="AG1676" i="7" s="1"/>
  <c r="AD1676" i="7"/>
  <c r="AK1676" i="7" s="1"/>
  <c r="Y1678" i="7"/>
  <c r="Z1678" i="7"/>
  <c r="AG1678" i="7" s="1"/>
  <c r="AD1678" i="7"/>
  <c r="AK1678" i="7" s="1"/>
  <c r="Y1682" i="7"/>
  <c r="Z1682" i="7"/>
  <c r="AG1682" i="7" s="1"/>
  <c r="AD1682" i="7"/>
  <c r="AK1682" i="7" s="1"/>
  <c r="Y1698" i="7"/>
  <c r="Z1698" i="7"/>
  <c r="AG1698" i="7" s="1"/>
  <c r="AD1698" i="7"/>
  <c r="AK1698" i="7" s="1"/>
  <c r="Y1702" i="7"/>
  <c r="Z1702" i="7"/>
  <c r="AG1702" i="7" s="1"/>
  <c r="AD1702" i="7"/>
  <c r="AK1702" i="7" s="1"/>
  <c r="Y1704" i="7"/>
  <c r="Z1704" i="7"/>
  <c r="AG1704" i="7" s="1"/>
  <c r="AD1704" i="7"/>
  <c r="AK1704" i="7" s="1"/>
  <c r="Y1717" i="7"/>
  <c r="Z1717" i="7"/>
  <c r="AG1717" i="7" s="1"/>
  <c r="AD1717" i="7"/>
  <c r="AK1717" i="7" s="1"/>
  <c r="Y1723" i="7"/>
  <c r="Z1723" i="7"/>
  <c r="AG1723" i="7" s="1"/>
  <c r="AD1723" i="7"/>
  <c r="AK1723" i="7" s="1"/>
  <c r="Y1726" i="7"/>
  <c r="Z1726" i="7"/>
  <c r="AG1726" i="7" s="1"/>
  <c r="AD1726" i="7"/>
  <c r="AK1726" i="7" s="1"/>
  <c r="Y1728" i="7"/>
  <c r="Z1728" i="7"/>
  <c r="AG1728" i="7" s="1"/>
  <c r="AD1728" i="7"/>
  <c r="AK1728" i="7" s="1"/>
  <c r="Y1734" i="7"/>
  <c r="Z1734" i="7"/>
  <c r="AG1734" i="7" s="1"/>
  <c r="AD1734" i="7"/>
  <c r="AK1734" i="7" s="1"/>
  <c r="Y1740" i="7"/>
  <c r="Z1740" i="7"/>
  <c r="AG1740" i="7" s="1"/>
  <c r="AD1740" i="7"/>
  <c r="AK1740" i="7" s="1"/>
  <c r="Y1745" i="7"/>
  <c r="Z1745" i="7"/>
  <c r="AG1745" i="7" s="1"/>
  <c r="AD1745" i="7"/>
  <c r="AK1745" i="7" s="1"/>
  <c r="Y1751" i="7"/>
  <c r="Z1751" i="7"/>
  <c r="AG1751" i="7" s="1"/>
  <c r="AD1751" i="7"/>
  <c r="AK1751" i="7" s="1"/>
  <c r="Y1758" i="7"/>
  <c r="Z1758" i="7"/>
  <c r="AG1758" i="7" s="1"/>
  <c r="AD1758" i="7"/>
  <c r="AK1758" i="7" s="1"/>
  <c r="Y1761" i="7"/>
  <c r="Z1761" i="7"/>
  <c r="AG1761" i="7" s="1"/>
  <c r="AD1761" i="7"/>
  <c r="AK1761" i="7" s="1"/>
  <c r="Y446" i="7"/>
  <c r="Z446" i="7"/>
  <c r="AG446" i="7" s="1"/>
  <c r="AD446" i="7"/>
  <c r="AK446" i="7" s="1"/>
  <c r="Y450" i="7"/>
  <c r="Z450" i="7"/>
  <c r="AG450" i="7" s="1"/>
  <c r="AD450" i="7"/>
  <c r="AK450" i="7" s="1"/>
  <c r="Y452" i="7"/>
  <c r="Z452" i="7"/>
  <c r="AG452" i="7" s="1"/>
  <c r="AD452" i="7"/>
  <c r="AK452" i="7" s="1"/>
  <c r="Y454" i="7"/>
  <c r="Z454" i="7"/>
  <c r="AG454" i="7" s="1"/>
  <c r="AD454" i="7"/>
  <c r="AK454" i="7" s="1"/>
  <c r="Y455" i="7"/>
  <c r="Z455" i="7"/>
  <c r="AG455" i="7" s="1"/>
  <c r="AD455" i="7"/>
  <c r="AK455" i="7" s="1"/>
  <c r="Y458" i="7"/>
  <c r="Z458" i="7"/>
  <c r="AG458" i="7" s="1"/>
  <c r="AD458" i="7"/>
  <c r="AK458" i="7" s="1"/>
  <c r="Y460" i="7"/>
  <c r="Z460" i="7"/>
  <c r="AG460" i="7" s="1"/>
  <c r="AD460" i="7"/>
  <c r="AK460" i="7" s="1"/>
  <c r="Y463" i="7"/>
  <c r="Z463" i="7"/>
  <c r="AG463" i="7" s="1"/>
  <c r="AD463" i="7"/>
  <c r="AK463" i="7" s="1"/>
  <c r="Y465" i="7"/>
  <c r="Z465" i="7"/>
  <c r="AG465" i="7" s="1"/>
  <c r="AD465" i="7"/>
  <c r="AK465" i="7" s="1"/>
  <c r="Y467" i="7"/>
  <c r="Z467" i="7"/>
  <c r="AG467" i="7" s="1"/>
  <c r="AD467" i="7"/>
  <c r="AK467" i="7" s="1"/>
  <c r="Y470" i="7"/>
  <c r="Z470" i="7"/>
  <c r="AG470" i="7" s="1"/>
  <c r="AD470" i="7"/>
  <c r="AK470" i="7" s="1"/>
  <c r="Y475" i="7"/>
  <c r="Z475" i="7"/>
  <c r="AG475" i="7" s="1"/>
  <c r="AD475" i="7"/>
  <c r="AK475" i="7" s="1"/>
  <c r="Y478" i="7"/>
  <c r="Z478" i="7"/>
  <c r="AG478" i="7" s="1"/>
  <c r="AD478" i="7"/>
  <c r="AK478" i="7" s="1"/>
  <c r="Y482" i="7"/>
  <c r="Z482" i="7"/>
  <c r="AG482" i="7" s="1"/>
  <c r="AD482" i="7"/>
  <c r="AK482" i="7" s="1"/>
  <c r="Y484" i="7"/>
  <c r="Z484" i="7"/>
  <c r="AG484" i="7" s="1"/>
  <c r="AD484" i="7"/>
  <c r="AK484" i="7" s="1"/>
  <c r="Y486" i="7"/>
  <c r="Z486" i="7"/>
  <c r="AG486" i="7" s="1"/>
  <c r="AD486" i="7"/>
  <c r="AK486" i="7" s="1"/>
  <c r="Y488" i="7"/>
  <c r="Z488" i="7"/>
  <c r="AG488" i="7" s="1"/>
  <c r="AD488" i="7"/>
  <c r="AK488" i="7" s="1"/>
  <c r="Y490" i="7"/>
  <c r="Z490" i="7"/>
  <c r="AG490" i="7" s="1"/>
  <c r="AD490" i="7"/>
  <c r="AK490" i="7" s="1"/>
  <c r="Y491" i="7"/>
  <c r="Z491" i="7"/>
  <c r="AG491" i="7" s="1"/>
  <c r="AD491" i="7"/>
  <c r="AK491" i="7" s="1"/>
  <c r="Y492" i="7"/>
  <c r="Z492" i="7"/>
  <c r="AG492" i="7" s="1"/>
  <c r="AD492" i="7"/>
  <c r="AK492" i="7" s="1"/>
  <c r="Y493" i="7"/>
  <c r="Z493" i="7"/>
  <c r="AG493" i="7" s="1"/>
  <c r="AD493" i="7"/>
  <c r="AK493" i="7" s="1"/>
  <c r="Y494" i="7"/>
  <c r="Z494" i="7"/>
  <c r="AG494" i="7" s="1"/>
  <c r="AD494" i="7"/>
  <c r="AK494" i="7" s="1"/>
  <c r="Y495" i="7"/>
  <c r="Z495" i="7"/>
  <c r="AG495" i="7" s="1"/>
  <c r="AD495" i="7"/>
  <c r="AK495" i="7" s="1"/>
  <c r="Y496" i="7"/>
  <c r="Z496" i="7"/>
  <c r="AG496" i="7" s="1"/>
  <c r="AD496" i="7"/>
  <c r="AK496" i="7" s="1"/>
  <c r="Y497" i="7"/>
  <c r="Z497" i="7"/>
  <c r="AG497" i="7" s="1"/>
  <c r="AD497" i="7"/>
  <c r="AK497" i="7" s="1"/>
  <c r="Y498" i="7"/>
  <c r="Z498" i="7"/>
  <c r="AG498" i="7" s="1"/>
  <c r="AD498" i="7"/>
  <c r="AK498" i="7" s="1"/>
  <c r="Y499" i="7"/>
  <c r="Z499" i="7"/>
  <c r="AG499" i="7" s="1"/>
  <c r="AD499" i="7"/>
  <c r="AK499" i="7" s="1"/>
  <c r="Y500" i="7"/>
  <c r="Z500" i="7"/>
  <c r="AG500" i="7" s="1"/>
  <c r="AD500" i="7"/>
  <c r="AK500" i="7" s="1"/>
  <c r="Y501" i="7"/>
  <c r="Z501" i="7"/>
  <c r="AG501" i="7" s="1"/>
  <c r="AD501" i="7"/>
  <c r="AK501" i="7" s="1"/>
  <c r="Y502" i="7"/>
  <c r="Z502" i="7"/>
  <c r="AG502" i="7" s="1"/>
  <c r="AD502" i="7"/>
  <c r="AK502" i="7" s="1"/>
  <c r="Y503" i="7"/>
  <c r="Z503" i="7"/>
  <c r="AG503" i="7" s="1"/>
  <c r="AD503" i="7"/>
  <c r="AK503" i="7" s="1"/>
  <c r="Y504" i="7"/>
  <c r="Z504" i="7"/>
  <c r="AG504" i="7" s="1"/>
  <c r="AD504" i="7"/>
  <c r="AK504" i="7" s="1"/>
  <c r="Y505" i="7"/>
  <c r="Z505" i="7"/>
  <c r="AG505" i="7" s="1"/>
  <c r="AD505" i="7"/>
  <c r="AK505" i="7" s="1"/>
  <c r="Y506" i="7"/>
  <c r="Z506" i="7"/>
  <c r="AG506" i="7" s="1"/>
  <c r="AD506" i="7"/>
  <c r="AK506" i="7" s="1"/>
  <c r="Y507" i="7"/>
  <c r="Z507" i="7"/>
  <c r="AG507" i="7" s="1"/>
  <c r="AD507" i="7"/>
  <c r="AK507" i="7" s="1"/>
  <c r="Y508" i="7"/>
  <c r="Z508" i="7"/>
  <c r="AG508" i="7" s="1"/>
  <c r="AD508" i="7"/>
  <c r="AK508" i="7" s="1"/>
  <c r="Y509" i="7"/>
  <c r="Z509" i="7"/>
  <c r="AG509" i="7" s="1"/>
  <c r="AD509" i="7"/>
  <c r="AK509" i="7" s="1"/>
  <c r="Y510" i="7"/>
  <c r="Z510" i="7"/>
  <c r="AG510" i="7" s="1"/>
  <c r="AD510" i="7"/>
  <c r="AK510" i="7" s="1"/>
  <c r="Y511" i="7"/>
  <c r="Z511" i="7"/>
  <c r="AG511" i="7" s="1"/>
  <c r="AD511" i="7"/>
  <c r="AK511" i="7" s="1"/>
  <c r="Y512" i="7"/>
  <c r="Z512" i="7"/>
  <c r="AG512" i="7" s="1"/>
  <c r="AD512" i="7"/>
  <c r="AK512" i="7" s="1"/>
  <c r="Y513" i="7"/>
  <c r="Z513" i="7"/>
  <c r="AG513" i="7" s="1"/>
  <c r="AD513" i="7"/>
  <c r="AK513" i="7" s="1"/>
  <c r="Y514" i="7"/>
  <c r="Z514" i="7"/>
  <c r="AG514" i="7" s="1"/>
  <c r="AD514" i="7"/>
  <c r="AK514" i="7" s="1"/>
  <c r="Y515" i="7"/>
  <c r="Z515" i="7"/>
  <c r="AG515" i="7" s="1"/>
  <c r="AD515" i="7"/>
  <c r="AK515" i="7" s="1"/>
  <c r="Y516" i="7"/>
  <c r="Z516" i="7"/>
  <c r="AG516" i="7" s="1"/>
  <c r="AD516" i="7"/>
  <c r="AK516" i="7" s="1"/>
  <c r="Y517" i="7"/>
  <c r="Z517" i="7"/>
  <c r="AG517" i="7" s="1"/>
  <c r="AD517" i="7"/>
  <c r="AK517" i="7" s="1"/>
  <c r="Y518" i="7"/>
  <c r="Z518" i="7"/>
  <c r="AG518" i="7" s="1"/>
  <c r="AD518" i="7"/>
  <c r="AK518" i="7" s="1"/>
  <c r="Y519" i="7"/>
  <c r="Z519" i="7"/>
  <c r="AG519" i="7" s="1"/>
  <c r="AD519" i="7"/>
  <c r="AK519" i="7" s="1"/>
  <c r="Y520" i="7"/>
  <c r="Z520" i="7"/>
  <c r="AG520" i="7" s="1"/>
  <c r="AD520" i="7"/>
  <c r="AK520" i="7" s="1"/>
  <c r="Y521" i="7"/>
  <c r="Z521" i="7"/>
  <c r="AG521" i="7" s="1"/>
  <c r="AD521" i="7"/>
  <c r="AK521" i="7" s="1"/>
  <c r="Y522" i="7"/>
  <c r="Z522" i="7"/>
  <c r="AG522" i="7" s="1"/>
  <c r="AD522" i="7"/>
  <c r="AK522" i="7" s="1"/>
  <c r="Y523" i="7"/>
  <c r="Z523" i="7"/>
  <c r="AG523" i="7" s="1"/>
  <c r="AD523" i="7"/>
  <c r="AK523" i="7" s="1"/>
  <c r="Y524" i="7"/>
  <c r="Z524" i="7"/>
  <c r="AG524" i="7" s="1"/>
  <c r="AD524" i="7"/>
  <c r="AK524" i="7" s="1"/>
  <c r="Y525" i="7"/>
  <c r="Z525" i="7"/>
  <c r="AG525" i="7" s="1"/>
  <c r="AD525" i="7"/>
  <c r="AK525" i="7" s="1"/>
  <c r="Y526" i="7"/>
  <c r="Z526" i="7"/>
  <c r="AG526" i="7" s="1"/>
  <c r="AD526" i="7"/>
  <c r="AK526" i="7" s="1"/>
  <c r="Y527" i="7"/>
  <c r="Z527" i="7"/>
  <c r="AG527" i="7" s="1"/>
  <c r="AD527" i="7"/>
  <c r="AK527" i="7" s="1"/>
  <c r="Y528" i="7"/>
  <c r="Z528" i="7"/>
  <c r="AG528" i="7" s="1"/>
  <c r="AD528" i="7"/>
  <c r="AK528" i="7" s="1"/>
  <c r="Y529" i="7"/>
  <c r="Z529" i="7"/>
  <c r="AG529" i="7" s="1"/>
  <c r="AD529" i="7"/>
  <c r="AK529" i="7" s="1"/>
  <c r="Y530" i="7"/>
  <c r="Z530" i="7"/>
  <c r="AG530" i="7" s="1"/>
  <c r="AD530" i="7"/>
  <c r="AK530" i="7" s="1"/>
  <c r="Y531" i="7"/>
  <c r="Z531" i="7"/>
  <c r="AG531" i="7" s="1"/>
  <c r="AD531" i="7"/>
  <c r="AK531" i="7" s="1"/>
  <c r="Y532" i="7"/>
  <c r="Z532" i="7"/>
  <c r="AG532" i="7" s="1"/>
  <c r="AD532" i="7"/>
  <c r="AK532" i="7" s="1"/>
  <c r="Y533" i="7"/>
  <c r="Z533" i="7"/>
  <c r="AG533" i="7" s="1"/>
  <c r="AD533" i="7"/>
  <c r="AK533" i="7" s="1"/>
  <c r="Y534" i="7"/>
  <c r="Z534" i="7"/>
  <c r="AG534" i="7" s="1"/>
  <c r="AD534" i="7"/>
  <c r="AK534" i="7" s="1"/>
  <c r="Y535" i="7"/>
  <c r="Z535" i="7"/>
  <c r="AG535" i="7" s="1"/>
  <c r="AD535" i="7"/>
  <c r="AK535" i="7" s="1"/>
  <c r="Y536" i="7"/>
  <c r="Z536" i="7"/>
  <c r="AG536" i="7" s="1"/>
  <c r="AD536" i="7"/>
  <c r="AK536" i="7" s="1"/>
  <c r="Y537" i="7"/>
  <c r="Z537" i="7"/>
  <c r="AG537" i="7" s="1"/>
  <c r="AD537" i="7"/>
  <c r="AK537" i="7" s="1"/>
  <c r="Y538" i="7"/>
  <c r="Z538" i="7"/>
  <c r="AG538" i="7" s="1"/>
  <c r="AD538" i="7"/>
  <c r="AK538" i="7" s="1"/>
  <c r="Y539" i="7"/>
  <c r="Z539" i="7"/>
  <c r="AG539" i="7" s="1"/>
  <c r="AD539" i="7"/>
  <c r="AK539" i="7" s="1"/>
  <c r="Y540" i="7"/>
  <c r="Z540" i="7"/>
  <c r="AG540" i="7" s="1"/>
  <c r="AD540" i="7"/>
  <c r="AK540" i="7" s="1"/>
  <c r="Y541" i="7"/>
  <c r="Z541" i="7"/>
  <c r="AG541" i="7" s="1"/>
  <c r="AD541" i="7"/>
  <c r="AK541" i="7" s="1"/>
  <c r="Y542" i="7"/>
  <c r="Z542" i="7"/>
  <c r="AG542" i="7" s="1"/>
  <c r="AD542" i="7"/>
  <c r="AK542" i="7" s="1"/>
  <c r="Y543" i="7"/>
  <c r="Z543" i="7"/>
  <c r="AG543" i="7" s="1"/>
  <c r="AD543" i="7"/>
  <c r="AK543" i="7" s="1"/>
  <c r="Y544" i="7"/>
  <c r="Z544" i="7"/>
  <c r="AG544" i="7" s="1"/>
  <c r="AD544" i="7"/>
  <c r="AK544" i="7" s="1"/>
  <c r="Y545" i="7"/>
  <c r="Z545" i="7"/>
  <c r="AG545" i="7" s="1"/>
  <c r="AD545" i="7"/>
  <c r="AK545" i="7" s="1"/>
  <c r="Y546" i="7"/>
  <c r="Z546" i="7"/>
  <c r="AG546" i="7" s="1"/>
  <c r="AD546" i="7"/>
  <c r="AK546" i="7" s="1"/>
  <c r="Y547" i="7"/>
  <c r="Z547" i="7"/>
  <c r="AG547" i="7" s="1"/>
  <c r="AD547" i="7"/>
  <c r="AK547" i="7" s="1"/>
  <c r="Y548" i="7"/>
  <c r="Z548" i="7"/>
  <c r="AG548" i="7" s="1"/>
  <c r="AD548" i="7"/>
  <c r="AK548" i="7" s="1"/>
  <c r="Y549" i="7"/>
  <c r="Z549" i="7"/>
  <c r="AG549" i="7" s="1"/>
  <c r="AD549" i="7"/>
  <c r="AK549" i="7" s="1"/>
  <c r="Y550" i="7"/>
  <c r="Z550" i="7"/>
  <c r="AG550" i="7" s="1"/>
  <c r="AD550" i="7"/>
  <c r="AK550" i="7" s="1"/>
  <c r="Y551" i="7"/>
  <c r="Z551" i="7"/>
  <c r="AG551" i="7" s="1"/>
  <c r="AD551" i="7"/>
  <c r="AK551" i="7" s="1"/>
  <c r="Y552" i="7"/>
  <c r="Z552" i="7"/>
  <c r="AG552" i="7" s="1"/>
  <c r="AD552" i="7"/>
  <c r="AK552" i="7" s="1"/>
  <c r="Y553" i="7"/>
  <c r="Z553" i="7"/>
  <c r="AG553" i="7" s="1"/>
  <c r="AD553" i="7"/>
  <c r="AK553" i="7" s="1"/>
  <c r="Y554" i="7"/>
  <c r="Z554" i="7"/>
  <c r="AG554" i="7" s="1"/>
  <c r="AD554" i="7"/>
  <c r="AK554" i="7" s="1"/>
  <c r="Y555" i="7"/>
  <c r="Z555" i="7"/>
  <c r="AG555" i="7" s="1"/>
  <c r="AD555" i="7"/>
  <c r="AK555" i="7" s="1"/>
  <c r="Y556" i="7"/>
  <c r="Z556" i="7"/>
  <c r="AG556" i="7" s="1"/>
  <c r="AD556" i="7"/>
  <c r="AK556" i="7" s="1"/>
  <c r="Y557" i="7"/>
  <c r="Z557" i="7"/>
  <c r="AG557" i="7" s="1"/>
  <c r="AD557" i="7"/>
  <c r="AK557" i="7" s="1"/>
  <c r="Y558" i="7"/>
  <c r="Z558" i="7"/>
  <c r="AG558" i="7" s="1"/>
  <c r="AD558" i="7"/>
  <c r="AK558" i="7" s="1"/>
  <c r="Y559" i="7"/>
  <c r="Z559" i="7"/>
  <c r="AG559" i="7" s="1"/>
  <c r="AD559" i="7"/>
  <c r="AK559" i="7" s="1"/>
  <c r="Y560" i="7"/>
  <c r="Z560" i="7"/>
  <c r="AG560" i="7" s="1"/>
  <c r="AD560" i="7"/>
  <c r="AK560" i="7" s="1"/>
  <c r="Y561" i="7"/>
  <c r="Z561" i="7"/>
  <c r="AG561" i="7" s="1"/>
  <c r="AD561" i="7"/>
  <c r="AK561" i="7" s="1"/>
  <c r="Y562" i="7"/>
  <c r="Z562" i="7"/>
  <c r="AG562" i="7" s="1"/>
  <c r="AD562" i="7"/>
  <c r="AK562" i="7" s="1"/>
  <c r="Y563" i="7"/>
  <c r="Z563" i="7"/>
  <c r="AG563" i="7" s="1"/>
  <c r="AD563" i="7"/>
  <c r="AK563" i="7" s="1"/>
  <c r="Y564" i="7"/>
  <c r="Z564" i="7"/>
  <c r="AG564" i="7" s="1"/>
  <c r="AD564" i="7"/>
  <c r="AK564" i="7" s="1"/>
  <c r="Y565" i="7"/>
  <c r="Z565" i="7"/>
  <c r="AG565" i="7" s="1"/>
  <c r="AD565" i="7"/>
  <c r="AK565" i="7" s="1"/>
  <c r="Y566" i="7"/>
  <c r="Z566" i="7"/>
  <c r="AG566" i="7" s="1"/>
  <c r="AD566" i="7"/>
  <c r="AK566" i="7" s="1"/>
  <c r="Y567" i="7"/>
  <c r="Z567" i="7"/>
  <c r="AG567" i="7" s="1"/>
  <c r="AD567" i="7"/>
  <c r="AK567" i="7" s="1"/>
  <c r="Y568" i="7"/>
  <c r="Z568" i="7"/>
  <c r="AG568" i="7" s="1"/>
  <c r="AD568" i="7"/>
  <c r="AK568" i="7" s="1"/>
  <c r="Y569" i="7"/>
  <c r="Z569" i="7"/>
  <c r="AG569" i="7" s="1"/>
  <c r="AD569" i="7"/>
  <c r="AK569" i="7" s="1"/>
  <c r="Y570" i="7"/>
  <c r="Z570" i="7"/>
  <c r="AG570" i="7" s="1"/>
  <c r="AD570" i="7"/>
  <c r="AK570" i="7" s="1"/>
  <c r="Y571" i="7"/>
  <c r="Z571" i="7"/>
  <c r="AG571" i="7" s="1"/>
  <c r="AD571" i="7"/>
  <c r="AK571" i="7" s="1"/>
  <c r="Y572" i="7"/>
  <c r="Z572" i="7"/>
  <c r="AG572" i="7" s="1"/>
  <c r="AD572" i="7"/>
  <c r="AK572" i="7" s="1"/>
  <c r="Y573" i="7"/>
  <c r="Z573" i="7"/>
  <c r="AG573" i="7" s="1"/>
  <c r="AD573" i="7"/>
  <c r="AK573" i="7" s="1"/>
  <c r="Y574" i="7"/>
  <c r="Z574" i="7"/>
  <c r="AG574" i="7" s="1"/>
  <c r="AD574" i="7"/>
  <c r="AK574" i="7" s="1"/>
  <c r="Y575" i="7"/>
  <c r="Z575" i="7"/>
  <c r="AG575" i="7" s="1"/>
  <c r="AD575" i="7"/>
  <c r="AK575" i="7" s="1"/>
  <c r="Y576" i="7"/>
  <c r="Z576" i="7"/>
  <c r="AG576" i="7" s="1"/>
  <c r="AD576" i="7"/>
  <c r="AK576" i="7" s="1"/>
  <c r="Y577" i="7"/>
  <c r="Z577" i="7"/>
  <c r="AG577" i="7" s="1"/>
  <c r="AD577" i="7"/>
  <c r="AK577" i="7" s="1"/>
  <c r="Y578" i="7"/>
  <c r="Z578" i="7"/>
  <c r="AG578" i="7" s="1"/>
  <c r="AD578" i="7"/>
  <c r="AK578" i="7" s="1"/>
  <c r="Y579" i="7"/>
  <c r="Z579" i="7"/>
  <c r="AG579" i="7" s="1"/>
  <c r="AD579" i="7"/>
  <c r="AK579" i="7" s="1"/>
  <c r="Y580" i="7"/>
  <c r="Z580" i="7"/>
  <c r="AG580" i="7" s="1"/>
  <c r="AD580" i="7"/>
  <c r="AK580" i="7" s="1"/>
  <c r="Y581" i="7"/>
  <c r="Z581" i="7"/>
  <c r="AG581" i="7" s="1"/>
  <c r="AD581" i="7"/>
  <c r="AK581" i="7" s="1"/>
  <c r="Y582" i="7"/>
  <c r="Z582" i="7"/>
  <c r="AG582" i="7" s="1"/>
  <c r="AD582" i="7"/>
  <c r="AK582" i="7" s="1"/>
  <c r="Y583" i="7"/>
  <c r="Z583" i="7"/>
  <c r="AG583" i="7" s="1"/>
  <c r="AD583" i="7"/>
  <c r="AK583" i="7" s="1"/>
  <c r="Y584" i="7"/>
  <c r="Z584" i="7"/>
  <c r="AG584" i="7" s="1"/>
  <c r="AD584" i="7"/>
  <c r="AK584" i="7" s="1"/>
  <c r="Y585" i="7"/>
  <c r="Z585" i="7"/>
  <c r="AG585" i="7" s="1"/>
  <c r="AD585" i="7"/>
  <c r="AK585" i="7" s="1"/>
  <c r="Y586" i="7"/>
  <c r="Z586" i="7"/>
  <c r="AG586" i="7" s="1"/>
  <c r="AD586" i="7"/>
  <c r="AK586" i="7" s="1"/>
  <c r="Y587" i="7"/>
  <c r="Z587" i="7"/>
  <c r="AG587" i="7" s="1"/>
  <c r="AD587" i="7"/>
  <c r="AK587" i="7" s="1"/>
  <c r="Y588" i="7"/>
  <c r="Z588" i="7"/>
  <c r="AG588" i="7" s="1"/>
  <c r="AD588" i="7"/>
  <c r="AK588" i="7" s="1"/>
  <c r="Y589" i="7"/>
  <c r="Z589" i="7"/>
  <c r="AG589" i="7" s="1"/>
  <c r="AD589" i="7"/>
  <c r="AK589" i="7" s="1"/>
  <c r="Y590" i="7"/>
  <c r="Z590" i="7"/>
  <c r="AG590" i="7" s="1"/>
  <c r="AD590" i="7"/>
  <c r="AK590" i="7" s="1"/>
  <c r="Y591" i="7"/>
  <c r="Z591" i="7"/>
  <c r="AG591" i="7" s="1"/>
  <c r="AD591" i="7"/>
  <c r="AK591" i="7" s="1"/>
  <c r="Y592" i="7"/>
  <c r="Z592" i="7"/>
  <c r="AG592" i="7" s="1"/>
  <c r="AD592" i="7"/>
  <c r="AK592" i="7" s="1"/>
  <c r="Y593" i="7"/>
  <c r="Z593" i="7"/>
  <c r="AG593" i="7" s="1"/>
  <c r="AD593" i="7"/>
  <c r="AK593" i="7" s="1"/>
  <c r="Y594" i="7"/>
  <c r="Z594" i="7"/>
  <c r="AG594" i="7" s="1"/>
  <c r="AD594" i="7"/>
  <c r="AK594" i="7" s="1"/>
  <c r="Y595" i="7"/>
  <c r="Z595" i="7"/>
  <c r="AG595" i="7" s="1"/>
  <c r="AD595" i="7"/>
  <c r="AK595" i="7" s="1"/>
  <c r="Y596" i="7"/>
  <c r="Z596" i="7"/>
  <c r="AG596" i="7" s="1"/>
  <c r="AD596" i="7"/>
  <c r="AK596" i="7" s="1"/>
  <c r="Y597" i="7"/>
  <c r="Z597" i="7"/>
  <c r="AG597" i="7" s="1"/>
  <c r="AD597" i="7"/>
  <c r="AK597" i="7" s="1"/>
  <c r="Y598" i="7"/>
  <c r="Z598" i="7"/>
  <c r="AG598" i="7" s="1"/>
  <c r="AD598" i="7"/>
  <c r="AK598" i="7" s="1"/>
  <c r="Y599" i="7"/>
  <c r="Z599" i="7"/>
  <c r="AG599" i="7" s="1"/>
  <c r="AD599" i="7"/>
  <c r="AK599" i="7" s="1"/>
  <c r="Y600" i="7"/>
  <c r="Z600" i="7"/>
  <c r="AG600" i="7" s="1"/>
  <c r="AD600" i="7"/>
  <c r="AK600" i="7" s="1"/>
  <c r="Y601" i="7"/>
  <c r="Z601" i="7"/>
  <c r="AG601" i="7" s="1"/>
  <c r="AD601" i="7"/>
  <c r="AK601" i="7" s="1"/>
  <c r="Y602" i="7"/>
  <c r="Z602" i="7"/>
  <c r="AG602" i="7" s="1"/>
  <c r="AD602" i="7"/>
  <c r="AK602" i="7" s="1"/>
  <c r="Y603" i="7"/>
  <c r="Z603" i="7"/>
  <c r="AG603" i="7" s="1"/>
  <c r="AD603" i="7"/>
  <c r="AK603" i="7" s="1"/>
  <c r="Y604" i="7"/>
  <c r="Z604" i="7"/>
  <c r="AG604" i="7" s="1"/>
  <c r="AD604" i="7"/>
  <c r="AK604" i="7" s="1"/>
  <c r="Y605" i="7"/>
  <c r="Z605" i="7"/>
  <c r="AG605" i="7" s="1"/>
  <c r="AD605" i="7"/>
  <c r="AK605" i="7" s="1"/>
  <c r="Y606" i="7"/>
  <c r="Z606" i="7"/>
  <c r="AG606" i="7" s="1"/>
  <c r="AD606" i="7"/>
  <c r="AK606" i="7" s="1"/>
  <c r="Y607" i="7"/>
  <c r="Z607" i="7"/>
  <c r="AG607" i="7" s="1"/>
  <c r="AD607" i="7"/>
  <c r="AK607" i="7" s="1"/>
  <c r="Y608" i="7"/>
  <c r="Z608" i="7"/>
  <c r="AG608" i="7" s="1"/>
  <c r="AD608" i="7"/>
  <c r="AK608" i="7" s="1"/>
  <c r="Y609" i="7"/>
  <c r="Z609" i="7"/>
  <c r="AG609" i="7" s="1"/>
  <c r="AD609" i="7"/>
  <c r="AK609" i="7" s="1"/>
  <c r="Y610" i="7"/>
  <c r="Z610" i="7"/>
  <c r="AG610" i="7" s="1"/>
  <c r="AD610" i="7"/>
  <c r="AK610" i="7" s="1"/>
  <c r="Y611" i="7"/>
  <c r="Z611" i="7"/>
  <c r="AG611" i="7" s="1"/>
  <c r="AD611" i="7"/>
  <c r="AK611" i="7" s="1"/>
  <c r="Y612" i="7"/>
  <c r="Z612" i="7"/>
  <c r="AG612" i="7" s="1"/>
  <c r="AD612" i="7"/>
  <c r="AK612" i="7" s="1"/>
  <c r="Y613" i="7"/>
  <c r="Z613" i="7"/>
  <c r="AG613" i="7" s="1"/>
  <c r="AD613" i="7"/>
  <c r="AK613" i="7" s="1"/>
  <c r="Y614" i="7"/>
  <c r="Z614" i="7"/>
  <c r="AG614" i="7" s="1"/>
  <c r="AD614" i="7"/>
  <c r="AK614" i="7" s="1"/>
  <c r="Y615" i="7"/>
  <c r="Z615" i="7"/>
  <c r="AG615" i="7" s="1"/>
  <c r="AD615" i="7"/>
  <c r="AK615" i="7" s="1"/>
  <c r="Y616" i="7"/>
  <c r="Z616" i="7"/>
  <c r="AG616" i="7" s="1"/>
  <c r="AD616" i="7"/>
  <c r="AK616" i="7" s="1"/>
  <c r="Y617" i="7"/>
  <c r="Z617" i="7"/>
  <c r="AG617" i="7" s="1"/>
  <c r="AD617" i="7"/>
  <c r="AK617" i="7" s="1"/>
  <c r="Y618" i="7"/>
  <c r="Z618" i="7"/>
  <c r="AG618" i="7" s="1"/>
  <c r="AD618" i="7"/>
  <c r="AK618" i="7" s="1"/>
  <c r="Y619" i="7"/>
  <c r="Z619" i="7"/>
  <c r="AG619" i="7" s="1"/>
  <c r="AD619" i="7"/>
  <c r="AK619" i="7" s="1"/>
  <c r="Y620" i="7"/>
  <c r="Z620" i="7"/>
  <c r="AG620" i="7" s="1"/>
  <c r="AD620" i="7"/>
  <c r="AK620" i="7" s="1"/>
  <c r="Y621" i="7"/>
  <c r="Z621" i="7"/>
  <c r="AG621" i="7" s="1"/>
  <c r="AD621" i="7"/>
  <c r="AK621" i="7" s="1"/>
  <c r="Y622" i="7"/>
  <c r="Z622" i="7"/>
  <c r="AG622" i="7" s="1"/>
  <c r="AD622" i="7"/>
  <c r="AK622" i="7" s="1"/>
  <c r="Y623" i="7"/>
  <c r="Z623" i="7"/>
  <c r="AG623" i="7" s="1"/>
  <c r="AD623" i="7"/>
  <c r="AK623" i="7" s="1"/>
  <c r="Y624" i="7"/>
  <c r="Z624" i="7"/>
  <c r="AG624" i="7" s="1"/>
  <c r="AD624" i="7"/>
  <c r="AK624" i="7" s="1"/>
  <c r="Y625" i="7"/>
  <c r="Z625" i="7"/>
  <c r="AG625" i="7" s="1"/>
  <c r="AD625" i="7"/>
  <c r="AK625" i="7" s="1"/>
  <c r="Y626" i="7"/>
  <c r="Z626" i="7"/>
  <c r="AG626" i="7" s="1"/>
  <c r="AD626" i="7"/>
  <c r="AK626" i="7" s="1"/>
  <c r="Y627" i="7"/>
  <c r="Z627" i="7"/>
  <c r="AG627" i="7" s="1"/>
  <c r="AD627" i="7"/>
  <c r="AK627" i="7" s="1"/>
  <c r="Y628" i="7"/>
  <c r="Z628" i="7"/>
  <c r="AG628" i="7" s="1"/>
  <c r="AD628" i="7"/>
  <c r="AK628" i="7" s="1"/>
  <c r="Y629" i="7"/>
  <c r="Z629" i="7"/>
  <c r="AG629" i="7" s="1"/>
  <c r="AD629" i="7"/>
  <c r="AK629" i="7" s="1"/>
  <c r="Y630" i="7"/>
  <c r="Z630" i="7"/>
  <c r="AG630" i="7" s="1"/>
  <c r="AD630" i="7"/>
  <c r="AK630" i="7" s="1"/>
  <c r="Y631" i="7"/>
  <c r="Z631" i="7"/>
  <c r="AG631" i="7" s="1"/>
  <c r="AD631" i="7"/>
  <c r="AK631" i="7" s="1"/>
  <c r="Y632" i="7"/>
  <c r="Z632" i="7"/>
  <c r="AG632" i="7" s="1"/>
  <c r="AD632" i="7"/>
  <c r="AK632" i="7" s="1"/>
  <c r="Y633" i="7"/>
  <c r="Z633" i="7"/>
  <c r="AG633" i="7" s="1"/>
  <c r="AD633" i="7"/>
  <c r="AK633" i="7" s="1"/>
  <c r="Y634" i="7"/>
  <c r="Z634" i="7"/>
  <c r="AG634" i="7" s="1"/>
  <c r="AD634" i="7"/>
  <c r="AK634" i="7" s="1"/>
  <c r="Y635" i="7"/>
  <c r="Z635" i="7"/>
  <c r="AG635" i="7" s="1"/>
  <c r="AD635" i="7"/>
  <c r="AK635" i="7" s="1"/>
  <c r="Y636" i="7"/>
  <c r="Z636" i="7"/>
  <c r="AG636" i="7" s="1"/>
  <c r="AD636" i="7"/>
  <c r="AK636" i="7" s="1"/>
  <c r="Y637" i="7"/>
  <c r="Z637" i="7"/>
  <c r="AG637" i="7" s="1"/>
  <c r="AD637" i="7"/>
  <c r="AK637" i="7" s="1"/>
  <c r="Y638" i="7"/>
  <c r="Z638" i="7"/>
  <c r="AG638" i="7" s="1"/>
  <c r="AD638" i="7"/>
  <c r="AK638" i="7" s="1"/>
  <c r="Y639" i="7"/>
  <c r="Z639" i="7"/>
  <c r="AG639" i="7" s="1"/>
  <c r="AD639" i="7"/>
  <c r="AK639" i="7" s="1"/>
  <c r="Y640" i="7"/>
  <c r="Z640" i="7"/>
  <c r="AG640" i="7" s="1"/>
  <c r="AD640" i="7"/>
  <c r="AK640" i="7" s="1"/>
  <c r="Y641" i="7"/>
  <c r="Z641" i="7"/>
  <c r="AG641" i="7" s="1"/>
  <c r="AD641" i="7"/>
  <c r="AK641" i="7" s="1"/>
  <c r="Y642" i="7"/>
  <c r="Z642" i="7"/>
  <c r="AG642" i="7" s="1"/>
  <c r="AD642" i="7"/>
  <c r="AK642" i="7" s="1"/>
  <c r="Y643" i="7"/>
  <c r="Z643" i="7"/>
  <c r="AG643" i="7" s="1"/>
  <c r="AD643" i="7"/>
  <c r="AK643" i="7" s="1"/>
  <c r="Y644" i="7"/>
  <c r="Z644" i="7"/>
  <c r="AG644" i="7" s="1"/>
  <c r="AD644" i="7"/>
  <c r="AK644" i="7" s="1"/>
  <c r="Y645" i="7"/>
  <c r="Z645" i="7"/>
  <c r="AG645" i="7" s="1"/>
  <c r="AD645" i="7"/>
  <c r="AK645" i="7" s="1"/>
  <c r="Y646" i="7"/>
  <c r="Z646" i="7"/>
  <c r="AG646" i="7" s="1"/>
  <c r="AD646" i="7"/>
  <c r="AK646" i="7" s="1"/>
  <c r="Y647" i="7"/>
  <c r="Z647" i="7"/>
  <c r="AG647" i="7" s="1"/>
  <c r="AD647" i="7"/>
  <c r="AK647" i="7" s="1"/>
  <c r="Y648" i="7"/>
  <c r="Z648" i="7"/>
  <c r="AG648" i="7" s="1"/>
  <c r="AD648" i="7"/>
  <c r="AK648" i="7" s="1"/>
  <c r="Y649" i="7"/>
  <c r="Z649" i="7"/>
  <c r="AG649" i="7" s="1"/>
  <c r="AD649" i="7"/>
  <c r="AK649" i="7" s="1"/>
  <c r="Y650" i="7"/>
  <c r="Z650" i="7"/>
  <c r="AG650" i="7" s="1"/>
  <c r="AD650" i="7"/>
  <c r="AK650" i="7" s="1"/>
  <c r="Y651" i="7"/>
  <c r="Z651" i="7"/>
  <c r="AG651" i="7" s="1"/>
  <c r="AD651" i="7"/>
  <c r="AK651" i="7" s="1"/>
  <c r="Y652" i="7"/>
  <c r="Z652" i="7"/>
  <c r="AG652" i="7" s="1"/>
  <c r="AD652" i="7"/>
  <c r="AK652" i="7" s="1"/>
  <c r="Y653" i="7"/>
  <c r="Z653" i="7"/>
  <c r="AG653" i="7" s="1"/>
  <c r="AD653" i="7"/>
  <c r="AK653" i="7" s="1"/>
  <c r="Y654" i="7"/>
  <c r="Z654" i="7"/>
  <c r="AG654" i="7" s="1"/>
  <c r="AD654" i="7"/>
  <c r="AK654" i="7" s="1"/>
  <c r="Y655" i="7"/>
  <c r="Z655" i="7"/>
  <c r="AG655" i="7" s="1"/>
  <c r="AD655" i="7"/>
  <c r="AK655" i="7" s="1"/>
  <c r="Y656" i="7"/>
  <c r="Z656" i="7"/>
  <c r="AG656" i="7" s="1"/>
  <c r="AD656" i="7"/>
  <c r="AK656" i="7" s="1"/>
  <c r="Y657" i="7"/>
  <c r="Z657" i="7"/>
  <c r="AG657" i="7" s="1"/>
  <c r="AD657" i="7"/>
  <c r="AK657" i="7" s="1"/>
  <c r="Y658" i="7"/>
  <c r="Z658" i="7"/>
  <c r="AG658" i="7" s="1"/>
  <c r="AD658" i="7"/>
  <c r="AK658" i="7" s="1"/>
  <c r="Y659" i="7"/>
  <c r="Z659" i="7"/>
  <c r="AG659" i="7" s="1"/>
  <c r="AD659" i="7"/>
  <c r="AK659" i="7" s="1"/>
  <c r="Y660" i="7"/>
  <c r="Z660" i="7"/>
  <c r="AG660" i="7" s="1"/>
  <c r="AD660" i="7"/>
  <c r="AK660" i="7" s="1"/>
  <c r="Y661" i="7"/>
  <c r="Z661" i="7"/>
  <c r="AG661" i="7" s="1"/>
  <c r="AD661" i="7"/>
  <c r="AK661" i="7" s="1"/>
  <c r="Y662" i="7"/>
  <c r="Z662" i="7"/>
  <c r="AG662" i="7" s="1"/>
  <c r="AD662" i="7"/>
  <c r="AK662" i="7" s="1"/>
  <c r="Y663" i="7"/>
  <c r="Z663" i="7"/>
  <c r="AG663" i="7" s="1"/>
  <c r="AD663" i="7"/>
  <c r="AK663" i="7" s="1"/>
  <c r="Y664" i="7"/>
  <c r="Z664" i="7"/>
  <c r="AG664" i="7" s="1"/>
  <c r="AD664" i="7"/>
  <c r="AK664" i="7" s="1"/>
  <c r="Y665" i="7"/>
  <c r="Z665" i="7"/>
  <c r="AG665" i="7" s="1"/>
  <c r="AD665" i="7"/>
  <c r="AK665" i="7" s="1"/>
  <c r="Y666" i="7"/>
  <c r="Z666" i="7"/>
  <c r="AG666" i="7" s="1"/>
  <c r="AD666" i="7"/>
  <c r="AK666" i="7" s="1"/>
  <c r="Y667" i="7"/>
  <c r="Z667" i="7"/>
  <c r="AG667" i="7" s="1"/>
  <c r="AD667" i="7"/>
  <c r="AK667" i="7" s="1"/>
  <c r="Y668" i="7"/>
  <c r="Z668" i="7"/>
  <c r="AG668" i="7" s="1"/>
  <c r="AD668" i="7"/>
  <c r="AK668" i="7" s="1"/>
  <c r="Y669" i="7"/>
  <c r="Z669" i="7"/>
  <c r="AG669" i="7" s="1"/>
  <c r="AD669" i="7"/>
  <c r="AK669" i="7" s="1"/>
  <c r="Y670" i="7"/>
  <c r="Z670" i="7"/>
  <c r="AG670" i="7" s="1"/>
  <c r="AD670" i="7"/>
  <c r="AK670" i="7" s="1"/>
  <c r="Y671" i="7"/>
  <c r="Z671" i="7"/>
  <c r="AG671" i="7" s="1"/>
  <c r="AD671" i="7"/>
  <c r="AK671" i="7" s="1"/>
  <c r="Y672" i="7"/>
  <c r="Z672" i="7"/>
  <c r="AG672" i="7" s="1"/>
  <c r="AD672" i="7"/>
  <c r="AK672" i="7" s="1"/>
  <c r="Y673" i="7"/>
  <c r="Z673" i="7"/>
  <c r="AG673" i="7" s="1"/>
  <c r="AD673" i="7"/>
  <c r="AK673" i="7" s="1"/>
  <c r="Y674" i="7"/>
  <c r="Z674" i="7"/>
  <c r="AG674" i="7" s="1"/>
  <c r="AD674" i="7"/>
  <c r="AK674" i="7" s="1"/>
  <c r="Y675" i="7"/>
  <c r="Z675" i="7"/>
  <c r="AG675" i="7" s="1"/>
  <c r="AD675" i="7"/>
  <c r="AK675" i="7" s="1"/>
  <c r="Y676" i="7"/>
  <c r="Z676" i="7"/>
  <c r="AG676" i="7" s="1"/>
  <c r="AD676" i="7"/>
  <c r="AK676" i="7" s="1"/>
  <c r="Y677" i="7"/>
  <c r="Z677" i="7"/>
  <c r="AG677" i="7" s="1"/>
  <c r="AD677" i="7"/>
  <c r="AK677" i="7" s="1"/>
  <c r="Y678" i="7"/>
  <c r="Z678" i="7"/>
  <c r="AG678" i="7" s="1"/>
  <c r="AD678" i="7"/>
  <c r="AK678" i="7" s="1"/>
  <c r="Y679" i="7"/>
  <c r="Z679" i="7"/>
  <c r="AG679" i="7" s="1"/>
  <c r="AD679" i="7"/>
  <c r="AK679" i="7" s="1"/>
  <c r="Y680" i="7"/>
  <c r="Z680" i="7"/>
  <c r="AG680" i="7" s="1"/>
  <c r="AD680" i="7"/>
  <c r="AK680" i="7" s="1"/>
  <c r="Y681" i="7"/>
  <c r="Z681" i="7"/>
  <c r="AG681" i="7" s="1"/>
  <c r="AD681" i="7"/>
  <c r="AK681" i="7" s="1"/>
  <c r="Y682" i="7"/>
  <c r="Z682" i="7"/>
  <c r="AG682" i="7" s="1"/>
  <c r="AD682" i="7"/>
  <c r="AK682" i="7" s="1"/>
  <c r="Y683" i="7"/>
  <c r="Z683" i="7"/>
  <c r="AG683" i="7" s="1"/>
  <c r="AD683" i="7"/>
  <c r="AK683" i="7" s="1"/>
  <c r="Y684" i="7"/>
  <c r="Z684" i="7"/>
  <c r="AG684" i="7" s="1"/>
  <c r="AD684" i="7"/>
  <c r="AK684" i="7" s="1"/>
  <c r="Y685" i="7"/>
  <c r="Z685" i="7"/>
  <c r="AG685" i="7" s="1"/>
  <c r="AD685" i="7"/>
  <c r="AK685" i="7" s="1"/>
  <c r="Y686" i="7"/>
  <c r="Z686" i="7"/>
  <c r="AG686" i="7" s="1"/>
  <c r="AD686" i="7"/>
  <c r="AK686" i="7" s="1"/>
  <c r="Y687" i="7"/>
  <c r="Z687" i="7"/>
  <c r="AG687" i="7" s="1"/>
  <c r="AD687" i="7"/>
  <c r="AK687" i="7" s="1"/>
  <c r="Y688" i="7"/>
  <c r="Z688" i="7"/>
  <c r="AG688" i="7" s="1"/>
  <c r="AD688" i="7"/>
  <c r="AK688" i="7" s="1"/>
  <c r="Y689" i="7"/>
  <c r="Z689" i="7"/>
  <c r="AG689" i="7" s="1"/>
  <c r="AD689" i="7"/>
  <c r="AK689" i="7" s="1"/>
  <c r="Y690" i="7"/>
  <c r="Z690" i="7"/>
  <c r="AG690" i="7" s="1"/>
  <c r="AD690" i="7"/>
  <c r="AK690" i="7" s="1"/>
  <c r="Y691" i="7"/>
  <c r="Z691" i="7"/>
  <c r="AG691" i="7" s="1"/>
  <c r="AD691" i="7"/>
  <c r="AK691" i="7" s="1"/>
  <c r="Y692" i="7"/>
  <c r="Z692" i="7"/>
  <c r="AG692" i="7" s="1"/>
  <c r="AD692" i="7"/>
  <c r="AK692" i="7" s="1"/>
  <c r="Y693" i="7"/>
  <c r="Z693" i="7"/>
  <c r="AG693" i="7" s="1"/>
  <c r="AD693" i="7"/>
  <c r="AK693" i="7" s="1"/>
  <c r="Y694" i="7"/>
  <c r="Z694" i="7"/>
  <c r="AG694" i="7" s="1"/>
  <c r="AD694" i="7"/>
  <c r="AK694" i="7" s="1"/>
  <c r="Y695" i="7"/>
  <c r="Z695" i="7"/>
  <c r="AG695" i="7" s="1"/>
  <c r="AD695" i="7"/>
  <c r="AK695" i="7" s="1"/>
  <c r="Y696" i="7"/>
  <c r="Z696" i="7"/>
  <c r="AG696" i="7" s="1"/>
  <c r="AD696" i="7"/>
  <c r="AK696" i="7" s="1"/>
  <c r="Y697" i="7"/>
  <c r="Z697" i="7"/>
  <c r="AG697" i="7" s="1"/>
  <c r="AD697" i="7"/>
  <c r="AK697" i="7" s="1"/>
  <c r="Y698" i="7"/>
  <c r="Z698" i="7"/>
  <c r="AG698" i="7" s="1"/>
  <c r="AD698" i="7"/>
  <c r="AK698" i="7" s="1"/>
  <c r="Y699" i="7"/>
  <c r="Z699" i="7"/>
  <c r="AG699" i="7" s="1"/>
  <c r="AD699" i="7"/>
  <c r="AK699" i="7" s="1"/>
  <c r="Y700" i="7"/>
  <c r="Z700" i="7"/>
  <c r="AG700" i="7" s="1"/>
  <c r="AD700" i="7"/>
  <c r="AK700" i="7" s="1"/>
  <c r="Y701" i="7"/>
  <c r="Z701" i="7"/>
  <c r="AG701" i="7" s="1"/>
  <c r="AD701" i="7"/>
  <c r="AK701" i="7" s="1"/>
  <c r="Y702" i="7"/>
  <c r="Z702" i="7"/>
  <c r="AG702" i="7" s="1"/>
  <c r="AD702" i="7"/>
  <c r="AK702" i="7" s="1"/>
  <c r="Y703" i="7"/>
  <c r="Z703" i="7"/>
  <c r="AG703" i="7" s="1"/>
  <c r="AD703" i="7"/>
  <c r="AK703" i="7" s="1"/>
  <c r="Y704" i="7"/>
  <c r="Z704" i="7"/>
  <c r="AG704" i="7" s="1"/>
  <c r="AD704" i="7"/>
  <c r="AK704" i="7" s="1"/>
  <c r="Y705" i="7"/>
  <c r="Z705" i="7"/>
  <c r="AG705" i="7" s="1"/>
  <c r="AD705" i="7"/>
  <c r="AK705" i="7" s="1"/>
  <c r="Y706" i="7"/>
  <c r="Z706" i="7"/>
  <c r="AG706" i="7" s="1"/>
  <c r="AD706" i="7"/>
  <c r="AK706" i="7" s="1"/>
  <c r="Y707" i="7"/>
  <c r="Z707" i="7"/>
  <c r="AG707" i="7" s="1"/>
  <c r="AD707" i="7"/>
  <c r="AK707" i="7" s="1"/>
  <c r="Y708" i="7"/>
  <c r="Z708" i="7"/>
  <c r="AG708" i="7" s="1"/>
  <c r="AD708" i="7"/>
  <c r="AK708" i="7" s="1"/>
  <c r="Y709" i="7"/>
  <c r="Z709" i="7"/>
  <c r="AG709" i="7" s="1"/>
  <c r="AD709" i="7"/>
  <c r="AK709" i="7" s="1"/>
  <c r="Y710" i="7"/>
  <c r="Z710" i="7"/>
  <c r="AG710" i="7" s="1"/>
  <c r="AD710" i="7"/>
  <c r="AK710" i="7" s="1"/>
  <c r="Y941" i="7"/>
  <c r="Z941" i="7"/>
  <c r="AG941" i="7" s="1"/>
  <c r="AD941" i="7"/>
  <c r="AK941" i="7" s="1"/>
  <c r="Y943" i="7"/>
  <c r="Z943" i="7"/>
  <c r="AG943" i="7" s="1"/>
  <c r="AD943" i="7"/>
  <c r="AK943" i="7" s="1"/>
  <c r="Y947" i="7"/>
  <c r="Z947" i="7"/>
  <c r="AG947" i="7" s="1"/>
  <c r="AD947" i="7"/>
  <c r="AK947" i="7" s="1"/>
  <c r="Y953" i="7"/>
  <c r="Z953" i="7"/>
  <c r="AG953" i="7" s="1"/>
  <c r="AD953" i="7"/>
  <c r="AK953" i="7" s="1"/>
  <c r="Y956" i="7"/>
  <c r="Z956" i="7"/>
  <c r="AG956" i="7" s="1"/>
  <c r="AD956" i="7"/>
  <c r="AK956" i="7" s="1"/>
  <c r="Y959" i="7"/>
  <c r="Z959" i="7"/>
  <c r="AG959" i="7" s="1"/>
  <c r="AD959" i="7"/>
  <c r="AK959" i="7" s="1"/>
  <c r="Y963" i="7"/>
  <c r="Z963" i="7"/>
  <c r="AG963" i="7" s="1"/>
  <c r="AD963" i="7"/>
  <c r="AK963" i="7" s="1"/>
  <c r="Y966" i="7"/>
  <c r="Z966" i="7"/>
  <c r="AG966" i="7" s="1"/>
  <c r="AD966" i="7"/>
  <c r="AK966" i="7" s="1"/>
  <c r="Y971" i="7"/>
  <c r="Z971" i="7"/>
  <c r="AG971" i="7" s="1"/>
  <c r="AD971" i="7"/>
  <c r="AK971" i="7" s="1"/>
  <c r="Y973" i="7"/>
  <c r="Z973" i="7"/>
  <c r="AG973" i="7" s="1"/>
  <c r="AD973" i="7"/>
  <c r="AK973" i="7" s="1"/>
  <c r="Y977" i="7"/>
  <c r="Z977" i="7"/>
  <c r="AG977" i="7" s="1"/>
  <c r="AD977" i="7"/>
  <c r="AK977" i="7" s="1"/>
  <c r="Y980" i="7"/>
  <c r="Z980" i="7"/>
  <c r="AG980" i="7" s="1"/>
  <c r="AD980" i="7"/>
  <c r="AK980" i="7" s="1"/>
  <c r="Y983" i="7"/>
  <c r="Z983" i="7"/>
  <c r="AG983" i="7" s="1"/>
  <c r="AD983" i="7"/>
  <c r="AK983" i="7" s="1"/>
  <c r="Y987" i="7"/>
  <c r="Z987" i="7"/>
  <c r="AG987" i="7" s="1"/>
  <c r="AD987" i="7"/>
  <c r="AK987" i="7" s="1"/>
  <c r="Y989" i="7"/>
  <c r="Z989" i="7"/>
  <c r="AG989" i="7" s="1"/>
  <c r="AD989" i="7"/>
  <c r="AK989" i="7" s="1"/>
  <c r="Y993" i="7"/>
  <c r="Z993" i="7"/>
  <c r="AG993" i="7" s="1"/>
  <c r="AD993" i="7"/>
  <c r="AK993" i="7" s="1"/>
  <c r="Y995" i="7"/>
  <c r="Z995" i="7"/>
  <c r="AG995" i="7" s="1"/>
  <c r="AD995" i="7"/>
  <c r="AK995" i="7" s="1"/>
  <c r="Y1000" i="7"/>
  <c r="Z1000" i="7"/>
  <c r="AG1000" i="7" s="1"/>
  <c r="AD1000" i="7"/>
  <c r="AK1000" i="7" s="1"/>
  <c r="Y1003" i="7"/>
  <c r="Z1003" i="7"/>
  <c r="AG1003" i="7" s="1"/>
  <c r="AD1003" i="7"/>
  <c r="AK1003" i="7" s="1"/>
  <c r="Y1007" i="7"/>
  <c r="Z1007" i="7"/>
  <c r="AG1007" i="7" s="1"/>
  <c r="AD1007" i="7"/>
  <c r="AK1007" i="7" s="1"/>
  <c r="Y1009" i="7"/>
  <c r="Z1009" i="7"/>
  <c r="AG1009" i="7" s="1"/>
  <c r="AD1009" i="7"/>
  <c r="AK1009" i="7" s="1"/>
  <c r="Y1012" i="7"/>
  <c r="Z1012" i="7"/>
  <c r="AG1012" i="7" s="1"/>
  <c r="AD1012" i="7"/>
  <c r="AK1012" i="7" s="1"/>
  <c r="Y1014" i="7"/>
  <c r="Z1014" i="7"/>
  <c r="AG1014" i="7" s="1"/>
  <c r="AD1014" i="7"/>
  <c r="AK1014" i="7" s="1"/>
  <c r="Y1019" i="7"/>
  <c r="Z1019" i="7"/>
  <c r="AG1019" i="7" s="1"/>
  <c r="AD1019" i="7"/>
  <c r="AK1019" i="7" s="1"/>
  <c r="Y1021" i="7"/>
  <c r="Z1021" i="7"/>
  <c r="AG1021" i="7" s="1"/>
  <c r="AD1021" i="7"/>
  <c r="AK1021" i="7" s="1"/>
  <c r="Y1024" i="7"/>
  <c r="Z1024" i="7"/>
  <c r="AG1024" i="7" s="1"/>
  <c r="AD1024" i="7"/>
  <c r="AK1024" i="7" s="1"/>
  <c r="Y1027" i="7"/>
  <c r="Z1027" i="7"/>
  <c r="AG1027" i="7" s="1"/>
  <c r="AD1027" i="7"/>
  <c r="AK1027" i="7" s="1"/>
  <c r="Y1029" i="7"/>
  <c r="Z1029" i="7"/>
  <c r="AG1029" i="7" s="1"/>
  <c r="AD1029" i="7"/>
  <c r="AK1029" i="7" s="1"/>
  <c r="Y1032" i="7"/>
  <c r="Z1032" i="7"/>
  <c r="AG1032" i="7" s="1"/>
  <c r="AD1032" i="7"/>
  <c r="AK1032" i="7" s="1"/>
  <c r="Y1034" i="7"/>
  <c r="Z1034" i="7"/>
  <c r="AG1034" i="7" s="1"/>
  <c r="AD1034" i="7"/>
  <c r="AK1034" i="7" s="1"/>
  <c r="Y1037" i="7"/>
  <c r="Z1037" i="7"/>
  <c r="AG1037" i="7" s="1"/>
  <c r="AD1037" i="7"/>
  <c r="AK1037" i="7" s="1"/>
  <c r="Y1039" i="7"/>
  <c r="Z1039" i="7"/>
  <c r="AG1039" i="7" s="1"/>
  <c r="AD1039" i="7"/>
  <c r="AK1039" i="7" s="1"/>
  <c r="Y1042" i="7"/>
  <c r="Z1042" i="7"/>
  <c r="AG1042" i="7" s="1"/>
  <c r="AD1042" i="7"/>
  <c r="AK1042" i="7" s="1"/>
  <c r="Y1043" i="7"/>
  <c r="Z1043" i="7"/>
  <c r="AG1043" i="7" s="1"/>
  <c r="AD1043" i="7"/>
  <c r="AK1043" i="7" s="1"/>
  <c r="Y1046" i="7"/>
  <c r="Z1046" i="7"/>
  <c r="AG1046" i="7" s="1"/>
  <c r="AD1046" i="7"/>
  <c r="AK1046" i="7" s="1"/>
  <c r="Y1047" i="7"/>
  <c r="Z1047" i="7"/>
  <c r="AG1047" i="7" s="1"/>
  <c r="AD1047" i="7"/>
  <c r="AK1047" i="7" s="1"/>
  <c r="Y1051" i="7"/>
  <c r="Z1051" i="7"/>
  <c r="AG1051" i="7" s="1"/>
  <c r="AD1051" i="7"/>
  <c r="AK1051" i="7" s="1"/>
  <c r="Y1053" i="7"/>
  <c r="Z1053" i="7"/>
  <c r="AG1053" i="7" s="1"/>
  <c r="AD1053" i="7"/>
  <c r="AK1053" i="7" s="1"/>
  <c r="Y1054" i="7"/>
  <c r="Z1054" i="7"/>
  <c r="AG1054" i="7" s="1"/>
  <c r="AD1054" i="7"/>
  <c r="AK1054" i="7" s="1"/>
  <c r="Y1055" i="7"/>
  <c r="Z1055" i="7"/>
  <c r="AG1055" i="7" s="1"/>
  <c r="AD1055" i="7"/>
  <c r="AK1055" i="7" s="1"/>
  <c r="Y1056" i="7"/>
  <c r="Z1056" i="7"/>
  <c r="AG1056" i="7" s="1"/>
  <c r="AD1056" i="7"/>
  <c r="AK1056" i="7" s="1"/>
  <c r="Y1058" i="7"/>
  <c r="Z1058" i="7"/>
  <c r="AG1058" i="7" s="1"/>
  <c r="AD1058" i="7"/>
  <c r="AK1058" i="7" s="1"/>
  <c r="Y1060" i="7"/>
  <c r="Z1060" i="7"/>
  <c r="AG1060" i="7" s="1"/>
  <c r="AD1060" i="7"/>
  <c r="AK1060" i="7" s="1"/>
  <c r="Y1061" i="7"/>
  <c r="Z1061" i="7"/>
  <c r="AG1061" i="7" s="1"/>
  <c r="AD1061" i="7"/>
  <c r="AK1061" i="7" s="1"/>
  <c r="Y1063" i="7"/>
  <c r="Z1063" i="7"/>
  <c r="AG1063" i="7" s="1"/>
  <c r="AD1063" i="7"/>
  <c r="AK1063" i="7" s="1"/>
  <c r="Y1064" i="7"/>
  <c r="Z1064" i="7"/>
  <c r="AG1064" i="7" s="1"/>
  <c r="AD1064" i="7"/>
  <c r="AK1064" i="7" s="1"/>
  <c r="Y1065" i="7"/>
  <c r="Z1065" i="7"/>
  <c r="AG1065" i="7" s="1"/>
  <c r="AD1065" i="7"/>
  <c r="AK1065" i="7" s="1"/>
  <c r="Y1067" i="7"/>
  <c r="Z1067" i="7"/>
  <c r="AG1067" i="7" s="1"/>
  <c r="AD1067" i="7"/>
  <c r="AK1067" i="7" s="1"/>
  <c r="Y1070" i="7"/>
  <c r="Z1070" i="7"/>
  <c r="AG1070" i="7" s="1"/>
  <c r="AD1070" i="7"/>
  <c r="AK1070" i="7" s="1"/>
  <c r="Y1071" i="7"/>
  <c r="Z1071" i="7"/>
  <c r="AG1071" i="7" s="1"/>
  <c r="AD1071" i="7"/>
  <c r="AK1071" i="7" s="1"/>
  <c r="Y1073" i="7"/>
  <c r="Z1073" i="7"/>
  <c r="AG1073" i="7" s="1"/>
  <c r="AD1073" i="7"/>
  <c r="AK1073" i="7" s="1"/>
  <c r="Y1074" i="7"/>
  <c r="Z1074" i="7"/>
  <c r="AG1074" i="7" s="1"/>
  <c r="AD1074" i="7"/>
  <c r="AK1074" i="7" s="1"/>
  <c r="Y1075" i="7"/>
  <c r="Z1075" i="7"/>
  <c r="AG1075" i="7" s="1"/>
  <c r="AD1075" i="7"/>
  <c r="AK1075" i="7" s="1"/>
  <c r="Y1076" i="7"/>
  <c r="Z1076" i="7"/>
  <c r="AG1076" i="7" s="1"/>
  <c r="AD1076" i="7"/>
  <c r="AK1076" i="7" s="1"/>
  <c r="Y1078" i="7"/>
  <c r="Z1078" i="7"/>
  <c r="AG1078" i="7" s="1"/>
  <c r="AD1078" i="7"/>
  <c r="AK1078" i="7" s="1"/>
  <c r="Y1080" i="7"/>
  <c r="Z1080" i="7"/>
  <c r="AG1080" i="7" s="1"/>
  <c r="AD1080" i="7"/>
  <c r="AK1080" i="7" s="1"/>
  <c r="Y1082" i="7"/>
  <c r="Z1082" i="7"/>
  <c r="AG1082" i="7" s="1"/>
  <c r="AD1082" i="7"/>
  <c r="AK1082" i="7" s="1"/>
  <c r="Y1085" i="7"/>
  <c r="Z1085" i="7"/>
  <c r="AG1085" i="7" s="1"/>
  <c r="AD1085" i="7"/>
  <c r="AK1085" i="7" s="1"/>
  <c r="Y1087" i="7"/>
  <c r="Z1087" i="7"/>
  <c r="AG1087" i="7" s="1"/>
  <c r="AD1087" i="7"/>
  <c r="AK1087" i="7" s="1"/>
  <c r="Y1089" i="7"/>
  <c r="Z1089" i="7"/>
  <c r="AG1089" i="7" s="1"/>
  <c r="AD1089" i="7"/>
  <c r="AK1089" i="7" s="1"/>
  <c r="Y1092" i="7"/>
  <c r="Z1092" i="7"/>
  <c r="AG1092" i="7" s="1"/>
  <c r="AD1092" i="7"/>
  <c r="AK1092" i="7" s="1"/>
  <c r="Y1095" i="7"/>
  <c r="Z1095" i="7"/>
  <c r="AG1095" i="7" s="1"/>
  <c r="AD1095" i="7"/>
  <c r="AK1095" i="7" s="1"/>
  <c r="Y1098" i="7"/>
  <c r="Z1098" i="7"/>
  <c r="AG1098" i="7" s="1"/>
  <c r="AD1098" i="7"/>
  <c r="AK1098" i="7" s="1"/>
  <c r="Y1100" i="7"/>
  <c r="Z1100" i="7"/>
  <c r="AG1100" i="7" s="1"/>
  <c r="AD1100" i="7"/>
  <c r="AK1100" i="7" s="1"/>
  <c r="Y1103" i="7"/>
  <c r="Z1103" i="7"/>
  <c r="AG1103" i="7" s="1"/>
  <c r="AD1103" i="7"/>
  <c r="AK1103" i="7" s="1"/>
  <c r="Y1107" i="7"/>
  <c r="Z1107" i="7"/>
  <c r="AG1107" i="7" s="1"/>
  <c r="AD1107" i="7"/>
  <c r="AK1107" i="7" s="1"/>
  <c r="Y1109" i="7"/>
  <c r="Z1109" i="7"/>
  <c r="AG1109" i="7" s="1"/>
  <c r="AD1109" i="7"/>
  <c r="AK1109" i="7" s="1"/>
  <c r="Y1111" i="7"/>
  <c r="Z1111" i="7"/>
  <c r="AG1111" i="7" s="1"/>
  <c r="AD1111" i="7"/>
  <c r="AK1111" i="7" s="1"/>
  <c r="Y1113" i="7"/>
  <c r="Z1113" i="7"/>
  <c r="AG1113" i="7" s="1"/>
  <c r="AD1113" i="7"/>
  <c r="AK1113" i="7" s="1"/>
  <c r="Y1115" i="7"/>
  <c r="Z1115" i="7"/>
  <c r="AG1115" i="7" s="1"/>
  <c r="AD1115" i="7"/>
  <c r="AK1115" i="7" s="1"/>
  <c r="Y1118" i="7"/>
  <c r="Z1118" i="7"/>
  <c r="AG1118" i="7" s="1"/>
  <c r="AD1118" i="7"/>
  <c r="AK1118" i="7" s="1"/>
  <c r="Y1120" i="7"/>
  <c r="Z1120" i="7"/>
  <c r="AG1120" i="7" s="1"/>
  <c r="AD1120" i="7"/>
  <c r="AK1120" i="7" s="1"/>
  <c r="Y1122" i="7"/>
  <c r="Z1122" i="7"/>
  <c r="AG1122" i="7" s="1"/>
  <c r="AD1122" i="7"/>
  <c r="AK1122" i="7" s="1"/>
  <c r="Y1126" i="7"/>
  <c r="Z1126" i="7"/>
  <c r="AG1126" i="7" s="1"/>
  <c r="AD1126" i="7"/>
  <c r="AK1126" i="7" s="1"/>
  <c r="Y1128" i="7"/>
  <c r="Z1128" i="7"/>
  <c r="AG1128" i="7" s="1"/>
  <c r="AD1128" i="7"/>
  <c r="AK1128" i="7" s="1"/>
  <c r="Y1134" i="7"/>
  <c r="Z1134" i="7"/>
  <c r="AG1134" i="7" s="1"/>
  <c r="AD1134" i="7"/>
  <c r="AK1134" i="7" s="1"/>
  <c r="Y1136" i="7"/>
  <c r="Z1136" i="7"/>
  <c r="AG1136" i="7" s="1"/>
  <c r="AD1136" i="7"/>
  <c r="AK1136" i="7" s="1"/>
  <c r="Y1138" i="7"/>
  <c r="Z1138" i="7"/>
  <c r="AG1138" i="7" s="1"/>
  <c r="AD1138" i="7"/>
  <c r="AK1138" i="7" s="1"/>
  <c r="Y1140" i="7"/>
  <c r="Z1140" i="7"/>
  <c r="AG1140" i="7" s="1"/>
  <c r="AD1140" i="7"/>
  <c r="AK1140" i="7" s="1"/>
  <c r="Y1145" i="7"/>
  <c r="Z1145" i="7"/>
  <c r="AG1145" i="7" s="1"/>
  <c r="AD1145" i="7"/>
  <c r="AK1145" i="7" s="1"/>
  <c r="Y1146" i="7"/>
  <c r="Z1146" i="7"/>
  <c r="AG1146" i="7" s="1"/>
  <c r="AD1146" i="7"/>
  <c r="AK1146" i="7" s="1"/>
  <c r="Y1149" i="7"/>
  <c r="Z1149" i="7"/>
  <c r="AG1149" i="7" s="1"/>
  <c r="AD1149" i="7"/>
  <c r="AK1149" i="7" s="1"/>
  <c r="Y1151" i="7"/>
  <c r="Z1151" i="7"/>
  <c r="AG1151" i="7" s="1"/>
  <c r="AD1151" i="7"/>
  <c r="AK1151" i="7" s="1"/>
  <c r="Y1152" i="7"/>
  <c r="Z1152" i="7"/>
  <c r="AG1152" i="7" s="1"/>
  <c r="AD1152" i="7"/>
  <c r="AK1152" i="7" s="1"/>
  <c r="Y1153" i="7"/>
  <c r="Z1153" i="7"/>
  <c r="AG1153" i="7" s="1"/>
  <c r="AD1153" i="7"/>
  <c r="AK1153" i="7" s="1"/>
  <c r="Y1155" i="7"/>
  <c r="Z1155" i="7"/>
  <c r="AG1155" i="7" s="1"/>
  <c r="AD1155" i="7"/>
  <c r="AK1155" i="7" s="1"/>
  <c r="Y1158" i="7"/>
  <c r="Z1158" i="7"/>
  <c r="AG1158" i="7" s="1"/>
  <c r="AD1158" i="7"/>
  <c r="AK1158" i="7" s="1"/>
  <c r="Y1160" i="7"/>
  <c r="Z1160" i="7"/>
  <c r="AG1160" i="7" s="1"/>
  <c r="AD1160" i="7"/>
  <c r="AK1160" i="7" s="1"/>
  <c r="Y1163" i="7"/>
  <c r="Z1163" i="7"/>
  <c r="AG1163" i="7" s="1"/>
  <c r="AD1163" i="7"/>
  <c r="AK1163" i="7" s="1"/>
  <c r="Y1164" i="7"/>
  <c r="Z1164" i="7"/>
  <c r="AG1164" i="7" s="1"/>
  <c r="AD1164" i="7"/>
  <c r="AK1164" i="7" s="1"/>
  <c r="Y1167" i="7"/>
  <c r="Z1167" i="7"/>
  <c r="AG1167" i="7" s="1"/>
  <c r="AD1167" i="7"/>
  <c r="AK1167" i="7" s="1"/>
  <c r="Y1169" i="7"/>
  <c r="Z1169" i="7"/>
  <c r="AG1169" i="7" s="1"/>
  <c r="AD1169" i="7"/>
  <c r="AK1169" i="7" s="1"/>
  <c r="Y1171" i="7"/>
  <c r="Z1171" i="7"/>
  <c r="AG1171" i="7" s="1"/>
  <c r="AD1171" i="7"/>
  <c r="AK1171" i="7" s="1"/>
  <c r="Y1174" i="7"/>
  <c r="Z1174" i="7"/>
  <c r="AG1174" i="7" s="1"/>
  <c r="AD1174" i="7"/>
  <c r="AK1174" i="7" s="1"/>
  <c r="Y1176" i="7"/>
  <c r="Z1176" i="7"/>
  <c r="AG1176" i="7" s="1"/>
  <c r="AD1176" i="7"/>
  <c r="AK1176" i="7" s="1"/>
  <c r="Y1178" i="7"/>
  <c r="Z1178" i="7"/>
  <c r="AG1178" i="7" s="1"/>
  <c r="AD1178" i="7"/>
  <c r="AK1178" i="7" s="1"/>
  <c r="Y1179" i="7"/>
  <c r="Z1179" i="7"/>
  <c r="AG1179" i="7" s="1"/>
  <c r="AD1179" i="7"/>
  <c r="AK1179" i="7" s="1"/>
  <c r="Y1180" i="7"/>
  <c r="Z1180" i="7"/>
  <c r="AG1180" i="7" s="1"/>
  <c r="AD1180" i="7"/>
  <c r="AK1180" i="7" s="1"/>
  <c r="Y1183" i="7"/>
  <c r="Z1183" i="7"/>
  <c r="AG1183" i="7" s="1"/>
  <c r="AD1183" i="7"/>
  <c r="AK1183" i="7" s="1"/>
  <c r="Y1184" i="7"/>
  <c r="Z1184" i="7"/>
  <c r="AG1184" i="7" s="1"/>
  <c r="AD1184" i="7"/>
  <c r="AK1184" i="7" s="1"/>
  <c r="Y1187" i="7"/>
  <c r="Z1187" i="7"/>
  <c r="AG1187" i="7" s="1"/>
  <c r="AD1187" i="7"/>
  <c r="AK1187" i="7" s="1"/>
  <c r="Y1188" i="7"/>
  <c r="Z1188" i="7"/>
  <c r="AG1188" i="7" s="1"/>
  <c r="AD1188" i="7"/>
  <c r="AK1188" i="7" s="1"/>
  <c r="Y1191" i="7"/>
  <c r="Z1191" i="7"/>
  <c r="AG1191" i="7" s="1"/>
  <c r="AD1191" i="7"/>
  <c r="AK1191" i="7" s="1"/>
  <c r="Y1194" i="7"/>
  <c r="Z1194" i="7"/>
  <c r="AG1194" i="7" s="1"/>
  <c r="AD1194" i="7"/>
  <c r="AK1194" i="7" s="1"/>
  <c r="Y1197" i="7"/>
  <c r="Z1197" i="7"/>
  <c r="AG1197" i="7" s="1"/>
  <c r="AD1197" i="7"/>
  <c r="AK1197" i="7" s="1"/>
  <c r="Y1200" i="7"/>
  <c r="Z1200" i="7"/>
  <c r="AG1200" i="7" s="1"/>
  <c r="AD1200" i="7"/>
  <c r="AK1200" i="7" s="1"/>
  <c r="Y1203" i="7"/>
  <c r="Z1203" i="7"/>
  <c r="AG1203" i="7" s="1"/>
  <c r="AD1203" i="7"/>
  <c r="AK1203" i="7" s="1"/>
  <c r="Y1204" i="7"/>
  <c r="Z1204" i="7"/>
  <c r="AG1204" i="7" s="1"/>
  <c r="AD1204" i="7"/>
  <c r="AK1204" i="7" s="1"/>
  <c r="Y1206" i="7"/>
  <c r="Z1206" i="7"/>
  <c r="AG1206" i="7" s="1"/>
  <c r="AD1206" i="7"/>
  <c r="AK1206" i="7" s="1"/>
  <c r="Y1207" i="7"/>
  <c r="Z1207" i="7"/>
  <c r="AG1207" i="7" s="1"/>
  <c r="AD1207" i="7"/>
  <c r="AK1207" i="7" s="1"/>
  <c r="Y711" i="7"/>
  <c r="Z711" i="7"/>
  <c r="AG711" i="7" s="1"/>
  <c r="AD711" i="7"/>
  <c r="AK711" i="7" s="1"/>
  <c r="Y712" i="7"/>
  <c r="Z712" i="7"/>
  <c r="AG712" i="7" s="1"/>
  <c r="AD712" i="7"/>
  <c r="AK712" i="7" s="1"/>
  <c r="Y713" i="7"/>
  <c r="Z713" i="7"/>
  <c r="AG713" i="7" s="1"/>
  <c r="AD713" i="7"/>
  <c r="AK713" i="7" s="1"/>
  <c r="Y714" i="7"/>
  <c r="Z714" i="7"/>
  <c r="AG714" i="7" s="1"/>
  <c r="AD714" i="7"/>
  <c r="AK714" i="7" s="1"/>
  <c r="Y715" i="7"/>
  <c r="Z715" i="7"/>
  <c r="AG715" i="7" s="1"/>
  <c r="AD715" i="7"/>
  <c r="AK715" i="7" s="1"/>
  <c r="Y716" i="7"/>
  <c r="Z716" i="7"/>
  <c r="AG716" i="7" s="1"/>
  <c r="AD716" i="7"/>
  <c r="AK716" i="7" s="1"/>
  <c r="Y717" i="7"/>
  <c r="Z717" i="7"/>
  <c r="AG717" i="7" s="1"/>
  <c r="AD717" i="7"/>
  <c r="AK717" i="7" s="1"/>
  <c r="Y718" i="7"/>
  <c r="Z718" i="7"/>
  <c r="AG718" i="7" s="1"/>
  <c r="AD718" i="7"/>
  <c r="AK718" i="7" s="1"/>
  <c r="Y719" i="7"/>
  <c r="Z719" i="7"/>
  <c r="AG719" i="7" s="1"/>
  <c r="AD719" i="7"/>
  <c r="AK719" i="7" s="1"/>
  <c r="Y720" i="7"/>
  <c r="Z720" i="7"/>
  <c r="AG720" i="7" s="1"/>
  <c r="AD720" i="7"/>
  <c r="AK720" i="7" s="1"/>
  <c r="Y721" i="7"/>
  <c r="Z721" i="7"/>
  <c r="AG721" i="7" s="1"/>
  <c r="AD721" i="7"/>
  <c r="AK721" i="7" s="1"/>
  <c r="Y722" i="7"/>
  <c r="Z722" i="7"/>
  <c r="AG722" i="7" s="1"/>
  <c r="AD722" i="7"/>
  <c r="AK722" i="7" s="1"/>
  <c r="Y723" i="7"/>
  <c r="Z723" i="7"/>
  <c r="AG723" i="7" s="1"/>
  <c r="AD723" i="7"/>
  <c r="AK723" i="7" s="1"/>
  <c r="Y724" i="7"/>
  <c r="Z724" i="7"/>
  <c r="AG724" i="7" s="1"/>
  <c r="AD724" i="7"/>
  <c r="AK724" i="7" s="1"/>
  <c r="Y725" i="7"/>
  <c r="Z725" i="7"/>
  <c r="AG725" i="7" s="1"/>
  <c r="AD725" i="7"/>
  <c r="AK725" i="7" s="1"/>
  <c r="Y726" i="7"/>
  <c r="Z726" i="7"/>
  <c r="AG726" i="7" s="1"/>
  <c r="AD726" i="7"/>
  <c r="AK726" i="7" s="1"/>
  <c r="Y727" i="7"/>
  <c r="Z727" i="7"/>
  <c r="AG727" i="7" s="1"/>
  <c r="AD727" i="7"/>
  <c r="AK727" i="7" s="1"/>
  <c r="Y728" i="7"/>
  <c r="Z728" i="7"/>
  <c r="AG728" i="7" s="1"/>
  <c r="AD728" i="7"/>
  <c r="AK728" i="7" s="1"/>
  <c r="Y729" i="7"/>
  <c r="Z729" i="7"/>
  <c r="AG729" i="7" s="1"/>
  <c r="AD729" i="7"/>
  <c r="AK729" i="7" s="1"/>
  <c r="Y730" i="7"/>
  <c r="Z730" i="7"/>
  <c r="AG730" i="7" s="1"/>
  <c r="AD730" i="7"/>
  <c r="AK730" i="7" s="1"/>
  <c r="Y731" i="7"/>
  <c r="Z731" i="7"/>
  <c r="AG731" i="7" s="1"/>
  <c r="AD731" i="7"/>
  <c r="AK731" i="7" s="1"/>
  <c r="Y732" i="7"/>
  <c r="Z732" i="7"/>
  <c r="AG732" i="7" s="1"/>
  <c r="AD732" i="7"/>
  <c r="AK732" i="7" s="1"/>
  <c r="Y733" i="7"/>
  <c r="Z733" i="7"/>
  <c r="AG733" i="7" s="1"/>
  <c r="AD733" i="7"/>
  <c r="AK733" i="7" s="1"/>
  <c r="Y734" i="7"/>
  <c r="Z734" i="7"/>
  <c r="AG734" i="7" s="1"/>
  <c r="AD734" i="7"/>
  <c r="AK734" i="7" s="1"/>
  <c r="Y735" i="7"/>
  <c r="Z735" i="7"/>
  <c r="AG735" i="7" s="1"/>
  <c r="AD735" i="7"/>
  <c r="AK735" i="7" s="1"/>
  <c r="Y736" i="7"/>
  <c r="Z736" i="7"/>
  <c r="AG736" i="7" s="1"/>
  <c r="AD736" i="7"/>
  <c r="AK736" i="7" s="1"/>
  <c r="Y737" i="7"/>
  <c r="Z737" i="7"/>
  <c r="AG737" i="7" s="1"/>
  <c r="AD737" i="7"/>
  <c r="AK737" i="7" s="1"/>
  <c r="Y738" i="7"/>
  <c r="Z738" i="7"/>
  <c r="AG738" i="7" s="1"/>
  <c r="AD738" i="7"/>
  <c r="AK738" i="7" s="1"/>
  <c r="Y739" i="7"/>
  <c r="Z739" i="7"/>
  <c r="AG739" i="7" s="1"/>
  <c r="AD739" i="7"/>
  <c r="AK739" i="7" s="1"/>
  <c r="Y740" i="7"/>
  <c r="Z740" i="7"/>
  <c r="AG740" i="7" s="1"/>
  <c r="AD740" i="7"/>
  <c r="AK740" i="7" s="1"/>
  <c r="Y741" i="7"/>
  <c r="Z741" i="7"/>
  <c r="AG741" i="7" s="1"/>
  <c r="AD741" i="7"/>
  <c r="AK741" i="7" s="1"/>
  <c r="Y742" i="7"/>
  <c r="Z742" i="7"/>
  <c r="AG742" i="7" s="1"/>
  <c r="AD742" i="7"/>
  <c r="AK742" i="7" s="1"/>
  <c r="Y743" i="7"/>
  <c r="Z743" i="7"/>
  <c r="AG743" i="7" s="1"/>
  <c r="AD743" i="7"/>
  <c r="AK743" i="7" s="1"/>
  <c r="Y744" i="7"/>
  <c r="Z744" i="7"/>
  <c r="AG744" i="7" s="1"/>
  <c r="AD744" i="7"/>
  <c r="AK744" i="7" s="1"/>
  <c r="Y745" i="7"/>
  <c r="Z745" i="7"/>
  <c r="AG745" i="7" s="1"/>
  <c r="AD745" i="7"/>
  <c r="AK745" i="7" s="1"/>
  <c r="Y746" i="7"/>
  <c r="Z746" i="7"/>
  <c r="AG746" i="7" s="1"/>
  <c r="AD746" i="7"/>
  <c r="AK746" i="7" s="1"/>
  <c r="Y747" i="7"/>
  <c r="Z747" i="7"/>
  <c r="AG747" i="7" s="1"/>
  <c r="AD747" i="7"/>
  <c r="AK747" i="7" s="1"/>
  <c r="Y748" i="7"/>
  <c r="Z748" i="7"/>
  <c r="AG748" i="7" s="1"/>
  <c r="AD748" i="7"/>
  <c r="AK748" i="7" s="1"/>
  <c r="Y749" i="7"/>
  <c r="Z749" i="7"/>
  <c r="AG749" i="7" s="1"/>
  <c r="AD749" i="7"/>
  <c r="AK749" i="7" s="1"/>
  <c r="Y750" i="7"/>
  <c r="Z750" i="7"/>
  <c r="AG750" i="7" s="1"/>
  <c r="AD750" i="7"/>
  <c r="AK750" i="7" s="1"/>
  <c r="Y751" i="7"/>
  <c r="Z751" i="7"/>
  <c r="AG751" i="7" s="1"/>
  <c r="AD751" i="7"/>
  <c r="AK751" i="7" s="1"/>
  <c r="Y752" i="7"/>
  <c r="Z752" i="7"/>
  <c r="AG752" i="7" s="1"/>
  <c r="AD752" i="7"/>
  <c r="AK752" i="7" s="1"/>
  <c r="Y753" i="7"/>
  <c r="Z753" i="7"/>
  <c r="AG753" i="7" s="1"/>
  <c r="AD753" i="7"/>
  <c r="AK753" i="7" s="1"/>
  <c r="Y754" i="7"/>
  <c r="Z754" i="7"/>
  <c r="AG754" i="7" s="1"/>
  <c r="AD754" i="7"/>
  <c r="AK754" i="7" s="1"/>
  <c r="Y755" i="7"/>
  <c r="Z755" i="7"/>
  <c r="AG755" i="7" s="1"/>
  <c r="AD755" i="7"/>
  <c r="AK755" i="7" s="1"/>
  <c r="Y756" i="7"/>
  <c r="Z756" i="7"/>
  <c r="AG756" i="7" s="1"/>
  <c r="AD756" i="7"/>
  <c r="AK756" i="7" s="1"/>
  <c r="Y757" i="7"/>
  <c r="Z757" i="7"/>
  <c r="AG757" i="7" s="1"/>
  <c r="AD757" i="7"/>
  <c r="AK757" i="7" s="1"/>
  <c r="Y758" i="7"/>
  <c r="Z758" i="7"/>
  <c r="AG758" i="7" s="1"/>
  <c r="AD758" i="7"/>
  <c r="AK758" i="7" s="1"/>
  <c r="Y759" i="7"/>
  <c r="Z759" i="7"/>
  <c r="AG759" i="7" s="1"/>
  <c r="AD759" i="7"/>
  <c r="AK759" i="7" s="1"/>
  <c r="Y760" i="7"/>
  <c r="Z760" i="7"/>
  <c r="AG760" i="7" s="1"/>
  <c r="AD760" i="7"/>
  <c r="AK760" i="7" s="1"/>
  <c r="Y761" i="7"/>
  <c r="Z761" i="7"/>
  <c r="AG761" i="7" s="1"/>
  <c r="AD761" i="7"/>
  <c r="AK761" i="7" s="1"/>
  <c r="Y762" i="7"/>
  <c r="Z762" i="7"/>
  <c r="AG762" i="7" s="1"/>
  <c r="AD762" i="7"/>
  <c r="AK762" i="7" s="1"/>
  <c r="Y763" i="7"/>
  <c r="Z763" i="7"/>
  <c r="AG763" i="7" s="1"/>
  <c r="AD763" i="7"/>
  <c r="AK763" i="7" s="1"/>
  <c r="Y764" i="7"/>
  <c r="Z764" i="7"/>
  <c r="AG764" i="7" s="1"/>
  <c r="AD764" i="7"/>
  <c r="AK764" i="7" s="1"/>
  <c r="Y765" i="7"/>
  <c r="Z765" i="7"/>
  <c r="AG765" i="7" s="1"/>
  <c r="AD765" i="7"/>
  <c r="AK765" i="7" s="1"/>
  <c r="Y766" i="7"/>
  <c r="Z766" i="7"/>
  <c r="AG766" i="7" s="1"/>
  <c r="AD766" i="7"/>
  <c r="AK766" i="7" s="1"/>
  <c r="Y767" i="7"/>
  <c r="Z767" i="7"/>
  <c r="AG767" i="7" s="1"/>
  <c r="AD767" i="7"/>
  <c r="AK767" i="7" s="1"/>
  <c r="Y768" i="7"/>
  <c r="Z768" i="7"/>
  <c r="AG768" i="7" s="1"/>
  <c r="AD768" i="7"/>
  <c r="AK768" i="7" s="1"/>
  <c r="Y769" i="7"/>
  <c r="Z769" i="7"/>
  <c r="AG769" i="7" s="1"/>
  <c r="AD769" i="7"/>
  <c r="AK769" i="7" s="1"/>
  <c r="Y770" i="7"/>
  <c r="Z770" i="7"/>
  <c r="AG770" i="7" s="1"/>
  <c r="AD770" i="7"/>
  <c r="AK770" i="7" s="1"/>
  <c r="Y771" i="7"/>
  <c r="Z771" i="7"/>
  <c r="AG771" i="7" s="1"/>
  <c r="AD771" i="7"/>
  <c r="AK771" i="7" s="1"/>
  <c r="Y772" i="7"/>
  <c r="Z772" i="7"/>
  <c r="AG772" i="7" s="1"/>
  <c r="AD772" i="7"/>
  <c r="AK772" i="7" s="1"/>
  <c r="Y773" i="7"/>
  <c r="Z773" i="7"/>
  <c r="AG773" i="7" s="1"/>
  <c r="AD773" i="7"/>
  <c r="AK773" i="7" s="1"/>
  <c r="Y774" i="7"/>
  <c r="Z774" i="7"/>
  <c r="AG774" i="7" s="1"/>
  <c r="AD774" i="7"/>
  <c r="AK774" i="7" s="1"/>
  <c r="Y775" i="7"/>
  <c r="Z775" i="7"/>
  <c r="AG775" i="7" s="1"/>
  <c r="AD775" i="7"/>
  <c r="AK775" i="7" s="1"/>
  <c r="Y776" i="7"/>
  <c r="Z776" i="7"/>
  <c r="AG776" i="7" s="1"/>
  <c r="AD776" i="7"/>
  <c r="AK776" i="7" s="1"/>
  <c r="Y777" i="7"/>
  <c r="Z777" i="7"/>
  <c r="AG777" i="7" s="1"/>
  <c r="AD777" i="7"/>
  <c r="AK777" i="7" s="1"/>
  <c r="Y778" i="7"/>
  <c r="Z778" i="7"/>
  <c r="AG778" i="7" s="1"/>
  <c r="AD778" i="7"/>
  <c r="AK778" i="7" s="1"/>
  <c r="Y779" i="7"/>
  <c r="Z779" i="7"/>
  <c r="AG779" i="7" s="1"/>
  <c r="AD779" i="7"/>
  <c r="AK779" i="7" s="1"/>
  <c r="Y780" i="7"/>
  <c r="Z780" i="7"/>
  <c r="AG780" i="7" s="1"/>
  <c r="AD780" i="7"/>
  <c r="AK780" i="7" s="1"/>
  <c r="Y781" i="7"/>
  <c r="Z781" i="7"/>
  <c r="AG781" i="7" s="1"/>
  <c r="AD781" i="7"/>
  <c r="AK781" i="7" s="1"/>
  <c r="Y782" i="7"/>
  <c r="Z782" i="7"/>
  <c r="AG782" i="7" s="1"/>
  <c r="AD782" i="7"/>
  <c r="AK782" i="7" s="1"/>
  <c r="Y783" i="7"/>
  <c r="Z783" i="7"/>
  <c r="AG783" i="7" s="1"/>
  <c r="AD783" i="7"/>
  <c r="AK783" i="7" s="1"/>
  <c r="Y784" i="7"/>
  <c r="Z784" i="7"/>
  <c r="AG784" i="7" s="1"/>
  <c r="AD784" i="7"/>
  <c r="AK784" i="7" s="1"/>
  <c r="Y865" i="7"/>
  <c r="Z865" i="7"/>
  <c r="AG865" i="7" s="1"/>
  <c r="AD865" i="7"/>
  <c r="AK865" i="7" s="1"/>
  <c r="Y869" i="7"/>
  <c r="Z869" i="7"/>
  <c r="AG869" i="7" s="1"/>
  <c r="AD869" i="7"/>
  <c r="AK869" i="7" s="1"/>
  <c r="Y874" i="7"/>
  <c r="Z874" i="7"/>
  <c r="AG874" i="7" s="1"/>
  <c r="AD874" i="7"/>
  <c r="AK874" i="7" s="1"/>
  <c r="Y877" i="7"/>
  <c r="Z877" i="7"/>
  <c r="AG877" i="7" s="1"/>
  <c r="AD877" i="7"/>
  <c r="AK877" i="7" s="1"/>
  <c r="Y1520" i="7"/>
  <c r="Z1520" i="7"/>
  <c r="AG1520" i="7" s="1"/>
  <c r="AD1520" i="7"/>
  <c r="AK1520" i="7" s="1"/>
  <c r="Y1541" i="7"/>
  <c r="Z1541" i="7"/>
  <c r="AG1541" i="7" s="1"/>
  <c r="AD1541" i="7"/>
  <c r="AK1541" i="7" s="1"/>
  <c r="Y1557" i="7"/>
  <c r="Z1557" i="7"/>
  <c r="AG1557" i="7" s="1"/>
  <c r="AD1557" i="7"/>
  <c r="AK1557" i="7" s="1"/>
  <c r="Y1563" i="7"/>
  <c r="Z1563" i="7"/>
  <c r="AG1563" i="7" s="1"/>
  <c r="AD1563" i="7"/>
  <c r="AK1563" i="7" s="1"/>
  <c r="Y1571" i="7"/>
  <c r="Z1571" i="7"/>
  <c r="AG1571" i="7" s="1"/>
  <c r="AD1571" i="7"/>
  <c r="AK1571" i="7" s="1"/>
  <c r="Y1578" i="7"/>
  <c r="Z1578" i="7"/>
  <c r="AG1578" i="7" s="1"/>
  <c r="AD1578" i="7"/>
  <c r="AK1578" i="7" s="1"/>
  <c r="Y1585" i="7"/>
  <c r="Z1585" i="7"/>
  <c r="AG1585" i="7" s="1"/>
  <c r="AD1585" i="7"/>
  <c r="AK1585" i="7" s="1"/>
  <c r="Y1592" i="7"/>
  <c r="Z1592" i="7"/>
  <c r="AG1592" i="7" s="1"/>
  <c r="AD1592" i="7"/>
  <c r="AK1592" i="7" s="1"/>
  <c r="Y1595" i="7"/>
  <c r="Z1595" i="7"/>
  <c r="AG1595" i="7" s="1"/>
  <c r="AD1595" i="7"/>
  <c r="AK1595" i="7" s="1"/>
  <c r="Y1606" i="7"/>
  <c r="Z1606" i="7"/>
  <c r="AG1606" i="7" s="1"/>
  <c r="AD1606" i="7"/>
  <c r="AK1606" i="7" s="1"/>
  <c r="Y1617" i="7"/>
  <c r="Z1617" i="7"/>
  <c r="AG1617" i="7" s="1"/>
  <c r="AD1617" i="7"/>
  <c r="AK1617" i="7" s="1"/>
  <c r="Y1627" i="7"/>
  <c r="Z1627" i="7"/>
  <c r="AG1627" i="7" s="1"/>
  <c r="AD1627" i="7"/>
  <c r="AK1627" i="7" s="1"/>
  <c r="Y1637" i="7"/>
  <c r="Z1637" i="7"/>
  <c r="AG1637" i="7" s="1"/>
  <c r="AD1637" i="7"/>
  <c r="AK1637" i="7" s="1"/>
  <c r="Y1642" i="7"/>
  <c r="Z1642" i="7"/>
  <c r="AG1642" i="7" s="1"/>
  <c r="AD1642" i="7"/>
  <c r="AK1642" i="7" s="1"/>
  <c r="Y1646" i="7"/>
  <c r="Z1646" i="7"/>
  <c r="AG1646" i="7" s="1"/>
  <c r="AD1646" i="7"/>
  <c r="AK1646" i="7" s="1"/>
  <c r="Y1649" i="7"/>
  <c r="Z1649" i="7"/>
  <c r="AG1649" i="7" s="1"/>
  <c r="AD1649" i="7"/>
  <c r="AK1649" i="7" s="1"/>
  <c r="Y1652" i="7"/>
  <c r="Z1652" i="7"/>
  <c r="AG1652" i="7" s="1"/>
  <c r="AD1652" i="7"/>
  <c r="AK1652" i="7" s="1"/>
  <c r="Y1659" i="7"/>
  <c r="Z1659" i="7"/>
  <c r="AG1659" i="7" s="1"/>
  <c r="AD1659" i="7"/>
  <c r="AK1659" i="7" s="1"/>
  <c r="Y1665" i="7"/>
  <c r="Z1665" i="7"/>
  <c r="AG1665" i="7" s="1"/>
  <c r="AD1665" i="7"/>
  <c r="AK1665" i="7" s="1"/>
  <c r="Y1670" i="7"/>
  <c r="Z1670" i="7"/>
  <c r="AG1670" i="7" s="1"/>
  <c r="AD1670" i="7"/>
  <c r="AK1670" i="7" s="1"/>
  <c r="Y1677" i="7"/>
  <c r="Z1677" i="7"/>
  <c r="AG1677" i="7" s="1"/>
  <c r="AD1677" i="7"/>
  <c r="AK1677" i="7" s="1"/>
  <c r="Y1680" i="7"/>
  <c r="Z1680" i="7"/>
  <c r="AG1680" i="7" s="1"/>
  <c r="AD1680" i="7"/>
  <c r="AK1680" i="7" s="1"/>
  <c r="Y1684" i="7"/>
  <c r="Z1684" i="7"/>
  <c r="AG1684" i="7" s="1"/>
  <c r="AD1684" i="7"/>
  <c r="AK1684" i="7" s="1"/>
  <c r="Y1692" i="7"/>
  <c r="Z1692" i="7"/>
  <c r="AG1692" i="7" s="1"/>
  <c r="AD1692" i="7"/>
  <c r="AK1692" i="7" s="1"/>
  <c r="Y1695" i="7"/>
  <c r="Z1695" i="7"/>
  <c r="AG1695" i="7" s="1"/>
  <c r="AD1695" i="7"/>
  <c r="AK1695" i="7" s="1"/>
  <c r="Y1697" i="7"/>
  <c r="Z1697" i="7"/>
  <c r="AG1697" i="7" s="1"/>
  <c r="AD1697" i="7"/>
  <c r="AK1697" i="7" s="1"/>
  <c r="Y1713" i="7"/>
  <c r="Z1713" i="7"/>
  <c r="AG1713" i="7" s="1"/>
  <c r="AD1713" i="7"/>
  <c r="AK1713" i="7" s="1"/>
  <c r="Y1727" i="7"/>
  <c r="Z1727" i="7"/>
  <c r="AG1727" i="7" s="1"/>
  <c r="AD1727" i="7"/>
  <c r="AK1727" i="7" s="1"/>
  <c r="Y1731" i="7"/>
  <c r="Z1731" i="7"/>
  <c r="AG1731" i="7" s="1"/>
  <c r="AD1731" i="7"/>
  <c r="AK1731" i="7" s="1"/>
  <c r="Y1735" i="7"/>
  <c r="Z1735" i="7"/>
  <c r="AG1735" i="7" s="1"/>
  <c r="AD1735" i="7"/>
  <c r="AK1735" i="7" s="1"/>
  <c r="Y1748" i="7"/>
  <c r="Z1748" i="7"/>
  <c r="AG1748" i="7" s="1"/>
  <c r="AD1748" i="7"/>
  <c r="AK1748" i="7" s="1"/>
  <c r="Y910" i="7"/>
  <c r="Z910" i="7"/>
  <c r="AG910" i="7" s="1"/>
  <c r="AD910" i="7"/>
  <c r="AK910" i="7" s="1"/>
  <c r="Y912" i="7"/>
  <c r="Z912" i="7"/>
  <c r="AG912" i="7" s="1"/>
  <c r="AD912" i="7"/>
  <c r="AK912" i="7" s="1"/>
  <c r="Y914" i="7"/>
  <c r="Z914" i="7"/>
  <c r="AG914" i="7" s="1"/>
  <c r="AD914" i="7"/>
  <c r="AK914" i="7" s="1"/>
  <c r="Y915" i="7"/>
  <c r="Z915" i="7"/>
  <c r="AG915" i="7" s="1"/>
  <c r="AD915" i="7"/>
  <c r="AK915" i="7" s="1"/>
  <c r="Y916" i="7"/>
  <c r="Z916" i="7"/>
  <c r="AG916" i="7" s="1"/>
  <c r="AD916" i="7"/>
  <c r="AK916" i="7" s="1"/>
  <c r="Y920" i="7"/>
  <c r="Z920" i="7"/>
  <c r="AG920" i="7" s="1"/>
  <c r="AD920" i="7"/>
  <c r="AK920" i="7" s="1"/>
  <c r="Y922" i="7"/>
  <c r="Z922" i="7"/>
  <c r="AG922" i="7" s="1"/>
  <c r="AD922" i="7"/>
  <c r="AK922" i="7" s="1"/>
  <c r="Y929" i="7"/>
  <c r="Z929" i="7"/>
  <c r="AG929" i="7" s="1"/>
  <c r="AD929" i="7"/>
  <c r="AK929" i="7" s="1"/>
  <c r="Y930" i="7"/>
  <c r="Z930" i="7"/>
  <c r="AG930" i="7" s="1"/>
  <c r="AD930" i="7"/>
  <c r="AK930" i="7" s="1"/>
  <c r="Y932" i="7"/>
  <c r="Z932" i="7"/>
  <c r="AG932" i="7" s="1"/>
  <c r="AD932" i="7"/>
  <c r="AK932" i="7" s="1"/>
  <c r="Y934" i="7"/>
  <c r="Z934" i="7"/>
  <c r="AG934" i="7" s="1"/>
  <c r="AD934" i="7"/>
  <c r="AK934" i="7" s="1"/>
  <c r="Y937" i="7"/>
  <c r="Z937" i="7"/>
  <c r="AG937" i="7" s="1"/>
  <c r="AD937" i="7"/>
  <c r="AK937" i="7" s="1"/>
  <c r="Y938" i="7"/>
  <c r="Z938" i="7"/>
  <c r="AG938" i="7" s="1"/>
  <c r="AD938" i="7"/>
  <c r="AK938" i="7" s="1"/>
  <c r="Y939" i="7"/>
  <c r="Z939" i="7"/>
  <c r="AG939" i="7" s="1"/>
  <c r="AD939" i="7"/>
  <c r="AK939" i="7" s="1"/>
  <c r="Y942" i="7"/>
  <c r="Z942" i="7"/>
  <c r="AG942" i="7" s="1"/>
  <c r="AD942" i="7"/>
  <c r="AK942" i="7" s="1"/>
  <c r="Y945" i="7"/>
  <c r="Z945" i="7"/>
  <c r="AG945" i="7" s="1"/>
  <c r="AD945" i="7"/>
  <c r="AK945" i="7" s="1"/>
  <c r="Y948" i="7"/>
  <c r="Z948" i="7"/>
  <c r="AG948" i="7" s="1"/>
  <c r="AD948" i="7"/>
  <c r="AK948" i="7" s="1"/>
  <c r="Y950" i="7"/>
  <c r="Z950" i="7"/>
  <c r="AG950" i="7" s="1"/>
  <c r="AD950" i="7"/>
  <c r="AK950" i="7" s="1"/>
  <c r="Y954" i="7"/>
  <c r="Z954" i="7"/>
  <c r="AG954" i="7" s="1"/>
  <c r="AD954" i="7"/>
  <c r="AK954" i="7" s="1"/>
  <c r="Y958" i="7"/>
  <c r="Z958" i="7"/>
  <c r="AG958" i="7" s="1"/>
  <c r="AD958" i="7"/>
  <c r="AK958" i="7" s="1"/>
  <c r="Y961" i="7"/>
  <c r="Z961" i="7"/>
  <c r="AG961" i="7" s="1"/>
  <c r="AD961" i="7"/>
  <c r="AK961" i="7" s="1"/>
  <c r="Y965" i="7"/>
  <c r="Z965" i="7"/>
  <c r="AG965" i="7" s="1"/>
  <c r="AD965" i="7"/>
  <c r="AK965" i="7" s="1"/>
  <c r="Y967" i="7"/>
  <c r="Z967" i="7"/>
  <c r="AG967" i="7" s="1"/>
  <c r="AD967" i="7"/>
  <c r="AK967" i="7" s="1"/>
  <c r="Y968" i="7"/>
  <c r="Z968" i="7"/>
  <c r="AG968" i="7" s="1"/>
  <c r="AD968" i="7"/>
  <c r="AK968" i="7" s="1"/>
  <c r="Y970" i="7"/>
  <c r="Z970" i="7"/>
  <c r="AG970" i="7" s="1"/>
  <c r="AD970" i="7"/>
  <c r="AK970" i="7" s="1"/>
  <c r="Y972" i="7"/>
  <c r="Z972" i="7"/>
  <c r="AG972" i="7" s="1"/>
  <c r="AD972" i="7"/>
  <c r="AK972" i="7" s="1"/>
  <c r="Y975" i="7"/>
  <c r="Z975" i="7"/>
  <c r="AG975" i="7" s="1"/>
  <c r="AD975" i="7"/>
  <c r="AK975" i="7" s="1"/>
  <c r="Y976" i="7"/>
  <c r="Z976" i="7"/>
  <c r="AG976" i="7" s="1"/>
  <c r="AD976" i="7"/>
  <c r="AK976" i="7" s="1"/>
  <c r="Y978" i="7"/>
  <c r="Z978" i="7"/>
  <c r="AG978" i="7" s="1"/>
  <c r="AD978" i="7"/>
  <c r="AK978" i="7" s="1"/>
  <c r="Y979" i="7"/>
  <c r="Z979" i="7"/>
  <c r="AG979" i="7" s="1"/>
  <c r="AD979" i="7"/>
  <c r="AK979" i="7" s="1"/>
  <c r="Y981" i="7"/>
  <c r="Z981" i="7"/>
  <c r="AG981" i="7" s="1"/>
  <c r="AD981" i="7"/>
  <c r="AK981" i="7" s="1"/>
  <c r="Y982" i="7"/>
  <c r="Z982" i="7"/>
  <c r="AG982" i="7" s="1"/>
  <c r="AD982" i="7"/>
  <c r="AK982" i="7" s="1"/>
  <c r="Y985" i="7"/>
  <c r="Z985" i="7"/>
  <c r="AG985" i="7" s="1"/>
  <c r="AD985" i="7"/>
  <c r="AK985" i="7" s="1"/>
  <c r="Y990" i="7"/>
  <c r="Z990" i="7"/>
  <c r="AG990" i="7" s="1"/>
  <c r="AD990" i="7"/>
  <c r="AK990" i="7" s="1"/>
  <c r="Y992" i="7"/>
  <c r="Z992" i="7"/>
  <c r="AG992" i="7" s="1"/>
  <c r="AD992" i="7"/>
  <c r="AK992" i="7" s="1"/>
  <c r="Y997" i="7"/>
  <c r="Z997" i="7"/>
  <c r="AG997" i="7" s="1"/>
  <c r="AD997" i="7"/>
  <c r="AK997" i="7" s="1"/>
  <c r="Y999" i="7"/>
  <c r="Z999" i="7"/>
  <c r="AG999" i="7" s="1"/>
  <c r="AD999" i="7"/>
  <c r="AK999" i="7" s="1"/>
  <c r="Y1002" i="7"/>
  <c r="Z1002" i="7"/>
  <c r="AG1002" i="7" s="1"/>
  <c r="AD1002" i="7"/>
  <c r="AK1002" i="7" s="1"/>
  <c r="Y1004" i="7"/>
  <c r="Z1004" i="7"/>
  <c r="AG1004" i="7" s="1"/>
  <c r="AD1004" i="7"/>
  <c r="AK1004" i="7" s="1"/>
  <c r="Y1006" i="7"/>
  <c r="Z1006" i="7"/>
  <c r="AG1006" i="7" s="1"/>
  <c r="AD1006" i="7"/>
  <c r="AK1006" i="7" s="1"/>
  <c r="Y1008" i="7"/>
  <c r="Z1008" i="7"/>
  <c r="AG1008" i="7" s="1"/>
  <c r="AD1008" i="7"/>
  <c r="AK1008" i="7" s="1"/>
  <c r="Y1011" i="7"/>
  <c r="Z1011" i="7"/>
  <c r="AG1011" i="7" s="1"/>
  <c r="AD1011" i="7"/>
  <c r="AK1011" i="7" s="1"/>
  <c r="Y1013" i="7"/>
  <c r="Z1013" i="7"/>
  <c r="AG1013" i="7" s="1"/>
  <c r="AD1013" i="7"/>
  <c r="AK1013" i="7" s="1"/>
  <c r="Y1016" i="7"/>
  <c r="Z1016" i="7"/>
  <c r="AG1016" i="7" s="1"/>
  <c r="AD1016" i="7"/>
  <c r="AK1016" i="7" s="1"/>
  <c r="Y1017" i="7"/>
  <c r="Z1017" i="7"/>
  <c r="AG1017" i="7" s="1"/>
  <c r="AD1017" i="7"/>
  <c r="AK1017" i="7" s="1"/>
  <c r="Y1020" i="7"/>
  <c r="Z1020" i="7"/>
  <c r="AG1020" i="7" s="1"/>
  <c r="AD1020" i="7"/>
  <c r="AK1020" i="7" s="1"/>
  <c r="Y1023" i="7"/>
  <c r="Z1023" i="7"/>
  <c r="AG1023" i="7" s="1"/>
  <c r="AD1023" i="7"/>
  <c r="AK1023" i="7" s="1"/>
  <c r="Y1026" i="7"/>
  <c r="Z1026" i="7"/>
  <c r="AG1026" i="7" s="1"/>
  <c r="AD1026" i="7"/>
  <c r="AK1026" i="7" s="1"/>
  <c r="Y1031" i="7"/>
  <c r="Z1031" i="7"/>
  <c r="AG1031" i="7" s="1"/>
  <c r="AD1031" i="7"/>
  <c r="AK1031" i="7" s="1"/>
  <c r="Y1035" i="7"/>
  <c r="Z1035" i="7"/>
  <c r="AG1035" i="7" s="1"/>
  <c r="AD1035" i="7"/>
  <c r="AK1035" i="7" s="1"/>
  <c r="Y1041" i="7"/>
  <c r="Z1041" i="7"/>
  <c r="AG1041" i="7" s="1"/>
  <c r="AD1041" i="7"/>
  <c r="AK1041" i="7" s="1"/>
  <c r="Y1044" i="7"/>
  <c r="Z1044" i="7"/>
  <c r="AG1044" i="7" s="1"/>
  <c r="AD1044" i="7"/>
  <c r="AK1044" i="7" s="1"/>
  <c r="Y1049" i="7"/>
  <c r="Z1049" i="7"/>
  <c r="AG1049" i="7" s="1"/>
  <c r="AD1049" i="7"/>
  <c r="AK1049" i="7" s="1"/>
  <c r="Y1052" i="7"/>
  <c r="Z1052" i="7"/>
  <c r="AG1052" i="7" s="1"/>
  <c r="AD1052" i="7"/>
  <c r="AK1052" i="7" s="1"/>
  <c r="Y1057" i="7"/>
  <c r="Z1057" i="7"/>
  <c r="AG1057" i="7" s="1"/>
  <c r="AD1057" i="7"/>
  <c r="AK1057" i="7" s="1"/>
  <c r="Y1059" i="7"/>
  <c r="Z1059" i="7"/>
  <c r="AG1059" i="7" s="1"/>
  <c r="AD1059" i="7"/>
  <c r="AK1059" i="7" s="1"/>
  <c r="Y1062" i="7"/>
  <c r="Z1062" i="7"/>
  <c r="AG1062" i="7" s="1"/>
  <c r="AD1062" i="7"/>
  <c r="AK1062" i="7" s="1"/>
  <c r="Y1066" i="7"/>
  <c r="Z1066" i="7"/>
  <c r="AG1066" i="7" s="1"/>
  <c r="AD1066" i="7"/>
  <c r="AK1066" i="7" s="1"/>
  <c r="Y1068" i="7"/>
  <c r="Z1068" i="7"/>
  <c r="AG1068" i="7" s="1"/>
  <c r="AD1068" i="7"/>
  <c r="AK1068" i="7" s="1"/>
  <c r="Y1069" i="7"/>
  <c r="Z1069" i="7"/>
  <c r="AG1069" i="7" s="1"/>
  <c r="AD1069" i="7"/>
  <c r="AK1069" i="7" s="1"/>
  <c r="Y1072" i="7"/>
  <c r="Z1072" i="7"/>
  <c r="AG1072" i="7" s="1"/>
  <c r="AD1072" i="7"/>
  <c r="AK1072" i="7" s="1"/>
  <c r="Y1077" i="7"/>
  <c r="Z1077" i="7"/>
  <c r="AG1077" i="7" s="1"/>
  <c r="AD1077" i="7"/>
  <c r="AK1077" i="7" s="1"/>
  <c r="Y1079" i="7"/>
  <c r="Z1079" i="7"/>
  <c r="AG1079" i="7" s="1"/>
  <c r="AD1079" i="7"/>
  <c r="AK1079" i="7" s="1"/>
  <c r="Y1081" i="7"/>
  <c r="Z1081" i="7"/>
  <c r="AG1081" i="7" s="1"/>
  <c r="AD1081" i="7"/>
  <c r="AK1081" i="7" s="1"/>
  <c r="Y1083" i="7"/>
  <c r="Z1083" i="7"/>
  <c r="AG1083" i="7" s="1"/>
  <c r="AD1083" i="7"/>
  <c r="AK1083" i="7" s="1"/>
  <c r="Y1086" i="7"/>
  <c r="Z1086" i="7"/>
  <c r="AG1086" i="7" s="1"/>
  <c r="AD1086" i="7"/>
  <c r="AK1086" i="7" s="1"/>
  <c r="Y1088" i="7"/>
  <c r="Z1088" i="7"/>
  <c r="AG1088" i="7" s="1"/>
  <c r="AD1088" i="7"/>
  <c r="AK1088" i="7" s="1"/>
  <c r="Y1090" i="7"/>
  <c r="Z1090" i="7"/>
  <c r="AG1090" i="7" s="1"/>
  <c r="AD1090" i="7"/>
  <c r="AK1090" i="7" s="1"/>
  <c r="Y1093" i="7"/>
  <c r="Z1093" i="7"/>
  <c r="AG1093" i="7" s="1"/>
  <c r="AD1093" i="7"/>
  <c r="AK1093" i="7" s="1"/>
  <c r="Y1097" i="7"/>
  <c r="Z1097" i="7"/>
  <c r="AG1097" i="7" s="1"/>
  <c r="AD1097" i="7"/>
  <c r="AK1097" i="7" s="1"/>
  <c r="Y1101" i="7"/>
  <c r="Z1101" i="7"/>
  <c r="AG1101" i="7" s="1"/>
  <c r="AD1101" i="7"/>
  <c r="AK1101" i="7" s="1"/>
  <c r="Y1105" i="7"/>
  <c r="Z1105" i="7"/>
  <c r="AG1105" i="7" s="1"/>
  <c r="AD1105" i="7"/>
  <c r="AK1105" i="7" s="1"/>
  <c r="Y1108" i="7"/>
  <c r="Z1108" i="7"/>
  <c r="AG1108" i="7" s="1"/>
  <c r="AD1108" i="7"/>
  <c r="AK1108" i="7" s="1"/>
  <c r="Y1110" i="7"/>
  <c r="Z1110" i="7"/>
  <c r="AG1110" i="7" s="1"/>
  <c r="AD1110" i="7"/>
  <c r="AK1110" i="7" s="1"/>
  <c r="Y1112" i="7"/>
  <c r="Z1112" i="7"/>
  <c r="AG1112" i="7" s="1"/>
  <c r="AD1112" i="7"/>
  <c r="AK1112" i="7" s="1"/>
  <c r="Y1117" i="7"/>
  <c r="Z1117" i="7"/>
  <c r="AG1117" i="7" s="1"/>
  <c r="AD1117" i="7"/>
  <c r="AK1117" i="7" s="1"/>
  <c r="Y1121" i="7"/>
  <c r="Z1121" i="7"/>
  <c r="AG1121" i="7" s="1"/>
  <c r="AD1121" i="7"/>
  <c r="AK1121" i="7" s="1"/>
  <c r="Y1123" i="7"/>
  <c r="Z1123" i="7"/>
  <c r="AG1123" i="7" s="1"/>
  <c r="AD1123" i="7"/>
  <c r="AK1123" i="7" s="1"/>
  <c r="Y1125" i="7"/>
  <c r="Z1125" i="7"/>
  <c r="AG1125" i="7" s="1"/>
  <c r="AD1125" i="7"/>
  <c r="AK1125" i="7" s="1"/>
  <c r="Y1129" i="7"/>
  <c r="Z1129" i="7"/>
  <c r="AG1129" i="7" s="1"/>
  <c r="AD1129" i="7"/>
  <c r="AK1129" i="7" s="1"/>
  <c r="Y1130" i="7"/>
  <c r="Z1130" i="7"/>
  <c r="AG1130" i="7" s="1"/>
  <c r="AD1130" i="7"/>
  <c r="AK1130" i="7" s="1"/>
  <c r="Y1132" i="7"/>
  <c r="Z1132" i="7"/>
  <c r="AG1132" i="7" s="1"/>
  <c r="AD1132" i="7"/>
  <c r="AK1132" i="7" s="1"/>
  <c r="Y1137" i="7"/>
  <c r="Z1137" i="7"/>
  <c r="AG1137" i="7" s="1"/>
  <c r="AD1137" i="7"/>
  <c r="AK1137" i="7" s="1"/>
  <c r="Y1139" i="7"/>
  <c r="Z1139" i="7"/>
  <c r="AG1139" i="7" s="1"/>
  <c r="AD1139" i="7"/>
  <c r="AK1139" i="7" s="1"/>
  <c r="Y1142" i="7"/>
  <c r="Z1142" i="7"/>
  <c r="AG1142" i="7" s="1"/>
  <c r="AD1142" i="7"/>
  <c r="AK1142" i="7" s="1"/>
  <c r="Y1147" i="7"/>
  <c r="Z1147" i="7"/>
  <c r="AG1147" i="7" s="1"/>
  <c r="AD1147" i="7"/>
  <c r="AK1147" i="7" s="1"/>
  <c r="Y1148" i="7"/>
  <c r="Z1148" i="7"/>
  <c r="AG1148" i="7" s="1"/>
  <c r="AD1148" i="7"/>
  <c r="AK1148" i="7" s="1"/>
  <c r="Y1154" i="7"/>
  <c r="Z1154" i="7"/>
  <c r="AG1154" i="7" s="1"/>
  <c r="AD1154" i="7"/>
  <c r="AK1154" i="7" s="1"/>
  <c r="Y1157" i="7"/>
  <c r="Z1157" i="7"/>
  <c r="AG1157" i="7" s="1"/>
  <c r="AD1157" i="7"/>
  <c r="AK1157" i="7" s="1"/>
  <c r="Y1159" i="7"/>
  <c r="Z1159" i="7"/>
  <c r="AG1159" i="7" s="1"/>
  <c r="AD1159" i="7"/>
  <c r="AK1159" i="7" s="1"/>
  <c r="Y1161" i="7"/>
  <c r="Z1161" i="7"/>
  <c r="AG1161" i="7" s="1"/>
  <c r="AD1161" i="7"/>
  <c r="AK1161" i="7" s="1"/>
  <c r="Y1166" i="7"/>
  <c r="Z1166" i="7"/>
  <c r="AG1166" i="7" s="1"/>
  <c r="AD1166" i="7"/>
  <c r="AK1166" i="7" s="1"/>
  <c r="Y1172" i="7"/>
  <c r="Z1172" i="7"/>
  <c r="AG1172" i="7" s="1"/>
  <c r="AD1172" i="7"/>
  <c r="AK1172" i="7" s="1"/>
  <c r="Y1177" i="7"/>
  <c r="Z1177" i="7"/>
  <c r="AG1177" i="7" s="1"/>
  <c r="AD1177" i="7"/>
  <c r="AK1177" i="7" s="1"/>
  <c r="Y1182" i="7"/>
  <c r="Z1182" i="7"/>
  <c r="AG1182" i="7" s="1"/>
  <c r="AD1182" i="7"/>
  <c r="AK1182" i="7" s="1"/>
  <c r="Y1185" i="7"/>
  <c r="Z1185" i="7"/>
  <c r="AG1185" i="7" s="1"/>
  <c r="AD1185" i="7"/>
  <c r="AK1185" i="7" s="1"/>
  <c r="Y1190" i="7"/>
  <c r="Z1190" i="7"/>
  <c r="AG1190" i="7" s="1"/>
  <c r="AD1190" i="7"/>
  <c r="AK1190" i="7" s="1"/>
  <c r="Y1192" i="7"/>
  <c r="Z1192" i="7"/>
  <c r="AG1192" i="7" s="1"/>
  <c r="AD1192" i="7"/>
  <c r="AK1192" i="7" s="1"/>
  <c r="Y1195" i="7"/>
  <c r="Z1195" i="7"/>
  <c r="AG1195" i="7" s="1"/>
  <c r="AD1195" i="7"/>
  <c r="AK1195" i="7" s="1"/>
  <c r="Y1199" i="7"/>
  <c r="Z1199" i="7"/>
  <c r="AG1199" i="7" s="1"/>
  <c r="AD1199" i="7"/>
  <c r="AK1199" i="7" s="1"/>
  <c r="Y1202" i="7"/>
  <c r="Z1202" i="7"/>
  <c r="AG1202" i="7" s="1"/>
  <c r="AD1202" i="7"/>
  <c r="AK1202" i="7" s="1"/>
  <c r="Y1205" i="7"/>
  <c r="Z1205" i="7"/>
  <c r="AG1205" i="7" s="1"/>
  <c r="AD1205" i="7"/>
  <c r="AK1205" i="7" s="1"/>
  <c r="Y883" i="7"/>
  <c r="Z883" i="7"/>
  <c r="AG883" i="7" s="1"/>
  <c r="AD883" i="7"/>
  <c r="AK883" i="7" s="1"/>
  <c r="Y884" i="7"/>
  <c r="Z884" i="7"/>
  <c r="AG884" i="7" s="1"/>
  <c r="AD884" i="7"/>
  <c r="AK884" i="7" s="1"/>
  <c r="Y885" i="7"/>
  <c r="Z885" i="7"/>
  <c r="AG885" i="7" s="1"/>
  <c r="AD885" i="7"/>
  <c r="AK885" i="7" s="1"/>
  <c r="Y886" i="7"/>
  <c r="Z886" i="7"/>
  <c r="AG886" i="7" s="1"/>
  <c r="AD886" i="7"/>
  <c r="AK886" i="7" s="1"/>
  <c r="Y887" i="7"/>
  <c r="Z887" i="7"/>
  <c r="AG887" i="7" s="1"/>
  <c r="AD887" i="7"/>
  <c r="AK887" i="7" s="1"/>
  <c r="Y888" i="7"/>
  <c r="Z888" i="7"/>
  <c r="AG888" i="7" s="1"/>
  <c r="AD888" i="7"/>
  <c r="AK888" i="7" s="1"/>
  <c r="Y889" i="7"/>
  <c r="Z889" i="7"/>
  <c r="AG889" i="7" s="1"/>
  <c r="AD889" i="7"/>
  <c r="AK889" i="7" s="1"/>
  <c r="Y890" i="7"/>
  <c r="Z890" i="7"/>
  <c r="AG890" i="7" s="1"/>
  <c r="AD890" i="7"/>
  <c r="AK890" i="7" s="1"/>
  <c r="Y891" i="7"/>
  <c r="Z891" i="7"/>
  <c r="AG891" i="7" s="1"/>
  <c r="AD891" i="7"/>
  <c r="AK891" i="7" s="1"/>
  <c r="Y892" i="7"/>
  <c r="Z892" i="7"/>
  <c r="AG892" i="7" s="1"/>
  <c r="AD892" i="7"/>
  <c r="AK892" i="7" s="1"/>
  <c r="Y893" i="7"/>
  <c r="Z893" i="7"/>
  <c r="AG893" i="7" s="1"/>
  <c r="AD893" i="7"/>
  <c r="AK893" i="7" s="1"/>
  <c r="Y894" i="7"/>
  <c r="Z894" i="7"/>
  <c r="AG894" i="7" s="1"/>
  <c r="AD894" i="7"/>
  <c r="AK894" i="7" s="1"/>
  <c r="Y895" i="7"/>
  <c r="Z895" i="7"/>
  <c r="AG895" i="7" s="1"/>
  <c r="AD895" i="7"/>
  <c r="AK895" i="7" s="1"/>
  <c r="Y896" i="7"/>
  <c r="Z896" i="7"/>
  <c r="AG896" i="7" s="1"/>
  <c r="AD896" i="7"/>
  <c r="AK896" i="7" s="1"/>
  <c r="Y897" i="7"/>
  <c r="Z897" i="7"/>
  <c r="AG897" i="7" s="1"/>
  <c r="AD897" i="7"/>
  <c r="AK897" i="7" s="1"/>
  <c r="Y898" i="7"/>
  <c r="Z898" i="7"/>
  <c r="AG898" i="7" s="1"/>
  <c r="AD898" i="7"/>
  <c r="AK898" i="7" s="1"/>
  <c r="Y899" i="7"/>
  <c r="Z899" i="7"/>
  <c r="AG899" i="7" s="1"/>
  <c r="AD899" i="7"/>
  <c r="AK899" i="7" s="1"/>
  <c r="Y900" i="7"/>
  <c r="Z900" i="7"/>
  <c r="AG900" i="7" s="1"/>
  <c r="AD900" i="7"/>
  <c r="AK900" i="7" s="1"/>
  <c r="Y901" i="7"/>
  <c r="Z901" i="7"/>
  <c r="AG901" i="7" s="1"/>
  <c r="AD901" i="7"/>
  <c r="AK901" i="7" s="1"/>
  <c r="Y902" i="7"/>
  <c r="Z902" i="7"/>
  <c r="AG902" i="7" s="1"/>
  <c r="AD902" i="7"/>
  <c r="AK902" i="7" s="1"/>
  <c r="Y903" i="7"/>
  <c r="Z903" i="7"/>
  <c r="AG903" i="7" s="1"/>
  <c r="AD903" i="7"/>
  <c r="AK903" i="7" s="1"/>
  <c r="Y904" i="7"/>
  <c r="Z904" i="7"/>
  <c r="AG904" i="7" s="1"/>
  <c r="AD904" i="7"/>
  <c r="AK904" i="7" s="1"/>
  <c r="Y905" i="7"/>
  <c r="Z905" i="7"/>
  <c r="AG905" i="7" s="1"/>
  <c r="AD905" i="7"/>
  <c r="AK905" i="7" s="1"/>
  <c r="Y906" i="7"/>
  <c r="Z906" i="7"/>
  <c r="AG906" i="7" s="1"/>
  <c r="AD906" i="7"/>
  <c r="AK906" i="7" s="1"/>
  <c r="Y907" i="7"/>
  <c r="Z907" i="7"/>
  <c r="AG907" i="7" s="1"/>
  <c r="AD907" i="7"/>
  <c r="AK907" i="7" s="1"/>
  <c r="Y908" i="7"/>
  <c r="Z908" i="7"/>
  <c r="AG908" i="7" s="1"/>
  <c r="AD908" i="7"/>
  <c r="AK908" i="7" s="1"/>
  <c r="Y909" i="7"/>
  <c r="Z909" i="7"/>
  <c r="AG909" i="7" s="1"/>
  <c r="AD909" i="7"/>
  <c r="AK909" i="7" s="1"/>
  <c r="Y911" i="7"/>
  <c r="Z911" i="7"/>
  <c r="AG911" i="7" s="1"/>
  <c r="AD911" i="7"/>
  <c r="AK911" i="7" s="1"/>
  <c r="Y913" i="7"/>
  <c r="Z913" i="7"/>
  <c r="AG913" i="7" s="1"/>
  <c r="AD913" i="7"/>
  <c r="AK913" i="7" s="1"/>
  <c r="Y917" i="7"/>
  <c r="Z917" i="7"/>
  <c r="AG917" i="7" s="1"/>
  <c r="AD917" i="7"/>
  <c r="AK917" i="7" s="1"/>
  <c r="Y918" i="7"/>
  <c r="Z918" i="7"/>
  <c r="AG918" i="7" s="1"/>
  <c r="AD918" i="7"/>
  <c r="AK918" i="7" s="1"/>
  <c r="Y919" i="7"/>
  <c r="Z919" i="7"/>
  <c r="AG919" i="7" s="1"/>
  <c r="AD919" i="7"/>
  <c r="AK919" i="7" s="1"/>
  <c r="Y921" i="7"/>
  <c r="Z921" i="7"/>
  <c r="AG921" i="7" s="1"/>
  <c r="AD921" i="7"/>
  <c r="AK921" i="7" s="1"/>
  <c r="Y923" i="7"/>
  <c r="Z923" i="7"/>
  <c r="AG923" i="7" s="1"/>
  <c r="AD923" i="7"/>
  <c r="AK923" i="7" s="1"/>
  <c r="Y924" i="7"/>
  <c r="Z924" i="7"/>
  <c r="AG924" i="7" s="1"/>
  <c r="AD924" i="7"/>
  <c r="AK924" i="7" s="1"/>
  <c r="Y925" i="7"/>
  <c r="Z925" i="7"/>
  <c r="AG925" i="7" s="1"/>
  <c r="AD925" i="7"/>
  <c r="AK925" i="7" s="1"/>
  <c r="Y926" i="7"/>
  <c r="Z926" i="7"/>
  <c r="AG926" i="7" s="1"/>
  <c r="AD926" i="7"/>
  <c r="AK926" i="7" s="1"/>
  <c r="Y927" i="7"/>
  <c r="Z927" i="7"/>
  <c r="AG927" i="7" s="1"/>
  <c r="AD927" i="7"/>
  <c r="AK927" i="7" s="1"/>
  <c r="Y928" i="7"/>
  <c r="Z928" i="7"/>
  <c r="AG928" i="7" s="1"/>
  <c r="AD928" i="7"/>
  <c r="AK928" i="7" s="1"/>
  <c r="Y931" i="7"/>
  <c r="Z931" i="7"/>
  <c r="AG931" i="7" s="1"/>
  <c r="AD931" i="7"/>
  <c r="AK931" i="7" s="1"/>
  <c r="Y933" i="7"/>
  <c r="Z933" i="7"/>
  <c r="AG933" i="7" s="1"/>
  <c r="AD933" i="7"/>
  <c r="AK933" i="7" s="1"/>
  <c r="Y935" i="7"/>
  <c r="Z935" i="7"/>
  <c r="AG935" i="7" s="1"/>
  <c r="AD935" i="7"/>
  <c r="AK935" i="7" s="1"/>
  <c r="Y936" i="7"/>
  <c r="Z936" i="7"/>
  <c r="AG936" i="7" s="1"/>
  <c r="AD936" i="7"/>
  <c r="AK936" i="7" s="1"/>
  <c r="Y940" i="7"/>
  <c r="Z940" i="7"/>
  <c r="AG940" i="7" s="1"/>
  <c r="AD940" i="7"/>
  <c r="AK940" i="7" s="1"/>
  <c r="Y944" i="7"/>
  <c r="Z944" i="7"/>
  <c r="AG944" i="7" s="1"/>
  <c r="AD944" i="7"/>
  <c r="AK944" i="7" s="1"/>
  <c r="Y946" i="7"/>
  <c r="Z946" i="7"/>
  <c r="AG946" i="7" s="1"/>
  <c r="AD946" i="7"/>
  <c r="AK946" i="7" s="1"/>
  <c r="Y949" i="7"/>
  <c r="Z949" i="7"/>
  <c r="AG949" i="7" s="1"/>
  <c r="AD949" i="7"/>
  <c r="AK949" i="7" s="1"/>
  <c r="Y951" i="7"/>
  <c r="Z951" i="7"/>
  <c r="AG951" i="7" s="1"/>
  <c r="AD951" i="7"/>
  <c r="AK951" i="7" s="1"/>
  <c r="Y952" i="7"/>
  <c r="Z952" i="7"/>
  <c r="AG952" i="7" s="1"/>
  <c r="AD952" i="7"/>
  <c r="AK952" i="7" s="1"/>
  <c r="Y955" i="7"/>
  <c r="Z955" i="7"/>
  <c r="AG955" i="7" s="1"/>
  <c r="AD955" i="7"/>
  <c r="AK955" i="7" s="1"/>
  <c r="Y957" i="7"/>
  <c r="Z957" i="7"/>
  <c r="AG957" i="7" s="1"/>
  <c r="AD957" i="7"/>
  <c r="AK957" i="7" s="1"/>
  <c r="Y960" i="7"/>
  <c r="Z960" i="7"/>
  <c r="AG960" i="7" s="1"/>
  <c r="AD960" i="7"/>
  <c r="AK960" i="7" s="1"/>
  <c r="Y962" i="7"/>
  <c r="Z962" i="7"/>
  <c r="AG962" i="7" s="1"/>
  <c r="AD962" i="7"/>
  <c r="AK962" i="7" s="1"/>
  <c r="Y964" i="7"/>
  <c r="Z964" i="7"/>
  <c r="AG964" i="7" s="1"/>
  <c r="AD964" i="7"/>
  <c r="AK964" i="7" s="1"/>
  <c r="Y969" i="7"/>
  <c r="Z969" i="7"/>
  <c r="AG969" i="7" s="1"/>
  <c r="AD969" i="7"/>
  <c r="AK969" i="7" s="1"/>
  <c r="Y974" i="7"/>
  <c r="Z974" i="7"/>
  <c r="AG974" i="7" s="1"/>
  <c r="AD974" i="7"/>
  <c r="AK974" i="7" s="1"/>
  <c r="Y984" i="7"/>
  <c r="Z984" i="7"/>
  <c r="AG984" i="7" s="1"/>
  <c r="AD984" i="7"/>
  <c r="AK984" i="7" s="1"/>
  <c r="Y986" i="7"/>
  <c r="Z986" i="7"/>
  <c r="AG986" i="7" s="1"/>
  <c r="AD986" i="7"/>
  <c r="AK986" i="7" s="1"/>
  <c r="Y988" i="7"/>
  <c r="Z988" i="7"/>
  <c r="AG988" i="7" s="1"/>
  <c r="AD988" i="7"/>
  <c r="AK988" i="7" s="1"/>
  <c r="Y991" i="7"/>
  <c r="Z991" i="7"/>
  <c r="AG991" i="7" s="1"/>
  <c r="AD991" i="7"/>
  <c r="AK991" i="7" s="1"/>
  <c r="Y994" i="7"/>
  <c r="Z994" i="7"/>
  <c r="AG994" i="7" s="1"/>
  <c r="AD994" i="7"/>
  <c r="AK994" i="7" s="1"/>
  <c r="Y996" i="7"/>
  <c r="Z996" i="7"/>
  <c r="AG996" i="7" s="1"/>
  <c r="AD996" i="7"/>
  <c r="AK996" i="7" s="1"/>
  <c r="Y998" i="7"/>
  <c r="Z998" i="7"/>
  <c r="AG998" i="7" s="1"/>
  <c r="AD998" i="7"/>
  <c r="AK998" i="7" s="1"/>
  <c r="Y1001" i="7"/>
  <c r="Z1001" i="7"/>
  <c r="AG1001" i="7" s="1"/>
  <c r="AD1001" i="7"/>
  <c r="AK1001" i="7" s="1"/>
  <c r="Y1005" i="7"/>
  <c r="Z1005" i="7"/>
  <c r="AG1005" i="7" s="1"/>
  <c r="AD1005" i="7"/>
  <c r="AK1005" i="7" s="1"/>
  <c r="Y1010" i="7"/>
  <c r="Z1010" i="7"/>
  <c r="AG1010" i="7" s="1"/>
  <c r="AD1010" i="7"/>
  <c r="AK1010" i="7" s="1"/>
  <c r="Y1015" i="7"/>
  <c r="Z1015" i="7"/>
  <c r="AG1015" i="7" s="1"/>
  <c r="AD1015" i="7"/>
  <c r="AK1015" i="7" s="1"/>
  <c r="Y1018" i="7"/>
  <c r="Z1018" i="7"/>
  <c r="AG1018" i="7" s="1"/>
  <c r="AD1018" i="7"/>
  <c r="AK1018" i="7" s="1"/>
  <c r="Y1022" i="7"/>
  <c r="Z1022" i="7"/>
  <c r="AG1022" i="7" s="1"/>
  <c r="AD1022" i="7"/>
  <c r="AK1022" i="7" s="1"/>
  <c r="Y1025" i="7"/>
  <c r="Z1025" i="7"/>
  <c r="AG1025" i="7" s="1"/>
  <c r="AD1025" i="7"/>
  <c r="AK1025" i="7" s="1"/>
  <c r="Y1028" i="7"/>
  <c r="Z1028" i="7"/>
  <c r="AG1028" i="7" s="1"/>
  <c r="AD1028" i="7"/>
  <c r="AK1028" i="7" s="1"/>
  <c r="Y1030" i="7"/>
  <c r="Z1030" i="7"/>
  <c r="AG1030" i="7" s="1"/>
  <c r="AD1030" i="7"/>
  <c r="AK1030" i="7" s="1"/>
  <c r="Y1033" i="7"/>
  <c r="Z1033" i="7"/>
  <c r="AG1033" i="7" s="1"/>
  <c r="AD1033" i="7"/>
  <c r="AK1033" i="7" s="1"/>
  <c r="Y1036" i="7"/>
  <c r="Z1036" i="7"/>
  <c r="AG1036" i="7" s="1"/>
  <c r="AD1036" i="7"/>
  <c r="AK1036" i="7" s="1"/>
  <c r="Y1038" i="7"/>
  <c r="Z1038" i="7"/>
  <c r="AG1038" i="7" s="1"/>
  <c r="AD1038" i="7"/>
  <c r="AK1038" i="7" s="1"/>
  <c r="Y1040" i="7"/>
  <c r="Z1040" i="7"/>
  <c r="AG1040" i="7" s="1"/>
  <c r="AD1040" i="7"/>
  <c r="AK1040" i="7" s="1"/>
  <c r="Y1045" i="7"/>
  <c r="Z1045" i="7"/>
  <c r="AG1045" i="7" s="1"/>
  <c r="AD1045" i="7"/>
  <c r="AK1045" i="7" s="1"/>
  <c r="Y1048" i="7"/>
  <c r="Z1048" i="7"/>
  <c r="AG1048" i="7" s="1"/>
  <c r="AD1048" i="7"/>
  <c r="AK1048" i="7" s="1"/>
  <c r="Y1050" i="7"/>
  <c r="Z1050" i="7"/>
  <c r="AG1050" i="7" s="1"/>
  <c r="AD1050" i="7"/>
  <c r="AK1050" i="7" s="1"/>
  <c r="Y1084" i="7"/>
  <c r="Z1084" i="7"/>
  <c r="AG1084" i="7" s="1"/>
  <c r="AD1084" i="7"/>
  <c r="AK1084" i="7" s="1"/>
  <c r="Y1091" i="7"/>
  <c r="Z1091" i="7"/>
  <c r="AG1091" i="7" s="1"/>
  <c r="AD1091" i="7"/>
  <c r="AK1091" i="7" s="1"/>
  <c r="Y1094" i="7"/>
  <c r="Z1094" i="7"/>
  <c r="AG1094" i="7" s="1"/>
  <c r="AD1094" i="7"/>
  <c r="AK1094" i="7" s="1"/>
  <c r="Y1096" i="7"/>
  <c r="Z1096" i="7"/>
  <c r="AG1096" i="7" s="1"/>
  <c r="AD1096" i="7"/>
  <c r="AK1096" i="7" s="1"/>
  <c r="Y1099" i="7"/>
  <c r="Z1099" i="7"/>
  <c r="AG1099" i="7" s="1"/>
  <c r="AD1099" i="7"/>
  <c r="AK1099" i="7" s="1"/>
  <c r="Y1102" i="7"/>
  <c r="Z1102" i="7"/>
  <c r="AG1102" i="7" s="1"/>
  <c r="AD1102" i="7"/>
  <c r="AK1102" i="7" s="1"/>
  <c r="Y1104" i="7"/>
  <c r="Z1104" i="7"/>
  <c r="AG1104" i="7" s="1"/>
  <c r="AD1104" i="7"/>
  <c r="AK1104" i="7" s="1"/>
  <c r="Y1106" i="7"/>
  <c r="Z1106" i="7"/>
  <c r="AG1106" i="7" s="1"/>
  <c r="AD1106" i="7"/>
  <c r="AK1106" i="7" s="1"/>
  <c r="Y1114" i="7"/>
  <c r="Z1114" i="7"/>
  <c r="AG1114" i="7" s="1"/>
  <c r="AD1114" i="7"/>
  <c r="AK1114" i="7" s="1"/>
  <c r="Y1116" i="7"/>
  <c r="Z1116" i="7"/>
  <c r="AG1116" i="7" s="1"/>
  <c r="AD1116" i="7"/>
  <c r="AK1116" i="7" s="1"/>
  <c r="Y1119" i="7"/>
  <c r="Z1119" i="7"/>
  <c r="AG1119" i="7" s="1"/>
  <c r="AD1119" i="7"/>
  <c r="AK1119" i="7" s="1"/>
  <c r="Y1124" i="7"/>
  <c r="Z1124" i="7"/>
  <c r="AG1124" i="7" s="1"/>
  <c r="AD1124" i="7"/>
  <c r="AK1124" i="7" s="1"/>
  <c r="Y1127" i="7"/>
  <c r="Z1127" i="7"/>
  <c r="AG1127" i="7" s="1"/>
  <c r="AD1127" i="7"/>
  <c r="AK1127" i="7" s="1"/>
  <c r="Y1131" i="7"/>
  <c r="Z1131" i="7"/>
  <c r="AG1131" i="7" s="1"/>
  <c r="AD1131" i="7"/>
  <c r="AK1131" i="7" s="1"/>
  <c r="Y1133" i="7"/>
  <c r="Z1133" i="7"/>
  <c r="AG1133" i="7" s="1"/>
  <c r="AD1133" i="7"/>
  <c r="AK1133" i="7" s="1"/>
  <c r="Y1135" i="7"/>
  <c r="Z1135" i="7"/>
  <c r="AG1135" i="7" s="1"/>
  <c r="AD1135" i="7"/>
  <c r="AK1135" i="7" s="1"/>
  <c r="Y1141" i="7"/>
  <c r="Z1141" i="7"/>
  <c r="AG1141" i="7" s="1"/>
  <c r="AD1141" i="7"/>
  <c r="AK1141" i="7" s="1"/>
  <c r="Y1143" i="7"/>
  <c r="Z1143" i="7"/>
  <c r="AG1143" i="7" s="1"/>
  <c r="AD1143" i="7"/>
  <c r="AK1143" i="7" s="1"/>
  <c r="Y1144" i="7"/>
  <c r="Z1144" i="7"/>
  <c r="AG1144" i="7" s="1"/>
  <c r="AD1144" i="7"/>
  <c r="AK1144" i="7" s="1"/>
  <c r="Y1150" i="7"/>
  <c r="Z1150" i="7"/>
  <c r="AG1150" i="7" s="1"/>
  <c r="AD1150" i="7"/>
  <c r="AK1150" i="7" s="1"/>
  <c r="Y1156" i="7"/>
  <c r="Z1156" i="7"/>
  <c r="AG1156" i="7" s="1"/>
  <c r="AD1156" i="7"/>
  <c r="AK1156" i="7" s="1"/>
  <c r="Y1162" i="7"/>
  <c r="Z1162" i="7"/>
  <c r="AG1162" i="7" s="1"/>
  <c r="AD1162" i="7"/>
  <c r="AK1162" i="7" s="1"/>
  <c r="Y1165" i="7"/>
  <c r="Z1165" i="7"/>
  <c r="AG1165" i="7" s="1"/>
  <c r="AD1165" i="7"/>
  <c r="AK1165" i="7" s="1"/>
  <c r="Y1168" i="7"/>
  <c r="Z1168" i="7"/>
  <c r="AG1168" i="7" s="1"/>
  <c r="AD1168" i="7"/>
  <c r="AK1168" i="7" s="1"/>
  <c r="Y1170" i="7"/>
  <c r="Z1170" i="7"/>
  <c r="AG1170" i="7" s="1"/>
  <c r="AD1170" i="7"/>
  <c r="AK1170" i="7" s="1"/>
  <c r="Y1173" i="7"/>
  <c r="Z1173" i="7"/>
  <c r="AG1173" i="7" s="1"/>
  <c r="AD1173" i="7"/>
  <c r="AK1173" i="7" s="1"/>
  <c r="Y1175" i="7"/>
  <c r="Z1175" i="7"/>
  <c r="AG1175" i="7" s="1"/>
  <c r="AD1175" i="7"/>
  <c r="AK1175" i="7" s="1"/>
  <c r="Y1181" i="7"/>
  <c r="Z1181" i="7"/>
  <c r="AG1181" i="7" s="1"/>
  <c r="AD1181" i="7"/>
  <c r="AK1181" i="7" s="1"/>
  <c r="Y1186" i="7"/>
  <c r="Z1186" i="7"/>
  <c r="AG1186" i="7" s="1"/>
  <c r="AD1186" i="7"/>
  <c r="AK1186" i="7" s="1"/>
  <c r="Y1189" i="7"/>
  <c r="Z1189" i="7"/>
  <c r="AG1189" i="7" s="1"/>
  <c r="AD1189" i="7"/>
  <c r="AK1189" i="7" s="1"/>
  <c r="Y1193" i="7"/>
  <c r="Z1193" i="7"/>
  <c r="AG1193" i="7" s="1"/>
  <c r="AD1193" i="7"/>
  <c r="AK1193" i="7" s="1"/>
  <c r="Y1196" i="7"/>
  <c r="Z1196" i="7"/>
  <c r="AG1196" i="7" s="1"/>
  <c r="AD1196" i="7"/>
  <c r="AK1196" i="7" s="1"/>
  <c r="Y1198" i="7"/>
  <c r="Z1198" i="7"/>
  <c r="AG1198" i="7" s="1"/>
  <c r="AD1198" i="7"/>
  <c r="AK1198" i="7" s="1"/>
  <c r="Y1201" i="7"/>
  <c r="Z1201" i="7"/>
  <c r="AG1201" i="7" s="1"/>
  <c r="AD1201" i="7"/>
  <c r="AK1201" i="7" s="1"/>
  <c r="Y1208" i="7"/>
  <c r="Z1208" i="7"/>
  <c r="AG1208" i="7" s="1"/>
  <c r="AD1208" i="7"/>
  <c r="AK1208" i="7" s="1"/>
  <c r="Y1209" i="7"/>
  <c r="Z1209" i="7"/>
  <c r="AG1209" i="7" s="1"/>
  <c r="AD1209" i="7"/>
  <c r="AK1209" i="7" s="1"/>
  <c r="Y1210" i="7"/>
  <c r="Z1210" i="7"/>
  <c r="AG1210" i="7" s="1"/>
  <c r="AD1210" i="7"/>
  <c r="AK1210" i="7" s="1"/>
  <c r="Y1211" i="7"/>
  <c r="Z1211" i="7"/>
  <c r="AG1211" i="7" s="1"/>
  <c r="AD1211" i="7"/>
  <c r="AK1211" i="7" s="1"/>
  <c r="Y1212" i="7"/>
  <c r="Z1212" i="7"/>
  <c r="AG1212" i="7" s="1"/>
  <c r="AD1212" i="7"/>
  <c r="AK1212" i="7" s="1"/>
  <c r="Y1213" i="7"/>
  <c r="Z1213" i="7"/>
  <c r="AG1213" i="7" s="1"/>
  <c r="AD1213" i="7"/>
  <c r="AK1213" i="7" s="1"/>
  <c r="Y1214" i="7"/>
  <c r="Z1214" i="7"/>
  <c r="AG1214" i="7" s="1"/>
  <c r="AD1214" i="7"/>
  <c r="AK1214" i="7" s="1"/>
  <c r="Y1215" i="7"/>
  <c r="Z1215" i="7"/>
  <c r="AG1215" i="7" s="1"/>
  <c r="AD1215" i="7"/>
  <c r="AK1215" i="7" s="1"/>
  <c r="Y1216" i="7"/>
  <c r="Z1216" i="7"/>
  <c r="AG1216" i="7" s="1"/>
  <c r="AD1216" i="7"/>
  <c r="AK1216" i="7" s="1"/>
  <c r="Y1217" i="7"/>
  <c r="Z1217" i="7"/>
  <c r="AG1217" i="7" s="1"/>
  <c r="AD1217" i="7"/>
  <c r="AK1217" i="7" s="1"/>
  <c r="Y1218" i="7"/>
  <c r="Z1218" i="7"/>
  <c r="AG1218" i="7" s="1"/>
  <c r="AD1218" i="7"/>
  <c r="AK1218" i="7" s="1"/>
  <c r="Y1219" i="7"/>
  <c r="Z1219" i="7"/>
  <c r="AG1219" i="7" s="1"/>
  <c r="AD1219" i="7"/>
  <c r="AK1219" i="7" s="1"/>
  <c r="Y1220" i="7"/>
  <c r="Z1220" i="7"/>
  <c r="AG1220" i="7" s="1"/>
  <c r="AD1220" i="7"/>
  <c r="AK1220" i="7" s="1"/>
  <c r="Y1221" i="7"/>
  <c r="Z1221" i="7"/>
  <c r="AG1221" i="7" s="1"/>
  <c r="AD1221" i="7"/>
  <c r="AK1221" i="7" s="1"/>
  <c r="Y1222" i="7"/>
  <c r="Z1222" i="7"/>
  <c r="AG1222" i="7" s="1"/>
  <c r="AD1222" i="7"/>
  <c r="AK1222" i="7" s="1"/>
  <c r="Y1223" i="7"/>
  <c r="Z1223" i="7"/>
  <c r="AG1223" i="7" s="1"/>
  <c r="AD1223" i="7"/>
  <c r="AK1223" i="7" s="1"/>
  <c r="Y1224" i="7"/>
  <c r="Z1224" i="7"/>
  <c r="AG1224" i="7" s="1"/>
  <c r="AD1224" i="7"/>
  <c r="AK1224" i="7" s="1"/>
  <c r="Y1225" i="7"/>
  <c r="Z1225" i="7"/>
  <c r="AG1225" i="7" s="1"/>
  <c r="AD1225" i="7"/>
  <c r="AK1225" i="7" s="1"/>
  <c r="Y1226" i="7"/>
  <c r="Z1226" i="7"/>
  <c r="AG1226" i="7" s="1"/>
  <c r="AD1226" i="7"/>
  <c r="AK1226" i="7" s="1"/>
  <c r="Y1227" i="7"/>
  <c r="Z1227" i="7"/>
  <c r="AG1227" i="7" s="1"/>
  <c r="AD1227" i="7"/>
  <c r="AK1227" i="7" s="1"/>
  <c r="Y1228" i="7"/>
  <c r="Z1228" i="7"/>
  <c r="AG1228" i="7" s="1"/>
  <c r="AD1228" i="7"/>
  <c r="AK1228" i="7" s="1"/>
  <c r="Y1229" i="7"/>
  <c r="Z1229" i="7"/>
  <c r="AG1229" i="7" s="1"/>
  <c r="AD1229" i="7"/>
  <c r="AK1229" i="7" s="1"/>
  <c r="Y1230" i="7"/>
  <c r="Z1230" i="7"/>
  <c r="AG1230" i="7" s="1"/>
  <c r="AD1230" i="7"/>
  <c r="AK1230" i="7" s="1"/>
  <c r="Y1231" i="7"/>
  <c r="Z1231" i="7"/>
  <c r="AG1231" i="7" s="1"/>
  <c r="AD1231" i="7"/>
  <c r="AK1231" i="7" s="1"/>
  <c r="Y1232" i="7"/>
  <c r="Z1232" i="7"/>
  <c r="AG1232" i="7" s="1"/>
  <c r="AD1232" i="7"/>
  <c r="AK1232" i="7" s="1"/>
  <c r="Y1233" i="7"/>
  <c r="Z1233" i="7"/>
  <c r="AG1233" i="7" s="1"/>
  <c r="AD1233" i="7"/>
  <c r="AK1233" i="7" s="1"/>
  <c r="Y1234" i="7"/>
  <c r="Z1234" i="7"/>
  <c r="AG1234" i="7" s="1"/>
  <c r="AD1234" i="7"/>
  <c r="AK1234" i="7" s="1"/>
  <c r="Y1235" i="7"/>
  <c r="Z1235" i="7"/>
  <c r="AG1235" i="7" s="1"/>
  <c r="AD1235" i="7"/>
  <c r="AK1235" i="7" s="1"/>
  <c r="Y1236" i="7"/>
  <c r="Z1236" i="7"/>
  <c r="AG1236" i="7" s="1"/>
  <c r="AD1236" i="7"/>
  <c r="AK1236" i="7" s="1"/>
  <c r="Y1237" i="7"/>
  <c r="Z1237" i="7"/>
  <c r="AG1237" i="7" s="1"/>
  <c r="AD1237" i="7"/>
  <c r="AK1237" i="7" s="1"/>
  <c r="Y1238" i="7"/>
  <c r="Z1238" i="7"/>
  <c r="AG1238" i="7" s="1"/>
  <c r="AD1238" i="7"/>
  <c r="AK1238" i="7" s="1"/>
  <c r="Y1239" i="7"/>
  <c r="Z1239" i="7"/>
  <c r="AG1239" i="7" s="1"/>
  <c r="AD1239" i="7"/>
  <c r="AK1239" i="7" s="1"/>
  <c r="Y1240" i="7"/>
  <c r="Z1240" i="7"/>
  <c r="AG1240" i="7" s="1"/>
  <c r="AD1240" i="7"/>
  <c r="AK1240" i="7" s="1"/>
  <c r="Y1241" i="7"/>
  <c r="Z1241" i="7"/>
  <c r="AG1241" i="7" s="1"/>
  <c r="AD1241" i="7"/>
  <c r="AK1241" i="7" s="1"/>
  <c r="Y1242" i="7"/>
  <c r="Z1242" i="7"/>
  <c r="AG1242" i="7" s="1"/>
  <c r="AD1242" i="7"/>
  <c r="AK1242" i="7" s="1"/>
  <c r="Y1243" i="7"/>
  <c r="Z1243" i="7"/>
  <c r="AG1243" i="7" s="1"/>
  <c r="AD1243" i="7"/>
  <c r="AK1243" i="7" s="1"/>
  <c r="Y1244" i="7"/>
  <c r="Z1244" i="7"/>
  <c r="AG1244" i="7" s="1"/>
  <c r="AD1244" i="7"/>
  <c r="AK1244" i="7" s="1"/>
  <c r="Y1245" i="7"/>
  <c r="Z1245" i="7"/>
  <c r="AG1245" i="7" s="1"/>
  <c r="AD1245" i="7"/>
  <c r="AK1245" i="7" s="1"/>
  <c r="Y1246" i="7"/>
  <c r="Z1246" i="7"/>
  <c r="AG1246" i="7" s="1"/>
  <c r="AD1246" i="7"/>
  <c r="AK1246" i="7" s="1"/>
  <c r="Y1247" i="7"/>
  <c r="Z1247" i="7"/>
  <c r="AG1247" i="7" s="1"/>
  <c r="AD1247" i="7"/>
  <c r="AK1247" i="7" s="1"/>
  <c r="Y1248" i="7"/>
  <c r="Z1248" i="7"/>
  <c r="AG1248" i="7" s="1"/>
  <c r="AD1248" i="7"/>
  <c r="AK1248" i="7" s="1"/>
  <c r="Y1249" i="7"/>
  <c r="Z1249" i="7"/>
  <c r="AG1249" i="7" s="1"/>
  <c r="AD1249" i="7"/>
  <c r="AK1249" i="7" s="1"/>
  <c r="Y1250" i="7"/>
  <c r="Z1250" i="7"/>
  <c r="AG1250" i="7" s="1"/>
  <c r="AD1250" i="7"/>
  <c r="AK1250" i="7" s="1"/>
  <c r="Y1251" i="7"/>
  <c r="Z1251" i="7"/>
  <c r="AG1251" i="7" s="1"/>
  <c r="AD1251" i="7"/>
  <c r="AK1251" i="7" s="1"/>
  <c r="Y1252" i="7"/>
  <c r="Z1252" i="7"/>
  <c r="AG1252" i="7" s="1"/>
  <c r="AD1252" i="7"/>
  <c r="AK1252" i="7" s="1"/>
  <c r="Y1253" i="7"/>
  <c r="Z1253" i="7"/>
  <c r="AG1253" i="7" s="1"/>
  <c r="AD1253" i="7"/>
  <c r="AK1253" i="7" s="1"/>
  <c r="Y1254" i="7"/>
  <c r="Z1254" i="7"/>
  <c r="AG1254" i="7" s="1"/>
  <c r="AD1254" i="7"/>
  <c r="AK1254" i="7" s="1"/>
  <c r="Y1255" i="7"/>
  <c r="Z1255" i="7"/>
  <c r="AG1255" i="7" s="1"/>
  <c r="AD1255" i="7"/>
  <c r="AK1255" i="7" s="1"/>
  <c r="Y1256" i="7"/>
  <c r="Z1256" i="7"/>
  <c r="AG1256" i="7" s="1"/>
  <c r="AD1256" i="7"/>
  <c r="AK1256" i="7" s="1"/>
  <c r="Y1257" i="7"/>
  <c r="Z1257" i="7"/>
  <c r="AG1257" i="7" s="1"/>
  <c r="AD1257" i="7"/>
  <c r="AK1257" i="7" s="1"/>
  <c r="Y1258" i="7"/>
  <c r="Z1258" i="7"/>
  <c r="AG1258" i="7" s="1"/>
  <c r="AD1258" i="7"/>
  <c r="AK1258" i="7" s="1"/>
  <c r="Y1259" i="7"/>
  <c r="Z1259" i="7"/>
  <c r="AG1259" i="7" s="1"/>
  <c r="AD1259" i="7"/>
  <c r="AK1259" i="7" s="1"/>
  <c r="Y1260" i="7"/>
  <c r="Z1260" i="7"/>
  <c r="AG1260" i="7" s="1"/>
  <c r="AD1260" i="7"/>
  <c r="AK1260" i="7" s="1"/>
  <c r="Y1261" i="7"/>
  <c r="Z1261" i="7"/>
  <c r="AG1261" i="7" s="1"/>
  <c r="AD1261" i="7"/>
  <c r="AK1261" i="7" s="1"/>
  <c r="Y1262" i="7"/>
  <c r="Z1262" i="7"/>
  <c r="AG1262" i="7" s="1"/>
  <c r="AD1262" i="7"/>
  <c r="AK1262" i="7" s="1"/>
  <c r="Y1263" i="7"/>
  <c r="Z1263" i="7"/>
  <c r="AG1263" i="7" s="1"/>
  <c r="AD1263" i="7"/>
  <c r="AK1263" i="7" s="1"/>
  <c r="Y1264" i="7"/>
  <c r="Z1264" i="7"/>
  <c r="AG1264" i="7" s="1"/>
  <c r="AD1264" i="7"/>
  <c r="AK1264" i="7" s="1"/>
  <c r="Y1265" i="7"/>
  <c r="Z1265" i="7"/>
  <c r="AG1265" i="7" s="1"/>
  <c r="AD1265" i="7"/>
  <c r="AK1265" i="7" s="1"/>
  <c r="Y1266" i="7"/>
  <c r="Z1266" i="7"/>
  <c r="AG1266" i="7" s="1"/>
  <c r="AD1266" i="7"/>
  <c r="AK1266" i="7" s="1"/>
  <c r="Y1267" i="7"/>
  <c r="Z1267" i="7"/>
  <c r="AG1267" i="7" s="1"/>
  <c r="AD1267" i="7"/>
  <c r="AK1267" i="7" s="1"/>
  <c r="Y1268" i="7"/>
  <c r="Z1268" i="7"/>
  <c r="AG1268" i="7" s="1"/>
  <c r="AD1268" i="7"/>
  <c r="AK1268" i="7" s="1"/>
  <c r="Y1269" i="7"/>
  <c r="Z1269" i="7"/>
  <c r="AG1269" i="7" s="1"/>
  <c r="AD1269" i="7"/>
  <c r="AK1269" i="7" s="1"/>
  <c r="Y1270" i="7"/>
  <c r="Z1270" i="7"/>
  <c r="AG1270" i="7" s="1"/>
  <c r="AD1270" i="7"/>
  <c r="AK1270" i="7" s="1"/>
  <c r="Y1271" i="7"/>
  <c r="Z1271" i="7"/>
  <c r="AG1271" i="7" s="1"/>
  <c r="AD1271" i="7"/>
  <c r="AK1271" i="7" s="1"/>
  <c r="Y1272" i="7"/>
  <c r="Z1272" i="7"/>
  <c r="AG1272" i="7" s="1"/>
  <c r="AD1272" i="7"/>
  <c r="AK1272" i="7" s="1"/>
  <c r="Y1273" i="7"/>
  <c r="Z1273" i="7"/>
  <c r="AG1273" i="7" s="1"/>
  <c r="AD1273" i="7"/>
  <c r="AK1273" i="7" s="1"/>
  <c r="Y1274" i="7"/>
  <c r="Z1274" i="7"/>
  <c r="AG1274" i="7" s="1"/>
  <c r="AD1274" i="7"/>
  <c r="AK1274" i="7" s="1"/>
  <c r="Y1275" i="7"/>
  <c r="Z1275" i="7"/>
  <c r="AG1275" i="7" s="1"/>
  <c r="AD1275" i="7"/>
  <c r="AK1275" i="7" s="1"/>
  <c r="Y1276" i="7"/>
  <c r="Z1276" i="7"/>
  <c r="AG1276" i="7" s="1"/>
  <c r="AD1276" i="7"/>
  <c r="AK1276" i="7" s="1"/>
  <c r="Y1277" i="7"/>
  <c r="Z1277" i="7"/>
  <c r="AG1277" i="7" s="1"/>
  <c r="AD1277" i="7"/>
  <c r="AK1277" i="7" s="1"/>
  <c r="Y1278" i="7"/>
  <c r="Z1278" i="7"/>
  <c r="AG1278" i="7" s="1"/>
  <c r="AD1278" i="7"/>
  <c r="AK1278" i="7" s="1"/>
  <c r="Y1279" i="7"/>
  <c r="Z1279" i="7"/>
  <c r="AG1279" i="7" s="1"/>
  <c r="AD1279" i="7"/>
  <c r="AK1279" i="7" s="1"/>
  <c r="Y1280" i="7"/>
  <c r="Z1280" i="7"/>
  <c r="AG1280" i="7" s="1"/>
  <c r="AD1280" i="7"/>
  <c r="AK1280" i="7" s="1"/>
  <c r="Y1281" i="7"/>
  <c r="Z1281" i="7"/>
  <c r="AG1281" i="7" s="1"/>
  <c r="AD1281" i="7"/>
  <c r="AK1281" i="7" s="1"/>
  <c r="Y1282" i="7"/>
  <c r="Z1282" i="7"/>
  <c r="AG1282" i="7" s="1"/>
  <c r="AD1282" i="7"/>
  <c r="AK1282" i="7" s="1"/>
  <c r="Y1283" i="7"/>
  <c r="Z1283" i="7"/>
  <c r="AG1283" i="7" s="1"/>
  <c r="AD1283" i="7"/>
  <c r="AK1283" i="7" s="1"/>
  <c r="Y1284" i="7"/>
  <c r="Z1284" i="7"/>
  <c r="AG1284" i="7" s="1"/>
  <c r="AD1284" i="7"/>
  <c r="AK1284" i="7" s="1"/>
  <c r="Y1285" i="7"/>
  <c r="Z1285" i="7"/>
  <c r="AG1285" i="7" s="1"/>
  <c r="AD1285" i="7"/>
  <c r="AK1285" i="7" s="1"/>
  <c r="Y1286" i="7"/>
  <c r="Z1286" i="7"/>
  <c r="AG1286" i="7" s="1"/>
  <c r="AD1286" i="7"/>
  <c r="AK1286" i="7" s="1"/>
  <c r="Y1287" i="7"/>
  <c r="Z1287" i="7"/>
  <c r="AG1287" i="7" s="1"/>
  <c r="AD1287" i="7"/>
  <c r="AK1287" i="7" s="1"/>
  <c r="Y1288" i="7"/>
  <c r="Z1288" i="7"/>
  <c r="AG1288" i="7" s="1"/>
  <c r="AD1288" i="7"/>
  <c r="AK1288" i="7" s="1"/>
  <c r="Y1289" i="7"/>
  <c r="Z1289" i="7"/>
  <c r="AG1289" i="7" s="1"/>
  <c r="AD1289" i="7"/>
  <c r="AK1289" i="7" s="1"/>
  <c r="Y1290" i="7"/>
  <c r="Z1290" i="7"/>
  <c r="AG1290" i="7" s="1"/>
  <c r="AD1290" i="7"/>
  <c r="AK1290" i="7" s="1"/>
  <c r="Y1291" i="7"/>
  <c r="Z1291" i="7"/>
  <c r="AG1291" i="7" s="1"/>
  <c r="AD1291" i="7"/>
  <c r="AK1291" i="7" s="1"/>
  <c r="Y1292" i="7"/>
  <c r="Z1292" i="7"/>
  <c r="AG1292" i="7" s="1"/>
  <c r="AD1292" i="7"/>
  <c r="AK1292" i="7" s="1"/>
  <c r="Y1293" i="7"/>
  <c r="Z1293" i="7"/>
  <c r="AG1293" i="7" s="1"/>
  <c r="AD1293" i="7"/>
  <c r="AK1293" i="7" s="1"/>
  <c r="Y1294" i="7"/>
  <c r="Z1294" i="7"/>
  <c r="AG1294" i="7" s="1"/>
  <c r="AD1294" i="7"/>
  <c r="AK1294" i="7" s="1"/>
  <c r="Y1295" i="7"/>
  <c r="Z1295" i="7"/>
  <c r="AG1295" i="7" s="1"/>
  <c r="AD1295" i="7"/>
  <c r="AK1295" i="7" s="1"/>
  <c r="Y1296" i="7"/>
  <c r="Z1296" i="7"/>
  <c r="AG1296" i="7" s="1"/>
  <c r="AD1296" i="7"/>
  <c r="AK1296" i="7" s="1"/>
  <c r="Y1297" i="7"/>
  <c r="Z1297" i="7"/>
  <c r="AG1297" i="7" s="1"/>
  <c r="AD1297" i="7"/>
  <c r="AK1297" i="7" s="1"/>
  <c r="Y1298" i="7"/>
  <c r="Z1298" i="7"/>
  <c r="AG1298" i="7" s="1"/>
  <c r="AD1298" i="7"/>
  <c r="AK1298" i="7" s="1"/>
  <c r="Y1299" i="7"/>
  <c r="Z1299" i="7"/>
  <c r="AG1299" i="7" s="1"/>
  <c r="AD1299" i="7"/>
  <c r="AK1299" i="7" s="1"/>
  <c r="Y1300" i="7"/>
  <c r="Z1300" i="7"/>
  <c r="AG1300" i="7" s="1"/>
  <c r="AD1300" i="7"/>
  <c r="AK1300" i="7" s="1"/>
  <c r="Y1301" i="7"/>
  <c r="Z1301" i="7"/>
  <c r="AG1301" i="7" s="1"/>
  <c r="AD1301" i="7"/>
  <c r="AK1301" i="7" s="1"/>
  <c r="Y1302" i="7"/>
  <c r="Z1302" i="7"/>
  <c r="AG1302" i="7" s="1"/>
  <c r="AD1302" i="7"/>
  <c r="AK1302" i="7" s="1"/>
  <c r="Y1303" i="7"/>
  <c r="Z1303" i="7"/>
  <c r="AG1303" i="7" s="1"/>
  <c r="AD1303" i="7"/>
  <c r="AK1303" i="7" s="1"/>
  <c r="Y1304" i="7"/>
  <c r="Z1304" i="7"/>
  <c r="AG1304" i="7" s="1"/>
  <c r="AD1304" i="7"/>
  <c r="AK1304" i="7" s="1"/>
  <c r="Y1305" i="7"/>
  <c r="Z1305" i="7"/>
  <c r="AG1305" i="7" s="1"/>
  <c r="AD1305" i="7"/>
  <c r="AK1305" i="7" s="1"/>
  <c r="Y1306" i="7"/>
  <c r="Z1306" i="7"/>
  <c r="AG1306" i="7" s="1"/>
  <c r="AD1306" i="7"/>
  <c r="AK1306" i="7" s="1"/>
  <c r="Y1307" i="7"/>
  <c r="Z1307" i="7"/>
  <c r="AG1307" i="7" s="1"/>
  <c r="AD1307" i="7"/>
  <c r="AK1307" i="7" s="1"/>
  <c r="Y1308" i="7"/>
  <c r="Z1308" i="7"/>
  <c r="AG1308" i="7" s="1"/>
  <c r="AD1308" i="7"/>
  <c r="AK1308" i="7" s="1"/>
  <c r="Y1309" i="7"/>
  <c r="Z1309" i="7"/>
  <c r="AG1309" i="7" s="1"/>
  <c r="AD1309" i="7"/>
  <c r="AK1309" i="7" s="1"/>
  <c r="Y1310" i="7"/>
  <c r="Z1310" i="7"/>
  <c r="AG1310" i="7" s="1"/>
  <c r="AD1310" i="7"/>
  <c r="AK1310" i="7" s="1"/>
  <c r="Y1311" i="7"/>
  <c r="Z1311" i="7"/>
  <c r="AG1311" i="7" s="1"/>
  <c r="AD1311" i="7"/>
  <c r="AK1311" i="7" s="1"/>
  <c r="Y1312" i="7"/>
  <c r="Z1312" i="7"/>
  <c r="AG1312" i="7" s="1"/>
  <c r="AD1312" i="7"/>
  <c r="AK1312" i="7" s="1"/>
  <c r="Y1313" i="7"/>
  <c r="Z1313" i="7"/>
  <c r="AG1313" i="7" s="1"/>
  <c r="AD1313" i="7"/>
  <c r="AK1313" i="7" s="1"/>
  <c r="Y1314" i="7"/>
  <c r="Z1314" i="7"/>
  <c r="AG1314" i="7" s="1"/>
  <c r="AD1314" i="7"/>
  <c r="AK1314" i="7" s="1"/>
  <c r="Y1315" i="7"/>
  <c r="Z1315" i="7"/>
  <c r="AG1315" i="7" s="1"/>
  <c r="AD1315" i="7"/>
  <c r="AK1315" i="7" s="1"/>
  <c r="Y1316" i="7"/>
  <c r="Z1316" i="7"/>
  <c r="AG1316" i="7" s="1"/>
  <c r="AD1316" i="7"/>
  <c r="AK1316" i="7" s="1"/>
  <c r="Y1317" i="7"/>
  <c r="Z1317" i="7"/>
  <c r="AG1317" i="7" s="1"/>
  <c r="AD1317" i="7"/>
  <c r="AK1317" i="7" s="1"/>
  <c r="Y1318" i="7"/>
  <c r="Z1318" i="7"/>
  <c r="AG1318" i="7" s="1"/>
  <c r="AD1318" i="7"/>
  <c r="AK1318" i="7" s="1"/>
  <c r="Y1319" i="7"/>
  <c r="Z1319" i="7"/>
  <c r="AG1319" i="7" s="1"/>
  <c r="AD1319" i="7"/>
  <c r="AK1319" i="7" s="1"/>
  <c r="Y1320" i="7"/>
  <c r="Z1320" i="7"/>
  <c r="AG1320" i="7" s="1"/>
  <c r="AD1320" i="7"/>
  <c r="AK1320" i="7" s="1"/>
  <c r="Y1321" i="7"/>
  <c r="Z1321" i="7"/>
  <c r="AG1321" i="7" s="1"/>
  <c r="AD1321" i="7"/>
  <c r="AK1321" i="7" s="1"/>
  <c r="Y1322" i="7"/>
  <c r="Z1322" i="7"/>
  <c r="AG1322" i="7" s="1"/>
  <c r="AD1322" i="7"/>
  <c r="AK1322" i="7" s="1"/>
  <c r="Y1323" i="7"/>
  <c r="Z1323" i="7"/>
  <c r="AG1323" i="7" s="1"/>
  <c r="AD1323" i="7"/>
  <c r="AK1323" i="7" s="1"/>
  <c r="Y1324" i="7"/>
  <c r="Z1324" i="7"/>
  <c r="AG1324" i="7" s="1"/>
  <c r="AD1324" i="7"/>
  <c r="AK1324" i="7" s="1"/>
  <c r="Y1325" i="7"/>
  <c r="Z1325" i="7"/>
  <c r="AG1325" i="7" s="1"/>
  <c r="AD1325" i="7"/>
  <c r="AK1325" i="7" s="1"/>
  <c r="Y1326" i="7"/>
  <c r="Z1326" i="7"/>
  <c r="AG1326" i="7" s="1"/>
  <c r="AD1326" i="7"/>
  <c r="AK1326" i="7" s="1"/>
  <c r="Y1327" i="7"/>
  <c r="Z1327" i="7"/>
  <c r="AG1327" i="7" s="1"/>
  <c r="AD1327" i="7"/>
  <c r="AK1327" i="7" s="1"/>
  <c r="Y1328" i="7"/>
  <c r="Z1328" i="7"/>
  <c r="AG1328" i="7" s="1"/>
  <c r="AD1328" i="7"/>
  <c r="AK1328" i="7" s="1"/>
  <c r="Y1329" i="7"/>
  <c r="Z1329" i="7"/>
  <c r="AG1329" i="7" s="1"/>
  <c r="AD1329" i="7"/>
  <c r="AK1329" i="7" s="1"/>
  <c r="Y1330" i="7"/>
  <c r="Z1330" i="7"/>
  <c r="AG1330" i="7" s="1"/>
  <c r="AD1330" i="7"/>
  <c r="AK1330" i="7" s="1"/>
  <c r="Y1331" i="7"/>
  <c r="Z1331" i="7"/>
  <c r="AG1331" i="7" s="1"/>
  <c r="AD1331" i="7"/>
  <c r="AK1331" i="7" s="1"/>
  <c r="Y1332" i="7"/>
  <c r="Z1332" i="7"/>
  <c r="AG1332" i="7" s="1"/>
  <c r="AD1332" i="7"/>
  <c r="AK1332" i="7" s="1"/>
  <c r="Y1333" i="7"/>
  <c r="Z1333" i="7"/>
  <c r="AG1333" i="7" s="1"/>
  <c r="AD1333" i="7"/>
  <c r="AK1333" i="7" s="1"/>
  <c r="Y1334" i="7"/>
  <c r="Z1334" i="7"/>
  <c r="AG1334" i="7" s="1"/>
  <c r="AD1334" i="7"/>
  <c r="AK1334" i="7" s="1"/>
  <c r="Y1335" i="7"/>
  <c r="Z1335" i="7"/>
  <c r="AG1335" i="7" s="1"/>
  <c r="AD1335" i="7"/>
  <c r="AK1335" i="7" s="1"/>
  <c r="Y1336" i="7"/>
  <c r="Z1336" i="7"/>
  <c r="AG1336" i="7" s="1"/>
  <c r="AD1336" i="7"/>
  <c r="AK1336" i="7" s="1"/>
  <c r="Y1337" i="7"/>
  <c r="Z1337" i="7"/>
  <c r="AG1337" i="7" s="1"/>
  <c r="AD1337" i="7"/>
  <c r="AK1337" i="7" s="1"/>
  <c r="Y1338" i="7"/>
  <c r="Z1338" i="7"/>
  <c r="AG1338" i="7" s="1"/>
  <c r="AD1338" i="7"/>
  <c r="AK1338" i="7" s="1"/>
  <c r="Y1339" i="7"/>
  <c r="Z1339" i="7"/>
  <c r="AG1339" i="7" s="1"/>
  <c r="AD1339" i="7"/>
  <c r="AK1339" i="7" s="1"/>
  <c r="Y1340" i="7"/>
  <c r="Z1340" i="7"/>
  <c r="AG1340" i="7" s="1"/>
  <c r="AD1340" i="7"/>
  <c r="AK1340" i="7" s="1"/>
  <c r="Y1341" i="7"/>
  <c r="Z1341" i="7"/>
  <c r="AG1341" i="7" s="1"/>
  <c r="AD1341" i="7"/>
  <c r="AK1341" i="7" s="1"/>
  <c r="Y1342" i="7"/>
  <c r="Z1342" i="7"/>
  <c r="AG1342" i="7" s="1"/>
  <c r="AD1342" i="7"/>
  <c r="AK1342" i="7" s="1"/>
  <c r="Y1343" i="7"/>
  <c r="Z1343" i="7"/>
  <c r="AG1343" i="7" s="1"/>
  <c r="AD1343" i="7"/>
  <c r="AK1343" i="7" s="1"/>
  <c r="Y1344" i="7"/>
  <c r="Z1344" i="7"/>
  <c r="AG1344" i="7" s="1"/>
  <c r="AD1344" i="7"/>
  <c r="AK1344" i="7" s="1"/>
  <c r="Y1345" i="7"/>
  <c r="Z1345" i="7"/>
  <c r="AG1345" i="7" s="1"/>
  <c r="AD1345" i="7"/>
  <c r="AK1345" i="7" s="1"/>
  <c r="Y1346" i="7"/>
  <c r="Z1346" i="7"/>
  <c r="AG1346" i="7" s="1"/>
  <c r="AD1346" i="7"/>
  <c r="AK1346" i="7" s="1"/>
  <c r="Y1347" i="7"/>
  <c r="Z1347" i="7"/>
  <c r="AG1347" i="7" s="1"/>
  <c r="AD1347" i="7"/>
  <c r="AK1347" i="7" s="1"/>
  <c r="Y1348" i="7"/>
  <c r="Z1348" i="7"/>
  <c r="AG1348" i="7" s="1"/>
  <c r="AD1348" i="7"/>
  <c r="AK1348" i="7" s="1"/>
  <c r="Y1349" i="7"/>
  <c r="Z1349" i="7"/>
  <c r="AG1349" i="7" s="1"/>
  <c r="AD1349" i="7"/>
  <c r="AK1349" i="7" s="1"/>
  <c r="Y1350" i="7"/>
  <c r="Z1350" i="7"/>
  <c r="AG1350" i="7" s="1"/>
  <c r="AD1350" i="7"/>
  <c r="AK1350" i="7" s="1"/>
  <c r="Y1351" i="7"/>
  <c r="Z1351" i="7"/>
  <c r="AG1351" i="7" s="1"/>
  <c r="AD1351" i="7"/>
  <c r="AK1351" i="7" s="1"/>
  <c r="Y1352" i="7"/>
  <c r="Z1352" i="7"/>
  <c r="AG1352" i="7" s="1"/>
  <c r="AD1352" i="7"/>
  <c r="AK1352" i="7" s="1"/>
  <c r="Y1353" i="7"/>
  <c r="Z1353" i="7"/>
  <c r="AG1353" i="7" s="1"/>
  <c r="AD1353" i="7"/>
  <c r="AK1353" i="7" s="1"/>
  <c r="Y1354" i="7"/>
  <c r="Z1354" i="7"/>
  <c r="AG1354" i="7" s="1"/>
  <c r="AD1354" i="7"/>
  <c r="AK1354" i="7" s="1"/>
  <c r="Y1355" i="7"/>
  <c r="Z1355" i="7"/>
  <c r="AG1355" i="7" s="1"/>
  <c r="AD1355" i="7"/>
  <c r="AK1355" i="7" s="1"/>
  <c r="Y1356" i="7"/>
  <c r="Z1356" i="7"/>
  <c r="AG1356" i="7" s="1"/>
  <c r="AD1356" i="7"/>
  <c r="AK1356" i="7" s="1"/>
  <c r="Y1357" i="7"/>
  <c r="Z1357" i="7"/>
  <c r="AG1357" i="7" s="1"/>
  <c r="AD1357" i="7"/>
  <c r="AK1357" i="7" s="1"/>
  <c r="Y1358" i="7"/>
  <c r="Z1358" i="7"/>
  <c r="AG1358" i="7" s="1"/>
  <c r="AD1358" i="7"/>
  <c r="AK1358" i="7" s="1"/>
  <c r="Y1359" i="7"/>
  <c r="Z1359" i="7"/>
  <c r="AG1359" i="7" s="1"/>
  <c r="AD1359" i="7"/>
  <c r="AK1359" i="7" s="1"/>
  <c r="Y1360" i="7"/>
  <c r="Z1360" i="7"/>
  <c r="AG1360" i="7" s="1"/>
  <c r="AD1360" i="7"/>
  <c r="AK1360" i="7" s="1"/>
  <c r="Y1361" i="7"/>
  <c r="Z1361" i="7"/>
  <c r="AG1361" i="7" s="1"/>
  <c r="AD1361" i="7"/>
  <c r="AK1361" i="7" s="1"/>
  <c r="Y1362" i="7"/>
  <c r="Z1362" i="7"/>
  <c r="AG1362" i="7" s="1"/>
  <c r="AD1362" i="7"/>
  <c r="AK1362" i="7" s="1"/>
  <c r="Y1363" i="7"/>
  <c r="Z1363" i="7"/>
  <c r="AG1363" i="7" s="1"/>
  <c r="AD1363" i="7"/>
  <c r="AK1363" i="7" s="1"/>
  <c r="Y1364" i="7"/>
  <c r="Z1364" i="7"/>
  <c r="AG1364" i="7" s="1"/>
  <c r="AD1364" i="7"/>
  <c r="AK1364" i="7" s="1"/>
  <c r="Y1365" i="7"/>
  <c r="Z1365" i="7"/>
  <c r="AG1365" i="7" s="1"/>
  <c r="AD1365" i="7"/>
  <c r="AK1365" i="7" s="1"/>
  <c r="Y1366" i="7"/>
  <c r="Z1366" i="7"/>
  <c r="AG1366" i="7" s="1"/>
  <c r="AD1366" i="7"/>
  <c r="AK1366" i="7" s="1"/>
  <c r="Y1367" i="7"/>
  <c r="Z1367" i="7"/>
  <c r="AG1367" i="7" s="1"/>
  <c r="AD1367" i="7"/>
  <c r="AK1367" i="7" s="1"/>
  <c r="Y1368" i="7"/>
  <c r="Z1368" i="7"/>
  <c r="AG1368" i="7" s="1"/>
  <c r="AD1368" i="7"/>
  <c r="AK1368" i="7" s="1"/>
  <c r="Y1369" i="7"/>
  <c r="Z1369" i="7"/>
  <c r="AG1369" i="7" s="1"/>
  <c r="AD1369" i="7"/>
  <c r="AK1369" i="7" s="1"/>
  <c r="Y1370" i="7"/>
  <c r="Z1370" i="7"/>
  <c r="AG1370" i="7" s="1"/>
  <c r="AD1370" i="7"/>
  <c r="AK1370" i="7" s="1"/>
  <c r="Y1371" i="7"/>
  <c r="Z1371" i="7"/>
  <c r="AG1371" i="7" s="1"/>
  <c r="AD1371" i="7"/>
  <c r="AK1371" i="7" s="1"/>
  <c r="Y1372" i="7"/>
  <c r="Z1372" i="7"/>
  <c r="AG1372" i="7" s="1"/>
  <c r="AD1372" i="7"/>
  <c r="AK1372" i="7" s="1"/>
  <c r="Y1373" i="7"/>
  <c r="Z1373" i="7"/>
  <c r="AG1373" i="7" s="1"/>
  <c r="AD1373" i="7"/>
  <c r="AK1373" i="7" s="1"/>
  <c r="Y1374" i="7"/>
  <c r="Z1374" i="7"/>
  <c r="AG1374" i="7" s="1"/>
  <c r="AD1374" i="7"/>
  <c r="AK1374" i="7" s="1"/>
  <c r="Y1375" i="7"/>
  <c r="Z1375" i="7"/>
  <c r="AG1375" i="7" s="1"/>
  <c r="AD1375" i="7"/>
  <c r="AK1375" i="7" s="1"/>
  <c r="Y1376" i="7"/>
  <c r="Z1376" i="7"/>
  <c r="AG1376" i="7" s="1"/>
  <c r="AD1376" i="7"/>
  <c r="AK1376" i="7" s="1"/>
  <c r="Y1377" i="7"/>
  <c r="Z1377" i="7"/>
  <c r="AG1377" i="7" s="1"/>
  <c r="AD1377" i="7"/>
  <c r="AK1377" i="7" s="1"/>
  <c r="Y1378" i="7"/>
  <c r="Z1378" i="7"/>
  <c r="AG1378" i="7" s="1"/>
  <c r="AD1378" i="7"/>
  <c r="AK1378" i="7" s="1"/>
  <c r="Y1379" i="7"/>
  <c r="Z1379" i="7"/>
  <c r="AG1379" i="7" s="1"/>
  <c r="AD1379" i="7"/>
  <c r="AK1379" i="7" s="1"/>
  <c r="Y1380" i="7"/>
  <c r="Z1380" i="7"/>
  <c r="AG1380" i="7" s="1"/>
  <c r="AD1380" i="7"/>
  <c r="AK1380" i="7" s="1"/>
  <c r="Y1381" i="7"/>
  <c r="Z1381" i="7"/>
  <c r="AG1381" i="7" s="1"/>
  <c r="AD1381" i="7"/>
  <c r="AK1381" i="7" s="1"/>
  <c r="Y1382" i="7"/>
  <c r="Z1382" i="7"/>
  <c r="AG1382" i="7" s="1"/>
  <c r="AD1382" i="7"/>
  <c r="AK1382" i="7" s="1"/>
  <c r="Y1383" i="7"/>
  <c r="Z1383" i="7"/>
  <c r="AG1383" i="7" s="1"/>
  <c r="AD1383" i="7"/>
  <c r="AK1383" i="7" s="1"/>
  <c r="Y1384" i="7"/>
  <c r="Z1384" i="7"/>
  <c r="AG1384" i="7" s="1"/>
  <c r="AD1384" i="7"/>
  <c r="AK1384" i="7" s="1"/>
  <c r="Y1385" i="7"/>
  <c r="Z1385" i="7"/>
  <c r="AG1385" i="7" s="1"/>
  <c r="AD1385" i="7"/>
  <c r="AK1385" i="7" s="1"/>
  <c r="Y1386" i="7"/>
  <c r="Z1386" i="7"/>
  <c r="AG1386" i="7" s="1"/>
  <c r="AD1386" i="7"/>
  <c r="AK1386" i="7" s="1"/>
  <c r="Y1387" i="7"/>
  <c r="Z1387" i="7"/>
  <c r="AG1387" i="7" s="1"/>
  <c r="AD1387" i="7"/>
  <c r="AK1387" i="7" s="1"/>
  <c r="Y1388" i="7"/>
  <c r="Z1388" i="7"/>
  <c r="AG1388" i="7" s="1"/>
  <c r="AD1388" i="7"/>
  <c r="AK1388" i="7" s="1"/>
  <c r="Y1389" i="7"/>
  <c r="Z1389" i="7"/>
  <c r="AG1389" i="7" s="1"/>
  <c r="AD1389" i="7"/>
  <c r="AK1389" i="7" s="1"/>
  <c r="Y1390" i="7"/>
  <c r="Z1390" i="7"/>
  <c r="AG1390" i="7" s="1"/>
  <c r="AD1390" i="7"/>
  <c r="AK1390" i="7" s="1"/>
  <c r="Y1391" i="7"/>
  <c r="Z1391" i="7"/>
  <c r="AG1391" i="7" s="1"/>
  <c r="AD1391" i="7"/>
  <c r="AK1391" i="7" s="1"/>
  <c r="Y1392" i="7"/>
  <c r="Z1392" i="7"/>
  <c r="AG1392" i="7" s="1"/>
  <c r="AD1392" i="7"/>
  <c r="AK1392" i="7" s="1"/>
  <c r="Y1393" i="7"/>
  <c r="Z1393" i="7"/>
  <c r="AG1393" i="7" s="1"/>
  <c r="AD1393" i="7"/>
  <c r="AK1393" i="7" s="1"/>
  <c r="Y1394" i="7"/>
  <c r="Z1394" i="7"/>
  <c r="AG1394" i="7" s="1"/>
  <c r="AD1394" i="7"/>
  <c r="AK1394" i="7" s="1"/>
  <c r="Y1395" i="7"/>
  <c r="Z1395" i="7"/>
  <c r="AG1395" i="7" s="1"/>
  <c r="AD1395" i="7"/>
  <c r="AK1395" i="7" s="1"/>
  <c r="Y1396" i="7"/>
  <c r="Z1396" i="7"/>
  <c r="AG1396" i="7" s="1"/>
  <c r="AD1396" i="7"/>
  <c r="AK1396" i="7" s="1"/>
  <c r="Y1397" i="7"/>
  <c r="Z1397" i="7"/>
  <c r="AG1397" i="7" s="1"/>
  <c r="AD1397" i="7"/>
  <c r="AK1397" i="7" s="1"/>
  <c r="Y1398" i="7"/>
  <c r="Z1398" i="7"/>
  <c r="AG1398" i="7" s="1"/>
  <c r="AD1398" i="7"/>
  <c r="AK1398" i="7" s="1"/>
  <c r="Y1399" i="7"/>
  <c r="Z1399" i="7"/>
  <c r="AG1399" i="7" s="1"/>
  <c r="AD1399" i="7"/>
  <c r="AK1399" i="7" s="1"/>
  <c r="Y1400" i="7"/>
  <c r="Z1400" i="7"/>
  <c r="AG1400" i="7" s="1"/>
  <c r="AD1400" i="7"/>
  <c r="AK1400" i="7" s="1"/>
  <c r="Y1401" i="7"/>
  <c r="Z1401" i="7"/>
  <c r="AG1401" i="7" s="1"/>
  <c r="AD1401" i="7"/>
  <c r="AK1401" i="7" s="1"/>
  <c r="Y1402" i="7"/>
  <c r="Z1402" i="7"/>
  <c r="AG1402" i="7" s="1"/>
  <c r="AD1402" i="7"/>
  <c r="AK1402" i="7" s="1"/>
  <c r="Y1403" i="7"/>
  <c r="Z1403" i="7"/>
  <c r="AG1403" i="7" s="1"/>
  <c r="AD1403" i="7"/>
  <c r="AK1403" i="7" s="1"/>
  <c r="Y1404" i="7"/>
  <c r="Z1404" i="7"/>
  <c r="AG1404" i="7" s="1"/>
  <c r="AD1404" i="7"/>
  <c r="AK1404" i="7" s="1"/>
  <c r="Y1405" i="7"/>
  <c r="Z1405" i="7"/>
  <c r="AG1405" i="7" s="1"/>
  <c r="AD1405" i="7"/>
  <c r="AK1405" i="7" s="1"/>
  <c r="Y1406" i="7"/>
  <c r="Z1406" i="7"/>
  <c r="AG1406" i="7" s="1"/>
  <c r="AD1406" i="7"/>
  <c r="AK1406" i="7" s="1"/>
  <c r="Y1407" i="7"/>
  <c r="Z1407" i="7"/>
  <c r="AG1407" i="7" s="1"/>
  <c r="AD1407" i="7"/>
  <c r="AK1407" i="7" s="1"/>
  <c r="Y1408" i="7"/>
  <c r="Z1408" i="7"/>
  <c r="AG1408" i="7" s="1"/>
  <c r="AD1408" i="7"/>
  <c r="AK1408" i="7" s="1"/>
  <c r="Y1409" i="7"/>
  <c r="Z1409" i="7"/>
  <c r="AG1409" i="7" s="1"/>
  <c r="AD1409" i="7"/>
  <c r="AK1409" i="7" s="1"/>
  <c r="Y1410" i="7"/>
  <c r="Z1410" i="7"/>
  <c r="AG1410" i="7" s="1"/>
  <c r="AD1410" i="7"/>
  <c r="AK1410" i="7" s="1"/>
  <c r="Y1411" i="7"/>
  <c r="Z1411" i="7"/>
  <c r="AG1411" i="7" s="1"/>
  <c r="AD1411" i="7"/>
  <c r="AK1411" i="7" s="1"/>
  <c r="Y1412" i="7"/>
  <c r="Z1412" i="7"/>
  <c r="AG1412" i="7" s="1"/>
  <c r="AD1412" i="7"/>
  <c r="AK1412" i="7" s="1"/>
  <c r="Y1413" i="7"/>
  <c r="Z1413" i="7"/>
  <c r="AG1413" i="7" s="1"/>
  <c r="AD1413" i="7"/>
  <c r="AK1413" i="7" s="1"/>
  <c r="Y1414" i="7"/>
  <c r="Z1414" i="7"/>
  <c r="AG1414" i="7" s="1"/>
  <c r="AD1414" i="7"/>
  <c r="AK1414" i="7" s="1"/>
  <c r="Y1415" i="7"/>
  <c r="Z1415" i="7"/>
  <c r="AG1415" i="7" s="1"/>
  <c r="AD1415" i="7"/>
  <c r="AK1415" i="7" s="1"/>
  <c r="Y1416" i="7"/>
  <c r="Z1416" i="7"/>
  <c r="AG1416" i="7" s="1"/>
  <c r="AD1416" i="7"/>
  <c r="AK1416" i="7" s="1"/>
  <c r="Y1417" i="7"/>
  <c r="Z1417" i="7"/>
  <c r="AG1417" i="7" s="1"/>
  <c r="AD1417" i="7"/>
  <c r="AK1417" i="7" s="1"/>
  <c r="Y1418" i="7"/>
  <c r="Z1418" i="7"/>
  <c r="AG1418" i="7" s="1"/>
  <c r="AD1418" i="7"/>
  <c r="AK1418" i="7" s="1"/>
  <c r="Y1419" i="7"/>
  <c r="Z1419" i="7"/>
  <c r="AG1419" i="7" s="1"/>
  <c r="AD1419" i="7"/>
  <c r="AK1419" i="7" s="1"/>
  <c r="Y1420" i="7"/>
  <c r="Z1420" i="7"/>
  <c r="AG1420" i="7" s="1"/>
  <c r="AD1420" i="7"/>
  <c r="AK1420" i="7" s="1"/>
  <c r="Y1421" i="7"/>
  <c r="Z1421" i="7"/>
  <c r="AG1421" i="7" s="1"/>
  <c r="AD1421" i="7"/>
  <c r="AK1421" i="7" s="1"/>
  <c r="Y1422" i="7"/>
  <c r="Z1422" i="7"/>
  <c r="AG1422" i="7" s="1"/>
  <c r="AD1422" i="7"/>
  <c r="AK1422" i="7" s="1"/>
  <c r="Y1423" i="7"/>
  <c r="Z1423" i="7"/>
  <c r="AG1423" i="7" s="1"/>
  <c r="AD1423" i="7"/>
  <c r="AK1423" i="7" s="1"/>
  <c r="Y1424" i="7"/>
  <c r="Z1424" i="7"/>
  <c r="AG1424" i="7" s="1"/>
  <c r="AD1424" i="7"/>
  <c r="AK1424" i="7" s="1"/>
  <c r="Y1425" i="7"/>
  <c r="Z1425" i="7"/>
  <c r="AG1425" i="7" s="1"/>
  <c r="AD1425" i="7"/>
  <c r="AK1425" i="7" s="1"/>
  <c r="Y1426" i="7"/>
  <c r="Z1426" i="7"/>
  <c r="AG1426" i="7" s="1"/>
  <c r="AD1426" i="7"/>
  <c r="AK1426" i="7" s="1"/>
  <c r="Y1427" i="7"/>
  <c r="Z1427" i="7"/>
  <c r="AG1427" i="7" s="1"/>
  <c r="AD1427" i="7"/>
  <c r="AK1427" i="7" s="1"/>
  <c r="Y1428" i="7"/>
  <c r="Z1428" i="7"/>
  <c r="AG1428" i="7" s="1"/>
  <c r="AD1428" i="7"/>
  <c r="AK1428" i="7" s="1"/>
  <c r="Y1816" i="7"/>
  <c r="Z1816" i="7"/>
  <c r="AG1816" i="7" s="1"/>
  <c r="AD1816" i="7"/>
  <c r="AK1816" i="7" s="1"/>
  <c r="Y1822" i="7"/>
  <c r="Z1822" i="7"/>
  <c r="AG1822" i="7" s="1"/>
  <c r="AD1822" i="7"/>
  <c r="AK1822" i="7" s="1"/>
  <c r="Y1823" i="7"/>
  <c r="Z1823" i="7"/>
  <c r="AG1823" i="7" s="1"/>
  <c r="AD1823" i="7"/>
  <c r="AK1823" i="7" s="1"/>
  <c r="Y1826" i="7"/>
  <c r="Z1826" i="7"/>
  <c r="AG1826" i="7" s="1"/>
  <c r="AD1826" i="7"/>
  <c r="AK1826" i="7" s="1"/>
  <c r="Y1829" i="7"/>
  <c r="Z1829" i="7"/>
  <c r="AG1829" i="7" s="1"/>
  <c r="AD1829" i="7"/>
  <c r="AK1829" i="7" s="1"/>
  <c r="Y1831" i="7"/>
  <c r="Z1831" i="7"/>
  <c r="AG1831" i="7" s="1"/>
  <c r="AD1831" i="7"/>
  <c r="AK1831" i="7" s="1"/>
  <c r="Y1832" i="7"/>
  <c r="Z1832" i="7"/>
  <c r="AG1832" i="7" s="1"/>
  <c r="AD1832" i="7"/>
  <c r="AK1832" i="7" s="1"/>
  <c r="Y1833" i="7"/>
  <c r="Z1833" i="7"/>
  <c r="AG1833" i="7" s="1"/>
  <c r="AD1833" i="7"/>
  <c r="AK1833" i="7" s="1"/>
  <c r="Y1835" i="7"/>
  <c r="Z1835" i="7"/>
  <c r="AG1835" i="7" s="1"/>
  <c r="AD1835" i="7"/>
  <c r="AK1835" i="7" s="1"/>
  <c r="Y1838" i="7"/>
  <c r="Z1838" i="7"/>
  <c r="AG1838" i="7" s="1"/>
  <c r="AD1838" i="7"/>
  <c r="AK1838" i="7" s="1"/>
  <c r="Y1840" i="7"/>
  <c r="Z1840" i="7"/>
  <c r="AG1840" i="7" s="1"/>
  <c r="AD1840" i="7"/>
  <c r="AK1840" i="7" s="1"/>
  <c r="Y1841" i="7"/>
  <c r="Z1841" i="7"/>
  <c r="AG1841" i="7" s="1"/>
  <c r="AD1841" i="7"/>
  <c r="AK1841" i="7" s="1"/>
  <c r="Y1844" i="7"/>
  <c r="Z1844" i="7"/>
  <c r="AG1844" i="7" s="1"/>
  <c r="AD1844" i="7"/>
  <c r="AK1844" i="7" s="1"/>
  <c r="Y1846" i="7"/>
  <c r="Z1846" i="7"/>
  <c r="AG1846" i="7" s="1"/>
  <c r="AD1846" i="7"/>
  <c r="AK1846" i="7" s="1"/>
  <c r="Y1848" i="7"/>
  <c r="Z1848" i="7"/>
  <c r="AG1848" i="7" s="1"/>
  <c r="AD1848" i="7"/>
  <c r="AK1848" i="7" s="1"/>
  <c r="Y1850" i="7"/>
  <c r="Z1850" i="7"/>
  <c r="AG1850" i="7" s="1"/>
  <c r="AD1850" i="7"/>
  <c r="AK1850" i="7" s="1"/>
  <c r="Y1851" i="7"/>
  <c r="Z1851" i="7"/>
  <c r="AG1851" i="7" s="1"/>
  <c r="AD1851" i="7"/>
  <c r="AK1851" i="7" s="1"/>
  <c r="Y1854" i="7"/>
  <c r="Z1854" i="7"/>
  <c r="AG1854" i="7" s="1"/>
  <c r="AD1854" i="7"/>
  <c r="AK1854" i="7" s="1"/>
  <c r="Y1856" i="7"/>
  <c r="Z1856" i="7"/>
  <c r="AG1856" i="7" s="1"/>
  <c r="AD1856" i="7"/>
  <c r="AK1856" i="7" s="1"/>
  <c r="Y1858" i="7"/>
  <c r="Z1858" i="7"/>
  <c r="AG1858" i="7" s="1"/>
  <c r="AD1858" i="7"/>
  <c r="AK1858" i="7" s="1"/>
  <c r="Y1860" i="7"/>
  <c r="Z1860" i="7"/>
  <c r="AG1860" i="7" s="1"/>
  <c r="AD1860" i="7"/>
  <c r="AK1860" i="7" s="1"/>
  <c r="Y1862" i="7"/>
  <c r="Z1862" i="7"/>
  <c r="AG1862" i="7" s="1"/>
  <c r="AD1862" i="7"/>
  <c r="AK1862" i="7" s="1"/>
  <c r="Y1864" i="7"/>
  <c r="Z1864" i="7"/>
  <c r="AG1864" i="7" s="1"/>
  <c r="AD1864" i="7"/>
  <c r="AK1864" i="7" s="1"/>
  <c r="Y1865" i="7"/>
  <c r="Z1865" i="7"/>
  <c r="AG1865" i="7" s="1"/>
  <c r="AD1865" i="7"/>
  <c r="AK1865" i="7" s="1"/>
  <c r="Y1868" i="7"/>
  <c r="Z1868" i="7"/>
  <c r="AG1868" i="7" s="1"/>
  <c r="AD1868" i="7"/>
  <c r="AK1868" i="7" s="1"/>
  <c r="Y1869" i="7"/>
  <c r="Z1869" i="7"/>
  <c r="AG1869" i="7" s="1"/>
  <c r="AD1869" i="7"/>
  <c r="AK1869" i="7" s="1"/>
  <c r="Y1871" i="7"/>
  <c r="Z1871" i="7"/>
  <c r="AG1871" i="7" s="1"/>
  <c r="AD1871" i="7"/>
  <c r="AK1871" i="7" s="1"/>
  <c r="Y1874" i="7"/>
  <c r="Z1874" i="7"/>
  <c r="AG1874" i="7" s="1"/>
  <c r="AD1874" i="7"/>
  <c r="AK1874" i="7" s="1"/>
  <c r="Y1876" i="7"/>
  <c r="Z1876" i="7"/>
  <c r="AG1876" i="7" s="1"/>
  <c r="AD1876" i="7"/>
  <c r="AK1876" i="7" s="1"/>
  <c r="Y1877" i="7"/>
  <c r="Z1877" i="7"/>
  <c r="AG1877" i="7" s="1"/>
  <c r="AD1877" i="7"/>
  <c r="AK1877" i="7" s="1"/>
  <c r="Y1881" i="7"/>
  <c r="Z1881" i="7"/>
  <c r="AG1881" i="7" s="1"/>
  <c r="AD1881" i="7"/>
  <c r="AK1881" i="7" s="1"/>
  <c r="Y1883" i="7"/>
  <c r="Z1883" i="7"/>
  <c r="AG1883" i="7" s="1"/>
  <c r="AD1883" i="7"/>
  <c r="AK1883" i="7" s="1"/>
  <c r="Y1885" i="7"/>
  <c r="Z1885" i="7"/>
  <c r="AG1885" i="7" s="1"/>
  <c r="AD1885" i="7"/>
  <c r="AK1885" i="7" s="1"/>
  <c r="Y1887" i="7"/>
  <c r="Z1887" i="7"/>
  <c r="AG1887" i="7" s="1"/>
  <c r="AD1887" i="7"/>
  <c r="AK1887" i="7" s="1"/>
  <c r="Y1889" i="7"/>
  <c r="Z1889" i="7"/>
  <c r="AG1889" i="7" s="1"/>
  <c r="AD1889" i="7"/>
  <c r="AK1889" i="7" s="1"/>
  <c r="Y1891" i="7"/>
  <c r="Z1891" i="7"/>
  <c r="AG1891" i="7" s="1"/>
  <c r="AD1891" i="7"/>
  <c r="AK1891" i="7" s="1"/>
  <c r="Y1893" i="7"/>
  <c r="Z1893" i="7"/>
  <c r="AG1893" i="7" s="1"/>
  <c r="AD1893" i="7"/>
  <c r="AK1893" i="7" s="1"/>
  <c r="Y1895" i="7"/>
  <c r="Z1895" i="7"/>
  <c r="AG1895" i="7" s="1"/>
  <c r="AD1895" i="7"/>
  <c r="AK1895" i="7" s="1"/>
  <c r="Y1897" i="7"/>
  <c r="Z1897" i="7"/>
  <c r="AG1897" i="7" s="1"/>
  <c r="AD1897" i="7"/>
  <c r="AK1897" i="7" s="1"/>
  <c r="Y1898" i="7"/>
  <c r="Z1898" i="7"/>
  <c r="AG1898" i="7" s="1"/>
  <c r="AD1898" i="7"/>
  <c r="AK1898" i="7" s="1"/>
  <c r="Y1900" i="7"/>
  <c r="Z1900" i="7"/>
  <c r="AG1900" i="7" s="1"/>
  <c r="AD1900" i="7"/>
  <c r="AK1900" i="7" s="1"/>
  <c r="Y1902" i="7"/>
  <c r="Z1902" i="7"/>
  <c r="AG1902" i="7" s="1"/>
  <c r="AD1902" i="7"/>
  <c r="AK1902" i="7" s="1"/>
  <c r="Y1904" i="7"/>
  <c r="Z1904" i="7"/>
  <c r="AG1904" i="7" s="1"/>
  <c r="AD1904" i="7"/>
  <c r="AK1904" i="7" s="1"/>
  <c r="Y1906" i="7"/>
  <c r="Z1906" i="7"/>
  <c r="AG1906" i="7" s="1"/>
  <c r="AD1906" i="7"/>
  <c r="AK1906" i="7" s="1"/>
  <c r="Y1908" i="7"/>
  <c r="Z1908" i="7"/>
  <c r="AG1908" i="7" s="1"/>
  <c r="AD1908" i="7"/>
  <c r="AK1908" i="7" s="1"/>
  <c r="Y1910" i="7"/>
  <c r="Z1910" i="7"/>
  <c r="AG1910" i="7" s="1"/>
  <c r="AD1910" i="7"/>
  <c r="AK1910" i="7" s="1"/>
  <c r="Y1911" i="7"/>
  <c r="Z1911" i="7"/>
  <c r="AG1911" i="7" s="1"/>
  <c r="AD1911" i="7"/>
  <c r="AK1911" i="7" s="1"/>
  <c r="Y1912" i="7"/>
  <c r="Z1912" i="7"/>
  <c r="AG1912" i="7" s="1"/>
  <c r="AD1912" i="7"/>
  <c r="AK1912" i="7" s="1"/>
  <c r="Y1913" i="7"/>
  <c r="Z1913" i="7"/>
  <c r="AG1913" i="7" s="1"/>
  <c r="AD1913" i="7"/>
  <c r="AK1913" i="7" s="1"/>
  <c r="Y1915" i="7"/>
  <c r="Z1915" i="7"/>
  <c r="AG1915" i="7" s="1"/>
  <c r="AD1915" i="7"/>
  <c r="AK1915" i="7" s="1"/>
  <c r="Y1917" i="7"/>
  <c r="Z1917" i="7"/>
  <c r="AG1917" i="7" s="1"/>
  <c r="AD1917" i="7"/>
  <c r="AK1917" i="7" s="1"/>
  <c r="Y1919" i="7"/>
  <c r="Z1919" i="7"/>
  <c r="AG1919" i="7" s="1"/>
  <c r="AD1919" i="7"/>
  <c r="AK1919" i="7" s="1"/>
  <c r="Y1922" i="7"/>
  <c r="Z1922" i="7"/>
  <c r="AG1922" i="7" s="1"/>
  <c r="AD1922" i="7"/>
  <c r="AK1922" i="7" s="1"/>
  <c r="Y1925" i="7"/>
  <c r="Z1925" i="7"/>
  <c r="AG1925" i="7" s="1"/>
  <c r="AD1925" i="7"/>
  <c r="AK1925" i="7" s="1"/>
  <c r="Y1927" i="7"/>
  <c r="Z1927" i="7"/>
  <c r="AG1927" i="7" s="1"/>
  <c r="AD1927" i="7"/>
  <c r="AK1927" i="7" s="1"/>
  <c r="Y1929" i="7"/>
  <c r="Z1929" i="7"/>
  <c r="AG1929" i="7" s="1"/>
  <c r="AD1929" i="7"/>
  <c r="AK1929" i="7" s="1"/>
  <c r="Y1931" i="7"/>
  <c r="Z1931" i="7"/>
  <c r="AG1931" i="7" s="1"/>
  <c r="AD1931" i="7"/>
  <c r="AK1931" i="7" s="1"/>
  <c r="Y1933" i="7"/>
  <c r="Z1933" i="7"/>
  <c r="AG1933" i="7" s="1"/>
  <c r="AD1933" i="7"/>
  <c r="AK1933" i="7" s="1"/>
  <c r="Y1934" i="7"/>
  <c r="Z1934" i="7"/>
  <c r="AG1934" i="7" s="1"/>
  <c r="AD1934" i="7"/>
  <c r="AK1934" i="7" s="1"/>
  <c r="Y1936" i="7"/>
  <c r="Z1936" i="7"/>
  <c r="AG1936" i="7" s="1"/>
  <c r="AD1936" i="7"/>
  <c r="AK1936" i="7" s="1"/>
  <c r="Y1939" i="7"/>
  <c r="Z1939" i="7"/>
  <c r="AG1939" i="7" s="1"/>
  <c r="AD1939" i="7"/>
  <c r="AK1939" i="7" s="1"/>
  <c r="Y1941" i="7"/>
  <c r="Z1941" i="7"/>
  <c r="AG1941" i="7" s="1"/>
  <c r="AD1941" i="7"/>
  <c r="AK1941" i="7" s="1"/>
  <c r="Y1943" i="7"/>
  <c r="Z1943" i="7"/>
  <c r="AG1943" i="7" s="1"/>
  <c r="AD1943" i="7"/>
  <c r="AK1943" i="7" s="1"/>
  <c r="Y1944" i="7"/>
  <c r="Z1944" i="7"/>
  <c r="AG1944" i="7" s="1"/>
  <c r="AD1944" i="7"/>
  <c r="AK1944" i="7" s="1"/>
  <c r="Y1946" i="7"/>
  <c r="Z1946" i="7"/>
  <c r="AG1946" i="7" s="1"/>
  <c r="AD1946" i="7"/>
  <c r="AK1946" i="7" s="1"/>
  <c r="Y1948" i="7"/>
  <c r="Z1948" i="7"/>
  <c r="AG1948" i="7" s="1"/>
  <c r="AD1948" i="7"/>
  <c r="AK1948" i="7" s="1"/>
  <c r="Y1951" i="7"/>
  <c r="Z1951" i="7"/>
  <c r="AG1951" i="7" s="1"/>
  <c r="AD1951" i="7"/>
  <c r="AK1951" i="7" s="1"/>
  <c r="Y1953" i="7"/>
  <c r="Z1953" i="7"/>
  <c r="AG1953" i="7" s="1"/>
  <c r="AD1953" i="7"/>
  <c r="AK1953" i="7" s="1"/>
  <c r="Y1955" i="7"/>
  <c r="Z1955" i="7"/>
  <c r="AG1955" i="7" s="1"/>
  <c r="AD1955" i="7"/>
  <c r="AK1955" i="7" s="1"/>
  <c r="Y1958" i="7"/>
  <c r="Z1958" i="7"/>
  <c r="AG1958" i="7" s="1"/>
  <c r="AD1958" i="7"/>
  <c r="AK1958" i="7" s="1"/>
  <c r="Y1959" i="7"/>
  <c r="Z1959" i="7"/>
  <c r="AG1959" i="7" s="1"/>
  <c r="AD1959" i="7"/>
  <c r="AK1959" i="7" s="1"/>
  <c r="Y1962" i="7"/>
  <c r="Z1962" i="7"/>
  <c r="AG1962" i="7" s="1"/>
  <c r="AD1962" i="7"/>
  <c r="AK1962" i="7" s="1"/>
  <c r="Y1964" i="7"/>
  <c r="Z1964" i="7"/>
  <c r="AG1964" i="7" s="1"/>
  <c r="AD1964" i="7"/>
  <c r="AK1964" i="7" s="1"/>
  <c r="Y1429" i="7"/>
  <c r="Z1429" i="7"/>
  <c r="AG1429" i="7" s="1"/>
  <c r="AD1429" i="7"/>
  <c r="AK1429" i="7" s="1"/>
  <c r="Y1430" i="7"/>
  <c r="Z1430" i="7"/>
  <c r="AG1430" i="7" s="1"/>
  <c r="AD1430" i="7"/>
  <c r="AK1430" i="7" s="1"/>
  <c r="Y1431" i="7"/>
  <c r="Z1431" i="7"/>
  <c r="AG1431" i="7" s="1"/>
  <c r="AD1431" i="7"/>
  <c r="AK1431" i="7" s="1"/>
  <c r="Y1432" i="7"/>
  <c r="Z1432" i="7"/>
  <c r="AG1432" i="7" s="1"/>
  <c r="AD1432" i="7"/>
  <c r="AK1432" i="7" s="1"/>
  <c r="Y1433" i="7"/>
  <c r="Z1433" i="7"/>
  <c r="AG1433" i="7" s="1"/>
  <c r="AD1433" i="7"/>
  <c r="AK1433" i="7" s="1"/>
  <c r="Y1434" i="7"/>
  <c r="Z1434" i="7"/>
  <c r="AG1434" i="7" s="1"/>
  <c r="AD1434" i="7"/>
  <c r="AK1434" i="7" s="1"/>
  <c r="Y1435" i="7"/>
  <c r="Z1435" i="7"/>
  <c r="AG1435" i="7" s="1"/>
  <c r="AD1435" i="7"/>
  <c r="AK1435" i="7" s="1"/>
  <c r="Y1436" i="7"/>
  <c r="Z1436" i="7"/>
  <c r="AG1436" i="7" s="1"/>
  <c r="AD1436" i="7"/>
  <c r="AK1436" i="7" s="1"/>
  <c r="Y1437" i="7"/>
  <c r="Z1437" i="7"/>
  <c r="AG1437" i="7" s="1"/>
  <c r="AD1437" i="7"/>
  <c r="AK1437" i="7" s="1"/>
  <c r="Y1438" i="7"/>
  <c r="Z1438" i="7"/>
  <c r="AG1438" i="7" s="1"/>
  <c r="AD1438" i="7"/>
  <c r="AK1438" i="7" s="1"/>
  <c r="Y1439" i="7"/>
  <c r="Z1439" i="7"/>
  <c r="AG1439" i="7" s="1"/>
  <c r="AD1439" i="7"/>
  <c r="AK1439" i="7" s="1"/>
  <c r="Y1440" i="7"/>
  <c r="Z1440" i="7"/>
  <c r="AG1440" i="7" s="1"/>
  <c r="AD1440" i="7"/>
  <c r="AK1440" i="7" s="1"/>
  <c r="Y1441" i="7"/>
  <c r="Z1441" i="7"/>
  <c r="AG1441" i="7" s="1"/>
  <c r="AD1441" i="7"/>
  <c r="AK1441" i="7" s="1"/>
  <c r="Y1442" i="7"/>
  <c r="Z1442" i="7"/>
  <c r="AG1442" i="7" s="1"/>
  <c r="AD1442" i="7"/>
  <c r="AK1442" i="7" s="1"/>
  <c r="Y1443" i="7"/>
  <c r="Z1443" i="7"/>
  <c r="AG1443" i="7" s="1"/>
  <c r="AD1443" i="7"/>
  <c r="AK1443" i="7" s="1"/>
  <c r="Y1444" i="7"/>
  <c r="Z1444" i="7"/>
  <c r="AG1444" i="7" s="1"/>
  <c r="AD1444" i="7"/>
  <c r="AK1444" i="7" s="1"/>
  <c r="Y1445" i="7"/>
  <c r="Z1445" i="7"/>
  <c r="AG1445" i="7" s="1"/>
  <c r="AD1445" i="7"/>
  <c r="AK1445" i="7" s="1"/>
  <c r="Y1446" i="7"/>
  <c r="Z1446" i="7"/>
  <c r="AG1446" i="7" s="1"/>
  <c r="AD1446" i="7"/>
  <c r="AK1446" i="7" s="1"/>
  <c r="Y1447" i="7"/>
  <c r="Z1447" i="7"/>
  <c r="AG1447" i="7" s="1"/>
  <c r="AD1447" i="7"/>
  <c r="AK1447" i="7" s="1"/>
  <c r="Y1448" i="7"/>
  <c r="Z1448" i="7"/>
  <c r="AG1448" i="7" s="1"/>
  <c r="AD1448" i="7"/>
  <c r="AK1448" i="7" s="1"/>
  <c r="Y1449" i="7"/>
  <c r="Z1449" i="7"/>
  <c r="AG1449" i="7" s="1"/>
  <c r="AD1449" i="7"/>
  <c r="AK1449" i="7" s="1"/>
  <c r="Y1450" i="7"/>
  <c r="Z1450" i="7"/>
  <c r="AG1450" i="7" s="1"/>
  <c r="AD1450" i="7"/>
  <c r="AK1450" i="7" s="1"/>
  <c r="Y1451" i="7"/>
  <c r="Z1451" i="7"/>
  <c r="AG1451" i="7" s="1"/>
  <c r="AD1451" i="7"/>
  <c r="AK1451" i="7" s="1"/>
  <c r="Y1452" i="7"/>
  <c r="Z1452" i="7"/>
  <c r="AG1452" i="7" s="1"/>
  <c r="AD1452" i="7"/>
  <c r="AK1452" i="7" s="1"/>
  <c r="Y1453" i="7"/>
  <c r="Z1453" i="7"/>
  <c r="AG1453" i="7" s="1"/>
  <c r="AD1453" i="7"/>
  <c r="AK1453" i="7" s="1"/>
  <c r="Y1454" i="7"/>
  <c r="Z1454" i="7"/>
  <c r="AG1454" i="7" s="1"/>
  <c r="AD1454" i="7"/>
  <c r="AK1454" i="7" s="1"/>
  <c r="Y1455" i="7"/>
  <c r="Z1455" i="7"/>
  <c r="AG1455" i="7" s="1"/>
  <c r="AD1455" i="7"/>
  <c r="AK1455" i="7" s="1"/>
  <c r="Y1456" i="7"/>
  <c r="Z1456" i="7"/>
  <c r="AG1456" i="7" s="1"/>
  <c r="AD1456" i="7"/>
  <c r="AK1456" i="7" s="1"/>
  <c r="Y1457" i="7"/>
  <c r="Z1457" i="7"/>
  <c r="AG1457" i="7" s="1"/>
  <c r="AD1457" i="7"/>
  <c r="AK1457" i="7" s="1"/>
  <c r="Y1458" i="7"/>
  <c r="Z1458" i="7"/>
  <c r="AG1458" i="7" s="1"/>
  <c r="AD1458" i="7"/>
  <c r="AK1458" i="7" s="1"/>
  <c r="Y1459" i="7"/>
  <c r="Z1459" i="7"/>
  <c r="AG1459" i="7" s="1"/>
  <c r="AD1459" i="7"/>
  <c r="AK1459" i="7" s="1"/>
  <c r="Y1460" i="7"/>
  <c r="Z1460" i="7"/>
  <c r="AG1460" i="7" s="1"/>
  <c r="AD1460" i="7"/>
  <c r="AK1460" i="7" s="1"/>
  <c r="Y1461" i="7"/>
  <c r="Z1461" i="7"/>
  <c r="AG1461" i="7" s="1"/>
  <c r="AD1461" i="7"/>
  <c r="AK1461" i="7" s="1"/>
  <c r="Y1462" i="7"/>
  <c r="Z1462" i="7"/>
  <c r="AG1462" i="7" s="1"/>
  <c r="AD1462" i="7"/>
  <c r="AK1462" i="7" s="1"/>
  <c r="Y1463" i="7"/>
  <c r="Z1463" i="7"/>
  <c r="AG1463" i="7" s="1"/>
  <c r="AD1463" i="7"/>
  <c r="AK1463" i="7" s="1"/>
  <c r="Y1464" i="7"/>
  <c r="Z1464" i="7"/>
  <c r="AG1464" i="7" s="1"/>
  <c r="AD1464" i="7"/>
  <c r="AK1464" i="7" s="1"/>
  <c r="Y1465" i="7"/>
  <c r="Z1465" i="7"/>
  <c r="AG1465" i="7" s="1"/>
  <c r="AD1465" i="7"/>
  <c r="AK1465" i="7" s="1"/>
  <c r="Y1466" i="7"/>
  <c r="Z1466" i="7"/>
  <c r="AG1466" i="7" s="1"/>
  <c r="AD1466" i="7"/>
  <c r="AK1466" i="7" s="1"/>
  <c r="Y1467" i="7"/>
  <c r="Z1467" i="7"/>
  <c r="AG1467" i="7" s="1"/>
  <c r="AD1467" i="7"/>
  <c r="AK1467" i="7" s="1"/>
  <c r="Y1468" i="7"/>
  <c r="Z1468" i="7"/>
  <c r="AG1468" i="7" s="1"/>
  <c r="AD1468" i="7"/>
  <c r="AK1468" i="7" s="1"/>
  <c r="Y1469" i="7"/>
  <c r="Z1469" i="7"/>
  <c r="AG1469" i="7" s="1"/>
  <c r="AD1469" i="7"/>
  <c r="AK1469" i="7" s="1"/>
  <c r="Y1470" i="7"/>
  <c r="Z1470" i="7"/>
  <c r="AG1470" i="7" s="1"/>
  <c r="AD1470" i="7"/>
  <c r="AK1470" i="7" s="1"/>
  <c r="Y1471" i="7"/>
  <c r="Z1471" i="7"/>
  <c r="AG1471" i="7" s="1"/>
  <c r="AD1471" i="7"/>
  <c r="AK1471" i="7" s="1"/>
  <c r="Y1472" i="7"/>
  <c r="Z1472" i="7"/>
  <c r="AG1472" i="7" s="1"/>
  <c r="AD1472" i="7"/>
  <c r="AK1472" i="7" s="1"/>
  <c r="Y1473" i="7"/>
  <c r="Z1473" i="7"/>
  <c r="AG1473" i="7" s="1"/>
  <c r="AD1473" i="7"/>
  <c r="AK1473" i="7" s="1"/>
  <c r="Y1474" i="7"/>
  <c r="Z1474" i="7"/>
  <c r="AG1474" i="7" s="1"/>
  <c r="AD1474" i="7"/>
  <c r="AK1474" i="7" s="1"/>
  <c r="Y1475" i="7"/>
  <c r="Z1475" i="7"/>
  <c r="AG1475" i="7" s="1"/>
  <c r="AD1475" i="7"/>
  <c r="AK1475" i="7" s="1"/>
  <c r="Y1476" i="7"/>
  <c r="Z1476" i="7"/>
  <c r="AG1476" i="7" s="1"/>
  <c r="AD1476" i="7"/>
  <c r="AK1476" i="7" s="1"/>
  <c r="Y1477" i="7"/>
  <c r="Z1477" i="7"/>
  <c r="AG1477" i="7" s="1"/>
  <c r="AD1477" i="7"/>
  <c r="AK1477" i="7" s="1"/>
  <c r="Y1478" i="7"/>
  <c r="Z1478" i="7"/>
  <c r="AG1478" i="7" s="1"/>
  <c r="AD1478" i="7"/>
  <c r="AK1478" i="7" s="1"/>
  <c r="Y1479" i="7"/>
  <c r="Z1479" i="7"/>
  <c r="AG1479" i="7" s="1"/>
  <c r="AD1479" i="7"/>
  <c r="AK1479" i="7" s="1"/>
  <c r="Y1480" i="7"/>
  <c r="Z1480" i="7"/>
  <c r="AG1480" i="7" s="1"/>
  <c r="AD1480" i="7"/>
  <c r="AK1480" i="7" s="1"/>
  <c r="Y1481" i="7"/>
  <c r="Z1481" i="7"/>
  <c r="AG1481" i="7" s="1"/>
  <c r="AD1481" i="7"/>
  <c r="AK1481" i="7" s="1"/>
  <c r="Y1482" i="7"/>
  <c r="Z1482" i="7"/>
  <c r="AG1482" i="7" s="1"/>
  <c r="AD1482" i="7"/>
  <c r="AK1482" i="7" s="1"/>
  <c r="Y1483" i="7"/>
  <c r="Z1483" i="7"/>
  <c r="AG1483" i="7" s="1"/>
  <c r="AD1483" i="7"/>
  <c r="AK1483" i="7" s="1"/>
  <c r="Y1484" i="7"/>
  <c r="Z1484" i="7"/>
  <c r="AG1484" i="7" s="1"/>
  <c r="AD1484" i="7"/>
  <c r="AK1484" i="7" s="1"/>
  <c r="Y1485" i="7"/>
  <c r="Z1485" i="7"/>
  <c r="AG1485" i="7" s="1"/>
  <c r="AD1485" i="7"/>
  <c r="AK1485" i="7" s="1"/>
  <c r="Y1486" i="7"/>
  <c r="Z1486" i="7"/>
  <c r="AG1486" i="7" s="1"/>
  <c r="AD1486" i="7"/>
  <c r="AK1486" i="7" s="1"/>
  <c r="Y1487" i="7"/>
  <c r="Z1487" i="7"/>
  <c r="AG1487" i="7" s="1"/>
  <c r="AD1487" i="7"/>
  <c r="AK1487" i="7" s="1"/>
  <c r="Y1488" i="7"/>
  <c r="Z1488" i="7"/>
  <c r="AG1488" i="7" s="1"/>
  <c r="AD1488" i="7"/>
  <c r="AK1488" i="7" s="1"/>
  <c r="Y1489" i="7"/>
  <c r="Z1489" i="7"/>
  <c r="AG1489" i="7" s="1"/>
  <c r="AD1489" i="7"/>
  <c r="AK1489" i="7" s="1"/>
  <c r="Y1490" i="7"/>
  <c r="Z1490" i="7"/>
  <c r="AG1490" i="7" s="1"/>
  <c r="AD1490" i="7"/>
  <c r="AK1490" i="7" s="1"/>
  <c r="Y1491" i="7"/>
  <c r="Z1491" i="7"/>
  <c r="AG1491" i="7" s="1"/>
  <c r="AD1491" i="7"/>
  <c r="AK1491" i="7" s="1"/>
  <c r="Y1492" i="7"/>
  <c r="Z1492" i="7"/>
  <c r="AG1492" i="7" s="1"/>
  <c r="AD1492" i="7"/>
  <c r="AK1492" i="7" s="1"/>
  <c r="Y1493" i="7"/>
  <c r="Z1493" i="7"/>
  <c r="AG1493" i="7" s="1"/>
  <c r="AD1493" i="7"/>
  <c r="AK1493" i="7" s="1"/>
  <c r="Y1494" i="7"/>
  <c r="Z1494" i="7"/>
  <c r="AG1494" i="7" s="1"/>
  <c r="AD1494" i="7"/>
  <c r="AK1494" i="7" s="1"/>
  <c r="Y1495" i="7"/>
  <c r="Z1495" i="7"/>
  <c r="AG1495" i="7" s="1"/>
  <c r="AD1495" i="7"/>
  <c r="AK1495" i="7" s="1"/>
  <c r="Y1496" i="7"/>
  <c r="Z1496" i="7"/>
  <c r="AG1496" i="7" s="1"/>
  <c r="AD1496" i="7"/>
  <c r="AK1496" i="7" s="1"/>
  <c r="Y1497" i="7"/>
  <c r="Z1497" i="7"/>
  <c r="AG1497" i="7" s="1"/>
  <c r="AD1497" i="7"/>
  <c r="AK1497" i="7" s="1"/>
  <c r="Y1498" i="7"/>
  <c r="Z1498" i="7"/>
  <c r="AG1498" i="7" s="1"/>
  <c r="AD1498" i="7"/>
  <c r="AK1498" i="7" s="1"/>
  <c r="Y1499" i="7"/>
  <c r="Z1499" i="7"/>
  <c r="AG1499" i="7" s="1"/>
  <c r="AD1499" i="7"/>
  <c r="AK1499" i="7" s="1"/>
  <c r="Y1500" i="7"/>
  <c r="Z1500" i="7"/>
  <c r="AG1500" i="7" s="1"/>
  <c r="AD1500" i="7"/>
  <c r="AK1500" i="7" s="1"/>
  <c r="Y1501" i="7"/>
  <c r="Z1501" i="7"/>
  <c r="AG1501" i="7" s="1"/>
  <c r="AD1501" i="7"/>
  <c r="AK1501" i="7" s="1"/>
  <c r="Y1502" i="7"/>
  <c r="Z1502" i="7"/>
  <c r="AG1502" i="7" s="1"/>
  <c r="AD1502" i="7"/>
  <c r="AK1502" i="7" s="1"/>
  <c r="Y1503" i="7"/>
  <c r="Z1503" i="7"/>
  <c r="AG1503" i="7" s="1"/>
  <c r="AD1503" i="7"/>
  <c r="AK1503" i="7" s="1"/>
  <c r="Y1504" i="7"/>
  <c r="Z1504" i="7"/>
  <c r="AG1504" i="7" s="1"/>
  <c r="AD1504" i="7"/>
  <c r="AK1504" i="7" s="1"/>
  <c r="Y1505" i="7"/>
  <c r="Z1505" i="7"/>
  <c r="AG1505" i="7" s="1"/>
  <c r="AD1505" i="7"/>
  <c r="AK1505" i="7" s="1"/>
  <c r="Y1506" i="7"/>
  <c r="Z1506" i="7"/>
  <c r="AG1506" i="7" s="1"/>
  <c r="AD1506" i="7"/>
  <c r="AK1506" i="7" s="1"/>
  <c r="Y1507" i="7"/>
  <c r="Z1507" i="7"/>
  <c r="AG1507" i="7" s="1"/>
  <c r="AD1507" i="7"/>
  <c r="AK1507" i="7" s="1"/>
  <c r="Y1508" i="7"/>
  <c r="Z1508" i="7"/>
  <c r="AG1508" i="7" s="1"/>
  <c r="AD1508" i="7"/>
  <c r="AK1508" i="7" s="1"/>
  <c r="Y1509" i="7"/>
  <c r="Z1509" i="7"/>
  <c r="AG1509" i="7" s="1"/>
  <c r="AD1509" i="7"/>
  <c r="AK1509" i="7" s="1"/>
  <c r="Y1510" i="7"/>
  <c r="Z1510" i="7"/>
  <c r="AG1510" i="7" s="1"/>
  <c r="AD1510" i="7"/>
  <c r="AK1510" i="7" s="1"/>
  <c r="Y1511" i="7"/>
  <c r="Z1511" i="7"/>
  <c r="AG1511" i="7" s="1"/>
  <c r="AD1511" i="7"/>
  <c r="AK1511" i="7" s="1"/>
  <c r="Y1512" i="7"/>
  <c r="Z1512" i="7"/>
  <c r="AG1512" i="7" s="1"/>
  <c r="AD1512" i="7"/>
  <c r="AK1512" i="7" s="1"/>
  <c r="Y1513" i="7"/>
  <c r="Z1513" i="7"/>
  <c r="AG1513" i="7" s="1"/>
  <c r="AD1513" i="7"/>
  <c r="AK1513" i="7" s="1"/>
  <c r="Y1514" i="7"/>
  <c r="Z1514" i="7"/>
  <c r="AG1514" i="7" s="1"/>
  <c r="AD1514" i="7"/>
  <c r="AK1514" i="7" s="1"/>
  <c r="Y1515" i="7"/>
  <c r="Z1515" i="7"/>
  <c r="AG1515" i="7" s="1"/>
  <c r="AD1515" i="7"/>
  <c r="AK1515" i="7" s="1"/>
  <c r="Y1516" i="7"/>
  <c r="Z1516" i="7"/>
  <c r="AG1516" i="7" s="1"/>
  <c r="AD1516" i="7"/>
  <c r="AK1516" i="7" s="1"/>
  <c r="Y1517" i="7"/>
  <c r="Z1517" i="7"/>
  <c r="AG1517" i="7" s="1"/>
  <c r="AD1517" i="7"/>
  <c r="AK1517" i="7" s="1"/>
  <c r="Y1518" i="7"/>
  <c r="Z1518" i="7"/>
  <c r="AG1518" i="7" s="1"/>
  <c r="AD1518" i="7"/>
  <c r="AK1518" i="7" s="1"/>
  <c r="Y1529" i="7"/>
  <c r="Z1529" i="7"/>
  <c r="AG1529" i="7" s="1"/>
  <c r="AD1529" i="7"/>
  <c r="AK1529" i="7" s="1"/>
  <c r="Y1535" i="7"/>
  <c r="Z1535" i="7"/>
  <c r="AG1535" i="7" s="1"/>
  <c r="AD1535" i="7"/>
  <c r="AK1535" i="7" s="1"/>
  <c r="Y1543" i="7"/>
  <c r="Z1543" i="7"/>
  <c r="AG1543" i="7" s="1"/>
  <c r="AD1543" i="7"/>
  <c r="AK1543" i="7" s="1"/>
  <c r="Y1546" i="7"/>
  <c r="Z1546" i="7"/>
  <c r="AG1546" i="7" s="1"/>
  <c r="AD1546" i="7"/>
  <c r="AK1546" i="7" s="1"/>
  <c r="Y1549" i="7"/>
  <c r="Z1549" i="7"/>
  <c r="AG1549" i="7" s="1"/>
  <c r="AD1549" i="7"/>
  <c r="AK1549" i="7" s="1"/>
  <c r="Y1556" i="7"/>
  <c r="Z1556" i="7"/>
  <c r="AG1556" i="7" s="1"/>
  <c r="AD1556" i="7"/>
  <c r="AK1556" i="7" s="1"/>
  <c r="Y1566" i="7"/>
  <c r="Z1566" i="7"/>
  <c r="AG1566" i="7" s="1"/>
  <c r="AD1566" i="7"/>
  <c r="AK1566" i="7" s="1"/>
  <c r="Y1589" i="7"/>
  <c r="Z1589" i="7"/>
  <c r="AG1589" i="7" s="1"/>
  <c r="AD1589" i="7"/>
  <c r="AK1589" i="7" s="1"/>
  <c r="Y1591" i="7"/>
  <c r="Z1591" i="7"/>
  <c r="AG1591" i="7" s="1"/>
  <c r="AD1591" i="7"/>
  <c r="AK1591" i="7" s="1"/>
  <c r="Y1597" i="7"/>
  <c r="Z1597" i="7"/>
  <c r="AG1597" i="7" s="1"/>
  <c r="AD1597" i="7"/>
  <c r="AK1597" i="7" s="1"/>
  <c r="Y1601" i="7"/>
  <c r="Z1601" i="7"/>
  <c r="AG1601" i="7" s="1"/>
  <c r="AD1601" i="7"/>
  <c r="AK1601" i="7" s="1"/>
  <c r="Y1607" i="7"/>
  <c r="Z1607" i="7"/>
  <c r="AG1607" i="7" s="1"/>
  <c r="AD1607" i="7"/>
  <c r="AK1607" i="7" s="1"/>
  <c r="Y1616" i="7"/>
  <c r="Z1616" i="7"/>
  <c r="AG1616" i="7" s="1"/>
  <c r="AD1616" i="7"/>
  <c r="AK1616" i="7" s="1"/>
  <c r="Y1634" i="7"/>
  <c r="Z1634" i="7"/>
  <c r="AG1634" i="7" s="1"/>
  <c r="AD1634" i="7"/>
  <c r="AK1634" i="7" s="1"/>
  <c r="Y1640" i="7"/>
  <c r="Z1640" i="7"/>
  <c r="AG1640" i="7" s="1"/>
  <c r="AD1640" i="7"/>
  <c r="AK1640" i="7" s="1"/>
  <c r="Y1654" i="7"/>
  <c r="Z1654" i="7"/>
  <c r="AG1654" i="7" s="1"/>
  <c r="AD1654" i="7"/>
  <c r="AK1654" i="7" s="1"/>
  <c r="Y1657" i="7"/>
  <c r="Z1657" i="7"/>
  <c r="AG1657" i="7" s="1"/>
  <c r="AD1657" i="7"/>
  <c r="AK1657" i="7" s="1"/>
  <c r="Y1668" i="7"/>
  <c r="Z1668" i="7"/>
  <c r="AG1668" i="7" s="1"/>
  <c r="AD1668" i="7"/>
  <c r="AK1668" i="7" s="1"/>
  <c r="Y1674" i="7"/>
  <c r="Z1674" i="7"/>
  <c r="AG1674" i="7" s="1"/>
  <c r="AD1674" i="7"/>
  <c r="AK1674" i="7" s="1"/>
  <c r="Y1681" i="7"/>
  <c r="Z1681" i="7"/>
  <c r="AG1681" i="7" s="1"/>
  <c r="AD1681" i="7"/>
  <c r="AK1681" i="7" s="1"/>
  <c r="Y1683" i="7"/>
  <c r="Z1683" i="7"/>
  <c r="AG1683" i="7" s="1"/>
  <c r="AD1683" i="7"/>
  <c r="AK1683" i="7" s="1"/>
  <c r="Y1686" i="7"/>
  <c r="Z1686" i="7"/>
  <c r="AG1686" i="7" s="1"/>
  <c r="AD1686" i="7"/>
  <c r="AK1686" i="7" s="1"/>
  <c r="Y1705" i="7"/>
  <c r="Z1705" i="7"/>
  <c r="AG1705" i="7" s="1"/>
  <c r="AD1705" i="7"/>
  <c r="AK1705" i="7" s="1"/>
  <c r="Y1711" i="7"/>
  <c r="Z1711" i="7"/>
  <c r="AG1711" i="7" s="1"/>
  <c r="AD1711" i="7"/>
  <c r="AK1711" i="7" s="1"/>
  <c r="Y1720" i="7"/>
  <c r="Z1720" i="7"/>
  <c r="AG1720" i="7" s="1"/>
  <c r="AD1720" i="7"/>
  <c r="AK1720" i="7" s="1"/>
  <c r="Y1725" i="7"/>
  <c r="Z1725" i="7"/>
  <c r="AG1725" i="7" s="1"/>
  <c r="AD1725" i="7"/>
  <c r="AK1725" i="7" s="1"/>
  <c r="Y1739" i="7"/>
  <c r="Z1739" i="7"/>
  <c r="AG1739" i="7" s="1"/>
  <c r="AD1739" i="7"/>
  <c r="AK1739" i="7" s="1"/>
  <c r="Y1755" i="7"/>
  <c r="Z1755" i="7"/>
  <c r="AG1755" i="7" s="1"/>
  <c r="AD1755" i="7"/>
  <c r="AK1755" i="7" s="1"/>
  <c r="Y1764" i="7"/>
  <c r="Z1764" i="7"/>
  <c r="AG1764" i="7" s="1"/>
  <c r="AD1764" i="7"/>
  <c r="AK1764" i="7" s="1"/>
  <c r="Y1765" i="7"/>
  <c r="Z1765" i="7"/>
  <c r="AG1765" i="7" s="1"/>
  <c r="AD1765" i="7"/>
  <c r="AK1765" i="7" s="1"/>
  <c r="Y1766" i="7"/>
  <c r="Z1766" i="7"/>
  <c r="AG1766" i="7" s="1"/>
  <c r="AD1766" i="7"/>
  <c r="AK1766" i="7" s="1"/>
  <c r="Y1767" i="7"/>
  <c r="Z1767" i="7"/>
  <c r="AG1767" i="7" s="1"/>
  <c r="AD1767" i="7"/>
  <c r="AK1767" i="7" s="1"/>
  <c r="Y1768" i="7"/>
  <c r="Z1768" i="7"/>
  <c r="AG1768" i="7" s="1"/>
  <c r="AD1768" i="7"/>
  <c r="AK1768" i="7" s="1"/>
  <c r="Y1769" i="7"/>
  <c r="Z1769" i="7"/>
  <c r="AG1769" i="7" s="1"/>
  <c r="AD1769" i="7"/>
  <c r="AK1769" i="7" s="1"/>
  <c r="Y1770" i="7"/>
  <c r="Z1770" i="7"/>
  <c r="AG1770" i="7" s="1"/>
  <c r="AD1770" i="7"/>
  <c r="AK1770" i="7" s="1"/>
  <c r="Y1771" i="7"/>
  <c r="Z1771" i="7"/>
  <c r="AG1771" i="7" s="1"/>
  <c r="AD1771" i="7"/>
  <c r="AK1771" i="7" s="1"/>
  <c r="Y1772" i="7"/>
  <c r="Z1772" i="7"/>
  <c r="AG1772" i="7" s="1"/>
  <c r="AD1772" i="7"/>
  <c r="AK1772" i="7" s="1"/>
  <c r="Y1773" i="7"/>
  <c r="Z1773" i="7"/>
  <c r="AG1773" i="7" s="1"/>
  <c r="AD1773" i="7"/>
  <c r="AK1773" i="7" s="1"/>
  <c r="Y1774" i="7"/>
  <c r="Z1774" i="7"/>
  <c r="AG1774" i="7" s="1"/>
  <c r="AD1774" i="7"/>
  <c r="AK1774" i="7" s="1"/>
  <c r="Y1775" i="7"/>
  <c r="Z1775" i="7"/>
  <c r="AG1775" i="7" s="1"/>
  <c r="AD1775" i="7"/>
  <c r="AK1775" i="7" s="1"/>
  <c r="Y1776" i="7"/>
  <c r="Z1776" i="7"/>
  <c r="AG1776" i="7" s="1"/>
  <c r="AD1776" i="7"/>
  <c r="AK1776" i="7" s="1"/>
  <c r="Y1777" i="7"/>
  <c r="Z1777" i="7"/>
  <c r="AG1777" i="7" s="1"/>
  <c r="AD1777" i="7"/>
  <c r="AK1777" i="7" s="1"/>
  <c r="Y1778" i="7"/>
  <c r="Z1778" i="7"/>
  <c r="AG1778" i="7" s="1"/>
  <c r="AD1778" i="7"/>
  <c r="AK1778" i="7" s="1"/>
  <c r="Y1779" i="7"/>
  <c r="Z1779" i="7"/>
  <c r="AG1779" i="7" s="1"/>
  <c r="AD1779" i="7"/>
  <c r="AK1779" i="7" s="1"/>
  <c r="Y1780" i="7"/>
  <c r="Z1780" i="7"/>
  <c r="AG1780" i="7" s="1"/>
  <c r="AD1780" i="7"/>
  <c r="AK1780" i="7" s="1"/>
  <c r="Y1781" i="7"/>
  <c r="Z1781" i="7"/>
  <c r="AG1781" i="7" s="1"/>
  <c r="AD1781" i="7"/>
  <c r="AK1781" i="7" s="1"/>
  <c r="Y1782" i="7"/>
  <c r="Z1782" i="7"/>
  <c r="AG1782" i="7" s="1"/>
  <c r="AD1782" i="7"/>
  <c r="AK1782" i="7" s="1"/>
  <c r="Y1783" i="7"/>
  <c r="Z1783" i="7"/>
  <c r="AG1783" i="7" s="1"/>
  <c r="AD1783" i="7"/>
  <c r="AK1783" i="7" s="1"/>
  <c r="Y1784" i="7"/>
  <c r="Z1784" i="7"/>
  <c r="AG1784" i="7" s="1"/>
  <c r="AD1784" i="7"/>
  <c r="AK1784" i="7" s="1"/>
  <c r="Y1785" i="7"/>
  <c r="Z1785" i="7"/>
  <c r="AG1785" i="7" s="1"/>
  <c r="AD1785" i="7"/>
  <c r="AK1785" i="7" s="1"/>
  <c r="Y1786" i="7"/>
  <c r="Z1786" i="7"/>
  <c r="AG1786" i="7" s="1"/>
  <c r="AD1786" i="7"/>
  <c r="AK1786" i="7" s="1"/>
  <c r="Y1787" i="7"/>
  <c r="Z1787" i="7"/>
  <c r="AG1787" i="7" s="1"/>
  <c r="AD1787" i="7"/>
  <c r="AK1787" i="7" s="1"/>
  <c r="Y1788" i="7"/>
  <c r="Z1788" i="7"/>
  <c r="AG1788" i="7" s="1"/>
  <c r="AD1788" i="7"/>
  <c r="AK1788" i="7" s="1"/>
  <c r="Y1789" i="7"/>
  <c r="Z1789" i="7"/>
  <c r="AG1789" i="7" s="1"/>
  <c r="AD1789" i="7"/>
  <c r="AK1789" i="7" s="1"/>
  <c r="Y1790" i="7"/>
  <c r="Z1790" i="7"/>
  <c r="AG1790" i="7" s="1"/>
  <c r="AD1790" i="7"/>
  <c r="AK1790" i="7" s="1"/>
  <c r="Y1791" i="7"/>
  <c r="Z1791" i="7"/>
  <c r="AG1791" i="7" s="1"/>
  <c r="AD1791" i="7"/>
  <c r="AK1791" i="7" s="1"/>
  <c r="Y1792" i="7"/>
  <c r="Z1792" i="7"/>
  <c r="AG1792" i="7" s="1"/>
  <c r="AD1792" i="7"/>
  <c r="AK1792" i="7" s="1"/>
  <c r="Y1793" i="7"/>
  <c r="Z1793" i="7"/>
  <c r="AG1793" i="7" s="1"/>
  <c r="AD1793" i="7"/>
  <c r="AK1793" i="7" s="1"/>
  <c r="Y1794" i="7"/>
  <c r="Z1794" i="7"/>
  <c r="AG1794" i="7" s="1"/>
  <c r="AD1794" i="7"/>
  <c r="AK1794" i="7" s="1"/>
  <c r="Y1795" i="7"/>
  <c r="Z1795" i="7"/>
  <c r="AG1795" i="7" s="1"/>
  <c r="AD1795" i="7"/>
  <c r="AK1795" i="7" s="1"/>
  <c r="Y1796" i="7"/>
  <c r="Z1796" i="7"/>
  <c r="AG1796" i="7" s="1"/>
  <c r="AD1796" i="7"/>
  <c r="AK1796" i="7" s="1"/>
  <c r="Y1797" i="7"/>
  <c r="Z1797" i="7"/>
  <c r="AG1797" i="7" s="1"/>
  <c r="AD1797" i="7"/>
  <c r="AK1797" i="7" s="1"/>
  <c r="Y1798" i="7"/>
  <c r="Z1798" i="7"/>
  <c r="AG1798" i="7" s="1"/>
  <c r="AD1798" i="7"/>
  <c r="AK1798" i="7" s="1"/>
  <c r="Y1799" i="7"/>
  <c r="Z1799" i="7"/>
  <c r="AG1799" i="7" s="1"/>
  <c r="AD1799" i="7"/>
  <c r="AK1799" i="7" s="1"/>
  <c r="Y1800" i="7"/>
  <c r="Z1800" i="7"/>
  <c r="AG1800" i="7" s="1"/>
  <c r="AD1800" i="7"/>
  <c r="AK1800" i="7" s="1"/>
  <c r="Y1801" i="7"/>
  <c r="Z1801" i="7"/>
  <c r="AG1801" i="7" s="1"/>
  <c r="AD1801" i="7"/>
  <c r="AK1801" i="7" s="1"/>
  <c r="Y1802" i="7"/>
  <c r="Z1802" i="7"/>
  <c r="AG1802" i="7" s="1"/>
  <c r="AD1802" i="7"/>
  <c r="AK1802" i="7" s="1"/>
  <c r="Y1803" i="7"/>
  <c r="Z1803" i="7"/>
  <c r="AG1803" i="7" s="1"/>
  <c r="AD1803" i="7"/>
  <c r="AK1803" i="7" s="1"/>
  <c r="Y1804" i="7"/>
  <c r="Z1804" i="7"/>
  <c r="AG1804" i="7" s="1"/>
  <c r="AD1804" i="7"/>
  <c r="AK1804" i="7" s="1"/>
  <c r="Y1805" i="7"/>
  <c r="Z1805" i="7"/>
  <c r="AG1805" i="7" s="1"/>
  <c r="AD1805" i="7"/>
  <c r="AK1805" i="7" s="1"/>
  <c r="Y1806" i="7"/>
  <c r="Z1806" i="7"/>
  <c r="AG1806" i="7" s="1"/>
  <c r="AD1806" i="7"/>
  <c r="AK1806" i="7" s="1"/>
  <c r="Y1807" i="7"/>
  <c r="Z1807" i="7"/>
  <c r="AG1807" i="7" s="1"/>
  <c r="AD1807" i="7"/>
  <c r="AK1807" i="7" s="1"/>
  <c r="Y1808" i="7"/>
  <c r="Z1808" i="7"/>
  <c r="AG1808" i="7" s="1"/>
  <c r="AD1808" i="7"/>
  <c r="AK1808" i="7" s="1"/>
  <c r="Y1809" i="7"/>
  <c r="Z1809" i="7"/>
  <c r="AG1809" i="7" s="1"/>
  <c r="AD1809" i="7"/>
  <c r="AK1809" i="7" s="1"/>
  <c r="Y1810" i="7"/>
  <c r="Z1810" i="7"/>
  <c r="AG1810" i="7" s="1"/>
  <c r="AD1810" i="7"/>
  <c r="AK1810" i="7" s="1"/>
  <c r="Y1811" i="7"/>
  <c r="Z1811" i="7"/>
  <c r="AG1811" i="7" s="1"/>
  <c r="AD1811" i="7"/>
  <c r="AK1811" i="7" s="1"/>
  <c r="Y1812" i="7"/>
  <c r="Z1812" i="7"/>
  <c r="AG1812" i="7" s="1"/>
  <c r="AD1812" i="7"/>
  <c r="AK1812" i="7" s="1"/>
  <c r="Y1813" i="7"/>
  <c r="Z1813" i="7"/>
  <c r="AG1813" i="7" s="1"/>
  <c r="AD1813" i="7"/>
  <c r="AK1813" i="7" s="1"/>
  <c r="Y1814" i="7"/>
  <c r="Z1814" i="7"/>
  <c r="AG1814" i="7" s="1"/>
  <c r="AD1814" i="7"/>
  <c r="AK1814" i="7" s="1"/>
  <c r="Y1815" i="7"/>
  <c r="Z1815" i="7"/>
  <c r="AG1815" i="7" s="1"/>
  <c r="AD1815" i="7"/>
  <c r="AK1815" i="7" s="1"/>
  <c r="Y1817" i="7"/>
  <c r="Z1817" i="7"/>
  <c r="AG1817" i="7" s="1"/>
  <c r="AD1817" i="7"/>
  <c r="AK1817" i="7" s="1"/>
  <c r="Y1818" i="7"/>
  <c r="Z1818" i="7"/>
  <c r="AG1818" i="7" s="1"/>
  <c r="AD1818" i="7"/>
  <c r="AK1818" i="7" s="1"/>
  <c r="Y1819" i="7"/>
  <c r="Z1819" i="7"/>
  <c r="AG1819" i="7" s="1"/>
  <c r="AD1819" i="7"/>
  <c r="AK1819" i="7" s="1"/>
  <c r="Y1820" i="7"/>
  <c r="Z1820" i="7"/>
  <c r="AG1820" i="7" s="1"/>
  <c r="AD1820" i="7"/>
  <c r="AK1820" i="7" s="1"/>
  <c r="Y1821" i="7"/>
  <c r="Z1821" i="7"/>
  <c r="AG1821" i="7" s="1"/>
  <c r="AD1821" i="7"/>
  <c r="AK1821" i="7" s="1"/>
  <c r="Y1824" i="7"/>
  <c r="Z1824" i="7"/>
  <c r="AG1824" i="7" s="1"/>
  <c r="AD1824" i="7"/>
  <c r="AK1824" i="7" s="1"/>
  <c r="Y1825" i="7"/>
  <c r="Z1825" i="7"/>
  <c r="AG1825" i="7" s="1"/>
  <c r="AD1825" i="7"/>
  <c r="AK1825" i="7" s="1"/>
  <c r="Y1827" i="7"/>
  <c r="Z1827" i="7"/>
  <c r="AG1827" i="7" s="1"/>
  <c r="AD1827" i="7"/>
  <c r="AK1827" i="7" s="1"/>
  <c r="Y1828" i="7"/>
  <c r="Z1828" i="7"/>
  <c r="AG1828" i="7" s="1"/>
  <c r="AD1828" i="7"/>
  <c r="AK1828" i="7" s="1"/>
  <c r="Y1830" i="7"/>
  <c r="Z1830" i="7"/>
  <c r="AG1830" i="7" s="1"/>
  <c r="AD1830" i="7"/>
  <c r="AK1830" i="7" s="1"/>
  <c r="Y1834" i="7"/>
  <c r="Z1834" i="7"/>
  <c r="AG1834" i="7" s="1"/>
  <c r="AD1834" i="7"/>
  <c r="AK1834" i="7" s="1"/>
  <c r="Y1836" i="7"/>
  <c r="Z1836" i="7"/>
  <c r="AG1836" i="7" s="1"/>
  <c r="AD1836" i="7"/>
  <c r="AK1836" i="7" s="1"/>
  <c r="Y1837" i="7"/>
  <c r="Z1837" i="7"/>
  <c r="AG1837" i="7" s="1"/>
  <c r="AD1837" i="7"/>
  <c r="AK1837" i="7" s="1"/>
  <c r="Y1839" i="7"/>
  <c r="Z1839" i="7"/>
  <c r="AG1839" i="7" s="1"/>
  <c r="AD1839" i="7"/>
  <c r="AK1839" i="7" s="1"/>
  <c r="Y1842" i="7"/>
  <c r="Z1842" i="7"/>
  <c r="AG1842" i="7" s="1"/>
  <c r="AD1842" i="7"/>
  <c r="AK1842" i="7" s="1"/>
  <c r="Y1843" i="7"/>
  <c r="Z1843" i="7"/>
  <c r="AG1843" i="7" s="1"/>
  <c r="AD1843" i="7"/>
  <c r="AK1843" i="7" s="1"/>
  <c r="Y1845" i="7"/>
  <c r="Z1845" i="7"/>
  <c r="AG1845" i="7" s="1"/>
  <c r="AD1845" i="7"/>
  <c r="AK1845" i="7" s="1"/>
  <c r="Y1847" i="7"/>
  <c r="Z1847" i="7"/>
  <c r="AG1847" i="7" s="1"/>
  <c r="AD1847" i="7"/>
  <c r="AK1847" i="7" s="1"/>
  <c r="Y1849" i="7"/>
  <c r="Z1849" i="7"/>
  <c r="AG1849" i="7" s="1"/>
  <c r="AD1849" i="7"/>
  <c r="AK1849" i="7" s="1"/>
  <c r="Y1852" i="7"/>
  <c r="Z1852" i="7"/>
  <c r="AG1852" i="7" s="1"/>
  <c r="AD1852" i="7"/>
  <c r="AK1852" i="7" s="1"/>
  <c r="Y1853" i="7"/>
  <c r="Z1853" i="7"/>
  <c r="AG1853" i="7" s="1"/>
  <c r="AD1853" i="7"/>
  <c r="AK1853" i="7" s="1"/>
  <c r="Y1855" i="7"/>
  <c r="Z1855" i="7"/>
  <c r="AG1855" i="7" s="1"/>
  <c r="AD1855" i="7"/>
  <c r="AK1855" i="7" s="1"/>
  <c r="Y1857" i="7"/>
  <c r="Z1857" i="7"/>
  <c r="AG1857" i="7" s="1"/>
  <c r="AD1857" i="7"/>
  <c r="AK1857" i="7" s="1"/>
  <c r="Y1859" i="7"/>
  <c r="Z1859" i="7"/>
  <c r="AG1859" i="7" s="1"/>
  <c r="AD1859" i="7"/>
  <c r="AK1859" i="7" s="1"/>
  <c r="Y1861" i="7"/>
  <c r="Z1861" i="7"/>
  <c r="AG1861" i="7" s="1"/>
  <c r="AD1861" i="7"/>
  <c r="AK1861" i="7" s="1"/>
  <c r="Y1863" i="7"/>
  <c r="Z1863" i="7"/>
  <c r="AG1863" i="7" s="1"/>
  <c r="AD1863" i="7"/>
  <c r="AK1863" i="7" s="1"/>
  <c r="Y1866" i="7"/>
  <c r="Z1866" i="7"/>
  <c r="AG1866" i="7" s="1"/>
  <c r="AD1866" i="7"/>
  <c r="AK1866" i="7" s="1"/>
  <c r="Y1867" i="7"/>
  <c r="Z1867" i="7"/>
  <c r="AG1867" i="7" s="1"/>
  <c r="AD1867" i="7"/>
  <c r="AK1867" i="7" s="1"/>
  <c r="Y1870" i="7"/>
  <c r="Z1870" i="7"/>
  <c r="AG1870" i="7" s="1"/>
  <c r="AD1870" i="7"/>
  <c r="AK1870" i="7" s="1"/>
  <c r="Y1872" i="7"/>
  <c r="Z1872" i="7"/>
  <c r="AG1872" i="7" s="1"/>
  <c r="AD1872" i="7"/>
  <c r="AK1872" i="7" s="1"/>
  <c r="Y1873" i="7"/>
  <c r="Z1873" i="7"/>
  <c r="AG1873" i="7" s="1"/>
  <c r="AD1873" i="7"/>
  <c r="AK1873" i="7" s="1"/>
  <c r="Y1875" i="7"/>
  <c r="Z1875" i="7"/>
  <c r="AG1875" i="7" s="1"/>
  <c r="AD1875" i="7"/>
  <c r="AK1875" i="7" s="1"/>
  <c r="Y1878" i="7"/>
  <c r="Z1878" i="7"/>
  <c r="AG1878" i="7" s="1"/>
  <c r="AD1878" i="7"/>
  <c r="AK1878" i="7" s="1"/>
  <c r="Y1879" i="7"/>
  <c r="Z1879" i="7"/>
  <c r="AG1879" i="7" s="1"/>
  <c r="AD1879" i="7"/>
  <c r="AK1879" i="7" s="1"/>
  <c r="Y1880" i="7"/>
  <c r="Z1880" i="7"/>
  <c r="AG1880" i="7" s="1"/>
  <c r="AD1880" i="7"/>
  <c r="AK1880" i="7" s="1"/>
  <c r="Y1882" i="7"/>
  <c r="Z1882" i="7"/>
  <c r="AG1882" i="7" s="1"/>
  <c r="AD1882" i="7"/>
  <c r="AK1882" i="7" s="1"/>
  <c r="Y1884" i="7"/>
  <c r="Z1884" i="7"/>
  <c r="AG1884" i="7" s="1"/>
  <c r="AD1884" i="7"/>
  <c r="AK1884" i="7" s="1"/>
  <c r="Y1886" i="7"/>
  <c r="Z1886" i="7"/>
  <c r="AG1886" i="7" s="1"/>
  <c r="AD1886" i="7"/>
  <c r="AK1886" i="7" s="1"/>
  <c r="Y1888" i="7"/>
  <c r="Z1888" i="7"/>
  <c r="AG1888" i="7" s="1"/>
  <c r="AD1888" i="7"/>
  <c r="AK1888" i="7" s="1"/>
  <c r="Y1890" i="7"/>
  <c r="Z1890" i="7"/>
  <c r="AG1890" i="7" s="1"/>
  <c r="AD1890" i="7"/>
  <c r="AK1890" i="7" s="1"/>
  <c r="Y1892" i="7"/>
  <c r="Z1892" i="7"/>
  <c r="AG1892" i="7" s="1"/>
  <c r="AD1892" i="7"/>
  <c r="AK1892" i="7" s="1"/>
  <c r="Y1894" i="7"/>
  <c r="Z1894" i="7"/>
  <c r="AG1894" i="7" s="1"/>
  <c r="AD1894" i="7"/>
  <c r="AK1894" i="7" s="1"/>
  <c r="Y1896" i="7"/>
  <c r="Z1896" i="7"/>
  <c r="AG1896" i="7" s="1"/>
  <c r="AD1896" i="7"/>
  <c r="AK1896" i="7" s="1"/>
  <c r="Y1899" i="7"/>
  <c r="Z1899" i="7"/>
  <c r="AG1899" i="7" s="1"/>
  <c r="AD1899" i="7"/>
  <c r="AK1899" i="7" s="1"/>
  <c r="Y1901" i="7"/>
  <c r="Z1901" i="7"/>
  <c r="AG1901" i="7" s="1"/>
  <c r="AD1901" i="7"/>
  <c r="AK1901" i="7" s="1"/>
  <c r="Y1903" i="7"/>
  <c r="Z1903" i="7"/>
  <c r="AG1903" i="7" s="1"/>
  <c r="AD1903" i="7"/>
  <c r="AK1903" i="7" s="1"/>
  <c r="Y1905" i="7"/>
  <c r="Z1905" i="7"/>
  <c r="AG1905" i="7" s="1"/>
  <c r="AD1905" i="7"/>
  <c r="AK1905" i="7" s="1"/>
  <c r="Y1907" i="7"/>
  <c r="Z1907" i="7"/>
  <c r="AG1907" i="7" s="1"/>
  <c r="AD1907" i="7"/>
  <c r="AK1907" i="7" s="1"/>
  <c r="Y1909" i="7"/>
  <c r="Z1909" i="7"/>
  <c r="AG1909" i="7" s="1"/>
  <c r="AD1909" i="7"/>
  <c r="AK1909" i="7" s="1"/>
  <c r="Y1914" i="7"/>
  <c r="Z1914" i="7"/>
  <c r="AG1914" i="7" s="1"/>
  <c r="AD1914" i="7"/>
  <c r="AK1914" i="7" s="1"/>
  <c r="Y1916" i="7"/>
  <c r="Z1916" i="7"/>
  <c r="AG1916" i="7" s="1"/>
  <c r="AD1916" i="7"/>
  <c r="AK1916" i="7" s="1"/>
  <c r="Y1918" i="7"/>
  <c r="Z1918" i="7"/>
  <c r="AG1918" i="7" s="1"/>
  <c r="AD1918" i="7"/>
  <c r="AK1918" i="7" s="1"/>
  <c r="Y1920" i="7"/>
  <c r="Z1920" i="7"/>
  <c r="AG1920" i="7" s="1"/>
  <c r="AD1920" i="7"/>
  <c r="AK1920" i="7" s="1"/>
  <c r="Y1921" i="7"/>
  <c r="Z1921" i="7"/>
  <c r="AG1921" i="7" s="1"/>
  <c r="AD1921" i="7"/>
  <c r="AK1921" i="7" s="1"/>
  <c r="Y1923" i="7"/>
  <c r="Z1923" i="7"/>
  <c r="AG1923" i="7" s="1"/>
  <c r="AD1923" i="7"/>
  <c r="AK1923" i="7" s="1"/>
  <c r="Y1924" i="7"/>
  <c r="Z1924" i="7"/>
  <c r="AG1924" i="7" s="1"/>
  <c r="AD1924" i="7"/>
  <c r="AK1924" i="7" s="1"/>
  <c r="Y1926" i="7"/>
  <c r="Z1926" i="7"/>
  <c r="AG1926" i="7" s="1"/>
  <c r="AD1926" i="7"/>
  <c r="AK1926" i="7" s="1"/>
  <c r="Y1928" i="7"/>
  <c r="Z1928" i="7"/>
  <c r="AG1928" i="7" s="1"/>
  <c r="AD1928" i="7"/>
  <c r="AK1928" i="7" s="1"/>
  <c r="Y1930" i="7"/>
  <c r="Z1930" i="7"/>
  <c r="AG1930" i="7" s="1"/>
  <c r="AD1930" i="7"/>
  <c r="AK1930" i="7" s="1"/>
  <c r="Y1932" i="7"/>
  <c r="Z1932" i="7"/>
  <c r="AG1932" i="7" s="1"/>
  <c r="AD1932" i="7"/>
  <c r="AK1932" i="7" s="1"/>
  <c r="Y1935" i="7"/>
  <c r="Z1935" i="7"/>
  <c r="AG1935" i="7" s="1"/>
  <c r="AD1935" i="7"/>
  <c r="AK1935" i="7" s="1"/>
  <c r="Y1937" i="7"/>
  <c r="Z1937" i="7"/>
  <c r="AG1937" i="7" s="1"/>
  <c r="AD1937" i="7"/>
  <c r="AK1937" i="7" s="1"/>
  <c r="Y1938" i="7"/>
  <c r="Z1938" i="7"/>
  <c r="AG1938" i="7" s="1"/>
  <c r="AD1938" i="7"/>
  <c r="AK1938" i="7" s="1"/>
  <c r="Y1940" i="7"/>
  <c r="Z1940" i="7"/>
  <c r="AG1940" i="7" s="1"/>
  <c r="AD1940" i="7"/>
  <c r="AK1940" i="7" s="1"/>
  <c r="Y1942" i="7"/>
  <c r="Z1942" i="7"/>
  <c r="AG1942" i="7" s="1"/>
  <c r="AD1942" i="7"/>
  <c r="AK1942" i="7" s="1"/>
  <c r="Y1945" i="7"/>
  <c r="Z1945" i="7"/>
  <c r="AG1945" i="7" s="1"/>
  <c r="AD1945" i="7"/>
  <c r="AK1945" i="7" s="1"/>
  <c r="Y1947" i="7"/>
  <c r="Z1947" i="7"/>
  <c r="AG1947" i="7" s="1"/>
  <c r="AD1947" i="7"/>
  <c r="AK1947" i="7" s="1"/>
  <c r="Y1949" i="7"/>
  <c r="Z1949" i="7"/>
  <c r="AG1949" i="7" s="1"/>
  <c r="AD1949" i="7"/>
  <c r="AK1949" i="7" s="1"/>
  <c r="Y1950" i="7"/>
  <c r="Z1950" i="7"/>
  <c r="AG1950" i="7" s="1"/>
  <c r="AD1950" i="7"/>
  <c r="AK1950" i="7" s="1"/>
  <c r="Y1952" i="7"/>
  <c r="Z1952" i="7"/>
  <c r="AG1952" i="7" s="1"/>
  <c r="AD1952" i="7"/>
  <c r="AK1952" i="7" s="1"/>
  <c r="Y1954" i="7"/>
  <c r="Z1954" i="7"/>
  <c r="AG1954" i="7" s="1"/>
  <c r="AD1954" i="7"/>
  <c r="AK1954" i="7" s="1"/>
  <c r="Y1956" i="7"/>
  <c r="Z1956" i="7"/>
  <c r="AG1956" i="7" s="1"/>
  <c r="AD1956" i="7"/>
  <c r="AK1956" i="7" s="1"/>
  <c r="Y1957" i="7"/>
  <c r="Z1957" i="7"/>
  <c r="AG1957" i="7" s="1"/>
  <c r="AD1957" i="7"/>
  <c r="AK1957" i="7" s="1"/>
  <c r="Y1960" i="7"/>
  <c r="Z1960" i="7"/>
  <c r="AG1960" i="7" s="1"/>
  <c r="AD1960" i="7"/>
  <c r="AK1960" i="7" s="1"/>
  <c r="Y1961" i="7"/>
  <c r="Z1961" i="7"/>
  <c r="AG1961" i="7" s="1"/>
  <c r="AD1961" i="7"/>
  <c r="AK1961" i="7" s="1"/>
  <c r="Y1963" i="7"/>
  <c r="Z1963" i="7"/>
  <c r="AG1963" i="7" s="1"/>
  <c r="AD1963" i="7"/>
  <c r="AK1963" i="7" s="1"/>
  <c r="Y1965" i="7"/>
  <c r="Z1965" i="7"/>
  <c r="AG1965" i="7" s="1"/>
  <c r="AD1965" i="7"/>
  <c r="AK1965" i="7" s="1"/>
  <c r="Y1966" i="7"/>
  <c r="Z1966" i="7"/>
  <c r="AG1966" i="7" s="1"/>
  <c r="AD1966" i="7"/>
  <c r="AK1966" i="7" s="1"/>
  <c r="Y1967" i="7"/>
  <c r="Z1967" i="7"/>
  <c r="AG1967" i="7" s="1"/>
  <c r="AD1967" i="7"/>
  <c r="AK1967" i="7" s="1"/>
  <c r="Y1968" i="7"/>
  <c r="Z1968" i="7"/>
  <c r="AG1968" i="7" s="1"/>
  <c r="AD1968" i="7"/>
  <c r="AK1968" i="7" s="1"/>
  <c r="Y1969" i="7"/>
  <c r="Z1969" i="7"/>
  <c r="AG1969" i="7" s="1"/>
  <c r="AD1969" i="7"/>
  <c r="AK1969" i="7" s="1"/>
  <c r="Y1970" i="7"/>
  <c r="Z1970" i="7"/>
  <c r="AG1970" i="7" s="1"/>
  <c r="AD1970" i="7"/>
  <c r="AK1970" i="7" s="1"/>
  <c r="Y1971" i="7"/>
  <c r="Z1971" i="7"/>
  <c r="AG1971" i="7" s="1"/>
  <c r="AD1971" i="7"/>
  <c r="AK1971" i="7" s="1"/>
  <c r="Y1972" i="7"/>
  <c r="Z1972" i="7"/>
  <c r="AG1972" i="7" s="1"/>
  <c r="AD1972" i="7"/>
  <c r="AK1972" i="7" s="1"/>
  <c r="Y1973" i="7"/>
  <c r="Z1973" i="7"/>
  <c r="AG1973" i="7" s="1"/>
  <c r="AD1973" i="7"/>
  <c r="AK1973" i="7" s="1"/>
  <c r="Y1974" i="7"/>
  <c r="Z1974" i="7"/>
  <c r="AG1974" i="7" s="1"/>
  <c r="AD1974" i="7"/>
  <c r="AK1974" i="7" s="1"/>
  <c r="Y1975" i="7"/>
  <c r="Z1975" i="7"/>
  <c r="AG1975" i="7" s="1"/>
  <c r="AD1975" i="7"/>
  <c r="AK1975" i="7" s="1"/>
  <c r="Y1976" i="7"/>
  <c r="Z1976" i="7"/>
  <c r="AG1976" i="7" s="1"/>
  <c r="AD1976" i="7"/>
  <c r="AK1976" i="7" s="1"/>
  <c r="Y1977" i="7"/>
  <c r="Z1977" i="7"/>
  <c r="AG1977" i="7" s="1"/>
  <c r="AD1977" i="7"/>
  <c r="AK1977" i="7" s="1"/>
  <c r="Y1978" i="7"/>
  <c r="Z1978" i="7"/>
  <c r="AG1978" i="7" s="1"/>
  <c r="AD1978" i="7"/>
  <c r="AK1978" i="7" s="1"/>
  <c r="Y1979" i="7"/>
  <c r="Z1979" i="7"/>
  <c r="AG1979" i="7" s="1"/>
  <c r="AD1979" i="7"/>
  <c r="AK1979" i="7" s="1"/>
  <c r="Y1980" i="7"/>
  <c r="Z1980" i="7"/>
  <c r="AG1980" i="7" s="1"/>
  <c r="AD1980" i="7"/>
  <c r="AK1980" i="7" s="1"/>
  <c r="Y1981" i="7"/>
  <c r="Z1981" i="7"/>
  <c r="AG1981" i="7" s="1"/>
  <c r="AD1981" i="7"/>
  <c r="AK1981" i="7" s="1"/>
  <c r="Y1982" i="7"/>
  <c r="Z1982" i="7"/>
  <c r="AG1982" i="7" s="1"/>
  <c r="AD1982" i="7"/>
  <c r="AK1982" i="7" s="1"/>
  <c r="Y1983" i="7"/>
  <c r="Z1983" i="7"/>
  <c r="AG1983" i="7" s="1"/>
  <c r="AD1983" i="7"/>
  <c r="AK1983" i="7" s="1"/>
  <c r="Y1984" i="7"/>
  <c r="Z1984" i="7"/>
  <c r="AG1984" i="7" s="1"/>
  <c r="AD1984" i="7"/>
  <c r="AK1984" i="7" s="1"/>
  <c r="Y1985" i="7"/>
  <c r="Z1985" i="7"/>
  <c r="AG1985" i="7" s="1"/>
  <c r="AD1985" i="7"/>
  <c r="AK1985" i="7" s="1"/>
  <c r="Y1986" i="7"/>
  <c r="Z1986" i="7"/>
  <c r="AG1986" i="7" s="1"/>
  <c r="AD1986" i="7"/>
  <c r="AK1986" i="7" s="1"/>
  <c r="Y1987" i="7"/>
  <c r="Z1987" i="7"/>
  <c r="AG1987" i="7" s="1"/>
  <c r="AD1987" i="7"/>
  <c r="AK1987" i="7" s="1"/>
  <c r="Y1988" i="7"/>
  <c r="Z1988" i="7"/>
  <c r="AG1988" i="7" s="1"/>
  <c r="AD1988" i="7"/>
  <c r="AK1988" i="7" s="1"/>
  <c r="Y1989" i="7"/>
  <c r="Z1989" i="7"/>
  <c r="AG1989" i="7" s="1"/>
  <c r="AD1989" i="7"/>
  <c r="AK1989" i="7" s="1"/>
  <c r="Y1990" i="7"/>
  <c r="Z1990" i="7"/>
  <c r="AG1990" i="7" s="1"/>
  <c r="AD1990" i="7"/>
  <c r="AK1990" i="7" s="1"/>
  <c r="Y1991" i="7"/>
  <c r="Z1991" i="7"/>
  <c r="AG1991" i="7" s="1"/>
  <c r="AD1991" i="7"/>
  <c r="AK1991" i="7" s="1"/>
  <c r="Y1992" i="7"/>
  <c r="Z1992" i="7"/>
  <c r="AG1992" i="7" s="1"/>
  <c r="AD1992" i="7"/>
  <c r="AK1992" i="7" s="1"/>
  <c r="Y1993" i="7"/>
  <c r="Z1993" i="7"/>
  <c r="AG1993" i="7" s="1"/>
  <c r="AD1993" i="7"/>
  <c r="AK1993" i="7" s="1"/>
  <c r="Y1994" i="7"/>
  <c r="Z1994" i="7"/>
  <c r="AG1994" i="7" s="1"/>
  <c r="AD1994" i="7"/>
  <c r="AK1994" i="7" s="1"/>
  <c r="Y1995" i="7"/>
  <c r="Z1995" i="7"/>
  <c r="AG1995" i="7" s="1"/>
  <c r="AD1995" i="7"/>
  <c r="AK1995" i="7" s="1"/>
  <c r="Y1996" i="7"/>
  <c r="Z1996" i="7"/>
  <c r="AG1996" i="7" s="1"/>
  <c r="AD1996" i="7"/>
  <c r="AK1996" i="7" s="1"/>
  <c r="Y1997" i="7"/>
  <c r="Z1997" i="7"/>
  <c r="AG1997" i="7" s="1"/>
  <c r="AD1997" i="7"/>
  <c r="AK1997" i="7" s="1"/>
  <c r="Y1998" i="7"/>
  <c r="Z1998" i="7"/>
  <c r="AG1998" i="7" s="1"/>
  <c r="AD1998" i="7"/>
  <c r="AK1998" i="7" s="1"/>
  <c r="Y1999" i="7"/>
  <c r="Z1999" i="7"/>
  <c r="AG1999" i="7" s="1"/>
  <c r="AD1999" i="7"/>
  <c r="AK1999" i="7" s="1"/>
  <c r="Y2000" i="7"/>
  <c r="Z2000" i="7"/>
  <c r="AG2000" i="7" s="1"/>
  <c r="AD2000" i="7"/>
  <c r="AK2000" i="7" s="1"/>
  <c r="Y2001" i="7"/>
  <c r="Z2001" i="7"/>
  <c r="AG2001" i="7" s="1"/>
  <c r="AD2001" i="7"/>
  <c r="AK2001" i="7" s="1"/>
  <c r="Y2002" i="7"/>
  <c r="Z2002" i="7"/>
  <c r="AG2002" i="7" s="1"/>
  <c r="AD2002" i="7"/>
  <c r="AK2002" i="7" s="1"/>
  <c r="Y2003" i="7"/>
  <c r="Z2003" i="7"/>
  <c r="AG2003" i="7" s="1"/>
  <c r="AD2003" i="7"/>
  <c r="AK2003" i="7" s="1"/>
  <c r="Y2004" i="7"/>
  <c r="Z2004" i="7"/>
  <c r="AG2004" i="7" s="1"/>
  <c r="AD2004" i="7"/>
  <c r="AK2004" i="7" s="1"/>
  <c r="Y2005" i="7"/>
  <c r="Z2005" i="7"/>
  <c r="AG2005" i="7" s="1"/>
  <c r="AD2005" i="7"/>
  <c r="AK2005" i="7" s="1"/>
  <c r="Y2006" i="7"/>
  <c r="Z2006" i="7"/>
  <c r="AG2006" i="7" s="1"/>
  <c r="AD2006" i="7"/>
  <c r="AK2006" i="7" s="1"/>
  <c r="Y2007" i="7"/>
  <c r="Z2007" i="7"/>
  <c r="AG2007" i="7" s="1"/>
  <c r="AD2007" i="7"/>
  <c r="AK2007" i="7" s="1"/>
  <c r="Y2008" i="7"/>
  <c r="Z2008" i="7"/>
  <c r="AG2008" i="7" s="1"/>
  <c r="AD2008" i="7"/>
  <c r="AK2008" i="7" s="1"/>
  <c r="Y2009" i="7"/>
  <c r="Z2009" i="7"/>
  <c r="AG2009" i="7" s="1"/>
  <c r="AD2009" i="7"/>
  <c r="AK2009" i="7" s="1"/>
  <c r="Y2010" i="7"/>
  <c r="Z2010" i="7"/>
  <c r="AG2010" i="7" s="1"/>
  <c r="AD2010" i="7"/>
  <c r="AK2010" i="7" s="1"/>
  <c r="Y2011" i="7"/>
  <c r="Z2011" i="7"/>
  <c r="AG2011" i="7" s="1"/>
  <c r="AD2011" i="7"/>
  <c r="AK2011" i="7" s="1"/>
  <c r="Y2012" i="7"/>
  <c r="Z2012" i="7"/>
  <c r="AG2012" i="7" s="1"/>
  <c r="AD2012" i="7"/>
  <c r="AK2012" i="7" s="1"/>
  <c r="Y2013" i="7"/>
  <c r="Z2013" i="7"/>
  <c r="AG2013" i="7" s="1"/>
  <c r="AD2013" i="7"/>
  <c r="AK2013" i="7" s="1"/>
  <c r="Y2014" i="7"/>
  <c r="Z2014" i="7"/>
  <c r="AG2014" i="7" s="1"/>
  <c r="AD2014" i="7"/>
  <c r="AK2014" i="7" s="1"/>
  <c r="Y2015" i="7"/>
  <c r="Z2015" i="7"/>
  <c r="AG2015" i="7" s="1"/>
  <c r="AD2015" i="7"/>
  <c r="AK2015" i="7" s="1"/>
  <c r="Y2016" i="7"/>
  <c r="Z2016" i="7"/>
  <c r="AG2016" i="7" s="1"/>
  <c r="AD2016" i="7"/>
  <c r="AK2016" i="7" s="1"/>
  <c r="Y2017" i="7"/>
  <c r="Z2017" i="7"/>
  <c r="AG2017" i="7" s="1"/>
  <c r="AD2017" i="7"/>
  <c r="AK2017" i="7" s="1"/>
  <c r="Y2018" i="7"/>
  <c r="Z2018" i="7"/>
  <c r="AG2018" i="7" s="1"/>
  <c r="AD2018" i="7"/>
  <c r="AK2018" i="7" s="1"/>
  <c r="Y2019" i="7"/>
  <c r="Z2019" i="7"/>
  <c r="AG2019" i="7" s="1"/>
  <c r="AD2019" i="7"/>
  <c r="AK2019" i="7" s="1"/>
  <c r="Y2020" i="7"/>
  <c r="Z2020" i="7"/>
  <c r="AG2020" i="7" s="1"/>
  <c r="AD2020" i="7"/>
  <c r="AK2020" i="7" s="1"/>
  <c r="Y2021" i="7"/>
  <c r="Z2021" i="7"/>
  <c r="AG2021" i="7" s="1"/>
  <c r="AD2021" i="7"/>
  <c r="AK2021" i="7" s="1"/>
  <c r="Y2022" i="7"/>
  <c r="Z2022" i="7"/>
  <c r="AG2022" i="7" s="1"/>
  <c r="AD2022" i="7"/>
  <c r="AK2022" i="7" s="1"/>
  <c r="Y2023" i="7"/>
  <c r="Z2023" i="7"/>
  <c r="AG2023" i="7" s="1"/>
  <c r="AD2023" i="7"/>
  <c r="AK2023" i="7" s="1"/>
  <c r="Y2024" i="7"/>
  <c r="Z2024" i="7"/>
  <c r="AG2024" i="7" s="1"/>
  <c r="AD2024" i="7"/>
  <c r="AK2024" i="7" s="1"/>
  <c r="Y2025" i="7"/>
  <c r="Z2025" i="7"/>
  <c r="AG2025" i="7" s="1"/>
  <c r="AD2025" i="7"/>
  <c r="AK2025" i="7" s="1"/>
  <c r="Y2026" i="7"/>
  <c r="Z2026" i="7"/>
  <c r="AG2026" i="7" s="1"/>
  <c r="AD2026" i="7"/>
  <c r="AK2026" i="7" s="1"/>
  <c r="Y2027" i="7"/>
  <c r="Z2027" i="7"/>
  <c r="AG2027" i="7" s="1"/>
  <c r="AD2027" i="7"/>
  <c r="AK2027" i="7" s="1"/>
  <c r="Y2028" i="7"/>
  <c r="Z2028" i="7"/>
  <c r="AG2028" i="7" s="1"/>
  <c r="AD2028" i="7"/>
  <c r="AK2028" i="7" s="1"/>
  <c r="Y2029" i="7"/>
  <c r="Z2029" i="7"/>
  <c r="AG2029" i="7" s="1"/>
  <c r="AD2029" i="7"/>
  <c r="AK2029" i="7" s="1"/>
  <c r="Y2030" i="7"/>
  <c r="Z2030" i="7"/>
  <c r="AG2030" i="7" s="1"/>
  <c r="AD2030" i="7"/>
  <c r="AK2030" i="7" s="1"/>
  <c r="Y2031" i="7"/>
  <c r="Z2031" i="7"/>
  <c r="AG2031" i="7" s="1"/>
  <c r="AD2031" i="7"/>
  <c r="AK2031" i="7" s="1"/>
  <c r="Y2032" i="7"/>
  <c r="Z2032" i="7"/>
  <c r="AG2032" i="7" s="1"/>
  <c r="AD2032" i="7"/>
  <c r="AK2032" i="7" s="1"/>
  <c r="Y2033" i="7"/>
  <c r="Z2033" i="7"/>
  <c r="AG2033" i="7" s="1"/>
  <c r="AD2033" i="7"/>
  <c r="AK2033" i="7" s="1"/>
  <c r="Y2034" i="7"/>
  <c r="Z2034" i="7"/>
  <c r="AG2034" i="7" s="1"/>
  <c r="AD2034" i="7"/>
  <c r="AK2034" i="7" s="1"/>
  <c r="Y2035" i="7"/>
  <c r="Z2035" i="7"/>
  <c r="AG2035" i="7" s="1"/>
  <c r="AD2035" i="7"/>
  <c r="AK2035" i="7" s="1"/>
  <c r="Y2036" i="7"/>
  <c r="Z2036" i="7"/>
  <c r="AG2036" i="7" s="1"/>
  <c r="AD2036" i="7"/>
  <c r="AK2036" i="7" s="1"/>
  <c r="Y2037" i="7"/>
  <c r="Z2037" i="7"/>
  <c r="AG2037" i="7" s="1"/>
  <c r="AD2037" i="7"/>
  <c r="AK2037" i="7" s="1"/>
  <c r="Y2038" i="7"/>
  <c r="Z2038" i="7"/>
  <c r="AG2038" i="7" s="1"/>
  <c r="AD2038" i="7"/>
  <c r="AK2038" i="7" s="1"/>
  <c r="Y2039" i="7"/>
  <c r="Z2039" i="7"/>
  <c r="AG2039" i="7" s="1"/>
  <c r="AD2039" i="7"/>
  <c r="AK2039" i="7" s="1"/>
  <c r="Y2040" i="7"/>
  <c r="Z2040" i="7"/>
  <c r="AG2040" i="7" s="1"/>
  <c r="AD2040" i="7"/>
  <c r="AK2040" i="7" s="1"/>
  <c r="Y2041" i="7"/>
  <c r="Z2041" i="7"/>
  <c r="AG2041" i="7" s="1"/>
  <c r="AD2041" i="7"/>
  <c r="AK2041" i="7" s="1"/>
  <c r="Y2042" i="7"/>
  <c r="Z2042" i="7"/>
  <c r="AG2042" i="7" s="1"/>
  <c r="AD2042" i="7"/>
  <c r="AK2042" i="7" s="1"/>
  <c r="Y2043" i="7"/>
  <c r="Z2043" i="7"/>
  <c r="AG2043" i="7" s="1"/>
  <c r="AD2043" i="7"/>
  <c r="AK2043" i="7" s="1"/>
  <c r="Y2044" i="7"/>
  <c r="Z2044" i="7"/>
  <c r="AG2044" i="7" s="1"/>
  <c r="AD2044" i="7"/>
  <c r="AK2044" i="7" s="1"/>
  <c r="Y2045" i="7"/>
  <c r="Z2045" i="7"/>
  <c r="AG2045" i="7" s="1"/>
  <c r="AD2045" i="7"/>
  <c r="AK2045" i="7" s="1"/>
  <c r="Y2046" i="7"/>
  <c r="Z2046" i="7"/>
  <c r="AG2046" i="7" s="1"/>
  <c r="AD2046" i="7"/>
  <c r="AK2046" i="7" s="1"/>
  <c r="Y2047" i="7"/>
  <c r="Z2047" i="7"/>
  <c r="AG2047" i="7" s="1"/>
  <c r="AD2047" i="7"/>
  <c r="AK2047" i="7" s="1"/>
  <c r="Y2048" i="7"/>
  <c r="Z2048" i="7"/>
  <c r="AG2048" i="7" s="1"/>
  <c r="AD2048" i="7"/>
  <c r="AK2048" i="7" s="1"/>
  <c r="Y2049" i="7"/>
  <c r="Z2049" i="7"/>
  <c r="AG2049" i="7" s="1"/>
  <c r="AD2049" i="7"/>
  <c r="AK2049" i="7" s="1"/>
  <c r="Y2050" i="7"/>
  <c r="Z2050" i="7"/>
  <c r="AG2050" i="7" s="1"/>
  <c r="AD2050" i="7"/>
  <c r="AK2050" i="7" s="1"/>
  <c r="Y2051" i="7"/>
  <c r="Z2051" i="7"/>
  <c r="AG2051" i="7" s="1"/>
  <c r="AD2051" i="7"/>
  <c r="AK2051" i="7" s="1"/>
  <c r="Y2052" i="7"/>
  <c r="Z2052" i="7"/>
  <c r="AG2052" i="7" s="1"/>
  <c r="AD2052" i="7"/>
  <c r="AK2052" i="7" s="1"/>
  <c r="Y2053" i="7"/>
  <c r="Z2053" i="7"/>
  <c r="AG2053" i="7" s="1"/>
  <c r="AD2053" i="7"/>
  <c r="AK2053" i="7" s="1"/>
  <c r="Y2054" i="7"/>
  <c r="Z2054" i="7"/>
  <c r="AG2054" i="7" s="1"/>
  <c r="AD2054" i="7"/>
  <c r="AK2054" i="7" s="1"/>
  <c r="Y2055" i="7"/>
  <c r="Z2055" i="7"/>
  <c r="AG2055" i="7" s="1"/>
  <c r="AD2055" i="7"/>
  <c r="AK2055" i="7" s="1"/>
  <c r="Y2056" i="7"/>
  <c r="Z2056" i="7"/>
  <c r="AG2056" i="7" s="1"/>
  <c r="AD2056" i="7"/>
  <c r="AK2056" i="7" s="1"/>
  <c r="Y2057" i="7"/>
  <c r="Z2057" i="7"/>
  <c r="AG2057" i="7" s="1"/>
  <c r="AD2057" i="7"/>
  <c r="AK2057" i="7" s="1"/>
  <c r="Y2058" i="7"/>
  <c r="Z2058" i="7"/>
  <c r="AG2058" i="7" s="1"/>
  <c r="AD2058" i="7"/>
  <c r="AK2058" i="7" s="1"/>
  <c r="Y2059" i="7"/>
  <c r="Z2059" i="7"/>
  <c r="AG2059" i="7" s="1"/>
  <c r="AD2059" i="7"/>
  <c r="AK2059" i="7" s="1"/>
  <c r="Y2060" i="7"/>
  <c r="Z2060" i="7"/>
  <c r="AG2060" i="7" s="1"/>
  <c r="AD2060" i="7"/>
  <c r="AK2060" i="7" s="1"/>
  <c r="Y2061" i="7"/>
  <c r="Z2061" i="7"/>
  <c r="AG2061" i="7" s="1"/>
  <c r="AD2061" i="7"/>
  <c r="AK2061" i="7" s="1"/>
  <c r="Y2062" i="7"/>
  <c r="Z2062" i="7"/>
  <c r="AG2062" i="7" s="1"/>
  <c r="AD2062" i="7"/>
  <c r="AK2062" i="7" s="1"/>
  <c r="Y2063" i="7"/>
  <c r="Z2063" i="7"/>
  <c r="AG2063" i="7" s="1"/>
  <c r="AD2063" i="7"/>
  <c r="AK2063" i="7" s="1"/>
  <c r="Y2064" i="7"/>
  <c r="Z2064" i="7"/>
  <c r="AG2064" i="7" s="1"/>
  <c r="AD2064" i="7"/>
  <c r="AK2064" i="7" s="1"/>
  <c r="Y2065" i="7"/>
  <c r="Z2065" i="7"/>
  <c r="AG2065" i="7" s="1"/>
  <c r="AD2065" i="7"/>
  <c r="AK2065" i="7" s="1"/>
  <c r="Y2066" i="7"/>
  <c r="Z2066" i="7"/>
  <c r="AG2066" i="7" s="1"/>
  <c r="AD2066" i="7"/>
  <c r="AK2066" i="7" s="1"/>
  <c r="Y2067" i="7"/>
  <c r="Z2067" i="7"/>
  <c r="AG2067" i="7" s="1"/>
  <c r="AD2067" i="7"/>
  <c r="AK2067" i="7" s="1"/>
  <c r="Y2068" i="7"/>
  <c r="Z2068" i="7"/>
  <c r="AG2068" i="7" s="1"/>
  <c r="AD2068" i="7"/>
  <c r="AK2068" i="7" s="1"/>
  <c r="Y2069" i="7"/>
  <c r="Z2069" i="7"/>
  <c r="AG2069" i="7" s="1"/>
  <c r="AD2069" i="7"/>
  <c r="AK2069" i="7" s="1"/>
  <c r="Y2070" i="7"/>
  <c r="Z2070" i="7"/>
  <c r="AG2070" i="7" s="1"/>
  <c r="AD2070" i="7"/>
  <c r="AK2070" i="7" s="1"/>
  <c r="Y2071" i="7"/>
  <c r="Z2071" i="7"/>
  <c r="AG2071" i="7" s="1"/>
  <c r="AD2071" i="7"/>
  <c r="AK2071" i="7" s="1"/>
  <c r="Y2072" i="7"/>
  <c r="Z2072" i="7"/>
  <c r="AG2072" i="7" s="1"/>
  <c r="AD2072" i="7"/>
  <c r="AK2072" i="7" s="1"/>
  <c r="Y2073" i="7"/>
  <c r="Z2073" i="7"/>
  <c r="AG2073" i="7" s="1"/>
  <c r="AD2073" i="7"/>
  <c r="AK2073" i="7" s="1"/>
  <c r="Y2074" i="7"/>
  <c r="Z2074" i="7"/>
  <c r="AG2074" i="7" s="1"/>
  <c r="AD2074" i="7"/>
  <c r="AK2074" i="7" s="1"/>
  <c r="Y2075" i="7"/>
  <c r="Z2075" i="7"/>
  <c r="AG2075" i="7" s="1"/>
  <c r="AD2075" i="7"/>
  <c r="AK2075" i="7" s="1"/>
  <c r="Y2076" i="7"/>
  <c r="Z2076" i="7"/>
  <c r="AG2076" i="7" s="1"/>
  <c r="AD2076" i="7"/>
  <c r="AK2076" i="7" s="1"/>
  <c r="Y2077" i="7"/>
  <c r="Z2077" i="7"/>
  <c r="AG2077" i="7" s="1"/>
  <c r="AD2077" i="7"/>
  <c r="AK2077" i="7" s="1"/>
  <c r="Y2078" i="7"/>
  <c r="Z2078" i="7"/>
  <c r="AG2078" i="7" s="1"/>
  <c r="AD2078" i="7"/>
  <c r="AK2078" i="7" s="1"/>
  <c r="AD2079" i="7"/>
  <c r="AK2079" i="7" s="1"/>
  <c r="Y2079" i="7"/>
  <c r="Z2079" i="7"/>
  <c r="AG2079" i="7" s="1"/>
  <c r="Y2080" i="7"/>
  <c r="Z2080" i="7"/>
  <c r="AG2080" i="7" s="1"/>
  <c r="AD2080" i="7"/>
  <c r="AK2080" i="7" s="1"/>
  <c r="Y2081" i="7"/>
  <c r="Z2081" i="7"/>
  <c r="AG2081" i="7" s="1"/>
  <c r="AD2081" i="7"/>
  <c r="AK2081" i="7" s="1"/>
  <c r="Y2082" i="7"/>
  <c r="Z2082" i="7"/>
  <c r="AG2082" i="7" s="1"/>
  <c r="AD2082" i="7"/>
  <c r="AK2082" i="7" s="1"/>
  <c r="Y2083" i="7"/>
  <c r="Z2083" i="7"/>
  <c r="AG2083" i="7" s="1"/>
  <c r="AD2083" i="7"/>
  <c r="AK2083" i="7" s="1"/>
  <c r="Y2084" i="7"/>
  <c r="Z2084" i="7"/>
  <c r="AG2084" i="7" s="1"/>
  <c r="AD2084" i="7"/>
  <c r="AK2084" i="7" s="1"/>
  <c r="AD2085" i="7"/>
  <c r="AK2085" i="7" s="1"/>
  <c r="Y2085" i="7"/>
  <c r="Z2085" i="7"/>
  <c r="AG2085" i="7" s="1"/>
  <c r="Y2086" i="7"/>
  <c r="Z2086" i="7"/>
  <c r="AG2086" i="7" s="1"/>
  <c r="AD2086" i="7"/>
  <c r="AK2086" i="7" s="1"/>
  <c r="AD2087" i="7"/>
  <c r="AK2087" i="7" s="1"/>
  <c r="Y2087" i="7"/>
  <c r="Z2087" i="7"/>
  <c r="AG2087" i="7" s="1"/>
  <c r="Y2088" i="7"/>
  <c r="Z2088" i="7"/>
  <c r="AG2088" i="7" s="1"/>
  <c r="AD2088" i="7"/>
  <c r="AK2088" i="7" s="1"/>
  <c r="AD2089" i="7"/>
  <c r="AK2089" i="7" s="1"/>
  <c r="Y2089" i="7"/>
  <c r="Z2089" i="7"/>
  <c r="AG2089" i="7" s="1"/>
  <c r="Y2090" i="7"/>
  <c r="Z2090" i="7"/>
  <c r="AG2090" i="7" s="1"/>
  <c r="AD2090" i="7"/>
  <c r="AK2090" i="7" s="1"/>
  <c r="AD2091" i="7"/>
  <c r="AK2091" i="7" s="1"/>
  <c r="Y2091" i="7"/>
  <c r="Z2091" i="7"/>
  <c r="AG2091" i="7" s="1"/>
  <c r="AD2092" i="7"/>
  <c r="AK2092" i="7" s="1"/>
  <c r="Y2092" i="7"/>
  <c r="Z2092" i="7"/>
  <c r="AG2092" i="7" s="1"/>
  <c r="Y2093" i="7"/>
  <c r="Z2093" i="7"/>
  <c r="AG2093" i="7" s="1"/>
  <c r="AD2093" i="7"/>
  <c r="AK2093" i="7" s="1"/>
  <c r="AD2094" i="7"/>
  <c r="AK2094" i="7" s="1"/>
  <c r="Y2094" i="7"/>
  <c r="Z2094" i="7"/>
  <c r="AG2094" i="7" s="1"/>
  <c r="Y2095" i="7"/>
  <c r="Z2095" i="7"/>
  <c r="AG2095" i="7" s="1"/>
  <c r="AD2095" i="7"/>
  <c r="AK2095" i="7" s="1"/>
  <c r="Y2096" i="7"/>
  <c r="Z2096" i="7"/>
  <c r="AG2096" i="7" s="1"/>
  <c r="AD2096" i="7"/>
  <c r="AK2096" i="7" s="1"/>
  <c r="AD2097" i="7"/>
  <c r="AK2097" i="7" s="1"/>
  <c r="Y2097" i="7"/>
  <c r="Z2097" i="7"/>
  <c r="AG2097" i="7" s="1"/>
  <c r="Y2098" i="7"/>
  <c r="Z2098" i="7"/>
  <c r="AG2098" i="7" s="1"/>
  <c r="AD2098" i="7"/>
  <c r="AK2098" i="7" s="1"/>
  <c r="AD2099" i="7"/>
  <c r="AK2099" i="7" s="1"/>
  <c r="Y2099" i="7"/>
  <c r="Z2099" i="7"/>
  <c r="AG2099" i="7" s="1"/>
  <c r="AD2100" i="7"/>
  <c r="AK2100" i="7" s="1"/>
  <c r="Y2100" i="7"/>
  <c r="Z2100" i="7"/>
  <c r="AG2100" i="7" s="1"/>
  <c r="Y2101" i="7"/>
  <c r="Z2101" i="7"/>
  <c r="AG2101" i="7" s="1"/>
  <c r="AD2101" i="7"/>
  <c r="AK2101" i="7" s="1"/>
  <c r="Y168" i="7"/>
  <c r="Z168" i="7"/>
  <c r="AG168" i="7" s="1"/>
  <c r="AD168" i="7"/>
  <c r="AK168" i="7" s="1"/>
  <c r="Y207" i="7"/>
  <c r="Z207" i="7"/>
  <c r="AG207" i="7" s="1"/>
  <c r="AD207" i="7"/>
  <c r="AK207" i="7" s="1"/>
  <c r="Y220" i="7"/>
  <c r="Z220" i="7"/>
  <c r="AG220" i="7" s="1"/>
  <c r="AD220" i="7"/>
  <c r="AK220" i="7" s="1"/>
  <c r="Y232" i="7"/>
  <c r="Z232" i="7"/>
  <c r="AG232" i="7" s="1"/>
  <c r="AD232" i="7"/>
  <c r="AK232" i="7" s="1"/>
  <c r="Y243" i="7"/>
  <c r="Z243" i="7"/>
  <c r="AG243" i="7" s="1"/>
  <c r="AD243" i="7"/>
  <c r="AK243" i="7" s="1"/>
  <c r="Y254" i="7"/>
  <c r="Z254" i="7"/>
  <c r="AG254" i="7" s="1"/>
  <c r="AD254" i="7"/>
  <c r="AK254" i="7" s="1"/>
  <c r="Y261" i="7"/>
  <c r="Z261" i="7"/>
  <c r="AG261" i="7" s="1"/>
  <c r="AD261" i="7"/>
  <c r="AK261" i="7" s="1"/>
  <c r="Y273" i="7"/>
  <c r="Z273" i="7"/>
  <c r="AG273" i="7" s="1"/>
  <c r="AD273" i="7"/>
  <c r="AK273" i="7" s="1"/>
  <c r="Y282" i="7"/>
  <c r="Z282" i="7"/>
  <c r="AG282" i="7" s="1"/>
  <c r="AD282" i="7"/>
  <c r="AK282" i="7" s="1"/>
  <c r="Y289" i="7"/>
  <c r="Z289" i="7"/>
  <c r="AG289" i="7" s="1"/>
  <c r="AD289" i="7"/>
  <c r="AK289" i="7" s="1"/>
  <c r="Y297" i="7"/>
  <c r="Z297" i="7"/>
  <c r="AG297" i="7" s="1"/>
  <c r="AD297" i="7"/>
  <c r="AK297" i="7" s="1"/>
  <c r="Y305" i="7"/>
  <c r="Z305" i="7"/>
  <c r="AG305" i="7" s="1"/>
  <c r="AD305" i="7"/>
  <c r="AK305" i="7" s="1"/>
  <c r="Y317" i="7"/>
  <c r="Z317" i="7"/>
  <c r="AG317" i="7" s="1"/>
  <c r="AD317" i="7"/>
  <c r="AK317" i="7" s="1"/>
  <c r="Y324" i="7"/>
  <c r="Z324" i="7"/>
  <c r="AG324" i="7" s="1"/>
  <c r="AD324" i="7"/>
  <c r="AK324" i="7" s="1"/>
  <c r="Y334" i="7"/>
  <c r="Z334" i="7"/>
  <c r="AG334" i="7" s="1"/>
  <c r="AD334" i="7"/>
  <c r="AK334" i="7" s="1"/>
  <c r="Y339" i="7"/>
  <c r="Z339" i="7"/>
  <c r="AG339" i="7" s="1"/>
  <c r="AD339" i="7"/>
  <c r="AK339" i="7" s="1"/>
  <c r="Y347" i="7"/>
  <c r="Z347" i="7"/>
  <c r="AG347" i="7" s="1"/>
  <c r="AD347" i="7"/>
  <c r="AK347" i="7" s="1"/>
  <c r="Y353" i="7"/>
  <c r="Z353" i="7"/>
  <c r="AG353" i="7" s="1"/>
  <c r="AD353" i="7"/>
  <c r="AK353" i="7" s="1"/>
  <c r="Y359" i="7"/>
  <c r="Z359" i="7"/>
  <c r="AG359" i="7" s="1"/>
  <c r="AD359" i="7"/>
  <c r="AK359" i="7" s="1"/>
  <c r="Y365" i="7"/>
  <c r="Z365" i="7"/>
  <c r="AG365" i="7" s="1"/>
  <c r="AD365" i="7"/>
  <c r="AK365" i="7" s="1"/>
  <c r="Y373" i="7"/>
  <c r="Z373" i="7"/>
  <c r="AG373" i="7" s="1"/>
  <c r="AD373" i="7"/>
  <c r="AK373" i="7" s="1"/>
  <c r="Y381" i="7"/>
  <c r="Z381" i="7"/>
  <c r="AG381" i="7" s="1"/>
  <c r="AD381" i="7"/>
  <c r="AK381" i="7" s="1"/>
  <c r="Y388" i="7"/>
  <c r="Z388" i="7"/>
  <c r="AG388" i="7" s="1"/>
  <c r="AD388" i="7"/>
  <c r="AK388" i="7" s="1"/>
  <c r="Y402" i="7"/>
  <c r="Z402" i="7"/>
  <c r="AG402" i="7" s="1"/>
  <c r="AD402" i="7"/>
  <c r="AK402" i="7" s="1"/>
  <c r="Y408" i="7"/>
  <c r="Z408" i="7"/>
  <c r="AG408" i="7" s="1"/>
  <c r="AD408" i="7"/>
  <c r="AK408" i="7" s="1"/>
  <c r="Y418" i="7"/>
  <c r="Z418" i="7"/>
  <c r="AG418" i="7" s="1"/>
  <c r="AD418" i="7"/>
  <c r="AK418" i="7" s="1"/>
  <c r="Y424" i="7"/>
  <c r="Z424" i="7"/>
  <c r="AG424" i="7" s="1"/>
  <c r="AD424" i="7"/>
  <c r="AK424" i="7" s="1"/>
  <c r="Y437" i="7"/>
  <c r="Z437" i="7"/>
  <c r="AG437" i="7" s="1"/>
  <c r="AD437" i="7"/>
  <c r="AK437" i="7" s="1"/>
  <c r="Y790" i="7"/>
  <c r="Z790" i="7"/>
  <c r="AG790" i="7" s="1"/>
  <c r="AD790" i="7"/>
  <c r="AK790" i="7" s="1"/>
  <c r="Y813" i="7"/>
  <c r="Z813" i="7"/>
  <c r="AG813" i="7" s="1"/>
  <c r="AD813" i="7"/>
  <c r="AK813" i="7" s="1"/>
  <c r="Y828" i="7"/>
  <c r="Z828" i="7"/>
  <c r="AG828" i="7" s="1"/>
  <c r="AD828" i="7"/>
  <c r="AK828" i="7" s="1"/>
  <c r="Y840" i="7"/>
  <c r="Z840" i="7"/>
  <c r="AG840" i="7" s="1"/>
  <c r="AD840" i="7"/>
  <c r="AK840" i="7" s="1"/>
  <c r="Y880" i="7"/>
  <c r="Z880" i="7"/>
  <c r="AG880" i="7" s="1"/>
  <c r="AD880" i="7"/>
  <c r="AK880" i="7" s="1"/>
  <c r="Y1545" i="7"/>
  <c r="Z1545" i="7"/>
  <c r="AG1545" i="7" s="1"/>
  <c r="AD1545" i="7"/>
  <c r="AK1545" i="7" s="1"/>
  <c r="Y1583" i="7"/>
  <c r="Z1583" i="7"/>
  <c r="AG1583" i="7" s="1"/>
  <c r="AD1583" i="7"/>
  <c r="AK1583" i="7" s="1"/>
  <c r="Y1590" i="7"/>
  <c r="Z1590" i="7"/>
  <c r="AG1590" i="7" s="1"/>
  <c r="AD1590" i="7"/>
  <c r="AK1590" i="7" s="1"/>
  <c r="Y1602" i="7"/>
  <c r="Z1602" i="7"/>
  <c r="AG1602" i="7" s="1"/>
  <c r="AD1602" i="7"/>
  <c r="AK1602" i="7" s="1"/>
  <c r="Y1632" i="7"/>
  <c r="Z1632" i="7"/>
  <c r="AG1632" i="7" s="1"/>
  <c r="AD1632" i="7"/>
  <c r="AK1632" i="7" s="1"/>
  <c r="Y1655" i="7"/>
  <c r="Z1655" i="7"/>
  <c r="AG1655" i="7" s="1"/>
  <c r="AD1655" i="7"/>
  <c r="AK1655" i="7" s="1"/>
  <c r="Y1667" i="7"/>
  <c r="Z1667" i="7"/>
  <c r="AG1667" i="7" s="1"/>
  <c r="AD1667" i="7"/>
  <c r="AK1667" i="7" s="1"/>
  <c r="Y1712" i="7"/>
  <c r="Z1712" i="7"/>
  <c r="AG1712" i="7" s="1"/>
  <c r="AD1712" i="7"/>
  <c r="AK1712" i="7" s="1"/>
  <c r="Y1730" i="7"/>
  <c r="Z1730" i="7"/>
  <c r="AG1730" i="7" s="1"/>
  <c r="AD1730" i="7"/>
  <c r="AK1730" i="7" s="1"/>
  <c r="Y1742" i="7"/>
  <c r="Z1742" i="7"/>
  <c r="AG1742" i="7" s="1"/>
  <c r="AD1742" i="7"/>
  <c r="AK1742" i="7" s="1"/>
  <c r="Y1760" i="7"/>
  <c r="Z1760" i="7"/>
  <c r="AG1760" i="7" s="1"/>
  <c r="AD1760" i="7"/>
  <c r="AK1760" i="7" s="1"/>
  <c r="Y428" i="7"/>
  <c r="Z428" i="7"/>
  <c r="AG428" i="7" s="1"/>
  <c r="AD428" i="7"/>
  <c r="AK428" i="7" s="1"/>
  <c r="Y800" i="7"/>
  <c r="Z800" i="7"/>
  <c r="AG800" i="7" s="1"/>
  <c r="AD800" i="7"/>
  <c r="AK800" i="7" s="1"/>
  <c r="Y809" i="7"/>
  <c r="Z809" i="7"/>
  <c r="AG809" i="7" s="1"/>
  <c r="AD809" i="7"/>
  <c r="AK809" i="7" s="1"/>
  <c r="Y822" i="7"/>
  <c r="Z822" i="7"/>
  <c r="AG822" i="7" s="1"/>
  <c r="AD822" i="7"/>
  <c r="AK822" i="7" s="1"/>
  <c r="Y833" i="7"/>
  <c r="Z833" i="7"/>
  <c r="AG833" i="7" s="1"/>
  <c r="AD833" i="7"/>
  <c r="AK833" i="7" s="1"/>
  <c r="Y838" i="7"/>
  <c r="Z838" i="7"/>
  <c r="AG838" i="7" s="1"/>
  <c r="AD838" i="7"/>
  <c r="AK838" i="7" s="1"/>
  <c r="Y844" i="7"/>
  <c r="Z844" i="7"/>
  <c r="AG844" i="7" s="1"/>
  <c r="AD844" i="7"/>
  <c r="AK844" i="7" s="1"/>
  <c r="Y875" i="7"/>
  <c r="Z875" i="7"/>
  <c r="AG875" i="7" s="1"/>
  <c r="AD875" i="7"/>
  <c r="AK875" i="7" s="1"/>
  <c r="Y1544" i="7"/>
  <c r="Z1544" i="7"/>
  <c r="AG1544" i="7" s="1"/>
  <c r="AD1544" i="7"/>
  <c r="AK1544" i="7" s="1"/>
  <c r="Y1576" i="7"/>
  <c r="Z1576" i="7"/>
  <c r="AG1576" i="7" s="1"/>
  <c r="AD1576" i="7"/>
  <c r="AK1576" i="7" s="1"/>
  <c r="Y1587" i="7"/>
  <c r="Z1587" i="7"/>
  <c r="AG1587" i="7" s="1"/>
  <c r="AD1587" i="7"/>
  <c r="AK1587" i="7" s="1"/>
  <c r="Y1600" i="7"/>
  <c r="Z1600" i="7"/>
  <c r="AG1600" i="7" s="1"/>
  <c r="AD1600" i="7"/>
  <c r="AK1600" i="7" s="1"/>
  <c r="Y1612" i="7"/>
  <c r="Z1612" i="7"/>
  <c r="AG1612" i="7" s="1"/>
  <c r="AD1612" i="7"/>
  <c r="AK1612" i="7" s="1"/>
  <c r="Y1630" i="7"/>
  <c r="Z1630" i="7"/>
  <c r="AG1630" i="7" s="1"/>
  <c r="AD1630" i="7"/>
  <c r="AK1630" i="7" s="1"/>
  <c r="Y1647" i="7"/>
  <c r="Z1647" i="7"/>
  <c r="AG1647" i="7" s="1"/>
  <c r="AD1647" i="7"/>
  <c r="AK1647" i="7" s="1"/>
  <c r="Y1651" i="7"/>
  <c r="Z1651" i="7"/>
  <c r="AG1651" i="7" s="1"/>
  <c r="AD1651" i="7"/>
  <c r="AK1651" i="7" s="1"/>
  <c r="Y1662" i="7"/>
  <c r="Z1662" i="7"/>
  <c r="AG1662" i="7" s="1"/>
  <c r="AD1662" i="7"/>
  <c r="AK1662" i="7" s="1"/>
  <c r="Y1673" i="7"/>
  <c r="Z1673" i="7"/>
  <c r="AG1673" i="7" s="1"/>
  <c r="AD1673" i="7"/>
  <c r="AK1673" i="7" s="1"/>
  <c r="Y1679" i="7"/>
  <c r="Z1679" i="7"/>
  <c r="AG1679" i="7" s="1"/>
  <c r="AD1679" i="7"/>
  <c r="AK1679" i="7" s="1"/>
  <c r="Y1687" i="7"/>
  <c r="Z1687" i="7"/>
  <c r="AG1687" i="7" s="1"/>
  <c r="AD1687" i="7"/>
  <c r="AK1687" i="7" s="1"/>
  <c r="Y1738" i="7"/>
  <c r="Z1738" i="7"/>
  <c r="AG1738" i="7" s="1"/>
  <c r="AD1738" i="7"/>
  <c r="AK1738" i="7" s="1"/>
  <c r="Y1752" i="7"/>
  <c r="Z1752" i="7"/>
  <c r="AG1752" i="7" s="1"/>
  <c r="AD1752" i="7"/>
  <c r="AK1752" i="7" s="1"/>
  <c r="AG2" i="7" l="1"/>
  <c r="AA2" i="7"/>
  <c r="AB2" i="7"/>
  <c r="AR2082" i="7" a="1"/>
  <c r="AR2082" i="7" s="1"/>
  <c r="AR2064" i="7" a="1"/>
  <c r="AR2064" i="7" s="1"/>
  <c r="AR2041" i="7" a="1"/>
  <c r="AR2041" i="7" s="1"/>
  <c r="AR2020" i="7" a="1"/>
  <c r="AR2020" i="7" s="1"/>
  <c r="AR1996" i="7" a="1"/>
  <c r="AR1996" i="7" s="1"/>
  <c r="AR1976" i="7" a="1"/>
  <c r="AR1976" i="7" s="1"/>
  <c r="AR1954" i="7" a="1"/>
  <c r="AR1954" i="7" s="1"/>
  <c r="AR1934" i="7" a="1"/>
  <c r="AR1934" i="7" s="1"/>
  <c r="AR1912" i="7" a="1"/>
  <c r="AR1912" i="7" s="1"/>
  <c r="AR1890" i="7" a="1"/>
  <c r="AR1890" i="7" s="1"/>
  <c r="AR1869" i="7" a="1"/>
  <c r="AR1869" i="7" s="1"/>
  <c r="AR1850" i="7" a="1"/>
  <c r="AR1850" i="7" s="1"/>
  <c r="AR1826" i="7" a="1"/>
  <c r="AR1826" i="7" s="1"/>
  <c r="AR1804" i="7" a="1"/>
  <c r="AR1804" i="7" s="1"/>
  <c r="AR1783" i="7" a="1"/>
  <c r="AR1783" i="7" s="1"/>
  <c r="AR1763" i="7" a="1"/>
  <c r="AR1763" i="7" s="1"/>
  <c r="AR1738" i="7" a="1"/>
  <c r="AR1738" i="7" s="1"/>
  <c r="AR1721" i="7" a="1"/>
  <c r="AR1721" i="7" s="1"/>
  <c r="AR1696" i="7" a="1"/>
  <c r="AR1696" i="7" s="1"/>
  <c r="AR1679" i="7" a="1"/>
  <c r="AR1679" i="7" s="1"/>
  <c r="AR1653" i="7" a="1"/>
  <c r="AR1653" i="7" s="1"/>
  <c r="AR1632" i="7" a="1"/>
  <c r="AR1632" i="7" s="1"/>
  <c r="AR1610" i="7" a="1"/>
  <c r="AR1610" i="7" s="1"/>
  <c r="AR1591" i="7" a="1"/>
  <c r="AR1591" i="7" s="1"/>
  <c r="AR1569" i="7" a="1"/>
  <c r="AR1569" i="7" s="1"/>
  <c r="AR1547" i="7" a="1"/>
  <c r="AR1547" i="7" s="1"/>
  <c r="AR1527" i="7" a="1"/>
  <c r="AR1527" i="7" s="1"/>
  <c r="AR1506" i="7" a="1"/>
  <c r="AR1506" i="7" s="1"/>
  <c r="AR1481" i="7" a="1"/>
  <c r="AR1481" i="7" s="1"/>
  <c r="AR1459" i="7" a="1"/>
  <c r="AR1459" i="7" s="1"/>
  <c r="AR1438" i="7" a="1"/>
  <c r="AR1438" i="7" s="1"/>
  <c r="AR1416" i="7" a="1"/>
  <c r="AR1416" i="7" s="1"/>
  <c r="AR1394" i="7" a="1"/>
  <c r="AR1394" i="7" s="1"/>
  <c r="AR1373" i="7" a="1"/>
  <c r="AR1373" i="7" s="1"/>
  <c r="AR1352" i="7" a="1"/>
  <c r="AR1352" i="7" s="1"/>
  <c r="AR1333" i="7" a="1"/>
  <c r="AR1333" i="7" s="1"/>
  <c r="AR1310" i="7" a="1"/>
  <c r="AR1310" i="7" s="1"/>
  <c r="AR1288" i="7" a="1"/>
  <c r="AR1288" i="7" s="1"/>
  <c r="AR1268" i="7" a="1"/>
  <c r="AR1268" i="7" s="1"/>
  <c r="AR1249" i="7" a="1"/>
  <c r="AR1249" i="7" s="1"/>
  <c r="AR1226" i="7" a="1"/>
  <c r="AR1226" i="7" s="1"/>
  <c r="AR1202" i="7" a="1"/>
  <c r="AR1202" i="7" s="1"/>
  <c r="AR1183" i="7" a="1"/>
  <c r="AR1183" i="7" s="1"/>
  <c r="AR1160" i="7" a="1"/>
  <c r="AR1160" i="7" s="1"/>
  <c r="AR1141" i="7" a="1"/>
  <c r="AR1141" i="7" s="1"/>
  <c r="AR1124" i="7" a="1"/>
  <c r="AR1124" i="7" s="1"/>
  <c r="AR1102" i="7" a="1"/>
  <c r="AR1102" i="7" s="1"/>
  <c r="AR1076" i="7" a="1"/>
  <c r="AR1076" i="7" s="1"/>
  <c r="AR1060" i="7" a="1"/>
  <c r="AR1060" i="7" s="1"/>
  <c r="AR1034" i="7" a="1"/>
  <c r="AR1034" i="7" s="1"/>
  <c r="AR1017" i="7" a="1"/>
  <c r="AR1017" i="7" s="1"/>
  <c r="AR993" i="7" a="1"/>
  <c r="AR993" i="7" s="1"/>
  <c r="AR974" i="7" a="1"/>
  <c r="AR974" i="7" s="1"/>
  <c r="AR953" i="7" a="1"/>
  <c r="AR953" i="7" s="1"/>
  <c r="AR931" i="7" a="1"/>
  <c r="AR931" i="7" s="1"/>
  <c r="AR911" i="7" a="1"/>
  <c r="AR911" i="7" s="1"/>
  <c r="AR890" i="7" a="1"/>
  <c r="AR890" i="7" s="1"/>
  <c r="AR870" i="7" a="1"/>
  <c r="AR870" i="7" s="1"/>
  <c r="AR847" i="7" a="1"/>
  <c r="AR847" i="7" s="1"/>
  <c r="AR829" i="7" a="1"/>
  <c r="AR829" i="7" s="1"/>
  <c r="AR807" i="7" a="1"/>
  <c r="AR807" i="7" s="1"/>
  <c r="AR788" i="7" a="1"/>
  <c r="AR788" i="7" s="1"/>
  <c r="AR766" i="7" a="1"/>
  <c r="AR766" i="7" s="1"/>
  <c r="AR744" i="7" a="1"/>
  <c r="AR744" i="7" s="1"/>
  <c r="AR725" i="7" a="1"/>
  <c r="AR725" i="7" s="1"/>
  <c r="AR707" i="7" a="1"/>
  <c r="AR707" i="7" s="1"/>
  <c r="AR682" i="7" a="1"/>
  <c r="AR682" i="7" s="1"/>
  <c r="AR663" i="7" a="1"/>
  <c r="AR663" i="7" s="1"/>
  <c r="AR645" i="7" a="1"/>
  <c r="AR645" i="7" s="1"/>
  <c r="AR625" i="7" a="1"/>
  <c r="AR625" i="7" s="1"/>
  <c r="AR602" i="7" a="1"/>
  <c r="AR602" i="7" s="1"/>
  <c r="AR583" i="7" a="1"/>
  <c r="AR583" i="7" s="1"/>
  <c r="AR564" i="7" a="1"/>
  <c r="AR564" i="7" s="1"/>
  <c r="AR542" i="7" a="1"/>
  <c r="AR542" i="7" s="1"/>
  <c r="AR521" i="7" a="1"/>
  <c r="AR521" i="7" s="1"/>
  <c r="AR499" i="7" a="1"/>
  <c r="AR499" i="7" s="1"/>
  <c r="AR480" i="7" a="1"/>
  <c r="AR480" i="7" s="1"/>
  <c r="AR463" i="7" a="1"/>
  <c r="AR463" i="7" s="1"/>
  <c r="AR439" i="7" a="1"/>
  <c r="AR439" i="7" s="1"/>
  <c r="AR418" i="7" a="1"/>
  <c r="AR418" i="7" s="1"/>
  <c r="AR403" i="7" a="1"/>
  <c r="AR403" i="7" s="1"/>
  <c r="AR282" i="7" a="1"/>
  <c r="AR282" i="7" s="1"/>
  <c r="AQ2" i="7"/>
  <c r="AQ44" i="7"/>
  <c r="AQ34" i="7"/>
  <c r="AQ26" i="7"/>
  <c r="AQ19" i="7"/>
  <c r="AQ11" i="7"/>
  <c r="AQ6" i="7"/>
  <c r="AR2093" i="7" a="1"/>
  <c r="AR2093" i="7" s="1"/>
  <c r="AS2093" i="7" s="1"/>
  <c r="AR2076" i="7" a="1"/>
  <c r="AR2076" i="7" s="1"/>
  <c r="AS2076" i="7" s="1"/>
  <c r="AR2052" i="7" a="1"/>
  <c r="AR2052" i="7" s="1"/>
  <c r="AS2052" i="7" s="1"/>
  <c r="AR2034" i="7" a="1"/>
  <c r="AR2034" i="7" s="1"/>
  <c r="AS2034" i="7" s="1"/>
  <c r="AR2017" i="7" a="1"/>
  <c r="AR2017" i="7" s="1"/>
  <c r="AS2017" i="7" s="1"/>
  <c r="AR2000" i="7" a="1"/>
  <c r="AR2000" i="7" s="1"/>
  <c r="AS2000" i="7" s="1"/>
  <c r="AR1982" i="7" a="1"/>
  <c r="AR1982" i="7" s="1"/>
  <c r="AS1982" i="7" s="1"/>
  <c r="AR1965" i="7" a="1"/>
  <c r="AR1965" i="7" s="1"/>
  <c r="AS1965" i="7" s="1"/>
  <c r="AR1947" i="7" a="1"/>
  <c r="AR1947" i="7" s="1"/>
  <c r="AR1929" i="7" a="1"/>
  <c r="AR1929" i="7" s="1"/>
  <c r="AR1914" i="7" a="1"/>
  <c r="AR1914" i="7" s="1"/>
  <c r="AR1897" i="7" a="1"/>
  <c r="AR1897" i="7" s="1"/>
  <c r="AS1897" i="7" s="1"/>
  <c r="AR1879" i="7" a="1"/>
  <c r="AR1879" i="7" s="1"/>
  <c r="AS1879" i="7" s="1"/>
  <c r="AR1861" i="7" a="1"/>
  <c r="AR1861" i="7" s="1"/>
  <c r="AS1861" i="7" s="1"/>
  <c r="AR1843" i="7" a="1"/>
  <c r="AR1843" i="7" s="1"/>
  <c r="AS1843" i="7" s="1"/>
  <c r="AR1829" i="7" a="1"/>
  <c r="AR1829" i="7" s="1"/>
  <c r="AS1829" i="7" s="1"/>
  <c r="AR1811" i="7" a="1"/>
  <c r="AR1811" i="7" s="1"/>
  <c r="AS1811" i="7" s="1"/>
  <c r="AR1793" i="7" a="1"/>
  <c r="AR1793" i="7" s="1"/>
  <c r="AR1775" i="7" a="1"/>
  <c r="AR1775" i="7" s="1"/>
  <c r="AR1757" i="7" a="1"/>
  <c r="AR1757" i="7" s="1"/>
  <c r="AR1745" i="7" a="1"/>
  <c r="AR1745" i="7" s="1"/>
  <c r="AR1728" i="7" a="1"/>
  <c r="AR1728" i="7" s="1"/>
  <c r="AR1713" i="7" a="1"/>
  <c r="AR1713" i="7" s="1"/>
  <c r="AR1695" i="7" a="1"/>
  <c r="AR1695" i="7" s="1"/>
  <c r="AR1681" i="7" a="1"/>
  <c r="AR1681" i="7" s="1"/>
  <c r="AR1658" i="7" a="1"/>
  <c r="AR1658" i="7" s="1"/>
  <c r="AR1640" i="7" a="1"/>
  <c r="AR1640" i="7" s="1"/>
  <c r="AR1621" i="7" a="1"/>
  <c r="AR1621" i="7" s="1"/>
  <c r="AR1604" i="7" a="1"/>
  <c r="AR1604" i="7" s="1"/>
  <c r="AR1585" i="7" a="1"/>
  <c r="AR1585" i="7" s="1"/>
  <c r="AR1571" i="7" a="1"/>
  <c r="AR1571" i="7" s="1"/>
  <c r="AR1553" i="7" a="1"/>
  <c r="AR1553" i="7" s="1"/>
  <c r="AR1536" i="7" a="1"/>
  <c r="AR1536" i="7" s="1"/>
  <c r="AS1536" i="7" s="1"/>
  <c r="AR1517" i="7" a="1"/>
  <c r="AR1517" i="7" s="1"/>
  <c r="AS1517" i="7" s="1"/>
  <c r="AR1499" i="7" a="1"/>
  <c r="AR1499" i="7" s="1"/>
  <c r="AS1499" i="7" s="1"/>
  <c r="AR1485" i="7" a="1"/>
  <c r="AR1485" i="7" s="1"/>
  <c r="AS1485" i="7" s="1"/>
  <c r="AR1467" i="7" a="1"/>
  <c r="AR1467" i="7" s="1"/>
  <c r="AS1467" i="7" s="1"/>
  <c r="AR1449" i="7" a="1"/>
  <c r="AR1449" i="7" s="1"/>
  <c r="AS1449" i="7" s="1"/>
  <c r="AR1431" i="7" a="1"/>
  <c r="AR1431" i="7" s="1"/>
  <c r="AS1431" i="7" s="1"/>
  <c r="AR1413" i="7" a="1"/>
  <c r="AR1413" i="7" s="1"/>
  <c r="AS1413" i="7" s="1"/>
  <c r="AR1397" i="7" a="1"/>
  <c r="AR1397" i="7" s="1"/>
  <c r="AS1397" i="7" s="1"/>
  <c r="AR1380" i="7" a="1"/>
  <c r="AR1380" i="7" s="1"/>
  <c r="AS1380" i="7" s="1"/>
  <c r="AR1361" i="7" a="1"/>
  <c r="AR1361" i="7" s="1"/>
  <c r="AS1361" i="7" s="1"/>
  <c r="AR1344" i="7" a="1"/>
  <c r="AR1344" i="7" s="1"/>
  <c r="AS1344" i="7" s="1"/>
  <c r="AR1314" i="7" a="1"/>
  <c r="AR1314" i="7" s="1"/>
  <c r="AS1314" i="7" s="1"/>
  <c r="AR1296" i="7" a="1"/>
  <c r="AR1296" i="7" s="1"/>
  <c r="AR1281" i="7" a="1"/>
  <c r="AR1281" i="7" s="1"/>
  <c r="AR1261" i="7" a="1"/>
  <c r="AR1261" i="7" s="1"/>
  <c r="AR1244" i="7" a="1"/>
  <c r="AR1244" i="7" s="1"/>
  <c r="AR1231" i="7" a="1"/>
  <c r="AR1231" i="7" s="1"/>
  <c r="AR1211" i="7" a="1"/>
  <c r="AR1211" i="7" s="1"/>
  <c r="AR1197" i="7" a="1"/>
  <c r="AR1197" i="7" s="1"/>
  <c r="AR1178" i="7" a="1"/>
  <c r="AR1178" i="7" s="1"/>
  <c r="AR1163" i="7" a="1"/>
  <c r="AR1163" i="7" s="1"/>
  <c r="AR1146" i="7" a="1"/>
  <c r="AR1146" i="7" s="1"/>
  <c r="AR1129" i="7" a="1"/>
  <c r="AR1129" i="7" s="1"/>
  <c r="AR1111" i="7" a="1"/>
  <c r="AR1111" i="7" s="1"/>
  <c r="AR1095" i="7" a="1"/>
  <c r="AR1095" i="7" s="1"/>
  <c r="AR1079" i="7" a="1"/>
  <c r="AR1079" i="7" s="1"/>
  <c r="AR1062" i="7" a="1"/>
  <c r="AR1062" i="7" s="1"/>
  <c r="AR1045" i="7" a="1"/>
  <c r="AR1045" i="7" s="1"/>
  <c r="AR1028" i="7" a="1"/>
  <c r="AR1028" i="7" s="1"/>
  <c r="AR1011" i="7" a="1"/>
  <c r="AR1011" i="7" s="1"/>
  <c r="AR997" i="7" a="1"/>
  <c r="AR997" i="7" s="1"/>
  <c r="AR980" i="7" a="1"/>
  <c r="AR980" i="7" s="1"/>
  <c r="AR965" i="7" a="1"/>
  <c r="AR965" i="7" s="1"/>
  <c r="AR948" i="7" a="1"/>
  <c r="AR948" i="7" s="1"/>
  <c r="AR935" i="7" a="1"/>
  <c r="AR935" i="7" s="1"/>
  <c r="AR919" i="7" a="1"/>
  <c r="AR919" i="7" s="1"/>
  <c r="AR902" i="7" a="1"/>
  <c r="AR902" i="7" s="1"/>
  <c r="AR883" i="7" a="1"/>
  <c r="AR883" i="7" s="1"/>
  <c r="AR866" i="7" a="1"/>
  <c r="AR866" i="7" s="1"/>
  <c r="AR851" i="7" a="1"/>
  <c r="AR851" i="7" s="1"/>
  <c r="AR834" i="7" a="1"/>
  <c r="AR834" i="7" s="1"/>
  <c r="AR817" i="7" a="1"/>
  <c r="AR817" i="7" s="1"/>
  <c r="AR800" i="7" a="1"/>
  <c r="AR800" i="7" s="1"/>
  <c r="AR783" i="7" a="1"/>
  <c r="AR783" i="7" s="1"/>
  <c r="AR768" i="7" a="1"/>
  <c r="AR768" i="7" s="1"/>
  <c r="AR751" i="7" a="1"/>
  <c r="AR751" i="7" s="1"/>
  <c r="AR734" i="7" a="1"/>
  <c r="AR734" i="7" s="1"/>
  <c r="AR717" i="7" a="1"/>
  <c r="AR717" i="7" s="1"/>
  <c r="AR700" i="7" a="1"/>
  <c r="AR700" i="7" s="1"/>
  <c r="AR685" i="7" a="1"/>
  <c r="AR685" i="7" s="1"/>
  <c r="AR671" i="7" a="1"/>
  <c r="AR671" i="7" s="1"/>
  <c r="AR654" i="7" a="1"/>
  <c r="AR654" i="7" s="1"/>
  <c r="AR641" i="7" a="1"/>
  <c r="AR641" i="7" s="1"/>
  <c r="AR624" i="7" a="1"/>
  <c r="AR624" i="7" s="1"/>
  <c r="AR609" i="7" a="1"/>
  <c r="AR609" i="7" s="1"/>
  <c r="AR593" i="7" a="1"/>
  <c r="AR593" i="7" s="1"/>
  <c r="AR576" i="7" a="1"/>
  <c r="AR576" i="7" s="1"/>
  <c r="AR561" i="7" a="1"/>
  <c r="AR561" i="7" s="1"/>
  <c r="AR548" i="7" a="1"/>
  <c r="AR548" i="7" s="1"/>
  <c r="AR531" i="7" a="1"/>
  <c r="AR531" i="7" s="1"/>
  <c r="AR514" i="7" a="1"/>
  <c r="AR514" i="7" s="1"/>
  <c r="AR498" i="7" a="1"/>
  <c r="AR498" i="7" s="1"/>
  <c r="AR484" i="7" a="1"/>
  <c r="AR484" i="7" s="1"/>
  <c r="AR467" i="7" a="1"/>
  <c r="AR467" i="7" s="1"/>
  <c r="AR451" i="7" a="1"/>
  <c r="AR451" i="7" s="1"/>
  <c r="AR434" i="7" a="1"/>
  <c r="AR434" i="7" s="1"/>
  <c r="AR422" i="7" a="1"/>
  <c r="AR422" i="7" s="1"/>
  <c r="AR405" i="7" a="1"/>
  <c r="AR405" i="7" s="1"/>
  <c r="AR389" i="7" a="1"/>
  <c r="AR389" i="7" s="1"/>
  <c r="AR371" i="7" a="1"/>
  <c r="AR371" i="7" s="1"/>
  <c r="AR355" i="7" a="1"/>
  <c r="AR355" i="7" s="1"/>
  <c r="AR337" i="7" a="1"/>
  <c r="AR337" i="7" s="1"/>
  <c r="AR323" i="7" a="1"/>
  <c r="AR323" i="7" s="1"/>
  <c r="AR307" i="7" a="1"/>
  <c r="AR307" i="7" s="1"/>
  <c r="AR290" i="7" a="1"/>
  <c r="AR290" i="7" s="1"/>
  <c r="AR273" i="7" a="1"/>
  <c r="AR273" i="7" s="1"/>
  <c r="AR267" i="7" a="1"/>
  <c r="AR267" i="7" s="1"/>
  <c r="AR265" i="7" a="1"/>
  <c r="AR265" i="7" s="1"/>
  <c r="AR263" i="7" a="1"/>
  <c r="AR263" i="7" s="1"/>
  <c r="AR261" i="7" a="1"/>
  <c r="AR261" i="7" s="1"/>
  <c r="AR259" i="7" a="1"/>
  <c r="AR259" i="7" s="1"/>
  <c r="AR258" i="7" a="1"/>
  <c r="AR258" i="7" s="1"/>
  <c r="AR256" i="7" a="1"/>
  <c r="AR256" i="7" s="1"/>
  <c r="AR254" i="7" a="1"/>
  <c r="AR254" i="7" s="1"/>
  <c r="AR252" i="7" a="1"/>
  <c r="AR252" i="7" s="1"/>
  <c r="AR250" i="7" a="1"/>
  <c r="AR250" i="7" s="1"/>
  <c r="AR248" i="7" a="1"/>
  <c r="AR248" i="7" s="1"/>
  <c r="AR246" i="7" a="1"/>
  <c r="AR246" i="7" s="1"/>
  <c r="AR244" i="7" a="1"/>
  <c r="AR244" i="7" s="1"/>
  <c r="AR242" i="7" a="1"/>
  <c r="AR242" i="7" s="1"/>
  <c r="AR240" i="7" a="1"/>
  <c r="AR240" i="7" s="1"/>
  <c r="AR238" i="7" a="1"/>
  <c r="AR238" i="7" s="1"/>
  <c r="AR236" i="7" a="1"/>
  <c r="AR236" i="7" s="1"/>
  <c r="AR234" i="7" a="1"/>
  <c r="AR234" i="7" s="1"/>
  <c r="AR232" i="7" a="1"/>
  <c r="AR232" i="7" s="1"/>
  <c r="AR230" i="7" a="1"/>
  <c r="AR230" i="7" s="1"/>
  <c r="AR228" i="7" a="1"/>
  <c r="AR228" i="7" s="1"/>
  <c r="AR226" i="7" a="1"/>
  <c r="AR226" i="7" s="1"/>
  <c r="AR224" i="7" a="1"/>
  <c r="AR224" i="7" s="1"/>
  <c r="AR222" i="7" a="1"/>
  <c r="AR222" i="7" s="1"/>
  <c r="AR220" i="7" a="1"/>
  <c r="AR220" i="7" s="1"/>
  <c r="AR218" i="7" a="1"/>
  <c r="AR218" i="7" s="1"/>
  <c r="AR216" i="7" a="1"/>
  <c r="AR216" i="7" s="1"/>
  <c r="AR214" i="7" a="1"/>
  <c r="AR214" i="7" s="1"/>
  <c r="AR212" i="7" a="1"/>
  <c r="AR212" i="7" s="1"/>
  <c r="AR210" i="7" a="1"/>
  <c r="AR210" i="7" s="1"/>
  <c r="AR208" i="7" a="1"/>
  <c r="AR208" i="7" s="1"/>
  <c r="AR206" i="7" a="1"/>
  <c r="AR206" i="7" s="1"/>
  <c r="AR204" i="7" a="1"/>
  <c r="AR204" i="7" s="1"/>
  <c r="AR202" i="7" a="1"/>
  <c r="AR202" i="7" s="1"/>
  <c r="AR200" i="7" a="1"/>
  <c r="AR200" i="7" s="1"/>
  <c r="AR198" i="7" a="1"/>
  <c r="AR198" i="7" s="1"/>
  <c r="AR196" i="7" a="1"/>
  <c r="AR196" i="7" s="1"/>
  <c r="AR194" i="7" a="1"/>
  <c r="AR194" i="7" s="1"/>
  <c r="AR192" i="7" a="1"/>
  <c r="AR192" i="7" s="1"/>
  <c r="AR190" i="7" a="1"/>
  <c r="AR190" i="7" s="1"/>
  <c r="AR188" i="7" a="1"/>
  <c r="AR188" i="7" s="1"/>
  <c r="AR186" i="7" a="1"/>
  <c r="AR186" i="7" s="1"/>
  <c r="AR184" i="7" a="1"/>
  <c r="AR184" i="7" s="1"/>
  <c r="AR182" i="7" a="1"/>
  <c r="AR182" i="7" s="1"/>
  <c r="AR180" i="7" a="1"/>
  <c r="AR180" i="7" s="1"/>
  <c r="AR178" i="7" a="1"/>
  <c r="AR178" i="7" s="1"/>
  <c r="AR176" i="7" a="1"/>
  <c r="AR176" i="7" s="1"/>
  <c r="AR174" i="7" a="1"/>
  <c r="AR174" i="7" s="1"/>
  <c r="AR172" i="7" a="1"/>
  <c r="AR172" i="7" s="1"/>
  <c r="AR170" i="7" a="1"/>
  <c r="AR170" i="7" s="1"/>
  <c r="AR168" i="7" a="1"/>
  <c r="AR168" i="7" s="1"/>
  <c r="AR166" i="7" a="1"/>
  <c r="AR166" i="7" s="1"/>
  <c r="AR164" i="7" a="1"/>
  <c r="AR164" i="7" s="1"/>
  <c r="AR162" i="7" a="1"/>
  <c r="AR162" i="7" s="1"/>
  <c r="AR160" i="7" a="1"/>
  <c r="AR160" i="7" s="1"/>
  <c r="AR158" i="7" a="1"/>
  <c r="AR158" i="7" s="1"/>
  <c r="AR156" i="7" a="1"/>
  <c r="AR156" i="7" s="1"/>
  <c r="AR154" i="7" a="1"/>
  <c r="AR154" i="7" s="1"/>
  <c r="AR152" i="7" a="1"/>
  <c r="AR152" i="7" s="1"/>
  <c r="AR150" i="7" a="1"/>
  <c r="AR150" i="7" s="1"/>
  <c r="AR148" i="7" a="1"/>
  <c r="AR148" i="7" s="1"/>
  <c r="AR145" i="7" a="1"/>
  <c r="AR145" i="7" s="1"/>
  <c r="AR143" i="7" a="1"/>
  <c r="AR143" i="7" s="1"/>
  <c r="AR141" i="7" a="1"/>
  <c r="AR141" i="7" s="1"/>
  <c r="AR139" i="7" a="1"/>
  <c r="AR139" i="7" s="1"/>
  <c r="AR137" i="7" a="1"/>
  <c r="AR137" i="7" s="1"/>
  <c r="AR136" i="7" a="1"/>
  <c r="AR136" i="7" s="1"/>
  <c r="AR134" i="7" a="1"/>
  <c r="AR134" i="7" s="1"/>
  <c r="AR132" i="7" a="1"/>
  <c r="AR132" i="7" s="1"/>
  <c r="AR131" i="7" a="1"/>
  <c r="AR131" i="7" s="1"/>
  <c r="AR130" i="7" a="1"/>
  <c r="AR130" i="7" s="1"/>
  <c r="AR129" i="7" a="1"/>
  <c r="AR129" i="7" s="1"/>
  <c r="AR128" i="7" a="1"/>
  <c r="AR128" i="7" s="1"/>
  <c r="AR127" i="7" a="1"/>
  <c r="AR127" i="7" s="1"/>
  <c r="AR126" i="7" a="1"/>
  <c r="AR126" i="7" s="1"/>
  <c r="AR125" i="7" a="1"/>
  <c r="AR125" i="7" s="1"/>
  <c r="AR124" i="7" a="1"/>
  <c r="AR124" i="7" s="1"/>
  <c r="AR123" i="7" a="1"/>
  <c r="AR123" i="7" s="1"/>
  <c r="AR122" i="7" a="1"/>
  <c r="AR122" i="7" s="1"/>
  <c r="AR121" i="7" a="1"/>
  <c r="AR121" i="7" s="1"/>
  <c r="AR120" i="7" a="1"/>
  <c r="AR120" i="7" s="1"/>
  <c r="AR119" i="7" a="1"/>
  <c r="AR119" i="7" s="1"/>
  <c r="AR118" i="7" a="1"/>
  <c r="AR118" i="7" s="1"/>
  <c r="AR117" i="7" a="1"/>
  <c r="AR117" i="7" s="1"/>
  <c r="AR116" i="7" a="1"/>
  <c r="AR116" i="7" s="1"/>
  <c r="AR115" i="7" a="1"/>
  <c r="AR115" i="7" s="1"/>
  <c r="AR114" i="7" a="1"/>
  <c r="AR114" i="7" s="1"/>
  <c r="AR113" i="7" a="1"/>
  <c r="AR113" i="7" s="1"/>
  <c r="AR112" i="7" a="1"/>
  <c r="AR112" i="7" s="1"/>
  <c r="AR111" i="7" a="1"/>
  <c r="AR111" i="7" s="1"/>
  <c r="AR110" i="7" a="1"/>
  <c r="AR110" i="7" s="1"/>
  <c r="AR109" i="7" a="1"/>
  <c r="AR109" i="7" s="1"/>
  <c r="AR108" i="7" a="1"/>
  <c r="AR108" i="7" s="1"/>
  <c r="AR107" i="7" a="1"/>
  <c r="AR107" i="7" s="1"/>
  <c r="AR106" i="7" a="1"/>
  <c r="AR106" i="7" s="1"/>
  <c r="AR105" i="7" a="1"/>
  <c r="AR105" i="7" s="1"/>
  <c r="AR104" i="7" a="1"/>
  <c r="AR104" i="7" s="1"/>
  <c r="AR103" i="7" a="1"/>
  <c r="AR103" i="7" s="1"/>
  <c r="AR102" i="7" a="1"/>
  <c r="AR102" i="7" s="1"/>
  <c r="AR101" i="7" a="1"/>
  <c r="AR101" i="7" s="1"/>
  <c r="AR100" i="7" a="1"/>
  <c r="AR100" i="7" s="1"/>
  <c r="AR99" i="7" a="1"/>
  <c r="AR99" i="7" s="1"/>
  <c r="AR98" i="7" a="1"/>
  <c r="AR98" i="7" s="1"/>
  <c r="AR97" i="7" a="1"/>
  <c r="AR97" i="7" s="1"/>
  <c r="AR96" i="7" a="1"/>
  <c r="AR96" i="7" s="1"/>
  <c r="AR95" i="7" a="1"/>
  <c r="AR95" i="7" s="1"/>
  <c r="AR94" i="7" a="1"/>
  <c r="AR94" i="7" s="1"/>
  <c r="AR93" i="7" a="1"/>
  <c r="AR93" i="7" s="1"/>
  <c r="AR92" i="7" a="1"/>
  <c r="AR92" i="7" s="1"/>
  <c r="AR91" i="7" a="1"/>
  <c r="AR91" i="7" s="1"/>
  <c r="AR90" i="7" a="1"/>
  <c r="AR90" i="7" s="1"/>
  <c r="AR89" i="7" a="1"/>
  <c r="AR89" i="7" s="1"/>
  <c r="AR88" i="7" a="1"/>
  <c r="AR88" i="7" s="1"/>
  <c r="AR87" i="7" a="1"/>
  <c r="AR87" i="7" s="1"/>
  <c r="AR86" i="7" a="1"/>
  <c r="AR86" i="7" s="1"/>
  <c r="AR85" i="7" a="1"/>
  <c r="AR85" i="7" s="1"/>
  <c r="AR84" i="7" a="1"/>
  <c r="AR84" i="7" s="1"/>
  <c r="AR83" i="7" a="1"/>
  <c r="AR83" i="7" s="1"/>
  <c r="AR82" i="7" a="1"/>
  <c r="AR82" i="7" s="1"/>
  <c r="AR81" i="7" a="1"/>
  <c r="AR81" i="7" s="1"/>
  <c r="AR80" i="7" a="1"/>
  <c r="AR80" i="7" s="1"/>
  <c r="AR79" i="7" a="1"/>
  <c r="AR79" i="7" s="1"/>
  <c r="AR78" i="7" a="1"/>
  <c r="AR78" i="7" s="1"/>
  <c r="AR77" i="7" a="1"/>
  <c r="AR77" i="7" s="1"/>
  <c r="AR76" i="7" a="1"/>
  <c r="AR76" i="7" s="1"/>
  <c r="AR75" i="7" a="1"/>
  <c r="AR75" i="7" s="1"/>
  <c r="AR74" i="7" a="1"/>
  <c r="AR74" i="7" s="1"/>
  <c r="AR73" i="7" a="1"/>
  <c r="AR73" i="7" s="1"/>
  <c r="AR72" i="7" a="1"/>
  <c r="AR72" i="7" s="1"/>
  <c r="AR71" i="7" a="1"/>
  <c r="AR71" i="7" s="1"/>
  <c r="AR70" i="7" a="1"/>
  <c r="AR70" i="7" s="1"/>
  <c r="AR69" i="7" a="1"/>
  <c r="AR69" i="7" s="1"/>
  <c r="AR68" i="7" a="1"/>
  <c r="AR68" i="7" s="1"/>
  <c r="AR67" i="7" a="1"/>
  <c r="AR67" i="7" s="1"/>
  <c r="AR66" i="7" a="1"/>
  <c r="AR66" i="7" s="1"/>
  <c r="AR65" i="7" a="1"/>
  <c r="AR65" i="7" s="1"/>
  <c r="AR64" i="7" a="1"/>
  <c r="AR64" i="7" s="1"/>
  <c r="AR63" i="7" a="1"/>
  <c r="AR63" i="7" s="1"/>
  <c r="AR62" i="7" a="1"/>
  <c r="AR62" i="7" s="1"/>
  <c r="AR61" i="7" a="1"/>
  <c r="AR61" i="7" s="1"/>
  <c r="AR60" i="7" a="1"/>
  <c r="AR60" i="7" s="1"/>
  <c r="AR59" i="7" a="1"/>
  <c r="AR59" i="7" s="1"/>
  <c r="AR58" i="7" a="1"/>
  <c r="AR58" i="7" s="1"/>
  <c r="AR57" i="7" a="1"/>
  <c r="AR57" i="7" s="1"/>
  <c r="AR56" i="7" a="1"/>
  <c r="AR56" i="7" s="1"/>
  <c r="AR55" i="7" a="1"/>
  <c r="AR55" i="7" s="1"/>
  <c r="AR54" i="7" a="1"/>
  <c r="AR54" i="7" s="1"/>
  <c r="AR53" i="7" a="1"/>
  <c r="AR53" i="7" s="1"/>
  <c r="AR52" i="7" a="1"/>
  <c r="AR52" i="7" s="1"/>
  <c r="AR51" i="7" a="1"/>
  <c r="AR51" i="7" s="1"/>
  <c r="AR50" i="7" a="1"/>
  <c r="AR50" i="7" s="1"/>
  <c r="AR49" i="7" a="1"/>
  <c r="AR49" i="7" s="1"/>
  <c r="AR48" i="7" a="1"/>
  <c r="AR48" i="7" s="1"/>
  <c r="AR47" i="7" a="1"/>
  <c r="AR47" i="7" s="1"/>
  <c r="AR46" i="7" a="1"/>
  <c r="AR46" i="7" s="1"/>
  <c r="AR45" i="7" a="1"/>
  <c r="AR45" i="7" s="1"/>
  <c r="AR44" i="7" a="1"/>
  <c r="AR44" i="7" s="1"/>
  <c r="AR43" i="7" a="1"/>
  <c r="AR43" i="7" s="1"/>
  <c r="AR42" i="7" a="1"/>
  <c r="AR42" i="7" s="1"/>
  <c r="AR41" i="7" a="1"/>
  <c r="AR41" i="7" s="1"/>
  <c r="AR40" i="7" a="1"/>
  <c r="AR40" i="7" s="1"/>
  <c r="AR39" i="7" a="1"/>
  <c r="AR39" i="7" s="1"/>
  <c r="AR38" i="7" a="1"/>
  <c r="AR38" i="7" s="1"/>
  <c r="AR37" i="7" a="1"/>
  <c r="AR37" i="7" s="1"/>
  <c r="AR36" i="7" a="1"/>
  <c r="AR36" i="7" s="1"/>
  <c r="AR35" i="7" a="1"/>
  <c r="AR35" i="7" s="1"/>
  <c r="AR34" i="7" a="1"/>
  <c r="AR34" i="7" s="1"/>
  <c r="AR33" i="7" a="1"/>
  <c r="AR33" i="7" s="1"/>
  <c r="AR32" i="7" a="1"/>
  <c r="AR32" i="7" s="1"/>
  <c r="AR31" i="7" a="1"/>
  <c r="AR31" i="7" s="1"/>
  <c r="AR30" i="7" a="1"/>
  <c r="AR30" i="7" s="1"/>
  <c r="AR29" i="7" a="1"/>
  <c r="AR29" i="7" s="1"/>
  <c r="AR28" i="7" a="1"/>
  <c r="AR28" i="7" s="1"/>
  <c r="AR27" i="7" a="1"/>
  <c r="AR27" i="7" s="1"/>
  <c r="AR26" i="7" a="1"/>
  <c r="AR26" i="7" s="1"/>
  <c r="AR25" i="7" a="1"/>
  <c r="AR25" i="7" s="1"/>
  <c r="AR24" i="7" a="1"/>
  <c r="AR24" i="7" s="1"/>
  <c r="AR23" i="7" a="1"/>
  <c r="AR23" i="7" s="1"/>
  <c r="AR22" i="7" a="1"/>
  <c r="AR22" i="7" s="1"/>
  <c r="AR21" i="7" a="1"/>
  <c r="AR21" i="7" s="1"/>
  <c r="AR20" i="7" a="1"/>
  <c r="AR20" i="7" s="1"/>
  <c r="AR19" i="7" a="1"/>
  <c r="AR19" i="7" s="1"/>
  <c r="AQ38" i="7"/>
  <c r="AR2094" i="7" a="1"/>
  <c r="AR2094" i="7" s="1"/>
  <c r="AS2094" i="7" s="1"/>
  <c r="AR2075" i="7" a="1"/>
  <c r="AR2075" i="7" s="1"/>
  <c r="AS2075" i="7" s="1"/>
  <c r="AR2058" i="7" a="1"/>
  <c r="AR2058" i="7" s="1"/>
  <c r="AS2058" i="7" s="1"/>
  <c r="AR2039" i="7" a="1"/>
  <c r="AR2039" i="7" s="1"/>
  <c r="AS2039" i="7" s="1"/>
  <c r="AR2022" i="7" a="1"/>
  <c r="AR2022" i="7" s="1"/>
  <c r="AS2022" i="7" s="1"/>
  <c r="AR2006" i="7" a="1"/>
  <c r="AR2006" i="7" s="1"/>
  <c r="AS2006" i="7" s="1"/>
  <c r="AR1988" i="7" a="1"/>
  <c r="AR1988" i="7" s="1"/>
  <c r="AS1988" i="7" s="1"/>
  <c r="AR1970" i="7" a="1"/>
  <c r="AR1970" i="7" s="1"/>
  <c r="AS1970" i="7" s="1"/>
  <c r="AR1952" i="7" a="1"/>
  <c r="AR1952" i="7" s="1"/>
  <c r="AS1952" i="7" s="1"/>
  <c r="AR1938" i="7" a="1"/>
  <c r="AR1938" i="7" s="1"/>
  <c r="AS1938" i="7" s="1"/>
  <c r="AR1918" i="7" a="1"/>
  <c r="AR1918" i="7" s="1"/>
  <c r="AS1918" i="7" s="1"/>
  <c r="AR1900" i="7" a="1"/>
  <c r="AR1900" i="7" s="1"/>
  <c r="AS1900" i="7" s="1"/>
  <c r="AR1882" i="7" a="1"/>
  <c r="AR1882" i="7" s="1"/>
  <c r="AS1882" i="7" s="1"/>
  <c r="AR1864" i="7" a="1"/>
  <c r="AR1864" i="7" s="1"/>
  <c r="AS1864" i="7" s="1"/>
  <c r="AR1844" i="7" a="1"/>
  <c r="AR1844" i="7" s="1"/>
  <c r="AS1844" i="7" s="1"/>
  <c r="AR1832" i="7" a="1"/>
  <c r="AR1832" i="7" s="1"/>
  <c r="AS1832" i="7" s="1"/>
  <c r="AR1814" i="7" a="1"/>
  <c r="AR1814" i="7" s="1"/>
  <c r="AS1814" i="7" s="1"/>
  <c r="AR1794" i="7" a="1"/>
  <c r="AR1794" i="7" s="1"/>
  <c r="AR1776" i="7" a="1"/>
  <c r="AR1776" i="7" s="1"/>
  <c r="AR1759" i="7" a="1"/>
  <c r="AR1759" i="7" s="1"/>
  <c r="AR1746" i="7" a="1"/>
  <c r="AR1746" i="7" s="1"/>
  <c r="AR1725" i="7" a="1"/>
  <c r="AR1725" i="7" s="1"/>
  <c r="AR1706" i="7" a="1"/>
  <c r="AR1706" i="7" s="1"/>
  <c r="AR1688" i="7" a="1"/>
  <c r="AR1688" i="7" s="1"/>
  <c r="AR1670" i="7" a="1"/>
  <c r="AR1670" i="7" s="1"/>
  <c r="AR1652" i="7" a="1"/>
  <c r="AR1652" i="7" s="1"/>
  <c r="AR1638" i="7" a="1"/>
  <c r="AR1638" i="7" s="1"/>
  <c r="AR1620" i="7" a="1"/>
  <c r="AR1620" i="7" s="1"/>
  <c r="AR1602" i="7" a="1"/>
  <c r="AR1602" i="7" s="1"/>
  <c r="AR1584" i="7" a="1"/>
  <c r="AR1584" i="7" s="1"/>
  <c r="AR1566" i="7" a="1"/>
  <c r="AR1566" i="7" s="1"/>
  <c r="AR1552" i="7" a="1"/>
  <c r="AR1552" i="7" s="1"/>
  <c r="AR1532" i="7" a="1"/>
  <c r="AR1532" i="7" s="1"/>
  <c r="AR1513" i="7" a="1"/>
  <c r="AR1513" i="7" s="1"/>
  <c r="AR1495" i="7" a="1"/>
  <c r="AR1495" i="7" s="1"/>
  <c r="AS1495" i="7" s="1"/>
  <c r="AR1476" i="7" a="1"/>
  <c r="AR1476" i="7" s="1"/>
  <c r="AS1476" i="7" s="1"/>
  <c r="AR1458" i="7" a="1"/>
  <c r="AR1458" i="7" s="1"/>
  <c r="AS1458" i="7" s="1"/>
  <c r="AR1444" i="7" a="1"/>
  <c r="AR1444" i="7" s="1"/>
  <c r="AS1444" i="7" s="1"/>
  <c r="AR1426" i="7" a="1"/>
  <c r="AR1426" i="7" s="1"/>
  <c r="AS1426" i="7" s="1"/>
  <c r="AR1408" i="7" a="1"/>
  <c r="AR1408" i="7" s="1"/>
  <c r="AS1408" i="7" s="1"/>
  <c r="AR1390" i="7" a="1"/>
  <c r="AR1390" i="7" s="1"/>
  <c r="AR1371" i="7" a="1"/>
  <c r="AR1371" i="7" s="1"/>
  <c r="AR1354" i="7" a="1"/>
  <c r="AR1354" i="7" s="1"/>
  <c r="AR1338" i="7" a="1"/>
  <c r="AR1338" i="7" s="1"/>
  <c r="AR1321" i="7" a="1"/>
  <c r="AR1321" i="7" s="1"/>
  <c r="AR1303" i="7" a="1"/>
  <c r="AR1303" i="7" s="1"/>
  <c r="AS1303" i="7" s="1"/>
  <c r="AR1282" i="7" a="1"/>
  <c r="AR1282" i="7" s="1"/>
  <c r="AS1282" i="7" s="1"/>
  <c r="AR1265" i="7" a="1"/>
  <c r="AR1265" i="7" s="1"/>
  <c r="AS1265" i="7" s="1"/>
  <c r="AR1251" i="7" a="1"/>
  <c r="AR1251" i="7" s="1"/>
  <c r="AS1251" i="7" s="1"/>
  <c r="AR1233" i="7" a="1"/>
  <c r="AR1233" i="7" s="1"/>
  <c r="AS1233" i="7" s="1"/>
  <c r="AR1215" i="7" a="1"/>
  <c r="AR1215" i="7" s="1"/>
  <c r="AS1215" i="7" s="1"/>
  <c r="AR1195" i="7" a="1"/>
  <c r="AR1195" i="7" s="1"/>
  <c r="AR1175" i="7" a="1"/>
  <c r="AR1175" i="7" s="1"/>
  <c r="AR1157" i="7" a="1"/>
  <c r="AR1157" i="7" s="1"/>
  <c r="AR1142" i="7" a="1"/>
  <c r="AR1142" i="7" s="1"/>
  <c r="AS1142" i="7" s="1"/>
  <c r="AR1125" i="7" a="1"/>
  <c r="AR1125" i="7" s="1"/>
  <c r="AR1108" i="7" a="1"/>
  <c r="AR1108" i="7" s="1"/>
  <c r="AR1091" i="7" a="1"/>
  <c r="AR1091" i="7" s="1"/>
  <c r="AR1074" i="7" a="1"/>
  <c r="AR1074" i="7" s="1"/>
  <c r="AR1057" i="7" a="1"/>
  <c r="AR1057" i="7" s="1"/>
  <c r="AR1042" i="7" a="1"/>
  <c r="AR1042" i="7" s="1"/>
  <c r="AR1024" i="7" a="1"/>
  <c r="AR1024" i="7" s="1"/>
  <c r="AR1007" i="7" a="1"/>
  <c r="AR1007" i="7" s="1"/>
  <c r="AR990" i="7" a="1"/>
  <c r="AR990" i="7" s="1"/>
  <c r="AS990" i="7" s="1"/>
  <c r="AR976" i="7" a="1"/>
  <c r="AR976" i="7" s="1"/>
  <c r="AS976" i="7" s="1"/>
  <c r="AR959" i="7" a="1"/>
  <c r="AR959" i="7" s="1"/>
  <c r="AS959" i="7" s="1"/>
  <c r="AR940" i="7" a="1"/>
  <c r="AR940" i="7" s="1"/>
  <c r="AR923" i="7" a="1"/>
  <c r="AR923" i="7" s="1"/>
  <c r="AS923" i="7" s="1"/>
  <c r="AR904" i="7" a="1"/>
  <c r="AR904" i="7" s="1"/>
  <c r="AS904" i="7" s="1"/>
  <c r="AR887" i="7" a="1"/>
  <c r="AR887" i="7" s="1"/>
  <c r="AR873" i="7" a="1"/>
  <c r="AR873" i="7" s="1"/>
  <c r="AR856" i="7" a="1"/>
  <c r="AR856" i="7" s="1"/>
  <c r="AR839" i="7" a="1"/>
  <c r="AR839" i="7" s="1"/>
  <c r="AR822" i="7" a="1"/>
  <c r="AR822" i="7" s="1"/>
  <c r="AR805" i="7" a="1"/>
  <c r="AR805" i="7" s="1"/>
  <c r="AR791" i="7" a="1"/>
  <c r="AR791" i="7" s="1"/>
  <c r="AS791" i="7" s="1"/>
  <c r="AR774" i="7" a="1"/>
  <c r="AR774" i="7" s="1"/>
  <c r="AS774" i="7" s="1"/>
  <c r="AR758" i="7" a="1"/>
  <c r="AR758" i="7" s="1"/>
  <c r="AS758" i="7" s="1"/>
  <c r="AR741" i="7" a="1"/>
  <c r="AR741" i="7" s="1"/>
  <c r="AR724" i="7" a="1"/>
  <c r="AR724" i="7" s="1"/>
  <c r="AR710" i="7" a="1"/>
  <c r="AR710" i="7" s="1"/>
  <c r="AR693" i="7" a="1"/>
  <c r="AR693" i="7" s="1"/>
  <c r="AR676" i="7" a="1"/>
  <c r="AR676" i="7" s="1"/>
  <c r="AR661" i="7" a="1"/>
  <c r="AR661" i="7" s="1"/>
  <c r="AR644" i="7" a="1"/>
  <c r="AR644" i="7" s="1"/>
  <c r="AR629" i="7" a="1"/>
  <c r="AR629" i="7" s="1"/>
  <c r="AR613" i="7" a="1"/>
  <c r="AR613" i="7" s="1"/>
  <c r="AR596" i="7" a="1"/>
  <c r="AR596" i="7" s="1"/>
  <c r="AR579" i="7" a="1"/>
  <c r="AR579" i="7" s="1"/>
  <c r="AR562" i="7" a="1"/>
  <c r="AR562" i="7" s="1"/>
  <c r="AR547" i="7" a="1"/>
  <c r="AR547" i="7" s="1"/>
  <c r="AR530" i="7" a="1"/>
  <c r="AR530" i="7" s="1"/>
  <c r="AR513" i="7" a="1"/>
  <c r="AR513" i="7" s="1"/>
  <c r="AR496" i="7" a="1"/>
  <c r="AR496" i="7" s="1"/>
  <c r="AR473" i="7" a="1"/>
  <c r="AR473" i="7" s="1"/>
  <c r="AR449" i="7" a="1"/>
  <c r="AR449" i="7" s="1"/>
  <c r="AS449" i="7" s="1"/>
  <c r="AR394" i="7" a="1"/>
  <c r="AR394" i="7" s="1"/>
  <c r="AR377" i="7" a="1"/>
  <c r="AR377" i="7" s="1"/>
  <c r="AR363" i="7" a="1"/>
  <c r="AR363" i="7" s="1"/>
  <c r="AR346" i="7" a="1"/>
  <c r="AR346" i="7" s="1"/>
  <c r="AR329" i="7" a="1"/>
  <c r="AR329" i="7" s="1"/>
  <c r="AR312" i="7" a="1"/>
  <c r="AR312" i="7" s="1"/>
  <c r="AR296" i="7" a="1"/>
  <c r="AR296" i="7" s="1"/>
  <c r="AR279" i="7" a="1"/>
  <c r="AR279" i="7" s="1"/>
  <c r="AR268" i="7" a="1"/>
  <c r="AR268" i="7" s="1"/>
  <c r="AR266" i="7" a="1"/>
  <c r="AR266" i="7" s="1"/>
  <c r="AR264" i="7" a="1"/>
  <c r="AR264" i="7" s="1"/>
  <c r="AR262" i="7" a="1"/>
  <c r="AR262" i="7" s="1"/>
  <c r="AR260" i="7" a="1"/>
  <c r="AR260" i="7" s="1"/>
  <c r="AR257" i="7" a="1"/>
  <c r="AR257" i="7" s="1"/>
  <c r="AR255" i="7" a="1"/>
  <c r="AR255" i="7" s="1"/>
  <c r="AR253" i="7" a="1"/>
  <c r="AR253" i="7" s="1"/>
  <c r="AR251" i="7" a="1"/>
  <c r="AR251" i="7" s="1"/>
  <c r="AR249" i="7" a="1"/>
  <c r="AR249" i="7" s="1"/>
  <c r="AR247" i="7" a="1"/>
  <c r="AR247" i="7" s="1"/>
  <c r="AR245" i="7" a="1"/>
  <c r="AR245" i="7" s="1"/>
  <c r="AR243" i="7" a="1"/>
  <c r="AR243" i="7" s="1"/>
  <c r="AR241" i="7" a="1"/>
  <c r="AR241" i="7" s="1"/>
  <c r="AR239" i="7" a="1"/>
  <c r="AR239" i="7" s="1"/>
  <c r="AR237" i="7" a="1"/>
  <c r="AR237" i="7" s="1"/>
  <c r="AR235" i="7" a="1"/>
  <c r="AR235" i="7" s="1"/>
  <c r="AR233" i="7" a="1"/>
  <c r="AR233" i="7" s="1"/>
  <c r="AR231" i="7" a="1"/>
  <c r="AR231" i="7" s="1"/>
  <c r="AR229" i="7" a="1"/>
  <c r="AR229" i="7" s="1"/>
  <c r="AR227" i="7" a="1"/>
  <c r="AR227" i="7" s="1"/>
  <c r="AR225" i="7" a="1"/>
  <c r="AR225" i="7" s="1"/>
  <c r="AR223" i="7" a="1"/>
  <c r="AR223" i="7" s="1"/>
  <c r="AR221" i="7" a="1"/>
  <c r="AR221" i="7" s="1"/>
  <c r="AR219" i="7" a="1"/>
  <c r="AR219" i="7" s="1"/>
  <c r="AR217" i="7" a="1"/>
  <c r="AR217" i="7" s="1"/>
  <c r="AR215" i="7" a="1"/>
  <c r="AR215" i="7" s="1"/>
  <c r="AR213" i="7" a="1"/>
  <c r="AR213" i="7" s="1"/>
  <c r="AR211" i="7" a="1"/>
  <c r="AR211" i="7" s="1"/>
  <c r="AR209" i="7" a="1"/>
  <c r="AR209" i="7" s="1"/>
  <c r="AR207" i="7" a="1"/>
  <c r="AR207" i="7" s="1"/>
  <c r="AR205" i="7" a="1"/>
  <c r="AR205" i="7" s="1"/>
  <c r="AR203" i="7" a="1"/>
  <c r="AR203" i="7" s="1"/>
  <c r="AR201" i="7" a="1"/>
  <c r="AR201" i="7" s="1"/>
  <c r="AR199" i="7" a="1"/>
  <c r="AR199" i="7" s="1"/>
  <c r="AR197" i="7" a="1"/>
  <c r="AR197" i="7" s="1"/>
  <c r="AR195" i="7" a="1"/>
  <c r="AR195" i="7" s="1"/>
  <c r="AR193" i="7" a="1"/>
  <c r="AR193" i="7" s="1"/>
  <c r="AR191" i="7" a="1"/>
  <c r="AR191" i="7" s="1"/>
  <c r="AR189" i="7" a="1"/>
  <c r="AR189" i="7" s="1"/>
  <c r="AR187" i="7" a="1"/>
  <c r="AR187" i="7" s="1"/>
  <c r="AR185" i="7" a="1"/>
  <c r="AR185" i="7" s="1"/>
  <c r="AR183" i="7" a="1"/>
  <c r="AR183" i="7" s="1"/>
  <c r="AR181" i="7" a="1"/>
  <c r="AR181" i="7" s="1"/>
  <c r="AR179" i="7" a="1"/>
  <c r="AR179" i="7" s="1"/>
  <c r="AR177" i="7" a="1"/>
  <c r="AR177" i="7" s="1"/>
  <c r="AR175" i="7" a="1"/>
  <c r="AR175" i="7" s="1"/>
  <c r="AR173" i="7" a="1"/>
  <c r="AR173" i="7" s="1"/>
  <c r="AR171" i="7" a="1"/>
  <c r="AR171" i="7" s="1"/>
  <c r="AR169" i="7" a="1"/>
  <c r="AR169" i="7" s="1"/>
  <c r="AR167" i="7" a="1"/>
  <c r="AR167" i="7" s="1"/>
  <c r="AR165" i="7" a="1"/>
  <c r="AR165" i="7" s="1"/>
  <c r="AR163" i="7" a="1"/>
  <c r="AR163" i="7" s="1"/>
  <c r="AR161" i="7" a="1"/>
  <c r="AR161" i="7" s="1"/>
  <c r="AR159" i="7" a="1"/>
  <c r="AR159" i="7" s="1"/>
  <c r="AR157" i="7" a="1"/>
  <c r="AR157" i="7" s="1"/>
  <c r="AR155" i="7" a="1"/>
  <c r="AR155" i="7" s="1"/>
  <c r="AR153" i="7" a="1"/>
  <c r="AR153" i="7" s="1"/>
  <c r="AR151" i="7" a="1"/>
  <c r="AR151" i="7" s="1"/>
  <c r="AR149" i="7" a="1"/>
  <c r="AR149" i="7" s="1"/>
  <c r="AR147" i="7" a="1"/>
  <c r="AR147" i="7" s="1"/>
  <c r="AR146" i="7" a="1"/>
  <c r="AR146" i="7" s="1"/>
  <c r="AR144" i="7" a="1"/>
  <c r="AR144" i="7" s="1"/>
  <c r="AR142" i="7" a="1"/>
  <c r="AR142" i="7" s="1"/>
  <c r="AR140" i="7" a="1"/>
  <c r="AR140" i="7" s="1"/>
  <c r="AR138" i="7" a="1"/>
  <c r="AR138" i="7" s="1"/>
  <c r="AR135" i="7" a="1"/>
  <c r="AR135" i="7" s="1"/>
  <c r="AR133" i="7" a="1"/>
  <c r="AR133" i="7" s="1"/>
  <c r="AR18" i="7" a="1"/>
  <c r="AR18" i="7" s="1"/>
  <c r="AR17" i="7" a="1"/>
  <c r="AR17" i="7" s="1"/>
  <c r="AR16" i="7" a="1"/>
  <c r="AR16" i="7" s="1"/>
  <c r="AR15" i="7" a="1"/>
  <c r="AR15" i="7" s="1"/>
  <c r="AR14" i="7" a="1"/>
  <c r="AR14" i="7" s="1"/>
  <c r="AR13" i="7" a="1"/>
  <c r="AR13" i="7" s="1"/>
  <c r="AR12" i="7" a="1"/>
  <c r="AR12" i="7" s="1"/>
  <c r="AR11" i="7" a="1"/>
  <c r="AR11" i="7" s="1"/>
  <c r="AR10" i="7" a="1"/>
  <c r="AR10" i="7" s="1"/>
  <c r="AR9" i="7" a="1"/>
  <c r="AR9" i="7" s="1"/>
  <c r="AR8" i="7" a="1"/>
  <c r="AR8" i="7" s="1"/>
  <c r="AR7" i="7" a="1"/>
  <c r="AR7" i="7" s="1"/>
  <c r="AR6" i="7" a="1"/>
  <c r="AR6" i="7" s="1"/>
  <c r="AS6" i="7" s="1"/>
  <c r="AR5" i="7" a="1"/>
  <c r="AR5" i="7" s="1"/>
  <c r="AR4" i="7" a="1"/>
  <c r="AR4" i="7" s="1"/>
  <c r="AR3" i="7" a="1"/>
  <c r="AR3" i="7" s="1"/>
  <c r="AR2096" i="7" a="1"/>
  <c r="AR2096" i="7" s="1"/>
  <c r="AS2096" i="7" s="1"/>
  <c r="AR2078" i="7" a="1"/>
  <c r="AR2078" i="7" s="1"/>
  <c r="AS2078" i="7" s="1"/>
  <c r="AR2060" i="7" a="1"/>
  <c r="AR2060" i="7" s="1"/>
  <c r="AS2060" i="7" s="1"/>
  <c r="AR2046" i="7" a="1"/>
  <c r="AR2046" i="7" s="1"/>
  <c r="AS2046" i="7" s="1"/>
  <c r="AR2028" i="7" a="1"/>
  <c r="AR2028" i="7" s="1"/>
  <c r="AS2028" i="7" s="1"/>
  <c r="AR2009" i="7" a="1"/>
  <c r="AR2009" i="7" s="1"/>
  <c r="AS2009" i="7" s="1"/>
  <c r="AR1992" i="7" a="1"/>
  <c r="AR1992" i="7" s="1"/>
  <c r="AS1992" i="7" s="1"/>
  <c r="AR1973" i="7" a="1"/>
  <c r="AR1973" i="7" s="1"/>
  <c r="AS1973" i="7" s="1"/>
  <c r="AR1958" i="7" a="1"/>
  <c r="AR1958" i="7" s="1"/>
  <c r="AS1958" i="7" s="1"/>
  <c r="AR1941" i="7" a="1"/>
  <c r="AR1941" i="7" s="1"/>
  <c r="AS1941" i="7" s="1"/>
  <c r="AR1924" i="7" a="1"/>
  <c r="AR1924" i="7" s="1"/>
  <c r="AS1924" i="7" s="1"/>
  <c r="AR1906" i="7" a="1"/>
  <c r="AR1906" i="7" s="1"/>
  <c r="AS1906" i="7" s="1"/>
  <c r="AR1886" i="7" a="1"/>
  <c r="AR1886" i="7" s="1"/>
  <c r="AS1886" i="7" s="1"/>
  <c r="AR1873" i="7" a="1"/>
  <c r="AR1873" i="7" s="1"/>
  <c r="AS1873" i="7" s="1"/>
  <c r="AR1857" i="7" a="1"/>
  <c r="AR1857" i="7" s="1"/>
  <c r="AS1857" i="7" s="1"/>
  <c r="AR1836" i="7" a="1"/>
  <c r="AR1836" i="7" s="1"/>
  <c r="AS1836" i="7" s="1"/>
  <c r="AR1818" i="7" a="1"/>
  <c r="AR1818" i="7" s="1"/>
  <c r="AS1818" i="7" s="1"/>
  <c r="AR1801" i="7" a="1"/>
  <c r="AR1801" i="7" s="1"/>
  <c r="AS1801" i="7" s="1"/>
  <c r="AR1787" i="7" a="1"/>
  <c r="AR1787" i="7" s="1"/>
  <c r="AR1769" i="7" a="1"/>
  <c r="AR1769" i="7" s="1"/>
  <c r="AR1751" i="7" a="1"/>
  <c r="AR1751" i="7" s="1"/>
  <c r="AR1733" i="7" a="1"/>
  <c r="AR1733" i="7" s="1"/>
  <c r="AR1715" i="7" a="1"/>
  <c r="AR1715" i="7" s="1"/>
  <c r="AR1700" i="7" a="1"/>
  <c r="AR1700" i="7" s="1"/>
  <c r="AR1682" i="7" a="1"/>
  <c r="AR1682" i="7" s="1"/>
  <c r="AR1665" i="7" a="1"/>
  <c r="AR1665" i="7" s="1"/>
  <c r="AR1647" i="7" a="1"/>
  <c r="AR1647" i="7" s="1"/>
  <c r="AR1629" i="7" a="1"/>
  <c r="AR1629" i="7" s="1"/>
  <c r="AR1614" i="7" a="1"/>
  <c r="AR1614" i="7" s="1"/>
  <c r="AR1597" i="7" a="1"/>
  <c r="AR1597" i="7" s="1"/>
  <c r="AR1578" i="7" a="1"/>
  <c r="AR1578" i="7" s="1"/>
  <c r="AR1560" i="7" a="1"/>
  <c r="AR1560" i="7" s="1"/>
  <c r="AR1542" i="7" a="1"/>
  <c r="AR1542" i="7" s="1"/>
  <c r="AR1528" i="7" a="1"/>
  <c r="AR1528" i="7" s="1"/>
  <c r="AR1510" i="7" a="1"/>
  <c r="AR1510" i="7" s="1"/>
  <c r="AR1492" i="7" a="1"/>
  <c r="AR1492" i="7" s="1"/>
  <c r="AR1475" i="7" a="1"/>
  <c r="AR1475" i="7" s="1"/>
  <c r="AR1457" i="7" a="1"/>
  <c r="AR1457" i="7" s="1"/>
  <c r="AR1443" i="7" a="1"/>
  <c r="AR1443" i="7" s="1"/>
  <c r="AR1424" i="7" a="1"/>
  <c r="AR1424" i="7" s="1"/>
  <c r="AR1407" i="7" a="1"/>
  <c r="AR1407" i="7" s="1"/>
  <c r="AR1387" i="7" a="1"/>
  <c r="AR1387" i="7" s="1"/>
  <c r="AR1370" i="7" a="1"/>
  <c r="AR1370" i="7" s="1"/>
  <c r="AR1350" i="7" a="1"/>
  <c r="AR1350" i="7" s="1"/>
  <c r="AR1335" i="7" a="1"/>
  <c r="AR1335" i="7" s="1"/>
  <c r="AR1320" i="7" a="1"/>
  <c r="AR1320" i="7" s="1"/>
  <c r="AR1301" i="7" a="1"/>
  <c r="AR1301" i="7" s="1"/>
  <c r="AR1285" i="7" a="1"/>
  <c r="AR1285" i="7" s="1"/>
  <c r="AR1267" i="7" a="1"/>
  <c r="AR1267" i="7" s="1"/>
  <c r="AR1253" i="7" a="1"/>
  <c r="AR1253" i="7" s="1"/>
  <c r="AR1235" i="7" a="1"/>
  <c r="AR1235" i="7" s="1"/>
  <c r="AR1217" i="7" a="1"/>
  <c r="AR1217" i="7" s="1"/>
  <c r="AR1198" i="7" a="1"/>
  <c r="AR1198" i="7" s="1"/>
  <c r="AR1181" i="7" a="1"/>
  <c r="AR1181" i="7" s="1"/>
  <c r="AR1167" i="7" a="1"/>
  <c r="AR1167" i="7" s="1"/>
  <c r="AR1149" i="7" a="1"/>
  <c r="AR1149" i="7" s="1"/>
  <c r="AR1131" i="7" a="1"/>
  <c r="AR1131" i="7" s="1"/>
  <c r="AR1115" i="7" a="1"/>
  <c r="AR1115" i="7" s="1"/>
  <c r="AR1098" i="7" a="1"/>
  <c r="AR1098" i="7" s="1"/>
  <c r="AR1083" i="7" a="1"/>
  <c r="AR1083" i="7" s="1"/>
  <c r="AR1067" i="7" a="1"/>
  <c r="AR1067" i="7" s="1"/>
  <c r="AR1050" i="7" a="1"/>
  <c r="AR1050" i="7" s="1"/>
  <c r="AR1033" i="7" a="1"/>
  <c r="AR1033" i="7" s="1"/>
  <c r="AR1014" i="7" a="1"/>
  <c r="AR1014" i="7" s="1"/>
  <c r="AR1001" i="7" a="1"/>
  <c r="AR1001" i="7" s="1"/>
  <c r="AR983" i="7" a="1"/>
  <c r="AR983" i="7" s="1"/>
  <c r="AR967" i="7" a="1"/>
  <c r="AR967" i="7" s="1"/>
  <c r="AR950" i="7" a="1"/>
  <c r="AR950" i="7" s="1"/>
  <c r="AR934" i="7" a="1"/>
  <c r="AR934" i="7" s="1"/>
  <c r="AR917" i="7" a="1"/>
  <c r="AR917" i="7" s="1"/>
  <c r="AR901" i="7" a="1"/>
  <c r="AR901" i="7" s="1"/>
  <c r="AR886" i="7" a="1"/>
  <c r="AR886" i="7" s="1"/>
  <c r="AR869" i="7" a="1"/>
  <c r="AR869" i="7" s="1"/>
  <c r="AR854" i="7" a="1"/>
  <c r="AR854" i="7" s="1"/>
  <c r="AR837" i="7" a="1"/>
  <c r="AR837" i="7" s="1"/>
  <c r="AR821" i="7" a="1"/>
  <c r="AR821" i="7" s="1"/>
  <c r="AR804" i="7" a="1"/>
  <c r="AR804" i="7" s="1"/>
  <c r="AR787" i="7" a="1"/>
  <c r="AR787" i="7" s="1"/>
  <c r="AR773" i="7" a="1"/>
  <c r="AR773" i="7" s="1"/>
  <c r="AR755" i="7" a="1"/>
  <c r="AR755" i="7" s="1"/>
  <c r="AR738" i="7" a="1"/>
  <c r="AR738" i="7" s="1"/>
  <c r="AR719" i="7" a="1"/>
  <c r="AR719" i="7" s="1"/>
  <c r="AR702" i="7" a="1"/>
  <c r="AR702" i="7" s="1"/>
  <c r="AR686" i="7" a="1"/>
  <c r="AR686" i="7" s="1"/>
  <c r="AR669" i="7" a="1"/>
  <c r="AR669" i="7" s="1"/>
  <c r="AR652" i="7" a="1"/>
  <c r="AR652" i="7" s="1"/>
  <c r="AR636" i="7" a="1"/>
  <c r="AR636" i="7" s="1"/>
  <c r="AR619" i="7" a="1"/>
  <c r="AR619" i="7" s="1"/>
  <c r="AR601" i="7" a="1"/>
  <c r="AR601" i="7" s="1"/>
  <c r="AR586" i="7" a="1"/>
  <c r="AR586" i="7" s="1"/>
  <c r="AR568" i="7" a="1"/>
  <c r="AR568" i="7" s="1"/>
  <c r="AR552" i="7" a="1"/>
  <c r="AR552" i="7" s="1"/>
  <c r="AR536" i="7" a="1"/>
  <c r="AR536" i="7" s="1"/>
  <c r="AR520" i="7" a="1"/>
  <c r="AR520" i="7" s="1"/>
  <c r="AR505" i="7" a="1"/>
  <c r="AR505" i="7" s="1"/>
  <c r="AR488" i="7" a="1"/>
  <c r="AR488" i="7" s="1"/>
  <c r="AR471" i="7" a="1"/>
  <c r="AR471" i="7" s="1"/>
  <c r="AR454" i="7" a="1"/>
  <c r="AR454" i="7" s="1"/>
  <c r="AR438" i="7" a="1"/>
  <c r="AR438" i="7" s="1"/>
  <c r="AR424" i="7" a="1"/>
  <c r="AR424" i="7" s="1"/>
  <c r="AR409" i="7" a="1"/>
  <c r="AR409" i="7" s="1"/>
  <c r="AR392" i="7" a="1"/>
  <c r="AR392" i="7" s="1"/>
  <c r="AR376" i="7" a="1"/>
  <c r="AR376" i="7" s="1"/>
  <c r="AR359" i="7" a="1"/>
  <c r="AR359" i="7" s="1"/>
  <c r="AR344" i="7" a="1"/>
  <c r="AR344" i="7" s="1"/>
  <c r="AR327" i="7" a="1"/>
  <c r="AR327" i="7" s="1"/>
  <c r="AR311" i="7" a="1"/>
  <c r="AR311" i="7" s="1"/>
  <c r="AR295" i="7" a="1"/>
  <c r="AR295" i="7" s="1"/>
  <c r="AR278" i="7" a="1"/>
  <c r="AR278" i="7" s="1"/>
  <c r="AR2" i="7" a="1"/>
  <c r="AR2" i="7" s="1"/>
  <c r="AR2097" i="7" a="1"/>
  <c r="AR2097" i="7" s="1"/>
  <c r="AS2097" i="7" s="1"/>
  <c r="AR2080" i="7" a="1"/>
  <c r="AR2080" i="7" s="1"/>
  <c r="AS2080" i="7" s="1"/>
  <c r="AR2066" i="7" a="1"/>
  <c r="AR2066" i="7" s="1"/>
  <c r="AS2066" i="7" s="1"/>
  <c r="AR2048" i="7" a="1"/>
  <c r="AR2048" i="7" s="1"/>
  <c r="AS2048" i="7" s="1"/>
  <c r="AR2030" i="7" a="1"/>
  <c r="AR2030" i="7" s="1"/>
  <c r="AS2030" i="7" s="1"/>
  <c r="AR2011" i="7" a="1"/>
  <c r="AR2011" i="7" s="1"/>
  <c r="AS2011" i="7" s="1"/>
  <c r="AR1993" i="7" a="1"/>
  <c r="AR1993" i="7" s="1"/>
  <c r="AS1993" i="7" s="1"/>
  <c r="AR1980" i="7" a="1"/>
  <c r="AR1980" i="7" s="1"/>
  <c r="AS1980" i="7" s="1"/>
  <c r="AR1963" i="7" a="1"/>
  <c r="AR1963" i="7" s="1"/>
  <c r="AS1963" i="7" s="1"/>
  <c r="AR1944" i="7" a="1"/>
  <c r="AR1944" i="7" s="1"/>
  <c r="AS1944" i="7" s="1"/>
  <c r="AR1926" i="7" a="1"/>
  <c r="AR1926" i="7" s="1"/>
  <c r="AS1926" i="7" s="1"/>
  <c r="AR1909" i="7" a="1"/>
  <c r="AR1909" i="7" s="1"/>
  <c r="AS1909" i="7" s="1"/>
  <c r="AR1895" i="7" a="1"/>
  <c r="AR1895" i="7" s="1"/>
  <c r="AS1895" i="7" s="1"/>
  <c r="AR1877" i="7" a="1"/>
  <c r="AR1877" i="7" s="1"/>
  <c r="AS1877" i="7" s="1"/>
  <c r="AR1859" i="7" a="1"/>
  <c r="AR1859" i="7" s="1"/>
  <c r="AS1859" i="7" s="1"/>
  <c r="AR1840" i="7" a="1"/>
  <c r="AR1840" i="7" s="1"/>
  <c r="AS1840" i="7" s="1"/>
  <c r="AR1822" i="7" a="1"/>
  <c r="AR1822" i="7" s="1"/>
  <c r="AS1822" i="7" s="1"/>
  <c r="AR1809" i="7" a="1"/>
  <c r="AR1809" i="7" s="1"/>
  <c r="AS1809" i="7" s="1"/>
  <c r="AR1790" i="7" a="1"/>
  <c r="AR1790" i="7" s="1"/>
  <c r="AR1773" i="7" a="1"/>
  <c r="AR1773" i="7" s="1"/>
  <c r="AR1755" i="7" a="1"/>
  <c r="AR1755" i="7" s="1"/>
  <c r="AR1736" i="7" a="1"/>
  <c r="AR1736" i="7" s="1"/>
  <c r="AR1723" i="7" a="1"/>
  <c r="AR1723" i="7" s="1"/>
  <c r="AR1705" i="7" a="1"/>
  <c r="AR1705" i="7" s="1"/>
  <c r="AR1686" i="7" a="1"/>
  <c r="AR1686" i="7" s="1"/>
  <c r="AR1669" i="7" a="1"/>
  <c r="AR1669" i="7" s="1"/>
  <c r="AR1650" i="7" a="1"/>
  <c r="AR1650" i="7" s="1"/>
  <c r="AR1636" i="7" a="1"/>
  <c r="AR1636" i="7" s="1"/>
  <c r="AR1618" i="7" a="1"/>
  <c r="AR1618" i="7" s="1"/>
  <c r="AR1600" i="7" a="1"/>
  <c r="AR1600" i="7" s="1"/>
  <c r="AR1583" i="7" a="1"/>
  <c r="AR1583" i="7" s="1"/>
  <c r="AR1565" i="7" a="1"/>
  <c r="AR1565" i="7" s="1"/>
  <c r="AR1551" i="7" a="1"/>
  <c r="AR1551" i="7" s="1"/>
  <c r="AR1533" i="7" a="1"/>
  <c r="AR1533" i="7" s="1"/>
  <c r="AR1516" i="7" a="1"/>
  <c r="AR1516" i="7" s="1"/>
  <c r="AR1497" i="7" a="1"/>
  <c r="AR1497" i="7" s="1"/>
  <c r="AS1497" i="7" s="1"/>
  <c r="AR1479" i="7" a="1"/>
  <c r="AR1479" i="7" s="1"/>
  <c r="AS1479" i="7" s="1"/>
  <c r="AR1465" i="7" a="1"/>
  <c r="AR1465" i="7" s="1"/>
  <c r="AS1465" i="7" s="1"/>
  <c r="AR1447" i="7" a="1"/>
  <c r="AR1447" i="7" s="1"/>
  <c r="AS1447" i="7" s="1"/>
  <c r="AR1427" i="7" a="1"/>
  <c r="AR1427" i="7" s="1"/>
  <c r="AS1427" i="7" s="1"/>
  <c r="AR1410" i="7" a="1"/>
  <c r="AR1410" i="7" s="1"/>
  <c r="AS1410" i="7" s="1"/>
  <c r="AR1391" i="7" a="1"/>
  <c r="AR1391" i="7" s="1"/>
  <c r="AR1377" i="7" a="1"/>
  <c r="AR1377" i="7" s="1"/>
  <c r="AR1359" i="7" a="1"/>
  <c r="AR1359" i="7" s="1"/>
  <c r="AR1343" i="7" a="1"/>
  <c r="AR1343" i="7" s="1"/>
  <c r="AS1343" i="7" s="1"/>
  <c r="AR1325" i="7" a="1"/>
  <c r="AR1325" i="7" s="1"/>
  <c r="AR1307" i="7" a="1"/>
  <c r="AR1307" i="7" s="1"/>
  <c r="AR1293" i="7" a="1"/>
  <c r="AR1293" i="7" s="1"/>
  <c r="AR1275" i="7" a="1"/>
  <c r="AR1275" i="7" s="1"/>
  <c r="AS1275" i="7" s="1"/>
  <c r="AR1259" i="7" a="1"/>
  <c r="AR1259" i="7" s="1"/>
  <c r="AS1259" i="7" s="1"/>
  <c r="AR1241" i="7" a="1"/>
  <c r="AR1241" i="7" s="1"/>
  <c r="AS1241" i="7" s="1"/>
  <c r="AR1223" i="7" a="1"/>
  <c r="AR1223" i="7" s="1"/>
  <c r="AS1223" i="7" s="1"/>
  <c r="AR1208" i="7" a="1"/>
  <c r="AR1208" i="7" s="1"/>
  <c r="AS1208" i="7" s="1"/>
  <c r="AR1190" i="7" a="1"/>
  <c r="AR1190" i="7" s="1"/>
  <c r="AR1173" i="7" a="1"/>
  <c r="AR1173" i="7" s="1"/>
  <c r="AR1155" i="7" a="1"/>
  <c r="AR1155" i="7" s="1"/>
  <c r="AR1138" i="7" a="1"/>
  <c r="AR1138" i="7" s="1"/>
  <c r="AR1123" i="7" a="1"/>
  <c r="AR1123" i="7" s="1"/>
  <c r="AR1107" i="7" a="1"/>
  <c r="AR1107" i="7" s="1"/>
  <c r="AR1090" i="7" a="1"/>
  <c r="AR1090" i="7" s="1"/>
  <c r="AS1090" i="7" s="1"/>
  <c r="AR1072" i="7" a="1"/>
  <c r="AR1072" i="7" s="1"/>
  <c r="AS1072" i="7" s="1"/>
  <c r="AR1056" i="7" a="1"/>
  <c r="AR1056" i="7" s="1"/>
  <c r="AS1056" i="7" s="1"/>
  <c r="AR1041" i="7" a="1"/>
  <c r="AR1041" i="7" s="1"/>
  <c r="AR1026" i="7" a="1"/>
  <c r="AR1026" i="7" s="1"/>
  <c r="AR1009" i="7" a="1"/>
  <c r="AR1009" i="7" s="1"/>
  <c r="AR992" i="7" a="1"/>
  <c r="AR992" i="7" s="1"/>
  <c r="AR978" i="7" a="1"/>
  <c r="AR978" i="7" s="1"/>
  <c r="AR961" i="7" a="1"/>
  <c r="AR961" i="7" s="1"/>
  <c r="AR944" i="7" a="1"/>
  <c r="AR944" i="7" s="1"/>
  <c r="AR927" i="7" a="1"/>
  <c r="AR927" i="7" s="1"/>
  <c r="AR910" i="7" a="1"/>
  <c r="AR910" i="7" s="1"/>
  <c r="AR895" i="7" a="1"/>
  <c r="AR895" i="7" s="1"/>
  <c r="AR879" i="7" a="1"/>
  <c r="AR879" i="7" s="1"/>
  <c r="AR861" i="7" a="1"/>
  <c r="AR861" i="7" s="1"/>
  <c r="AR844" i="7" a="1"/>
  <c r="AR844" i="7" s="1"/>
  <c r="AR827" i="7" a="1"/>
  <c r="AR827" i="7" s="1"/>
  <c r="AR813" i="7" a="1"/>
  <c r="AR813" i="7" s="1"/>
  <c r="AR795" i="7" a="1"/>
  <c r="AR795" i="7" s="1"/>
  <c r="AR779" i="7" a="1"/>
  <c r="AR779" i="7" s="1"/>
  <c r="AR762" i="7" a="1"/>
  <c r="AR762" i="7" s="1"/>
  <c r="AR747" i="7" a="1"/>
  <c r="AR747" i="7" s="1"/>
  <c r="AR731" i="7" a="1"/>
  <c r="AR731" i="7" s="1"/>
  <c r="AR713" i="7" a="1"/>
  <c r="AR713" i="7" s="1"/>
  <c r="AR697" i="7" a="1"/>
  <c r="AR697" i="7" s="1"/>
  <c r="AR681" i="7" a="1"/>
  <c r="AR681" i="7" s="1"/>
  <c r="AR664" i="7" a="1"/>
  <c r="AR664" i="7" s="1"/>
  <c r="AR649" i="7" a="1"/>
  <c r="AR649" i="7" s="1"/>
  <c r="AR633" i="7" a="1"/>
  <c r="AR633" i="7" s="1"/>
  <c r="AR616" i="7" a="1"/>
  <c r="AR616" i="7" s="1"/>
  <c r="AR598" i="7" a="1"/>
  <c r="AR598" i="7" s="1"/>
  <c r="AR582" i="7" a="1"/>
  <c r="AR582" i="7" s="1"/>
  <c r="AR566" i="7" a="1"/>
  <c r="AR566" i="7" s="1"/>
  <c r="AR550" i="7" a="1"/>
  <c r="AR550" i="7" s="1"/>
  <c r="AR534" i="7" a="1"/>
  <c r="AR534" i="7" s="1"/>
  <c r="AR518" i="7" a="1"/>
  <c r="AR518" i="7" s="1"/>
  <c r="AR503" i="7" a="1"/>
  <c r="AR503" i="7" s="1"/>
  <c r="AR485" i="7" a="1"/>
  <c r="AR485" i="7" s="1"/>
  <c r="AR469" i="7" a="1"/>
  <c r="AR469" i="7" s="1"/>
  <c r="AR452" i="7" a="1"/>
  <c r="AR452" i="7" s="1"/>
  <c r="AR436" i="7" a="1"/>
  <c r="AR436" i="7" s="1"/>
  <c r="AR421" i="7" a="1"/>
  <c r="AR421" i="7" s="1"/>
  <c r="AR407" i="7" a="1"/>
  <c r="AR407" i="7" s="1"/>
  <c r="AR390" i="7" a="1"/>
  <c r="AR390" i="7" s="1"/>
  <c r="AR373" i="7" a="1"/>
  <c r="AR373" i="7" s="1"/>
  <c r="AR356" i="7" a="1"/>
  <c r="AR356" i="7" s="1"/>
  <c r="AR340" i="7" a="1"/>
  <c r="AR340" i="7" s="1"/>
  <c r="AR326" i="7" a="1"/>
  <c r="AR326" i="7" s="1"/>
  <c r="AR308" i="7" a="1"/>
  <c r="AR308" i="7" s="1"/>
  <c r="AR293" i="7" a="1"/>
  <c r="AR293" i="7" s="1"/>
  <c r="AR275" i="7" a="1"/>
  <c r="AR275" i="7" s="1"/>
  <c r="AQ48" i="7"/>
  <c r="AQ40" i="7"/>
  <c r="AQ29" i="7"/>
  <c r="AQ21" i="7"/>
  <c r="AQ15" i="7"/>
  <c r="AQ8" i="7"/>
  <c r="AR2087" i="7" a="1"/>
  <c r="AR2087" i="7" s="1"/>
  <c r="AR2068" i="7" a="1"/>
  <c r="AR2068" i="7" s="1"/>
  <c r="AR2051" i="7" a="1"/>
  <c r="AR2051" i="7" s="1"/>
  <c r="AR2032" i="7" a="1"/>
  <c r="AR2032" i="7" s="1"/>
  <c r="AR2015" i="7" a="1"/>
  <c r="AR2015" i="7" s="1"/>
  <c r="AR2001" i="7" a="1"/>
  <c r="AR2001" i="7" s="1"/>
  <c r="AR1983" i="7" a="1"/>
  <c r="AR1983" i="7" s="1"/>
  <c r="AR1966" i="7" a="1"/>
  <c r="AR1966" i="7" s="1"/>
  <c r="AR1948" i="7" a="1"/>
  <c r="AR1948" i="7" s="1"/>
  <c r="AR1930" i="7" a="1"/>
  <c r="AR1930" i="7" s="1"/>
  <c r="AR1916" i="7" a="1"/>
  <c r="AR1916" i="7" s="1"/>
  <c r="AR1898" i="7" a="1"/>
  <c r="AR1898" i="7" s="1"/>
  <c r="AR1881" i="7" a="1"/>
  <c r="AR1881" i="7" s="1"/>
  <c r="AR1862" i="7" a="1"/>
  <c r="AR1862" i="7" s="1"/>
  <c r="AR1846" i="7" a="1"/>
  <c r="AR1846" i="7" s="1"/>
  <c r="AR1830" i="7" a="1"/>
  <c r="AR1830" i="7" s="1"/>
  <c r="AR1812" i="7" a="1"/>
  <c r="AR1812" i="7" s="1"/>
  <c r="AR1796" i="7" a="1"/>
  <c r="AR1796" i="7" s="1"/>
  <c r="AR1778" i="7" a="1"/>
  <c r="AR1778" i="7" s="1"/>
  <c r="AR1758" i="7" a="1"/>
  <c r="AR1758" i="7" s="1"/>
  <c r="AR1743" i="7" a="1"/>
  <c r="AR1743" i="7" s="1"/>
  <c r="AR1726" i="7" a="1"/>
  <c r="AR1726" i="7" s="1"/>
  <c r="AR1709" i="7" a="1"/>
  <c r="AR1709" i="7" s="1"/>
  <c r="AR1690" i="7" a="1"/>
  <c r="AR1690" i="7" s="1"/>
  <c r="AR1673" i="7" a="1"/>
  <c r="AR1673" i="7" s="1"/>
  <c r="AR1659" i="7" a="1"/>
  <c r="AR1659" i="7" s="1"/>
  <c r="AR1641" i="7" a="1"/>
  <c r="AR1641" i="7" s="1"/>
  <c r="AS1641" i="7" s="1"/>
  <c r="AR1626" i="7" a="1"/>
  <c r="AR1626" i="7" s="1"/>
  <c r="AS1626" i="7" s="1"/>
  <c r="AR1607" i="7" a="1"/>
  <c r="AR1607" i="7" s="1"/>
  <c r="AS1607" i="7" s="1"/>
  <c r="AR1590" i="7" a="1"/>
  <c r="AR1590" i="7" s="1"/>
  <c r="AR1576" i="7" a="1"/>
  <c r="AR1576" i="7" s="1"/>
  <c r="AR1558" i="7" a="1"/>
  <c r="AR1558" i="7" s="1"/>
  <c r="AR1540" i="7" a="1"/>
  <c r="AR1540" i="7" s="1"/>
  <c r="AS1540" i="7" s="1"/>
  <c r="AR1522" i="7" a="1"/>
  <c r="AR1522" i="7" s="1"/>
  <c r="AS1522" i="7" s="1"/>
  <c r="AR1508" i="7" a="1"/>
  <c r="AR1508" i="7" s="1"/>
  <c r="AS1508" i="7" s="1"/>
  <c r="AR1490" i="7" a="1"/>
  <c r="AR1490" i="7" s="1"/>
  <c r="AS1490" i="7" s="1"/>
  <c r="AR1471" i="7" a="1"/>
  <c r="AR1471" i="7" s="1"/>
  <c r="AS1471" i="7" s="1"/>
  <c r="AR1453" i="7" a="1"/>
  <c r="AR1453" i="7" s="1"/>
  <c r="AS1453" i="7" s="1"/>
  <c r="AR1434" i="7" a="1"/>
  <c r="AR1434" i="7" s="1"/>
  <c r="AS1434" i="7" s="1"/>
  <c r="AR1419" i="7" a="1"/>
  <c r="AR1419" i="7" s="1"/>
  <c r="AS1419" i="7" s="1"/>
  <c r="AR1401" i="7" a="1"/>
  <c r="AR1401" i="7" s="1"/>
  <c r="AS1401" i="7" s="1"/>
  <c r="AR1383" i="7" a="1"/>
  <c r="AR1383" i="7" s="1"/>
  <c r="AS1383" i="7" s="1"/>
  <c r="AR1365" i="7" a="1"/>
  <c r="AR1365" i="7" s="1"/>
  <c r="AS1365" i="7" s="1"/>
  <c r="AR1347" i="7" a="1"/>
  <c r="AR1347" i="7" s="1"/>
  <c r="AS1347" i="7" s="1"/>
  <c r="AR1328" i="7" a="1"/>
  <c r="AR1328" i="7" s="1"/>
  <c r="AS1328" i="7" s="1"/>
  <c r="AR1316" i="7" a="1"/>
  <c r="AR1316" i="7" s="1"/>
  <c r="AS1316" i="7" s="1"/>
  <c r="AR1298" i="7" a="1"/>
  <c r="AR1298" i="7" s="1"/>
  <c r="AS1298" i="7" s="1"/>
  <c r="AR1280" i="7" a="1"/>
  <c r="AR1280" i="7" s="1"/>
  <c r="AS1280" i="7" s="1"/>
  <c r="AR1264" i="7" a="1"/>
  <c r="AR1264" i="7" s="1"/>
  <c r="AS1264" i="7" s="1"/>
  <c r="AR1245" i="7" a="1"/>
  <c r="AR1245" i="7" s="1"/>
  <c r="AS1245" i="7" s="1"/>
  <c r="AR1229" i="7" a="1"/>
  <c r="AR1229" i="7" s="1"/>
  <c r="AS1229" i="7" s="1"/>
  <c r="AR1213" i="7" a="1"/>
  <c r="AR1213" i="7" s="1"/>
  <c r="AS1213" i="7" s="1"/>
  <c r="AR1194" i="7" a="1"/>
  <c r="AR1194" i="7" s="1"/>
  <c r="AR1176" i="7" a="1"/>
  <c r="AR1176" i="7" s="1"/>
  <c r="AR1159" i="7" a="1"/>
  <c r="AR1159" i="7" s="1"/>
  <c r="AR1144" i="7" a="1"/>
  <c r="AR1144" i="7" s="1"/>
  <c r="AS1144" i="7" s="1"/>
  <c r="AR1128" i="7" a="1"/>
  <c r="AR1128" i="7" s="1"/>
  <c r="AS1128" i="7" s="1"/>
  <c r="AR1113" i="7" a="1"/>
  <c r="AR1113" i="7" s="1"/>
  <c r="AS1113" i="7" s="1"/>
  <c r="AR1096" i="7" a="1"/>
  <c r="AR1096" i="7" s="1"/>
  <c r="AS1096" i="7" s="1"/>
  <c r="AR1082" i="7" a="1"/>
  <c r="AR1082" i="7" s="1"/>
  <c r="AS1082" i="7" s="1"/>
  <c r="AR1063" i="7" a="1"/>
  <c r="AR1063" i="7" s="1"/>
  <c r="AS1063" i="7" s="1"/>
  <c r="AR1046" i="7" a="1"/>
  <c r="AR1046" i="7" s="1"/>
  <c r="AS1046" i="7" s="1"/>
  <c r="AR1029" i="7" a="1"/>
  <c r="AR1029" i="7" s="1"/>
  <c r="AS1029" i="7" s="1"/>
  <c r="AR1012" i="7" a="1"/>
  <c r="AR1012" i="7" s="1"/>
  <c r="AS1012" i="7" s="1"/>
  <c r="AR998" i="7" a="1"/>
  <c r="AR998" i="7" s="1"/>
  <c r="AS998" i="7" s="1"/>
  <c r="AR981" i="7" a="1"/>
  <c r="AR981" i="7" s="1"/>
  <c r="AS981" i="7" s="1"/>
  <c r="AR963" i="7" a="1"/>
  <c r="AR963" i="7" s="1"/>
  <c r="AS963" i="7" s="1"/>
  <c r="AR946" i="7" a="1"/>
  <c r="AR946" i="7" s="1"/>
  <c r="AS946" i="7" s="1"/>
  <c r="AR930" i="7" a="1"/>
  <c r="AR930" i="7" s="1"/>
  <c r="AS930" i="7" s="1"/>
  <c r="AR915" i="7" a="1"/>
  <c r="AR915" i="7" s="1"/>
  <c r="AS915" i="7" s="1"/>
  <c r="AR898" i="7" a="1"/>
  <c r="AR898" i="7" s="1"/>
  <c r="AR881" i="7" a="1"/>
  <c r="AR881" i="7" s="1"/>
  <c r="AR864" i="7" a="1"/>
  <c r="AR864" i="7" s="1"/>
  <c r="AR852" i="7" a="1"/>
  <c r="AR852" i="7" s="1"/>
  <c r="AR835" i="7" a="1"/>
  <c r="AR835" i="7" s="1"/>
  <c r="AR818" i="7" a="1"/>
  <c r="AR818" i="7" s="1"/>
  <c r="AR801" i="7" a="1"/>
  <c r="AR801" i="7" s="1"/>
  <c r="AR784" i="7" a="1"/>
  <c r="AR784" i="7" s="1"/>
  <c r="AR770" i="7" a="1"/>
  <c r="AR770" i="7" s="1"/>
  <c r="AS770" i="7" s="1"/>
  <c r="AR752" i="7" a="1"/>
  <c r="AR752" i="7" s="1"/>
  <c r="AR735" i="7" a="1"/>
  <c r="AR735" i="7" s="1"/>
  <c r="AR720" i="7" a="1"/>
  <c r="AR720" i="7" s="1"/>
  <c r="AR703" i="7" a="1"/>
  <c r="AR703" i="7" s="1"/>
  <c r="AR688" i="7" a="1"/>
  <c r="AR688" i="7" s="1"/>
  <c r="AR672" i="7" a="1"/>
  <c r="AR672" i="7" s="1"/>
  <c r="AR655" i="7" a="1"/>
  <c r="AR655" i="7" s="1"/>
  <c r="AR637" i="7" a="1"/>
  <c r="AR637" i="7" s="1"/>
  <c r="AR620" i="7" a="1"/>
  <c r="AR620" i="7" s="1"/>
  <c r="AR605" i="7" a="1"/>
  <c r="AR605" i="7" s="1"/>
  <c r="AR588" i="7" a="1"/>
  <c r="AR588" i="7" s="1"/>
  <c r="AS588" i="7" s="1"/>
  <c r="AR572" i="7" a="1"/>
  <c r="AR572" i="7" s="1"/>
  <c r="AS572" i="7" s="1"/>
  <c r="AR556" i="7" a="1"/>
  <c r="AR556" i="7" s="1"/>
  <c r="AS556" i="7" s="1"/>
  <c r="AR537" i="7" a="1"/>
  <c r="AR537" i="7" s="1"/>
  <c r="AR524" i="7" a="1"/>
  <c r="AR524" i="7" s="1"/>
  <c r="AR507" i="7" a="1"/>
  <c r="AR507" i="7" s="1"/>
  <c r="AR490" i="7" a="1"/>
  <c r="AR490" i="7" s="1"/>
  <c r="AR474" i="7" a="1"/>
  <c r="AR474" i="7" s="1"/>
  <c r="AR457" i="7" a="1"/>
  <c r="AR457" i="7" s="1"/>
  <c r="AR442" i="7" a="1"/>
  <c r="AR442" i="7" s="1"/>
  <c r="AR427" i="7" a="1"/>
  <c r="AR427" i="7" s="1"/>
  <c r="AR411" i="7" a="1"/>
  <c r="AR411" i="7" s="1"/>
  <c r="AR395" i="7" a="1"/>
  <c r="AR395" i="7" s="1"/>
  <c r="AR378" i="7" a="1"/>
  <c r="AR378" i="7" s="1"/>
  <c r="AR364" i="7" a="1"/>
  <c r="AR364" i="7" s="1"/>
  <c r="AR348" i="7" a="1"/>
  <c r="AR348" i="7" s="1"/>
  <c r="AR330" i="7" a="1"/>
  <c r="AR330" i="7" s="1"/>
  <c r="AR314" i="7" a="1"/>
  <c r="AR314" i="7" s="1"/>
  <c r="AR299" i="7" a="1"/>
  <c r="AR299" i="7" s="1"/>
  <c r="AR286" i="7" a="1"/>
  <c r="AR286" i="7" s="1"/>
  <c r="AR269" i="7" a="1"/>
  <c r="AR269" i="7" s="1"/>
  <c r="AR2085" i="7" a="1"/>
  <c r="AR2085" i="7" s="1"/>
  <c r="AR2062" i="7" a="1"/>
  <c r="AR2062" i="7" s="1"/>
  <c r="AR2043" i="7" a="1"/>
  <c r="AR2043" i="7" s="1"/>
  <c r="AR2024" i="7" a="1"/>
  <c r="AR2024" i="7" s="1"/>
  <c r="AR1997" i="7" a="1"/>
  <c r="AR1997" i="7" s="1"/>
  <c r="AR1975" i="7" a="1"/>
  <c r="AR1975" i="7" s="1"/>
  <c r="AR1955" i="7" a="1"/>
  <c r="AR1955" i="7" s="1"/>
  <c r="AR1936" i="7" a="1"/>
  <c r="AR1936" i="7" s="1"/>
  <c r="AR1911" i="7" a="1"/>
  <c r="AR1911" i="7" s="1"/>
  <c r="AR1893" i="7" a="1"/>
  <c r="AR1893" i="7" s="1"/>
  <c r="AR1871" i="7" a="1"/>
  <c r="AR1871" i="7" s="1"/>
  <c r="AR1852" i="7" a="1"/>
  <c r="AR1852" i="7" s="1"/>
  <c r="AR1827" i="7" a="1"/>
  <c r="AR1827" i="7" s="1"/>
  <c r="AR1806" i="7" a="1"/>
  <c r="AR1806" i="7" s="1"/>
  <c r="AR1782" i="7" a="1"/>
  <c r="AR1782" i="7" s="1"/>
  <c r="AR1766" i="7" a="1"/>
  <c r="AR1766" i="7" s="1"/>
  <c r="AR1740" i="7" a="1"/>
  <c r="AR1740" i="7" s="1"/>
  <c r="AR1718" i="7" a="1"/>
  <c r="AR1718" i="7" s="1"/>
  <c r="AR1699" i="7" a="1"/>
  <c r="AR1699" i="7" s="1"/>
  <c r="AR1677" i="7" a="1"/>
  <c r="AR1677" i="7" s="1"/>
  <c r="AR1656" i="7" a="1"/>
  <c r="AR1656" i="7" s="1"/>
  <c r="AR1635" i="7" a="1"/>
  <c r="AR1635" i="7" s="1"/>
  <c r="AR1613" i="7" a="1"/>
  <c r="AR1613" i="7" s="1"/>
  <c r="AR1592" i="7" a="1"/>
  <c r="AR1592" i="7" s="1"/>
  <c r="AR1570" i="7" a="1"/>
  <c r="AR1570" i="7" s="1"/>
  <c r="AR1546" i="7" a="1"/>
  <c r="AR1546" i="7" s="1"/>
  <c r="AR1526" i="7" a="1"/>
  <c r="AR1526" i="7" s="1"/>
  <c r="AR1505" i="7" a="1"/>
  <c r="AR1505" i="7" s="1"/>
  <c r="AR1482" i="7" a="1"/>
  <c r="AR1482" i="7" s="1"/>
  <c r="AR1462" i="7" a="1"/>
  <c r="AR1462" i="7" s="1"/>
  <c r="AR1439" i="7" a="1"/>
  <c r="AR1439" i="7" s="1"/>
  <c r="AR1417" i="7" a="1"/>
  <c r="AR1417" i="7" s="1"/>
  <c r="AR1396" i="7" a="1"/>
  <c r="AR1396" i="7" s="1"/>
  <c r="AR1375" i="7" a="1"/>
  <c r="AR1375" i="7" s="1"/>
  <c r="AR1353" i="7" a="1"/>
  <c r="AR1353" i="7" s="1"/>
  <c r="AR1332" i="7" a="1"/>
  <c r="AR1332" i="7" s="1"/>
  <c r="AR1313" i="7" a="1"/>
  <c r="AR1313" i="7" s="1"/>
  <c r="AR1291" i="7" a="1"/>
  <c r="AR1291" i="7" s="1"/>
  <c r="AR1269" i="7" a="1"/>
  <c r="AR1269" i="7" s="1"/>
  <c r="AR1247" i="7" a="1"/>
  <c r="AR1247" i="7" s="1"/>
  <c r="AR1225" i="7" a="1"/>
  <c r="AR1225" i="7" s="1"/>
  <c r="AR1203" i="7" a="1"/>
  <c r="AR1203" i="7" s="1"/>
  <c r="AR1182" i="7" a="1"/>
  <c r="AR1182" i="7" s="1"/>
  <c r="AR1161" i="7" a="1"/>
  <c r="AR1161" i="7" s="1"/>
  <c r="AR1139" i="7" a="1"/>
  <c r="AR1139" i="7" s="1"/>
  <c r="AR1119" i="7" a="1"/>
  <c r="AR1119" i="7" s="1"/>
  <c r="AR1099" i="7" a="1"/>
  <c r="AR1099" i="7" s="1"/>
  <c r="AR1078" i="7" a="1"/>
  <c r="AR1078" i="7" s="1"/>
  <c r="AR1059" i="7" a="1"/>
  <c r="AR1059" i="7" s="1"/>
  <c r="AR1035" i="7" a="1"/>
  <c r="AR1035" i="7" s="1"/>
  <c r="AR1018" i="7" a="1"/>
  <c r="AR1018" i="7" s="1"/>
  <c r="AR994" i="7" a="1"/>
  <c r="AR994" i="7" s="1"/>
  <c r="AR973" i="7" a="1"/>
  <c r="AR973" i="7" s="1"/>
  <c r="AR954" i="7" a="1"/>
  <c r="AR954" i="7" s="1"/>
  <c r="AR936" i="7" a="1"/>
  <c r="AR936" i="7" s="1"/>
  <c r="AR913" i="7" a="1"/>
  <c r="AR913" i="7" s="1"/>
  <c r="AR891" i="7" a="1"/>
  <c r="AR891" i="7" s="1"/>
  <c r="AR871" i="7" a="1"/>
  <c r="AR871" i="7" s="1"/>
  <c r="AR848" i="7" a="1"/>
  <c r="AR848" i="7" s="1"/>
  <c r="AR831" i="7" a="1"/>
  <c r="AR831" i="7" s="1"/>
  <c r="AR808" i="7" a="1"/>
  <c r="AR808" i="7" s="1"/>
  <c r="AR790" i="7" a="1"/>
  <c r="AR790" i="7" s="1"/>
  <c r="AR764" i="7" a="1"/>
  <c r="AR764" i="7" s="1"/>
  <c r="AR748" i="7" a="1"/>
  <c r="AR748" i="7" s="1"/>
  <c r="AR726" i="7" a="1"/>
  <c r="AR726" i="7" s="1"/>
  <c r="AR709" i="7" a="1"/>
  <c r="AR709" i="7" s="1"/>
  <c r="AR690" i="7" a="1"/>
  <c r="AR690" i="7" s="1"/>
  <c r="AR667" i="7" a="1"/>
  <c r="AR667" i="7" s="1"/>
  <c r="AR650" i="7" a="1"/>
  <c r="AR650" i="7" s="1"/>
  <c r="AR630" i="7" a="1"/>
  <c r="AR630" i="7" s="1"/>
  <c r="AR612" i="7" a="1"/>
  <c r="AR612" i="7" s="1"/>
  <c r="AR592" i="7" a="1"/>
  <c r="AR592" i="7" s="1"/>
  <c r="AR570" i="7" a="1"/>
  <c r="AR570" i="7" s="1"/>
  <c r="AR384" i="7" a="1"/>
  <c r="AR384" i="7" s="1"/>
  <c r="AR360" i="7" a="1"/>
  <c r="AR360" i="7" s="1"/>
  <c r="AR339" i="7" a="1"/>
  <c r="AR339" i="7" s="1"/>
  <c r="AR320" i="7" a="1"/>
  <c r="AR320" i="7" s="1"/>
  <c r="AR304" i="7" a="1"/>
  <c r="AR304" i="7" s="1"/>
  <c r="AR281" i="7" a="1"/>
  <c r="AR281" i="7" s="1"/>
  <c r="AR2083" i="7" a="1"/>
  <c r="AR2083" i="7" s="1"/>
  <c r="AR2063" i="7" a="1"/>
  <c r="AR2063" i="7" s="1"/>
  <c r="AR2042" i="7" a="1"/>
  <c r="AR2042" i="7" s="1"/>
  <c r="AR2021" i="7" a="1"/>
  <c r="AR2021" i="7" s="1"/>
  <c r="AR1995" i="7" a="1"/>
  <c r="AR1995" i="7" s="1"/>
  <c r="AR1977" i="7" a="1"/>
  <c r="AR1977" i="7" s="1"/>
  <c r="AR1956" i="7" a="1"/>
  <c r="AR1956" i="7" s="1"/>
  <c r="AR1935" i="7" a="1"/>
  <c r="AR1935" i="7" s="1"/>
  <c r="AR1913" i="7" a="1"/>
  <c r="AR1913" i="7" s="1"/>
  <c r="AR1892" i="7" a="1"/>
  <c r="AR1892" i="7" s="1"/>
  <c r="AR1868" i="7" a="1"/>
  <c r="AR1868" i="7" s="1"/>
  <c r="AR1851" i="7" a="1"/>
  <c r="AR1851" i="7" s="1"/>
  <c r="AR1824" i="7" a="1"/>
  <c r="AR1824" i="7" s="1"/>
  <c r="AR1805" i="7" a="1"/>
  <c r="AR1805" i="7" s="1"/>
  <c r="AR1784" i="7" a="1"/>
  <c r="AR1784" i="7" s="1"/>
  <c r="AR1765" i="7" a="1"/>
  <c r="AR1765" i="7" s="1"/>
  <c r="AR1741" i="7" a="1"/>
  <c r="AR1741" i="7" s="1"/>
  <c r="AR1719" i="7" a="1"/>
  <c r="AR1719" i="7" s="1"/>
  <c r="AR1697" i="7" a="1"/>
  <c r="AR1697" i="7" s="1"/>
  <c r="AR1676" i="7" a="1"/>
  <c r="AR1676" i="7" s="1"/>
  <c r="AR1654" i="7" a="1"/>
  <c r="AR1654" i="7" s="1"/>
  <c r="AR1633" i="7" a="1"/>
  <c r="AR1633" i="7" s="1"/>
  <c r="AR1612" i="7" a="1"/>
  <c r="AR1612" i="7" s="1"/>
  <c r="AR1593" i="7" a="1"/>
  <c r="AR1593" i="7" s="1"/>
  <c r="AR1567" i="7" a="1"/>
  <c r="AR1567" i="7" s="1"/>
  <c r="AR1549" i="7" a="1"/>
  <c r="AR1549" i="7" s="1"/>
  <c r="AR1524" i="7" a="1"/>
  <c r="AR1524" i="7" s="1"/>
  <c r="AR1504" i="7" a="1"/>
  <c r="AR1504" i="7" s="1"/>
  <c r="AR1483" i="7" a="1"/>
  <c r="AR1483" i="7" s="1"/>
  <c r="AR1461" i="7" a="1"/>
  <c r="AR1461" i="7" s="1"/>
  <c r="AR1440" i="7" a="1"/>
  <c r="AR1440" i="7" s="1"/>
  <c r="AR1418" i="7" a="1"/>
  <c r="AR1418" i="7" s="1"/>
  <c r="AR1395" i="7" a="1"/>
  <c r="AR1395" i="7" s="1"/>
  <c r="AR1374" i="7" a="1"/>
  <c r="AR1374" i="7" s="1"/>
  <c r="AR1356" i="7" a="1"/>
  <c r="AR1356" i="7" s="1"/>
  <c r="AR1331" i="7" a="1"/>
  <c r="AR1331" i="7" s="1"/>
  <c r="AR1311" i="7" a="1"/>
  <c r="AR1311" i="7" s="1"/>
  <c r="AR1289" i="7" a="1"/>
  <c r="AR1289" i="7" s="1"/>
  <c r="AR1271" i="7" a="1"/>
  <c r="AR1271" i="7" s="1"/>
  <c r="AR1248" i="7" a="1"/>
  <c r="AR1248" i="7" s="1"/>
  <c r="AS1248" i="7" s="1"/>
  <c r="AR1224" i="7" a="1"/>
  <c r="AR1224" i="7" s="1"/>
  <c r="AS1224" i="7" s="1"/>
  <c r="AR1205" i="7" a="1"/>
  <c r="AR1205" i="7" s="1"/>
  <c r="AS1205" i="7" s="1"/>
  <c r="AR1187" i="7" a="1"/>
  <c r="AR1187" i="7" s="1"/>
  <c r="AR1165" i="7" a="1"/>
  <c r="AR1165" i="7" s="1"/>
  <c r="AR543" i="7" a="1"/>
  <c r="AR543" i="7" s="1"/>
  <c r="AR523" i="7" a="1"/>
  <c r="AR523" i="7" s="1"/>
  <c r="AR500" i="7" a="1"/>
  <c r="AR500" i="7" s="1"/>
  <c r="AR481" i="7" a="1"/>
  <c r="AR481" i="7" s="1"/>
  <c r="AR464" i="7" a="1"/>
  <c r="AR464" i="7" s="1"/>
  <c r="AR440" i="7" a="1"/>
  <c r="AR440" i="7" s="1"/>
  <c r="AR419" i="7" a="1"/>
  <c r="AR419" i="7" s="1"/>
  <c r="AR404" i="7" a="1"/>
  <c r="AR404" i="7" s="1"/>
  <c r="AR385" i="7" a="1"/>
  <c r="AR385" i="7" s="1"/>
  <c r="AR361" i="7" a="1"/>
  <c r="AR361" i="7" s="1"/>
  <c r="AR341" i="7" a="1"/>
  <c r="AR341" i="7" s="1"/>
  <c r="AR321" i="7" a="1"/>
  <c r="AR321" i="7" s="1"/>
  <c r="AR305" i="7" a="1"/>
  <c r="AR305" i="7" s="1"/>
  <c r="AR280" i="7" a="1"/>
  <c r="AR280" i="7" s="1"/>
  <c r="AR2098" i="7" a="1"/>
  <c r="AR2098" i="7" s="1"/>
  <c r="AS2098" i="7" s="1"/>
  <c r="AR2079" i="7" a="1"/>
  <c r="AR2079" i="7" s="1"/>
  <c r="AS2079" i="7" s="1"/>
  <c r="AR2065" i="7" a="1"/>
  <c r="AR2065" i="7" s="1"/>
  <c r="AS2065" i="7" s="1"/>
  <c r="AR2047" i="7" a="1"/>
  <c r="AR2047" i="7" s="1"/>
  <c r="AS2047" i="7" s="1"/>
  <c r="AR2029" i="7" a="1"/>
  <c r="AR2029" i="7" s="1"/>
  <c r="AS2029" i="7" s="1"/>
  <c r="AR2012" i="7" a="1"/>
  <c r="AR2012" i="7" s="1"/>
  <c r="AS2012" i="7" s="1"/>
  <c r="AR1994" i="7" a="1"/>
  <c r="AR1994" i="7" s="1"/>
  <c r="AS1994" i="7" s="1"/>
  <c r="AR1979" i="7" a="1"/>
  <c r="AR1979" i="7" s="1"/>
  <c r="AS1979" i="7" s="1"/>
  <c r="AR1962" i="7" a="1"/>
  <c r="AR1962" i="7" s="1"/>
  <c r="AS1962" i="7" s="1"/>
  <c r="AR1945" i="7" a="1"/>
  <c r="AR1945" i="7" s="1"/>
  <c r="AS1945" i="7" s="1"/>
  <c r="AR1927" i="7" a="1"/>
  <c r="AR1927" i="7" s="1"/>
  <c r="AS1927" i="7" s="1"/>
  <c r="AR1908" i="7" a="1"/>
  <c r="AR1908" i="7" s="1"/>
  <c r="AS1908" i="7" s="1"/>
  <c r="AR1894" i="7" a="1"/>
  <c r="AR1894" i="7" s="1"/>
  <c r="AS1894" i="7" s="1"/>
  <c r="AR1876" i="7" a="1"/>
  <c r="AR1876" i="7" s="1"/>
  <c r="AS1876" i="7" s="1"/>
  <c r="AR1858" i="7" a="1"/>
  <c r="AR1858" i="7" s="1"/>
  <c r="AS1858" i="7" s="1"/>
  <c r="AR1841" i="7" a="1"/>
  <c r="AR1841" i="7" s="1"/>
  <c r="AS1841" i="7" s="1"/>
  <c r="AR1823" i="7" a="1"/>
  <c r="AR1823" i="7" s="1"/>
  <c r="AS1823" i="7" s="1"/>
  <c r="AR1808" i="7" a="1"/>
  <c r="AR1808" i="7" s="1"/>
  <c r="AS1808" i="7" s="1"/>
  <c r="AR1791" i="7" a="1"/>
  <c r="AR1791" i="7" s="1"/>
  <c r="AR1772" i="7" a="1"/>
  <c r="AR1772" i="7" s="1"/>
  <c r="AR1754" i="7" a="1"/>
  <c r="AR1754" i="7" s="1"/>
  <c r="AR1737" i="7" a="1"/>
  <c r="AR1737" i="7" s="1"/>
  <c r="AR1722" i="7" a="1"/>
  <c r="AR1722" i="7" s="1"/>
  <c r="AR1704" i="7" a="1"/>
  <c r="AR1704" i="7" s="1"/>
  <c r="AR1687" i="7" a="1"/>
  <c r="AR1687" i="7" s="1"/>
  <c r="AR1668" i="7" a="1"/>
  <c r="AR1668" i="7" s="1"/>
  <c r="AR1651" i="7" a="1"/>
  <c r="AR1651" i="7" s="1"/>
  <c r="AR1637" i="7" a="1"/>
  <c r="AR1637" i="7" s="1"/>
  <c r="AR1619" i="7" a="1"/>
  <c r="AR1619" i="7" s="1"/>
  <c r="AR1601" i="7" a="1"/>
  <c r="AR1601" i="7" s="1"/>
  <c r="AR1582" i="7" a="1"/>
  <c r="AR1582" i="7" s="1"/>
  <c r="AR1564" i="7" a="1"/>
  <c r="AR1564" i="7" s="1"/>
  <c r="AR1550" i="7" a="1"/>
  <c r="AR1550" i="7" s="1"/>
  <c r="AS1550" i="7" s="1"/>
  <c r="AR1534" i="7" a="1"/>
  <c r="AR1534" i="7" s="1"/>
  <c r="AS1534" i="7" s="1"/>
  <c r="AR1515" i="7" a="1"/>
  <c r="AR1515" i="7" s="1"/>
  <c r="AS1515" i="7" s="1"/>
  <c r="AR1496" i="7" a="1"/>
  <c r="AR1496" i="7" s="1"/>
  <c r="AR1478" i="7" a="1"/>
  <c r="AR1478" i="7" s="1"/>
  <c r="AR1464" i="7" a="1"/>
  <c r="AR1464" i="7" s="1"/>
  <c r="AR1446" i="7" a="1"/>
  <c r="AR1446" i="7" s="1"/>
  <c r="AS1446" i="7" s="1"/>
  <c r="AR1428" i="7" a="1"/>
  <c r="AR1428" i="7" s="1"/>
  <c r="AS1428" i="7" s="1"/>
  <c r="AR1409" i="7" a="1"/>
  <c r="AR1409" i="7" s="1"/>
  <c r="AS1409" i="7" s="1"/>
  <c r="AR1392" i="7" a="1"/>
  <c r="AR1392" i="7" s="1"/>
  <c r="AS1392" i="7" s="1"/>
  <c r="AR1376" i="7" a="1"/>
  <c r="AR1376" i="7" s="1"/>
  <c r="AS1376" i="7" s="1"/>
  <c r="AR1360" i="7" a="1"/>
  <c r="AR1360" i="7" s="1"/>
  <c r="AS1360" i="7" s="1"/>
  <c r="AR1342" i="7" a="1"/>
  <c r="AR1342" i="7" s="1"/>
  <c r="AS1342" i="7" s="1"/>
  <c r="AR1324" i="7" a="1"/>
  <c r="AR1324" i="7" s="1"/>
  <c r="AS1324" i="7" s="1"/>
  <c r="AR1306" i="7" a="1"/>
  <c r="AR1306" i="7" s="1"/>
  <c r="AS1306" i="7" s="1"/>
  <c r="AR1292" i="7" a="1"/>
  <c r="AR1292" i="7" s="1"/>
  <c r="AS1292" i="7" s="1"/>
  <c r="AR1274" i="7" a="1"/>
  <c r="AR1274" i="7" s="1"/>
  <c r="AS1274" i="7" s="1"/>
  <c r="AR1258" i="7" a="1"/>
  <c r="AR1258" i="7" s="1"/>
  <c r="AS1258" i="7" s="1"/>
  <c r="AR1240" i="7" a="1"/>
  <c r="AR1240" i="7" s="1"/>
  <c r="AS1240" i="7" s="1"/>
  <c r="AR1222" i="7" a="1"/>
  <c r="AR1222" i="7" s="1"/>
  <c r="AS1222" i="7" s="1"/>
  <c r="AR1209" i="7" a="1"/>
  <c r="AR1209" i="7" s="1"/>
  <c r="AS1209" i="7" s="1"/>
  <c r="AR1191" i="7" a="1"/>
  <c r="AR1191" i="7" s="1"/>
  <c r="AR1172" i="7" a="1"/>
  <c r="AR1172" i="7" s="1"/>
  <c r="AR1154" i="7" a="1"/>
  <c r="AR1154" i="7" s="1"/>
  <c r="AR1137" i="7" a="1"/>
  <c r="AR1137" i="7" s="1"/>
  <c r="AS1137" i="7" s="1"/>
  <c r="AR1122" i="7" a="1"/>
  <c r="AR1122" i="7" s="1"/>
  <c r="AS1122" i="7" s="1"/>
  <c r="AR1106" i="7" a="1"/>
  <c r="AR1106" i="7" s="1"/>
  <c r="AS1106" i="7" s="1"/>
  <c r="AR1089" i="7" a="1"/>
  <c r="AR1089" i="7" s="1"/>
  <c r="AS1089" i="7" s="1"/>
  <c r="AR1073" i="7" a="1"/>
  <c r="AR1073" i="7" s="1"/>
  <c r="AS1073" i="7" s="1"/>
  <c r="AR1055" i="7" a="1"/>
  <c r="AR1055" i="7" s="1"/>
  <c r="AS1055" i="7" s="1"/>
  <c r="AR1043" i="7" a="1"/>
  <c r="AR1043" i="7" s="1"/>
  <c r="AS1043" i="7" s="1"/>
  <c r="AR1025" i="7" a="1"/>
  <c r="AR1025" i="7" s="1"/>
  <c r="AS1025" i="7" s="1"/>
  <c r="AR1008" i="7" a="1"/>
  <c r="AR1008" i="7" s="1"/>
  <c r="AS1008" i="7" s="1"/>
  <c r="AR991" i="7" a="1"/>
  <c r="AR991" i="7" s="1"/>
  <c r="AS991" i="7" s="1"/>
  <c r="AR977" i="7" a="1"/>
  <c r="AR977" i="7" s="1"/>
  <c r="AS977" i="7" s="1"/>
  <c r="AR960" i="7" a="1"/>
  <c r="AR960" i="7" s="1"/>
  <c r="AS960" i="7" s="1"/>
  <c r="AR943" i="7" a="1"/>
  <c r="AR943" i="7" s="1"/>
  <c r="AS943" i="7" s="1"/>
  <c r="AR926" i="7" a="1"/>
  <c r="AR926" i="7" s="1"/>
  <c r="AR909" i="7" a="1"/>
  <c r="AR909" i="7" s="1"/>
  <c r="AR896" i="7" a="1"/>
  <c r="AR896" i="7" s="1"/>
  <c r="AR878" i="7" a="1"/>
  <c r="AR878" i="7" s="1"/>
  <c r="AR862" i="7" a="1"/>
  <c r="AR862" i="7" s="1"/>
  <c r="AR845" i="7" a="1"/>
  <c r="AR845" i="7" s="1"/>
  <c r="AR826" i="7" a="1"/>
  <c r="AR826" i="7" s="1"/>
  <c r="AR812" i="7" a="1"/>
  <c r="AR812" i="7" s="1"/>
  <c r="AR796" i="7" a="1"/>
  <c r="AR796" i="7" s="1"/>
  <c r="AS796" i="7" s="1"/>
  <c r="AR778" i="7" a="1"/>
  <c r="AR778" i="7" s="1"/>
  <c r="AS778" i="7" s="1"/>
  <c r="AR761" i="7" a="1"/>
  <c r="AR761" i="7" s="1"/>
  <c r="AS761" i="7" s="1"/>
  <c r="AR746" i="7" a="1"/>
  <c r="AR746" i="7" s="1"/>
  <c r="AR730" i="7" a="1"/>
  <c r="AR730" i="7" s="1"/>
  <c r="AR714" i="7" a="1"/>
  <c r="AR714" i="7" s="1"/>
  <c r="AR696" i="7" a="1"/>
  <c r="AR696" i="7" s="1"/>
  <c r="AR680" i="7" a="1"/>
  <c r="AR680" i="7" s="1"/>
  <c r="AR666" i="7" a="1"/>
  <c r="AR666" i="7" s="1"/>
  <c r="AR648" i="7" a="1"/>
  <c r="AR648" i="7" s="1"/>
  <c r="AR632" i="7" a="1"/>
  <c r="AR632" i="7" s="1"/>
  <c r="AR615" i="7" a="1"/>
  <c r="AR615" i="7" s="1"/>
  <c r="AR599" i="7" a="1"/>
  <c r="AR599" i="7" s="1"/>
  <c r="AR581" i="7" a="1"/>
  <c r="AR581" i="7" s="1"/>
  <c r="AR567" i="7" a="1"/>
  <c r="AR567" i="7" s="1"/>
  <c r="AR551" i="7" a="1"/>
  <c r="AR551" i="7" s="1"/>
  <c r="AR533" i="7" a="1"/>
  <c r="AR533" i="7" s="1"/>
  <c r="AR517" i="7" a="1"/>
  <c r="AR517" i="7" s="1"/>
  <c r="AR502" i="7" a="1"/>
  <c r="AR502" i="7" s="1"/>
  <c r="AR486" i="7" a="1"/>
  <c r="AR486" i="7" s="1"/>
  <c r="AR468" i="7" a="1"/>
  <c r="AR468" i="7" s="1"/>
  <c r="AR453" i="7" a="1"/>
  <c r="AR453" i="7" s="1"/>
  <c r="AR435" i="7" a="1"/>
  <c r="AR435" i="7" s="1"/>
  <c r="AR420" i="7" a="1"/>
  <c r="AR420" i="7" s="1"/>
  <c r="AR406" i="7" a="1"/>
  <c r="AR406" i="7" s="1"/>
  <c r="AR391" i="7" a="1"/>
  <c r="AR391" i="7" s="1"/>
  <c r="AR374" i="7" a="1"/>
  <c r="AR374" i="7" s="1"/>
  <c r="AR357" i="7" a="1"/>
  <c r="AR357" i="7" s="1"/>
  <c r="AR342" i="7" a="1"/>
  <c r="AR342" i="7" s="1"/>
  <c r="AR325" i="7" a="1"/>
  <c r="AR325" i="7" s="1"/>
  <c r="AR309" i="7" a="1"/>
  <c r="AR309" i="7" s="1"/>
  <c r="AR292" i="7" a="1"/>
  <c r="AR292" i="7" s="1"/>
  <c r="AR276" i="7" a="1"/>
  <c r="AR276" i="7" s="1"/>
  <c r="AR2084" i="7" a="1"/>
  <c r="AR2084" i="7" s="1"/>
  <c r="AR2061" i="7" a="1"/>
  <c r="AR2061" i="7" s="1"/>
  <c r="AR2044" i="7" a="1"/>
  <c r="AR2044" i="7" s="1"/>
  <c r="AR2023" i="7" a="1"/>
  <c r="AR2023" i="7" s="1"/>
  <c r="AR1998" i="7" a="1"/>
  <c r="AR1998" i="7" s="1"/>
  <c r="AR1978" i="7" a="1"/>
  <c r="AR1978" i="7" s="1"/>
  <c r="AR1957" i="7" a="1"/>
  <c r="AR1957" i="7" s="1"/>
  <c r="AR1937" i="7" a="1"/>
  <c r="AR1937" i="7" s="1"/>
  <c r="AS1937" i="7" s="1"/>
  <c r="AR1910" i="7" a="1"/>
  <c r="AR1910" i="7" s="1"/>
  <c r="AS1910" i="7" s="1"/>
  <c r="AR1891" i="7" a="1"/>
  <c r="AR1891" i="7" s="1"/>
  <c r="AR1870" i="7" a="1"/>
  <c r="AR1870" i="7" s="1"/>
  <c r="AR1853" i="7" a="1"/>
  <c r="AR1853" i="7" s="1"/>
  <c r="AR1825" i="7" a="1"/>
  <c r="AR1825" i="7" s="1"/>
  <c r="AR1807" i="7" a="1"/>
  <c r="AR1807" i="7" s="1"/>
  <c r="AR1785" i="7" a="1"/>
  <c r="AR1785" i="7" s="1"/>
  <c r="AR1764" i="7" a="1"/>
  <c r="AR1764" i="7" s="1"/>
  <c r="AR1739" i="7" a="1"/>
  <c r="AR1739" i="7" s="1"/>
  <c r="AR1720" i="7" a="1"/>
  <c r="AR1720" i="7" s="1"/>
  <c r="AR1698" i="7" a="1"/>
  <c r="AR1698" i="7" s="1"/>
  <c r="AR1678" i="7" a="1"/>
  <c r="AR1678" i="7" s="1"/>
  <c r="AR1655" i="7" a="1"/>
  <c r="AR1655" i="7" s="1"/>
  <c r="AR1634" i="7" a="1"/>
  <c r="AR1634" i="7" s="1"/>
  <c r="AR1611" i="7" a="1"/>
  <c r="AR1611" i="7" s="1"/>
  <c r="AR1594" i="7" a="1"/>
  <c r="AR1594" i="7" s="1"/>
  <c r="AR1568" i="7" a="1"/>
  <c r="AR1568" i="7" s="1"/>
  <c r="AR1548" i="7" a="1"/>
  <c r="AR1548" i="7" s="1"/>
  <c r="AR1525" i="7" a="1"/>
  <c r="AR1525" i="7" s="1"/>
  <c r="AR1503" i="7" a="1"/>
  <c r="AR1503" i="7" s="1"/>
  <c r="AR1484" i="7" a="1"/>
  <c r="AR1484" i="7" s="1"/>
  <c r="AR1460" i="7" a="1"/>
  <c r="AR1460" i="7" s="1"/>
  <c r="AR1441" i="7" a="1"/>
  <c r="AR1441" i="7" s="1"/>
  <c r="AR1422" i="7" a="1"/>
  <c r="AR1422" i="7" s="1"/>
  <c r="AR1399" i="7" a="1"/>
  <c r="AR1399" i="7" s="1"/>
  <c r="AR1378" i="7" a="1"/>
  <c r="AR1378" i="7" s="1"/>
  <c r="AR1358" i="7" a="1"/>
  <c r="AR1358" i="7" s="1"/>
  <c r="AR1337" i="7" a="1"/>
  <c r="AR1337" i="7" s="1"/>
  <c r="AR1312" i="7" a="1"/>
  <c r="AR1312" i="7" s="1"/>
  <c r="AR1290" i="7" a="1"/>
  <c r="AR1290" i="7" s="1"/>
  <c r="AR1270" i="7" a="1"/>
  <c r="AR1270" i="7" s="1"/>
  <c r="AR1250" i="7" a="1"/>
  <c r="AR1250" i="7" s="1"/>
  <c r="AR1227" i="7" a="1"/>
  <c r="AR1227" i="7" s="1"/>
  <c r="AR1204" i="7" a="1"/>
  <c r="AR1204" i="7" s="1"/>
  <c r="AR1184" i="7" a="1"/>
  <c r="AR1184" i="7" s="1"/>
  <c r="AR1162" i="7" a="1"/>
  <c r="AR1162" i="7" s="1"/>
  <c r="AR1140" i="7" a="1"/>
  <c r="AR1140" i="7" s="1"/>
  <c r="AR1118" i="7" a="1"/>
  <c r="AR1118" i="7" s="1"/>
  <c r="AR1100" i="7" a="1"/>
  <c r="AR1100" i="7" s="1"/>
  <c r="AR1077" i="7" a="1"/>
  <c r="AR1077" i="7" s="1"/>
  <c r="AR1058" i="7" a="1"/>
  <c r="AR1058" i="7" s="1"/>
  <c r="AR1036" i="7" a="1"/>
  <c r="AR1036" i="7" s="1"/>
  <c r="AR1019" i="7" a="1"/>
  <c r="AR1019" i="7" s="1"/>
  <c r="AR995" i="7" a="1"/>
  <c r="AR995" i="7" s="1"/>
  <c r="AR975" i="7" a="1"/>
  <c r="AR975" i="7" s="1"/>
  <c r="AR952" i="7" a="1"/>
  <c r="AR952" i="7" s="1"/>
  <c r="AR932" i="7" a="1"/>
  <c r="AR932" i="7" s="1"/>
  <c r="AR912" i="7" a="1"/>
  <c r="AR912" i="7" s="1"/>
  <c r="AR892" i="7" a="1"/>
  <c r="AR892" i="7" s="1"/>
  <c r="AR872" i="7" a="1"/>
  <c r="AR872" i="7" s="1"/>
  <c r="AR849" i="7" a="1"/>
  <c r="AR849" i="7" s="1"/>
  <c r="AR830" i="7" a="1"/>
  <c r="AR830" i="7" s="1"/>
  <c r="AR806" i="7" a="1"/>
  <c r="AR806" i="7" s="1"/>
  <c r="AR789" i="7" a="1"/>
  <c r="AR789" i="7" s="1"/>
  <c r="AR765" i="7" a="1"/>
  <c r="AR765" i="7" s="1"/>
  <c r="AR745" i="7" a="1"/>
  <c r="AR745" i="7" s="1"/>
  <c r="AR727" i="7" a="1"/>
  <c r="AR727" i="7" s="1"/>
  <c r="AR708" i="7" a="1"/>
  <c r="AR708" i="7" s="1"/>
  <c r="AR683" i="7" a="1"/>
  <c r="AR683" i="7" s="1"/>
  <c r="AR665" i="7" a="1"/>
  <c r="AR665" i="7" s="1"/>
  <c r="AR646" i="7" a="1"/>
  <c r="AR646" i="7" s="1"/>
  <c r="AR626" i="7" a="1"/>
  <c r="AR626" i="7" s="1"/>
  <c r="AR603" i="7" a="1"/>
  <c r="AR603" i="7" s="1"/>
  <c r="AR584" i="7" a="1"/>
  <c r="AR584" i="7" s="1"/>
  <c r="AR563" i="7" a="1"/>
  <c r="AR563" i="7" s="1"/>
  <c r="AR544" i="7" a="1"/>
  <c r="AR544" i="7" s="1"/>
  <c r="AR522" i="7" a="1"/>
  <c r="AR522" i="7" s="1"/>
  <c r="AR501" i="7" a="1"/>
  <c r="AR501" i="7" s="1"/>
  <c r="AR482" i="7" a="1"/>
  <c r="AR482" i="7" s="1"/>
  <c r="AR465" i="7" a="1"/>
  <c r="AR465" i="7" s="1"/>
  <c r="AR448" i="7" a="1"/>
  <c r="AR448" i="7" s="1"/>
  <c r="AR425" i="7" a="1"/>
  <c r="AR425" i="7" s="1"/>
  <c r="AR402" i="7" a="1"/>
  <c r="AR402" i="7" s="1"/>
  <c r="AR383" i="7" a="1"/>
  <c r="AR383" i="7" s="1"/>
  <c r="AR362" i="7" a="1"/>
  <c r="AR362" i="7" s="1"/>
  <c r="AR345" i="7" a="1"/>
  <c r="AR345" i="7" s="1"/>
  <c r="AR322" i="7" a="1"/>
  <c r="AR322" i="7" s="1"/>
  <c r="AQ46" i="7"/>
  <c r="AQ37" i="7"/>
  <c r="AQ27" i="7"/>
  <c r="AQ13" i="7"/>
  <c r="AR2090" i="7" a="1"/>
  <c r="AR2090" i="7" s="1"/>
  <c r="AR2073" i="7" a="1"/>
  <c r="AR2073" i="7" s="1"/>
  <c r="AR2055" i="7" a="1"/>
  <c r="AR2055" i="7" s="1"/>
  <c r="AR2036" i="7" a="1"/>
  <c r="AR2036" i="7" s="1"/>
  <c r="AR2018" i="7" a="1"/>
  <c r="AR2018" i="7" s="1"/>
  <c r="AR2005" i="7" a="1"/>
  <c r="AR2005" i="7" s="1"/>
  <c r="AR1987" i="7" a="1"/>
  <c r="AR1987" i="7" s="1"/>
  <c r="AR1969" i="7" a="1"/>
  <c r="AR1969" i="7" s="1"/>
  <c r="AR1950" i="7" a="1"/>
  <c r="AR1950" i="7" s="1"/>
  <c r="AR1933" i="7" a="1"/>
  <c r="AR1933" i="7" s="1"/>
  <c r="AR1919" i="7" a="1"/>
  <c r="AR1919" i="7" s="1"/>
  <c r="AR1901" i="7" a="1"/>
  <c r="AR1901" i="7" s="1"/>
  <c r="AR1883" i="7" a="1"/>
  <c r="AR1883" i="7" s="1"/>
  <c r="AR1865" i="7" a="1"/>
  <c r="AR1865" i="7" s="1"/>
  <c r="AR1847" i="7" a="1"/>
  <c r="AR1847" i="7" s="1"/>
  <c r="AR1835" i="7" a="1"/>
  <c r="AR1835" i="7" s="1"/>
  <c r="AR1817" i="7" a="1"/>
  <c r="AR1817" i="7" s="1"/>
  <c r="AR1799" i="7" a="1"/>
  <c r="AR1799" i="7" s="1"/>
  <c r="AR1781" i="7" a="1"/>
  <c r="AR1781" i="7" s="1"/>
  <c r="AR1761" i="7" a="1"/>
  <c r="AR1761" i="7" s="1"/>
  <c r="AR1747" i="7" a="1"/>
  <c r="AR1747" i="7" s="1"/>
  <c r="AR1730" i="7" a="1"/>
  <c r="AR1730" i="7" s="1"/>
  <c r="AR1710" i="7" a="1"/>
  <c r="AR1710" i="7" s="1"/>
  <c r="AR1692" i="7" a="1"/>
  <c r="AR1692" i="7" s="1"/>
  <c r="AR1675" i="7" a="1"/>
  <c r="AR1675" i="7" s="1"/>
  <c r="AR1662" i="7" a="1"/>
  <c r="AR1662" i="7" s="1"/>
  <c r="AR1643" i="7" a="1"/>
  <c r="AR1643" i="7" s="1"/>
  <c r="AR1623" i="7" a="1"/>
  <c r="AR1623" i="7" s="1"/>
  <c r="AR1606" i="7" a="1"/>
  <c r="AR1606" i="7" s="1"/>
  <c r="AR1587" i="7" a="1"/>
  <c r="AR1587" i="7" s="1"/>
  <c r="AR1573" i="7" a="1"/>
  <c r="AR1573" i="7" s="1"/>
  <c r="AR1556" i="7" a="1"/>
  <c r="AR1556" i="7" s="1"/>
  <c r="AR1538" i="7" a="1"/>
  <c r="AR1538" i="7" s="1"/>
  <c r="AR1519" i="7" a="1"/>
  <c r="AR1519" i="7" s="1"/>
  <c r="AR1501" i="7" a="1"/>
  <c r="AR1501" i="7" s="1"/>
  <c r="AS1501" i="7" s="1"/>
  <c r="AR1487" i="7" a="1"/>
  <c r="AR1487" i="7" s="1"/>
  <c r="AS1487" i="7" s="1"/>
  <c r="AR1469" i="7" a="1"/>
  <c r="AR1469" i="7" s="1"/>
  <c r="AS1469" i="7" s="1"/>
  <c r="AR1451" i="7" a="1"/>
  <c r="AR1451" i="7" s="1"/>
  <c r="AR1433" i="7" a="1"/>
  <c r="AR1433" i="7" s="1"/>
  <c r="AR1414" i="7" a="1"/>
  <c r="AR1414" i="7" s="1"/>
  <c r="AR1400" i="7" a="1"/>
  <c r="AR1400" i="7" s="1"/>
  <c r="AR1382" i="7" a="1"/>
  <c r="AR1382" i="7" s="1"/>
  <c r="AR1367" i="7" a="1"/>
  <c r="AR1367" i="7" s="1"/>
  <c r="AR1349" i="7" a="1"/>
  <c r="AR1349" i="7" s="1"/>
  <c r="AR1334" i="7" a="1"/>
  <c r="AR1334" i="7" s="1"/>
  <c r="AR1318" i="7" a="1"/>
  <c r="AR1318" i="7" s="1"/>
  <c r="AR1302" i="7" a="1"/>
  <c r="AR1302" i="7" s="1"/>
  <c r="AR1283" i="7" a="1"/>
  <c r="AR1283" i="7" s="1"/>
  <c r="AR1262" i="7" a="1"/>
  <c r="AR1262" i="7" s="1"/>
  <c r="AR1243" i="7" a="1"/>
  <c r="AR1243" i="7" s="1"/>
  <c r="AR1232" i="7" a="1"/>
  <c r="AR1232" i="7" s="1"/>
  <c r="AR1212" i="7" a="1"/>
  <c r="AR1212" i="7" s="1"/>
  <c r="AR1196" i="7" a="1"/>
  <c r="AR1196" i="7" s="1"/>
  <c r="AR1179" i="7" a="1"/>
  <c r="AR1179" i="7" s="1"/>
  <c r="AR1164" i="7" a="1"/>
  <c r="AR1164" i="7" s="1"/>
  <c r="AR1147" i="7" a="1"/>
  <c r="AR1147" i="7" s="1"/>
  <c r="AR1130" i="7" a="1"/>
  <c r="AR1130" i="7" s="1"/>
  <c r="AR1112" i="7" a="1"/>
  <c r="AR1112" i="7" s="1"/>
  <c r="AR1094" i="7" a="1"/>
  <c r="AR1094" i="7" s="1"/>
  <c r="AS1094" i="7" s="1"/>
  <c r="AR1080" i="7" a="1"/>
  <c r="AR1080" i="7" s="1"/>
  <c r="AS1080" i="7" s="1"/>
  <c r="AR1065" i="7" a="1"/>
  <c r="AR1065" i="7" s="1"/>
  <c r="AS1065" i="7" s="1"/>
  <c r="AR1048" i="7" a="1"/>
  <c r="AR1048" i="7" s="1"/>
  <c r="AS1048" i="7" s="1"/>
  <c r="AR1031" i="7" a="1"/>
  <c r="AR1031" i="7" s="1"/>
  <c r="AS1031" i="7" s="1"/>
  <c r="AR1015" i="7" a="1"/>
  <c r="AR1015" i="7" s="1"/>
  <c r="AS1015" i="7" s="1"/>
  <c r="AR1002" i="7" a="1"/>
  <c r="AR1002" i="7" s="1"/>
  <c r="AS1002" i="7" s="1"/>
  <c r="AR985" i="7" a="1"/>
  <c r="AR985" i="7" s="1"/>
  <c r="AS985" i="7" s="1"/>
  <c r="AR968" i="7" a="1"/>
  <c r="AR968" i="7" s="1"/>
  <c r="AS968" i="7" s="1"/>
  <c r="AR951" i="7" a="1"/>
  <c r="AR951" i="7" s="1"/>
  <c r="AS951" i="7" s="1"/>
  <c r="AR937" i="7" a="1"/>
  <c r="AR937" i="7" s="1"/>
  <c r="AS937" i="7" s="1"/>
  <c r="AR920" i="7" a="1"/>
  <c r="AR920" i="7" s="1"/>
  <c r="AS920" i="7" s="1"/>
  <c r="AR903" i="7" a="1"/>
  <c r="AR903" i="7" s="1"/>
  <c r="AS903" i="7" s="1"/>
  <c r="AR884" i="7" a="1"/>
  <c r="AR884" i="7" s="1"/>
  <c r="AR867" i="7" a="1"/>
  <c r="AR867" i="7" s="1"/>
  <c r="AR850" i="7" a="1"/>
  <c r="AR850" i="7" s="1"/>
  <c r="AR833" i="7" a="1"/>
  <c r="AR833" i="7" s="1"/>
  <c r="AR816" i="7" a="1"/>
  <c r="AR816" i="7" s="1"/>
  <c r="AR799" i="7" a="1"/>
  <c r="AR799" i="7" s="1"/>
  <c r="AS799" i="7" s="1"/>
  <c r="AR782" i="7" a="1"/>
  <c r="AR782" i="7" s="1"/>
  <c r="AS782" i="7" s="1"/>
  <c r="AR767" i="7" a="1"/>
  <c r="AR767" i="7" s="1"/>
  <c r="AS767" i="7" s="1"/>
  <c r="AR750" i="7" a="1"/>
  <c r="AR750" i="7" s="1"/>
  <c r="AR733" i="7" a="1"/>
  <c r="AR733" i="7" s="1"/>
  <c r="AR716" i="7" a="1"/>
  <c r="AR716" i="7" s="1"/>
  <c r="AR699" i="7" a="1"/>
  <c r="AR699" i="7" s="1"/>
  <c r="AR684" i="7" a="1"/>
  <c r="AR684" i="7" s="1"/>
  <c r="AR668" i="7" a="1"/>
  <c r="AR668" i="7" s="1"/>
  <c r="AR651" i="7" a="1"/>
  <c r="AR651" i="7" s="1"/>
  <c r="AR634" i="7" a="1"/>
  <c r="AR634" i="7" s="1"/>
  <c r="AR617" i="7" a="1"/>
  <c r="AR617" i="7" s="1"/>
  <c r="AR604" i="7" a="1"/>
  <c r="AR604" i="7" s="1"/>
  <c r="AR587" i="7" a="1"/>
  <c r="AR587" i="7" s="1"/>
  <c r="AR571" i="7" a="1"/>
  <c r="AR571" i="7" s="1"/>
  <c r="AR558" i="7" a="1"/>
  <c r="AR558" i="7" s="1"/>
  <c r="AR541" i="7" a="1"/>
  <c r="AR541" i="7" s="1"/>
  <c r="AR516" i="7" a="1"/>
  <c r="AR516" i="7" s="1"/>
  <c r="AR504" i="7" a="1"/>
  <c r="AR504" i="7" s="1"/>
  <c r="AR489" i="7" a="1"/>
  <c r="AR489" i="7" s="1"/>
  <c r="AR472" i="7" a="1"/>
  <c r="AR472" i="7" s="1"/>
  <c r="AR456" i="7" a="1"/>
  <c r="AR456" i="7" s="1"/>
  <c r="AR441" i="7" a="1"/>
  <c r="AR441" i="7" s="1"/>
  <c r="AR429" i="7" a="1"/>
  <c r="AR429" i="7" s="1"/>
  <c r="AR413" i="7" a="1"/>
  <c r="AR413" i="7" s="1"/>
  <c r="AR388" i="7" a="1"/>
  <c r="AR388" i="7" s="1"/>
  <c r="AR372" i="7" a="1"/>
  <c r="AR372" i="7" s="1"/>
  <c r="AR354" i="7" a="1"/>
  <c r="AR354" i="7" s="1"/>
  <c r="AR338" i="7" a="1"/>
  <c r="AR338" i="7" s="1"/>
  <c r="AR324" i="7" a="1"/>
  <c r="AR324" i="7" s="1"/>
  <c r="AR306" i="7" a="1"/>
  <c r="AR306" i="7" s="1"/>
  <c r="AR291" i="7" a="1"/>
  <c r="AR291" i="7" s="1"/>
  <c r="AR274" i="7" a="1"/>
  <c r="AR274" i="7" s="1"/>
  <c r="AQ43" i="7"/>
  <c r="AQ35" i="7"/>
  <c r="AQ25" i="7"/>
  <c r="AQ20" i="7"/>
  <c r="AQ9" i="7"/>
  <c r="AQ5" i="7"/>
  <c r="AR2101" i="7" a="1"/>
  <c r="AR2101" i="7" s="1"/>
  <c r="AS2101" i="7" s="1"/>
  <c r="AR2089" i="7" a="1"/>
  <c r="AR2089" i="7" s="1"/>
  <c r="AS2089" i="7" s="1"/>
  <c r="AR2071" i="7" a="1"/>
  <c r="AR2071" i="7" s="1"/>
  <c r="AS2071" i="7" s="1"/>
  <c r="AR2054" i="7" a="1"/>
  <c r="AR2054" i="7" s="1"/>
  <c r="AS2054" i="7" s="1"/>
  <c r="AR2035" i="7" a="1"/>
  <c r="AR2035" i="7" s="1"/>
  <c r="AS2035" i="7" s="1"/>
  <c r="AR2016" i="7" a="1"/>
  <c r="AR2016" i="7" s="1"/>
  <c r="AS2016" i="7" s="1"/>
  <c r="AR2003" i="7" a="1"/>
  <c r="AR2003" i="7" s="1"/>
  <c r="AS2003" i="7" s="1"/>
  <c r="AR1981" i="7" a="1"/>
  <c r="AR1981" i="7" s="1"/>
  <c r="AS1981" i="7" s="1"/>
  <c r="AR1964" i="7" a="1"/>
  <c r="AR1964" i="7" s="1"/>
  <c r="AR1946" i="7" a="1"/>
  <c r="AR1946" i="7" s="1"/>
  <c r="AR1928" i="7" a="1"/>
  <c r="AR1928" i="7" s="1"/>
  <c r="AR1915" i="7" a="1"/>
  <c r="AR1915" i="7" s="1"/>
  <c r="AR1896" i="7" a="1"/>
  <c r="AR1896" i="7" s="1"/>
  <c r="AR1878" i="7" a="1"/>
  <c r="AR1878" i="7" s="1"/>
  <c r="AR1860" i="7" a="1"/>
  <c r="AR1860" i="7" s="1"/>
  <c r="AR1842" i="7" a="1"/>
  <c r="AR1842" i="7" s="1"/>
  <c r="AS1842" i="7" s="1"/>
  <c r="AR1828" i="7" a="1"/>
  <c r="AR1828" i="7" s="1"/>
  <c r="AS1828" i="7" s="1"/>
  <c r="AR1810" i="7" a="1"/>
  <c r="AR1810" i="7" s="1"/>
  <c r="AS1810" i="7" s="1"/>
  <c r="AR1792" i="7" a="1"/>
  <c r="AR1792" i="7" s="1"/>
  <c r="AR1774" i="7" a="1"/>
  <c r="AR1774" i="7" s="1"/>
  <c r="AR1756" i="7" a="1"/>
  <c r="AR1756" i="7" s="1"/>
  <c r="AR1742" i="7" a="1"/>
  <c r="AR1742" i="7" s="1"/>
  <c r="AR1724" i="7" a="1"/>
  <c r="AR1724" i="7" s="1"/>
  <c r="AR1707" i="7" a="1"/>
  <c r="AR1707" i="7" s="1"/>
  <c r="AR1689" i="7" a="1"/>
  <c r="AR1689" i="7" s="1"/>
  <c r="AR1671" i="7" a="1"/>
  <c r="AR1671" i="7" s="1"/>
  <c r="AR1657" i="7" a="1"/>
  <c r="AR1657" i="7" s="1"/>
  <c r="AR1639" i="7" a="1"/>
  <c r="AR1639" i="7" s="1"/>
  <c r="AR1622" i="7" a="1"/>
  <c r="AR1622" i="7" s="1"/>
  <c r="AR1603" i="7" a="1"/>
  <c r="AR1603" i="7" s="1"/>
  <c r="AR1586" i="7" a="1"/>
  <c r="AR1586" i="7" s="1"/>
  <c r="AR1572" i="7" a="1"/>
  <c r="AR1572" i="7" s="1"/>
  <c r="AR1554" i="7" a="1"/>
  <c r="AR1554" i="7" s="1"/>
  <c r="AR1535" i="7" a="1"/>
  <c r="AR1535" i="7" s="1"/>
  <c r="AR1518" i="7" a="1"/>
  <c r="AR1518" i="7" s="1"/>
  <c r="AR1500" i="7" a="1"/>
  <c r="AR1500" i="7" s="1"/>
  <c r="AS1500" i="7" s="1"/>
  <c r="AR1486" i="7" a="1"/>
  <c r="AR1486" i="7" s="1"/>
  <c r="AS1486" i="7" s="1"/>
  <c r="AR1468" i="7" a="1"/>
  <c r="AR1468" i="7" s="1"/>
  <c r="AS1468" i="7" s="1"/>
  <c r="AR1448" i="7" a="1"/>
  <c r="AR1448" i="7" s="1"/>
  <c r="AS1448" i="7" s="1"/>
  <c r="AR1430" i="7" a="1"/>
  <c r="AR1430" i="7" s="1"/>
  <c r="AR1412" i="7" a="1"/>
  <c r="AR1412" i="7" s="1"/>
  <c r="AR1398" i="7" a="1"/>
  <c r="AR1398" i="7" s="1"/>
  <c r="AR1381" i="7" a="1"/>
  <c r="AR1381" i="7" s="1"/>
  <c r="AR1363" i="7" a="1"/>
  <c r="AR1363" i="7" s="1"/>
  <c r="AR1345" i="7" a="1"/>
  <c r="AR1345" i="7" s="1"/>
  <c r="AS1345" i="7" s="1"/>
  <c r="AR1327" i="7" a="1"/>
  <c r="AR1327" i="7" s="1"/>
  <c r="AS1327" i="7" s="1"/>
  <c r="AR1308" i="7" a="1"/>
  <c r="AR1308" i="7" s="1"/>
  <c r="AS1308" i="7" s="1"/>
  <c r="AR1294" i="7" a="1"/>
  <c r="AR1294" i="7" s="1"/>
  <c r="AS1294" i="7" s="1"/>
  <c r="AR1277" i="7" a="1"/>
  <c r="AR1277" i="7" s="1"/>
  <c r="AS1277" i="7" s="1"/>
  <c r="AR1256" i="7" a="1"/>
  <c r="AR1256" i="7" s="1"/>
  <c r="AS1256" i="7" s="1"/>
  <c r="AR1239" i="7" a="1"/>
  <c r="AR1239" i="7" s="1"/>
  <c r="AS1239" i="7" s="1"/>
  <c r="AR1220" i="7" a="1"/>
  <c r="AR1220" i="7" s="1"/>
  <c r="AS1220" i="7" s="1"/>
  <c r="AR1206" i="7" a="1"/>
  <c r="AR1206" i="7" s="1"/>
  <c r="AS1206" i="7" s="1"/>
  <c r="AR1188" i="7" a="1"/>
  <c r="AR1188" i="7" s="1"/>
  <c r="AR1170" i="7" a="1"/>
  <c r="AR1170" i="7" s="1"/>
  <c r="AR1153" i="7" a="1"/>
  <c r="AR1153" i="7" s="1"/>
  <c r="AR1135" i="7" a="1"/>
  <c r="AR1135" i="7" s="1"/>
  <c r="AR1121" i="7" a="1"/>
  <c r="AR1121" i="7" s="1"/>
  <c r="AR1105" i="7" a="1"/>
  <c r="AR1105" i="7" s="1"/>
  <c r="AR1086" i="7" a="1"/>
  <c r="AR1086" i="7" s="1"/>
  <c r="AR1070" i="7" a="1"/>
  <c r="AR1070" i="7" s="1"/>
  <c r="AR1053" i="7" a="1"/>
  <c r="AR1053" i="7" s="1"/>
  <c r="AR1039" i="7" a="1"/>
  <c r="AR1039" i="7" s="1"/>
  <c r="AR1022" i="7" a="1"/>
  <c r="AR1022" i="7" s="1"/>
  <c r="AR1005" i="7" a="1"/>
  <c r="AR1005" i="7" s="1"/>
  <c r="AR988" i="7" a="1"/>
  <c r="AR988" i="7" s="1"/>
  <c r="AR971" i="7" a="1"/>
  <c r="AR971" i="7" s="1"/>
  <c r="AR957" i="7" a="1"/>
  <c r="AR957" i="7" s="1"/>
  <c r="AR941" i="7" a="1"/>
  <c r="AR941" i="7" s="1"/>
  <c r="AR924" i="7" a="1"/>
  <c r="AR924" i="7" s="1"/>
  <c r="AR907" i="7" a="1"/>
  <c r="AR907" i="7" s="1"/>
  <c r="AR893" i="7" a="1"/>
  <c r="AR893" i="7" s="1"/>
  <c r="AR876" i="7" a="1"/>
  <c r="AR876" i="7" s="1"/>
  <c r="AR858" i="7" a="1"/>
  <c r="AR858" i="7" s="1"/>
  <c r="AR842" i="7" a="1"/>
  <c r="AR842" i="7" s="1"/>
  <c r="AR825" i="7" a="1"/>
  <c r="AR825" i="7" s="1"/>
  <c r="AR810" i="7" a="1"/>
  <c r="AR810" i="7" s="1"/>
  <c r="AR792" i="7" a="1"/>
  <c r="AR792" i="7" s="1"/>
  <c r="AR775" i="7" a="1"/>
  <c r="AR775" i="7" s="1"/>
  <c r="AR759" i="7" a="1"/>
  <c r="AR759" i="7" s="1"/>
  <c r="AR742" i="7" a="1"/>
  <c r="AR742" i="7" s="1"/>
  <c r="AR729" i="7" a="1"/>
  <c r="AR729" i="7" s="1"/>
  <c r="AR711" i="7" a="1"/>
  <c r="AR711" i="7" s="1"/>
  <c r="AR694" i="7" a="1"/>
  <c r="AR694" i="7" s="1"/>
  <c r="AR678" i="7" a="1"/>
  <c r="AR678" i="7" s="1"/>
  <c r="AR660" i="7" a="1"/>
  <c r="AR660" i="7" s="1"/>
  <c r="AR642" i="7" a="1"/>
  <c r="AR642" i="7" s="1"/>
  <c r="AR627" i="7" a="1"/>
  <c r="AR627" i="7" s="1"/>
  <c r="AR610" i="7" a="1"/>
  <c r="AR610" i="7" s="1"/>
  <c r="AR595" i="7" a="1"/>
  <c r="AR595" i="7" s="1"/>
  <c r="AR577" i="7" a="1"/>
  <c r="AR577" i="7" s="1"/>
  <c r="AR559" i="7" a="1"/>
  <c r="AR559" i="7" s="1"/>
  <c r="AR546" i="7" a="1"/>
  <c r="AR546" i="7" s="1"/>
  <c r="AR528" i="7" a="1"/>
  <c r="AR528" i="7" s="1"/>
  <c r="AR511" i="7" a="1"/>
  <c r="AR511" i="7" s="1"/>
  <c r="AR494" i="7" a="1"/>
  <c r="AR494" i="7" s="1"/>
  <c r="AR479" i="7" a="1"/>
  <c r="AR479" i="7" s="1"/>
  <c r="AR461" i="7" a="1"/>
  <c r="AR461" i="7" s="1"/>
  <c r="AR445" i="7" a="1"/>
  <c r="AR445" i="7" s="1"/>
  <c r="AR430" i="7" a="1"/>
  <c r="AR430" i="7" s="1"/>
  <c r="AR414" i="7" a="1"/>
  <c r="AR414" i="7" s="1"/>
  <c r="AR398" i="7" a="1"/>
  <c r="AR398" i="7" s="1"/>
  <c r="AR382" i="7" a="1"/>
  <c r="AR382" i="7" s="1"/>
  <c r="AR366" i="7" a="1"/>
  <c r="AR366" i="7" s="1"/>
  <c r="AR349" i="7" a="1"/>
  <c r="AR349" i="7" s="1"/>
  <c r="AR332" i="7" a="1"/>
  <c r="AR332" i="7" s="1"/>
  <c r="AR315" i="7" a="1"/>
  <c r="AR315" i="7" s="1"/>
  <c r="AR297" i="7" a="1"/>
  <c r="AR297" i="7" s="1"/>
  <c r="AR283" i="7" a="1"/>
  <c r="AR283" i="7" s="1"/>
  <c r="AQ47" i="7"/>
  <c r="AQ33" i="7"/>
  <c r="AR2092" i="7" a="1"/>
  <c r="AR2092" i="7" s="1"/>
  <c r="AR2074" i="7" a="1"/>
  <c r="AR2074" i="7" s="1"/>
  <c r="AR2057" i="7" a="1"/>
  <c r="AR2057" i="7" s="1"/>
  <c r="AR2040" i="7" a="1"/>
  <c r="AR2040" i="7" s="1"/>
  <c r="AR2025" i="7" a="1"/>
  <c r="AR2025" i="7" s="1"/>
  <c r="AR2007" i="7" a="1"/>
  <c r="AR2007" i="7" s="1"/>
  <c r="AR1989" i="7" a="1"/>
  <c r="AR1989" i="7" s="1"/>
  <c r="AR1971" i="7" a="1"/>
  <c r="AR1971" i="7" s="1"/>
  <c r="AR1953" i="7" a="1"/>
  <c r="AR1953" i="7" s="1"/>
  <c r="AR1939" i="7" a="1"/>
  <c r="AR1939" i="7" s="1"/>
  <c r="AR1921" i="7" a="1"/>
  <c r="AR1921" i="7" s="1"/>
  <c r="AR1903" i="7" a="1"/>
  <c r="AR1903" i="7" s="1"/>
  <c r="AR1885" i="7" a="1"/>
  <c r="AR1885" i="7" s="1"/>
  <c r="AR1867" i="7" a="1"/>
  <c r="AR1867" i="7" s="1"/>
  <c r="AR1849" i="7" a="1"/>
  <c r="AR1849" i="7" s="1"/>
  <c r="AR1834" i="7" a="1"/>
  <c r="AR1834" i="7" s="1"/>
  <c r="AR1815" i="7" a="1"/>
  <c r="AR1815" i="7" s="1"/>
  <c r="AR1797" i="7" a="1"/>
  <c r="AR1797" i="7" s="1"/>
  <c r="AR1779" i="7" a="1"/>
  <c r="AR1779" i="7" s="1"/>
  <c r="AR1762" i="7" a="1"/>
  <c r="AR1762" i="7" s="1"/>
  <c r="AR1749" i="7" a="1"/>
  <c r="AR1749" i="7" s="1"/>
  <c r="AR1731" i="7" a="1"/>
  <c r="AR1731" i="7" s="1"/>
  <c r="AR1712" i="7" a="1"/>
  <c r="AR1712" i="7" s="1"/>
  <c r="AR1694" i="7" a="1"/>
  <c r="AR1694" i="7" s="1"/>
  <c r="AR1680" i="7" a="1"/>
  <c r="AR1680" i="7" s="1"/>
  <c r="AR1663" i="7" a="1"/>
  <c r="AR1663" i="7" s="1"/>
  <c r="AR1645" i="7" a="1"/>
  <c r="AR1645" i="7" s="1"/>
  <c r="AR1627" i="7" a="1"/>
  <c r="AR1627" i="7" s="1"/>
  <c r="AR1609" i="7" a="1"/>
  <c r="AR1609" i="7" s="1"/>
  <c r="AR1595" i="7" a="1"/>
  <c r="AR1595" i="7" s="1"/>
  <c r="AR1577" i="7" a="1"/>
  <c r="AR1577" i="7" s="1"/>
  <c r="AR1559" i="7" a="1"/>
  <c r="AR1559" i="7" s="1"/>
  <c r="AR1541" i="7" a="1"/>
  <c r="AR1541" i="7" s="1"/>
  <c r="AR1523" i="7" a="1"/>
  <c r="AR1523" i="7" s="1"/>
  <c r="AR1509" i="7" a="1"/>
  <c r="AR1509" i="7" s="1"/>
  <c r="AR1491" i="7" a="1"/>
  <c r="AR1491" i="7" s="1"/>
  <c r="AR1473" i="7" a="1"/>
  <c r="AR1473" i="7" s="1"/>
  <c r="AR1455" i="7" a="1"/>
  <c r="AR1455" i="7" s="1"/>
  <c r="AR1436" i="7" a="1"/>
  <c r="AR1436" i="7" s="1"/>
  <c r="AR1421" i="7" a="1"/>
  <c r="AR1421" i="7" s="1"/>
  <c r="AR1403" i="7" a="1"/>
  <c r="AR1403" i="7" s="1"/>
  <c r="AR1385" i="7" a="1"/>
  <c r="AR1385" i="7" s="1"/>
  <c r="AR1364" i="7" a="1"/>
  <c r="AR1364" i="7" s="1"/>
  <c r="AR1346" i="7" a="1"/>
  <c r="AR1346" i="7" s="1"/>
  <c r="AR1330" i="7" a="1"/>
  <c r="AR1330" i="7" s="1"/>
  <c r="AR1315" i="7" a="1"/>
  <c r="AR1315" i="7" s="1"/>
  <c r="AR1297" i="7" a="1"/>
  <c r="AR1297" i="7" s="1"/>
  <c r="AR1278" i="7" a="1"/>
  <c r="AR1278" i="7" s="1"/>
  <c r="AR1260" i="7" a="1"/>
  <c r="AR1260" i="7" s="1"/>
  <c r="AR1242" i="7" a="1"/>
  <c r="AR1242" i="7" s="1"/>
  <c r="AR1228" i="7" a="1"/>
  <c r="AR1228" i="7" s="1"/>
  <c r="AR1210" i="7" a="1"/>
  <c r="AR1210" i="7" s="1"/>
  <c r="AR1192" i="7" a="1"/>
  <c r="AR1192" i="7" s="1"/>
  <c r="AR1174" i="7" a="1"/>
  <c r="AR1174" i="7" s="1"/>
  <c r="AR1156" i="7" a="1"/>
  <c r="AR1156" i="7" s="1"/>
  <c r="AR1143" i="7" a="1"/>
  <c r="AR1143" i="7" s="1"/>
  <c r="AR1126" i="7" a="1"/>
  <c r="AR1126" i="7" s="1"/>
  <c r="AR1109" i="7" a="1"/>
  <c r="AR1109" i="7" s="1"/>
  <c r="AR1092" i="7" a="1"/>
  <c r="AR1092" i="7" s="1"/>
  <c r="AR1075" i="7" a="1"/>
  <c r="AR1075" i="7" s="1"/>
  <c r="AR1061" i="7" a="1"/>
  <c r="AR1061" i="7" s="1"/>
  <c r="AR1044" i="7" a="1"/>
  <c r="AR1044" i="7" s="1"/>
  <c r="AR1027" i="7" a="1"/>
  <c r="AR1027" i="7" s="1"/>
  <c r="AR1010" i="7" a="1"/>
  <c r="AR1010" i="7" s="1"/>
  <c r="AR996" i="7" a="1"/>
  <c r="AR996" i="7" s="1"/>
  <c r="AR979" i="7" a="1"/>
  <c r="AR979" i="7" s="1"/>
  <c r="AR962" i="7" a="1"/>
  <c r="AR962" i="7" s="1"/>
  <c r="AR945" i="7" a="1"/>
  <c r="AR945" i="7" s="1"/>
  <c r="AR928" i="7" a="1"/>
  <c r="AR928" i="7" s="1"/>
  <c r="AR914" i="7" a="1"/>
  <c r="AR914" i="7" s="1"/>
  <c r="AR897" i="7" a="1"/>
  <c r="AR897" i="7" s="1"/>
  <c r="AR880" i="7" a="1"/>
  <c r="AR880" i="7" s="1"/>
  <c r="AR863" i="7" a="1"/>
  <c r="AR863" i="7" s="1"/>
  <c r="AR846" i="7" a="1"/>
  <c r="AR846" i="7" s="1"/>
  <c r="AR832" i="7" a="1"/>
  <c r="AR832" i="7" s="1"/>
  <c r="AR815" i="7" a="1"/>
  <c r="AR815" i="7" s="1"/>
  <c r="AR797" i="7" a="1"/>
  <c r="AR797" i="7" s="1"/>
  <c r="AR780" i="7" a="1"/>
  <c r="AR780" i="7" s="1"/>
  <c r="AR763" i="7" a="1"/>
  <c r="AR763" i="7" s="1"/>
  <c r="AR749" i="7" a="1"/>
  <c r="AR749" i="7" s="1"/>
  <c r="AR732" i="7" a="1"/>
  <c r="AR732" i="7" s="1"/>
  <c r="AR715" i="7" a="1"/>
  <c r="AR715" i="7" s="1"/>
  <c r="AR698" i="7" a="1"/>
  <c r="AR698" i="7" s="1"/>
  <c r="AR679" i="7" a="1"/>
  <c r="AR679" i="7" s="1"/>
  <c r="AR662" i="7" a="1"/>
  <c r="AR662" i="7" s="1"/>
  <c r="AR647" i="7" a="1"/>
  <c r="AR647" i="7" s="1"/>
  <c r="AR631" i="7" a="1"/>
  <c r="AR631" i="7" s="1"/>
  <c r="AR614" i="7" a="1"/>
  <c r="AR614" i="7" s="1"/>
  <c r="AR597" i="7" a="1"/>
  <c r="AR597" i="7" s="1"/>
  <c r="AR580" i="7" a="1"/>
  <c r="AR580" i="7" s="1"/>
  <c r="AR565" i="7" a="1"/>
  <c r="AR565" i="7" s="1"/>
  <c r="AR549" i="7" a="1"/>
  <c r="AR549" i="7" s="1"/>
  <c r="AR532" i="7" a="1"/>
  <c r="AR532" i="7" s="1"/>
  <c r="AR515" i="7" a="1"/>
  <c r="AR515" i="7" s="1"/>
  <c r="AR497" i="7" a="1"/>
  <c r="AR497" i="7" s="1"/>
  <c r="AR483" i="7" a="1"/>
  <c r="AR483" i="7" s="1"/>
  <c r="AR466" i="7" a="1"/>
  <c r="AR466" i="7" s="1"/>
  <c r="AR450" i="7" a="1"/>
  <c r="AR450" i="7" s="1"/>
  <c r="AR433" i="7" a="1"/>
  <c r="AR433" i="7" s="1"/>
  <c r="AR417" i="7" a="1"/>
  <c r="AR417" i="7" s="1"/>
  <c r="AR400" i="7" a="1"/>
  <c r="AR400" i="7" s="1"/>
  <c r="AR386" i="7" a="1"/>
  <c r="AR386" i="7" s="1"/>
  <c r="AR369" i="7" a="1"/>
  <c r="AR369" i="7" s="1"/>
  <c r="AR352" i="7" a="1"/>
  <c r="AR352" i="7" s="1"/>
  <c r="AR336" i="7" a="1"/>
  <c r="AR336" i="7" s="1"/>
  <c r="AR319" i="7" a="1"/>
  <c r="AR319" i="7" s="1"/>
  <c r="AR302" i="7" a="1"/>
  <c r="AR302" i="7" s="1"/>
  <c r="AR288" i="7" a="1"/>
  <c r="AR288" i="7" s="1"/>
  <c r="AR271" i="7" a="1"/>
  <c r="AR271" i="7" s="1"/>
  <c r="AR2095" i="7" a="1"/>
  <c r="AR2095" i="7" s="1"/>
  <c r="AS2095" i="7" s="1"/>
  <c r="AR2077" i="7" a="1"/>
  <c r="AR2077" i="7" s="1"/>
  <c r="AS2077" i="7" s="1"/>
  <c r="AR2059" i="7" a="1"/>
  <c r="AR2059" i="7" s="1"/>
  <c r="AS2059" i="7" s="1"/>
  <c r="AR2045" i="7" a="1"/>
  <c r="AR2045" i="7" s="1"/>
  <c r="AS2045" i="7" s="1"/>
  <c r="AR2027" i="7" a="1"/>
  <c r="AR2027" i="7" s="1"/>
  <c r="AS2027" i="7" s="1"/>
  <c r="AR2010" i="7" a="1"/>
  <c r="AR2010" i="7" s="1"/>
  <c r="AS2010" i="7" s="1"/>
  <c r="AR1991" i="7" a="1"/>
  <c r="AR1991" i="7" s="1"/>
  <c r="AS1991" i="7" s="1"/>
  <c r="AR1974" i="7" a="1"/>
  <c r="AR1974" i="7" s="1"/>
  <c r="AS1974" i="7" s="1"/>
  <c r="AR1961" i="7" a="1"/>
  <c r="AR1961" i="7" s="1"/>
  <c r="AS1961" i="7" s="1"/>
  <c r="AR1942" i="7" a="1"/>
  <c r="AR1942" i="7" s="1"/>
  <c r="AR1923" i="7" a="1"/>
  <c r="AR1923" i="7" s="1"/>
  <c r="AR1905" i="7" a="1"/>
  <c r="AR1905" i="7" s="1"/>
  <c r="AR1888" i="7" a="1"/>
  <c r="AR1888" i="7" s="1"/>
  <c r="AS1888" i="7" s="1"/>
  <c r="AR1872" i="7" a="1"/>
  <c r="AR1872" i="7" s="1"/>
  <c r="AS1872" i="7" s="1"/>
  <c r="AR1854" i="7" a="1"/>
  <c r="AR1854" i="7" s="1"/>
  <c r="AS1854" i="7" s="1"/>
  <c r="AR1837" i="7" a="1"/>
  <c r="AR1837" i="7" s="1"/>
  <c r="AS1837" i="7" s="1"/>
  <c r="AR1819" i="7" a="1"/>
  <c r="AR1819" i="7" s="1"/>
  <c r="AS1819" i="7" s="1"/>
  <c r="AR1800" i="7" a="1"/>
  <c r="AR1800" i="7" s="1"/>
  <c r="AR1786" i="7" a="1"/>
  <c r="AR1786" i="7" s="1"/>
  <c r="AR1768" i="7" a="1"/>
  <c r="AR1768" i="7" s="1"/>
  <c r="AR1750" i="7" a="1"/>
  <c r="AR1750" i="7" s="1"/>
  <c r="AS1750" i="7" s="1"/>
  <c r="AR1732" i="7" a="1"/>
  <c r="AR1732" i="7" s="1"/>
  <c r="AS1732" i="7" s="1"/>
  <c r="AR1714" i="7" a="1"/>
  <c r="AR1714" i="7" s="1"/>
  <c r="AS1714" i="7" s="1"/>
  <c r="AR1701" i="7" a="1"/>
  <c r="AR1701" i="7" s="1"/>
  <c r="AR1683" i="7" a="1"/>
  <c r="AR1683" i="7" s="1"/>
  <c r="AR1664" i="7" a="1"/>
  <c r="AR1664" i="7" s="1"/>
  <c r="AR1646" i="7" a="1"/>
  <c r="AR1646" i="7" s="1"/>
  <c r="AR1628" i="7" a="1"/>
  <c r="AR1628" i="7" s="1"/>
  <c r="AR1615" i="7" a="1"/>
  <c r="AR1615" i="7" s="1"/>
  <c r="AR1596" i="7" a="1"/>
  <c r="AR1596" i="7" s="1"/>
  <c r="AR1579" i="7" a="1"/>
  <c r="AR1579" i="7" s="1"/>
  <c r="AR1561" i="7" a="1"/>
  <c r="AR1561" i="7" s="1"/>
  <c r="AR1543" i="7" a="1"/>
  <c r="AR1543" i="7" s="1"/>
  <c r="AR1529" i="7" a="1"/>
  <c r="AR1529" i="7" s="1"/>
  <c r="AR1511" i="7" a="1"/>
  <c r="AR1511" i="7" s="1"/>
  <c r="AR1493" i="7" a="1"/>
  <c r="AR1493" i="7" s="1"/>
  <c r="AR1474" i="7" a="1"/>
  <c r="AR1474" i="7" s="1"/>
  <c r="AR1456" i="7" a="1"/>
  <c r="AR1456" i="7" s="1"/>
  <c r="AR1442" i="7" a="1"/>
  <c r="AR1442" i="7" s="1"/>
  <c r="AR1425" i="7" a="1"/>
  <c r="AR1425" i="7" s="1"/>
  <c r="AR1406" i="7" a="1"/>
  <c r="AR1406" i="7" s="1"/>
  <c r="AR1388" i="7" a="1"/>
  <c r="AR1388" i="7" s="1"/>
  <c r="AR1369" i="7" a="1"/>
  <c r="AR1369" i="7" s="1"/>
  <c r="AR1351" i="7" a="1"/>
  <c r="AR1351" i="7" s="1"/>
  <c r="AR1336" i="7" a="1"/>
  <c r="AR1336" i="7" s="1"/>
  <c r="AR1319" i="7" a="1"/>
  <c r="AR1319" i="7" s="1"/>
  <c r="AR1300" i="7" a="1"/>
  <c r="AR1300" i="7" s="1"/>
  <c r="AR1284" i="7" a="1"/>
  <c r="AR1284" i="7" s="1"/>
  <c r="AR1266" i="7" a="1"/>
  <c r="AR1266" i="7" s="1"/>
  <c r="AR1252" i="7" a="1"/>
  <c r="AR1252" i="7" s="1"/>
  <c r="AR1234" i="7" a="1"/>
  <c r="AR1234" i="7" s="1"/>
  <c r="AS1234" i="7" s="1"/>
  <c r="AR1216" i="7" a="1"/>
  <c r="AR1216" i="7" s="1"/>
  <c r="AS1216" i="7" s="1"/>
  <c r="AR1199" i="7" a="1"/>
  <c r="AR1199" i="7" s="1"/>
  <c r="AR1180" i="7" a="1"/>
  <c r="AR1180" i="7" s="1"/>
  <c r="AR1166" i="7" a="1"/>
  <c r="AR1166" i="7" s="1"/>
  <c r="AR1148" i="7" a="1"/>
  <c r="AR1148" i="7" s="1"/>
  <c r="AR1132" i="7" a="1"/>
  <c r="AR1132" i="7" s="1"/>
  <c r="AR1114" i="7" a="1"/>
  <c r="AR1114" i="7" s="1"/>
  <c r="AR1097" i="7" a="1"/>
  <c r="AR1097" i="7" s="1"/>
  <c r="AS1097" i="7" s="1"/>
  <c r="AR1084" i="7" a="1"/>
  <c r="AR1084" i="7" s="1"/>
  <c r="AS1084" i="7" s="1"/>
  <c r="AR1066" i="7" a="1"/>
  <c r="AR1066" i="7" s="1"/>
  <c r="AS1066" i="7" s="1"/>
  <c r="AR1049" i="7" a="1"/>
  <c r="AR1049" i="7" s="1"/>
  <c r="AR1032" i="7" a="1"/>
  <c r="AR1032" i="7" s="1"/>
  <c r="AR1016" i="7" a="1"/>
  <c r="AR1016" i="7" s="1"/>
  <c r="AR1000" i="7" a="1"/>
  <c r="AR1000" i="7" s="1"/>
  <c r="AR984" i="7" a="1"/>
  <c r="AR984" i="7" s="1"/>
  <c r="AR966" i="7" a="1"/>
  <c r="AR966" i="7" s="1"/>
  <c r="AR949" i="7" a="1"/>
  <c r="AR949" i="7" s="1"/>
  <c r="AR933" i="7" a="1"/>
  <c r="AR933" i="7" s="1"/>
  <c r="AR918" i="7" a="1"/>
  <c r="AR918" i="7" s="1"/>
  <c r="AR900" i="7" a="1"/>
  <c r="AR900" i="7" s="1"/>
  <c r="AR885" i="7" a="1"/>
  <c r="AR885" i="7" s="1"/>
  <c r="AR868" i="7" a="1"/>
  <c r="AR868" i="7" s="1"/>
  <c r="AR855" i="7" a="1"/>
  <c r="AR855" i="7" s="1"/>
  <c r="AR838" i="7" a="1"/>
  <c r="AR838" i="7" s="1"/>
  <c r="AR820" i="7" a="1"/>
  <c r="AR820" i="7" s="1"/>
  <c r="AR803" i="7" a="1"/>
  <c r="AR803" i="7" s="1"/>
  <c r="AR786" i="7" a="1"/>
  <c r="AR786" i="7" s="1"/>
  <c r="AS786" i="7" s="1"/>
  <c r="AR772" i="7" a="1"/>
  <c r="AR772" i="7" s="1"/>
  <c r="AS772" i="7" s="1"/>
  <c r="AR754" i="7" a="1"/>
  <c r="AR754" i="7" s="1"/>
  <c r="AS754" i="7" s="1"/>
  <c r="AR737" i="7" a="1"/>
  <c r="AR737" i="7" s="1"/>
  <c r="AR718" i="7" a="1"/>
  <c r="AR718" i="7" s="1"/>
  <c r="AR701" i="7" a="1"/>
  <c r="AR701" i="7" s="1"/>
  <c r="AR687" i="7" a="1"/>
  <c r="AR687" i="7" s="1"/>
  <c r="AR670" i="7" a="1"/>
  <c r="AR670" i="7" s="1"/>
  <c r="AR653" i="7" a="1"/>
  <c r="AR653" i="7" s="1"/>
  <c r="AR635" i="7" a="1"/>
  <c r="AR635" i="7" s="1"/>
  <c r="AR618" i="7" a="1"/>
  <c r="AR618" i="7" s="1"/>
  <c r="AR600" i="7" a="1"/>
  <c r="AR600" i="7" s="1"/>
  <c r="AR585" i="7" a="1"/>
  <c r="AR585" i="7" s="1"/>
  <c r="AR569" i="7" a="1"/>
  <c r="AR569" i="7" s="1"/>
  <c r="AR553" i="7" a="1"/>
  <c r="AR553" i="7" s="1"/>
  <c r="AR535" i="7" a="1"/>
  <c r="AR535" i="7" s="1"/>
  <c r="AR519" i="7" a="1"/>
  <c r="AR519" i="7" s="1"/>
  <c r="AR506" i="7" a="1"/>
  <c r="AR506" i="7" s="1"/>
  <c r="AR487" i="7" a="1"/>
  <c r="AR487" i="7" s="1"/>
  <c r="AR470" i="7" a="1"/>
  <c r="AR470" i="7" s="1"/>
  <c r="AR455" i="7" a="1"/>
  <c r="AR455" i="7" s="1"/>
  <c r="AR437" i="7" a="1"/>
  <c r="AR437" i="7" s="1"/>
  <c r="AR423" i="7" a="1"/>
  <c r="AR423" i="7" s="1"/>
  <c r="AR408" i="7" a="1"/>
  <c r="AR408" i="7" s="1"/>
  <c r="AR393" i="7" a="1"/>
  <c r="AR393" i="7" s="1"/>
  <c r="AR375" i="7" a="1"/>
  <c r="AR375" i="7" s="1"/>
  <c r="AR358" i="7" a="1"/>
  <c r="AR358" i="7" s="1"/>
  <c r="AR343" i="7" a="1"/>
  <c r="AR343" i="7" s="1"/>
  <c r="AR328" i="7" a="1"/>
  <c r="AR328" i="7" s="1"/>
  <c r="AR310" i="7" a="1"/>
  <c r="AR310" i="7" s="1"/>
  <c r="AR294" i="7" a="1"/>
  <c r="AR294" i="7" s="1"/>
  <c r="AR277" i="7" a="1"/>
  <c r="AR277" i="7" s="1"/>
  <c r="AQ45" i="7"/>
  <c r="AQ36" i="7"/>
  <c r="AQ28" i="7"/>
  <c r="AQ14" i="7"/>
  <c r="AR2091" i="7" a="1"/>
  <c r="AR2091" i="7" s="1"/>
  <c r="AR2072" i="7" a="1"/>
  <c r="AR2072" i="7" s="1"/>
  <c r="AR2056" i="7" a="1"/>
  <c r="AR2056" i="7" s="1"/>
  <c r="AR2037" i="7" a="1"/>
  <c r="AR2037" i="7" s="1"/>
  <c r="AR2019" i="7" a="1"/>
  <c r="AR2019" i="7" s="1"/>
  <c r="AR2004" i="7" a="1"/>
  <c r="AR2004" i="7" s="1"/>
  <c r="AR1986" i="7" a="1"/>
  <c r="AR1986" i="7" s="1"/>
  <c r="AR1968" i="7" a="1"/>
  <c r="AR1968" i="7" s="1"/>
  <c r="AR1951" i="7" a="1"/>
  <c r="AR1951" i="7" s="1"/>
  <c r="AR1932" i="7" a="1"/>
  <c r="AR1932" i="7" s="1"/>
  <c r="AR1920" i="7" a="1"/>
  <c r="AR1920" i="7" s="1"/>
  <c r="AR1902" i="7" a="1"/>
  <c r="AR1902" i="7" s="1"/>
  <c r="AR1884" i="7" a="1"/>
  <c r="AR1884" i="7" s="1"/>
  <c r="AR1866" i="7" a="1"/>
  <c r="AR1866" i="7" s="1"/>
  <c r="AR1848" i="7" a="1"/>
  <c r="AR1848" i="7" s="1"/>
  <c r="AR1833" i="7" a="1"/>
  <c r="AR1833" i="7" s="1"/>
  <c r="AR1816" i="7" a="1"/>
  <c r="AR1816" i="7" s="1"/>
  <c r="AR1798" i="7" a="1"/>
  <c r="AR1798" i="7" s="1"/>
  <c r="AR1780" i="7" a="1"/>
  <c r="AR1780" i="7" s="1"/>
  <c r="AR1767" i="7" a="1"/>
  <c r="AR1767" i="7" s="1"/>
  <c r="AR1748" i="7" a="1"/>
  <c r="AR1748" i="7" s="1"/>
  <c r="AS1748" i="7" s="1"/>
  <c r="AR1729" i="7" a="1"/>
  <c r="AR1729" i="7" s="1"/>
  <c r="AR1711" i="7" a="1"/>
  <c r="AR1711" i="7" s="1"/>
  <c r="AR1693" i="7" a="1"/>
  <c r="AR1693" i="7" s="1"/>
  <c r="AR1674" i="7" a="1"/>
  <c r="AR1674" i="7" s="1"/>
  <c r="AR1661" i="7" a="1"/>
  <c r="AR1661" i="7" s="1"/>
  <c r="AR1644" i="7" a="1"/>
  <c r="AR1644" i="7" s="1"/>
  <c r="AR1624" i="7" a="1"/>
  <c r="AR1624" i="7" s="1"/>
  <c r="AR1605" i="7" a="1"/>
  <c r="AR1605" i="7" s="1"/>
  <c r="AR1588" i="7" a="1"/>
  <c r="AR1588" i="7" s="1"/>
  <c r="AR1574" i="7" a="1"/>
  <c r="AR1574" i="7" s="1"/>
  <c r="AR1555" i="7" a="1"/>
  <c r="AR1555" i="7" s="1"/>
  <c r="AR1537" i="7" a="1"/>
  <c r="AR1537" i="7" s="1"/>
  <c r="AR1520" i="7" a="1"/>
  <c r="AR1520" i="7" s="1"/>
  <c r="AR1502" i="7" a="1"/>
  <c r="AR1502" i="7" s="1"/>
  <c r="AR1488" i="7" a="1"/>
  <c r="AR1488" i="7" s="1"/>
  <c r="AR1470" i="7" a="1"/>
  <c r="AR1470" i="7" s="1"/>
  <c r="AR1454" i="7" a="1"/>
  <c r="AR1454" i="7" s="1"/>
  <c r="AR1437" i="7" a="1"/>
  <c r="AR1437" i="7" s="1"/>
  <c r="AR1423" i="7" a="1"/>
  <c r="AR1423" i="7" s="1"/>
  <c r="AR1405" i="7" a="1"/>
  <c r="AR1405" i="7" s="1"/>
  <c r="AR1389" i="7" a="1"/>
  <c r="AR1389" i="7" s="1"/>
  <c r="AR1372" i="7" a="1"/>
  <c r="AR1372" i="7" s="1"/>
  <c r="AR1357" i="7" a="1"/>
  <c r="AR1357" i="7" s="1"/>
  <c r="AR1341" i="7" a="1"/>
  <c r="AR1341" i="7" s="1"/>
  <c r="AR1326" i="7" a="1"/>
  <c r="AR1326" i="7" s="1"/>
  <c r="AR1309" i="7" a="1"/>
  <c r="AR1309" i="7" s="1"/>
  <c r="AR1295" i="7" a="1"/>
  <c r="AR1295" i="7" s="1"/>
  <c r="AR1276" i="7" a="1"/>
  <c r="AR1276" i="7" s="1"/>
  <c r="AR1257" i="7" a="1"/>
  <c r="AR1257" i="7" s="1"/>
  <c r="AR1238" i="7" a="1"/>
  <c r="AR1238" i="7" s="1"/>
  <c r="AS1238" i="7" s="1"/>
  <c r="AR1221" i="7" a="1"/>
  <c r="AR1221" i="7" s="1"/>
  <c r="AR1207" i="7" a="1"/>
  <c r="AR1207" i="7" s="1"/>
  <c r="AR1189" i="7" a="1"/>
  <c r="AR1189" i="7" s="1"/>
  <c r="AR1171" i="7" a="1"/>
  <c r="AR1171" i="7" s="1"/>
  <c r="AR1152" i="7" a="1"/>
  <c r="AR1152" i="7" s="1"/>
  <c r="AR1136" i="7" a="1"/>
  <c r="AR1136" i="7" s="1"/>
  <c r="AR1120" i="7" a="1"/>
  <c r="AR1120" i="7" s="1"/>
  <c r="AR1104" i="7" a="1"/>
  <c r="AR1104" i="7" s="1"/>
  <c r="AS1104" i="7" s="1"/>
  <c r="AR1087" i="7" a="1"/>
  <c r="AR1087" i="7" s="1"/>
  <c r="AS1087" i="7" s="1"/>
  <c r="AR1071" i="7" a="1"/>
  <c r="AR1071" i="7" s="1"/>
  <c r="AR1054" i="7" a="1"/>
  <c r="AR1054" i="7" s="1"/>
  <c r="AR1040" i="7" a="1"/>
  <c r="AR1040" i="7" s="1"/>
  <c r="AR1023" i="7" a="1"/>
  <c r="AR1023" i="7" s="1"/>
  <c r="AR1006" i="7" a="1"/>
  <c r="AR1006" i="7" s="1"/>
  <c r="AR989" i="7" a="1"/>
  <c r="AR989" i="7" s="1"/>
  <c r="AR972" i="7" a="1"/>
  <c r="AR972" i="7" s="1"/>
  <c r="AR958" i="7" a="1"/>
  <c r="AR958" i="7" s="1"/>
  <c r="AR942" i="7" a="1"/>
  <c r="AR942" i="7" s="1"/>
  <c r="AR925" i="7" a="1"/>
  <c r="AR925" i="7" s="1"/>
  <c r="AR908" i="7" a="1"/>
  <c r="AR908" i="7" s="1"/>
  <c r="AR894" i="7" a="1"/>
  <c r="AR894" i="7" s="1"/>
  <c r="AR877" i="7" a="1"/>
  <c r="AR877" i="7" s="1"/>
  <c r="AR859" i="7" a="1"/>
  <c r="AR859" i="7" s="1"/>
  <c r="AR841" i="7" a="1"/>
  <c r="AR841" i="7" s="1"/>
  <c r="AR824" i="7" a="1"/>
  <c r="AR824" i="7" s="1"/>
  <c r="AR809" i="7" a="1"/>
  <c r="AR809" i="7" s="1"/>
  <c r="AR793" i="7" a="1"/>
  <c r="AR793" i="7" s="1"/>
  <c r="AR776" i="7" a="1"/>
  <c r="AR776" i="7" s="1"/>
  <c r="AR760" i="7" a="1"/>
  <c r="AR760" i="7" s="1"/>
  <c r="AR743" i="7" a="1"/>
  <c r="AR743" i="7" s="1"/>
  <c r="AR728" i="7" a="1"/>
  <c r="AR728" i="7" s="1"/>
  <c r="AR712" i="7" a="1"/>
  <c r="AR712" i="7" s="1"/>
  <c r="AR695" i="7" a="1"/>
  <c r="AR695" i="7" s="1"/>
  <c r="AR677" i="7" a="1"/>
  <c r="AR677" i="7" s="1"/>
  <c r="AR659" i="7" a="1"/>
  <c r="AR659" i="7" s="1"/>
  <c r="AR643" i="7" a="1"/>
  <c r="AR643" i="7" s="1"/>
  <c r="AR628" i="7" a="1"/>
  <c r="AR628" i="7" s="1"/>
  <c r="AR611" i="7" a="1"/>
  <c r="AR611" i="7" s="1"/>
  <c r="AR594" i="7" a="1"/>
  <c r="AR594" i="7" s="1"/>
  <c r="AR578" i="7" a="1"/>
  <c r="AR578" i="7" s="1"/>
  <c r="AR560" i="7" a="1"/>
  <c r="AR560" i="7" s="1"/>
  <c r="AR545" i="7" a="1"/>
  <c r="AR545" i="7" s="1"/>
  <c r="AR529" i="7" a="1"/>
  <c r="AR529" i="7" s="1"/>
  <c r="AR512" i="7" a="1"/>
  <c r="AR512" i="7" s="1"/>
  <c r="AR495" i="7" a="1"/>
  <c r="AR495" i="7" s="1"/>
  <c r="AR478" i="7" a="1"/>
  <c r="AR478" i="7" s="1"/>
  <c r="AR462" i="7" a="1"/>
  <c r="AR462" i="7" s="1"/>
  <c r="AR446" i="7" a="1"/>
  <c r="AR446" i="7" s="1"/>
  <c r="AR431" i="7" a="1"/>
  <c r="AR431" i="7" s="1"/>
  <c r="AR415" i="7" a="1"/>
  <c r="AR415" i="7" s="1"/>
  <c r="AR399" i="7" a="1"/>
  <c r="AR399" i="7" s="1"/>
  <c r="AR387" i="7" a="1"/>
  <c r="AR387" i="7" s="1"/>
  <c r="AR370" i="7" a="1"/>
  <c r="AR370" i="7" s="1"/>
  <c r="AR353" i="7" a="1"/>
  <c r="AR353" i="7" s="1"/>
  <c r="AR335" i="7" a="1"/>
  <c r="AR335" i="7" s="1"/>
  <c r="AR318" i="7" a="1"/>
  <c r="AR318" i="7" s="1"/>
  <c r="AR301" i="7" a="1"/>
  <c r="AR301" i="7" s="1"/>
  <c r="AR287" i="7" a="1"/>
  <c r="AR287" i="7" s="1"/>
  <c r="AR270" i="7" a="1"/>
  <c r="AR270" i="7" s="1"/>
  <c r="AQ49" i="7"/>
  <c r="AQ39" i="7"/>
  <c r="AQ30" i="7"/>
  <c r="AQ22" i="7"/>
  <c r="AQ16" i="7"/>
  <c r="AQ7" i="7"/>
  <c r="AR2088" i="7" a="1"/>
  <c r="AR2088" i="7" s="1"/>
  <c r="AR2069" i="7" a="1"/>
  <c r="AR2069" i="7" s="1"/>
  <c r="AR2050" i="7" a="1"/>
  <c r="AR2050" i="7" s="1"/>
  <c r="AR2033" i="7" a="1"/>
  <c r="AR2033" i="7" s="1"/>
  <c r="AR2014" i="7" a="1"/>
  <c r="AR2014" i="7" s="1"/>
  <c r="AR2002" i="7" a="1"/>
  <c r="AR2002" i="7" s="1"/>
  <c r="AR1984" i="7" a="1"/>
  <c r="AR1984" i="7" s="1"/>
  <c r="AR1967" i="7" a="1"/>
  <c r="AR1967" i="7" s="1"/>
  <c r="AR1949" i="7" a="1"/>
  <c r="AR1949" i="7" s="1"/>
  <c r="AR1931" i="7" a="1"/>
  <c r="AR1931" i="7" s="1"/>
  <c r="AR1917" i="7" a="1"/>
  <c r="AR1917" i="7" s="1"/>
  <c r="AR1899" i="7" a="1"/>
  <c r="AR1899" i="7" s="1"/>
  <c r="AR1880" i="7" a="1"/>
  <c r="AR1880" i="7" s="1"/>
  <c r="AR1863" i="7" a="1"/>
  <c r="AR1863" i="7" s="1"/>
  <c r="AR1845" i="7" a="1"/>
  <c r="AR1845" i="7" s="1"/>
  <c r="AR1831" i="7" a="1"/>
  <c r="AR1831" i="7" s="1"/>
  <c r="AR1813" i="7" a="1"/>
  <c r="AR1813" i="7" s="1"/>
  <c r="AR1795" i="7" a="1"/>
  <c r="AR1795" i="7" s="1"/>
  <c r="AR1777" i="7" a="1"/>
  <c r="AR1777" i="7" s="1"/>
  <c r="AR1760" i="7" a="1"/>
  <c r="AR1760" i="7" s="1"/>
  <c r="AR1744" i="7" a="1"/>
  <c r="AR1744" i="7" s="1"/>
  <c r="AR1727" i="7" a="1"/>
  <c r="AR1727" i="7" s="1"/>
  <c r="AR1708" i="7" a="1"/>
  <c r="AR1708" i="7" s="1"/>
  <c r="AR1691" i="7" a="1"/>
  <c r="AR1691" i="7" s="1"/>
  <c r="AR1672" i="7" a="1"/>
  <c r="AR1672" i="7" s="1"/>
  <c r="AR1660" i="7" a="1"/>
  <c r="AR1660" i="7" s="1"/>
  <c r="AR1642" i="7" a="1"/>
  <c r="AR1642" i="7" s="1"/>
  <c r="AR1625" i="7" a="1"/>
  <c r="AR1625" i="7" s="1"/>
  <c r="AR1608" i="7" a="1"/>
  <c r="AR1608" i="7" s="1"/>
  <c r="AR1589" i="7" a="1"/>
  <c r="AR1589" i="7" s="1"/>
  <c r="AR1575" i="7" a="1"/>
  <c r="AR1575" i="7" s="1"/>
  <c r="AR1557" i="7" a="1"/>
  <c r="AR1557" i="7" s="1"/>
  <c r="AR1539" i="7" a="1"/>
  <c r="AR1539" i="7" s="1"/>
  <c r="AR1521" i="7" a="1"/>
  <c r="AR1521" i="7" s="1"/>
  <c r="AR1507" i="7" a="1"/>
  <c r="AR1507" i="7" s="1"/>
  <c r="AR1489" i="7" a="1"/>
  <c r="AR1489" i="7" s="1"/>
  <c r="AR1472" i="7" a="1"/>
  <c r="AR1472" i="7" s="1"/>
  <c r="AR1452" i="7" a="1"/>
  <c r="AR1452" i="7" s="1"/>
  <c r="AR1435" i="7" a="1"/>
  <c r="AR1435" i="7" s="1"/>
  <c r="AR1420" i="7" a="1"/>
  <c r="AR1420" i="7" s="1"/>
  <c r="AR1402" i="7" a="1"/>
  <c r="AR1402" i="7" s="1"/>
  <c r="AR1384" i="7" a="1"/>
  <c r="AR1384" i="7" s="1"/>
  <c r="AR1366" i="7" a="1"/>
  <c r="AR1366" i="7" s="1"/>
  <c r="AR1348" i="7" a="1"/>
  <c r="AR1348" i="7" s="1"/>
  <c r="AR1329" i="7" a="1"/>
  <c r="AR1329" i="7" s="1"/>
  <c r="AR1317" i="7" a="1"/>
  <c r="AR1317" i="7" s="1"/>
  <c r="AR1299" i="7" a="1"/>
  <c r="AR1299" i="7" s="1"/>
  <c r="AR1279" i="7" a="1"/>
  <c r="AR1279" i="7" s="1"/>
  <c r="AR1263" i="7" a="1"/>
  <c r="AR1263" i="7" s="1"/>
  <c r="AR1246" i="7" a="1"/>
  <c r="AR1246" i="7" s="1"/>
  <c r="AR1230" i="7" a="1"/>
  <c r="AR1230" i="7" s="1"/>
  <c r="AR1214" i="7" a="1"/>
  <c r="AR1214" i="7" s="1"/>
  <c r="AR1193" i="7" a="1"/>
  <c r="AR1193" i="7" s="1"/>
  <c r="AR1177" i="7" a="1"/>
  <c r="AR1177" i="7" s="1"/>
  <c r="AR1158" i="7" a="1"/>
  <c r="AR1158" i="7" s="1"/>
  <c r="AR1145" i="7" a="1"/>
  <c r="AR1145" i="7" s="1"/>
  <c r="AR1127" i="7" a="1"/>
  <c r="AR1127" i="7" s="1"/>
  <c r="AR1110" i="7" a="1"/>
  <c r="AR1110" i="7" s="1"/>
  <c r="AR1093" i="7" a="1"/>
  <c r="AR1093" i="7" s="1"/>
  <c r="AR1081" i="7" a="1"/>
  <c r="AR1081" i="7" s="1"/>
  <c r="AR1064" i="7" a="1"/>
  <c r="AR1064" i="7" s="1"/>
  <c r="AR1047" i="7" a="1"/>
  <c r="AR1047" i="7" s="1"/>
  <c r="AR1030" i="7" a="1"/>
  <c r="AR1030" i="7" s="1"/>
  <c r="AR1013" i="7" a="1"/>
  <c r="AR1013" i="7" s="1"/>
  <c r="AR999" i="7" a="1"/>
  <c r="AR999" i="7" s="1"/>
  <c r="AR982" i="7" a="1"/>
  <c r="AR982" i="7" s="1"/>
  <c r="AR964" i="7" a="1"/>
  <c r="AR964" i="7" s="1"/>
  <c r="AR947" i="7" a="1"/>
  <c r="AR947" i="7" s="1"/>
  <c r="AR929" i="7" a="1"/>
  <c r="AR929" i="7" s="1"/>
  <c r="AR916" i="7" a="1"/>
  <c r="AR916" i="7" s="1"/>
  <c r="AR899" i="7" a="1"/>
  <c r="AR899" i="7" s="1"/>
  <c r="AR882" i="7" a="1"/>
  <c r="AR882" i="7" s="1"/>
  <c r="AR865" i="7" a="1"/>
  <c r="AR865" i="7" s="1"/>
  <c r="AR853" i="7" a="1"/>
  <c r="AR853" i="7" s="1"/>
  <c r="AR836" i="7" a="1"/>
  <c r="AR836" i="7" s="1"/>
  <c r="AR819" i="7" a="1"/>
  <c r="AR819" i="7" s="1"/>
  <c r="AR802" i="7" a="1"/>
  <c r="AR802" i="7" s="1"/>
  <c r="AR785" i="7" a="1"/>
  <c r="AR785" i="7" s="1"/>
  <c r="AR771" i="7" a="1"/>
  <c r="AR771" i="7" s="1"/>
  <c r="AR753" i="7" a="1"/>
  <c r="AR753" i="7" s="1"/>
  <c r="AR736" i="7" a="1"/>
  <c r="AR736" i="7" s="1"/>
  <c r="AR721" i="7" a="1"/>
  <c r="AR721" i="7" s="1"/>
  <c r="AR704" i="7" a="1"/>
  <c r="AR704" i="7" s="1"/>
  <c r="AR689" i="7" a="1"/>
  <c r="AR689" i="7" s="1"/>
  <c r="AR673" i="7" a="1"/>
  <c r="AR673" i="7" s="1"/>
  <c r="AR656" i="7" a="1"/>
  <c r="AR656" i="7" s="1"/>
  <c r="AR638" i="7" a="1"/>
  <c r="AR638" i="7" s="1"/>
  <c r="AR622" i="7" a="1"/>
  <c r="AR622" i="7" s="1"/>
  <c r="AR606" i="7" a="1"/>
  <c r="AR606" i="7" s="1"/>
  <c r="AR589" i="7" a="1"/>
  <c r="AR589" i="7" s="1"/>
  <c r="AR573" i="7" a="1"/>
  <c r="AR573" i="7" s="1"/>
  <c r="AR557" i="7" a="1"/>
  <c r="AR557" i="7" s="1"/>
  <c r="AR538" i="7" a="1"/>
  <c r="AR538" i="7" s="1"/>
  <c r="AR525" i="7" a="1"/>
  <c r="AR525" i="7" s="1"/>
  <c r="AR508" i="7" a="1"/>
  <c r="AR508" i="7" s="1"/>
  <c r="AR491" i="7" a="1"/>
  <c r="AR491" i="7" s="1"/>
  <c r="AR475" i="7" a="1"/>
  <c r="AR475" i="7" s="1"/>
  <c r="AR460" i="7" a="1"/>
  <c r="AR460" i="7" s="1"/>
  <c r="AR447" i="7" a="1"/>
  <c r="AR447" i="7" s="1"/>
  <c r="AR428" i="7" a="1"/>
  <c r="AR428" i="7" s="1"/>
  <c r="AR410" i="7" a="1"/>
  <c r="AR410" i="7" s="1"/>
  <c r="AR396" i="7" a="1"/>
  <c r="AR396" i="7" s="1"/>
  <c r="AR379" i="7" a="1"/>
  <c r="AR379" i="7" s="1"/>
  <c r="AR365" i="7" a="1"/>
  <c r="AR365" i="7" s="1"/>
  <c r="AR347" i="7" a="1"/>
  <c r="AR347" i="7" s="1"/>
  <c r="AR331" i="7" a="1"/>
  <c r="AR331" i="7" s="1"/>
  <c r="AR313" i="7" a="1"/>
  <c r="AR313" i="7" s="1"/>
  <c r="AR300" i="7" a="1"/>
  <c r="AR300" i="7" s="1"/>
  <c r="AR285" i="7" a="1"/>
  <c r="AR285" i="7" s="1"/>
  <c r="AQ50" i="7"/>
  <c r="AQ42" i="7"/>
  <c r="AQ31" i="7"/>
  <c r="AQ24" i="7"/>
  <c r="AQ18" i="7"/>
  <c r="AQ12" i="7"/>
  <c r="AQ3" i="7"/>
  <c r="AR2099" i="7" a="1"/>
  <c r="AR2099" i="7" s="1"/>
  <c r="AS2099" i="7" s="1"/>
  <c r="AR2086" i="7" a="1"/>
  <c r="AR2086" i="7" s="1"/>
  <c r="AR2070" i="7" a="1"/>
  <c r="AR2070" i="7" s="1"/>
  <c r="AR2053" i="7" a="1"/>
  <c r="AR2053" i="7" s="1"/>
  <c r="AR2038" i="7" a="1"/>
  <c r="AR2038" i="7" s="1"/>
  <c r="AR2026" i="7" a="1"/>
  <c r="AR2026" i="7" s="1"/>
  <c r="AR2008" i="7" a="1"/>
  <c r="AR2008" i="7" s="1"/>
  <c r="AR1990" i="7" a="1"/>
  <c r="AR1990" i="7" s="1"/>
  <c r="AR1972" i="7" a="1"/>
  <c r="AR1972" i="7" s="1"/>
  <c r="AR1960" i="7" a="1"/>
  <c r="AR1960" i="7" s="1"/>
  <c r="AR1940" i="7" a="1"/>
  <c r="AR1940" i="7" s="1"/>
  <c r="AR1922" i="7" a="1"/>
  <c r="AR1922" i="7" s="1"/>
  <c r="AR1904" i="7" a="1"/>
  <c r="AR1904" i="7" s="1"/>
  <c r="AR1887" i="7" a="1"/>
  <c r="AR1887" i="7" s="1"/>
  <c r="AS1887" i="7" s="1"/>
  <c r="AR1875" i="7" a="1"/>
  <c r="AR1875" i="7" s="1"/>
  <c r="AS1875" i="7" s="1"/>
  <c r="AR1855" i="7" a="1"/>
  <c r="AR1855" i="7" s="1"/>
  <c r="AS1855" i="7" s="1"/>
  <c r="AR1839" i="7" a="1"/>
  <c r="AR1839" i="7" s="1"/>
  <c r="AR1820" i="7" a="1"/>
  <c r="AR1820" i="7" s="1"/>
  <c r="AR1803" i="7" a="1"/>
  <c r="AR1803" i="7" s="1"/>
  <c r="AR1788" i="7" a="1"/>
  <c r="AR1788" i="7" s="1"/>
  <c r="AR1770" i="7" a="1"/>
  <c r="AR1770" i="7" s="1"/>
  <c r="AR1752" i="7" a="1"/>
  <c r="AR1752" i="7" s="1"/>
  <c r="AR1735" i="7" a="1"/>
  <c r="AR1735" i="7" s="1"/>
  <c r="AR1716" i="7" a="1"/>
  <c r="AR1716" i="7" s="1"/>
  <c r="AR1702" i="7" a="1"/>
  <c r="AR1702" i="7" s="1"/>
  <c r="AR1684" i="7" a="1"/>
  <c r="AR1684" i="7" s="1"/>
  <c r="AR1666" i="7" a="1"/>
  <c r="AR1666" i="7" s="1"/>
  <c r="AR1648" i="7" a="1"/>
  <c r="AR1648" i="7" s="1"/>
  <c r="AR1630" i="7" a="1"/>
  <c r="AR1630" i="7" s="1"/>
  <c r="AR1616" i="7" a="1"/>
  <c r="AR1616" i="7" s="1"/>
  <c r="AR1598" i="7" a="1"/>
  <c r="AR1598" i="7" s="1"/>
  <c r="AR1581" i="7" a="1"/>
  <c r="AR1581" i="7" s="1"/>
  <c r="AR1563" i="7" a="1"/>
  <c r="AR1563" i="7" s="1"/>
  <c r="AR1545" i="7" a="1"/>
  <c r="AR1545" i="7" s="1"/>
  <c r="AR1531" i="7" a="1"/>
  <c r="AR1531" i="7" s="1"/>
  <c r="AR1514" i="7" a="1"/>
  <c r="AR1514" i="7" s="1"/>
  <c r="AR1498" i="7" a="1"/>
  <c r="AR1498" i="7" s="1"/>
  <c r="AR1480" i="7" a="1"/>
  <c r="AR1480" i="7" s="1"/>
  <c r="AR1466" i="7" a="1"/>
  <c r="AR1466" i="7" s="1"/>
  <c r="AR1450" i="7" a="1"/>
  <c r="AR1450" i="7" s="1"/>
  <c r="AR1432" i="7" a="1"/>
  <c r="AR1432" i="7" s="1"/>
  <c r="AR1415" i="7" a="1"/>
  <c r="AR1415" i="7" s="1"/>
  <c r="AR1404" i="7" a="1"/>
  <c r="AR1404" i="7" s="1"/>
  <c r="AS1404" i="7" s="1"/>
  <c r="AR1386" i="7" a="1"/>
  <c r="AR1386" i="7" s="1"/>
  <c r="AS1386" i="7" s="1"/>
  <c r="AR1368" i="7" a="1"/>
  <c r="AR1368" i="7" s="1"/>
  <c r="AS1368" i="7" s="1"/>
  <c r="AR1355" i="7" a="1"/>
  <c r="AR1355" i="7" s="1"/>
  <c r="AS1355" i="7" s="1"/>
  <c r="AR1340" i="7" a="1"/>
  <c r="AR1340" i="7" s="1"/>
  <c r="AS1340" i="7" s="1"/>
  <c r="AR1322" i="7" a="1"/>
  <c r="AR1322" i="7" s="1"/>
  <c r="AS1322" i="7" s="1"/>
  <c r="AR1304" i="7" a="1"/>
  <c r="AR1304" i="7" s="1"/>
  <c r="AS1304" i="7" s="1"/>
  <c r="AR1287" i="7" a="1"/>
  <c r="AR1287" i="7" s="1"/>
  <c r="AS1287" i="7" s="1"/>
  <c r="AR1273" i="7" a="1"/>
  <c r="AR1273" i="7" s="1"/>
  <c r="AS1273" i="7" s="1"/>
  <c r="AR1255" i="7" a="1"/>
  <c r="AR1255" i="7" s="1"/>
  <c r="AS1255" i="7" s="1"/>
  <c r="AR1236" i="7" a="1"/>
  <c r="AR1236" i="7" s="1"/>
  <c r="AR1218" i="7" a="1"/>
  <c r="AR1218" i="7" s="1"/>
  <c r="AR1200" i="7" a="1"/>
  <c r="AR1200" i="7" s="1"/>
  <c r="AR1186" i="7" a="1"/>
  <c r="AR1186" i="7" s="1"/>
  <c r="AR1168" i="7" a="1"/>
  <c r="AR1168" i="7" s="1"/>
  <c r="AR1151" i="7" a="1"/>
  <c r="AR1151" i="7" s="1"/>
  <c r="AR1133" i="7" a="1"/>
  <c r="AR1133" i="7" s="1"/>
  <c r="AR1116" i="7" a="1"/>
  <c r="AR1116" i="7" s="1"/>
  <c r="AR1101" i="7" a="1"/>
  <c r="AR1101" i="7" s="1"/>
  <c r="AR1085" i="7" a="1"/>
  <c r="AR1085" i="7" s="1"/>
  <c r="AR1068" i="7" a="1"/>
  <c r="AR1068" i="7" s="1"/>
  <c r="AR1052" i="7" a="1"/>
  <c r="AR1052" i="7" s="1"/>
  <c r="AR1037" i="7" a="1"/>
  <c r="AR1037" i="7" s="1"/>
  <c r="AR1021" i="7" a="1"/>
  <c r="AR1021" i="7" s="1"/>
  <c r="AR1004" i="7" a="1"/>
  <c r="AR1004" i="7" s="1"/>
  <c r="AR986" i="7" a="1"/>
  <c r="AR986" i="7" s="1"/>
  <c r="AR969" i="7" a="1"/>
  <c r="AR969" i="7" s="1"/>
  <c r="AR956" i="7" a="1"/>
  <c r="AR956" i="7" s="1"/>
  <c r="AR939" i="7" a="1"/>
  <c r="AR939" i="7" s="1"/>
  <c r="AR921" i="7" a="1"/>
  <c r="AR921" i="7" s="1"/>
  <c r="AR906" i="7" a="1"/>
  <c r="AR906" i="7" s="1"/>
  <c r="AR888" i="7" a="1"/>
  <c r="AR888" i="7" s="1"/>
  <c r="AR875" i="7" a="1"/>
  <c r="AR875" i="7" s="1"/>
  <c r="AR860" i="7" a="1"/>
  <c r="AR860" i="7" s="1"/>
  <c r="AR843" i="7" a="1"/>
  <c r="AR843" i="7" s="1"/>
  <c r="AR828" i="7" a="1"/>
  <c r="AR828" i="7" s="1"/>
  <c r="AR814" i="7" a="1"/>
  <c r="AR814" i="7" s="1"/>
  <c r="AR798" i="7" a="1"/>
  <c r="AR798" i="7" s="1"/>
  <c r="AR781" i="7" a="1"/>
  <c r="AR781" i="7" s="1"/>
  <c r="AR769" i="7" a="1"/>
  <c r="AR769" i="7" s="1"/>
  <c r="AR756" i="7" a="1"/>
  <c r="AR756" i="7" s="1"/>
  <c r="AR740" i="7" a="1"/>
  <c r="AR740" i="7" s="1"/>
  <c r="AR722" i="7" a="1"/>
  <c r="AR722" i="7" s="1"/>
  <c r="AR705" i="7" a="1"/>
  <c r="AR705" i="7" s="1"/>
  <c r="AR691" i="7" a="1"/>
  <c r="AR691" i="7" s="1"/>
  <c r="AR675" i="7" a="1"/>
  <c r="AR675" i="7" s="1"/>
  <c r="AR658" i="7" a="1"/>
  <c r="AR658" i="7" s="1"/>
  <c r="AR640" i="7" a="1"/>
  <c r="AR640" i="7" s="1"/>
  <c r="AR621" i="7" a="1"/>
  <c r="AR621" i="7" s="1"/>
  <c r="AR607" i="7" a="1"/>
  <c r="AR607" i="7" s="1"/>
  <c r="AR590" i="7" a="1"/>
  <c r="AR590" i="7" s="1"/>
  <c r="AR574" i="7" a="1"/>
  <c r="AR574" i="7" s="1"/>
  <c r="AR554" i="7" a="1"/>
  <c r="AR554" i="7" s="1"/>
  <c r="AR539" i="7" a="1"/>
  <c r="AR539" i="7" s="1"/>
  <c r="AR527" i="7" a="1"/>
  <c r="AR527" i="7" s="1"/>
  <c r="AR509" i="7" a="1"/>
  <c r="AR509" i="7" s="1"/>
  <c r="AR492" i="7" a="1"/>
  <c r="AR492" i="7" s="1"/>
  <c r="AR477" i="7" a="1"/>
  <c r="AR477" i="7" s="1"/>
  <c r="AR458" i="7" a="1"/>
  <c r="AR458" i="7" s="1"/>
  <c r="AR443" i="7" a="1"/>
  <c r="AR443" i="7" s="1"/>
  <c r="AR426" i="7" a="1"/>
  <c r="AR426" i="7" s="1"/>
  <c r="AR412" i="7" a="1"/>
  <c r="AR412" i="7" s="1"/>
  <c r="AR397" i="7" a="1"/>
  <c r="AR397" i="7" s="1"/>
  <c r="AR380" i="7" a="1"/>
  <c r="AR380" i="7" s="1"/>
  <c r="AR367" i="7" a="1"/>
  <c r="AR367" i="7" s="1"/>
  <c r="AR351" i="7" a="1"/>
  <c r="AR351" i="7" s="1"/>
  <c r="AR333" i="7" a="1"/>
  <c r="AR333" i="7" s="1"/>
  <c r="AR317" i="7" a="1"/>
  <c r="AR317" i="7" s="1"/>
  <c r="AR303" i="7" a="1"/>
  <c r="AR303" i="7" s="1"/>
  <c r="AR289" i="7" a="1"/>
  <c r="AR289" i="7" s="1"/>
  <c r="AR272" i="7" a="1"/>
  <c r="AR272" i="7" s="1"/>
  <c r="AQ51" i="7"/>
  <c r="AQ41" i="7"/>
  <c r="AQ32" i="7"/>
  <c r="AQ23" i="7"/>
  <c r="AQ17" i="7"/>
  <c r="AQ10" i="7"/>
  <c r="AQ4" i="7"/>
  <c r="AR2100" i="7" a="1"/>
  <c r="AR2100" i="7" s="1"/>
  <c r="AS2100" i="7" s="1"/>
  <c r="AR2081" i="7" a="1"/>
  <c r="AR2081" i="7" s="1"/>
  <c r="AS2081" i="7" s="1"/>
  <c r="AR2067" i="7" a="1"/>
  <c r="AR2067" i="7" s="1"/>
  <c r="AS2067" i="7" s="1"/>
  <c r="AR2049" i="7" a="1"/>
  <c r="AR2049" i="7" s="1"/>
  <c r="AR2031" i="7" a="1"/>
  <c r="AR2031" i="7" s="1"/>
  <c r="AR2013" i="7" a="1"/>
  <c r="AR2013" i="7" s="1"/>
  <c r="AR1999" i="7" a="1"/>
  <c r="AR1999" i="7" s="1"/>
  <c r="AS1999" i="7" s="1"/>
  <c r="AR1985" i="7" a="1"/>
  <c r="AR1985" i="7" s="1"/>
  <c r="AS1985" i="7" s="1"/>
  <c r="AR1959" i="7" a="1"/>
  <c r="AR1959" i="7" s="1"/>
  <c r="AS1959" i="7" s="1"/>
  <c r="AR1943" i="7" a="1"/>
  <c r="AR1943" i="7" s="1"/>
  <c r="AS1943" i="7" s="1"/>
  <c r="AR1925" i="7" a="1"/>
  <c r="AR1925" i="7" s="1"/>
  <c r="AS1925" i="7" s="1"/>
  <c r="AR1907" i="7" a="1"/>
  <c r="AR1907" i="7" s="1"/>
  <c r="AS1907" i="7" s="1"/>
  <c r="AR1889" i="7" a="1"/>
  <c r="AR1889" i="7" s="1"/>
  <c r="AS1889" i="7" s="1"/>
  <c r="AR1874" i="7" a="1"/>
  <c r="AR1874" i="7" s="1"/>
  <c r="AS1874" i="7" s="1"/>
  <c r="AR1856" i="7" a="1"/>
  <c r="AR1856" i="7" s="1"/>
  <c r="AS1856" i="7" s="1"/>
  <c r="AR1838" i="7" a="1"/>
  <c r="AR1838" i="7" s="1"/>
  <c r="AS1838" i="7" s="1"/>
  <c r="AR1821" i="7" a="1"/>
  <c r="AR1821" i="7" s="1"/>
  <c r="AS1821" i="7" s="1"/>
  <c r="AR1802" i="7" a="1"/>
  <c r="AR1802" i="7" s="1"/>
  <c r="AS1802" i="7" s="1"/>
  <c r="AR1789" i="7" a="1"/>
  <c r="AR1789" i="7" s="1"/>
  <c r="AR1771" i="7" a="1"/>
  <c r="AR1771" i="7" s="1"/>
  <c r="AR1753" i="7" a="1"/>
  <c r="AR1753" i="7" s="1"/>
  <c r="AR1734" i="7" a="1"/>
  <c r="AR1734" i="7" s="1"/>
  <c r="AR1717" i="7" a="1"/>
  <c r="AR1717" i="7" s="1"/>
  <c r="AR1703" i="7" a="1"/>
  <c r="AR1703" i="7" s="1"/>
  <c r="AR1685" i="7" a="1"/>
  <c r="AR1685" i="7" s="1"/>
  <c r="AS1685" i="7" s="1"/>
  <c r="AR1667" i="7" a="1"/>
  <c r="AR1667" i="7" s="1"/>
  <c r="AR1649" i="7" a="1"/>
  <c r="AR1649" i="7" s="1"/>
  <c r="AR1631" i="7" a="1"/>
  <c r="AR1631" i="7" s="1"/>
  <c r="AR1617" i="7" a="1"/>
  <c r="AR1617" i="7" s="1"/>
  <c r="AR1599" i="7" a="1"/>
  <c r="AR1599" i="7" s="1"/>
  <c r="AR1580" i="7" a="1"/>
  <c r="AR1580" i="7" s="1"/>
  <c r="AR1562" i="7" a="1"/>
  <c r="AR1562" i="7" s="1"/>
  <c r="AR1544" i="7" a="1"/>
  <c r="AR1544" i="7" s="1"/>
  <c r="AR1530" i="7" a="1"/>
  <c r="AR1530" i="7" s="1"/>
  <c r="AR1512" i="7" a="1"/>
  <c r="AR1512" i="7" s="1"/>
  <c r="AR1494" i="7" a="1"/>
  <c r="AR1494" i="7" s="1"/>
  <c r="AS1494" i="7" s="1"/>
  <c r="AR1477" i="7" a="1"/>
  <c r="AR1477" i="7" s="1"/>
  <c r="AS1477" i="7" s="1"/>
  <c r="AR1463" i="7" a="1"/>
  <c r="AR1463" i="7" s="1"/>
  <c r="AS1463" i="7" s="1"/>
  <c r="AR1445" i="7" a="1"/>
  <c r="AR1445" i="7" s="1"/>
  <c r="AS1445" i="7" s="1"/>
  <c r="AR1429" i="7" a="1"/>
  <c r="AR1429" i="7" s="1"/>
  <c r="AR1411" i="7" a="1"/>
  <c r="AR1411" i="7" s="1"/>
  <c r="AR1393" i="7" a="1"/>
  <c r="AR1393" i="7" s="1"/>
  <c r="AR1379" i="7" a="1"/>
  <c r="AR1379" i="7" s="1"/>
  <c r="AR1362" i="7" a="1"/>
  <c r="AR1362" i="7" s="1"/>
  <c r="AR1339" i="7" a="1"/>
  <c r="AR1339" i="7" s="1"/>
  <c r="AR1323" i="7" a="1"/>
  <c r="AR1323" i="7" s="1"/>
  <c r="AR1305" i="7" a="1"/>
  <c r="AR1305" i="7" s="1"/>
  <c r="AR1286" i="7" a="1"/>
  <c r="AR1286" i="7" s="1"/>
  <c r="AR1272" i="7" a="1"/>
  <c r="AR1272" i="7" s="1"/>
  <c r="AR1254" i="7" a="1"/>
  <c r="AR1254" i="7" s="1"/>
  <c r="AR1237" i="7" a="1"/>
  <c r="AR1237" i="7" s="1"/>
  <c r="AR1219" i="7" a="1"/>
  <c r="AR1219" i="7" s="1"/>
  <c r="AR1201" i="7" a="1"/>
  <c r="AR1201" i="7" s="1"/>
  <c r="AR1185" i="7" a="1"/>
  <c r="AR1185" i="7" s="1"/>
  <c r="AR1169" i="7" a="1"/>
  <c r="AR1169" i="7" s="1"/>
  <c r="AR1150" i="7" a="1"/>
  <c r="AR1150" i="7" s="1"/>
  <c r="AR1134" i="7" a="1"/>
  <c r="AR1134" i="7" s="1"/>
  <c r="AR1117" i="7" a="1"/>
  <c r="AR1117" i="7" s="1"/>
  <c r="AR1103" i="7" a="1"/>
  <c r="AR1103" i="7" s="1"/>
  <c r="AR1088" i="7" a="1"/>
  <c r="AR1088" i="7" s="1"/>
  <c r="AR1069" i="7" a="1"/>
  <c r="AR1069" i="7" s="1"/>
  <c r="AR1051" i="7" a="1"/>
  <c r="AR1051" i="7" s="1"/>
  <c r="AR1038" i="7" a="1"/>
  <c r="AR1038" i="7" s="1"/>
  <c r="AR1020" i="7" a="1"/>
  <c r="AR1020" i="7" s="1"/>
  <c r="AR1003" i="7" a="1"/>
  <c r="AR1003" i="7" s="1"/>
  <c r="AR987" i="7" a="1"/>
  <c r="AR987" i="7" s="1"/>
  <c r="AR970" i="7" a="1"/>
  <c r="AR970" i="7" s="1"/>
  <c r="AR955" i="7" a="1"/>
  <c r="AR955" i="7" s="1"/>
  <c r="AR938" i="7" a="1"/>
  <c r="AR938" i="7" s="1"/>
  <c r="AR922" i="7" a="1"/>
  <c r="AR922" i="7" s="1"/>
  <c r="AR905" i="7" a="1"/>
  <c r="AR905" i="7" s="1"/>
  <c r="AR889" i="7" a="1"/>
  <c r="AR889" i="7" s="1"/>
  <c r="AR874" i="7" a="1"/>
  <c r="AR874" i="7" s="1"/>
  <c r="AR857" i="7" a="1"/>
  <c r="AR857" i="7" s="1"/>
  <c r="AR840" i="7" a="1"/>
  <c r="AR840" i="7" s="1"/>
  <c r="AR823" i="7" a="1"/>
  <c r="AR823" i="7" s="1"/>
  <c r="AR811" i="7" a="1"/>
  <c r="AR811" i="7" s="1"/>
  <c r="AR794" i="7" a="1"/>
  <c r="AR794" i="7" s="1"/>
  <c r="AR777" i="7" a="1"/>
  <c r="AR777" i="7" s="1"/>
  <c r="AR757" i="7" a="1"/>
  <c r="AR757" i="7" s="1"/>
  <c r="AR739" i="7" a="1"/>
  <c r="AR739" i="7" s="1"/>
  <c r="AR723" i="7" a="1"/>
  <c r="AR723" i="7" s="1"/>
  <c r="AR706" i="7" a="1"/>
  <c r="AR706" i="7" s="1"/>
  <c r="AR692" i="7" a="1"/>
  <c r="AR692" i="7" s="1"/>
  <c r="AR674" i="7" a="1"/>
  <c r="AR674" i="7" s="1"/>
  <c r="AR657" i="7" a="1"/>
  <c r="AR657" i="7" s="1"/>
  <c r="AR639" i="7" a="1"/>
  <c r="AR639" i="7" s="1"/>
  <c r="AR623" i="7" a="1"/>
  <c r="AR623" i="7" s="1"/>
  <c r="AR608" i="7" a="1"/>
  <c r="AR608" i="7" s="1"/>
  <c r="AR591" i="7" a="1"/>
  <c r="AR591" i="7" s="1"/>
  <c r="AR575" i="7" a="1"/>
  <c r="AR575" i="7" s="1"/>
  <c r="AR555" i="7" a="1"/>
  <c r="AR555" i="7" s="1"/>
  <c r="AR540" i="7" a="1"/>
  <c r="AR540" i="7" s="1"/>
  <c r="AR526" i="7" a="1"/>
  <c r="AR526" i="7" s="1"/>
  <c r="AR510" i="7" a="1"/>
  <c r="AR510" i="7" s="1"/>
  <c r="AR493" i="7" a="1"/>
  <c r="AR493" i="7" s="1"/>
  <c r="AR476" i="7" a="1"/>
  <c r="AR476" i="7" s="1"/>
  <c r="AR459" i="7" a="1"/>
  <c r="AR459" i="7" s="1"/>
  <c r="AR444" i="7" a="1"/>
  <c r="AR444" i="7" s="1"/>
  <c r="AR432" i="7" a="1"/>
  <c r="AR432" i="7" s="1"/>
  <c r="AR416" i="7" a="1"/>
  <c r="AR416" i="7" s="1"/>
  <c r="AR401" i="7" a="1"/>
  <c r="AR401" i="7" s="1"/>
  <c r="AR381" i="7" a="1"/>
  <c r="AR381" i="7" s="1"/>
  <c r="AR368" i="7" a="1"/>
  <c r="AR368" i="7" s="1"/>
  <c r="AR350" i="7" a="1"/>
  <c r="AR350" i="7" s="1"/>
  <c r="AR334" i="7" a="1"/>
  <c r="AR334" i="7" s="1"/>
  <c r="AR316" i="7" a="1"/>
  <c r="AR316" i="7" s="1"/>
  <c r="AR298" i="7" a="1"/>
  <c r="AR298" i="7" s="1"/>
  <c r="AR284" i="7" a="1"/>
  <c r="AR284" i="7" s="1"/>
  <c r="AA1555" i="7"/>
  <c r="AJ1555" i="7" s="1"/>
  <c r="AB1555" i="7"/>
  <c r="AA1568" i="7"/>
  <c r="AJ1568" i="7" s="1"/>
  <c r="AB1568" i="7"/>
  <c r="AA1573" i="7"/>
  <c r="AJ1573" i="7" s="1"/>
  <c r="AB1573" i="7"/>
  <c r="AA1579" i="7"/>
  <c r="AJ1579" i="7" s="1"/>
  <c r="AB1579" i="7"/>
  <c r="AA1584" i="7"/>
  <c r="AJ1584" i="7" s="1"/>
  <c r="AB1584" i="7"/>
  <c r="AA1613" i="7"/>
  <c r="AJ1613" i="7" s="1"/>
  <c r="AB1613" i="7"/>
  <c r="AA1619" i="7"/>
  <c r="AJ1619" i="7" s="1"/>
  <c r="AB1619" i="7"/>
  <c r="AA1624" i="7"/>
  <c r="AJ1624" i="7" s="1"/>
  <c r="AB1624" i="7"/>
  <c r="AA1643" i="7"/>
  <c r="AJ1643" i="7" s="1"/>
  <c r="AB1643" i="7"/>
  <c r="AA1656" i="7"/>
  <c r="AJ1656" i="7" s="1"/>
  <c r="AB1656" i="7"/>
  <c r="AA1664" i="7"/>
  <c r="AJ1664" i="7" s="1"/>
  <c r="AB1664" i="7"/>
  <c r="AA1690" i="7"/>
  <c r="AJ1690" i="7" s="1"/>
  <c r="AB1690" i="7"/>
  <c r="AA1694" i="7"/>
  <c r="AJ1694" i="7" s="1"/>
  <c r="AB1694" i="7"/>
  <c r="AA1709" i="7"/>
  <c r="AJ1709" i="7" s="1"/>
  <c r="AB1709" i="7"/>
  <c r="AA1716" i="7"/>
  <c r="AJ1716" i="7" s="1"/>
  <c r="AB1716" i="7"/>
  <c r="AA1721" i="7"/>
  <c r="AJ1721" i="7" s="1"/>
  <c r="AB1721" i="7"/>
  <c r="AA1724" i="7"/>
  <c r="AJ1724" i="7" s="1"/>
  <c r="AB1724" i="7"/>
  <c r="AA1729" i="7"/>
  <c r="AJ1729" i="7" s="1"/>
  <c r="AB1729" i="7"/>
  <c r="AA1733" i="7"/>
  <c r="AJ1733" i="7" s="1"/>
  <c r="AB1733" i="7"/>
  <c r="AA1743" i="7"/>
  <c r="AJ1743" i="7" s="1"/>
  <c r="AB1743" i="7"/>
  <c r="AA1749" i="7"/>
  <c r="AJ1749" i="7" s="1"/>
  <c r="AB1749" i="7"/>
  <c r="AA1756" i="7"/>
  <c r="AJ1756" i="7" s="1"/>
  <c r="AB1756" i="7"/>
  <c r="AA1763" i="7"/>
  <c r="AJ1763" i="7" s="1"/>
  <c r="AB1763" i="7"/>
  <c r="AA7" i="7"/>
  <c r="AJ7" i="7" s="1"/>
  <c r="AB7" i="7"/>
  <c r="AA12" i="7"/>
  <c r="AJ12" i="7" s="1"/>
  <c r="AB12" i="7"/>
  <c r="AA16" i="7"/>
  <c r="AJ16" i="7" s="1"/>
  <c r="AB16" i="7"/>
  <c r="AA20" i="7"/>
  <c r="AJ20" i="7" s="1"/>
  <c r="AB20" i="7"/>
  <c r="AA25" i="7"/>
  <c r="AJ25" i="7" s="1"/>
  <c r="AB25" i="7"/>
  <c r="AA28" i="7"/>
  <c r="AJ28" i="7" s="1"/>
  <c r="AB28" i="7"/>
  <c r="AA32" i="7"/>
  <c r="AJ32" i="7" s="1"/>
  <c r="AB32" i="7"/>
  <c r="AA35" i="7"/>
  <c r="AJ35" i="7" s="1"/>
  <c r="AB35" i="7"/>
  <c r="AA39" i="7"/>
  <c r="AJ39" i="7" s="1"/>
  <c r="AB39" i="7"/>
  <c r="AA45" i="7"/>
  <c r="AJ45" i="7" s="1"/>
  <c r="AB45" i="7"/>
  <c r="AA48" i="7"/>
  <c r="AJ48" i="7" s="1"/>
  <c r="AB48" i="7"/>
  <c r="AA53" i="7"/>
  <c r="AJ53" i="7" s="1"/>
  <c r="AB53" i="7"/>
  <c r="AA56" i="7"/>
  <c r="AJ56" i="7" s="1"/>
  <c r="AB56" i="7"/>
  <c r="AA60" i="7"/>
  <c r="AJ60" i="7" s="1"/>
  <c r="AB60" i="7"/>
  <c r="AA65" i="7"/>
  <c r="AJ65" i="7" s="1"/>
  <c r="AB65" i="7"/>
  <c r="AA73" i="7"/>
  <c r="AJ73" i="7" s="1"/>
  <c r="AB73" i="7"/>
  <c r="AA78" i="7"/>
  <c r="AJ78" i="7" s="1"/>
  <c r="AB78" i="7"/>
  <c r="AA82" i="7"/>
  <c r="AJ82" i="7" s="1"/>
  <c r="AB82" i="7"/>
  <c r="AA86" i="7"/>
  <c r="AJ86" i="7" s="1"/>
  <c r="AB86" i="7"/>
  <c r="AA91" i="7"/>
  <c r="AJ91" i="7" s="1"/>
  <c r="AB91" i="7"/>
  <c r="AA97" i="7"/>
  <c r="AJ97" i="7" s="1"/>
  <c r="AB97" i="7"/>
  <c r="AA103" i="7"/>
  <c r="AJ103" i="7" s="1"/>
  <c r="AB103" i="7"/>
  <c r="AA109" i="7"/>
  <c r="AJ109" i="7" s="1"/>
  <c r="AB109" i="7"/>
  <c r="AA116" i="7"/>
  <c r="AJ116" i="7" s="1"/>
  <c r="AB116" i="7"/>
  <c r="AA119" i="7"/>
  <c r="AJ119" i="7" s="1"/>
  <c r="AB119" i="7"/>
  <c r="AA124" i="7"/>
  <c r="AJ124" i="7" s="1"/>
  <c r="AB124" i="7"/>
  <c r="AA129" i="7"/>
  <c r="AJ129" i="7" s="1"/>
  <c r="AB129" i="7"/>
  <c r="AA134" i="7"/>
  <c r="AJ134" i="7" s="1"/>
  <c r="AB134" i="7"/>
  <c r="AA139" i="7"/>
  <c r="AJ139" i="7" s="1"/>
  <c r="AB139" i="7"/>
  <c r="AA145" i="7"/>
  <c r="AJ145" i="7" s="1"/>
  <c r="AB145" i="7"/>
  <c r="AA151" i="7"/>
  <c r="AJ151" i="7" s="1"/>
  <c r="AB151" i="7"/>
  <c r="AA155" i="7"/>
  <c r="AJ155" i="7" s="1"/>
  <c r="AB155" i="7"/>
  <c r="AA163" i="7"/>
  <c r="AJ163" i="7" s="1"/>
  <c r="AB163" i="7"/>
  <c r="AA172" i="7"/>
  <c r="AJ172" i="7" s="1"/>
  <c r="AB172" i="7"/>
  <c r="AA177" i="7"/>
  <c r="AJ177" i="7" s="1"/>
  <c r="AB177" i="7"/>
  <c r="AA182" i="7"/>
  <c r="AJ182" i="7" s="1"/>
  <c r="AB182" i="7"/>
  <c r="AA187" i="7"/>
  <c r="AJ187" i="7" s="1"/>
  <c r="AB187" i="7"/>
  <c r="AA192" i="7"/>
  <c r="AJ192" i="7" s="1"/>
  <c r="AB192" i="7"/>
  <c r="AA196" i="7"/>
  <c r="AJ196" i="7" s="1"/>
  <c r="AB196" i="7"/>
  <c r="AA201" i="7"/>
  <c r="AJ201" i="7" s="1"/>
  <c r="AB201" i="7"/>
  <c r="AA206" i="7"/>
  <c r="AJ206" i="7" s="1"/>
  <c r="AB206" i="7"/>
  <c r="AA210" i="7"/>
  <c r="AJ210" i="7" s="1"/>
  <c r="AB210" i="7"/>
  <c r="AA214" i="7"/>
  <c r="AJ214" i="7" s="1"/>
  <c r="AB214" i="7"/>
  <c r="AA219" i="7"/>
  <c r="AJ219" i="7" s="1"/>
  <c r="AB219" i="7"/>
  <c r="AA222" i="7"/>
  <c r="AJ222" i="7" s="1"/>
  <c r="AB222" i="7"/>
  <c r="AA226" i="7"/>
  <c r="AJ226" i="7" s="1"/>
  <c r="AB226" i="7"/>
  <c r="AA231" i="7"/>
  <c r="AJ231" i="7" s="1"/>
  <c r="AB231" i="7"/>
  <c r="AA235" i="7"/>
  <c r="AJ235" i="7" s="1"/>
  <c r="AB235" i="7"/>
  <c r="AA244" i="7"/>
  <c r="AJ244" i="7" s="1"/>
  <c r="AB244" i="7"/>
  <c r="AA3" i="7"/>
  <c r="AJ3" i="7" s="1"/>
  <c r="AB3" i="7"/>
  <c r="AA11" i="7"/>
  <c r="AJ11" i="7" s="1"/>
  <c r="AB11" i="7"/>
  <c r="AA17" i="7"/>
  <c r="AJ17" i="7" s="1"/>
  <c r="AB17" i="7"/>
  <c r="AA21" i="7"/>
  <c r="AJ21" i="7" s="1"/>
  <c r="AB21" i="7"/>
  <c r="AA26" i="7"/>
  <c r="AJ26" i="7" s="1"/>
  <c r="AB26" i="7"/>
  <c r="AA30" i="7"/>
  <c r="AJ30" i="7" s="1"/>
  <c r="AB30" i="7"/>
  <c r="AA34" i="7"/>
  <c r="AJ34" i="7" s="1"/>
  <c r="AB34" i="7"/>
  <c r="AA42" i="7"/>
  <c r="AJ42" i="7" s="1"/>
  <c r="AB42" i="7"/>
  <c r="AA50" i="7"/>
  <c r="AJ50" i="7" s="1"/>
  <c r="AB50" i="7"/>
  <c r="AA57" i="7"/>
  <c r="AJ57" i="7" s="1"/>
  <c r="AB57" i="7"/>
  <c r="AA63" i="7"/>
  <c r="AJ63" i="7" s="1"/>
  <c r="AB63" i="7"/>
  <c r="AA69" i="7"/>
  <c r="AJ69" i="7" s="1"/>
  <c r="AB69" i="7"/>
  <c r="AA74" i="7"/>
  <c r="AJ74" i="7" s="1"/>
  <c r="AB74" i="7"/>
  <c r="AA79" i="7"/>
  <c r="AJ79" i="7" s="1"/>
  <c r="AB79" i="7"/>
  <c r="AA85" i="7"/>
  <c r="AJ85" i="7" s="1"/>
  <c r="AB85" i="7"/>
  <c r="AA89" i="7"/>
  <c r="AJ89" i="7" s="1"/>
  <c r="AB89" i="7"/>
  <c r="AA95" i="7"/>
  <c r="AJ95" i="7" s="1"/>
  <c r="AB95" i="7"/>
  <c r="AA100" i="7"/>
  <c r="AJ100" i="7" s="1"/>
  <c r="AB100" i="7"/>
  <c r="AA104" i="7"/>
  <c r="AJ104" i="7" s="1"/>
  <c r="AB104" i="7"/>
  <c r="AA108" i="7"/>
  <c r="AJ108" i="7" s="1"/>
  <c r="AB108" i="7"/>
  <c r="AA113" i="7"/>
  <c r="AJ113" i="7" s="1"/>
  <c r="AB113" i="7"/>
  <c r="AA118" i="7"/>
  <c r="AJ118" i="7" s="1"/>
  <c r="AB118" i="7"/>
  <c r="AA122" i="7"/>
  <c r="AJ122" i="7" s="1"/>
  <c r="AB122" i="7"/>
  <c r="AA126" i="7"/>
  <c r="AJ126" i="7" s="1"/>
  <c r="AB126" i="7"/>
  <c r="AA132" i="7"/>
  <c r="AJ132" i="7" s="1"/>
  <c r="AB132" i="7"/>
  <c r="AA137" i="7"/>
  <c r="AJ137" i="7" s="1"/>
  <c r="AB137" i="7"/>
  <c r="AA143" i="7"/>
  <c r="AJ143" i="7" s="1"/>
  <c r="AB143" i="7"/>
  <c r="AA150" i="7"/>
  <c r="AJ150" i="7" s="1"/>
  <c r="AB150" i="7"/>
  <c r="AA154" i="7"/>
  <c r="AJ154" i="7" s="1"/>
  <c r="AB154" i="7"/>
  <c r="AA160" i="7"/>
  <c r="AJ160" i="7" s="1"/>
  <c r="AB160" i="7"/>
  <c r="AA6" i="7"/>
  <c r="AJ6" i="7" s="1"/>
  <c r="AB6" i="7"/>
  <c r="AA9" i="7"/>
  <c r="AJ9" i="7" s="1"/>
  <c r="AB9" i="7"/>
  <c r="AA15" i="7"/>
  <c r="AJ15" i="7" s="1"/>
  <c r="AB15" i="7"/>
  <c r="AA18" i="7"/>
  <c r="AJ18" i="7" s="1"/>
  <c r="AB18" i="7"/>
  <c r="AA23" i="7"/>
  <c r="AJ23" i="7" s="1"/>
  <c r="AB23" i="7"/>
  <c r="AA31" i="7"/>
  <c r="AJ31" i="7" s="1"/>
  <c r="AB31" i="7"/>
  <c r="AA37" i="7"/>
  <c r="AJ37" i="7" s="1"/>
  <c r="AB37" i="7"/>
  <c r="AA43" i="7"/>
  <c r="AJ43" i="7" s="1"/>
  <c r="AB43" i="7"/>
  <c r="AA49" i="7"/>
  <c r="AJ49" i="7" s="1"/>
  <c r="AB49" i="7"/>
  <c r="AA54" i="7"/>
  <c r="AJ54" i="7" s="1"/>
  <c r="AB54" i="7"/>
  <c r="AA58" i="7"/>
  <c r="AJ58" i="7" s="1"/>
  <c r="AB58" i="7"/>
  <c r="AA61" i="7"/>
  <c r="AJ61" i="7" s="1"/>
  <c r="AB61" i="7"/>
  <c r="AA66" i="7"/>
  <c r="AJ66" i="7" s="1"/>
  <c r="AB66" i="7"/>
  <c r="AA71" i="7"/>
  <c r="AJ71" i="7" s="1"/>
  <c r="AB71" i="7"/>
  <c r="AA77" i="7"/>
  <c r="AJ77" i="7" s="1"/>
  <c r="AB77" i="7"/>
  <c r="AA84" i="7"/>
  <c r="AJ84" i="7" s="1"/>
  <c r="AB84" i="7"/>
  <c r="AA90" i="7"/>
  <c r="AJ90" i="7" s="1"/>
  <c r="AB90" i="7"/>
  <c r="AA94" i="7"/>
  <c r="AJ94" i="7" s="1"/>
  <c r="AB94" i="7"/>
  <c r="AA98" i="7"/>
  <c r="AJ98" i="7" s="1"/>
  <c r="AB98" i="7"/>
  <c r="AA102" i="7"/>
  <c r="AJ102" i="7" s="1"/>
  <c r="AB102" i="7"/>
  <c r="AQ139" i="7"/>
  <c r="AQ120" i="7"/>
  <c r="AQ151" i="7"/>
  <c r="AQ134" i="7"/>
  <c r="AQ117" i="7"/>
  <c r="AQ103" i="7"/>
  <c r="AQ143" i="7"/>
  <c r="AQ126" i="7"/>
  <c r="AQ110" i="7"/>
  <c r="AQ127" i="7"/>
  <c r="AQ107" i="7"/>
  <c r="AQ142" i="7"/>
  <c r="AQ111" i="7"/>
  <c r="AQ146" i="7"/>
  <c r="AQ130" i="7"/>
  <c r="AQ113" i="7"/>
  <c r="AQ144" i="7"/>
  <c r="AQ125" i="7"/>
  <c r="AQ138" i="7"/>
  <c r="AQ119" i="7"/>
  <c r="AQ141" i="7"/>
  <c r="AQ112" i="7"/>
  <c r="AQ140" i="7"/>
  <c r="AQ124" i="7"/>
  <c r="AQ136" i="7"/>
  <c r="AQ122" i="7"/>
  <c r="AQ105" i="7"/>
  <c r="AQ137" i="7"/>
  <c r="AQ123" i="7"/>
  <c r="AQ109" i="7"/>
  <c r="AQ148" i="7"/>
  <c r="AQ133" i="7"/>
  <c r="AQ118" i="7"/>
  <c r="AQ104" i="7"/>
  <c r="AQ145" i="7"/>
  <c r="AQ128" i="7"/>
  <c r="AQ106" i="7"/>
  <c r="AQ135" i="7"/>
  <c r="AQ121" i="7"/>
  <c r="AQ108" i="7"/>
  <c r="AQ147" i="7"/>
  <c r="AQ129" i="7"/>
  <c r="AQ114" i="7"/>
  <c r="AQ149" i="7"/>
  <c r="AQ132" i="7"/>
  <c r="AQ115" i="7"/>
  <c r="AQ150" i="7"/>
  <c r="AQ131" i="7"/>
  <c r="AQ116" i="7"/>
  <c r="AQ102" i="7"/>
  <c r="AA106" i="7"/>
  <c r="AJ106" i="7" s="1"/>
  <c r="AB106" i="7"/>
  <c r="AA110" i="7"/>
  <c r="AJ110" i="7" s="1"/>
  <c r="AB110" i="7"/>
  <c r="AA117" i="7"/>
  <c r="AJ117" i="7" s="1"/>
  <c r="AB117" i="7"/>
  <c r="AA121" i="7"/>
  <c r="AJ121" i="7" s="1"/>
  <c r="AB121" i="7"/>
  <c r="AA125" i="7"/>
  <c r="AJ125" i="7" s="1"/>
  <c r="AB125" i="7"/>
  <c r="AA130" i="7"/>
  <c r="AJ130" i="7" s="1"/>
  <c r="AB130" i="7"/>
  <c r="AA135" i="7"/>
  <c r="AJ135" i="7" s="1"/>
  <c r="AB135" i="7"/>
  <c r="AA140" i="7"/>
  <c r="AJ140" i="7" s="1"/>
  <c r="AB140" i="7"/>
  <c r="AA144" i="7"/>
  <c r="AJ144" i="7" s="1"/>
  <c r="AB144" i="7"/>
  <c r="AA149" i="7"/>
  <c r="AJ149" i="7" s="1"/>
  <c r="AB149" i="7"/>
  <c r="AA153" i="7"/>
  <c r="AJ153" i="7" s="1"/>
  <c r="AB153" i="7"/>
  <c r="AA158" i="7"/>
  <c r="AJ158" i="7" s="1"/>
  <c r="AB158" i="7"/>
  <c r="AA161" i="7"/>
  <c r="AJ161" i="7" s="1"/>
  <c r="AB161" i="7"/>
  <c r="AA167" i="7"/>
  <c r="AJ167" i="7" s="1"/>
  <c r="AB167" i="7"/>
  <c r="AA173" i="7"/>
  <c r="AJ173" i="7" s="1"/>
  <c r="AB173" i="7"/>
  <c r="AA178" i="7"/>
  <c r="AJ178" i="7" s="1"/>
  <c r="AB178" i="7"/>
  <c r="AA183" i="7"/>
  <c r="AJ183" i="7" s="1"/>
  <c r="AB183" i="7"/>
  <c r="AA186" i="7"/>
  <c r="AJ186" i="7" s="1"/>
  <c r="AB186" i="7"/>
  <c r="AA191" i="7"/>
  <c r="AJ191" i="7" s="1"/>
  <c r="AB191" i="7"/>
  <c r="AA195" i="7"/>
  <c r="AJ195" i="7" s="1"/>
  <c r="AB195" i="7"/>
  <c r="AA200" i="7"/>
  <c r="AJ200" i="7" s="1"/>
  <c r="AB200" i="7"/>
  <c r="AA205" i="7"/>
  <c r="AJ205" i="7" s="1"/>
  <c r="AB205" i="7"/>
  <c r="AA213" i="7"/>
  <c r="AJ213" i="7" s="1"/>
  <c r="AB213" i="7"/>
  <c r="AA217" i="7"/>
  <c r="AJ217" i="7" s="1"/>
  <c r="AB217" i="7"/>
  <c r="AA225" i="7"/>
  <c r="AJ225" i="7" s="1"/>
  <c r="AB225" i="7"/>
  <c r="AA230" i="7"/>
  <c r="AJ230" i="7" s="1"/>
  <c r="AB230" i="7"/>
  <c r="AA236" i="7"/>
  <c r="AJ236" i="7" s="1"/>
  <c r="AB236" i="7"/>
  <c r="AA240" i="7"/>
  <c r="AJ240" i="7" s="1"/>
  <c r="AB240" i="7"/>
  <c r="AA250" i="7"/>
  <c r="AJ250" i="7" s="1"/>
  <c r="AB250" i="7"/>
  <c r="AA256" i="7"/>
  <c r="AJ256" i="7" s="1"/>
  <c r="AB256" i="7"/>
  <c r="AA260" i="7"/>
  <c r="AJ260" i="7" s="1"/>
  <c r="AB260" i="7"/>
  <c r="AA265" i="7"/>
  <c r="AJ265" i="7" s="1"/>
  <c r="AB265" i="7"/>
  <c r="AA269" i="7"/>
  <c r="AJ269" i="7" s="1"/>
  <c r="AB269" i="7"/>
  <c r="AA277" i="7"/>
  <c r="AJ277" i="7" s="1"/>
  <c r="AB277" i="7"/>
  <c r="AA284" i="7"/>
  <c r="AJ284" i="7" s="1"/>
  <c r="AB284" i="7"/>
  <c r="AA291" i="7"/>
  <c r="AJ291" i="7" s="1"/>
  <c r="AB291" i="7"/>
  <c r="AA295" i="7"/>
  <c r="AJ295" i="7" s="1"/>
  <c r="AB295" i="7"/>
  <c r="AA302" i="7"/>
  <c r="AJ302" i="7" s="1"/>
  <c r="AB302" i="7"/>
  <c r="AQ351" i="7"/>
  <c r="AQ350" i="7"/>
  <c r="AQ349" i="7"/>
  <c r="AQ348" i="7"/>
  <c r="AQ347" i="7"/>
  <c r="AQ346" i="7"/>
  <c r="AQ345" i="7"/>
  <c r="AQ344" i="7"/>
  <c r="AQ343" i="7"/>
  <c r="AQ342" i="7"/>
  <c r="AQ341" i="7"/>
  <c r="AQ340" i="7"/>
  <c r="AQ339" i="7"/>
  <c r="AQ338" i="7"/>
  <c r="AQ337" i="7"/>
  <c r="AQ336" i="7"/>
  <c r="AQ335" i="7"/>
  <c r="AQ334" i="7"/>
  <c r="AQ333" i="7"/>
  <c r="AQ332" i="7"/>
  <c r="AQ331" i="7"/>
  <c r="AQ330" i="7"/>
  <c r="AQ329" i="7"/>
  <c r="AQ328" i="7"/>
  <c r="AQ327" i="7"/>
  <c r="AQ326" i="7"/>
  <c r="AQ325" i="7"/>
  <c r="AQ324" i="7"/>
  <c r="AQ323" i="7"/>
  <c r="AQ322" i="7"/>
  <c r="AQ321" i="7"/>
  <c r="AQ320" i="7"/>
  <c r="AQ319" i="7"/>
  <c r="AQ318" i="7"/>
  <c r="AQ317" i="7"/>
  <c r="AQ316" i="7"/>
  <c r="AQ315" i="7"/>
  <c r="AQ314" i="7"/>
  <c r="AQ313" i="7"/>
  <c r="AQ312" i="7"/>
  <c r="AQ311" i="7"/>
  <c r="AQ310" i="7"/>
  <c r="AQ309" i="7"/>
  <c r="AQ308" i="7"/>
  <c r="AQ307" i="7"/>
  <c r="AQ306" i="7"/>
  <c r="AQ305" i="7"/>
  <c r="AQ304" i="7"/>
  <c r="AQ303" i="7"/>
  <c r="AQ302" i="7"/>
  <c r="AA306" i="7"/>
  <c r="AJ306" i="7" s="1"/>
  <c r="AB306" i="7"/>
  <c r="AA310" i="7"/>
  <c r="AJ310" i="7" s="1"/>
  <c r="AB310" i="7"/>
  <c r="AA312" i="7"/>
  <c r="AJ312" i="7" s="1"/>
  <c r="AB312" i="7"/>
  <c r="AA315" i="7"/>
  <c r="AJ315" i="7" s="1"/>
  <c r="AB315" i="7"/>
  <c r="AA323" i="7"/>
  <c r="AJ323" i="7" s="1"/>
  <c r="AB323" i="7"/>
  <c r="AA328" i="7"/>
  <c r="AJ328" i="7" s="1"/>
  <c r="AB328" i="7"/>
  <c r="AA332" i="7"/>
  <c r="AJ332" i="7" s="1"/>
  <c r="AB332" i="7"/>
  <c r="AA336" i="7"/>
  <c r="AJ336" i="7" s="1"/>
  <c r="AB336" i="7"/>
  <c r="AA342" i="7"/>
  <c r="AJ342" i="7" s="1"/>
  <c r="AB342" i="7"/>
  <c r="AA346" i="7"/>
  <c r="AJ346" i="7" s="1"/>
  <c r="AB346" i="7"/>
  <c r="AA350" i="7"/>
  <c r="AJ350" i="7" s="1"/>
  <c r="AB350" i="7"/>
  <c r="AA354" i="7"/>
  <c r="AJ354" i="7" s="1"/>
  <c r="AB354" i="7"/>
  <c r="AA358" i="7"/>
  <c r="AJ358" i="7" s="1"/>
  <c r="AB358" i="7"/>
  <c r="AA362" i="7"/>
  <c r="AJ362" i="7" s="1"/>
  <c r="AB362" i="7"/>
  <c r="AA364" i="7"/>
  <c r="AJ364" i="7" s="1"/>
  <c r="AB364" i="7"/>
  <c r="AA367" i="7"/>
  <c r="AJ367" i="7" s="1"/>
  <c r="AB367" i="7"/>
  <c r="AA372" i="7"/>
  <c r="AJ372" i="7" s="1"/>
  <c r="AB372" i="7"/>
  <c r="AA376" i="7"/>
  <c r="AJ376" i="7" s="1"/>
  <c r="AB376" i="7"/>
  <c r="AA380" i="7"/>
  <c r="AJ380" i="7" s="1"/>
  <c r="AB380" i="7"/>
  <c r="AA383" i="7"/>
  <c r="AJ383" i="7" s="1"/>
  <c r="AB383" i="7"/>
  <c r="AA387" i="7"/>
  <c r="AJ387" i="7" s="1"/>
  <c r="AB387" i="7"/>
  <c r="AA392" i="7"/>
  <c r="AJ392" i="7" s="1"/>
  <c r="AB392" i="7"/>
  <c r="AA397" i="7"/>
  <c r="AJ397" i="7" s="1"/>
  <c r="AB397" i="7"/>
  <c r="AA403" i="7"/>
  <c r="AJ403" i="7" s="1"/>
  <c r="AB403" i="7"/>
  <c r="AA411" i="7"/>
  <c r="AJ411" i="7" s="1"/>
  <c r="AB411" i="7"/>
  <c r="AA415" i="7"/>
  <c r="AJ415" i="7" s="1"/>
  <c r="AB415" i="7"/>
  <c r="AA422" i="7"/>
  <c r="AJ422" i="7" s="1"/>
  <c r="AB422" i="7"/>
  <c r="AA430" i="7"/>
  <c r="AJ430" i="7" s="1"/>
  <c r="AB430" i="7"/>
  <c r="AA433" i="7"/>
  <c r="AJ433" i="7" s="1"/>
  <c r="AB433" i="7"/>
  <c r="AA439" i="7"/>
  <c r="AJ439" i="7" s="1"/>
  <c r="AB439" i="7"/>
  <c r="AA789" i="7"/>
  <c r="AJ789" i="7" s="1"/>
  <c r="AB789" i="7"/>
  <c r="AA794" i="7"/>
  <c r="AJ794" i="7" s="1"/>
  <c r="AB794" i="7"/>
  <c r="AA804" i="7"/>
  <c r="AJ804" i="7" s="1"/>
  <c r="AB804" i="7"/>
  <c r="AA807" i="7"/>
  <c r="AJ807" i="7" s="1"/>
  <c r="AB807" i="7"/>
  <c r="AA812" i="7"/>
  <c r="AJ812" i="7" s="1"/>
  <c r="AB812" i="7"/>
  <c r="AA817" i="7"/>
  <c r="AJ817" i="7" s="1"/>
  <c r="AB817" i="7"/>
  <c r="AA824" i="7"/>
  <c r="AJ824" i="7" s="1"/>
  <c r="AB824" i="7"/>
  <c r="AA831" i="7"/>
  <c r="AJ831" i="7" s="1"/>
  <c r="AB831" i="7"/>
  <c r="AA843" i="7"/>
  <c r="AJ843" i="7" s="1"/>
  <c r="AB843" i="7"/>
  <c r="AA850" i="7"/>
  <c r="AJ850" i="7" s="1"/>
  <c r="AB850" i="7"/>
  <c r="AA855" i="7"/>
  <c r="AJ855" i="7" s="1"/>
  <c r="AB855" i="7"/>
  <c r="AA861" i="7"/>
  <c r="AJ861" i="7" s="1"/>
  <c r="AB861" i="7"/>
  <c r="AA868" i="7"/>
  <c r="AJ868" i="7" s="1"/>
  <c r="AB868" i="7"/>
  <c r="AA878" i="7"/>
  <c r="AJ878" i="7" s="1"/>
  <c r="AB878" i="7"/>
  <c r="AA1519" i="7"/>
  <c r="AJ1519" i="7" s="1"/>
  <c r="AB1519" i="7"/>
  <c r="AA1525" i="7"/>
  <c r="AJ1525" i="7" s="1"/>
  <c r="AB1525" i="7"/>
  <c r="AA1530" i="7"/>
  <c r="AJ1530" i="7" s="1"/>
  <c r="AB1530" i="7"/>
  <c r="AA1534" i="7"/>
  <c r="AJ1534" i="7" s="1"/>
  <c r="AB1534" i="7"/>
  <c r="AA1537" i="7"/>
  <c r="AJ1537" i="7" s="1"/>
  <c r="AB1537" i="7"/>
  <c r="AA1550" i="7"/>
  <c r="AJ1550" i="7" s="1"/>
  <c r="AB1550" i="7"/>
  <c r="AA165" i="7"/>
  <c r="AJ165" i="7" s="1"/>
  <c r="AB165" i="7"/>
  <c r="AA169" i="7"/>
  <c r="AJ169" i="7" s="1"/>
  <c r="AB169" i="7"/>
  <c r="AA174" i="7"/>
  <c r="AJ174" i="7" s="1"/>
  <c r="AB174" i="7"/>
  <c r="AA179" i="7"/>
  <c r="AJ179" i="7" s="1"/>
  <c r="AB179" i="7"/>
  <c r="AA184" i="7"/>
  <c r="AJ184" i="7" s="1"/>
  <c r="AB184" i="7"/>
  <c r="AA189" i="7"/>
  <c r="AJ189" i="7" s="1"/>
  <c r="AB189" i="7"/>
  <c r="AA194" i="7"/>
  <c r="AJ194" i="7" s="1"/>
  <c r="AB194" i="7"/>
  <c r="AA198" i="7"/>
  <c r="AJ198" i="7" s="1"/>
  <c r="AB198" i="7"/>
  <c r="AA204" i="7"/>
  <c r="AJ204" i="7" s="1"/>
  <c r="AB204" i="7"/>
  <c r="AA208" i="7"/>
  <c r="AJ208" i="7" s="1"/>
  <c r="AB208" i="7"/>
  <c r="AA212" i="7"/>
  <c r="AJ212" i="7" s="1"/>
  <c r="AB212" i="7"/>
  <c r="AA218" i="7"/>
  <c r="AJ218" i="7" s="1"/>
  <c r="AB218" i="7"/>
  <c r="AA221" i="7"/>
  <c r="AJ221" i="7" s="1"/>
  <c r="AB221" i="7"/>
  <c r="AA227" i="7"/>
  <c r="AJ227" i="7" s="1"/>
  <c r="AB227" i="7"/>
  <c r="AA237" i="7"/>
  <c r="AJ237" i="7" s="1"/>
  <c r="AB237" i="7"/>
  <c r="AA242" i="7"/>
  <c r="AJ242" i="7" s="1"/>
  <c r="AB242" i="7"/>
  <c r="AA247" i="7"/>
  <c r="AJ247" i="7" s="1"/>
  <c r="AB247" i="7"/>
  <c r="AA251" i="7"/>
  <c r="AJ251" i="7" s="1"/>
  <c r="AB251" i="7"/>
  <c r="AA255" i="7"/>
  <c r="AJ255" i="7" s="1"/>
  <c r="AB255" i="7"/>
  <c r="AA259" i="7"/>
  <c r="AJ259" i="7" s="1"/>
  <c r="AB259" i="7"/>
  <c r="AA264" i="7"/>
  <c r="AJ264" i="7" s="1"/>
  <c r="AB264" i="7"/>
  <c r="AA268" i="7"/>
  <c r="AJ268" i="7" s="1"/>
  <c r="AB268" i="7"/>
  <c r="AA271" i="7"/>
  <c r="AJ271" i="7" s="1"/>
  <c r="AB271" i="7"/>
  <c r="AA276" i="7"/>
  <c r="AJ276" i="7" s="1"/>
  <c r="AB276" i="7"/>
  <c r="AA280" i="7"/>
  <c r="AJ280" i="7" s="1"/>
  <c r="AB280" i="7"/>
  <c r="AA283" i="7"/>
  <c r="AJ283" i="7" s="1"/>
  <c r="AB283" i="7"/>
  <c r="AA287" i="7"/>
  <c r="AJ287" i="7" s="1"/>
  <c r="AB287" i="7"/>
  <c r="AA292" i="7"/>
  <c r="AJ292" i="7" s="1"/>
  <c r="AB292" i="7"/>
  <c r="AA296" i="7"/>
  <c r="AJ296" i="7" s="1"/>
  <c r="AB296" i="7"/>
  <c r="AA299" i="7"/>
  <c r="AJ299" i="7" s="1"/>
  <c r="AB299" i="7"/>
  <c r="AA303" i="7"/>
  <c r="AJ303" i="7" s="1"/>
  <c r="AB303" i="7"/>
  <c r="AA308" i="7"/>
  <c r="AJ308" i="7" s="1"/>
  <c r="AB308" i="7"/>
  <c r="AA311" i="7"/>
  <c r="AJ311" i="7" s="1"/>
  <c r="AB311" i="7"/>
  <c r="AA314" i="7"/>
  <c r="AJ314" i="7" s="1"/>
  <c r="AB314" i="7"/>
  <c r="AA319" i="7"/>
  <c r="AJ319" i="7" s="1"/>
  <c r="AB319" i="7"/>
  <c r="AA322" i="7"/>
  <c r="AJ322" i="7" s="1"/>
  <c r="AB322" i="7"/>
  <c r="AA327" i="7"/>
  <c r="AJ327" i="7" s="1"/>
  <c r="AB327" i="7"/>
  <c r="AA330" i="7"/>
  <c r="AJ330" i="7" s="1"/>
  <c r="AB330" i="7"/>
  <c r="AA337" i="7"/>
  <c r="AJ337" i="7" s="1"/>
  <c r="AB337" i="7"/>
  <c r="AA340" i="7"/>
  <c r="AJ340" i="7" s="1"/>
  <c r="AB340" i="7"/>
  <c r="AA344" i="7"/>
  <c r="AJ344" i="7" s="1"/>
  <c r="AB344" i="7"/>
  <c r="AA348" i="7"/>
  <c r="AJ348" i="7" s="1"/>
  <c r="AB348" i="7"/>
  <c r="AA352" i="7"/>
  <c r="AJ352" i="7" s="1"/>
  <c r="AB352" i="7"/>
  <c r="AQ401" i="7"/>
  <c r="AQ400" i="7"/>
  <c r="AQ399" i="7"/>
  <c r="AQ398" i="7"/>
  <c r="AQ397" i="7"/>
  <c r="AQ396" i="7"/>
  <c r="AQ395" i="7"/>
  <c r="AQ394" i="7"/>
  <c r="AQ393" i="7"/>
  <c r="AQ392" i="7"/>
  <c r="AQ391" i="7"/>
  <c r="AQ390" i="7"/>
  <c r="AQ389" i="7"/>
  <c r="AQ388" i="7"/>
  <c r="AQ387" i="7"/>
  <c r="AQ386" i="7"/>
  <c r="AQ385" i="7"/>
  <c r="AQ384" i="7"/>
  <c r="AQ383" i="7"/>
  <c r="AQ382" i="7"/>
  <c r="AQ381" i="7"/>
  <c r="AQ380" i="7"/>
  <c r="AQ379" i="7"/>
  <c r="AQ378" i="7"/>
  <c r="AQ377" i="7"/>
  <c r="AQ376" i="7"/>
  <c r="AQ375" i="7"/>
  <c r="AQ374" i="7"/>
  <c r="AQ373" i="7"/>
  <c r="AQ372" i="7"/>
  <c r="AQ371" i="7"/>
  <c r="AQ370" i="7"/>
  <c r="AQ369" i="7"/>
  <c r="AQ368" i="7"/>
  <c r="AQ367" i="7"/>
  <c r="AQ366" i="7"/>
  <c r="AQ365" i="7"/>
  <c r="AQ364" i="7"/>
  <c r="AQ363" i="7"/>
  <c r="AQ362" i="7"/>
  <c r="AQ361" i="7"/>
  <c r="AQ360" i="7"/>
  <c r="AQ359" i="7"/>
  <c r="AQ358" i="7"/>
  <c r="AQ357" i="7"/>
  <c r="AQ356" i="7"/>
  <c r="AQ355" i="7"/>
  <c r="AQ354" i="7"/>
  <c r="AQ353" i="7"/>
  <c r="AQ352" i="7"/>
  <c r="AA356" i="7"/>
  <c r="AJ356" i="7" s="1"/>
  <c r="AB356" i="7"/>
  <c r="AA360" i="7"/>
  <c r="AJ360" i="7" s="1"/>
  <c r="AB360" i="7"/>
  <c r="AA363" i="7"/>
  <c r="AJ363" i="7" s="1"/>
  <c r="AB363" i="7"/>
  <c r="AA368" i="7"/>
  <c r="AJ368" i="7" s="1"/>
  <c r="AB368" i="7"/>
  <c r="AA371" i="7"/>
  <c r="AJ371" i="7" s="1"/>
  <c r="AB371" i="7"/>
  <c r="AA377" i="7"/>
  <c r="AJ377" i="7" s="1"/>
  <c r="AB377" i="7"/>
  <c r="AA382" i="7"/>
  <c r="AJ382" i="7" s="1"/>
  <c r="AB382" i="7"/>
  <c r="AA386" i="7"/>
  <c r="AJ386" i="7" s="1"/>
  <c r="AB386" i="7"/>
  <c r="AA389" i="7"/>
  <c r="AJ389" i="7" s="1"/>
  <c r="AB389" i="7"/>
  <c r="AA393" i="7"/>
  <c r="AJ393" i="7" s="1"/>
  <c r="AB393" i="7"/>
  <c r="AA396" i="7"/>
  <c r="AJ396" i="7" s="1"/>
  <c r="AB396" i="7"/>
  <c r="AA399" i="7"/>
  <c r="AJ399" i="7" s="1"/>
  <c r="AB399" i="7"/>
  <c r="AA405" i="7"/>
  <c r="AJ405" i="7" s="1"/>
  <c r="AB405" i="7"/>
  <c r="AA410" i="7"/>
  <c r="AJ410" i="7" s="1"/>
  <c r="AB410" i="7"/>
  <c r="AA413" i="7"/>
  <c r="AJ413" i="7" s="1"/>
  <c r="AB413" i="7"/>
  <c r="AA420" i="7"/>
  <c r="AJ420" i="7" s="1"/>
  <c r="AB420" i="7"/>
  <c r="AA427" i="7"/>
  <c r="AJ427" i="7" s="1"/>
  <c r="AB427" i="7"/>
  <c r="AA432" i="7"/>
  <c r="AJ432" i="7" s="1"/>
  <c r="AB432" i="7"/>
  <c r="AA436" i="7"/>
  <c r="AJ436" i="7" s="1"/>
  <c r="AB436" i="7"/>
  <c r="AA440" i="7"/>
  <c r="AJ440" i="7" s="1"/>
  <c r="AB440" i="7"/>
  <c r="AA786" i="7"/>
  <c r="AJ786" i="7" s="1"/>
  <c r="AB786" i="7"/>
  <c r="AA791" i="7"/>
  <c r="AJ791" i="7" s="1"/>
  <c r="AB791" i="7"/>
  <c r="AA796" i="7"/>
  <c r="AJ796" i="7" s="1"/>
  <c r="AB796" i="7"/>
  <c r="AA803" i="7"/>
  <c r="AJ803" i="7" s="1"/>
  <c r="AB803" i="7"/>
  <c r="AA808" i="7"/>
  <c r="AJ808" i="7" s="1"/>
  <c r="AB808" i="7"/>
  <c r="AA820" i="7"/>
  <c r="AJ820" i="7" s="1"/>
  <c r="AB820" i="7"/>
  <c r="AA830" i="7"/>
  <c r="AJ830" i="7" s="1"/>
  <c r="AB830" i="7"/>
  <c r="AA836" i="7"/>
  <c r="AJ836" i="7" s="1"/>
  <c r="AB836" i="7"/>
  <c r="AA846" i="7"/>
  <c r="AJ846" i="7" s="1"/>
  <c r="AB846" i="7"/>
  <c r="AA849" i="7"/>
  <c r="AJ849" i="7" s="1"/>
  <c r="AB849" i="7"/>
  <c r="AA854" i="7"/>
  <c r="AJ854" i="7" s="1"/>
  <c r="AB854" i="7"/>
  <c r="AA860" i="7"/>
  <c r="AJ860" i="7" s="1"/>
  <c r="AB860" i="7"/>
  <c r="AA864" i="7"/>
  <c r="AJ864" i="7" s="1"/>
  <c r="AB864" i="7"/>
  <c r="AA876" i="7"/>
  <c r="AJ876" i="7" s="1"/>
  <c r="AB876" i="7"/>
  <c r="AA1522" i="7"/>
  <c r="AJ1522" i="7" s="1"/>
  <c r="AB1522" i="7"/>
  <c r="AA1527" i="7"/>
  <c r="AJ1527" i="7" s="1"/>
  <c r="AB1527" i="7"/>
  <c r="AA1531" i="7"/>
  <c r="AJ1531" i="7" s="1"/>
  <c r="AB1531" i="7"/>
  <c r="AA1536" i="7"/>
  <c r="AJ1536" i="7" s="1"/>
  <c r="AB1536" i="7"/>
  <c r="AA1551" i="7"/>
  <c r="AJ1551" i="7" s="1"/>
  <c r="AB1551" i="7"/>
  <c r="AA1553" i="7"/>
  <c r="AJ1553" i="7" s="1"/>
  <c r="AB1553" i="7"/>
  <c r="AA1558" i="7"/>
  <c r="AJ1558" i="7" s="1"/>
  <c r="AB1558" i="7"/>
  <c r="AA1561" i="7"/>
  <c r="AJ1561" i="7" s="1"/>
  <c r="AB1561" i="7"/>
  <c r="AA1567" i="7"/>
  <c r="AJ1567" i="7" s="1"/>
  <c r="AB1567" i="7"/>
  <c r="AA1572" i="7"/>
  <c r="AJ1572" i="7" s="1"/>
  <c r="AB1572" i="7"/>
  <c r="AA1577" i="7"/>
  <c r="AJ1577" i="7" s="1"/>
  <c r="AB1577" i="7"/>
  <c r="AA1581" i="7"/>
  <c r="AJ1581" i="7" s="1"/>
  <c r="AB1581" i="7"/>
  <c r="AA1594" i="7"/>
  <c r="AJ1594" i="7" s="1"/>
  <c r="AB1594" i="7"/>
  <c r="AA1611" i="7"/>
  <c r="AJ1611" i="7" s="1"/>
  <c r="AB1611" i="7"/>
  <c r="AA1614" i="7"/>
  <c r="AJ1614" i="7" s="1"/>
  <c r="AB1614" i="7"/>
  <c r="AA1618" i="7"/>
  <c r="AJ1618" i="7" s="1"/>
  <c r="AB1618" i="7"/>
  <c r="AA1623" i="7"/>
  <c r="AJ1623" i="7" s="1"/>
  <c r="AB1623" i="7"/>
  <c r="AA1635" i="7"/>
  <c r="AJ1635" i="7" s="1"/>
  <c r="AB1635" i="7"/>
  <c r="AA1653" i="7"/>
  <c r="AJ1653" i="7" s="1"/>
  <c r="AB1653" i="7"/>
  <c r="AA1660" i="7"/>
  <c r="AJ1660" i="7" s="1"/>
  <c r="AB1660" i="7"/>
  <c r="AA1672" i="7"/>
  <c r="AJ1672" i="7" s="1"/>
  <c r="AB1672" i="7"/>
  <c r="AA1685" i="7"/>
  <c r="AJ1685" i="7" s="1"/>
  <c r="AB1685" i="7"/>
  <c r="AA1699" i="7"/>
  <c r="AJ1699" i="7" s="1"/>
  <c r="AB1699" i="7"/>
  <c r="AA1707" i="7"/>
  <c r="AJ1707" i="7" s="1"/>
  <c r="AB1707" i="7"/>
  <c r="AA1710" i="7"/>
  <c r="AJ1710" i="7" s="1"/>
  <c r="AB1710" i="7"/>
  <c r="AA1714" i="7"/>
  <c r="AJ1714" i="7" s="1"/>
  <c r="AB1714" i="7"/>
  <c r="AA1718" i="7"/>
  <c r="AJ1718" i="7" s="1"/>
  <c r="AB1718" i="7"/>
  <c r="AA1744" i="7"/>
  <c r="AJ1744" i="7" s="1"/>
  <c r="AB1744" i="7"/>
  <c r="AA1746" i="7"/>
  <c r="AJ1746" i="7" s="1"/>
  <c r="AB1746" i="7"/>
  <c r="AA1753" i="7"/>
  <c r="AJ1753" i="7" s="1"/>
  <c r="AB1753" i="7"/>
  <c r="AA1757" i="7"/>
  <c r="AJ1757" i="7" s="1"/>
  <c r="AB1757" i="7"/>
  <c r="AA1762" i="7"/>
  <c r="AJ1762" i="7" s="1"/>
  <c r="AB1762" i="7"/>
  <c r="AA5" i="7"/>
  <c r="AJ5" i="7" s="1"/>
  <c r="AB5" i="7"/>
  <c r="AA10" i="7"/>
  <c r="AJ10" i="7" s="1"/>
  <c r="AB10" i="7"/>
  <c r="AA14" i="7"/>
  <c r="AJ14" i="7" s="1"/>
  <c r="AB14" i="7"/>
  <c r="AA22" i="7"/>
  <c r="AJ22" i="7" s="1"/>
  <c r="AB22" i="7"/>
  <c r="AA27" i="7"/>
  <c r="AJ27" i="7" s="1"/>
  <c r="AB27" i="7"/>
  <c r="AA36" i="7"/>
  <c r="AJ36" i="7" s="1"/>
  <c r="AB36" i="7"/>
  <c r="AA40" i="7"/>
  <c r="AJ40" i="7" s="1"/>
  <c r="AB40" i="7"/>
  <c r="AA46" i="7"/>
  <c r="AJ46" i="7" s="1"/>
  <c r="AB46" i="7"/>
  <c r="AA52" i="7"/>
  <c r="AJ52" i="7" s="1"/>
  <c r="AB52" i="7"/>
  <c r="AQ96" i="7"/>
  <c r="AQ82" i="7"/>
  <c r="AQ55" i="7"/>
  <c r="AQ88" i="7"/>
  <c r="AQ76" i="7"/>
  <c r="AQ66" i="7"/>
  <c r="AQ54" i="7"/>
  <c r="AQ94" i="7"/>
  <c r="AQ84" i="7"/>
  <c r="AQ70" i="7"/>
  <c r="AQ60" i="7"/>
  <c r="AQ98" i="7"/>
  <c r="AQ85" i="7"/>
  <c r="AQ72" i="7"/>
  <c r="AQ61" i="7"/>
  <c r="AQ100" i="7"/>
  <c r="AQ81" i="7"/>
  <c r="AQ56" i="7"/>
  <c r="AQ95" i="7"/>
  <c r="AQ80" i="7"/>
  <c r="AQ58" i="7"/>
  <c r="AQ97" i="7"/>
  <c r="AQ83" i="7"/>
  <c r="AQ57" i="7"/>
  <c r="AQ91" i="7"/>
  <c r="AQ77" i="7"/>
  <c r="AQ67" i="7"/>
  <c r="AQ53" i="7"/>
  <c r="AQ93" i="7"/>
  <c r="AQ79" i="7"/>
  <c r="AQ69" i="7"/>
  <c r="AQ52" i="7"/>
  <c r="AQ90" i="7"/>
  <c r="AQ73" i="7"/>
  <c r="AQ63" i="7"/>
  <c r="AQ92" i="7"/>
  <c r="AQ78" i="7"/>
  <c r="AQ68" i="7"/>
  <c r="AQ59" i="7"/>
  <c r="AQ99" i="7"/>
  <c r="AQ86" i="7"/>
  <c r="AQ71" i="7"/>
  <c r="AQ62" i="7"/>
  <c r="AQ101" i="7"/>
  <c r="AQ87" i="7"/>
  <c r="AQ75" i="7"/>
  <c r="AQ64" i="7"/>
  <c r="AQ89" i="7"/>
  <c r="AQ74" i="7"/>
  <c r="AQ65" i="7"/>
  <c r="AA64" i="7"/>
  <c r="AJ64" i="7" s="1"/>
  <c r="AB64" i="7"/>
  <c r="AA68" i="7"/>
  <c r="AJ68" i="7" s="1"/>
  <c r="AB68" i="7"/>
  <c r="AA72" i="7"/>
  <c r="AJ72" i="7" s="1"/>
  <c r="AB72" i="7"/>
  <c r="AA76" i="7"/>
  <c r="AJ76" i="7" s="1"/>
  <c r="AB76" i="7"/>
  <c r="AA81" i="7"/>
  <c r="AJ81" i="7" s="1"/>
  <c r="AB81" i="7"/>
  <c r="AA88" i="7"/>
  <c r="AJ88" i="7" s="1"/>
  <c r="AB88" i="7"/>
  <c r="AA93" i="7"/>
  <c r="AJ93" i="7" s="1"/>
  <c r="AB93" i="7"/>
  <c r="AA99" i="7"/>
  <c r="AJ99" i="7" s="1"/>
  <c r="AB99" i="7"/>
  <c r="AA107" i="7"/>
  <c r="AJ107" i="7" s="1"/>
  <c r="AB107" i="7"/>
  <c r="AA112" i="7"/>
  <c r="AJ112" i="7" s="1"/>
  <c r="AB112" i="7"/>
  <c r="AA115" i="7"/>
  <c r="AJ115" i="7" s="1"/>
  <c r="AB115" i="7"/>
  <c r="AA123" i="7"/>
  <c r="AJ123" i="7" s="1"/>
  <c r="AB123" i="7"/>
  <c r="AA128" i="7"/>
  <c r="AJ128" i="7" s="1"/>
  <c r="AB128" i="7"/>
  <c r="AA133" i="7"/>
  <c r="AJ133" i="7" s="1"/>
  <c r="AB133" i="7"/>
  <c r="AA138" i="7"/>
  <c r="AJ138" i="7" s="1"/>
  <c r="AB138" i="7"/>
  <c r="AA141" i="7"/>
  <c r="AJ141" i="7" s="1"/>
  <c r="AB141" i="7"/>
  <c r="AA146" i="7"/>
  <c r="AJ146" i="7" s="1"/>
  <c r="AB146" i="7"/>
  <c r="AA148" i="7"/>
  <c r="AJ148" i="7" s="1"/>
  <c r="AB148" i="7"/>
  <c r="AA152" i="7"/>
  <c r="AJ152" i="7" s="1"/>
  <c r="AB152" i="7"/>
  <c r="AQ180" i="7"/>
  <c r="AQ161" i="7"/>
  <c r="AQ187" i="7"/>
  <c r="AQ169" i="7"/>
  <c r="AQ192" i="7"/>
  <c r="AQ174" i="7"/>
  <c r="AQ156" i="7"/>
  <c r="AQ189" i="7"/>
  <c r="AQ173" i="7"/>
  <c r="AQ155" i="7"/>
  <c r="AQ195" i="7"/>
  <c r="AQ177" i="7"/>
  <c r="AQ159" i="7"/>
  <c r="AQ197" i="7"/>
  <c r="AQ182" i="7"/>
  <c r="AQ165" i="7"/>
  <c r="AQ184" i="7"/>
  <c r="AQ163" i="7"/>
  <c r="AQ179" i="7"/>
  <c r="AQ160" i="7"/>
  <c r="AQ196" i="7"/>
  <c r="AQ176" i="7"/>
  <c r="AQ158" i="7"/>
  <c r="AQ183" i="7"/>
  <c r="AQ162" i="7"/>
  <c r="AQ190" i="7"/>
  <c r="AQ172" i="7"/>
  <c r="AQ154" i="7"/>
  <c r="AQ201" i="7"/>
  <c r="AQ188" i="7"/>
  <c r="AQ170" i="7"/>
  <c r="AQ152" i="7"/>
  <c r="AQ194" i="7"/>
  <c r="AQ178" i="7"/>
  <c r="AQ164" i="7"/>
  <c r="AQ193" i="7"/>
  <c r="AQ175" i="7"/>
  <c r="AQ157" i="7"/>
  <c r="AQ191" i="7"/>
  <c r="AQ171" i="7"/>
  <c r="AQ153" i="7"/>
  <c r="AQ198" i="7"/>
  <c r="AQ181" i="7"/>
  <c r="AQ166" i="7"/>
  <c r="AQ200" i="7"/>
  <c r="AQ185" i="7"/>
  <c r="AQ167" i="7"/>
  <c r="AQ199" i="7"/>
  <c r="AQ186" i="7"/>
  <c r="AQ168" i="7"/>
  <c r="AA157" i="7"/>
  <c r="AJ157" i="7" s="1"/>
  <c r="AB157" i="7"/>
  <c r="AA162" i="7"/>
  <c r="AJ162" i="7" s="1"/>
  <c r="AB162" i="7"/>
  <c r="AA166" i="7"/>
  <c r="AJ166" i="7" s="1"/>
  <c r="AB166" i="7"/>
  <c r="AA170" i="7"/>
  <c r="AJ170" i="7" s="1"/>
  <c r="AB170" i="7"/>
  <c r="AA175" i="7"/>
  <c r="AJ175" i="7" s="1"/>
  <c r="AB175" i="7"/>
  <c r="AA180" i="7"/>
  <c r="AJ180" i="7" s="1"/>
  <c r="AB180" i="7"/>
  <c r="AA185" i="7"/>
  <c r="AJ185" i="7" s="1"/>
  <c r="AB185" i="7"/>
  <c r="AA190" i="7"/>
  <c r="AJ190" i="7" s="1"/>
  <c r="AB190" i="7"/>
  <c r="AA199" i="7"/>
  <c r="AJ199" i="7" s="1"/>
  <c r="AB199" i="7"/>
  <c r="AA203" i="7"/>
  <c r="AJ203" i="7" s="1"/>
  <c r="AB203" i="7"/>
  <c r="AA211" i="7"/>
  <c r="AJ211" i="7" s="1"/>
  <c r="AB211" i="7"/>
  <c r="AA216" i="7"/>
  <c r="AJ216" i="7" s="1"/>
  <c r="AB216" i="7"/>
  <c r="AA224" i="7"/>
  <c r="AJ224" i="7" s="1"/>
  <c r="AB224" i="7"/>
  <c r="AA228" i="7"/>
  <c r="AJ228" i="7" s="1"/>
  <c r="AB228" i="7"/>
  <c r="AA233" i="7"/>
  <c r="AJ233" i="7" s="1"/>
  <c r="AB233" i="7"/>
  <c r="AA238" i="7"/>
  <c r="AJ238" i="7" s="1"/>
  <c r="AB238" i="7"/>
  <c r="AA241" i="7"/>
  <c r="AJ241" i="7" s="1"/>
  <c r="AB241" i="7"/>
  <c r="AA246" i="7"/>
  <c r="AJ246" i="7" s="1"/>
  <c r="AB246" i="7"/>
  <c r="AA249" i="7"/>
  <c r="AJ249" i="7" s="1"/>
  <c r="AB249" i="7"/>
  <c r="AA252" i="7"/>
  <c r="AJ252" i="7" s="1"/>
  <c r="AB252" i="7"/>
  <c r="AQ301" i="7"/>
  <c r="AQ300" i="7"/>
  <c r="AQ299" i="7"/>
  <c r="AQ298" i="7"/>
  <c r="AQ297" i="7"/>
  <c r="AQ296" i="7"/>
  <c r="AQ295" i="7"/>
  <c r="AQ294" i="7"/>
  <c r="AQ293" i="7"/>
  <c r="AQ292" i="7"/>
  <c r="AQ291" i="7"/>
  <c r="AQ290" i="7"/>
  <c r="AQ289" i="7"/>
  <c r="AQ288" i="7"/>
  <c r="AQ287" i="7"/>
  <c r="AQ286" i="7"/>
  <c r="AQ285" i="7"/>
  <c r="AQ284" i="7"/>
  <c r="AQ283" i="7"/>
  <c r="AQ282" i="7"/>
  <c r="AQ281" i="7"/>
  <c r="AQ280" i="7"/>
  <c r="AQ279" i="7"/>
  <c r="AQ278" i="7"/>
  <c r="AQ277" i="7"/>
  <c r="AQ276" i="7"/>
  <c r="AQ275" i="7"/>
  <c r="AQ274" i="7"/>
  <c r="AQ273" i="7"/>
  <c r="AQ272" i="7"/>
  <c r="AQ271" i="7"/>
  <c r="AQ270" i="7"/>
  <c r="AQ269" i="7"/>
  <c r="AQ268" i="7"/>
  <c r="AQ267" i="7"/>
  <c r="AQ266" i="7"/>
  <c r="AQ265" i="7"/>
  <c r="AQ264" i="7"/>
  <c r="AQ263" i="7"/>
  <c r="AQ262" i="7"/>
  <c r="AQ261" i="7"/>
  <c r="AQ260" i="7"/>
  <c r="AQ259" i="7"/>
  <c r="AQ258" i="7"/>
  <c r="AQ257" i="7"/>
  <c r="AQ256" i="7"/>
  <c r="AQ255" i="7"/>
  <c r="AQ254" i="7"/>
  <c r="AQ253" i="7"/>
  <c r="AQ252" i="7"/>
  <c r="AA257" i="7"/>
  <c r="AJ257" i="7" s="1"/>
  <c r="AB257" i="7"/>
  <c r="AA263" i="7"/>
  <c r="AJ263" i="7" s="1"/>
  <c r="AB263" i="7"/>
  <c r="AA266" i="7"/>
  <c r="AJ266" i="7" s="1"/>
  <c r="AB266" i="7"/>
  <c r="AA270" i="7"/>
  <c r="AJ270" i="7" s="1"/>
  <c r="AB270" i="7"/>
  <c r="AA275" i="7"/>
  <c r="AJ275" i="7" s="1"/>
  <c r="AB275" i="7"/>
  <c r="AA279" i="7"/>
  <c r="AJ279" i="7" s="1"/>
  <c r="AB279" i="7"/>
  <c r="AA286" i="7"/>
  <c r="AJ286" i="7" s="1"/>
  <c r="AB286" i="7"/>
  <c r="AA290" i="7"/>
  <c r="AJ290" i="7" s="1"/>
  <c r="AB290" i="7"/>
  <c r="AA294" i="7"/>
  <c r="AJ294" i="7" s="1"/>
  <c r="AB294" i="7"/>
  <c r="AA300" i="7"/>
  <c r="AJ300" i="7" s="1"/>
  <c r="AB300" i="7"/>
  <c r="AA304" i="7"/>
  <c r="AJ304" i="7" s="1"/>
  <c r="AB304" i="7"/>
  <c r="AA307" i="7"/>
  <c r="AJ307" i="7" s="1"/>
  <c r="AB307" i="7"/>
  <c r="AA316" i="7"/>
  <c r="AJ316" i="7" s="1"/>
  <c r="AB316" i="7"/>
  <c r="AA320" i="7"/>
  <c r="AJ320" i="7" s="1"/>
  <c r="AB320" i="7"/>
  <c r="AA325" i="7"/>
  <c r="AJ325" i="7" s="1"/>
  <c r="AB325" i="7"/>
  <c r="AA331" i="7"/>
  <c r="AJ331" i="7" s="1"/>
  <c r="AB331" i="7"/>
  <c r="AA335" i="7"/>
  <c r="AJ335" i="7" s="1"/>
  <c r="AB335" i="7"/>
  <c r="AA338" i="7"/>
  <c r="AJ338" i="7" s="1"/>
  <c r="AB338" i="7"/>
  <c r="AA341" i="7"/>
  <c r="AJ341" i="7" s="1"/>
  <c r="AB341" i="7"/>
  <c r="AA345" i="7"/>
  <c r="AJ345" i="7" s="1"/>
  <c r="AB345" i="7"/>
  <c r="AA351" i="7"/>
  <c r="AJ351" i="7" s="1"/>
  <c r="AB351" i="7"/>
  <c r="AA357" i="7"/>
  <c r="AJ357" i="7" s="1"/>
  <c r="AB357" i="7"/>
  <c r="AA361" i="7"/>
  <c r="AJ361" i="7" s="1"/>
  <c r="AB361" i="7"/>
  <c r="AA366" i="7"/>
  <c r="AJ366" i="7" s="1"/>
  <c r="AB366" i="7"/>
  <c r="AA369" i="7"/>
  <c r="AJ369" i="7" s="1"/>
  <c r="AB369" i="7"/>
  <c r="AA375" i="7"/>
  <c r="AJ375" i="7" s="1"/>
  <c r="AB375" i="7"/>
  <c r="AA379" i="7"/>
  <c r="AJ379" i="7" s="1"/>
  <c r="AB379" i="7"/>
  <c r="AA385" i="7"/>
  <c r="AJ385" i="7" s="1"/>
  <c r="AB385" i="7"/>
  <c r="AA391" i="7"/>
  <c r="AJ391" i="7" s="1"/>
  <c r="AB391" i="7"/>
  <c r="AA395" i="7"/>
  <c r="AJ395" i="7" s="1"/>
  <c r="AB395" i="7"/>
  <c r="AA398" i="7"/>
  <c r="AJ398" i="7" s="1"/>
  <c r="AB398" i="7"/>
  <c r="AA400" i="7"/>
  <c r="AJ400" i="7" s="1"/>
  <c r="AB400" i="7"/>
  <c r="AA404" i="7"/>
  <c r="AJ404" i="7" s="1"/>
  <c r="AB404" i="7"/>
  <c r="AA409" i="7"/>
  <c r="AJ409" i="7" s="1"/>
  <c r="AB409" i="7"/>
  <c r="AA414" i="7"/>
  <c r="AJ414" i="7" s="1"/>
  <c r="AB414" i="7"/>
  <c r="AA417" i="7"/>
  <c r="AJ417" i="7" s="1"/>
  <c r="AB417" i="7"/>
  <c r="AA421" i="7"/>
  <c r="AJ421" i="7" s="1"/>
  <c r="AB421" i="7"/>
  <c r="AA425" i="7"/>
  <c r="AJ425" i="7" s="1"/>
  <c r="AB425" i="7"/>
  <c r="AA429" i="7"/>
  <c r="AJ429" i="7" s="1"/>
  <c r="AB429" i="7"/>
  <c r="AA435" i="7"/>
  <c r="AJ435" i="7" s="1"/>
  <c r="AB435" i="7"/>
  <c r="AA441" i="7"/>
  <c r="AJ441" i="7" s="1"/>
  <c r="AB441" i="7"/>
  <c r="AA788" i="7"/>
  <c r="AJ788" i="7" s="1"/>
  <c r="AB788" i="7"/>
  <c r="AA792" i="7"/>
  <c r="AJ792" i="7" s="1"/>
  <c r="AB792" i="7"/>
  <c r="AA795" i="7"/>
  <c r="AJ795" i="7" s="1"/>
  <c r="AB795" i="7"/>
  <c r="AA799" i="7"/>
  <c r="AJ799" i="7" s="1"/>
  <c r="AB799" i="7"/>
  <c r="AA806" i="7"/>
  <c r="AJ806" i="7" s="1"/>
  <c r="AB806" i="7"/>
  <c r="AA814" i="7"/>
  <c r="AJ814" i="7" s="1"/>
  <c r="AB814" i="7"/>
  <c r="AA818" i="7"/>
  <c r="AJ818" i="7" s="1"/>
  <c r="AB818" i="7"/>
  <c r="AA827" i="7"/>
  <c r="AJ827" i="7" s="1"/>
  <c r="AB827" i="7"/>
  <c r="AA837" i="7"/>
  <c r="AJ837" i="7" s="1"/>
  <c r="AB837" i="7"/>
  <c r="AA841" i="7"/>
  <c r="AJ841" i="7" s="1"/>
  <c r="AB841" i="7"/>
  <c r="AA847" i="7"/>
  <c r="AJ847" i="7" s="1"/>
  <c r="AB847" i="7"/>
  <c r="AA851" i="7"/>
  <c r="AJ851" i="7" s="1"/>
  <c r="AB851" i="7"/>
  <c r="AA857" i="7"/>
  <c r="AJ857" i="7" s="1"/>
  <c r="AB857" i="7"/>
  <c r="AA866" i="7"/>
  <c r="AJ866" i="7" s="1"/>
  <c r="AB866" i="7"/>
  <c r="AA871" i="7"/>
  <c r="AJ871" i="7" s="1"/>
  <c r="AB871" i="7"/>
  <c r="AA873" i="7"/>
  <c r="AJ873" i="7" s="1"/>
  <c r="AB873" i="7"/>
  <c r="AA1524" i="7"/>
  <c r="AJ1524" i="7" s="1"/>
  <c r="AB1524" i="7"/>
  <c r="AA1533" i="7"/>
  <c r="AJ1533" i="7" s="1"/>
  <c r="AB1533" i="7"/>
  <c r="AA1538" i="7"/>
  <c r="AJ1538" i="7" s="1"/>
  <c r="AB1538" i="7"/>
  <c r="AA1542" i="7"/>
  <c r="AJ1542" i="7" s="1"/>
  <c r="AB1542" i="7"/>
  <c r="AA1548" i="7"/>
  <c r="AJ1548" i="7" s="1"/>
  <c r="AB1548" i="7"/>
  <c r="AA1552" i="7"/>
  <c r="AJ1552" i="7" s="1"/>
  <c r="AB1552" i="7"/>
  <c r="AQ1601" i="7"/>
  <c r="AQ1600" i="7"/>
  <c r="AQ1599" i="7"/>
  <c r="AQ1598" i="7"/>
  <c r="AQ1597" i="7"/>
  <c r="AQ1596" i="7"/>
  <c r="AQ1595" i="7"/>
  <c r="AQ1594" i="7"/>
  <c r="AQ1593" i="7"/>
  <c r="AQ1592" i="7"/>
  <c r="AQ1591" i="7"/>
  <c r="AQ1590" i="7"/>
  <c r="AQ1589" i="7"/>
  <c r="AQ1588" i="7"/>
  <c r="AQ1587" i="7"/>
  <c r="AQ1586" i="7"/>
  <c r="AQ1585" i="7"/>
  <c r="AQ1584" i="7"/>
  <c r="AQ1583" i="7"/>
  <c r="AQ1582" i="7"/>
  <c r="AQ1581" i="7"/>
  <c r="AQ1580" i="7"/>
  <c r="AQ1579" i="7"/>
  <c r="AQ1578" i="7"/>
  <c r="AQ1577" i="7"/>
  <c r="AQ1576" i="7"/>
  <c r="AQ1575" i="7"/>
  <c r="AQ1574" i="7"/>
  <c r="AQ1573" i="7"/>
  <c r="AQ1572" i="7"/>
  <c r="AQ1571" i="7"/>
  <c r="AQ1570" i="7"/>
  <c r="AQ1569" i="7"/>
  <c r="AQ1568" i="7"/>
  <c r="AQ1567" i="7"/>
  <c r="AQ1566" i="7"/>
  <c r="AQ1565" i="7"/>
  <c r="AQ1564" i="7"/>
  <c r="AQ1563" i="7"/>
  <c r="AQ1562" i="7"/>
  <c r="AQ1561" i="7"/>
  <c r="AQ1560" i="7"/>
  <c r="AQ1559" i="7"/>
  <c r="AQ1558" i="7"/>
  <c r="AQ1557" i="7"/>
  <c r="AQ1556" i="7"/>
  <c r="AQ1555" i="7"/>
  <c r="AQ1554" i="7"/>
  <c r="AQ1553" i="7"/>
  <c r="AQ1552" i="7"/>
  <c r="AA1564" i="7"/>
  <c r="AJ1564" i="7" s="1"/>
  <c r="AB1564" i="7"/>
  <c r="AA1569" i="7"/>
  <c r="AJ1569" i="7" s="1"/>
  <c r="AB1569" i="7"/>
  <c r="AA1586" i="7"/>
  <c r="AJ1586" i="7" s="1"/>
  <c r="AB1586" i="7"/>
  <c r="AA1598" i="7"/>
  <c r="AJ1598" i="7" s="1"/>
  <c r="AB1598" i="7"/>
  <c r="AA1603" i="7"/>
  <c r="AJ1603" i="7" s="1"/>
  <c r="AB1603" i="7"/>
  <c r="AA1609" i="7"/>
  <c r="AJ1609" i="7" s="1"/>
  <c r="AB1609" i="7"/>
  <c r="AA1622" i="7"/>
  <c r="AJ1622" i="7" s="1"/>
  <c r="AB1622" i="7"/>
  <c r="AA1626" i="7"/>
  <c r="AJ1626" i="7" s="1"/>
  <c r="AB1626" i="7"/>
  <c r="AA1629" i="7"/>
  <c r="AJ1629" i="7" s="1"/>
  <c r="AB1629" i="7"/>
  <c r="AA1633" i="7"/>
  <c r="AJ1633" i="7" s="1"/>
  <c r="AB1633" i="7"/>
  <c r="AA1658" i="7"/>
  <c r="AJ1658" i="7" s="1"/>
  <c r="AB1658" i="7"/>
  <c r="AA1661" i="7"/>
  <c r="AJ1661" i="7" s="1"/>
  <c r="AB1661" i="7"/>
  <c r="AA1669" i="7"/>
  <c r="AJ1669" i="7" s="1"/>
  <c r="AB1669" i="7"/>
  <c r="AA1675" i="7"/>
  <c r="AJ1675" i="7" s="1"/>
  <c r="AB1675" i="7"/>
  <c r="AA1689" i="7"/>
  <c r="AJ1689" i="7" s="1"/>
  <c r="AB1689" i="7"/>
  <c r="AA1691" i="7"/>
  <c r="AJ1691" i="7" s="1"/>
  <c r="AB1691" i="7"/>
  <c r="AA1701" i="7"/>
  <c r="AJ1701" i="7" s="1"/>
  <c r="AB1701" i="7"/>
  <c r="AA1703" i="7"/>
  <c r="AJ1703" i="7" s="1"/>
  <c r="AB1703" i="7"/>
  <c r="AA1708" i="7"/>
  <c r="AJ1708" i="7" s="1"/>
  <c r="AB1708" i="7"/>
  <c r="AA1715" i="7"/>
  <c r="AJ1715" i="7" s="1"/>
  <c r="AB1715" i="7"/>
  <c r="AA1719" i="7"/>
  <c r="AJ1719" i="7" s="1"/>
  <c r="AB1719" i="7"/>
  <c r="AA1722" i="7"/>
  <c r="AJ1722" i="7" s="1"/>
  <c r="AB1722" i="7"/>
  <c r="AA1732" i="7"/>
  <c r="AJ1732" i="7" s="1"/>
  <c r="AB1732" i="7"/>
  <c r="AA1736" i="7"/>
  <c r="AJ1736" i="7" s="1"/>
  <c r="AB1736" i="7"/>
  <c r="AA1750" i="7"/>
  <c r="AJ1750" i="7" s="1"/>
  <c r="AB1750" i="7"/>
  <c r="AA1759" i="7"/>
  <c r="AJ1759" i="7" s="1"/>
  <c r="AB1759" i="7"/>
  <c r="AA4" i="7"/>
  <c r="AJ4" i="7" s="1"/>
  <c r="AB4" i="7"/>
  <c r="AA8" i="7"/>
  <c r="AJ8" i="7" s="1"/>
  <c r="AB8" i="7"/>
  <c r="AA13" i="7"/>
  <c r="AJ13" i="7" s="1"/>
  <c r="AB13" i="7"/>
  <c r="AA19" i="7"/>
  <c r="AJ19" i="7" s="1"/>
  <c r="AB19" i="7"/>
  <c r="AA24" i="7"/>
  <c r="AJ24" i="7" s="1"/>
  <c r="AB24" i="7"/>
  <c r="AA29" i="7"/>
  <c r="AJ29" i="7" s="1"/>
  <c r="AB29" i="7"/>
  <c r="AA33" i="7"/>
  <c r="AJ33" i="7" s="1"/>
  <c r="AB33" i="7"/>
  <c r="AA38" i="7"/>
  <c r="AJ38" i="7" s="1"/>
  <c r="AB38" i="7"/>
  <c r="AA41" i="7"/>
  <c r="AJ41" i="7" s="1"/>
  <c r="AB41" i="7"/>
  <c r="AA44" i="7"/>
  <c r="AJ44" i="7" s="1"/>
  <c r="AB44" i="7"/>
  <c r="AA47" i="7"/>
  <c r="AJ47" i="7" s="1"/>
  <c r="AB47" i="7"/>
  <c r="AA51" i="7"/>
  <c r="AJ51" i="7" s="1"/>
  <c r="AB51" i="7"/>
  <c r="AA55" i="7"/>
  <c r="AJ55" i="7" s="1"/>
  <c r="AB55" i="7"/>
  <c r="AA59" i="7"/>
  <c r="AJ59" i="7" s="1"/>
  <c r="AB59" i="7"/>
  <c r="AA62" i="7"/>
  <c r="AJ62" i="7" s="1"/>
  <c r="AB62" i="7"/>
  <c r="AA67" i="7"/>
  <c r="AJ67" i="7" s="1"/>
  <c r="AB67" i="7"/>
  <c r="AA70" i="7"/>
  <c r="AJ70" i="7" s="1"/>
  <c r="AB70" i="7"/>
  <c r="AA75" i="7"/>
  <c r="AJ75" i="7" s="1"/>
  <c r="AB75" i="7"/>
  <c r="AA80" i="7"/>
  <c r="AJ80" i="7" s="1"/>
  <c r="AB80" i="7"/>
  <c r="AA83" i="7"/>
  <c r="AJ83" i="7" s="1"/>
  <c r="AB83" i="7"/>
  <c r="AA87" i="7"/>
  <c r="AJ87" i="7" s="1"/>
  <c r="AB87" i="7"/>
  <c r="AA92" i="7"/>
  <c r="AJ92" i="7" s="1"/>
  <c r="AB92" i="7"/>
  <c r="AA96" i="7"/>
  <c r="AJ96" i="7" s="1"/>
  <c r="AB96" i="7"/>
  <c r="AA101" i="7"/>
  <c r="AJ101" i="7" s="1"/>
  <c r="AB101" i="7"/>
  <c r="AA105" i="7"/>
  <c r="AJ105" i="7" s="1"/>
  <c r="AB105" i="7"/>
  <c r="AA111" i="7"/>
  <c r="AJ111" i="7" s="1"/>
  <c r="AB111" i="7"/>
  <c r="AA114" i="7"/>
  <c r="AJ114" i="7" s="1"/>
  <c r="AB114" i="7"/>
  <c r="AA120" i="7"/>
  <c r="AJ120" i="7" s="1"/>
  <c r="AB120" i="7"/>
  <c r="AA127" i="7"/>
  <c r="AJ127" i="7" s="1"/>
  <c r="AB127" i="7"/>
  <c r="AA131" i="7"/>
  <c r="AJ131" i="7" s="1"/>
  <c r="AB131" i="7"/>
  <c r="AA136" i="7"/>
  <c r="AJ136" i="7" s="1"/>
  <c r="AB136" i="7"/>
  <c r="AA142" i="7"/>
  <c r="AJ142" i="7" s="1"/>
  <c r="AB142" i="7"/>
  <c r="AA147" i="7"/>
  <c r="AJ147" i="7" s="1"/>
  <c r="AB147" i="7"/>
  <c r="AA156" i="7"/>
  <c r="AJ156" i="7" s="1"/>
  <c r="AB156" i="7"/>
  <c r="AA159" i="7"/>
  <c r="AJ159" i="7" s="1"/>
  <c r="AB159" i="7"/>
  <c r="AA164" i="7"/>
  <c r="AJ164" i="7" s="1"/>
  <c r="AB164" i="7"/>
  <c r="AA171" i="7"/>
  <c r="AJ171" i="7" s="1"/>
  <c r="AB171" i="7"/>
  <c r="AA176" i="7"/>
  <c r="AJ176" i="7" s="1"/>
  <c r="AB176" i="7"/>
  <c r="AA181" i="7"/>
  <c r="AJ181" i="7" s="1"/>
  <c r="AB181" i="7"/>
  <c r="AA188" i="7"/>
  <c r="AJ188" i="7" s="1"/>
  <c r="AB188" i="7"/>
  <c r="AA193" i="7"/>
  <c r="AJ193" i="7" s="1"/>
  <c r="AB193" i="7"/>
  <c r="AA197" i="7"/>
  <c r="AJ197" i="7" s="1"/>
  <c r="AB197" i="7"/>
  <c r="AA202" i="7"/>
  <c r="AJ202" i="7" s="1"/>
  <c r="AB202" i="7"/>
  <c r="AQ251" i="7"/>
  <c r="AQ250" i="7"/>
  <c r="AQ249" i="7"/>
  <c r="AQ248" i="7"/>
  <c r="AQ247" i="7"/>
  <c r="AQ246" i="7"/>
  <c r="AQ245" i="7"/>
  <c r="AQ244" i="7"/>
  <c r="AQ243" i="7"/>
  <c r="AQ242" i="7"/>
  <c r="AQ241" i="7"/>
  <c r="AQ240" i="7"/>
  <c r="AQ239" i="7"/>
  <c r="AQ238" i="7"/>
  <c r="AQ237" i="7"/>
  <c r="AQ236" i="7"/>
  <c r="AQ235" i="7"/>
  <c r="AQ234" i="7"/>
  <c r="AQ233" i="7"/>
  <c r="AQ232" i="7"/>
  <c r="AQ231" i="7"/>
  <c r="AQ230" i="7"/>
  <c r="AQ229" i="7"/>
  <c r="AQ228" i="7"/>
  <c r="AQ227" i="7"/>
  <c r="AQ226" i="7"/>
  <c r="AQ225" i="7"/>
  <c r="AQ224" i="7"/>
  <c r="AQ223" i="7"/>
  <c r="AQ222" i="7"/>
  <c r="AQ221" i="7"/>
  <c r="AQ220" i="7"/>
  <c r="AQ219" i="7"/>
  <c r="AQ218" i="7"/>
  <c r="AQ217" i="7"/>
  <c r="AQ216" i="7"/>
  <c r="AQ215" i="7"/>
  <c r="AQ214" i="7"/>
  <c r="AQ213" i="7"/>
  <c r="AQ212" i="7"/>
  <c r="AQ211" i="7"/>
  <c r="AQ210" i="7"/>
  <c r="AQ209" i="7"/>
  <c r="AQ208" i="7"/>
  <c r="AQ207" i="7"/>
  <c r="AQ206" i="7"/>
  <c r="AQ205" i="7"/>
  <c r="AQ204" i="7"/>
  <c r="AQ203" i="7"/>
  <c r="AQ202" i="7"/>
  <c r="AA209" i="7"/>
  <c r="AJ209" i="7" s="1"/>
  <c r="AB209" i="7"/>
  <c r="AA215" i="7"/>
  <c r="AJ215" i="7" s="1"/>
  <c r="AB215" i="7"/>
  <c r="AA223" i="7"/>
  <c r="AJ223" i="7" s="1"/>
  <c r="AB223" i="7"/>
  <c r="AA229" i="7"/>
  <c r="AJ229" i="7" s="1"/>
  <c r="AB229" i="7"/>
  <c r="AA234" i="7"/>
  <c r="AJ234" i="7" s="1"/>
  <c r="AB234" i="7"/>
  <c r="AA239" i="7"/>
  <c r="AJ239" i="7" s="1"/>
  <c r="AB239" i="7"/>
  <c r="AA245" i="7"/>
  <c r="AJ245" i="7" s="1"/>
  <c r="AB245" i="7"/>
  <c r="AA248" i="7"/>
  <c r="AJ248" i="7" s="1"/>
  <c r="AB248" i="7"/>
  <c r="AA253" i="7"/>
  <c r="AJ253" i="7" s="1"/>
  <c r="AB253" i="7"/>
  <c r="AA258" i="7"/>
  <c r="AJ258" i="7" s="1"/>
  <c r="AB258" i="7"/>
  <c r="AA262" i="7"/>
  <c r="AJ262" i="7" s="1"/>
  <c r="AB262" i="7"/>
  <c r="AA267" i="7"/>
  <c r="AJ267" i="7" s="1"/>
  <c r="AB267" i="7"/>
  <c r="AA272" i="7"/>
  <c r="AJ272" i="7" s="1"/>
  <c r="AB272" i="7"/>
  <c r="AA274" i="7"/>
  <c r="AJ274" i="7" s="1"/>
  <c r="AB274" i="7"/>
  <c r="AA278" i="7"/>
  <c r="AJ278" i="7" s="1"/>
  <c r="AB278" i="7"/>
  <c r="AA281" i="7"/>
  <c r="AJ281" i="7" s="1"/>
  <c r="AB281" i="7"/>
  <c r="AA285" i="7"/>
  <c r="AJ285" i="7" s="1"/>
  <c r="AB285" i="7"/>
  <c r="AA288" i="7"/>
  <c r="AJ288" i="7" s="1"/>
  <c r="AB288" i="7"/>
  <c r="AA293" i="7"/>
  <c r="AJ293" i="7" s="1"/>
  <c r="AB293" i="7"/>
  <c r="AA298" i="7"/>
  <c r="AJ298" i="7" s="1"/>
  <c r="AB298" i="7"/>
  <c r="AA301" i="7"/>
  <c r="AJ301" i="7" s="1"/>
  <c r="AB301" i="7"/>
  <c r="AA309" i="7"/>
  <c r="AJ309" i="7" s="1"/>
  <c r="AB309" i="7"/>
  <c r="AA313" i="7"/>
  <c r="AJ313" i="7" s="1"/>
  <c r="AB313" i="7"/>
  <c r="AA318" i="7"/>
  <c r="AJ318" i="7" s="1"/>
  <c r="AB318" i="7"/>
  <c r="AA321" i="7"/>
  <c r="AJ321" i="7" s="1"/>
  <c r="AB321" i="7"/>
  <c r="AA326" i="7"/>
  <c r="AJ326" i="7" s="1"/>
  <c r="AB326" i="7"/>
  <c r="AA329" i="7"/>
  <c r="AJ329" i="7" s="1"/>
  <c r="AB329" i="7"/>
  <c r="AA333" i="7"/>
  <c r="AJ333" i="7" s="1"/>
  <c r="AB333" i="7"/>
  <c r="AA343" i="7"/>
  <c r="AJ343" i="7" s="1"/>
  <c r="AB343" i="7"/>
  <c r="AA349" i="7"/>
  <c r="AJ349" i="7" s="1"/>
  <c r="AB349" i="7"/>
  <c r="AA355" i="7"/>
  <c r="AJ355" i="7" s="1"/>
  <c r="AB355" i="7"/>
  <c r="AA370" i="7"/>
  <c r="AJ370" i="7" s="1"/>
  <c r="AB370" i="7"/>
  <c r="AA374" i="7"/>
  <c r="AJ374" i="7" s="1"/>
  <c r="AB374" i="7"/>
  <c r="AA378" i="7"/>
  <c r="AJ378" i="7" s="1"/>
  <c r="AB378" i="7"/>
  <c r="AA384" i="7"/>
  <c r="AJ384" i="7" s="1"/>
  <c r="AB384" i="7"/>
  <c r="AA390" i="7"/>
  <c r="AJ390" i="7" s="1"/>
  <c r="AB390" i="7"/>
  <c r="AA394" i="7"/>
  <c r="AJ394" i="7" s="1"/>
  <c r="AB394" i="7"/>
  <c r="AA401" i="7"/>
  <c r="AJ401" i="7" s="1"/>
  <c r="AB401" i="7"/>
  <c r="AA406" i="7"/>
  <c r="AJ406" i="7" s="1"/>
  <c r="AB406" i="7"/>
  <c r="AA407" i="7"/>
  <c r="AJ407" i="7" s="1"/>
  <c r="AB407" i="7"/>
  <c r="AA412" i="7"/>
  <c r="AJ412" i="7" s="1"/>
  <c r="AB412" i="7"/>
  <c r="AA416" i="7"/>
  <c r="AJ416" i="7" s="1"/>
  <c r="AB416" i="7"/>
  <c r="AA419" i="7"/>
  <c r="AJ419" i="7" s="1"/>
  <c r="AB419" i="7"/>
  <c r="AA423" i="7"/>
  <c r="AJ423" i="7" s="1"/>
  <c r="AB423" i="7"/>
  <c r="AA426" i="7"/>
  <c r="AJ426" i="7" s="1"/>
  <c r="AB426" i="7"/>
  <c r="AA431" i="7"/>
  <c r="AJ431" i="7" s="1"/>
  <c r="AB431" i="7"/>
  <c r="AA434" i="7"/>
  <c r="AJ434" i="7" s="1"/>
  <c r="AB434" i="7"/>
  <c r="AA438" i="7"/>
  <c r="AJ438" i="7" s="1"/>
  <c r="AB438" i="7"/>
  <c r="AA442" i="7"/>
  <c r="AJ442" i="7" s="1"/>
  <c r="AB442" i="7"/>
  <c r="AA787" i="7"/>
  <c r="AJ787" i="7" s="1"/>
  <c r="AB787" i="7"/>
  <c r="AA793" i="7"/>
  <c r="AJ793" i="7" s="1"/>
  <c r="AB793" i="7"/>
  <c r="AA797" i="7"/>
  <c r="AJ797" i="7" s="1"/>
  <c r="AB797" i="7"/>
  <c r="AA801" i="7"/>
  <c r="AJ801" i="7" s="1"/>
  <c r="AB801" i="7"/>
  <c r="AA805" i="7"/>
  <c r="AJ805" i="7" s="1"/>
  <c r="AB805" i="7"/>
  <c r="AA811" i="7"/>
  <c r="AJ811" i="7" s="1"/>
  <c r="AB811" i="7"/>
  <c r="AA815" i="7"/>
  <c r="AJ815" i="7" s="1"/>
  <c r="AB815" i="7"/>
  <c r="AA819" i="7"/>
  <c r="AJ819" i="7" s="1"/>
  <c r="AB819" i="7"/>
  <c r="AA823" i="7"/>
  <c r="AJ823" i="7" s="1"/>
  <c r="AB823" i="7"/>
  <c r="AA826" i="7"/>
  <c r="AJ826" i="7" s="1"/>
  <c r="AB826" i="7"/>
  <c r="AA832" i="7"/>
  <c r="AJ832" i="7" s="1"/>
  <c r="AB832" i="7"/>
  <c r="AA835" i="7"/>
  <c r="AJ835" i="7" s="1"/>
  <c r="AB835" i="7"/>
  <c r="AA842" i="7"/>
  <c r="AJ842" i="7" s="1"/>
  <c r="AB842" i="7"/>
  <c r="AA845" i="7"/>
  <c r="AJ845" i="7" s="1"/>
  <c r="AB845" i="7"/>
  <c r="AA853" i="7"/>
  <c r="AJ853" i="7" s="1"/>
  <c r="AB853" i="7"/>
  <c r="AA858" i="7"/>
  <c r="AJ858" i="7" s="1"/>
  <c r="AB858" i="7"/>
  <c r="AA863" i="7"/>
  <c r="AJ863" i="7" s="1"/>
  <c r="AB863" i="7"/>
  <c r="AA867" i="7"/>
  <c r="AJ867" i="7" s="1"/>
  <c r="AB867" i="7"/>
  <c r="AA870" i="7"/>
  <c r="AJ870" i="7" s="1"/>
  <c r="AB870" i="7"/>
  <c r="AA872" i="7"/>
  <c r="AJ872" i="7" s="1"/>
  <c r="AB872" i="7"/>
  <c r="AA879" i="7"/>
  <c r="AJ879" i="7" s="1"/>
  <c r="AB879" i="7"/>
  <c r="AA882" i="7"/>
  <c r="AJ882" i="7" s="1"/>
  <c r="AB882" i="7"/>
  <c r="AA1523" i="7"/>
  <c r="AJ1523" i="7" s="1"/>
  <c r="AB1523" i="7"/>
  <c r="AA1528" i="7"/>
  <c r="AJ1528" i="7" s="1"/>
  <c r="AB1528" i="7"/>
  <c r="AA1532" i="7"/>
  <c r="AJ1532" i="7" s="1"/>
  <c r="AB1532" i="7"/>
  <c r="AA1539" i="7"/>
  <c r="AJ1539" i="7" s="1"/>
  <c r="AB1539" i="7"/>
  <c r="AA1547" i="7"/>
  <c r="AJ1547" i="7" s="1"/>
  <c r="AB1547" i="7"/>
  <c r="AA1554" i="7"/>
  <c r="AJ1554" i="7" s="1"/>
  <c r="AB1554" i="7"/>
  <c r="AA1559" i="7"/>
  <c r="AJ1559" i="7" s="1"/>
  <c r="AB1559" i="7"/>
  <c r="AA1574" i="7"/>
  <c r="AJ1574" i="7" s="1"/>
  <c r="AB1574" i="7"/>
  <c r="AA1580" i="7"/>
  <c r="AJ1580" i="7" s="1"/>
  <c r="AB1580" i="7"/>
  <c r="AA1593" i="7"/>
  <c r="AJ1593" i="7" s="1"/>
  <c r="AB1593" i="7"/>
  <c r="AA1596" i="7"/>
  <c r="AJ1596" i="7" s="1"/>
  <c r="AB1596" i="7"/>
  <c r="AA1604" i="7"/>
  <c r="AJ1604" i="7" s="1"/>
  <c r="AB1604" i="7"/>
  <c r="AA1608" i="7"/>
  <c r="AJ1608" i="7" s="1"/>
  <c r="AB1608" i="7"/>
  <c r="AA1621" i="7"/>
  <c r="AJ1621" i="7" s="1"/>
  <c r="AB1621" i="7"/>
  <c r="AA1631" i="7"/>
  <c r="AJ1631" i="7" s="1"/>
  <c r="AB1631" i="7"/>
  <c r="AA1638" i="7"/>
  <c r="AJ1638" i="7" s="1"/>
  <c r="AB1638" i="7"/>
  <c r="AA1641" i="7"/>
  <c r="AJ1641" i="7" s="1"/>
  <c r="AB1641" i="7"/>
  <c r="AA1645" i="7"/>
  <c r="AJ1645" i="7" s="1"/>
  <c r="AB1645" i="7"/>
  <c r="AA1648" i="7"/>
  <c r="AJ1648" i="7" s="1"/>
  <c r="AB1648" i="7"/>
  <c r="AA1666" i="7"/>
  <c r="AJ1666" i="7" s="1"/>
  <c r="AB1666" i="7"/>
  <c r="AA1688" i="7"/>
  <c r="AJ1688" i="7" s="1"/>
  <c r="AB1688" i="7"/>
  <c r="AA1693" i="7"/>
  <c r="AJ1693" i="7" s="1"/>
  <c r="AB1693" i="7"/>
  <c r="AA1696" i="7"/>
  <c r="AJ1696" i="7" s="1"/>
  <c r="AB1696" i="7"/>
  <c r="AA1700" i="7"/>
  <c r="AJ1700" i="7" s="1"/>
  <c r="AB1700" i="7"/>
  <c r="AA1706" i="7"/>
  <c r="AJ1706" i="7" s="1"/>
  <c r="AB1706" i="7"/>
  <c r="AA1737" i="7"/>
  <c r="AJ1737" i="7" s="1"/>
  <c r="AB1737" i="7"/>
  <c r="AA1741" i="7"/>
  <c r="AJ1741" i="7" s="1"/>
  <c r="AB1741" i="7"/>
  <c r="AA1747" i="7"/>
  <c r="AJ1747" i="7" s="1"/>
  <c r="AB1747" i="7"/>
  <c r="AA1754" i="7"/>
  <c r="AJ1754" i="7" s="1"/>
  <c r="AB1754" i="7"/>
  <c r="AA785" i="7"/>
  <c r="AJ785" i="7" s="1"/>
  <c r="AB785" i="7"/>
  <c r="AA798" i="7"/>
  <c r="AJ798" i="7" s="1"/>
  <c r="AB798" i="7"/>
  <c r="AA802" i="7"/>
  <c r="AJ802" i="7" s="1"/>
  <c r="AB802" i="7"/>
  <c r="AQ851" i="7"/>
  <c r="AQ850" i="7"/>
  <c r="AQ849" i="7"/>
  <c r="AQ848" i="7"/>
  <c r="AQ847" i="7"/>
  <c r="AQ846" i="7"/>
  <c r="AQ845" i="7"/>
  <c r="AQ844" i="7"/>
  <c r="AQ843" i="7"/>
  <c r="AQ842" i="7"/>
  <c r="AQ841" i="7"/>
  <c r="AQ840" i="7"/>
  <c r="AQ839" i="7"/>
  <c r="AQ838" i="7"/>
  <c r="AQ837" i="7"/>
  <c r="AQ836" i="7"/>
  <c r="AQ835" i="7"/>
  <c r="AQ834" i="7"/>
  <c r="AQ833" i="7"/>
  <c r="AQ832" i="7"/>
  <c r="AQ831" i="7"/>
  <c r="AQ830" i="7"/>
  <c r="AQ829" i="7"/>
  <c r="AQ828" i="7"/>
  <c r="AQ827" i="7"/>
  <c r="AQ826" i="7"/>
  <c r="AQ825" i="7"/>
  <c r="AQ824" i="7"/>
  <c r="AQ823" i="7"/>
  <c r="AQ822" i="7"/>
  <c r="AQ821" i="7"/>
  <c r="AQ820" i="7"/>
  <c r="AQ819" i="7"/>
  <c r="AQ818" i="7"/>
  <c r="AQ817" i="7"/>
  <c r="AQ816" i="7"/>
  <c r="AQ815" i="7"/>
  <c r="AQ814" i="7"/>
  <c r="AQ813" i="7"/>
  <c r="AQ812" i="7"/>
  <c r="AQ811" i="7"/>
  <c r="AQ810" i="7"/>
  <c r="AQ809" i="7"/>
  <c r="AQ808" i="7"/>
  <c r="AQ807" i="7"/>
  <c r="AQ806" i="7"/>
  <c r="AQ805" i="7"/>
  <c r="AQ804" i="7"/>
  <c r="AQ803" i="7"/>
  <c r="AQ802" i="7"/>
  <c r="AA810" i="7"/>
  <c r="AJ810" i="7" s="1"/>
  <c r="AB810" i="7"/>
  <c r="AA816" i="7"/>
  <c r="AJ816" i="7" s="1"/>
  <c r="AB816" i="7"/>
  <c r="AA821" i="7"/>
  <c r="AJ821" i="7" s="1"/>
  <c r="AB821" i="7"/>
  <c r="AA825" i="7"/>
  <c r="AJ825" i="7" s="1"/>
  <c r="AB825" i="7"/>
  <c r="AA443" i="7"/>
  <c r="AJ443" i="7" s="1"/>
  <c r="AB443" i="7"/>
  <c r="AA444" i="7"/>
  <c r="AJ444" i="7" s="1"/>
  <c r="AB444" i="7"/>
  <c r="AA445" i="7"/>
  <c r="AJ445" i="7" s="1"/>
  <c r="AB445" i="7"/>
  <c r="AA447" i="7"/>
  <c r="AJ447" i="7" s="1"/>
  <c r="AB447" i="7"/>
  <c r="AA448" i="7"/>
  <c r="AJ448" i="7" s="1"/>
  <c r="AB448" i="7"/>
  <c r="AA449" i="7"/>
  <c r="AJ449" i="7" s="1"/>
  <c r="AB449" i="7"/>
  <c r="AA451" i="7"/>
  <c r="AJ451" i="7" s="1"/>
  <c r="AB451" i="7"/>
  <c r="AA453" i="7"/>
  <c r="AJ453" i="7" s="1"/>
  <c r="AB453" i="7"/>
  <c r="AA456" i="7"/>
  <c r="AJ456" i="7" s="1"/>
  <c r="AB456" i="7"/>
  <c r="AA457" i="7"/>
  <c r="AJ457" i="7" s="1"/>
  <c r="AB457" i="7"/>
  <c r="AA459" i="7"/>
  <c r="AJ459" i="7" s="1"/>
  <c r="AB459" i="7"/>
  <c r="AA461" i="7"/>
  <c r="AJ461" i="7" s="1"/>
  <c r="AB461" i="7"/>
  <c r="AA462" i="7"/>
  <c r="AJ462" i="7" s="1"/>
  <c r="AB462" i="7"/>
  <c r="AA464" i="7"/>
  <c r="AJ464" i="7" s="1"/>
  <c r="AB464" i="7"/>
  <c r="AA466" i="7"/>
  <c r="AJ466" i="7" s="1"/>
  <c r="AB466" i="7"/>
  <c r="AA468" i="7"/>
  <c r="AJ468" i="7" s="1"/>
  <c r="AB468" i="7"/>
  <c r="AA469" i="7"/>
  <c r="AJ469" i="7" s="1"/>
  <c r="AB469" i="7"/>
  <c r="AA471" i="7"/>
  <c r="AJ471" i="7" s="1"/>
  <c r="AB471" i="7"/>
  <c r="AA472" i="7"/>
  <c r="AJ472" i="7" s="1"/>
  <c r="AB472" i="7"/>
  <c r="AA473" i="7"/>
  <c r="AJ473" i="7" s="1"/>
  <c r="AB473" i="7"/>
  <c r="AA474" i="7"/>
  <c r="AJ474" i="7" s="1"/>
  <c r="AB474" i="7"/>
  <c r="AA476" i="7"/>
  <c r="AJ476" i="7" s="1"/>
  <c r="AB476" i="7"/>
  <c r="AA477" i="7"/>
  <c r="AJ477" i="7" s="1"/>
  <c r="AB477" i="7"/>
  <c r="AA479" i="7"/>
  <c r="AJ479" i="7" s="1"/>
  <c r="AB479" i="7"/>
  <c r="AA480" i="7"/>
  <c r="AJ480" i="7" s="1"/>
  <c r="AB480" i="7"/>
  <c r="AA481" i="7"/>
  <c r="AJ481" i="7" s="1"/>
  <c r="AB481" i="7"/>
  <c r="AA483" i="7"/>
  <c r="AJ483" i="7" s="1"/>
  <c r="AB483" i="7"/>
  <c r="AA485" i="7"/>
  <c r="AJ485" i="7" s="1"/>
  <c r="AB485" i="7"/>
  <c r="AA487" i="7"/>
  <c r="AJ487" i="7" s="1"/>
  <c r="AB487" i="7"/>
  <c r="AA489" i="7"/>
  <c r="AJ489" i="7" s="1"/>
  <c r="AB489" i="7"/>
  <c r="AA829" i="7"/>
  <c r="AJ829" i="7" s="1"/>
  <c r="AB829" i="7"/>
  <c r="AA834" i="7"/>
  <c r="AJ834" i="7" s="1"/>
  <c r="AB834" i="7"/>
  <c r="AA839" i="7"/>
  <c r="AJ839" i="7" s="1"/>
  <c r="AB839" i="7"/>
  <c r="AA848" i="7"/>
  <c r="AJ848" i="7" s="1"/>
  <c r="AB848" i="7"/>
  <c r="AA852" i="7"/>
  <c r="AJ852" i="7" s="1"/>
  <c r="AB852" i="7"/>
  <c r="AQ901" i="7"/>
  <c r="AQ900" i="7"/>
  <c r="AQ899" i="7"/>
  <c r="AQ898" i="7"/>
  <c r="AQ897" i="7"/>
  <c r="AQ896" i="7"/>
  <c r="AQ895" i="7"/>
  <c r="AQ894" i="7"/>
  <c r="AQ893" i="7"/>
  <c r="AQ892" i="7"/>
  <c r="AQ891" i="7"/>
  <c r="AQ890" i="7"/>
  <c r="AQ889" i="7"/>
  <c r="AQ888" i="7"/>
  <c r="AQ887" i="7"/>
  <c r="AQ886" i="7"/>
  <c r="AQ885" i="7"/>
  <c r="AQ884" i="7"/>
  <c r="AQ883" i="7"/>
  <c r="AQ882" i="7"/>
  <c r="AQ881" i="7"/>
  <c r="AQ880" i="7"/>
  <c r="AQ879" i="7"/>
  <c r="AQ878" i="7"/>
  <c r="AQ877" i="7"/>
  <c r="AQ876" i="7"/>
  <c r="AQ875" i="7"/>
  <c r="AQ874" i="7"/>
  <c r="AQ873" i="7"/>
  <c r="AQ872" i="7"/>
  <c r="AQ871" i="7"/>
  <c r="AQ870" i="7"/>
  <c r="AQ869" i="7"/>
  <c r="AQ868" i="7"/>
  <c r="AQ867" i="7"/>
  <c r="AQ866" i="7"/>
  <c r="AQ865" i="7"/>
  <c r="AQ864" i="7"/>
  <c r="AQ863" i="7"/>
  <c r="AQ862" i="7"/>
  <c r="AQ861" i="7"/>
  <c r="AQ860" i="7"/>
  <c r="AQ859" i="7"/>
  <c r="AQ858" i="7"/>
  <c r="AQ857" i="7"/>
  <c r="AQ856" i="7"/>
  <c r="AQ855" i="7"/>
  <c r="AQ854" i="7"/>
  <c r="AQ853" i="7"/>
  <c r="AQ852" i="7"/>
  <c r="AA856" i="7"/>
  <c r="AJ856" i="7" s="1"/>
  <c r="AB856" i="7"/>
  <c r="AA859" i="7"/>
  <c r="AJ859" i="7" s="1"/>
  <c r="AB859" i="7"/>
  <c r="AA862" i="7"/>
  <c r="AJ862" i="7" s="1"/>
  <c r="AB862" i="7"/>
  <c r="AA881" i="7"/>
  <c r="AJ881" i="7" s="1"/>
  <c r="AB881" i="7"/>
  <c r="AA1521" i="7"/>
  <c r="AJ1521" i="7" s="1"/>
  <c r="AB1521" i="7"/>
  <c r="AA1526" i="7"/>
  <c r="AJ1526" i="7" s="1"/>
  <c r="AB1526" i="7"/>
  <c r="AA1540" i="7"/>
  <c r="AJ1540" i="7" s="1"/>
  <c r="AB1540" i="7"/>
  <c r="AA1560" i="7"/>
  <c r="AJ1560" i="7" s="1"/>
  <c r="AB1560" i="7"/>
  <c r="AA1562" i="7"/>
  <c r="AJ1562" i="7" s="1"/>
  <c r="AB1562" i="7"/>
  <c r="AA1565" i="7"/>
  <c r="AJ1565" i="7" s="1"/>
  <c r="AB1565" i="7"/>
  <c r="AA1570" i="7"/>
  <c r="AJ1570" i="7" s="1"/>
  <c r="AB1570" i="7"/>
  <c r="AA1575" i="7"/>
  <c r="AJ1575" i="7" s="1"/>
  <c r="AB1575" i="7"/>
  <c r="AA1582" i="7"/>
  <c r="AJ1582" i="7" s="1"/>
  <c r="AB1582" i="7"/>
  <c r="AA1588" i="7"/>
  <c r="AJ1588" i="7" s="1"/>
  <c r="AB1588" i="7"/>
  <c r="AA1599" i="7"/>
  <c r="AJ1599" i="7" s="1"/>
  <c r="AB1599" i="7"/>
  <c r="AA1605" i="7"/>
  <c r="AJ1605" i="7" s="1"/>
  <c r="AB1605" i="7"/>
  <c r="AA1610" i="7"/>
  <c r="AJ1610" i="7" s="1"/>
  <c r="AB1610" i="7"/>
  <c r="AA1615" i="7"/>
  <c r="AJ1615" i="7" s="1"/>
  <c r="AB1615" i="7"/>
  <c r="AA1620" i="7"/>
  <c r="AJ1620" i="7" s="1"/>
  <c r="AB1620" i="7"/>
  <c r="AA1625" i="7"/>
  <c r="AJ1625" i="7" s="1"/>
  <c r="AB1625" i="7"/>
  <c r="AA1628" i="7"/>
  <c r="AJ1628" i="7" s="1"/>
  <c r="AB1628" i="7"/>
  <c r="AA1636" i="7"/>
  <c r="AJ1636" i="7" s="1"/>
  <c r="AB1636" i="7"/>
  <c r="AA1639" i="7"/>
  <c r="AJ1639" i="7" s="1"/>
  <c r="AB1639" i="7"/>
  <c r="AA1644" i="7"/>
  <c r="AJ1644" i="7" s="1"/>
  <c r="AB1644" i="7"/>
  <c r="AA1650" i="7"/>
  <c r="AJ1650" i="7" s="1"/>
  <c r="AB1650" i="7"/>
  <c r="AA1663" i="7"/>
  <c r="AJ1663" i="7" s="1"/>
  <c r="AB1663" i="7"/>
  <c r="AA1671" i="7"/>
  <c r="AJ1671" i="7" s="1"/>
  <c r="AB1671" i="7"/>
  <c r="AA1676" i="7"/>
  <c r="AJ1676" i="7" s="1"/>
  <c r="AB1676" i="7"/>
  <c r="AA1678" i="7"/>
  <c r="AJ1678" i="7" s="1"/>
  <c r="AB1678" i="7"/>
  <c r="AA1682" i="7"/>
  <c r="AJ1682" i="7" s="1"/>
  <c r="AB1682" i="7"/>
  <c r="AA1698" i="7"/>
  <c r="AJ1698" i="7" s="1"/>
  <c r="AB1698" i="7"/>
  <c r="AA1702" i="7"/>
  <c r="AJ1702" i="7" s="1"/>
  <c r="AB1702" i="7"/>
  <c r="AQ1751" i="7"/>
  <c r="AQ1750" i="7"/>
  <c r="AQ1749" i="7"/>
  <c r="AQ1748" i="7"/>
  <c r="AQ1747" i="7"/>
  <c r="AQ1746" i="7"/>
  <c r="AQ1745" i="7"/>
  <c r="AQ1744" i="7"/>
  <c r="AQ1743" i="7"/>
  <c r="AQ1742" i="7"/>
  <c r="AQ1741" i="7"/>
  <c r="AQ1740" i="7"/>
  <c r="AQ1739" i="7"/>
  <c r="AQ1738" i="7"/>
  <c r="AQ1737" i="7"/>
  <c r="AQ1736" i="7"/>
  <c r="AQ1735" i="7"/>
  <c r="AQ1734" i="7"/>
  <c r="AQ1733" i="7"/>
  <c r="AQ1732" i="7"/>
  <c r="AQ1731" i="7"/>
  <c r="AQ1730" i="7"/>
  <c r="AQ1729" i="7"/>
  <c r="AQ1728" i="7"/>
  <c r="AQ1727" i="7"/>
  <c r="AQ1726" i="7"/>
  <c r="AQ1725" i="7"/>
  <c r="AQ1724" i="7"/>
  <c r="AQ1723" i="7"/>
  <c r="AQ1722" i="7"/>
  <c r="AQ1721" i="7"/>
  <c r="AQ1720" i="7"/>
  <c r="AQ1719" i="7"/>
  <c r="AQ1718" i="7"/>
  <c r="AQ1717" i="7"/>
  <c r="AQ1716" i="7"/>
  <c r="AQ1715" i="7"/>
  <c r="AQ1714" i="7"/>
  <c r="AQ1713" i="7"/>
  <c r="AQ1712" i="7"/>
  <c r="AQ1711" i="7"/>
  <c r="AQ1710" i="7"/>
  <c r="AQ1709" i="7"/>
  <c r="AQ1708" i="7"/>
  <c r="AQ1707" i="7"/>
  <c r="AQ1706" i="7"/>
  <c r="AQ1705" i="7"/>
  <c r="AQ1704" i="7"/>
  <c r="AQ1703" i="7"/>
  <c r="AQ1702" i="7"/>
  <c r="AA1704" i="7"/>
  <c r="AJ1704" i="7" s="1"/>
  <c r="AB1704" i="7"/>
  <c r="AA1717" i="7"/>
  <c r="AJ1717" i="7" s="1"/>
  <c r="AB1717" i="7"/>
  <c r="AA1723" i="7"/>
  <c r="AJ1723" i="7" s="1"/>
  <c r="AB1723" i="7"/>
  <c r="AA1726" i="7"/>
  <c r="AJ1726" i="7" s="1"/>
  <c r="AB1726" i="7"/>
  <c r="AA1728" i="7"/>
  <c r="AJ1728" i="7" s="1"/>
  <c r="AB1728" i="7"/>
  <c r="AA1734" i="7"/>
  <c r="AJ1734" i="7" s="1"/>
  <c r="AB1734" i="7"/>
  <c r="AA1740" i="7"/>
  <c r="AJ1740" i="7" s="1"/>
  <c r="AB1740" i="7"/>
  <c r="AA1745" i="7"/>
  <c r="AJ1745" i="7" s="1"/>
  <c r="AB1745" i="7"/>
  <c r="AA1751" i="7"/>
  <c r="AJ1751" i="7" s="1"/>
  <c r="AB1751" i="7"/>
  <c r="AA1758" i="7"/>
  <c r="AJ1758" i="7" s="1"/>
  <c r="AB1758" i="7"/>
  <c r="AA1761" i="7"/>
  <c r="AJ1761" i="7" s="1"/>
  <c r="AB1761" i="7"/>
  <c r="AA446" i="7"/>
  <c r="AJ446" i="7" s="1"/>
  <c r="AB446" i="7"/>
  <c r="AA450" i="7"/>
  <c r="AJ450" i="7" s="1"/>
  <c r="AB450" i="7"/>
  <c r="AA452" i="7"/>
  <c r="AJ452" i="7" s="1"/>
  <c r="AB452" i="7"/>
  <c r="AQ501" i="7"/>
  <c r="AQ500" i="7"/>
  <c r="AQ499" i="7"/>
  <c r="AQ498" i="7"/>
  <c r="AQ497" i="7"/>
  <c r="AQ496" i="7"/>
  <c r="AQ495" i="7"/>
  <c r="AQ494" i="7"/>
  <c r="AQ493" i="7"/>
  <c r="AQ492" i="7"/>
  <c r="AQ491" i="7"/>
  <c r="AQ490" i="7"/>
  <c r="AQ489" i="7"/>
  <c r="AQ488" i="7"/>
  <c r="AQ487" i="7"/>
  <c r="AQ486" i="7"/>
  <c r="AQ485" i="7"/>
  <c r="AQ484" i="7"/>
  <c r="AQ483" i="7"/>
  <c r="AQ482" i="7"/>
  <c r="AQ481" i="7"/>
  <c r="AQ480" i="7"/>
  <c r="AQ479" i="7"/>
  <c r="AQ478" i="7"/>
  <c r="AQ477" i="7"/>
  <c r="AQ476" i="7"/>
  <c r="AQ475" i="7"/>
  <c r="AQ474" i="7"/>
  <c r="AQ473" i="7"/>
  <c r="AQ472" i="7"/>
  <c r="AQ471" i="7"/>
  <c r="AQ470" i="7"/>
  <c r="AQ469" i="7"/>
  <c r="AQ468" i="7"/>
  <c r="AQ467" i="7"/>
  <c r="AQ466" i="7"/>
  <c r="AQ465" i="7"/>
  <c r="AQ464" i="7"/>
  <c r="AQ463" i="7"/>
  <c r="AQ462" i="7"/>
  <c r="AQ461" i="7"/>
  <c r="AQ460" i="7"/>
  <c r="AQ459" i="7"/>
  <c r="AQ458" i="7"/>
  <c r="AQ457" i="7"/>
  <c r="AQ456" i="7"/>
  <c r="AQ455" i="7"/>
  <c r="AQ454" i="7"/>
  <c r="AQ453" i="7"/>
  <c r="AQ452" i="7"/>
  <c r="AA454" i="7"/>
  <c r="AJ454" i="7" s="1"/>
  <c r="AB454" i="7"/>
  <c r="AA455" i="7"/>
  <c r="AJ455" i="7" s="1"/>
  <c r="AB455" i="7"/>
  <c r="AA458" i="7"/>
  <c r="AJ458" i="7" s="1"/>
  <c r="AB458" i="7"/>
  <c r="AA460" i="7"/>
  <c r="AJ460" i="7" s="1"/>
  <c r="AB460" i="7"/>
  <c r="AA463" i="7"/>
  <c r="AJ463" i="7" s="1"/>
  <c r="AB463" i="7"/>
  <c r="AA465" i="7"/>
  <c r="AJ465" i="7" s="1"/>
  <c r="AB465" i="7"/>
  <c r="AA467" i="7"/>
  <c r="AJ467" i="7" s="1"/>
  <c r="AB467" i="7"/>
  <c r="AA470" i="7"/>
  <c r="AJ470" i="7" s="1"/>
  <c r="AB470" i="7"/>
  <c r="AA475" i="7"/>
  <c r="AJ475" i="7" s="1"/>
  <c r="AB475" i="7"/>
  <c r="AA478" i="7"/>
  <c r="AJ478" i="7" s="1"/>
  <c r="AB478" i="7"/>
  <c r="AA482" i="7"/>
  <c r="AJ482" i="7" s="1"/>
  <c r="AB482" i="7"/>
  <c r="AA484" i="7"/>
  <c r="AJ484" i="7" s="1"/>
  <c r="AB484" i="7"/>
  <c r="AA486" i="7"/>
  <c r="AJ486" i="7" s="1"/>
  <c r="AB486" i="7"/>
  <c r="AA488" i="7"/>
  <c r="AJ488" i="7" s="1"/>
  <c r="AB488" i="7"/>
  <c r="AA490" i="7"/>
  <c r="AJ490" i="7" s="1"/>
  <c r="AB490" i="7"/>
  <c r="AA491" i="7"/>
  <c r="AJ491" i="7" s="1"/>
  <c r="AB491" i="7"/>
  <c r="AA492" i="7"/>
  <c r="AJ492" i="7" s="1"/>
  <c r="AB492" i="7"/>
  <c r="AA493" i="7"/>
  <c r="AJ493" i="7" s="1"/>
  <c r="AB493" i="7"/>
  <c r="AA494" i="7"/>
  <c r="AJ494" i="7" s="1"/>
  <c r="AB494" i="7"/>
  <c r="AA495" i="7"/>
  <c r="AJ495" i="7" s="1"/>
  <c r="AB495" i="7"/>
  <c r="AA496" i="7"/>
  <c r="AJ496" i="7" s="1"/>
  <c r="AB496" i="7"/>
  <c r="AA497" i="7"/>
  <c r="AJ497" i="7" s="1"/>
  <c r="AB497" i="7"/>
  <c r="AA498" i="7"/>
  <c r="AJ498" i="7" s="1"/>
  <c r="AB498" i="7"/>
  <c r="AA499" i="7"/>
  <c r="AJ499" i="7" s="1"/>
  <c r="AB499" i="7"/>
  <c r="AA500" i="7"/>
  <c r="AJ500" i="7" s="1"/>
  <c r="AB500" i="7"/>
  <c r="AA501" i="7"/>
  <c r="AJ501" i="7" s="1"/>
  <c r="AB501" i="7"/>
  <c r="AA502" i="7"/>
  <c r="AJ502" i="7" s="1"/>
  <c r="AB502" i="7"/>
  <c r="AQ551" i="7"/>
  <c r="AQ550" i="7"/>
  <c r="AQ549" i="7"/>
  <c r="AQ548" i="7"/>
  <c r="AQ547" i="7"/>
  <c r="AQ546" i="7"/>
  <c r="AQ545" i="7"/>
  <c r="AQ544" i="7"/>
  <c r="AQ543" i="7"/>
  <c r="AQ542" i="7"/>
  <c r="AQ541" i="7"/>
  <c r="AQ540" i="7"/>
  <c r="AQ539" i="7"/>
  <c r="AQ538" i="7"/>
  <c r="AQ537" i="7"/>
  <c r="AQ536" i="7"/>
  <c r="AQ535" i="7"/>
  <c r="AQ534" i="7"/>
  <c r="AQ533" i="7"/>
  <c r="AQ532" i="7"/>
  <c r="AQ531" i="7"/>
  <c r="AQ530" i="7"/>
  <c r="AQ529" i="7"/>
  <c r="AQ528" i="7"/>
  <c r="AQ527" i="7"/>
  <c r="AQ526" i="7"/>
  <c r="AQ525" i="7"/>
  <c r="AQ524" i="7"/>
  <c r="AQ523" i="7"/>
  <c r="AQ522" i="7"/>
  <c r="AQ521" i="7"/>
  <c r="AQ520" i="7"/>
  <c r="AQ519" i="7"/>
  <c r="AQ518" i="7"/>
  <c r="AQ517" i="7"/>
  <c r="AQ516" i="7"/>
  <c r="AQ515" i="7"/>
  <c r="AQ514" i="7"/>
  <c r="AQ513" i="7"/>
  <c r="AQ512" i="7"/>
  <c r="AQ511" i="7"/>
  <c r="AQ510" i="7"/>
  <c r="AQ509" i="7"/>
  <c r="AQ508" i="7"/>
  <c r="AQ507" i="7"/>
  <c r="AQ506" i="7"/>
  <c r="AQ505" i="7"/>
  <c r="AQ504" i="7"/>
  <c r="AQ503" i="7"/>
  <c r="AQ502" i="7"/>
  <c r="AA503" i="7"/>
  <c r="AJ503" i="7" s="1"/>
  <c r="AB503" i="7"/>
  <c r="AA504" i="7"/>
  <c r="AJ504" i="7" s="1"/>
  <c r="AB504" i="7"/>
  <c r="AA505" i="7"/>
  <c r="AJ505" i="7" s="1"/>
  <c r="AB505" i="7"/>
  <c r="AA506" i="7"/>
  <c r="AJ506" i="7" s="1"/>
  <c r="AB506" i="7"/>
  <c r="AA507" i="7"/>
  <c r="AJ507" i="7" s="1"/>
  <c r="AB507" i="7"/>
  <c r="AA508" i="7"/>
  <c r="AJ508" i="7" s="1"/>
  <c r="AB508" i="7"/>
  <c r="AA509" i="7"/>
  <c r="AJ509" i="7" s="1"/>
  <c r="AB509" i="7"/>
  <c r="AA510" i="7"/>
  <c r="AJ510" i="7" s="1"/>
  <c r="AB510" i="7"/>
  <c r="AA511" i="7"/>
  <c r="AJ511" i="7" s="1"/>
  <c r="AB511" i="7"/>
  <c r="AA512" i="7"/>
  <c r="AJ512" i="7" s="1"/>
  <c r="AB512" i="7"/>
  <c r="AA513" i="7"/>
  <c r="AJ513" i="7" s="1"/>
  <c r="AB513" i="7"/>
  <c r="AA514" i="7"/>
  <c r="AJ514" i="7" s="1"/>
  <c r="AB514" i="7"/>
  <c r="AA515" i="7"/>
  <c r="AJ515" i="7" s="1"/>
  <c r="AB515" i="7"/>
  <c r="AA516" i="7"/>
  <c r="AJ516" i="7" s="1"/>
  <c r="AB516" i="7"/>
  <c r="AA517" i="7"/>
  <c r="AJ517" i="7" s="1"/>
  <c r="AB517" i="7"/>
  <c r="AA518" i="7"/>
  <c r="AJ518" i="7" s="1"/>
  <c r="AB518" i="7"/>
  <c r="AA519" i="7"/>
  <c r="AJ519" i="7" s="1"/>
  <c r="AB519" i="7"/>
  <c r="AA520" i="7"/>
  <c r="AJ520" i="7" s="1"/>
  <c r="AB520" i="7"/>
  <c r="AA521" i="7"/>
  <c r="AJ521" i="7" s="1"/>
  <c r="AB521" i="7"/>
  <c r="AA522" i="7"/>
  <c r="AJ522" i="7" s="1"/>
  <c r="AB522" i="7"/>
  <c r="AA523" i="7"/>
  <c r="AJ523" i="7" s="1"/>
  <c r="AB523" i="7"/>
  <c r="AA524" i="7"/>
  <c r="AJ524" i="7" s="1"/>
  <c r="AB524" i="7"/>
  <c r="AA525" i="7"/>
  <c r="AJ525" i="7" s="1"/>
  <c r="AB525" i="7"/>
  <c r="AA526" i="7"/>
  <c r="AJ526" i="7" s="1"/>
  <c r="AB526" i="7"/>
  <c r="AA527" i="7"/>
  <c r="AJ527" i="7" s="1"/>
  <c r="AB527" i="7"/>
  <c r="AA528" i="7"/>
  <c r="AJ528" i="7" s="1"/>
  <c r="AB528" i="7"/>
  <c r="AA529" i="7"/>
  <c r="AJ529" i="7" s="1"/>
  <c r="AB529" i="7"/>
  <c r="AA530" i="7"/>
  <c r="AJ530" i="7" s="1"/>
  <c r="AB530" i="7"/>
  <c r="AA531" i="7"/>
  <c r="AJ531" i="7" s="1"/>
  <c r="AB531" i="7"/>
  <c r="AA532" i="7"/>
  <c r="AJ532" i="7" s="1"/>
  <c r="AB532" i="7"/>
  <c r="AA533" i="7"/>
  <c r="AJ533" i="7" s="1"/>
  <c r="AB533" i="7"/>
  <c r="AA534" i="7"/>
  <c r="AJ534" i="7" s="1"/>
  <c r="AB534" i="7"/>
  <c r="AA535" i="7"/>
  <c r="AJ535" i="7" s="1"/>
  <c r="AB535" i="7"/>
  <c r="AA536" i="7"/>
  <c r="AJ536" i="7" s="1"/>
  <c r="AB536" i="7"/>
  <c r="AA537" i="7"/>
  <c r="AJ537" i="7" s="1"/>
  <c r="AB537" i="7"/>
  <c r="AA538" i="7"/>
  <c r="AJ538" i="7" s="1"/>
  <c r="AB538" i="7"/>
  <c r="AA539" i="7"/>
  <c r="AJ539" i="7" s="1"/>
  <c r="AB539" i="7"/>
  <c r="AA540" i="7"/>
  <c r="AJ540" i="7" s="1"/>
  <c r="AB540" i="7"/>
  <c r="AA541" i="7"/>
  <c r="AJ541" i="7" s="1"/>
  <c r="AB541" i="7"/>
  <c r="AA542" i="7"/>
  <c r="AJ542" i="7" s="1"/>
  <c r="AB542" i="7"/>
  <c r="AA543" i="7"/>
  <c r="AJ543" i="7" s="1"/>
  <c r="AB543" i="7"/>
  <c r="AA544" i="7"/>
  <c r="AJ544" i="7" s="1"/>
  <c r="AB544" i="7"/>
  <c r="AA545" i="7"/>
  <c r="AJ545" i="7" s="1"/>
  <c r="AB545" i="7"/>
  <c r="AA546" i="7"/>
  <c r="AJ546" i="7" s="1"/>
  <c r="AB546" i="7"/>
  <c r="AA547" i="7"/>
  <c r="AJ547" i="7" s="1"/>
  <c r="AB547" i="7"/>
  <c r="AA548" i="7"/>
  <c r="AJ548" i="7" s="1"/>
  <c r="AB548" i="7"/>
  <c r="AA549" i="7"/>
  <c r="AJ549" i="7" s="1"/>
  <c r="AB549" i="7"/>
  <c r="AA550" i="7"/>
  <c r="AJ550" i="7" s="1"/>
  <c r="AB550" i="7"/>
  <c r="AA551" i="7"/>
  <c r="AJ551" i="7" s="1"/>
  <c r="AB551" i="7"/>
  <c r="AA552" i="7"/>
  <c r="AJ552" i="7" s="1"/>
  <c r="AB552" i="7"/>
  <c r="AQ601" i="7"/>
  <c r="AQ600" i="7"/>
  <c r="AQ599" i="7"/>
  <c r="AQ598" i="7"/>
  <c r="AQ597" i="7"/>
  <c r="AQ596" i="7"/>
  <c r="AQ595" i="7"/>
  <c r="AQ594" i="7"/>
  <c r="AQ593" i="7"/>
  <c r="AQ592" i="7"/>
  <c r="AQ591" i="7"/>
  <c r="AQ590" i="7"/>
  <c r="AQ589" i="7"/>
  <c r="AQ588" i="7"/>
  <c r="AQ587" i="7"/>
  <c r="AQ586" i="7"/>
  <c r="AQ585" i="7"/>
  <c r="AQ584" i="7"/>
  <c r="AQ583" i="7"/>
  <c r="AQ582" i="7"/>
  <c r="AQ581" i="7"/>
  <c r="AQ580" i="7"/>
  <c r="AQ579" i="7"/>
  <c r="AQ578" i="7"/>
  <c r="AQ577" i="7"/>
  <c r="AQ576" i="7"/>
  <c r="AQ575" i="7"/>
  <c r="AQ574" i="7"/>
  <c r="AQ573" i="7"/>
  <c r="AQ572" i="7"/>
  <c r="AQ571" i="7"/>
  <c r="AQ570" i="7"/>
  <c r="AQ569" i="7"/>
  <c r="AQ568" i="7"/>
  <c r="AQ567" i="7"/>
  <c r="AQ566" i="7"/>
  <c r="AQ565" i="7"/>
  <c r="AQ564" i="7"/>
  <c r="AQ563" i="7"/>
  <c r="AQ562" i="7"/>
  <c r="AQ561" i="7"/>
  <c r="AQ560" i="7"/>
  <c r="AQ559" i="7"/>
  <c r="AQ558" i="7"/>
  <c r="AQ557" i="7"/>
  <c r="AQ556" i="7"/>
  <c r="AQ555" i="7"/>
  <c r="AQ554" i="7"/>
  <c r="AQ553" i="7"/>
  <c r="AQ552" i="7"/>
  <c r="AA553" i="7"/>
  <c r="AJ553" i="7" s="1"/>
  <c r="AB553" i="7"/>
  <c r="AA554" i="7"/>
  <c r="AJ554" i="7" s="1"/>
  <c r="AB554" i="7"/>
  <c r="AA555" i="7"/>
  <c r="AJ555" i="7" s="1"/>
  <c r="AB555" i="7"/>
  <c r="AA556" i="7"/>
  <c r="AJ556" i="7" s="1"/>
  <c r="AB556" i="7"/>
  <c r="AA557" i="7"/>
  <c r="AJ557" i="7" s="1"/>
  <c r="AB557" i="7"/>
  <c r="AA558" i="7"/>
  <c r="AJ558" i="7" s="1"/>
  <c r="AB558" i="7"/>
  <c r="AA559" i="7"/>
  <c r="AJ559" i="7" s="1"/>
  <c r="AB559" i="7"/>
  <c r="AA560" i="7"/>
  <c r="AJ560" i="7" s="1"/>
  <c r="AB560" i="7"/>
  <c r="AA561" i="7"/>
  <c r="AJ561" i="7" s="1"/>
  <c r="AB561" i="7"/>
  <c r="AA562" i="7"/>
  <c r="AJ562" i="7" s="1"/>
  <c r="AB562" i="7"/>
  <c r="AA563" i="7"/>
  <c r="AJ563" i="7" s="1"/>
  <c r="AB563" i="7"/>
  <c r="AA564" i="7"/>
  <c r="AJ564" i="7" s="1"/>
  <c r="AB564" i="7"/>
  <c r="AA565" i="7"/>
  <c r="AJ565" i="7" s="1"/>
  <c r="AB565" i="7"/>
  <c r="AA566" i="7"/>
  <c r="AJ566" i="7" s="1"/>
  <c r="AB566" i="7"/>
  <c r="AA567" i="7"/>
  <c r="AJ567" i="7" s="1"/>
  <c r="AB567" i="7"/>
  <c r="AA568" i="7"/>
  <c r="AJ568" i="7" s="1"/>
  <c r="AB568" i="7"/>
  <c r="AA569" i="7"/>
  <c r="AJ569" i="7" s="1"/>
  <c r="AB569" i="7"/>
  <c r="AA570" i="7"/>
  <c r="AJ570" i="7" s="1"/>
  <c r="AB570" i="7"/>
  <c r="AA571" i="7"/>
  <c r="AJ571" i="7" s="1"/>
  <c r="AB571" i="7"/>
  <c r="AA572" i="7"/>
  <c r="AJ572" i="7" s="1"/>
  <c r="AB572" i="7"/>
  <c r="AA573" i="7"/>
  <c r="AJ573" i="7" s="1"/>
  <c r="AB573" i="7"/>
  <c r="AA574" i="7"/>
  <c r="AJ574" i="7" s="1"/>
  <c r="AB574" i="7"/>
  <c r="AA575" i="7"/>
  <c r="AJ575" i="7" s="1"/>
  <c r="AB575" i="7"/>
  <c r="AA576" i="7"/>
  <c r="AJ576" i="7" s="1"/>
  <c r="AB576" i="7"/>
  <c r="AA577" i="7"/>
  <c r="AJ577" i="7" s="1"/>
  <c r="AB577" i="7"/>
  <c r="AA578" i="7"/>
  <c r="AJ578" i="7" s="1"/>
  <c r="AB578" i="7"/>
  <c r="AA579" i="7"/>
  <c r="AJ579" i="7" s="1"/>
  <c r="AB579" i="7"/>
  <c r="AA580" i="7"/>
  <c r="AJ580" i="7" s="1"/>
  <c r="AB580" i="7"/>
  <c r="AA581" i="7"/>
  <c r="AJ581" i="7" s="1"/>
  <c r="AB581" i="7"/>
  <c r="AA582" i="7"/>
  <c r="AJ582" i="7" s="1"/>
  <c r="AB582" i="7"/>
  <c r="AA583" i="7"/>
  <c r="AJ583" i="7" s="1"/>
  <c r="AB583" i="7"/>
  <c r="AA584" i="7"/>
  <c r="AJ584" i="7" s="1"/>
  <c r="AB584" i="7"/>
  <c r="AA585" i="7"/>
  <c r="AJ585" i="7" s="1"/>
  <c r="AB585" i="7"/>
  <c r="AA586" i="7"/>
  <c r="AJ586" i="7" s="1"/>
  <c r="AB586" i="7"/>
  <c r="AA587" i="7"/>
  <c r="AJ587" i="7" s="1"/>
  <c r="AB587" i="7"/>
  <c r="AA588" i="7"/>
  <c r="AJ588" i="7" s="1"/>
  <c r="AB588" i="7"/>
  <c r="AA589" i="7"/>
  <c r="AJ589" i="7" s="1"/>
  <c r="AB589" i="7"/>
  <c r="AA590" i="7"/>
  <c r="AJ590" i="7" s="1"/>
  <c r="AB590" i="7"/>
  <c r="AA591" i="7"/>
  <c r="AJ591" i="7" s="1"/>
  <c r="AB591" i="7"/>
  <c r="AA592" i="7"/>
  <c r="AJ592" i="7" s="1"/>
  <c r="AB592" i="7"/>
  <c r="AA593" i="7"/>
  <c r="AJ593" i="7" s="1"/>
  <c r="AB593" i="7"/>
  <c r="AA594" i="7"/>
  <c r="AJ594" i="7" s="1"/>
  <c r="AB594" i="7"/>
  <c r="AA595" i="7"/>
  <c r="AJ595" i="7" s="1"/>
  <c r="AB595" i="7"/>
  <c r="AA596" i="7"/>
  <c r="AJ596" i="7" s="1"/>
  <c r="AB596" i="7"/>
  <c r="AA597" i="7"/>
  <c r="AJ597" i="7" s="1"/>
  <c r="AB597" i="7"/>
  <c r="AA598" i="7"/>
  <c r="AJ598" i="7" s="1"/>
  <c r="AB598" i="7"/>
  <c r="AA599" i="7"/>
  <c r="AJ599" i="7" s="1"/>
  <c r="AB599" i="7"/>
  <c r="AA600" i="7"/>
  <c r="AJ600" i="7" s="1"/>
  <c r="AB600" i="7"/>
  <c r="AA601" i="7"/>
  <c r="AJ601" i="7" s="1"/>
  <c r="AB601" i="7"/>
  <c r="AA602" i="7"/>
  <c r="AJ602" i="7" s="1"/>
  <c r="AB602" i="7"/>
  <c r="AQ651" i="7"/>
  <c r="AQ650" i="7"/>
  <c r="AQ649" i="7"/>
  <c r="AQ648" i="7"/>
  <c r="AQ647" i="7"/>
  <c r="AQ646" i="7"/>
  <c r="AQ645" i="7"/>
  <c r="AQ644" i="7"/>
  <c r="AQ643" i="7"/>
  <c r="AQ642" i="7"/>
  <c r="AQ641" i="7"/>
  <c r="AQ640" i="7"/>
  <c r="AQ639" i="7"/>
  <c r="AQ638" i="7"/>
  <c r="AQ637" i="7"/>
  <c r="AQ636" i="7"/>
  <c r="AQ635" i="7"/>
  <c r="AQ634" i="7"/>
  <c r="AQ633" i="7"/>
  <c r="AQ632" i="7"/>
  <c r="AQ631" i="7"/>
  <c r="AQ630" i="7"/>
  <c r="AQ629" i="7"/>
  <c r="AQ628" i="7"/>
  <c r="AQ627" i="7"/>
  <c r="AQ626" i="7"/>
  <c r="AQ625" i="7"/>
  <c r="AQ624" i="7"/>
  <c r="AQ623" i="7"/>
  <c r="AQ622" i="7"/>
  <c r="AQ621" i="7"/>
  <c r="AQ620" i="7"/>
  <c r="AQ619" i="7"/>
  <c r="AQ618" i="7"/>
  <c r="AQ617" i="7"/>
  <c r="AQ616" i="7"/>
  <c r="AQ615" i="7"/>
  <c r="AQ614" i="7"/>
  <c r="AQ613" i="7"/>
  <c r="AQ612" i="7"/>
  <c r="AQ611" i="7"/>
  <c r="AQ610" i="7"/>
  <c r="AQ609" i="7"/>
  <c r="AQ608" i="7"/>
  <c r="AQ607" i="7"/>
  <c r="AQ606" i="7"/>
  <c r="AQ605" i="7"/>
  <c r="AQ604" i="7"/>
  <c r="AQ603" i="7"/>
  <c r="AQ602" i="7"/>
  <c r="AA603" i="7"/>
  <c r="AJ603" i="7" s="1"/>
  <c r="AB603" i="7"/>
  <c r="AA604" i="7"/>
  <c r="AJ604" i="7" s="1"/>
  <c r="AB604" i="7"/>
  <c r="AA605" i="7"/>
  <c r="AJ605" i="7" s="1"/>
  <c r="AB605" i="7"/>
  <c r="AA606" i="7"/>
  <c r="AJ606" i="7" s="1"/>
  <c r="AB606" i="7"/>
  <c r="AA607" i="7"/>
  <c r="AJ607" i="7" s="1"/>
  <c r="AB607" i="7"/>
  <c r="AA608" i="7"/>
  <c r="AJ608" i="7" s="1"/>
  <c r="AB608" i="7"/>
  <c r="AA609" i="7"/>
  <c r="AJ609" i="7" s="1"/>
  <c r="AB609" i="7"/>
  <c r="AA610" i="7"/>
  <c r="AJ610" i="7" s="1"/>
  <c r="AB610" i="7"/>
  <c r="AA611" i="7"/>
  <c r="AJ611" i="7" s="1"/>
  <c r="AB611" i="7"/>
  <c r="AA612" i="7"/>
  <c r="AJ612" i="7" s="1"/>
  <c r="AB612" i="7"/>
  <c r="AA613" i="7"/>
  <c r="AJ613" i="7" s="1"/>
  <c r="AB613" i="7"/>
  <c r="AA614" i="7"/>
  <c r="AJ614" i="7" s="1"/>
  <c r="AB614" i="7"/>
  <c r="AA615" i="7"/>
  <c r="AJ615" i="7" s="1"/>
  <c r="AB615" i="7"/>
  <c r="AA616" i="7"/>
  <c r="AJ616" i="7" s="1"/>
  <c r="AB616" i="7"/>
  <c r="AA617" i="7"/>
  <c r="AJ617" i="7" s="1"/>
  <c r="AB617" i="7"/>
  <c r="AA618" i="7"/>
  <c r="AJ618" i="7" s="1"/>
  <c r="AB618" i="7"/>
  <c r="AA619" i="7"/>
  <c r="AJ619" i="7" s="1"/>
  <c r="AB619" i="7"/>
  <c r="AA620" i="7"/>
  <c r="AJ620" i="7" s="1"/>
  <c r="AB620" i="7"/>
  <c r="AA621" i="7"/>
  <c r="AJ621" i="7" s="1"/>
  <c r="AB621" i="7"/>
  <c r="AA622" i="7"/>
  <c r="AJ622" i="7" s="1"/>
  <c r="AB622" i="7"/>
  <c r="AA623" i="7"/>
  <c r="AJ623" i="7" s="1"/>
  <c r="AB623" i="7"/>
  <c r="AA624" i="7"/>
  <c r="AJ624" i="7" s="1"/>
  <c r="AB624" i="7"/>
  <c r="AA625" i="7"/>
  <c r="AJ625" i="7" s="1"/>
  <c r="AB625" i="7"/>
  <c r="AA626" i="7"/>
  <c r="AJ626" i="7" s="1"/>
  <c r="AB626" i="7"/>
  <c r="AA627" i="7"/>
  <c r="AJ627" i="7" s="1"/>
  <c r="AB627" i="7"/>
  <c r="AA628" i="7"/>
  <c r="AJ628" i="7" s="1"/>
  <c r="AB628" i="7"/>
  <c r="AA629" i="7"/>
  <c r="AJ629" i="7" s="1"/>
  <c r="AB629" i="7"/>
  <c r="AA630" i="7"/>
  <c r="AJ630" i="7" s="1"/>
  <c r="AB630" i="7"/>
  <c r="AA631" i="7"/>
  <c r="AJ631" i="7" s="1"/>
  <c r="AB631" i="7"/>
  <c r="AA632" i="7"/>
  <c r="AJ632" i="7" s="1"/>
  <c r="AB632" i="7"/>
  <c r="AA633" i="7"/>
  <c r="AJ633" i="7" s="1"/>
  <c r="AB633" i="7"/>
  <c r="AA634" i="7"/>
  <c r="AJ634" i="7" s="1"/>
  <c r="AB634" i="7"/>
  <c r="AA635" i="7"/>
  <c r="AJ635" i="7" s="1"/>
  <c r="AB635" i="7"/>
  <c r="AA636" i="7"/>
  <c r="AJ636" i="7" s="1"/>
  <c r="AB636" i="7"/>
  <c r="AA637" i="7"/>
  <c r="AJ637" i="7" s="1"/>
  <c r="AB637" i="7"/>
  <c r="AA638" i="7"/>
  <c r="AJ638" i="7" s="1"/>
  <c r="AB638" i="7"/>
  <c r="AA639" i="7"/>
  <c r="AJ639" i="7" s="1"/>
  <c r="AB639" i="7"/>
  <c r="AA640" i="7"/>
  <c r="AJ640" i="7" s="1"/>
  <c r="AB640" i="7"/>
  <c r="AA641" i="7"/>
  <c r="AJ641" i="7" s="1"/>
  <c r="AB641" i="7"/>
  <c r="AA642" i="7"/>
  <c r="AJ642" i="7" s="1"/>
  <c r="AB642" i="7"/>
  <c r="AA643" i="7"/>
  <c r="AJ643" i="7" s="1"/>
  <c r="AB643" i="7"/>
  <c r="AA644" i="7"/>
  <c r="AJ644" i="7" s="1"/>
  <c r="AB644" i="7"/>
  <c r="AA645" i="7"/>
  <c r="AJ645" i="7" s="1"/>
  <c r="AB645" i="7"/>
  <c r="AA646" i="7"/>
  <c r="AJ646" i="7" s="1"/>
  <c r="AB646" i="7"/>
  <c r="AA647" i="7"/>
  <c r="AJ647" i="7" s="1"/>
  <c r="AB647" i="7"/>
  <c r="AA648" i="7"/>
  <c r="AJ648" i="7" s="1"/>
  <c r="AB648" i="7"/>
  <c r="AA649" i="7"/>
  <c r="AJ649" i="7" s="1"/>
  <c r="AB649" i="7"/>
  <c r="AA650" i="7"/>
  <c r="AJ650" i="7" s="1"/>
  <c r="AB650" i="7"/>
  <c r="AA651" i="7"/>
  <c r="AJ651" i="7" s="1"/>
  <c r="AB651" i="7"/>
  <c r="AA652" i="7"/>
  <c r="AJ652" i="7" s="1"/>
  <c r="AB652" i="7"/>
  <c r="AQ701" i="7"/>
  <c r="AQ700" i="7"/>
  <c r="AQ699" i="7"/>
  <c r="AQ698" i="7"/>
  <c r="AQ697" i="7"/>
  <c r="AQ696" i="7"/>
  <c r="AQ695" i="7"/>
  <c r="AQ694" i="7"/>
  <c r="AQ693" i="7"/>
  <c r="AQ692" i="7"/>
  <c r="AQ691" i="7"/>
  <c r="AQ690" i="7"/>
  <c r="AQ689" i="7"/>
  <c r="AQ688" i="7"/>
  <c r="AQ687" i="7"/>
  <c r="AQ686" i="7"/>
  <c r="AQ685" i="7"/>
  <c r="AQ684" i="7"/>
  <c r="AQ683" i="7"/>
  <c r="AQ682" i="7"/>
  <c r="AQ681" i="7"/>
  <c r="AQ680" i="7"/>
  <c r="AQ679" i="7"/>
  <c r="AQ678" i="7"/>
  <c r="AQ677" i="7"/>
  <c r="AQ676" i="7"/>
  <c r="AQ675" i="7"/>
  <c r="AQ674" i="7"/>
  <c r="AQ673" i="7"/>
  <c r="AQ672" i="7"/>
  <c r="AQ671" i="7"/>
  <c r="AQ670" i="7"/>
  <c r="AQ669" i="7"/>
  <c r="AQ668" i="7"/>
  <c r="AQ667" i="7"/>
  <c r="AQ666" i="7"/>
  <c r="AQ665" i="7"/>
  <c r="AQ664" i="7"/>
  <c r="AQ663" i="7"/>
  <c r="AQ662" i="7"/>
  <c r="AQ661" i="7"/>
  <c r="AQ660" i="7"/>
  <c r="AQ659" i="7"/>
  <c r="AQ658" i="7"/>
  <c r="AQ657" i="7"/>
  <c r="AQ656" i="7"/>
  <c r="AQ655" i="7"/>
  <c r="AQ654" i="7"/>
  <c r="AQ653" i="7"/>
  <c r="AQ652" i="7"/>
  <c r="AA653" i="7"/>
  <c r="AJ653" i="7" s="1"/>
  <c r="AB653" i="7"/>
  <c r="AA654" i="7"/>
  <c r="AJ654" i="7" s="1"/>
  <c r="AB654" i="7"/>
  <c r="AA655" i="7"/>
  <c r="AJ655" i="7" s="1"/>
  <c r="AB655" i="7"/>
  <c r="AA656" i="7"/>
  <c r="AJ656" i="7" s="1"/>
  <c r="AB656" i="7"/>
  <c r="AA657" i="7"/>
  <c r="AJ657" i="7" s="1"/>
  <c r="AB657" i="7"/>
  <c r="AA658" i="7"/>
  <c r="AJ658" i="7" s="1"/>
  <c r="AB658" i="7"/>
  <c r="AA659" i="7"/>
  <c r="AJ659" i="7" s="1"/>
  <c r="AB659" i="7"/>
  <c r="AA660" i="7"/>
  <c r="AJ660" i="7" s="1"/>
  <c r="AB660" i="7"/>
  <c r="AA661" i="7"/>
  <c r="AJ661" i="7" s="1"/>
  <c r="AB661" i="7"/>
  <c r="AA662" i="7"/>
  <c r="AJ662" i="7" s="1"/>
  <c r="AB662" i="7"/>
  <c r="AA663" i="7"/>
  <c r="AJ663" i="7" s="1"/>
  <c r="AB663" i="7"/>
  <c r="AA664" i="7"/>
  <c r="AJ664" i="7" s="1"/>
  <c r="AB664" i="7"/>
  <c r="AA665" i="7"/>
  <c r="AJ665" i="7" s="1"/>
  <c r="AB665" i="7"/>
  <c r="AA666" i="7"/>
  <c r="AJ666" i="7" s="1"/>
  <c r="AB666" i="7"/>
  <c r="AA667" i="7"/>
  <c r="AJ667" i="7" s="1"/>
  <c r="AB667" i="7"/>
  <c r="AA668" i="7"/>
  <c r="AJ668" i="7" s="1"/>
  <c r="AB668" i="7"/>
  <c r="AA669" i="7"/>
  <c r="AJ669" i="7" s="1"/>
  <c r="AB669" i="7"/>
  <c r="AA670" i="7"/>
  <c r="AJ670" i="7" s="1"/>
  <c r="AB670" i="7"/>
  <c r="AA671" i="7"/>
  <c r="AJ671" i="7" s="1"/>
  <c r="AB671" i="7"/>
  <c r="AA672" i="7"/>
  <c r="AJ672" i="7" s="1"/>
  <c r="AB672" i="7"/>
  <c r="AA673" i="7"/>
  <c r="AJ673" i="7" s="1"/>
  <c r="AB673" i="7"/>
  <c r="AA674" i="7"/>
  <c r="AJ674" i="7" s="1"/>
  <c r="AB674" i="7"/>
  <c r="AA675" i="7"/>
  <c r="AJ675" i="7" s="1"/>
  <c r="AB675" i="7"/>
  <c r="AA676" i="7"/>
  <c r="AJ676" i="7" s="1"/>
  <c r="AB676" i="7"/>
  <c r="AA677" i="7"/>
  <c r="AJ677" i="7" s="1"/>
  <c r="AB677" i="7"/>
  <c r="AA678" i="7"/>
  <c r="AJ678" i="7" s="1"/>
  <c r="AB678" i="7"/>
  <c r="AA679" i="7"/>
  <c r="AJ679" i="7" s="1"/>
  <c r="AB679" i="7"/>
  <c r="AA680" i="7"/>
  <c r="AJ680" i="7" s="1"/>
  <c r="AB680" i="7"/>
  <c r="AA681" i="7"/>
  <c r="AJ681" i="7" s="1"/>
  <c r="AB681" i="7"/>
  <c r="AA682" i="7"/>
  <c r="AJ682" i="7" s="1"/>
  <c r="AB682" i="7"/>
  <c r="AA683" i="7"/>
  <c r="AJ683" i="7" s="1"/>
  <c r="AB683" i="7"/>
  <c r="AA684" i="7"/>
  <c r="AJ684" i="7" s="1"/>
  <c r="AB684" i="7"/>
  <c r="AA685" i="7"/>
  <c r="AJ685" i="7" s="1"/>
  <c r="AB685" i="7"/>
  <c r="AA686" i="7"/>
  <c r="AJ686" i="7" s="1"/>
  <c r="AB686" i="7"/>
  <c r="AA687" i="7"/>
  <c r="AJ687" i="7" s="1"/>
  <c r="AB687" i="7"/>
  <c r="AA688" i="7"/>
  <c r="AJ688" i="7" s="1"/>
  <c r="AB688" i="7"/>
  <c r="AA689" i="7"/>
  <c r="AJ689" i="7" s="1"/>
  <c r="AB689" i="7"/>
  <c r="AA690" i="7"/>
  <c r="AJ690" i="7" s="1"/>
  <c r="AB690" i="7"/>
  <c r="AA691" i="7"/>
  <c r="AJ691" i="7" s="1"/>
  <c r="AB691" i="7"/>
  <c r="AA692" i="7"/>
  <c r="AJ692" i="7" s="1"/>
  <c r="AB692" i="7"/>
  <c r="AA693" i="7"/>
  <c r="AJ693" i="7" s="1"/>
  <c r="AB693" i="7"/>
  <c r="AA694" i="7"/>
  <c r="AJ694" i="7" s="1"/>
  <c r="AB694" i="7"/>
  <c r="AA695" i="7"/>
  <c r="AJ695" i="7" s="1"/>
  <c r="AB695" i="7"/>
  <c r="AA696" i="7"/>
  <c r="AJ696" i="7" s="1"/>
  <c r="AB696" i="7"/>
  <c r="AA697" i="7"/>
  <c r="AJ697" i="7" s="1"/>
  <c r="AB697" i="7"/>
  <c r="AA698" i="7"/>
  <c r="AJ698" i="7" s="1"/>
  <c r="AB698" i="7"/>
  <c r="AA699" i="7"/>
  <c r="AJ699" i="7" s="1"/>
  <c r="AB699" i="7"/>
  <c r="AA700" i="7"/>
  <c r="AJ700" i="7" s="1"/>
  <c r="AB700" i="7"/>
  <c r="AA701" i="7"/>
  <c r="AJ701" i="7" s="1"/>
  <c r="AB701" i="7"/>
  <c r="AA702" i="7"/>
  <c r="AJ702" i="7" s="1"/>
  <c r="AB702" i="7"/>
  <c r="AQ751" i="7"/>
  <c r="AQ750" i="7"/>
  <c r="AQ749" i="7"/>
  <c r="AQ748" i="7"/>
  <c r="AQ747" i="7"/>
  <c r="AQ746" i="7"/>
  <c r="AQ745" i="7"/>
  <c r="AQ744" i="7"/>
  <c r="AQ743" i="7"/>
  <c r="AQ742" i="7"/>
  <c r="AQ741" i="7"/>
  <c r="AQ740" i="7"/>
  <c r="AQ739" i="7"/>
  <c r="AQ738" i="7"/>
  <c r="AQ737" i="7"/>
  <c r="AQ736" i="7"/>
  <c r="AQ735" i="7"/>
  <c r="AQ734" i="7"/>
  <c r="AQ733" i="7"/>
  <c r="AQ732" i="7"/>
  <c r="AQ731" i="7"/>
  <c r="AQ730" i="7"/>
  <c r="AQ729" i="7"/>
  <c r="AQ728" i="7"/>
  <c r="AQ727" i="7"/>
  <c r="AQ726" i="7"/>
  <c r="AQ725" i="7"/>
  <c r="AQ724" i="7"/>
  <c r="AQ723" i="7"/>
  <c r="AQ722" i="7"/>
  <c r="AQ721" i="7"/>
  <c r="AQ720" i="7"/>
  <c r="AQ719" i="7"/>
  <c r="AQ718" i="7"/>
  <c r="AQ717" i="7"/>
  <c r="AQ716" i="7"/>
  <c r="AQ715" i="7"/>
  <c r="AQ714" i="7"/>
  <c r="AQ713" i="7"/>
  <c r="AQ712" i="7"/>
  <c r="AQ711" i="7"/>
  <c r="AQ710" i="7"/>
  <c r="AQ709" i="7"/>
  <c r="AQ708" i="7"/>
  <c r="AQ707" i="7"/>
  <c r="AQ706" i="7"/>
  <c r="AQ705" i="7"/>
  <c r="AQ704" i="7"/>
  <c r="AQ703" i="7"/>
  <c r="AQ702" i="7"/>
  <c r="AA703" i="7"/>
  <c r="AJ703" i="7" s="1"/>
  <c r="AB703" i="7"/>
  <c r="AA704" i="7"/>
  <c r="AJ704" i="7" s="1"/>
  <c r="AB704" i="7"/>
  <c r="AA705" i="7"/>
  <c r="AJ705" i="7" s="1"/>
  <c r="AB705" i="7"/>
  <c r="AA706" i="7"/>
  <c r="AJ706" i="7" s="1"/>
  <c r="AB706" i="7"/>
  <c r="AA707" i="7"/>
  <c r="AJ707" i="7" s="1"/>
  <c r="AB707" i="7"/>
  <c r="AA708" i="7"/>
  <c r="AJ708" i="7" s="1"/>
  <c r="AB708" i="7"/>
  <c r="AA709" i="7"/>
  <c r="AJ709" i="7" s="1"/>
  <c r="AB709" i="7"/>
  <c r="AA710" i="7"/>
  <c r="AJ710" i="7" s="1"/>
  <c r="AB710" i="7"/>
  <c r="AA941" i="7"/>
  <c r="AJ941" i="7" s="1"/>
  <c r="AB941" i="7"/>
  <c r="AA943" i="7"/>
  <c r="AJ943" i="7" s="1"/>
  <c r="AB943" i="7"/>
  <c r="AA947" i="7"/>
  <c r="AJ947" i="7" s="1"/>
  <c r="AB947" i="7"/>
  <c r="AA953" i="7"/>
  <c r="AJ953" i="7" s="1"/>
  <c r="AB953" i="7"/>
  <c r="AA956" i="7"/>
  <c r="AJ956" i="7" s="1"/>
  <c r="AB956" i="7"/>
  <c r="AA959" i="7"/>
  <c r="AJ959" i="7" s="1"/>
  <c r="AB959" i="7"/>
  <c r="AA963" i="7"/>
  <c r="AJ963" i="7" s="1"/>
  <c r="AB963" i="7"/>
  <c r="AA966" i="7"/>
  <c r="AJ966" i="7" s="1"/>
  <c r="AB966" i="7"/>
  <c r="AA971" i="7"/>
  <c r="AJ971" i="7" s="1"/>
  <c r="AB971" i="7"/>
  <c r="AA973" i="7"/>
  <c r="AJ973" i="7" s="1"/>
  <c r="AB973" i="7"/>
  <c r="AA977" i="7"/>
  <c r="AJ977" i="7" s="1"/>
  <c r="AB977" i="7"/>
  <c r="AA980" i="7"/>
  <c r="AJ980" i="7" s="1"/>
  <c r="AB980" i="7"/>
  <c r="AA983" i="7"/>
  <c r="AJ983" i="7" s="1"/>
  <c r="AB983" i="7"/>
  <c r="AA987" i="7"/>
  <c r="AJ987" i="7" s="1"/>
  <c r="AB987" i="7"/>
  <c r="AA989" i="7"/>
  <c r="AJ989" i="7" s="1"/>
  <c r="AB989" i="7"/>
  <c r="AA993" i="7"/>
  <c r="AJ993" i="7" s="1"/>
  <c r="AB993" i="7"/>
  <c r="AA995" i="7"/>
  <c r="AJ995" i="7" s="1"/>
  <c r="AB995" i="7"/>
  <c r="AA1000" i="7"/>
  <c r="AJ1000" i="7" s="1"/>
  <c r="AB1000" i="7"/>
  <c r="AA1003" i="7"/>
  <c r="AJ1003" i="7" s="1"/>
  <c r="AB1003" i="7"/>
  <c r="AA1007" i="7"/>
  <c r="AJ1007" i="7" s="1"/>
  <c r="AB1007" i="7"/>
  <c r="AA1009" i="7"/>
  <c r="AJ1009" i="7" s="1"/>
  <c r="AB1009" i="7"/>
  <c r="AA1012" i="7"/>
  <c r="AJ1012" i="7" s="1"/>
  <c r="AB1012" i="7"/>
  <c r="AA1014" i="7"/>
  <c r="AJ1014" i="7" s="1"/>
  <c r="AB1014" i="7"/>
  <c r="AA1019" i="7"/>
  <c r="AJ1019" i="7" s="1"/>
  <c r="AB1019" i="7"/>
  <c r="AA1021" i="7"/>
  <c r="AJ1021" i="7" s="1"/>
  <c r="AB1021" i="7"/>
  <c r="AA1024" i="7"/>
  <c r="AJ1024" i="7" s="1"/>
  <c r="AB1024" i="7"/>
  <c r="AA1027" i="7"/>
  <c r="AJ1027" i="7" s="1"/>
  <c r="AB1027" i="7"/>
  <c r="AA1029" i="7"/>
  <c r="AJ1029" i="7" s="1"/>
  <c r="AB1029" i="7"/>
  <c r="AA1032" i="7"/>
  <c r="AJ1032" i="7" s="1"/>
  <c r="AB1032" i="7"/>
  <c r="AA1034" i="7"/>
  <c r="AJ1034" i="7" s="1"/>
  <c r="AB1034" i="7"/>
  <c r="AA1037" i="7"/>
  <c r="AJ1037" i="7" s="1"/>
  <c r="AB1037" i="7"/>
  <c r="AA1039" i="7"/>
  <c r="AJ1039" i="7" s="1"/>
  <c r="AB1039" i="7"/>
  <c r="AA1042" i="7"/>
  <c r="AJ1042" i="7" s="1"/>
  <c r="AB1042" i="7"/>
  <c r="AA1043" i="7"/>
  <c r="AJ1043" i="7" s="1"/>
  <c r="AB1043" i="7"/>
  <c r="AA1046" i="7"/>
  <c r="AJ1046" i="7" s="1"/>
  <c r="AB1046" i="7"/>
  <c r="AA1047" i="7"/>
  <c r="AJ1047" i="7" s="1"/>
  <c r="AB1047" i="7"/>
  <c r="AA1051" i="7"/>
  <c r="AJ1051" i="7" s="1"/>
  <c r="AB1051" i="7"/>
  <c r="AA1053" i="7"/>
  <c r="AJ1053" i="7" s="1"/>
  <c r="AB1053" i="7"/>
  <c r="AA1054" i="7"/>
  <c r="AJ1054" i="7" s="1"/>
  <c r="AB1054" i="7"/>
  <c r="AA1055" i="7"/>
  <c r="AJ1055" i="7" s="1"/>
  <c r="AB1055" i="7"/>
  <c r="AA1056" i="7"/>
  <c r="AJ1056" i="7" s="1"/>
  <c r="AB1056" i="7"/>
  <c r="AA1058" i="7"/>
  <c r="AJ1058" i="7" s="1"/>
  <c r="AB1058" i="7"/>
  <c r="AA1060" i="7"/>
  <c r="AJ1060" i="7" s="1"/>
  <c r="AB1060" i="7"/>
  <c r="AA1061" i="7"/>
  <c r="AJ1061" i="7" s="1"/>
  <c r="AB1061" i="7"/>
  <c r="AA1063" i="7"/>
  <c r="AJ1063" i="7" s="1"/>
  <c r="AB1063" i="7"/>
  <c r="AA1064" i="7"/>
  <c r="AJ1064" i="7" s="1"/>
  <c r="AB1064" i="7"/>
  <c r="AA1065" i="7"/>
  <c r="AJ1065" i="7" s="1"/>
  <c r="AB1065" i="7"/>
  <c r="AA1067" i="7"/>
  <c r="AJ1067" i="7" s="1"/>
  <c r="AB1067" i="7"/>
  <c r="AA1070" i="7"/>
  <c r="AJ1070" i="7" s="1"/>
  <c r="AB1070" i="7"/>
  <c r="AA1071" i="7"/>
  <c r="AJ1071" i="7" s="1"/>
  <c r="AB1071" i="7"/>
  <c r="AA1073" i="7"/>
  <c r="AJ1073" i="7" s="1"/>
  <c r="AB1073" i="7"/>
  <c r="AA1074" i="7"/>
  <c r="AJ1074" i="7" s="1"/>
  <c r="AB1074" i="7"/>
  <c r="AA1075" i="7"/>
  <c r="AJ1075" i="7" s="1"/>
  <c r="AB1075" i="7"/>
  <c r="AA1076" i="7"/>
  <c r="AJ1076" i="7" s="1"/>
  <c r="AB1076" i="7"/>
  <c r="AA1078" i="7"/>
  <c r="AJ1078" i="7" s="1"/>
  <c r="AB1078" i="7"/>
  <c r="AA1080" i="7"/>
  <c r="AJ1080" i="7" s="1"/>
  <c r="AB1080" i="7"/>
  <c r="AA1082" i="7"/>
  <c r="AJ1082" i="7" s="1"/>
  <c r="AB1082" i="7"/>
  <c r="AA1085" i="7"/>
  <c r="AJ1085" i="7" s="1"/>
  <c r="AB1085" i="7"/>
  <c r="AA1087" i="7"/>
  <c r="AJ1087" i="7" s="1"/>
  <c r="AB1087" i="7"/>
  <c r="AA1089" i="7"/>
  <c r="AJ1089" i="7" s="1"/>
  <c r="AB1089" i="7"/>
  <c r="AA1092" i="7"/>
  <c r="AJ1092" i="7" s="1"/>
  <c r="AB1092" i="7"/>
  <c r="AA1095" i="7"/>
  <c r="AJ1095" i="7" s="1"/>
  <c r="AB1095" i="7"/>
  <c r="AA1098" i="7"/>
  <c r="AJ1098" i="7" s="1"/>
  <c r="AB1098" i="7"/>
  <c r="AA1100" i="7"/>
  <c r="AJ1100" i="7" s="1"/>
  <c r="AB1100" i="7"/>
  <c r="AA1103" i="7"/>
  <c r="AJ1103" i="7" s="1"/>
  <c r="AB1103" i="7"/>
  <c r="AA1107" i="7"/>
  <c r="AJ1107" i="7" s="1"/>
  <c r="AB1107" i="7"/>
  <c r="AA1109" i="7"/>
  <c r="AJ1109" i="7" s="1"/>
  <c r="AB1109" i="7"/>
  <c r="AA1111" i="7"/>
  <c r="AJ1111" i="7" s="1"/>
  <c r="AB1111" i="7"/>
  <c r="AA1113" i="7"/>
  <c r="AJ1113" i="7" s="1"/>
  <c r="AB1113" i="7"/>
  <c r="AA1115" i="7"/>
  <c r="AJ1115" i="7" s="1"/>
  <c r="AB1115" i="7"/>
  <c r="AA1118" i="7"/>
  <c r="AJ1118" i="7" s="1"/>
  <c r="AB1118" i="7"/>
  <c r="AA1120" i="7"/>
  <c r="AJ1120" i="7" s="1"/>
  <c r="AB1120" i="7"/>
  <c r="AA1122" i="7"/>
  <c r="AJ1122" i="7" s="1"/>
  <c r="AB1122" i="7"/>
  <c r="AA1126" i="7"/>
  <c r="AJ1126" i="7" s="1"/>
  <c r="AB1126" i="7"/>
  <c r="AA1128" i="7"/>
  <c r="AJ1128" i="7" s="1"/>
  <c r="AB1128" i="7"/>
  <c r="AA1134" i="7"/>
  <c r="AJ1134" i="7" s="1"/>
  <c r="AB1134" i="7"/>
  <c r="AA1136" i="7"/>
  <c r="AJ1136" i="7" s="1"/>
  <c r="AB1136" i="7"/>
  <c r="AA1138" i="7"/>
  <c r="AJ1138" i="7" s="1"/>
  <c r="AB1138" i="7"/>
  <c r="AA1140" i="7"/>
  <c r="AJ1140" i="7" s="1"/>
  <c r="AB1140" i="7"/>
  <c r="AA1145" i="7"/>
  <c r="AJ1145" i="7" s="1"/>
  <c r="AB1145" i="7"/>
  <c r="AA1146" i="7"/>
  <c r="AJ1146" i="7" s="1"/>
  <c r="AB1146" i="7"/>
  <c r="AA1149" i="7"/>
  <c r="AJ1149" i="7" s="1"/>
  <c r="AB1149" i="7"/>
  <c r="AA1151" i="7"/>
  <c r="AJ1151" i="7" s="1"/>
  <c r="AB1151" i="7"/>
  <c r="AA1152" i="7"/>
  <c r="AJ1152" i="7" s="1"/>
  <c r="AB1152" i="7"/>
  <c r="AQ1201" i="7"/>
  <c r="AQ1200" i="7"/>
  <c r="AQ1199" i="7"/>
  <c r="AQ1198" i="7"/>
  <c r="AQ1197" i="7"/>
  <c r="AQ1196" i="7"/>
  <c r="AQ1195" i="7"/>
  <c r="AQ1194" i="7"/>
  <c r="AQ1193" i="7"/>
  <c r="AQ1192" i="7"/>
  <c r="AQ1191" i="7"/>
  <c r="AQ1190" i="7"/>
  <c r="AQ1189" i="7"/>
  <c r="AQ1188" i="7"/>
  <c r="AQ1187" i="7"/>
  <c r="AQ1186" i="7"/>
  <c r="AQ1185" i="7"/>
  <c r="AQ1184" i="7"/>
  <c r="AQ1183" i="7"/>
  <c r="AQ1182" i="7"/>
  <c r="AQ1181" i="7"/>
  <c r="AQ1180" i="7"/>
  <c r="AQ1179" i="7"/>
  <c r="AQ1178" i="7"/>
  <c r="AQ1177" i="7"/>
  <c r="AQ1176" i="7"/>
  <c r="AQ1175" i="7"/>
  <c r="AQ1174" i="7"/>
  <c r="AQ1173" i="7"/>
  <c r="AQ1172" i="7"/>
  <c r="AQ1171" i="7"/>
  <c r="AQ1170" i="7"/>
  <c r="AQ1169" i="7"/>
  <c r="AQ1168" i="7"/>
  <c r="AQ1167" i="7"/>
  <c r="AQ1166" i="7"/>
  <c r="AQ1165" i="7"/>
  <c r="AQ1164" i="7"/>
  <c r="AQ1163" i="7"/>
  <c r="AQ1162" i="7"/>
  <c r="AQ1161" i="7"/>
  <c r="AQ1160" i="7"/>
  <c r="AQ1159" i="7"/>
  <c r="AQ1158" i="7"/>
  <c r="AQ1157" i="7"/>
  <c r="AQ1156" i="7"/>
  <c r="AQ1155" i="7"/>
  <c r="AQ1154" i="7"/>
  <c r="AQ1153" i="7"/>
  <c r="AQ1152" i="7"/>
  <c r="AA1153" i="7"/>
  <c r="AJ1153" i="7" s="1"/>
  <c r="AB1153" i="7"/>
  <c r="AA1155" i="7"/>
  <c r="AJ1155" i="7" s="1"/>
  <c r="AB1155" i="7"/>
  <c r="AA1158" i="7"/>
  <c r="AJ1158" i="7" s="1"/>
  <c r="AB1158" i="7"/>
  <c r="AA1160" i="7"/>
  <c r="AJ1160" i="7" s="1"/>
  <c r="AB1160" i="7"/>
  <c r="AA1163" i="7"/>
  <c r="AJ1163" i="7" s="1"/>
  <c r="AB1163" i="7"/>
  <c r="AA1164" i="7"/>
  <c r="AJ1164" i="7" s="1"/>
  <c r="AB1164" i="7"/>
  <c r="AA1167" i="7"/>
  <c r="AJ1167" i="7" s="1"/>
  <c r="AB1167" i="7"/>
  <c r="AA1169" i="7"/>
  <c r="AJ1169" i="7" s="1"/>
  <c r="AB1169" i="7"/>
  <c r="AA1171" i="7"/>
  <c r="AJ1171" i="7" s="1"/>
  <c r="AB1171" i="7"/>
  <c r="AA1174" i="7"/>
  <c r="AJ1174" i="7" s="1"/>
  <c r="AB1174" i="7"/>
  <c r="AA1176" i="7"/>
  <c r="AJ1176" i="7" s="1"/>
  <c r="AB1176" i="7"/>
  <c r="AA1178" i="7"/>
  <c r="AJ1178" i="7" s="1"/>
  <c r="AB1178" i="7"/>
  <c r="AA1179" i="7"/>
  <c r="AJ1179" i="7" s="1"/>
  <c r="AB1179" i="7"/>
  <c r="AA1180" i="7"/>
  <c r="AJ1180" i="7" s="1"/>
  <c r="AB1180" i="7"/>
  <c r="AA1183" i="7"/>
  <c r="AJ1183" i="7" s="1"/>
  <c r="AB1183" i="7"/>
  <c r="AA1184" i="7"/>
  <c r="AJ1184" i="7" s="1"/>
  <c r="AB1184" i="7"/>
  <c r="AA1187" i="7"/>
  <c r="AJ1187" i="7" s="1"/>
  <c r="AB1187" i="7"/>
  <c r="AA1188" i="7"/>
  <c r="AJ1188" i="7" s="1"/>
  <c r="AB1188" i="7"/>
  <c r="AA1191" i="7"/>
  <c r="AJ1191" i="7" s="1"/>
  <c r="AB1191" i="7"/>
  <c r="AA1194" i="7"/>
  <c r="AJ1194" i="7" s="1"/>
  <c r="AB1194" i="7"/>
  <c r="AA1197" i="7"/>
  <c r="AJ1197" i="7" s="1"/>
  <c r="AB1197" i="7"/>
  <c r="AA1200" i="7"/>
  <c r="AJ1200" i="7" s="1"/>
  <c r="AB1200" i="7"/>
  <c r="AA1203" i="7"/>
  <c r="AJ1203" i="7" s="1"/>
  <c r="AB1203" i="7"/>
  <c r="AA1204" i="7"/>
  <c r="AJ1204" i="7" s="1"/>
  <c r="AB1204" i="7"/>
  <c r="AA1206" i="7"/>
  <c r="AJ1206" i="7" s="1"/>
  <c r="AB1206" i="7"/>
  <c r="AA1207" i="7"/>
  <c r="AJ1207" i="7" s="1"/>
  <c r="AB1207" i="7"/>
  <c r="AA711" i="7"/>
  <c r="AJ711" i="7" s="1"/>
  <c r="AB711" i="7"/>
  <c r="AA712" i="7"/>
  <c r="AJ712" i="7" s="1"/>
  <c r="AB712" i="7"/>
  <c r="AA713" i="7"/>
  <c r="AJ713" i="7" s="1"/>
  <c r="AB713" i="7"/>
  <c r="AA714" i="7"/>
  <c r="AJ714" i="7" s="1"/>
  <c r="AB714" i="7"/>
  <c r="AA715" i="7"/>
  <c r="AJ715" i="7" s="1"/>
  <c r="AB715" i="7"/>
  <c r="AA716" i="7"/>
  <c r="AJ716" i="7" s="1"/>
  <c r="AB716" i="7"/>
  <c r="AA717" i="7"/>
  <c r="AJ717" i="7" s="1"/>
  <c r="AB717" i="7"/>
  <c r="AA718" i="7"/>
  <c r="AJ718" i="7" s="1"/>
  <c r="AB718" i="7"/>
  <c r="AA719" i="7"/>
  <c r="AJ719" i="7" s="1"/>
  <c r="AB719" i="7"/>
  <c r="AA720" i="7"/>
  <c r="AJ720" i="7" s="1"/>
  <c r="AB720" i="7"/>
  <c r="AA721" i="7"/>
  <c r="AJ721" i="7" s="1"/>
  <c r="AB721" i="7"/>
  <c r="AA722" i="7"/>
  <c r="AJ722" i="7" s="1"/>
  <c r="AB722" i="7"/>
  <c r="AA723" i="7"/>
  <c r="AJ723" i="7" s="1"/>
  <c r="AB723" i="7"/>
  <c r="AA724" i="7"/>
  <c r="AJ724" i="7" s="1"/>
  <c r="AB724" i="7"/>
  <c r="AA725" i="7"/>
  <c r="AJ725" i="7" s="1"/>
  <c r="AB725" i="7"/>
  <c r="AA726" i="7"/>
  <c r="AJ726" i="7" s="1"/>
  <c r="AB726" i="7"/>
  <c r="AA727" i="7"/>
  <c r="AJ727" i="7" s="1"/>
  <c r="AB727" i="7"/>
  <c r="AA728" i="7"/>
  <c r="AJ728" i="7" s="1"/>
  <c r="AB728" i="7"/>
  <c r="AA729" i="7"/>
  <c r="AJ729" i="7" s="1"/>
  <c r="AB729" i="7"/>
  <c r="AA730" i="7"/>
  <c r="AJ730" i="7" s="1"/>
  <c r="AB730" i="7"/>
  <c r="AA731" i="7"/>
  <c r="AJ731" i="7" s="1"/>
  <c r="AB731" i="7"/>
  <c r="AA732" i="7"/>
  <c r="AJ732" i="7" s="1"/>
  <c r="AB732" i="7"/>
  <c r="AA733" i="7"/>
  <c r="AJ733" i="7" s="1"/>
  <c r="AB733" i="7"/>
  <c r="AA734" i="7"/>
  <c r="AJ734" i="7" s="1"/>
  <c r="AB734" i="7"/>
  <c r="AA735" i="7"/>
  <c r="AJ735" i="7" s="1"/>
  <c r="AB735" i="7"/>
  <c r="AA736" i="7"/>
  <c r="AJ736" i="7" s="1"/>
  <c r="AB736" i="7"/>
  <c r="AA737" i="7"/>
  <c r="AJ737" i="7" s="1"/>
  <c r="AB737" i="7"/>
  <c r="AA738" i="7"/>
  <c r="AJ738" i="7" s="1"/>
  <c r="AB738" i="7"/>
  <c r="AA739" i="7"/>
  <c r="AJ739" i="7" s="1"/>
  <c r="AB739" i="7"/>
  <c r="AA740" i="7"/>
  <c r="AJ740" i="7" s="1"/>
  <c r="AB740" i="7"/>
  <c r="AA741" i="7"/>
  <c r="AJ741" i="7" s="1"/>
  <c r="AB741" i="7"/>
  <c r="AA742" i="7"/>
  <c r="AJ742" i="7" s="1"/>
  <c r="AB742" i="7"/>
  <c r="AA743" i="7"/>
  <c r="AJ743" i="7" s="1"/>
  <c r="AB743" i="7"/>
  <c r="AA744" i="7"/>
  <c r="AJ744" i="7" s="1"/>
  <c r="AB744" i="7"/>
  <c r="AA745" i="7"/>
  <c r="AJ745" i="7" s="1"/>
  <c r="AB745" i="7"/>
  <c r="AA746" i="7"/>
  <c r="AJ746" i="7" s="1"/>
  <c r="AB746" i="7"/>
  <c r="AA747" i="7"/>
  <c r="AJ747" i="7" s="1"/>
  <c r="AB747" i="7"/>
  <c r="AA748" i="7"/>
  <c r="AJ748" i="7" s="1"/>
  <c r="AB748" i="7"/>
  <c r="AA749" i="7"/>
  <c r="AJ749" i="7" s="1"/>
  <c r="AB749" i="7"/>
  <c r="AA750" i="7"/>
  <c r="AJ750" i="7" s="1"/>
  <c r="AB750" i="7"/>
  <c r="AA751" i="7"/>
  <c r="AJ751" i="7" s="1"/>
  <c r="AB751" i="7"/>
  <c r="AA752" i="7"/>
  <c r="AJ752" i="7" s="1"/>
  <c r="AB752" i="7"/>
  <c r="AQ801" i="7"/>
  <c r="AQ800" i="7"/>
  <c r="AQ799" i="7"/>
  <c r="AQ798" i="7"/>
  <c r="AQ797" i="7"/>
  <c r="AQ796" i="7"/>
  <c r="AQ795" i="7"/>
  <c r="AQ794" i="7"/>
  <c r="AQ793" i="7"/>
  <c r="AQ792" i="7"/>
  <c r="AQ791" i="7"/>
  <c r="AQ790" i="7"/>
  <c r="AQ789" i="7"/>
  <c r="AQ788" i="7"/>
  <c r="AQ787" i="7"/>
  <c r="AQ786" i="7"/>
  <c r="AQ785" i="7"/>
  <c r="AQ784" i="7"/>
  <c r="AQ783" i="7"/>
  <c r="AQ782" i="7"/>
  <c r="AQ781" i="7"/>
  <c r="AQ780" i="7"/>
  <c r="AQ779" i="7"/>
  <c r="AQ778" i="7"/>
  <c r="AQ777" i="7"/>
  <c r="AQ776" i="7"/>
  <c r="AQ775" i="7"/>
  <c r="AQ774" i="7"/>
  <c r="AQ773" i="7"/>
  <c r="AQ772" i="7"/>
  <c r="AQ771" i="7"/>
  <c r="AQ770" i="7"/>
  <c r="AQ769" i="7"/>
  <c r="AQ768" i="7"/>
  <c r="AQ767" i="7"/>
  <c r="AQ766" i="7"/>
  <c r="AQ765" i="7"/>
  <c r="AQ764" i="7"/>
  <c r="AQ763" i="7"/>
  <c r="AQ762" i="7"/>
  <c r="AQ761" i="7"/>
  <c r="AQ760" i="7"/>
  <c r="AQ759" i="7"/>
  <c r="AQ758" i="7"/>
  <c r="AQ757" i="7"/>
  <c r="AQ756" i="7"/>
  <c r="AQ755" i="7"/>
  <c r="AQ754" i="7"/>
  <c r="AQ753" i="7"/>
  <c r="AQ752" i="7"/>
  <c r="AA753" i="7"/>
  <c r="AJ753" i="7" s="1"/>
  <c r="AB753" i="7"/>
  <c r="AA754" i="7"/>
  <c r="AJ754" i="7" s="1"/>
  <c r="AB754" i="7"/>
  <c r="AA755" i="7"/>
  <c r="AJ755" i="7" s="1"/>
  <c r="AB755" i="7"/>
  <c r="AA756" i="7"/>
  <c r="AJ756" i="7" s="1"/>
  <c r="AB756" i="7"/>
  <c r="AA757" i="7"/>
  <c r="AJ757" i="7" s="1"/>
  <c r="AB757" i="7"/>
  <c r="AA758" i="7"/>
  <c r="AJ758" i="7" s="1"/>
  <c r="AB758" i="7"/>
  <c r="AA759" i="7"/>
  <c r="AJ759" i="7" s="1"/>
  <c r="AB759" i="7"/>
  <c r="AA760" i="7"/>
  <c r="AJ760" i="7" s="1"/>
  <c r="AB760" i="7"/>
  <c r="AA761" i="7"/>
  <c r="AJ761" i="7" s="1"/>
  <c r="AB761" i="7"/>
  <c r="AA762" i="7"/>
  <c r="AJ762" i="7" s="1"/>
  <c r="AB762" i="7"/>
  <c r="AA763" i="7"/>
  <c r="AJ763" i="7" s="1"/>
  <c r="AB763" i="7"/>
  <c r="AA764" i="7"/>
  <c r="AJ764" i="7" s="1"/>
  <c r="AB764" i="7"/>
  <c r="AA765" i="7"/>
  <c r="AJ765" i="7" s="1"/>
  <c r="AB765" i="7"/>
  <c r="AA766" i="7"/>
  <c r="AJ766" i="7" s="1"/>
  <c r="AB766" i="7"/>
  <c r="AA767" i="7"/>
  <c r="AJ767" i="7" s="1"/>
  <c r="AB767" i="7"/>
  <c r="AA768" i="7"/>
  <c r="AJ768" i="7" s="1"/>
  <c r="AB768" i="7"/>
  <c r="AA769" i="7"/>
  <c r="AJ769" i="7" s="1"/>
  <c r="AB769" i="7"/>
  <c r="AA770" i="7"/>
  <c r="AJ770" i="7" s="1"/>
  <c r="AB770" i="7"/>
  <c r="AA771" i="7"/>
  <c r="AJ771" i="7" s="1"/>
  <c r="AB771" i="7"/>
  <c r="AA772" i="7"/>
  <c r="AJ772" i="7" s="1"/>
  <c r="AB772" i="7"/>
  <c r="AA773" i="7"/>
  <c r="AJ773" i="7" s="1"/>
  <c r="AB773" i="7"/>
  <c r="AA774" i="7"/>
  <c r="AJ774" i="7" s="1"/>
  <c r="AB774" i="7"/>
  <c r="AA775" i="7"/>
  <c r="AJ775" i="7" s="1"/>
  <c r="AB775" i="7"/>
  <c r="AA776" i="7"/>
  <c r="AJ776" i="7" s="1"/>
  <c r="AB776" i="7"/>
  <c r="AA777" i="7"/>
  <c r="AJ777" i="7" s="1"/>
  <c r="AB777" i="7"/>
  <c r="AA778" i="7"/>
  <c r="AJ778" i="7" s="1"/>
  <c r="AB778" i="7"/>
  <c r="AA779" i="7"/>
  <c r="AJ779" i="7" s="1"/>
  <c r="AB779" i="7"/>
  <c r="AA780" i="7"/>
  <c r="AJ780" i="7" s="1"/>
  <c r="AB780" i="7"/>
  <c r="AA781" i="7"/>
  <c r="AJ781" i="7" s="1"/>
  <c r="AB781" i="7"/>
  <c r="AA782" i="7"/>
  <c r="AJ782" i="7" s="1"/>
  <c r="AB782" i="7"/>
  <c r="AA783" i="7"/>
  <c r="AJ783" i="7" s="1"/>
  <c r="AB783" i="7"/>
  <c r="AA784" i="7"/>
  <c r="AJ784" i="7" s="1"/>
  <c r="AB784" i="7"/>
  <c r="AA865" i="7"/>
  <c r="AJ865" i="7" s="1"/>
  <c r="AB865" i="7"/>
  <c r="AA869" i="7"/>
  <c r="AJ869" i="7" s="1"/>
  <c r="AB869" i="7"/>
  <c r="AA874" i="7"/>
  <c r="AJ874" i="7" s="1"/>
  <c r="AB874" i="7"/>
  <c r="AA877" i="7"/>
  <c r="AJ877" i="7" s="1"/>
  <c r="AB877" i="7"/>
  <c r="AA1520" i="7"/>
  <c r="AJ1520" i="7" s="1"/>
  <c r="AB1520" i="7"/>
  <c r="AA1541" i="7"/>
  <c r="AJ1541" i="7" s="1"/>
  <c r="AB1541" i="7"/>
  <c r="AA1557" i="7"/>
  <c r="AJ1557" i="7" s="1"/>
  <c r="AB1557" i="7"/>
  <c r="AA1563" i="7"/>
  <c r="AJ1563" i="7" s="1"/>
  <c r="AB1563" i="7"/>
  <c r="AA1571" i="7"/>
  <c r="AJ1571" i="7" s="1"/>
  <c r="AB1571" i="7"/>
  <c r="AA1578" i="7"/>
  <c r="AJ1578" i="7" s="1"/>
  <c r="AB1578" i="7"/>
  <c r="AA1585" i="7"/>
  <c r="AJ1585" i="7" s="1"/>
  <c r="AB1585" i="7"/>
  <c r="AA1592" i="7"/>
  <c r="AJ1592" i="7" s="1"/>
  <c r="AB1592" i="7"/>
  <c r="AA1595" i="7"/>
  <c r="AJ1595" i="7" s="1"/>
  <c r="AB1595" i="7"/>
  <c r="AA1606" i="7"/>
  <c r="AJ1606" i="7" s="1"/>
  <c r="AB1606" i="7"/>
  <c r="AA1617" i="7"/>
  <c r="AJ1617" i="7" s="1"/>
  <c r="AB1617" i="7"/>
  <c r="AA1627" i="7"/>
  <c r="AJ1627" i="7" s="1"/>
  <c r="AB1627" i="7"/>
  <c r="AA1637" i="7"/>
  <c r="AJ1637" i="7" s="1"/>
  <c r="AB1637" i="7"/>
  <c r="AA1642" i="7"/>
  <c r="AJ1642" i="7" s="1"/>
  <c r="AB1642" i="7"/>
  <c r="AA1646" i="7"/>
  <c r="AJ1646" i="7" s="1"/>
  <c r="AB1646" i="7"/>
  <c r="AA1649" i="7"/>
  <c r="AJ1649" i="7" s="1"/>
  <c r="AB1649" i="7"/>
  <c r="AA1652" i="7"/>
  <c r="AJ1652" i="7" s="1"/>
  <c r="AB1652" i="7"/>
  <c r="AQ1701" i="7"/>
  <c r="AQ1700" i="7"/>
  <c r="AQ1699" i="7"/>
  <c r="AQ1698" i="7"/>
  <c r="AQ1697" i="7"/>
  <c r="AQ1696" i="7"/>
  <c r="AQ1695" i="7"/>
  <c r="AQ1694" i="7"/>
  <c r="AQ1693" i="7"/>
  <c r="AQ1692" i="7"/>
  <c r="AQ1691" i="7"/>
  <c r="AQ1690" i="7"/>
  <c r="AQ1689" i="7"/>
  <c r="AQ1688" i="7"/>
  <c r="AQ1687" i="7"/>
  <c r="AQ1686" i="7"/>
  <c r="AQ1685" i="7"/>
  <c r="AQ1684" i="7"/>
  <c r="AQ1683" i="7"/>
  <c r="AQ1682" i="7"/>
  <c r="AQ1681" i="7"/>
  <c r="AQ1680" i="7"/>
  <c r="AQ1679" i="7"/>
  <c r="AQ1678" i="7"/>
  <c r="AQ1677" i="7"/>
  <c r="AQ1676" i="7"/>
  <c r="AQ1675" i="7"/>
  <c r="AQ1674" i="7"/>
  <c r="AQ1673" i="7"/>
  <c r="AQ1672" i="7"/>
  <c r="AQ1671" i="7"/>
  <c r="AQ1670" i="7"/>
  <c r="AQ1669" i="7"/>
  <c r="AQ1668" i="7"/>
  <c r="AQ1667" i="7"/>
  <c r="AQ1666" i="7"/>
  <c r="AQ1665" i="7"/>
  <c r="AQ1664" i="7"/>
  <c r="AQ1663" i="7"/>
  <c r="AQ1662" i="7"/>
  <c r="AQ1661" i="7"/>
  <c r="AQ1660" i="7"/>
  <c r="AQ1659" i="7"/>
  <c r="AQ1658" i="7"/>
  <c r="AQ1657" i="7"/>
  <c r="AQ1656" i="7"/>
  <c r="AQ1655" i="7"/>
  <c r="AQ1654" i="7"/>
  <c r="AQ1653" i="7"/>
  <c r="AQ1652" i="7"/>
  <c r="AA1659" i="7"/>
  <c r="AJ1659" i="7" s="1"/>
  <c r="AB1659" i="7"/>
  <c r="AA1665" i="7"/>
  <c r="AJ1665" i="7" s="1"/>
  <c r="AB1665" i="7"/>
  <c r="AA1670" i="7"/>
  <c r="AJ1670" i="7" s="1"/>
  <c r="AB1670" i="7"/>
  <c r="AA1677" i="7"/>
  <c r="AJ1677" i="7" s="1"/>
  <c r="AB1677" i="7"/>
  <c r="AA1680" i="7"/>
  <c r="AJ1680" i="7" s="1"/>
  <c r="AB1680" i="7"/>
  <c r="AA1684" i="7"/>
  <c r="AJ1684" i="7" s="1"/>
  <c r="AB1684" i="7"/>
  <c r="AA1692" i="7"/>
  <c r="AJ1692" i="7" s="1"/>
  <c r="AB1692" i="7"/>
  <c r="AA1695" i="7"/>
  <c r="AJ1695" i="7" s="1"/>
  <c r="AB1695" i="7"/>
  <c r="AA1697" i="7"/>
  <c r="AJ1697" i="7" s="1"/>
  <c r="AB1697" i="7"/>
  <c r="AA1713" i="7"/>
  <c r="AJ1713" i="7" s="1"/>
  <c r="AB1713" i="7"/>
  <c r="AA1727" i="7"/>
  <c r="AJ1727" i="7" s="1"/>
  <c r="AB1727" i="7"/>
  <c r="AA1731" i="7"/>
  <c r="AJ1731" i="7" s="1"/>
  <c r="AB1731" i="7"/>
  <c r="AA1735" i="7"/>
  <c r="AJ1735" i="7" s="1"/>
  <c r="AB1735" i="7"/>
  <c r="AA1748" i="7"/>
  <c r="AJ1748" i="7" s="1"/>
  <c r="AB1748" i="7"/>
  <c r="AA910" i="7"/>
  <c r="AJ910" i="7" s="1"/>
  <c r="AB910" i="7"/>
  <c r="AA912" i="7"/>
  <c r="AJ912" i="7" s="1"/>
  <c r="AB912" i="7"/>
  <c r="AA914" i="7"/>
  <c r="AJ914" i="7" s="1"/>
  <c r="AB914" i="7"/>
  <c r="AA915" i="7"/>
  <c r="AJ915" i="7" s="1"/>
  <c r="AB915" i="7"/>
  <c r="AA916" i="7"/>
  <c r="AJ916" i="7" s="1"/>
  <c r="AB916" i="7"/>
  <c r="AA920" i="7"/>
  <c r="AJ920" i="7" s="1"/>
  <c r="AB920" i="7"/>
  <c r="AA922" i="7"/>
  <c r="AJ922" i="7" s="1"/>
  <c r="AB922" i="7"/>
  <c r="AA929" i="7"/>
  <c r="AJ929" i="7" s="1"/>
  <c r="AB929" i="7"/>
  <c r="AA930" i="7"/>
  <c r="AJ930" i="7" s="1"/>
  <c r="AB930" i="7"/>
  <c r="AA932" i="7"/>
  <c r="AJ932" i="7" s="1"/>
  <c r="AB932" i="7"/>
  <c r="AA934" i="7"/>
  <c r="AJ934" i="7" s="1"/>
  <c r="AB934" i="7"/>
  <c r="AA937" i="7"/>
  <c r="AJ937" i="7" s="1"/>
  <c r="AB937" i="7"/>
  <c r="AA938" i="7"/>
  <c r="AJ938" i="7" s="1"/>
  <c r="AB938" i="7"/>
  <c r="AA939" i="7"/>
  <c r="AJ939" i="7" s="1"/>
  <c r="AB939" i="7"/>
  <c r="AA942" i="7"/>
  <c r="AJ942" i="7" s="1"/>
  <c r="AB942" i="7"/>
  <c r="AA945" i="7"/>
  <c r="AJ945" i="7" s="1"/>
  <c r="AB945" i="7"/>
  <c r="AA948" i="7"/>
  <c r="AJ948" i="7" s="1"/>
  <c r="AB948" i="7"/>
  <c r="AA950" i="7"/>
  <c r="AJ950" i="7" s="1"/>
  <c r="AB950" i="7"/>
  <c r="AA954" i="7"/>
  <c r="AJ954" i="7" s="1"/>
  <c r="AB954" i="7"/>
  <c r="AA958" i="7"/>
  <c r="AJ958" i="7" s="1"/>
  <c r="AB958" i="7"/>
  <c r="AA961" i="7"/>
  <c r="AJ961" i="7" s="1"/>
  <c r="AB961" i="7"/>
  <c r="AA965" i="7"/>
  <c r="AJ965" i="7" s="1"/>
  <c r="AB965" i="7"/>
  <c r="AA967" i="7"/>
  <c r="AJ967" i="7" s="1"/>
  <c r="AB967" i="7"/>
  <c r="AA968" i="7"/>
  <c r="AJ968" i="7" s="1"/>
  <c r="AB968" i="7"/>
  <c r="AA970" i="7"/>
  <c r="AJ970" i="7" s="1"/>
  <c r="AB970" i="7"/>
  <c r="AA972" i="7"/>
  <c r="AJ972" i="7" s="1"/>
  <c r="AB972" i="7"/>
  <c r="AA975" i="7"/>
  <c r="AJ975" i="7" s="1"/>
  <c r="AB975" i="7"/>
  <c r="AA976" i="7"/>
  <c r="AJ976" i="7" s="1"/>
  <c r="AB976" i="7"/>
  <c r="AA978" i="7"/>
  <c r="AJ978" i="7" s="1"/>
  <c r="AB978" i="7"/>
  <c r="AA979" i="7"/>
  <c r="AJ979" i="7" s="1"/>
  <c r="AB979" i="7"/>
  <c r="AA981" i="7"/>
  <c r="AJ981" i="7" s="1"/>
  <c r="AB981" i="7"/>
  <c r="AA982" i="7"/>
  <c r="AJ982" i="7" s="1"/>
  <c r="AB982" i="7"/>
  <c r="AA985" i="7"/>
  <c r="AJ985" i="7" s="1"/>
  <c r="AB985" i="7"/>
  <c r="AA990" i="7"/>
  <c r="AJ990" i="7" s="1"/>
  <c r="AB990" i="7"/>
  <c r="AA992" i="7"/>
  <c r="AJ992" i="7" s="1"/>
  <c r="AB992" i="7"/>
  <c r="AA997" i="7"/>
  <c r="AJ997" i="7" s="1"/>
  <c r="AB997" i="7"/>
  <c r="AA999" i="7"/>
  <c r="AJ999" i="7" s="1"/>
  <c r="AB999" i="7"/>
  <c r="AA1002" i="7"/>
  <c r="AJ1002" i="7" s="1"/>
  <c r="AB1002" i="7"/>
  <c r="AQ1051" i="7"/>
  <c r="AQ1050" i="7"/>
  <c r="AQ1049" i="7"/>
  <c r="AQ1048" i="7"/>
  <c r="AQ1047" i="7"/>
  <c r="AQ1046" i="7"/>
  <c r="AQ1045" i="7"/>
  <c r="AQ1044" i="7"/>
  <c r="AQ1043" i="7"/>
  <c r="AQ1042" i="7"/>
  <c r="AQ1041" i="7"/>
  <c r="AQ1040" i="7"/>
  <c r="AQ1039" i="7"/>
  <c r="AQ1038" i="7"/>
  <c r="AQ1037" i="7"/>
  <c r="AQ1036" i="7"/>
  <c r="AQ1035" i="7"/>
  <c r="AQ1034" i="7"/>
  <c r="AQ1033" i="7"/>
  <c r="AQ1032" i="7"/>
  <c r="AQ1031" i="7"/>
  <c r="AQ1030" i="7"/>
  <c r="AQ1029" i="7"/>
  <c r="AQ1028" i="7"/>
  <c r="AQ1027" i="7"/>
  <c r="AQ1026" i="7"/>
  <c r="AQ1025" i="7"/>
  <c r="AQ1024" i="7"/>
  <c r="AQ1023" i="7"/>
  <c r="AQ1022" i="7"/>
  <c r="AQ1021" i="7"/>
  <c r="AQ1020" i="7"/>
  <c r="AQ1019" i="7"/>
  <c r="AQ1018" i="7"/>
  <c r="AQ1017" i="7"/>
  <c r="AQ1016" i="7"/>
  <c r="AQ1015" i="7"/>
  <c r="AQ1014" i="7"/>
  <c r="AQ1013" i="7"/>
  <c r="AQ1012" i="7"/>
  <c r="AQ1011" i="7"/>
  <c r="AQ1010" i="7"/>
  <c r="AQ1009" i="7"/>
  <c r="AQ1008" i="7"/>
  <c r="AQ1007" i="7"/>
  <c r="AQ1006" i="7"/>
  <c r="AQ1005" i="7"/>
  <c r="AQ1004" i="7"/>
  <c r="AQ1003" i="7"/>
  <c r="AQ1002" i="7"/>
  <c r="AA1004" i="7"/>
  <c r="AJ1004" i="7" s="1"/>
  <c r="AB1004" i="7"/>
  <c r="AA1006" i="7"/>
  <c r="AJ1006" i="7" s="1"/>
  <c r="AB1006" i="7"/>
  <c r="AA1008" i="7"/>
  <c r="AJ1008" i="7" s="1"/>
  <c r="AB1008" i="7"/>
  <c r="AA1011" i="7"/>
  <c r="AJ1011" i="7" s="1"/>
  <c r="AB1011" i="7"/>
  <c r="AA1013" i="7"/>
  <c r="AJ1013" i="7" s="1"/>
  <c r="AB1013" i="7"/>
  <c r="AA1016" i="7"/>
  <c r="AJ1016" i="7" s="1"/>
  <c r="AB1016" i="7"/>
  <c r="AA1017" i="7"/>
  <c r="AJ1017" i="7" s="1"/>
  <c r="AB1017" i="7"/>
  <c r="AA1020" i="7"/>
  <c r="AJ1020" i="7" s="1"/>
  <c r="AB1020" i="7"/>
  <c r="AA1023" i="7"/>
  <c r="AJ1023" i="7" s="1"/>
  <c r="AB1023" i="7"/>
  <c r="AA1026" i="7"/>
  <c r="AJ1026" i="7" s="1"/>
  <c r="AB1026" i="7"/>
  <c r="AA1031" i="7"/>
  <c r="AJ1031" i="7" s="1"/>
  <c r="AB1031" i="7"/>
  <c r="AA1035" i="7"/>
  <c r="AJ1035" i="7" s="1"/>
  <c r="AB1035" i="7"/>
  <c r="AA1041" i="7"/>
  <c r="AJ1041" i="7" s="1"/>
  <c r="AB1041" i="7"/>
  <c r="AA1044" i="7"/>
  <c r="AJ1044" i="7" s="1"/>
  <c r="AB1044" i="7"/>
  <c r="AA1049" i="7"/>
  <c r="AJ1049" i="7" s="1"/>
  <c r="AB1049" i="7"/>
  <c r="AA1052" i="7"/>
  <c r="AJ1052" i="7" s="1"/>
  <c r="AB1052" i="7"/>
  <c r="AQ1101" i="7"/>
  <c r="AQ1100" i="7"/>
  <c r="AQ1099" i="7"/>
  <c r="AQ1098" i="7"/>
  <c r="AQ1097" i="7"/>
  <c r="AQ1096" i="7"/>
  <c r="AQ1095" i="7"/>
  <c r="AQ1094" i="7"/>
  <c r="AQ1093" i="7"/>
  <c r="AQ1092" i="7"/>
  <c r="AQ1091" i="7"/>
  <c r="AQ1090" i="7"/>
  <c r="AQ1089" i="7"/>
  <c r="AQ1088" i="7"/>
  <c r="AQ1087" i="7"/>
  <c r="AQ1086" i="7"/>
  <c r="AQ1085" i="7"/>
  <c r="AQ1084" i="7"/>
  <c r="AQ1083" i="7"/>
  <c r="AQ1082" i="7"/>
  <c r="AQ1081" i="7"/>
  <c r="AQ1080" i="7"/>
  <c r="AQ1079" i="7"/>
  <c r="AQ1078" i="7"/>
  <c r="AQ1077" i="7"/>
  <c r="AQ1076" i="7"/>
  <c r="AQ1075" i="7"/>
  <c r="AQ1074" i="7"/>
  <c r="AQ1073" i="7"/>
  <c r="AQ1072" i="7"/>
  <c r="AQ1071" i="7"/>
  <c r="AQ1070" i="7"/>
  <c r="AQ1069" i="7"/>
  <c r="AQ1068" i="7"/>
  <c r="AQ1067" i="7"/>
  <c r="AQ1066" i="7"/>
  <c r="AQ1065" i="7"/>
  <c r="AQ1064" i="7"/>
  <c r="AQ1063" i="7"/>
  <c r="AQ1062" i="7"/>
  <c r="AQ1061" i="7"/>
  <c r="AQ1060" i="7"/>
  <c r="AQ1059" i="7"/>
  <c r="AQ1058" i="7"/>
  <c r="AQ1057" i="7"/>
  <c r="AQ1056" i="7"/>
  <c r="AQ1055" i="7"/>
  <c r="AQ1054" i="7"/>
  <c r="AQ1053" i="7"/>
  <c r="AQ1052" i="7"/>
  <c r="AA1057" i="7"/>
  <c r="AJ1057" i="7" s="1"/>
  <c r="AB1057" i="7"/>
  <c r="AA1059" i="7"/>
  <c r="AJ1059" i="7" s="1"/>
  <c r="AB1059" i="7"/>
  <c r="AA1062" i="7"/>
  <c r="AJ1062" i="7" s="1"/>
  <c r="AB1062" i="7"/>
  <c r="AA1066" i="7"/>
  <c r="AJ1066" i="7" s="1"/>
  <c r="AB1066" i="7"/>
  <c r="AA1068" i="7"/>
  <c r="AJ1068" i="7" s="1"/>
  <c r="AB1068" i="7"/>
  <c r="AA1069" i="7"/>
  <c r="AJ1069" i="7" s="1"/>
  <c r="AB1069" i="7"/>
  <c r="AA1072" i="7"/>
  <c r="AJ1072" i="7" s="1"/>
  <c r="AB1072" i="7"/>
  <c r="AA1077" i="7"/>
  <c r="AJ1077" i="7" s="1"/>
  <c r="AB1077" i="7"/>
  <c r="AA1079" i="7"/>
  <c r="AJ1079" i="7" s="1"/>
  <c r="AB1079" i="7"/>
  <c r="AA1081" i="7"/>
  <c r="AJ1081" i="7" s="1"/>
  <c r="AB1081" i="7"/>
  <c r="AA1083" i="7"/>
  <c r="AJ1083" i="7" s="1"/>
  <c r="AB1083" i="7"/>
  <c r="AA1086" i="7"/>
  <c r="AJ1086" i="7" s="1"/>
  <c r="AB1086" i="7"/>
  <c r="AA1088" i="7"/>
  <c r="AJ1088" i="7" s="1"/>
  <c r="AB1088" i="7"/>
  <c r="AA1090" i="7"/>
  <c r="AJ1090" i="7" s="1"/>
  <c r="AB1090" i="7"/>
  <c r="AA1093" i="7"/>
  <c r="AJ1093" i="7" s="1"/>
  <c r="AB1093" i="7"/>
  <c r="AA1097" i="7"/>
  <c r="AJ1097" i="7" s="1"/>
  <c r="AB1097" i="7"/>
  <c r="AA1101" i="7"/>
  <c r="AJ1101" i="7" s="1"/>
  <c r="AB1101" i="7"/>
  <c r="AA1105" i="7"/>
  <c r="AJ1105" i="7" s="1"/>
  <c r="AB1105" i="7"/>
  <c r="AA1108" i="7"/>
  <c r="AJ1108" i="7" s="1"/>
  <c r="AB1108" i="7"/>
  <c r="AA1110" i="7"/>
  <c r="AJ1110" i="7" s="1"/>
  <c r="AB1110" i="7"/>
  <c r="AA1112" i="7"/>
  <c r="AJ1112" i="7" s="1"/>
  <c r="AB1112" i="7"/>
  <c r="AA1117" i="7"/>
  <c r="AJ1117" i="7" s="1"/>
  <c r="AB1117" i="7"/>
  <c r="AA1121" i="7"/>
  <c r="AJ1121" i="7" s="1"/>
  <c r="AB1121" i="7"/>
  <c r="AA1123" i="7"/>
  <c r="AJ1123" i="7" s="1"/>
  <c r="AB1123" i="7"/>
  <c r="AA1125" i="7"/>
  <c r="AJ1125" i="7" s="1"/>
  <c r="AB1125" i="7"/>
  <c r="AA1129" i="7"/>
  <c r="AJ1129" i="7" s="1"/>
  <c r="AB1129" i="7"/>
  <c r="AA1130" i="7"/>
  <c r="AJ1130" i="7" s="1"/>
  <c r="AB1130" i="7"/>
  <c r="AA1132" i="7"/>
  <c r="AJ1132" i="7" s="1"/>
  <c r="AB1132" i="7"/>
  <c r="AA1137" i="7"/>
  <c r="AJ1137" i="7" s="1"/>
  <c r="AB1137" i="7"/>
  <c r="AA1139" i="7"/>
  <c r="AJ1139" i="7" s="1"/>
  <c r="AB1139" i="7"/>
  <c r="AA1142" i="7"/>
  <c r="AJ1142" i="7" s="1"/>
  <c r="AB1142" i="7"/>
  <c r="AA1147" i="7"/>
  <c r="AJ1147" i="7" s="1"/>
  <c r="AB1147" i="7"/>
  <c r="AA1148" i="7"/>
  <c r="AJ1148" i="7" s="1"/>
  <c r="AB1148" i="7"/>
  <c r="AA1154" i="7"/>
  <c r="AJ1154" i="7" s="1"/>
  <c r="AB1154" i="7"/>
  <c r="AA1157" i="7"/>
  <c r="AJ1157" i="7" s="1"/>
  <c r="AB1157" i="7"/>
  <c r="AA1159" i="7"/>
  <c r="AJ1159" i="7" s="1"/>
  <c r="AB1159" i="7"/>
  <c r="AA1161" i="7"/>
  <c r="AJ1161" i="7" s="1"/>
  <c r="AB1161" i="7"/>
  <c r="AA1166" i="7"/>
  <c r="AJ1166" i="7" s="1"/>
  <c r="AB1166" i="7"/>
  <c r="AA1172" i="7"/>
  <c r="AJ1172" i="7" s="1"/>
  <c r="AB1172" i="7"/>
  <c r="AA1177" i="7"/>
  <c r="AJ1177" i="7" s="1"/>
  <c r="AB1177" i="7"/>
  <c r="AA1182" i="7"/>
  <c r="AJ1182" i="7" s="1"/>
  <c r="AB1182" i="7"/>
  <c r="AA1185" i="7"/>
  <c r="AJ1185" i="7" s="1"/>
  <c r="AB1185" i="7"/>
  <c r="AA1190" i="7"/>
  <c r="AJ1190" i="7" s="1"/>
  <c r="AB1190" i="7"/>
  <c r="AA1192" i="7"/>
  <c r="AJ1192" i="7" s="1"/>
  <c r="AB1192" i="7"/>
  <c r="AA1195" i="7"/>
  <c r="AJ1195" i="7" s="1"/>
  <c r="AB1195" i="7"/>
  <c r="AA1199" i="7"/>
  <c r="AJ1199" i="7" s="1"/>
  <c r="AB1199" i="7"/>
  <c r="AA1202" i="7"/>
  <c r="AJ1202" i="7" s="1"/>
  <c r="AB1202" i="7"/>
  <c r="AQ1251" i="7"/>
  <c r="AQ1250" i="7"/>
  <c r="AQ1249" i="7"/>
  <c r="AQ1248" i="7"/>
  <c r="AQ1247" i="7"/>
  <c r="AQ1246" i="7"/>
  <c r="AQ1245" i="7"/>
  <c r="AQ1244" i="7"/>
  <c r="AQ1243" i="7"/>
  <c r="AQ1242" i="7"/>
  <c r="AQ1241" i="7"/>
  <c r="AQ1240" i="7"/>
  <c r="AQ1239" i="7"/>
  <c r="AQ1238" i="7"/>
  <c r="AQ1237" i="7"/>
  <c r="AQ1236" i="7"/>
  <c r="AQ1235" i="7"/>
  <c r="AQ1234" i="7"/>
  <c r="AQ1233" i="7"/>
  <c r="AQ1232" i="7"/>
  <c r="AQ1231" i="7"/>
  <c r="AQ1230" i="7"/>
  <c r="AQ1229" i="7"/>
  <c r="AQ1228" i="7"/>
  <c r="AQ1227" i="7"/>
  <c r="AQ1226" i="7"/>
  <c r="AQ1225" i="7"/>
  <c r="AQ1224" i="7"/>
  <c r="AQ1223" i="7"/>
  <c r="AQ1222" i="7"/>
  <c r="AQ1221" i="7"/>
  <c r="AQ1220" i="7"/>
  <c r="AQ1219" i="7"/>
  <c r="AQ1218" i="7"/>
  <c r="AQ1217" i="7"/>
  <c r="AQ1216" i="7"/>
  <c r="AQ1215" i="7"/>
  <c r="AQ1214" i="7"/>
  <c r="AQ1213" i="7"/>
  <c r="AQ1212" i="7"/>
  <c r="AQ1211" i="7"/>
  <c r="AQ1210" i="7"/>
  <c r="AQ1209" i="7"/>
  <c r="AQ1208" i="7"/>
  <c r="AQ1207" i="7"/>
  <c r="AQ1206" i="7"/>
  <c r="AQ1205" i="7"/>
  <c r="AQ1204" i="7"/>
  <c r="AQ1203" i="7"/>
  <c r="AQ1202" i="7"/>
  <c r="AA1205" i="7"/>
  <c r="AJ1205" i="7" s="1"/>
  <c r="AB1205" i="7"/>
  <c r="AA883" i="7"/>
  <c r="AJ883" i="7" s="1"/>
  <c r="AB883" i="7"/>
  <c r="AA884" i="7"/>
  <c r="AJ884" i="7" s="1"/>
  <c r="AB884" i="7"/>
  <c r="AA885" i="7"/>
  <c r="AJ885" i="7" s="1"/>
  <c r="AB885" i="7"/>
  <c r="AA886" i="7"/>
  <c r="AJ886" i="7" s="1"/>
  <c r="AB886" i="7"/>
  <c r="AA887" i="7"/>
  <c r="AJ887" i="7" s="1"/>
  <c r="AB887" i="7"/>
  <c r="AA888" i="7"/>
  <c r="AJ888" i="7" s="1"/>
  <c r="AB888" i="7"/>
  <c r="AA889" i="7"/>
  <c r="AJ889" i="7" s="1"/>
  <c r="AB889" i="7"/>
  <c r="AA890" i="7"/>
  <c r="AJ890" i="7" s="1"/>
  <c r="AB890" i="7"/>
  <c r="AA891" i="7"/>
  <c r="AJ891" i="7" s="1"/>
  <c r="AB891" i="7"/>
  <c r="AA892" i="7"/>
  <c r="AJ892" i="7" s="1"/>
  <c r="AB892" i="7"/>
  <c r="AA893" i="7"/>
  <c r="AJ893" i="7" s="1"/>
  <c r="AB893" i="7"/>
  <c r="AA894" i="7"/>
  <c r="AJ894" i="7" s="1"/>
  <c r="AB894" i="7"/>
  <c r="AA895" i="7"/>
  <c r="AJ895" i="7" s="1"/>
  <c r="AB895" i="7"/>
  <c r="AA896" i="7"/>
  <c r="AJ896" i="7" s="1"/>
  <c r="AB896" i="7"/>
  <c r="AA897" i="7"/>
  <c r="AJ897" i="7" s="1"/>
  <c r="AB897" i="7"/>
  <c r="AA898" i="7"/>
  <c r="AJ898" i="7" s="1"/>
  <c r="AB898" i="7"/>
  <c r="AA899" i="7"/>
  <c r="AJ899" i="7" s="1"/>
  <c r="AB899" i="7"/>
  <c r="AA900" i="7"/>
  <c r="AJ900" i="7" s="1"/>
  <c r="AB900" i="7"/>
  <c r="AA901" i="7"/>
  <c r="AJ901" i="7" s="1"/>
  <c r="AB901" i="7"/>
  <c r="AA902" i="7"/>
  <c r="AJ902" i="7" s="1"/>
  <c r="AB902" i="7"/>
  <c r="AQ951" i="7"/>
  <c r="AQ950" i="7"/>
  <c r="AQ949" i="7"/>
  <c r="AQ948" i="7"/>
  <c r="AQ947" i="7"/>
  <c r="AQ946" i="7"/>
  <c r="AQ945" i="7"/>
  <c r="AQ944" i="7"/>
  <c r="AQ943" i="7"/>
  <c r="AQ942" i="7"/>
  <c r="AQ941" i="7"/>
  <c r="AQ940" i="7"/>
  <c r="AQ939" i="7"/>
  <c r="AQ938" i="7"/>
  <c r="AQ937" i="7"/>
  <c r="AQ936" i="7"/>
  <c r="AQ935" i="7"/>
  <c r="AQ934" i="7"/>
  <c r="AQ933" i="7"/>
  <c r="AQ932" i="7"/>
  <c r="AQ931" i="7"/>
  <c r="AQ930" i="7"/>
  <c r="AQ929" i="7"/>
  <c r="AQ928" i="7"/>
  <c r="AQ927" i="7"/>
  <c r="AQ926" i="7"/>
  <c r="AQ925" i="7"/>
  <c r="AQ924" i="7"/>
  <c r="AQ923" i="7"/>
  <c r="AQ922" i="7"/>
  <c r="AQ921" i="7"/>
  <c r="AQ920" i="7"/>
  <c r="AQ919" i="7"/>
  <c r="AQ918" i="7"/>
  <c r="AQ917" i="7"/>
  <c r="AQ916" i="7"/>
  <c r="AQ915" i="7"/>
  <c r="AQ914" i="7"/>
  <c r="AQ913" i="7"/>
  <c r="AQ912" i="7"/>
  <c r="AQ911" i="7"/>
  <c r="AQ910" i="7"/>
  <c r="AQ909" i="7"/>
  <c r="AQ908" i="7"/>
  <c r="AQ907" i="7"/>
  <c r="AQ906" i="7"/>
  <c r="AQ905" i="7"/>
  <c r="AQ904" i="7"/>
  <c r="AQ903" i="7"/>
  <c r="AQ902" i="7"/>
  <c r="AA903" i="7"/>
  <c r="AJ903" i="7" s="1"/>
  <c r="AB903" i="7"/>
  <c r="AA904" i="7"/>
  <c r="AJ904" i="7" s="1"/>
  <c r="AB904" i="7"/>
  <c r="AA905" i="7"/>
  <c r="AJ905" i="7" s="1"/>
  <c r="AB905" i="7"/>
  <c r="AA906" i="7"/>
  <c r="AJ906" i="7" s="1"/>
  <c r="AB906" i="7"/>
  <c r="AA907" i="7"/>
  <c r="AJ907" i="7" s="1"/>
  <c r="AB907" i="7"/>
  <c r="AA908" i="7"/>
  <c r="AJ908" i="7" s="1"/>
  <c r="AB908" i="7"/>
  <c r="AA909" i="7"/>
  <c r="AJ909" i="7" s="1"/>
  <c r="AB909" i="7"/>
  <c r="AA911" i="7"/>
  <c r="AJ911" i="7" s="1"/>
  <c r="AB911" i="7"/>
  <c r="AA913" i="7"/>
  <c r="AJ913" i="7" s="1"/>
  <c r="AB913" i="7"/>
  <c r="AA917" i="7"/>
  <c r="AJ917" i="7" s="1"/>
  <c r="AB917" i="7"/>
  <c r="AA918" i="7"/>
  <c r="AJ918" i="7" s="1"/>
  <c r="AB918" i="7"/>
  <c r="AA919" i="7"/>
  <c r="AJ919" i="7" s="1"/>
  <c r="AB919" i="7"/>
  <c r="AA921" i="7"/>
  <c r="AJ921" i="7" s="1"/>
  <c r="AB921" i="7"/>
  <c r="AA923" i="7"/>
  <c r="AJ923" i="7" s="1"/>
  <c r="AB923" i="7"/>
  <c r="AA924" i="7"/>
  <c r="AJ924" i="7" s="1"/>
  <c r="AB924" i="7"/>
  <c r="AA925" i="7"/>
  <c r="AJ925" i="7" s="1"/>
  <c r="AB925" i="7"/>
  <c r="AA926" i="7"/>
  <c r="AJ926" i="7" s="1"/>
  <c r="AB926" i="7"/>
  <c r="AA927" i="7"/>
  <c r="AJ927" i="7" s="1"/>
  <c r="AB927" i="7"/>
  <c r="AA928" i="7"/>
  <c r="AJ928" i="7" s="1"/>
  <c r="AB928" i="7"/>
  <c r="AA931" i="7"/>
  <c r="AJ931" i="7" s="1"/>
  <c r="AB931" i="7"/>
  <c r="AA933" i="7"/>
  <c r="AJ933" i="7" s="1"/>
  <c r="AB933" i="7"/>
  <c r="AA935" i="7"/>
  <c r="AJ935" i="7" s="1"/>
  <c r="AB935" i="7"/>
  <c r="AA936" i="7"/>
  <c r="AJ936" i="7" s="1"/>
  <c r="AB936" i="7"/>
  <c r="AA940" i="7"/>
  <c r="AJ940" i="7" s="1"/>
  <c r="AB940" i="7"/>
  <c r="AA944" i="7"/>
  <c r="AJ944" i="7" s="1"/>
  <c r="AB944" i="7"/>
  <c r="AA946" i="7"/>
  <c r="AJ946" i="7" s="1"/>
  <c r="AB946" i="7"/>
  <c r="AA949" i="7"/>
  <c r="AJ949" i="7" s="1"/>
  <c r="AB949" i="7"/>
  <c r="AA951" i="7"/>
  <c r="AJ951" i="7" s="1"/>
  <c r="AB951" i="7"/>
  <c r="AA952" i="7"/>
  <c r="AJ952" i="7" s="1"/>
  <c r="AB952" i="7"/>
  <c r="AQ1001" i="7"/>
  <c r="AQ1000" i="7"/>
  <c r="AQ999" i="7"/>
  <c r="AQ998" i="7"/>
  <c r="AQ997" i="7"/>
  <c r="AQ996" i="7"/>
  <c r="AQ995" i="7"/>
  <c r="AQ994" i="7"/>
  <c r="AQ993" i="7"/>
  <c r="AQ992" i="7"/>
  <c r="AQ991" i="7"/>
  <c r="AQ990" i="7"/>
  <c r="AQ989" i="7"/>
  <c r="AQ988" i="7"/>
  <c r="AQ987" i="7"/>
  <c r="AQ986" i="7"/>
  <c r="AQ985" i="7"/>
  <c r="AQ984" i="7"/>
  <c r="AQ983" i="7"/>
  <c r="AQ982" i="7"/>
  <c r="AQ981" i="7"/>
  <c r="AQ980" i="7"/>
  <c r="AQ979" i="7"/>
  <c r="AQ978" i="7"/>
  <c r="AQ977" i="7"/>
  <c r="AQ976" i="7"/>
  <c r="AQ975" i="7"/>
  <c r="AQ974" i="7"/>
  <c r="AQ973" i="7"/>
  <c r="AQ972" i="7"/>
  <c r="AQ971" i="7"/>
  <c r="AQ970" i="7"/>
  <c r="AQ969" i="7"/>
  <c r="AQ968" i="7"/>
  <c r="AQ967" i="7"/>
  <c r="AQ966" i="7"/>
  <c r="AQ965" i="7"/>
  <c r="AQ964" i="7"/>
  <c r="AQ963" i="7"/>
  <c r="AQ962" i="7"/>
  <c r="AQ961" i="7"/>
  <c r="AQ960" i="7"/>
  <c r="AQ959" i="7"/>
  <c r="AQ958" i="7"/>
  <c r="AQ957" i="7"/>
  <c r="AQ956" i="7"/>
  <c r="AQ955" i="7"/>
  <c r="AQ954" i="7"/>
  <c r="AQ953" i="7"/>
  <c r="AQ952" i="7"/>
  <c r="AA955" i="7"/>
  <c r="AJ955" i="7" s="1"/>
  <c r="AB955" i="7"/>
  <c r="AA957" i="7"/>
  <c r="AJ957" i="7" s="1"/>
  <c r="AB957" i="7"/>
  <c r="AA960" i="7"/>
  <c r="AJ960" i="7" s="1"/>
  <c r="AB960" i="7"/>
  <c r="AA962" i="7"/>
  <c r="AJ962" i="7" s="1"/>
  <c r="AB962" i="7"/>
  <c r="AA964" i="7"/>
  <c r="AJ964" i="7" s="1"/>
  <c r="AB964" i="7"/>
  <c r="AA969" i="7"/>
  <c r="AJ969" i="7" s="1"/>
  <c r="AB969" i="7"/>
  <c r="AA974" i="7"/>
  <c r="AJ974" i="7" s="1"/>
  <c r="AB974" i="7"/>
  <c r="AA984" i="7"/>
  <c r="AJ984" i="7" s="1"/>
  <c r="AB984" i="7"/>
  <c r="AA986" i="7"/>
  <c r="AJ986" i="7" s="1"/>
  <c r="AB986" i="7"/>
  <c r="AA988" i="7"/>
  <c r="AJ988" i="7" s="1"/>
  <c r="AB988" i="7"/>
  <c r="AA991" i="7"/>
  <c r="AJ991" i="7" s="1"/>
  <c r="AB991" i="7"/>
  <c r="AA994" i="7"/>
  <c r="AJ994" i="7" s="1"/>
  <c r="AB994" i="7"/>
  <c r="AA996" i="7"/>
  <c r="AJ996" i="7" s="1"/>
  <c r="AB996" i="7"/>
  <c r="AA998" i="7"/>
  <c r="AJ998" i="7" s="1"/>
  <c r="AB998" i="7"/>
  <c r="AA1001" i="7"/>
  <c r="AJ1001" i="7" s="1"/>
  <c r="AB1001" i="7"/>
  <c r="AA1005" i="7"/>
  <c r="AJ1005" i="7" s="1"/>
  <c r="AB1005" i="7"/>
  <c r="AA1010" i="7"/>
  <c r="AJ1010" i="7" s="1"/>
  <c r="AB1010" i="7"/>
  <c r="AA1015" i="7"/>
  <c r="AJ1015" i="7" s="1"/>
  <c r="AB1015" i="7"/>
  <c r="AA1018" i="7"/>
  <c r="AJ1018" i="7" s="1"/>
  <c r="AB1018" i="7"/>
  <c r="AA1022" i="7"/>
  <c r="AJ1022" i="7" s="1"/>
  <c r="AB1022" i="7"/>
  <c r="AA1025" i="7"/>
  <c r="AJ1025" i="7" s="1"/>
  <c r="AB1025" i="7"/>
  <c r="AA1028" i="7"/>
  <c r="AJ1028" i="7" s="1"/>
  <c r="AB1028" i="7"/>
  <c r="AA1030" i="7"/>
  <c r="AJ1030" i="7" s="1"/>
  <c r="AB1030" i="7"/>
  <c r="AA1033" i="7"/>
  <c r="AJ1033" i="7" s="1"/>
  <c r="AB1033" i="7"/>
  <c r="AA1036" i="7"/>
  <c r="AJ1036" i="7" s="1"/>
  <c r="AB1036" i="7"/>
  <c r="AA1038" i="7"/>
  <c r="AJ1038" i="7" s="1"/>
  <c r="AB1038" i="7"/>
  <c r="AA1040" i="7"/>
  <c r="AJ1040" i="7" s="1"/>
  <c r="AB1040" i="7"/>
  <c r="AA1045" i="7"/>
  <c r="AJ1045" i="7" s="1"/>
  <c r="AB1045" i="7"/>
  <c r="AA1048" i="7"/>
  <c r="AJ1048" i="7" s="1"/>
  <c r="AB1048" i="7"/>
  <c r="AA1050" i="7"/>
  <c r="AJ1050" i="7" s="1"/>
  <c r="AB1050" i="7"/>
  <c r="AA1084" i="7"/>
  <c r="AJ1084" i="7" s="1"/>
  <c r="AB1084" i="7"/>
  <c r="AA1091" i="7"/>
  <c r="AJ1091" i="7" s="1"/>
  <c r="AB1091" i="7"/>
  <c r="AA1094" i="7"/>
  <c r="AJ1094" i="7" s="1"/>
  <c r="AB1094" i="7"/>
  <c r="AA1096" i="7"/>
  <c r="AJ1096" i="7" s="1"/>
  <c r="AB1096" i="7"/>
  <c r="AA1099" i="7"/>
  <c r="AJ1099" i="7" s="1"/>
  <c r="AB1099" i="7"/>
  <c r="AA1102" i="7"/>
  <c r="AJ1102" i="7" s="1"/>
  <c r="AB1102" i="7"/>
  <c r="AQ1151" i="7"/>
  <c r="AQ1150" i="7"/>
  <c r="AQ1149" i="7"/>
  <c r="AQ1148" i="7"/>
  <c r="AQ1147" i="7"/>
  <c r="AQ1146" i="7"/>
  <c r="AQ1145" i="7"/>
  <c r="AQ1144" i="7"/>
  <c r="AQ1143" i="7"/>
  <c r="AQ1142" i="7"/>
  <c r="AQ1141" i="7"/>
  <c r="AQ1140" i="7"/>
  <c r="AQ1139" i="7"/>
  <c r="AQ1138" i="7"/>
  <c r="AQ1137" i="7"/>
  <c r="AQ1136" i="7"/>
  <c r="AQ1135" i="7"/>
  <c r="AQ1134" i="7"/>
  <c r="AQ1133" i="7"/>
  <c r="AQ1132" i="7"/>
  <c r="AQ1131" i="7"/>
  <c r="AQ1130" i="7"/>
  <c r="AQ1129" i="7"/>
  <c r="AQ1128" i="7"/>
  <c r="AQ1127" i="7"/>
  <c r="AQ1126" i="7"/>
  <c r="AQ1125" i="7"/>
  <c r="AQ1124" i="7"/>
  <c r="AQ1123" i="7"/>
  <c r="AQ1122" i="7"/>
  <c r="AQ1121" i="7"/>
  <c r="AQ1120" i="7"/>
  <c r="AQ1119" i="7"/>
  <c r="AQ1118" i="7"/>
  <c r="AQ1117" i="7"/>
  <c r="AQ1116" i="7"/>
  <c r="AQ1115" i="7"/>
  <c r="AQ1114" i="7"/>
  <c r="AQ1113" i="7"/>
  <c r="AQ1112" i="7"/>
  <c r="AQ1111" i="7"/>
  <c r="AQ1110" i="7"/>
  <c r="AQ1109" i="7"/>
  <c r="AQ1108" i="7"/>
  <c r="AQ1107" i="7"/>
  <c r="AQ1106" i="7"/>
  <c r="AQ1105" i="7"/>
  <c r="AQ1104" i="7"/>
  <c r="AQ1103" i="7"/>
  <c r="AQ1102" i="7"/>
  <c r="AA1104" i="7"/>
  <c r="AJ1104" i="7" s="1"/>
  <c r="AB1104" i="7"/>
  <c r="AA1106" i="7"/>
  <c r="AJ1106" i="7" s="1"/>
  <c r="AB1106" i="7"/>
  <c r="AA1114" i="7"/>
  <c r="AJ1114" i="7" s="1"/>
  <c r="AB1114" i="7"/>
  <c r="AA1116" i="7"/>
  <c r="AJ1116" i="7" s="1"/>
  <c r="AB1116" i="7"/>
  <c r="AA1119" i="7"/>
  <c r="AJ1119" i="7" s="1"/>
  <c r="AB1119" i="7"/>
  <c r="AA1124" i="7"/>
  <c r="AJ1124" i="7" s="1"/>
  <c r="AB1124" i="7"/>
  <c r="AA1127" i="7"/>
  <c r="AJ1127" i="7" s="1"/>
  <c r="AB1127" i="7"/>
  <c r="AA1131" i="7"/>
  <c r="AJ1131" i="7" s="1"/>
  <c r="AB1131" i="7"/>
  <c r="AA1133" i="7"/>
  <c r="AJ1133" i="7" s="1"/>
  <c r="AB1133" i="7"/>
  <c r="AA1135" i="7"/>
  <c r="AJ1135" i="7" s="1"/>
  <c r="AB1135" i="7"/>
  <c r="AA1141" i="7"/>
  <c r="AJ1141" i="7" s="1"/>
  <c r="AB1141" i="7"/>
  <c r="AA1143" i="7"/>
  <c r="AJ1143" i="7" s="1"/>
  <c r="AB1143" i="7"/>
  <c r="AA1144" i="7"/>
  <c r="AJ1144" i="7" s="1"/>
  <c r="AB1144" i="7"/>
  <c r="AA1150" i="7"/>
  <c r="AJ1150" i="7" s="1"/>
  <c r="AB1150" i="7"/>
  <c r="AA1156" i="7"/>
  <c r="AJ1156" i="7" s="1"/>
  <c r="AB1156" i="7"/>
  <c r="AA1162" i="7"/>
  <c r="AJ1162" i="7" s="1"/>
  <c r="AB1162" i="7"/>
  <c r="AA1165" i="7"/>
  <c r="AJ1165" i="7" s="1"/>
  <c r="AB1165" i="7"/>
  <c r="AA1168" i="7"/>
  <c r="AJ1168" i="7" s="1"/>
  <c r="AB1168" i="7"/>
  <c r="AA1170" i="7"/>
  <c r="AJ1170" i="7" s="1"/>
  <c r="AB1170" i="7"/>
  <c r="AA1173" i="7"/>
  <c r="AJ1173" i="7" s="1"/>
  <c r="AB1173" i="7"/>
  <c r="AA1175" i="7"/>
  <c r="AJ1175" i="7" s="1"/>
  <c r="AB1175" i="7"/>
  <c r="AA1181" i="7"/>
  <c r="AJ1181" i="7" s="1"/>
  <c r="AB1181" i="7"/>
  <c r="AA1186" i="7"/>
  <c r="AJ1186" i="7" s="1"/>
  <c r="AB1186" i="7"/>
  <c r="AA1189" i="7"/>
  <c r="AJ1189" i="7" s="1"/>
  <c r="AB1189" i="7"/>
  <c r="AA1193" i="7"/>
  <c r="AJ1193" i="7" s="1"/>
  <c r="AB1193" i="7"/>
  <c r="AA1196" i="7"/>
  <c r="AJ1196" i="7" s="1"/>
  <c r="AB1196" i="7"/>
  <c r="AA1198" i="7"/>
  <c r="AJ1198" i="7" s="1"/>
  <c r="AB1198" i="7"/>
  <c r="AA1201" i="7"/>
  <c r="AJ1201" i="7" s="1"/>
  <c r="AB1201" i="7"/>
  <c r="AA1208" i="7"/>
  <c r="AJ1208" i="7" s="1"/>
  <c r="AB1208" i="7"/>
  <c r="AA1209" i="7"/>
  <c r="AJ1209" i="7" s="1"/>
  <c r="AB1209" i="7"/>
  <c r="AA1210" i="7"/>
  <c r="AJ1210" i="7" s="1"/>
  <c r="AB1210" i="7"/>
  <c r="AA1211" i="7"/>
  <c r="AJ1211" i="7" s="1"/>
  <c r="AB1211" i="7"/>
  <c r="AA1212" i="7"/>
  <c r="AJ1212" i="7" s="1"/>
  <c r="AB1212" i="7"/>
  <c r="AA1213" i="7"/>
  <c r="AJ1213" i="7" s="1"/>
  <c r="AB1213" i="7"/>
  <c r="AA1214" i="7"/>
  <c r="AJ1214" i="7" s="1"/>
  <c r="AB1214" i="7"/>
  <c r="AA1215" i="7"/>
  <c r="AJ1215" i="7" s="1"/>
  <c r="AB1215" i="7"/>
  <c r="AA1216" i="7"/>
  <c r="AJ1216" i="7" s="1"/>
  <c r="AB1216" i="7"/>
  <c r="AA1217" i="7"/>
  <c r="AJ1217" i="7" s="1"/>
  <c r="AB1217" i="7"/>
  <c r="AA1218" i="7"/>
  <c r="AJ1218" i="7" s="1"/>
  <c r="AB1218" i="7"/>
  <c r="AA1219" i="7"/>
  <c r="AJ1219" i="7" s="1"/>
  <c r="AB1219" i="7"/>
  <c r="AA1220" i="7"/>
  <c r="AJ1220" i="7" s="1"/>
  <c r="AB1220" i="7"/>
  <c r="AA1221" i="7"/>
  <c r="AJ1221" i="7" s="1"/>
  <c r="AB1221" i="7"/>
  <c r="AA1222" i="7"/>
  <c r="AJ1222" i="7" s="1"/>
  <c r="AB1222" i="7"/>
  <c r="AA1223" i="7"/>
  <c r="AJ1223" i="7" s="1"/>
  <c r="AB1223" i="7"/>
  <c r="AA1224" i="7"/>
  <c r="AJ1224" i="7" s="1"/>
  <c r="AB1224" i="7"/>
  <c r="AA1225" i="7"/>
  <c r="AJ1225" i="7" s="1"/>
  <c r="AB1225" i="7"/>
  <c r="AA1226" i="7"/>
  <c r="AJ1226" i="7" s="1"/>
  <c r="AB1226" i="7"/>
  <c r="AA1227" i="7"/>
  <c r="AJ1227" i="7" s="1"/>
  <c r="AB1227" i="7"/>
  <c r="AA1228" i="7"/>
  <c r="AJ1228" i="7" s="1"/>
  <c r="AB1228" i="7"/>
  <c r="AA1229" i="7"/>
  <c r="AJ1229" i="7" s="1"/>
  <c r="AB1229" i="7"/>
  <c r="AA1230" i="7"/>
  <c r="AJ1230" i="7" s="1"/>
  <c r="AB1230" i="7"/>
  <c r="AA1231" i="7"/>
  <c r="AJ1231" i="7" s="1"/>
  <c r="AB1231" i="7"/>
  <c r="AA1232" i="7"/>
  <c r="AJ1232" i="7" s="1"/>
  <c r="AB1232" i="7"/>
  <c r="AA1233" i="7"/>
  <c r="AJ1233" i="7" s="1"/>
  <c r="AB1233" i="7"/>
  <c r="AA1234" i="7"/>
  <c r="AJ1234" i="7" s="1"/>
  <c r="AB1234" i="7"/>
  <c r="AA1235" i="7"/>
  <c r="AJ1235" i="7" s="1"/>
  <c r="AB1235" i="7"/>
  <c r="AA1236" i="7"/>
  <c r="AJ1236" i="7" s="1"/>
  <c r="AB1236" i="7"/>
  <c r="AA1237" i="7"/>
  <c r="AJ1237" i="7" s="1"/>
  <c r="AB1237" i="7"/>
  <c r="AA1238" i="7"/>
  <c r="AJ1238" i="7" s="1"/>
  <c r="AB1238" i="7"/>
  <c r="AA1239" i="7"/>
  <c r="AJ1239" i="7" s="1"/>
  <c r="AB1239" i="7"/>
  <c r="AA1240" i="7"/>
  <c r="AJ1240" i="7" s="1"/>
  <c r="AB1240" i="7"/>
  <c r="AA1241" i="7"/>
  <c r="AJ1241" i="7" s="1"/>
  <c r="AB1241" i="7"/>
  <c r="AA1242" i="7"/>
  <c r="AJ1242" i="7" s="1"/>
  <c r="AB1242" i="7"/>
  <c r="AA1243" i="7"/>
  <c r="AJ1243" i="7" s="1"/>
  <c r="AB1243" i="7"/>
  <c r="AA1244" i="7"/>
  <c r="AJ1244" i="7" s="1"/>
  <c r="AB1244" i="7"/>
  <c r="AA1245" i="7"/>
  <c r="AJ1245" i="7" s="1"/>
  <c r="AB1245" i="7"/>
  <c r="AA1246" i="7"/>
  <c r="AJ1246" i="7" s="1"/>
  <c r="AB1246" i="7"/>
  <c r="AA1247" i="7"/>
  <c r="AJ1247" i="7" s="1"/>
  <c r="AB1247" i="7"/>
  <c r="AA1248" i="7"/>
  <c r="AJ1248" i="7" s="1"/>
  <c r="AB1248" i="7"/>
  <c r="AA1249" i="7"/>
  <c r="AJ1249" i="7" s="1"/>
  <c r="AB1249" i="7"/>
  <c r="AA1250" i="7"/>
  <c r="AJ1250" i="7" s="1"/>
  <c r="AB1250" i="7"/>
  <c r="AA1251" i="7"/>
  <c r="AJ1251" i="7" s="1"/>
  <c r="AB1251" i="7"/>
  <c r="AA1252" i="7"/>
  <c r="AJ1252" i="7" s="1"/>
  <c r="AB1252" i="7"/>
  <c r="AQ1301" i="7"/>
  <c r="AQ1300" i="7"/>
  <c r="AQ1299" i="7"/>
  <c r="AQ1298" i="7"/>
  <c r="AQ1297" i="7"/>
  <c r="AQ1296" i="7"/>
  <c r="AQ1295" i="7"/>
  <c r="AQ1294" i="7"/>
  <c r="AQ1293" i="7"/>
  <c r="AQ1292" i="7"/>
  <c r="AQ1291" i="7"/>
  <c r="AQ1290" i="7"/>
  <c r="AQ1289" i="7"/>
  <c r="AQ1288" i="7"/>
  <c r="AQ1287" i="7"/>
  <c r="AQ1286" i="7"/>
  <c r="AQ1285" i="7"/>
  <c r="AQ1284" i="7"/>
  <c r="AQ1283" i="7"/>
  <c r="AQ1282" i="7"/>
  <c r="AQ1281" i="7"/>
  <c r="AQ1280" i="7"/>
  <c r="AQ1279" i="7"/>
  <c r="AQ1278" i="7"/>
  <c r="AQ1277" i="7"/>
  <c r="AQ1276" i="7"/>
  <c r="AQ1275" i="7"/>
  <c r="AQ1274" i="7"/>
  <c r="AQ1273" i="7"/>
  <c r="AQ1272" i="7"/>
  <c r="AQ1271" i="7"/>
  <c r="AQ1270" i="7"/>
  <c r="AQ1269" i="7"/>
  <c r="AQ1268" i="7"/>
  <c r="AQ1267" i="7"/>
  <c r="AQ1266" i="7"/>
  <c r="AQ1265" i="7"/>
  <c r="AQ1264" i="7"/>
  <c r="AQ1263" i="7"/>
  <c r="AQ1262" i="7"/>
  <c r="AQ1261" i="7"/>
  <c r="AQ1260" i="7"/>
  <c r="AQ1259" i="7"/>
  <c r="AQ1258" i="7"/>
  <c r="AQ1257" i="7"/>
  <c r="AQ1256" i="7"/>
  <c r="AQ1255" i="7"/>
  <c r="AQ1254" i="7"/>
  <c r="AQ1253" i="7"/>
  <c r="AQ1252" i="7"/>
  <c r="AA1253" i="7"/>
  <c r="AJ1253" i="7" s="1"/>
  <c r="AB1253" i="7"/>
  <c r="AA1254" i="7"/>
  <c r="AJ1254" i="7" s="1"/>
  <c r="AB1254" i="7"/>
  <c r="AA1255" i="7"/>
  <c r="AJ1255" i="7" s="1"/>
  <c r="AB1255" i="7"/>
  <c r="AA1256" i="7"/>
  <c r="AJ1256" i="7" s="1"/>
  <c r="AB1256" i="7"/>
  <c r="AA1257" i="7"/>
  <c r="AJ1257" i="7" s="1"/>
  <c r="AB1257" i="7"/>
  <c r="AA1258" i="7"/>
  <c r="AJ1258" i="7" s="1"/>
  <c r="AB1258" i="7"/>
  <c r="AA1259" i="7"/>
  <c r="AJ1259" i="7" s="1"/>
  <c r="AB1259" i="7"/>
  <c r="AA1260" i="7"/>
  <c r="AJ1260" i="7" s="1"/>
  <c r="AB1260" i="7"/>
  <c r="AA1261" i="7"/>
  <c r="AJ1261" i="7" s="1"/>
  <c r="AB1261" i="7"/>
  <c r="AA1262" i="7"/>
  <c r="AJ1262" i="7" s="1"/>
  <c r="AB1262" i="7"/>
  <c r="AA1263" i="7"/>
  <c r="AJ1263" i="7" s="1"/>
  <c r="AB1263" i="7"/>
  <c r="AA1264" i="7"/>
  <c r="AJ1264" i="7" s="1"/>
  <c r="AB1264" i="7"/>
  <c r="AA1265" i="7"/>
  <c r="AJ1265" i="7" s="1"/>
  <c r="AB1265" i="7"/>
  <c r="AA1266" i="7"/>
  <c r="AJ1266" i="7" s="1"/>
  <c r="AB1266" i="7"/>
  <c r="AA1267" i="7"/>
  <c r="AJ1267" i="7" s="1"/>
  <c r="AB1267" i="7"/>
  <c r="AA1268" i="7"/>
  <c r="AJ1268" i="7" s="1"/>
  <c r="AB1268" i="7"/>
  <c r="AA1269" i="7"/>
  <c r="AJ1269" i="7" s="1"/>
  <c r="AB1269" i="7"/>
  <c r="AA1270" i="7"/>
  <c r="AJ1270" i="7" s="1"/>
  <c r="AB1270" i="7"/>
  <c r="AA1271" i="7"/>
  <c r="AJ1271" i="7" s="1"/>
  <c r="AB1271" i="7"/>
  <c r="AA1272" i="7"/>
  <c r="AJ1272" i="7" s="1"/>
  <c r="AB1272" i="7"/>
  <c r="AA1273" i="7"/>
  <c r="AJ1273" i="7" s="1"/>
  <c r="AB1273" i="7"/>
  <c r="AA1274" i="7"/>
  <c r="AJ1274" i="7" s="1"/>
  <c r="AB1274" i="7"/>
  <c r="AA1275" i="7"/>
  <c r="AJ1275" i="7" s="1"/>
  <c r="AB1275" i="7"/>
  <c r="AA1276" i="7"/>
  <c r="AJ1276" i="7" s="1"/>
  <c r="AB1276" i="7"/>
  <c r="AA1277" i="7"/>
  <c r="AJ1277" i="7" s="1"/>
  <c r="AB1277" i="7"/>
  <c r="AA1278" i="7"/>
  <c r="AJ1278" i="7" s="1"/>
  <c r="AB1278" i="7"/>
  <c r="AA1279" i="7"/>
  <c r="AJ1279" i="7" s="1"/>
  <c r="AB1279" i="7"/>
  <c r="AA1280" i="7"/>
  <c r="AJ1280" i="7" s="1"/>
  <c r="AB1280" i="7"/>
  <c r="AA1281" i="7"/>
  <c r="AJ1281" i="7" s="1"/>
  <c r="AB1281" i="7"/>
  <c r="AA1282" i="7"/>
  <c r="AJ1282" i="7" s="1"/>
  <c r="AB1282" i="7"/>
  <c r="AA1283" i="7"/>
  <c r="AJ1283" i="7" s="1"/>
  <c r="AB1283" i="7"/>
  <c r="AA1284" i="7"/>
  <c r="AJ1284" i="7" s="1"/>
  <c r="AB1284" i="7"/>
  <c r="AA1285" i="7"/>
  <c r="AJ1285" i="7" s="1"/>
  <c r="AB1285" i="7"/>
  <c r="AA1286" i="7"/>
  <c r="AJ1286" i="7" s="1"/>
  <c r="AB1286" i="7"/>
  <c r="AA1287" i="7"/>
  <c r="AJ1287" i="7" s="1"/>
  <c r="AB1287" i="7"/>
  <c r="AA1288" i="7"/>
  <c r="AJ1288" i="7" s="1"/>
  <c r="AB1288" i="7"/>
  <c r="AA1289" i="7"/>
  <c r="AJ1289" i="7" s="1"/>
  <c r="AB1289" i="7"/>
  <c r="AA1290" i="7"/>
  <c r="AJ1290" i="7" s="1"/>
  <c r="AB1290" i="7"/>
  <c r="AA1291" i="7"/>
  <c r="AJ1291" i="7" s="1"/>
  <c r="AB1291" i="7"/>
  <c r="AA1292" i="7"/>
  <c r="AJ1292" i="7" s="1"/>
  <c r="AB1292" i="7"/>
  <c r="AA1293" i="7"/>
  <c r="AJ1293" i="7" s="1"/>
  <c r="AB1293" i="7"/>
  <c r="AA1294" i="7"/>
  <c r="AJ1294" i="7" s="1"/>
  <c r="AB1294" i="7"/>
  <c r="AA1295" i="7"/>
  <c r="AJ1295" i="7" s="1"/>
  <c r="AB1295" i="7"/>
  <c r="AA1296" i="7"/>
  <c r="AJ1296" i="7" s="1"/>
  <c r="AB1296" i="7"/>
  <c r="AA1297" i="7"/>
  <c r="AJ1297" i="7" s="1"/>
  <c r="AB1297" i="7"/>
  <c r="AA1298" i="7"/>
  <c r="AJ1298" i="7" s="1"/>
  <c r="AB1298" i="7"/>
  <c r="AA1299" i="7"/>
  <c r="AJ1299" i="7" s="1"/>
  <c r="AB1299" i="7"/>
  <c r="AA1300" i="7"/>
  <c r="AJ1300" i="7" s="1"/>
  <c r="AB1300" i="7"/>
  <c r="AA1301" i="7"/>
  <c r="AJ1301" i="7" s="1"/>
  <c r="AB1301" i="7"/>
  <c r="AA1302" i="7"/>
  <c r="AJ1302" i="7" s="1"/>
  <c r="AB1302" i="7"/>
  <c r="AQ1351" i="7"/>
  <c r="AQ1350" i="7"/>
  <c r="AQ1349" i="7"/>
  <c r="AQ1348" i="7"/>
  <c r="AQ1347" i="7"/>
  <c r="AQ1346" i="7"/>
  <c r="AQ1345" i="7"/>
  <c r="AQ1344" i="7"/>
  <c r="AQ1343" i="7"/>
  <c r="AQ1342" i="7"/>
  <c r="AQ1341" i="7"/>
  <c r="AQ1340" i="7"/>
  <c r="AQ1339" i="7"/>
  <c r="AQ1338" i="7"/>
  <c r="AQ1337" i="7"/>
  <c r="AQ1336" i="7"/>
  <c r="AQ1335" i="7"/>
  <c r="AQ1334" i="7"/>
  <c r="AQ1333" i="7"/>
  <c r="AQ1332" i="7"/>
  <c r="AQ1331" i="7"/>
  <c r="AQ1330" i="7"/>
  <c r="AQ1329" i="7"/>
  <c r="AQ1328" i="7"/>
  <c r="AQ1327" i="7"/>
  <c r="AQ1326" i="7"/>
  <c r="AQ1325" i="7"/>
  <c r="AQ1324" i="7"/>
  <c r="AQ1323" i="7"/>
  <c r="AQ1322" i="7"/>
  <c r="AQ1321" i="7"/>
  <c r="AQ1320" i="7"/>
  <c r="AQ1319" i="7"/>
  <c r="AQ1318" i="7"/>
  <c r="AQ1317" i="7"/>
  <c r="AQ1316" i="7"/>
  <c r="AQ1315" i="7"/>
  <c r="AQ1314" i="7"/>
  <c r="AQ1313" i="7"/>
  <c r="AQ1312" i="7"/>
  <c r="AQ1311" i="7"/>
  <c r="AQ1310" i="7"/>
  <c r="AQ1309" i="7"/>
  <c r="AQ1308" i="7"/>
  <c r="AQ1307" i="7"/>
  <c r="AQ1306" i="7"/>
  <c r="AQ1305" i="7"/>
  <c r="AQ1304" i="7"/>
  <c r="AQ1303" i="7"/>
  <c r="AQ1302" i="7"/>
  <c r="AA1303" i="7"/>
  <c r="AJ1303" i="7" s="1"/>
  <c r="AB1303" i="7"/>
  <c r="AA1304" i="7"/>
  <c r="AJ1304" i="7" s="1"/>
  <c r="AB1304" i="7"/>
  <c r="AA1305" i="7"/>
  <c r="AJ1305" i="7" s="1"/>
  <c r="AB1305" i="7"/>
  <c r="AA1306" i="7"/>
  <c r="AJ1306" i="7" s="1"/>
  <c r="AB1306" i="7"/>
  <c r="AA1307" i="7"/>
  <c r="AJ1307" i="7" s="1"/>
  <c r="AB1307" i="7"/>
  <c r="AA1308" i="7"/>
  <c r="AJ1308" i="7" s="1"/>
  <c r="AB1308" i="7"/>
  <c r="AA1309" i="7"/>
  <c r="AJ1309" i="7" s="1"/>
  <c r="AB1309" i="7"/>
  <c r="AA1310" i="7"/>
  <c r="AJ1310" i="7" s="1"/>
  <c r="AB1310" i="7"/>
  <c r="AA1311" i="7"/>
  <c r="AJ1311" i="7" s="1"/>
  <c r="AB1311" i="7"/>
  <c r="AA1312" i="7"/>
  <c r="AJ1312" i="7" s="1"/>
  <c r="AB1312" i="7"/>
  <c r="AA1313" i="7"/>
  <c r="AJ1313" i="7" s="1"/>
  <c r="AB1313" i="7"/>
  <c r="AA1314" i="7"/>
  <c r="AJ1314" i="7" s="1"/>
  <c r="AB1314" i="7"/>
  <c r="AA1315" i="7"/>
  <c r="AJ1315" i="7" s="1"/>
  <c r="AB1315" i="7"/>
  <c r="AA1316" i="7"/>
  <c r="AJ1316" i="7" s="1"/>
  <c r="AB1316" i="7"/>
  <c r="AA1317" i="7"/>
  <c r="AJ1317" i="7" s="1"/>
  <c r="AB1317" i="7"/>
  <c r="AA1318" i="7"/>
  <c r="AJ1318" i="7" s="1"/>
  <c r="AB1318" i="7"/>
  <c r="AA1319" i="7"/>
  <c r="AJ1319" i="7" s="1"/>
  <c r="AB1319" i="7"/>
  <c r="AA1320" i="7"/>
  <c r="AJ1320" i="7" s="1"/>
  <c r="AB1320" i="7"/>
  <c r="AA1321" i="7"/>
  <c r="AJ1321" i="7" s="1"/>
  <c r="AB1321" i="7"/>
  <c r="AA1322" i="7"/>
  <c r="AJ1322" i="7" s="1"/>
  <c r="AB1322" i="7"/>
  <c r="AA1323" i="7"/>
  <c r="AJ1323" i="7" s="1"/>
  <c r="AB1323" i="7"/>
  <c r="AA1324" i="7"/>
  <c r="AJ1324" i="7" s="1"/>
  <c r="AB1324" i="7"/>
  <c r="AA1325" i="7"/>
  <c r="AJ1325" i="7" s="1"/>
  <c r="AB1325" i="7"/>
  <c r="AA1326" i="7"/>
  <c r="AJ1326" i="7" s="1"/>
  <c r="AB1326" i="7"/>
  <c r="AA1327" i="7"/>
  <c r="AJ1327" i="7" s="1"/>
  <c r="AB1327" i="7"/>
  <c r="AA1328" i="7"/>
  <c r="AJ1328" i="7" s="1"/>
  <c r="AB1328" i="7"/>
  <c r="AA1329" i="7"/>
  <c r="AJ1329" i="7" s="1"/>
  <c r="AB1329" i="7"/>
  <c r="AA1330" i="7"/>
  <c r="AJ1330" i="7" s="1"/>
  <c r="AB1330" i="7"/>
  <c r="AA1331" i="7"/>
  <c r="AJ1331" i="7" s="1"/>
  <c r="AB1331" i="7"/>
  <c r="AA1332" i="7"/>
  <c r="AJ1332" i="7" s="1"/>
  <c r="AB1332" i="7"/>
  <c r="AA1333" i="7"/>
  <c r="AJ1333" i="7" s="1"/>
  <c r="AB1333" i="7"/>
  <c r="AA1334" i="7"/>
  <c r="AJ1334" i="7" s="1"/>
  <c r="AB1334" i="7"/>
  <c r="AA1335" i="7"/>
  <c r="AJ1335" i="7" s="1"/>
  <c r="AB1335" i="7"/>
  <c r="AA1336" i="7"/>
  <c r="AJ1336" i="7" s="1"/>
  <c r="AB1336" i="7"/>
  <c r="AA1337" i="7"/>
  <c r="AJ1337" i="7" s="1"/>
  <c r="AB1337" i="7"/>
  <c r="AA1338" i="7"/>
  <c r="AJ1338" i="7" s="1"/>
  <c r="AB1338" i="7"/>
  <c r="AA1339" i="7"/>
  <c r="AJ1339" i="7" s="1"/>
  <c r="AB1339" i="7"/>
  <c r="AA1340" i="7"/>
  <c r="AJ1340" i="7" s="1"/>
  <c r="AB1340" i="7"/>
  <c r="AA1341" i="7"/>
  <c r="AJ1341" i="7" s="1"/>
  <c r="AB1341" i="7"/>
  <c r="AA1342" i="7"/>
  <c r="AJ1342" i="7" s="1"/>
  <c r="AB1342" i="7"/>
  <c r="AA1343" i="7"/>
  <c r="AJ1343" i="7" s="1"/>
  <c r="AB1343" i="7"/>
  <c r="AA1344" i="7"/>
  <c r="AJ1344" i="7" s="1"/>
  <c r="AB1344" i="7"/>
  <c r="AA1345" i="7"/>
  <c r="AJ1345" i="7" s="1"/>
  <c r="AB1345" i="7"/>
  <c r="AA1346" i="7"/>
  <c r="AJ1346" i="7" s="1"/>
  <c r="AB1346" i="7"/>
  <c r="AA1347" i="7"/>
  <c r="AJ1347" i="7" s="1"/>
  <c r="AB1347" i="7"/>
  <c r="AA1348" i="7"/>
  <c r="AJ1348" i="7" s="1"/>
  <c r="AB1348" i="7"/>
  <c r="AA1349" i="7"/>
  <c r="AJ1349" i="7" s="1"/>
  <c r="AB1349" i="7"/>
  <c r="AA1350" i="7"/>
  <c r="AJ1350" i="7" s="1"/>
  <c r="AB1350" i="7"/>
  <c r="AA1351" i="7"/>
  <c r="AJ1351" i="7" s="1"/>
  <c r="AB1351" i="7"/>
  <c r="AA1352" i="7"/>
  <c r="AJ1352" i="7" s="1"/>
  <c r="AB1352" i="7"/>
  <c r="AQ1401" i="7"/>
  <c r="AQ1400" i="7"/>
  <c r="AQ1399" i="7"/>
  <c r="AQ1398" i="7"/>
  <c r="AQ1397" i="7"/>
  <c r="AQ1396" i="7"/>
  <c r="AQ1395" i="7"/>
  <c r="AQ1394" i="7"/>
  <c r="AQ1393" i="7"/>
  <c r="AQ1392" i="7"/>
  <c r="AQ1391" i="7"/>
  <c r="AQ1390" i="7"/>
  <c r="AQ1389" i="7"/>
  <c r="AQ1388" i="7"/>
  <c r="AQ1387" i="7"/>
  <c r="AQ1386" i="7"/>
  <c r="AQ1385" i="7"/>
  <c r="AQ1384" i="7"/>
  <c r="AQ1383" i="7"/>
  <c r="AQ1382" i="7"/>
  <c r="AQ1381" i="7"/>
  <c r="AQ1380" i="7"/>
  <c r="AQ1379" i="7"/>
  <c r="AQ1378" i="7"/>
  <c r="AQ1377" i="7"/>
  <c r="AQ1376" i="7"/>
  <c r="AQ1375" i="7"/>
  <c r="AQ1374" i="7"/>
  <c r="AQ1373" i="7"/>
  <c r="AQ1372" i="7"/>
  <c r="AQ1371" i="7"/>
  <c r="AQ1370" i="7"/>
  <c r="AQ1369" i="7"/>
  <c r="AQ1368" i="7"/>
  <c r="AQ1367" i="7"/>
  <c r="AQ1366" i="7"/>
  <c r="AQ1365" i="7"/>
  <c r="AQ1364" i="7"/>
  <c r="AQ1363" i="7"/>
  <c r="AQ1362" i="7"/>
  <c r="AQ1361" i="7"/>
  <c r="AQ1360" i="7"/>
  <c r="AQ1359" i="7"/>
  <c r="AQ1358" i="7"/>
  <c r="AQ1357" i="7"/>
  <c r="AQ1356" i="7"/>
  <c r="AQ1355" i="7"/>
  <c r="AQ1354" i="7"/>
  <c r="AQ1353" i="7"/>
  <c r="AQ1352" i="7"/>
  <c r="AA1353" i="7"/>
  <c r="AJ1353" i="7" s="1"/>
  <c r="AB1353" i="7"/>
  <c r="AA1354" i="7"/>
  <c r="AJ1354" i="7" s="1"/>
  <c r="AB1354" i="7"/>
  <c r="AA1355" i="7"/>
  <c r="AJ1355" i="7" s="1"/>
  <c r="AB1355" i="7"/>
  <c r="AA1356" i="7"/>
  <c r="AJ1356" i="7" s="1"/>
  <c r="AB1356" i="7"/>
  <c r="AA1357" i="7"/>
  <c r="AJ1357" i="7" s="1"/>
  <c r="AB1357" i="7"/>
  <c r="AA1358" i="7"/>
  <c r="AJ1358" i="7" s="1"/>
  <c r="AB1358" i="7"/>
  <c r="AA1359" i="7"/>
  <c r="AJ1359" i="7" s="1"/>
  <c r="AB1359" i="7"/>
  <c r="AA1360" i="7"/>
  <c r="AJ1360" i="7" s="1"/>
  <c r="AB1360" i="7"/>
  <c r="AA1361" i="7"/>
  <c r="AJ1361" i="7" s="1"/>
  <c r="AB1361" i="7"/>
  <c r="AA1362" i="7"/>
  <c r="AJ1362" i="7" s="1"/>
  <c r="AB1362" i="7"/>
  <c r="AA1363" i="7"/>
  <c r="AJ1363" i="7" s="1"/>
  <c r="AB1363" i="7"/>
  <c r="AA1364" i="7"/>
  <c r="AJ1364" i="7" s="1"/>
  <c r="AB1364" i="7"/>
  <c r="AA1365" i="7"/>
  <c r="AJ1365" i="7" s="1"/>
  <c r="AB1365" i="7"/>
  <c r="AA1366" i="7"/>
  <c r="AJ1366" i="7" s="1"/>
  <c r="AB1366" i="7"/>
  <c r="AA1367" i="7"/>
  <c r="AJ1367" i="7" s="1"/>
  <c r="AB1367" i="7"/>
  <c r="AA1368" i="7"/>
  <c r="AJ1368" i="7" s="1"/>
  <c r="AB1368" i="7"/>
  <c r="AA1369" i="7"/>
  <c r="AJ1369" i="7" s="1"/>
  <c r="AB1369" i="7"/>
  <c r="AA1370" i="7"/>
  <c r="AJ1370" i="7" s="1"/>
  <c r="AB1370" i="7"/>
  <c r="AA1371" i="7"/>
  <c r="AJ1371" i="7" s="1"/>
  <c r="AB1371" i="7"/>
  <c r="AA1372" i="7"/>
  <c r="AJ1372" i="7" s="1"/>
  <c r="AB1372" i="7"/>
  <c r="AA1373" i="7"/>
  <c r="AJ1373" i="7" s="1"/>
  <c r="AB1373" i="7"/>
  <c r="AA1374" i="7"/>
  <c r="AJ1374" i="7" s="1"/>
  <c r="AB1374" i="7"/>
  <c r="AA1375" i="7"/>
  <c r="AJ1375" i="7" s="1"/>
  <c r="AB1375" i="7"/>
  <c r="AA1376" i="7"/>
  <c r="AJ1376" i="7" s="1"/>
  <c r="AB1376" i="7"/>
  <c r="AA1377" i="7"/>
  <c r="AJ1377" i="7" s="1"/>
  <c r="AB1377" i="7"/>
  <c r="AA1378" i="7"/>
  <c r="AJ1378" i="7" s="1"/>
  <c r="AB1378" i="7"/>
  <c r="AA1379" i="7"/>
  <c r="AJ1379" i="7" s="1"/>
  <c r="AB1379" i="7"/>
  <c r="AA1380" i="7"/>
  <c r="AJ1380" i="7" s="1"/>
  <c r="AB1380" i="7"/>
  <c r="AA1381" i="7"/>
  <c r="AJ1381" i="7" s="1"/>
  <c r="AB1381" i="7"/>
  <c r="AA1382" i="7"/>
  <c r="AJ1382" i="7" s="1"/>
  <c r="AB1382" i="7"/>
  <c r="AA1383" i="7"/>
  <c r="AJ1383" i="7" s="1"/>
  <c r="AB1383" i="7"/>
  <c r="AA1384" i="7"/>
  <c r="AJ1384" i="7" s="1"/>
  <c r="AB1384" i="7"/>
  <c r="AA1385" i="7"/>
  <c r="AJ1385" i="7" s="1"/>
  <c r="AB1385" i="7"/>
  <c r="AA1386" i="7"/>
  <c r="AJ1386" i="7" s="1"/>
  <c r="AB1386" i="7"/>
  <c r="AA1387" i="7"/>
  <c r="AJ1387" i="7" s="1"/>
  <c r="AB1387" i="7"/>
  <c r="AA1388" i="7"/>
  <c r="AJ1388" i="7" s="1"/>
  <c r="AB1388" i="7"/>
  <c r="AA1389" i="7"/>
  <c r="AJ1389" i="7" s="1"/>
  <c r="AB1389" i="7"/>
  <c r="AA1390" i="7"/>
  <c r="AJ1390" i="7" s="1"/>
  <c r="AB1390" i="7"/>
  <c r="AA1391" i="7"/>
  <c r="AJ1391" i="7" s="1"/>
  <c r="AB1391" i="7"/>
  <c r="AA1392" i="7"/>
  <c r="AJ1392" i="7" s="1"/>
  <c r="AB1392" i="7"/>
  <c r="AA1393" i="7"/>
  <c r="AJ1393" i="7" s="1"/>
  <c r="AB1393" i="7"/>
  <c r="AA1394" i="7"/>
  <c r="AJ1394" i="7" s="1"/>
  <c r="AB1394" i="7"/>
  <c r="AA1395" i="7"/>
  <c r="AJ1395" i="7" s="1"/>
  <c r="AB1395" i="7"/>
  <c r="AA1396" i="7"/>
  <c r="AJ1396" i="7" s="1"/>
  <c r="AB1396" i="7"/>
  <c r="AA1397" i="7"/>
  <c r="AJ1397" i="7" s="1"/>
  <c r="AB1397" i="7"/>
  <c r="AA1398" i="7"/>
  <c r="AJ1398" i="7" s="1"/>
  <c r="AB1398" i="7"/>
  <c r="AA1399" i="7"/>
  <c r="AJ1399" i="7" s="1"/>
  <c r="AB1399" i="7"/>
  <c r="AA1400" i="7"/>
  <c r="AJ1400" i="7" s="1"/>
  <c r="AB1400" i="7"/>
  <c r="AA1401" i="7"/>
  <c r="AJ1401" i="7" s="1"/>
  <c r="AB1401" i="7"/>
  <c r="AA1402" i="7"/>
  <c r="AJ1402" i="7" s="1"/>
  <c r="AB1402" i="7"/>
  <c r="AQ1451" i="7"/>
  <c r="AQ1450" i="7"/>
  <c r="AQ1449" i="7"/>
  <c r="AQ1448" i="7"/>
  <c r="AQ1447" i="7"/>
  <c r="AQ1446" i="7"/>
  <c r="AQ1445" i="7"/>
  <c r="AQ1444" i="7"/>
  <c r="AQ1443" i="7"/>
  <c r="AQ1442" i="7"/>
  <c r="AQ1441" i="7"/>
  <c r="AQ1440" i="7"/>
  <c r="AQ1439" i="7"/>
  <c r="AQ1438" i="7"/>
  <c r="AQ1437" i="7"/>
  <c r="AQ1436" i="7"/>
  <c r="AQ1435" i="7"/>
  <c r="AQ1434" i="7"/>
  <c r="AQ1433" i="7"/>
  <c r="AQ1432" i="7"/>
  <c r="AQ1431" i="7"/>
  <c r="AQ1430" i="7"/>
  <c r="AQ1429" i="7"/>
  <c r="AQ1428" i="7"/>
  <c r="AQ1427" i="7"/>
  <c r="AQ1426" i="7"/>
  <c r="AQ1425" i="7"/>
  <c r="AQ1424" i="7"/>
  <c r="AQ1423" i="7"/>
  <c r="AQ1422" i="7"/>
  <c r="AQ1421" i="7"/>
  <c r="AQ1420" i="7"/>
  <c r="AQ1419" i="7"/>
  <c r="AQ1418" i="7"/>
  <c r="AQ1417" i="7"/>
  <c r="AQ1416" i="7"/>
  <c r="AQ1415" i="7"/>
  <c r="AQ1414" i="7"/>
  <c r="AQ1413" i="7"/>
  <c r="AQ1412" i="7"/>
  <c r="AQ1411" i="7"/>
  <c r="AQ1410" i="7"/>
  <c r="AQ1409" i="7"/>
  <c r="AQ1408" i="7"/>
  <c r="AQ1407" i="7"/>
  <c r="AQ1406" i="7"/>
  <c r="AQ1405" i="7"/>
  <c r="AQ1404" i="7"/>
  <c r="AQ1403" i="7"/>
  <c r="AQ1402" i="7"/>
  <c r="AA1403" i="7"/>
  <c r="AJ1403" i="7" s="1"/>
  <c r="AB1403" i="7"/>
  <c r="AA1404" i="7"/>
  <c r="AJ1404" i="7" s="1"/>
  <c r="AB1404" i="7"/>
  <c r="AA1405" i="7"/>
  <c r="AJ1405" i="7" s="1"/>
  <c r="AB1405" i="7"/>
  <c r="AA1406" i="7"/>
  <c r="AJ1406" i="7" s="1"/>
  <c r="AB1406" i="7"/>
  <c r="AA1407" i="7"/>
  <c r="AJ1407" i="7" s="1"/>
  <c r="AB1407" i="7"/>
  <c r="AA1408" i="7"/>
  <c r="AJ1408" i="7" s="1"/>
  <c r="AB1408" i="7"/>
  <c r="AA1409" i="7"/>
  <c r="AJ1409" i="7" s="1"/>
  <c r="AB1409" i="7"/>
  <c r="AA1410" i="7"/>
  <c r="AJ1410" i="7" s="1"/>
  <c r="AB1410" i="7"/>
  <c r="AA1411" i="7"/>
  <c r="AJ1411" i="7" s="1"/>
  <c r="AB1411" i="7"/>
  <c r="AA1412" i="7"/>
  <c r="AJ1412" i="7" s="1"/>
  <c r="AB1412" i="7"/>
  <c r="AA1413" i="7"/>
  <c r="AJ1413" i="7" s="1"/>
  <c r="AB1413" i="7"/>
  <c r="AA1414" i="7"/>
  <c r="AJ1414" i="7" s="1"/>
  <c r="AB1414" i="7"/>
  <c r="AA1415" i="7"/>
  <c r="AJ1415" i="7" s="1"/>
  <c r="AB1415" i="7"/>
  <c r="AA1416" i="7"/>
  <c r="AJ1416" i="7" s="1"/>
  <c r="AB1416" i="7"/>
  <c r="AA1417" i="7"/>
  <c r="AJ1417" i="7" s="1"/>
  <c r="AB1417" i="7"/>
  <c r="AA1418" i="7"/>
  <c r="AJ1418" i="7" s="1"/>
  <c r="AB1418" i="7"/>
  <c r="AA1419" i="7"/>
  <c r="AJ1419" i="7" s="1"/>
  <c r="AB1419" i="7"/>
  <c r="AA1420" i="7"/>
  <c r="AJ1420" i="7" s="1"/>
  <c r="AB1420" i="7"/>
  <c r="AA1421" i="7"/>
  <c r="AJ1421" i="7" s="1"/>
  <c r="AB1421" i="7"/>
  <c r="AA1422" i="7"/>
  <c r="AJ1422" i="7" s="1"/>
  <c r="AB1422" i="7"/>
  <c r="AA1423" i="7"/>
  <c r="AJ1423" i="7" s="1"/>
  <c r="AB1423" i="7"/>
  <c r="AA1424" i="7"/>
  <c r="AJ1424" i="7" s="1"/>
  <c r="AB1424" i="7"/>
  <c r="AA1425" i="7"/>
  <c r="AJ1425" i="7" s="1"/>
  <c r="AB1425" i="7"/>
  <c r="AA1426" i="7"/>
  <c r="AJ1426" i="7" s="1"/>
  <c r="AB1426" i="7"/>
  <c r="AA1427" i="7"/>
  <c r="AJ1427" i="7" s="1"/>
  <c r="AB1427" i="7"/>
  <c r="AA1428" i="7"/>
  <c r="AJ1428" i="7" s="1"/>
  <c r="AB1428" i="7"/>
  <c r="AA1816" i="7"/>
  <c r="AJ1816" i="7" s="1"/>
  <c r="AB1816" i="7"/>
  <c r="AA1822" i="7"/>
  <c r="AJ1822" i="7" s="1"/>
  <c r="AB1822" i="7"/>
  <c r="AA1823" i="7"/>
  <c r="AJ1823" i="7" s="1"/>
  <c r="AB1823" i="7"/>
  <c r="AA1826" i="7"/>
  <c r="AJ1826" i="7" s="1"/>
  <c r="AB1826" i="7"/>
  <c r="AA1829" i="7"/>
  <c r="AJ1829" i="7" s="1"/>
  <c r="AB1829" i="7"/>
  <c r="AA1831" i="7"/>
  <c r="AJ1831" i="7" s="1"/>
  <c r="AB1831" i="7"/>
  <c r="AA1832" i="7"/>
  <c r="AJ1832" i="7" s="1"/>
  <c r="AB1832" i="7"/>
  <c r="AA1833" i="7"/>
  <c r="AJ1833" i="7" s="1"/>
  <c r="AB1833" i="7"/>
  <c r="AA1835" i="7"/>
  <c r="AJ1835" i="7" s="1"/>
  <c r="AB1835" i="7"/>
  <c r="AA1838" i="7"/>
  <c r="AJ1838" i="7" s="1"/>
  <c r="AB1838" i="7"/>
  <c r="AA1840" i="7"/>
  <c r="AJ1840" i="7" s="1"/>
  <c r="AB1840" i="7"/>
  <c r="AA1841" i="7"/>
  <c r="AJ1841" i="7" s="1"/>
  <c r="AB1841" i="7"/>
  <c r="AA1844" i="7"/>
  <c r="AJ1844" i="7" s="1"/>
  <c r="AB1844" i="7"/>
  <c r="AA1846" i="7"/>
  <c r="AJ1846" i="7" s="1"/>
  <c r="AB1846" i="7"/>
  <c r="AA1848" i="7"/>
  <c r="AJ1848" i="7" s="1"/>
  <c r="AB1848" i="7"/>
  <c r="AA1850" i="7"/>
  <c r="AJ1850" i="7" s="1"/>
  <c r="AB1850" i="7"/>
  <c r="AA1851" i="7"/>
  <c r="AJ1851" i="7" s="1"/>
  <c r="AB1851" i="7"/>
  <c r="AA1854" i="7"/>
  <c r="AJ1854" i="7" s="1"/>
  <c r="AB1854" i="7"/>
  <c r="AA1856" i="7"/>
  <c r="AJ1856" i="7" s="1"/>
  <c r="AB1856" i="7"/>
  <c r="AA1858" i="7"/>
  <c r="AJ1858" i="7" s="1"/>
  <c r="AB1858" i="7"/>
  <c r="AA1860" i="7"/>
  <c r="AJ1860" i="7" s="1"/>
  <c r="AB1860" i="7"/>
  <c r="AA1862" i="7"/>
  <c r="AJ1862" i="7" s="1"/>
  <c r="AB1862" i="7"/>
  <c r="AA1864" i="7"/>
  <c r="AJ1864" i="7" s="1"/>
  <c r="AB1864" i="7"/>
  <c r="AA1865" i="7"/>
  <c r="AJ1865" i="7" s="1"/>
  <c r="AB1865" i="7"/>
  <c r="AA1868" i="7"/>
  <c r="AJ1868" i="7" s="1"/>
  <c r="AB1868" i="7"/>
  <c r="AA1869" i="7"/>
  <c r="AJ1869" i="7" s="1"/>
  <c r="AB1869" i="7"/>
  <c r="AA1871" i="7"/>
  <c r="AJ1871" i="7" s="1"/>
  <c r="AB1871" i="7"/>
  <c r="AA1874" i="7"/>
  <c r="AJ1874" i="7" s="1"/>
  <c r="AB1874" i="7"/>
  <c r="AA1876" i="7"/>
  <c r="AJ1876" i="7" s="1"/>
  <c r="AB1876" i="7"/>
  <c r="AA1877" i="7"/>
  <c r="AJ1877" i="7" s="1"/>
  <c r="AB1877" i="7"/>
  <c r="AA1881" i="7"/>
  <c r="AJ1881" i="7" s="1"/>
  <c r="AB1881" i="7"/>
  <c r="AA1883" i="7"/>
  <c r="AJ1883" i="7" s="1"/>
  <c r="AB1883" i="7"/>
  <c r="AA1885" i="7"/>
  <c r="AJ1885" i="7" s="1"/>
  <c r="AB1885" i="7"/>
  <c r="AA1887" i="7"/>
  <c r="AJ1887" i="7" s="1"/>
  <c r="AB1887" i="7"/>
  <c r="AA1889" i="7"/>
  <c r="AJ1889" i="7" s="1"/>
  <c r="AB1889" i="7"/>
  <c r="AA1891" i="7"/>
  <c r="AJ1891" i="7" s="1"/>
  <c r="AB1891" i="7"/>
  <c r="AA1893" i="7"/>
  <c r="AJ1893" i="7" s="1"/>
  <c r="AB1893" i="7"/>
  <c r="AA1895" i="7"/>
  <c r="AJ1895" i="7" s="1"/>
  <c r="AB1895" i="7"/>
  <c r="AA1897" i="7"/>
  <c r="AJ1897" i="7" s="1"/>
  <c r="AB1897" i="7"/>
  <c r="AA1898" i="7"/>
  <c r="AJ1898" i="7" s="1"/>
  <c r="AB1898" i="7"/>
  <c r="AA1900" i="7"/>
  <c r="AJ1900" i="7" s="1"/>
  <c r="AB1900" i="7"/>
  <c r="AA1902" i="7"/>
  <c r="AJ1902" i="7" s="1"/>
  <c r="AB1902" i="7"/>
  <c r="AQ1951" i="7"/>
  <c r="AQ1950" i="7"/>
  <c r="AQ1949" i="7"/>
  <c r="AQ1948" i="7"/>
  <c r="AQ1947" i="7"/>
  <c r="AQ1946" i="7"/>
  <c r="AQ1945" i="7"/>
  <c r="AQ1944" i="7"/>
  <c r="AQ1943" i="7"/>
  <c r="AQ1942" i="7"/>
  <c r="AQ1941" i="7"/>
  <c r="AQ1940" i="7"/>
  <c r="AQ1939" i="7"/>
  <c r="AQ1938" i="7"/>
  <c r="AQ1937" i="7"/>
  <c r="AQ1936" i="7"/>
  <c r="AQ1935" i="7"/>
  <c r="AQ1934" i="7"/>
  <c r="AQ1933" i="7"/>
  <c r="AQ1932" i="7"/>
  <c r="AQ1931" i="7"/>
  <c r="AQ1930" i="7"/>
  <c r="AQ1929" i="7"/>
  <c r="AQ1928" i="7"/>
  <c r="AQ1927" i="7"/>
  <c r="AQ1926" i="7"/>
  <c r="AQ1925" i="7"/>
  <c r="AQ1924" i="7"/>
  <c r="AQ1923" i="7"/>
  <c r="AQ1922" i="7"/>
  <c r="AQ1921" i="7"/>
  <c r="AQ1920" i="7"/>
  <c r="AQ1919" i="7"/>
  <c r="AQ1918" i="7"/>
  <c r="AQ1917" i="7"/>
  <c r="AQ1916" i="7"/>
  <c r="AQ1915" i="7"/>
  <c r="AQ1914" i="7"/>
  <c r="AQ1913" i="7"/>
  <c r="AQ1912" i="7"/>
  <c r="AQ1911" i="7"/>
  <c r="AQ1910" i="7"/>
  <c r="AQ1909" i="7"/>
  <c r="AQ1908" i="7"/>
  <c r="AQ1907" i="7"/>
  <c r="AQ1906" i="7"/>
  <c r="AQ1905" i="7"/>
  <c r="AQ1904" i="7"/>
  <c r="AQ1903" i="7"/>
  <c r="AQ1902" i="7"/>
  <c r="AA1904" i="7"/>
  <c r="AJ1904" i="7" s="1"/>
  <c r="AB1904" i="7"/>
  <c r="AA1906" i="7"/>
  <c r="AJ1906" i="7" s="1"/>
  <c r="AB1906" i="7"/>
  <c r="AA1908" i="7"/>
  <c r="AJ1908" i="7" s="1"/>
  <c r="AB1908" i="7"/>
  <c r="AA1910" i="7"/>
  <c r="AJ1910" i="7" s="1"/>
  <c r="AB1910" i="7"/>
  <c r="AA1911" i="7"/>
  <c r="AJ1911" i="7" s="1"/>
  <c r="AB1911" i="7"/>
  <c r="AA1912" i="7"/>
  <c r="AJ1912" i="7" s="1"/>
  <c r="AB1912" i="7"/>
  <c r="AA1913" i="7"/>
  <c r="AJ1913" i="7" s="1"/>
  <c r="AB1913" i="7"/>
  <c r="AA1915" i="7"/>
  <c r="AJ1915" i="7" s="1"/>
  <c r="AB1915" i="7"/>
  <c r="AA1917" i="7"/>
  <c r="AJ1917" i="7" s="1"/>
  <c r="AB1917" i="7"/>
  <c r="AA1919" i="7"/>
  <c r="AJ1919" i="7" s="1"/>
  <c r="AB1919" i="7"/>
  <c r="AA1922" i="7"/>
  <c r="AJ1922" i="7" s="1"/>
  <c r="AB1922" i="7"/>
  <c r="AA1925" i="7"/>
  <c r="AJ1925" i="7" s="1"/>
  <c r="AB1925" i="7"/>
  <c r="AA1927" i="7"/>
  <c r="AJ1927" i="7" s="1"/>
  <c r="AB1927" i="7"/>
  <c r="AA1929" i="7"/>
  <c r="AJ1929" i="7" s="1"/>
  <c r="AB1929" i="7"/>
  <c r="AA1931" i="7"/>
  <c r="AJ1931" i="7" s="1"/>
  <c r="AB1931" i="7"/>
  <c r="AA1933" i="7"/>
  <c r="AJ1933" i="7" s="1"/>
  <c r="AB1933" i="7"/>
  <c r="AA1934" i="7"/>
  <c r="AJ1934" i="7" s="1"/>
  <c r="AB1934" i="7"/>
  <c r="AA1936" i="7"/>
  <c r="AJ1936" i="7" s="1"/>
  <c r="AB1936" i="7"/>
  <c r="AA1939" i="7"/>
  <c r="AJ1939" i="7" s="1"/>
  <c r="AB1939" i="7"/>
  <c r="AA1941" i="7"/>
  <c r="AJ1941" i="7" s="1"/>
  <c r="AB1941" i="7"/>
  <c r="AA1943" i="7"/>
  <c r="AJ1943" i="7" s="1"/>
  <c r="AB1943" i="7"/>
  <c r="AA1944" i="7"/>
  <c r="AJ1944" i="7" s="1"/>
  <c r="AB1944" i="7"/>
  <c r="AA1946" i="7"/>
  <c r="AJ1946" i="7" s="1"/>
  <c r="AB1946" i="7"/>
  <c r="AA1948" i="7"/>
  <c r="AJ1948" i="7" s="1"/>
  <c r="AB1948" i="7"/>
  <c r="AA1951" i="7"/>
  <c r="AJ1951" i="7" s="1"/>
  <c r="AB1951" i="7"/>
  <c r="AA1953" i="7"/>
  <c r="AJ1953" i="7" s="1"/>
  <c r="AB1953" i="7"/>
  <c r="AA1955" i="7"/>
  <c r="AJ1955" i="7" s="1"/>
  <c r="AB1955" i="7"/>
  <c r="AA1958" i="7"/>
  <c r="AJ1958" i="7" s="1"/>
  <c r="AB1958" i="7"/>
  <c r="AA1959" i="7"/>
  <c r="AJ1959" i="7" s="1"/>
  <c r="AB1959" i="7"/>
  <c r="AA1962" i="7"/>
  <c r="AJ1962" i="7" s="1"/>
  <c r="AB1962" i="7"/>
  <c r="AA1964" i="7"/>
  <c r="AJ1964" i="7" s="1"/>
  <c r="AB1964" i="7"/>
  <c r="AA1429" i="7"/>
  <c r="AJ1429" i="7" s="1"/>
  <c r="AB1429" i="7"/>
  <c r="AA1430" i="7"/>
  <c r="AJ1430" i="7" s="1"/>
  <c r="AB1430" i="7"/>
  <c r="AA1431" i="7"/>
  <c r="AJ1431" i="7" s="1"/>
  <c r="AB1431" i="7"/>
  <c r="AA1432" i="7"/>
  <c r="AJ1432" i="7" s="1"/>
  <c r="AB1432" i="7"/>
  <c r="AA1433" i="7"/>
  <c r="AJ1433" i="7" s="1"/>
  <c r="AB1433" i="7"/>
  <c r="AA1434" i="7"/>
  <c r="AJ1434" i="7" s="1"/>
  <c r="AB1434" i="7"/>
  <c r="AA1435" i="7"/>
  <c r="AJ1435" i="7" s="1"/>
  <c r="AB1435" i="7"/>
  <c r="AA1436" i="7"/>
  <c r="AJ1436" i="7" s="1"/>
  <c r="AB1436" i="7"/>
  <c r="AA1437" i="7"/>
  <c r="AJ1437" i="7" s="1"/>
  <c r="AB1437" i="7"/>
  <c r="AA1438" i="7"/>
  <c r="AJ1438" i="7" s="1"/>
  <c r="AB1438" i="7"/>
  <c r="AA1439" i="7"/>
  <c r="AJ1439" i="7" s="1"/>
  <c r="AB1439" i="7"/>
  <c r="AA1440" i="7"/>
  <c r="AJ1440" i="7" s="1"/>
  <c r="AB1440" i="7"/>
  <c r="AA1441" i="7"/>
  <c r="AJ1441" i="7" s="1"/>
  <c r="AB1441" i="7"/>
  <c r="AA1442" i="7"/>
  <c r="AJ1442" i="7" s="1"/>
  <c r="AB1442" i="7"/>
  <c r="AA1443" i="7"/>
  <c r="AJ1443" i="7" s="1"/>
  <c r="AB1443" i="7"/>
  <c r="AA1444" i="7"/>
  <c r="AJ1444" i="7" s="1"/>
  <c r="AB1444" i="7"/>
  <c r="AA1445" i="7"/>
  <c r="AJ1445" i="7" s="1"/>
  <c r="AB1445" i="7"/>
  <c r="AA1446" i="7"/>
  <c r="AJ1446" i="7" s="1"/>
  <c r="AB1446" i="7"/>
  <c r="AA1447" i="7"/>
  <c r="AJ1447" i="7" s="1"/>
  <c r="AB1447" i="7"/>
  <c r="AA1448" i="7"/>
  <c r="AJ1448" i="7" s="1"/>
  <c r="AB1448" i="7"/>
  <c r="AA1449" i="7"/>
  <c r="AJ1449" i="7" s="1"/>
  <c r="AB1449" i="7"/>
  <c r="AA1450" i="7"/>
  <c r="AJ1450" i="7" s="1"/>
  <c r="AB1450" i="7"/>
  <c r="AA1451" i="7"/>
  <c r="AJ1451" i="7" s="1"/>
  <c r="AB1451" i="7"/>
  <c r="AA1452" i="7"/>
  <c r="AJ1452" i="7" s="1"/>
  <c r="AB1452" i="7"/>
  <c r="AQ1501" i="7"/>
  <c r="AQ1500" i="7"/>
  <c r="AQ1499" i="7"/>
  <c r="AQ1498" i="7"/>
  <c r="AQ1497" i="7"/>
  <c r="AQ1496" i="7"/>
  <c r="AQ1495" i="7"/>
  <c r="AQ1494" i="7"/>
  <c r="AQ1493" i="7"/>
  <c r="AQ1492" i="7"/>
  <c r="AQ1491" i="7"/>
  <c r="AQ1490" i="7"/>
  <c r="AQ1489" i="7"/>
  <c r="AQ1488" i="7"/>
  <c r="AQ1487" i="7"/>
  <c r="AQ1486" i="7"/>
  <c r="AQ1485" i="7"/>
  <c r="AQ1484" i="7"/>
  <c r="AQ1483" i="7"/>
  <c r="AQ1482" i="7"/>
  <c r="AQ1481" i="7"/>
  <c r="AQ1480" i="7"/>
  <c r="AQ1479" i="7"/>
  <c r="AQ1478" i="7"/>
  <c r="AQ1477" i="7"/>
  <c r="AQ1476" i="7"/>
  <c r="AQ1475" i="7"/>
  <c r="AQ1474" i="7"/>
  <c r="AQ1473" i="7"/>
  <c r="AQ1472" i="7"/>
  <c r="AQ1471" i="7"/>
  <c r="AQ1470" i="7"/>
  <c r="AQ1469" i="7"/>
  <c r="AQ1468" i="7"/>
  <c r="AQ1467" i="7"/>
  <c r="AQ1466" i="7"/>
  <c r="AQ1465" i="7"/>
  <c r="AQ1464" i="7"/>
  <c r="AQ1463" i="7"/>
  <c r="AQ1462" i="7"/>
  <c r="AQ1461" i="7"/>
  <c r="AQ1460" i="7"/>
  <c r="AQ1459" i="7"/>
  <c r="AQ1458" i="7"/>
  <c r="AQ1457" i="7"/>
  <c r="AQ1456" i="7"/>
  <c r="AQ1455" i="7"/>
  <c r="AQ1454" i="7"/>
  <c r="AQ1453" i="7"/>
  <c r="AQ1452" i="7"/>
  <c r="AA1453" i="7"/>
  <c r="AJ1453" i="7" s="1"/>
  <c r="AB1453" i="7"/>
  <c r="AA1454" i="7"/>
  <c r="AJ1454" i="7" s="1"/>
  <c r="AB1454" i="7"/>
  <c r="AA1455" i="7"/>
  <c r="AJ1455" i="7" s="1"/>
  <c r="AB1455" i="7"/>
  <c r="AA1456" i="7"/>
  <c r="AJ1456" i="7" s="1"/>
  <c r="AB1456" i="7"/>
  <c r="AA1457" i="7"/>
  <c r="AJ1457" i="7" s="1"/>
  <c r="AB1457" i="7"/>
  <c r="AA1458" i="7"/>
  <c r="AJ1458" i="7" s="1"/>
  <c r="AB1458" i="7"/>
  <c r="AA1459" i="7"/>
  <c r="AJ1459" i="7" s="1"/>
  <c r="AB1459" i="7"/>
  <c r="AA1460" i="7"/>
  <c r="AJ1460" i="7" s="1"/>
  <c r="AB1460" i="7"/>
  <c r="AA1461" i="7"/>
  <c r="AJ1461" i="7" s="1"/>
  <c r="AB1461" i="7"/>
  <c r="AA1462" i="7"/>
  <c r="AJ1462" i="7" s="1"/>
  <c r="AB1462" i="7"/>
  <c r="AA1463" i="7"/>
  <c r="AJ1463" i="7" s="1"/>
  <c r="AB1463" i="7"/>
  <c r="AA1464" i="7"/>
  <c r="AJ1464" i="7" s="1"/>
  <c r="AB1464" i="7"/>
  <c r="AA1465" i="7"/>
  <c r="AJ1465" i="7" s="1"/>
  <c r="AB1465" i="7"/>
  <c r="AA1466" i="7"/>
  <c r="AJ1466" i="7" s="1"/>
  <c r="AB1466" i="7"/>
  <c r="AA1467" i="7"/>
  <c r="AJ1467" i="7" s="1"/>
  <c r="AB1467" i="7"/>
  <c r="AA1468" i="7"/>
  <c r="AJ1468" i="7" s="1"/>
  <c r="AB1468" i="7"/>
  <c r="AA1469" i="7"/>
  <c r="AJ1469" i="7" s="1"/>
  <c r="AB1469" i="7"/>
  <c r="AA1470" i="7"/>
  <c r="AJ1470" i="7" s="1"/>
  <c r="AB1470" i="7"/>
  <c r="AA1471" i="7"/>
  <c r="AJ1471" i="7" s="1"/>
  <c r="AB1471" i="7"/>
  <c r="AA1472" i="7"/>
  <c r="AJ1472" i="7" s="1"/>
  <c r="AB1472" i="7"/>
  <c r="AA1473" i="7"/>
  <c r="AJ1473" i="7" s="1"/>
  <c r="AB1473" i="7"/>
  <c r="AA1474" i="7"/>
  <c r="AJ1474" i="7" s="1"/>
  <c r="AB1474" i="7"/>
  <c r="AA1475" i="7"/>
  <c r="AJ1475" i="7" s="1"/>
  <c r="AB1475" i="7"/>
  <c r="AA1476" i="7"/>
  <c r="AJ1476" i="7" s="1"/>
  <c r="AB1476" i="7"/>
  <c r="AA1477" i="7"/>
  <c r="AJ1477" i="7" s="1"/>
  <c r="AB1477" i="7"/>
  <c r="AA1478" i="7"/>
  <c r="AJ1478" i="7" s="1"/>
  <c r="AB1478" i="7"/>
  <c r="AA1479" i="7"/>
  <c r="AJ1479" i="7" s="1"/>
  <c r="AB1479" i="7"/>
  <c r="AA1480" i="7"/>
  <c r="AJ1480" i="7" s="1"/>
  <c r="AB1480" i="7"/>
  <c r="AA1481" i="7"/>
  <c r="AJ1481" i="7" s="1"/>
  <c r="AB1481" i="7"/>
  <c r="AA1482" i="7"/>
  <c r="AJ1482" i="7" s="1"/>
  <c r="AB1482" i="7"/>
  <c r="AA1483" i="7"/>
  <c r="AJ1483" i="7" s="1"/>
  <c r="AB1483" i="7"/>
  <c r="AA1484" i="7"/>
  <c r="AJ1484" i="7" s="1"/>
  <c r="AB1484" i="7"/>
  <c r="AA1485" i="7"/>
  <c r="AJ1485" i="7" s="1"/>
  <c r="AB1485" i="7"/>
  <c r="AA1486" i="7"/>
  <c r="AJ1486" i="7" s="1"/>
  <c r="AB1486" i="7"/>
  <c r="AA1487" i="7"/>
  <c r="AJ1487" i="7" s="1"/>
  <c r="AB1487" i="7"/>
  <c r="AA1488" i="7"/>
  <c r="AJ1488" i="7" s="1"/>
  <c r="AB1488" i="7"/>
  <c r="AA1489" i="7"/>
  <c r="AJ1489" i="7" s="1"/>
  <c r="AB1489" i="7"/>
  <c r="AA1490" i="7"/>
  <c r="AJ1490" i="7" s="1"/>
  <c r="AB1490" i="7"/>
  <c r="AA1491" i="7"/>
  <c r="AJ1491" i="7" s="1"/>
  <c r="AB1491" i="7"/>
  <c r="AA1492" i="7"/>
  <c r="AJ1492" i="7" s="1"/>
  <c r="AB1492" i="7"/>
  <c r="AA1493" i="7"/>
  <c r="AJ1493" i="7" s="1"/>
  <c r="AB1493" i="7"/>
  <c r="AA1494" i="7"/>
  <c r="AJ1494" i="7" s="1"/>
  <c r="AB1494" i="7"/>
  <c r="AA1495" i="7"/>
  <c r="AJ1495" i="7" s="1"/>
  <c r="AB1495" i="7"/>
  <c r="AA1496" i="7"/>
  <c r="AJ1496" i="7" s="1"/>
  <c r="AB1496" i="7"/>
  <c r="AA1497" i="7"/>
  <c r="AJ1497" i="7" s="1"/>
  <c r="AB1497" i="7"/>
  <c r="AA1498" i="7"/>
  <c r="AJ1498" i="7" s="1"/>
  <c r="AB1498" i="7"/>
  <c r="AA1499" i="7"/>
  <c r="AJ1499" i="7" s="1"/>
  <c r="AB1499" i="7"/>
  <c r="AA1500" i="7"/>
  <c r="AJ1500" i="7" s="1"/>
  <c r="AB1500" i="7"/>
  <c r="AA1501" i="7"/>
  <c r="AJ1501" i="7" s="1"/>
  <c r="AB1501" i="7"/>
  <c r="AA1502" i="7"/>
  <c r="AJ1502" i="7" s="1"/>
  <c r="AB1502" i="7"/>
  <c r="AQ1551" i="7"/>
  <c r="AQ1550" i="7"/>
  <c r="AQ1549" i="7"/>
  <c r="AQ1548" i="7"/>
  <c r="AQ1547" i="7"/>
  <c r="AQ1546" i="7"/>
  <c r="AQ1545" i="7"/>
  <c r="AQ1544" i="7"/>
  <c r="AQ1543" i="7"/>
  <c r="AQ1542" i="7"/>
  <c r="AQ1541" i="7"/>
  <c r="AQ1540" i="7"/>
  <c r="AQ1539" i="7"/>
  <c r="AQ1538" i="7"/>
  <c r="AQ1537" i="7"/>
  <c r="AQ1536" i="7"/>
  <c r="AQ1535" i="7"/>
  <c r="AQ1534" i="7"/>
  <c r="AQ1533" i="7"/>
  <c r="AQ1532" i="7"/>
  <c r="AQ1531" i="7"/>
  <c r="AQ1530" i="7"/>
  <c r="AQ1529" i="7"/>
  <c r="AQ1528" i="7"/>
  <c r="AQ1527" i="7"/>
  <c r="AQ1526" i="7"/>
  <c r="AQ1525" i="7"/>
  <c r="AQ1524" i="7"/>
  <c r="AQ1523" i="7"/>
  <c r="AQ1522" i="7"/>
  <c r="AQ1521" i="7"/>
  <c r="AQ1520" i="7"/>
  <c r="AQ1519" i="7"/>
  <c r="AQ1518" i="7"/>
  <c r="AQ1517" i="7"/>
  <c r="AQ1516" i="7"/>
  <c r="AQ1515" i="7"/>
  <c r="AQ1514" i="7"/>
  <c r="AQ1513" i="7"/>
  <c r="AQ1512" i="7"/>
  <c r="AQ1511" i="7"/>
  <c r="AQ1510" i="7"/>
  <c r="AQ1509" i="7"/>
  <c r="AQ1508" i="7"/>
  <c r="AQ1507" i="7"/>
  <c r="AQ1506" i="7"/>
  <c r="AQ1505" i="7"/>
  <c r="AQ1504" i="7"/>
  <c r="AQ1503" i="7"/>
  <c r="AQ1502" i="7"/>
  <c r="AA1503" i="7"/>
  <c r="AJ1503" i="7" s="1"/>
  <c r="AB1503" i="7"/>
  <c r="AA1504" i="7"/>
  <c r="AJ1504" i="7" s="1"/>
  <c r="AB1504" i="7"/>
  <c r="AA1505" i="7"/>
  <c r="AJ1505" i="7" s="1"/>
  <c r="AB1505" i="7"/>
  <c r="AA1506" i="7"/>
  <c r="AJ1506" i="7" s="1"/>
  <c r="AB1506" i="7"/>
  <c r="AA1507" i="7"/>
  <c r="AJ1507" i="7" s="1"/>
  <c r="AB1507" i="7"/>
  <c r="AA1508" i="7"/>
  <c r="AJ1508" i="7" s="1"/>
  <c r="AB1508" i="7"/>
  <c r="AA1509" i="7"/>
  <c r="AJ1509" i="7" s="1"/>
  <c r="AB1509" i="7"/>
  <c r="AA1510" i="7"/>
  <c r="AJ1510" i="7" s="1"/>
  <c r="AB1510" i="7"/>
  <c r="AA1511" i="7"/>
  <c r="AJ1511" i="7" s="1"/>
  <c r="AB1511" i="7"/>
  <c r="AA1512" i="7"/>
  <c r="AJ1512" i="7" s="1"/>
  <c r="AB1512" i="7"/>
  <c r="AA1513" i="7"/>
  <c r="AJ1513" i="7" s="1"/>
  <c r="AB1513" i="7"/>
  <c r="AA1514" i="7"/>
  <c r="AJ1514" i="7" s="1"/>
  <c r="AB1514" i="7"/>
  <c r="AA1515" i="7"/>
  <c r="AJ1515" i="7" s="1"/>
  <c r="AB1515" i="7"/>
  <c r="AA1516" i="7"/>
  <c r="AJ1516" i="7" s="1"/>
  <c r="AB1516" i="7"/>
  <c r="AA1517" i="7"/>
  <c r="AJ1517" i="7" s="1"/>
  <c r="AB1517" i="7"/>
  <c r="AA1518" i="7"/>
  <c r="AJ1518" i="7" s="1"/>
  <c r="AB1518" i="7"/>
  <c r="AA1529" i="7"/>
  <c r="AJ1529" i="7" s="1"/>
  <c r="AB1529" i="7"/>
  <c r="AA1535" i="7"/>
  <c r="AJ1535" i="7" s="1"/>
  <c r="AB1535" i="7"/>
  <c r="AA1543" i="7"/>
  <c r="AJ1543" i="7" s="1"/>
  <c r="AB1543" i="7"/>
  <c r="AA1546" i="7"/>
  <c r="AJ1546" i="7" s="1"/>
  <c r="AB1546" i="7"/>
  <c r="AA1549" i="7"/>
  <c r="AJ1549" i="7" s="1"/>
  <c r="AB1549" i="7"/>
  <c r="AA1556" i="7"/>
  <c r="AJ1556" i="7" s="1"/>
  <c r="AB1556" i="7"/>
  <c r="AA1566" i="7"/>
  <c r="AJ1566" i="7" s="1"/>
  <c r="AB1566" i="7"/>
  <c r="AA1589" i="7"/>
  <c r="AJ1589" i="7" s="1"/>
  <c r="AB1589" i="7"/>
  <c r="AA1591" i="7"/>
  <c r="AJ1591" i="7" s="1"/>
  <c r="AB1591" i="7"/>
  <c r="AA1597" i="7"/>
  <c r="AJ1597" i="7" s="1"/>
  <c r="AB1597" i="7"/>
  <c r="AA1601" i="7"/>
  <c r="AJ1601" i="7" s="1"/>
  <c r="AB1601" i="7"/>
  <c r="AA1607" i="7"/>
  <c r="AJ1607" i="7" s="1"/>
  <c r="AB1607" i="7"/>
  <c r="AA1616" i="7"/>
  <c r="AJ1616" i="7" s="1"/>
  <c r="AB1616" i="7"/>
  <c r="AA1634" i="7"/>
  <c r="AJ1634" i="7" s="1"/>
  <c r="AB1634" i="7"/>
  <c r="AA1640" i="7"/>
  <c r="AJ1640" i="7" s="1"/>
  <c r="AB1640" i="7"/>
  <c r="AA1654" i="7"/>
  <c r="AJ1654" i="7" s="1"/>
  <c r="AB1654" i="7"/>
  <c r="AA1657" i="7"/>
  <c r="AJ1657" i="7" s="1"/>
  <c r="AB1657" i="7"/>
  <c r="AA1668" i="7"/>
  <c r="AJ1668" i="7" s="1"/>
  <c r="AB1668" i="7"/>
  <c r="AA1674" i="7"/>
  <c r="AJ1674" i="7" s="1"/>
  <c r="AB1674" i="7"/>
  <c r="AA1681" i="7"/>
  <c r="AJ1681" i="7" s="1"/>
  <c r="AB1681" i="7"/>
  <c r="AA1683" i="7"/>
  <c r="AJ1683" i="7" s="1"/>
  <c r="AB1683" i="7"/>
  <c r="AA1686" i="7"/>
  <c r="AJ1686" i="7" s="1"/>
  <c r="AB1686" i="7"/>
  <c r="AA1705" i="7"/>
  <c r="AJ1705" i="7" s="1"/>
  <c r="AB1705" i="7"/>
  <c r="AA1711" i="7"/>
  <c r="AJ1711" i="7" s="1"/>
  <c r="AB1711" i="7"/>
  <c r="AA1720" i="7"/>
  <c r="AJ1720" i="7" s="1"/>
  <c r="AB1720" i="7"/>
  <c r="AA1725" i="7"/>
  <c r="AJ1725" i="7" s="1"/>
  <c r="AB1725" i="7"/>
  <c r="AA1739" i="7"/>
  <c r="AJ1739" i="7" s="1"/>
  <c r="AB1739" i="7"/>
  <c r="AA1755" i="7"/>
  <c r="AJ1755" i="7" s="1"/>
  <c r="AB1755" i="7"/>
  <c r="AA1764" i="7"/>
  <c r="AJ1764" i="7" s="1"/>
  <c r="AB1764" i="7"/>
  <c r="AA1765" i="7"/>
  <c r="AJ1765" i="7" s="1"/>
  <c r="AB1765" i="7"/>
  <c r="AA1766" i="7"/>
  <c r="AJ1766" i="7" s="1"/>
  <c r="AB1766" i="7"/>
  <c r="AA1767" i="7"/>
  <c r="AJ1767" i="7" s="1"/>
  <c r="AB1767" i="7"/>
  <c r="AA1768" i="7"/>
  <c r="AJ1768" i="7" s="1"/>
  <c r="AB1768" i="7"/>
  <c r="AA1769" i="7"/>
  <c r="AJ1769" i="7" s="1"/>
  <c r="AB1769" i="7"/>
  <c r="AA1770" i="7"/>
  <c r="AJ1770" i="7" s="1"/>
  <c r="AB1770" i="7"/>
  <c r="AA1771" i="7"/>
  <c r="AJ1771" i="7" s="1"/>
  <c r="AB1771" i="7"/>
  <c r="AA1772" i="7"/>
  <c r="AJ1772" i="7" s="1"/>
  <c r="AB1772" i="7"/>
  <c r="AA1773" i="7"/>
  <c r="AJ1773" i="7" s="1"/>
  <c r="AB1773" i="7"/>
  <c r="AA1774" i="7"/>
  <c r="AJ1774" i="7" s="1"/>
  <c r="AB1774" i="7"/>
  <c r="AA1775" i="7"/>
  <c r="AJ1775" i="7" s="1"/>
  <c r="AB1775" i="7"/>
  <c r="AA1776" i="7"/>
  <c r="AJ1776" i="7" s="1"/>
  <c r="AB1776" i="7"/>
  <c r="AA1777" i="7"/>
  <c r="AJ1777" i="7" s="1"/>
  <c r="AB1777" i="7"/>
  <c r="AA1778" i="7"/>
  <c r="AJ1778" i="7" s="1"/>
  <c r="AB1778" i="7"/>
  <c r="AA1779" i="7"/>
  <c r="AJ1779" i="7" s="1"/>
  <c r="AB1779" i="7"/>
  <c r="AA1780" i="7"/>
  <c r="AJ1780" i="7" s="1"/>
  <c r="AB1780" i="7"/>
  <c r="AA1781" i="7"/>
  <c r="AJ1781" i="7" s="1"/>
  <c r="AB1781" i="7"/>
  <c r="AA1782" i="7"/>
  <c r="AJ1782" i="7" s="1"/>
  <c r="AB1782" i="7"/>
  <c r="AA1783" i="7"/>
  <c r="AJ1783" i="7" s="1"/>
  <c r="AB1783" i="7"/>
  <c r="AA1784" i="7"/>
  <c r="AJ1784" i="7" s="1"/>
  <c r="AB1784" i="7"/>
  <c r="AA1785" i="7"/>
  <c r="AJ1785" i="7" s="1"/>
  <c r="AB1785" i="7"/>
  <c r="AA1786" i="7"/>
  <c r="AJ1786" i="7" s="1"/>
  <c r="AB1786" i="7"/>
  <c r="AA1787" i="7"/>
  <c r="AJ1787" i="7" s="1"/>
  <c r="AB1787" i="7"/>
  <c r="AA1788" i="7"/>
  <c r="AJ1788" i="7" s="1"/>
  <c r="AB1788" i="7"/>
  <c r="AA1789" i="7"/>
  <c r="AJ1789" i="7" s="1"/>
  <c r="AB1789" i="7"/>
  <c r="AA1790" i="7"/>
  <c r="AJ1790" i="7" s="1"/>
  <c r="AB1790" i="7"/>
  <c r="AA1791" i="7"/>
  <c r="AJ1791" i="7" s="1"/>
  <c r="AB1791" i="7"/>
  <c r="AA1792" i="7"/>
  <c r="AJ1792" i="7" s="1"/>
  <c r="AB1792" i="7"/>
  <c r="AA1793" i="7"/>
  <c r="AJ1793" i="7" s="1"/>
  <c r="AB1793" i="7"/>
  <c r="AA1794" i="7"/>
  <c r="AJ1794" i="7" s="1"/>
  <c r="AB1794" i="7"/>
  <c r="AA1795" i="7"/>
  <c r="AJ1795" i="7" s="1"/>
  <c r="AB1795" i="7"/>
  <c r="AA1796" i="7"/>
  <c r="AJ1796" i="7" s="1"/>
  <c r="AB1796" i="7"/>
  <c r="AA1797" i="7"/>
  <c r="AJ1797" i="7" s="1"/>
  <c r="AB1797" i="7"/>
  <c r="AA1798" i="7"/>
  <c r="AJ1798" i="7" s="1"/>
  <c r="AB1798" i="7"/>
  <c r="AA1799" i="7"/>
  <c r="AJ1799" i="7" s="1"/>
  <c r="AB1799" i="7"/>
  <c r="AA1800" i="7"/>
  <c r="AJ1800" i="7" s="1"/>
  <c r="AB1800" i="7"/>
  <c r="AA1801" i="7"/>
  <c r="AJ1801" i="7" s="1"/>
  <c r="AB1801" i="7"/>
  <c r="AA1802" i="7"/>
  <c r="AJ1802" i="7" s="1"/>
  <c r="AB1802" i="7"/>
  <c r="AQ1851" i="7"/>
  <c r="AQ1850" i="7"/>
  <c r="AQ1849" i="7"/>
  <c r="AQ1848" i="7"/>
  <c r="AQ1847" i="7"/>
  <c r="AQ1846" i="7"/>
  <c r="AQ1845" i="7"/>
  <c r="AQ1844" i="7"/>
  <c r="AQ1843" i="7"/>
  <c r="AQ1842" i="7"/>
  <c r="AQ1841" i="7"/>
  <c r="AQ1840" i="7"/>
  <c r="AQ1839" i="7"/>
  <c r="AQ1838" i="7"/>
  <c r="AQ1837" i="7"/>
  <c r="AQ1836" i="7"/>
  <c r="AQ1835" i="7"/>
  <c r="AQ1834" i="7"/>
  <c r="AQ1833" i="7"/>
  <c r="AQ1832" i="7"/>
  <c r="AQ1831" i="7"/>
  <c r="AQ1830" i="7"/>
  <c r="AQ1829" i="7"/>
  <c r="AQ1828" i="7"/>
  <c r="AQ1827" i="7"/>
  <c r="AQ1826" i="7"/>
  <c r="AQ1825" i="7"/>
  <c r="AQ1824" i="7"/>
  <c r="AQ1823" i="7"/>
  <c r="AQ1822" i="7"/>
  <c r="AQ1821" i="7"/>
  <c r="AQ1820" i="7"/>
  <c r="AQ1819" i="7"/>
  <c r="AQ1818" i="7"/>
  <c r="AQ1817" i="7"/>
  <c r="AQ1816" i="7"/>
  <c r="AQ1815" i="7"/>
  <c r="AQ1814" i="7"/>
  <c r="AQ1813" i="7"/>
  <c r="AQ1812" i="7"/>
  <c r="AQ1811" i="7"/>
  <c r="AQ1810" i="7"/>
  <c r="AQ1809" i="7"/>
  <c r="AQ1808" i="7"/>
  <c r="AQ1807" i="7"/>
  <c r="AQ1806" i="7"/>
  <c r="AQ1805" i="7"/>
  <c r="AQ1804" i="7"/>
  <c r="AQ1803" i="7"/>
  <c r="AQ1802" i="7"/>
  <c r="AA1803" i="7"/>
  <c r="AJ1803" i="7" s="1"/>
  <c r="AB1803" i="7"/>
  <c r="AA1804" i="7"/>
  <c r="AJ1804" i="7" s="1"/>
  <c r="AB1804" i="7"/>
  <c r="AA1805" i="7"/>
  <c r="AJ1805" i="7" s="1"/>
  <c r="AB1805" i="7"/>
  <c r="AA1806" i="7"/>
  <c r="AJ1806" i="7" s="1"/>
  <c r="AB1806" i="7"/>
  <c r="AA1807" i="7"/>
  <c r="AJ1807" i="7" s="1"/>
  <c r="AB1807" i="7"/>
  <c r="AA1808" i="7"/>
  <c r="AJ1808" i="7" s="1"/>
  <c r="AB1808" i="7"/>
  <c r="AA1809" i="7"/>
  <c r="AJ1809" i="7" s="1"/>
  <c r="AB1809" i="7"/>
  <c r="AA1810" i="7"/>
  <c r="AJ1810" i="7" s="1"/>
  <c r="AB1810" i="7"/>
  <c r="AA1811" i="7"/>
  <c r="AJ1811" i="7" s="1"/>
  <c r="AB1811" i="7"/>
  <c r="AA1812" i="7"/>
  <c r="AJ1812" i="7" s="1"/>
  <c r="AB1812" i="7"/>
  <c r="AA1813" i="7"/>
  <c r="AJ1813" i="7" s="1"/>
  <c r="AB1813" i="7"/>
  <c r="AA1814" i="7"/>
  <c r="AJ1814" i="7" s="1"/>
  <c r="AB1814" i="7"/>
  <c r="AA1815" i="7"/>
  <c r="AJ1815" i="7" s="1"/>
  <c r="AB1815" i="7"/>
  <c r="AA1817" i="7"/>
  <c r="AJ1817" i="7" s="1"/>
  <c r="AB1817" i="7"/>
  <c r="AA1818" i="7"/>
  <c r="AJ1818" i="7" s="1"/>
  <c r="AB1818" i="7"/>
  <c r="AA1819" i="7"/>
  <c r="AJ1819" i="7" s="1"/>
  <c r="AB1819" i="7"/>
  <c r="AA1820" i="7"/>
  <c r="AJ1820" i="7" s="1"/>
  <c r="AB1820" i="7"/>
  <c r="AA1821" i="7"/>
  <c r="AJ1821" i="7" s="1"/>
  <c r="AB1821" i="7"/>
  <c r="AA1824" i="7"/>
  <c r="AJ1824" i="7" s="1"/>
  <c r="AB1824" i="7"/>
  <c r="AA1825" i="7"/>
  <c r="AJ1825" i="7" s="1"/>
  <c r="AB1825" i="7"/>
  <c r="AA1827" i="7"/>
  <c r="AJ1827" i="7" s="1"/>
  <c r="AB1827" i="7"/>
  <c r="AA1828" i="7"/>
  <c r="AJ1828" i="7" s="1"/>
  <c r="AB1828" i="7"/>
  <c r="AA1830" i="7"/>
  <c r="AJ1830" i="7" s="1"/>
  <c r="AB1830" i="7"/>
  <c r="AA1834" i="7"/>
  <c r="AJ1834" i="7" s="1"/>
  <c r="AB1834" i="7"/>
  <c r="AA1836" i="7"/>
  <c r="AJ1836" i="7" s="1"/>
  <c r="AB1836" i="7"/>
  <c r="AA1837" i="7"/>
  <c r="AJ1837" i="7" s="1"/>
  <c r="AB1837" i="7"/>
  <c r="AA1839" i="7"/>
  <c r="AJ1839" i="7" s="1"/>
  <c r="AB1839" i="7"/>
  <c r="AA1842" i="7"/>
  <c r="AJ1842" i="7" s="1"/>
  <c r="AB1842" i="7"/>
  <c r="AA1843" i="7"/>
  <c r="AJ1843" i="7" s="1"/>
  <c r="AB1843" i="7"/>
  <c r="AA1845" i="7"/>
  <c r="AJ1845" i="7" s="1"/>
  <c r="AB1845" i="7"/>
  <c r="AA1847" i="7"/>
  <c r="AJ1847" i="7" s="1"/>
  <c r="AB1847" i="7"/>
  <c r="AA1849" i="7"/>
  <c r="AJ1849" i="7" s="1"/>
  <c r="AB1849" i="7"/>
  <c r="AA1852" i="7"/>
  <c r="AJ1852" i="7" s="1"/>
  <c r="AB1852" i="7"/>
  <c r="AQ1901" i="7"/>
  <c r="AQ1900" i="7"/>
  <c r="AQ1899" i="7"/>
  <c r="AQ1898" i="7"/>
  <c r="AQ1897" i="7"/>
  <c r="AQ1896" i="7"/>
  <c r="AQ1895" i="7"/>
  <c r="AQ1894" i="7"/>
  <c r="AQ1893" i="7"/>
  <c r="AQ1892" i="7"/>
  <c r="AQ1891" i="7"/>
  <c r="AQ1890" i="7"/>
  <c r="AQ1889" i="7"/>
  <c r="AQ1888" i="7"/>
  <c r="AQ1887" i="7"/>
  <c r="AQ1886" i="7"/>
  <c r="AQ1885" i="7"/>
  <c r="AQ1884" i="7"/>
  <c r="AQ1883" i="7"/>
  <c r="AQ1882" i="7"/>
  <c r="AQ1881" i="7"/>
  <c r="AQ1880" i="7"/>
  <c r="AQ1879" i="7"/>
  <c r="AQ1878" i="7"/>
  <c r="AQ1877" i="7"/>
  <c r="AQ1876" i="7"/>
  <c r="AQ1875" i="7"/>
  <c r="AQ1874" i="7"/>
  <c r="AQ1873" i="7"/>
  <c r="AQ1872" i="7"/>
  <c r="AQ1871" i="7"/>
  <c r="AQ1870" i="7"/>
  <c r="AQ1869" i="7"/>
  <c r="AQ1868" i="7"/>
  <c r="AQ1867" i="7"/>
  <c r="AQ1866" i="7"/>
  <c r="AQ1865" i="7"/>
  <c r="AQ1864" i="7"/>
  <c r="AQ1863" i="7"/>
  <c r="AQ1862" i="7"/>
  <c r="AQ1861" i="7"/>
  <c r="AQ1860" i="7"/>
  <c r="AQ1859" i="7"/>
  <c r="AQ1858" i="7"/>
  <c r="AQ1857" i="7"/>
  <c r="AQ1856" i="7"/>
  <c r="AQ1855" i="7"/>
  <c r="AQ1854" i="7"/>
  <c r="AQ1853" i="7"/>
  <c r="AQ1852" i="7"/>
  <c r="AA1853" i="7"/>
  <c r="AJ1853" i="7" s="1"/>
  <c r="AB1853" i="7"/>
  <c r="AA1855" i="7"/>
  <c r="AJ1855" i="7" s="1"/>
  <c r="AB1855" i="7"/>
  <c r="AA1857" i="7"/>
  <c r="AJ1857" i="7" s="1"/>
  <c r="AB1857" i="7"/>
  <c r="AA1859" i="7"/>
  <c r="AJ1859" i="7" s="1"/>
  <c r="AB1859" i="7"/>
  <c r="AA1861" i="7"/>
  <c r="AJ1861" i="7" s="1"/>
  <c r="AB1861" i="7"/>
  <c r="AA1863" i="7"/>
  <c r="AJ1863" i="7" s="1"/>
  <c r="AB1863" i="7"/>
  <c r="AA1866" i="7"/>
  <c r="AJ1866" i="7" s="1"/>
  <c r="AB1866" i="7"/>
  <c r="AA1867" i="7"/>
  <c r="AJ1867" i="7" s="1"/>
  <c r="AB1867" i="7"/>
  <c r="AA1870" i="7"/>
  <c r="AJ1870" i="7" s="1"/>
  <c r="AB1870" i="7"/>
  <c r="AA1872" i="7"/>
  <c r="AJ1872" i="7" s="1"/>
  <c r="AB1872" i="7"/>
  <c r="AA1873" i="7"/>
  <c r="AJ1873" i="7" s="1"/>
  <c r="AB1873" i="7"/>
  <c r="AA1875" i="7"/>
  <c r="AJ1875" i="7" s="1"/>
  <c r="AB1875" i="7"/>
  <c r="AA1878" i="7"/>
  <c r="AJ1878" i="7" s="1"/>
  <c r="AB1878" i="7"/>
  <c r="AA1879" i="7"/>
  <c r="AJ1879" i="7" s="1"/>
  <c r="AB1879" i="7"/>
  <c r="AA1880" i="7"/>
  <c r="AJ1880" i="7" s="1"/>
  <c r="AB1880" i="7"/>
  <c r="AA1882" i="7"/>
  <c r="AJ1882" i="7" s="1"/>
  <c r="AB1882" i="7"/>
  <c r="AA1884" i="7"/>
  <c r="AJ1884" i="7" s="1"/>
  <c r="AB1884" i="7"/>
  <c r="AA1886" i="7"/>
  <c r="AJ1886" i="7" s="1"/>
  <c r="AB1886" i="7"/>
  <c r="AA1888" i="7"/>
  <c r="AJ1888" i="7" s="1"/>
  <c r="AB1888" i="7"/>
  <c r="AA1890" i="7"/>
  <c r="AJ1890" i="7" s="1"/>
  <c r="AB1890" i="7"/>
  <c r="AA1892" i="7"/>
  <c r="AJ1892" i="7" s="1"/>
  <c r="AB1892" i="7"/>
  <c r="AA1894" i="7"/>
  <c r="AJ1894" i="7" s="1"/>
  <c r="AB1894" i="7"/>
  <c r="AA1896" i="7"/>
  <c r="AJ1896" i="7" s="1"/>
  <c r="AB1896" i="7"/>
  <c r="AA1899" i="7"/>
  <c r="AJ1899" i="7" s="1"/>
  <c r="AB1899" i="7"/>
  <c r="AA1901" i="7"/>
  <c r="AJ1901" i="7" s="1"/>
  <c r="AB1901" i="7"/>
  <c r="AA1903" i="7"/>
  <c r="AJ1903" i="7" s="1"/>
  <c r="AB1903" i="7"/>
  <c r="AA1905" i="7"/>
  <c r="AJ1905" i="7" s="1"/>
  <c r="AB1905" i="7"/>
  <c r="AA1907" i="7"/>
  <c r="AJ1907" i="7" s="1"/>
  <c r="AB1907" i="7"/>
  <c r="AA1909" i="7"/>
  <c r="AJ1909" i="7" s="1"/>
  <c r="AB1909" i="7"/>
  <c r="AA1914" i="7"/>
  <c r="AJ1914" i="7" s="1"/>
  <c r="AB1914" i="7"/>
  <c r="AA1916" i="7"/>
  <c r="AJ1916" i="7" s="1"/>
  <c r="AB1916" i="7"/>
  <c r="AA1918" i="7"/>
  <c r="AJ1918" i="7" s="1"/>
  <c r="AB1918" i="7"/>
  <c r="AA1920" i="7"/>
  <c r="AJ1920" i="7" s="1"/>
  <c r="AB1920" i="7"/>
  <c r="AA1921" i="7"/>
  <c r="AJ1921" i="7" s="1"/>
  <c r="AB1921" i="7"/>
  <c r="AA1923" i="7"/>
  <c r="AJ1923" i="7" s="1"/>
  <c r="AB1923" i="7"/>
  <c r="AA1924" i="7"/>
  <c r="AJ1924" i="7" s="1"/>
  <c r="AB1924" i="7"/>
  <c r="AA1926" i="7"/>
  <c r="AJ1926" i="7" s="1"/>
  <c r="AB1926" i="7"/>
  <c r="AA1928" i="7"/>
  <c r="AJ1928" i="7" s="1"/>
  <c r="AB1928" i="7"/>
  <c r="AA1930" i="7"/>
  <c r="AJ1930" i="7" s="1"/>
  <c r="AB1930" i="7"/>
  <c r="AA1932" i="7"/>
  <c r="AJ1932" i="7" s="1"/>
  <c r="AB1932" i="7"/>
  <c r="AA1935" i="7"/>
  <c r="AJ1935" i="7" s="1"/>
  <c r="AB1935" i="7"/>
  <c r="AA1937" i="7"/>
  <c r="AJ1937" i="7" s="1"/>
  <c r="AB1937" i="7"/>
  <c r="AA1938" i="7"/>
  <c r="AJ1938" i="7" s="1"/>
  <c r="AB1938" i="7"/>
  <c r="AA1940" i="7"/>
  <c r="AJ1940" i="7" s="1"/>
  <c r="AB1940" i="7"/>
  <c r="AA1942" i="7"/>
  <c r="AJ1942" i="7" s="1"/>
  <c r="AB1942" i="7"/>
  <c r="AA1945" i="7"/>
  <c r="AJ1945" i="7" s="1"/>
  <c r="AB1945" i="7"/>
  <c r="AA1947" i="7"/>
  <c r="AJ1947" i="7" s="1"/>
  <c r="AB1947" i="7"/>
  <c r="AA1949" i="7"/>
  <c r="AJ1949" i="7" s="1"/>
  <c r="AB1949" i="7"/>
  <c r="AA1950" i="7"/>
  <c r="AJ1950" i="7" s="1"/>
  <c r="AB1950" i="7"/>
  <c r="AA1952" i="7"/>
  <c r="AJ1952" i="7" s="1"/>
  <c r="AB1952" i="7"/>
  <c r="AQ2001" i="7"/>
  <c r="AQ2000" i="7"/>
  <c r="AQ1999" i="7"/>
  <c r="AQ1998" i="7"/>
  <c r="AQ1997" i="7"/>
  <c r="AQ1996" i="7"/>
  <c r="AQ1995" i="7"/>
  <c r="AQ1994" i="7"/>
  <c r="AQ1993" i="7"/>
  <c r="AQ1992" i="7"/>
  <c r="AQ1991" i="7"/>
  <c r="AQ1990" i="7"/>
  <c r="AQ1989" i="7"/>
  <c r="AQ1988" i="7"/>
  <c r="AQ1987" i="7"/>
  <c r="AQ1986" i="7"/>
  <c r="AQ1985" i="7"/>
  <c r="AQ1984" i="7"/>
  <c r="AQ1983" i="7"/>
  <c r="AQ1982" i="7"/>
  <c r="AQ1981" i="7"/>
  <c r="AQ1980" i="7"/>
  <c r="AQ1979" i="7"/>
  <c r="AQ1978" i="7"/>
  <c r="AQ1977" i="7"/>
  <c r="AQ1976" i="7"/>
  <c r="AQ1975" i="7"/>
  <c r="AQ1974" i="7"/>
  <c r="AQ1973" i="7"/>
  <c r="AQ1972" i="7"/>
  <c r="AQ1971" i="7"/>
  <c r="AQ1970" i="7"/>
  <c r="AQ1969" i="7"/>
  <c r="AQ1968" i="7"/>
  <c r="AQ1967" i="7"/>
  <c r="AQ1966" i="7"/>
  <c r="AQ1965" i="7"/>
  <c r="AQ1964" i="7"/>
  <c r="AQ1963" i="7"/>
  <c r="AQ1962" i="7"/>
  <c r="AQ1961" i="7"/>
  <c r="AQ1960" i="7"/>
  <c r="AQ1959" i="7"/>
  <c r="AQ1958" i="7"/>
  <c r="AQ1957" i="7"/>
  <c r="AQ1956" i="7"/>
  <c r="AQ1955" i="7"/>
  <c r="AQ1954" i="7"/>
  <c r="AQ1953" i="7"/>
  <c r="AQ1952" i="7"/>
  <c r="AA1954" i="7"/>
  <c r="AJ1954" i="7" s="1"/>
  <c r="AB1954" i="7"/>
  <c r="AA1956" i="7"/>
  <c r="AJ1956" i="7" s="1"/>
  <c r="AB1956" i="7"/>
  <c r="AA1957" i="7"/>
  <c r="AJ1957" i="7" s="1"/>
  <c r="AB1957" i="7"/>
  <c r="AA1960" i="7"/>
  <c r="AJ1960" i="7" s="1"/>
  <c r="AB1960" i="7"/>
  <c r="AA1961" i="7"/>
  <c r="AJ1961" i="7" s="1"/>
  <c r="AB1961" i="7"/>
  <c r="AA1963" i="7"/>
  <c r="AJ1963" i="7" s="1"/>
  <c r="AB1963" i="7"/>
  <c r="AA1965" i="7"/>
  <c r="AJ1965" i="7" s="1"/>
  <c r="AB1965" i="7"/>
  <c r="AA1966" i="7"/>
  <c r="AJ1966" i="7" s="1"/>
  <c r="AB1966" i="7"/>
  <c r="AA1967" i="7"/>
  <c r="AJ1967" i="7" s="1"/>
  <c r="AB1967" i="7"/>
  <c r="AA1968" i="7"/>
  <c r="AJ1968" i="7" s="1"/>
  <c r="AB1968" i="7"/>
  <c r="AA1969" i="7"/>
  <c r="AJ1969" i="7" s="1"/>
  <c r="AB1969" i="7"/>
  <c r="AA1970" i="7"/>
  <c r="AJ1970" i="7" s="1"/>
  <c r="AB1970" i="7"/>
  <c r="AA1971" i="7"/>
  <c r="AJ1971" i="7" s="1"/>
  <c r="AB1971" i="7"/>
  <c r="AA1972" i="7"/>
  <c r="AJ1972" i="7" s="1"/>
  <c r="AB1972" i="7"/>
  <c r="AA1973" i="7"/>
  <c r="AJ1973" i="7" s="1"/>
  <c r="AB1973" i="7"/>
  <c r="AA1974" i="7"/>
  <c r="AJ1974" i="7" s="1"/>
  <c r="AB1974" i="7"/>
  <c r="AA1975" i="7"/>
  <c r="AJ1975" i="7" s="1"/>
  <c r="AB1975" i="7"/>
  <c r="AA1976" i="7"/>
  <c r="AJ1976" i="7" s="1"/>
  <c r="AB1976" i="7"/>
  <c r="AA1977" i="7"/>
  <c r="AJ1977" i="7" s="1"/>
  <c r="AB1977" i="7"/>
  <c r="AA1978" i="7"/>
  <c r="AJ1978" i="7" s="1"/>
  <c r="AB1978" i="7"/>
  <c r="AA1979" i="7"/>
  <c r="AJ1979" i="7" s="1"/>
  <c r="AB1979" i="7"/>
  <c r="AA1980" i="7"/>
  <c r="AJ1980" i="7" s="1"/>
  <c r="AB1980" i="7"/>
  <c r="AA1981" i="7"/>
  <c r="AJ1981" i="7" s="1"/>
  <c r="AB1981" i="7"/>
  <c r="AA1982" i="7"/>
  <c r="AJ1982" i="7" s="1"/>
  <c r="AB1982" i="7"/>
  <c r="AA1983" i="7"/>
  <c r="AJ1983" i="7" s="1"/>
  <c r="AB1983" i="7"/>
  <c r="AA1984" i="7"/>
  <c r="AJ1984" i="7" s="1"/>
  <c r="AB1984" i="7"/>
  <c r="AA1985" i="7"/>
  <c r="AJ1985" i="7" s="1"/>
  <c r="AB1985" i="7"/>
  <c r="AA1986" i="7"/>
  <c r="AJ1986" i="7" s="1"/>
  <c r="AB1986" i="7"/>
  <c r="AA1987" i="7"/>
  <c r="AJ1987" i="7" s="1"/>
  <c r="AB1987" i="7"/>
  <c r="AA1988" i="7"/>
  <c r="AJ1988" i="7" s="1"/>
  <c r="AB1988" i="7"/>
  <c r="AA1989" i="7"/>
  <c r="AJ1989" i="7" s="1"/>
  <c r="AB1989" i="7"/>
  <c r="AA1990" i="7"/>
  <c r="AJ1990" i="7" s="1"/>
  <c r="AB1990" i="7"/>
  <c r="AA1991" i="7"/>
  <c r="AJ1991" i="7" s="1"/>
  <c r="AB1991" i="7"/>
  <c r="AA1992" i="7"/>
  <c r="AJ1992" i="7" s="1"/>
  <c r="AB1992" i="7"/>
  <c r="AA1993" i="7"/>
  <c r="AJ1993" i="7" s="1"/>
  <c r="AB1993" i="7"/>
  <c r="AA1994" i="7"/>
  <c r="AJ1994" i="7" s="1"/>
  <c r="AB1994" i="7"/>
  <c r="AA1995" i="7"/>
  <c r="AJ1995" i="7" s="1"/>
  <c r="AB1995" i="7"/>
  <c r="AA1996" i="7"/>
  <c r="AJ1996" i="7" s="1"/>
  <c r="AB1996" i="7"/>
  <c r="AA1997" i="7"/>
  <c r="AJ1997" i="7" s="1"/>
  <c r="AB1997" i="7"/>
  <c r="AA1998" i="7"/>
  <c r="AJ1998" i="7" s="1"/>
  <c r="AB1998" i="7"/>
  <c r="AA1999" i="7"/>
  <c r="AJ1999" i="7" s="1"/>
  <c r="AB1999" i="7"/>
  <c r="AA2000" i="7"/>
  <c r="AJ2000" i="7" s="1"/>
  <c r="AB2000" i="7"/>
  <c r="AA2001" i="7"/>
  <c r="AJ2001" i="7" s="1"/>
  <c r="AB2001" i="7"/>
  <c r="AA2002" i="7"/>
  <c r="AJ2002" i="7" s="1"/>
  <c r="AB2002" i="7"/>
  <c r="AQ2051" i="7"/>
  <c r="AQ2050" i="7"/>
  <c r="AQ2049" i="7"/>
  <c r="AQ2048" i="7"/>
  <c r="AQ2047" i="7"/>
  <c r="AQ2046" i="7"/>
  <c r="AQ2045" i="7"/>
  <c r="AQ2044" i="7"/>
  <c r="AQ2043" i="7"/>
  <c r="AQ2042" i="7"/>
  <c r="AQ2041" i="7"/>
  <c r="AQ2040" i="7"/>
  <c r="AQ2039" i="7"/>
  <c r="AQ2038" i="7"/>
  <c r="AQ2037" i="7"/>
  <c r="AQ2036" i="7"/>
  <c r="AQ2035" i="7"/>
  <c r="AQ2034" i="7"/>
  <c r="AQ2033" i="7"/>
  <c r="AQ2032" i="7"/>
  <c r="AQ2031" i="7"/>
  <c r="AQ2030" i="7"/>
  <c r="AQ2029" i="7"/>
  <c r="AQ2028" i="7"/>
  <c r="AQ2027" i="7"/>
  <c r="AQ2026" i="7"/>
  <c r="AQ2025" i="7"/>
  <c r="AQ2024" i="7"/>
  <c r="AQ2023" i="7"/>
  <c r="AQ2022" i="7"/>
  <c r="AQ2021" i="7"/>
  <c r="AQ2020" i="7"/>
  <c r="AQ2019" i="7"/>
  <c r="AQ2018" i="7"/>
  <c r="AQ2017" i="7"/>
  <c r="AQ2016" i="7"/>
  <c r="AQ2015" i="7"/>
  <c r="AQ2014" i="7"/>
  <c r="AQ2013" i="7"/>
  <c r="AQ2012" i="7"/>
  <c r="AQ2011" i="7"/>
  <c r="AQ2010" i="7"/>
  <c r="AQ2009" i="7"/>
  <c r="AQ2008" i="7"/>
  <c r="AQ2007" i="7"/>
  <c r="AQ2006" i="7"/>
  <c r="AQ2005" i="7"/>
  <c r="AQ2004" i="7"/>
  <c r="AQ2003" i="7"/>
  <c r="AQ2002" i="7"/>
  <c r="AA2003" i="7"/>
  <c r="AJ2003" i="7" s="1"/>
  <c r="AB2003" i="7"/>
  <c r="AA2004" i="7"/>
  <c r="AJ2004" i="7" s="1"/>
  <c r="AB2004" i="7"/>
  <c r="AA2005" i="7"/>
  <c r="AJ2005" i="7" s="1"/>
  <c r="AB2005" i="7"/>
  <c r="AA2006" i="7"/>
  <c r="AJ2006" i="7" s="1"/>
  <c r="AB2006" i="7"/>
  <c r="AA2007" i="7"/>
  <c r="AJ2007" i="7" s="1"/>
  <c r="AB2007" i="7"/>
  <c r="AA2008" i="7"/>
  <c r="AJ2008" i="7" s="1"/>
  <c r="AB2008" i="7"/>
  <c r="AA2009" i="7"/>
  <c r="AJ2009" i="7" s="1"/>
  <c r="AB2009" i="7"/>
  <c r="AA2010" i="7"/>
  <c r="AJ2010" i="7" s="1"/>
  <c r="AB2010" i="7"/>
  <c r="AA2011" i="7"/>
  <c r="AJ2011" i="7" s="1"/>
  <c r="AB2011" i="7"/>
  <c r="AA2012" i="7"/>
  <c r="AJ2012" i="7" s="1"/>
  <c r="AB2012" i="7"/>
  <c r="AA2013" i="7"/>
  <c r="AJ2013" i="7" s="1"/>
  <c r="AB2013" i="7"/>
  <c r="AA2014" i="7"/>
  <c r="AJ2014" i="7" s="1"/>
  <c r="AB2014" i="7"/>
  <c r="AA2015" i="7"/>
  <c r="AJ2015" i="7" s="1"/>
  <c r="AB2015" i="7"/>
  <c r="AA2016" i="7"/>
  <c r="AJ2016" i="7" s="1"/>
  <c r="AB2016" i="7"/>
  <c r="AA2017" i="7"/>
  <c r="AJ2017" i="7" s="1"/>
  <c r="AB2017" i="7"/>
  <c r="AA2018" i="7"/>
  <c r="AJ2018" i="7" s="1"/>
  <c r="AB2018" i="7"/>
  <c r="AA2019" i="7"/>
  <c r="AJ2019" i="7" s="1"/>
  <c r="AB2019" i="7"/>
  <c r="AA2020" i="7"/>
  <c r="AJ2020" i="7" s="1"/>
  <c r="AB2020" i="7"/>
  <c r="AA2021" i="7"/>
  <c r="AJ2021" i="7" s="1"/>
  <c r="AB2021" i="7"/>
  <c r="AA2022" i="7"/>
  <c r="AJ2022" i="7" s="1"/>
  <c r="AB2022" i="7"/>
  <c r="AA2023" i="7"/>
  <c r="AJ2023" i="7" s="1"/>
  <c r="AB2023" i="7"/>
  <c r="AA2024" i="7"/>
  <c r="AJ2024" i="7" s="1"/>
  <c r="AB2024" i="7"/>
  <c r="AA2025" i="7"/>
  <c r="AJ2025" i="7" s="1"/>
  <c r="AB2025" i="7"/>
  <c r="AA2026" i="7"/>
  <c r="AJ2026" i="7" s="1"/>
  <c r="AB2026" i="7"/>
  <c r="AA2027" i="7"/>
  <c r="AJ2027" i="7" s="1"/>
  <c r="AB2027" i="7"/>
  <c r="AA2028" i="7"/>
  <c r="AJ2028" i="7" s="1"/>
  <c r="AB2028" i="7"/>
  <c r="AA2029" i="7"/>
  <c r="AJ2029" i="7" s="1"/>
  <c r="AB2029" i="7"/>
  <c r="AA2030" i="7"/>
  <c r="AJ2030" i="7" s="1"/>
  <c r="AB2030" i="7"/>
  <c r="AA2031" i="7"/>
  <c r="AJ2031" i="7" s="1"/>
  <c r="AB2031" i="7"/>
  <c r="AA2032" i="7"/>
  <c r="AJ2032" i="7" s="1"/>
  <c r="AB2032" i="7"/>
  <c r="AA2033" i="7"/>
  <c r="AJ2033" i="7" s="1"/>
  <c r="AB2033" i="7"/>
  <c r="AA2034" i="7"/>
  <c r="AJ2034" i="7" s="1"/>
  <c r="AB2034" i="7"/>
  <c r="AA2035" i="7"/>
  <c r="AJ2035" i="7" s="1"/>
  <c r="AB2035" i="7"/>
  <c r="AA2036" i="7"/>
  <c r="AJ2036" i="7" s="1"/>
  <c r="AB2036" i="7"/>
  <c r="AA2037" i="7"/>
  <c r="AJ2037" i="7" s="1"/>
  <c r="AB2037" i="7"/>
  <c r="AA2038" i="7"/>
  <c r="AJ2038" i="7" s="1"/>
  <c r="AB2038" i="7"/>
  <c r="AA2039" i="7"/>
  <c r="AJ2039" i="7" s="1"/>
  <c r="AB2039" i="7"/>
  <c r="AA2040" i="7"/>
  <c r="AJ2040" i="7" s="1"/>
  <c r="AB2040" i="7"/>
  <c r="AA2041" i="7"/>
  <c r="AJ2041" i="7" s="1"/>
  <c r="AB2041" i="7"/>
  <c r="AA2042" i="7"/>
  <c r="AJ2042" i="7" s="1"/>
  <c r="AB2042" i="7"/>
  <c r="AA2043" i="7"/>
  <c r="AJ2043" i="7" s="1"/>
  <c r="AB2043" i="7"/>
  <c r="AA2044" i="7"/>
  <c r="AJ2044" i="7" s="1"/>
  <c r="AB2044" i="7"/>
  <c r="AA2045" i="7"/>
  <c r="AJ2045" i="7" s="1"/>
  <c r="AB2045" i="7"/>
  <c r="AA2046" i="7"/>
  <c r="AJ2046" i="7" s="1"/>
  <c r="AB2046" i="7"/>
  <c r="AA2047" i="7"/>
  <c r="AJ2047" i="7" s="1"/>
  <c r="AB2047" i="7"/>
  <c r="AA2048" i="7"/>
  <c r="AJ2048" i="7" s="1"/>
  <c r="AB2048" i="7"/>
  <c r="AA2049" i="7"/>
  <c r="AJ2049" i="7" s="1"/>
  <c r="AB2049" i="7"/>
  <c r="AA2050" i="7"/>
  <c r="AJ2050" i="7" s="1"/>
  <c r="AB2050" i="7"/>
  <c r="AA2051" i="7"/>
  <c r="AJ2051" i="7" s="1"/>
  <c r="AB2051" i="7"/>
  <c r="AA2052" i="7"/>
  <c r="AJ2052" i="7" s="1"/>
  <c r="AB2052" i="7"/>
  <c r="AQ2101" i="7"/>
  <c r="AQ2100" i="7"/>
  <c r="AQ2099" i="7"/>
  <c r="AQ2098" i="7"/>
  <c r="AQ2097" i="7"/>
  <c r="AQ2096" i="7"/>
  <c r="AQ2095" i="7"/>
  <c r="AQ2094" i="7"/>
  <c r="AQ2093" i="7"/>
  <c r="AQ2092" i="7"/>
  <c r="AQ2091" i="7"/>
  <c r="AQ2090" i="7"/>
  <c r="AQ2089" i="7"/>
  <c r="AQ2088" i="7"/>
  <c r="AQ2087" i="7"/>
  <c r="AQ2086" i="7"/>
  <c r="AQ2085" i="7"/>
  <c r="AQ2084" i="7"/>
  <c r="AQ2083" i="7"/>
  <c r="AQ2082" i="7"/>
  <c r="AQ2081" i="7"/>
  <c r="AQ2080" i="7"/>
  <c r="AQ2079" i="7"/>
  <c r="AQ2078" i="7"/>
  <c r="AQ2077" i="7"/>
  <c r="AQ2076" i="7"/>
  <c r="AQ2075" i="7"/>
  <c r="AQ2074" i="7"/>
  <c r="AQ2073" i="7"/>
  <c r="AQ2072" i="7"/>
  <c r="AQ2071" i="7"/>
  <c r="AQ2070" i="7"/>
  <c r="AQ2069" i="7"/>
  <c r="AQ2068" i="7"/>
  <c r="AQ2067" i="7"/>
  <c r="AQ2066" i="7"/>
  <c r="AQ2065" i="7"/>
  <c r="AQ2064" i="7"/>
  <c r="AQ2063" i="7"/>
  <c r="AQ2062" i="7"/>
  <c r="AQ2061" i="7"/>
  <c r="AQ2060" i="7"/>
  <c r="AQ2059" i="7"/>
  <c r="AQ2058" i="7"/>
  <c r="AQ2057" i="7"/>
  <c r="AQ2056" i="7"/>
  <c r="AQ2055" i="7"/>
  <c r="AQ2054" i="7"/>
  <c r="AQ2053" i="7"/>
  <c r="AQ2052" i="7"/>
  <c r="AA2053" i="7"/>
  <c r="AJ2053" i="7" s="1"/>
  <c r="AB2053" i="7"/>
  <c r="AA2054" i="7"/>
  <c r="AJ2054" i="7" s="1"/>
  <c r="AB2054" i="7"/>
  <c r="AA2055" i="7"/>
  <c r="AJ2055" i="7" s="1"/>
  <c r="AB2055" i="7"/>
  <c r="AA2056" i="7"/>
  <c r="AJ2056" i="7" s="1"/>
  <c r="AB2056" i="7"/>
  <c r="AA2057" i="7"/>
  <c r="AJ2057" i="7" s="1"/>
  <c r="AB2057" i="7"/>
  <c r="AA2058" i="7"/>
  <c r="AJ2058" i="7" s="1"/>
  <c r="AB2058" i="7"/>
  <c r="AA2059" i="7"/>
  <c r="AJ2059" i="7" s="1"/>
  <c r="AB2059" i="7"/>
  <c r="AA2060" i="7"/>
  <c r="AJ2060" i="7" s="1"/>
  <c r="AB2060" i="7"/>
  <c r="AA2061" i="7"/>
  <c r="AJ2061" i="7" s="1"/>
  <c r="AB2061" i="7"/>
  <c r="AA2062" i="7"/>
  <c r="AJ2062" i="7" s="1"/>
  <c r="AB2062" i="7"/>
  <c r="AA2063" i="7"/>
  <c r="AJ2063" i="7" s="1"/>
  <c r="AB2063" i="7"/>
  <c r="AA2064" i="7"/>
  <c r="AJ2064" i="7" s="1"/>
  <c r="AB2064" i="7"/>
  <c r="AA2065" i="7"/>
  <c r="AJ2065" i="7" s="1"/>
  <c r="AB2065" i="7"/>
  <c r="AA2066" i="7"/>
  <c r="AJ2066" i="7" s="1"/>
  <c r="AB2066" i="7"/>
  <c r="AA2067" i="7"/>
  <c r="AJ2067" i="7" s="1"/>
  <c r="AB2067" i="7"/>
  <c r="AA2068" i="7"/>
  <c r="AJ2068" i="7" s="1"/>
  <c r="AB2068" i="7"/>
  <c r="AA2069" i="7"/>
  <c r="AJ2069" i="7" s="1"/>
  <c r="AB2069" i="7"/>
  <c r="AA2070" i="7"/>
  <c r="AJ2070" i="7" s="1"/>
  <c r="AB2070" i="7"/>
  <c r="AA2071" i="7"/>
  <c r="AJ2071" i="7" s="1"/>
  <c r="AB2071" i="7"/>
  <c r="AA2072" i="7"/>
  <c r="AJ2072" i="7" s="1"/>
  <c r="AB2072" i="7"/>
  <c r="AA2073" i="7"/>
  <c r="AJ2073" i="7" s="1"/>
  <c r="AB2073" i="7"/>
  <c r="AA2074" i="7"/>
  <c r="AJ2074" i="7" s="1"/>
  <c r="AB2074" i="7"/>
  <c r="AA2075" i="7"/>
  <c r="AJ2075" i="7" s="1"/>
  <c r="AB2075" i="7"/>
  <c r="AA2076" i="7"/>
  <c r="AJ2076" i="7" s="1"/>
  <c r="AB2076" i="7"/>
  <c r="AA2077" i="7"/>
  <c r="AJ2077" i="7" s="1"/>
  <c r="AB2077" i="7"/>
  <c r="AA2078" i="7"/>
  <c r="AJ2078" i="7" s="1"/>
  <c r="AB2078" i="7"/>
  <c r="AA2079" i="7"/>
  <c r="AJ2079" i="7" s="1"/>
  <c r="AB2079" i="7"/>
  <c r="AA2080" i="7"/>
  <c r="AJ2080" i="7" s="1"/>
  <c r="AB2080" i="7"/>
  <c r="AA2081" i="7"/>
  <c r="AJ2081" i="7" s="1"/>
  <c r="AB2081" i="7"/>
  <c r="AA2082" i="7"/>
  <c r="AJ2082" i="7" s="1"/>
  <c r="AB2082" i="7"/>
  <c r="AA2083" i="7"/>
  <c r="AJ2083" i="7" s="1"/>
  <c r="AB2083" i="7"/>
  <c r="AA2084" i="7"/>
  <c r="AJ2084" i="7" s="1"/>
  <c r="AB2084" i="7"/>
  <c r="AA2085" i="7"/>
  <c r="AJ2085" i="7" s="1"/>
  <c r="AB2085" i="7"/>
  <c r="AA2086" i="7"/>
  <c r="AJ2086" i="7" s="1"/>
  <c r="AB2086" i="7"/>
  <c r="AA2087" i="7"/>
  <c r="AJ2087" i="7" s="1"/>
  <c r="AB2087" i="7"/>
  <c r="AA2088" i="7"/>
  <c r="AJ2088" i="7" s="1"/>
  <c r="AB2088" i="7"/>
  <c r="AA2089" i="7"/>
  <c r="AJ2089" i="7" s="1"/>
  <c r="AB2089" i="7"/>
  <c r="AA2090" i="7"/>
  <c r="AJ2090" i="7" s="1"/>
  <c r="AB2090" i="7"/>
  <c r="AA2091" i="7"/>
  <c r="AJ2091" i="7" s="1"/>
  <c r="AB2091" i="7"/>
  <c r="AA2092" i="7"/>
  <c r="AJ2092" i="7" s="1"/>
  <c r="AB2092" i="7"/>
  <c r="AA2093" i="7"/>
  <c r="AJ2093" i="7" s="1"/>
  <c r="AB2093" i="7"/>
  <c r="AA2094" i="7"/>
  <c r="AJ2094" i="7" s="1"/>
  <c r="AB2094" i="7"/>
  <c r="AA2095" i="7"/>
  <c r="AJ2095" i="7" s="1"/>
  <c r="AB2095" i="7"/>
  <c r="AA2096" i="7"/>
  <c r="AJ2096" i="7" s="1"/>
  <c r="AB2096" i="7"/>
  <c r="AA2097" i="7"/>
  <c r="AJ2097" i="7" s="1"/>
  <c r="AB2097" i="7"/>
  <c r="AA2098" i="7"/>
  <c r="AJ2098" i="7" s="1"/>
  <c r="AB2098" i="7"/>
  <c r="AA2099" i="7"/>
  <c r="AJ2099" i="7" s="1"/>
  <c r="AB2099" i="7"/>
  <c r="AA2100" i="7"/>
  <c r="AJ2100" i="7" s="1"/>
  <c r="AB2100" i="7"/>
  <c r="AA2101" i="7"/>
  <c r="AJ2101" i="7" s="1"/>
  <c r="AB2101" i="7"/>
  <c r="AA168" i="7"/>
  <c r="AJ168" i="7" s="1"/>
  <c r="AB168" i="7"/>
  <c r="AA207" i="7"/>
  <c r="AJ207" i="7" s="1"/>
  <c r="AB207" i="7"/>
  <c r="AA220" i="7"/>
  <c r="AJ220" i="7" s="1"/>
  <c r="AB220" i="7"/>
  <c r="AA232" i="7"/>
  <c r="AJ232" i="7" s="1"/>
  <c r="AB232" i="7"/>
  <c r="AA243" i="7"/>
  <c r="AJ243" i="7" s="1"/>
  <c r="AB243" i="7"/>
  <c r="AA254" i="7"/>
  <c r="AJ254" i="7" s="1"/>
  <c r="AB254" i="7"/>
  <c r="AA261" i="7"/>
  <c r="AJ261" i="7" s="1"/>
  <c r="AB261" i="7"/>
  <c r="AA273" i="7"/>
  <c r="AJ273" i="7" s="1"/>
  <c r="AB273" i="7"/>
  <c r="AA282" i="7"/>
  <c r="AJ282" i="7" s="1"/>
  <c r="AB282" i="7"/>
  <c r="AA289" i="7"/>
  <c r="AJ289" i="7" s="1"/>
  <c r="AB289" i="7"/>
  <c r="AA297" i="7"/>
  <c r="AJ297" i="7" s="1"/>
  <c r="AB297" i="7"/>
  <c r="AA305" i="7"/>
  <c r="AJ305" i="7" s="1"/>
  <c r="AB305" i="7"/>
  <c r="AA317" i="7"/>
  <c r="AJ317" i="7" s="1"/>
  <c r="AB317" i="7"/>
  <c r="AA324" i="7"/>
  <c r="AJ324" i="7" s="1"/>
  <c r="AB324" i="7"/>
  <c r="AA334" i="7"/>
  <c r="AJ334" i="7" s="1"/>
  <c r="AB334" i="7"/>
  <c r="AA339" i="7"/>
  <c r="AJ339" i="7" s="1"/>
  <c r="AB339" i="7"/>
  <c r="AA347" i="7"/>
  <c r="AJ347" i="7" s="1"/>
  <c r="AB347" i="7"/>
  <c r="AA353" i="7"/>
  <c r="AJ353" i="7" s="1"/>
  <c r="AB353" i="7"/>
  <c r="AA359" i="7"/>
  <c r="AJ359" i="7" s="1"/>
  <c r="AB359" i="7"/>
  <c r="AA365" i="7"/>
  <c r="AJ365" i="7" s="1"/>
  <c r="AB365" i="7"/>
  <c r="AA373" i="7"/>
  <c r="AJ373" i="7" s="1"/>
  <c r="AB373" i="7"/>
  <c r="AA381" i="7"/>
  <c r="AJ381" i="7" s="1"/>
  <c r="AB381" i="7"/>
  <c r="AA388" i="7"/>
  <c r="AJ388" i="7" s="1"/>
  <c r="AB388" i="7"/>
  <c r="AA402" i="7"/>
  <c r="AJ402" i="7" s="1"/>
  <c r="AB402" i="7"/>
  <c r="AQ451" i="7"/>
  <c r="AQ450" i="7"/>
  <c r="AQ449" i="7"/>
  <c r="AQ448" i="7"/>
  <c r="AQ447" i="7"/>
  <c r="AQ446" i="7"/>
  <c r="AQ445" i="7"/>
  <c r="AQ444" i="7"/>
  <c r="AQ443" i="7"/>
  <c r="AQ442" i="7"/>
  <c r="AQ441" i="7"/>
  <c r="AQ440" i="7"/>
  <c r="AQ439" i="7"/>
  <c r="AQ438" i="7"/>
  <c r="AQ437" i="7"/>
  <c r="AQ436" i="7"/>
  <c r="AQ435" i="7"/>
  <c r="AQ434" i="7"/>
  <c r="AQ433" i="7"/>
  <c r="AQ432" i="7"/>
  <c r="AQ431" i="7"/>
  <c r="AQ430" i="7"/>
  <c r="AQ429" i="7"/>
  <c r="AQ428" i="7"/>
  <c r="AQ427" i="7"/>
  <c r="AQ426" i="7"/>
  <c r="AQ425" i="7"/>
  <c r="AQ424" i="7"/>
  <c r="AQ423" i="7"/>
  <c r="AQ422" i="7"/>
  <c r="AQ421" i="7"/>
  <c r="AQ420" i="7"/>
  <c r="AQ419" i="7"/>
  <c r="AQ418" i="7"/>
  <c r="AQ417" i="7"/>
  <c r="AQ416" i="7"/>
  <c r="AQ415" i="7"/>
  <c r="AQ414" i="7"/>
  <c r="AQ413" i="7"/>
  <c r="AQ412" i="7"/>
  <c r="AQ411" i="7"/>
  <c r="AQ410" i="7"/>
  <c r="AQ409" i="7"/>
  <c r="AQ408" i="7"/>
  <c r="AQ407" i="7"/>
  <c r="AQ406" i="7"/>
  <c r="AQ405" i="7"/>
  <c r="AQ404" i="7"/>
  <c r="AQ403" i="7"/>
  <c r="AQ402" i="7"/>
  <c r="AA408" i="7"/>
  <c r="AJ408" i="7" s="1"/>
  <c r="AB408" i="7"/>
  <c r="AA418" i="7"/>
  <c r="AJ418" i="7" s="1"/>
  <c r="AB418" i="7"/>
  <c r="AA424" i="7"/>
  <c r="AJ424" i="7" s="1"/>
  <c r="AB424" i="7"/>
  <c r="AA437" i="7"/>
  <c r="AJ437" i="7" s="1"/>
  <c r="AB437" i="7"/>
  <c r="AA790" i="7"/>
  <c r="AJ790" i="7" s="1"/>
  <c r="AB790" i="7"/>
  <c r="AA813" i="7"/>
  <c r="AJ813" i="7" s="1"/>
  <c r="AB813" i="7"/>
  <c r="AA828" i="7"/>
  <c r="AJ828" i="7" s="1"/>
  <c r="AB828" i="7"/>
  <c r="AA840" i="7"/>
  <c r="AJ840" i="7" s="1"/>
  <c r="AB840" i="7"/>
  <c r="AA880" i="7"/>
  <c r="AJ880" i="7" s="1"/>
  <c r="AB880" i="7"/>
  <c r="AA1545" i="7"/>
  <c r="AJ1545" i="7" s="1"/>
  <c r="AB1545" i="7"/>
  <c r="AA1583" i="7"/>
  <c r="AJ1583" i="7" s="1"/>
  <c r="AB1583" i="7"/>
  <c r="AA1590" i="7"/>
  <c r="AJ1590" i="7" s="1"/>
  <c r="AB1590" i="7"/>
  <c r="AA1602" i="7"/>
  <c r="AJ1602" i="7" s="1"/>
  <c r="AB1602" i="7"/>
  <c r="AQ1651" i="7"/>
  <c r="AQ1650" i="7"/>
  <c r="AQ1649" i="7"/>
  <c r="AQ1648" i="7"/>
  <c r="AQ1647" i="7"/>
  <c r="AQ1646" i="7"/>
  <c r="AQ1645" i="7"/>
  <c r="AQ1644" i="7"/>
  <c r="AQ1643" i="7"/>
  <c r="AQ1642" i="7"/>
  <c r="AQ1641" i="7"/>
  <c r="AQ1640" i="7"/>
  <c r="AQ1639" i="7"/>
  <c r="AQ1638" i="7"/>
  <c r="AQ1637" i="7"/>
  <c r="AQ1636" i="7"/>
  <c r="AQ1635" i="7"/>
  <c r="AQ1634" i="7"/>
  <c r="AQ1633" i="7"/>
  <c r="AQ1632" i="7"/>
  <c r="AQ1631" i="7"/>
  <c r="AQ1630" i="7"/>
  <c r="AQ1629" i="7"/>
  <c r="AQ1628" i="7"/>
  <c r="AQ1627" i="7"/>
  <c r="AQ1626" i="7"/>
  <c r="AQ1625" i="7"/>
  <c r="AQ1624" i="7"/>
  <c r="AQ1623" i="7"/>
  <c r="AQ1622" i="7"/>
  <c r="AQ1621" i="7"/>
  <c r="AQ1620" i="7"/>
  <c r="AQ1619" i="7"/>
  <c r="AQ1618" i="7"/>
  <c r="AQ1617" i="7"/>
  <c r="AQ1616" i="7"/>
  <c r="AQ1615" i="7"/>
  <c r="AQ1614" i="7"/>
  <c r="AQ1613" i="7"/>
  <c r="AQ1612" i="7"/>
  <c r="AQ1611" i="7"/>
  <c r="AQ1610" i="7"/>
  <c r="AQ1609" i="7"/>
  <c r="AQ1608" i="7"/>
  <c r="AQ1607" i="7"/>
  <c r="AQ1606" i="7"/>
  <c r="AQ1605" i="7"/>
  <c r="AQ1604" i="7"/>
  <c r="AQ1603" i="7"/>
  <c r="AQ1602" i="7"/>
  <c r="AA1632" i="7"/>
  <c r="AJ1632" i="7" s="1"/>
  <c r="AB1632" i="7"/>
  <c r="AA1655" i="7"/>
  <c r="AJ1655" i="7" s="1"/>
  <c r="AB1655" i="7"/>
  <c r="AA1667" i="7"/>
  <c r="AJ1667" i="7" s="1"/>
  <c r="AB1667" i="7"/>
  <c r="AA1712" i="7"/>
  <c r="AJ1712" i="7" s="1"/>
  <c r="AB1712" i="7"/>
  <c r="AA1730" i="7"/>
  <c r="AJ1730" i="7" s="1"/>
  <c r="AB1730" i="7"/>
  <c r="AA1742" i="7"/>
  <c r="AJ1742" i="7" s="1"/>
  <c r="AB1742" i="7"/>
  <c r="AA1760" i="7"/>
  <c r="AJ1760" i="7" s="1"/>
  <c r="AB1760" i="7"/>
  <c r="AA428" i="7"/>
  <c r="AJ428" i="7" s="1"/>
  <c r="AB428" i="7"/>
  <c r="AA800" i="7"/>
  <c r="AJ800" i="7" s="1"/>
  <c r="AB800" i="7"/>
  <c r="AA809" i="7"/>
  <c r="AJ809" i="7" s="1"/>
  <c r="AB809" i="7"/>
  <c r="AA822" i="7"/>
  <c r="AJ822" i="7" s="1"/>
  <c r="AB822" i="7"/>
  <c r="AA833" i="7"/>
  <c r="AJ833" i="7" s="1"/>
  <c r="AB833" i="7"/>
  <c r="AA838" i="7"/>
  <c r="AJ838" i="7" s="1"/>
  <c r="AB838" i="7"/>
  <c r="AA844" i="7"/>
  <c r="AJ844" i="7" s="1"/>
  <c r="AB844" i="7"/>
  <c r="AA875" i="7"/>
  <c r="AJ875" i="7" s="1"/>
  <c r="AB875" i="7"/>
  <c r="AA1544" i="7"/>
  <c r="AJ1544" i="7" s="1"/>
  <c r="AB1544" i="7"/>
  <c r="AA1576" i="7"/>
  <c r="AJ1576" i="7" s="1"/>
  <c r="AB1576" i="7"/>
  <c r="AA1587" i="7"/>
  <c r="AJ1587" i="7" s="1"/>
  <c r="AB1587" i="7"/>
  <c r="AA1600" i="7"/>
  <c r="AJ1600" i="7" s="1"/>
  <c r="AB1600" i="7"/>
  <c r="AA1612" i="7"/>
  <c r="AJ1612" i="7" s="1"/>
  <c r="AB1612" i="7"/>
  <c r="AA1630" i="7"/>
  <c r="AJ1630" i="7" s="1"/>
  <c r="AB1630" i="7"/>
  <c r="AA1647" i="7"/>
  <c r="AJ1647" i="7" s="1"/>
  <c r="AB1647" i="7"/>
  <c r="AA1651" i="7"/>
  <c r="AJ1651" i="7" s="1"/>
  <c r="AB1651" i="7"/>
  <c r="AA1662" i="7"/>
  <c r="AJ1662" i="7" s="1"/>
  <c r="AB1662" i="7"/>
  <c r="AA1673" i="7"/>
  <c r="AJ1673" i="7" s="1"/>
  <c r="AB1673" i="7"/>
  <c r="AA1679" i="7"/>
  <c r="AJ1679" i="7" s="1"/>
  <c r="AB1679" i="7"/>
  <c r="AA1687" i="7"/>
  <c r="AJ1687" i="7" s="1"/>
  <c r="AB1687" i="7"/>
  <c r="AA1738" i="7"/>
  <c r="AJ1738" i="7" s="1"/>
  <c r="AB1738" i="7"/>
  <c r="AA1752" i="7"/>
  <c r="AJ1752" i="7" s="1"/>
  <c r="AB1752" i="7"/>
  <c r="AQ1801" i="7"/>
  <c r="AQ1800" i="7"/>
  <c r="AQ1799" i="7"/>
  <c r="AQ1798" i="7"/>
  <c r="AQ1797" i="7"/>
  <c r="AQ1796" i="7"/>
  <c r="AQ1795" i="7"/>
  <c r="AQ1794" i="7"/>
  <c r="AQ1793" i="7"/>
  <c r="AQ1792" i="7"/>
  <c r="AQ1791" i="7"/>
  <c r="AQ1790" i="7"/>
  <c r="AQ1789" i="7"/>
  <c r="AQ1788" i="7"/>
  <c r="AQ1787" i="7"/>
  <c r="AQ1786" i="7"/>
  <c r="AQ1785" i="7"/>
  <c r="AQ1784" i="7"/>
  <c r="AQ1783" i="7"/>
  <c r="AQ1782" i="7"/>
  <c r="AQ1781" i="7"/>
  <c r="AQ1780" i="7"/>
  <c r="AQ1779" i="7"/>
  <c r="AQ1778" i="7"/>
  <c r="AQ1777" i="7"/>
  <c r="AQ1776" i="7"/>
  <c r="AQ1775" i="7"/>
  <c r="AQ1774" i="7"/>
  <c r="AQ1773" i="7"/>
  <c r="AQ1772" i="7"/>
  <c r="AQ1771" i="7"/>
  <c r="AQ1770" i="7"/>
  <c r="AQ1769" i="7"/>
  <c r="AQ1768" i="7"/>
  <c r="AQ1767" i="7"/>
  <c r="AQ1766" i="7"/>
  <c r="AQ1765" i="7"/>
  <c r="AQ1764" i="7"/>
  <c r="AQ1763" i="7"/>
  <c r="AQ1762" i="7"/>
  <c r="AQ1761" i="7"/>
  <c r="AQ1760" i="7"/>
  <c r="AQ1759" i="7"/>
  <c r="AQ1758" i="7"/>
  <c r="AQ1757" i="7"/>
  <c r="AQ1756" i="7"/>
  <c r="AQ1755" i="7"/>
  <c r="AQ1754" i="7"/>
  <c r="AQ1753" i="7"/>
  <c r="AQ1752" i="7"/>
  <c r="AS1735" i="7" l="1"/>
  <c r="AS1716" i="7"/>
  <c r="AS1702" i="7"/>
  <c r="AS1236" i="7"/>
  <c r="AS1218" i="7"/>
  <c r="AS1101" i="7"/>
  <c r="AS1085" i="7"/>
  <c r="AS1068" i="7"/>
  <c r="AS1052" i="7"/>
  <c r="AS860" i="7"/>
  <c r="AS590" i="7"/>
  <c r="AS574" i="7"/>
  <c r="AS554" i="7"/>
  <c r="AS1244" i="7"/>
  <c r="AS1211" i="7"/>
  <c r="AS1079" i="7"/>
  <c r="AS800" i="7"/>
  <c r="AS768" i="7"/>
  <c r="AS1231" i="7"/>
  <c r="AS1095" i="7"/>
  <c r="AS1062" i="7"/>
  <c r="AS783" i="7"/>
  <c r="AS1947" i="7"/>
  <c r="AS1929" i="7"/>
  <c r="AS1914" i="7"/>
  <c r="AS451" i="7"/>
  <c r="AS434" i="7"/>
  <c r="AS422" i="7"/>
  <c r="AS405" i="7"/>
  <c r="AS1147" i="7"/>
  <c r="AS1130" i="7"/>
  <c r="AS1112" i="7"/>
  <c r="AS1683" i="7"/>
  <c r="AS1664" i="7"/>
  <c r="AS1442" i="7"/>
  <c r="AS1425" i="7"/>
  <c r="AS437" i="7"/>
  <c r="AS423" i="7"/>
  <c r="AS408" i="7"/>
  <c r="AS888" i="7"/>
  <c r="AS875" i="7"/>
  <c r="AS773" i="7"/>
  <c r="AS755" i="7"/>
  <c r="AS2085" i="7"/>
  <c r="AS2062" i="7"/>
  <c r="AS1997" i="7"/>
  <c r="AS1893" i="7"/>
  <c r="AS1871" i="7"/>
  <c r="AS1852" i="7"/>
  <c r="AS1827" i="7"/>
  <c r="AS1806" i="7"/>
  <c r="AS2083" i="7"/>
  <c r="AS2063" i="7"/>
  <c r="AS1995" i="7"/>
  <c r="AS1977" i="7"/>
  <c r="AS1956" i="7"/>
  <c r="AS1791" i="7"/>
  <c r="AS1772" i="7"/>
  <c r="AS1754" i="7"/>
  <c r="AS1651" i="7"/>
  <c r="AS1637" i="7"/>
  <c r="AS2090" i="7"/>
  <c r="AS2073" i="7"/>
  <c r="AS2055" i="7"/>
  <c r="AS2036" i="7"/>
  <c r="AS2018" i="7"/>
  <c r="AS2005" i="7"/>
  <c r="AS1987" i="7"/>
  <c r="AS1969" i="7"/>
  <c r="AS1901" i="7"/>
  <c r="AS1883" i="7"/>
  <c r="AS1865" i="7"/>
  <c r="AS1538" i="7"/>
  <c r="AS1519" i="7"/>
  <c r="AS1451" i="7"/>
  <c r="AS1433" i="7"/>
  <c r="AS1414" i="7"/>
  <c r="AS1400" i="7"/>
  <c r="AS1639" i="7"/>
  <c r="AS1622" i="7"/>
  <c r="AS1603" i="7"/>
  <c r="AS1346" i="7"/>
  <c r="AS1330" i="7"/>
  <c r="AS1315" i="7"/>
  <c r="AS1297" i="7"/>
  <c r="AS1278" i="7"/>
  <c r="AS1260" i="7"/>
  <c r="AS1242" i="7"/>
  <c r="AS1228" i="7"/>
  <c r="AS1210" i="7"/>
  <c r="AS1143" i="7"/>
  <c r="AS1126" i="7"/>
  <c r="AS1109" i="7"/>
  <c r="AS1092" i="7"/>
  <c r="AS1075" i="7"/>
  <c r="AS1061" i="7"/>
  <c r="AS897" i="7"/>
  <c r="AS880" i="7"/>
  <c r="AS863" i="7"/>
  <c r="AS797" i="7"/>
  <c r="AS780" i="7"/>
  <c r="AS763" i="7"/>
  <c r="AS597" i="7"/>
  <c r="AS580" i="7"/>
  <c r="AS565" i="7"/>
  <c r="AS1942" i="7"/>
  <c r="AS1923" i="7"/>
  <c r="AS1905" i="7"/>
  <c r="AS1800" i="7"/>
  <c r="AS1786" i="7"/>
  <c r="AS1768" i="7"/>
  <c r="AS1646" i="7"/>
  <c r="AS1628" i="7"/>
  <c r="AS1615" i="7"/>
  <c r="AS2088" i="7"/>
  <c r="AS2069" i="7"/>
  <c r="AS1899" i="7"/>
  <c r="AS1880" i="7"/>
  <c r="AS1863" i="7"/>
  <c r="AS1845" i="7"/>
  <c r="AS1831" i="7"/>
  <c r="AS1813" i="7"/>
  <c r="AS1691" i="7"/>
  <c r="AS1672" i="7"/>
  <c r="AS1660" i="7"/>
  <c r="AS1539" i="7"/>
  <c r="AS1489" i="7"/>
  <c r="AS1472" i="7"/>
  <c r="AS1452" i="7"/>
  <c r="AS1348" i="7"/>
  <c r="AS1329" i="7"/>
  <c r="AS1317" i="7"/>
  <c r="AS1299" i="7"/>
  <c r="AS1279" i="7"/>
  <c r="AS1263" i="7"/>
  <c r="AS1246" i="7"/>
  <c r="AS1230" i="7"/>
  <c r="AS1214" i="7"/>
  <c r="AS1093" i="7"/>
  <c r="AS1081" i="7"/>
  <c r="AS1064" i="7"/>
  <c r="AS785" i="7"/>
  <c r="AS771" i="7"/>
  <c r="AS753" i="7"/>
  <c r="AS1429" i="7"/>
  <c r="AS1411" i="7"/>
  <c r="AS1393" i="7"/>
  <c r="AS1379" i="7"/>
  <c r="AS1339" i="7"/>
  <c r="AS1323" i="7"/>
  <c r="AS1305" i="7"/>
  <c r="AS1088" i="7"/>
  <c r="AS1069" i="7"/>
  <c r="AS794" i="7"/>
  <c r="AS777" i="7"/>
  <c r="AS757" i="7"/>
  <c r="AS1235" i="7"/>
  <c r="AS1217" i="7"/>
  <c r="AS1149" i="7"/>
  <c r="AS1131" i="7"/>
  <c r="AS1115" i="7"/>
  <c r="AS1098" i="7"/>
  <c r="AS1083" i="7"/>
  <c r="AS1067" i="7"/>
  <c r="AS1050" i="7"/>
  <c r="AS1033" i="7"/>
  <c r="AS1014" i="7"/>
  <c r="AS1001" i="7"/>
  <c r="AS983" i="7"/>
  <c r="AS967" i="7"/>
  <c r="AS950" i="7"/>
  <c r="AS934" i="7"/>
  <c r="AS917" i="7"/>
  <c r="AS1790" i="7"/>
  <c r="AS1337" i="7"/>
  <c r="AS1312" i="7"/>
  <c r="AS1100" i="7"/>
  <c r="AS1077" i="7"/>
  <c r="AS441" i="7"/>
  <c r="AS429" i="7"/>
  <c r="AS413" i="7"/>
  <c r="AS2050" i="7"/>
  <c r="AS2033" i="7"/>
  <c r="AS2014" i="7"/>
  <c r="AS2002" i="7"/>
  <c r="AS1984" i="7"/>
  <c r="AS1967" i="7"/>
  <c r="AS444" i="7"/>
  <c r="AS432" i="7"/>
  <c r="AS416" i="7"/>
  <c r="AS439" i="7"/>
  <c r="AS418" i="7"/>
  <c r="AS403" i="7"/>
  <c r="AS1640" i="7"/>
  <c r="AS1621" i="7"/>
  <c r="AS1604" i="7"/>
  <c r="AS593" i="7"/>
  <c r="AS34" i="7"/>
  <c r="AS26" i="7"/>
  <c r="AS19" i="7"/>
  <c r="AS1794" i="7"/>
  <c r="AS1776" i="7"/>
  <c r="AS1759" i="7"/>
  <c r="AS1638" i="7"/>
  <c r="AS1620" i="7"/>
  <c r="AS1301" i="7"/>
  <c r="AS1285" i="7"/>
  <c r="AS1267" i="7"/>
  <c r="AS1253" i="7"/>
  <c r="AS787" i="7"/>
  <c r="AS582" i="7"/>
  <c r="AS2043" i="7"/>
  <c r="AS2024" i="7"/>
  <c r="AS1975" i="7"/>
  <c r="AS1955" i="7"/>
  <c r="AS1936" i="7"/>
  <c r="AS1911" i="7"/>
  <c r="AS1546" i="7"/>
  <c r="AS1526" i="7"/>
  <c r="AS1505" i="7"/>
  <c r="AS1482" i="7"/>
  <c r="AS1462" i="7"/>
  <c r="AS1439" i="7"/>
  <c r="AS1417" i="7"/>
  <c r="AS1396" i="7"/>
  <c r="AS1375" i="7"/>
  <c r="AS1353" i="7"/>
  <c r="AS1332" i="7"/>
  <c r="AS1313" i="7"/>
  <c r="AS1291" i="7"/>
  <c r="AS1269" i="7"/>
  <c r="AS1247" i="7"/>
  <c r="AS1225" i="7"/>
  <c r="AS1203" i="7"/>
  <c r="AS1099" i="7"/>
  <c r="AS1078" i="7"/>
  <c r="AS1059" i="7"/>
  <c r="AS790" i="7"/>
  <c r="AS764" i="7"/>
  <c r="AS1784" i="7"/>
  <c r="AS1765" i="7"/>
  <c r="AS1633" i="7"/>
  <c r="AS1612" i="7"/>
  <c r="AS440" i="7"/>
  <c r="AS419" i="7"/>
  <c r="AS404" i="7"/>
  <c r="AS1290" i="7"/>
  <c r="AS1270" i="7"/>
  <c r="AS1250" i="7"/>
  <c r="AS1227" i="7"/>
  <c r="AS1204" i="7"/>
  <c r="AS448" i="7"/>
  <c r="AS425" i="7"/>
  <c r="AS402" i="7"/>
  <c r="AS1799" i="7"/>
  <c r="AS1781" i="7"/>
  <c r="AS1761" i="7"/>
  <c r="AS1643" i="7"/>
  <c r="AS1623" i="7"/>
  <c r="AS1606" i="7"/>
  <c r="AS884" i="7"/>
  <c r="AS587" i="7"/>
  <c r="AS571" i="7"/>
  <c r="AS558" i="7"/>
  <c r="AS1071" i="7"/>
  <c r="AS1054" i="7"/>
  <c r="AS1040" i="7"/>
  <c r="AS1023" i="7"/>
  <c r="AS1006" i="7"/>
  <c r="AS989" i="7"/>
  <c r="AS972" i="7"/>
  <c r="AS958" i="7"/>
  <c r="AS942" i="7"/>
  <c r="AS925" i="7"/>
  <c r="AS908" i="7"/>
  <c r="AS793" i="7"/>
  <c r="AS776" i="7"/>
  <c r="AS760" i="7"/>
  <c r="AS594" i="7"/>
  <c r="AS578" i="7"/>
  <c r="AS560" i="7"/>
  <c r="AS446" i="7"/>
  <c r="AS431" i="7"/>
  <c r="AS415" i="7"/>
  <c r="AS1949" i="7"/>
  <c r="AS1931" i="7"/>
  <c r="AS1917" i="7"/>
  <c r="AS1795" i="7"/>
  <c r="AS1777" i="7"/>
  <c r="AS1760" i="7"/>
  <c r="AS1642" i="7"/>
  <c r="AS1625" i="7"/>
  <c r="AS1608" i="7"/>
  <c r="AS899" i="7"/>
  <c r="AS882" i="7"/>
  <c r="AS865" i="7"/>
  <c r="AS853" i="7"/>
  <c r="AS589" i="7"/>
  <c r="AS573" i="7"/>
  <c r="AS557" i="7"/>
  <c r="AS591" i="7"/>
  <c r="AS575" i="7"/>
  <c r="AS555" i="7"/>
  <c r="AS576" i="7"/>
  <c r="AS561" i="7"/>
  <c r="AS562" i="7"/>
  <c r="AS566" i="7"/>
  <c r="AS596" i="7"/>
  <c r="AS579" i="7"/>
  <c r="AS598" i="7"/>
  <c r="AS1825" i="7"/>
  <c r="AS1807" i="7"/>
  <c r="AS1484" i="7"/>
  <c r="AS1460" i="7"/>
  <c r="AS2049" i="7"/>
  <c r="AS2031" i="7"/>
  <c r="AS2013" i="7"/>
  <c r="AS866" i="7"/>
  <c r="AS1726" i="7"/>
  <c r="AS1749" i="7"/>
  <c r="AS1731" i="7"/>
  <c r="AS1712" i="7"/>
  <c r="AS1221" i="7"/>
  <c r="AS1207" i="7"/>
  <c r="AS1136" i="7"/>
  <c r="AS1120" i="7"/>
  <c r="AS894" i="7"/>
  <c r="AS877" i="7"/>
  <c r="AS859" i="7"/>
  <c r="AS1744" i="7"/>
  <c r="AS1727" i="7"/>
  <c r="AS1708" i="7"/>
  <c r="AS1789" i="7"/>
  <c r="AS1771" i="7"/>
  <c r="AS1753" i="7"/>
  <c r="AS1734" i="7"/>
  <c r="AS1717" i="7"/>
  <c r="AS1703" i="7"/>
  <c r="AS889" i="7"/>
  <c r="AS874" i="7"/>
  <c r="AS857" i="7"/>
  <c r="AS1745" i="7"/>
  <c r="AS1740" i="7"/>
  <c r="AS1741" i="7"/>
  <c r="AS1704" i="7"/>
  <c r="AS878" i="7"/>
  <c r="AS1710" i="7"/>
  <c r="AS1728" i="7"/>
  <c r="AS1746" i="7"/>
  <c r="AS901" i="7"/>
  <c r="AS1743" i="7"/>
  <c r="AS871" i="7"/>
  <c r="AS1737" i="7"/>
  <c r="AS1713" i="7"/>
  <c r="AS869" i="7"/>
  <c r="AS891" i="7"/>
  <c r="AS1722" i="7"/>
  <c r="AS896" i="7"/>
  <c r="AS1730" i="7"/>
  <c r="AS867" i="7"/>
  <c r="AS1706" i="7"/>
  <c r="AS854" i="7"/>
  <c r="AS898" i="7"/>
  <c r="AS1725" i="7"/>
  <c r="AS886" i="7"/>
  <c r="AS1718" i="7"/>
  <c r="AS1747" i="7"/>
  <c r="AS852" i="7"/>
  <c r="AS1719" i="7"/>
  <c r="AS862" i="7"/>
  <c r="AS870" i="7"/>
  <c r="AS1709" i="7"/>
  <c r="AS66" i="7"/>
  <c r="AS84" i="7"/>
  <c r="AS83" i="7"/>
  <c r="AS82" i="7"/>
  <c r="AS81" i="7"/>
  <c r="AS80" i="7"/>
  <c r="AS79" i="7"/>
  <c r="AS78" i="7"/>
  <c r="AS77" i="7"/>
  <c r="AS76" i="7"/>
  <c r="AS75" i="7"/>
  <c r="AS74" i="7"/>
  <c r="AS73" i="7"/>
  <c r="AS72" i="7"/>
  <c r="AS71" i="7"/>
  <c r="AS70" i="7"/>
  <c r="AS69" i="7"/>
  <c r="AS68" i="7"/>
  <c r="AS67" i="7"/>
  <c r="AS65" i="7"/>
  <c r="AS367" i="7"/>
  <c r="AS98" i="7"/>
  <c r="AS93" i="7"/>
  <c r="AS59" i="7"/>
  <c r="AS54" i="7"/>
  <c r="AS369" i="7"/>
  <c r="AS101" i="7"/>
  <c r="AS96" i="7"/>
  <c r="AS62" i="7"/>
  <c r="AS57" i="7"/>
  <c r="AS97" i="7"/>
  <c r="AS63" i="7"/>
  <c r="AS58" i="7"/>
  <c r="AS53" i="7"/>
  <c r="AS99" i="7"/>
  <c r="AS94" i="7"/>
  <c r="AS60" i="7"/>
  <c r="AS55" i="7"/>
  <c r="AS352" i="7"/>
  <c r="AS100" i="7"/>
  <c r="AS95" i="7"/>
  <c r="AS61" i="7"/>
  <c r="AS56" i="7"/>
  <c r="AS64" i="7"/>
  <c r="AS52" i="7"/>
  <c r="AS1891" i="7"/>
  <c r="AS1870" i="7"/>
  <c r="AS792" i="7"/>
  <c r="AS775" i="7"/>
  <c r="AS759" i="7"/>
  <c r="AS92" i="7"/>
  <c r="AS44" i="7"/>
  <c r="AS752" i="7"/>
  <c r="AS442" i="7"/>
  <c r="AS427" i="7"/>
  <c r="AS411" i="7"/>
  <c r="AS1782" i="7"/>
  <c r="AS1766" i="7"/>
  <c r="AS1635" i="7"/>
  <c r="AS1613" i="7"/>
  <c r="AS91" i="7"/>
  <c r="AS90" i="7"/>
  <c r="AS89" i="7"/>
  <c r="AS88" i="7"/>
  <c r="AS87" i="7"/>
  <c r="AS86" i="7"/>
  <c r="AS85" i="7"/>
  <c r="AS1787" i="7"/>
  <c r="AS1769" i="7"/>
  <c r="AS1751" i="7"/>
  <c r="AS1733" i="7"/>
  <c r="AS1715" i="7"/>
  <c r="AS1647" i="7"/>
  <c r="AS1629" i="7"/>
  <c r="AS1614" i="7"/>
  <c r="AS1542" i="7"/>
  <c r="AS1528" i="7"/>
  <c r="AS1510" i="7"/>
  <c r="AS1492" i="7"/>
  <c r="AS1475" i="7"/>
  <c r="AS1457" i="7"/>
  <c r="AS1443" i="7"/>
  <c r="AS1424" i="7"/>
  <c r="AS1407" i="7"/>
  <c r="AS1387" i="7"/>
  <c r="AS1370" i="7"/>
  <c r="AS1350" i="7"/>
  <c r="AS1335" i="7"/>
  <c r="AS1320" i="7"/>
  <c r="AS435" i="7"/>
  <c r="AS420" i="7"/>
  <c r="AS406" i="7"/>
  <c r="AS1998" i="7"/>
  <c r="AS1978" i="7"/>
  <c r="AS1957" i="7"/>
  <c r="AS1086" i="7"/>
  <c r="AS1070" i="7"/>
  <c r="AS1053" i="7"/>
  <c r="AS798" i="7"/>
  <c r="AS781" i="7"/>
  <c r="AS769" i="7"/>
  <c r="AS756" i="7"/>
  <c r="AS443" i="7"/>
  <c r="AS426" i="7"/>
  <c r="AS412" i="7"/>
  <c r="AS1602" i="7"/>
  <c r="AS1532" i="7"/>
  <c r="AS1513" i="7"/>
  <c r="AS1390" i="7"/>
  <c r="AS1371" i="7"/>
  <c r="AS1354" i="7"/>
  <c r="AS1338" i="7"/>
  <c r="AS1321" i="7"/>
  <c r="AS887" i="7"/>
  <c r="AS873" i="7"/>
  <c r="AS856" i="7"/>
  <c r="AS2" i="7"/>
  <c r="AS1736" i="7"/>
  <c r="AS1723" i="7"/>
  <c r="AS1705" i="7"/>
  <c r="AS599" i="7"/>
  <c r="AS581" i="7"/>
  <c r="AS567" i="7"/>
  <c r="AS1739" i="7"/>
  <c r="AS1720" i="7"/>
  <c r="AS1964" i="7"/>
  <c r="AS1946" i="7"/>
  <c r="AS1928" i="7"/>
  <c r="AS1915" i="7"/>
  <c r="AS1896" i="7"/>
  <c r="AS1878" i="7"/>
  <c r="AS1860" i="7"/>
  <c r="AS1792" i="7"/>
  <c r="AS1774" i="7"/>
  <c r="AS1756" i="7"/>
  <c r="AS1742" i="7"/>
  <c r="AS1724" i="7"/>
  <c r="AS1707" i="7"/>
  <c r="AS893" i="7"/>
  <c r="AS876" i="7"/>
  <c r="AS858" i="7"/>
  <c r="AS1543" i="7"/>
  <c r="AS1529" i="7"/>
  <c r="AS1511" i="7"/>
  <c r="AS1493" i="7"/>
  <c r="AS1474" i="7"/>
  <c r="AS1456" i="7"/>
  <c r="AS1351" i="7"/>
  <c r="AS1336" i="7"/>
  <c r="AS1319" i="7"/>
  <c r="AS1300" i="7"/>
  <c r="AS1284" i="7"/>
  <c r="AS1266" i="7"/>
  <c r="AS1252" i="7"/>
  <c r="AS900" i="7"/>
  <c r="AS885" i="7"/>
  <c r="AS868" i="7"/>
  <c r="AS855" i="7"/>
  <c r="AS600" i="7"/>
  <c r="AS585" i="7"/>
  <c r="AS569" i="7"/>
  <c r="AS553" i="7"/>
  <c r="AS358" i="7"/>
  <c r="AJ2" i="7"/>
  <c r="B10" i="9" a="1"/>
  <c r="B10" i="9" s="1"/>
  <c r="B15" i="9" a="1"/>
  <c r="B15" i="9" s="1"/>
  <c r="B23" i="9" a="1"/>
  <c r="B23" i="9" s="1"/>
  <c r="C37" i="9" a="1"/>
  <c r="C37" i="9" s="1"/>
  <c r="F32" i="8" s="1"/>
  <c r="B20" i="9" a="1"/>
  <c r="B20" i="9" s="1"/>
  <c r="C16" i="9" a="1"/>
  <c r="C16" i="9" s="1"/>
  <c r="F11" i="8" s="1"/>
  <c r="B8" i="9" a="1"/>
  <c r="B8" i="9" s="1"/>
  <c r="C14" i="9" a="1"/>
  <c r="C14" i="9" s="1"/>
  <c r="F9" i="8" s="1"/>
  <c r="C44" i="9" a="1"/>
  <c r="C44" i="9" s="1"/>
  <c r="F39" i="8" s="1"/>
  <c r="C11" i="9" a="1"/>
  <c r="C11" i="9" s="1"/>
  <c r="F6" i="8" s="1"/>
  <c r="B26" i="9" a="1"/>
  <c r="B26" i="9" s="1"/>
  <c r="C21" i="9" a="1"/>
  <c r="C21" i="9" s="1"/>
  <c r="F16" i="8" s="1"/>
  <c r="B37" i="9" a="1"/>
  <c r="B37" i="9" s="1"/>
  <c r="C48" i="9" a="1"/>
  <c r="C48" i="9" s="1"/>
  <c r="F43" i="8" s="1"/>
  <c r="C25" i="9" a="1"/>
  <c r="C25" i="9" s="1"/>
  <c r="F20" i="8" s="1"/>
  <c r="B48" i="9" a="1"/>
  <c r="B48" i="9" s="1"/>
  <c r="C33" i="9" a="1"/>
  <c r="C33" i="9" s="1"/>
  <c r="F28" i="8" s="1"/>
  <c r="B27" i="9" a="1"/>
  <c r="B27" i="9" s="1"/>
  <c r="C15" i="9" a="1"/>
  <c r="C15" i="9" s="1"/>
  <c r="F10" i="8" s="1"/>
  <c r="C39" i="9" a="1"/>
  <c r="C39" i="9" s="1"/>
  <c r="F34" i="8" s="1"/>
  <c r="B46" i="9" a="1"/>
  <c r="B46" i="9" s="1"/>
  <c r="C30" i="9" a="1"/>
  <c r="C30" i="9" s="1"/>
  <c r="F25" i="8" s="1"/>
  <c r="B14" i="9" a="1"/>
  <c r="B14" i="9" s="1"/>
  <c r="B35" i="9" a="1"/>
  <c r="B35" i="9" s="1"/>
  <c r="C9" i="9" a="1"/>
  <c r="C9" i="9" s="1"/>
  <c r="F4" i="8" s="1"/>
  <c r="C35" i="9" a="1"/>
  <c r="C35" i="9" s="1"/>
  <c r="F30" i="8" s="1"/>
  <c r="B19" i="9" a="1"/>
  <c r="B19" i="9" s="1"/>
  <c r="B39" i="9" a="1"/>
  <c r="B39" i="9" s="1"/>
  <c r="C19" i="9" a="1"/>
  <c r="C19" i="9" s="1"/>
  <c r="F14" i="8" s="1"/>
  <c r="C40" i="9" a="1"/>
  <c r="C40" i="9" s="1"/>
  <c r="F35" i="8" s="1"/>
  <c r="B11" i="9" a="1"/>
  <c r="B11" i="9" s="1"/>
  <c r="B21" i="9" a="1"/>
  <c r="B21" i="9" s="1"/>
  <c r="C22" i="9" a="1"/>
  <c r="C22" i="9" s="1"/>
  <c r="F17" i="8" s="1"/>
  <c r="B13" i="9" a="1"/>
  <c r="B13" i="9" s="1"/>
  <c r="B36" i="9" a="1"/>
  <c r="B36" i="9" s="1"/>
  <c r="C17" i="9" a="1"/>
  <c r="C17" i="9" s="1"/>
  <c r="F12" i="8" s="1"/>
  <c r="B32" i="9" a="1"/>
  <c r="B32" i="9" s="1"/>
  <c r="C20" i="9" a="1"/>
  <c r="C20" i="9" s="1"/>
  <c r="F15" i="8" s="1"/>
  <c r="B22" i="9" a="1"/>
  <c r="B22" i="9" s="1"/>
  <c r="C38" i="9" a="1"/>
  <c r="C38" i="9" s="1"/>
  <c r="F33" i="8" s="1"/>
  <c r="B43" i="9" a="1"/>
  <c r="B43" i="9" s="1"/>
  <c r="C23" i="9" a="1"/>
  <c r="C23" i="9" s="1"/>
  <c r="F18" i="8" s="1"/>
  <c r="B9" i="9" a="1"/>
  <c r="B9" i="9" s="1"/>
  <c r="B29" i="9" a="1"/>
  <c r="B29" i="9" s="1"/>
  <c r="B47" i="9" a="1"/>
  <c r="B47" i="9" s="1"/>
  <c r="C29" i="9" a="1"/>
  <c r="C29" i="9" s="1"/>
  <c r="F24" i="8" s="1"/>
  <c r="C7" i="9" a="1"/>
  <c r="C7" i="9" s="1"/>
  <c r="F2" i="8" s="1"/>
  <c r="B33" i="9" a="1"/>
  <c r="B33" i="9" s="1"/>
  <c r="C8" i="9" a="1"/>
  <c r="C8" i="9" s="1"/>
  <c r="F3" i="8" s="1"/>
  <c r="C32" i="9" a="1"/>
  <c r="C32" i="9" s="1"/>
  <c r="F27" i="8" s="1"/>
  <c r="C36" i="9" a="1"/>
  <c r="C36" i="9" s="1"/>
  <c r="F31" i="8" s="1"/>
  <c r="B12" i="9" a="1"/>
  <c r="B12" i="9" s="1"/>
  <c r="B42" i="9" a="1"/>
  <c r="B42" i="9" s="1"/>
  <c r="C46" i="9" a="1"/>
  <c r="C46" i="9" s="1"/>
  <c r="F41" i="8" s="1"/>
  <c r="B30" i="9" a="1"/>
  <c r="B30" i="9" s="1"/>
  <c r="C10" i="9" a="1"/>
  <c r="C10" i="9" s="1"/>
  <c r="F5" i="8" s="1"/>
  <c r="C41" i="9" a="1"/>
  <c r="C41" i="9" s="1"/>
  <c r="F36" i="8" s="1"/>
  <c r="B18" i="9" a="1"/>
  <c r="B18" i="9" s="1"/>
  <c r="C31" i="9" a="1"/>
  <c r="C31" i="9" s="1"/>
  <c r="F26" i="8" s="1"/>
  <c r="B38" i="9" a="1"/>
  <c r="B38" i="9" s="1"/>
  <c r="C18" i="9" a="1"/>
  <c r="C18" i="9" s="1"/>
  <c r="F13" i="8" s="1"/>
  <c r="B7" i="9" a="1"/>
  <c r="B7" i="9" s="1"/>
  <c r="B31" i="9" a="1"/>
  <c r="B31" i="9" s="1"/>
  <c r="C12" i="9" a="1"/>
  <c r="C12" i="9" s="1"/>
  <c r="F7" i="8" s="1"/>
  <c r="C47" i="9" a="1"/>
  <c r="C47" i="9" s="1"/>
  <c r="F42" i="8" s="1"/>
  <c r="B25" i="9" a="1"/>
  <c r="B25" i="9" s="1"/>
  <c r="B40" i="9" a="1"/>
  <c r="B40" i="9" s="1"/>
  <c r="C24" i="9" a="1"/>
  <c r="C24" i="9" s="1"/>
  <c r="F19" i="8" s="1"/>
  <c r="C42" i="9" a="1"/>
  <c r="C42" i="9" s="1"/>
  <c r="F37" i="8" s="1"/>
  <c r="B24" i="9" a="1"/>
  <c r="B24" i="9" s="1"/>
  <c r="B45" i="9" a="1"/>
  <c r="B45" i="9" s="1"/>
  <c r="C26" i="9" a="1"/>
  <c r="C26" i="9" s="1"/>
  <c r="F21" i="8" s="1"/>
  <c r="C43" i="9" a="1"/>
  <c r="C43" i="9" s="1"/>
  <c r="F38" i="8" s="1"/>
  <c r="B34" i="9" a="1"/>
  <c r="B34" i="9" s="1"/>
  <c r="C34" i="9" a="1"/>
  <c r="C34" i="9" s="1"/>
  <c r="F29" i="8" s="1"/>
  <c r="B17" i="9" a="1"/>
  <c r="B17" i="9" s="1"/>
  <c r="B41" i="9" a="1"/>
  <c r="B41" i="9" s="1"/>
  <c r="C28" i="9" a="1"/>
  <c r="C28" i="9" s="1"/>
  <c r="F23" i="8" s="1"/>
  <c r="B16" i="9" a="1"/>
  <c r="B16" i="9" s="1"/>
  <c r="B44" i="9" a="1"/>
  <c r="B44" i="9" s="1"/>
  <c r="C27" i="9" a="1"/>
  <c r="C27" i="9" s="1"/>
  <c r="F22" i="8" s="1"/>
  <c r="B28" i="9" a="1"/>
  <c r="B28" i="9" s="1"/>
  <c r="C13" i="9" a="1"/>
  <c r="C13" i="9" s="1"/>
  <c r="F8" i="8" s="1"/>
  <c r="C45" i="9" a="1"/>
  <c r="C45" i="9" s="1"/>
  <c r="F40" i="8" s="1"/>
  <c r="AS2087" i="7"/>
  <c r="AS2068" i="7"/>
  <c r="AS2051" i="7"/>
  <c r="AS2032" i="7"/>
  <c r="AS2015" i="7"/>
  <c r="AS2001" i="7"/>
  <c r="AS1983" i="7"/>
  <c r="AS1966" i="7"/>
  <c r="AS1948" i="7"/>
  <c r="AS1930" i="7"/>
  <c r="AS1916" i="7"/>
  <c r="AS1898" i="7"/>
  <c r="AS1881" i="7"/>
  <c r="AS1862" i="7"/>
  <c r="AS1846" i="7"/>
  <c r="AS1830" i="7"/>
  <c r="AS1812" i="7"/>
  <c r="AS1796" i="7"/>
  <c r="AS1778" i="7"/>
  <c r="AS1758" i="7"/>
  <c r="AS2092" i="7"/>
  <c r="AS2074" i="7"/>
  <c r="AS2057" i="7"/>
  <c r="AS2040" i="7"/>
  <c r="AS2025" i="7"/>
  <c r="AS2007" i="7"/>
  <c r="AS1989" i="7"/>
  <c r="AS1971" i="7"/>
  <c r="AS1953" i="7"/>
  <c r="AS1939" i="7"/>
  <c r="AS1921" i="7"/>
  <c r="AS1903" i="7"/>
  <c r="AS1885" i="7"/>
  <c r="AS1867" i="7"/>
  <c r="AS1849" i="7"/>
  <c r="AS1834" i="7"/>
  <c r="AS1815" i="7"/>
  <c r="AS1797" i="7"/>
  <c r="AS1779" i="7"/>
  <c r="AS1762" i="7"/>
  <c r="AS1645" i="7"/>
  <c r="AS1627" i="7"/>
  <c r="AS1541" i="7"/>
  <c r="AS1523" i="7"/>
  <c r="AS1509" i="7"/>
  <c r="AS1436" i="7"/>
  <c r="AS1421" i="7"/>
  <c r="AS1403" i="7"/>
  <c r="AS1385" i="7"/>
  <c r="AS1364" i="7"/>
  <c r="AS1537" i="7"/>
  <c r="AS1520" i="7"/>
  <c r="AS1502" i="7"/>
  <c r="AS1488" i="7"/>
  <c r="AS1470" i="7"/>
  <c r="AS1454" i="7"/>
  <c r="AS1437" i="7"/>
  <c r="AS1423" i="7"/>
  <c r="AS1405" i="7"/>
  <c r="AS1389" i="7"/>
  <c r="AS1372" i="7"/>
  <c r="AS1357" i="7"/>
  <c r="AS1341" i="7"/>
  <c r="AS1326" i="7"/>
  <c r="AS1309" i="7"/>
  <c r="AS1432" i="7"/>
  <c r="AS1415" i="7"/>
  <c r="AS795" i="7"/>
  <c r="AS779" i="7"/>
  <c r="AS762" i="7"/>
  <c r="AS436" i="7"/>
  <c r="AS421" i="7"/>
  <c r="AS407" i="7"/>
  <c r="AS1986" i="7"/>
  <c r="AS1968" i="7"/>
  <c r="AS1884" i="7"/>
  <c r="AS1866" i="7"/>
  <c r="AS1848" i="7"/>
  <c r="AS1833" i="7"/>
  <c r="AS1816" i="7"/>
  <c r="AS1788" i="7"/>
  <c r="AS1770" i="7"/>
  <c r="AS1752" i="7"/>
  <c r="AS1684" i="7"/>
  <c r="AS1666" i="7"/>
  <c r="AS1648" i="7"/>
  <c r="AS1630" i="7"/>
  <c r="AS1616" i="7"/>
  <c r="AS363" i="7"/>
  <c r="AS895" i="7"/>
  <c r="AS879" i="7"/>
  <c r="AS861" i="7"/>
  <c r="AS356" i="7"/>
  <c r="AS362" i="7"/>
  <c r="AS2037" i="7"/>
  <c r="AS2019" i="7"/>
  <c r="AS2004" i="7"/>
  <c r="AS1951" i="7"/>
  <c r="AS1932" i="7"/>
  <c r="AS1920" i="7"/>
  <c r="AS1902" i="7"/>
  <c r="AS370" i="7"/>
  <c r="AS353" i="7"/>
  <c r="AS359" i="7"/>
  <c r="AS357" i="7"/>
  <c r="AS883" i="7"/>
  <c r="AS355" i="7"/>
  <c r="AS361" i="7"/>
  <c r="AS366" i="7"/>
  <c r="AS354" i="7"/>
  <c r="AS890" i="7"/>
  <c r="AS371" i="7"/>
  <c r="AS372" i="7"/>
  <c r="AS364" i="7"/>
  <c r="AS386" i="7"/>
  <c r="AS398" i="7"/>
  <c r="AS393" i="7"/>
  <c r="AS11" i="7"/>
  <c r="AS327" i="7"/>
  <c r="AS309" i="7"/>
  <c r="AS349" i="7"/>
  <c r="AS397" i="7"/>
  <c r="AS390" i="7"/>
  <c r="AS373" i="7"/>
  <c r="AS340" i="7"/>
  <c r="AS395" i="7"/>
  <c r="AS341" i="7"/>
  <c r="AS374" i="7"/>
  <c r="AS303" i="7"/>
  <c r="AS305" i="7"/>
  <c r="AS342" i="7"/>
  <c r="AS382" i="7"/>
  <c r="AS380" i="7"/>
  <c r="AS383" i="7"/>
  <c r="AS345" i="7"/>
  <c r="AS322" i="7"/>
  <c r="AS388" i="7"/>
  <c r="AS338" i="7"/>
  <c r="AS324" i="7"/>
  <c r="AS306" i="7"/>
  <c r="AS375" i="7"/>
  <c r="AS343" i="7"/>
  <c r="AS328" i="7"/>
  <c r="AS310" i="7"/>
  <c r="AS2091" i="7"/>
  <c r="AS2072" i="7"/>
  <c r="AS2056" i="7"/>
  <c r="AS1729" i="7"/>
  <c r="AS1711" i="7"/>
  <c r="AS1295" i="7"/>
  <c r="AS1276" i="7"/>
  <c r="AS1257" i="7"/>
  <c r="AS399" i="7"/>
  <c r="AS387" i="7"/>
  <c r="AS335" i="7"/>
  <c r="AS318" i="7"/>
  <c r="AS396" i="7"/>
  <c r="AS317" i="7"/>
  <c r="AS394" i="7"/>
  <c r="AS392" i="7"/>
  <c r="AS348" i="7"/>
  <c r="AS400" i="7"/>
  <c r="AS344" i="7"/>
  <c r="AS330" i="7"/>
  <c r="AS321" i="7"/>
  <c r="AS315" i="7"/>
  <c r="AS302" i="7"/>
  <c r="AS329" i="7"/>
  <c r="AS311" i="7"/>
  <c r="AS314" i="7"/>
  <c r="AS391" i="7"/>
  <c r="AS332" i="7"/>
  <c r="AS319" i="7"/>
  <c r="AS333" i="7"/>
  <c r="AS1202" i="7"/>
  <c r="AS1060" i="7"/>
  <c r="AS788" i="7"/>
  <c r="AS564" i="7"/>
  <c r="AS1281" i="7"/>
  <c r="AS377" i="7"/>
  <c r="AS312" i="7"/>
  <c r="AS385" i="7"/>
  <c r="AS325" i="7"/>
  <c r="AS336" i="7"/>
  <c r="AS351" i="7"/>
  <c r="AS1226" i="7"/>
  <c r="AS766" i="7"/>
  <c r="AS583" i="7"/>
  <c r="AS378" i="7"/>
  <c r="AS1738" i="7"/>
  <c r="AS1721" i="7"/>
  <c r="AS1249" i="7"/>
  <c r="AS1076" i="7"/>
  <c r="AS1296" i="7"/>
  <c r="AS1261" i="7"/>
  <c r="AS1111" i="7"/>
  <c r="AS389" i="7"/>
  <c r="AS346" i="7"/>
  <c r="AS376" i="7"/>
  <c r="AS1850" i="7"/>
  <c r="AS1481" i="7"/>
  <c r="AS1288" i="7"/>
  <c r="AS592" i="7"/>
  <c r="AS570" i="7"/>
  <c r="AS384" i="7"/>
  <c r="AS360" i="7"/>
  <c r="AS339" i="7"/>
  <c r="AS320" i="7"/>
  <c r="AS304" i="7"/>
  <c r="AS1851" i="7"/>
  <c r="AS1824" i="7"/>
  <c r="AS1805" i="7"/>
  <c r="AS1483" i="7"/>
  <c r="AS1461" i="7"/>
  <c r="AS1331" i="7"/>
  <c r="AS1311" i="7"/>
  <c r="AS1289" i="7"/>
  <c r="AS1271" i="7"/>
  <c r="AS1058" i="7"/>
  <c r="AS892" i="7"/>
  <c r="AS872" i="7"/>
  <c r="AS789" i="7"/>
  <c r="AS765" i="7"/>
  <c r="AS584" i="7"/>
  <c r="AS563" i="7"/>
  <c r="AS1950" i="7"/>
  <c r="AS1933" i="7"/>
  <c r="AS1919" i="7"/>
  <c r="AS1847" i="7"/>
  <c r="AS1835" i="7"/>
  <c r="AS1817" i="7"/>
  <c r="AS379" i="7"/>
  <c r="AS365" i="7"/>
  <c r="AS347" i="7"/>
  <c r="AS331" i="7"/>
  <c r="AS313" i="7"/>
  <c r="AS1839" i="7"/>
  <c r="AS1820" i="7"/>
  <c r="AS1803" i="7"/>
  <c r="AS1545" i="7"/>
  <c r="AS1531" i="7"/>
  <c r="AS1514" i="7"/>
  <c r="AS1450" i="7"/>
  <c r="AS1826" i="7"/>
  <c r="AS1804" i="7"/>
  <c r="AS1459" i="7"/>
  <c r="AS1333" i="7"/>
  <c r="AS1310" i="7"/>
  <c r="AS1268" i="7"/>
  <c r="AS595" i="7"/>
  <c r="AS577" i="7"/>
  <c r="AS559" i="7"/>
  <c r="AS445" i="7"/>
  <c r="AS430" i="7"/>
  <c r="AS414" i="7"/>
  <c r="AS447" i="7"/>
  <c r="AS428" i="7"/>
  <c r="AS410" i="7"/>
  <c r="AS1325" i="7"/>
  <c r="AS1307" i="7"/>
  <c r="AS1293" i="7"/>
  <c r="AS1286" i="7"/>
  <c r="AS1272" i="7"/>
  <c r="AS1254" i="7"/>
  <c r="AS1237" i="7"/>
  <c r="AS1219" i="7"/>
  <c r="AS307" i="7"/>
  <c r="AS323" i="7"/>
  <c r="AS337" i="7"/>
  <c r="AS1138" i="7"/>
  <c r="AS1123" i="7"/>
  <c r="AS1107" i="7"/>
  <c r="AS1041" i="7"/>
  <c r="AS1026" i="7"/>
  <c r="AS1009" i="7"/>
  <c r="AS1139" i="7"/>
  <c r="AS2042" i="7"/>
  <c r="AS2021" i="7"/>
  <c r="AS1892" i="7"/>
  <c r="AS1868" i="7"/>
  <c r="AS1135" i="7"/>
  <c r="AS1121" i="7"/>
  <c r="AS1105" i="7"/>
  <c r="AS1039" i="7"/>
  <c r="AS1022" i="7"/>
  <c r="AS1005" i="7"/>
  <c r="AS988" i="7"/>
  <c r="AS971" i="7"/>
  <c r="AS957" i="7"/>
  <c r="AS941" i="7"/>
  <c r="AS924" i="7"/>
  <c r="AS907" i="7"/>
  <c r="AS1150" i="7"/>
  <c r="AS1134" i="7"/>
  <c r="AS1117" i="7"/>
  <c r="AS1103" i="7"/>
  <c r="AS1362" i="7"/>
  <c r="AS1394" i="7"/>
  <c r="AS1102" i="7"/>
  <c r="AS1935" i="7"/>
  <c r="AS1913" i="7"/>
  <c r="AS1549" i="7"/>
  <c r="AS1524" i="7"/>
  <c r="AS1504" i="7"/>
  <c r="AS1440" i="7"/>
  <c r="AS1418" i="7"/>
  <c r="AS1395" i="7"/>
  <c r="AS1374" i="7"/>
  <c r="AS1356" i="7"/>
  <c r="AS1441" i="7"/>
  <c r="AS1422" i="7"/>
  <c r="AS1399" i="7"/>
  <c r="AS1378" i="7"/>
  <c r="AS1358" i="7"/>
  <c r="AS1140" i="7"/>
  <c r="AS1118" i="7"/>
  <c r="AS1036" i="7"/>
  <c r="AS1019" i="7"/>
  <c r="AS995" i="7"/>
  <c r="AS975" i="7"/>
  <c r="AS952" i="7"/>
  <c r="AS932" i="7"/>
  <c r="AS912" i="7"/>
  <c r="AS1406" i="7"/>
  <c r="AS1388" i="7"/>
  <c r="AS1369" i="7"/>
  <c r="AS1148" i="7"/>
  <c r="AS1132" i="7"/>
  <c r="AS1114" i="7"/>
  <c r="AS1049" i="7"/>
  <c r="AS1032" i="7"/>
  <c r="AS1016" i="7"/>
  <c r="AS1000" i="7"/>
  <c r="AS984" i="7"/>
  <c r="AS966" i="7"/>
  <c r="AS949" i="7"/>
  <c r="AS933" i="7"/>
  <c r="AS918" i="7"/>
  <c r="AS1521" i="7"/>
  <c r="AS1507" i="7"/>
  <c r="AS1435" i="7"/>
  <c r="AS1420" i="7"/>
  <c r="AS1402" i="7"/>
  <c r="AS1384" i="7"/>
  <c r="AS1366" i="7"/>
  <c r="AS1145" i="7"/>
  <c r="AS1127" i="7"/>
  <c r="AS1110" i="7"/>
  <c r="AS1047" i="7"/>
  <c r="AS1030" i="7"/>
  <c r="AS1013" i="7"/>
  <c r="AS999" i="7"/>
  <c r="AS982" i="7"/>
  <c r="AS964" i="7"/>
  <c r="AS947" i="7"/>
  <c r="AS929" i="7"/>
  <c r="AS916" i="7"/>
  <c r="AS1352" i="7"/>
  <c r="AS1373" i="7"/>
  <c r="AS992" i="7"/>
  <c r="AS1548" i="7"/>
  <c r="AS1525" i="7"/>
  <c r="AS1503" i="7"/>
  <c r="AS1430" i="7"/>
  <c r="AS1412" i="7"/>
  <c r="AS1544" i="7"/>
  <c r="AS1530" i="7"/>
  <c r="AS1512" i="7"/>
  <c r="AS1663" i="7"/>
  <c r="AS1665" i="7"/>
  <c r="AS1659" i="7"/>
  <c r="AS1119" i="7"/>
  <c r="AS1697" i="7"/>
  <c r="AS1676" i="7"/>
  <c r="AS1654" i="7"/>
  <c r="AS1687" i="7"/>
  <c r="AS1668" i="7"/>
  <c r="AS1657" i="7"/>
  <c r="AS1692" i="7"/>
  <c r="AS1675" i="7"/>
  <c r="AS1662" i="7"/>
  <c r="AS1693" i="7"/>
  <c r="AS1674" i="7"/>
  <c r="AS1661" i="7"/>
  <c r="AS1667" i="7"/>
  <c r="AS1649" i="7"/>
  <c r="AS1631" i="7"/>
  <c r="AS1617" i="7"/>
  <c r="AS1051" i="7"/>
  <c r="AS1038" i="7"/>
  <c r="AS1020" i="7"/>
  <c r="AS1003" i="7"/>
  <c r="AS987" i="7"/>
  <c r="AS970" i="7"/>
  <c r="AS955" i="7"/>
  <c r="AS938" i="7"/>
  <c r="AS922" i="7"/>
  <c r="AS905" i="7"/>
  <c r="AS1670" i="7"/>
  <c r="AS1682" i="7"/>
  <c r="AS1677" i="7"/>
  <c r="AS1680" i="7"/>
  <c r="AS1652" i="7"/>
  <c r="AS1690" i="7"/>
  <c r="AS1656" i="7"/>
  <c r="AS1689" i="7"/>
  <c r="AS1694" i="7"/>
  <c r="AS1688" i="7"/>
  <c r="AS1671" i="7"/>
  <c r="AS1673" i="7"/>
  <c r="AS1035" i="7"/>
  <c r="AS1018" i="7"/>
  <c r="AS994" i="7"/>
  <c r="AS973" i="7"/>
  <c r="AS954" i="7"/>
  <c r="AS936" i="7"/>
  <c r="AS913" i="7"/>
  <c r="AS1853" i="7"/>
  <c r="AS1785" i="7"/>
  <c r="AS1535" i="7"/>
  <c r="AS1518" i="7"/>
  <c r="AS1398" i="7"/>
  <c r="AS1381" i="7"/>
  <c r="AS1363" i="7"/>
  <c r="AS495" i="7"/>
  <c r="AS1175" i="7"/>
  <c r="AS839" i="7"/>
  <c r="AS661" i="7"/>
  <c r="AS686" i="7"/>
  <c r="AS688" i="7"/>
  <c r="AS507" i="7"/>
  <c r="AS1699" i="7"/>
  <c r="AS1165" i="7"/>
  <c r="AS1154" i="7"/>
  <c r="AS479" i="7"/>
  <c r="AS1199" i="7"/>
  <c r="AS487" i="7"/>
  <c r="AS1152" i="7"/>
  <c r="AS545" i="7"/>
  <c r="AS251" i="7"/>
  <c r="AS249" i="7"/>
  <c r="AS247" i="7"/>
  <c r="AS245" i="7"/>
  <c r="AS243" i="7"/>
  <c r="AS241" i="7"/>
  <c r="AS239" i="7"/>
  <c r="AS237" i="7"/>
  <c r="AS235" i="7"/>
  <c r="AS233" i="7"/>
  <c r="AS231" i="7"/>
  <c r="AS229" i="7"/>
  <c r="AS227" i="7"/>
  <c r="AS225" i="7"/>
  <c r="AS223" i="7"/>
  <c r="AS221" i="7"/>
  <c r="AS219" i="7"/>
  <c r="AS217" i="7"/>
  <c r="AS215" i="7"/>
  <c r="AS213" i="7"/>
  <c r="AS211" i="7"/>
  <c r="AS209" i="7"/>
  <c r="AS207" i="7"/>
  <c r="AS205" i="7"/>
  <c r="AS203" i="7"/>
  <c r="AS1181" i="7"/>
  <c r="AS523" i="7"/>
  <c r="AS687" i="7"/>
  <c r="AS478" i="7"/>
  <c r="AS1182" i="7"/>
  <c r="AS1161" i="7"/>
  <c r="AS848" i="7"/>
  <c r="AS831" i="7"/>
  <c r="AS808" i="7"/>
  <c r="AS748" i="7"/>
  <c r="AS726" i="7"/>
  <c r="AS709" i="7"/>
  <c r="AS690" i="7"/>
  <c r="AS667" i="7"/>
  <c r="AS650" i="7"/>
  <c r="AS630" i="7"/>
  <c r="AS612" i="7"/>
  <c r="AS1192" i="7"/>
  <c r="AS1180" i="7"/>
  <c r="AS803" i="7"/>
  <c r="AS618" i="7"/>
  <c r="AS506" i="7"/>
  <c r="AS512" i="7"/>
  <c r="AS1184" i="7"/>
  <c r="AS1162" i="7"/>
  <c r="AS849" i="7"/>
  <c r="AS830" i="7"/>
  <c r="AS806" i="7"/>
  <c r="AS745" i="7"/>
  <c r="AS727" i="7"/>
  <c r="AS708" i="7"/>
  <c r="AS683" i="7"/>
  <c r="AS665" i="7"/>
  <c r="AS646" i="7"/>
  <c r="AS626" i="7"/>
  <c r="AS603" i="7"/>
  <c r="AS544" i="7"/>
  <c r="AS522" i="7"/>
  <c r="AS501" i="7"/>
  <c r="AS482" i="7"/>
  <c r="AS465" i="7"/>
  <c r="AS1196" i="7"/>
  <c r="AS1179" i="7"/>
  <c r="AS1164" i="7"/>
  <c r="AS850" i="7"/>
  <c r="AS833" i="7"/>
  <c r="AS816" i="7"/>
  <c r="AS750" i="7"/>
  <c r="AS733" i="7"/>
  <c r="AS716" i="7"/>
  <c r="AS699" i="7"/>
  <c r="AS684" i="7"/>
  <c r="AS668" i="7"/>
  <c r="AS651" i="7"/>
  <c r="AS634" i="7"/>
  <c r="AS617" i="7"/>
  <c r="AS604" i="7"/>
  <c r="AS541" i="7"/>
  <c r="AS516" i="7"/>
  <c r="AS504" i="7"/>
  <c r="AS489" i="7"/>
  <c r="AS472" i="7"/>
  <c r="AS456" i="7"/>
  <c r="AS610" i="7"/>
  <c r="AS494" i="7"/>
  <c r="AS1174" i="7"/>
  <c r="AS718" i="7"/>
  <c r="AS1188" i="7"/>
  <c r="AS1170" i="7"/>
  <c r="AS1153" i="7"/>
  <c r="AS842" i="7"/>
  <c r="AS825" i="7"/>
  <c r="AS810" i="7"/>
  <c r="AS742" i="7"/>
  <c r="AS729" i="7"/>
  <c r="AS711" i="7"/>
  <c r="AS694" i="7"/>
  <c r="AS678" i="7"/>
  <c r="AS660" i="7"/>
  <c r="AS642" i="7"/>
  <c r="AS627" i="7"/>
  <c r="AS528" i="7"/>
  <c r="AS838" i="7"/>
  <c r="AS670" i="7"/>
  <c r="AS535" i="7"/>
  <c r="AS1171" i="7"/>
  <c r="AS529" i="7"/>
  <c r="AS1193" i="7"/>
  <c r="AS1177" i="7"/>
  <c r="AS1158" i="7"/>
  <c r="AS836" i="7"/>
  <c r="AS819" i="7"/>
  <c r="AS802" i="7"/>
  <c r="AS736" i="7"/>
  <c r="AS721" i="7"/>
  <c r="AS704" i="7"/>
  <c r="AS689" i="7"/>
  <c r="AS673" i="7"/>
  <c r="AS656" i="7"/>
  <c r="AS638" i="7"/>
  <c r="AS622" i="7"/>
  <c r="AS606" i="7"/>
  <c r="AS538" i="7"/>
  <c r="AS525" i="7"/>
  <c r="AS508" i="7"/>
  <c r="AS491" i="7"/>
  <c r="AS475" i="7"/>
  <c r="AS460" i="7"/>
  <c r="AS1200" i="7"/>
  <c r="AS1186" i="7"/>
  <c r="AS843" i="7"/>
  <c r="AS828" i="7"/>
  <c r="AS623" i="7"/>
  <c r="AS540" i="7"/>
  <c r="AS526" i="7"/>
  <c r="AS493" i="7"/>
  <c r="AS476" i="7"/>
  <c r="AS477" i="7"/>
  <c r="AS458" i="7"/>
  <c r="AS1201" i="7"/>
  <c r="AS1185" i="7"/>
  <c r="AS1169" i="7"/>
  <c r="AS840" i="7"/>
  <c r="AS823" i="7"/>
  <c r="AS811" i="7"/>
  <c r="AS739" i="7"/>
  <c r="AS723" i="7"/>
  <c r="AS706" i="7"/>
  <c r="AS692" i="7"/>
  <c r="AS674" i="7"/>
  <c r="AS657" i="7"/>
  <c r="AS639" i="7"/>
  <c r="AS608" i="7"/>
  <c r="AS510" i="7"/>
  <c r="AS459" i="7"/>
  <c r="AS851" i="7"/>
  <c r="AS717" i="7"/>
  <c r="AS654" i="7"/>
  <c r="AS531" i="7"/>
  <c r="AS467" i="7"/>
  <c r="AS248" i="7"/>
  <c r="AS238" i="7"/>
  <c r="AS222" i="7"/>
  <c r="AS216" i="7"/>
  <c r="AS206" i="7"/>
  <c r="AS1157" i="7"/>
  <c r="AS822" i="7"/>
  <c r="AS724" i="7"/>
  <c r="AS676" i="7"/>
  <c r="AS1700" i="7"/>
  <c r="AS1167" i="7"/>
  <c r="AS821" i="7"/>
  <c r="AS702" i="7"/>
  <c r="AS454" i="7"/>
  <c r="AS1190" i="7"/>
  <c r="AS703" i="7"/>
  <c r="AS524" i="7"/>
  <c r="AS481" i="7"/>
  <c r="AS1191" i="7"/>
  <c r="AS1166" i="7"/>
  <c r="AS635" i="7"/>
  <c r="AS519" i="7"/>
  <c r="AS1189" i="7"/>
  <c r="AS817" i="7"/>
  <c r="AS685" i="7"/>
  <c r="AS641" i="7"/>
  <c r="AS514" i="7"/>
  <c r="AS244" i="7"/>
  <c r="AS220" i="7"/>
  <c r="AS214" i="7"/>
  <c r="AS204" i="7"/>
  <c r="AS805" i="7"/>
  <c r="AS710" i="7"/>
  <c r="AS644" i="7"/>
  <c r="AS1198" i="7"/>
  <c r="AS837" i="7"/>
  <c r="AS719" i="7"/>
  <c r="AS471" i="7"/>
  <c r="AS1159" i="7"/>
  <c r="AS735" i="7"/>
  <c r="AS655" i="7"/>
  <c r="AS490" i="7"/>
  <c r="AS543" i="7"/>
  <c r="AS511" i="7"/>
  <c r="AS820" i="7"/>
  <c r="AS653" i="7"/>
  <c r="AS1197" i="7"/>
  <c r="AS751" i="7"/>
  <c r="AS671" i="7"/>
  <c r="AS624" i="7"/>
  <c r="AS548" i="7"/>
  <c r="AS498" i="7"/>
  <c r="AS250" i="7"/>
  <c r="AS242" i="7"/>
  <c r="AS218" i="7"/>
  <c r="AS210" i="7"/>
  <c r="AS202" i="7"/>
  <c r="AS1195" i="7"/>
  <c r="AS693" i="7"/>
  <c r="AS629" i="7"/>
  <c r="AS738" i="7"/>
  <c r="AS488" i="7"/>
  <c r="AS1173" i="7"/>
  <c r="AS720" i="7"/>
  <c r="AS605" i="7"/>
  <c r="AS537" i="7"/>
  <c r="AS1187" i="7"/>
  <c r="AS464" i="7"/>
  <c r="AS1172" i="7"/>
  <c r="AS546" i="7"/>
  <c r="AS1701" i="7"/>
  <c r="AS737" i="7"/>
  <c r="AS455" i="7"/>
  <c r="AS834" i="7"/>
  <c r="AS700" i="7"/>
  <c r="AS240" i="7"/>
  <c r="AS224" i="7"/>
  <c r="AS208" i="7"/>
  <c r="AS613" i="7"/>
  <c r="AS804" i="7"/>
  <c r="AS1155" i="7"/>
  <c r="AS1176" i="7"/>
  <c r="AS457" i="7"/>
  <c r="AS461" i="7"/>
  <c r="AS1156" i="7"/>
  <c r="AS470" i="7"/>
  <c r="AS462" i="7"/>
  <c r="AS734" i="7"/>
  <c r="AS609" i="7"/>
  <c r="AS484" i="7"/>
  <c r="AS246" i="7"/>
  <c r="AS212" i="7"/>
  <c r="AS741" i="7"/>
  <c r="AS1194" i="7"/>
  <c r="AS672" i="7"/>
  <c r="AS474" i="7"/>
  <c r="AS500" i="7"/>
  <c r="AS701" i="7"/>
  <c r="AS1516" i="7"/>
  <c r="AS1391" i="7"/>
  <c r="AS1377" i="7"/>
  <c r="AS1359" i="7"/>
  <c r="AS539" i="7"/>
  <c r="AS527" i="7"/>
  <c r="AS509" i="7"/>
  <c r="AS492" i="7"/>
  <c r="AS169" i="7"/>
  <c r="AS155" i="7"/>
  <c r="AS1578" i="7"/>
  <c r="AS278" i="7"/>
  <c r="AS299" i="7"/>
  <c r="AS1587" i="7"/>
  <c r="AS274" i="7"/>
  <c r="AS297" i="7"/>
  <c r="AS294" i="7"/>
  <c r="AS277" i="7"/>
  <c r="AS285" i="7"/>
  <c r="AS1598" i="7"/>
  <c r="AS1581" i="7"/>
  <c r="AS814" i="7"/>
  <c r="AS740" i="7"/>
  <c r="AS722" i="7"/>
  <c r="AS705" i="7"/>
  <c r="AS691" i="7"/>
  <c r="AS675" i="7"/>
  <c r="AS658" i="7"/>
  <c r="AS640" i="7"/>
  <c r="AS621" i="7"/>
  <c r="AS607" i="7"/>
  <c r="AS1566" i="7"/>
  <c r="AS171" i="7"/>
  <c r="AS157" i="7"/>
  <c r="AS295" i="7"/>
  <c r="AS280" i="7"/>
  <c r="AS1594" i="7"/>
  <c r="AS291" i="7"/>
  <c r="AS1572" i="7"/>
  <c r="AS300" i="7"/>
  <c r="AS175" i="7"/>
  <c r="AS161" i="7"/>
  <c r="AS1597" i="7"/>
  <c r="AS286" i="7"/>
  <c r="AS281" i="7"/>
  <c r="AS1568" i="7"/>
  <c r="AS1573" i="7"/>
  <c r="AS283" i="7"/>
  <c r="AS177" i="7"/>
  <c r="AS163" i="7"/>
  <c r="AS1558" i="7"/>
  <c r="AS1554" i="7"/>
  <c r="AS1584" i="7"/>
  <c r="AS296" i="7"/>
  <c r="AS173" i="7"/>
  <c r="AS159" i="7"/>
  <c r="AS269" i="7"/>
  <c r="AS1567" i="7"/>
  <c r="AS167" i="7"/>
  <c r="AS1576" i="7"/>
  <c r="AS1593" i="7"/>
  <c r="AS1586" i="7"/>
  <c r="AS179" i="7"/>
  <c r="AS165" i="7"/>
  <c r="AS1560" i="7"/>
  <c r="AS1590" i="7"/>
  <c r="AS1592" i="7"/>
  <c r="AS1556" i="7"/>
  <c r="AS153" i="7"/>
  <c r="AS1570" i="7"/>
  <c r="AS276" i="7"/>
  <c r="AS1563" i="7"/>
  <c r="AS292" i="7"/>
  <c r="AS279" i="7"/>
  <c r="AS268" i="7"/>
  <c r="AS266" i="7"/>
  <c r="AS264" i="7"/>
  <c r="AS262" i="7"/>
  <c r="AS260" i="7"/>
  <c r="AS257" i="7"/>
  <c r="AS255" i="7"/>
  <c r="AS253" i="7"/>
  <c r="AS201" i="7"/>
  <c r="AS199" i="7"/>
  <c r="AS197" i="7"/>
  <c r="AS195" i="7"/>
  <c r="AS193" i="7"/>
  <c r="AS191" i="7"/>
  <c r="AS189" i="7"/>
  <c r="AS187" i="7"/>
  <c r="AS185" i="7"/>
  <c r="AS183" i="7"/>
  <c r="AS181" i="7"/>
  <c r="AS1773" i="7"/>
  <c r="AS1755" i="7"/>
  <c r="AS1686" i="7"/>
  <c r="AS1669" i="7"/>
  <c r="AS1650" i="7"/>
  <c r="AS1636" i="7"/>
  <c r="AS1618" i="7"/>
  <c r="AS1600" i="7"/>
  <c r="AS1583" i="7"/>
  <c r="AS1565" i="7"/>
  <c r="AS1551" i="7"/>
  <c r="AS1533" i="7"/>
  <c r="AS743" i="7"/>
  <c r="AS728" i="7"/>
  <c r="AS712" i="7"/>
  <c r="AS659" i="7"/>
  <c r="AS256" i="7"/>
  <c r="AS196" i="7"/>
  <c r="AS176" i="7"/>
  <c r="AS156" i="7"/>
  <c r="AS288" i="7"/>
  <c r="AS271" i="7"/>
  <c r="AS1596" i="7"/>
  <c r="AS1579" i="7"/>
  <c r="AS1561" i="7"/>
  <c r="AS841" i="7"/>
  <c r="AS824" i="7"/>
  <c r="AS809" i="7"/>
  <c r="AS695" i="7"/>
  <c r="AS677" i="7"/>
  <c r="AS643" i="7"/>
  <c r="AS628" i="7"/>
  <c r="AS611" i="7"/>
  <c r="AS301" i="7"/>
  <c r="AS287" i="7"/>
  <c r="AS270" i="7"/>
  <c r="AS1589" i="7"/>
  <c r="AS1575" i="7"/>
  <c r="AS1557" i="7"/>
  <c r="AS1168" i="7"/>
  <c r="AS1151" i="7"/>
  <c r="AS1133" i="7"/>
  <c r="AS1116" i="7"/>
  <c r="AS1037" i="7"/>
  <c r="AS1021" i="7"/>
  <c r="AS1004" i="7"/>
  <c r="AS986" i="7"/>
  <c r="AS969" i="7"/>
  <c r="AS956" i="7"/>
  <c r="AS939" i="7"/>
  <c r="AS921" i="7"/>
  <c r="AS906" i="7"/>
  <c r="AS289" i="7"/>
  <c r="AS272" i="7"/>
  <c r="AS1599" i="7"/>
  <c r="AS1580" i="7"/>
  <c r="AS1562" i="7"/>
  <c r="AS282" i="7"/>
  <c r="AS273" i="7"/>
  <c r="AS261" i="7"/>
  <c r="AS200" i="7"/>
  <c r="AS190" i="7"/>
  <c r="AS180" i="7"/>
  <c r="AS170" i="7"/>
  <c r="AS160" i="7"/>
  <c r="AS1553" i="7"/>
  <c r="AS263" i="7"/>
  <c r="AS254" i="7"/>
  <c r="AS194" i="7"/>
  <c r="AS182" i="7"/>
  <c r="AS172" i="7"/>
  <c r="AS162" i="7"/>
  <c r="AS152" i="7"/>
  <c r="AS1585" i="7"/>
  <c r="AS290" i="7"/>
  <c r="AS258" i="7"/>
  <c r="AS198" i="7"/>
  <c r="AS188" i="7"/>
  <c r="AS178" i="7"/>
  <c r="AS168" i="7"/>
  <c r="AS158" i="7"/>
  <c r="AS1571" i="7"/>
  <c r="AS267" i="7"/>
  <c r="AS259" i="7"/>
  <c r="AS252" i="7"/>
  <c r="AS192" i="7"/>
  <c r="AS184" i="7"/>
  <c r="AS174" i="7"/>
  <c r="AS164" i="7"/>
  <c r="AS154" i="7"/>
  <c r="AS265" i="7"/>
  <c r="AS186" i="7"/>
  <c r="AS166" i="7"/>
  <c r="AS1552" i="7"/>
  <c r="AS547" i="7"/>
  <c r="AS530" i="7"/>
  <c r="AS513" i="7"/>
  <c r="AS496" i="7"/>
  <c r="AS473" i="7"/>
  <c r="AS926" i="7"/>
  <c r="AS909" i="7"/>
  <c r="AS845" i="7"/>
  <c r="AS826" i="7"/>
  <c r="AS812" i="7"/>
  <c r="AS746" i="7"/>
  <c r="AS730" i="7"/>
  <c r="AS714" i="7"/>
  <c r="AS696" i="7"/>
  <c r="AS680" i="7"/>
  <c r="AS666" i="7"/>
  <c r="AS648" i="7"/>
  <c r="AS632" i="7"/>
  <c r="AS615" i="7"/>
  <c r="AS1527" i="7"/>
  <c r="AS1124" i="7"/>
  <c r="AS953" i="7"/>
  <c r="AS807" i="7"/>
  <c r="AS682" i="7"/>
  <c r="AS1045" i="7"/>
  <c r="AS919" i="7"/>
  <c r="AS148" i="7"/>
  <c r="AS129" i="7"/>
  <c r="AS116" i="7"/>
  <c r="AS105" i="7"/>
  <c r="AS149" i="7"/>
  <c r="AS499" i="7"/>
  <c r="AS1775" i="7"/>
  <c r="AS1681" i="7"/>
  <c r="AS935" i="7"/>
  <c r="AS136" i="7"/>
  <c r="AS121" i="7"/>
  <c r="AS109" i="7"/>
  <c r="AS142" i="7"/>
  <c r="AS2020" i="7"/>
  <c r="AS1912" i="7"/>
  <c r="AS1679" i="7"/>
  <c r="AS1610" i="7"/>
  <c r="AS1547" i="7"/>
  <c r="AS1438" i="7"/>
  <c r="AS1141" i="7"/>
  <c r="AS993" i="7"/>
  <c r="AS911" i="7"/>
  <c r="AS847" i="7"/>
  <c r="AS707" i="7"/>
  <c r="AS645" i="7"/>
  <c r="AS542" i="7"/>
  <c r="AS480" i="7"/>
  <c r="AS1793" i="7"/>
  <c r="AS1658" i="7"/>
  <c r="AS997" i="7"/>
  <c r="AS141" i="7"/>
  <c r="AS125" i="7"/>
  <c r="AS111" i="7"/>
  <c r="AS147" i="7"/>
  <c r="AS1591" i="7"/>
  <c r="AS974" i="7"/>
  <c r="AS829" i="7"/>
  <c r="AS663" i="7"/>
  <c r="AS1757" i="7"/>
  <c r="AS948" i="7"/>
  <c r="AS139" i="7"/>
  <c r="AS124" i="7"/>
  <c r="AS114" i="7"/>
  <c r="AS1890" i="7"/>
  <c r="AS1783" i="7"/>
  <c r="AS1653" i="7"/>
  <c r="AS1506" i="7"/>
  <c r="AS1183" i="7"/>
  <c r="AS1034" i="7"/>
  <c r="AS744" i="7"/>
  <c r="AS602" i="7"/>
  <c r="AS1695" i="7"/>
  <c r="AS1129" i="7"/>
  <c r="AS980" i="7"/>
  <c r="AS126" i="7"/>
  <c r="AS112" i="7"/>
  <c r="AS133" i="7"/>
  <c r="AS146" i="7"/>
  <c r="AS2041" i="7"/>
  <c r="AS1934" i="7"/>
  <c r="AS1869" i="7"/>
  <c r="AS1763" i="7"/>
  <c r="AS1696" i="7"/>
  <c r="AS1632" i="7"/>
  <c r="AS1569" i="7"/>
  <c r="AS1416" i="7"/>
  <c r="AS1160" i="7"/>
  <c r="AS1017" i="7"/>
  <c r="AS931" i="7"/>
  <c r="AS725" i="7"/>
  <c r="AS625" i="7"/>
  <c r="AS521" i="7"/>
  <c r="AS463" i="7"/>
  <c r="AS1146" i="7"/>
  <c r="AS965" i="7"/>
  <c r="AS145" i="7"/>
  <c r="AS137" i="7"/>
  <c r="AS128" i="7"/>
  <c r="AS122" i="7"/>
  <c r="AS115" i="7"/>
  <c r="AS108" i="7"/>
  <c r="AS102" i="7"/>
  <c r="AS151" i="7"/>
  <c r="AS140" i="7"/>
  <c r="AS144" i="7"/>
  <c r="AS978" i="7"/>
  <c r="AS961" i="7"/>
  <c r="AS944" i="7"/>
  <c r="AS927" i="7"/>
  <c r="AS910" i="7"/>
  <c r="AS844" i="7"/>
  <c r="AS827" i="7"/>
  <c r="AS813" i="7"/>
  <c r="AS747" i="7"/>
  <c r="AS731" i="7"/>
  <c r="AS713" i="7"/>
  <c r="AS697" i="7"/>
  <c r="AS681" i="7"/>
  <c r="AS664" i="7"/>
  <c r="AS649" i="7"/>
  <c r="AS633" i="7"/>
  <c r="AS616" i="7"/>
  <c r="AS550" i="7"/>
  <c r="AS534" i="7"/>
  <c r="AS518" i="7"/>
  <c r="AS503" i="7"/>
  <c r="AS485" i="7"/>
  <c r="AS469" i="7"/>
  <c r="AS452" i="7"/>
  <c r="AS551" i="7"/>
  <c r="AS533" i="7"/>
  <c r="AS517" i="7"/>
  <c r="AS502" i="7"/>
  <c r="AS486" i="7"/>
  <c r="AS468" i="7"/>
  <c r="AS453" i="7"/>
  <c r="AS2084" i="7"/>
  <c r="AS2061" i="7"/>
  <c r="AS2044" i="7"/>
  <c r="AS2023" i="7"/>
  <c r="AS1698" i="7"/>
  <c r="AS1678" i="7"/>
  <c r="AS1655" i="7"/>
  <c r="AS1044" i="7"/>
  <c r="AS1027" i="7"/>
  <c r="AS1010" i="7"/>
  <c r="AS996" i="7"/>
  <c r="AS979" i="7"/>
  <c r="AS962" i="7"/>
  <c r="AS945" i="7"/>
  <c r="AS928" i="7"/>
  <c r="AS914" i="7"/>
  <c r="AS846" i="7"/>
  <c r="AS832" i="7"/>
  <c r="AS815" i="7"/>
  <c r="AS749" i="7"/>
  <c r="AS732" i="7"/>
  <c r="AS715" i="7"/>
  <c r="AS698" i="7"/>
  <c r="AS679" i="7"/>
  <c r="AS662" i="7"/>
  <c r="AS647" i="7"/>
  <c r="AS631" i="7"/>
  <c r="AS614" i="7"/>
  <c r="AS549" i="7"/>
  <c r="AS532" i="7"/>
  <c r="AS515" i="7"/>
  <c r="AS497" i="7"/>
  <c r="AS483" i="7"/>
  <c r="AS143" i="7"/>
  <c r="AS134" i="7"/>
  <c r="AS123" i="7"/>
  <c r="AS120" i="7"/>
  <c r="AS110" i="7"/>
  <c r="AS103" i="7"/>
  <c r="AS135" i="7"/>
  <c r="AS131" i="7"/>
  <c r="AS118" i="7"/>
  <c r="AS107" i="7"/>
  <c r="AS138" i="7"/>
  <c r="AS132" i="7"/>
  <c r="AS119" i="7"/>
  <c r="AS106" i="7"/>
  <c r="AS1178" i="7"/>
  <c r="AS1028" i="7"/>
  <c r="AS902" i="7"/>
  <c r="AS150" i="7"/>
  <c r="AS130" i="7"/>
  <c r="AS117" i="7"/>
  <c r="AS104" i="7"/>
  <c r="AS1163" i="7"/>
  <c r="AS1011" i="7"/>
  <c r="AS127" i="7"/>
  <c r="AS113" i="7"/>
  <c r="AS2082" i="7"/>
  <c r="AS2064" i="7"/>
  <c r="AS1996" i="7"/>
  <c r="AS1976" i="7"/>
  <c r="AS1954" i="7"/>
  <c r="AS40" i="7"/>
  <c r="AS236" i="7"/>
  <c r="AS234" i="7"/>
  <c r="AS232" i="7"/>
  <c r="AS230" i="7"/>
  <c r="AS228" i="7"/>
  <c r="AS226" i="7"/>
  <c r="AS1125" i="7"/>
  <c r="AS1108" i="7"/>
  <c r="AS1091" i="7"/>
  <c r="AS1074" i="7"/>
  <c r="AS1057" i="7"/>
  <c r="AS1042" i="7"/>
  <c r="AS1024" i="7"/>
  <c r="AS1007" i="7"/>
  <c r="AS940" i="7"/>
  <c r="AS669" i="7"/>
  <c r="AS652" i="7"/>
  <c r="AS636" i="7"/>
  <c r="AS619" i="7"/>
  <c r="AS601" i="7"/>
  <c r="AS586" i="7"/>
  <c r="AS568" i="7"/>
  <c r="AS552" i="7"/>
  <c r="AS536" i="7"/>
  <c r="AS520" i="7"/>
  <c r="AS505" i="7"/>
  <c r="AS438" i="7"/>
  <c r="AS424" i="7"/>
  <c r="AS409" i="7"/>
  <c r="AS881" i="7"/>
  <c r="AS864" i="7"/>
  <c r="AS835" i="7"/>
  <c r="AS818" i="7"/>
  <c r="AS801" i="7"/>
  <c r="AS784" i="7"/>
  <c r="AS637" i="7"/>
  <c r="AS620" i="7"/>
  <c r="AS1619" i="7"/>
  <c r="AS1601" i="7"/>
  <c r="AS1582" i="7"/>
  <c r="AS1564" i="7"/>
  <c r="AS1496" i="7"/>
  <c r="AS1478" i="7"/>
  <c r="AS1464" i="7"/>
  <c r="AS1382" i="7"/>
  <c r="AS1367" i="7"/>
  <c r="AS1349" i="7"/>
  <c r="AS1334" i="7"/>
  <c r="AS1318" i="7"/>
  <c r="AS1302" i="7"/>
  <c r="AS1283" i="7"/>
  <c r="AS1262" i="7"/>
  <c r="AS1243" i="7"/>
  <c r="AS1232" i="7"/>
  <c r="AS1212" i="7"/>
  <c r="AS1609" i="7"/>
  <c r="AS1595" i="7"/>
  <c r="AS1577" i="7"/>
  <c r="AS1559" i="7"/>
  <c r="AS1491" i="7"/>
  <c r="AS1473" i="7"/>
  <c r="AS1455" i="7"/>
  <c r="AS1798" i="7"/>
  <c r="AS1780" i="7"/>
  <c r="AS1767" i="7"/>
  <c r="AS1644" i="7"/>
  <c r="AS1624" i="7"/>
  <c r="AS1605" i="7"/>
  <c r="AS1588" i="7"/>
  <c r="AS1574" i="7"/>
  <c r="AS1555" i="7"/>
  <c r="AS2086" i="7"/>
  <c r="AS2070" i="7"/>
  <c r="AS2053" i="7"/>
  <c r="AS2038" i="7"/>
  <c r="AS2026" i="7"/>
  <c r="AS2008" i="7"/>
  <c r="AS1990" i="7"/>
  <c r="AS1972" i="7"/>
  <c r="AS1960" i="7"/>
  <c r="AS1940" i="7"/>
  <c r="AS1922" i="7"/>
  <c r="AS1904" i="7"/>
  <c r="AS401" i="7"/>
  <c r="AS381" i="7"/>
  <c r="AS368" i="7"/>
  <c r="AS350" i="7"/>
  <c r="AS334" i="7"/>
  <c r="AS316" i="7"/>
  <c r="AS298" i="7"/>
  <c r="AS284" i="7"/>
  <c r="AS8" i="7"/>
  <c r="AS21" i="7"/>
  <c r="AS29" i="7"/>
  <c r="AS15" i="7"/>
  <c r="AS48" i="7"/>
  <c r="AH2" i="7"/>
  <c r="AC2" i="7"/>
  <c r="AL2" i="7" s="1"/>
  <c r="AM2" i="7"/>
  <c r="AH1555" i="7"/>
  <c r="AC1555" i="7"/>
  <c r="AL1555" i="7" s="1"/>
  <c r="AM1555" i="7"/>
  <c r="AH1568" i="7"/>
  <c r="AC1568" i="7"/>
  <c r="AL1568" i="7" s="1"/>
  <c r="AM1568" i="7"/>
  <c r="AH1573" i="7"/>
  <c r="AC1573" i="7"/>
  <c r="AL1573" i="7" s="1"/>
  <c r="AM1573" i="7"/>
  <c r="AH1579" i="7"/>
  <c r="AC1579" i="7"/>
  <c r="AL1579" i="7" s="1"/>
  <c r="AM1579" i="7"/>
  <c r="AH1584" i="7"/>
  <c r="AC1584" i="7"/>
  <c r="AL1584" i="7" s="1"/>
  <c r="AM1584" i="7"/>
  <c r="AH1613" i="7"/>
  <c r="AC1613" i="7"/>
  <c r="AL1613" i="7" s="1"/>
  <c r="AM1613" i="7"/>
  <c r="AH1619" i="7"/>
  <c r="AC1619" i="7"/>
  <c r="AL1619" i="7" s="1"/>
  <c r="AM1619" i="7"/>
  <c r="AH1624" i="7"/>
  <c r="AC1624" i="7"/>
  <c r="AL1624" i="7" s="1"/>
  <c r="AM1624" i="7"/>
  <c r="AH1643" i="7"/>
  <c r="AC1643" i="7"/>
  <c r="AL1643" i="7" s="1"/>
  <c r="AM1643" i="7"/>
  <c r="AH1656" i="7"/>
  <c r="AC1656" i="7"/>
  <c r="AL1656" i="7" s="1"/>
  <c r="AM1656" i="7"/>
  <c r="AH1664" i="7"/>
  <c r="AC1664" i="7"/>
  <c r="AL1664" i="7" s="1"/>
  <c r="AM1664" i="7"/>
  <c r="AH1690" i="7"/>
  <c r="AC1690" i="7"/>
  <c r="AL1690" i="7" s="1"/>
  <c r="AM1690" i="7"/>
  <c r="AH1694" i="7"/>
  <c r="AC1694" i="7"/>
  <c r="AL1694" i="7" s="1"/>
  <c r="AM1694" i="7"/>
  <c r="AH1709" i="7"/>
  <c r="AC1709" i="7"/>
  <c r="AL1709" i="7" s="1"/>
  <c r="AM1709" i="7"/>
  <c r="AH1716" i="7"/>
  <c r="AC1716" i="7"/>
  <c r="AL1716" i="7" s="1"/>
  <c r="AM1716" i="7"/>
  <c r="AH1721" i="7"/>
  <c r="AC1721" i="7"/>
  <c r="AL1721" i="7" s="1"/>
  <c r="AM1721" i="7"/>
  <c r="AH1724" i="7"/>
  <c r="AC1724" i="7"/>
  <c r="AL1724" i="7" s="1"/>
  <c r="AM1724" i="7"/>
  <c r="AH1729" i="7"/>
  <c r="AC1729" i="7"/>
  <c r="AL1729" i="7" s="1"/>
  <c r="AM1729" i="7"/>
  <c r="AH1733" i="7"/>
  <c r="AC1733" i="7"/>
  <c r="AL1733" i="7" s="1"/>
  <c r="AM1733" i="7"/>
  <c r="AH1743" i="7"/>
  <c r="AC1743" i="7"/>
  <c r="AL1743" i="7" s="1"/>
  <c r="AM1743" i="7"/>
  <c r="AH1749" i="7"/>
  <c r="AC1749" i="7"/>
  <c r="AL1749" i="7" s="1"/>
  <c r="AM1749" i="7"/>
  <c r="AH1756" i="7"/>
  <c r="AC1756" i="7"/>
  <c r="AL1756" i="7" s="1"/>
  <c r="AM1756" i="7"/>
  <c r="AH1763" i="7"/>
  <c r="AC1763" i="7"/>
  <c r="AL1763" i="7" s="1"/>
  <c r="AM1763" i="7"/>
  <c r="AH7" i="7"/>
  <c r="AC7" i="7"/>
  <c r="AL7" i="7" s="1"/>
  <c r="AM7" i="7"/>
  <c r="AH12" i="7"/>
  <c r="AC12" i="7"/>
  <c r="AL12" i="7" s="1"/>
  <c r="AM12" i="7"/>
  <c r="AH16" i="7"/>
  <c r="AC16" i="7"/>
  <c r="AL16" i="7" s="1"/>
  <c r="AM16" i="7"/>
  <c r="AH20" i="7"/>
  <c r="AC20" i="7"/>
  <c r="AL20" i="7" s="1"/>
  <c r="AM20" i="7"/>
  <c r="AH25" i="7"/>
  <c r="AC25" i="7"/>
  <c r="AL25" i="7" s="1"/>
  <c r="AM25" i="7"/>
  <c r="AH28" i="7"/>
  <c r="AC28" i="7"/>
  <c r="AL28" i="7" s="1"/>
  <c r="AM28" i="7"/>
  <c r="AH32" i="7"/>
  <c r="AC32" i="7"/>
  <c r="AL32" i="7" s="1"/>
  <c r="AM32" i="7"/>
  <c r="AH35" i="7"/>
  <c r="AC35" i="7"/>
  <c r="AL35" i="7" s="1"/>
  <c r="AM35" i="7"/>
  <c r="AH39" i="7"/>
  <c r="AC39" i="7"/>
  <c r="AL39" i="7" s="1"/>
  <c r="AM39" i="7"/>
  <c r="AH45" i="7"/>
  <c r="AC45" i="7"/>
  <c r="AL45" i="7" s="1"/>
  <c r="AM45" i="7"/>
  <c r="AH48" i="7"/>
  <c r="AC48" i="7"/>
  <c r="AL48" i="7" s="1"/>
  <c r="AM48" i="7"/>
  <c r="AH53" i="7"/>
  <c r="AC53" i="7"/>
  <c r="AL53" i="7" s="1"/>
  <c r="AM53" i="7"/>
  <c r="AH56" i="7"/>
  <c r="AC56" i="7"/>
  <c r="AL56" i="7" s="1"/>
  <c r="AM56" i="7"/>
  <c r="AH60" i="7"/>
  <c r="AC60" i="7"/>
  <c r="AL60" i="7" s="1"/>
  <c r="AM60" i="7"/>
  <c r="AH65" i="7"/>
  <c r="AC65" i="7"/>
  <c r="AL65" i="7" s="1"/>
  <c r="AM65" i="7"/>
  <c r="AH73" i="7"/>
  <c r="AC73" i="7"/>
  <c r="AL73" i="7" s="1"/>
  <c r="AM73" i="7"/>
  <c r="AH78" i="7"/>
  <c r="AC78" i="7"/>
  <c r="AL78" i="7" s="1"/>
  <c r="AM78" i="7"/>
  <c r="AH82" i="7"/>
  <c r="AC82" i="7"/>
  <c r="AL82" i="7" s="1"/>
  <c r="AM82" i="7"/>
  <c r="AH86" i="7"/>
  <c r="AC86" i="7"/>
  <c r="AL86" i="7" s="1"/>
  <c r="AM86" i="7"/>
  <c r="AH91" i="7"/>
  <c r="AC91" i="7"/>
  <c r="AL91" i="7" s="1"/>
  <c r="AM91" i="7"/>
  <c r="AH97" i="7"/>
  <c r="AC97" i="7"/>
  <c r="AL97" i="7" s="1"/>
  <c r="AM97" i="7"/>
  <c r="AH103" i="7"/>
  <c r="AC103" i="7"/>
  <c r="AL103" i="7" s="1"/>
  <c r="AM103" i="7"/>
  <c r="AH109" i="7"/>
  <c r="AC109" i="7"/>
  <c r="AL109" i="7" s="1"/>
  <c r="AM109" i="7"/>
  <c r="AH116" i="7"/>
  <c r="AC116" i="7"/>
  <c r="AL116" i="7" s="1"/>
  <c r="AM116" i="7"/>
  <c r="AH119" i="7"/>
  <c r="AC119" i="7"/>
  <c r="AL119" i="7" s="1"/>
  <c r="AM119" i="7"/>
  <c r="AH124" i="7"/>
  <c r="AC124" i="7"/>
  <c r="AL124" i="7" s="1"/>
  <c r="AM124" i="7"/>
  <c r="AH129" i="7"/>
  <c r="AC129" i="7"/>
  <c r="AL129" i="7" s="1"/>
  <c r="AM129" i="7"/>
  <c r="AH134" i="7"/>
  <c r="AC134" i="7"/>
  <c r="AL134" i="7" s="1"/>
  <c r="AM134" i="7"/>
  <c r="AH139" i="7"/>
  <c r="AC139" i="7"/>
  <c r="AL139" i="7" s="1"/>
  <c r="AM139" i="7"/>
  <c r="AH145" i="7"/>
  <c r="AC145" i="7"/>
  <c r="AL145" i="7" s="1"/>
  <c r="AM145" i="7"/>
  <c r="AH151" i="7"/>
  <c r="AC151" i="7"/>
  <c r="AL151" i="7" s="1"/>
  <c r="AM151" i="7"/>
  <c r="AH155" i="7"/>
  <c r="AC155" i="7"/>
  <c r="AL155" i="7" s="1"/>
  <c r="AM155" i="7"/>
  <c r="AH163" i="7"/>
  <c r="AC163" i="7"/>
  <c r="AL163" i="7" s="1"/>
  <c r="AM163" i="7"/>
  <c r="AH172" i="7"/>
  <c r="AC172" i="7"/>
  <c r="AL172" i="7" s="1"/>
  <c r="AM172" i="7"/>
  <c r="AH177" i="7"/>
  <c r="AC177" i="7"/>
  <c r="AL177" i="7" s="1"/>
  <c r="AM177" i="7"/>
  <c r="AH182" i="7"/>
  <c r="AC182" i="7"/>
  <c r="AL182" i="7" s="1"/>
  <c r="AM182" i="7"/>
  <c r="AH187" i="7"/>
  <c r="AC187" i="7"/>
  <c r="AL187" i="7" s="1"/>
  <c r="AM187" i="7"/>
  <c r="AH192" i="7"/>
  <c r="AC192" i="7"/>
  <c r="AL192" i="7" s="1"/>
  <c r="AM192" i="7"/>
  <c r="AH196" i="7"/>
  <c r="AC196" i="7"/>
  <c r="AL196" i="7" s="1"/>
  <c r="AM196" i="7"/>
  <c r="AH201" i="7"/>
  <c r="AC201" i="7"/>
  <c r="AL201" i="7" s="1"/>
  <c r="AM201" i="7"/>
  <c r="AH206" i="7"/>
  <c r="AC206" i="7"/>
  <c r="AL206" i="7" s="1"/>
  <c r="AM206" i="7"/>
  <c r="AH210" i="7"/>
  <c r="AC210" i="7"/>
  <c r="AL210" i="7" s="1"/>
  <c r="AM210" i="7"/>
  <c r="AH214" i="7"/>
  <c r="AC214" i="7"/>
  <c r="AL214" i="7" s="1"/>
  <c r="AM214" i="7"/>
  <c r="AH219" i="7"/>
  <c r="AC219" i="7"/>
  <c r="AL219" i="7" s="1"/>
  <c r="AM219" i="7"/>
  <c r="AH222" i="7"/>
  <c r="AC222" i="7"/>
  <c r="AL222" i="7" s="1"/>
  <c r="AM222" i="7"/>
  <c r="AH226" i="7"/>
  <c r="AC226" i="7"/>
  <c r="AL226" i="7" s="1"/>
  <c r="AM226" i="7"/>
  <c r="AH231" i="7"/>
  <c r="AC231" i="7"/>
  <c r="AL231" i="7" s="1"/>
  <c r="AM231" i="7"/>
  <c r="AH235" i="7"/>
  <c r="AC235" i="7"/>
  <c r="AL235" i="7" s="1"/>
  <c r="AM235" i="7"/>
  <c r="AH244" i="7"/>
  <c r="AC244" i="7"/>
  <c r="AL244" i="7" s="1"/>
  <c r="AM244" i="7"/>
  <c r="AH3" i="7"/>
  <c r="AC3" i="7"/>
  <c r="AL3" i="7" s="1"/>
  <c r="AM3" i="7"/>
  <c r="AH11" i="7"/>
  <c r="AC11" i="7"/>
  <c r="AL11" i="7" s="1"/>
  <c r="AM11" i="7"/>
  <c r="AH17" i="7"/>
  <c r="AC17" i="7"/>
  <c r="AL17" i="7" s="1"/>
  <c r="AM17" i="7"/>
  <c r="AH21" i="7"/>
  <c r="AC21" i="7"/>
  <c r="AL21" i="7" s="1"/>
  <c r="AM21" i="7"/>
  <c r="AH26" i="7"/>
  <c r="AC26" i="7"/>
  <c r="AL26" i="7" s="1"/>
  <c r="AM26" i="7"/>
  <c r="AH30" i="7"/>
  <c r="AC30" i="7"/>
  <c r="AL30" i="7" s="1"/>
  <c r="AM30" i="7"/>
  <c r="AH34" i="7"/>
  <c r="AC34" i="7"/>
  <c r="AL34" i="7" s="1"/>
  <c r="AM34" i="7"/>
  <c r="AH42" i="7"/>
  <c r="AC42" i="7"/>
  <c r="AL42" i="7" s="1"/>
  <c r="AM42" i="7"/>
  <c r="AH50" i="7"/>
  <c r="AC50" i="7"/>
  <c r="AL50" i="7" s="1"/>
  <c r="AM50" i="7"/>
  <c r="AH57" i="7"/>
  <c r="AC57" i="7"/>
  <c r="AL57" i="7" s="1"/>
  <c r="AM57" i="7"/>
  <c r="AH63" i="7"/>
  <c r="AC63" i="7"/>
  <c r="AL63" i="7" s="1"/>
  <c r="AM63" i="7"/>
  <c r="AH69" i="7"/>
  <c r="AC69" i="7"/>
  <c r="AL69" i="7" s="1"/>
  <c r="AM69" i="7"/>
  <c r="AH74" i="7"/>
  <c r="AC74" i="7"/>
  <c r="AL74" i="7" s="1"/>
  <c r="AM74" i="7"/>
  <c r="AH79" i="7"/>
  <c r="AC79" i="7"/>
  <c r="AL79" i="7" s="1"/>
  <c r="AM79" i="7"/>
  <c r="AH85" i="7"/>
  <c r="AC85" i="7"/>
  <c r="AL85" i="7" s="1"/>
  <c r="AM85" i="7"/>
  <c r="AH89" i="7"/>
  <c r="AC89" i="7"/>
  <c r="AL89" i="7" s="1"/>
  <c r="AM89" i="7"/>
  <c r="AH95" i="7"/>
  <c r="AC95" i="7"/>
  <c r="AL95" i="7" s="1"/>
  <c r="AM95" i="7"/>
  <c r="AH100" i="7"/>
  <c r="AC100" i="7"/>
  <c r="AL100" i="7" s="1"/>
  <c r="AM100" i="7"/>
  <c r="AH104" i="7"/>
  <c r="AC104" i="7"/>
  <c r="AL104" i="7" s="1"/>
  <c r="AM104" i="7"/>
  <c r="AH108" i="7"/>
  <c r="AC108" i="7"/>
  <c r="AL108" i="7" s="1"/>
  <c r="AM108" i="7"/>
  <c r="AH113" i="7"/>
  <c r="AC113" i="7"/>
  <c r="AL113" i="7" s="1"/>
  <c r="AM113" i="7"/>
  <c r="AH118" i="7"/>
  <c r="AC118" i="7"/>
  <c r="AL118" i="7" s="1"/>
  <c r="AM118" i="7"/>
  <c r="AH122" i="7"/>
  <c r="AC122" i="7"/>
  <c r="AL122" i="7" s="1"/>
  <c r="AM122" i="7"/>
  <c r="AH126" i="7"/>
  <c r="AC126" i="7"/>
  <c r="AL126" i="7" s="1"/>
  <c r="AM126" i="7"/>
  <c r="AH132" i="7"/>
  <c r="AC132" i="7"/>
  <c r="AL132" i="7" s="1"/>
  <c r="AM132" i="7"/>
  <c r="AH137" i="7"/>
  <c r="AC137" i="7"/>
  <c r="AL137" i="7" s="1"/>
  <c r="AM137" i="7"/>
  <c r="AH143" i="7"/>
  <c r="AC143" i="7"/>
  <c r="AL143" i="7" s="1"/>
  <c r="AM143" i="7"/>
  <c r="AH150" i="7"/>
  <c r="AC150" i="7"/>
  <c r="AL150" i="7" s="1"/>
  <c r="AM150" i="7"/>
  <c r="AH154" i="7"/>
  <c r="AC154" i="7"/>
  <c r="AL154" i="7" s="1"/>
  <c r="AM154" i="7"/>
  <c r="AH160" i="7"/>
  <c r="AC160" i="7"/>
  <c r="AL160" i="7" s="1"/>
  <c r="AM160" i="7"/>
  <c r="AH6" i="7"/>
  <c r="AC6" i="7"/>
  <c r="AL6" i="7" s="1"/>
  <c r="AM6" i="7"/>
  <c r="AH9" i="7"/>
  <c r="AC9" i="7"/>
  <c r="AL9" i="7" s="1"/>
  <c r="AM9" i="7"/>
  <c r="AH15" i="7"/>
  <c r="AC15" i="7"/>
  <c r="AL15" i="7" s="1"/>
  <c r="AM15" i="7"/>
  <c r="AH18" i="7"/>
  <c r="AC18" i="7"/>
  <c r="AL18" i="7" s="1"/>
  <c r="AM18" i="7"/>
  <c r="AH23" i="7"/>
  <c r="AC23" i="7"/>
  <c r="AL23" i="7" s="1"/>
  <c r="AM23" i="7"/>
  <c r="AH31" i="7"/>
  <c r="AC31" i="7"/>
  <c r="AL31" i="7" s="1"/>
  <c r="AM31" i="7"/>
  <c r="AH37" i="7"/>
  <c r="AC37" i="7"/>
  <c r="AL37" i="7" s="1"/>
  <c r="AM37" i="7"/>
  <c r="AH43" i="7"/>
  <c r="AC43" i="7"/>
  <c r="AL43" i="7" s="1"/>
  <c r="AM43" i="7"/>
  <c r="AH49" i="7"/>
  <c r="AC49" i="7"/>
  <c r="AL49" i="7" s="1"/>
  <c r="AM49" i="7"/>
  <c r="AH54" i="7"/>
  <c r="AC54" i="7"/>
  <c r="AL54" i="7" s="1"/>
  <c r="AM54" i="7"/>
  <c r="AH58" i="7"/>
  <c r="AC58" i="7"/>
  <c r="AL58" i="7" s="1"/>
  <c r="AM58" i="7"/>
  <c r="AH61" i="7"/>
  <c r="AC61" i="7"/>
  <c r="AL61" i="7" s="1"/>
  <c r="AM61" i="7"/>
  <c r="AH66" i="7"/>
  <c r="AC66" i="7"/>
  <c r="AL66" i="7" s="1"/>
  <c r="AM66" i="7"/>
  <c r="AH71" i="7"/>
  <c r="AC71" i="7"/>
  <c r="AL71" i="7" s="1"/>
  <c r="AM71" i="7"/>
  <c r="AH77" i="7"/>
  <c r="AC77" i="7"/>
  <c r="AL77" i="7" s="1"/>
  <c r="AM77" i="7"/>
  <c r="AH84" i="7"/>
  <c r="AC84" i="7"/>
  <c r="AL84" i="7" s="1"/>
  <c r="AM84" i="7"/>
  <c r="AH90" i="7"/>
  <c r="AC90" i="7"/>
  <c r="AL90" i="7" s="1"/>
  <c r="AM90" i="7"/>
  <c r="AH94" i="7"/>
  <c r="AC94" i="7"/>
  <c r="AL94" i="7" s="1"/>
  <c r="AM94" i="7"/>
  <c r="AH98" i="7"/>
  <c r="AC98" i="7"/>
  <c r="AL98" i="7" s="1"/>
  <c r="AM98" i="7"/>
  <c r="AH102" i="7"/>
  <c r="AC102" i="7"/>
  <c r="AL102" i="7" s="1"/>
  <c r="AM102" i="7"/>
  <c r="AH106" i="7"/>
  <c r="AC106" i="7"/>
  <c r="AL106" i="7" s="1"/>
  <c r="AM106" i="7"/>
  <c r="AH110" i="7"/>
  <c r="AC110" i="7"/>
  <c r="AL110" i="7" s="1"/>
  <c r="AM110" i="7"/>
  <c r="AH117" i="7"/>
  <c r="AC117" i="7"/>
  <c r="AL117" i="7" s="1"/>
  <c r="AM117" i="7"/>
  <c r="AH121" i="7"/>
  <c r="AC121" i="7"/>
  <c r="AL121" i="7" s="1"/>
  <c r="AM121" i="7"/>
  <c r="AH125" i="7"/>
  <c r="AC125" i="7"/>
  <c r="AL125" i="7" s="1"/>
  <c r="AM125" i="7"/>
  <c r="AH130" i="7"/>
  <c r="AC130" i="7"/>
  <c r="AL130" i="7" s="1"/>
  <c r="AM130" i="7"/>
  <c r="AH135" i="7"/>
  <c r="AC135" i="7"/>
  <c r="AL135" i="7" s="1"/>
  <c r="AM135" i="7"/>
  <c r="AH140" i="7"/>
  <c r="AC140" i="7"/>
  <c r="AL140" i="7" s="1"/>
  <c r="AM140" i="7"/>
  <c r="AH144" i="7"/>
  <c r="AC144" i="7"/>
  <c r="AL144" i="7" s="1"/>
  <c r="AM144" i="7"/>
  <c r="AH149" i="7"/>
  <c r="AC149" i="7"/>
  <c r="AL149" i="7" s="1"/>
  <c r="AM149" i="7"/>
  <c r="AH153" i="7"/>
  <c r="AC153" i="7"/>
  <c r="AL153" i="7" s="1"/>
  <c r="AM153" i="7"/>
  <c r="AH158" i="7"/>
  <c r="AC158" i="7"/>
  <c r="AL158" i="7" s="1"/>
  <c r="AM158" i="7"/>
  <c r="AH161" i="7"/>
  <c r="AC161" i="7"/>
  <c r="AL161" i="7" s="1"/>
  <c r="AM161" i="7"/>
  <c r="AH167" i="7"/>
  <c r="AC167" i="7"/>
  <c r="AL167" i="7" s="1"/>
  <c r="AM167" i="7"/>
  <c r="AH173" i="7"/>
  <c r="AC173" i="7"/>
  <c r="AL173" i="7" s="1"/>
  <c r="AM173" i="7"/>
  <c r="AH178" i="7"/>
  <c r="AC178" i="7"/>
  <c r="AL178" i="7" s="1"/>
  <c r="AM178" i="7"/>
  <c r="AH183" i="7"/>
  <c r="AC183" i="7"/>
  <c r="AL183" i="7" s="1"/>
  <c r="AM183" i="7"/>
  <c r="AH186" i="7"/>
  <c r="AC186" i="7"/>
  <c r="AL186" i="7" s="1"/>
  <c r="AM186" i="7"/>
  <c r="AH191" i="7"/>
  <c r="AC191" i="7"/>
  <c r="AL191" i="7" s="1"/>
  <c r="AM191" i="7"/>
  <c r="AH195" i="7"/>
  <c r="AC195" i="7"/>
  <c r="AL195" i="7" s="1"/>
  <c r="AM195" i="7"/>
  <c r="AH200" i="7"/>
  <c r="AC200" i="7"/>
  <c r="AL200" i="7" s="1"/>
  <c r="AM200" i="7"/>
  <c r="AH205" i="7"/>
  <c r="AC205" i="7"/>
  <c r="AL205" i="7" s="1"/>
  <c r="AM205" i="7"/>
  <c r="AH213" i="7"/>
  <c r="AC213" i="7"/>
  <c r="AL213" i="7" s="1"/>
  <c r="AM213" i="7"/>
  <c r="AH217" i="7"/>
  <c r="AC217" i="7"/>
  <c r="AL217" i="7" s="1"/>
  <c r="AM217" i="7"/>
  <c r="AH225" i="7"/>
  <c r="AC225" i="7"/>
  <c r="AL225" i="7" s="1"/>
  <c r="AM225" i="7"/>
  <c r="AH230" i="7"/>
  <c r="AC230" i="7"/>
  <c r="AL230" i="7" s="1"/>
  <c r="AM230" i="7"/>
  <c r="AH236" i="7"/>
  <c r="AC236" i="7"/>
  <c r="AL236" i="7" s="1"/>
  <c r="AM236" i="7"/>
  <c r="AH240" i="7"/>
  <c r="AC240" i="7"/>
  <c r="AL240" i="7" s="1"/>
  <c r="AM240" i="7"/>
  <c r="AH250" i="7"/>
  <c r="AC250" i="7"/>
  <c r="AL250" i="7" s="1"/>
  <c r="AM250" i="7"/>
  <c r="AH256" i="7"/>
  <c r="AC256" i="7"/>
  <c r="AL256" i="7" s="1"/>
  <c r="AM256" i="7"/>
  <c r="AH260" i="7"/>
  <c r="AC260" i="7"/>
  <c r="AL260" i="7" s="1"/>
  <c r="AM260" i="7"/>
  <c r="AH265" i="7"/>
  <c r="AC265" i="7"/>
  <c r="AL265" i="7" s="1"/>
  <c r="AM265" i="7"/>
  <c r="AH269" i="7"/>
  <c r="AC269" i="7"/>
  <c r="AL269" i="7" s="1"/>
  <c r="AM269" i="7"/>
  <c r="AH277" i="7"/>
  <c r="AC277" i="7"/>
  <c r="AL277" i="7" s="1"/>
  <c r="AM277" i="7"/>
  <c r="AH284" i="7"/>
  <c r="AC284" i="7"/>
  <c r="AL284" i="7" s="1"/>
  <c r="AM284" i="7"/>
  <c r="AH291" i="7"/>
  <c r="AC291" i="7"/>
  <c r="AL291" i="7" s="1"/>
  <c r="AM291" i="7"/>
  <c r="AH295" i="7"/>
  <c r="AC295" i="7"/>
  <c r="AL295" i="7" s="1"/>
  <c r="AM295" i="7"/>
  <c r="AH302" i="7"/>
  <c r="AC302" i="7"/>
  <c r="AL302" i="7" s="1"/>
  <c r="AM302" i="7"/>
  <c r="AH306" i="7"/>
  <c r="AC306" i="7"/>
  <c r="AL306" i="7" s="1"/>
  <c r="AM306" i="7"/>
  <c r="AH310" i="7"/>
  <c r="AC310" i="7"/>
  <c r="AL310" i="7" s="1"/>
  <c r="AM310" i="7"/>
  <c r="AH312" i="7"/>
  <c r="AC312" i="7"/>
  <c r="AL312" i="7" s="1"/>
  <c r="AM312" i="7"/>
  <c r="AH315" i="7"/>
  <c r="AC315" i="7"/>
  <c r="AL315" i="7" s="1"/>
  <c r="AM315" i="7"/>
  <c r="AH323" i="7"/>
  <c r="AC323" i="7"/>
  <c r="AL323" i="7" s="1"/>
  <c r="AM323" i="7"/>
  <c r="AH328" i="7"/>
  <c r="AC328" i="7"/>
  <c r="AL328" i="7" s="1"/>
  <c r="AM328" i="7"/>
  <c r="AH332" i="7"/>
  <c r="AC332" i="7"/>
  <c r="AL332" i="7" s="1"/>
  <c r="AM332" i="7"/>
  <c r="AH336" i="7"/>
  <c r="AC336" i="7"/>
  <c r="AL336" i="7" s="1"/>
  <c r="AM336" i="7"/>
  <c r="AH342" i="7"/>
  <c r="AC342" i="7"/>
  <c r="AL342" i="7" s="1"/>
  <c r="AM342" i="7"/>
  <c r="AH346" i="7"/>
  <c r="AC346" i="7"/>
  <c r="AL346" i="7" s="1"/>
  <c r="AM346" i="7"/>
  <c r="AH350" i="7"/>
  <c r="AC350" i="7"/>
  <c r="AL350" i="7" s="1"/>
  <c r="AM350" i="7"/>
  <c r="AH354" i="7"/>
  <c r="AC354" i="7"/>
  <c r="AL354" i="7" s="1"/>
  <c r="AM354" i="7"/>
  <c r="AH358" i="7"/>
  <c r="AC358" i="7"/>
  <c r="AL358" i="7" s="1"/>
  <c r="AM358" i="7"/>
  <c r="AH362" i="7"/>
  <c r="AC362" i="7"/>
  <c r="AL362" i="7" s="1"/>
  <c r="AM362" i="7"/>
  <c r="AH364" i="7"/>
  <c r="AC364" i="7"/>
  <c r="AL364" i="7" s="1"/>
  <c r="AM364" i="7"/>
  <c r="AH367" i="7"/>
  <c r="AC367" i="7"/>
  <c r="AL367" i="7" s="1"/>
  <c r="AM367" i="7"/>
  <c r="AH372" i="7"/>
  <c r="AC372" i="7"/>
  <c r="AL372" i="7" s="1"/>
  <c r="AM372" i="7"/>
  <c r="AH376" i="7"/>
  <c r="AC376" i="7"/>
  <c r="AL376" i="7" s="1"/>
  <c r="AM376" i="7"/>
  <c r="AH380" i="7"/>
  <c r="AC380" i="7"/>
  <c r="AL380" i="7" s="1"/>
  <c r="AM380" i="7"/>
  <c r="AH383" i="7"/>
  <c r="AC383" i="7"/>
  <c r="AL383" i="7" s="1"/>
  <c r="AM383" i="7"/>
  <c r="AH387" i="7"/>
  <c r="AC387" i="7"/>
  <c r="AL387" i="7" s="1"/>
  <c r="AM387" i="7"/>
  <c r="AH392" i="7"/>
  <c r="AC392" i="7"/>
  <c r="AL392" i="7" s="1"/>
  <c r="AM392" i="7"/>
  <c r="AH397" i="7"/>
  <c r="AC397" i="7"/>
  <c r="AL397" i="7" s="1"/>
  <c r="AM397" i="7"/>
  <c r="AH403" i="7"/>
  <c r="AC403" i="7"/>
  <c r="AL403" i="7" s="1"/>
  <c r="AM403" i="7"/>
  <c r="AH411" i="7"/>
  <c r="AC411" i="7"/>
  <c r="AL411" i="7" s="1"/>
  <c r="AM411" i="7"/>
  <c r="AH415" i="7"/>
  <c r="AC415" i="7"/>
  <c r="AL415" i="7" s="1"/>
  <c r="AM415" i="7"/>
  <c r="AH422" i="7"/>
  <c r="AC422" i="7"/>
  <c r="AL422" i="7" s="1"/>
  <c r="AM422" i="7"/>
  <c r="AH430" i="7"/>
  <c r="AC430" i="7"/>
  <c r="AL430" i="7" s="1"/>
  <c r="AM430" i="7"/>
  <c r="AH433" i="7"/>
  <c r="AC433" i="7"/>
  <c r="AL433" i="7" s="1"/>
  <c r="AM433" i="7"/>
  <c r="AH439" i="7"/>
  <c r="AC439" i="7"/>
  <c r="AL439" i="7" s="1"/>
  <c r="AM439" i="7"/>
  <c r="AH789" i="7"/>
  <c r="AC789" i="7"/>
  <c r="AL789" i="7" s="1"/>
  <c r="AM789" i="7"/>
  <c r="AH794" i="7"/>
  <c r="AC794" i="7"/>
  <c r="AL794" i="7" s="1"/>
  <c r="AM794" i="7"/>
  <c r="AH804" i="7"/>
  <c r="AC804" i="7"/>
  <c r="AL804" i="7" s="1"/>
  <c r="AM804" i="7"/>
  <c r="AH807" i="7"/>
  <c r="AC807" i="7"/>
  <c r="AL807" i="7" s="1"/>
  <c r="AM807" i="7"/>
  <c r="AH812" i="7"/>
  <c r="AC812" i="7"/>
  <c r="AL812" i="7" s="1"/>
  <c r="AM812" i="7"/>
  <c r="AH817" i="7"/>
  <c r="AC817" i="7"/>
  <c r="AL817" i="7" s="1"/>
  <c r="AM817" i="7"/>
  <c r="AH824" i="7"/>
  <c r="AC824" i="7"/>
  <c r="AL824" i="7" s="1"/>
  <c r="AM824" i="7"/>
  <c r="AH831" i="7"/>
  <c r="AC831" i="7"/>
  <c r="AL831" i="7" s="1"/>
  <c r="AM831" i="7"/>
  <c r="AH843" i="7"/>
  <c r="AC843" i="7"/>
  <c r="AL843" i="7" s="1"/>
  <c r="AM843" i="7"/>
  <c r="AH850" i="7"/>
  <c r="AC850" i="7"/>
  <c r="AL850" i="7" s="1"/>
  <c r="AM850" i="7"/>
  <c r="AH855" i="7"/>
  <c r="AC855" i="7"/>
  <c r="AL855" i="7" s="1"/>
  <c r="AM855" i="7"/>
  <c r="AH861" i="7"/>
  <c r="AC861" i="7"/>
  <c r="AL861" i="7" s="1"/>
  <c r="AM861" i="7"/>
  <c r="AH868" i="7"/>
  <c r="AC868" i="7"/>
  <c r="AL868" i="7" s="1"/>
  <c r="AM868" i="7"/>
  <c r="AH878" i="7"/>
  <c r="AC878" i="7"/>
  <c r="AL878" i="7" s="1"/>
  <c r="AM878" i="7"/>
  <c r="AH1519" i="7"/>
  <c r="AC1519" i="7"/>
  <c r="AL1519" i="7" s="1"/>
  <c r="AM1519" i="7"/>
  <c r="AH1525" i="7"/>
  <c r="AC1525" i="7"/>
  <c r="AL1525" i="7" s="1"/>
  <c r="AM1525" i="7"/>
  <c r="AH1530" i="7"/>
  <c r="AC1530" i="7"/>
  <c r="AL1530" i="7" s="1"/>
  <c r="AM1530" i="7"/>
  <c r="AH1534" i="7"/>
  <c r="AC1534" i="7"/>
  <c r="AL1534" i="7" s="1"/>
  <c r="AM1534" i="7"/>
  <c r="AH1537" i="7"/>
  <c r="AC1537" i="7"/>
  <c r="AL1537" i="7" s="1"/>
  <c r="AM1537" i="7"/>
  <c r="AH1550" i="7"/>
  <c r="AC1550" i="7"/>
  <c r="AL1550" i="7" s="1"/>
  <c r="AM1550" i="7"/>
  <c r="AH165" i="7"/>
  <c r="AC165" i="7"/>
  <c r="AL165" i="7" s="1"/>
  <c r="AM165" i="7"/>
  <c r="AH169" i="7"/>
  <c r="AC169" i="7"/>
  <c r="AL169" i="7" s="1"/>
  <c r="AM169" i="7"/>
  <c r="AH174" i="7"/>
  <c r="AC174" i="7"/>
  <c r="AL174" i="7" s="1"/>
  <c r="AM174" i="7"/>
  <c r="AH179" i="7"/>
  <c r="AC179" i="7"/>
  <c r="AL179" i="7" s="1"/>
  <c r="AM179" i="7"/>
  <c r="AH184" i="7"/>
  <c r="AC184" i="7"/>
  <c r="AL184" i="7" s="1"/>
  <c r="AM184" i="7"/>
  <c r="AH189" i="7"/>
  <c r="AC189" i="7"/>
  <c r="AL189" i="7" s="1"/>
  <c r="AM189" i="7"/>
  <c r="AH194" i="7"/>
  <c r="AC194" i="7"/>
  <c r="AL194" i="7" s="1"/>
  <c r="AM194" i="7"/>
  <c r="AH198" i="7"/>
  <c r="AC198" i="7"/>
  <c r="AL198" i="7" s="1"/>
  <c r="AM198" i="7"/>
  <c r="AH204" i="7"/>
  <c r="AC204" i="7"/>
  <c r="AL204" i="7" s="1"/>
  <c r="AM204" i="7"/>
  <c r="AH208" i="7"/>
  <c r="AC208" i="7"/>
  <c r="AL208" i="7" s="1"/>
  <c r="AM208" i="7"/>
  <c r="AH212" i="7"/>
  <c r="AC212" i="7"/>
  <c r="AL212" i="7" s="1"/>
  <c r="AM212" i="7"/>
  <c r="AH218" i="7"/>
  <c r="AC218" i="7"/>
  <c r="AL218" i="7" s="1"/>
  <c r="AM218" i="7"/>
  <c r="AH221" i="7"/>
  <c r="AC221" i="7"/>
  <c r="AL221" i="7" s="1"/>
  <c r="AM221" i="7"/>
  <c r="AH227" i="7"/>
  <c r="AC227" i="7"/>
  <c r="AL227" i="7" s="1"/>
  <c r="AM227" i="7"/>
  <c r="AH237" i="7"/>
  <c r="AC237" i="7"/>
  <c r="AL237" i="7" s="1"/>
  <c r="AM237" i="7"/>
  <c r="AH242" i="7"/>
  <c r="AC242" i="7"/>
  <c r="AL242" i="7" s="1"/>
  <c r="AM242" i="7"/>
  <c r="AH247" i="7"/>
  <c r="AC247" i="7"/>
  <c r="AL247" i="7" s="1"/>
  <c r="AM247" i="7"/>
  <c r="AH251" i="7"/>
  <c r="AC251" i="7"/>
  <c r="AL251" i="7" s="1"/>
  <c r="AM251" i="7"/>
  <c r="AH255" i="7"/>
  <c r="AC255" i="7"/>
  <c r="AL255" i="7" s="1"/>
  <c r="AM255" i="7"/>
  <c r="AH259" i="7"/>
  <c r="AC259" i="7"/>
  <c r="AL259" i="7" s="1"/>
  <c r="AM259" i="7"/>
  <c r="AH264" i="7"/>
  <c r="AC264" i="7"/>
  <c r="AL264" i="7" s="1"/>
  <c r="AM264" i="7"/>
  <c r="AH268" i="7"/>
  <c r="AC268" i="7"/>
  <c r="AL268" i="7" s="1"/>
  <c r="AM268" i="7"/>
  <c r="AH271" i="7"/>
  <c r="AC271" i="7"/>
  <c r="AL271" i="7" s="1"/>
  <c r="AM271" i="7"/>
  <c r="AH276" i="7"/>
  <c r="AC276" i="7"/>
  <c r="AL276" i="7" s="1"/>
  <c r="AM276" i="7"/>
  <c r="AH280" i="7"/>
  <c r="AC280" i="7"/>
  <c r="AL280" i="7" s="1"/>
  <c r="AM280" i="7"/>
  <c r="AH283" i="7"/>
  <c r="AC283" i="7"/>
  <c r="AL283" i="7" s="1"/>
  <c r="AM283" i="7"/>
  <c r="AH287" i="7"/>
  <c r="AC287" i="7"/>
  <c r="AL287" i="7" s="1"/>
  <c r="AM287" i="7"/>
  <c r="AH292" i="7"/>
  <c r="AC292" i="7"/>
  <c r="AL292" i="7" s="1"/>
  <c r="AM292" i="7"/>
  <c r="AH296" i="7"/>
  <c r="AC296" i="7"/>
  <c r="AL296" i="7" s="1"/>
  <c r="AM296" i="7"/>
  <c r="AH299" i="7"/>
  <c r="AC299" i="7"/>
  <c r="AL299" i="7" s="1"/>
  <c r="AM299" i="7"/>
  <c r="AH303" i="7"/>
  <c r="AC303" i="7"/>
  <c r="AL303" i="7" s="1"/>
  <c r="AM303" i="7"/>
  <c r="AH308" i="7"/>
  <c r="AC308" i="7"/>
  <c r="AL308" i="7" s="1"/>
  <c r="AM308" i="7"/>
  <c r="AH311" i="7"/>
  <c r="AC311" i="7"/>
  <c r="AL311" i="7" s="1"/>
  <c r="AM311" i="7"/>
  <c r="AH314" i="7"/>
  <c r="AC314" i="7"/>
  <c r="AL314" i="7" s="1"/>
  <c r="AM314" i="7"/>
  <c r="AH319" i="7"/>
  <c r="AC319" i="7"/>
  <c r="AL319" i="7" s="1"/>
  <c r="AM319" i="7"/>
  <c r="AH322" i="7"/>
  <c r="AC322" i="7"/>
  <c r="AL322" i="7" s="1"/>
  <c r="AM322" i="7"/>
  <c r="AH327" i="7"/>
  <c r="AC327" i="7"/>
  <c r="AL327" i="7" s="1"/>
  <c r="AM327" i="7"/>
  <c r="AH330" i="7"/>
  <c r="AC330" i="7"/>
  <c r="AL330" i="7" s="1"/>
  <c r="AM330" i="7"/>
  <c r="AH337" i="7"/>
  <c r="AC337" i="7"/>
  <c r="AL337" i="7" s="1"/>
  <c r="AM337" i="7"/>
  <c r="AH340" i="7"/>
  <c r="AC340" i="7"/>
  <c r="AL340" i="7" s="1"/>
  <c r="AM340" i="7"/>
  <c r="AH344" i="7"/>
  <c r="AC344" i="7"/>
  <c r="AL344" i="7" s="1"/>
  <c r="AM344" i="7"/>
  <c r="AH348" i="7"/>
  <c r="AC348" i="7"/>
  <c r="AL348" i="7" s="1"/>
  <c r="AM348" i="7"/>
  <c r="AH352" i="7"/>
  <c r="AC352" i="7"/>
  <c r="AL352" i="7" s="1"/>
  <c r="AM352" i="7"/>
  <c r="AH356" i="7"/>
  <c r="AC356" i="7"/>
  <c r="AL356" i="7" s="1"/>
  <c r="AM356" i="7"/>
  <c r="AH360" i="7"/>
  <c r="AC360" i="7"/>
  <c r="AL360" i="7" s="1"/>
  <c r="AM360" i="7"/>
  <c r="AH363" i="7"/>
  <c r="AC363" i="7"/>
  <c r="AL363" i="7" s="1"/>
  <c r="AM363" i="7"/>
  <c r="AH368" i="7"/>
  <c r="AC368" i="7"/>
  <c r="AL368" i="7" s="1"/>
  <c r="AM368" i="7"/>
  <c r="AH371" i="7"/>
  <c r="AC371" i="7"/>
  <c r="AL371" i="7" s="1"/>
  <c r="AM371" i="7"/>
  <c r="AH377" i="7"/>
  <c r="AC377" i="7"/>
  <c r="AL377" i="7" s="1"/>
  <c r="AM377" i="7"/>
  <c r="AH382" i="7"/>
  <c r="AC382" i="7"/>
  <c r="AL382" i="7" s="1"/>
  <c r="AM382" i="7"/>
  <c r="AH386" i="7"/>
  <c r="AC386" i="7"/>
  <c r="AL386" i="7" s="1"/>
  <c r="AM386" i="7"/>
  <c r="AH389" i="7"/>
  <c r="AC389" i="7"/>
  <c r="AL389" i="7" s="1"/>
  <c r="AM389" i="7"/>
  <c r="AH393" i="7"/>
  <c r="AC393" i="7"/>
  <c r="AL393" i="7" s="1"/>
  <c r="AM393" i="7"/>
  <c r="AH396" i="7"/>
  <c r="AC396" i="7"/>
  <c r="AL396" i="7" s="1"/>
  <c r="AM396" i="7"/>
  <c r="AH399" i="7"/>
  <c r="AC399" i="7"/>
  <c r="AL399" i="7" s="1"/>
  <c r="AM399" i="7"/>
  <c r="AH405" i="7"/>
  <c r="AC405" i="7"/>
  <c r="AL405" i="7" s="1"/>
  <c r="AM405" i="7"/>
  <c r="AH410" i="7"/>
  <c r="AC410" i="7"/>
  <c r="AL410" i="7" s="1"/>
  <c r="AM410" i="7"/>
  <c r="AH413" i="7"/>
  <c r="AC413" i="7"/>
  <c r="AL413" i="7" s="1"/>
  <c r="AM413" i="7"/>
  <c r="AH420" i="7"/>
  <c r="AC420" i="7"/>
  <c r="AL420" i="7" s="1"/>
  <c r="AM420" i="7"/>
  <c r="AH427" i="7"/>
  <c r="AC427" i="7"/>
  <c r="AL427" i="7" s="1"/>
  <c r="AM427" i="7"/>
  <c r="AH432" i="7"/>
  <c r="AC432" i="7"/>
  <c r="AL432" i="7" s="1"/>
  <c r="AM432" i="7"/>
  <c r="AH436" i="7"/>
  <c r="AC436" i="7"/>
  <c r="AL436" i="7" s="1"/>
  <c r="AM436" i="7"/>
  <c r="AH440" i="7"/>
  <c r="AC440" i="7"/>
  <c r="AL440" i="7" s="1"/>
  <c r="AM440" i="7"/>
  <c r="AH786" i="7"/>
  <c r="AC786" i="7"/>
  <c r="AL786" i="7" s="1"/>
  <c r="AM786" i="7"/>
  <c r="AH791" i="7"/>
  <c r="AC791" i="7"/>
  <c r="AL791" i="7" s="1"/>
  <c r="AM791" i="7"/>
  <c r="AH796" i="7"/>
  <c r="AC796" i="7"/>
  <c r="AL796" i="7" s="1"/>
  <c r="AM796" i="7"/>
  <c r="AH803" i="7"/>
  <c r="AC803" i="7"/>
  <c r="AL803" i="7" s="1"/>
  <c r="AM803" i="7"/>
  <c r="AH808" i="7"/>
  <c r="AC808" i="7"/>
  <c r="AL808" i="7" s="1"/>
  <c r="AM808" i="7"/>
  <c r="AH820" i="7"/>
  <c r="AC820" i="7"/>
  <c r="AL820" i="7" s="1"/>
  <c r="AM820" i="7"/>
  <c r="AH830" i="7"/>
  <c r="AC830" i="7"/>
  <c r="AL830" i="7" s="1"/>
  <c r="AM830" i="7"/>
  <c r="AH836" i="7"/>
  <c r="AC836" i="7"/>
  <c r="AL836" i="7" s="1"/>
  <c r="AM836" i="7"/>
  <c r="AH846" i="7"/>
  <c r="AC846" i="7"/>
  <c r="AL846" i="7" s="1"/>
  <c r="AM846" i="7"/>
  <c r="AH849" i="7"/>
  <c r="AC849" i="7"/>
  <c r="AL849" i="7" s="1"/>
  <c r="AM849" i="7"/>
  <c r="AH854" i="7"/>
  <c r="AC854" i="7"/>
  <c r="AL854" i="7" s="1"/>
  <c r="AM854" i="7"/>
  <c r="AH860" i="7"/>
  <c r="AC860" i="7"/>
  <c r="AL860" i="7" s="1"/>
  <c r="AM860" i="7"/>
  <c r="AH864" i="7"/>
  <c r="AC864" i="7"/>
  <c r="AL864" i="7" s="1"/>
  <c r="AM864" i="7"/>
  <c r="AH876" i="7"/>
  <c r="AC876" i="7"/>
  <c r="AL876" i="7" s="1"/>
  <c r="AM876" i="7"/>
  <c r="AH1522" i="7"/>
  <c r="AC1522" i="7"/>
  <c r="AL1522" i="7" s="1"/>
  <c r="AM1522" i="7"/>
  <c r="AH1527" i="7"/>
  <c r="AC1527" i="7"/>
  <c r="AL1527" i="7" s="1"/>
  <c r="AM1527" i="7"/>
  <c r="AH1531" i="7"/>
  <c r="AC1531" i="7"/>
  <c r="AL1531" i="7" s="1"/>
  <c r="AM1531" i="7"/>
  <c r="AH1536" i="7"/>
  <c r="AC1536" i="7"/>
  <c r="AL1536" i="7" s="1"/>
  <c r="AM1536" i="7"/>
  <c r="AH1551" i="7"/>
  <c r="AC1551" i="7"/>
  <c r="AL1551" i="7" s="1"/>
  <c r="AM1551" i="7"/>
  <c r="AH1553" i="7"/>
  <c r="AC1553" i="7"/>
  <c r="AL1553" i="7" s="1"/>
  <c r="AM1553" i="7"/>
  <c r="AH1558" i="7"/>
  <c r="AC1558" i="7"/>
  <c r="AL1558" i="7" s="1"/>
  <c r="AM1558" i="7"/>
  <c r="AH1561" i="7"/>
  <c r="AC1561" i="7"/>
  <c r="AL1561" i="7" s="1"/>
  <c r="AM1561" i="7"/>
  <c r="AH1567" i="7"/>
  <c r="AC1567" i="7"/>
  <c r="AL1567" i="7" s="1"/>
  <c r="AM1567" i="7"/>
  <c r="AH1572" i="7"/>
  <c r="AC1572" i="7"/>
  <c r="AL1572" i="7" s="1"/>
  <c r="AM1572" i="7"/>
  <c r="AH1577" i="7"/>
  <c r="AC1577" i="7"/>
  <c r="AL1577" i="7" s="1"/>
  <c r="AM1577" i="7"/>
  <c r="AH1581" i="7"/>
  <c r="AC1581" i="7"/>
  <c r="AL1581" i="7" s="1"/>
  <c r="AM1581" i="7"/>
  <c r="AH1594" i="7"/>
  <c r="AC1594" i="7"/>
  <c r="AL1594" i="7" s="1"/>
  <c r="AM1594" i="7"/>
  <c r="AH1611" i="7"/>
  <c r="AC1611" i="7"/>
  <c r="AL1611" i="7" s="1"/>
  <c r="AM1611" i="7"/>
  <c r="AH1614" i="7"/>
  <c r="AC1614" i="7"/>
  <c r="AL1614" i="7" s="1"/>
  <c r="AM1614" i="7"/>
  <c r="AH1618" i="7"/>
  <c r="AC1618" i="7"/>
  <c r="AL1618" i="7" s="1"/>
  <c r="AM1618" i="7"/>
  <c r="AH1623" i="7"/>
  <c r="AC1623" i="7"/>
  <c r="AL1623" i="7" s="1"/>
  <c r="AM1623" i="7"/>
  <c r="AH1635" i="7"/>
  <c r="AC1635" i="7"/>
  <c r="AL1635" i="7" s="1"/>
  <c r="AM1635" i="7"/>
  <c r="AH1653" i="7"/>
  <c r="AC1653" i="7"/>
  <c r="AL1653" i="7" s="1"/>
  <c r="AM1653" i="7"/>
  <c r="AH1660" i="7"/>
  <c r="AC1660" i="7"/>
  <c r="AL1660" i="7" s="1"/>
  <c r="AM1660" i="7"/>
  <c r="AH1672" i="7"/>
  <c r="AC1672" i="7"/>
  <c r="AL1672" i="7" s="1"/>
  <c r="AM1672" i="7"/>
  <c r="AH1685" i="7"/>
  <c r="AC1685" i="7"/>
  <c r="AL1685" i="7" s="1"/>
  <c r="AM1685" i="7"/>
  <c r="AH1699" i="7"/>
  <c r="AC1699" i="7"/>
  <c r="AL1699" i="7" s="1"/>
  <c r="AM1699" i="7"/>
  <c r="AH1707" i="7"/>
  <c r="AC1707" i="7"/>
  <c r="AL1707" i="7" s="1"/>
  <c r="AM1707" i="7"/>
  <c r="AH1710" i="7"/>
  <c r="AC1710" i="7"/>
  <c r="AL1710" i="7" s="1"/>
  <c r="AM1710" i="7"/>
  <c r="AH1714" i="7"/>
  <c r="AC1714" i="7"/>
  <c r="AL1714" i="7" s="1"/>
  <c r="AM1714" i="7"/>
  <c r="AH1718" i="7"/>
  <c r="AC1718" i="7"/>
  <c r="AL1718" i="7" s="1"/>
  <c r="AM1718" i="7"/>
  <c r="AH1744" i="7"/>
  <c r="AC1744" i="7"/>
  <c r="AL1744" i="7" s="1"/>
  <c r="AM1744" i="7"/>
  <c r="AH1746" i="7"/>
  <c r="AC1746" i="7"/>
  <c r="AL1746" i="7" s="1"/>
  <c r="AM1746" i="7"/>
  <c r="AH1753" i="7"/>
  <c r="AC1753" i="7"/>
  <c r="AL1753" i="7" s="1"/>
  <c r="AM1753" i="7"/>
  <c r="AH1757" i="7"/>
  <c r="AC1757" i="7"/>
  <c r="AL1757" i="7" s="1"/>
  <c r="AM1757" i="7"/>
  <c r="AH1762" i="7"/>
  <c r="AC1762" i="7"/>
  <c r="AL1762" i="7" s="1"/>
  <c r="AM1762" i="7"/>
  <c r="AH5" i="7"/>
  <c r="AC5" i="7"/>
  <c r="AL5" i="7" s="1"/>
  <c r="AM5" i="7"/>
  <c r="AH10" i="7"/>
  <c r="AC10" i="7"/>
  <c r="AL10" i="7" s="1"/>
  <c r="AM10" i="7"/>
  <c r="AH14" i="7"/>
  <c r="AC14" i="7"/>
  <c r="AL14" i="7" s="1"/>
  <c r="AM14" i="7"/>
  <c r="AH22" i="7"/>
  <c r="AC22" i="7"/>
  <c r="AL22" i="7" s="1"/>
  <c r="AM22" i="7"/>
  <c r="AH27" i="7"/>
  <c r="AC27" i="7"/>
  <c r="AL27" i="7" s="1"/>
  <c r="AM27" i="7"/>
  <c r="AH36" i="7"/>
  <c r="AC36" i="7"/>
  <c r="AL36" i="7" s="1"/>
  <c r="AM36" i="7"/>
  <c r="AH40" i="7"/>
  <c r="AC40" i="7"/>
  <c r="AL40" i="7" s="1"/>
  <c r="AM40" i="7"/>
  <c r="AH46" i="7"/>
  <c r="AC46" i="7"/>
  <c r="AL46" i="7" s="1"/>
  <c r="AM46" i="7"/>
  <c r="AH52" i="7"/>
  <c r="AC52" i="7"/>
  <c r="AL52" i="7" s="1"/>
  <c r="AM52" i="7"/>
  <c r="AH64" i="7"/>
  <c r="AC64" i="7"/>
  <c r="AL64" i="7" s="1"/>
  <c r="AM64" i="7"/>
  <c r="AH68" i="7"/>
  <c r="AC68" i="7"/>
  <c r="AL68" i="7" s="1"/>
  <c r="AM68" i="7"/>
  <c r="AH72" i="7"/>
  <c r="AC72" i="7"/>
  <c r="AL72" i="7" s="1"/>
  <c r="AM72" i="7"/>
  <c r="AH76" i="7"/>
  <c r="AC76" i="7"/>
  <c r="AL76" i="7" s="1"/>
  <c r="AM76" i="7"/>
  <c r="AH81" i="7"/>
  <c r="AC81" i="7"/>
  <c r="AL81" i="7" s="1"/>
  <c r="AM81" i="7"/>
  <c r="AH88" i="7"/>
  <c r="AC88" i="7"/>
  <c r="AL88" i="7" s="1"/>
  <c r="AM88" i="7"/>
  <c r="AH93" i="7"/>
  <c r="AC93" i="7"/>
  <c r="AL93" i="7" s="1"/>
  <c r="AM93" i="7"/>
  <c r="AH99" i="7"/>
  <c r="AC99" i="7"/>
  <c r="AL99" i="7" s="1"/>
  <c r="AM99" i="7"/>
  <c r="AH107" i="7"/>
  <c r="AC107" i="7"/>
  <c r="AL107" i="7" s="1"/>
  <c r="AM107" i="7"/>
  <c r="AH112" i="7"/>
  <c r="AC112" i="7"/>
  <c r="AL112" i="7" s="1"/>
  <c r="AM112" i="7"/>
  <c r="AH115" i="7"/>
  <c r="AC115" i="7"/>
  <c r="AL115" i="7" s="1"/>
  <c r="AM115" i="7"/>
  <c r="AH123" i="7"/>
  <c r="AC123" i="7"/>
  <c r="AL123" i="7" s="1"/>
  <c r="AM123" i="7"/>
  <c r="AH128" i="7"/>
  <c r="AC128" i="7"/>
  <c r="AL128" i="7" s="1"/>
  <c r="AM128" i="7"/>
  <c r="AH133" i="7"/>
  <c r="AC133" i="7"/>
  <c r="AL133" i="7" s="1"/>
  <c r="AM133" i="7"/>
  <c r="AH138" i="7"/>
  <c r="AC138" i="7"/>
  <c r="AL138" i="7" s="1"/>
  <c r="AM138" i="7"/>
  <c r="AH141" i="7"/>
  <c r="AC141" i="7"/>
  <c r="AL141" i="7" s="1"/>
  <c r="AM141" i="7"/>
  <c r="AH146" i="7"/>
  <c r="AC146" i="7"/>
  <c r="AL146" i="7" s="1"/>
  <c r="AM146" i="7"/>
  <c r="AH148" i="7"/>
  <c r="AC148" i="7"/>
  <c r="AL148" i="7" s="1"/>
  <c r="AM148" i="7"/>
  <c r="AH152" i="7"/>
  <c r="AC152" i="7"/>
  <c r="AL152" i="7" s="1"/>
  <c r="AM152" i="7"/>
  <c r="AH157" i="7"/>
  <c r="AC157" i="7"/>
  <c r="AL157" i="7" s="1"/>
  <c r="AM157" i="7"/>
  <c r="AH162" i="7"/>
  <c r="AC162" i="7"/>
  <c r="AL162" i="7" s="1"/>
  <c r="AM162" i="7"/>
  <c r="AH166" i="7"/>
  <c r="AC166" i="7"/>
  <c r="AL166" i="7" s="1"/>
  <c r="AM166" i="7"/>
  <c r="AH170" i="7"/>
  <c r="AC170" i="7"/>
  <c r="AL170" i="7" s="1"/>
  <c r="AM170" i="7"/>
  <c r="AH175" i="7"/>
  <c r="AC175" i="7"/>
  <c r="AL175" i="7" s="1"/>
  <c r="AM175" i="7"/>
  <c r="AH180" i="7"/>
  <c r="AC180" i="7"/>
  <c r="AL180" i="7" s="1"/>
  <c r="AM180" i="7"/>
  <c r="AH185" i="7"/>
  <c r="AC185" i="7"/>
  <c r="AL185" i="7" s="1"/>
  <c r="AM185" i="7"/>
  <c r="AH190" i="7"/>
  <c r="AC190" i="7"/>
  <c r="AL190" i="7" s="1"/>
  <c r="AM190" i="7"/>
  <c r="AH199" i="7"/>
  <c r="AC199" i="7"/>
  <c r="AL199" i="7" s="1"/>
  <c r="AM199" i="7"/>
  <c r="AH203" i="7"/>
  <c r="AC203" i="7"/>
  <c r="AL203" i="7" s="1"/>
  <c r="AM203" i="7"/>
  <c r="AH211" i="7"/>
  <c r="AC211" i="7"/>
  <c r="AL211" i="7" s="1"/>
  <c r="AM211" i="7"/>
  <c r="AH216" i="7"/>
  <c r="AC216" i="7"/>
  <c r="AL216" i="7" s="1"/>
  <c r="AM216" i="7"/>
  <c r="AH224" i="7"/>
  <c r="AC224" i="7"/>
  <c r="AL224" i="7" s="1"/>
  <c r="AM224" i="7"/>
  <c r="AH228" i="7"/>
  <c r="AC228" i="7"/>
  <c r="AL228" i="7" s="1"/>
  <c r="AM228" i="7"/>
  <c r="AH233" i="7"/>
  <c r="AC233" i="7"/>
  <c r="AL233" i="7" s="1"/>
  <c r="AM233" i="7"/>
  <c r="AH238" i="7"/>
  <c r="AC238" i="7"/>
  <c r="AL238" i="7" s="1"/>
  <c r="AM238" i="7"/>
  <c r="AH241" i="7"/>
  <c r="AC241" i="7"/>
  <c r="AL241" i="7" s="1"/>
  <c r="AM241" i="7"/>
  <c r="AH246" i="7"/>
  <c r="AC246" i="7"/>
  <c r="AL246" i="7" s="1"/>
  <c r="AM246" i="7"/>
  <c r="AH249" i="7"/>
  <c r="AC249" i="7"/>
  <c r="AL249" i="7" s="1"/>
  <c r="AM249" i="7"/>
  <c r="AH252" i="7"/>
  <c r="AC252" i="7"/>
  <c r="AL252" i="7" s="1"/>
  <c r="AM252" i="7"/>
  <c r="AH257" i="7"/>
  <c r="AC257" i="7"/>
  <c r="AL257" i="7" s="1"/>
  <c r="AM257" i="7"/>
  <c r="AH263" i="7"/>
  <c r="AC263" i="7"/>
  <c r="AL263" i="7" s="1"/>
  <c r="AM263" i="7"/>
  <c r="AH266" i="7"/>
  <c r="AC266" i="7"/>
  <c r="AL266" i="7" s="1"/>
  <c r="AM266" i="7"/>
  <c r="AH270" i="7"/>
  <c r="AC270" i="7"/>
  <c r="AL270" i="7" s="1"/>
  <c r="AM270" i="7"/>
  <c r="AH275" i="7"/>
  <c r="AC275" i="7"/>
  <c r="AL275" i="7" s="1"/>
  <c r="AM275" i="7"/>
  <c r="AH279" i="7"/>
  <c r="AC279" i="7"/>
  <c r="AL279" i="7" s="1"/>
  <c r="AM279" i="7"/>
  <c r="AH286" i="7"/>
  <c r="AC286" i="7"/>
  <c r="AL286" i="7" s="1"/>
  <c r="AM286" i="7"/>
  <c r="AH290" i="7"/>
  <c r="AC290" i="7"/>
  <c r="AL290" i="7" s="1"/>
  <c r="AM290" i="7"/>
  <c r="AH294" i="7"/>
  <c r="AC294" i="7"/>
  <c r="AL294" i="7" s="1"/>
  <c r="AM294" i="7"/>
  <c r="AH300" i="7"/>
  <c r="AC300" i="7"/>
  <c r="AL300" i="7" s="1"/>
  <c r="AM300" i="7"/>
  <c r="AH304" i="7"/>
  <c r="AC304" i="7"/>
  <c r="AL304" i="7" s="1"/>
  <c r="AM304" i="7"/>
  <c r="AH307" i="7"/>
  <c r="AC307" i="7"/>
  <c r="AL307" i="7" s="1"/>
  <c r="AM307" i="7"/>
  <c r="AH316" i="7"/>
  <c r="AC316" i="7"/>
  <c r="AL316" i="7" s="1"/>
  <c r="AM316" i="7"/>
  <c r="AH320" i="7"/>
  <c r="AC320" i="7"/>
  <c r="AL320" i="7" s="1"/>
  <c r="AM320" i="7"/>
  <c r="AH325" i="7"/>
  <c r="AC325" i="7"/>
  <c r="AL325" i="7" s="1"/>
  <c r="AM325" i="7"/>
  <c r="AH331" i="7"/>
  <c r="AC331" i="7"/>
  <c r="AL331" i="7" s="1"/>
  <c r="AM331" i="7"/>
  <c r="AH335" i="7"/>
  <c r="AC335" i="7"/>
  <c r="AL335" i="7" s="1"/>
  <c r="AM335" i="7"/>
  <c r="AH338" i="7"/>
  <c r="AC338" i="7"/>
  <c r="AL338" i="7" s="1"/>
  <c r="AM338" i="7"/>
  <c r="AH341" i="7"/>
  <c r="AC341" i="7"/>
  <c r="AL341" i="7" s="1"/>
  <c r="AM341" i="7"/>
  <c r="AH345" i="7"/>
  <c r="AC345" i="7"/>
  <c r="AL345" i="7" s="1"/>
  <c r="AM345" i="7"/>
  <c r="AH351" i="7"/>
  <c r="AC351" i="7"/>
  <c r="AL351" i="7" s="1"/>
  <c r="AM351" i="7"/>
  <c r="AH357" i="7"/>
  <c r="AC357" i="7"/>
  <c r="AL357" i="7" s="1"/>
  <c r="AM357" i="7"/>
  <c r="AH361" i="7"/>
  <c r="AC361" i="7"/>
  <c r="AL361" i="7" s="1"/>
  <c r="AM361" i="7"/>
  <c r="AH366" i="7"/>
  <c r="AC366" i="7"/>
  <c r="AL366" i="7" s="1"/>
  <c r="AM366" i="7"/>
  <c r="AH369" i="7"/>
  <c r="AC369" i="7"/>
  <c r="AL369" i="7" s="1"/>
  <c r="AM369" i="7"/>
  <c r="AH375" i="7"/>
  <c r="AC375" i="7"/>
  <c r="AL375" i="7" s="1"/>
  <c r="AM375" i="7"/>
  <c r="AH379" i="7"/>
  <c r="AC379" i="7"/>
  <c r="AL379" i="7" s="1"/>
  <c r="AM379" i="7"/>
  <c r="AH385" i="7"/>
  <c r="AC385" i="7"/>
  <c r="AL385" i="7" s="1"/>
  <c r="AM385" i="7"/>
  <c r="AH391" i="7"/>
  <c r="AC391" i="7"/>
  <c r="AL391" i="7" s="1"/>
  <c r="AM391" i="7"/>
  <c r="AH395" i="7"/>
  <c r="AC395" i="7"/>
  <c r="AL395" i="7" s="1"/>
  <c r="AM395" i="7"/>
  <c r="AH398" i="7"/>
  <c r="AC398" i="7"/>
  <c r="AL398" i="7" s="1"/>
  <c r="AM398" i="7"/>
  <c r="AH400" i="7"/>
  <c r="AC400" i="7"/>
  <c r="AL400" i="7" s="1"/>
  <c r="AM400" i="7"/>
  <c r="AH404" i="7"/>
  <c r="AC404" i="7"/>
  <c r="AL404" i="7" s="1"/>
  <c r="AM404" i="7"/>
  <c r="AH409" i="7"/>
  <c r="AC409" i="7"/>
  <c r="AL409" i="7" s="1"/>
  <c r="AM409" i="7"/>
  <c r="AH414" i="7"/>
  <c r="AC414" i="7"/>
  <c r="AL414" i="7" s="1"/>
  <c r="AM414" i="7"/>
  <c r="AH417" i="7"/>
  <c r="AC417" i="7"/>
  <c r="AL417" i="7" s="1"/>
  <c r="AM417" i="7"/>
  <c r="AH421" i="7"/>
  <c r="AC421" i="7"/>
  <c r="AL421" i="7" s="1"/>
  <c r="AM421" i="7"/>
  <c r="AH425" i="7"/>
  <c r="AC425" i="7"/>
  <c r="AL425" i="7" s="1"/>
  <c r="AM425" i="7"/>
  <c r="AH429" i="7"/>
  <c r="AC429" i="7"/>
  <c r="AL429" i="7" s="1"/>
  <c r="AM429" i="7"/>
  <c r="AH435" i="7"/>
  <c r="AC435" i="7"/>
  <c r="AL435" i="7" s="1"/>
  <c r="AM435" i="7"/>
  <c r="AH441" i="7"/>
  <c r="AC441" i="7"/>
  <c r="AL441" i="7" s="1"/>
  <c r="AM441" i="7"/>
  <c r="AH788" i="7"/>
  <c r="AC788" i="7"/>
  <c r="AL788" i="7" s="1"/>
  <c r="AM788" i="7"/>
  <c r="AH792" i="7"/>
  <c r="AC792" i="7"/>
  <c r="AL792" i="7" s="1"/>
  <c r="AM792" i="7"/>
  <c r="AH795" i="7"/>
  <c r="AC795" i="7"/>
  <c r="AL795" i="7" s="1"/>
  <c r="AM795" i="7"/>
  <c r="AH799" i="7"/>
  <c r="AC799" i="7"/>
  <c r="AL799" i="7" s="1"/>
  <c r="AM799" i="7"/>
  <c r="AH806" i="7"/>
  <c r="AC806" i="7"/>
  <c r="AL806" i="7" s="1"/>
  <c r="AM806" i="7"/>
  <c r="AH814" i="7"/>
  <c r="AC814" i="7"/>
  <c r="AL814" i="7" s="1"/>
  <c r="AM814" i="7"/>
  <c r="AH818" i="7"/>
  <c r="AC818" i="7"/>
  <c r="AL818" i="7" s="1"/>
  <c r="AM818" i="7"/>
  <c r="AH827" i="7"/>
  <c r="AC827" i="7"/>
  <c r="AL827" i="7" s="1"/>
  <c r="AM827" i="7"/>
  <c r="AH837" i="7"/>
  <c r="AC837" i="7"/>
  <c r="AL837" i="7" s="1"/>
  <c r="AM837" i="7"/>
  <c r="AH841" i="7"/>
  <c r="AC841" i="7"/>
  <c r="AL841" i="7" s="1"/>
  <c r="AM841" i="7"/>
  <c r="AH847" i="7"/>
  <c r="AC847" i="7"/>
  <c r="AL847" i="7" s="1"/>
  <c r="AM847" i="7"/>
  <c r="AH851" i="7"/>
  <c r="AC851" i="7"/>
  <c r="AL851" i="7" s="1"/>
  <c r="AM851" i="7"/>
  <c r="AH857" i="7"/>
  <c r="AC857" i="7"/>
  <c r="AL857" i="7" s="1"/>
  <c r="AM857" i="7"/>
  <c r="AH866" i="7"/>
  <c r="AC866" i="7"/>
  <c r="AL866" i="7" s="1"/>
  <c r="AM866" i="7"/>
  <c r="AH871" i="7"/>
  <c r="AC871" i="7"/>
  <c r="AL871" i="7" s="1"/>
  <c r="AM871" i="7"/>
  <c r="AH873" i="7"/>
  <c r="AC873" i="7"/>
  <c r="AL873" i="7" s="1"/>
  <c r="AM873" i="7"/>
  <c r="AH1524" i="7"/>
  <c r="AC1524" i="7"/>
  <c r="AL1524" i="7" s="1"/>
  <c r="AM1524" i="7"/>
  <c r="AH1533" i="7"/>
  <c r="AC1533" i="7"/>
  <c r="AL1533" i="7" s="1"/>
  <c r="AM1533" i="7"/>
  <c r="AH1538" i="7"/>
  <c r="AC1538" i="7"/>
  <c r="AL1538" i="7" s="1"/>
  <c r="AM1538" i="7"/>
  <c r="AH1542" i="7"/>
  <c r="AC1542" i="7"/>
  <c r="AL1542" i="7" s="1"/>
  <c r="AM1542" i="7"/>
  <c r="AH1548" i="7"/>
  <c r="AC1548" i="7"/>
  <c r="AL1548" i="7" s="1"/>
  <c r="AM1548" i="7"/>
  <c r="AH1552" i="7"/>
  <c r="AC1552" i="7"/>
  <c r="AL1552" i="7" s="1"/>
  <c r="AM1552" i="7"/>
  <c r="AH1564" i="7"/>
  <c r="AC1564" i="7"/>
  <c r="AL1564" i="7" s="1"/>
  <c r="AM1564" i="7"/>
  <c r="AH1569" i="7"/>
  <c r="AC1569" i="7"/>
  <c r="AL1569" i="7" s="1"/>
  <c r="AM1569" i="7"/>
  <c r="AH1586" i="7"/>
  <c r="AC1586" i="7"/>
  <c r="AL1586" i="7" s="1"/>
  <c r="AM1586" i="7"/>
  <c r="AH1598" i="7"/>
  <c r="AC1598" i="7"/>
  <c r="AL1598" i="7" s="1"/>
  <c r="AM1598" i="7"/>
  <c r="AH1603" i="7"/>
  <c r="AC1603" i="7"/>
  <c r="AL1603" i="7" s="1"/>
  <c r="AM1603" i="7"/>
  <c r="AH1609" i="7"/>
  <c r="AC1609" i="7"/>
  <c r="AL1609" i="7" s="1"/>
  <c r="AM1609" i="7"/>
  <c r="AH1622" i="7"/>
  <c r="AC1622" i="7"/>
  <c r="AL1622" i="7" s="1"/>
  <c r="AM1622" i="7"/>
  <c r="AH1626" i="7"/>
  <c r="AC1626" i="7"/>
  <c r="AL1626" i="7" s="1"/>
  <c r="AM1626" i="7"/>
  <c r="AH1629" i="7"/>
  <c r="AC1629" i="7"/>
  <c r="AL1629" i="7" s="1"/>
  <c r="AM1629" i="7"/>
  <c r="AH1633" i="7"/>
  <c r="AC1633" i="7"/>
  <c r="AL1633" i="7" s="1"/>
  <c r="AM1633" i="7"/>
  <c r="AH1658" i="7"/>
  <c r="AC1658" i="7"/>
  <c r="AL1658" i="7" s="1"/>
  <c r="AM1658" i="7"/>
  <c r="AH1661" i="7"/>
  <c r="AC1661" i="7"/>
  <c r="AL1661" i="7" s="1"/>
  <c r="AM1661" i="7"/>
  <c r="AH1669" i="7"/>
  <c r="AC1669" i="7"/>
  <c r="AL1669" i="7" s="1"/>
  <c r="AM1669" i="7"/>
  <c r="AH1675" i="7"/>
  <c r="AC1675" i="7"/>
  <c r="AL1675" i="7" s="1"/>
  <c r="AM1675" i="7"/>
  <c r="AH1689" i="7"/>
  <c r="AC1689" i="7"/>
  <c r="AL1689" i="7" s="1"/>
  <c r="AM1689" i="7"/>
  <c r="AH1691" i="7"/>
  <c r="AC1691" i="7"/>
  <c r="AL1691" i="7" s="1"/>
  <c r="AM1691" i="7"/>
  <c r="AH1701" i="7"/>
  <c r="AC1701" i="7"/>
  <c r="AL1701" i="7" s="1"/>
  <c r="AM1701" i="7"/>
  <c r="AH1703" i="7"/>
  <c r="AC1703" i="7"/>
  <c r="AL1703" i="7" s="1"/>
  <c r="AM1703" i="7"/>
  <c r="AH1708" i="7"/>
  <c r="AC1708" i="7"/>
  <c r="AL1708" i="7" s="1"/>
  <c r="AM1708" i="7"/>
  <c r="AH1715" i="7"/>
  <c r="AC1715" i="7"/>
  <c r="AL1715" i="7" s="1"/>
  <c r="AM1715" i="7"/>
  <c r="AH1719" i="7"/>
  <c r="AC1719" i="7"/>
  <c r="AL1719" i="7" s="1"/>
  <c r="AM1719" i="7"/>
  <c r="AH1722" i="7"/>
  <c r="AC1722" i="7"/>
  <c r="AL1722" i="7" s="1"/>
  <c r="AM1722" i="7"/>
  <c r="AH1732" i="7"/>
  <c r="AC1732" i="7"/>
  <c r="AL1732" i="7" s="1"/>
  <c r="AM1732" i="7"/>
  <c r="AH1736" i="7"/>
  <c r="AC1736" i="7"/>
  <c r="AL1736" i="7" s="1"/>
  <c r="AM1736" i="7"/>
  <c r="AH1750" i="7"/>
  <c r="AC1750" i="7"/>
  <c r="AL1750" i="7" s="1"/>
  <c r="AM1750" i="7"/>
  <c r="AH1759" i="7"/>
  <c r="AC1759" i="7"/>
  <c r="AL1759" i="7" s="1"/>
  <c r="AM1759" i="7"/>
  <c r="AH4" i="7"/>
  <c r="AC4" i="7"/>
  <c r="AL4" i="7" s="1"/>
  <c r="AM4" i="7"/>
  <c r="AH8" i="7"/>
  <c r="AC8" i="7"/>
  <c r="AL8" i="7" s="1"/>
  <c r="AM8" i="7"/>
  <c r="AH13" i="7"/>
  <c r="AC13" i="7"/>
  <c r="AL13" i="7" s="1"/>
  <c r="AM13" i="7"/>
  <c r="AH19" i="7"/>
  <c r="AC19" i="7"/>
  <c r="AL19" i="7" s="1"/>
  <c r="AM19" i="7"/>
  <c r="AH24" i="7"/>
  <c r="AC24" i="7"/>
  <c r="AL24" i="7" s="1"/>
  <c r="AM24" i="7"/>
  <c r="AH29" i="7"/>
  <c r="AC29" i="7"/>
  <c r="AL29" i="7" s="1"/>
  <c r="AM29" i="7"/>
  <c r="AH33" i="7"/>
  <c r="AC33" i="7"/>
  <c r="AL33" i="7" s="1"/>
  <c r="AM33" i="7"/>
  <c r="AH38" i="7"/>
  <c r="AC38" i="7"/>
  <c r="AL38" i="7" s="1"/>
  <c r="AM38" i="7"/>
  <c r="AH41" i="7"/>
  <c r="AC41" i="7"/>
  <c r="AL41" i="7" s="1"/>
  <c r="AM41" i="7"/>
  <c r="AH44" i="7"/>
  <c r="AC44" i="7"/>
  <c r="AL44" i="7" s="1"/>
  <c r="AM44" i="7"/>
  <c r="AH47" i="7"/>
  <c r="AC47" i="7"/>
  <c r="AL47" i="7" s="1"/>
  <c r="AM47" i="7"/>
  <c r="AH51" i="7"/>
  <c r="AC51" i="7"/>
  <c r="AL51" i="7" s="1"/>
  <c r="AM51" i="7"/>
  <c r="AH55" i="7"/>
  <c r="AC55" i="7"/>
  <c r="AL55" i="7" s="1"/>
  <c r="AM55" i="7"/>
  <c r="AH59" i="7"/>
  <c r="AC59" i="7"/>
  <c r="AL59" i="7" s="1"/>
  <c r="AM59" i="7"/>
  <c r="AH62" i="7"/>
  <c r="AC62" i="7"/>
  <c r="AL62" i="7" s="1"/>
  <c r="AM62" i="7"/>
  <c r="AH67" i="7"/>
  <c r="AC67" i="7"/>
  <c r="AL67" i="7" s="1"/>
  <c r="AM67" i="7"/>
  <c r="AH70" i="7"/>
  <c r="AC70" i="7"/>
  <c r="AL70" i="7" s="1"/>
  <c r="AM70" i="7"/>
  <c r="AH75" i="7"/>
  <c r="AC75" i="7"/>
  <c r="AL75" i="7" s="1"/>
  <c r="AM75" i="7"/>
  <c r="AH80" i="7"/>
  <c r="AC80" i="7"/>
  <c r="AL80" i="7" s="1"/>
  <c r="AM80" i="7"/>
  <c r="AH83" i="7"/>
  <c r="AC83" i="7"/>
  <c r="AL83" i="7" s="1"/>
  <c r="AM83" i="7"/>
  <c r="AH87" i="7"/>
  <c r="AC87" i="7"/>
  <c r="AL87" i="7" s="1"/>
  <c r="AM87" i="7"/>
  <c r="AH92" i="7"/>
  <c r="AC92" i="7"/>
  <c r="AL92" i="7" s="1"/>
  <c r="AM92" i="7"/>
  <c r="AH96" i="7"/>
  <c r="AC96" i="7"/>
  <c r="AL96" i="7" s="1"/>
  <c r="AM96" i="7"/>
  <c r="AH101" i="7"/>
  <c r="AC101" i="7"/>
  <c r="AL101" i="7" s="1"/>
  <c r="AM101" i="7"/>
  <c r="AH105" i="7"/>
  <c r="AC105" i="7"/>
  <c r="AL105" i="7" s="1"/>
  <c r="AM105" i="7"/>
  <c r="AH111" i="7"/>
  <c r="AC111" i="7"/>
  <c r="AL111" i="7" s="1"/>
  <c r="AM111" i="7"/>
  <c r="AH114" i="7"/>
  <c r="AC114" i="7"/>
  <c r="AL114" i="7" s="1"/>
  <c r="AM114" i="7"/>
  <c r="AH120" i="7"/>
  <c r="AC120" i="7"/>
  <c r="AL120" i="7" s="1"/>
  <c r="AM120" i="7"/>
  <c r="AH127" i="7"/>
  <c r="AC127" i="7"/>
  <c r="AL127" i="7" s="1"/>
  <c r="AM127" i="7"/>
  <c r="AH131" i="7"/>
  <c r="AC131" i="7"/>
  <c r="AL131" i="7" s="1"/>
  <c r="AM131" i="7"/>
  <c r="AH136" i="7"/>
  <c r="AC136" i="7"/>
  <c r="AL136" i="7" s="1"/>
  <c r="AM136" i="7"/>
  <c r="AH142" i="7"/>
  <c r="AC142" i="7"/>
  <c r="AL142" i="7" s="1"/>
  <c r="AM142" i="7"/>
  <c r="AH147" i="7"/>
  <c r="AC147" i="7"/>
  <c r="AL147" i="7" s="1"/>
  <c r="AM147" i="7"/>
  <c r="AH156" i="7"/>
  <c r="AC156" i="7"/>
  <c r="AL156" i="7" s="1"/>
  <c r="AM156" i="7"/>
  <c r="AH159" i="7"/>
  <c r="AC159" i="7"/>
  <c r="AL159" i="7" s="1"/>
  <c r="AM159" i="7"/>
  <c r="AH164" i="7"/>
  <c r="AC164" i="7"/>
  <c r="AL164" i="7" s="1"/>
  <c r="AM164" i="7"/>
  <c r="AH171" i="7"/>
  <c r="AC171" i="7"/>
  <c r="AL171" i="7" s="1"/>
  <c r="AM171" i="7"/>
  <c r="AH176" i="7"/>
  <c r="AC176" i="7"/>
  <c r="AL176" i="7" s="1"/>
  <c r="AM176" i="7"/>
  <c r="AH181" i="7"/>
  <c r="AC181" i="7"/>
  <c r="AL181" i="7" s="1"/>
  <c r="AM181" i="7"/>
  <c r="AH188" i="7"/>
  <c r="AC188" i="7"/>
  <c r="AL188" i="7" s="1"/>
  <c r="AM188" i="7"/>
  <c r="AH193" i="7"/>
  <c r="AC193" i="7"/>
  <c r="AL193" i="7" s="1"/>
  <c r="AM193" i="7"/>
  <c r="AH197" i="7"/>
  <c r="AC197" i="7"/>
  <c r="AL197" i="7" s="1"/>
  <c r="AM197" i="7"/>
  <c r="AH202" i="7"/>
  <c r="AC202" i="7"/>
  <c r="AL202" i="7" s="1"/>
  <c r="AM202" i="7"/>
  <c r="AH209" i="7"/>
  <c r="AC209" i="7"/>
  <c r="AL209" i="7" s="1"/>
  <c r="AM209" i="7"/>
  <c r="AH215" i="7"/>
  <c r="AC215" i="7"/>
  <c r="AL215" i="7" s="1"/>
  <c r="AM215" i="7"/>
  <c r="AH223" i="7"/>
  <c r="AC223" i="7"/>
  <c r="AL223" i="7" s="1"/>
  <c r="AM223" i="7"/>
  <c r="AH229" i="7"/>
  <c r="AC229" i="7"/>
  <c r="AL229" i="7" s="1"/>
  <c r="AM229" i="7"/>
  <c r="AH234" i="7"/>
  <c r="AC234" i="7"/>
  <c r="AL234" i="7" s="1"/>
  <c r="AM234" i="7"/>
  <c r="AH239" i="7"/>
  <c r="AC239" i="7"/>
  <c r="AL239" i="7" s="1"/>
  <c r="AM239" i="7"/>
  <c r="AH245" i="7"/>
  <c r="AC245" i="7"/>
  <c r="AL245" i="7" s="1"/>
  <c r="AM245" i="7"/>
  <c r="AH248" i="7"/>
  <c r="AC248" i="7"/>
  <c r="AL248" i="7" s="1"/>
  <c r="AM248" i="7"/>
  <c r="AH253" i="7"/>
  <c r="AC253" i="7"/>
  <c r="AL253" i="7" s="1"/>
  <c r="AM253" i="7"/>
  <c r="AH258" i="7"/>
  <c r="AC258" i="7"/>
  <c r="AL258" i="7" s="1"/>
  <c r="AM258" i="7"/>
  <c r="AH262" i="7"/>
  <c r="AC262" i="7"/>
  <c r="AL262" i="7" s="1"/>
  <c r="AM262" i="7"/>
  <c r="AH267" i="7"/>
  <c r="AC267" i="7"/>
  <c r="AL267" i="7" s="1"/>
  <c r="AM267" i="7"/>
  <c r="AH272" i="7"/>
  <c r="AC272" i="7"/>
  <c r="AL272" i="7" s="1"/>
  <c r="AM272" i="7"/>
  <c r="AH274" i="7"/>
  <c r="AC274" i="7"/>
  <c r="AL274" i="7" s="1"/>
  <c r="AM274" i="7"/>
  <c r="AH278" i="7"/>
  <c r="AC278" i="7"/>
  <c r="AL278" i="7" s="1"/>
  <c r="AM278" i="7"/>
  <c r="AH281" i="7"/>
  <c r="AC281" i="7"/>
  <c r="AL281" i="7" s="1"/>
  <c r="AM281" i="7"/>
  <c r="AH285" i="7"/>
  <c r="AC285" i="7"/>
  <c r="AL285" i="7" s="1"/>
  <c r="AM285" i="7"/>
  <c r="AH288" i="7"/>
  <c r="AC288" i="7"/>
  <c r="AL288" i="7" s="1"/>
  <c r="AM288" i="7"/>
  <c r="AH293" i="7"/>
  <c r="AC293" i="7"/>
  <c r="AL293" i="7" s="1"/>
  <c r="AM293" i="7"/>
  <c r="AH298" i="7"/>
  <c r="AC298" i="7"/>
  <c r="AL298" i="7" s="1"/>
  <c r="AM298" i="7"/>
  <c r="AH301" i="7"/>
  <c r="AC301" i="7"/>
  <c r="AL301" i="7" s="1"/>
  <c r="AM301" i="7"/>
  <c r="AH309" i="7"/>
  <c r="AC309" i="7"/>
  <c r="AL309" i="7" s="1"/>
  <c r="AM309" i="7"/>
  <c r="AH313" i="7"/>
  <c r="AC313" i="7"/>
  <c r="AL313" i="7" s="1"/>
  <c r="AM313" i="7"/>
  <c r="AH318" i="7"/>
  <c r="AC318" i="7"/>
  <c r="AL318" i="7" s="1"/>
  <c r="AM318" i="7"/>
  <c r="AH321" i="7"/>
  <c r="AC321" i="7"/>
  <c r="AL321" i="7" s="1"/>
  <c r="AM321" i="7"/>
  <c r="AH326" i="7"/>
  <c r="AC326" i="7"/>
  <c r="AL326" i="7" s="1"/>
  <c r="AM326" i="7"/>
  <c r="AH329" i="7"/>
  <c r="AC329" i="7"/>
  <c r="AL329" i="7" s="1"/>
  <c r="AM329" i="7"/>
  <c r="AH333" i="7"/>
  <c r="AC333" i="7"/>
  <c r="AL333" i="7" s="1"/>
  <c r="AM333" i="7"/>
  <c r="AH343" i="7"/>
  <c r="AC343" i="7"/>
  <c r="AL343" i="7" s="1"/>
  <c r="AM343" i="7"/>
  <c r="AH349" i="7"/>
  <c r="AC349" i="7"/>
  <c r="AL349" i="7" s="1"/>
  <c r="AM349" i="7"/>
  <c r="AH355" i="7"/>
  <c r="AC355" i="7"/>
  <c r="AL355" i="7" s="1"/>
  <c r="AM355" i="7"/>
  <c r="AH370" i="7"/>
  <c r="AC370" i="7"/>
  <c r="AL370" i="7" s="1"/>
  <c r="AM370" i="7"/>
  <c r="AH374" i="7"/>
  <c r="AC374" i="7"/>
  <c r="AL374" i="7" s="1"/>
  <c r="AM374" i="7"/>
  <c r="AH378" i="7"/>
  <c r="AC378" i="7"/>
  <c r="AL378" i="7" s="1"/>
  <c r="AM378" i="7"/>
  <c r="AH384" i="7"/>
  <c r="AC384" i="7"/>
  <c r="AL384" i="7" s="1"/>
  <c r="AM384" i="7"/>
  <c r="AH390" i="7"/>
  <c r="AC390" i="7"/>
  <c r="AL390" i="7" s="1"/>
  <c r="AM390" i="7"/>
  <c r="AH394" i="7"/>
  <c r="AC394" i="7"/>
  <c r="AL394" i="7" s="1"/>
  <c r="AM394" i="7"/>
  <c r="AH401" i="7"/>
  <c r="AC401" i="7"/>
  <c r="AL401" i="7" s="1"/>
  <c r="AM401" i="7"/>
  <c r="AH406" i="7"/>
  <c r="AC406" i="7"/>
  <c r="AL406" i="7" s="1"/>
  <c r="AM406" i="7"/>
  <c r="AH407" i="7"/>
  <c r="AC407" i="7"/>
  <c r="AL407" i="7" s="1"/>
  <c r="AM407" i="7"/>
  <c r="AH412" i="7"/>
  <c r="AC412" i="7"/>
  <c r="AL412" i="7" s="1"/>
  <c r="AM412" i="7"/>
  <c r="AH416" i="7"/>
  <c r="AC416" i="7"/>
  <c r="AL416" i="7" s="1"/>
  <c r="AM416" i="7"/>
  <c r="AH419" i="7"/>
  <c r="AC419" i="7"/>
  <c r="AL419" i="7" s="1"/>
  <c r="AM419" i="7"/>
  <c r="AH423" i="7"/>
  <c r="AC423" i="7"/>
  <c r="AL423" i="7" s="1"/>
  <c r="AM423" i="7"/>
  <c r="AH426" i="7"/>
  <c r="AC426" i="7"/>
  <c r="AL426" i="7" s="1"/>
  <c r="AM426" i="7"/>
  <c r="AH431" i="7"/>
  <c r="AC431" i="7"/>
  <c r="AL431" i="7" s="1"/>
  <c r="AM431" i="7"/>
  <c r="AH434" i="7"/>
  <c r="AC434" i="7"/>
  <c r="AL434" i="7" s="1"/>
  <c r="AM434" i="7"/>
  <c r="AH438" i="7"/>
  <c r="AC438" i="7"/>
  <c r="AL438" i="7" s="1"/>
  <c r="AM438" i="7"/>
  <c r="AH442" i="7"/>
  <c r="AC442" i="7"/>
  <c r="AL442" i="7" s="1"/>
  <c r="AM442" i="7"/>
  <c r="AH787" i="7"/>
  <c r="AC787" i="7"/>
  <c r="AL787" i="7" s="1"/>
  <c r="AM787" i="7"/>
  <c r="AH793" i="7"/>
  <c r="AC793" i="7"/>
  <c r="AL793" i="7" s="1"/>
  <c r="AM793" i="7"/>
  <c r="AH797" i="7"/>
  <c r="AC797" i="7"/>
  <c r="AL797" i="7" s="1"/>
  <c r="AM797" i="7"/>
  <c r="AH801" i="7"/>
  <c r="AC801" i="7"/>
  <c r="AL801" i="7" s="1"/>
  <c r="AM801" i="7"/>
  <c r="AH805" i="7"/>
  <c r="AC805" i="7"/>
  <c r="AL805" i="7" s="1"/>
  <c r="AM805" i="7"/>
  <c r="AH811" i="7"/>
  <c r="AC811" i="7"/>
  <c r="AL811" i="7" s="1"/>
  <c r="AM811" i="7"/>
  <c r="AH815" i="7"/>
  <c r="AC815" i="7"/>
  <c r="AL815" i="7" s="1"/>
  <c r="AM815" i="7"/>
  <c r="AH819" i="7"/>
  <c r="AC819" i="7"/>
  <c r="AL819" i="7" s="1"/>
  <c r="AM819" i="7"/>
  <c r="AH823" i="7"/>
  <c r="AC823" i="7"/>
  <c r="AL823" i="7" s="1"/>
  <c r="AM823" i="7"/>
  <c r="AH826" i="7"/>
  <c r="AC826" i="7"/>
  <c r="AL826" i="7" s="1"/>
  <c r="AM826" i="7"/>
  <c r="AH832" i="7"/>
  <c r="AC832" i="7"/>
  <c r="AL832" i="7" s="1"/>
  <c r="AM832" i="7"/>
  <c r="AH835" i="7"/>
  <c r="AC835" i="7"/>
  <c r="AL835" i="7" s="1"/>
  <c r="AM835" i="7"/>
  <c r="AH842" i="7"/>
  <c r="AC842" i="7"/>
  <c r="AL842" i="7" s="1"/>
  <c r="AM842" i="7"/>
  <c r="AH845" i="7"/>
  <c r="AC845" i="7"/>
  <c r="AL845" i="7" s="1"/>
  <c r="AM845" i="7"/>
  <c r="AH853" i="7"/>
  <c r="AC853" i="7"/>
  <c r="AL853" i="7" s="1"/>
  <c r="AM853" i="7"/>
  <c r="AH858" i="7"/>
  <c r="AC858" i="7"/>
  <c r="AL858" i="7" s="1"/>
  <c r="AM858" i="7"/>
  <c r="AH863" i="7"/>
  <c r="AC863" i="7"/>
  <c r="AL863" i="7" s="1"/>
  <c r="AM863" i="7"/>
  <c r="AH867" i="7"/>
  <c r="AC867" i="7"/>
  <c r="AL867" i="7" s="1"/>
  <c r="AM867" i="7"/>
  <c r="AH870" i="7"/>
  <c r="AC870" i="7"/>
  <c r="AL870" i="7" s="1"/>
  <c r="AM870" i="7"/>
  <c r="AH872" i="7"/>
  <c r="AC872" i="7"/>
  <c r="AL872" i="7" s="1"/>
  <c r="AM872" i="7"/>
  <c r="AH879" i="7"/>
  <c r="AC879" i="7"/>
  <c r="AL879" i="7" s="1"/>
  <c r="AM879" i="7"/>
  <c r="AH882" i="7"/>
  <c r="AC882" i="7"/>
  <c r="AL882" i="7" s="1"/>
  <c r="AM882" i="7"/>
  <c r="AH1523" i="7"/>
  <c r="AC1523" i="7"/>
  <c r="AL1523" i="7" s="1"/>
  <c r="AM1523" i="7"/>
  <c r="AH1528" i="7"/>
  <c r="AC1528" i="7"/>
  <c r="AL1528" i="7" s="1"/>
  <c r="AM1528" i="7"/>
  <c r="AH1532" i="7"/>
  <c r="AC1532" i="7"/>
  <c r="AL1532" i="7" s="1"/>
  <c r="AM1532" i="7"/>
  <c r="AH1539" i="7"/>
  <c r="AC1539" i="7"/>
  <c r="AL1539" i="7" s="1"/>
  <c r="AM1539" i="7"/>
  <c r="AH1547" i="7"/>
  <c r="AC1547" i="7"/>
  <c r="AL1547" i="7" s="1"/>
  <c r="AM1547" i="7"/>
  <c r="AH1554" i="7"/>
  <c r="AC1554" i="7"/>
  <c r="AL1554" i="7" s="1"/>
  <c r="AM1554" i="7"/>
  <c r="AH1559" i="7"/>
  <c r="AC1559" i="7"/>
  <c r="AL1559" i="7" s="1"/>
  <c r="AM1559" i="7"/>
  <c r="AH1574" i="7"/>
  <c r="AC1574" i="7"/>
  <c r="AL1574" i="7" s="1"/>
  <c r="AM1574" i="7"/>
  <c r="AH1580" i="7"/>
  <c r="AC1580" i="7"/>
  <c r="AL1580" i="7" s="1"/>
  <c r="AM1580" i="7"/>
  <c r="AH1593" i="7"/>
  <c r="AC1593" i="7"/>
  <c r="AL1593" i="7" s="1"/>
  <c r="AM1593" i="7"/>
  <c r="AH1596" i="7"/>
  <c r="AC1596" i="7"/>
  <c r="AL1596" i="7" s="1"/>
  <c r="AM1596" i="7"/>
  <c r="AH1604" i="7"/>
  <c r="AC1604" i="7"/>
  <c r="AL1604" i="7" s="1"/>
  <c r="AM1604" i="7"/>
  <c r="AH1608" i="7"/>
  <c r="AC1608" i="7"/>
  <c r="AL1608" i="7" s="1"/>
  <c r="AM1608" i="7"/>
  <c r="AH1621" i="7"/>
  <c r="AC1621" i="7"/>
  <c r="AL1621" i="7" s="1"/>
  <c r="AM1621" i="7"/>
  <c r="AH1631" i="7"/>
  <c r="AC1631" i="7"/>
  <c r="AL1631" i="7" s="1"/>
  <c r="AM1631" i="7"/>
  <c r="AH1638" i="7"/>
  <c r="AC1638" i="7"/>
  <c r="AL1638" i="7" s="1"/>
  <c r="AM1638" i="7"/>
  <c r="AH1641" i="7"/>
  <c r="AC1641" i="7"/>
  <c r="AL1641" i="7" s="1"/>
  <c r="AM1641" i="7"/>
  <c r="AH1645" i="7"/>
  <c r="AC1645" i="7"/>
  <c r="AL1645" i="7" s="1"/>
  <c r="AM1645" i="7"/>
  <c r="AH1648" i="7"/>
  <c r="AC1648" i="7"/>
  <c r="AL1648" i="7" s="1"/>
  <c r="AM1648" i="7"/>
  <c r="AH1666" i="7"/>
  <c r="AC1666" i="7"/>
  <c r="AL1666" i="7" s="1"/>
  <c r="AM1666" i="7"/>
  <c r="AH1688" i="7"/>
  <c r="AC1688" i="7"/>
  <c r="AL1688" i="7" s="1"/>
  <c r="AM1688" i="7"/>
  <c r="AH1693" i="7"/>
  <c r="AC1693" i="7"/>
  <c r="AL1693" i="7" s="1"/>
  <c r="AM1693" i="7"/>
  <c r="AH1696" i="7"/>
  <c r="AC1696" i="7"/>
  <c r="AL1696" i="7" s="1"/>
  <c r="AM1696" i="7"/>
  <c r="AH1700" i="7"/>
  <c r="AC1700" i="7"/>
  <c r="AL1700" i="7" s="1"/>
  <c r="AM1700" i="7"/>
  <c r="AH1706" i="7"/>
  <c r="AC1706" i="7"/>
  <c r="AL1706" i="7" s="1"/>
  <c r="AM1706" i="7"/>
  <c r="AH1737" i="7"/>
  <c r="AC1737" i="7"/>
  <c r="AL1737" i="7" s="1"/>
  <c r="AM1737" i="7"/>
  <c r="AH1741" i="7"/>
  <c r="AC1741" i="7"/>
  <c r="AL1741" i="7" s="1"/>
  <c r="AM1741" i="7"/>
  <c r="AH1747" i="7"/>
  <c r="AC1747" i="7"/>
  <c r="AL1747" i="7" s="1"/>
  <c r="AM1747" i="7"/>
  <c r="AH1754" i="7"/>
  <c r="AC1754" i="7"/>
  <c r="AL1754" i="7" s="1"/>
  <c r="AM1754" i="7"/>
  <c r="AH785" i="7"/>
  <c r="AC785" i="7"/>
  <c r="AL785" i="7" s="1"/>
  <c r="AM785" i="7"/>
  <c r="AH798" i="7"/>
  <c r="AC798" i="7"/>
  <c r="AL798" i="7" s="1"/>
  <c r="AM798" i="7"/>
  <c r="AH802" i="7"/>
  <c r="AC802" i="7"/>
  <c r="AL802" i="7" s="1"/>
  <c r="AM802" i="7"/>
  <c r="AH810" i="7"/>
  <c r="AC810" i="7"/>
  <c r="AL810" i="7" s="1"/>
  <c r="AM810" i="7"/>
  <c r="AH816" i="7"/>
  <c r="AC816" i="7"/>
  <c r="AL816" i="7" s="1"/>
  <c r="AM816" i="7"/>
  <c r="AH821" i="7"/>
  <c r="AC821" i="7"/>
  <c r="AL821" i="7" s="1"/>
  <c r="AM821" i="7"/>
  <c r="AH825" i="7"/>
  <c r="AC825" i="7"/>
  <c r="AL825" i="7" s="1"/>
  <c r="AM825" i="7"/>
  <c r="AH443" i="7"/>
  <c r="AC443" i="7"/>
  <c r="AL443" i="7" s="1"/>
  <c r="AM443" i="7"/>
  <c r="AH444" i="7"/>
  <c r="AC444" i="7"/>
  <c r="AL444" i="7" s="1"/>
  <c r="AM444" i="7"/>
  <c r="AH445" i="7"/>
  <c r="AC445" i="7"/>
  <c r="AL445" i="7" s="1"/>
  <c r="AM445" i="7"/>
  <c r="AH447" i="7"/>
  <c r="AC447" i="7"/>
  <c r="AL447" i="7" s="1"/>
  <c r="AM447" i="7"/>
  <c r="AH448" i="7"/>
  <c r="AC448" i="7"/>
  <c r="AL448" i="7" s="1"/>
  <c r="AM448" i="7"/>
  <c r="AH449" i="7"/>
  <c r="AC449" i="7"/>
  <c r="AL449" i="7" s="1"/>
  <c r="AM449" i="7"/>
  <c r="AH451" i="7"/>
  <c r="AC451" i="7"/>
  <c r="AL451" i="7" s="1"/>
  <c r="AM451" i="7"/>
  <c r="AH453" i="7"/>
  <c r="AC453" i="7"/>
  <c r="AL453" i="7" s="1"/>
  <c r="AM453" i="7"/>
  <c r="AH456" i="7"/>
  <c r="AC456" i="7"/>
  <c r="AL456" i="7" s="1"/>
  <c r="AM456" i="7"/>
  <c r="AH457" i="7"/>
  <c r="AC457" i="7"/>
  <c r="AL457" i="7" s="1"/>
  <c r="AM457" i="7"/>
  <c r="AH459" i="7"/>
  <c r="AC459" i="7"/>
  <c r="AL459" i="7" s="1"/>
  <c r="AM459" i="7"/>
  <c r="AH461" i="7"/>
  <c r="AC461" i="7"/>
  <c r="AL461" i="7" s="1"/>
  <c r="AM461" i="7"/>
  <c r="AH462" i="7"/>
  <c r="AC462" i="7"/>
  <c r="AL462" i="7" s="1"/>
  <c r="AM462" i="7"/>
  <c r="AH464" i="7"/>
  <c r="AC464" i="7"/>
  <c r="AL464" i="7" s="1"/>
  <c r="AM464" i="7"/>
  <c r="AH466" i="7"/>
  <c r="AC466" i="7"/>
  <c r="AL466" i="7" s="1"/>
  <c r="AM466" i="7"/>
  <c r="AH468" i="7"/>
  <c r="AC468" i="7"/>
  <c r="AL468" i="7" s="1"/>
  <c r="AM468" i="7"/>
  <c r="AH469" i="7"/>
  <c r="AC469" i="7"/>
  <c r="AL469" i="7" s="1"/>
  <c r="AM469" i="7"/>
  <c r="AH471" i="7"/>
  <c r="AC471" i="7"/>
  <c r="AL471" i="7" s="1"/>
  <c r="AM471" i="7"/>
  <c r="AH472" i="7"/>
  <c r="AC472" i="7"/>
  <c r="AL472" i="7" s="1"/>
  <c r="AM472" i="7"/>
  <c r="AH473" i="7"/>
  <c r="AC473" i="7"/>
  <c r="AL473" i="7" s="1"/>
  <c r="AM473" i="7"/>
  <c r="AH474" i="7"/>
  <c r="AC474" i="7"/>
  <c r="AL474" i="7" s="1"/>
  <c r="AM474" i="7"/>
  <c r="AH476" i="7"/>
  <c r="AC476" i="7"/>
  <c r="AL476" i="7" s="1"/>
  <c r="AM476" i="7"/>
  <c r="AH477" i="7"/>
  <c r="AC477" i="7"/>
  <c r="AL477" i="7" s="1"/>
  <c r="AM477" i="7"/>
  <c r="AH479" i="7"/>
  <c r="AC479" i="7"/>
  <c r="AL479" i="7" s="1"/>
  <c r="AM479" i="7"/>
  <c r="AH480" i="7"/>
  <c r="AC480" i="7"/>
  <c r="AL480" i="7" s="1"/>
  <c r="AM480" i="7"/>
  <c r="AH481" i="7"/>
  <c r="AC481" i="7"/>
  <c r="AL481" i="7" s="1"/>
  <c r="AM481" i="7"/>
  <c r="AH483" i="7"/>
  <c r="AC483" i="7"/>
  <c r="AL483" i="7" s="1"/>
  <c r="AM483" i="7"/>
  <c r="AH485" i="7"/>
  <c r="AC485" i="7"/>
  <c r="AL485" i="7" s="1"/>
  <c r="AM485" i="7"/>
  <c r="AH487" i="7"/>
  <c r="AC487" i="7"/>
  <c r="AL487" i="7" s="1"/>
  <c r="AM487" i="7"/>
  <c r="AH489" i="7"/>
  <c r="AC489" i="7"/>
  <c r="AL489" i="7" s="1"/>
  <c r="AM489" i="7"/>
  <c r="AH829" i="7"/>
  <c r="AC829" i="7"/>
  <c r="AL829" i="7" s="1"/>
  <c r="AM829" i="7"/>
  <c r="AH834" i="7"/>
  <c r="AC834" i="7"/>
  <c r="AL834" i="7" s="1"/>
  <c r="AM834" i="7"/>
  <c r="AH839" i="7"/>
  <c r="AC839" i="7"/>
  <c r="AL839" i="7" s="1"/>
  <c r="AM839" i="7"/>
  <c r="AH848" i="7"/>
  <c r="AC848" i="7"/>
  <c r="AL848" i="7" s="1"/>
  <c r="AM848" i="7"/>
  <c r="AH852" i="7"/>
  <c r="AC852" i="7"/>
  <c r="AL852" i="7" s="1"/>
  <c r="AM852" i="7"/>
  <c r="AH856" i="7"/>
  <c r="AC856" i="7"/>
  <c r="AL856" i="7" s="1"/>
  <c r="AM856" i="7"/>
  <c r="AH859" i="7"/>
  <c r="AC859" i="7"/>
  <c r="AL859" i="7" s="1"/>
  <c r="AM859" i="7"/>
  <c r="AH862" i="7"/>
  <c r="AC862" i="7"/>
  <c r="AL862" i="7" s="1"/>
  <c r="AM862" i="7"/>
  <c r="AH881" i="7"/>
  <c r="AC881" i="7"/>
  <c r="AL881" i="7" s="1"/>
  <c r="AM881" i="7"/>
  <c r="AH1521" i="7"/>
  <c r="AC1521" i="7"/>
  <c r="AL1521" i="7" s="1"/>
  <c r="AM1521" i="7"/>
  <c r="AH1526" i="7"/>
  <c r="AC1526" i="7"/>
  <c r="AL1526" i="7" s="1"/>
  <c r="AM1526" i="7"/>
  <c r="AH1540" i="7"/>
  <c r="AC1540" i="7"/>
  <c r="AL1540" i="7" s="1"/>
  <c r="AM1540" i="7"/>
  <c r="AH1560" i="7"/>
  <c r="AC1560" i="7"/>
  <c r="AL1560" i="7" s="1"/>
  <c r="AM1560" i="7"/>
  <c r="AH1562" i="7"/>
  <c r="AC1562" i="7"/>
  <c r="AL1562" i="7" s="1"/>
  <c r="AM1562" i="7"/>
  <c r="AH1565" i="7"/>
  <c r="AC1565" i="7"/>
  <c r="AL1565" i="7" s="1"/>
  <c r="AM1565" i="7"/>
  <c r="AH1570" i="7"/>
  <c r="AC1570" i="7"/>
  <c r="AL1570" i="7" s="1"/>
  <c r="AM1570" i="7"/>
  <c r="AH1575" i="7"/>
  <c r="AC1575" i="7"/>
  <c r="AL1575" i="7" s="1"/>
  <c r="AM1575" i="7"/>
  <c r="AH1582" i="7"/>
  <c r="AC1582" i="7"/>
  <c r="AL1582" i="7" s="1"/>
  <c r="AM1582" i="7"/>
  <c r="AH1588" i="7"/>
  <c r="AC1588" i="7"/>
  <c r="AL1588" i="7" s="1"/>
  <c r="AM1588" i="7"/>
  <c r="AH1599" i="7"/>
  <c r="AC1599" i="7"/>
  <c r="AL1599" i="7" s="1"/>
  <c r="AM1599" i="7"/>
  <c r="AH1605" i="7"/>
  <c r="AC1605" i="7"/>
  <c r="AL1605" i="7" s="1"/>
  <c r="AM1605" i="7"/>
  <c r="AH1610" i="7"/>
  <c r="AC1610" i="7"/>
  <c r="AL1610" i="7" s="1"/>
  <c r="AM1610" i="7"/>
  <c r="AH1615" i="7"/>
  <c r="AC1615" i="7"/>
  <c r="AL1615" i="7" s="1"/>
  <c r="AM1615" i="7"/>
  <c r="AH1620" i="7"/>
  <c r="AC1620" i="7"/>
  <c r="AL1620" i="7" s="1"/>
  <c r="AM1620" i="7"/>
  <c r="AH1625" i="7"/>
  <c r="AC1625" i="7"/>
  <c r="AL1625" i="7" s="1"/>
  <c r="AM1625" i="7"/>
  <c r="AH1628" i="7"/>
  <c r="AC1628" i="7"/>
  <c r="AL1628" i="7" s="1"/>
  <c r="AM1628" i="7"/>
  <c r="AH1636" i="7"/>
  <c r="AC1636" i="7"/>
  <c r="AL1636" i="7" s="1"/>
  <c r="AM1636" i="7"/>
  <c r="AH1639" i="7"/>
  <c r="AC1639" i="7"/>
  <c r="AL1639" i="7" s="1"/>
  <c r="AM1639" i="7"/>
  <c r="AH1644" i="7"/>
  <c r="AC1644" i="7"/>
  <c r="AL1644" i="7" s="1"/>
  <c r="AM1644" i="7"/>
  <c r="AH1650" i="7"/>
  <c r="AC1650" i="7"/>
  <c r="AL1650" i="7" s="1"/>
  <c r="AM1650" i="7"/>
  <c r="AH1663" i="7"/>
  <c r="AC1663" i="7"/>
  <c r="AL1663" i="7" s="1"/>
  <c r="AM1663" i="7"/>
  <c r="AH1671" i="7"/>
  <c r="AC1671" i="7"/>
  <c r="AL1671" i="7" s="1"/>
  <c r="AM1671" i="7"/>
  <c r="AH1676" i="7"/>
  <c r="AC1676" i="7"/>
  <c r="AL1676" i="7" s="1"/>
  <c r="AM1676" i="7"/>
  <c r="AH1678" i="7"/>
  <c r="AC1678" i="7"/>
  <c r="AL1678" i="7" s="1"/>
  <c r="AM1678" i="7"/>
  <c r="AH1682" i="7"/>
  <c r="AC1682" i="7"/>
  <c r="AL1682" i="7" s="1"/>
  <c r="AM1682" i="7"/>
  <c r="AH1698" i="7"/>
  <c r="AC1698" i="7"/>
  <c r="AL1698" i="7" s="1"/>
  <c r="AM1698" i="7"/>
  <c r="AH1702" i="7"/>
  <c r="AC1702" i="7"/>
  <c r="AL1702" i="7" s="1"/>
  <c r="AM1702" i="7"/>
  <c r="AH1704" i="7"/>
  <c r="AC1704" i="7"/>
  <c r="AL1704" i="7" s="1"/>
  <c r="AM1704" i="7"/>
  <c r="AH1717" i="7"/>
  <c r="AC1717" i="7"/>
  <c r="AL1717" i="7" s="1"/>
  <c r="AM1717" i="7"/>
  <c r="AH1723" i="7"/>
  <c r="AC1723" i="7"/>
  <c r="AL1723" i="7" s="1"/>
  <c r="AM1723" i="7"/>
  <c r="AH1726" i="7"/>
  <c r="AC1726" i="7"/>
  <c r="AL1726" i="7" s="1"/>
  <c r="AM1726" i="7"/>
  <c r="AH1728" i="7"/>
  <c r="AC1728" i="7"/>
  <c r="AL1728" i="7" s="1"/>
  <c r="AM1728" i="7"/>
  <c r="AH1734" i="7"/>
  <c r="AC1734" i="7"/>
  <c r="AL1734" i="7" s="1"/>
  <c r="AM1734" i="7"/>
  <c r="AH1740" i="7"/>
  <c r="AC1740" i="7"/>
  <c r="AL1740" i="7" s="1"/>
  <c r="AM1740" i="7"/>
  <c r="AH1745" i="7"/>
  <c r="AC1745" i="7"/>
  <c r="AL1745" i="7" s="1"/>
  <c r="AM1745" i="7"/>
  <c r="AH1751" i="7"/>
  <c r="AC1751" i="7"/>
  <c r="AL1751" i="7" s="1"/>
  <c r="AM1751" i="7"/>
  <c r="AH1758" i="7"/>
  <c r="AC1758" i="7"/>
  <c r="AL1758" i="7" s="1"/>
  <c r="AM1758" i="7"/>
  <c r="AH1761" i="7"/>
  <c r="AC1761" i="7"/>
  <c r="AL1761" i="7" s="1"/>
  <c r="AM1761" i="7"/>
  <c r="AH446" i="7"/>
  <c r="AC446" i="7"/>
  <c r="AL446" i="7" s="1"/>
  <c r="AM446" i="7"/>
  <c r="AH450" i="7"/>
  <c r="AC450" i="7"/>
  <c r="AL450" i="7" s="1"/>
  <c r="AM450" i="7"/>
  <c r="AH452" i="7"/>
  <c r="AC452" i="7"/>
  <c r="AL452" i="7" s="1"/>
  <c r="AM452" i="7"/>
  <c r="AH454" i="7"/>
  <c r="AC454" i="7"/>
  <c r="AL454" i="7" s="1"/>
  <c r="AM454" i="7"/>
  <c r="AH455" i="7"/>
  <c r="AC455" i="7"/>
  <c r="AL455" i="7" s="1"/>
  <c r="AM455" i="7"/>
  <c r="AH458" i="7"/>
  <c r="AC458" i="7"/>
  <c r="AL458" i="7" s="1"/>
  <c r="AM458" i="7"/>
  <c r="AH460" i="7"/>
  <c r="AC460" i="7"/>
  <c r="AL460" i="7" s="1"/>
  <c r="AM460" i="7"/>
  <c r="AH463" i="7"/>
  <c r="AC463" i="7"/>
  <c r="AL463" i="7" s="1"/>
  <c r="AM463" i="7"/>
  <c r="AH465" i="7"/>
  <c r="AC465" i="7"/>
  <c r="AL465" i="7" s="1"/>
  <c r="AM465" i="7"/>
  <c r="AH467" i="7"/>
  <c r="AC467" i="7"/>
  <c r="AL467" i="7" s="1"/>
  <c r="AM467" i="7"/>
  <c r="AH470" i="7"/>
  <c r="AC470" i="7"/>
  <c r="AL470" i="7" s="1"/>
  <c r="AM470" i="7"/>
  <c r="AH475" i="7"/>
  <c r="AC475" i="7"/>
  <c r="AL475" i="7" s="1"/>
  <c r="AM475" i="7"/>
  <c r="AH478" i="7"/>
  <c r="AC478" i="7"/>
  <c r="AL478" i="7" s="1"/>
  <c r="AM478" i="7"/>
  <c r="AH482" i="7"/>
  <c r="AC482" i="7"/>
  <c r="AL482" i="7" s="1"/>
  <c r="AM482" i="7"/>
  <c r="AH484" i="7"/>
  <c r="AC484" i="7"/>
  <c r="AL484" i="7" s="1"/>
  <c r="AM484" i="7"/>
  <c r="AH486" i="7"/>
  <c r="AC486" i="7"/>
  <c r="AL486" i="7" s="1"/>
  <c r="AM486" i="7"/>
  <c r="AH488" i="7"/>
  <c r="AC488" i="7"/>
  <c r="AL488" i="7" s="1"/>
  <c r="AM488" i="7"/>
  <c r="AH490" i="7"/>
  <c r="AC490" i="7"/>
  <c r="AL490" i="7" s="1"/>
  <c r="AM490" i="7"/>
  <c r="AH491" i="7"/>
  <c r="AC491" i="7"/>
  <c r="AL491" i="7" s="1"/>
  <c r="AM491" i="7"/>
  <c r="AH492" i="7"/>
  <c r="AC492" i="7"/>
  <c r="AL492" i="7" s="1"/>
  <c r="AM492" i="7"/>
  <c r="AH493" i="7"/>
  <c r="AC493" i="7"/>
  <c r="AL493" i="7" s="1"/>
  <c r="AM493" i="7"/>
  <c r="AH494" i="7"/>
  <c r="AC494" i="7"/>
  <c r="AL494" i="7" s="1"/>
  <c r="AM494" i="7"/>
  <c r="AH495" i="7"/>
  <c r="AC495" i="7"/>
  <c r="AL495" i="7" s="1"/>
  <c r="AM495" i="7"/>
  <c r="AH496" i="7"/>
  <c r="AC496" i="7"/>
  <c r="AL496" i="7" s="1"/>
  <c r="AM496" i="7"/>
  <c r="AH497" i="7"/>
  <c r="AC497" i="7"/>
  <c r="AL497" i="7" s="1"/>
  <c r="AM497" i="7"/>
  <c r="AH498" i="7"/>
  <c r="AC498" i="7"/>
  <c r="AL498" i="7" s="1"/>
  <c r="AM498" i="7"/>
  <c r="AH499" i="7"/>
  <c r="AC499" i="7"/>
  <c r="AL499" i="7" s="1"/>
  <c r="AM499" i="7"/>
  <c r="AH500" i="7"/>
  <c r="AC500" i="7"/>
  <c r="AL500" i="7" s="1"/>
  <c r="AM500" i="7"/>
  <c r="AH501" i="7"/>
  <c r="AC501" i="7"/>
  <c r="AL501" i="7" s="1"/>
  <c r="AM501" i="7"/>
  <c r="AH502" i="7"/>
  <c r="AC502" i="7"/>
  <c r="AL502" i="7" s="1"/>
  <c r="AM502" i="7"/>
  <c r="AH503" i="7"/>
  <c r="AC503" i="7"/>
  <c r="AL503" i="7" s="1"/>
  <c r="AM503" i="7"/>
  <c r="AH504" i="7"/>
  <c r="AC504" i="7"/>
  <c r="AL504" i="7" s="1"/>
  <c r="AM504" i="7"/>
  <c r="AH505" i="7"/>
  <c r="AC505" i="7"/>
  <c r="AL505" i="7" s="1"/>
  <c r="AM505" i="7"/>
  <c r="AH506" i="7"/>
  <c r="AC506" i="7"/>
  <c r="AL506" i="7" s="1"/>
  <c r="AM506" i="7"/>
  <c r="AH507" i="7"/>
  <c r="AC507" i="7"/>
  <c r="AL507" i="7" s="1"/>
  <c r="AM507" i="7"/>
  <c r="AH508" i="7"/>
  <c r="AC508" i="7"/>
  <c r="AL508" i="7" s="1"/>
  <c r="AM508" i="7"/>
  <c r="AH509" i="7"/>
  <c r="AC509" i="7"/>
  <c r="AL509" i="7" s="1"/>
  <c r="AM509" i="7"/>
  <c r="AH510" i="7"/>
  <c r="AC510" i="7"/>
  <c r="AL510" i="7" s="1"/>
  <c r="AM510" i="7"/>
  <c r="AH511" i="7"/>
  <c r="AC511" i="7"/>
  <c r="AL511" i="7" s="1"/>
  <c r="AM511" i="7"/>
  <c r="AH512" i="7"/>
  <c r="AC512" i="7"/>
  <c r="AL512" i="7" s="1"/>
  <c r="AM512" i="7"/>
  <c r="AH513" i="7"/>
  <c r="AC513" i="7"/>
  <c r="AL513" i="7" s="1"/>
  <c r="AM513" i="7"/>
  <c r="AH514" i="7"/>
  <c r="AC514" i="7"/>
  <c r="AL514" i="7" s="1"/>
  <c r="AM514" i="7"/>
  <c r="AH515" i="7"/>
  <c r="AC515" i="7"/>
  <c r="AL515" i="7" s="1"/>
  <c r="AM515" i="7"/>
  <c r="AH516" i="7"/>
  <c r="AC516" i="7"/>
  <c r="AL516" i="7" s="1"/>
  <c r="AM516" i="7"/>
  <c r="AH517" i="7"/>
  <c r="AC517" i="7"/>
  <c r="AL517" i="7" s="1"/>
  <c r="AM517" i="7"/>
  <c r="AH518" i="7"/>
  <c r="AC518" i="7"/>
  <c r="AL518" i="7" s="1"/>
  <c r="AM518" i="7"/>
  <c r="AH519" i="7"/>
  <c r="AC519" i="7"/>
  <c r="AL519" i="7" s="1"/>
  <c r="AM519" i="7"/>
  <c r="AH520" i="7"/>
  <c r="AC520" i="7"/>
  <c r="AL520" i="7" s="1"/>
  <c r="AM520" i="7"/>
  <c r="AH521" i="7"/>
  <c r="AC521" i="7"/>
  <c r="AL521" i="7" s="1"/>
  <c r="AM521" i="7"/>
  <c r="AH522" i="7"/>
  <c r="AC522" i="7"/>
  <c r="AL522" i="7" s="1"/>
  <c r="AM522" i="7"/>
  <c r="AH523" i="7"/>
  <c r="AC523" i="7"/>
  <c r="AL523" i="7" s="1"/>
  <c r="AM523" i="7"/>
  <c r="AH524" i="7"/>
  <c r="AC524" i="7"/>
  <c r="AL524" i="7" s="1"/>
  <c r="AM524" i="7"/>
  <c r="AH525" i="7"/>
  <c r="AC525" i="7"/>
  <c r="AL525" i="7" s="1"/>
  <c r="AM525" i="7"/>
  <c r="AH526" i="7"/>
  <c r="AC526" i="7"/>
  <c r="AL526" i="7" s="1"/>
  <c r="AM526" i="7"/>
  <c r="AH527" i="7"/>
  <c r="AC527" i="7"/>
  <c r="AL527" i="7" s="1"/>
  <c r="AM527" i="7"/>
  <c r="AH528" i="7"/>
  <c r="AC528" i="7"/>
  <c r="AL528" i="7" s="1"/>
  <c r="AM528" i="7"/>
  <c r="AH529" i="7"/>
  <c r="AC529" i="7"/>
  <c r="AL529" i="7" s="1"/>
  <c r="AM529" i="7"/>
  <c r="AH530" i="7"/>
  <c r="AC530" i="7"/>
  <c r="AL530" i="7" s="1"/>
  <c r="AM530" i="7"/>
  <c r="AH531" i="7"/>
  <c r="AC531" i="7"/>
  <c r="AL531" i="7" s="1"/>
  <c r="AM531" i="7"/>
  <c r="AH532" i="7"/>
  <c r="AC532" i="7"/>
  <c r="AL532" i="7" s="1"/>
  <c r="AM532" i="7"/>
  <c r="AH533" i="7"/>
  <c r="AC533" i="7"/>
  <c r="AL533" i="7" s="1"/>
  <c r="AM533" i="7"/>
  <c r="AH534" i="7"/>
  <c r="AC534" i="7"/>
  <c r="AL534" i="7" s="1"/>
  <c r="AM534" i="7"/>
  <c r="AH535" i="7"/>
  <c r="AC535" i="7"/>
  <c r="AL535" i="7" s="1"/>
  <c r="AM535" i="7"/>
  <c r="AH536" i="7"/>
  <c r="AC536" i="7"/>
  <c r="AL536" i="7" s="1"/>
  <c r="AM536" i="7"/>
  <c r="AH537" i="7"/>
  <c r="AC537" i="7"/>
  <c r="AL537" i="7" s="1"/>
  <c r="AM537" i="7"/>
  <c r="AH538" i="7"/>
  <c r="AC538" i="7"/>
  <c r="AL538" i="7" s="1"/>
  <c r="AM538" i="7"/>
  <c r="AH539" i="7"/>
  <c r="AC539" i="7"/>
  <c r="AL539" i="7" s="1"/>
  <c r="AM539" i="7"/>
  <c r="AH540" i="7"/>
  <c r="AC540" i="7"/>
  <c r="AL540" i="7" s="1"/>
  <c r="AM540" i="7"/>
  <c r="AH541" i="7"/>
  <c r="AC541" i="7"/>
  <c r="AL541" i="7" s="1"/>
  <c r="AM541" i="7"/>
  <c r="AH542" i="7"/>
  <c r="AC542" i="7"/>
  <c r="AL542" i="7" s="1"/>
  <c r="AM542" i="7"/>
  <c r="AH543" i="7"/>
  <c r="AC543" i="7"/>
  <c r="AL543" i="7" s="1"/>
  <c r="AM543" i="7"/>
  <c r="AH544" i="7"/>
  <c r="AC544" i="7"/>
  <c r="AL544" i="7" s="1"/>
  <c r="AM544" i="7"/>
  <c r="AH545" i="7"/>
  <c r="AC545" i="7"/>
  <c r="AL545" i="7" s="1"/>
  <c r="AM545" i="7"/>
  <c r="AH546" i="7"/>
  <c r="AC546" i="7"/>
  <c r="AL546" i="7" s="1"/>
  <c r="AM546" i="7"/>
  <c r="AH547" i="7"/>
  <c r="AC547" i="7"/>
  <c r="AL547" i="7" s="1"/>
  <c r="AM547" i="7"/>
  <c r="AH548" i="7"/>
  <c r="AC548" i="7"/>
  <c r="AL548" i="7" s="1"/>
  <c r="AM548" i="7"/>
  <c r="AH549" i="7"/>
  <c r="AC549" i="7"/>
  <c r="AL549" i="7" s="1"/>
  <c r="AM549" i="7"/>
  <c r="AH550" i="7"/>
  <c r="AC550" i="7"/>
  <c r="AL550" i="7" s="1"/>
  <c r="AM550" i="7"/>
  <c r="AH551" i="7"/>
  <c r="AC551" i="7"/>
  <c r="AL551" i="7" s="1"/>
  <c r="AM551" i="7"/>
  <c r="AH552" i="7"/>
  <c r="AC552" i="7"/>
  <c r="AL552" i="7" s="1"/>
  <c r="AM552" i="7"/>
  <c r="AH553" i="7"/>
  <c r="AC553" i="7"/>
  <c r="AL553" i="7" s="1"/>
  <c r="AM553" i="7"/>
  <c r="AH554" i="7"/>
  <c r="AC554" i="7"/>
  <c r="AL554" i="7" s="1"/>
  <c r="AM554" i="7"/>
  <c r="AH555" i="7"/>
  <c r="AC555" i="7"/>
  <c r="AL555" i="7" s="1"/>
  <c r="AM555" i="7"/>
  <c r="AH556" i="7"/>
  <c r="AC556" i="7"/>
  <c r="AL556" i="7" s="1"/>
  <c r="AM556" i="7"/>
  <c r="AH557" i="7"/>
  <c r="AC557" i="7"/>
  <c r="AL557" i="7" s="1"/>
  <c r="AM557" i="7"/>
  <c r="AH558" i="7"/>
  <c r="AC558" i="7"/>
  <c r="AL558" i="7" s="1"/>
  <c r="AM558" i="7"/>
  <c r="AH559" i="7"/>
  <c r="AC559" i="7"/>
  <c r="AL559" i="7" s="1"/>
  <c r="AM559" i="7"/>
  <c r="AH560" i="7"/>
  <c r="AC560" i="7"/>
  <c r="AL560" i="7" s="1"/>
  <c r="AM560" i="7"/>
  <c r="AH561" i="7"/>
  <c r="AC561" i="7"/>
  <c r="AL561" i="7" s="1"/>
  <c r="AM561" i="7"/>
  <c r="AH562" i="7"/>
  <c r="AC562" i="7"/>
  <c r="AL562" i="7" s="1"/>
  <c r="AM562" i="7"/>
  <c r="AH563" i="7"/>
  <c r="AC563" i="7"/>
  <c r="AL563" i="7" s="1"/>
  <c r="AM563" i="7"/>
  <c r="AH564" i="7"/>
  <c r="AC564" i="7"/>
  <c r="AL564" i="7" s="1"/>
  <c r="AM564" i="7"/>
  <c r="AH565" i="7"/>
  <c r="AC565" i="7"/>
  <c r="AL565" i="7" s="1"/>
  <c r="AM565" i="7"/>
  <c r="AH566" i="7"/>
  <c r="AC566" i="7"/>
  <c r="AL566" i="7" s="1"/>
  <c r="AM566" i="7"/>
  <c r="AH567" i="7"/>
  <c r="AC567" i="7"/>
  <c r="AL567" i="7" s="1"/>
  <c r="AM567" i="7"/>
  <c r="AH568" i="7"/>
  <c r="AC568" i="7"/>
  <c r="AL568" i="7" s="1"/>
  <c r="AM568" i="7"/>
  <c r="AH569" i="7"/>
  <c r="AC569" i="7"/>
  <c r="AL569" i="7" s="1"/>
  <c r="AM569" i="7"/>
  <c r="AH570" i="7"/>
  <c r="AC570" i="7"/>
  <c r="AL570" i="7" s="1"/>
  <c r="AM570" i="7"/>
  <c r="AH571" i="7"/>
  <c r="AC571" i="7"/>
  <c r="AL571" i="7" s="1"/>
  <c r="AM571" i="7"/>
  <c r="AH572" i="7"/>
  <c r="AC572" i="7"/>
  <c r="AL572" i="7" s="1"/>
  <c r="AM572" i="7"/>
  <c r="AH573" i="7"/>
  <c r="AC573" i="7"/>
  <c r="AL573" i="7" s="1"/>
  <c r="AM573" i="7"/>
  <c r="AH574" i="7"/>
  <c r="AC574" i="7"/>
  <c r="AL574" i="7" s="1"/>
  <c r="AM574" i="7"/>
  <c r="AH575" i="7"/>
  <c r="AC575" i="7"/>
  <c r="AL575" i="7" s="1"/>
  <c r="AM575" i="7"/>
  <c r="AH576" i="7"/>
  <c r="AC576" i="7"/>
  <c r="AL576" i="7" s="1"/>
  <c r="AM576" i="7"/>
  <c r="AH577" i="7"/>
  <c r="AC577" i="7"/>
  <c r="AL577" i="7" s="1"/>
  <c r="AM577" i="7"/>
  <c r="AH578" i="7"/>
  <c r="AC578" i="7"/>
  <c r="AL578" i="7" s="1"/>
  <c r="AM578" i="7"/>
  <c r="AH579" i="7"/>
  <c r="AC579" i="7"/>
  <c r="AL579" i="7" s="1"/>
  <c r="AM579" i="7"/>
  <c r="AH580" i="7"/>
  <c r="AC580" i="7"/>
  <c r="AL580" i="7" s="1"/>
  <c r="AM580" i="7"/>
  <c r="AH581" i="7"/>
  <c r="AC581" i="7"/>
  <c r="AL581" i="7" s="1"/>
  <c r="AM581" i="7"/>
  <c r="AH582" i="7"/>
  <c r="AC582" i="7"/>
  <c r="AL582" i="7" s="1"/>
  <c r="AM582" i="7"/>
  <c r="AH583" i="7"/>
  <c r="AC583" i="7"/>
  <c r="AL583" i="7" s="1"/>
  <c r="AM583" i="7"/>
  <c r="AH584" i="7"/>
  <c r="AC584" i="7"/>
  <c r="AL584" i="7" s="1"/>
  <c r="AM584" i="7"/>
  <c r="AH585" i="7"/>
  <c r="AC585" i="7"/>
  <c r="AL585" i="7" s="1"/>
  <c r="AM585" i="7"/>
  <c r="AH586" i="7"/>
  <c r="AC586" i="7"/>
  <c r="AL586" i="7" s="1"/>
  <c r="AM586" i="7"/>
  <c r="AH587" i="7"/>
  <c r="AC587" i="7"/>
  <c r="AL587" i="7" s="1"/>
  <c r="AM587" i="7"/>
  <c r="AH588" i="7"/>
  <c r="AC588" i="7"/>
  <c r="AL588" i="7" s="1"/>
  <c r="AM588" i="7"/>
  <c r="AH589" i="7"/>
  <c r="AC589" i="7"/>
  <c r="AL589" i="7" s="1"/>
  <c r="AM589" i="7"/>
  <c r="AH590" i="7"/>
  <c r="AC590" i="7"/>
  <c r="AL590" i="7" s="1"/>
  <c r="AM590" i="7"/>
  <c r="AH591" i="7"/>
  <c r="AC591" i="7"/>
  <c r="AL591" i="7" s="1"/>
  <c r="AM591" i="7"/>
  <c r="AH592" i="7"/>
  <c r="AC592" i="7"/>
  <c r="AL592" i="7" s="1"/>
  <c r="AM592" i="7"/>
  <c r="AH593" i="7"/>
  <c r="AC593" i="7"/>
  <c r="AL593" i="7" s="1"/>
  <c r="AM593" i="7"/>
  <c r="AH594" i="7"/>
  <c r="AC594" i="7"/>
  <c r="AL594" i="7" s="1"/>
  <c r="AM594" i="7"/>
  <c r="AH595" i="7"/>
  <c r="AC595" i="7"/>
  <c r="AL595" i="7" s="1"/>
  <c r="AM595" i="7"/>
  <c r="AH596" i="7"/>
  <c r="AC596" i="7"/>
  <c r="AL596" i="7" s="1"/>
  <c r="AM596" i="7"/>
  <c r="AH597" i="7"/>
  <c r="AC597" i="7"/>
  <c r="AL597" i="7" s="1"/>
  <c r="AM597" i="7"/>
  <c r="AH598" i="7"/>
  <c r="AC598" i="7"/>
  <c r="AL598" i="7" s="1"/>
  <c r="AM598" i="7"/>
  <c r="AH599" i="7"/>
  <c r="AC599" i="7"/>
  <c r="AL599" i="7" s="1"/>
  <c r="AM599" i="7"/>
  <c r="AH600" i="7"/>
  <c r="AC600" i="7"/>
  <c r="AL600" i="7" s="1"/>
  <c r="AM600" i="7"/>
  <c r="AH601" i="7"/>
  <c r="AC601" i="7"/>
  <c r="AL601" i="7" s="1"/>
  <c r="AM601" i="7"/>
  <c r="AH602" i="7"/>
  <c r="AC602" i="7"/>
  <c r="AL602" i="7" s="1"/>
  <c r="AM602" i="7"/>
  <c r="AH603" i="7"/>
  <c r="AC603" i="7"/>
  <c r="AL603" i="7" s="1"/>
  <c r="AM603" i="7"/>
  <c r="AH604" i="7"/>
  <c r="AC604" i="7"/>
  <c r="AL604" i="7" s="1"/>
  <c r="AM604" i="7"/>
  <c r="AH605" i="7"/>
  <c r="AC605" i="7"/>
  <c r="AL605" i="7" s="1"/>
  <c r="AM605" i="7"/>
  <c r="AH606" i="7"/>
  <c r="AC606" i="7"/>
  <c r="AL606" i="7" s="1"/>
  <c r="AM606" i="7"/>
  <c r="AH607" i="7"/>
  <c r="AC607" i="7"/>
  <c r="AL607" i="7" s="1"/>
  <c r="AM607" i="7"/>
  <c r="AH608" i="7"/>
  <c r="AC608" i="7"/>
  <c r="AL608" i="7" s="1"/>
  <c r="AM608" i="7"/>
  <c r="AH609" i="7"/>
  <c r="AC609" i="7"/>
  <c r="AL609" i="7" s="1"/>
  <c r="AM609" i="7"/>
  <c r="AH610" i="7"/>
  <c r="AC610" i="7"/>
  <c r="AL610" i="7" s="1"/>
  <c r="AM610" i="7"/>
  <c r="AH611" i="7"/>
  <c r="AC611" i="7"/>
  <c r="AL611" i="7" s="1"/>
  <c r="AM611" i="7"/>
  <c r="AH612" i="7"/>
  <c r="AC612" i="7"/>
  <c r="AL612" i="7" s="1"/>
  <c r="AM612" i="7"/>
  <c r="AH613" i="7"/>
  <c r="AC613" i="7"/>
  <c r="AL613" i="7" s="1"/>
  <c r="AM613" i="7"/>
  <c r="AH614" i="7"/>
  <c r="AC614" i="7"/>
  <c r="AL614" i="7" s="1"/>
  <c r="AM614" i="7"/>
  <c r="AH615" i="7"/>
  <c r="AC615" i="7"/>
  <c r="AL615" i="7" s="1"/>
  <c r="AM615" i="7"/>
  <c r="AH616" i="7"/>
  <c r="AC616" i="7"/>
  <c r="AL616" i="7" s="1"/>
  <c r="AM616" i="7"/>
  <c r="AH617" i="7"/>
  <c r="AC617" i="7"/>
  <c r="AL617" i="7" s="1"/>
  <c r="AM617" i="7"/>
  <c r="AH618" i="7"/>
  <c r="AC618" i="7"/>
  <c r="AL618" i="7" s="1"/>
  <c r="AM618" i="7"/>
  <c r="AH619" i="7"/>
  <c r="AC619" i="7"/>
  <c r="AL619" i="7" s="1"/>
  <c r="AM619" i="7"/>
  <c r="AH620" i="7"/>
  <c r="AC620" i="7"/>
  <c r="AL620" i="7" s="1"/>
  <c r="AM620" i="7"/>
  <c r="AH621" i="7"/>
  <c r="AC621" i="7"/>
  <c r="AL621" i="7" s="1"/>
  <c r="AM621" i="7"/>
  <c r="AH622" i="7"/>
  <c r="AC622" i="7"/>
  <c r="AL622" i="7" s="1"/>
  <c r="AM622" i="7"/>
  <c r="AH623" i="7"/>
  <c r="AC623" i="7"/>
  <c r="AL623" i="7" s="1"/>
  <c r="AM623" i="7"/>
  <c r="AH624" i="7"/>
  <c r="AC624" i="7"/>
  <c r="AL624" i="7" s="1"/>
  <c r="AM624" i="7"/>
  <c r="AH625" i="7"/>
  <c r="AC625" i="7"/>
  <c r="AL625" i="7" s="1"/>
  <c r="AM625" i="7"/>
  <c r="AH626" i="7"/>
  <c r="AC626" i="7"/>
  <c r="AL626" i="7" s="1"/>
  <c r="AM626" i="7"/>
  <c r="AH627" i="7"/>
  <c r="AC627" i="7"/>
  <c r="AL627" i="7" s="1"/>
  <c r="AM627" i="7"/>
  <c r="AH628" i="7"/>
  <c r="AC628" i="7"/>
  <c r="AL628" i="7" s="1"/>
  <c r="AM628" i="7"/>
  <c r="AH629" i="7"/>
  <c r="AC629" i="7"/>
  <c r="AL629" i="7" s="1"/>
  <c r="AM629" i="7"/>
  <c r="AH630" i="7"/>
  <c r="AC630" i="7"/>
  <c r="AL630" i="7" s="1"/>
  <c r="AM630" i="7"/>
  <c r="AH631" i="7"/>
  <c r="AC631" i="7"/>
  <c r="AL631" i="7" s="1"/>
  <c r="AM631" i="7"/>
  <c r="AH632" i="7"/>
  <c r="AC632" i="7"/>
  <c r="AL632" i="7" s="1"/>
  <c r="AM632" i="7"/>
  <c r="AH633" i="7"/>
  <c r="AC633" i="7"/>
  <c r="AL633" i="7" s="1"/>
  <c r="AM633" i="7"/>
  <c r="AH634" i="7"/>
  <c r="AC634" i="7"/>
  <c r="AL634" i="7" s="1"/>
  <c r="AM634" i="7"/>
  <c r="AH635" i="7"/>
  <c r="AC635" i="7"/>
  <c r="AL635" i="7" s="1"/>
  <c r="AM635" i="7"/>
  <c r="AH636" i="7"/>
  <c r="AC636" i="7"/>
  <c r="AL636" i="7" s="1"/>
  <c r="AM636" i="7"/>
  <c r="AH637" i="7"/>
  <c r="AC637" i="7"/>
  <c r="AL637" i="7" s="1"/>
  <c r="AM637" i="7"/>
  <c r="AH638" i="7"/>
  <c r="AC638" i="7"/>
  <c r="AL638" i="7" s="1"/>
  <c r="AM638" i="7"/>
  <c r="AH639" i="7"/>
  <c r="AC639" i="7"/>
  <c r="AL639" i="7" s="1"/>
  <c r="AM639" i="7"/>
  <c r="AH640" i="7"/>
  <c r="AC640" i="7"/>
  <c r="AL640" i="7" s="1"/>
  <c r="AM640" i="7"/>
  <c r="AH641" i="7"/>
  <c r="AC641" i="7"/>
  <c r="AL641" i="7" s="1"/>
  <c r="AM641" i="7"/>
  <c r="AH642" i="7"/>
  <c r="AC642" i="7"/>
  <c r="AL642" i="7" s="1"/>
  <c r="AM642" i="7"/>
  <c r="AH643" i="7"/>
  <c r="AC643" i="7"/>
  <c r="AL643" i="7" s="1"/>
  <c r="AM643" i="7"/>
  <c r="AH644" i="7"/>
  <c r="AC644" i="7"/>
  <c r="AL644" i="7" s="1"/>
  <c r="AM644" i="7"/>
  <c r="AH645" i="7"/>
  <c r="AC645" i="7"/>
  <c r="AL645" i="7" s="1"/>
  <c r="AM645" i="7"/>
  <c r="AH646" i="7"/>
  <c r="AC646" i="7"/>
  <c r="AL646" i="7" s="1"/>
  <c r="AM646" i="7"/>
  <c r="AH647" i="7"/>
  <c r="AC647" i="7"/>
  <c r="AL647" i="7" s="1"/>
  <c r="AM647" i="7"/>
  <c r="AH648" i="7"/>
  <c r="AC648" i="7"/>
  <c r="AL648" i="7" s="1"/>
  <c r="AM648" i="7"/>
  <c r="AH649" i="7"/>
  <c r="AC649" i="7"/>
  <c r="AL649" i="7" s="1"/>
  <c r="AM649" i="7"/>
  <c r="AH650" i="7"/>
  <c r="AC650" i="7"/>
  <c r="AL650" i="7" s="1"/>
  <c r="AM650" i="7"/>
  <c r="AH651" i="7"/>
  <c r="AC651" i="7"/>
  <c r="AL651" i="7" s="1"/>
  <c r="AM651" i="7"/>
  <c r="AH652" i="7"/>
  <c r="AC652" i="7"/>
  <c r="AL652" i="7" s="1"/>
  <c r="AM652" i="7"/>
  <c r="AH653" i="7"/>
  <c r="AC653" i="7"/>
  <c r="AL653" i="7" s="1"/>
  <c r="AM653" i="7"/>
  <c r="AH654" i="7"/>
  <c r="AC654" i="7"/>
  <c r="AL654" i="7" s="1"/>
  <c r="AM654" i="7"/>
  <c r="AH655" i="7"/>
  <c r="AC655" i="7"/>
  <c r="AL655" i="7" s="1"/>
  <c r="AM655" i="7"/>
  <c r="AH656" i="7"/>
  <c r="AC656" i="7"/>
  <c r="AL656" i="7" s="1"/>
  <c r="AM656" i="7"/>
  <c r="AH657" i="7"/>
  <c r="AC657" i="7"/>
  <c r="AL657" i="7" s="1"/>
  <c r="AM657" i="7"/>
  <c r="AH658" i="7"/>
  <c r="AC658" i="7"/>
  <c r="AL658" i="7" s="1"/>
  <c r="AM658" i="7"/>
  <c r="AH659" i="7"/>
  <c r="AC659" i="7"/>
  <c r="AL659" i="7" s="1"/>
  <c r="AM659" i="7"/>
  <c r="AH660" i="7"/>
  <c r="AC660" i="7"/>
  <c r="AL660" i="7" s="1"/>
  <c r="AM660" i="7"/>
  <c r="AH661" i="7"/>
  <c r="AC661" i="7"/>
  <c r="AL661" i="7" s="1"/>
  <c r="AM661" i="7"/>
  <c r="AH662" i="7"/>
  <c r="AC662" i="7"/>
  <c r="AL662" i="7" s="1"/>
  <c r="AM662" i="7"/>
  <c r="AH663" i="7"/>
  <c r="AC663" i="7"/>
  <c r="AL663" i="7" s="1"/>
  <c r="AM663" i="7"/>
  <c r="AH664" i="7"/>
  <c r="AC664" i="7"/>
  <c r="AL664" i="7" s="1"/>
  <c r="AM664" i="7"/>
  <c r="AH665" i="7"/>
  <c r="AC665" i="7"/>
  <c r="AL665" i="7" s="1"/>
  <c r="AM665" i="7"/>
  <c r="AH666" i="7"/>
  <c r="AC666" i="7"/>
  <c r="AL666" i="7" s="1"/>
  <c r="AM666" i="7"/>
  <c r="AH667" i="7"/>
  <c r="AC667" i="7"/>
  <c r="AL667" i="7" s="1"/>
  <c r="AM667" i="7"/>
  <c r="AH668" i="7"/>
  <c r="AC668" i="7"/>
  <c r="AL668" i="7" s="1"/>
  <c r="AM668" i="7"/>
  <c r="AH669" i="7"/>
  <c r="AC669" i="7"/>
  <c r="AL669" i="7" s="1"/>
  <c r="AM669" i="7"/>
  <c r="AH670" i="7"/>
  <c r="AC670" i="7"/>
  <c r="AL670" i="7" s="1"/>
  <c r="AM670" i="7"/>
  <c r="AH671" i="7"/>
  <c r="AC671" i="7"/>
  <c r="AL671" i="7" s="1"/>
  <c r="AM671" i="7"/>
  <c r="AH672" i="7"/>
  <c r="AC672" i="7"/>
  <c r="AL672" i="7" s="1"/>
  <c r="AM672" i="7"/>
  <c r="AH673" i="7"/>
  <c r="AC673" i="7"/>
  <c r="AL673" i="7" s="1"/>
  <c r="AM673" i="7"/>
  <c r="AH674" i="7"/>
  <c r="AC674" i="7"/>
  <c r="AL674" i="7" s="1"/>
  <c r="AM674" i="7"/>
  <c r="AH675" i="7"/>
  <c r="AC675" i="7"/>
  <c r="AL675" i="7" s="1"/>
  <c r="AM675" i="7"/>
  <c r="AH676" i="7"/>
  <c r="AC676" i="7"/>
  <c r="AL676" i="7" s="1"/>
  <c r="AM676" i="7"/>
  <c r="AH677" i="7"/>
  <c r="AC677" i="7"/>
  <c r="AL677" i="7" s="1"/>
  <c r="AM677" i="7"/>
  <c r="AH678" i="7"/>
  <c r="AC678" i="7"/>
  <c r="AL678" i="7" s="1"/>
  <c r="AM678" i="7"/>
  <c r="AH679" i="7"/>
  <c r="AC679" i="7"/>
  <c r="AL679" i="7" s="1"/>
  <c r="AM679" i="7"/>
  <c r="AH680" i="7"/>
  <c r="AC680" i="7"/>
  <c r="AL680" i="7" s="1"/>
  <c r="AM680" i="7"/>
  <c r="AH681" i="7"/>
  <c r="AC681" i="7"/>
  <c r="AL681" i="7" s="1"/>
  <c r="AM681" i="7"/>
  <c r="AH682" i="7"/>
  <c r="AC682" i="7"/>
  <c r="AL682" i="7" s="1"/>
  <c r="AM682" i="7"/>
  <c r="AH683" i="7"/>
  <c r="AC683" i="7"/>
  <c r="AL683" i="7" s="1"/>
  <c r="AM683" i="7"/>
  <c r="AH684" i="7"/>
  <c r="AC684" i="7"/>
  <c r="AL684" i="7" s="1"/>
  <c r="AM684" i="7"/>
  <c r="AH685" i="7"/>
  <c r="AC685" i="7"/>
  <c r="AL685" i="7" s="1"/>
  <c r="AM685" i="7"/>
  <c r="AH686" i="7"/>
  <c r="AC686" i="7"/>
  <c r="AL686" i="7" s="1"/>
  <c r="AM686" i="7"/>
  <c r="AH687" i="7"/>
  <c r="AC687" i="7"/>
  <c r="AL687" i="7" s="1"/>
  <c r="AM687" i="7"/>
  <c r="AH688" i="7"/>
  <c r="AC688" i="7"/>
  <c r="AL688" i="7" s="1"/>
  <c r="AM688" i="7"/>
  <c r="AH689" i="7"/>
  <c r="AC689" i="7"/>
  <c r="AL689" i="7" s="1"/>
  <c r="AM689" i="7"/>
  <c r="AH690" i="7"/>
  <c r="AC690" i="7"/>
  <c r="AL690" i="7" s="1"/>
  <c r="AM690" i="7"/>
  <c r="AH691" i="7"/>
  <c r="AC691" i="7"/>
  <c r="AL691" i="7" s="1"/>
  <c r="AM691" i="7"/>
  <c r="AH692" i="7"/>
  <c r="AC692" i="7"/>
  <c r="AL692" i="7" s="1"/>
  <c r="AM692" i="7"/>
  <c r="AH693" i="7"/>
  <c r="AC693" i="7"/>
  <c r="AL693" i="7" s="1"/>
  <c r="AM693" i="7"/>
  <c r="AH694" i="7"/>
  <c r="AC694" i="7"/>
  <c r="AL694" i="7" s="1"/>
  <c r="AM694" i="7"/>
  <c r="AH695" i="7"/>
  <c r="AC695" i="7"/>
  <c r="AL695" i="7" s="1"/>
  <c r="AM695" i="7"/>
  <c r="AH696" i="7"/>
  <c r="AC696" i="7"/>
  <c r="AL696" i="7" s="1"/>
  <c r="AM696" i="7"/>
  <c r="AH697" i="7"/>
  <c r="AC697" i="7"/>
  <c r="AL697" i="7" s="1"/>
  <c r="AM697" i="7"/>
  <c r="AH698" i="7"/>
  <c r="AC698" i="7"/>
  <c r="AL698" i="7" s="1"/>
  <c r="AM698" i="7"/>
  <c r="AH699" i="7"/>
  <c r="AC699" i="7"/>
  <c r="AL699" i="7" s="1"/>
  <c r="AM699" i="7"/>
  <c r="AH700" i="7"/>
  <c r="AC700" i="7"/>
  <c r="AL700" i="7" s="1"/>
  <c r="AM700" i="7"/>
  <c r="AH701" i="7"/>
  <c r="AC701" i="7"/>
  <c r="AL701" i="7" s="1"/>
  <c r="AM701" i="7"/>
  <c r="AH702" i="7"/>
  <c r="AC702" i="7"/>
  <c r="AL702" i="7" s="1"/>
  <c r="AM702" i="7"/>
  <c r="AH703" i="7"/>
  <c r="AC703" i="7"/>
  <c r="AL703" i="7" s="1"/>
  <c r="AM703" i="7"/>
  <c r="AH704" i="7"/>
  <c r="AC704" i="7"/>
  <c r="AL704" i="7" s="1"/>
  <c r="AM704" i="7"/>
  <c r="AH705" i="7"/>
  <c r="AC705" i="7"/>
  <c r="AL705" i="7" s="1"/>
  <c r="AM705" i="7"/>
  <c r="AH706" i="7"/>
  <c r="AC706" i="7"/>
  <c r="AL706" i="7" s="1"/>
  <c r="AM706" i="7"/>
  <c r="AH707" i="7"/>
  <c r="AC707" i="7"/>
  <c r="AL707" i="7" s="1"/>
  <c r="AM707" i="7"/>
  <c r="AH708" i="7"/>
  <c r="AC708" i="7"/>
  <c r="AL708" i="7" s="1"/>
  <c r="AM708" i="7"/>
  <c r="AH709" i="7"/>
  <c r="AC709" i="7"/>
  <c r="AL709" i="7" s="1"/>
  <c r="AM709" i="7"/>
  <c r="AH710" i="7"/>
  <c r="AC710" i="7"/>
  <c r="AL710" i="7" s="1"/>
  <c r="AM710" i="7"/>
  <c r="AH941" i="7"/>
  <c r="AC941" i="7"/>
  <c r="AL941" i="7" s="1"/>
  <c r="AM941" i="7"/>
  <c r="AH943" i="7"/>
  <c r="AC943" i="7"/>
  <c r="AL943" i="7" s="1"/>
  <c r="AM943" i="7"/>
  <c r="AH947" i="7"/>
  <c r="AC947" i="7"/>
  <c r="AL947" i="7" s="1"/>
  <c r="AM947" i="7"/>
  <c r="AH953" i="7"/>
  <c r="AC953" i="7"/>
  <c r="AL953" i="7" s="1"/>
  <c r="AM953" i="7"/>
  <c r="AH956" i="7"/>
  <c r="AC956" i="7"/>
  <c r="AL956" i="7" s="1"/>
  <c r="AM956" i="7"/>
  <c r="AH959" i="7"/>
  <c r="AC959" i="7"/>
  <c r="AL959" i="7" s="1"/>
  <c r="AM959" i="7"/>
  <c r="AH963" i="7"/>
  <c r="AC963" i="7"/>
  <c r="AL963" i="7" s="1"/>
  <c r="AM963" i="7"/>
  <c r="AH966" i="7"/>
  <c r="AC966" i="7"/>
  <c r="AL966" i="7" s="1"/>
  <c r="AM966" i="7"/>
  <c r="AH971" i="7"/>
  <c r="AC971" i="7"/>
  <c r="AL971" i="7" s="1"/>
  <c r="AM971" i="7"/>
  <c r="AH973" i="7"/>
  <c r="AC973" i="7"/>
  <c r="AL973" i="7" s="1"/>
  <c r="AM973" i="7"/>
  <c r="AH977" i="7"/>
  <c r="AC977" i="7"/>
  <c r="AL977" i="7" s="1"/>
  <c r="AM977" i="7"/>
  <c r="AH980" i="7"/>
  <c r="AC980" i="7"/>
  <c r="AL980" i="7" s="1"/>
  <c r="AM980" i="7"/>
  <c r="AH983" i="7"/>
  <c r="AC983" i="7"/>
  <c r="AL983" i="7" s="1"/>
  <c r="AM983" i="7"/>
  <c r="AH987" i="7"/>
  <c r="AC987" i="7"/>
  <c r="AL987" i="7" s="1"/>
  <c r="AM987" i="7"/>
  <c r="AH989" i="7"/>
  <c r="AC989" i="7"/>
  <c r="AL989" i="7" s="1"/>
  <c r="AM989" i="7"/>
  <c r="AH993" i="7"/>
  <c r="AC993" i="7"/>
  <c r="AL993" i="7" s="1"/>
  <c r="AM993" i="7"/>
  <c r="AH995" i="7"/>
  <c r="AC995" i="7"/>
  <c r="AL995" i="7" s="1"/>
  <c r="AM995" i="7"/>
  <c r="AH1000" i="7"/>
  <c r="AC1000" i="7"/>
  <c r="AL1000" i="7" s="1"/>
  <c r="AM1000" i="7"/>
  <c r="AH1003" i="7"/>
  <c r="AC1003" i="7"/>
  <c r="AL1003" i="7" s="1"/>
  <c r="AM1003" i="7"/>
  <c r="AH1007" i="7"/>
  <c r="AC1007" i="7"/>
  <c r="AL1007" i="7" s="1"/>
  <c r="AM1007" i="7"/>
  <c r="AH1009" i="7"/>
  <c r="AC1009" i="7"/>
  <c r="AL1009" i="7" s="1"/>
  <c r="AM1009" i="7"/>
  <c r="AH1012" i="7"/>
  <c r="AC1012" i="7"/>
  <c r="AL1012" i="7" s="1"/>
  <c r="AM1012" i="7"/>
  <c r="AH1014" i="7"/>
  <c r="AC1014" i="7"/>
  <c r="AL1014" i="7" s="1"/>
  <c r="AM1014" i="7"/>
  <c r="AH1019" i="7"/>
  <c r="AC1019" i="7"/>
  <c r="AL1019" i="7" s="1"/>
  <c r="AM1019" i="7"/>
  <c r="AH1021" i="7"/>
  <c r="AC1021" i="7"/>
  <c r="AL1021" i="7" s="1"/>
  <c r="AM1021" i="7"/>
  <c r="AH1024" i="7"/>
  <c r="AC1024" i="7"/>
  <c r="AL1024" i="7" s="1"/>
  <c r="AM1024" i="7"/>
  <c r="AH1027" i="7"/>
  <c r="AC1027" i="7"/>
  <c r="AL1027" i="7" s="1"/>
  <c r="AM1027" i="7"/>
  <c r="AH1029" i="7"/>
  <c r="AC1029" i="7"/>
  <c r="AL1029" i="7" s="1"/>
  <c r="AM1029" i="7"/>
  <c r="AH1032" i="7"/>
  <c r="AC1032" i="7"/>
  <c r="AL1032" i="7" s="1"/>
  <c r="AM1032" i="7"/>
  <c r="AH1034" i="7"/>
  <c r="AC1034" i="7"/>
  <c r="AL1034" i="7" s="1"/>
  <c r="AM1034" i="7"/>
  <c r="AH1037" i="7"/>
  <c r="AC1037" i="7"/>
  <c r="AL1037" i="7" s="1"/>
  <c r="AM1037" i="7"/>
  <c r="AH1039" i="7"/>
  <c r="AC1039" i="7"/>
  <c r="AL1039" i="7" s="1"/>
  <c r="AM1039" i="7"/>
  <c r="AH1042" i="7"/>
  <c r="AC1042" i="7"/>
  <c r="AL1042" i="7" s="1"/>
  <c r="AM1042" i="7"/>
  <c r="AH1043" i="7"/>
  <c r="AC1043" i="7"/>
  <c r="AL1043" i="7" s="1"/>
  <c r="AM1043" i="7"/>
  <c r="AH1046" i="7"/>
  <c r="AC1046" i="7"/>
  <c r="AL1046" i="7" s="1"/>
  <c r="AM1046" i="7"/>
  <c r="AH1047" i="7"/>
  <c r="AC1047" i="7"/>
  <c r="AL1047" i="7" s="1"/>
  <c r="AM1047" i="7"/>
  <c r="AH1051" i="7"/>
  <c r="AC1051" i="7"/>
  <c r="AL1051" i="7" s="1"/>
  <c r="AM1051" i="7"/>
  <c r="AH1053" i="7"/>
  <c r="AC1053" i="7"/>
  <c r="AL1053" i="7" s="1"/>
  <c r="AM1053" i="7"/>
  <c r="AH1054" i="7"/>
  <c r="AC1054" i="7"/>
  <c r="AL1054" i="7" s="1"/>
  <c r="AM1054" i="7"/>
  <c r="AH1055" i="7"/>
  <c r="AC1055" i="7"/>
  <c r="AL1055" i="7" s="1"/>
  <c r="AM1055" i="7"/>
  <c r="AH1056" i="7"/>
  <c r="AC1056" i="7"/>
  <c r="AL1056" i="7" s="1"/>
  <c r="AM1056" i="7"/>
  <c r="AH1058" i="7"/>
  <c r="AC1058" i="7"/>
  <c r="AL1058" i="7" s="1"/>
  <c r="AM1058" i="7"/>
  <c r="AH1060" i="7"/>
  <c r="AC1060" i="7"/>
  <c r="AL1060" i="7" s="1"/>
  <c r="AM1060" i="7"/>
  <c r="AH1061" i="7"/>
  <c r="AC1061" i="7"/>
  <c r="AL1061" i="7" s="1"/>
  <c r="AM1061" i="7"/>
  <c r="AH1063" i="7"/>
  <c r="AC1063" i="7"/>
  <c r="AL1063" i="7" s="1"/>
  <c r="AM1063" i="7"/>
  <c r="AH1064" i="7"/>
  <c r="AC1064" i="7"/>
  <c r="AL1064" i="7" s="1"/>
  <c r="AM1064" i="7"/>
  <c r="AH1065" i="7"/>
  <c r="AC1065" i="7"/>
  <c r="AL1065" i="7" s="1"/>
  <c r="AM1065" i="7"/>
  <c r="AH1067" i="7"/>
  <c r="AC1067" i="7"/>
  <c r="AL1067" i="7" s="1"/>
  <c r="AM1067" i="7"/>
  <c r="AH1070" i="7"/>
  <c r="AC1070" i="7"/>
  <c r="AL1070" i="7" s="1"/>
  <c r="AM1070" i="7"/>
  <c r="AH1071" i="7"/>
  <c r="AC1071" i="7"/>
  <c r="AL1071" i="7" s="1"/>
  <c r="AM1071" i="7"/>
  <c r="AH1073" i="7"/>
  <c r="AC1073" i="7"/>
  <c r="AL1073" i="7" s="1"/>
  <c r="AM1073" i="7"/>
  <c r="AH1074" i="7"/>
  <c r="AC1074" i="7"/>
  <c r="AL1074" i="7" s="1"/>
  <c r="AM1074" i="7"/>
  <c r="AH1075" i="7"/>
  <c r="AC1075" i="7"/>
  <c r="AL1075" i="7" s="1"/>
  <c r="AM1075" i="7"/>
  <c r="AH1076" i="7"/>
  <c r="AC1076" i="7"/>
  <c r="AL1076" i="7" s="1"/>
  <c r="AM1076" i="7"/>
  <c r="AH1078" i="7"/>
  <c r="AC1078" i="7"/>
  <c r="AL1078" i="7" s="1"/>
  <c r="AM1078" i="7"/>
  <c r="AH1080" i="7"/>
  <c r="AC1080" i="7"/>
  <c r="AL1080" i="7" s="1"/>
  <c r="AM1080" i="7"/>
  <c r="AH1082" i="7"/>
  <c r="AC1082" i="7"/>
  <c r="AL1082" i="7" s="1"/>
  <c r="AM1082" i="7"/>
  <c r="AH1085" i="7"/>
  <c r="AC1085" i="7"/>
  <c r="AL1085" i="7" s="1"/>
  <c r="AM1085" i="7"/>
  <c r="AH1087" i="7"/>
  <c r="AC1087" i="7"/>
  <c r="AL1087" i="7" s="1"/>
  <c r="AM1087" i="7"/>
  <c r="AH1089" i="7"/>
  <c r="AC1089" i="7"/>
  <c r="AL1089" i="7" s="1"/>
  <c r="AM1089" i="7"/>
  <c r="AH1092" i="7"/>
  <c r="AC1092" i="7"/>
  <c r="AL1092" i="7" s="1"/>
  <c r="AM1092" i="7"/>
  <c r="AH1095" i="7"/>
  <c r="AC1095" i="7"/>
  <c r="AL1095" i="7" s="1"/>
  <c r="AM1095" i="7"/>
  <c r="AH1098" i="7"/>
  <c r="AC1098" i="7"/>
  <c r="AL1098" i="7" s="1"/>
  <c r="AM1098" i="7"/>
  <c r="AH1100" i="7"/>
  <c r="AC1100" i="7"/>
  <c r="AL1100" i="7" s="1"/>
  <c r="AM1100" i="7"/>
  <c r="AH1103" i="7"/>
  <c r="AC1103" i="7"/>
  <c r="AL1103" i="7" s="1"/>
  <c r="AM1103" i="7"/>
  <c r="AH1107" i="7"/>
  <c r="AC1107" i="7"/>
  <c r="AL1107" i="7" s="1"/>
  <c r="AM1107" i="7"/>
  <c r="AH1109" i="7"/>
  <c r="AC1109" i="7"/>
  <c r="AL1109" i="7" s="1"/>
  <c r="AM1109" i="7"/>
  <c r="AH1111" i="7"/>
  <c r="AC1111" i="7"/>
  <c r="AL1111" i="7" s="1"/>
  <c r="AM1111" i="7"/>
  <c r="AH1113" i="7"/>
  <c r="AC1113" i="7"/>
  <c r="AL1113" i="7" s="1"/>
  <c r="AM1113" i="7"/>
  <c r="AH1115" i="7"/>
  <c r="AC1115" i="7"/>
  <c r="AL1115" i="7" s="1"/>
  <c r="AM1115" i="7"/>
  <c r="AH1118" i="7"/>
  <c r="AC1118" i="7"/>
  <c r="AL1118" i="7" s="1"/>
  <c r="AM1118" i="7"/>
  <c r="AH1120" i="7"/>
  <c r="AC1120" i="7"/>
  <c r="AL1120" i="7" s="1"/>
  <c r="AM1120" i="7"/>
  <c r="AH1122" i="7"/>
  <c r="AC1122" i="7"/>
  <c r="AL1122" i="7" s="1"/>
  <c r="AM1122" i="7"/>
  <c r="AH1126" i="7"/>
  <c r="AC1126" i="7"/>
  <c r="AL1126" i="7" s="1"/>
  <c r="AM1126" i="7"/>
  <c r="AH1128" i="7"/>
  <c r="AC1128" i="7"/>
  <c r="AL1128" i="7" s="1"/>
  <c r="AM1128" i="7"/>
  <c r="AH1134" i="7"/>
  <c r="AC1134" i="7"/>
  <c r="AL1134" i="7" s="1"/>
  <c r="AM1134" i="7"/>
  <c r="AH1136" i="7"/>
  <c r="AC1136" i="7"/>
  <c r="AL1136" i="7" s="1"/>
  <c r="AM1136" i="7"/>
  <c r="AH1138" i="7"/>
  <c r="AC1138" i="7"/>
  <c r="AL1138" i="7" s="1"/>
  <c r="AM1138" i="7"/>
  <c r="AH1140" i="7"/>
  <c r="AC1140" i="7"/>
  <c r="AL1140" i="7" s="1"/>
  <c r="AM1140" i="7"/>
  <c r="AH1145" i="7"/>
  <c r="AC1145" i="7"/>
  <c r="AL1145" i="7" s="1"/>
  <c r="AM1145" i="7"/>
  <c r="AH1146" i="7"/>
  <c r="AC1146" i="7"/>
  <c r="AL1146" i="7" s="1"/>
  <c r="AM1146" i="7"/>
  <c r="AH1149" i="7"/>
  <c r="AC1149" i="7"/>
  <c r="AL1149" i="7" s="1"/>
  <c r="AM1149" i="7"/>
  <c r="AH1151" i="7"/>
  <c r="AC1151" i="7"/>
  <c r="AL1151" i="7" s="1"/>
  <c r="AM1151" i="7"/>
  <c r="AH1152" i="7"/>
  <c r="AC1152" i="7"/>
  <c r="AL1152" i="7" s="1"/>
  <c r="AM1152" i="7"/>
  <c r="AH1153" i="7"/>
  <c r="AC1153" i="7"/>
  <c r="AL1153" i="7" s="1"/>
  <c r="AM1153" i="7"/>
  <c r="AH1155" i="7"/>
  <c r="AC1155" i="7"/>
  <c r="AL1155" i="7" s="1"/>
  <c r="AM1155" i="7"/>
  <c r="AH1158" i="7"/>
  <c r="AC1158" i="7"/>
  <c r="AL1158" i="7" s="1"/>
  <c r="AM1158" i="7"/>
  <c r="AH1160" i="7"/>
  <c r="AC1160" i="7"/>
  <c r="AL1160" i="7" s="1"/>
  <c r="AM1160" i="7"/>
  <c r="AH1163" i="7"/>
  <c r="AC1163" i="7"/>
  <c r="AL1163" i="7" s="1"/>
  <c r="AM1163" i="7"/>
  <c r="AH1164" i="7"/>
  <c r="AC1164" i="7"/>
  <c r="AL1164" i="7" s="1"/>
  <c r="AM1164" i="7"/>
  <c r="AH1167" i="7"/>
  <c r="AC1167" i="7"/>
  <c r="AL1167" i="7" s="1"/>
  <c r="AM1167" i="7"/>
  <c r="AH1169" i="7"/>
  <c r="AC1169" i="7"/>
  <c r="AL1169" i="7" s="1"/>
  <c r="AM1169" i="7"/>
  <c r="AH1171" i="7"/>
  <c r="AC1171" i="7"/>
  <c r="AL1171" i="7" s="1"/>
  <c r="AM1171" i="7"/>
  <c r="AH1174" i="7"/>
  <c r="AC1174" i="7"/>
  <c r="AL1174" i="7" s="1"/>
  <c r="AM1174" i="7"/>
  <c r="AH1176" i="7"/>
  <c r="AC1176" i="7"/>
  <c r="AL1176" i="7" s="1"/>
  <c r="AM1176" i="7"/>
  <c r="AH1178" i="7"/>
  <c r="AC1178" i="7"/>
  <c r="AL1178" i="7" s="1"/>
  <c r="AM1178" i="7"/>
  <c r="AH1179" i="7"/>
  <c r="AC1179" i="7"/>
  <c r="AL1179" i="7" s="1"/>
  <c r="AM1179" i="7"/>
  <c r="AH1180" i="7"/>
  <c r="AC1180" i="7"/>
  <c r="AL1180" i="7" s="1"/>
  <c r="AM1180" i="7"/>
  <c r="AH1183" i="7"/>
  <c r="AC1183" i="7"/>
  <c r="AL1183" i="7" s="1"/>
  <c r="AM1183" i="7"/>
  <c r="AH1184" i="7"/>
  <c r="AC1184" i="7"/>
  <c r="AL1184" i="7" s="1"/>
  <c r="AM1184" i="7"/>
  <c r="AH1187" i="7"/>
  <c r="AC1187" i="7"/>
  <c r="AL1187" i="7" s="1"/>
  <c r="AM1187" i="7"/>
  <c r="AH1188" i="7"/>
  <c r="AC1188" i="7"/>
  <c r="AL1188" i="7" s="1"/>
  <c r="AM1188" i="7"/>
  <c r="AH1191" i="7"/>
  <c r="AC1191" i="7"/>
  <c r="AL1191" i="7" s="1"/>
  <c r="AM1191" i="7"/>
  <c r="AH1194" i="7"/>
  <c r="AC1194" i="7"/>
  <c r="AL1194" i="7" s="1"/>
  <c r="AM1194" i="7"/>
  <c r="AH1197" i="7"/>
  <c r="AC1197" i="7"/>
  <c r="AL1197" i="7" s="1"/>
  <c r="AM1197" i="7"/>
  <c r="AH1200" i="7"/>
  <c r="AC1200" i="7"/>
  <c r="AL1200" i="7" s="1"/>
  <c r="AM1200" i="7"/>
  <c r="AH1203" i="7"/>
  <c r="AC1203" i="7"/>
  <c r="AL1203" i="7" s="1"/>
  <c r="AM1203" i="7"/>
  <c r="AH1204" i="7"/>
  <c r="AC1204" i="7"/>
  <c r="AL1204" i="7" s="1"/>
  <c r="AM1204" i="7"/>
  <c r="AH1206" i="7"/>
  <c r="AC1206" i="7"/>
  <c r="AL1206" i="7" s="1"/>
  <c r="AM1206" i="7"/>
  <c r="AH1207" i="7"/>
  <c r="AC1207" i="7"/>
  <c r="AL1207" i="7" s="1"/>
  <c r="AM1207" i="7"/>
  <c r="AH711" i="7"/>
  <c r="AC711" i="7"/>
  <c r="AL711" i="7" s="1"/>
  <c r="AM711" i="7"/>
  <c r="AH712" i="7"/>
  <c r="AC712" i="7"/>
  <c r="AL712" i="7" s="1"/>
  <c r="AM712" i="7"/>
  <c r="AH713" i="7"/>
  <c r="AC713" i="7"/>
  <c r="AL713" i="7" s="1"/>
  <c r="AM713" i="7"/>
  <c r="AH714" i="7"/>
  <c r="AC714" i="7"/>
  <c r="AL714" i="7" s="1"/>
  <c r="AM714" i="7"/>
  <c r="AH715" i="7"/>
  <c r="AC715" i="7"/>
  <c r="AL715" i="7" s="1"/>
  <c r="AM715" i="7"/>
  <c r="AH716" i="7"/>
  <c r="AC716" i="7"/>
  <c r="AL716" i="7" s="1"/>
  <c r="AM716" i="7"/>
  <c r="AH717" i="7"/>
  <c r="AC717" i="7"/>
  <c r="AL717" i="7" s="1"/>
  <c r="AM717" i="7"/>
  <c r="AH718" i="7"/>
  <c r="AC718" i="7"/>
  <c r="AL718" i="7" s="1"/>
  <c r="AM718" i="7"/>
  <c r="AH719" i="7"/>
  <c r="AC719" i="7"/>
  <c r="AL719" i="7" s="1"/>
  <c r="AM719" i="7"/>
  <c r="AH720" i="7"/>
  <c r="AC720" i="7"/>
  <c r="AL720" i="7" s="1"/>
  <c r="AM720" i="7"/>
  <c r="AH721" i="7"/>
  <c r="AC721" i="7"/>
  <c r="AL721" i="7" s="1"/>
  <c r="AM721" i="7"/>
  <c r="AH722" i="7"/>
  <c r="AC722" i="7"/>
  <c r="AL722" i="7" s="1"/>
  <c r="AM722" i="7"/>
  <c r="AH723" i="7"/>
  <c r="AC723" i="7"/>
  <c r="AL723" i="7" s="1"/>
  <c r="AM723" i="7"/>
  <c r="AH724" i="7"/>
  <c r="AC724" i="7"/>
  <c r="AL724" i="7" s="1"/>
  <c r="AM724" i="7"/>
  <c r="AH725" i="7"/>
  <c r="AC725" i="7"/>
  <c r="AL725" i="7" s="1"/>
  <c r="AM725" i="7"/>
  <c r="AH726" i="7"/>
  <c r="AC726" i="7"/>
  <c r="AL726" i="7" s="1"/>
  <c r="AM726" i="7"/>
  <c r="AH727" i="7"/>
  <c r="AC727" i="7"/>
  <c r="AL727" i="7" s="1"/>
  <c r="AM727" i="7"/>
  <c r="AH728" i="7"/>
  <c r="AC728" i="7"/>
  <c r="AL728" i="7" s="1"/>
  <c r="AM728" i="7"/>
  <c r="AH729" i="7"/>
  <c r="AC729" i="7"/>
  <c r="AL729" i="7" s="1"/>
  <c r="AM729" i="7"/>
  <c r="AH730" i="7"/>
  <c r="AC730" i="7"/>
  <c r="AL730" i="7" s="1"/>
  <c r="AM730" i="7"/>
  <c r="AH731" i="7"/>
  <c r="AC731" i="7"/>
  <c r="AL731" i="7" s="1"/>
  <c r="AM731" i="7"/>
  <c r="AH732" i="7"/>
  <c r="AC732" i="7"/>
  <c r="AL732" i="7" s="1"/>
  <c r="AM732" i="7"/>
  <c r="AH733" i="7"/>
  <c r="AC733" i="7"/>
  <c r="AL733" i="7" s="1"/>
  <c r="AM733" i="7"/>
  <c r="AH734" i="7"/>
  <c r="AC734" i="7"/>
  <c r="AL734" i="7" s="1"/>
  <c r="AM734" i="7"/>
  <c r="AH735" i="7"/>
  <c r="AC735" i="7"/>
  <c r="AL735" i="7" s="1"/>
  <c r="AM735" i="7"/>
  <c r="AH736" i="7"/>
  <c r="AC736" i="7"/>
  <c r="AL736" i="7" s="1"/>
  <c r="AM736" i="7"/>
  <c r="AH737" i="7"/>
  <c r="AC737" i="7"/>
  <c r="AL737" i="7" s="1"/>
  <c r="AM737" i="7"/>
  <c r="AH738" i="7"/>
  <c r="AC738" i="7"/>
  <c r="AL738" i="7" s="1"/>
  <c r="AM738" i="7"/>
  <c r="AH739" i="7"/>
  <c r="AC739" i="7"/>
  <c r="AL739" i="7" s="1"/>
  <c r="AM739" i="7"/>
  <c r="AH740" i="7"/>
  <c r="AC740" i="7"/>
  <c r="AL740" i="7" s="1"/>
  <c r="AM740" i="7"/>
  <c r="AH741" i="7"/>
  <c r="AC741" i="7"/>
  <c r="AL741" i="7" s="1"/>
  <c r="AM741" i="7"/>
  <c r="AH742" i="7"/>
  <c r="AC742" i="7"/>
  <c r="AL742" i="7" s="1"/>
  <c r="AM742" i="7"/>
  <c r="AH743" i="7"/>
  <c r="AC743" i="7"/>
  <c r="AL743" i="7" s="1"/>
  <c r="AM743" i="7"/>
  <c r="AH744" i="7"/>
  <c r="AC744" i="7"/>
  <c r="AL744" i="7" s="1"/>
  <c r="AM744" i="7"/>
  <c r="AH745" i="7"/>
  <c r="AC745" i="7"/>
  <c r="AL745" i="7" s="1"/>
  <c r="AM745" i="7"/>
  <c r="AH746" i="7"/>
  <c r="AC746" i="7"/>
  <c r="AL746" i="7" s="1"/>
  <c r="AM746" i="7"/>
  <c r="AH747" i="7"/>
  <c r="AC747" i="7"/>
  <c r="AL747" i="7" s="1"/>
  <c r="AM747" i="7"/>
  <c r="AH748" i="7"/>
  <c r="AC748" i="7"/>
  <c r="AL748" i="7" s="1"/>
  <c r="AM748" i="7"/>
  <c r="AH749" i="7"/>
  <c r="AC749" i="7"/>
  <c r="AL749" i="7" s="1"/>
  <c r="AM749" i="7"/>
  <c r="AH750" i="7"/>
  <c r="AC750" i="7"/>
  <c r="AL750" i="7" s="1"/>
  <c r="AM750" i="7"/>
  <c r="AH751" i="7"/>
  <c r="AC751" i="7"/>
  <c r="AL751" i="7" s="1"/>
  <c r="AM751" i="7"/>
  <c r="AH752" i="7"/>
  <c r="AC752" i="7"/>
  <c r="AL752" i="7" s="1"/>
  <c r="AM752" i="7"/>
  <c r="AH753" i="7"/>
  <c r="AC753" i="7"/>
  <c r="AL753" i="7" s="1"/>
  <c r="AM753" i="7"/>
  <c r="AH754" i="7"/>
  <c r="AC754" i="7"/>
  <c r="AL754" i="7" s="1"/>
  <c r="AM754" i="7"/>
  <c r="AH755" i="7"/>
  <c r="AC755" i="7"/>
  <c r="AL755" i="7" s="1"/>
  <c r="AM755" i="7"/>
  <c r="AH756" i="7"/>
  <c r="AC756" i="7"/>
  <c r="AL756" i="7" s="1"/>
  <c r="AM756" i="7"/>
  <c r="AH757" i="7"/>
  <c r="AC757" i="7"/>
  <c r="AL757" i="7" s="1"/>
  <c r="AM757" i="7"/>
  <c r="AH758" i="7"/>
  <c r="AC758" i="7"/>
  <c r="AL758" i="7" s="1"/>
  <c r="AM758" i="7"/>
  <c r="AH759" i="7"/>
  <c r="AC759" i="7"/>
  <c r="AL759" i="7" s="1"/>
  <c r="AM759" i="7"/>
  <c r="AH760" i="7"/>
  <c r="AC760" i="7"/>
  <c r="AL760" i="7" s="1"/>
  <c r="AM760" i="7"/>
  <c r="AH761" i="7"/>
  <c r="AC761" i="7"/>
  <c r="AL761" i="7" s="1"/>
  <c r="AM761" i="7"/>
  <c r="AH762" i="7"/>
  <c r="AC762" i="7"/>
  <c r="AL762" i="7" s="1"/>
  <c r="AM762" i="7"/>
  <c r="AH763" i="7"/>
  <c r="AC763" i="7"/>
  <c r="AL763" i="7" s="1"/>
  <c r="AM763" i="7"/>
  <c r="AH764" i="7"/>
  <c r="AC764" i="7"/>
  <c r="AL764" i="7" s="1"/>
  <c r="AM764" i="7"/>
  <c r="AH765" i="7"/>
  <c r="AC765" i="7"/>
  <c r="AL765" i="7" s="1"/>
  <c r="AM765" i="7"/>
  <c r="AH766" i="7"/>
  <c r="AC766" i="7"/>
  <c r="AL766" i="7" s="1"/>
  <c r="AM766" i="7"/>
  <c r="AH767" i="7"/>
  <c r="AC767" i="7"/>
  <c r="AL767" i="7" s="1"/>
  <c r="AM767" i="7"/>
  <c r="AH768" i="7"/>
  <c r="AC768" i="7"/>
  <c r="AL768" i="7" s="1"/>
  <c r="AM768" i="7"/>
  <c r="AH769" i="7"/>
  <c r="AC769" i="7"/>
  <c r="AL769" i="7" s="1"/>
  <c r="AM769" i="7"/>
  <c r="AH770" i="7"/>
  <c r="AC770" i="7"/>
  <c r="AL770" i="7" s="1"/>
  <c r="AM770" i="7"/>
  <c r="AH771" i="7"/>
  <c r="AC771" i="7"/>
  <c r="AL771" i="7" s="1"/>
  <c r="AM771" i="7"/>
  <c r="AH772" i="7"/>
  <c r="AC772" i="7"/>
  <c r="AL772" i="7" s="1"/>
  <c r="AM772" i="7"/>
  <c r="AH773" i="7"/>
  <c r="AC773" i="7"/>
  <c r="AL773" i="7" s="1"/>
  <c r="AM773" i="7"/>
  <c r="AH774" i="7"/>
  <c r="AC774" i="7"/>
  <c r="AL774" i="7" s="1"/>
  <c r="AM774" i="7"/>
  <c r="AH775" i="7"/>
  <c r="AC775" i="7"/>
  <c r="AL775" i="7" s="1"/>
  <c r="AM775" i="7"/>
  <c r="AH776" i="7"/>
  <c r="AC776" i="7"/>
  <c r="AL776" i="7" s="1"/>
  <c r="AM776" i="7"/>
  <c r="AH777" i="7"/>
  <c r="AC777" i="7"/>
  <c r="AL777" i="7" s="1"/>
  <c r="AM777" i="7"/>
  <c r="AH778" i="7"/>
  <c r="AC778" i="7"/>
  <c r="AL778" i="7" s="1"/>
  <c r="AM778" i="7"/>
  <c r="AH779" i="7"/>
  <c r="AC779" i="7"/>
  <c r="AL779" i="7" s="1"/>
  <c r="AM779" i="7"/>
  <c r="AH780" i="7"/>
  <c r="AC780" i="7"/>
  <c r="AL780" i="7" s="1"/>
  <c r="AM780" i="7"/>
  <c r="AH781" i="7"/>
  <c r="AC781" i="7"/>
  <c r="AL781" i="7" s="1"/>
  <c r="AM781" i="7"/>
  <c r="AH782" i="7"/>
  <c r="AC782" i="7"/>
  <c r="AL782" i="7" s="1"/>
  <c r="AM782" i="7"/>
  <c r="AH783" i="7"/>
  <c r="AC783" i="7"/>
  <c r="AL783" i="7" s="1"/>
  <c r="AM783" i="7"/>
  <c r="AH784" i="7"/>
  <c r="AC784" i="7"/>
  <c r="AL784" i="7" s="1"/>
  <c r="AM784" i="7"/>
  <c r="AH865" i="7"/>
  <c r="AC865" i="7"/>
  <c r="AL865" i="7" s="1"/>
  <c r="AM865" i="7"/>
  <c r="AH869" i="7"/>
  <c r="AC869" i="7"/>
  <c r="AL869" i="7" s="1"/>
  <c r="AM869" i="7"/>
  <c r="AH874" i="7"/>
  <c r="AC874" i="7"/>
  <c r="AL874" i="7" s="1"/>
  <c r="AM874" i="7"/>
  <c r="AH877" i="7"/>
  <c r="AC877" i="7"/>
  <c r="AL877" i="7" s="1"/>
  <c r="AM877" i="7"/>
  <c r="AH1520" i="7"/>
  <c r="AC1520" i="7"/>
  <c r="AL1520" i="7" s="1"/>
  <c r="AM1520" i="7"/>
  <c r="AH1541" i="7"/>
  <c r="AC1541" i="7"/>
  <c r="AL1541" i="7" s="1"/>
  <c r="AM1541" i="7"/>
  <c r="AH1557" i="7"/>
  <c r="AC1557" i="7"/>
  <c r="AL1557" i="7" s="1"/>
  <c r="AM1557" i="7"/>
  <c r="AH1563" i="7"/>
  <c r="AC1563" i="7"/>
  <c r="AL1563" i="7" s="1"/>
  <c r="AM1563" i="7"/>
  <c r="AH1571" i="7"/>
  <c r="AC1571" i="7"/>
  <c r="AL1571" i="7" s="1"/>
  <c r="AM1571" i="7"/>
  <c r="AH1578" i="7"/>
  <c r="AC1578" i="7"/>
  <c r="AL1578" i="7" s="1"/>
  <c r="AM1578" i="7"/>
  <c r="AH1585" i="7"/>
  <c r="AC1585" i="7"/>
  <c r="AL1585" i="7" s="1"/>
  <c r="AM1585" i="7"/>
  <c r="AH1592" i="7"/>
  <c r="AC1592" i="7"/>
  <c r="AL1592" i="7" s="1"/>
  <c r="AM1592" i="7"/>
  <c r="AH1595" i="7"/>
  <c r="AC1595" i="7"/>
  <c r="AL1595" i="7" s="1"/>
  <c r="AM1595" i="7"/>
  <c r="AH1606" i="7"/>
  <c r="AC1606" i="7"/>
  <c r="AL1606" i="7" s="1"/>
  <c r="AM1606" i="7"/>
  <c r="AH1617" i="7"/>
  <c r="AC1617" i="7"/>
  <c r="AL1617" i="7" s="1"/>
  <c r="AM1617" i="7"/>
  <c r="AH1627" i="7"/>
  <c r="AC1627" i="7"/>
  <c r="AL1627" i="7" s="1"/>
  <c r="AM1627" i="7"/>
  <c r="AH1637" i="7"/>
  <c r="AC1637" i="7"/>
  <c r="AL1637" i="7" s="1"/>
  <c r="AM1637" i="7"/>
  <c r="AH1642" i="7"/>
  <c r="AC1642" i="7"/>
  <c r="AL1642" i="7" s="1"/>
  <c r="AM1642" i="7"/>
  <c r="AH1646" i="7"/>
  <c r="AC1646" i="7"/>
  <c r="AL1646" i="7" s="1"/>
  <c r="AM1646" i="7"/>
  <c r="AH1649" i="7"/>
  <c r="AC1649" i="7"/>
  <c r="AL1649" i="7" s="1"/>
  <c r="AM1649" i="7"/>
  <c r="AH1652" i="7"/>
  <c r="AC1652" i="7"/>
  <c r="AL1652" i="7" s="1"/>
  <c r="AM1652" i="7"/>
  <c r="AH1659" i="7"/>
  <c r="AC1659" i="7"/>
  <c r="AL1659" i="7" s="1"/>
  <c r="AM1659" i="7"/>
  <c r="AH1665" i="7"/>
  <c r="AC1665" i="7"/>
  <c r="AL1665" i="7" s="1"/>
  <c r="AM1665" i="7"/>
  <c r="AH1670" i="7"/>
  <c r="AC1670" i="7"/>
  <c r="AL1670" i="7" s="1"/>
  <c r="AM1670" i="7"/>
  <c r="AH1677" i="7"/>
  <c r="AC1677" i="7"/>
  <c r="AL1677" i="7" s="1"/>
  <c r="AM1677" i="7"/>
  <c r="AH1680" i="7"/>
  <c r="AC1680" i="7"/>
  <c r="AL1680" i="7" s="1"/>
  <c r="AM1680" i="7"/>
  <c r="AH1684" i="7"/>
  <c r="AC1684" i="7"/>
  <c r="AL1684" i="7" s="1"/>
  <c r="AM1684" i="7"/>
  <c r="AH1692" i="7"/>
  <c r="AC1692" i="7"/>
  <c r="AL1692" i="7" s="1"/>
  <c r="AM1692" i="7"/>
  <c r="AH1695" i="7"/>
  <c r="AC1695" i="7"/>
  <c r="AL1695" i="7" s="1"/>
  <c r="AM1695" i="7"/>
  <c r="AH1697" i="7"/>
  <c r="AC1697" i="7"/>
  <c r="AL1697" i="7" s="1"/>
  <c r="AM1697" i="7"/>
  <c r="AH1713" i="7"/>
  <c r="AC1713" i="7"/>
  <c r="AL1713" i="7" s="1"/>
  <c r="AM1713" i="7"/>
  <c r="AH1727" i="7"/>
  <c r="AC1727" i="7"/>
  <c r="AL1727" i="7" s="1"/>
  <c r="AM1727" i="7"/>
  <c r="AH1731" i="7"/>
  <c r="AC1731" i="7"/>
  <c r="AL1731" i="7" s="1"/>
  <c r="AM1731" i="7"/>
  <c r="AH1735" i="7"/>
  <c r="AC1735" i="7"/>
  <c r="AL1735" i="7" s="1"/>
  <c r="AM1735" i="7"/>
  <c r="AH1748" i="7"/>
  <c r="AC1748" i="7"/>
  <c r="AL1748" i="7" s="1"/>
  <c r="AM1748" i="7"/>
  <c r="AH910" i="7"/>
  <c r="AC910" i="7"/>
  <c r="AL910" i="7" s="1"/>
  <c r="AM910" i="7"/>
  <c r="AH912" i="7"/>
  <c r="AC912" i="7"/>
  <c r="AL912" i="7" s="1"/>
  <c r="AM912" i="7"/>
  <c r="AH914" i="7"/>
  <c r="AC914" i="7"/>
  <c r="AL914" i="7" s="1"/>
  <c r="AM914" i="7"/>
  <c r="AH915" i="7"/>
  <c r="AC915" i="7"/>
  <c r="AL915" i="7" s="1"/>
  <c r="AM915" i="7"/>
  <c r="AH916" i="7"/>
  <c r="AC916" i="7"/>
  <c r="AL916" i="7" s="1"/>
  <c r="AM916" i="7"/>
  <c r="AH920" i="7"/>
  <c r="AC920" i="7"/>
  <c r="AL920" i="7" s="1"/>
  <c r="AM920" i="7"/>
  <c r="AH922" i="7"/>
  <c r="AC922" i="7"/>
  <c r="AL922" i="7" s="1"/>
  <c r="AM922" i="7"/>
  <c r="AH929" i="7"/>
  <c r="AC929" i="7"/>
  <c r="AL929" i="7" s="1"/>
  <c r="AM929" i="7"/>
  <c r="AH930" i="7"/>
  <c r="AC930" i="7"/>
  <c r="AL930" i="7" s="1"/>
  <c r="AM930" i="7"/>
  <c r="AH932" i="7"/>
  <c r="AC932" i="7"/>
  <c r="AL932" i="7" s="1"/>
  <c r="AM932" i="7"/>
  <c r="AH934" i="7"/>
  <c r="AC934" i="7"/>
  <c r="AL934" i="7" s="1"/>
  <c r="AM934" i="7"/>
  <c r="AH937" i="7"/>
  <c r="AC937" i="7"/>
  <c r="AL937" i="7" s="1"/>
  <c r="AM937" i="7"/>
  <c r="AH938" i="7"/>
  <c r="AC938" i="7"/>
  <c r="AL938" i="7" s="1"/>
  <c r="AM938" i="7"/>
  <c r="AH939" i="7"/>
  <c r="AC939" i="7"/>
  <c r="AL939" i="7" s="1"/>
  <c r="AM939" i="7"/>
  <c r="AH942" i="7"/>
  <c r="AC942" i="7"/>
  <c r="AL942" i="7" s="1"/>
  <c r="AM942" i="7"/>
  <c r="AH945" i="7"/>
  <c r="AC945" i="7"/>
  <c r="AL945" i="7" s="1"/>
  <c r="AM945" i="7"/>
  <c r="AH948" i="7"/>
  <c r="AC948" i="7"/>
  <c r="AL948" i="7" s="1"/>
  <c r="AM948" i="7"/>
  <c r="AH950" i="7"/>
  <c r="AC950" i="7"/>
  <c r="AL950" i="7" s="1"/>
  <c r="AM950" i="7"/>
  <c r="AH954" i="7"/>
  <c r="AC954" i="7"/>
  <c r="AL954" i="7" s="1"/>
  <c r="AM954" i="7"/>
  <c r="AH958" i="7"/>
  <c r="AC958" i="7"/>
  <c r="AL958" i="7" s="1"/>
  <c r="AM958" i="7"/>
  <c r="AH961" i="7"/>
  <c r="AC961" i="7"/>
  <c r="AL961" i="7" s="1"/>
  <c r="AM961" i="7"/>
  <c r="AH965" i="7"/>
  <c r="AC965" i="7"/>
  <c r="AL965" i="7" s="1"/>
  <c r="AM965" i="7"/>
  <c r="AH967" i="7"/>
  <c r="AC967" i="7"/>
  <c r="AL967" i="7" s="1"/>
  <c r="AM967" i="7"/>
  <c r="AH968" i="7"/>
  <c r="AC968" i="7"/>
  <c r="AL968" i="7" s="1"/>
  <c r="AM968" i="7"/>
  <c r="AH970" i="7"/>
  <c r="AC970" i="7"/>
  <c r="AL970" i="7" s="1"/>
  <c r="AM970" i="7"/>
  <c r="AH972" i="7"/>
  <c r="AC972" i="7"/>
  <c r="AL972" i="7" s="1"/>
  <c r="AM972" i="7"/>
  <c r="AH975" i="7"/>
  <c r="AC975" i="7"/>
  <c r="AL975" i="7" s="1"/>
  <c r="AM975" i="7"/>
  <c r="AH976" i="7"/>
  <c r="AC976" i="7"/>
  <c r="AL976" i="7" s="1"/>
  <c r="AM976" i="7"/>
  <c r="AH978" i="7"/>
  <c r="AC978" i="7"/>
  <c r="AL978" i="7" s="1"/>
  <c r="AM978" i="7"/>
  <c r="AH979" i="7"/>
  <c r="AC979" i="7"/>
  <c r="AL979" i="7" s="1"/>
  <c r="AM979" i="7"/>
  <c r="AH981" i="7"/>
  <c r="AC981" i="7"/>
  <c r="AL981" i="7" s="1"/>
  <c r="AM981" i="7"/>
  <c r="AH982" i="7"/>
  <c r="AC982" i="7"/>
  <c r="AL982" i="7" s="1"/>
  <c r="AM982" i="7"/>
  <c r="AH985" i="7"/>
  <c r="AC985" i="7"/>
  <c r="AL985" i="7" s="1"/>
  <c r="AM985" i="7"/>
  <c r="AH990" i="7"/>
  <c r="AC990" i="7"/>
  <c r="AL990" i="7" s="1"/>
  <c r="AM990" i="7"/>
  <c r="AH992" i="7"/>
  <c r="AC992" i="7"/>
  <c r="AL992" i="7" s="1"/>
  <c r="AM992" i="7"/>
  <c r="AH997" i="7"/>
  <c r="AC997" i="7"/>
  <c r="AL997" i="7" s="1"/>
  <c r="AM997" i="7"/>
  <c r="AH999" i="7"/>
  <c r="AC999" i="7"/>
  <c r="AL999" i="7" s="1"/>
  <c r="AM999" i="7"/>
  <c r="AH1002" i="7"/>
  <c r="AC1002" i="7"/>
  <c r="AL1002" i="7" s="1"/>
  <c r="AM1002" i="7"/>
  <c r="AH1004" i="7"/>
  <c r="AC1004" i="7"/>
  <c r="AL1004" i="7" s="1"/>
  <c r="AM1004" i="7"/>
  <c r="AH1006" i="7"/>
  <c r="AC1006" i="7"/>
  <c r="AL1006" i="7" s="1"/>
  <c r="AM1006" i="7"/>
  <c r="AH1008" i="7"/>
  <c r="AC1008" i="7"/>
  <c r="AL1008" i="7" s="1"/>
  <c r="AM1008" i="7"/>
  <c r="AH1011" i="7"/>
  <c r="AC1011" i="7"/>
  <c r="AL1011" i="7" s="1"/>
  <c r="AM1011" i="7"/>
  <c r="AH1013" i="7"/>
  <c r="AC1013" i="7"/>
  <c r="AL1013" i="7" s="1"/>
  <c r="AM1013" i="7"/>
  <c r="AH1016" i="7"/>
  <c r="AC1016" i="7"/>
  <c r="AL1016" i="7" s="1"/>
  <c r="AM1016" i="7"/>
  <c r="AH1017" i="7"/>
  <c r="AC1017" i="7"/>
  <c r="AL1017" i="7" s="1"/>
  <c r="AM1017" i="7"/>
  <c r="AH1020" i="7"/>
  <c r="AC1020" i="7"/>
  <c r="AL1020" i="7" s="1"/>
  <c r="AM1020" i="7"/>
  <c r="AH1023" i="7"/>
  <c r="AC1023" i="7"/>
  <c r="AL1023" i="7" s="1"/>
  <c r="AM1023" i="7"/>
  <c r="AH1026" i="7"/>
  <c r="AC1026" i="7"/>
  <c r="AL1026" i="7" s="1"/>
  <c r="AM1026" i="7"/>
  <c r="AH1031" i="7"/>
  <c r="AC1031" i="7"/>
  <c r="AL1031" i="7" s="1"/>
  <c r="AM1031" i="7"/>
  <c r="AH1035" i="7"/>
  <c r="AC1035" i="7"/>
  <c r="AL1035" i="7" s="1"/>
  <c r="AM1035" i="7"/>
  <c r="AH1041" i="7"/>
  <c r="AC1041" i="7"/>
  <c r="AL1041" i="7" s="1"/>
  <c r="AM1041" i="7"/>
  <c r="AH1044" i="7"/>
  <c r="AC1044" i="7"/>
  <c r="AL1044" i="7" s="1"/>
  <c r="AM1044" i="7"/>
  <c r="AH1049" i="7"/>
  <c r="AC1049" i="7"/>
  <c r="AL1049" i="7" s="1"/>
  <c r="AM1049" i="7"/>
  <c r="AH1052" i="7"/>
  <c r="AC1052" i="7"/>
  <c r="AL1052" i="7" s="1"/>
  <c r="AM1052" i="7"/>
  <c r="AH1057" i="7"/>
  <c r="AC1057" i="7"/>
  <c r="AL1057" i="7" s="1"/>
  <c r="AM1057" i="7"/>
  <c r="AH1059" i="7"/>
  <c r="AC1059" i="7"/>
  <c r="AL1059" i="7" s="1"/>
  <c r="AM1059" i="7"/>
  <c r="AH1062" i="7"/>
  <c r="AC1062" i="7"/>
  <c r="AL1062" i="7" s="1"/>
  <c r="AM1062" i="7"/>
  <c r="AH1066" i="7"/>
  <c r="AC1066" i="7"/>
  <c r="AL1066" i="7" s="1"/>
  <c r="AM1066" i="7"/>
  <c r="AH1068" i="7"/>
  <c r="AC1068" i="7"/>
  <c r="AL1068" i="7" s="1"/>
  <c r="AM1068" i="7"/>
  <c r="AH1069" i="7"/>
  <c r="AC1069" i="7"/>
  <c r="AL1069" i="7" s="1"/>
  <c r="AM1069" i="7"/>
  <c r="AH1072" i="7"/>
  <c r="AC1072" i="7"/>
  <c r="AL1072" i="7" s="1"/>
  <c r="AM1072" i="7"/>
  <c r="AH1077" i="7"/>
  <c r="AC1077" i="7"/>
  <c r="AL1077" i="7" s="1"/>
  <c r="AM1077" i="7"/>
  <c r="AH1079" i="7"/>
  <c r="AC1079" i="7"/>
  <c r="AL1079" i="7" s="1"/>
  <c r="AM1079" i="7"/>
  <c r="AH1081" i="7"/>
  <c r="AC1081" i="7"/>
  <c r="AL1081" i="7" s="1"/>
  <c r="AM1081" i="7"/>
  <c r="AH1083" i="7"/>
  <c r="AC1083" i="7"/>
  <c r="AL1083" i="7" s="1"/>
  <c r="AM1083" i="7"/>
  <c r="AH1086" i="7"/>
  <c r="AC1086" i="7"/>
  <c r="AL1086" i="7" s="1"/>
  <c r="AM1086" i="7"/>
  <c r="AH1088" i="7"/>
  <c r="AC1088" i="7"/>
  <c r="AL1088" i="7" s="1"/>
  <c r="AM1088" i="7"/>
  <c r="AH1090" i="7"/>
  <c r="AC1090" i="7"/>
  <c r="AL1090" i="7" s="1"/>
  <c r="AM1090" i="7"/>
  <c r="AH1093" i="7"/>
  <c r="AC1093" i="7"/>
  <c r="AL1093" i="7" s="1"/>
  <c r="AM1093" i="7"/>
  <c r="AH1097" i="7"/>
  <c r="AC1097" i="7"/>
  <c r="AL1097" i="7" s="1"/>
  <c r="AM1097" i="7"/>
  <c r="AH1101" i="7"/>
  <c r="AC1101" i="7"/>
  <c r="AL1101" i="7" s="1"/>
  <c r="AM1101" i="7"/>
  <c r="AH1105" i="7"/>
  <c r="AC1105" i="7"/>
  <c r="AL1105" i="7" s="1"/>
  <c r="AM1105" i="7"/>
  <c r="AH1108" i="7"/>
  <c r="AC1108" i="7"/>
  <c r="AL1108" i="7" s="1"/>
  <c r="AM1108" i="7"/>
  <c r="AH1110" i="7"/>
  <c r="AC1110" i="7"/>
  <c r="AL1110" i="7" s="1"/>
  <c r="AM1110" i="7"/>
  <c r="AH1112" i="7"/>
  <c r="AC1112" i="7"/>
  <c r="AL1112" i="7" s="1"/>
  <c r="AM1112" i="7"/>
  <c r="AH1117" i="7"/>
  <c r="AC1117" i="7"/>
  <c r="AL1117" i="7" s="1"/>
  <c r="AM1117" i="7"/>
  <c r="AH1121" i="7"/>
  <c r="AC1121" i="7"/>
  <c r="AL1121" i="7" s="1"/>
  <c r="AM1121" i="7"/>
  <c r="AH1123" i="7"/>
  <c r="AC1123" i="7"/>
  <c r="AL1123" i="7" s="1"/>
  <c r="AM1123" i="7"/>
  <c r="AH1125" i="7"/>
  <c r="AC1125" i="7"/>
  <c r="AL1125" i="7" s="1"/>
  <c r="AM1125" i="7"/>
  <c r="AH1129" i="7"/>
  <c r="AC1129" i="7"/>
  <c r="AL1129" i="7" s="1"/>
  <c r="AM1129" i="7"/>
  <c r="AH1130" i="7"/>
  <c r="AC1130" i="7"/>
  <c r="AL1130" i="7" s="1"/>
  <c r="AM1130" i="7"/>
  <c r="AH1132" i="7"/>
  <c r="AC1132" i="7"/>
  <c r="AL1132" i="7" s="1"/>
  <c r="AM1132" i="7"/>
  <c r="AH1137" i="7"/>
  <c r="AC1137" i="7"/>
  <c r="AL1137" i="7" s="1"/>
  <c r="AM1137" i="7"/>
  <c r="AH1139" i="7"/>
  <c r="AC1139" i="7"/>
  <c r="AL1139" i="7" s="1"/>
  <c r="AM1139" i="7"/>
  <c r="AH1142" i="7"/>
  <c r="AC1142" i="7"/>
  <c r="AL1142" i="7" s="1"/>
  <c r="AM1142" i="7"/>
  <c r="AH1147" i="7"/>
  <c r="AC1147" i="7"/>
  <c r="AL1147" i="7" s="1"/>
  <c r="AM1147" i="7"/>
  <c r="AH1148" i="7"/>
  <c r="AC1148" i="7"/>
  <c r="AL1148" i="7" s="1"/>
  <c r="AM1148" i="7"/>
  <c r="AH1154" i="7"/>
  <c r="AC1154" i="7"/>
  <c r="AL1154" i="7" s="1"/>
  <c r="AM1154" i="7"/>
  <c r="AH1157" i="7"/>
  <c r="AC1157" i="7"/>
  <c r="AL1157" i="7" s="1"/>
  <c r="AM1157" i="7"/>
  <c r="AH1159" i="7"/>
  <c r="AC1159" i="7"/>
  <c r="AL1159" i="7" s="1"/>
  <c r="AM1159" i="7"/>
  <c r="AH1161" i="7"/>
  <c r="AC1161" i="7"/>
  <c r="AL1161" i="7" s="1"/>
  <c r="AM1161" i="7"/>
  <c r="AH1166" i="7"/>
  <c r="AC1166" i="7"/>
  <c r="AL1166" i="7" s="1"/>
  <c r="AM1166" i="7"/>
  <c r="AH1172" i="7"/>
  <c r="AC1172" i="7"/>
  <c r="AL1172" i="7" s="1"/>
  <c r="AM1172" i="7"/>
  <c r="AH1177" i="7"/>
  <c r="AC1177" i="7"/>
  <c r="AL1177" i="7" s="1"/>
  <c r="AM1177" i="7"/>
  <c r="AH1182" i="7"/>
  <c r="AC1182" i="7"/>
  <c r="AL1182" i="7" s="1"/>
  <c r="AM1182" i="7"/>
  <c r="AH1185" i="7"/>
  <c r="AC1185" i="7"/>
  <c r="AL1185" i="7" s="1"/>
  <c r="AM1185" i="7"/>
  <c r="AH1190" i="7"/>
  <c r="AC1190" i="7"/>
  <c r="AL1190" i="7" s="1"/>
  <c r="AM1190" i="7"/>
  <c r="AH1192" i="7"/>
  <c r="AC1192" i="7"/>
  <c r="AL1192" i="7" s="1"/>
  <c r="AM1192" i="7"/>
  <c r="AH1195" i="7"/>
  <c r="AC1195" i="7"/>
  <c r="AL1195" i="7" s="1"/>
  <c r="AM1195" i="7"/>
  <c r="AH1199" i="7"/>
  <c r="AC1199" i="7"/>
  <c r="AL1199" i="7" s="1"/>
  <c r="AM1199" i="7"/>
  <c r="AH1202" i="7"/>
  <c r="AC1202" i="7"/>
  <c r="AL1202" i="7" s="1"/>
  <c r="AM1202" i="7"/>
  <c r="AH1205" i="7"/>
  <c r="AC1205" i="7"/>
  <c r="AL1205" i="7" s="1"/>
  <c r="AM1205" i="7"/>
  <c r="AH883" i="7"/>
  <c r="AC883" i="7"/>
  <c r="AL883" i="7" s="1"/>
  <c r="AM883" i="7"/>
  <c r="AH884" i="7"/>
  <c r="AC884" i="7"/>
  <c r="AL884" i="7" s="1"/>
  <c r="AM884" i="7"/>
  <c r="AH885" i="7"/>
  <c r="AC885" i="7"/>
  <c r="AL885" i="7" s="1"/>
  <c r="AM885" i="7"/>
  <c r="AH886" i="7"/>
  <c r="AC886" i="7"/>
  <c r="AL886" i="7" s="1"/>
  <c r="AM886" i="7"/>
  <c r="AH887" i="7"/>
  <c r="AC887" i="7"/>
  <c r="AL887" i="7" s="1"/>
  <c r="AM887" i="7"/>
  <c r="AH888" i="7"/>
  <c r="AC888" i="7"/>
  <c r="AL888" i="7" s="1"/>
  <c r="AM888" i="7"/>
  <c r="AH889" i="7"/>
  <c r="AC889" i="7"/>
  <c r="AL889" i="7" s="1"/>
  <c r="AM889" i="7"/>
  <c r="AH890" i="7"/>
  <c r="AC890" i="7"/>
  <c r="AL890" i="7" s="1"/>
  <c r="AM890" i="7"/>
  <c r="AH891" i="7"/>
  <c r="AC891" i="7"/>
  <c r="AL891" i="7" s="1"/>
  <c r="AM891" i="7"/>
  <c r="AH892" i="7"/>
  <c r="AC892" i="7"/>
  <c r="AL892" i="7" s="1"/>
  <c r="AM892" i="7"/>
  <c r="AH893" i="7"/>
  <c r="AC893" i="7"/>
  <c r="AL893" i="7" s="1"/>
  <c r="AM893" i="7"/>
  <c r="AH894" i="7"/>
  <c r="AC894" i="7"/>
  <c r="AL894" i="7" s="1"/>
  <c r="AM894" i="7"/>
  <c r="AH895" i="7"/>
  <c r="AC895" i="7"/>
  <c r="AL895" i="7" s="1"/>
  <c r="AM895" i="7"/>
  <c r="AH896" i="7"/>
  <c r="AC896" i="7"/>
  <c r="AL896" i="7" s="1"/>
  <c r="AM896" i="7"/>
  <c r="AH897" i="7"/>
  <c r="AC897" i="7"/>
  <c r="AL897" i="7" s="1"/>
  <c r="AM897" i="7"/>
  <c r="AH898" i="7"/>
  <c r="AC898" i="7"/>
  <c r="AL898" i="7" s="1"/>
  <c r="AM898" i="7"/>
  <c r="AH899" i="7"/>
  <c r="AC899" i="7"/>
  <c r="AL899" i="7" s="1"/>
  <c r="AM899" i="7"/>
  <c r="AH900" i="7"/>
  <c r="AC900" i="7"/>
  <c r="AL900" i="7" s="1"/>
  <c r="AM900" i="7"/>
  <c r="AH901" i="7"/>
  <c r="AC901" i="7"/>
  <c r="AL901" i="7" s="1"/>
  <c r="AM901" i="7"/>
  <c r="AH902" i="7"/>
  <c r="AC902" i="7"/>
  <c r="AL902" i="7" s="1"/>
  <c r="AM902" i="7"/>
  <c r="AH903" i="7"/>
  <c r="AC903" i="7"/>
  <c r="AL903" i="7" s="1"/>
  <c r="AM903" i="7"/>
  <c r="AH904" i="7"/>
  <c r="AC904" i="7"/>
  <c r="AL904" i="7" s="1"/>
  <c r="AM904" i="7"/>
  <c r="AH905" i="7"/>
  <c r="AC905" i="7"/>
  <c r="AL905" i="7" s="1"/>
  <c r="AM905" i="7"/>
  <c r="AH906" i="7"/>
  <c r="AC906" i="7"/>
  <c r="AL906" i="7" s="1"/>
  <c r="AM906" i="7"/>
  <c r="AH907" i="7"/>
  <c r="AC907" i="7"/>
  <c r="AL907" i="7" s="1"/>
  <c r="AM907" i="7"/>
  <c r="AH908" i="7"/>
  <c r="AC908" i="7"/>
  <c r="AL908" i="7" s="1"/>
  <c r="AM908" i="7"/>
  <c r="AH909" i="7"/>
  <c r="AC909" i="7"/>
  <c r="AL909" i="7" s="1"/>
  <c r="AM909" i="7"/>
  <c r="AH911" i="7"/>
  <c r="AC911" i="7"/>
  <c r="AL911" i="7" s="1"/>
  <c r="AM911" i="7"/>
  <c r="AH913" i="7"/>
  <c r="AC913" i="7"/>
  <c r="AL913" i="7" s="1"/>
  <c r="AM913" i="7"/>
  <c r="AH917" i="7"/>
  <c r="AC917" i="7"/>
  <c r="AL917" i="7" s="1"/>
  <c r="AM917" i="7"/>
  <c r="AH918" i="7"/>
  <c r="AC918" i="7"/>
  <c r="AL918" i="7" s="1"/>
  <c r="AM918" i="7"/>
  <c r="AH919" i="7"/>
  <c r="AC919" i="7"/>
  <c r="AL919" i="7" s="1"/>
  <c r="AM919" i="7"/>
  <c r="AH921" i="7"/>
  <c r="AC921" i="7"/>
  <c r="AL921" i="7" s="1"/>
  <c r="AM921" i="7"/>
  <c r="AH923" i="7"/>
  <c r="AC923" i="7"/>
  <c r="AL923" i="7" s="1"/>
  <c r="AM923" i="7"/>
  <c r="AH924" i="7"/>
  <c r="AC924" i="7"/>
  <c r="AL924" i="7" s="1"/>
  <c r="AM924" i="7"/>
  <c r="AH925" i="7"/>
  <c r="AC925" i="7"/>
  <c r="AL925" i="7" s="1"/>
  <c r="AM925" i="7"/>
  <c r="AH926" i="7"/>
  <c r="AC926" i="7"/>
  <c r="AL926" i="7" s="1"/>
  <c r="AM926" i="7"/>
  <c r="AH927" i="7"/>
  <c r="AC927" i="7"/>
  <c r="AL927" i="7" s="1"/>
  <c r="AM927" i="7"/>
  <c r="AH928" i="7"/>
  <c r="AC928" i="7"/>
  <c r="AL928" i="7" s="1"/>
  <c r="AM928" i="7"/>
  <c r="AH931" i="7"/>
  <c r="AC931" i="7"/>
  <c r="AL931" i="7" s="1"/>
  <c r="AM931" i="7"/>
  <c r="AH933" i="7"/>
  <c r="AC933" i="7"/>
  <c r="AL933" i="7" s="1"/>
  <c r="AM933" i="7"/>
  <c r="AH935" i="7"/>
  <c r="AC935" i="7"/>
  <c r="AL935" i="7" s="1"/>
  <c r="AM935" i="7"/>
  <c r="AH936" i="7"/>
  <c r="AC936" i="7"/>
  <c r="AL936" i="7" s="1"/>
  <c r="AM936" i="7"/>
  <c r="AH940" i="7"/>
  <c r="AC940" i="7"/>
  <c r="AL940" i="7" s="1"/>
  <c r="AM940" i="7"/>
  <c r="AH944" i="7"/>
  <c r="AC944" i="7"/>
  <c r="AL944" i="7" s="1"/>
  <c r="AM944" i="7"/>
  <c r="AH946" i="7"/>
  <c r="AC946" i="7"/>
  <c r="AL946" i="7" s="1"/>
  <c r="AM946" i="7"/>
  <c r="AH949" i="7"/>
  <c r="AC949" i="7"/>
  <c r="AL949" i="7" s="1"/>
  <c r="AM949" i="7"/>
  <c r="AH951" i="7"/>
  <c r="AC951" i="7"/>
  <c r="AL951" i="7" s="1"/>
  <c r="AM951" i="7"/>
  <c r="AH952" i="7"/>
  <c r="AC952" i="7"/>
  <c r="AL952" i="7" s="1"/>
  <c r="AM952" i="7"/>
  <c r="AH955" i="7"/>
  <c r="AC955" i="7"/>
  <c r="AL955" i="7" s="1"/>
  <c r="AM955" i="7"/>
  <c r="AH957" i="7"/>
  <c r="AC957" i="7"/>
  <c r="AL957" i="7" s="1"/>
  <c r="AM957" i="7"/>
  <c r="AH960" i="7"/>
  <c r="AC960" i="7"/>
  <c r="AL960" i="7" s="1"/>
  <c r="AM960" i="7"/>
  <c r="AH962" i="7"/>
  <c r="AC962" i="7"/>
  <c r="AL962" i="7" s="1"/>
  <c r="AM962" i="7"/>
  <c r="AH964" i="7"/>
  <c r="AC964" i="7"/>
  <c r="AL964" i="7" s="1"/>
  <c r="AM964" i="7"/>
  <c r="AH969" i="7"/>
  <c r="AC969" i="7"/>
  <c r="AL969" i="7" s="1"/>
  <c r="AM969" i="7"/>
  <c r="AH974" i="7"/>
  <c r="AC974" i="7"/>
  <c r="AL974" i="7" s="1"/>
  <c r="AM974" i="7"/>
  <c r="AH984" i="7"/>
  <c r="AC984" i="7"/>
  <c r="AL984" i="7" s="1"/>
  <c r="AM984" i="7"/>
  <c r="AH986" i="7"/>
  <c r="AC986" i="7"/>
  <c r="AL986" i="7" s="1"/>
  <c r="AM986" i="7"/>
  <c r="AH988" i="7"/>
  <c r="AC988" i="7"/>
  <c r="AL988" i="7" s="1"/>
  <c r="AM988" i="7"/>
  <c r="AH991" i="7"/>
  <c r="AC991" i="7"/>
  <c r="AL991" i="7" s="1"/>
  <c r="AM991" i="7"/>
  <c r="AH994" i="7"/>
  <c r="AC994" i="7"/>
  <c r="AL994" i="7" s="1"/>
  <c r="AM994" i="7"/>
  <c r="AH996" i="7"/>
  <c r="AC996" i="7"/>
  <c r="AL996" i="7" s="1"/>
  <c r="AM996" i="7"/>
  <c r="AH998" i="7"/>
  <c r="AC998" i="7"/>
  <c r="AL998" i="7" s="1"/>
  <c r="AM998" i="7"/>
  <c r="AH1001" i="7"/>
  <c r="AC1001" i="7"/>
  <c r="AL1001" i="7" s="1"/>
  <c r="AM1001" i="7"/>
  <c r="AH1005" i="7"/>
  <c r="AC1005" i="7"/>
  <c r="AL1005" i="7" s="1"/>
  <c r="AM1005" i="7"/>
  <c r="AH1010" i="7"/>
  <c r="AC1010" i="7"/>
  <c r="AL1010" i="7" s="1"/>
  <c r="AM1010" i="7"/>
  <c r="AH1015" i="7"/>
  <c r="AC1015" i="7"/>
  <c r="AL1015" i="7" s="1"/>
  <c r="AM1015" i="7"/>
  <c r="AH1018" i="7"/>
  <c r="AC1018" i="7"/>
  <c r="AL1018" i="7" s="1"/>
  <c r="AM1018" i="7"/>
  <c r="AH1022" i="7"/>
  <c r="AC1022" i="7"/>
  <c r="AL1022" i="7" s="1"/>
  <c r="AM1022" i="7"/>
  <c r="AH1025" i="7"/>
  <c r="AC1025" i="7"/>
  <c r="AL1025" i="7" s="1"/>
  <c r="AM1025" i="7"/>
  <c r="AH1028" i="7"/>
  <c r="AC1028" i="7"/>
  <c r="AL1028" i="7" s="1"/>
  <c r="AM1028" i="7"/>
  <c r="AH1030" i="7"/>
  <c r="AC1030" i="7"/>
  <c r="AL1030" i="7" s="1"/>
  <c r="AM1030" i="7"/>
  <c r="AH1033" i="7"/>
  <c r="AC1033" i="7"/>
  <c r="AL1033" i="7" s="1"/>
  <c r="AM1033" i="7"/>
  <c r="AH1036" i="7"/>
  <c r="AC1036" i="7"/>
  <c r="AL1036" i="7" s="1"/>
  <c r="AM1036" i="7"/>
  <c r="AH1038" i="7"/>
  <c r="AC1038" i="7"/>
  <c r="AL1038" i="7" s="1"/>
  <c r="AM1038" i="7"/>
  <c r="AH1040" i="7"/>
  <c r="AC1040" i="7"/>
  <c r="AL1040" i="7" s="1"/>
  <c r="AM1040" i="7"/>
  <c r="AH1045" i="7"/>
  <c r="AC1045" i="7"/>
  <c r="AL1045" i="7" s="1"/>
  <c r="AM1045" i="7"/>
  <c r="AH1048" i="7"/>
  <c r="AC1048" i="7"/>
  <c r="AL1048" i="7" s="1"/>
  <c r="AM1048" i="7"/>
  <c r="AH1050" i="7"/>
  <c r="AC1050" i="7"/>
  <c r="AL1050" i="7" s="1"/>
  <c r="AM1050" i="7"/>
  <c r="AH1084" i="7"/>
  <c r="AC1084" i="7"/>
  <c r="AL1084" i="7" s="1"/>
  <c r="AM1084" i="7"/>
  <c r="AH1091" i="7"/>
  <c r="AC1091" i="7"/>
  <c r="AL1091" i="7" s="1"/>
  <c r="AM1091" i="7"/>
  <c r="AH1094" i="7"/>
  <c r="AC1094" i="7"/>
  <c r="AL1094" i="7" s="1"/>
  <c r="AM1094" i="7"/>
  <c r="AH1096" i="7"/>
  <c r="AC1096" i="7"/>
  <c r="AL1096" i="7" s="1"/>
  <c r="AM1096" i="7"/>
  <c r="AH1099" i="7"/>
  <c r="AC1099" i="7"/>
  <c r="AL1099" i="7" s="1"/>
  <c r="AM1099" i="7"/>
  <c r="AH1102" i="7"/>
  <c r="AC1102" i="7"/>
  <c r="AL1102" i="7" s="1"/>
  <c r="AM1102" i="7"/>
  <c r="AH1104" i="7"/>
  <c r="AC1104" i="7"/>
  <c r="AL1104" i="7" s="1"/>
  <c r="AM1104" i="7"/>
  <c r="AH1106" i="7"/>
  <c r="AC1106" i="7"/>
  <c r="AL1106" i="7" s="1"/>
  <c r="AM1106" i="7"/>
  <c r="AH1114" i="7"/>
  <c r="AC1114" i="7"/>
  <c r="AL1114" i="7" s="1"/>
  <c r="AM1114" i="7"/>
  <c r="AH1116" i="7"/>
  <c r="AC1116" i="7"/>
  <c r="AL1116" i="7" s="1"/>
  <c r="AM1116" i="7"/>
  <c r="AH1119" i="7"/>
  <c r="AC1119" i="7"/>
  <c r="AL1119" i="7" s="1"/>
  <c r="AM1119" i="7"/>
  <c r="AH1124" i="7"/>
  <c r="AC1124" i="7"/>
  <c r="AL1124" i="7" s="1"/>
  <c r="AM1124" i="7"/>
  <c r="AH1127" i="7"/>
  <c r="AC1127" i="7"/>
  <c r="AL1127" i="7" s="1"/>
  <c r="AM1127" i="7"/>
  <c r="AH1131" i="7"/>
  <c r="AC1131" i="7"/>
  <c r="AL1131" i="7" s="1"/>
  <c r="AM1131" i="7"/>
  <c r="AH1133" i="7"/>
  <c r="AC1133" i="7"/>
  <c r="AL1133" i="7" s="1"/>
  <c r="AM1133" i="7"/>
  <c r="AH1135" i="7"/>
  <c r="AC1135" i="7"/>
  <c r="AL1135" i="7" s="1"/>
  <c r="AM1135" i="7"/>
  <c r="AH1141" i="7"/>
  <c r="AC1141" i="7"/>
  <c r="AL1141" i="7" s="1"/>
  <c r="AM1141" i="7"/>
  <c r="AH1143" i="7"/>
  <c r="AC1143" i="7"/>
  <c r="AL1143" i="7" s="1"/>
  <c r="AM1143" i="7"/>
  <c r="AH1144" i="7"/>
  <c r="AC1144" i="7"/>
  <c r="AL1144" i="7" s="1"/>
  <c r="AM1144" i="7"/>
  <c r="AH1150" i="7"/>
  <c r="AC1150" i="7"/>
  <c r="AL1150" i="7" s="1"/>
  <c r="AM1150" i="7"/>
  <c r="AH1156" i="7"/>
  <c r="AC1156" i="7"/>
  <c r="AL1156" i="7" s="1"/>
  <c r="AM1156" i="7"/>
  <c r="AH1162" i="7"/>
  <c r="AC1162" i="7"/>
  <c r="AL1162" i="7" s="1"/>
  <c r="AM1162" i="7"/>
  <c r="AH1165" i="7"/>
  <c r="AC1165" i="7"/>
  <c r="AL1165" i="7" s="1"/>
  <c r="AM1165" i="7"/>
  <c r="AH1168" i="7"/>
  <c r="AC1168" i="7"/>
  <c r="AL1168" i="7" s="1"/>
  <c r="AM1168" i="7"/>
  <c r="AH1170" i="7"/>
  <c r="AC1170" i="7"/>
  <c r="AL1170" i="7" s="1"/>
  <c r="AM1170" i="7"/>
  <c r="AH1173" i="7"/>
  <c r="AC1173" i="7"/>
  <c r="AL1173" i="7" s="1"/>
  <c r="AM1173" i="7"/>
  <c r="AH1175" i="7"/>
  <c r="AC1175" i="7"/>
  <c r="AL1175" i="7" s="1"/>
  <c r="AM1175" i="7"/>
  <c r="AH1181" i="7"/>
  <c r="AC1181" i="7"/>
  <c r="AL1181" i="7" s="1"/>
  <c r="AM1181" i="7"/>
  <c r="AH1186" i="7"/>
  <c r="AC1186" i="7"/>
  <c r="AL1186" i="7" s="1"/>
  <c r="AM1186" i="7"/>
  <c r="AH1189" i="7"/>
  <c r="AC1189" i="7"/>
  <c r="AL1189" i="7" s="1"/>
  <c r="AM1189" i="7"/>
  <c r="AH1193" i="7"/>
  <c r="AC1193" i="7"/>
  <c r="AL1193" i="7" s="1"/>
  <c r="AM1193" i="7"/>
  <c r="AH1196" i="7"/>
  <c r="AC1196" i="7"/>
  <c r="AL1196" i="7" s="1"/>
  <c r="AM1196" i="7"/>
  <c r="AH1198" i="7"/>
  <c r="AC1198" i="7"/>
  <c r="AL1198" i="7" s="1"/>
  <c r="AM1198" i="7"/>
  <c r="AH1201" i="7"/>
  <c r="AC1201" i="7"/>
  <c r="AL1201" i="7" s="1"/>
  <c r="AM1201" i="7"/>
  <c r="AH1208" i="7"/>
  <c r="AC1208" i="7"/>
  <c r="AL1208" i="7" s="1"/>
  <c r="AM1208" i="7"/>
  <c r="AH1209" i="7"/>
  <c r="AC1209" i="7"/>
  <c r="AL1209" i="7" s="1"/>
  <c r="AM1209" i="7"/>
  <c r="AH1210" i="7"/>
  <c r="AC1210" i="7"/>
  <c r="AL1210" i="7" s="1"/>
  <c r="AM1210" i="7"/>
  <c r="AH1211" i="7"/>
  <c r="AC1211" i="7"/>
  <c r="AL1211" i="7" s="1"/>
  <c r="AM1211" i="7"/>
  <c r="AH1212" i="7"/>
  <c r="AC1212" i="7"/>
  <c r="AL1212" i="7" s="1"/>
  <c r="AM1212" i="7"/>
  <c r="AH1213" i="7"/>
  <c r="AC1213" i="7"/>
  <c r="AL1213" i="7" s="1"/>
  <c r="AM1213" i="7"/>
  <c r="AH1214" i="7"/>
  <c r="AC1214" i="7"/>
  <c r="AL1214" i="7" s="1"/>
  <c r="AM1214" i="7"/>
  <c r="AH1215" i="7"/>
  <c r="AC1215" i="7"/>
  <c r="AL1215" i="7" s="1"/>
  <c r="AM1215" i="7"/>
  <c r="AH1216" i="7"/>
  <c r="AC1216" i="7"/>
  <c r="AL1216" i="7" s="1"/>
  <c r="AM1216" i="7"/>
  <c r="AH1217" i="7"/>
  <c r="AC1217" i="7"/>
  <c r="AL1217" i="7" s="1"/>
  <c r="AM1217" i="7"/>
  <c r="AH1218" i="7"/>
  <c r="AC1218" i="7"/>
  <c r="AL1218" i="7" s="1"/>
  <c r="AM1218" i="7"/>
  <c r="AH1219" i="7"/>
  <c r="AC1219" i="7"/>
  <c r="AL1219" i="7" s="1"/>
  <c r="AM1219" i="7"/>
  <c r="AH1220" i="7"/>
  <c r="AC1220" i="7"/>
  <c r="AL1220" i="7" s="1"/>
  <c r="AM1220" i="7"/>
  <c r="AH1221" i="7"/>
  <c r="AC1221" i="7"/>
  <c r="AL1221" i="7" s="1"/>
  <c r="AM1221" i="7"/>
  <c r="AH1222" i="7"/>
  <c r="AC1222" i="7"/>
  <c r="AL1222" i="7" s="1"/>
  <c r="AM1222" i="7"/>
  <c r="AH1223" i="7"/>
  <c r="AC1223" i="7"/>
  <c r="AL1223" i="7" s="1"/>
  <c r="AM1223" i="7"/>
  <c r="AH1224" i="7"/>
  <c r="AC1224" i="7"/>
  <c r="AL1224" i="7" s="1"/>
  <c r="AM1224" i="7"/>
  <c r="AH1225" i="7"/>
  <c r="AC1225" i="7"/>
  <c r="AL1225" i="7" s="1"/>
  <c r="AM1225" i="7"/>
  <c r="AH1226" i="7"/>
  <c r="AC1226" i="7"/>
  <c r="AL1226" i="7" s="1"/>
  <c r="AM1226" i="7"/>
  <c r="AH1227" i="7"/>
  <c r="AC1227" i="7"/>
  <c r="AL1227" i="7" s="1"/>
  <c r="AM1227" i="7"/>
  <c r="AH1228" i="7"/>
  <c r="AC1228" i="7"/>
  <c r="AL1228" i="7" s="1"/>
  <c r="AM1228" i="7"/>
  <c r="AH1229" i="7"/>
  <c r="AC1229" i="7"/>
  <c r="AL1229" i="7" s="1"/>
  <c r="AM1229" i="7"/>
  <c r="AH1230" i="7"/>
  <c r="AC1230" i="7"/>
  <c r="AL1230" i="7" s="1"/>
  <c r="AM1230" i="7"/>
  <c r="AH1231" i="7"/>
  <c r="AC1231" i="7"/>
  <c r="AL1231" i="7" s="1"/>
  <c r="AM1231" i="7"/>
  <c r="AH1232" i="7"/>
  <c r="AC1232" i="7"/>
  <c r="AL1232" i="7" s="1"/>
  <c r="AM1232" i="7"/>
  <c r="AH1233" i="7"/>
  <c r="AC1233" i="7"/>
  <c r="AL1233" i="7" s="1"/>
  <c r="AM1233" i="7"/>
  <c r="AH1234" i="7"/>
  <c r="AC1234" i="7"/>
  <c r="AL1234" i="7" s="1"/>
  <c r="AM1234" i="7"/>
  <c r="AH1235" i="7"/>
  <c r="AC1235" i="7"/>
  <c r="AL1235" i="7" s="1"/>
  <c r="AM1235" i="7"/>
  <c r="AH1236" i="7"/>
  <c r="AC1236" i="7"/>
  <c r="AL1236" i="7" s="1"/>
  <c r="AM1236" i="7"/>
  <c r="AH1237" i="7"/>
  <c r="AC1237" i="7"/>
  <c r="AL1237" i="7" s="1"/>
  <c r="AM1237" i="7"/>
  <c r="AH1238" i="7"/>
  <c r="AC1238" i="7"/>
  <c r="AL1238" i="7" s="1"/>
  <c r="AM1238" i="7"/>
  <c r="AH1239" i="7"/>
  <c r="AC1239" i="7"/>
  <c r="AL1239" i="7" s="1"/>
  <c r="AM1239" i="7"/>
  <c r="AH1240" i="7"/>
  <c r="AC1240" i="7"/>
  <c r="AL1240" i="7" s="1"/>
  <c r="AM1240" i="7"/>
  <c r="AH1241" i="7"/>
  <c r="AC1241" i="7"/>
  <c r="AL1241" i="7" s="1"/>
  <c r="AM1241" i="7"/>
  <c r="AH1242" i="7"/>
  <c r="AC1242" i="7"/>
  <c r="AL1242" i="7" s="1"/>
  <c r="AM1242" i="7"/>
  <c r="AH1243" i="7"/>
  <c r="AC1243" i="7"/>
  <c r="AL1243" i="7" s="1"/>
  <c r="AM1243" i="7"/>
  <c r="AH1244" i="7"/>
  <c r="AC1244" i="7"/>
  <c r="AL1244" i="7" s="1"/>
  <c r="AM1244" i="7"/>
  <c r="AH1245" i="7"/>
  <c r="AC1245" i="7"/>
  <c r="AL1245" i="7" s="1"/>
  <c r="AM1245" i="7"/>
  <c r="AH1246" i="7"/>
  <c r="AC1246" i="7"/>
  <c r="AL1246" i="7" s="1"/>
  <c r="AM1246" i="7"/>
  <c r="AH1247" i="7"/>
  <c r="AC1247" i="7"/>
  <c r="AL1247" i="7" s="1"/>
  <c r="AM1247" i="7"/>
  <c r="AH1248" i="7"/>
  <c r="AC1248" i="7"/>
  <c r="AL1248" i="7" s="1"/>
  <c r="AM1248" i="7"/>
  <c r="AH1249" i="7"/>
  <c r="AC1249" i="7"/>
  <c r="AL1249" i="7" s="1"/>
  <c r="AM1249" i="7"/>
  <c r="AH1250" i="7"/>
  <c r="AC1250" i="7"/>
  <c r="AL1250" i="7" s="1"/>
  <c r="AM1250" i="7"/>
  <c r="AH1251" i="7"/>
  <c r="AC1251" i="7"/>
  <c r="AL1251" i="7" s="1"/>
  <c r="AM1251" i="7"/>
  <c r="AH1252" i="7"/>
  <c r="AC1252" i="7"/>
  <c r="AL1252" i="7" s="1"/>
  <c r="AM1252" i="7"/>
  <c r="AH1253" i="7"/>
  <c r="AC1253" i="7"/>
  <c r="AL1253" i="7" s="1"/>
  <c r="AM1253" i="7"/>
  <c r="AH1254" i="7"/>
  <c r="AC1254" i="7"/>
  <c r="AL1254" i="7" s="1"/>
  <c r="AM1254" i="7"/>
  <c r="AH1255" i="7"/>
  <c r="AC1255" i="7"/>
  <c r="AL1255" i="7" s="1"/>
  <c r="AM1255" i="7"/>
  <c r="AH1256" i="7"/>
  <c r="AC1256" i="7"/>
  <c r="AL1256" i="7" s="1"/>
  <c r="AM1256" i="7"/>
  <c r="AH1257" i="7"/>
  <c r="AC1257" i="7"/>
  <c r="AL1257" i="7" s="1"/>
  <c r="AM1257" i="7"/>
  <c r="AH1258" i="7"/>
  <c r="AC1258" i="7"/>
  <c r="AL1258" i="7" s="1"/>
  <c r="AM1258" i="7"/>
  <c r="AH1259" i="7"/>
  <c r="AC1259" i="7"/>
  <c r="AL1259" i="7" s="1"/>
  <c r="AM1259" i="7"/>
  <c r="AH1260" i="7"/>
  <c r="AC1260" i="7"/>
  <c r="AL1260" i="7" s="1"/>
  <c r="AM1260" i="7"/>
  <c r="AH1261" i="7"/>
  <c r="AC1261" i="7"/>
  <c r="AL1261" i="7" s="1"/>
  <c r="AM1261" i="7"/>
  <c r="AH1262" i="7"/>
  <c r="AC1262" i="7"/>
  <c r="AL1262" i="7" s="1"/>
  <c r="AM1262" i="7"/>
  <c r="AH1263" i="7"/>
  <c r="AC1263" i="7"/>
  <c r="AL1263" i="7" s="1"/>
  <c r="AM1263" i="7"/>
  <c r="AH1264" i="7"/>
  <c r="AC1264" i="7"/>
  <c r="AL1264" i="7" s="1"/>
  <c r="AM1264" i="7"/>
  <c r="AH1265" i="7"/>
  <c r="AC1265" i="7"/>
  <c r="AL1265" i="7" s="1"/>
  <c r="AM1265" i="7"/>
  <c r="AH1266" i="7"/>
  <c r="AC1266" i="7"/>
  <c r="AL1266" i="7" s="1"/>
  <c r="AM1266" i="7"/>
  <c r="AH1267" i="7"/>
  <c r="AC1267" i="7"/>
  <c r="AL1267" i="7" s="1"/>
  <c r="AM1267" i="7"/>
  <c r="AH1268" i="7"/>
  <c r="AC1268" i="7"/>
  <c r="AL1268" i="7" s="1"/>
  <c r="AM1268" i="7"/>
  <c r="AH1269" i="7"/>
  <c r="AC1269" i="7"/>
  <c r="AL1269" i="7" s="1"/>
  <c r="AM1269" i="7"/>
  <c r="AH1270" i="7"/>
  <c r="AC1270" i="7"/>
  <c r="AL1270" i="7" s="1"/>
  <c r="AM1270" i="7"/>
  <c r="AH1271" i="7"/>
  <c r="AC1271" i="7"/>
  <c r="AL1271" i="7" s="1"/>
  <c r="AM1271" i="7"/>
  <c r="AH1272" i="7"/>
  <c r="AC1272" i="7"/>
  <c r="AL1272" i="7" s="1"/>
  <c r="AM1272" i="7"/>
  <c r="AH1273" i="7"/>
  <c r="AC1273" i="7"/>
  <c r="AL1273" i="7" s="1"/>
  <c r="AM1273" i="7"/>
  <c r="AH1274" i="7"/>
  <c r="AC1274" i="7"/>
  <c r="AL1274" i="7" s="1"/>
  <c r="AM1274" i="7"/>
  <c r="AH1275" i="7"/>
  <c r="AC1275" i="7"/>
  <c r="AL1275" i="7" s="1"/>
  <c r="AM1275" i="7"/>
  <c r="AH1276" i="7"/>
  <c r="AC1276" i="7"/>
  <c r="AL1276" i="7" s="1"/>
  <c r="AM1276" i="7"/>
  <c r="AH1277" i="7"/>
  <c r="AC1277" i="7"/>
  <c r="AL1277" i="7" s="1"/>
  <c r="AM1277" i="7"/>
  <c r="AH1278" i="7"/>
  <c r="AC1278" i="7"/>
  <c r="AL1278" i="7" s="1"/>
  <c r="AM1278" i="7"/>
  <c r="AH1279" i="7"/>
  <c r="AC1279" i="7"/>
  <c r="AL1279" i="7" s="1"/>
  <c r="AM1279" i="7"/>
  <c r="AH1280" i="7"/>
  <c r="AC1280" i="7"/>
  <c r="AL1280" i="7" s="1"/>
  <c r="AM1280" i="7"/>
  <c r="AH1281" i="7"/>
  <c r="AC1281" i="7"/>
  <c r="AL1281" i="7" s="1"/>
  <c r="AM1281" i="7"/>
  <c r="AH1282" i="7"/>
  <c r="AC1282" i="7"/>
  <c r="AL1282" i="7" s="1"/>
  <c r="AM1282" i="7"/>
  <c r="AH1283" i="7"/>
  <c r="AC1283" i="7"/>
  <c r="AL1283" i="7" s="1"/>
  <c r="AM1283" i="7"/>
  <c r="AH1284" i="7"/>
  <c r="AC1284" i="7"/>
  <c r="AL1284" i="7" s="1"/>
  <c r="AM1284" i="7"/>
  <c r="AH1285" i="7"/>
  <c r="AC1285" i="7"/>
  <c r="AL1285" i="7" s="1"/>
  <c r="AM1285" i="7"/>
  <c r="AH1286" i="7"/>
  <c r="AC1286" i="7"/>
  <c r="AL1286" i="7" s="1"/>
  <c r="AM1286" i="7"/>
  <c r="AH1287" i="7"/>
  <c r="AC1287" i="7"/>
  <c r="AL1287" i="7" s="1"/>
  <c r="AM1287" i="7"/>
  <c r="AH1288" i="7"/>
  <c r="AC1288" i="7"/>
  <c r="AL1288" i="7" s="1"/>
  <c r="AM1288" i="7"/>
  <c r="AH1289" i="7"/>
  <c r="AC1289" i="7"/>
  <c r="AL1289" i="7" s="1"/>
  <c r="AM1289" i="7"/>
  <c r="AH1290" i="7"/>
  <c r="AC1290" i="7"/>
  <c r="AL1290" i="7" s="1"/>
  <c r="AM1290" i="7"/>
  <c r="AH1291" i="7"/>
  <c r="AC1291" i="7"/>
  <c r="AL1291" i="7" s="1"/>
  <c r="AM1291" i="7"/>
  <c r="AH1292" i="7"/>
  <c r="AC1292" i="7"/>
  <c r="AL1292" i="7" s="1"/>
  <c r="AM1292" i="7"/>
  <c r="AH1293" i="7"/>
  <c r="AC1293" i="7"/>
  <c r="AL1293" i="7" s="1"/>
  <c r="AM1293" i="7"/>
  <c r="AH1294" i="7"/>
  <c r="AC1294" i="7"/>
  <c r="AL1294" i="7" s="1"/>
  <c r="AM1294" i="7"/>
  <c r="AH1295" i="7"/>
  <c r="AC1295" i="7"/>
  <c r="AL1295" i="7" s="1"/>
  <c r="AM1295" i="7"/>
  <c r="AH1296" i="7"/>
  <c r="AC1296" i="7"/>
  <c r="AL1296" i="7" s="1"/>
  <c r="AM1296" i="7"/>
  <c r="AH1297" i="7"/>
  <c r="AC1297" i="7"/>
  <c r="AL1297" i="7" s="1"/>
  <c r="AM1297" i="7"/>
  <c r="AH1298" i="7"/>
  <c r="AC1298" i="7"/>
  <c r="AL1298" i="7" s="1"/>
  <c r="AM1298" i="7"/>
  <c r="AH1299" i="7"/>
  <c r="AC1299" i="7"/>
  <c r="AL1299" i="7" s="1"/>
  <c r="AM1299" i="7"/>
  <c r="AH1300" i="7"/>
  <c r="AC1300" i="7"/>
  <c r="AL1300" i="7" s="1"/>
  <c r="AM1300" i="7"/>
  <c r="AH1301" i="7"/>
  <c r="AC1301" i="7"/>
  <c r="AL1301" i="7" s="1"/>
  <c r="AM1301" i="7"/>
  <c r="AH1302" i="7"/>
  <c r="AC1302" i="7"/>
  <c r="AL1302" i="7" s="1"/>
  <c r="AM1302" i="7"/>
  <c r="AH1303" i="7"/>
  <c r="AC1303" i="7"/>
  <c r="AL1303" i="7" s="1"/>
  <c r="AM1303" i="7"/>
  <c r="AH1304" i="7"/>
  <c r="AC1304" i="7"/>
  <c r="AL1304" i="7" s="1"/>
  <c r="AM1304" i="7"/>
  <c r="AH1305" i="7"/>
  <c r="AC1305" i="7"/>
  <c r="AL1305" i="7" s="1"/>
  <c r="AM1305" i="7"/>
  <c r="AH1306" i="7"/>
  <c r="AC1306" i="7"/>
  <c r="AL1306" i="7" s="1"/>
  <c r="AM1306" i="7"/>
  <c r="AH1307" i="7"/>
  <c r="AC1307" i="7"/>
  <c r="AL1307" i="7" s="1"/>
  <c r="AM1307" i="7"/>
  <c r="AH1308" i="7"/>
  <c r="AC1308" i="7"/>
  <c r="AL1308" i="7" s="1"/>
  <c r="AM1308" i="7"/>
  <c r="AH1309" i="7"/>
  <c r="AC1309" i="7"/>
  <c r="AL1309" i="7" s="1"/>
  <c r="AM1309" i="7"/>
  <c r="AH1310" i="7"/>
  <c r="AC1310" i="7"/>
  <c r="AL1310" i="7" s="1"/>
  <c r="AM1310" i="7"/>
  <c r="AH1311" i="7"/>
  <c r="AC1311" i="7"/>
  <c r="AL1311" i="7" s="1"/>
  <c r="AM1311" i="7"/>
  <c r="AH1312" i="7"/>
  <c r="AC1312" i="7"/>
  <c r="AL1312" i="7" s="1"/>
  <c r="AM1312" i="7"/>
  <c r="AH1313" i="7"/>
  <c r="AC1313" i="7"/>
  <c r="AL1313" i="7" s="1"/>
  <c r="AM1313" i="7"/>
  <c r="AH1314" i="7"/>
  <c r="AC1314" i="7"/>
  <c r="AL1314" i="7" s="1"/>
  <c r="AM1314" i="7"/>
  <c r="AH1315" i="7"/>
  <c r="AC1315" i="7"/>
  <c r="AL1315" i="7" s="1"/>
  <c r="AM1315" i="7"/>
  <c r="AH1316" i="7"/>
  <c r="AC1316" i="7"/>
  <c r="AL1316" i="7" s="1"/>
  <c r="AM1316" i="7"/>
  <c r="AH1317" i="7"/>
  <c r="AC1317" i="7"/>
  <c r="AL1317" i="7" s="1"/>
  <c r="AM1317" i="7"/>
  <c r="AH1318" i="7"/>
  <c r="AC1318" i="7"/>
  <c r="AL1318" i="7" s="1"/>
  <c r="AM1318" i="7"/>
  <c r="AH1319" i="7"/>
  <c r="AC1319" i="7"/>
  <c r="AL1319" i="7" s="1"/>
  <c r="AM1319" i="7"/>
  <c r="AH1320" i="7"/>
  <c r="AC1320" i="7"/>
  <c r="AL1320" i="7" s="1"/>
  <c r="AM1320" i="7"/>
  <c r="AH1321" i="7"/>
  <c r="AC1321" i="7"/>
  <c r="AL1321" i="7" s="1"/>
  <c r="AM1321" i="7"/>
  <c r="AH1322" i="7"/>
  <c r="AC1322" i="7"/>
  <c r="AL1322" i="7" s="1"/>
  <c r="AM1322" i="7"/>
  <c r="AH1323" i="7"/>
  <c r="AC1323" i="7"/>
  <c r="AL1323" i="7" s="1"/>
  <c r="AM1323" i="7"/>
  <c r="AH1324" i="7"/>
  <c r="AC1324" i="7"/>
  <c r="AL1324" i="7" s="1"/>
  <c r="AM1324" i="7"/>
  <c r="AH1325" i="7"/>
  <c r="AC1325" i="7"/>
  <c r="AL1325" i="7" s="1"/>
  <c r="AM1325" i="7"/>
  <c r="AH1326" i="7"/>
  <c r="AC1326" i="7"/>
  <c r="AL1326" i="7" s="1"/>
  <c r="AM1326" i="7"/>
  <c r="AH1327" i="7"/>
  <c r="AC1327" i="7"/>
  <c r="AL1327" i="7" s="1"/>
  <c r="AM1327" i="7"/>
  <c r="AH1328" i="7"/>
  <c r="AC1328" i="7"/>
  <c r="AL1328" i="7" s="1"/>
  <c r="AM1328" i="7"/>
  <c r="AH1329" i="7"/>
  <c r="AC1329" i="7"/>
  <c r="AL1329" i="7" s="1"/>
  <c r="AM1329" i="7"/>
  <c r="AH1330" i="7"/>
  <c r="AC1330" i="7"/>
  <c r="AL1330" i="7" s="1"/>
  <c r="AM1330" i="7"/>
  <c r="AH1331" i="7"/>
  <c r="AC1331" i="7"/>
  <c r="AL1331" i="7" s="1"/>
  <c r="AM1331" i="7"/>
  <c r="AH1332" i="7"/>
  <c r="AC1332" i="7"/>
  <c r="AL1332" i="7" s="1"/>
  <c r="AM1332" i="7"/>
  <c r="AH1333" i="7"/>
  <c r="AC1333" i="7"/>
  <c r="AL1333" i="7" s="1"/>
  <c r="AM1333" i="7"/>
  <c r="AH1334" i="7"/>
  <c r="AC1334" i="7"/>
  <c r="AL1334" i="7" s="1"/>
  <c r="AM1334" i="7"/>
  <c r="AH1335" i="7"/>
  <c r="AC1335" i="7"/>
  <c r="AL1335" i="7" s="1"/>
  <c r="AM1335" i="7"/>
  <c r="AH1336" i="7"/>
  <c r="AC1336" i="7"/>
  <c r="AL1336" i="7" s="1"/>
  <c r="AM1336" i="7"/>
  <c r="AH1337" i="7"/>
  <c r="AC1337" i="7"/>
  <c r="AL1337" i="7" s="1"/>
  <c r="AM1337" i="7"/>
  <c r="AH1338" i="7"/>
  <c r="AC1338" i="7"/>
  <c r="AL1338" i="7" s="1"/>
  <c r="AM1338" i="7"/>
  <c r="AH1339" i="7"/>
  <c r="AC1339" i="7"/>
  <c r="AL1339" i="7" s="1"/>
  <c r="AM1339" i="7"/>
  <c r="AH1340" i="7"/>
  <c r="AC1340" i="7"/>
  <c r="AL1340" i="7" s="1"/>
  <c r="AM1340" i="7"/>
  <c r="AH1341" i="7"/>
  <c r="AC1341" i="7"/>
  <c r="AL1341" i="7" s="1"/>
  <c r="AM1341" i="7"/>
  <c r="AH1342" i="7"/>
  <c r="AC1342" i="7"/>
  <c r="AL1342" i="7" s="1"/>
  <c r="AM1342" i="7"/>
  <c r="AH1343" i="7"/>
  <c r="AC1343" i="7"/>
  <c r="AL1343" i="7" s="1"/>
  <c r="AM1343" i="7"/>
  <c r="AH1344" i="7"/>
  <c r="AC1344" i="7"/>
  <c r="AL1344" i="7" s="1"/>
  <c r="AM1344" i="7"/>
  <c r="AH1345" i="7"/>
  <c r="AC1345" i="7"/>
  <c r="AL1345" i="7" s="1"/>
  <c r="AM1345" i="7"/>
  <c r="AH1346" i="7"/>
  <c r="AC1346" i="7"/>
  <c r="AL1346" i="7" s="1"/>
  <c r="AM1346" i="7"/>
  <c r="AH1347" i="7"/>
  <c r="AC1347" i="7"/>
  <c r="AL1347" i="7" s="1"/>
  <c r="AM1347" i="7"/>
  <c r="AH1348" i="7"/>
  <c r="AC1348" i="7"/>
  <c r="AL1348" i="7" s="1"/>
  <c r="AM1348" i="7"/>
  <c r="AH1349" i="7"/>
  <c r="AC1349" i="7"/>
  <c r="AL1349" i="7" s="1"/>
  <c r="AM1349" i="7"/>
  <c r="AH1350" i="7"/>
  <c r="AC1350" i="7"/>
  <c r="AL1350" i="7" s="1"/>
  <c r="AM1350" i="7"/>
  <c r="AH1351" i="7"/>
  <c r="AC1351" i="7"/>
  <c r="AL1351" i="7" s="1"/>
  <c r="AM1351" i="7"/>
  <c r="AH1352" i="7"/>
  <c r="AC1352" i="7"/>
  <c r="AL1352" i="7" s="1"/>
  <c r="AM1352" i="7"/>
  <c r="AH1353" i="7"/>
  <c r="AC1353" i="7"/>
  <c r="AL1353" i="7" s="1"/>
  <c r="AM1353" i="7"/>
  <c r="AH1354" i="7"/>
  <c r="AC1354" i="7"/>
  <c r="AL1354" i="7" s="1"/>
  <c r="AM1354" i="7"/>
  <c r="AH1355" i="7"/>
  <c r="AC1355" i="7"/>
  <c r="AL1355" i="7" s="1"/>
  <c r="AM1355" i="7"/>
  <c r="AH1356" i="7"/>
  <c r="AC1356" i="7"/>
  <c r="AL1356" i="7" s="1"/>
  <c r="AM1356" i="7"/>
  <c r="AH1357" i="7"/>
  <c r="AC1357" i="7"/>
  <c r="AL1357" i="7" s="1"/>
  <c r="AM1357" i="7"/>
  <c r="AH1358" i="7"/>
  <c r="AC1358" i="7"/>
  <c r="AL1358" i="7" s="1"/>
  <c r="AM1358" i="7"/>
  <c r="AH1359" i="7"/>
  <c r="AC1359" i="7"/>
  <c r="AL1359" i="7" s="1"/>
  <c r="AM1359" i="7"/>
  <c r="AH1360" i="7"/>
  <c r="AC1360" i="7"/>
  <c r="AL1360" i="7" s="1"/>
  <c r="AM1360" i="7"/>
  <c r="AH1361" i="7"/>
  <c r="AC1361" i="7"/>
  <c r="AL1361" i="7" s="1"/>
  <c r="AM1361" i="7"/>
  <c r="AH1362" i="7"/>
  <c r="AC1362" i="7"/>
  <c r="AL1362" i="7" s="1"/>
  <c r="AM1362" i="7"/>
  <c r="AH1363" i="7"/>
  <c r="AC1363" i="7"/>
  <c r="AL1363" i="7" s="1"/>
  <c r="AM1363" i="7"/>
  <c r="AH1364" i="7"/>
  <c r="AC1364" i="7"/>
  <c r="AL1364" i="7" s="1"/>
  <c r="AM1364" i="7"/>
  <c r="AH1365" i="7"/>
  <c r="AC1365" i="7"/>
  <c r="AL1365" i="7" s="1"/>
  <c r="AM1365" i="7"/>
  <c r="AH1366" i="7"/>
  <c r="AC1366" i="7"/>
  <c r="AL1366" i="7" s="1"/>
  <c r="AM1366" i="7"/>
  <c r="AH1367" i="7"/>
  <c r="AC1367" i="7"/>
  <c r="AL1367" i="7" s="1"/>
  <c r="AM1367" i="7"/>
  <c r="AH1368" i="7"/>
  <c r="AC1368" i="7"/>
  <c r="AL1368" i="7" s="1"/>
  <c r="AM1368" i="7"/>
  <c r="AH1369" i="7"/>
  <c r="AC1369" i="7"/>
  <c r="AL1369" i="7" s="1"/>
  <c r="AM1369" i="7"/>
  <c r="AH1370" i="7"/>
  <c r="AC1370" i="7"/>
  <c r="AL1370" i="7" s="1"/>
  <c r="AM1370" i="7"/>
  <c r="AH1371" i="7"/>
  <c r="AC1371" i="7"/>
  <c r="AL1371" i="7" s="1"/>
  <c r="AM1371" i="7"/>
  <c r="AH1372" i="7"/>
  <c r="AC1372" i="7"/>
  <c r="AL1372" i="7" s="1"/>
  <c r="AM1372" i="7"/>
  <c r="AH1373" i="7"/>
  <c r="AC1373" i="7"/>
  <c r="AL1373" i="7" s="1"/>
  <c r="AM1373" i="7"/>
  <c r="AH1374" i="7"/>
  <c r="AC1374" i="7"/>
  <c r="AL1374" i="7" s="1"/>
  <c r="AM1374" i="7"/>
  <c r="AH1375" i="7"/>
  <c r="AC1375" i="7"/>
  <c r="AL1375" i="7" s="1"/>
  <c r="AM1375" i="7"/>
  <c r="AH1376" i="7"/>
  <c r="AC1376" i="7"/>
  <c r="AL1376" i="7" s="1"/>
  <c r="AM1376" i="7"/>
  <c r="AH1377" i="7"/>
  <c r="AC1377" i="7"/>
  <c r="AL1377" i="7" s="1"/>
  <c r="AM1377" i="7"/>
  <c r="AH1378" i="7"/>
  <c r="AC1378" i="7"/>
  <c r="AL1378" i="7" s="1"/>
  <c r="AM1378" i="7"/>
  <c r="AH1379" i="7"/>
  <c r="AC1379" i="7"/>
  <c r="AL1379" i="7" s="1"/>
  <c r="AM1379" i="7"/>
  <c r="AH1380" i="7"/>
  <c r="AC1380" i="7"/>
  <c r="AL1380" i="7" s="1"/>
  <c r="AM1380" i="7"/>
  <c r="AH1381" i="7"/>
  <c r="AC1381" i="7"/>
  <c r="AL1381" i="7" s="1"/>
  <c r="AM1381" i="7"/>
  <c r="AH1382" i="7"/>
  <c r="AC1382" i="7"/>
  <c r="AL1382" i="7" s="1"/>
  <c r="AM1382" i="7"/>
  <c r="AH1383" i="7"/>
  <c r="AC1383" i="7"/>
  <c r="AL1383" i="7" s="1"/>
  <c r="AM1383" i="7"/>
  <c r="AH1384" i="7"/>
  <c r="AC1384" i="7"/>
  <c r="AL1384" i="7" s="1"/>
  <c r="AM1384" i="7"/>
  <c r="AH1385" i="7"/>
  <c r="AC1385" i="7"/>
  <c r="AL1385" i="7" s="1"/>
  <c r="AM1385" i="7"/>
  <c r="AH1386" i="7"/>
  <c r="AC1386" i="7"/>
  <c r="AL1386" i="7" s="1"/>
  <c r="AM1386" i="7"/>
  <c r="AH1387" i="7"/>
  <c r="AC1387" i="7"/>
  <c r="AL1387" i="7" s="1"/>
  <c r="AM1387" i="7"/>
  <c r="AH1388" i="7"/>
  <c r="AC1388" i="7"/>
  <c r="AL1388" i="7" s="1"/>
  <c r="AM1388" i="7"/>
  <c r="AH1389" i="7"/>
  <c r="AC1389" i="7"/>
  <c r="AL1389" i="7" s="1"/>
  <c r="AM1389" i="7"/>
  <c r="AH1390" i="7"/>
  <c r="AC1390" i="7"/>
  <c r="AL1390" i="7" s="1"/>
  <c r="AM1390" i="7"/>
  <c r="AH1391" i="7"/>
  <c r="AC1391" i="7"/>
  <c r="AL1391" i="7" s="1"/>
  <c r="AM1391" i="7"/>
  <c r="AH1392" i="7"/>
  <c r="AC1392" i="7"/>
  <c r="AL1392" i="7" s="1"/>
  <c r="AM1392" i="7"/>
  <c r="AH1393" i="7"/>
  <c r="AC1393" i="7"/>
  <c r="AL1393" i="7" s="1"/>
  <c r="AM1393" i="7"/>
  <c r="AH1394" i="7"/>
  <c r="AC1394" i="7"/>
  <c r="AL1394" i="7" s="1"/>
  <c r="AM1394" i="7"/>
  <c r="AH1395" i="7"/>
  <c r="AC1395" i="7"/>
  <c r="AL1395" i="7" s="1"/>
  <c r="AM1395" i="7"/>
  <c r="AH1396" i="7"/>
  <c r="AC1396" i="7"/>
  <c r="AL1396" i="7" s="1"/>
  <c r="AM1396" i="7"/>
  <c r="AH1397" i="7"/>
  <c r="AC1397" i="7"/>
  <c r="AL1397" i="7" s="1"/>
  <c r="AM1397" i="7"/>
  <c r="AH1398" i="7"/>
  <c r="AC1398" i="7"/>
  <c r="AL1398" i="7" s="1"/>
  <c r="AM1398" i="7"/>
  <c r="AH1399" i="7"/>
  <c r="AC1399" i="7"/>
  <c r="AL1399" i="7" s="1"/>
  <c r="AM1399" i="7"/>
  <c r="AH1400" i="7"/>
  <c r="AC1400" i="7"/>
  <c r="AL1400" i="7" s="1"/>
  <c r="AM1400" i="7"/>
  <c r="AH1401" i="7"/>
  <c r="AC1401" i="7"/>
  <c r="AL1401" i="7" s="1"/>
  <c r="AM1401" i="7"/>
  <c r="AH1402" i="7"/>
  <c r="AC1402" i="7"/>
  <c r="AL1402" i="7" s="1"/>
  <c r="AM1402" i="7"/>
  <c r="AH1403" i="7"/>
  <c r="AC1403" i="7"/>
  <c r="AL1403" i="7" s="1"/>
  <c r="AM1403" i="7"/>
  <c r="AH1404" i="7"/>
  <c r="AC1404" i="7"/>
  <c r="AL1404" i="7" s="1"/>
  <c r="AM1404" i="7"/>
  <c r="AH1405" i="7"/>
  <c r="AC1405" i="7"/>
  <c r="AL1405" i="7" s="1"/>
  <c r="AM1405" i="7"/>
  <c r="AH1406" i="7"/>
  <c r="AC1406" i="7"/>
  <c r="AL1406" i="7" s="1"/>
  <c r="AM1406" i="7"/>
  <c r="AH1407" i="7"/>
  <c r="AC1407" i="7"/>
  <c r="AL1407" i="7" s="1"/>
  <c r="AM1407" i="7"/>
  <c r="AH1408" i="7"/>
  <c r="AC1408" i="7"/>
  <c r="AL1408" i="7" s="1"/>
  <c r="AM1408" i="7"/>
  <c r="AH1409" i="7"/>
  <c r="AC1409" i="7"/>
  <c r="AL1409" i="7" s="1"/>
  <c r="AM1409" i="7"/>
  <c r="AH1410" i="7"/>
  <c r="AC1410" i="7"/>
  <c r="AL1410" i="7" s="1"/>
  <c r="AM1410" i="7"/>
  <c r="AH1411" i="7"/>
  <c r="AC1411" i="7"/>
  <c r="AL1411" i="7" s="1"/>
  <c r="AM1411" i="7"/>
  <c r="AH1412" i="7"/>
  <c r="AC1412" i="7"/>
  <c r="AL1412" i="7" s="1"/>
  <c r="AM1412" i="7"/>
  <c r="AH1413" i="7"/>
  <c r="AC1413" i="7"/>
  <c r="AL1413" i="7" s="1"/>
  <c r="AM1413" i="7"/>
  <c r="AH1414" i="7"/>
  <c r="AC1414" i="7"/>
  <c r="AL1414" i="7" s="1"/>
  <c r="AM1414" i="7"/>
  <c r="AH1415" i="7"/>
  <c r="AC1415" i="7"/>
  <c r="AL1415" i="7" s="1"/>
  <c r="AM1415" i="7"/>
  <c r="AH1416" i="7"/>
  <c r="AC1416" i="7"/>
  <c r="AL1416" i="7" s="1"/>
  <c r="AM1416" i="7"/>
  <c r="AH1417" i="7"/>
  <c r="AC1417" i="7"/>
  <c r="AL1417" i="7" s="1"/>
  <c r="AM1417" i="7"/>
  <c r="AH1418" i="7"/>
  <c r="AC1418" i="7"/>
  <c r="AL1418" i="7" s="1"/>
  <c r="AM1418" i="7"/>
  <c r="AH1419" i="7"/>
  <c r="AC1419" i="7"/>
  <c r="AL1419" i="7" s="1"/>
  <c r="AM1419" i="7"/>
  <c r="AH1420" i="7"/>
  <c r="AC1420" i="7"/>
  <c r="AL1420" i="7" s="1"/>
  <c r="AM1420" i="7"/>
  <c r="AH1421" i="7"/>
  <c r="AC1421" i="7"/>
  <c r="AL1421" i="7" s="1"/>
  <c r="AM1421" i="7"/>
  <c r="AH1422" i="7"/>
  <c r="AC1422" i="7"/>
  <c r="AL1422" i="7" s="1"/>
  <c r="AM1422" i="7"/>
  <c r="AH1423" i="7"/>
  <c r="AC1423" i="7"/>
  <c r="AL1423" i="7" s="1"/>
  <c r="AM1423" i="7"/>
  <c r="AH1424" i="7"/>
  <c r="AC1424" i="7"/>
  <c r="AL1424" i="7" s="1"/>
  <c r="AM1424" i="7"/>
  <c r="AH1425" i="7"/>
  <c r="AC1425" i="7"/>
  <c r="AL1425" i="7" s="1"/>
  <c r="AM1425" i="7"/>
  <c r="AH1426" i="7"/>
  <c r="AC1426" i="7"/>
  <c r="AL1426" i="7" s="1"/>
  <c r="AM1426" i="7"/>
  <c r="AH1427" i="7"/>
  <c r="AC1427" i="7"/>
  <c r="AL1427" i="7" s="1"/>
  <c r="AM1427" i="7"/>
  <c r="AH1428" i="7"/>
  <c r="AC1428" i="7"/>
  <c r="AL1428" i="7" s="1"/>
  <c r="AM1428" i="7"/>
  <c r="AH1816" i="7"/>
  <c r="AC1816" i="7"/>
  <c r="AL1816" i="7" s="1"/>
  <c r="AM1816" i="7"/>
  <c r="AH1822" i="7"/>
  <c r="AC1822" i="7"/>
  <c r="AL1822" i="7" s="1"/>
  <c r="AM1822" i="7"/>
  <c r="AH1823" i="7"/>
  <c r="AC1823" i="7"/>
  <c r="AL1823" i="7" s="1"/>
  <c r="AM1823" i="7"/>
  <c r="AH1826" i="7"/>
  <c r="AC1826" i="7"/>
  <c r="AL1826" i="7" s="1"/>
  <c r="AM1826" i="7"/>
  <c r="AH1829" i="7"/>
  <c r="AC1829" i="7"/>
  <c r="AL1829" i="7" s="1"/>
  <c r="AM1829" i="7"/>
  <c r="AH1831" i="7"/>
  <c r="AC1831" i="7"/>
  <c r="AL1831" i="7" s="1"/>
  <c r="AM1831" i="7"/>
  <c r="AH1832" i="7"/>
  <c r="AC1832" i="7"/>
  <c r="AL1832" i="7" s="1"/>
  <c r="AM1832" i="7"/>
  <c r="AH1833" i="7"/>
  <c r="AC1833" i="7"/>
  <c r="AL1833" i="7" s="1"/>
  <c r="AM1833" i="7"/>
  <c r="AH1835" i="7"/>
  <c r="AC1835" i="7"/>
  <c r="AL1835" i="7" s="1"/>
  <c r="AM1835" i="7"/>
  <c r="AH1838" i="7"/>
  <c r="AC1838" i="7"/>
  <c r="AL1838" i="7" s="1"/>
  <c r="AM1838" i="7"/>
  <c r="AH1840" i="7"/>
  <c r="AC1840" i="7"/>
  <c r="AL1840" i="7" s="1"/>
  <c r="AM1840" i="7"/>
  <c r="AH1841" i="7"/>
  <c r="AC1841" i="7"/>
  <c r="AL1841" i="7" s="1"/>
  <c r="AM1841" i="7"/>
  <c r="AH1844" i="7"/>
  <c r="AC1844" i="7"/>
  <c r="AL1844" i="7" s="1"/>
  <c r="AM1844" i="7"/>
  <c r="AH1846" i="7"/>
  <c r="AC1846" i="7"/>
  <c r="AL1846" i="7" s="1"/>
  <c r="AM1846" i="7"/>
  <c r="AH1848" i="7"/>
  <c r="AC1848" i="7"/>
  <c r="AL1848" i="7" s="1"/>
  <c r="AM1848" i="7"/>
  <c r="AH1850" i="7"/>
  <c r="AC1850" i="7"/>
  <c r="AL1850" i="7" s="1"/>
  <c r="AM1850" i="7"/>
  <c r="AH1851" i="7"/>
  <c r="AC1851" i="7"/>
  <c r="AL1851" i="7" s="1"/>
  <c r="AM1851" i="7"/>
  <c r="AH1854" i="7"/>
  <c r="AC1854" i="7"/>
  <c r="AL1854" i="7" s="1"/>
  <c r="AM1854" i="7"/>
  <c r="AH1856" i="7"/>
  <c r="AC1856" i="7"/>
  <c r="AL1856" i="7" s="1"/>
  <c r="AM1856" i="7"/>
  <c r="AH1858" i="7"/>
  <c r="AC1858" i="7"/>
  <c r="AL1858" i="7" s="1"/>
  <c r="AM1858" i="7"/>
  <c r="AH1860" i="7"/>
  <c r="AC1860" i="7"/>
  <c r="AL1860" i="7" s="1"/>
  <c r="AM1860" i="7"/>
  <c r="AH1862" i="7"/>
  <c r="AC1862" i="7"/>
  <c r="AL1862" i="7" s="1"/>
  <c r="AM1862" i="7"/>
  <c r="AH1864" i="7"/>
  <c r="AC1864" i="7"/>
  <c r="AL1864" i="7" s="1"/>
  <c r="AM1864" i="7"/>
  <c r="AH1865" i="7"/>
  <c r="AC1865" i="7"/>
  <c r="AL1865" i="7" s="1"/>
  <c r="AM1865" i="7"/>
  <c r="AH1868" i="7"/>
  <c r="AC1868" i="7"/>
  <c r="AL1868" i="7" s="1"/>
  <c r="AM1868" i="7"/>
  <c r="AH1869" i="7"/>
  <c r="AC1869" i="7"/>
  <c r="AL1869" i="7" s="1"/>
  <c r="AM1869" i="7"/>
  <c r="AH1871" i="7"/>
  <c r="AC1871" i="7"/>
  <c r="AL1871" i="7" s="1"/>
  <c r="AM1871" i="7"/>
  <c r="AH1874" i="7"/>
  <c r="AC1874" i="7"/>
  <c r="AL1874" i="7" s="1"/>
  <c r="AM1874" i="7"/>
  <c r="AH1876" i="7"/>
  <c r="AC1876" i="7"/>
  <c r="AL1876" i="7" s="1"/>
  <c r="AM1876" i="7"/>
  <c r="AH1877" i="7"/>
  <c r="AC1877" i="7"/>
  <c r="AL1877" i="7" s="1"/>
  <c r="AM1877" i="7"/>
  <c r="AH1881" i="7"/>
  <c r="AC1881" i="7"/>
  <c r="AL1881" i="7" s="1"/>
  <c r="AM1881" i="7"/>
  <c r="AH1883" i="7"/>
  <c r="AC1883" i="7"/>
  <c r="AL1883" i="7" s="1"/>
  <c r="AM1883" i="7"/>
  <c r="AH1885" i="7"/>
  <c r="AC1885" i="7"/>
  <c r="AL1885" i="7" s="1"/>
  <c r="AM1885" i="7"/>
  <c r="AH1887" i="7"/>
  <c r="AC1887" i="7"/>
  <c r="AL1887" i="7" s="1"/>
  <c r="AM1887" i="7"/>
  <c r="AH1889" i="7"/>
  <c r="AC1889" i="7"/>
  <c r="AL1889" i="7" s="1"/>
  <c r="AM1889" i="7"/>
  <c r="AH1891" i="7"/>
  <c r="AC1891" i="7"/>
  <c r="AL1891" i="7" s="1"/>
  <c r="AM1891" i="7"/>
  <c r="AH1893" i="7"/>
  <c r="AC1893" i="7"/>
  <c r="AL1893" i="7" s="1"/>
  <c r="AM1893" i="7"/>
  <c r="AH1895" i="7"/>
  <c r="AC1895" i="7"/>
  <c r="AL1895" i="7" s="1"/>
  <c r="AM1895" i="7"/>
  <c r="AH1897" i="7"/>
  <c r="AC1897" i="7"/>
  <c r="AL1897" i="7" s="1"/>
  <c r="AM1897" i="7"/>
  <c r="AH1898" i="7"/>
  <c r="AC1898" i="7"/>
  <c r="AL1898" i="7" s="1"/>
  <c r="AM1898" i="7"/>
  <c r="AH1900" i="7"/>
  <c r="AC1900" i="7"/>
  <c r="AL1900" i="7" s="1"/>
  <c r="AM1900" i="7"/>
  <c r="AH1902" i="7"/>
  <c r="AC1902" i="7"/>
  <c r="AL1902" i="7" s="1"/>
  <c r="AM1902" i="7"/>
  <c r="AH1904" i="7"/>
  <c r="AC1904" i="7"/>
  <c r="AL1904" i="7" s="1"/>
  <c r="AM1904" i="7"/>
  <c r="AH1906" i="7"/>
  <c r="AC1906" i="7"/>
  <c r="AL1906" i="7" s="1"/>
  <c r="AM1906" i="7"/>
  <c r="AH1908" i="7"/>
  <c r="AC1908" i="7"/>
  <c r="AL1908" i="7" s="1"/>
  <c r="AM1908" i="7"/>
  <c r="AH1910" i="7"/>
  <c r="AC1910" i="7"/>
  <c r="AL1910" i="7" s="1"/>
  <c r="AM1910" i="7"/>
  <c r="AH1911" i="7"/>
  <c r="AC1911" i="7"/>
  <c r="AL1911" i="7" s="1"/>
  <c r="AM1911" i="7"/>
  <c r="AH1912" i="7"/>
  <c r="AC1912" i="7"/>
  <c r="AL1912" i="7" s="1"/>
  <c r="AM1912" i="7"/>
  <c r="AH1913" i="7"/>
  <c r="AC1913" i="7"/>
  <c r="AL1913" i="7" s="1"/>
  <c r="AM1913" i="7"/>
  <c r="AH1915" i="7"/>
  <c r="AC1915" i="7"/>
  <c r="AL1915" i="7" s="1"/>
  <c r="AM1915" i="7"/>
  <c r="AH1917" i="7"/>
  <c r="AC1917" i="7"/>
  <c r="AL1917" i="7" s="1"/>
  <c r="AM1917" i="7"/>
  <c r="AH1919" i="7"/>
  <c r="AC1919" i="7"/>
  <c r="AL1919" i="7" s="1"/>
  <c r="AM1919" i="7"/>
  <c r="AH1922" i="7"/>
  <c r="AC1922" i="7"/>
  <c r="AL1922" i="7" s="1"/>
  <c r="AM1922" i="7"/>
  <c r="AH1925" i="7"/>
  <c r="AC1925" i="7"/>
  <c r="AL1925" i="7" s="1"/>
  <c r="AM1925" i="7"/>
  <c r="AH1927" i="7"/>
  <c r="AC1927" i="7"/>
  <c r="AL1927" i="7" s="1"/>
  <c r="AM1927" i="7"/>
  <c r="AH1929" i="7"/>
  <c r="AC1929" i="7"/>
  <c r="AL1929" i="7" s="1"/>
  <c r="AM1929" i="7"/>
  <c r="AH1931" i="7"/>
  <c r="AC1931" i="7"/>
  <c r="AL1931" i="7" s="1"/>
  <c r="AM1931" i="7"/>
  <c r="AH1933" i="7"/>
  <c r="AC1933" i="7"/>
  <c r="AL1933" i="7" s="1"/>
  <c r="AM1933" i="7"/>
  <c r="AH1934" i="7"/>
  <c r="AC1934" i="7"/>
  <c r="AL1934" i="7" s="1"/>
  <c r="AM1934" i="7"/>
  <c r="AH1936" i="7"/>
  <c r="AC1936" i="7"/>
  <c r="AL1936" i="7" s="1"/>
  <c r="AM1936" i="7"/>
  <c r="AH1939" i="7"/>
  <c r="AC1939" i="7"/>
  <c r="AL1939" i="7" s="1"/>
  <c r="AM1939" i="7"/>
  <c r="AH1941" i="7"/>
  <c r="AC1941" i="7"/>
  <c r="AL1941" i="7" s="1"/>
  <c r="AM1941" i="7"/>
  <c r="AH1943" i="7"/>
  <c r="AC1943" i="7"/>
  <c r="AL1943" i="7" s="1"/>
  <c r="AM1943" i="7"/>
  <c r="AH1944" i="7"/>
  <c r="AC1944" i="7"/>
  <c r="AL1944" i="7" s="1"/>
  <c r="AM1944" i="7"/>
  <c r="AH1946" i="7"/>
  <c r="AC1946" i="7"/>
  <c r="AL1946" i="7" s="1"/>
  <c r="AM1946" i="7"/>
  <c r="AH1948" i="7"/>
  <c r="AC1948" i="7"/>
  <c r="AL1948" i="7" s="1"/>
  <c r="AM1948" i="7"/>
  <c r="AH1951" i="7"/>
  <c r="AC1951" i="7"/>
  <c r="AL1951" i="7" s="1"/>
  <c r="AM1951" i="7"/>
  <c r="AH1953" i="7"/>
  <c r="AC1953" i="7"/>
  <c r="AL1953" i="7" s="1"/>
  <c r="AM1953" i="7"/>
  <c r="AH1955" i="7"/>
  <c r="AC1955" i="7"/>
  <c r="AL1955" i="7" s="1"/>
  <c r="AM1955" i="7"/>
  <c r="AH1958" i="7"/>
  <c r="AC1958" i="7"/>
  <c r="AL1958" i="7" s="1"/>
  <c r="AM1958" i="7"/>
  <c r="AH1959" i="7"/>
  <c r="AC1959" i="7"/>
  <c r="AL1959" i="7" s="1"/>
  <c r="AM1959" i="7"/>
  <c r="AH1962" i="7"/>
  <c r="AC1962" i="7"/>
  <c r="AL1962" i="7" s="1"/>
  <c r="AM1962" i="7"/>
  <c r="AH1964" i="7"/>
  <c r="AC1964" i="7"/>
  <c r="AL1964" i="7" s="1"/>
  <c r="AM1964" i="7"/>
  <c r="AH1429" i="7"/>
  <c r="AC1429" i="7"/>
  <c r="AL1429" i="7" s="1"/>
  <c r="AM1429" i="7"/>
  <c r="AH1430" i="7"/>
  <c r="AC1430" i="7"/>
  <c r="AL1430" i="7" s="1"/>
  <c r="AM1430" i="7"/>
  <c r="AH1431" i="7"/>
  <c r="AC1431" i="7"/>
  <c r="AL1431" i="7" s="1"/>
  <c r="AM1431" i="7"/>
  <c r="AH1432" i="7"/>
  <c r="AC1432" i="7"/>
  <c r="AL1432" i="7" s="1"/>
  <c r="AM1432" i="7"/>
  <c r="AH1433" i="7"/>
  <c r="AC1433" i="7"/>
  <c r="AL1433" i="7" s="1"/>
  <c r="AM1433" i="7"/>
  <c r="AH1434" i="7"/>
  <c r="AC1434" i="7"/>
  <c r="AL1434" i="7" s="1"/>
  <c r="AM1434" i="7"/>
  <c r="AH1435" i="7"/>
  <c r="AC1435" i="7"/>
  <c r="AL1435" i="7" s="1"/>
  <c r="AM1435" i="7"/>
  <c r="AH1436" i="7"/>
  <c r="AC1436" i="7"/>
  <c r="AL1436" i="7" s="1"/>
  <c r="AM1436" i="7"/>
  <c r="AH1437" i="7"/>
  <c r="AC1437" i="7"/>
  <c r="AL1437" i="7" s="1"/>
  <c r="AM1437" i="7"/>
  <c r="AH1438" i="7"/>
  <c r="AC1438" i="7"/>
  <c r="AL1438" i="7" s="1"/>
  <c r="AM1438" i="7"/>
  <c r="AH1439" i="7"/>
  <c r="AC1439" i="7"/>
  <c r="AL1439" i="7" s="1"/>
  <c r="AM1439" i="7"/>
  <c r="AH1440" i="7"/>
  <c r="AC1440" i="7"/>
  <c r="AL1440" i="7" s="1"/>
  <c r="AM1440" i="7"/>
  <c r="AH1441" i="7"/>
  <c r="AC1441" i="7"/>
  <c r="AL1441" i="7" s="1"/>
  <c r="AM1441" i="7"/>
  <c r="AH1442" i="7"/>
  <c r="AC1442" i="7"/>
  <c r="AL1442" i="7" s="1"/>
  <c r="AM1442" i="7"/>
  <c r="AH1443" i="7"/>
  <c r="AC1443" i="7"/>
  <c r="AL1443" i="7" s="1"/>
  <c r="AM1443" i="7"/>
  <c r="AH1444" i="7"/>
  <c r="AC1444" i="7"/>
  <c r="AL1444" i="7" s="1"/>
  <c r="AM1444" i="7"/>
  <c r="AH1445" i="7"/>
  <c r="AC1445" i="7"/>
  <c r="AL1445" i="7" s="1"/>
  <c r="AM1445" i="7"/>
  <c r="AH1446" i="7"/>
  <c r="AC1446" i="7"/>
  <c r="AL1446" i="7" s="1"/>
  <c r="AM1446" i="7"/>
  <c r="AH1447" i="7"/>
  <c r="AC1447" i="7"/>
  <c r="AL1447" i="7" s="1"/>
  <c r="AM1447" i="7"/>
  <c r="AH1448" i="7"/>
  <c r="AC1448" i="7"/>
  <c r="AL1448" i="7" s="1"/>
  <c r="AM1448" i="7"/>
  <c r="AH1449" i="7"/>
  <c r="AC1449" i="7"/>
  <c r="AL1449" i="7" s="1"/>
  <c r="AM1449" i="7"/>
  <c r="AH1450" i="7"/>
  <c r="AC1450" i="7"/>
  <c r="AL1450" i="7" s="1"/>
  <c r="AM1450" i="7"/>
  <c r="AH1451" i="7"/>
  <c r="AC1451" i="7"/>
  <c r="AL1451" i="7" s="1"/>
  <c r="AM1451" i="7"/>
  <c r="AH1452" i="7"/>
  <c r="AC1452" i="7"/>
  <c r="AL1452" i="7" s="1"/>
  <c r="AM1452" i="7"/>
  <c r="AH1453" i="7"/>
  <c r="AC1453" i="7"/>
  <c r="AL1453" i="7" s="1"/>
  <c r="AM1453" i="7"/>
  <c r="AH1454" i="7"/>
  <c r="AC1454" i="7"/>
  <c r="AL1454" i="7" s="1"/>
  <c r="AM1454" i="7"/>
  <c r="AH1455" i="7"/>
  <c r="AC1455" i="7"/>
  <c r="AL1455" i="7" s="1"/>
  <c r="AM1455" i="7"/>
  <c r="AH1456" i="7"/>
  <c r="AC1456" i="7"/>
  <c r="AL1456" i="7" s="1"/>
  <c r="AM1456" i="7"/>
  <c r="AH1457" i="7"/>
  <c r="AC1457" i="7"/>
  <c r="AL1457" i="7" s="1"/>
  <c r="AM1457" i="7"/>
  <c r="AH1458" i="7"/>
  <c r="AC1458" i="7"/>
  <c r="AL1458" i="7" s="1"/>
  <c r="AM1458" i="7"/>
  <c r="AH1459" i="7"/>
  <c r="AC1459" i="7"/>
  <c r="AL1459" i="7" s="1"/>
  <c r="AM1459" i="7"/>
  <c r="AH1460" i="7"/>
  <c r="AC1460" i="7"/>
  <c r="AL1460" i="7" s="1"/>
  <c r="AM1460" i="7"/>
  <c r="AH1461" i="7"/>
  <c r="AC1461" i="7"/>
  <c r="AL1461" i="7" s="1"/>
  <c r="AM1461" i="7"/>
  <c r="AH1462" i="7"/>
  <c r="AC1462" i="7"/>
  <c r="AL1462" i="7" s="1"/>
  <c r="AM1462" i="7"/>
  <c r="AH1463" i="7"/>
  <c r="AC1463" i="7"/>
  <c r="AL1463" i="7" s="1"/>
  <c r="AM1463" i="7"/>
  <c r="AH1464" i="7"/>
  <c r="AC1464" i="7"/>
  <c r="AL1464" i="7" s="1"/>
  <c r="AM1464" i="7"/>
  <c r="AH1465" i="7"/>
  <c r="AC1465" i="7"/>
  <c r="AL1465" i="7" s="1"/>
  <c r="AM1465" i="7"/>
  <c r="AH1466" i="7"/>
  <c r="AC1466" i="7"/>
  <c r="AL1466" i="7" s="1"/>
  <c r="AM1466" i="7"/>
  <c r="AH1467" i="7"/>
  <c r="AC1467" i="7"/>
  <c r="AL1467" i="7" s="1"/>
  <c r="AM1467" i="7"/>
  <c r="AH1468" i="7"/>
  <c r="AC1468" i="7"/>
  <c r="AL1468" i="7" s="1"/>
  <c r="AM1468" i="7"/>
  <c r="AH1469" i="7"/>
  <c r="AC1469" i="7"/>
  <c r="AL1469" i="7" s="1"/>
  <c r="AM1469" i="7"/>
  <c r="AH1470" i="7"/>
  <c r="AC1470" i="7"/>
  <c r="AL1470" i="7" s="1"/>
  <c r="AM1470" i="7"/>
  <c r="AH1471" i="7"/>
  <c r="AC1471" i="7"/>
  <c r="AL1471" i="7" s="1"/>
  <c r="AM1471" i="7"/>
  <c r="AH1472" i="7"/>
  <c r="AC1472" i="7"/>
  <c r="AL1472" i="7" s="1"/>
  <c r="AM1472" i="7"/>
  <c r="AH1473" i="7"/>
  <c r="AC1473" i="7"/>
  <c r="AL1473" i="7" s="1"/>
  <c r="AM1473" i="7"/>
  <c r="AH1474" i="7"/>
  <c r="AC1474" i="7"/>
  <c r="AL1474" i="7" s="1"/>
  <c r="AM1474" i="7"/>
  <c r="AH1475" i="7"/>
  <c r="AC1475" i="7"/>
  <c r="AL1475" i="7" s="1"/>
  <c r="AM1475" i="7"/>
  <c r="AH1476" i="7"/>
  <c r="AC1476" i="7"/>
  <c r="AL1476" i="7" s="1"/>
  <c r="AM1476" i="7"/>
  <c r="AH1477" i="7"/>
  <c r="AC1477" i="7"/>
  <c r="AL1477" i="7" s="1"/>
  <c r="AM1477" i="7"/>
  <c r="AH1478" i="7"/>
  <c r="AC1478" i="7"/>
  <c r="AL1478" i="7" s="1"/>
  <c r="AM1478" i="7"/>
  <c r="AH1479" i="7"/>
  <c r="AC1479" i="7"/>
  <c r="AL1479" i="7" s="1"/>
  <c r="AM1479" i="7"/>
  <c r="AH1480" i="7"/>
  <c r="AC1480" i="7"/>
  <c r="AL1480" i="7" s="1"/>
  <c r="AM1480" i="7"/>
  <c r="AH1481" i="7"/>
  <c r="AC1481" i="7"/>
  <c r="AL1481" i="7" s="1"/>
  <c r="AM1481" i="7"/>
  <c r="AH1482" i="7"/>
  <c r="AC1482" i="7"/>
  <c r="AL1482" i="7" s="1"/>
  <c r="AM1482" i="7"/>
  <c r="AH1483" i="7"/>
  <c r="AC1483" i="7"/>
  <c r="AL1483" i="7" s="1"/>
  <c r="AM1483" i="7"/>
  <c r="AH1484" i="7"/>
  <c r="AC1484" i="7"/>
  <c r="AL1484" i="7" s="1"/>
  <c r="AM1484" i="7"/>
  <c r="AH1485" i="7"/>
  <c r="AC1485" i="7"/>
  <c r="AL1485" i="7" s="1"/>
  <c r="AM1485" i="7"/>
  <c r="AH1486" i="7"/>
  <c r="AC1486" i="7"/>
  <c r="AL1486" i="7" s="1"/>
  <c r="AM1486" i="7"/>
  <c r="AH1487" i="7"/>
  <c r="AC1487" i="7"/>
  <c r="AL1487" i="7" s="1"/>
  <c r="AM1487" i="7"/>
  <c r="AH1488" i="7"/>
  <c r="AC1488" i="7"/>
  <c r="AL1488" i="7" s="1"/>
  <c r="AM1488" i="7"/>
  <c r="AH1489" i="7"/>
  <c r="AC1489" i="7"/>
  <c r="AL1489" i="7" s="1"/>
  <c r="AM1489" i="7"/>
  <c r="AH1490" i="7"/>
  <c r="AC1490" i="7"/>
  <c r="AL1490" i="7" s="1"/>
  <c r="AM1490" i="7"/>
  <c r="AH1491" i="7"/>
  <c r="AC1491" i="7"/>
  <c r="AL1491" i="7" s="1"/>
  <c r="AM1491" i="7"/>
  <c r="AH1492" i="7"/>
  <c r="AC1492" i="7"/>
  <c r="AL1492" i="7" s="1"/>
  <c r="AM1492" i="7"/>
  <c r="AH1493" i="7"/>
  <c r="AC1493" i="7"/>
  <c r="AL1493" i="7" s="1"/>
  <c r="AM1493" i="7"/>
  <c r="AH1494" i="7"/>
  <c r="AC1494" i="7"/>
  <c r="AL1494" i="7" s="1"/>
  <c r="AM1494" i="7"/>
  <c r="AH1495" i="7"/>
  <c r="AC1495" i="7"/>
  <c r="AL1495" i="7" s="1"/>
  <c r="AM1495" i="7"/>
  <c r="AH1496" i="7"/>
  <c r="AC1496" i="7"/>
  <c r="AL1496" i="7" s="1"/>
  <c r="AM1496" i="7"/>
  <c r="AH1497" i="7"/>
  <c r="AC1497" i="7"/>
  <c r="AL1497" i="7" s="1"/>
  <c r="AM1497" i="7"/>
  <c r="AH1498" i="7"/>
  <c r="AC1498" i="7"/>
  <c r="AL1498" i="7" s="1"/>
  <c r="AM1498" i="7"/>
  <c r="AH1499" i="7"/>
  <c r="AC1499" i="7"/>
  <c r="AL1499" i="7" s="1"/>
  <c r="AM1499" i="7"/>
  <c r="AH1500" i="7"/>
  <c r="AC1500" i="7"/>
  <c r="AL1500" i="7" s="1"/>
  <c r="AM1500" i="7"/>
  <c r="AH1501" i="7"/>
  <c r="AC1501" i="7"/>
  <c r="AL1501" i="7" s="1"/>
  <c r="AM1501" i="7"/>
  <c r="AH1502" i="7"/>
  <c r="AC1502" i="7"/>
  <c r="AL1502" i="7" s="1"/>
  <c r="AM1502" i="7"/>
  <c r="AH1503" i="7"/>
  <c r="AC1503" i="7"/>
  <c r="AL1503" i="7" s="1"/>
  <c r="AM1503" i="7"/>
  <c r="AH1504" i="7"/>
  <c r="AC1504" i="7"/>
  <c r="AL1504" i="7" s="1"/>
  <c r="AM1504" i="7"/>
  <c r="AH1505" i="7"/>
  <c r="AC1505" i="7"/>
  <c r="AL1505" i="7" s="1"/>
  <c r="AM1505" i="7"/>
  <c r="AH1506" i="7"/>
  <c r="AC1506" i="7"/>
  <c r="AL1506" i="7" s="1"/>
  <c r="AM1506" i="7"/>
  <c r="AH1507" i="7"/>
  <c r="AC1507" i="7"/>
  <c r="AL1507" i="7" s="1"/>
  <c r="AM1507" i="7"/>
  <c r="AH1508" i="7"/>
  <c r="AC1508" i="7"/>
  <c r="AL1508" i="7" s="1"/>
  <c r="AM1508" i="7"/>
  <c r="AH1509" i="7"/>
  <c r="AC1509" i="7"/>
  <c r="AL1509" i="7" s="1"/>
  <c r="AM1509" i="7"/>
  <c r="AH1510" i="7"/>
  <c r="AC1510" i="7"/>
  <c r="AL1510" i="7" s="1"/>
  <c r="AM1510" i="7"/>
  <c r="AH1511" i="7"/>
  <c r="AC1511" i="7"/>
  <c r="AL1511" i="7" s="1"/>
  <c r="AM1511" i="7"/>
  <c r="AH1512" i="7"/>
  <c r="AC1512" i="7"/>
  <c r="AL1512" i="7" s="1"/>
  <c r="AM1512" i="7"/>
  <c r="AH1513" i="7"/>
  <c r="AC1513" i="7"/>
  <c r="AL1513" i="7" s="1"/>
  <c r="AM1513" i="7"/>
  <c r="AH1514" i="7"/>
  <c r="AC1514" i="7"/>
  <c r="AL1514" i="7" s="1"/>
  <c r="AM1514" i="7"/>
  <c r="AH1515" i="7"/>
  <c r="AC1515" i="7"/>
  <c r="AL1515" i="7" s="1"/>
  <c r="AM1515" i="7"/>
  <c r="AH1516" i="7"/>
  <c r="AC1516" i="7"/>
  <c r="AL1516" i="7" s="1"/>
  <c r="AM1516" i="7"/>
  <c r="AH1517" i="7"/>
  <c r="AC1517" i="7"/>
  <c r="AL1517" i="7" s="1"/>
  <c r="AM1517" i="7"/>
  <c r="AH1518" i="7"/>
  <c r="AC1518" i="7"/>
  <c r="AL1518" i="7" s="1"/>
  <c r="AM1518" i="7"/>
  <c r="AH1529" i="7"/>
  <c r="AC1529" i="7"/>
  <c r="AL1529" i="7" s="1"/>
  <c r="AM1529" i="7"/>
  <c r="AH1535" i="7"/>
  <c r="AC1535" i="7"/>
  <c r="AL1535" i="7" s="1"/>
  <c r="AM1535" i="7"/>
  <c r="AH1543" i="7"/>
  <c r="AC1543" i="7"/>
  <c r="AL1543" i="7" s="1"/>
  <c r="AM1543" i="7"/>
  <c r="AH1546" i="7"/>
  <c r="AC1546" i="7"/>
  <c r="AL1546" i="7" s="1"/>
  <c r="AM1546" i="7"/>
  <c r="AH1549" i="7"/>
  <c r="AC1549" i="7"/>
  <c r="AL1549" i="7" s="1"/>
  <c r="AM1549" i="7"/>
  <c r="AH1556" i="7"/>
  <c r="AC1556" i="7"/>
  <c r="AL1556" i="7" s="1"/>
  <c r="AM1556" i="7"/>
  <c r="AH1566" i="7"/>
  <c r="AC1566" i="7"/>
  <c r="AL1566" i="7" s="1"/>
  <c r="AM1566" i="7"/>
  <c r="AH1589" i="7"/>
  <c r="AC1589" i="7"/>
  <c r="AL1589" i="7" s="1"/>
  <c r="AM1589" i="7"/>
  <c r="AH1591" i="7"/>
  <c r="AC1591" i="7"/>
  <c r="AL1591" i="7" s="1"/>
  <c r="AM1591" i="7"/>
  <c r="AH1597" i="7"/>
  <c r="AC1597" i="7"/>
  <c r="AL1597" i="7" s="1"/>
  <c r="AM1597" i="7"/>
  <c r="AH1601" i="7"/>
  <c r="AC1601" i="7"/>
  <c r="AL1601" i="7" s="1"/>
  <c r="AM1601" i="7"/>
  <c r="AH1607" i="7"/>
  <c r="AC1607" i="7"/>
  <c r="AL1607" i="7" s="1"/>
  <c r="AM1607" i="7"/>
  <c r="AH1616" i="7"/>
  <c r="AC1616" i="7"/>
  <c r="AL1616" i="7" s="1"/>
  <c r="AM1616" i="7"/>
  <c r="AH1634" i="7"/>
  <c r="AC1634" i="7"/>
  <c r="AL1634" i="7" s="1"/>
  <c r="AM1634" i="7"/>
  <c r="AH1640" i="7"/>
  <c r="AC1640" i="7"/>
  <c r="AL1640" i="7" s="1"/>
  <c r="AM1640" i="7"/>
  <c r="AH1654" i="7"/>
  <c r="AC1654" i="7"/>
  <c r="AL1654" i="7" s="1"/>
  <c r="AM1654" i="7"/>
  <c r="AH1657" i="7"/>
  <c r="AC1657" i="7"/>
  <c r="AL1657" i="7" s="1"/>
  <c r="AM1657" i="7"/>
  <c r="AH1668" i="7"/>
  <c r="AC1668" i="7"/>
  <c r="AL1668" i="7" s="1"/>
  <c r="AM1668" i="7"/>
  <c r="AH1674" i="7"/>
  <c r="AC1674" i="7"/>
  <c r="AL1674" i="7" s="1"/>
  <c r="AM1674" i="7"/>
  <c r="AH1681" i="7"/>
  <c r="AC1681" i="7"/>
  <c r="AL1681" i="7" s="1"/>
  <c r="AM1681" i="7"/>
  <c r="AH1683" i="7"/>
  <c r="AC1683" i="7"/>
  <c r="AL1683" i="7" s="1"/>
  <c r="AM1683" i="7"/>
  <c r="AH1686" i="7"/>
  <c r="AC1686" i="7"/>
  <c r="AL1686" i="7" s="1"/>
  <c r="AM1686" i="7"/>
  <c r="AH1705" i="7"/>
  <c r="AC1705" i="7"/>
  <c r="AL1705" i="7" s="1"/>
  <c r="AM1705" i="7"/>
  <c r="AH1711" i="7"/>
  <c r="AC1711" i="7"/>
  <c r="AL1711" i="7" s="1"/>
  <c r="AM1711" i="7"/>
  <c r="AH1720" i="7"/>
  <c r="AC1720" i="7"/>
  <c r="AL1720" i="7" s="1"/>
  <c r="AM1720" i="7"/>
  <c r="AH1725" i="7"/>
  <c r="AC1725" i="7"/>
  <c r="AL1725" i="7" s="1"/>
  <c r="AM1725" i="7"/>
  <c r="AH1739" i="7"/>
  <c r="AC1739" i="7"/>
  <c r="AL1739" i="7" s="1"/>
  <c r="AM1739" i="7"/>
  <c r="AH1755" i="7"/>
  <c r="AC1755" i="7"/>
  <c r="AL1755" i="7" s="1"/>
  <c r="AM1755" i="7"/>
  <c r="AH1764" i="7"/>
  <c r="AC1764" i="7"/>
  <c r="AL1764" i="7" s="1"/>
  <c r="AM1764" i="7"/>
  <c r="AH1765" i="7"/>
  <c r="AC1765" i="7"/>
  <c r="AL1765" i="7" s="1"/>
  <c r="AM1765" i="7"/>
  <c r="AH1766" i="7"/>
  <c r="AC1766" i="7"/>
  <c r="AL1766" i="7" s="1"/>
  <c r="AM1766" i="7"/>
  <c r="AH1767" i="7"/>
  <c r="AC1767" i="7"/>
  <c r="AL1767" i="7" s="1"/>
  <c r="AM1767" i="7"/>
  <c r="AH1768" i="7"/>
  <c r="AC1768" i="7"/>
  <c r="AL1768" i="7" s="1"/>
  <c r="AM1768" i="7"/>
  <c r="AH1769" i="7"/>
  <c r="AC1769" i="7"/>
  <c r="AL1769" i="7" s="1"/>
  <c r="AM1769" i="7"/>
  <c r="AH1770" i="7"/>
  <c r="AC1770" i="7"/>
  <c r="AL1770" i="7" s="1"/>
  <c r="AM1770" i="7"/>
  <c r="AH1771" i="7"/>
  <c r="AC1771" i="7"/>
  <c r="AL1771" i="7" s="1"/>
  <c r="AM1771" i="7"/>
  <c r="AH1772" i="7"/>
  <c r="AC1772" i="7"/>
  <c r="AL1772" i="7" s="1"/>
  <c r="AM1772" i="7"/>
  <c r="AH1773" i="7"/>
  <c r="AC1773" i="7"/>
  <c r="AL1773" i="7" s="1"/>
  <c r="AM1773" i="7"/>
  <c r="AH1774" i="7"/>
  <c r="AC1774" i="7"/>
  <c r="AL1774" i="7" s="1"/>
  <c r="AM1774" i="7"/>
  <c r="AH1775" i="7"/>
  <c r="AC1775" i="7"/>
  <c r="AL1775" i="7" s="1"/>
  <c r="AM1775" i="7"/>
  <c r="AH1776" i="7"/>
  <c r="AC1776" i="7"/>
  <c r="AL1776" i="7" s="1"/>
  <c r="AM1776" i="7"/>
  <c r="AH1777" i="7"/>
  <c r="AC1777" i="7"/>
  <c r="AL1777" i="7" s="1"/>
  <c r="AM1777" i="7"/>
  <c r="AH1778" i="7"/>
  <c r="AC1778" i="7"/>
  <c r="AL1778" i="7" s="1"/>
  <c r="AM1778" i="7"/>
  <c r="AH1779" i="7"/>
  <c r="AC1779" i="7"/>
  <c r="AL1779" i="7" s="1"/>
  <c r="AM1779" i="7"/>
  <c r="AH1780" i="7"/>
  <c r="AC1780" i="7"/>
  <c r="AL1780" i="7" s="1"/>
  <c r="AM1780" i="7"/>
  <c r="AH1781" i="7"/>
  <c r="AC1781" i="7"/>
  <c r="AL1781" i="7" s="1"/>
  <c r="AM1781" i="7"/>
  <c r="AH1782" i="7"/>
  <c r="AC1782" i="7"/>
  <c r="AL1782" i="7" s="1"/>
  <c r="AM1782" i="7"/>
  <c r="AH1783" i="7"/>
  <c r="AC1783" i="7"/>
  <c r="AL1783" i="7" s="1"/>
  <c r="AM1783" i="7"/>
  <c r="AH1784" i="7"/>
  <c r="AC1784" i="7"/>
  <c r="AL1784" i="7" s="1"/>
  <c r="AM1784" i="7"/>
  <c r="AH1785" i="7"/>
  <c r="AC1785" i="7"/>
  <c r="AL1785" i="7" s="1"/>
  <c r="AM1785" i="7"/>
  <c r="AH1786" i="7"/>
  <c r="AC1786" i="7"/>
  <c r="AL1786" i="7" s="1"/>
  <c r="AM1786" i="7"/>
  <c r="AH1787" i="7"/>
  <c r="AC1787" i="7"/>
  <c r="AL1787" i="7" s="1"/>
  <c r="AM1787" i="7"/>
  <c r="AH1788" i="7"/>
  <c r="AC1788" i="7"/>
  <c r="AL1788" i="7" s="1"/>
  <c r="AM1788" i="7"/>
  <c r="AH1789" i="7"/>
  <c r="AC1789" i="7"/>
  <c r="AL1789" i="7" s="1"/>
  <c r="AM1789" i="7"/>
  <c r="AH1790" i="7"/>
  <c r="AC1790" i="7"/>
  <c r="AL1790" i="7" s="1"/>
  <c r="AM1790" i="7"/>
  <c r="AH1791" i="7"/>
  <c r="AC1791" i="7"/>
  <c r="AL1791" i="7" s="1"/>
  <c r="AM1791" i="7"/>
  <c r="AH1792" i="7"/>
  <c r="AC1792" i="7"/>
  <c r="AL1792" i="7" s="1"/>
  <c r="AM1792" i="7"/>
  <c r="AH1793" i="7"/>
  <c r="AC1793" i="7"/>
  <c r="AL1793" i="7" s="1"/>
  <c r="AM1793" i="7"/>
  <c r="AH1794" i="7"/>
  <c r="AC1794" i="7"/>
  <c r="AL1794" i="7" s="1"/>
  <c r="AM1794" i="7"/>
  <c r="AH1795" i="7"/>
  <c r="AC1795" i="7"/>
  <c r="AL1795" i="7" s="1"/>
  <c r="AM1795" i="7"/>
  <c r="AH1796" i="7"/>
  <c r="AC1796" i="7"/>
  <c r="AL1796" i="7" s="1"/>
  <c r="AM1796" i="7"/>
  <c r="AH1797" i="7"/>
  <c r="AC1797" i="7"/>
  <c r="AL1797" i="7" s="1"/>
  <c r="AM1797" i="7"/>
  <c r="AH1798" i="7"/>
  <c r="AC1798" i="7"/>
  <c r="AL1798" i="7" s="1"/>
  <c r="AM1798" i="7"/>
  <c r="AH1799" i="7"/>
  <c r="AC1799" i="7"/>
  <c r="AL1799" i="7" s="1"/>
  <c r="AM1799" i="7"/>
  <c r="AH1800" i="7"/>
  <c r="AC1800" i="7"/>
  <c r="AL1800" i="7" s="1"/>
  <c r="AM1800" i="7"/>
  <c r="AH1801" i="7"/>
  <c r="AC1801" i="7"/>
  <c r="AL1801" i="7" s="1"/>
  <c r="AM1801" i="7"/>
  <c r="AH1802" i="7"/>
  <c r="AC1802" i="7"/>
  <c r="AL1802" i="7" s="1"/>
  <c r="AM1802" i="7"/>
  <c r="AH1803" i="7"/>
  <c r="AC1803" i="7"/>
  <c r="AL1803" i="7" s="1"/>
  <c r="AM1803" i="7"/>
  <c r="AH1804" i="7"/>
  <c r="AC1804" i="7"/>
  <c r="AL1804" i="7" s="1"/>
  <c r="AM1804" i="7"/>
  <c r="AH1805" i="7"/>
  <c r="AC1805" i="7"/>
  <c r="AL1805" i="7" s="1"/>
  <c r="AM1805" i="7"/>
  <c r="AH1806" i="7"/>
  <c r="AC1806" i="7"/>
  <c r="AL1806" i="7" s="1"/>
  <c r="AM1806" i="7"/>
  <c r="AH1807" i="7"/>
  <c r="AC1807" i="7"/>
  <c r="AL1807" i="7" s="1"/>
  <c r="AM1807" i="7"/>
  <c r="AH1808" i="7"/>
  <c r="AC1808" i="7"/>
  <c r="AL1808" i="7" s="1"/>
  <c r="AM1808" i="7"/>
  <c r="AH1809" i="7"/>
  <c r="AC1809" i="7"/>
  <c r="AL1809" i="7" s="1"/>
  <c r="AM1809" i="7"/>
  <c r="AH1810" i="7"/>
  <c r="AC1810" i="7"/>
  <c r="AL1810" i="7" s="1"/>
  <c r="AM1810" i="7"/>
  <c r="AH1811" i="7"/>
  <c r="AC1811" i="7"/>
  <c r="AL1811" i="7" s="1"/>
  <c r="AM1811" i="7"/>
  <c r="AH1812" i="7"/>
  <c r="AC1812" i="7"/>
  <c r="AL1812" i="7" s="1"/>
  <c r="AM1812" i="7"/>
  <c r="AH1813" i="7"/>
  <c r="AC1813" i="7"/>
  <c r="AL1813" i="7" s="1"/>
  <c r="AM1813" i="7"/>
  <c r="AH1814" i="7"/>
  <c r="AC1814" i="7"/>
  <c r="AL1814" i="7" s="1"/>
  <c r="AM1814" i="7"/>
  <c r="AH1815" i="7"/>
  <c r="AC1815" i="7"/>
  <c r="AL1815" i="7" s="1"/>
  <c r="AM1815" i="7"/>
  <c r="AH1817" i="7"/>
  <c r="AC1817" i="7"/>
  <c r="AL1817" i="7" s="1"/>
  <c r="AM1817" i="7"/>
  <c r="AH1818" i="7"/>
  <c r="AC1818" i="7"/>
  <c r="AL1818" i="7" s="1"/>
  <c r="AM1818" i="7"/>
  <c r="AH1819" i="7"/>
  <c r="AC1819" i="7"/>
  <c r="AL1819" i="7" s="1"/>
  <c r="AM1819" i="7"/>
  <c r="AH1820" i="7"/>
  <c r="AC1820" i="7"/>
  <c r="AL1820" i="7" s="1"/>
  <c r="AM1820" i="7"/>
  <c r="AH1821" i="7"/>
  <c r="AC1821" i="7"/>
  <c r="AL1821" i="7" s="1"/>
  <c r="AM1821" i="7"/>
  <c r="AH1824" i="7"/>
  <c r="AC1824" i="7"/>
  <c r="AL1824" i="7" s="1"/>
  <c r="AM1824" i="7"/>
  <c r="AH1825" i="7"/>
  <c r="AC1825" i="7"/>
  <c r="AL1825" i="7" s="1"/>
  <c r="AM1825" i="7"/>
  <c r="AH1827" i="7"/>
  <c r="AC1827" i="7"/>
  <c r="AL1827" i="7" s="1"/>
  <c r="AM1827" i="7"/>
  <c r="AH1828" i="7"/>
  <c r="AC1828" i="7"/>
  <c r="AL1828" i="7" s="1"/>
  <c r="AM1828" i="7"/>
  <c r="AH1830" i="7"/>
  <c r="AC1830" i="7"/>
  <c r="AL1830" i="7" s="1"/>
  <c r="AM1830" i="7"/>
  <c r="AH1834" i="7"/>
  <c r="AC1834" i="7"/>
  <c r="AL1834" i="7" s="1"/>
  <c r="AM1834" i="7"/>
  <c r="AH1836" i="7"/>
  <c r="AC1836" i="7"/>
  <c r="AL1836" i="7" s="1"/>
  <c r="AM1836" i="7"/>
  <c r="AH1837" i="7"/>
  <c r="AC1837" i="7"/>
  <c r="AL1837" i="7" s="1"/>
  <c r="AM1837" i="7"/>
  <c r="AH1839" i="7"/>
  <c r="AC1839" i="7"/>
  <c r="AL1839" i="7" s="1"/>
  <c r="AM1839" i="7"/>
  <c r="AH1842" i="7"/>
  <c r="AC1842" i="7"/>
  <c r="AL1842" i="7" s="1"/>
  <c r="AM1842" i="7"/>
  <c r="AH1843" i="7"/>
  <c r="AC1843" i="7"/>
  <c r="AL1843" i="7" s="1"/>
  <c r="AM1843" i="7"/>
  <c r="AH1845" i="7"/>
  <c r="AC1845" i="7"/>
  <c r="AL1845" i="7" s="1"/>
  <c r="AM1845" i="7"/>
  <c r="AH1847" i="7"/>
  <c r="AC1847" i="7"/>
  <c r="AL1847" i="7" s="1"/>
  <c r="AM1847" i="7"/>
  <c r="AH1849" i="7"/>
  <c r="AC1849" i="7"/>
  <c r="AL1849" i="7" s="1"/>
  <c r="AM1849" i="7"/>
  <c r="AH1852" i="7"/>
  <c r="AC1852" i="7"/>
  <c r="AL1852" i="7" s="1"/>
  <c r="AM1852" i="7"/>
  <c r="AH1853" i="7"/>
  <c r="AC1853" i="7"/>
  <c r="AL1853" i="7" s="1"/>
  <c r="AM1853" i="7"/>
  <c r="AH1855" i="7"/>
  <c r="AC1855" i="7"/>
  <c r="AL1855" i="7" s="1"/>
  <c r="AM1855" i="7"/>
  <c r="AH1857" i="7"/>
  <c r="AC1857" i="7"/>
  <c r="AL1857" i="7" s="1"/>
  <c r="AM1857" i="7"/>
  <c r="AH1859" i="7"/>
  <c r="AC1859" i="7"/>
  <c r="AL1859" i="7" s="1"/>
  <c r="AM1859" i="7"/>
  <c r="AH1861" i="7"/>
  <c r="AC1861" i="7"/>
  <c r="AL1861" i="7" s="1"/>
  <c r="AM1861" i="7"/>
  <c r="AH1863" i="7"/>
  <c r="AC1863" i="7"/>
  <c r="AL1863" i="7" s="1"/>
  <c r="AM1863" i="7"/>
  <c r="AH1866" i="7"/>
  <c r="AC1866" i="7"/>
  <c r="AL1866" i="7" s="1"/>
  <c r="AM1866" i="7"/>
  <c r="AH1867" i="7"/>
  <c r="AC1867" i="7"/>
  <c r="AL1867" i="7" s="1"/>
  <c r="AM1867" i="7"/>
  <c r="AH1870" i="7"/>
  <c r="AC1870" i="7"/>
  <c r="AL1870" i="7" s="1"/>
  <c r="AM1870" i="7"/>
  <c r="AH1872" i="7"/>
  <c r="AC1872" i="7"/>
  <c r="AL1872" i="7" s="1"/>
  <c r="AM1872" i="7"/>
  <c r="AH1873" i="7"/>
  <c r="AC1873" i="7"/>
  <c r="AL1873" i="7" s="1"/>
  <c r="AM1873" i="7"/>
  <c r="AH1875" i="7"/>
  <c r="AC1875" i="7"/>
  <c r="AL1875" i="7" s="1"/>
  <c r="AM1875" i="7"/>
  <c r="AH1878" i="7"/>
  <c r="AC1878" i="7"/>
  <c r="AL1878" i="7" s="1"/>
  <c r="AM1878" i="7"/>
  <c r="AH1879" i="7"/>
  <c r="AC1879" i="7"/>
  <c r="AL1879" i="7" s="1"/>
  <c r="AM1879" i="7"/>
  <c r="AH1880" i="7"/>
  <c r="AC1880" i="7"/>
  <c r="AL1880" i="7" s="1"/>
  <c r="AM1880" i="7"/>
  <c r="AH1882" i="7"/>
  <c r="AC1882" i="7"/>
  <c r="AL1882" i="7" s="1"/>
  <c r="AM1882" i="7"/>
  <c r="AH1884" i="7"/>
  <c r="AC1884" i="7"/>
  <c r="AL1884" i="7" s="1"/>
  <c r="AM1884" i="7"/>
  <c r="AH1886" i="7"/>
  <c r="AC1886" i="7"/>
  <c r="AL1886" i="7" s="1"/>
  <c r="AM1886" i="7"/>
  <c r="AH1888" i="7"/>
  <c r="AC1888" i="7"/>
  <c r="AL1888" i="7" s="1"/>
  <c r="AM1888" i="7"/>
  <c r="AH1890" i="7"/>
  <c r="AC1890" i="7"/>
  <c r="AL1890" i="7" s="1"/>
  <c r="AM1890" i="7"/>
  <c r="AH1892" i="7"/>
  <c r="AC1892" i="7"/>
  <c r="AL1892" i="7" s="1"/>
  <c r="AM1892" i="7"/>
  <c r="AH1894" i="7"/>
  <c r="AC1894" i="7"/>
  <c r="AL1894" i="7" s="1"/>
  <c r="AM1894" i="7"/>
  <c r="AH1896" i="7"/>
  <c r="AC1896" i="7"/>
  <c r="AL1896" i="7" s="1"/>
  <c r="AM1896" i="7"/>
  <c r="AH1899" i="7"/>
  <c r="AC1899" i="7"/>
  <c r="AL1899" i="7" s="1"/>
  <c r="AM1899" i="7"/>
  <c r="AH1901" i="7"/>
  <c r="AC1901" i="7"/>
  <c r="AL1901" i="7" s="1"/>
  <c r="AM1901" i="7"/>
  <c r="AH1903" i="7"/>
  <c r="AC1903" i="7"/>
  <c r="AL1903" i="7" s="1"/>
  <c r="AM1903" i="7"/>
  <c r="AH1905" i="7"/>
  <c r="AC1905" i="7"/>
  <c r="AL1905" i="7" s="1"/>
  <c r="AM1905" i="7"/>
  <c r="AH1907" i="7"/>
  <c r="AC1907" i="7"/>
  <c r="AL1907" i="7" s="1"/>
  <c r="AM1907" i="7"/>
  <c r="AH1909" i="7"/>
  <c r="AC1909" i="7"/>
  <c r="AL1909" i="7" s="1"/>
  <c r="AM1909" i="7"/>
  <c r="AH1914" i="7"/>
  <c r="AC1914" i="7"/>
  <c r="AL1914" i="7" s="1"/>
  <c r="AM1914" i="7"/>
  <c r="AH1916" i="7"/>
  <c r="AC1916" i="7"/>
  <c r="AL1916" i="7" s="1"/>
  <c r="AM1916" i="7"/>
  <c r="AH1918" i="7"/>
  <c r="AC1918" i="7"/>
  <c r="AL1918" i="7" s="1"/>
  <c r="AM1918" i="7"/>
  <c r="AH1920" i="7"/>
  <c r="AC1920" i="7"/>
  <c r="AL1920" i="7" s="1"/>
  <c r="AM1920" i="7"/>
  <c r="AH1921" i="7"/>
  <c r="AC1921" i="7"/>
  <c r="AL1921" i="7" s="1"/>
  <c r="AM1921" i="7"/>
  <c r="AH1923" i="7"/>
  <c r="AC1923" i="7"/>
  <c r="AL1923" i="7" s="1"/>
  <c r="AM1923" i="7"/>
  <c r="AH1924" i="7"/>
  <c r="AC1924" i="7"/>
  <c r="AL1924" i="7" s="1"/>
  <c r="AM1924" i="7"/>
  <c r="AH1926" i="7"/>
  <c r="AC1926" i="7"/>
  <c r="AL1926" i="7" s="1"/>
  <c r="AM1926" i="7"/>
  <c r="AH1928" i="7"/>
  <c r="AC1928" i="7"/>
  <c r="AL1928" i="7" s="1"/>
  <c r="AM1928" i="7"/>
  <c r="AH1930" i="7"/>
  <c r="AC1930" i="7"/>
  <c r="AL1930" i="7" s="1"/>
  <c r="AM1930" i="7"/>
  <c r="AH1932" i="7"/>
  <c r="AC1932" i="7"/>
  <c r="AL1932" i="7" s="1"/>
  <c r="AM1932" i="7"/>
  <c r="AH1935" i="7"/>
  <c r="AC1935" i="7"/>
  <c r="AL1935" i="7" s="1"/>
  <c r="AM1935" i="7"/>
  <c r="AH1937" i="7"/>
  <c r="AC1937" i="7"/>
  <c r="AL1937" i="7" s="1"/>
  <c r="AM1937" i="7"/>
  <c r="AH1938" i="7"/>
  <c r="AC1938" i="7"/>
  <c r="AL1938" i="7" s="1"/>
  <c r="AM1938" i="7"/>
  <c r="AH1940" i="7"/>
  <c r="AC1940" i="7"/>
  <c r="AL1940" i="7" s="1"/>
  <c r="AM1940" i="7"/>
  <c r="AH1942" i="7"/>
  <c r="AC1942" i="7"/>
  <c r="AL1942" i="7" s="1"/>
  <c r="AM1942" i="7"/>
  <c r="AH1945" i="7"/>
  <c r="AC1945" i="7"/>
  <c r="AL1945" i="7" s="1"/>
  <c r="AM1945" i="7"/>
  <c r="AH1947" i="7"/>
  <c r="AC1947" i="7"/>
  <c r="AL1947" i="7" s="1"/>
  <c r="AM1947" i="7"/>
  <c r="AH1949" i="7"/>
  <c r="AC1949" i="7"/>
  <c r="AL1949" i="7" s="1"/>
  <c r="AM1949" i="7"/>
  <c r="AH1950" i="7"/>
  <c r="AC1950" i="7"/>
  <c r="AL1950" i="7" s="1"/>
  <c r="AM1950" i="7"/>
  <c r="AH1952" i="7"/>
  <c r="AC1952" i="7"/>
  <c r="AL1952" i="7" s="1"/>
  <c r="AM1952" i="7"/>
  <c r="AH1954" i="7"/>
  <c r="AC1954" i="7"/>
  <c r="AL1954" i="7" s="1"/>
  <c r="AM1954" i="7"/>
  <c r="AH1956" i="7"/>
  <c r="AC1956" i="7"/>
  <c r="AL1956" i="7" s="1"/>
  <c r="AM1956" i="7"/>
  <c r="AH1957" i="7"/>
  <c r="AC1957" i="7"/>
  <c r="AL1957" i="7" s="1"/>
  <c r="AM1957" i="7"/>
  <c r="AH1960" i="7"/>
  <c r="AC1960" i="7"/>
  <c r="AL1960" i="7" s="1"/>
  <c r="AM1960" i="7"/>
  <c r="AH1961" i="7"/>
  <c r="AC1961" i="7"/>
  <c r="AL1961" i="7" s="1"/>
  <c r="AM1961" i="7"/>
  <c r="AH1963" i="7"/>
  <c r="AC1963" i="7"/>
  <c r="AL1963" i="7" s="1"/>
  <c r="AM1963" i="7"/>
  <c r="AH1965" i="7"/>
  <c r="AC1965" i="7"/>
  <c r="AL1965" i="7" s="1"/>
  <c r="AM1965" i="7"/>
  <c r="AH1966" i="7"/>
  <c r="AC1966" i="7"/>
  <c r="AL1966" i="7" s="1"/>
  <c r="AM1966" i="7"/>
  <c r="AH1967" i="7"/>
  <c r="AC1967" i="7"/>
  <c r="AL1967" i="7" s="1"/>
  <c r="AM1967" i="7"/>
  <c r="AH1968" i="7"/>
  <c r="AC1968" i="7"/>
  <c r="AL1968" i="7" s="1"/>
  <c r="AM1968" i="7"/>
  <c r="AH1969" i="7"/>
  <c r="AC1969" i="7"/>
  <c r="AL1969" i="7" s="1"/>
  <c r="AM1969" i="7"/>
  <c r="AH1970" i="7"/>
  <c r="AC1970" i="7"/>
  <c r="AL1970" i="7" s="1"/>
  <c r="AM1970" i="7"/>
  <c r="AH1971" i="7"/>
  <c r="AC1971" i="7"/>
  <c r="AL1971" i="7" s="1"/>
  <c r="AM1971" i="7"/>
  <c r="AH1972" i="7"/>
  <c r="AC1972" i="7"/>
  <c r="AL1972" i="7" s="1"/>
  <c r="AM1972" i="7"/>
  <c r="AH1973" i="7"/>
  <c r="AC1973" i="7"/>
  <c r="AL1973" i="7" s="1"/>
  <c r="AM1973" i="7"/>
  <c r="AH1974" i="7"/>
  <c r="AC1974" i="7"/>
  <c r="AL1974" i="7" s="1"/>
  <c r="AM1974" i="7"/>
  <c r="AH1975" i="7"/>
  <c r="AC1975" i="7"/>
  <c r="AL1975" i="7" s="1"/>
  <c r="AM1975" i="7"/>
  <c r="AH1976" i="7"/>
  <c r="AC1976" i="7"/>
  <c r="AL1976" i="7" s="1"/>
  <c r="AM1976" i="7"/>
  <c r="AH1977" i="7"/>
  <c r="AC1977" i="7"/>
  <c r="AL1977" i="7" s="1"/>
  <c r="AM1977" i="7"/>
  <c r="AH1978" i="7"/>
  <c r="AC1978" i="7"/>
  <c r="AL1978" i="7" s="1"/>
  <c r="AM1978" i="7"/>
  <c r="AH1979" i="7"/>
  <c r="AC1979" i="7"/>
  <c r="AL1979" i="7" s="1"/>
  <c r="AM1979" i="7"/>
  <c r="AH1980" i="7"/>
  <c r="AC1980" i="7"/>
  <c r="AL1980" i="7" s="1"/>
  <c r="AM1980" i="7"/>
  <c r="AH1981" i="7"/>
  <c r="AC1981" i="7"/>
  <c r="AL1981" i="7" s="1"/>
  <c r="AM1981" i="7"/>
  <c r="AH1982" i="7"/>
  <c r="AC1982" i="7"/>
  <c r="AL1982" i="7" s="1"/>
  <c r="AM1982" i="7"/>
  <c r="AH1983" i="7"/>
  <c r="AC1983" i="7"/>
  <c r="AL1983" i="7" s="1"/>
  <c r="AM1983" i="7"/>
  <c r="AH1984" i="7"/>
  <c r="AC1984" i="7"/>
  <c r="AL1984" i="7" s="1"/>
  <c r="AM1984" i="7"/>
  <c r="AH1985" i="7"/>
  <c r="AC1985" i="7"/>
  <c r="AL1985" i="7" s="1"/>
  <c r="AM1985" i="7"/>
  <c r="AH1986" i="7"/>
  <c r="AC1986" i="7"/>
  <c r="AL1986" i="7" s="1"/>
  <c r="AM1986" i="7"/>
  <c r="AH1987" i="7"/>
  <c r="AC1987" i="7"/>
  <c r="AL1987" i="7" s="1"/>
  <c r="AM1987" i="7"/>
  <c r="AH1988" i="7"/>
  <c r="AC1988" i="7"/>
  <c r="AL1988" i="7" s="1"/>
  <c r="AM1988" i="7"/>
  <c r="AH1989" i="7"/>
  <c r="AC1989" i="7"/>
  <c r="AL1989" i="7" s="1"/>
  <c r="AM1989" i="7"/>
  <c r="AH1990" i="7"/>
  <c r="AC1990" i="7"/>
  <c r="AL1990" i="7" s="1"/>
  <c r="AM1990" i="7"/>
  <c r="AH1991" i="7"/>
  <c r="AC1991" i="7"/>
  <c r="AL1991" i="7" s="1"/>
  <c r="AM1991" i="7"/>
  <c r="AH1992" i="7"/>
  <c r="AC1992" i="7"/>
  <c r="AL1992" i="7" s="1"/>
  <c r="AM1992" i="7"/>
  <c r="AH1993" i="7"/>
  <c r="AC1993" i="7"/>
  <c r="AL1993" i="7" s="1"/>
  <c r="AM1993" i="7"/>
  <c r="AH1994" i="7"/>
  <c r="AC1994" i="7"/>
  <c r="AL1994" i="7" s="1"/>
  <c r="AM1994" i="7"/>
  <c r="AH1995" i="7"/>
  <c r="AC1995" i="7"/>
  <c r="AL1995" i="7" s="1"/>
  <c r="AM1995" i="7"/>
  <c r="AH1996" i="7"/>
  <c r="AC1996" i="7"/>
  <c r="AL1996" i="7" s="1"/>
  <c r="AM1996" i="7"/>
  <c r="AH1997" i="7"/>
  <c r="AC1997" i="7"/>
  <c r="AL1997" i="7" s="1"/>
  <c r="AM1997" i="7"/>
  <c r="AH1998" i="7"/>
  <c r="AC1998" i="7"/>
  <c r="AL1998" i="7" s="1"/>
  <c r="AM1998" i="7"/>
  <c r="AH1999" i="7"/>
  <c r="AC1999" i="7"/>
  <c r="AL1999" i="7" s="1"/>
  <c r="AM1999" i="7"/>
  <c r="AH2000" i="7"/>
  <c r="AC2000" i="7"/>
  <c r="AL2000" i="7" s="1"/>
  <c r="AM2000" i="7"/>
  <c r="AH2001" i="7"/>
  <c r="AC2001" i="7"/>
  <c r="AL2001" i="7" s="1"/>
  <c r="AM2001" i="7"/>
  <c r="AH2002" i="7"/>
  <c r="AC2002" i="7"/>
  <c r="AL2002" i="7" s="1"/>
  <c r="AM2002" i="7"/>
  <c r="AH2003" i="7"/>
  <c r="AC2003" i="7"/>
  <c r="AL2003" i="7" s="1"/>
  <c r="AM2003" i="7"/>
  <c r="AH2004" i="7"/>
  <c r="AC2004" i="7"/>
  <c r="AL2004" i="7" s="1"/>
  <c r="AM2004" i="7"/>
  <c r="AH2005" i="7"/>
  <c r="AC2005" i="7"/>
  <c r="AL2005" i="7" s="1"/>
  <c r="AM2005" i="7"/>
  <c r="AH2006" i="7"/>
  <c r="AC2006" i="7"/>
  <c r="AL2006" i="7" s="1"/>
  <c r="AM2006" i="7"/>
  <c r="AH2007" i="7"/>
  <c r="AC2007" i="7"/>
  <c r="AL2007" i="7" s="1"/>
  <c r="AM2007" i="7"/>
  <c r="AH2008" i="7"/>
  <c r="AC2008" i="7"/>
  <c r="AL2008" i="7" s="1"/>
  <c r="AM2008" i="7"/>
  <c r="AH2009" i="7"/>
  <c r="AC2009" i="7"/>
  <c r="AL2009" i="7" s="1"/>
  <c r="AM2009" i="7"/>
  <c r="AH2010" i="7"/>
  <c r="AC2010" i="7"/>
  <c r="AL2010" i="7" s="1"/>
  <c r="AM2010" i="7"/>
  <c r="AH2011" i="7"/>
  <c r="AC2011" i="7"/>
  <c r="AL2011" i="7" s="1"/>
  <c r="AM2011" i="7"/>
  <c r="AH2012" i="7"/>
  <c r="AC2012" i="7"/>
  <c r="AL2012" i="7" s="1"/>
  <c r="AM2012" i="7"/>
  <c r="AH2013" i="7"/>
  <c r="AC2013" i="7"/>
  <c r="AL2013" i="7" s="1"/>
  <c r="AM2013" i="7"/>
  <c r="AH2014" i="7"/>
  <c r="AC2014" i="7"/>
  <c r="AL2014" i="7" s="1"/>
  <c r="AM2014" i="7"/>
  <c r="AH2015" i="7"/>
  <c r="AC2015" i="7"/>
  <c r="AL2015" i="7" s="1"/>
  <c r="AM2015" i="7"/>
  <c r="AH2016" i="7"/>
  <c r="AC2016" i="7"/>
  <c r="AL2016" i="7" s="1"/>
  <c r="AM2016" i="7"/>
  <c r="AH2017" i="7"/>
  <c r="AC2017" i="7"/>
  <c r="AL2017" i="7" s="1"/>
  <c r="AM2017" i="7"/>
  <c r="AH2018" i="7"/>
  <c r="AC2018" i="7"/>
  <c r="AL2018" i="7" s="1"/>
  <c r="AM2018" i="7"/>
  <c r="AH2019" i="7"/>
  <c r="AC2019" i="7"/>
  <c r="AL2019" i="7" s="1"/>
  <c r="AM2019" i="7"/>
  <c r="AH2020" i="7"/>
  <c r="AC2020" i="7"/>
  <c r="AL2020" i="7" s="1"/>
  <c r="AM2020" i="7"/>
  <c r="AH2021" i="7"/>
  <c r="AC2021" i="7"/>
  <c r="AL2021" i="7" s="1"/>
  <c r="AM2021" i="7"/>
  <c r="AH2022" i="7"/>
  <c r="AC2022" i="7"/>
  <c r="AL2022" i="7" s="1"/>
  <c r="AM2022" i="7"/>
  <c r="AH2023" i="7"/>
  <c r="AC2023" i="7"/>
  <c r="AL2023" i="7" s="1"/>
  <c r="AM2023" i="7"/>
  <c r="AH2024" i="7"/>
  <c r="AC2024" i="7"/>
  <c r="AL2024" i="7" s="1"/>
  <c r="AM2024" i="7"/>
  <c r="AH2025" i="7"/>
  <c r="AC2025" i="7"/>
  <c r="AL2025" i="7" s="1"/>
  <c r="AM2025" i="7"/>
  <c r="AH2026" i="7"/>
  <c r="AC2026" i="7"/>
  <c r="AL2026" i="7" s="1"/>
  <c r="AM2026" i="7"/>
  <c r="AH2027" i="7"/>
  <c r="AC2027" i="7"/>
  <c r="AL2027" i="7" s="1"/>
  <c r="AM2027" i="7"/>
  <c r="AH2028" i="7"/>
  <c r="AC2028" i="7"/>
  <c r="AL2028" i="7" s="1"/>
  <c r="AM2028" i="7"/>
  <c r="AH2029" i="7"/>
  <c r="AC2029" i="7"/>
  <c r="AL2029" i="7" s="1"/>
  <c r="AM2029" i="7"/>
  <c r="AH2030" i="7"/>
  <c r="AC2030" i="7"/>
  <c r="AL2030" i="7" s="1"/>
  <c r="AM2030" i="7"/>
  <c r="AH2031" i="7"/>
  <c r="AC2031" i="7"/>
  <c r="AL2031" i="7" s="1"/>
  <c r="AM2031" i="7"/>
  <c r="AH2032" i="7"/>
  <c r="AC2032" i="7"/>
  <c r="AL2032" i="7" s="1"/>
  <c r="AM2032" i="7"/>
  <c r="AH2033" i="7"/>
  <c r="AC2033" i="7"/>
  <c r="AL2033" i="7" s="1"/>
  <c r="AM2033" i="7"/>
  <c r="AH2034" i="7"/>
  <c r="AC2034" i="7"/>
  <c r="AL2034" i="7" s="1"/>
  <c r="AM2034" i="7"/>
  <c r="AH2035" i="7"/>
  <c r="AC2035" i="7"/>
  <c r="AL2035" i="7" s="1"/>
  <c r="AM2035" i="7"/>
  <c r="AH2036" i="7"/>
  <c r="AC2036" i="7"/>
  <c r="AL2036" i="7" s="1"/>
  <c r="AM2036" i="7"/>
  <c r="AH2037" i="7"/>
  <c r="AC2037" i="7"/>
  <c r="AL2037" i="7" s="1"/>
  <c r="AM2037" i="7"/>
  <c r="AH2038" i="7"/>
  <c r="AC2038" i="7"/>
  <c r="AL2038" i="7" s="1"/>
  <c r="AM2038" i="7"/>
  <c r="AH2039" i="7"/>
  <c r="AC2039" i="7"/>
  <c r="AL2039" i="7" s="1"/>
  <c r="AM2039" i="7"/>
  <c r="AH2040" i="7"/>
  <c r="AC2040" i="7"/>
  <c r="AL2040" i="7" s="1"/>
  <c r="AM2040" i="7"/>
  <c r="AH2041" i="7"/>
  <c r="AC2041" i="7"/>
  <c r="AL2041" i="7" s="1"/>
  <c r="AM2041" i="7"/>
  <c r="AH2042" i="7"/>
  <c r="AC2042" i="7"/>
  <c r="AL2042" i="7" s="1"/>
  <c r="AM2042" i="7"/>
  <c r="AH2043" i="7"/>
  <c r="AC2043" i="7"/>
  <c r="AL2043" i="7" s="1"/>
  <c r="AM2043" i="7"/>
  <c r="AH2044" i="7"/>
  <c r="AC2044" i="7"/>
  <c r="AL2044" i="7" s="1"/>
  <c r="AM2044" i="7"/>
  <c r="AH2045" i="7"/>
  <c r="AC2045" i="7"/>
  <c r="AL2045" i="7" s="1"/>
  <c r="AM2045" i="7"/>
  <c r="AH2046" i="7"/>
  <c r="AC2046" i="7"/>
  <c r="AL2046" i="7" s="1"/>
  <c r="AM2046" i="7"/>
  <c r="AH2047" i="7"/>
  <c r="AC2047" i="7"/>
  <c r="AL2047" i="7" s="1"/>
  <c r="AM2047" i="7"/>
  <c r="AH2048" i="7"/>
  <c r="AC2048" i="7"/>
  <c r="AL2048" i="7" s="1"/>
  <c r="AM2048" i="7"/>
  <c r="AH2049" i="7"/>
  <c r="AC2049" i="7"/>
  <c r="AL2049" i="7" s="1"/>
  <c r="AM2049" i="7"/>
  <c r="AH2050" i="7"/>
  <c r="AC2050" i="7"/>
  <c r="AL2050" i="7" s="1"/>
  <c r="AM2050" i="7"/>
  <c r="AH2051" i="7"/>
  <c r="AC2051" i="7"/>
  <c r="AL2051" i="7" s="1"/>
  <c r="AM2051" i="7"/>
  <c r="AH2052" i="7"/>
  <c r="AC2052" i="7"/>
  <c r="AL2052" i="7" s="1"/>
  <c r="AM2052" i="7"/>
  <c r="AH2053" i="7"/>
  <c r="AC2053" i="7"/>
  <c r="AL2053" i="7" s="1"/>
  <c r="AM2053" i="7"/>
  <c r="AH2054" i="7"/>
  <c r="AC2054" i="7"/>
  <c r="AL2054" i="7" s="1"/>
  <c r="AM2054" i="7"/>
  <c r="AH2055" i="7"/>
  <c r="AC2055" i="7"/>
  <c r="AL2055" i="7" s="1"/>
  <c r="AM2055" i="7"/>
  <c r="AH2056" i="7"/>
  <c r="AC2056" i="7"/>
  <c r="AL2056" i="7" s="1"/>
  <c r="AM2056" i="7"/>
  <c r="AH2057" i="7"/>
  <c r="AC2057" i="7"/>
  <c r="AL2057" i="7" s="1"/>
  <c r="AM2057" i="7"/>
  <c r="AH2058" i="7"/>
  <c r="AC2058" i="7"/>
  <c r="AL2058" i="7" s="1"/>
  <c r="AM2058" i="7"/>
  <c r="AH2059" i="7"/>
  <c r="AC2059" i="7"/>
  <c r="AL2059" i="7" s="1"/>
  <c r="AM2059" i="7"/>
  <c r="AH2060" i="7"/>
  <c r="AC2060" i="7"/>
  <c r="AL2060" i="7" s="1"/>
  <c r="AM2060" i="7"/>
  <c r="AH2061" i="7"/>
  <c r="AC2061" i="7"/>
  <c r="AL2061" i="7" s="1"/>
  <c r="AM2061" i="7"/>
  <c r="AH2062" i="7"/>
  <c r="AC2062" i="7"/>
  <c r="AL2062" i="7" s="1"/>
  <c r="AM2062" i="7"/>
  <c r="AH2063" i="7"/>
  <c r="AC2063" i="7"/>
  <c r="AL2063" i="7" s="1"/>
  <c r="AM2063" i="7"/>
  <c r="AH2064" i="7"/>
  <c r="AC2064" i="7"/>
  <c r="AL2064" i="7" s="1"/>
  <c r="AM2064" i="7"/>
  <c r="AH2065" i="7"/>
  <c r="AC2065" i="7"/>
  <c r="AL2065" i="7" s="1"/>
  <c r="AM2065" i="7"/>
  <c r="AH2066" i="7"/>
  <c r="AC2066" i="7"/>
  <c r="AL2066" i="7" s="1"/>
  <c r="AM2066" i="7"/>
  <c r="AH2067" i="7"/>
  <c r="AC2067" i="7"/>
  <c r="AL2067" i="7" s="1"/>
  <c r="AM2067" i="7"/>
  <c r="AH2068" i="7"/>
  <c r="AC2068" i="7"/>
  <c r="AL2068" i="7" s="1"/>
  <c r="AM2068" i="7"/>
  <c r="AH2069" i="7"/>
  <c r="AC2069" i="7"/>
  <c r="AL2069" i="7" s="1"/>
  <c r="AM2069" i="7"/>
  <c r="AH2070" i="7"/>
  <c r="AC2070" i="7"/>
  <c r="AL2070" i="7" s="1"/>
  <c r="AM2070" i="7"/>
  <c r="AH2071" i="7"/>
  <c r="AC2071" i="7"/>
  <c r="AL2071" i="7" s="1"/>
  <c r="AM2071" i="7"/>
  <c r="AH2072" i="7"/>
  <c r="AC2072" i="7"/>
  <c r="AL2072" i="7" s="1"/>
  <c r="AM2072" i="7"/>
  <c r="AH2073" i="7"/>
  <c r="AC2073" i="7"/>
  <c r="AL2073" i="7" s="1"/>
  <c r="AM2073" i="7"/>
  <c r="AH2074" i="7"/>
  <c r="AC2074" i="7"/>
  <c r="AL2074" i="7" s="1"/>
  <c r="AM2074" i="7"/>
  <c r="AH2075" i="7"/>
  <c r="AC2075" i="7"/>
  <c r="AL2075" i="7" s="1"/>
  <c r="AM2075" i="7"/>
  <c r="AH2076" i="7"/>
  <c r="AC2076" i="7"/>
  <c r="AL2076" i="7" s="1"/>
  <c r="AM2076" i="7"/>
  <c r="AH2077" i="7"/>
  <c r="AC2077" i="7"/>
  <c r="AL2077" i="7" s="1"/>
  <c r="AM2077" i="7"/>
  <c r="AH2078" i="7"/>
  <c r="AC2078" i="7"/>
  <c r="AL2078" i="7" s="1"/>
  <c r="AM2078" i="7"/>
  <c r="AH2079" i="7"/>
  <c r="AC2079" i="7"/>
  <c r="AL2079" i="7" s="1"/>
  <c r="AM2079" i="7"/>
  <c r="AH2080" i="7"/>
  <c r="AC2080" i="7"/>
  <c r="AL2080" i="7" s="1"/>
  <c r="AM2080" i="7"/>
  <c r="AH2081" i="7"/>
  <c r="AC2081" i="7"/>
  <c r="AL2081" i="7" s="1"/>
  <c r="AM2081" i="7"/>
  <c r="AH2082" i="7"/>
  <c r="AC2082" i="7"/>
  <c r="AL2082" i="7" s="1"/>
  <c r="AM2082" i="7"/>
  <c r="AH2083" i="7"/>
  <c r="AC2083" i="7"/>
  <c r="AL2083" i="7" s="1"/>
  <c r="AM2083" i="7"/>
  <c r="AH2084" i="7"/>
  <c r="AC2084" i="7"/>
  <c r="AL2084" i="7" s="1"/>
  <c r="AM2084" i="7"/>
  <c r="AH2085" i="7"/>
  <c r="AC2085" i="7"/>
  <c r="AL2085" i="7" s="1"/>
  <c r="AM2085" i="7"/>
  <c r="AH2086" i="7"/>
  <c r="AC2086" i="7"/>
  <c r="AL2086" i="7" s="1"/>
  <c r="AM2086" i="7"/>
  <c r="AH2087" i="7"/>
  <c r="AC2087" i="7"/>
  <c r="AL2087" i="7" s="1"/>
  <c r="AM2087" i="7"/>
  <c r="AH2088" i="7"/>
  <c r="AC2088" i="7"/>
  <c r="AL2088" i="7" s="1"/>
  <c r="AM2088" i="7"/>
  <c r="AH2089" i="7"/>
  <c r="AC2089" i="7"/>
  <c r="AL2089" i="7" s="1"/>
  <c r="AM2089" i="7"/>
  <c r="AH2090" i="7"/>
  <c r="AC2090" i="7"/>
  <c r="AL2090" i="7" s="1"/>
  <c r="AM2090" i="7"/>
  <c r="AH2091" i="7"/>
  <c r="AC2091" i="7"/>
  <c r="AL2091" i="7" s="1"/>
  <c r="AM2091" i="7"/>
  <c r="AH2092" i="7"/>
  <c r="AC2092" i="7"/>
  <c r="AL2092" i="7" s="1"/>
  <c r="AM2092" i="7"/>
  <c r="AH2093" i="7"/>
  <c r="AC2093" i="7"/>
  <c r="AL2093" i="7" s="1"/>
  <c r="AM2093" i="7"/>
  <c r="AH2094" i="7"/>
  <c r="AC2094" i="7"/>
  <c r="AL2094" i="7" s="1"/>
  <c r="AM2094" i="7"/>
  <c r="AH2095" i="7"/>
  <c r="AC2095" i="7"/>
  <c r="AL2095" i="7" s="1"/>
  <c r="AM2095" i="7"/>
  <c r="AH2096" i="7"/>
  <c r="AC2096" i="7"/>
  <c r="AL2096" i="7" s="1"/>
  <c r="AM2096" i="7"/>
  <c r="AH2097" i="7"/>
  <c r="AC2097" i="7"/>
  <c r="AL2097" i="7" s="1"/>
  <c r="AM2097" i="7"/>
  <c r="AH2098" i="7"/>
  <c r="AC2098" i="7"/>
  <c r="AL2098" i="7" s="1"/>
  <c r="AM2098" i="7"/>
  <c r="AH2099" i="7"/>
  <c r="AC2099" i="7"/>
  <c r="AL2099" i="7" s="1"/>
  <c r="AM2099" i="7"/>
  <c r="AH2100" i="7"/>
  <c r="AC2100" i="7"/>
  <c r="AL2100" i="7" s="1"/>
  <c r="AM2100" i="7"/>
  <c r="AH2101" i="7"/>
  <c r="AC2101" i="7"/>
  <c r="AL2101" i="7" s="1"/>
  <c r="AM2101" i="7"/>
  <c r="AH168" i="7"/>
  <c r="AC168" i="7"/>
  <c r="AL168" i="7" s="1"/>
  <c r="AM168" i="7"/>
  <c r="AH207" i="7"/>
  <c r="AC207" i="7"/>
  <c r="AL207" i="7" s="1"/>
  <c r="AM207" i="7"/>
  <c r="AH220" i="7"/>
  <c r="AC220" i="7"/>
  <c r="AL220" i="7" s="1"/>
  <c r="AM220" i="7"/>
  <c r="AH232" i="7"/>
  <c r="AC232" i="7"/>
  <c r="AL232" i="7" s="1"/>
  <c r="AM232" i="7"/>
  <c r="AH243" i="7"/>
  <c r="AC243" i="7"/>
  <c r="AL243" i="7" s="1"/>
  <c r="AM243" i="7"/>
  <c r="AH254" i="7"/>
  <c r="AC254" i="7"/>
  <c r="AL254" i="7" s="1"/>
  <c r="AM254" i="7"/>
  <c r="AH261" i="7"/>
  <c r="AC261" i="7"/>
  <c r="AL261" i="7" s="1"/>
  <c r="AM261" i="7"/>
  <c r="AH273" i="7"/>
  <c r="AC273" i="7"/>
  <c r="AL273" i="7" s="1"/>
  <c r="AM273" i="7"/>
  <c r="AH282" i="7"/>
  <c r="AC282" i="7"/>
  <c r="AL282" i="7" s="1"/>
  <c r="AM282" i="7"/>
  <c r="AH289" i="7"/>
  <c r="AC289" i="7"/>
  <c r="AL289" i="7" s="1"/>
  <c r="AM289" i="7"/>
  <c r="AH297" i="7"/>
  <c r="AC297" i="7"/>
  <c r="AL297" i="7" s="1"/>
  <c r="AM297" i="7"/>
  <c r="AH305" i="7"/>
  <c r="AC305" i="7"/>
  <c r="AL305" i="7" s="1"/>
  <c r="AM305" i="7"/>
  <c r="AH317" i="7"/>
  <c r="AC317" i="7"/>
  <c r="AL317" i="7" s="1"/>
  <c r="AM317" i="7"/>
  <c r="AH324" i="7"/>
  <c r="AC324" i="7"/>
  <c r="AL324" i="7" s="1"/>
  <c r="AM324" i="7"/>
  <c r="AH334" i="7"/>
  <c r="AC334" i="7"/>
  <c r="AL334" i="7" s="1"/>
  <c r="AM334" i="7"/>
  <c r="AH339" i="7"/>
  <c r="AC339" i="7"/>
  <c r="AL339" i="7" s="1"/>
  <c r="AM339" i="7"/>
  <c r="AH347" i="7"/>
  <c r="AC347" i="7"/>
  <c r="AL347" i="7" s="1"/>
  <c r="AM347" i="7"/>
  <c r="AH353" i="7"/>
  <c r="AC353" i="7"/>
  <c r="AL353" i="7" s="1"/>
  <c r="AM353" i="7"/>
  <c r="AH359" i="7"/>
  <c r="AC359" i="7"/>
  <c r="AL359" i="7" s="1"/>
  <c r="AM359" i="7"/>
  <c r="AH365" i="7"/>
  <c r="AC365" i="7"/>
  <c r="AL365" i="7" s="1"/>
  <c r="AM365" i="7"/>
  <c r="AH373" i="7"/>
  <c r="AC373" i="7"/>
  <c r="AL373" i="7" s="1"/>
  <c r="AM373" i="7"/>
  <c r="AH381" i="7"/>
  <c r="AC381" i="7"/>
  <c r="AL381" i="7" s="1"/>
  <c r="AM381" i="7"/>
  <c r="AH388" i="7"/>
  <c r="AC388" i="7"/>
  <c r="AL388" i="7" s="1"/>
  <c r="AM388" i="7"/>
  <c r="AH402" i="7"/>
  <c r="AC402" i="7"/>
  <c r="AL402" i="7" s="1"/>
  <c r="AM402" i="7"/>
  <c r="AH408" i="7"/>
  <c r="AC408" i="7"/>
  <c r="AL408" i="7" s="1"/>
  <c r="AM408" i="7"/>
  <c r="AH418" i="7"/>
  <c r="AC418" i="7"/>
  <c r="AL418" i="7" s="1"/>
  <c r="AM418" i="7"/>
  <c r="AH424" i="7"/>
  <c r="AC424" i="7"/>
  <c r="AL424" i="7" s="1"/>
  <c r="AM424" i="7"/>
  <c r="AH437" i="7"/>
  <c r="AC437" i="7"/>
  <c r="AL437" i="7" s="1"/>
  <c r="AM437" i="7"/>
  <c r="AH790" i="7"/>
  <c r="AC790" i="7"/>
  <c r="AL790" i="7" s="1"/>
  <c r="AM790" i="7"/>
  <c r="AH813" i="7"/>
  <c r="AC813" i="7"/>
  <c r="AL813" i="7" s="1"/>
  <c r="AM813" i="7"/>
  <c r="AH828" i="7"/>
  <c r="AC828" i="7"/>
  <c r="AL828" i="7" s="1"/>
  <c r="AM828" i="7"/>
  <c r="AH840" i="7"/>
  <c r="AC840" i="7"/>
  <c r="AL840" i="7" s="1"/>
  <c r="AM840" i="7"/>
  <c r="AH880" i="7"/>
  <c r="AC880" i="7"/>
  <c r="AL880" i="7" s="1"/>
  <c r="AM880" i="7"/>
  <c r="AH1545" i="7"/>
  <c r="AC1545" i="7"/>
  <c r="AL1545" i="7" s="1"/>
  <c r="AM1545" i="7"/>
  <c r="AH1583" i="7"/>
  <c r="AC1583" i="7"/>
  <c r="AL1583" i="7" s="1"/>
  <c r="AM1583" i="7"/>
  <c r="AH1590" i="7"/>
  <c r="AC1590" i="7"/>
  <c r="AL1590" i="7" s="1"/>
  <c r="AM1590" i="7"/>
  <c r="AH1602" i="7"/>
  <c r="AC1602" i="7"/>
  <c r="AL1602" i="7" s="1"/>
  <c r="AM1602" i="7"/>
  <c r="AH1632" i="7"/>
  <c r="AC1632" i="7"/>
  <c r="AL1632" i="7" s="1"/>
  <c r="AM1632" i="7"/>
  <c r="AH1655" i="7"/>
  <c r="AC1655" i="7"/>
  <c r="AL1655" i="7" s="1"/>
  <c r="AM1655" i="7"/>
  <c r="AH1667" i="7"/>
  <c r="AC1667" i="7"/>
  <c r="AL1667" i="7" s="1"/>
  <c r="AM1667" i="7"/>
  <c r="AH1712" i="7"/>
  <c r="AC1712" i="7"/>
  <c r="AL1712" i="7" s="1"/>
  <c r="AM1712" i="7"/>
  <c r="AH1730" i="7"/>
  <c r="AC1730" i="7"/>
  <c r="AL1730" i="7" s="1"/>
  <c r="AM1730" i="7"/>
  <c r="AH1742" i="7"/>
  <c r="AC1742" i="7"/>
  <c r="AL1742" i="7" s="1"/>
  <c r="AM1742" i="7"/>
  <c r="AH1760" i="7"/>
  <c r="AC1760" i="7"/>
  <c r="AL1760" i="7" s="1"/>
  <c r="AM1760" i="7"/>
  <c r="AH428" i="7"/>
  <c r="AC428" i="7"/>
  <c r="AL428" i="7" s="1"/>
  <c r="AM428" i="7"/>
  <c r="AH800" i="7"/>
  <c r="AC800" i="7"/>
  <c r="AL800" i="7" s="1"/>
  <c r="AM800" i="7"/>
  <c r="AH809" i="7"/>
  <c r="AC809" i="7"/>
  <c r="AL809" i="7" s="1"/>
  <c r="AM809" i="7"/>
  <c r="AH822" i="7"/>
  <c r="AC822" i="7"/>
  <c r="AL822" i="7" s="1"/>
  <c r="AM822" i="7"/>
  <c r="AH833" i="7"/>
  <c r="AC833" i="7"/>
  <c r="AL833" i="7" s="1"/>
  <c r="AM833" i="7"/>
  <c r="AH838" i="7"/>
  <c r="AC838" i="7"/>
  <c r="AL838" i="7" s="1"/>
  <c r="AM838" i="7"/>
  <c r="AH844" i="7"/>
  <c r="AC844" i="7"/>
  <c r="AL844" i="7" s="1"/>
  <c r="AM844" i="7"/>
  <c r="AH875" i="7"/>
  <c r="AC875" i="7"/>
  <c r="AL875" i="7" s="1"/>
  <c r="AM875" i="7"/>
  <c r="AH1544" i="7"/>
  <c r="AC1544" i="7"/>
  <c r="AL1544" i="7" s="1"/>
  <c r="AM1544" i="7"/>
  <c r="AH1576" i="7"/>
  <c r="AC1576" i="7"/>
  <c r="AL1576" i="7" s="1"/>
  <c r="AM1576" i="7"/>
  <c r="AH1587" i="7"/>
  <c r="AC1587" i="7"/>
  <c r="AL1587" i="7" s="1"/>
  <c r="AM1587" i="7"/>
  <c r="AH1600" i="7"/>
  <c r="AC1600" i="7"/>
  <c r="AL1600" i="7" s="1"/>
  <c r="AM1600" i="7"/>
  <c r="AH1612" i="7"/>
  <c r="AC1612" i="7"/>
  <c r="AL1612" i="7" s="1"/>
  <c r="AM1612" i="7"/>
  <c r="AH1630" i="7"/>
  <c r="AC1630" i="7"/>
  <c r="AL1630" i="7" s="1"/>
  <c r="AM1630" i="7"/>
  <c r="AH1647" i="7"/>
  <c r="AC1647" i="7"/>
  <c r="AL1647" i="7" s="1"/>
  <c r="AM1647" i="7"/>
  <c r="AH1651" i="7"/>
  <c r="AC1651" i="7"/>
  <c r="AL1651" i="7" s="1"/>
  <c r="AM1651" i="7"/>
  <c r="AH1662" i="7"/>
  <c r="AC1662" i="7"/>
  <c r="AL1662" i="7" s="1"/>
  <c r="AM1662" i="7"/>
  <c r="AH1673" i="7"/>
  <c r="AC1673" i="7"/>
  <c r="AL1673" i="7" s="1"/>
  <c r="AM1673" i="7"/>
  <c r="AH1679" i="7"/>
  <c r="AC1679" i="7"/>
  <c r="AL1679" i="7" s="1"/>
  <c r="AM1679" i="7"/>
  <c r="AH1687" i="7"/>
  <c r="AC1687" i="7"/>
  <c r="AL1687" i="7" s="1"/>
  <c r="AM1687" i="7"/>
  <c r="AH1738" i="7"/>
  <c r="AC1738" i="7"/>
  <c r="AL1738" i="7" s="1"/>
  <c r="AM1738" i="7"/>
  <c r="AH1752" i="7"/>
  <c r="AC1752" i="7"/>
  <c r="AL1752" i="7" s="1"/>
  <c r="AM1752" i="7"/>
  <c r="AS51" i="7"/>
  <c r="AS36" i="7"/>
  <c r="AS13" i="7"/>
  <c r="AS326" i="7"/>
  <c r="AS308" i="7"/>
  <c r="AS293" i="7"/>
  <c r="AS275" i="7"/>
  <c r="AS1764" i="7"/>
  <c r="AS1634" i="7"/>
  <c r="AS1611" i="7"/>
  <c r="AS466" i="7"/>
  <c r="AS450" i="7"/>
  <c r="AS433" i="7"/>
  <c r="AS417" i="7"/>
  <c r="AS1498" i="7"/>
  <c r="AS1480" i="7"/>
  <c r="AS1466" i="7"/>
  <c r="AS43" i="7"/>
  <c r="AS30" i="7"/>
  <c r="AS9" i="7"/>
  <c r="AS35" i="7"/>
  <c r="AS23" i="7"/>
  <c r="AS17" i="7"/>
  <c r="AS4" i="7"/>
  <c r="AS46" i="7"/>
  <c r="AS33" i="7"/>
  <c r="AS20" i="7"/>
  <c r="AS7" i="7"/>
  <c r="AS49" i="7"/>
  <c r="AS37" i="7"/>
  <c r="AS24" i="7"/>
  <c r="AS41" i="7"/>
  <c r="AS39" i="7"/>
  <c r="AS14" i="7"/>
  <c r="AS27" i="7"/>
  <c r="AS45" i="7"/>
  <c r="AS32" i="7"/>
  <c r="AS18" i="7"/>
  <c r="AS3" i="7"/>
  <c r="AS50" i="7"/>
  <c r="AS38" i="7"/>
  <c r="AS25" i="7"/>
  <c r="AS5" i="7"/>
  <c r="AS42" i="7"/>
  <c r="AS28" i="7"/>
  <c r="AS31" i="7"/>
  <c r="AS12" i="7"/>
  <c r="AS16" i="7"/>
  <c r="AS47" i="7"/>
  <c r="AS22" i="7"/>
  <c r="AS10" i="7"/>
  <c r="B5" i="8" l="1" a="1"/>
  <c r="B5" i="8" s="1"/>
  <c r="C5" i="8" a="1"/>
  <c r="C5" i="8" s="1"/>
  <c r="D5" i="8" a="1"/>
  <c r="D5" i="8" s="1"/>
  <c r="D10" i="9" a="1"/>
  <c r="D10" i="9" s="1"/>
  <c r="E10" i="9" a="1"/>
  <c r="E10" i="9" s="1"/>
  <c r="F10" i="9" a="1"/>
  <c r="F10" i="9" s="1"/>
  <c r="E5" i="8" s="1"/>
  <c r="G10" i="9" a="1"/>
  <c r="G10" i="9" s="1"/>
  <c r="B10" i="8" a="1"/>
  <c r="B10" i="8" s="1"/>
  <c r="C10" i="8" a="1"/>
  <c r="C10" i="8" s="1"/>
  <c r="D10" i="8" a="1"/>
  <c r="D10" i="8" s="1"/>
  <c r="D15" i="9" a="1"/>
  <c r="D15" i="9" s="1"/>
  <c r="E15" i="9" a="1"/>
  <c r="E15" i="9" s="1"/>
  <c r="F15" i="9" a="1"/>
  <c r="F15" i="9" s="1"/>
  <c r="E10" i="8" s="1"/>
  <c r="G15" i="9" a="1"/>
  <c r="G15" i="9" s="1"/>
  <c r="C18" i="8" a="1"/>
  <c r="C18" i="8" s="1"/>
  <c r="D18" i="8" a="1"/>
  <c r="D18" i="8" s="1"/>
  <c r="B18" i="8" a="1"/>
  <c r="B18" i="8" s="1"/>
  <c r="D23" i="9" a="1"/>
  <c r="D23" i="9" s="1"/>
  <c r="F23" i="9" a="1"/>
  <c r="F23" i="9" s="1"/>
  <c r="E18" i="8" s="1"/>
  <c r="E23" i="9" a="1"/>
  <c r="E23" i="9" s="1"/>
  <c r="G23" i="9" a="1"/>
  <c r="G23" i="9" s="1"/>
  <c r="B15" i="8" a="1"/>
  <c r="B15" i="8" s="1"/>
  <c r="C15" i="8" a="1"/>
  <c r="C15" i="8" s="1"/>
  <c r="D15" i="8" a="1"/>
  <c r="D15" i="8" s="1"/>
  <c r="D20" i="9" a="1"/>
  <c r="D20" i="9" s="1"/>
  <c r="E20" i="9" a="1"/>
  <c r="E20" i="9" s="1"/>
  <c r="F20" i="9" a="1"/>
  <c r="F20" i="9" s="1"/>
  <c r="E15" i="8" s="1"/>
  <c r="G20" i="9" a="1"/>
  <c r="G20" i="9" s="1"/>
  <c r="C3" i="8" a="1"/>
  <c r="C3" i="8" s="1"/>
  <c r="D3" i="8" a="1"/>
  <c r="D3" i="8" s="1"/>
  <c r="B3" i="8" a="1"/>
  <c r="B3" i="8" s="1"/>
  <c r="D8" i="9" a="1"/>
  <c r="D8" i="9" s="1"/>
  <c r="E8" i="9" a="1"/>
  <c r="E8" i="9" s="1"/>
  <c r="F8" i="9" a="1"/>
  <c r="F8" i="9" s="1"/>
  <c r="E3" i="8" s="1"/>
  <c r="G8" i="9" a="1"/>
  <c r="G8" i="9" s="1"/>
  <c r="C21" i="8" a="1"/>
  <c r="C21" i="8" s="1"/>
  <c r="D21" i="8" a="1"/>
  <c r="D21" i="8" s="1"/>
  <c r="B21" i="8" a="1"/>
  <c r="B21" i="8" s="1"/>
  <c r="E26" i="9" a="1"/>
  <c r="E26" i="9" s="1"/>
  <c r="G26" i="9" a="1"/>
  <c r="G26" i="9" s="1"/>
  <c r="D26" i="9" a="1"/>
  <c r="D26" i="9" s="1"/>
  <c r="F26" i="9" a="1"/>
  <c r="F26" i="9" s="1"/>
  <c r="E21" i="8" s="1"/>
  <c r="C32" i="8" a="1"/>
  <c r="C32" i="8" s="1"/>
  <c r="D32" i="8" a="1"/>
  <c r="D32" i="8" s="1"/>
  <c r="B32" i="8" a="1"/>
  <c r="B32" i="8" s="1"/>
  <c r="D37" i="9" a="1"/>
  <c r="D37" i="9" s="1"/>
  <c r="G37" i="9" a="1"/>
  <c r="G37" i="9" s="1"/>
  <c r="E37" i="9" a="1"/>
  <c r="E37" i="9" s="1"/>
  <c r="F37" i="9" a="1"/>
  <c r="F37" i="9" s="1"/>
  <c r="E32" i="8" s="1"/>
  <c r="C43" i="8" a="1"/>
  <c r="C43" i="8" s="1"/>
  <c r="D43" i="8" a="1"/>
  <c r="D43" i="8" s="1"/>
  <c r="B43" i="8" a="1"/>
  <c r="B43" i="8" s="1"/>
  <c r="E48" i="9" a="1"/>
  <c r="E48" i="9" s="1"/>
  <c r="G48" i="9" a="1"/>
  <c r="G48" i="9" s="1"/>
  <c r="D48" i="9" a="1"/>
  <c r="D48" i="9" s="1"/>
  <c r="F48" i="9" a="1"/>
  <c r="F48" i="9" s="1"/>
  <c r="E43" i="8" s="1"/>
  <c r="C22" i="8" a="1"/>
  <c r="C22" i="8" s="1"/>
  <c r="D22" i="8" a="1"/>
  <c r="D22" i="8" s="1"/>
  <c r="B22" i="8" a="1"/>
  <c r="B22" i="8" s="1"/>
  <c r="D27" i="9" a="1"/>
  <c r="D27" i="9" s="1"/>
  <c r="F27" i="9" a="1"/>
  <c r="F27" i="9" s="1"/>
  <c r="E22" i="8" s="1"/>
  <c r="E27" i="9" a="1"/>
  <c r="E27" i="9" s="1"/>
  <c r="G27" i="9" a="1"/>
  <c r="G27" i="9" s="1"/>
  <c r="C41" i="8" a="1"/>
  <c r="C41" i="8" s="1"/>
  <c r="D41" i="8" a="1"/>
  <c r="D41" i="8" s="1"/>
  <c r="B41" i="8" a="1"/>
  <c r="B41" i="8" s="1"/>
  <c r="E46" i="9" a="1"/>
  <c r="E46" i="9" s="1"/>
  <c r="G46" i="9" a="1"/>
  <c r="G46" i="9" s="1"/>
  <c r="D46" i="9" a="1"/>
  <c r="D46" i="9" s="1"/>
  <c r="F46" i="9" a="1"/>
  <c r="F46" i="9" s="1"/>
  <c r="E41" i="8" s="1"/>
  <c r="B9" i="8" a="1"/>
  <c r="B9" i="8" s="1"/>
  <c r="C9" i="8" a="1"/>
  <c r="C9" i="8" s="1"/>
  <c r="D9" i="8" a="1"/>
  <c r="D9" i="8" s="1"/>
  <c r="D14" i="9" a="1"/>
  <c r="D14" i="9" s="1"/>
  <c r="E14" i="9" a="1"/>
  <c r="E14" i="9" s="1"/>
  <c r="F14" i="9" a="1"/>
  <c r="F14" i="9" s="1"/>
  <c r="E9" i="8" s="1"/>
  <c r="G14" i="9" a="1"/>
  <c r="G14" i="9" s="1"/>
  <c r="B30" i="8" a="1"/>
  <c r="B30" i="8" s="1"/>
  <c r="C30" i="8" a="1"/>
  <c r="C30" i="8" s="1"/>
  <c r="D30" i="8" a="1"/>
  <c r="D30" i="8" s="1"/>
  <c r="G35" i="9" a="1"/>
  <c r="G35" i="9" s="1"/>
  <c r="E35" i="9" a="1"/>
  <c r="E35" i="9" s="1"/>
  <c r="D35" i="9" a="1"/>
  <c r="D35" i="9" s="1"/>
  <c r="F35" i="9" a="1"/>
  <c r="F35" i="9" s="1"/>
  <c r="E30" i="8" s="1"/>
  <c r="C14" i="8" a="1"/>
  <c r="C14" i="8" s="1"/>
  <c r="D14" i="8" a="1"/>
  <c r="D14" i="8" s="1"/>
  <c r="B14" i="8" a="1"/>
  <c r="B14" i="8" s="1"/>
  <c r="D19" i="9" a="1"/>
  <c r="D19" i="9" s="1"/>
  <c r="E19" i="9" a="1"/>
  <c r="E19" i="9" s="1"/>
  <c r="F19" i="9" a="1"/>
  <c r="F19" i="9" s="1"/>
  <c r="E14" i="8" s="1"/>
  <c r="G19" i="9" a="1"/>
  <c r="G19" i="9" s="1"/>
  <c r="C34" i="8" a="1"/>
  <c r="C34" i="8" s="1"/>
  <c r="D34" i="8" a="1"/>
  <c r="D34" i="8" s="1"/>
  <c r="B34" i="8" a="1"/>
  <c r="B34" i="8" s="1"/>
  <c r="D39" i="9" a="1"/>
  <c r="D39" i="9" s="1"/>
  <c r="E39" i="9" a="1"/>
  <c r="E39" i="9" s="1"/>
  <c r="F39" i="9" a="1"/>
  <c r="F39" i="9" s="1"/>
  <c r="E34" i="8" s="1"/>
  <c r="G39" i="9" a="1"/>
  <c r="G39" i="9" s="1"/>
  <c r="C6" i="8" a="1"/>
  <c r="C6" i="8" s="1"/>
  <c r="D6" i="8" a="1"/>
  <c r="D6" i="8" s="1"/>
  <c r="B6" i="8" a="1"/>
  <c r="B6" i="8" s="1"/>
  <c r="D11" i="9" a="1"/>
  <c r="D11" i="9" s="1"/>
  <c r="E11" i="9" a="1"/>
  <c r="E11" i="9" s="1"/>
  <c r="F11" i="9" a="1"/>
  <c r="F11" i="9" s="1"/>
  <c r="E6" i="8" s="1"/>
  <c r="G11" i="9" a="1"/>
  <c r="G11" i="9" s="1"/>
  <c r="C16" i="8" a="1"/>
  <c r="C16" i="8" s="1"/>
  <c r="D16" i="8" a="1"/>
  <c r="D16" i="8" s="1"/>
  <c r="B16" i="8" a="1"/>
  <c r="B16" i="8" s="1"/>
  <c r="D21" i="9" a="1"/>
  <c r="D21" i="9" s="1"/>
  <c r="F21" i="9" a="1"/>
  <c r="F21" i="9" s="1"/>
  <c r="E16" i="8" s="1"/>
  <c r="E21" i="9" a="1"/>
  <c r="E21" i="9" s="1"/>
  <c r="G21" i="9" a="1"/>
  <c r="G21" i="9" s="1"/>
  <c r="C8" i="8" a="1"/>
  <c r="C8" i="8" s="1"/>
  <c r="D8" i="8" a="1"/>
  <c r="D8" i="8" s="1"/>
  <c r="B8" i="8" a="1"/>
  <c r="B8" i="8" s="1"/>
  <c r="D13" i="9" a="1"/>
  <c r="D13" i="9" s="1"/>
  <c r="E13" i="9" a="1"/>
  <c r="E13" i="9" s="1"/>
  <c r="F13" i="9" a="1"/>
  <c r="F13" i="9" s="1"/>
  <c r="E8" i="8" s="1"/>
  <c r="G13" i="9" a="1"/>
  <c r="G13" i="9" s="1"/>
  <c r="C31" i="8" a="1"/>
  <c r="C31" i="8" s="1"/>
  <c r="D31" i="8" a="1"/>
  <c r="D31" i="8" s="1"/>
  <c r="B31" i="8" a="1"/>
  <c r="B31" i="8" s="1"/>
  <c r="E36" i="9" a="1"/>
  <c r="E36" i="9" s="1"/>
  <c r="D36" i="9" a="1"/>
  <c r="D36" i="9" s="1"/>
  <c r="G36" i="9" a="1"/>
  <c r="G36" i="9" s="1"/>
  <c r="F36" i="9" a="1"/>
  <c r="F36" i="9" s="1"/>
  <c r="E31" i="8" s="1"/>
  <c r="C27" i="8" a="1"/>
  <c r="C27" i="8" s="1"/>
  <c r="D27" i="8" a="1"/>
  <c r="D27" i="8" s="1"/>
  <c r="B27" i="8" a="1"/>
  <c r="B27" i="8" s="1"/>
  <c r="E32" i="9" a="1"/>
  <c r="E32" i="9" s="1"/>
  <c r="G32" i="9" a="1"/>
  <c r="G32" i="9" s="1"/>
  <c r="D32" i="9" a="1"/>
  <c r="D32" i="9" s="1"/>
  <c r="F32" i="9" a="1"/>
  <c r="F32" i="9" s="1"/>
  <c r="E27" i="8" s="1"/>
  <c r="C17" i="8" a="1"/>
  <c r="C17" i="8" s="1"/>
  <c r="D17" i="8" a="1"/>
  <c r="D17" i="8" s="1"/>
  <c r="B17" i="8" a="1"/>
  <c r="B17" i="8" s="1"/>
  <c r="D22" i="9" a="1"/>
  <c r="D22" i="9" s="1"/>
  <c r="G22" i="9" a="1"/>
  <c r="G22" i="9" s="1"/>
  <c r="E22" i="9" a="1"/>
  <c r="E22" i="9" s="1"/>
  <c r="F22" i="9" a="1"/>
  <c r="F22" i="9" s="1"/>
  <c r="E17" i="8" s="1"/>
  <c r="C38" i="8" a="1"/>
  <c r="C38" i="8" s="1"/>
  <c r="D38" i="8" a="1"/>
  <c r="D38" i="8" s="1"/>
  <c r="B38" i="8" a="1"/>
  <c r="B38" i="8" s="1"/>
  <c r="D43" i="9" a="1"/>
  <c r="D43" i="9" s="1"/>
  <c r="E43" i="9" a="1"/>
  <c r="E43" i="9" s="1"/>
  <c r="F43" i="9" a="1"/>
  <c r="F43" i="9" s="1"/>
  <c r="E38" i="8" s="1"/>
  <c r="G43" i="9" a="1"/>
  <c r="G43" i="9" s="1"/>
  <c r="B4" i="8" a="1"/>
  <c r="B4" i="8" s="1"/>
  <c r="C4" i="8" a="1"/>
  <c r="C4" i="8" s="1"/>
  <c r="D4" i="8" a="1"/>
  <c r="D4" i="8" s="1"/>
  <c r="D9" i="9" a="1"/>
  <c r="D9" i="9" s="1"/>
  <c r="E9" i="9" a="1"/>
  <c r="E9" i="9" s="1"/>
  <c r="F9" i="9" a="1"/>
  <c r="F9" i="9" s="1"/>
  <c r="E4" i="8" s="1"/>
  <c r="G9" i="9" a="1"/>
  <c r="G9" i="9" s="1"/>
  <c r="B24" i="8" a="1"/>
  <c r="B24" i="8" s="1"/>
  <c r="C24" i="8" a="1"/>
  <c r="C24" i="8" s="1"/>
  <c r="D24" i="8" a="1"/>
  <c r="D24" i="8" s="1"/>
  <c r="D29" i="9" a="1"/>
  <c r="D29" i="9" s="1"/>
  <c r="E29" i="9" a="1"/>
  <c r="E29" i="9" s="1"/>
  <c r="G29" i="9" a="1"/>
  <c r="G29" i="9" s="1"/>
  <c r="F29" i="9" a="1"/>
  <c r="F29" i="9" s="1"/>
  <c r="E24" i="8" s="1"/>
  <c r="C42" i="8" a="1"/>
  <c r="C42" i="8" s="1"/>
  <c r="D42" i="8" a="1"/>
  <c r="D42" i="8" s="1"/>
  <c r="B42" i="8" a="1"/>
  <c r="B42" i="8" s="1"/>
  <c r="E47" i="9" a="1"/>
  <c r="E47" i="9" s="1"/>
  <c r="G47" i="9" a="1"/>
  <c r="G47" i="9" s="1"/>
  <c r="D47" i="9" a="1"/>
  <c r="D47" i="9" s="1"/>
  <c r="F47" i="9" a="1"/>
  <c r="F47" i="9" s="1"/>
  <c r="E42" i="8" s="1"/>
  <c r="C28" i="8" a="1"/>
  <c r="C28" i="8" s="1"/>
  <c r="D28" i="8" a="1"/>
  <c r="D28" i="8" s="1"/>
  <c r="B28" i="8" a="1"/>
  <c r="B28" i="8" s="1"/>
  <c r="G33" i="9" a="1"/>
  <c r="G33" i="9" s="1"/>
  <c r="D33" i="9" a="1"/>
  <c r="D33" i="9" s="1"/>
  <c r="F33" i="9" a="1"/>
  <c r="F33" i="9" s="1"/>
  <c r="E28" i="8" s="1"/>
  <c r="E33" i="9" a="1"/>
  <c r="E33" i="9" s="1"/>
  <c r="C7" i="8" a="1"/>
  <c r="C7" i="8" s="1"/>
  <c r="D7" i="8" a="1"/>
  <c r="D7" i="8" s="1"/>
  <c r="B7" i="8" a="1"/>
  <c r="B7" i="8" s="1"/>
  <c r="D12" i="9" a="1"/>
  <c r="D12" i="9" s="1"/>
  <c r="E12" i="9" a="1"/>
  <c r="E12" i="9" s="1"/>
  <c r="F12" i="9" a="1"/>
  <c r="F12" i="9" s="1"/>
  <c r="E7" i="8" s="1"/>
  <c r="G12" i="9" a="1"/>
  <c r="G12" i="9" s="1"/>
  <c r="C37" i="8" a="1"/>
  <c r="C37" i="8" s="1"/>
  <c r="D37" i="8" a="1"/>
  <c r="D37" i="8" s="1"/>
  <c r="B37" i="8" a="1"/>
  <c r="B37" i="8" s="1"/>
  <c r="D42" i="9" a="1"/>
  <c r="D42" i="9" s="1"/>
  <c r="E42" i="9" a="1"/>
  <c r="E42" i="9" s="1"/>
  <c r="F42" i="9" a="1"/>
  <c r="F42" i="9" s="1"/>
  <c r="E37" i="8" s="1"/>
  <c r="G42" i="9" a="1"/>
  <c r="G42" i="9" s="1"/>
  <c r="C25" i="8" a="1"/>
  <c r="C25" i="8" s="1"/>
  <c r="D25" i="8" a="1"/>
  <c r="D25" i="8" s="1"/>
  <c r="B25" i="8" a="1"/>
  <c r="B25" i="8" s="1"/>
  <c r="D30" i="9" a="1"/>
  <c r="D30" i="9" s="1"/>
  <c r="F30" i="9" a="1"/>
  <c r="F30" i="9" s="1"/>
  <c r="E25" i="8" s="1"/>
  <c r="E30" i="9" a="1"/>
  <c r="E30" i="9" s="1"/>
  <c r="G30" i="9" a="1"/>
  <c r="G30" i="9" s="1"/>
  <c r="C13" i="8" a="1"/>
  <c r="C13" i="8" s="1"/>
  <c r="D13" i="8" a="1"/>
  <c r="D13" i="8" s="1"/>
  <c r="B13" i="8" a="1"/>
  <c r="B13" i="8" s="1"/>
  <c r="D18" i="9" a="1"/>
  <c r="D18" i="9" s="1"/>
  <c r="E18" i="9" a="1"/>
  <c r="E18" i="9" s="1"/>
  <c r="F18" i="9" a="1"/>
  <c r="F18" i="9" s="1"/>
  <c r="E13" i="8" s="1"/>
  <c r="G18" i="9" a="1"/>
  <c r="G18" i="9" s="1"/>
  <c r="C33" i="8" a="1"/>
  <c r="C33" i="8" s="1"/>
  <c r="D33" i="8" a="1"/>
  <c r="D33" i="8" s="1"/>
  <c r="B33" i="8" a="1"/>
  <c r="B33" i="8" s="1"/>
  <c r="D38" i="9" a="1"/>
  <c r="D38" i="9" s="1"/>
  <c r="E38" i="9" a="1"/>
  <c r="E38" i="9" s="1"/>
  <c r="F38" i="9" a="1"/>
  <c r="F38" i="9" s="1"/>
  <c r="E33" i="8" s="1"/>
  <c r="G38" i="9" a="1"/>
  <c r="G38" i="9" s="1"/>
  <c r="D2" i="8" a="1"/>
  <c r="D2" i="8" s="1"/>
  <c r="C2" i="8" a="1"/>
  <c r="C2" i="8" s="1"/>
  <c r="B2" i="8" a="1"/>
  <c r="B2" i="8" s="1"/>
  <c r="D7" i="9" a="1"/>
  <c r="D7" i="9" s="1"/>
  <c r="E7" i="9" a="1"/>
  <c r="E7" i="9" s="1"/>
  <c r="F7" i="9" a="1"/>
  <c r="F7" i="9" s="1"/>
  <c r="E2" i="8" s="1"/>
  <c r="G7" i="9" a="1"/>
  <c r="G7" i="9" s="1"/>
  <c r="C26" i="8" a="1"/>
  <c r="C26" i="8" s="1"/>
  <c r="D26" i="8" a="1"/>
  <c r="D26" i="8" s="1"/>
  <c r="B26" i="8" a="1"/>
  <c r="B26" i="8" s="1"/>
  <c r="F31" i="9" a="1"/>
  <c r="F31" i="9" s="1"/>
  <c r="E26" i="8" s="1"/>
  <c r="E31" i="9" a="1"/>
  <c r="E31" i="9" s="1"/>
  <c r="G31" i="9" a="1"/>
  <c r="G31" i="9" s="1"/>
  <c r="D31" i="9" a="1"/>
  <c r="D31" i="9" s="1"/>
  <c r="B20" i="8" a="1"/>
  <c r="B20" i="8" s="1"/>
  <c r="C20" i="8" a="1"/>
  <c r="C20" i="8" s="1"/>
  <c r="D20" i="8" a="1"/>
  <c r="D20" i="8" s="1"/>
  <c r="E25" i="9" a="1"/>
  <c r="E25" i="9" s="1"/>
  <c r="G25" i="9" a="1"/>
  <c r="G25" i="9" s="1"/>
  <c r="F25" i="9" a="1"/>
  <c r="F25" i="9" s="1"/>
  <c r="E20" i="8" s="1"/>
  <c r="D25" i="9" a="1"/>
  <c r="D25" i="9" s="1"/>
  <c r="B35" i="8" a="1"/>
  <c r="B35" i="8" s="1"/>
  <c r="C35" i="8" a="1"/>
  <c r="C35" i="8" s="1"/>
  <c r="D35" i="8" a="1"/>
  <c r="D35" i="8" s="1"/>
  <c r="D40" i="9" a="1"/>
  <c r="D40" i="9" s="1"/>
  <c r="E40" i="9" a="1"/>
  <c r="E40" i="9" s="1"/>
  <c r="F40" i="9" a="1"/>
  <c r="F40" i="9" s="1"/>
  <c r="E35" i="8" s="1"/>
  <c r="G40" i="9" a="1"/>
  <c r="G40" i="9" s="1"/>
  <c r="C19" i="8" a="1"/>
  <c r="C19" i="8" s="1"/>
  <c r="D19" i="8" a="1"/>
  <c r="D19" i="8" s="1"/>
  <c r="B19" i="8" a="1"/>
  <c r="B19" i="8" s="1"/>
  <c r="D24" i="9" a="1"/>
  <c r="D24" i="9" s="1"/>
  <c r="F24" i="9" a="1"/>
  <c r="F24" i="9" s="1"/>
  <c r="E19" i="8" s="1"/>
  <c r="E24" i="9" a="1"/>
  <c r="E24" i="9" s="1"/>
  <c r="G24" i="9" a="1"/>
  <c r="G24" i="9" s="1"/>
  <c r="C40" i="8" a="1"/>
  <c r="C40" i="8" s="1"/>
  <c r="D40" i="8" a="1"/>
  <c r="D40" i="8" s="1"/>
  <c r="B40" i="8" a="1"/>
  <c r="B40" i="8" s="1"/>
  <c r="D45" i="9" a="1"/>
  <c r="D45" i="9" s="1"/>
  <c r="F45" i="9" a="1"/>
  <c r="F45" i="9" s="1"/>
  <c r="E40" i="8" s="1"/>
  <c r="E45" i="9" a="1"/>
  <c r="E45" i="9" s="1"/>
  <c r="G45" i="9" a="1"/>
  <c r="G45" i="9" s="1"/>
  <c r="C29" i="8" a="1"/>
  <c r="C29" i="8" s="1"/>
  <c r="D29" i="8" a="1"/>
  <c r="D29" i="8" s="1"/>
  <c r="B29" i="8" a="1"/>
  <c r="B29" i="8" s="1"/>
  <c r="E34" i="9" a="1"/>
  <c r="E34" i="9" s="1"/>
  <c r="G34" i="9" a="1"/>
  <c r="G34" i="9" s="1"/>
  <c r="D34" i="9" a="1"/>
  <c r="D34" i="9" s="1"/>
  <c r="F34" i="9" a="1"/>
  <c r="F34" i="9" s="1"/>
  <c r="E29" i="8" s="1"/>
  <c r="C12" i="8" a="1"/>
  <c r="C12" i="8" s="1"/>
  <c r="D12" i="8" a="1"/>
  <c r="D12" i="8" s="1"/>
  <c r="B12" i="8" a="1"/>
  <c r="B12" i="8" s="1"/>
  <c r="D17" i="9" a="1"/>
  <c r="D17" i="9" s="1"/>
  <c r="E17" i="9" a="1"/>
  <c r="E17" i="9" s="1"/>
  <c r="F17" i="9" a="1"/>
  <c r="F17" i="9" s="1"/>
  <c r="E12" i="8" s="1"/>
  <c r="G17" i="9" a="1"/>
  <c r="G17" i="9" s="1"/>
  <c r="C36" i="8" a="1"/>
  <c r="C36" i="8" s="1"/>
  <c r="D36" i="8" a="1"/>
  <c r="D36" i="8" s="1"/>
  <c r="B36" i="8" a="1"/>
  <c r="B36" i="8" s="1"/>
  <c r="D41" i="9" a="1"/>
  <c r="D41" i="9" s="1"/>
  <c r="F41" i="9" a="1"/>
  <c r="F41" i="9" s="1"/>
  <c r="E36" i="8" s="1"/>
  <c r="G41" i="9" a="1"/>
  <c r="G41" i="9" s="1"/>
  <c r="E41" i="9" a="1"/>
  <c r="E41" i="9" s="1"/>
  <c r="C11" i="8" a="1"/>
  <c r="C11" i="8" s="1"/>
  <c r="D11" i="8" a="1"/>
  <c r="D11" i="8" s="1"/>
  <c r="B11" i="8" a="1"/>
  <c r="B11" i="8" s="1"/>
  <c r="D16" i="9" a="1"/>
  <c r="D16" i="9" s="1"/>
  <c r="E16" i="9" a="1"/>
  <c r="E16" i="9" s="1"/>
  <c r="F16" i="9" a="1"/>
  <c r="F16" i="9" s="1"/>
  <c r="E11" i="8" s="1"/>
  <c r="G16" i="9" a="1"/>
  <c r="G16" i="9" s="1"/>
  <c r="C39" i="8" a="1"/>
  <c r="C39" i="8" s="1"/>
  <c r="D39" i="8" a="1"/>
  <c r="D39" i="8" s="1"/>
  <c r="B39" i="8" a="1"/>
  <c r="B39" i="8" s="1"/>
  <c r="D44" i="9" a="1"/>
  <c r="D44" i="9" s="1"/>
  <c r="E44" i="9" a="1"/>
  <c r="E44" i="9" s="1"/>
  <c r="F44" i="9" a="1"/>
  <c r="F44" i="9" s="1"/>
  <c r="E39" i="8" s="1"/>
  <c r="G44" i="9" a="1"/>
  <c r="G44" i="9" s="1"/>
  <c r="C23" i="8" a="1"/>
  <c r="C23" i="8" s="1"/>
  <c r="D23" i="8" a="1"/>
  <c r="D23" i="8" s="1"/>
  <c r="B23" i="8" a="1"/>
  <c r="B23" i="8" s="1"/>
  <c r="D28" i="9" a="1"/>
  <c r="D28" i="9" s="1"/>
  <c r="F28" i="9" a="1"/>
  <c r="F28" i="9" s="1"/>
  <c r="E23" i="8" s="1"/>
  <c r="E28" i="9" a="1"/>
  <c r="E28" i="9" s="1"/>
  <c r="G28" i="9" a="1"/>
  <c r="G28" i="9" s="1"/>
  <c r="AN43" i="7"/>
  <c r="AN32" i="7"/>
  <c r="AN19" i="7"/>
  <c r="AN9" i="7"/>
  <c r="AO2085" i="7" a="1"/>
  <c r="AO2085" i="7" s="1"/>
  <c r="AO2067" i="7" a="1"/>
  <c r="AO2067" i="7" s="1"/>
  <c r="AO2052" i="7" a="1"/>
  <c r="AO2052" i="7" s="1"/>
  <c r="AO2030" i="7" a="1"/>
  <c r="AO2030" i="7" s="1"/>
  <c r="AO2011" i="7" a="1"/>
  <c r="AO2011" i="7" s="1"/>
  <c r="AO1992" i="7" a="1"/>
  <c r="AO1992" i="7" s="1"/>
  <c r="AO1973" i="7" a="1"/>
  <c r="AO1973" i="7" s="1"/>
  <c r="AO1954" i="7" a="1"/>
  <c r="AO1954" i="7" s="1"/>
  <c r="AO1939" i="7" a="1"/>
  <c r="AO1939" i="7" s="1"/>
  <c r="AO1919" i="7" a="1"/>
  <c r="AO1919" i="7" s="1"/>
  <c r="AO1900" i="7" a="1"/>
  <c r="AO1900" i="7" s="1"/>
  <c r="AO1881" i="7" a="1"/>
  <c r="AO1881" i="7" s="1"/>
  <c r="AO1862" i="7" a="1"/>
  <c r="AO1862" i="7" s="1"/>
  <c r="AO1846" i="7" a="1"/>
  <c r="AO1846" i="7" s="1"/>
  <c r="AO1829" i="7" a="1"/>
  <c r="AO1829" i="7" s="1"/>
  <c r="AO1810" i="7" a="1"/>
  <c r="AO1810" i="7" s="1"/>
  <c r="AO1791" i="7" a="1"/>
  <c r="AO1791" i="7" s="1"/>
  <c r="AO1777" i="7" a="1"/>
  <c r="AO1777" i="7" s="1"/>
  <c r="AO1762" i="7" a="1"/>
  <c r="AO1762" i="7" s="1"/>
  <c r="AO1732" i="7" a="1"/>
  <c r="AO1732" i="7" s="1"/>
  <c r="AO1712" i="7" a="1"/>
  <c r="AO1712" i="7" s="1"/>
  <c r="AO1693" i="7" a="1"/>
  <c r="AO1693" i="7" s="1"/>
  <c r="AO1676" i="7" a="1"/>
  <c r="AO1676" i="7" s="1"/>
  <c r="AO1658" i="7" a="1"/>
  <c r="AO1658" i="7" s="1"/>
  <c r="AO1642" i="7" a="1"/>
  <c r="AO1642" i="7" s="1"/>
  <c r="AO1623" i="7" a="1"/>
  <c r="AO1623" i="7" s="1"/>
  <c r="AO1605" i="7" a="1"/>
  <c r="AO1605" i="7" s="1"/>
  <c r="AO1586" i="7" a="1"/>
  <c r="AO1586" i="7" s="1"/>
  <c r="AO1566" i="7" a="1"/>
  <c r="AO1566" i="7" s="1"/>
  <c r="AO1552" i="7" a="1"/>
  <c r="AO1552" i="7" s="1"/>
  <c r="AO1533" i="7" a="1"/>
  <c r="AO1533" i="7" s="1"/>
  <c r="AO1513" i="7" a="1"/>
  <c r="AO1513" i="7" s="1"/>
  <c r="AO1495" i="7" a="1"/>
  <c r="AO1495" i="7" s="1"/>
  <c r="AO1477" i="7" a="1"/>
  <c r="AO1477" i="7" s="1"/>
  <c r="AO1461" i="7" a="1"/>
  <c r="AO1461" i="7" s="1"/>
  <c r="AO1442" i="7" a="1"/>
  <c r="AO1442" i="7" s="1"/>
  <c r="AO1422" i="7" a="1"/>
  <c r="AO1422" i="7" s="1"/>
  <c r="AO1404" i="7" a="1"/>
  <c r="AO1404" i="7" s="1"/>
  <c r="AO1388" i="7" a="1"/>
  <c r="AO1388" i="7" s="1"/>
  <c r="AO1371" i="7" a="1"/>
  <c r="AO1371" i="7" s="1"/>
  <c r="AO1354" i="7" a="1"/>
  <c r="AO1354" i="7" s="1"/>
  <c r="AO1335" i="7" a="1"/>
  <c r="AO1335" i="7" s="1"/>
  <c r="AO1317" i="7" a="1"/>
  <c r="AO1317" i="7" s="1"/>
  <c r="AO1302" i="7" a="1"/>
  <c r="AO1302" i="7" s="1"/>
  <c r="AO1284" i="7" a="1"/>
  <c r="AO1284" i="7" s="1"/>
  <c r="AO1266" i="7" a="1"/>
  <c r="AO1266" i="7" s="1"/>
  <c r="AO1246" i="7" a="1"/>
  <c r="AO1246" i="7" s="1"/>
  <c r="AO1228" i="7" a="1"/>
  <c r="AO1228" i="7" s="1"/>
  <c r="AO1212" i="7" a="1"/>
  <c r="AO1212" i="7" s="1"/>
  <c r="AO1193" i="7" a="1"/>
  <c r="AO1193" i="7" s="1"/>
  <c r="AO1174" i="7" a="1"/>
  <c r="AO1174" i="7" s="1"/>
  <c r="AO1155" i="7" a="1"/>
  <c r="AO1155" i="7" s="1"/>
  <c r="AO1136" i="7" a="1"/>
  <c r="AO1136" i="7" s="1"/>
  <c r="AO1120" i="7" a="1"/>
  <c r="AO1120" i="7" s="1"/>
  <c r="AO1087" i="7" a="1"/>
  <c r="AO1087" i="7" s="1"/>
  <c r="AO1073" i="7" a="1"/>
  <c r="AO1073" i="7" s="1"/>
  <c r="AO1053" i="7" a="1"/>
  <c r="AO1053" i="7" s="1"/>
  <c r="AP1053" i="7" s="1"/>
  <c r="AO1037" i="7" a="1"/>
  <c r="AO1037" i="7" s="1"/>
  <c r="AO1018" i="7" a="1"/>
  <c r="AO1018" i="7" s="1"/>
  <c r="AO1004" i="7" a="1"/>
  <c r="AO1004" i="7" s="1"/>
  <c r="AO986" i="7" a="1"/>
  <c r="AO986" i="7" s="1"/>
  <c r="AO971" i="7" a="1"/>
  <c r="AO971" i="7" s="1"/>
  <c r="AO948" i="7" a="1"/>
  <c r="AO948" i="7" s="1"/>
  <c r="AO928" i="7" a="1"/>
  <c r="AO928" i="7" s="1"/>
  <c r="AO913" i="7" a="1"/>
  <c r="AO913" i="7" s="1"/>
  <c r="AO895" i="7" a="1"/>
  <c r="AO895" i="7" s="1"/>
  <c r="AO875" i="7" a="1"/>
  <c r="AO875" i="7" s="1"/>
  <c r="AO859" i="7" a="1"/>
  <c r="AO859" i="7" s="1"/>
  <c r="AO837" i="7" a="1"/>
  <c r="AO837" i="7" s="1"/>
  <c r="AO823" i="7" a="1"/>
  <c r="AO823" i="7" s="1"/>
  <c r="AO807" i="7" a="1"/>
  <c r="AO807" i="7" s="1"/>
  <c r="AO787" i="7" a="1"/>
  <c r="AO787" i="7" s="1"/>
  <c r="AO769" i="7" a="1"/>
  <c r="AO769" i="7" s="1"/>
  <c r="AO751" i="7" a="1"/>
  <c r="AO751" i="7" s="1"/>
  <c r="AO735" i="7" a="1"/>
  <c r="AO735" i="7" s="1"/>
  <c r="AN37" i="7"/>
  <c r="AN15" i="7"/>
  <c r="AO2099" i="7" a="1"/>
  <c r="AO2099" i="7" s="1"/>
  <c r="AO2075" i="7" a="1"/>
  <c r="AO2075" i="7" s="1"/>
  <c r="AO1999" i="7" a="1"/>
  <c r="AO1999" i="7" s="1"/>
  <c r="AO1978" i="7" a="1"/>
  <c r="AO1978" i="7" s="1"/>
  <c r="AO1955" i="7" a="1"/>
  <c r="AO1955" i="7" s="1"/>
  <c r="AO1928" i="7" a="1"/>
  <c r="AO1928" i="7" s="1"/>
  <c r="AO1908" i="7" a="1"/>
  <c r="AO1908" i="7" s="1"/>
  <c r="AO1889" i="7" a="1"/>
  <c r="AO1889" i="7" s="1"/>
  <c r="AO1866" i="7" a="1"/>
  <c r="AO1866" i="7" s="1"/>
  <c r="AO1841" i="7" a="1"/>
  <c r="AO1841" i="7" s="1"/>
  <c r="AP1841" i="7" s="1"/>
  <c r="AO1821" i="7" a="1"/>
  <c r="AO1821" i="7" s="1"/>
  <c r="AP1821" i="7" s="1"/>
  <c r="AO1797" i="7" a="1"/>
  <c r="AO1797" i="7" s="1"/>
  <c r="AO1774" i="7" a="1"/>
  <c r="AO1774" i="7" s="1"/>
  <c r="AO1750" i="7" a="1"/>
  <c r="AO1750" i="7" s="1"/>
  <c r="AO1727" i="7" a="1"/>
  <c r="AO1727" i="7" s="1"/>
  <c r="AO1706" i="7" a="1"/>
  <c r="AO1706" i="7" s="1"/>
  <c r="AO1684" i="7" a="1"/>
  <c r="AO1684" i="7" s="1"/>
  <c r="AO1659" i="7" a="1"/>
  <c r="AO1659" i="7" s="1"/>
  <c r="AO1636" i="7" a="1"/>
  <c r="AO1636" i="7" s="1"/>
  <c r="AO1617" i="7" a="1"/>
  <c r="AO1617" i="7" s="1"/>
  <c r="AO1592" i="7" a="1"/>
  <c r="AO1592" i="7" s="1"/>
  <c r="AO1568" i="7" a="1"/>
  <c r="AO1568" i="7" s="1"/>
  <c r="AO1544" i="7" a="1"/>
  <c r="AO1544" i="7" s="1"/>
  <c r="AP1544" i="7" s="1"/>
  <c r="AO1527" i="7" a="1"/>
  <c r="AO1527" i="7" s="1"/>
  <c r="AP1527" i="7" s="1"/>
  <c r="AO1503" i="7" a="1"/>
  <c r="AO1503" i="7" s="1"/>
  <c r="AP1503" i="7" s="1"/>
  <c r="AO1475" i="7" a="1"/>
  <c r="AO1475" i="7" s="1"/>
  <c r="AP1475" i="7" s="1"/>
  <c r="AO1453" i="7" a="1"/>
  <c r="AO1453" i="7" s="1"/>
  <c r="AP1453" i="7" s="1"/>
  <c r="AO1433" i="7" a="1"/>
  <c r="AO1433" i="7" s="1"/>
  <c r="AP1433" i="7" s="1"/>
  <c r="AO1413" i="7" a="1"/>
  <c r="AO1413" i="7" s="1"/>
  <c r="AP1413" i="7" s="1"/>
  <c r="AO1384" i="7" a="1"/>
  <c r="AO1384" i="7" s="1"/>
  <c r="AO1361" i="7" a="1"/>
  <c r="AO1361" i="7" s="1"/>
  <c r="AO1342" i="7" a="1"/>
  <c r="AO1342" i="7" s="1"/>
  <c r="AO1322" i="7" a="1"/>
  <c r="AO1322" i="7" s="1"/>
  <c r="AO1294" i="7" a="1"/>
  <c r="AO1294" i="7" s="1"/>
  <c r="AO1271" i="7" a="1"/>
  <c r="AO1271" i="7" s="1"/>
  <c r="AO1249" i="7" a="1"/>
  <c r="AO1249" i="7" s="1"/>
  <c r="AP1249" i="7" s="1"/>
  <c r="AO1229" i="7" a="1"/>
  <c r="AO1229" i="7" s="1"/>
  <c r="AP1229" i="7" s="1"/>
  <c r="AO1202" i="7" a="1"/>
  <c r="AO1202" i="7" s="1"/>
  <c r="AP1202" i="7" s="1"/>
  <c r="AO1183" i="7" a="1"/>
  <c r="AO1183" i="7" s="1"/>
  <c r="AO1158" i="7" a="1"/>
  <c r="AO1158" i="7" s="1"/>
  <c r="AO1139" i="7" a="1"/>
  <c r="AO1139" i="7" s="1"/>
  <c r="AO1115" i="7" a="1"/>
  <c r="AO1115" i="7" s="1"/>
  <c r="AO1090" i="7" a="1"/>
  <c r="AO1090" i="7" s="1"/>
  <c r="AO1065" i="7" a="1"/>
  <c r="AO1065" i="7" s="1"/>
  <c r="AO1047" i="7" a="1"/>
  <c r="AO1047" i="7" s="1"/>
  <c r="AO1026" i="7" a="1"/>
  <c r="AO1026" i="7" s="1"/>
  <c r="AO1001" i="7" a="1"/>
  <c r="AO1001" i="7" s="1"/>
  <c r="AO973" i="7" a="1"/>
  <c r="AO973" i="7" s="1"/>
  <c r="AO953" i="7" a="1"/>
  <c r="AO953" i="7" s="1"/>
  <c r="AO934" i="7" a="1"/>
  <c r="AO934" i="7" s="1"/>
  <c r="AO909" i="7" a="1"/>
  <c r="AO909" i="7" s="1"/>
  <c r="AO885" i="7" a="1"/>
  <c r="AO885" i="7" s="1"/>
  <c r="AO862" i="7" a="1"/>
  <c r="AO862" i="7" s="1"/>
  <c r="AO844" i="7" a="1"/>
  <c r="AO844" i="7" s="1"/>
  <c r="AO818" i="7" a="1"/>
  <c r="AO818" i="7" s="1"/>
  <c r="AO790" i="7" a="1"/>
  <c r="AO790" i="7" s="1"/>
  <c r="AO771" i="7" a="1"/>
  <c r="AO771" i="7" s="1"/>
  <c r="AO755" i="7" a="1"/>
  <c r="AO755" i="7" s="1"/>
  <c r="AO725" i="7" a="1"/>
  <c r="AO725" i="7" s="1"/>
  <c r="AN2" i="7"/>
  <c r="AO2088" i="7" a="1"/>
  <c r="AO2088" i="7" s="1"/>
  <c r="AO2066" i="7" a="1"/>
  <c r="AO2066" i="7" s="1"/>
  <c r="AO2038" i="7" a="1"/>
  <c r="AO2038" i="7" s="1"/>
  <c r="AO2018" i="7" a="1"/>
  <c r="AO2018" i="7" s="1"/>
  <c r="AO655" i="7" a="1"/>
  <c r="AO655" i="7" s="1"/>
  <c r="AO653" i="7" a="1"/>
  <c r="AO653" i="7" s="1"/>
  <c r="AO651" i="7" a="1"/>
  <c r="AO651" i="7" s="1"/>
  <c r="AO649" i="7" a="1"/>
  <c r="AO649" i="7" s="1"/>
  <c r="AO646" i="7" a="1"/>
  <c r="AO646" i="7" s="1"/>
  <c r="AO644" i="7" a="1"/>
  <c r="AO644" i="7" s="1"/>
  <c r="AO642" i="7" a="1"/>
  <c r="AO642" i="7" s="1"/>
  <c r="AO640" i="7" a="1"/>
  <c r="AO640" i="7" s="1"/>
  <c r="AO637" i="7" a="1"/>
  <c r="AO637" i="7" s="1"/>
  <c r="AO635" i="7" a="1"/>
  <c r="AO635" i="7" s="1"/>
  <c r="AO633" i="7" a="1"/>
  <c r="AO633" i="7" s="1"/>
  <c r="AO630" i="7" a="1"/>
  <c r="AO630" i="7" s="1"/>
  <c r="AO628" i="7" a="1"/>
  <c r="AO628" i="7" s="1"/>
  <c r="AO626" i="7" a="1"/>
  <c r="AO626" i="7" s="1"/>
  <c r="AO624" i="7" a="1"/>
  <c r="AO624" i="7" s="1"/>
  <c r="AO621" i="7" a="1"/>
  <c r="AO621" i="7" s="1"/>
  <c r="AO619" i="7" a="1"/>
  <c r="AO619" i="7" s="1"/>
  <c r="AO617" i="7" a="1"/>
  <c r="AO617" i="7" s="1"/>
  <c r="AO615" i="7" a="1"/>
  <c r="AO615" i="7" s="1"/>
  <c r="AO612" i="7" a="1"/>
  <c r="AO612" i="7" s="1"/>
  <c r="AO610" i="7" a="1"/>
  <c r="AO610" i="7" s="1"/>
  <c r="AO608" i="7" a="1"/>
  <c r="AO608" i="7" s="1"/>
  <c r="AO606" i="7" a="1"/>
  <c r="AO606" i="7" s="1"/>
  <c r="AO604" i="7" a="1"/>
  <c r="AO604" i="7" s="1"/>
  <c r="AO601" i="7" a="1"/>
  <c r="AO601" i="7" s="1"/>
  <c r="AO599" i="7" a="1"/>
  <c r="AO599" i="7" s="1"/>
  <c r="AO597" i="7" a="1"/>
  <c r="AO597" i="7" s="1"/>
  <c r="AO595" i="7" a="1"/>
  <c r="AO595" i="7" s="1"/>
  <c r="AO592" i="7" a="1"/>
  <c r="AO592" i="7" s="1"/>
  <c r="AO590" i="7" a="1"/>
  <c r="AO590" i="7" s="1"/>
  <c r="AO588" i="7" a="1"/>
  <c r="AO588" i="7" s="1"/>
  <c r="AO586" i="7" a="1"/>
  <c r="AO586" i="7" s="1"/>
  <c r="AO583" i="7" a="1"/>
  <c r="AO583" i="7" s="1"/>
  <c r="AO581" i="7" a="1"/>
  <c r="AO581" i="7" s="1"/>
  <c r="AO579" i="7" a="1"/>
  <c r="AO579" i="7" s="1"/>
  <c r="AO577" i="7" a="1"/>
  <c r="AO577" i="7" s="1"/>
  <c r="AO574" i="7" a="1"/>
  <c r="AO574" i="7" s="1"/>
  <c r="AO573" i="7" a="1"/>
  <c r="AO573" i="7" s="1"/>
  <c r="AO570" i="7" a="1"/>
  <c r="AO570" i="7" s="1"/>
  <c r="AO568" i="7" a="1"/>
  <c r="AO568" i="7" s="1"/>
  <c r="AO566" i="7" a="1"/>
  <c r="AO566" i="7" s="1"/>
  <c r="AO564" i="7" a="1"/>
  <c r="AO564" i="7" s="1"/>
  <c r="AO561" i="7" a="1"/>
  <c r="AO561" i="7" s="1"/>
  <c r="AO559" i="7" a="1"/>
  <c r="AO559" i="7" s="1"/>
  <c r="AO557" i="7" a="1"/>
  <c r="AO557" i="7" s="1"/>
  <c r="AO555" i="7" a="1"/>
  <c r="AO555" i="7" s="1"/>
  <c r="AO552" i="7" a="1"/>
  <c r="AO552" i="7" s="1"/>
  <c r="AO550" i="7" a="1"/>
  <c r="AO550" i="7" s="1"/>
  <c r="AO548" i="7" a="1"/>
  <c r="AO548" i="7" s="1"/>
  <c r="AO546" i="7" a="1"/>
  <c r="AO546" i="7" s="1"/>
  <c r="AO543" i="7" a="1"/>
  <c r="AO543" i="7" s="1"/>
  <c r="AO541" i="7" a="1"/>
  <c r="AO541" i="7" s="1"/>
  <c r="AO539" i="7" a="1"/>
  <c r="AO539" i="7" s="1"/>
  <c r="AO537" i="7" a="1"/>
  <c r="AO537" i="7" s="1"/>
  <c r="AO534" i="7" a="1"/>
  <c r="AO534" i="7" s="1"/>
  <c r="AO532" i="7" a="1"/>
  <c r="AO532" i="7" s="1"/>
  <c r="AO530" i="7" a="1"/>
  <c r="AO530" i="7" s="1"/>
  <c r="AO528" i="7" a="1"/>
  <c r="AO528" i="7" s="1"/>
  <c r="AO525" i="7" a="1"/>
  <c r="AO525" i="7" s="1"/>
  <c r="AO523" i="7" a="1"/>
  <c r="AO523" i="7" s="1"/>
  <c r="AO521" i="7" a="1"/>
  <c r="AO521" i="7" s="1"/>
  <c r="AO519" i="7" a="1"/>
  <c r="AO519" i="7" s="1"/>
  <c r="AO516" i="7" a="1"/>
  <c r="AO516" i="7" s="1"/>
  <c r="AO514" i="7" a="1"/>
  <c r="AO514" i="7" s="1"/>
  <c r="AO512" i="7" a="1"/>
  <c r="AO512" i="7" s="1"/>
  <c r="AO510" i="7" a="1"/>
  <c r="AO510" i="7" s="1"/>
  <c r="AO507" i="7" a="1"/>
  <c r="AO507" i="7" s="1"/>
  <c r="AO505" i="7" a="1"/>
  <c r="AO505" i="7" s="1"/>
  <c r="AO503" i="7" a="1"/>
  <c r="AO503" i="7" s="1"/>
  <c r="AO501" i="7" a="1"/>
  <c r="AO501" i="7" s="1"/>
  <c r="AO498" i="7" a="1"/>
  <c r="AO498" i="7" s="1"/>
  <c r="AO496" i="7" a="1"/>
  <c r="AO496" i="7" s="1"/>
  <c r="AO494" i="7" a="1"/>
  <c r="AO494" i="7" s="1"/>
  <c r="AO491" i="7" a="1"/>
  <c r="AO491" i="7" s="1"/>
  <c r="AO489" i="7" a="1"/>
  <c r="AO489" i="7" s="1"/>
  <c r="AO487" i="7" a="1"/>
  <c r="AO487" i="7" s="1"/>
  <c r="AO484" i="7" a="1"/>
  <c r="AO484" i="7" s="1"/>
  <c r="AO482" i="7" a="1"/>
  <c r="AO482" i="7" s="1"/>
  <c r="AO479" i="7" a="1"/>
  <c r="AO479" i="7" s="1"/>
  <c r="AO477" i="7" a="1"/>
  <c r="AO477" i="7" s="1"/>
  <c r="AO475" i="7" a="1"/>
  <c r="AO475" i="7" s="1"/>
  <c r="AO472" i="7" a="1"/>
  <c r="AO472" i="7" s="1"/>
  <c r="AO470" i="7" a="1"/>
  <c r="AO470" i="7" s="1"/>
  <c r="AO468" i="7" a="1"/>
  <c r="AO468" i="7" s="1"/>
  <c r="AO466" i="7" a="1"/>
  <c r="AO466" i="7" s="1"/>
  <c r="AO464" i="7" a="1"/>
  <c r="AO464" i="7" s="1"/>
  <c r="AO461" i="7" a="1"/>
  <c r="AO461" i="7" s="1"/>
  <c r="AO459" i="7" a="1"/>
  <c r="AO459" i="7" s="1"/>
  <c r="AO457" i="7" a="1"/>
  <c r="AO457" i="7" s="1"/>
  <c r="AO455" i="7" a="1"/>
  <c r="AO455" i="7" s="1"/>
  <c r="AO452" i="7" a="1"/>
  <c r="AO452" i="7" s="1"/>
  <c r="AO450" i="7" a="1"/>
  <c r="AO450" i="7" s="1"/>
  <c r="AO448" i="7" a="1"/>
  <c r="AO448" i="7" s="1"/>
  <c r="AO446" i="7" a="1"/>
  <c r="AO446" i="7" s="1"/>
  <c r="AO443" i="7" a="1"/>
  <c r="AO443" i="7" s="1"/>
  <c r="AO441" i="7" a="1"/>
  <c r="AO441" i="7" s="1"/>
  <c r="AO439" i="7" a="1"/>
  <c r="AO439" i="7" s="1"/>
  <c r="AO437" i="7" a="1"/>
  <c r="AO437" i="7" s="1"/>
  <c r="AO435" i="7" a="1"/>
  <c r="AO435" i="7" s="1"/>
  <c r="AO432" i="7" a="1"/>
  <c r="AO432" i="7" s="1"/>
  <c r="AO430" i="7" a="1"/>
  <c r="AO430" i="7" s="1"/>
  <c r="AO428" i="7" a="1"/>
  <c r="AO428" i="7" s="1"/>
  <c r="AO426" i="7" a="1"/>
  <c r="AO426" i="7" s="1"/>
  <c r="AO424" i="7" a="1"/>
  <c r="AO424" i="7" s="1"/>
  <c r="AO421" i="7" a="1"/>
  <c r="AO421" i="7" s="1"/>
  <c r="AO419" i="7" a="1"/>
  <c r="AO419" i="7" s="1"/>
  <c r="AO417" i="7" a="1"/>
  <c r="AO417" i="7" s="1"/>
  <c r="AO415" i="7" a="1"/>
  <c r="AO415" i="7" s="1"/>
  <c r="AO413" i="7" a="1"/>
  <c r="AO413" i="7" s="1"/>
  <c r="AO411" i="7" a="1"/>
  <c r="AO411" i="7" s="1"/>
  <c r="AO408" i="7" a="1"/>
  <c r="AO408" i="7" s="1"/>
  <c r="AO406" i="7" a="1"/>
  <c r="AO406" i="7" s="1"/>
  <c r="AO404" i="7" a="1"/>
  <c r="AO404" i="7" s="1"/>
  <c r="AO402" i="7" a="1"/>
  <c r="AO402" i="7" s="1"/>
  <c r="AO399" i="7" a="1"/>
  <c r="AO399" i="7" s="1"/>
  <c r="AO397" i="7" a="1"/>
  <c r="AO397" i="7" s="1"/>
  <c r="AO395" i="7" a="1"/>
  <c r="AO395" i="7" s="1"/>
  <c r="AO393" i="7" a="1"/>
  <c r="AO393" i="7" s="1"/>
  <c r="AO390" i="7" a="1"/>
  <c r="AO390" i="7" s="1"/>
  <c r="AO388" i="7" a="1"/>
  <c r="AO388" i="7" s="1"/>
  <c r="AO386" i="7" a="1"/>
  <c r="AO386" i="7" s="1"/>
  <c r="AO384" i="7" a="1"/>
  <c r="AO384" i="7" s="1"/>
  <c r="AO381" i="7" a="1"/>
  <c r="AO381" i="7" s="1"/>
  <c r="AO379" i="7" a="1"/>
  <c r="AO379" i="7" s="1"/>
  <c r="AO377" i="7" a="1"/>
  <c r="AO377" i="7" s="1"/>
  <c r="AO375" i="7" a="1"/>
  <c r="AO375" i="7" s="1"/>
  <c r="AO372" i="7" a="1"/>
  <c r="AO372" i="7" s="1"/>
  <c r="AO370" i="7" a="1"/>
  <c r="AO370" i="7" s="1"/>
  <c r="AO368" i="7" a="1"/>
  <c r="AO368" i="7" s="1"/>
  <c r="AO366" i="7" a="1"/>
  <c r="AO366" i="7" s="1"/>
  <c r="AO363" i="7" a="1"/>
  <c r="AO363" i="7" s="1"/>
  <c r="AO361" i="7" a="1"/>
  <c r="AO361" i="7" s="1"/>
  <c r="AO359" i="7" a="1"/>
  <c r="AO359" i="7" s="1"/>
  <c r="AO357" i="7" a="1"/>
  <c r="AO357" i="7" s="1"/>
  <c r="AO354" i="7" a="1"/>
  <c r="AO354" i="7" s="1"/>
  <c r="AO352" i="7" a="1"/>
  <c r="AO352" i="7" s="1"/>
  <c r="AO350" i="7" a="1"/>
  <c r="AO350" i="7" s="1"/>
  <c r="AO347" i="7" a="1"/>
  <c r="AO347" i="7" s="1"/>
  <c r="AO346" i="7" a="1"/>
  <c r="AO346" i="7" s="1"/>
  <c r="AO343" i="7" a="1"/>
  <c r="AO343" i="7" s="1"/>
  <c r="AO341" i="7" a="1"/>
  <c r="AO341" i="7" s="1"/>
  <c r="AO339" i="7" a="1"/>
  <c r="AO339" i="7" s="1"/>
  <c r="AO329" i="7" a="1"/>
  <c r="AO329" i="7" s="1"/>
  <c r="AO328" i="7" a="1"/>
  <c r="AO328" i="7" s="1"/>
  <c r="AO327" i="7" a="1"/>
  <c r="AO327" i="7" s="1"/>
  <c r="AO326" i="7" a="1"/>
  <c r="AO326" i="7" s="1"/>
  <c r="AO325" i="7" a="1"/>
  <c r="AO325" i="7" s="1"/>
  <c r="AO324" i="7" a="1"/>
  <c r="AO324" i="7" s="1"/>
  <c r="AO323" i="7" a="1"/>
  <c r="AO323" i="7" s="1"/>
  <c r="AO322" i="7" a="1"/>
  <c r="AO322" i="7" s="1"/>
  <c r="AO321" i="7" a="1"/>
  <c r="AO321" i="7" s="1"/>
  <c r="AO320" i="7" a="1"/>
  <c r="AO320" i="7" s="1"/>
  <c r="AO319" i="7" a="1"/>
  <c r="AO319" i="7" s="1"/>
  <c r="AO318" i="7" a="1"/>
  <c r="AO318" i="7" s="1"/>
  <c r="AO317" i="7" a="1"/>
  <c r="AO317" i="7" s="1"/>
  <c r="AO316" i="7" a="1"/>
  <c r="AO316" i="7" s="1"/>
  <c r="AO315" i="7" a="1"/>
  <c r="AO315" i="7" s="1"/>
  <c r="AO314" i="7" a="1"/>
  <c r="AO314" i="7" s="1"/>
  <c r="AO313" i="7" a="1"/>
  <c r="AO313" i="7" s="1"/>
  <c r="AO312" i="7" a="1"/>
  <c r="AO312" i="7" s="1"/>
  <c r="AO311" i="7" a="1"/>
  <c r="AO311" i="7" s="1"/>
  <c r="AO310" i="7" a="1"/>
  <c r="AO310" i="7" s="1"/>
  <c r="AO309" i="7" a="1"/>
  <c r="AO309" i="7" s="1"/>
  <c r="AO308" i="7" a="1"/>
  <c r="AO308" i="7" s="1"/>
  <c r="AO307" i="7" a="1"/>
  <c r="AO307" i="7" s="1"/>
  <c r="AO306" i="7" a="1"/>
  <c r="AO306" i="7" s="1"/>
  <c r="AO305" i="7" a="1"/>
  <c r="AO305" i="7" s="1"/>
  <c r="AO304" i="7" a="1"/>
  <c r="AO304" i="7" s="1"/>
  <c r="AO303" i="7" a="1"/>
  <c r="AO303" i="7" s="1"/>
  <c r="AO302" i="7" a="1"/>
  <c r="AO302" i="7" s="1"/>
  <c r="AO301" i="7" a="1"/>
  <c r="AO301" i="7" s="1"/>
  <c r="AO300" i="7" a="1"/>
  <c r="AO300" i="7" s="1"/>
  <c r="AO299" i="7" a="1"/>
  <c r="AO299" i="7" s="1"/>
  <c r="AO298" i="7" a="1"/>
  <c r="AO298" i="7" s="1"/>
  <c r="AO297" i="7" a="1"/>
  <c r="AO297" i="7" s="1"/>
  <c r="AO296" i="7" a="1"/>
  <c r="AO296" i="7" s="1"/>
  <c r="AO295" i="7" a="1"/>
  <c r="AO295" i="7" s="1"/>
  <c r="AO294" i="7" a="1"/>
  <c r="AO294" i="7" s="1"/>
  <c r="AO293" i="7" a="1"/>
  <c r="AO293" i="7" s="1"/>
  <c r="AO292" i="7" a="1"/>
  <c r="AO292" i="7" s="1"/>
  <c r="AO291" i="7" a="1"/>
  <c r="AO291" i="7" s="1"/>
  <c r="AO290" i="7" a="1"/>
  <c r="AO290" i="7" s="1"/>
  <c r="AO289" i="7" a="1"/>
  <c r="AO289" i="7" s="1"/>
  <c r="AO288" i="7" a="1"/>
  <c r="AO288" i="7" s="1"/>
  <c r="AO287" i="7" a="1"/>
  <c r="AO287" i="7" s="1"/>
  <c r="AO286" i="7" a="1"/>
  <c r="AO286" i="7" s="1"/>
  <c r="AO285" i="7" a="1"/>
  <c r="AO285" i="7" s="1"/>
  <c r="AO284" i="7" a="1"/>
  <c r="AO284" i="7" s="1"/>
  <c r="AO283" i="7" a="1"/>
  <c r="AO283" i="7" s="1"/>
  <c r="AO282" i="7" a="1"/>
  <c r="AO282" i="7" s="1"/>
  <c r="AO281" i="7" a="1"/>
  <c r="AO281" i="7" s="1"/>
  <c r="AO280" i="7" a="1"/>
  <c r="AO280" i="7" s="1"/>
  <c r="AO279" i="7" a="1"/>
  <c r="AO279" i="7" s="1"/>
  <c r="AO278" i="7" a="1"/>
  <c r="AO278" i="7" s="1"/>
  <c r="AO277" i="7" a="1"/>
  <c r="AO277" i="7" s="1"/>
  <c r="AO276" i="7" a="1"/>
  <c r="AO276" i="7" s="1"/>
  <c r="AO275" i="7" a="1"/>
  <c r="AO275" i="7" s="1"/>
  <c r="AO274" i="7" a="1"/>
  <c r="AO274" i="7" s="1"/>
  <c r="AO273" i="7" a="1"/>
  <c r="AO273" i="7" s="1"/>
  <c r="AO272" i="7" a="1"/>
  <c r="AO272" i="7" s="1"/>
  <c r="AO271" i="7" a="1"/>
  <c r="AO271" i="7" s="1"/>
  <c r="AO270" i="7" a="1"/>
  <c r="AO270" i="7" s="1"/>
  <c r="AO269" i="7" a="1"/>
  <c r="AO269" i="7" s="1"/>
  <c r="AO268" i="7" a="1"/>
  <c r="AO268" i="7" s="1"/>
  <c r="AO267" i="7" a="1"/>
  <c r="AO267" i="7" s="1"/>
  <c r="AO266" i="7" a="1"/>
  <c r="AO266" i="7" s="1"/>
  <c r="AO265" i="7" a="1"/>
  <c r="AO265" i="7" s="1"/>
  <c r="AO264" i="7" a="1"/>
  <c r="AO264" i="7" s="1"/>
  <c r="AO263" i="7" a="1"/>
  <c r="AO263" i="7" s="1"/>
  <c r="AO262" i="7" a="1"/>
  <c r="AO262" i="7" s="1"/>
  <c r="AO261" i="7" a="1"/>
  <c r="AO261" i="7" s="1"/>
  <c r="AO260" i="7" a="1"/>
  <c r="AO260" i="7" s="1"/>
  <c r="AO259" i="7" a="1"/>
  <c r="AO259" i="7" s="1"/>
  <c r="AO258" i="7" a="1"/>
  <c r="AO258" i="7" s="1"/>
  <c r="AO257" i="7" a="1"/>
  <c r="AO257" i="7" s="1"/>
  <c r="AO256" i="7" a="1"/>
  <c r="AO256" i="7" s="1"/>
  <c r="AO255" i="7" a="1"/>
  <c r="AO255" i="7" s="1"/>
  <c r="AO254" i="7" a="1"/>
  <c r="AO254" i="7" s="1"/>
  <c r="AO253" i="7" a="1"/>
  <c r="AO253" i="7" s="1"/>
  <c r="AO252" i="7" a="1"/>
  <c r="AO252" i="7" s="1"/>
  <c r="AO251" i="7" a="1"/>
  <c r="AO251" i="7" s="1"/>
  <c r="AO250" i="7" a="1"/>
  <c r="AO250" i="7" s="1"/>
  <c r="AO249" i="7" a="1"/>
  <c r="AO249" i="7" s="1"/>
  <c r="AO248" i="7" a="1"/>
  <c r="AO248" i="7" s="1"/>
  <c r="AO247" i="7" a="1"/>
  <c r="AO247" i="7" s="1"/>
  <c r="AO246" i="7" a="1"/>
  <c r="AO246" i="7" s="1"/>
  <c r="AO245" i="7" a="1"/>
  <c r="AO245" i="7" s="1"/>
  <c r="AO244" i="7" a="1"/>
  <c r="AO244" i="7" s="1"/>
  <c r="AO243" i="7" a="1"/>
  <c r="AO243" i="7" s="1"/>
  <c r="AO242" i="7" a="1"/>
  <c r="AO242" i="7" s="1"/>
  <c r="AO241" i="7" a="1"/>
  <c r="AO241" i="7" s="1"/>
  <c r="AO240" i="7" a="1"/>
  <c r="AO240" i="7" s="1"/>
  <c r="AO239" i="7" a="1"/>
  <c r="AO239" i="7" s="1"/>
  <c r="AO238" i="7" a="1"/>
  <c r="AO238" i="7" s="1"/>
  <c r="AO237" i="7" a="1"/>
  <c r="AO237" i="7" s="1"/>
  <c r="AO236" i="7" a="1"/>
  <c r="AO236" i="7" s="1"/>
  <c r="AO235" i="7" a="1"/>
  <c r="AO235" i="7" s="1"/>
  <c r="AO234" i="7" a="1"/>
  <c r="AO234" i="7" s="1"/>
  <c r="AO233" i="7" a="1"/>
  <c r="AO233" i="7" s="1"/>
  <c r="AO232" i="7" a="1"/>
  <c r="AO232" i="7" s="1"/>
  <c r="AO231" i="7" a="1"/>
  <c r="AO231" i="7" s="1"/>
  <c r="AO230" i="7" a="1"/>
  <c r="AO230" i="7" s="1"/>
  <c r="AO229" i="7" a="1"/>
  <c r="AO229" i="7" s="1"/>
  <c r="AO228" i="7" a="1"/>
  <c r="AO228" i="7" s="1"/>
  <c r="AO227" i="7" a="1"/>
  <c r="AO227" i="7" s="1"/>
  <c r="AO226" i="7" a="1"/>
  <c r="AO226" i="7" s="1"/>
  <c r="AO225" i="7" a="1"/>
  <c r="AO225" i="7" s="1"/>
  <c r="AO224" i="7" a="1"/>
  <c r="AO224" i="7" s="1"/>
  <c r="AO223" i="7" a="1"/>
  <c r="AO223" i="7" s="1"/>
  <c r="AO222" i="7" a="1"/>
  <c r="AO222" i="7" s="1"/>
  <c r="AO221" i="7" a="1"/>
  <c r="AO221" i="7" s="1"/>
  <c r="AO220" i="7" a="1"/>
  <c r="AO220" i="7" s="1"/>
  <c r="AO219" i="7" a="1"/>
  <c r="AO219" i="7" s="1"/>
  <c r="AO218" i="7" a="1"/>
  <c r="AO218" i="7" s="1"/>
  <c r="AO217" i="7" a="1"/>
  <c r="AO217" i="7" s="1"/>
  <c r="AO216" i="7" a="1"/>
  <c r="AO216" i="7" s="1"/>
  <c r="AO215" i="7" a="1"/>
  <c r="AO215" i="7" s="1"/>
  <c r="AO214" i="7" a="1"/>
  <c r="AO214" i="7" s="1"/>
  <c r="AO213" i="7" a="1"/>
  <c r="AO213" i="7" s="1"/>
  <c r="AO212" i="7" a="1"/>
  <c r="AO212" i="7" s="1"/>
  <c r="AO211" i="7" a="1"/>
  <c r="AO211" i="7" s="1"/>
  <c r="AO210" i="7" a="1"/>
  <c r="AO210" i="7" s="1"/>
  <c r="AO209" i="7" a="1"/>
  <c r="AO209" i="7" s="1"/>
  <c r="AO208" i="7" a="1"/>
  <c r="AO208" i="7" s="1"/>
  <c r="AO207" i="7" a="1"/>
  <c r="AO207" i="7" s="1"/>
  <c r="AO206" i="7" a="1"/>
  <c r="AO206" i="7" s="1"/>
  <c r="AO205" i="7" a="1"/>
  <c r="AO205" i="7" s="1"/>
  <c r="AO204" i="7" a="1"/>
  <c r="AO204" i="7" s="1"/>
  <c r="AO203" i="7" a="1"/>
  <c r="AO203" i="7" s="1"/>
  <c r="AO202" i="7" a="1"/>
  <c r="AO202" i="7" s="1"/>
  <c r="AO201" i="7" a="1"/>
  <c r="AO201" i="7" s="1"/>
  <c r="AO200" i="7" a="1"/>
  <c r="AO200" i="7" s="1"/>
  <c r="AO199" i="7" a="1"/>
  <c r="AO199" i="7" s="1"/>
  <c r="AO198" i="7" a="1"/>
  <c r="AO198" i="7" s="1"/>
  <c r="AO197" i="7" a="1"/>
  <c r="AO197" i="7" s="1"/>
  <c r="AO196" i="7" a="1"/>
  <c r="AO196" i="7" s="1"/>
  <c r="AO195" i="7" a="1"/>
  <c r="AO195" i="7" s="1"/>
  <c r="AO194" i="7" a="1"/>
  <c r="AO194" i="7" s="1"/>
  <c r="AO193" i="7" a="1"/>
  <c r="AO193" i="7" s="1"/>
  <c r="AO192" i="7" a="1"/>
  <c r="AO192" i="7" s="1"/>
  <c r="AO191" i="7" a="1"/>
  <c r="AO191" i="7" s="1"/>
  <c r="AO190" i="7" a="1"/>
  <c r="AO190" i="7" s="1"/>
  <c r="AO189" i="7" a="1"/>
  <c r="AO189" i="7" s="1"/>
  <c r="AO188" i="7" a="1"/>
  <c r="AO188" i="7" s="1"/>
  <c r="AO187" i="7" a="1"/>
  <c r="AO187" i="7" s="1"/>
  <c r="AO186" i="7" a="1"/>
  <c r="AO186" i="7" s="1"/>
  <c r="AN51" i="7"/>
  <c r="AN38" i="7"/>
  <c r="AN26" i="7"/>
  <c r="AN16" i="7"/>
  <c r="AO2084" i="7" a="1"/>
  <c r="AO2084" i="7" s="1"/>
  <c r="AP2084" i="7" s="1"/>
  <c r="AO2065" i="7" a="1"/>
  <c r="AO2065" i="7" s="1"/>
  <c r="AP2065" i="7" s="1"/>
  <c r="AO2047" i="7" a="1"/>
  <c r="AO2047" i="7" s="1"/>
  <c r="AP2047" i="7" s="1"/>
  <c r="AO2032" i="7" a="1"/>
  <c r="AO2032" i="7" s="1"/>
  <c r="AP2032" i="7" s="1"/>
  <c r="AO2012" i="7" a="1"/>
  <c r="AO2012" i="7" s="1"/>
  <c r="AP2012" i="7" s="1"/>
  <c r="AO1993" i="7" a="1"/>
  <c r="AO1993" i="7" s="1"/>
  <c r="AP1993" i="7" s="1"/>
  <c r="AO1975" i="7" a="1"/>
  <c r="AO1975" i="7" s="1"/>
  <c r="AP1975" i="7" s="1"/>
  <c r="AO1959" i="7" a="1"/>
  <c r="AO1959" i="7" s="1"/>
  <c r="AO1941" i="7" a="1"/>
  <c r="AO1941" i="7" s="1"/>
  <c r="AO1921" i="7" a="1"/>
  <c r="AO1921" i="7" s="1"/>
  <c r="AO1902" i="7" a="1"/>
  <c r="AO1902" i="7" s="1"/>
  <c r="AO1884" i="7" a="1"/>
  <c r="AO1884" i="7" s="1"/>
  <c r="AO1868" i="7" a="1"/>
  <c r="AO1868" i="7" s="1"/>
  <c r="AO1849" i="7" a="1"/>
  <c r="AO1849" i="7" s="1"/>
  <c r="AO1831" i="7" a="1"/>
  <c r="AO1831" i="7" s="1"/>
  <c r="AO1812" i="7" a="1"/>
  <c r="AO1812" i="7" s="1"/>
  <c r="AO1792" i="7" a="1"/>
  <c r="AO1792" i="7" s="1"/>
  <c r="AO1781" i="7" a="1"/>
  <c r="AO1781" i="7" s="1"/>
  <c r="AO1760" i="7" a="1"/>
  <c r="AO1760" i="7" s="1"/>
  <c r="AO1743" i="7" a="1"/>
  <c r="AO1743" i="7" s="1"/>
  <c r="AO1724" i="7" a="1"/>
  <c r="AO1724" i="7" s="1"/>
  <c r="AO1705" i="7" a="1"/>
  <c r="AO1705" i="7" s="1"/>
  <c r="AO1689" i="7" a="1"/>
  <c r="AO1689" i="7" s="1"/>
  <c r="AO1671" i="7" a="1"/>
  <c r="AO1671" i="7" s="1"/>
  <c r="AO1652" i="7" a="1"/>
  <c r="AO1652" i="7" s="1"/>
  <c r="AO1632" i="7" a="1"/>
  <c r="AO1632" i="7" s="1"/>
  <c r="AO1614" i="7" a="1"/>
  <c r="AO1614" i="7" s="1"/>
  <c r="AO1599" i="7" a="1"/>
  <c r="AO1599" i="7" s="1"/>
  <c r="AO1580" i="7" a="1"/>
  <c r="AO1580" i="7" s="1"/>
  <c r="AO1561" i="7" a="1"/>
  <c r="AO1561" i="7" s="1"/>
  <c r="AO1542" i="7" a="1"/>
  <c r="AO1542" i="7" s="1"/>
  <c r="AO1522" i="7" a="1"/>
  <c r="AO1522" i="7" s="1"/>
  <c r="AO1508" i="7" a="1"/>
  <c r="AO1508" i="7" s="1"/>
  <c r="AO1489" i="7" a="1"/>
  <c r="AO1489" i="7" s="1"/>
  <c r="AO1469" i="7" a="1"/>
  <c r="AO1469" i="7" s="1"/>
  <c r="AO1451" i="7" a="1"/>
  <c r="AO1451" i="7" s="1"/>
  <c r="AO1432" i="7" a="1"/>
  <c r="AO1432" i="7" s="1"/>
  <c r="AO1417" i="7" a="1"/>
  <c r="AO1417" i="7" s="1"/>
  <c r="AO1397" i="7" a="1"/>
  <c r="AO1397" i="7" s="1"/>
  <c r="AO1379" i="7" a="1"/>
  <c r="AO1379" i="7" s="1"/>
  <c r="AO1360" i="7" a="1"/>
  <c r="AO1360" i="7" s="1"/>
  <c r="AO1344" i="7" a="1"/>
  <c r="AO1344" i="7" s="1"/>
  <c r="AO1325" i="7" a="1"/>
  <c r="AO1325" i="7" s="1"/>
  <c r="AO1306" i="7" a="1"/>
  <c r="AO1306" i="7" s="1"/>
  <c r="AO1287" i="7" a="1"/>
  <c r="AO1287" i="7" s="1"/>
  <c r="AO1269" i="7" a="1"/>
  <c r="AO1269" i="7" s="1"/>
  <c r="AO1254" i="7" a="1"/>
  <c r="AO1254" i="7" s="1"/>
  <c r="AO1235" i="7" a="1"/>
  <c r="AO1235" i="7" s="1"/>
  <c r="AO1216" i="7" a="1"/>
  <c r="AO1216" i="7" s="1"/>
  <c r="AO1197" i="7" a="1"/>
  <c r="AO1197" i="7" s="1"/>
  <c r="AP1197" i="7" s="1"/>
  <c r="AO1178" i="7" a="1"/>
  <c r="AO1178" i="7" s="1"/>
  <c r="AP1178" i="7" s="1"/>
  <c r="AO1163" i="7" a="1"/>
  <c r="AO1163" i="7" s="1"/>
  <c r="AP1163" i="7" s="1"/>
  <c r="AO1144" i="7" a="1"/>
  <c r="AO1144" i="7" s="1"/>
  <c r="AP1144" i="7" s="1"/>
  <c r="AO1124" i="7" a="1"/>
  <c r="AO1124" i="7" s="1"/>
  <c r="AP1124" i="7" s="1"/>
  <c r="AO1105" i="7" a="1"/>
  <c r="AO1105" i="7" s="1"/>
  <c r="AP1105" i="7" s="1"/>
  <c r="AO1086" i="7" a="1"/>
  <c r="AO1086" i="7" s="1"/>
  <c r="AO1071" i="7" a="1"/>
  <c r="AO1071" i="7" s="1"/>
  <c r="AO1052" i="7" a="1"/>
  <c r="AO1052" i="7" s="1"/>
  <c r="AO1033" i="7" a="1"/>
  <c r="AO1033" i="7" s="1"/>
  <c r="AO1014" i="7" a="1"/>
  <c r="AO1014" i="7" s="1"/>
  <c r="AO993" i="7" a="1"/>
  <c r="AO993" i="7" s="1"/>
  <c r="AP993" i="7" s="1"/>
  <c r="AO978" i="7" a="1"/>
  <c r="AO978" i="7" s="1"/>
  <c r="AP978" i="7" s="1"/>
  <c r="AO961" i="7" a="1"/>
  <c r="AO961" i="7" s="1"/>
  <c r="AP961" i="7" s="1"/>
  <c r="AO942" i="7" a="1"/>
  <c r="AO942" i="7" s="1"/>
  <c r="AO923" i="7" a="1"/>
  <c r="AO923" i="7" s="1"/>
  <c r="AO904" i="7" a="1"/>
  <c r="AO904" i="7" s="1"/>
  <c r="AO888" i="7" a="1"/>
  <c r="AO888" i="7" s="1"/>
  <c r="AO869" i="7" a="1"/>
  <c r="AO869" i="7" s="1"/>
  <c r="AO849" i="7" a="1"/>
  <c r="AO849" i="7" s="1"/>
  <c r="AO830" i="7" a="1"/>
  <c r="AO830" i="7" s="1"/>
  <c r="AO811" i="7" a="1"/>
  <c r="AO811" i="7" s="1"/>
  <c r="AO796" i="7" a="1"/>
  <c r="AO796" i="7" s="1"/>
  <c r="AO780" i="7" a="1"/>
  <c r="AO780" i="7" s="1"/>
  <c r="AO767" i="7" a="1"/>
  <c r="AO767" i="7" s="1"/>
  <c r="AO752" i="7" a="1"/>
  <c r="AO752" i="7" s="1"/>
  <c r="AO737" i="7" a="1"/>
  <c r="AO737" i="7" s="1"/>
  <c r="AO718" i="7" a="1"/>
  <c r="AO718" i="7" s="1"/>
  <c r="AO717" i="7" a="1"/>
  <c r="AO717" i="7" s="1"/>
  <c r="AO716" i="7" a="1"/>
  <c r="AO716" i="7" s="1"/>
  <c r="AO715" i="7" a="1"/>
  <c r="AO715" i="7" s="1"/>
  <c r="AO714" i="7" a="1"/>
  <c r="AO714" i="7" s="1"/>
  <c r="AO713" i="7" a="1"/>
  <c r="AO713" i="7" s="1"/>
  <c r="AO712" i="7" a="1"/>
  <c r="AO712" i="7" s="1"/>
  <c r="AO711" i="7" a="1"/>
  <c r="AO711" i="7" s="1"/>
  <c r="AO710" i="7" a="1"/>
  <c r="AO710" i="7" s="1"/>
  <c r="AO709" i="7" a="1"/>
  <c r="AO709" i="7" s="1"/>
  <c r="AO708" i="7" a="1"/>
  <c r="AO708" i="7" s="1"/>
  <c r="AO707" i="7" a="1"/>
  <c r="AO707" i="7" s="1"/>
  <c r="AO706" i="7" a="1"/>
  <c r="AO706" i="7" s="1"/>
  <c r="AO705" i="7" a="1"/>
  <c r="AO705" i="7" s="1"/>
  <c r="AO704" i="7" a="1"/>
  <c r="AO704" i="7" s="1"/>
  <c r="AO703" i="7" a="1"/>
  <c r="AO703" i="7" s="1"/>
  <c r="AO702" i="7" a="1"/>
  <c r="AO702" i="7" s="1"/>
  <c r="AO701" i="7" a="1"/>
  <c r="AO701" i="7" s="1"/>
  <c r="AP701" i="7" s="1"/>
  <c r="AO700" i="7" a="1"/>
  <c r="AO700" i="7" s="1"/>
  <c r="AP700" i="7" s="1"/>
  <c r="AO699" i="7" a="1"/>
  <c r="AO699" i="7" s="1"/>
  <c r="AP699" i="7" s="1"/>
  <c r="AO698" i="7" a="1"/>
  <c r="AO698" i="7" s="1"/>
  <c r="AP698" i="7" s="1"/>
  <c r="AO697" i="7" a="1"/>
  <c r="AO697" i="7" s="1"/>
  <c r="AP697" i="7" s="1"/>
  <c r="AO696" i="7" a="1"/>
  <c r="AO696" i="7" s="1"/>
  <c r="AP696" i="7" s="1"/>
  <c r="AO695" i="7" a="1"/>
  <c r="AO695" i="7" s="1"/>
  <c r="AP695" i="7" s="1"/>
  <c r="AO694" i="7" a="1"/>
  <c r="AO694" i="7" s="1"/>
  <c r="AP694" i="7" s="1"/>
  <c r="AO693" i="7" a="1"/>
  <c r="AO693" i="7" s="1"/>
  <c r="AO692" i="7" a="1"/>
  <c r="AO692" i="7" s="1"/>
  <c r="AO691" i="7" a="1"/>
  <c r="AO691" i="7" s="1"/>
  <c r="AO690" i="7" a="1"/>
  <c r="AO690" i="7" s="1"/>
  <c r="AO689" i="7" a="1"/>
  <c r="AO689" i="7" s="1"/>
  <c r="AO688" i="7" a="1"/>
  <c r="AO688" i="7" s="1"/>
  <c r="AO687" i="7" a="1"/>
  <c r="AO687" i="7" s="1"/>
  <c r="AO686" i="7" a="1"/>
  <c r="AO686" i="7" s="1"/>
  <c r="AO685" i="7" a="1"/>
  <c r="AO685" i="7" s="1"/>
  <c r="AO684" i="7" a="1"/>
  <c r="AO684" i="7" s="1"/>
  <c r="AO683" i="7" a="1"/>
  <c r="AO683" i="7" s="1"/>
  <c r="AO682" i="7" a="1"/>
  <c r="AO682" i="7" s="1"/>
  <c r="AO681" i="7" a="1"/>
  <c r="AO681" i="7" s="1"/>
  <c r="AO680" i="7" a="1"/>
  <c r="AO680" i="7" s="1"/>
  <c r="AO679" i="7" a="1"/>
  <c r="AO679" i="7" s="1"/>
  <c r="AO678" i="7" a="1"/>
  <c r="AO678" i="7" s="1"/>
  <c r="AO677" i="7" a="1"/>
  <c r="AO677" i="7" s="1"/>
  <c r="AO676" i="7" a="1"/>
  <c r="AO676" i="7" s="1"/>
  <c r="AO675" i="7" a="1"/>
  <c r="AO675" i="7" s="1"/>
  <c r="AO674" i="7" a="1"/>
  <c r="AO674" i="7" s="1"/>
  <c r="AO673" i="7" a="1"/>
  <c r="AO673" i="7" s="1"/>
  <c r="AO672" i="7" a="1"/>
  <c r="AO672" i="7" s="1"/>
  <c r="AO671" i="7" a="1"/>
  <c r="AO671" i="7" s="1"/>
  <c r="AO670" i="7" a="1"/>
  <c r="AO670" i="7" s="1"/>
  <c r="AO669" i="7" a="1"/>
  <c r="AO669" i="7" s="1"/>
  <c r="AP669" i="7" s="1"/>
  <c r="AO668" i="7" a="1"/>
  <c r="AO668" i="7" s="1"/>
  <c r="AP668" i="7" s="1"/>
  <c r="AO667" i="7" a="1"/>
  <c r="AO667" i="7" s="1"/>
  <c r="AP667" i="7" s="1"/>
  <c r="AO666" i="7" a="1"/>
  <c r="AO666" i="7" s="1"/>
  <c r="AP666" i="7" s="1"/>
  <c r="AO665" i="7" a="1"/>
  <c r="AO665" i="7" s="1"/>
  <c r="AP665" i="7" s="1"/>
  <c r="AO664" i="7" a="1"/>
  <c r="AO664" i="7" s="1"/>
  <c r="AP664" i="7" s="1"/>
  <c r="AO663" i="7" a="1"/>
  <c r="AO663" i="7" s="1"/>
  <c r="AP663" i="7" s="1"/>
  <c r="AO662" i="7" a="1"/>
  <c r="AO662" i="7" s="1"/>
  <c r="AP662" i="7" s="1"/>
  <c r="AO661" i="7" a="1"/>
  <c r="AO661" i="7" s="1"/>
  <c r="AP661" i="7" s="1"/>
  <c r="AO660" i="7" a="1"/>
  <c r="AO660" i="7" s="1"/>
  <c r="AP660" i="7" s="1"/>
  <c r="AO659" i="7" a="1"/>
  <c r="AO659" i="7" s="1"/>
  <c r="AP659" i="7" s="1"/>
  <c r="AO658" i="7" a="1"/>
  <c r="AO658" i="7" s="1"/>
  <c r="AP658" i="7" s="1"/>
  <c r="AO657" i="7" a="1"/>
  <c r="AO657" i="7" s="1"/>
  <c r="AP657" i="7" s="1"/>
  <c r="AO656" i="7" a="1"/>
  <c r="AO656" i="7" s="1"/>
  <c r="AP656" i="7" s="1"/>
  <c r="AO654" i="7" a="1"/>
  <c r="AO654" i="7" s="1"/>
  <c r="AP654" i="7" s="1"/>
  <c r="AO652" i="7" a="1"/>
  <c r="AO652" i="7" s="1"/>
  <c r="AP652" i="7" s="1"/>
  <c r="AO650" i="7" a="1"/>
  <c r="AO650" i="7" s="1"/>
  <c r="AP650" i="7" s="1"/>
  <c r="AO648" i="7" a="1"/>
  <c r="AO648" i="7" s="1"/>
  <c r="AP648" i="7" s="1"/>
  <c r="AO647" i="7" a="1"/>
  <c r="AO647" i="7" s="1"/>
  <c r="AP647" i="7" s="1"/>
  <c r="AO645" i="7" a="1"/>
  <c r="AO645" i="7" s="1"/>
  <c r="AP645" i="7" s="1"/>
  <c r="AO643" i="7" a="1"/>
  <c r="AO643" i="7" s="1"/>
  <c r="AP643" i="7" s="1"/>
  <c r="AO641" i="7" a="1"/>
  <c r="AO641" i="7" s="1"/>
  <c r="AP641" i="7" s="1"/>
  <c r="AO639" i="7" a="1"/>
  <c r="AO639" i="7" s="1"/>
  <c r="AP639" i="7" s="1"/>
  <c r="AO638" i="7" a="1"/>
  <c r="AO638" i="7" s="1"/>
  <c r="AP638" i="7" s="1"/>
  <c r="AO636" i="7" a="1"/>
  <c r="AO636" i="7" s="1"/>
  <c r="AP636" i="7" s="1"/>
  <c r="AO634" i="7" a="1"/>
  <c r="AO634" i="7" s="1"/>
  <c r="AP634" i="7" s="1"/>
  <c r="AO632" i="7" a="1"/>
  <c r="AO632" i="7" s="1"/>
  <c r="AP632" i="7" s="1"/>
  <c r="AO631" i="7" a="1"/>
  <c r="AO631" i="7" s="1"/>
  <c r="AP631" i="7" s="1"/>
  <c r="AO629" i="7" a="1"/>
  <c r="AO629" i="7" s="1"/>
  <c r="AP629" i="7" s="1"/>
  <c r="AO627" i="7" a="1"/>
  <c r="AO627" i="7" s="1"/>
  <c r="AP627" i="7" s="1"/>
  <c r="AO625" i="7" a="1"/>
  <c r="AO625" i="7" s="1"/>
  <c r="AO623" i="7" a="1"/>
  <c r="AO623" i="7" s="1"/>
  <c r="AO622" i="7" a="1"/>
  <c r="AO622" i="7" s="1"/>
  <c r="AO620" i="7" a="1"/>
  <c r="AO620" i="7" s="1"/>
  <c r="AO618" i="7" a="1"/>
  <c r="AO618" i="7" s="1"/>
  <c r="AO616" i="7" a="1"/>
  <c r="AO616" i="7" s="1"/>
  <c r="AO614" i="7" a="1"/>
  <c r="AO614" i="7" s="1"/>
  <c r="AO613" i="7" a="1"/>
  <c r="AO613" i="7" s="1"/>
  <c r="AP613" i="7" s="1"/>
  <c r="AO611" i="7" a="1"/>
  <c r="AO611" i="7" s="1"/>
  <c r="AP611" i="7" s="1"/>
  <c r="AO609" i="7" a="1"/>
  <c r="AO609" i="7" s="1"/>
  <c r="AP609" i="7" s="1"/>
  <c r="AO607" i="7" a="1"/>
  <c r="AO607" i="7" s="1"/>
  <c r="AP607" i="7" s="1"/>
  <c r="AO605" i="7" a="1"/>
  <c r="AO605" i="7" s="1"/>
  <c r="AP605" i="7" s="1"/>
  <c r="AO603" i="7" a="1"/>
  <c r="AO603" i="7" s="1"/>
  <c r="AP603" i="7" s="1"/>
  <c r="AO602" i="7" a="1"/>
  <c r="AO602" i="7" s="1"/>
  <c r="AP602" i="7" s="1"/>
  <c r="AO600" i="7" a="1"/>
  <c r="AO600" i="7" s="1"/>
  <c r="AO598" i="7" a="1"/>
  <c r="AO598" i="7" s="1"/>
  <c r="AO596" i="7" a="1"/>
  <c r="AO596" i="7" s="1"/>
  <c r="AO594" i="7" a="1"/>
  <c r="AO594" i="7" s="1"/>
  <c r="AO593" i="7" a="1"/>
  <c r="AO593" i="7" s="1"/>
  <c r="AO591" i="7" a="1"/>
  <c r="AO591" i="7" s="1"/>
  <c r="AO589" i="7" a="1"/>
  <c r="AO589" i="7" s="1"/>
  <c r="AO587" i="7" a="1"/>
  <c r="AO587" i="7" s="1"/>
  <c r="AO585" i="7" a="1"/>
  <c r="AO585" i="7" s="1"/>
  <c r="AO584" i="7" a="1"/>
  <c r="AO584" i="7" s="1"/>
  <c r="AO582" i="7" a="1"/>
  <c r="AO582" i="7" s="1"/>
  <c r="AO580" i="7" a="1"/>
  <c r="AO580" i="7" s="1"/>
  <c r="AO578" i="7" a="1"/>
  <c r="AO578" i="7" s="1"/>
  <c r="AO576" i="7" a="1"/>
  <c r="AO576" i="7" s="1"/>
  <c r="AO575" i="7" a="1"/>
  <c r="AO575" i="7" s="1"/>
  <c r="AO572" i="7" a="1"/>
  <c r="AO572" i="7" s="1"/>
  <c r="AO571" i="7" a="1"/>
  <c r="AO571" i="7" s="1"/>
  <c r="AO569" i="7" a="1"/>
  <c r="AO569" i="7" s="1"/>
  <c r="AO567" i="7" a="1"/>
  <c r="AO567" i="7" s="1"/>
  <c r="AO565" i="7" a="1"/>
  <c r="AO565" i="7" s="1"/>
  <c r="AO563" i="7" a="1"/>
  <c r="AO563" i="7" s="1"/>
  <c r="AO562" i="7" a="1"/>
  <c r="AO562" i="7" s="1"/>
  <c r="AO560" i="7" a="1"/>
  <c r="AO560" i="7" s="1"/>
  <c r="AO558" i="7" a="1"/>
  <c r="AO558" i="7" s="1"/>
  <c r="AO556" i="7" a="1"/>
  <c r="AO556" i="7" s="1"/>
  <c r="AO554" i="7" a="1"/>
  <c r="AO554" i="7" s="1"/>
  <c r="AO553" i="7" a="1"/>
  <c r="AO553" i="7" s="1"/>
  <c r="AO551" i="7" a="1"/>
  <c r="AO551" i="7" s="1"/>
  <c r="AO549" i="7" a="1"/>
  <c r="AO549" i="7" s="1"/>
  <c r="AO547" i="7" a="1"/>
  <c r="AO547" i="7" s="1"/>
  <c r="AO545" i="7" a="1"/>
  <c r="AO545" i="7" s="1"/>
  <c r="AO544" i="7" a="1"/>
  <c r="AO544" i="7" s="1"/>
  <c r="AO542" i="7" a="1"/>
  <c r="AO542" i="7" s="1"/>
  <c r="AO540" i="7" a="1"/>
  <c r="AO540" i="7" s="1"/>
  <c r="AO538" i="7" a="1"/>
  <c r="AO538" i="7" s="1"/>
  <c r="AO536" i="7" a="1"/>
  <c r="AO536" i="7" s="1"/>
  <c r="AO535" i="7" a="1"/>
  <c r="AO535" i="7" s="1"/>
  <c r="AO533" i="7" a="1"/>
  <c r="AO533" i="7" s="1"/>
  <c r="AO531" i="7" a="1"/>
  <c r="AO531" i="7" s="1"/>
  <c r="AO529" i="7" a="1"/>
  <c r="AO529" i="7" s="1"/>
  <c r="AO527" i="7" a="1"/>
  <c r="AO527" i="7" s="1"/>
  <c r="AO526" i="7" a="1"/>
  <c r="AO526" i="7" s="1"/>
  <c r="AO524" i="7" a="1"/>
  <c r="AO524" i="7" s="1"/>
  <c r="AO522" i="7" a="1"/>
  <c r="AO522" i="7" s="1"/>
  <c r="AO520" i="7" a="1"/>
  <c r="AO520" i="7" s="1"/>
  <c r="AO518" i="7" a="1"/>
  <c r="AO518" i="7" s="1"/>
  <c r="AO517" i="7" a="1"/>
  <c r="AO517" i="7" s="1"/>
  <c r="AO515" i="7" a="1"/>
  <c r="AO515" i="7" s="1"/>
  <c r="AO513" i="7" a="1"/>
  <c r="AO513" i="7" s="1"/>
  <c r="AO511" i="7" a="1"/>
  <c r="AO511" i="7" s="1"/>
  <c r="AO509" i="7" a="1"/>
  <c r="AO509" i="7" s="1"/>
  <c r="AO508" i="7" a="1"/>
  <c r="AO508" i="7" s="1"/>
  <c r="AO506" i="7" a="1"/>
  <c r="AO506" i="7" s="1"/>
  <c r="AO504" i="7" a="1"/>
  <c r="AO504" i="7" s="1"/>
  <c r="AO502" i="7" a="1"/>
  <c r="AO502" i="7" s="1"/>
  <c r="AO500" i="7" a="1"/>
  <c r="AO500" i="7" s="1"/>
  <c r="AO499" i="7" a="1"/>
  <c r="AO499" i="7" s="1"/>
  <c r="AO497" i="7" a="1"/>
  <c r="AO497" i="7" s="1"/>
  <c r="AO495" i="7" a="1"/>
  <c r="AO495" i="7" s="1"/>
  <c r="AO493" i="7" a="1"/>
  <c r="AO493" i="7" s="1"/>
  <c r="AO492" i="7" a="1"/>
  <c r="AO492" i="7" s="1"/>
  <c r="AO490" i="7" a="1"/>
  <c r="AO490" i="7" s="1"/>
  <c r="AO488" i="7" a="1"/>
  <c r="AO488" i="7" s="1"/>
  <c r="AO486" i="7" a="1"/>
  <c r="AO486" i="7" s="1"/>
  <c r="AO485" i="7" a="1"/>
  <c r="AO485" i="7" s="1"/>
  <c r="AO483" i="7" a="1"/>
  <c r="AO483" i="7" s="1"/>
  <c r="AO481" i="7" a="1"/>
  <c r="AO481" i="7" s="1"/>
  <c r="AO480" i="7" a="1"/>
  <c r="AO480" i="7" s="1"/>
  <c r="AO478" i="7" a="1"/>
  <c r="AO478" i="7" s="1"/>
  <c r="AO476" i="7" a="1"/>
  <c r="AO476" i="7" s="1"/>
  <c r="AO474" i="7" a="1"/>
  <c r="AO474" i="7" s="1"/>
  <c r="AO473" i="7" a="1"/>
  <c r="AO473" i="7" s="1"/>
  <c r="AO471" i="7" a="1"/>
  <c r="AO471" i="7" s="1"/>
  <c r="AO469" i="7" a="1"/>
  <c r="AO469" i="7" s="1"/>
  <c r="AO467" i="7" a="1"/>
  <c r="AO467" i="7" s="1"/>
  <c r="AO465" i="7" a="1"/>
  <c r="AO465" i="7" s="1"/>
  <c r="AO463" i="7" a="1"/>
  <c r="AO463" i="7" s="1"/>
  <c r="AO462" i="7" a="1"/>
  <c r="AO462" i="7" s="1"/>
  <c r="AO460" i="7" a="1"/>
  <c r="AO460" i="7" s="1"/>
  <c r="AO458" i="7" a="1"/>
  <c r="AO458" i="7" s="1"/>
  <c r="AO456" i="7" a="1"/>
  <c r="AO456" i="7" s="1"/>
  <c r="AO454" i="7" a="1"/>
  <c r="AO454" i="7" s="1"/>
  <c r="AO453" i="7" a="1"/>
  <c r="AO453" i="7" s="1"/>
  <c r="AO451" i="7" a="1"/>
  <c r="AO451" i="7" s="1"/>
  <c r="AO449" i="7" a="1"/>
  <c r="AO449" i="7" s="1"/>
  <c r="AO447" i="7" a="1"/>
  <c r="AO447" i="7" s="1"/>
  <c r="AO445" i="7" a="1"/>
  <c r="AO445" i="7" s="1"/>
  <c r="AO444" i="7" a="1"/>
  <c r="AO444" i="7" s="1"/>
  <c r="AO442" i="7" a="1"/>
  <c r="AO442" i="7" s="1"/>
  <c r="AO440" i="7" a="1"/>
  <c r="AO440" i="7" s="1"/>
  <c r="AO438" i="7" a="1"/>
  <c r="AO438" i="7" s="1"/>
  <c r="AO436" i="7" a="1"/>
  <c r="AO436" i="7" s="1"/>
  <c r="AO434" i="7" a="1"/>
  <c r="AO434" i="7" s="1"/>
  <c r="AO433" i="7" a="1"/>
  <c r="AO433" i="7" s="1"/>
  <c r="AO431" i="7" a="1"/>
  <c r="AO431" i="7" s="1"/>
  <c r="AO429" i="7" a="1"/>
  <c r="AO429" i="7" s="1"/>
  <c r="AO427" i="7" a="1"/>
  <c r="AO427" i="7" s="1"/>
  <c r="AO425" i="7" a="1"/>
  <c r="AO425" i="7" s="1"/>
  <c r="AO423" i="7" a="1"/>
  <c r="AO423" i="7" s="1"/>
  <c r="AO422" i="7" a="1"/>
  <c r="AO422" i="7" s="1"/>
  <c r="AO420" i="7" a="1"/>
  <c r="AO420" i="7" s="1"/>
  <c r="AO418" i="7" a="1"/>
  <c r="AO418" i="7" s="1"/>
  <c r="AO416" i="7" a="1"/>
  <c r="AO416" i="7" s="1"/>
  <c r="AO414" i="7" a="1"/>
  <c r="AO414" i="7" s="1"/>
  <c r="AO412" i="7" a="1"/>
  <c r="AO412" i="7" s="1"/>
  <c r="AO410" i="7" a="1"/>
  <c r="AO410" i="7" s="1"/>
  <c r="AO409" i="7" a="1"/>
  <c r="AO409" i="7" s="1"/>
  <c r="AO407" i="7" a="1"/>
  <c r="AO407" i="7" s="1"/>
  <c r="AO405" i="7" a="1"/>
  <c r="AO405" i="7" s="1"/>
  <c r="AO403" i="7" a="1"/>
  <c r="AO403" i="7" s="1"/>
  <c r="AO401" i="7" a="1"/>
  <c r="AO401" i="7" s="1"/>
  <c r="AO400" i="7" a="1"/>
  <c r="AO400" i="7" s="1"/>
  <c r="AO398" i="7" a="1"/>
  <c r="AO398" i="7" s="1"/>
  <c r="AO396" i="7" a="1"/>
  <c r="AO396" i="7" s="1"/>
  <c r="AO394" i="7" a="1"/>
  <c r="AO394" i="7" s="1"/>
  <c r="AO392" i="7" a="1"/>
  <c r="AO392" i="7" s="1"/>
  <c r="AO391" i="7" a="1"/>
  <c r="AO391" i="7" s="1"/>
  <c r="AO389" i="7" a="1"/>
  <c r="AO389" i="7" s="1"/>
  <c r="AO387" i="7" a="1"/>
  <c r="AO387" i="7" s="1"/>
  <c r="AO385" i="7" a="1"/>
  <c r="AO385" i="7" s="1"/>
  <c r="AO383" i="7" a="1"/>
  <c r="AO383" i="7" s="1"/>
  <c r="AO382" i="7" a="1"/>
  <c r="AO382" i="7" s="1"/>
  <c r="AO380" i="7" a="1"/>
  <c r="AO380" i="7" s="1"/>
  <c r="AO378" i="7" a="1"/>
  <c r="AO378" i="7" s="1"/>
  <c r="AO376" i="7" a="1"/>
  <c r="AO376" i="7" s="1"/>
  <c r="AO374" i="7" a="1"/>
  <c r="AO374" i="7" s="1"/>
  <c r="AO373" i="7" a="1"/>
  <c r="AO373" i="7" s="1"/>
  <c r="AO371" i="7" a="1"/>
  <c r="AO371" i="7" s="1"/>
  <c r="AO369" i="7" a="1"/>
  <c r="AO369" i="7" s="1"/>
  <c r="AO367" i="7" a="1"/>
  <c r="AO367" i="7" s="1"/>
  <c r="AO365" i="7" a="1"/>
  <c r="AO365" i="7" s="1"/>
  <c r="AO364" i="7" a="1"/>
  <c r="AO364" i="7" s="1"/>
  <c r="AO362" i="7" a="1"/>
  <c r="AO362" i="7" s="1"/>
  <c r="AO360" i="7" a="1"/>
  <c r="AO360" i="7" s="1"/>
  <c r="AO358" i="7" a="1"/>
  <c r="AO358" i="7" s="1"/>
  <c r="AO356" i="7" a="1"/>
  <c r="AO356" i="7" s="1"/>
  <c r="AO355" i="7" a="1"/>
  <c r="AO355" i="7" s="1"/>
  <c r="AO353" i="7" a="1"/>
  <c r="AO353" i="7" s="1"/>
  <c r="AO351" i="7" a="1"/>
  <c r="AO351" i="7" s="1"/>
  <c r="AO349" i="7" a="1"/>
  <c r="AO349" i="7" s="1"/>
  <c r="AO348" i="7" a="1"/>
  <c r="AO348" i="7" s="1"/>
  <c r="AO345" i="7" a="1"/>
  <c r="AO345" i="7" s="1"/>
  <c r="AO344" i="7" a="1"/>
  <c r="AO344" i="7" s="1"/>
  <c r="AO342" i="7" a="1"/>
  <c r="AO342" i="7" s="1"/>
  <c r="AO340" i="7" a="1"/>
  <c r="AO340" i="7" s="1"/>
  <c r="AO338" i="7" a="1"/>
  <c r="AO338" i="7" s="1"/>
  <c r="AO337" i="7" a="1"/>
  <c r="AO337" i="7" s="1"/>
  <c r="AO336" i="7" a="1"/>
  <c r="AO336" i="7" s="1"/>
  <c r="AO335" i="7" a="1"/>
  <c r="AO335" i="7" s="1"/>
  <c r="AO334" i="7" a="1"/>
  <c r="AO334" i="7" s="1"/>
  <c r="AO333" i="7" a="1"/>
  <c r="AO333" i="7" s="1"/>
  <c r="AO332" i="7" a="1"/>
  <c r="AO332" i="7" s="1"/>
  <c r="AO331" i="7" a="1"/>
  <c r="AO331" i="7" s="1"/>
  <c r="AO330" i="7" a="1"/>
  <c r="AO330" i="7" s="1"/>
  <c r="AO185" i="7" a="1"/>
  <c r="AO185" i="7" s="1"/>
  <c r="AO184" i="7" a="1"/>
  <c r="AO184" i="7" s="1"/>
  <c r="AO183" i="7" a="1"/>
  <c r="AO183" i="7" s="1"/>
  <c r="AO182" i="7" a="1"/>
  <c r="AO182" i="7" s="1"/>
  <c r="AO181" i="7" a="1"/>
  <c r="AO181" i="7" s="1"/>
  <c r="AO180" i="7" a="1"/>
  <c r="AO180" i="7" s="1"/>
  <c r="AO179" i="7" a="1"/>
  <c r="AO179" i="7" s="1"/>
  <c r="AO178" i="7" a="1"/>
  <c r="AO178" i="7" s="1"/>
  <c r="AO177" i="7" a="1"/>
  <c r="AO177" i="7" s="1"/>
  <c r="AO176" i="7" a="1"/>
  <c r="AO176" i="7" s="1"/>
  <c r="AO175" i="7" a="1"/>
  <c r="AO175" i="7" s="1"/>
  <c r="AO174" i="7" a="1"/>
  <c r="AO174" i="7" s="1"/>
  <c r="AO173" i="7" a="1"/>
  <c r="AO173" i="7" s="1"/>
  <c r="AO172" i="7" a="1"/>
  <c r="AO172" i="7" s="1"/>
  <c r="AO171" i="7" a="1"/>
  <c r="AO171" i="7" s="1"/>
  <c r="AO170" i="7" a="1"/>
  <c r="AO170" i="7" s="1"/>
  <c r="AO169" i="7" a="1"/>
  <c r="AO169" i="7" s="1"/>
  <c r="AO168" i="7" a="1"/>
  <c r="AO168" i="7" s="1"/>
  <c r="AO167" i="7" a="1"/>
  <c r="AO167" i="7" s="1"/>
  <c r="AO166" i="7" a="1"/>
  <c r="AO166" i="7" s="1"/>
  <c r="AO165" i="7" a="1"/>
  <c r="AO165" i="7" s="1"/>
  <c r="AO164" i="7" a="1"/>
  <c r="AO164" i="7" s="1"/>
  <c r="AO163" i="7" a="1"/>
  <c r="AO163" i="7" s="1"/>
  <c r="AO162" i="7" a="1"/>
  <c r="AO162" i="7" s="1"/>
  <c r="AO161" i="7" a="1"/>
  <c r="AO161" i="7" s="1"/>
  <c r="AO160" i="7" a="1"/>
  <c r="AO160" i="7" s="1"/>
  <c r="AO159" i="7" a="1"/>
  <c r="AO159" i="7" s="1"/>
  <c r="AO158" i="7" a="1"/>
  <c r="AO158" i="7" s="1"/>
  <c r="AO157" i="7" a="1"/>
  <c r="AO157" i="7" s="1"/>
  <c r="AO156" i="7" a="1"/>
  <c r="AO156" i="7" s="1"/>
  <c r="AO155" i="7" a="1"/>
  <c r="AO155" i="7" s="1"/>
  <c r="AO154" i="7" a="1"/>
  <c r="AO154" i="7" s="1"/>
  <c r="AO153" i="7" a="1"/>
  <c r="AO153" i="7" s="1"/>
  <c r="AO152" i="7" a="1"/>
  <c r="AO152" i="7" s="1"/>
  <c r="AO151" i="7" a="1"/>
  <c r="AO151" i="7" s="1"/>
  <c r="AO150" i="7" a="1"/>
  <c r="AO150" i="7" s="1"/>
  <c r="AO149" i="7" a="1"/>
  <c r="AO149" i="7" s="1"/>
  <c r="AO148" i="7" a="1"/>
  <c r="AO148" i="7" s="1"/>
  <c r="AO147" i="7" a="1"/>
  <c r="AO147" i="7" s="1"/>
  <c r="AO146" i="7" a="1"/>
  <c r="AO146" i="7" s="1"/>
  <c r="AO145" i="7" a="1"/>
  <c r="AO145" i="7" s="1"/>
  <c r="AO144" i="7" a="1"/>
  <c r="AO144" i="7" s="1"/>
  <c r="AO143" i="7" a="1"/>
  <c r="AO143" i="7" s="1"/>
  <c r="AO142" i="7" a="1"/>
  <c r="AO142" i="7" s="1"/>
  <c r="AO141" i="7" a="1"/>
  <c r="AO141" i="7" s="1"/>
  <c r="AO140" i="7" a="1"/>
  <c r="AO140" i="7" s="1"/>
  <c r="AO139" i="7" a="1"/>
  <c r="AO139" i="7" s="1"/>
  <c r="AO138" i="7" a="1"/>
  <c r="AO138" i="7" s="1"/>
  <c r="AO137" i="7" a="1"/>
  <c r="AO137" i="7" s="1"/>
  <c r="AO136" i="7" a="1"/>
  <c r="AO136" i="7" s="1"/>
  <c r="AO135" i="7" a="1"/>
  <c r="AO135" i="7" s="1"/>
  <c r="AO134" i="7" a="1"/>
  <c r="AO134" i="7" s="1"/>
  <c r="AO133" i="7" a="1"/>
  <c r="AO133" i="7" s="1"/>
  <c r="AO132" i="7" a="1"/>
  <c r="AO132" i="7" s="1"/>
  <c r="AO131" i="7" a="1"/>
  <c r="AO131" i="7" s="1"/>
  <c r="AO130" i="7" a="1"/>
  <c r="AO130" i="7" s="1"/>
  <c r="AO129" i="7" a="1"/>
  <c r="AO129" i="7" s="1"/>
  <c r="AO128" i="7" a="1"/>
  <c r="AO128" i="7" s="1"/>
  <c r="AO127" i="7" a="1"/>
  <c r="AO127" i="7" s="1"/>
  <c r="AO126" i="7" a="1"/>
  <c r="AO126" i="7" s="1"/>
  <c r="AO125" i="7" a="1"/>
  <c r="AO125" i="7" s="1"/>
  <c r="AO124" i="7" a="1"/>
  <c r="AO124" i="7" s="1"/>
  <c r="AO123" i="7" a="1"/>
  <c r="AO123" i="7" s="1"/>
  <c r="AO122" i="7" a="1"/>
  <c r="AO122" i="7" s="1"/>
  <c r="AO121" i="7" a="1"/>
  <c r="AO121" i="7" s="1"/>
  <c r="AO120" i="7" a="1"/>
  <c r="AO120" i="7" s="1"/>
  <c r="AO119" i="7" a="1"/>
  <c r="AO119" i="7" s="1"/>
  <c r="AO118" i="7" a="1"/>
  <c r="AO118" i="7" s="1"/>
  <c r="AO117" i="7" a="1"/>
  <c r="AO117" i="7" s="1"/>
  <c r="AO116" i="7" a="1"/>
  <c r="AO116" i="7" s="1"/>
  <c r="AO115" i="7" a="1"/>
  <c r="AO115" i="7" s="1"/>
  <c r="AO114" i="7" a="1"/>
  <c r="AO114" i="7" s="1"/>
  <c r="AO113" i="7" a="1"/>
  <c r="AO113" i="7" s="1"/>
  <c r="AO112" i="7" a="1"/>
  <c r="AO112" i="7" s="1"/>
  <c r="AO111" i="7" a="1"/>
  <c r="AO111" i="7" s="1"/>
  <c r="AO110" i="7" a="1"/>
  <c r="AO110" i="7" s="1"/>
  <c r="AO109" i="7" a="1"/>
  <c r="AO109" i="7" s="1"/>
  <c r="AO108" i="7" a="1"/>
  <c r="AO108" i="7" s="1"/>
  <c r="AO107" i="7" a="1"/>
  <c r="AO107" i="7" s="1"/>
  <c r="AO106" i="7" a="1"/>
  <c r="AO106" i="7" s="1"/>
  <c r="AO105" i="7" a="1"/>
  <c r="AO105" i="7" s="1"/>
  <c r="AO104" i="7" a="1"/>
  <c r="AO104" i="7" s="1"/>
  <c r="AO103" i="7" a="1"/>
  <c r="AO103" i="7" s="1"/>
  <c r="AO102" i="7" a="1"/>
  <c r="AO102" i="7" s="1"/>
  <c r="AO101" i="7" a="1"/>
  <c r="AO101" i="7" s="1"/>
  <c r="AO100" i="7" a="1"/>
  <c r="AO100" i="7" s="1"/>
  <c r="AO99" i="7" a="1"/>
  <c r="AO99" i="7" s="1"/>
  <c r="AO98" i="7" a="1"/>
  <c r="AO98" i="7" s="1"/>
  <c r="AO97" i="7" a="1"/>
  <c r="AO97" i="7" s="1"/>
  <c r="AO96" i="7" a="1"/>
  <c r="AO96" i="7" s="1"/>
  <c r="AO95" i="7" a="1"/>
  <c r="AO95" i="7" s="1"/>
  <c r="AO94" i="7" a="1"/>
  <c r="AO94" i="7" s="1"/>
  <c r="AO93" i="7" a="1"/>
  <c r="AO93" i="7" s="1"/>
  <c r="AO92" i="7" a="1"/>
  <c r="AO92" i="7" s="1"/>
  <c r="AO91" i="7" a="1"/>
  <c r="AO91" i="7" s="1"/>
  <c r="AO90" i="7" a="1"/>
  <c r="AO90" i="7" s="1"/>
  <c r="AO89" i="7" a="1"/>
  <c r="AO89" i="7" s="1"/>
  <c r="AO88" i="7" a="1"/>
  <c r="AO88" i="7" s="1"/>
  <c r="AO87" i="7" a="1"/>
  <c r="AO87" i="7" s="1"/>
  <c r="AO86" i="7" a="1"/>
  <c r="AO86" i="7" s="1"/>
  <c r="AO85" i="7" a="1"/>
  <c r="AO85" i="7" s="1"/>
  <c r="AO84" i="7" a="1"/>
  <c r="AO84" i="7" s="1"/>
  <c r="AO83" i="7" a="1"/>
  <c r="AO83" i="7" s="1"/>
  <c r="AO82" i="7" a="1"/>
  <c r="AO82" i="7" s="1"/>
  <c r="AO81" i="7" a="1"/>
  <c r="AO81" i="7" s="1"/>
  <c r="AO80" i="7" a="1"/>
  <c r="AO80" i="7" s="1"/>
  <c r="AO79" i="7" a="1"/>
  <c r="AO79" i="7" s="1"/>
  <c r="AO78" i="7" a="1"/>
  <c r="AO78" i="7" s="1"/>
  <c r="AO77" i="7" a="1"/>
  <c r="AO77" i="7" s="1"/>
  <c r="AO76" i="7" a="1"/>
  <c r="AO76" i="7" s="1"/>
  <c r="AO75" i="7" a="1"/>
  <c r="AO75" i="7" s="1"/>
  <c r="AO74" i="7" a="1"/>
  <c r="AO74" i="7" s="1"/>
  <c r="AO73" i="7" a="1"/>
  <c r="AO73" i="7" s="1"/>
  <c r="AO72" i="7" a="1"/>
  <c r="AO72" i="7" s="1"/>
  <c r="AO71" i="7" a="1"/>
  <c r="AO71" i="7" s="1"/>
  <c r="AO70" i="7" a="1"/>
  <c r="AO70" i="7" s="1"/>
  <c r="AO69" i="7" a="1"/>
  <c r="AO69" i="7" s="1"/>
  <c r="AO68" i="7" a="1"/>
  <c r="AO68" i="7" s="1"/>
  <c r="AO67" i="7" a="1"/>
  <c r="AO67" i="7" s="1"/>
  <c r="AO66" i="7" a="1"/>
  <c r="AO66" i="7" s="1"/>
  <c r="AO65" i="7" a="1"/>
  <c r="AO65" i="7" s="1"/>
  <c r="AO64" i="7" a="1"/>
  <c r="AO64" i="7" s="1"/>
  <c r="AO63" i="7" a="1"/>
  <c r="AO63" i="7" s="1"/>
  <c r="AO62" i="7" a="1"/>
  <c r="AO62" i="7" s="1"/>
  <c r="AO61" i="7" a="1"/>
  <c r="AO61" i="7" s="1"/>
  <c r="AO60" i="7" a="1"/>
  <c r="AO60" i="7" s="1"/>
  <c r="AO59" i="7" a="1"/>
  <c r="AO59" i="7" s="1"/>
  <c r="AO58" i="7" a="1"/>
  <c r="AO58" i="7" s="1"/>
  <c r="AO57" i="7" a="1"/>
  <c r="AO57" i="7" s="1"/>
  <c r="AO56" i="7" a="1"/>
  <c r="AO56" i="7" s="1"/>
  <c r="AO55" i="7" a="1"/>
  <c r="AO55" i="7" s="1"/>
  <c r="AO54" i="7" a="1"/>
  <c r="AO54" i="7" s="1"/>
  <c r="AO53" i="7" a="1"/>
  <c r="AO53" i="7" s="1"/>
  <c r="AO52" i="7" a="1"/>
  <c r="AO52" i="7" s="1"/>
  <c r="AO51" i="7" a="1"/>
  <c r="AO51" i="7" s="1"/>
  <c r="AO50" i="7" a="1"/>
  <c r="AO50" i="7" s="1"/>
  <c r="AO49" i="7" a="1"/>
  <c r="AO49" i="7" s="1"/>
  <c r="AO48" i="7" a="1"/>
  <c r="AO48" i="7" s="1"/>
  <c r="AO47" i="7" a="1"/>
  <c r="AO47" i="7" s="1"/>
  <c r="AO46" i="7" a="1"/>
  <c r="AO46" i="7" s="1"/>
  <c r="AO45" i="7" a="1"/>
  <c r="AO45" i="7" s="1"/>
  <c r="AO44" i="7" a="1"/>
  <c r="AO44" i="7" s="1"/>
  <c r="AO43" i="7" a="1"/>
  <c r="AO43" i="7" s="1"/>
  <c r="AP43" i="7" s="1"/>
  <c r="AO42" i="7" a="1"/>
  <c r="AO42" i="7" s="1"/>
  <c r="AO41" i="7" a="1"/>
  <c r="AO41" i="7" s="1"/>
  <c r="AO40" i="7" a="1"/>
  <c r="AO40" i="7" s="1"/>
  <c r="AO39" i="7" a="1"/>
  <c r="AO39" i="7" s="1"/>
  <c r="AO38" i="7" a="1"/>
  <c r="AO38" i="7" s="1"/>
  <c r="AO37" i="7" a="1"/>
  <c r="AO37" i="7" s="1"/>
  <c r="AO36" i="7" a="1"/>
  <c r="AO36" i="7" s="1"/>
  <c r="AO35" i="7" a="1"/>
  <c r="AO35" i="7" s="1"/>
  <c r="AO34" i="7" a="1"/>
  <c r="AO34" i="7" s="1"/>
  <c r="AO33" i="7" a="1"/>
  <c r="AO33" i="7" s="1"/>
  <c r="AO32" i="7" a="1"/>
  <c r="AO32" i="7" s="1"/>
  <c r="AP32" i="7" s="1"/>
  <c r="AO31" i="7" a="1"/>
  <c r="AO31" i="7" s="1"/>
  <c r="AO30" i="7" a="1"/>
  <c r="AO30" i="7" s="1"/>
  <c r="AO29" i="7" a="1"/>
  <c r="AO29" i="7" s="1"/>
  <c r="AO28" i="7" a="1"/>
  <c r="AO28" i="7" s="1"/>
  <c r="AO27" i="7" a="1"/>
  <c r="AO27" i="7" s="1"/>
  <c r="AO26" i="7" a="1"/>
  <c r="AO26" i="7" s="1"/>
  <c r="AO25" i="7" a="1"/>
  <c r="AO25" i="7" s="1"/>
  <c r="AO24" i="7" a="1"/>
  <c r="AO24" i="7" s="1"/>
  <c r="AO23" i="7" a="1"/>
  <c r="AO23" i="7" s="1"/>
  <c r="AO22" i="7" a="1"/>
  <c r="AO22" i="7" s="1"/>
  <c r="AO21" i="7" a="1"/>
  <c r="AO21" i="7" s="1"/>
  <c r="AO20" i="7" a="1"/>
  <c r="AO20" i="7" s="1"/>
  <c r="AO19" i="7" a="1"/>
  <c r="AO19" i="7" s="1"/>
  <c r="AP19" i="7" s="1"/>
  <c r="AO18" i="7" a="1"/>
  <c r="AO18" i="7" s="1"/>
  <c r="AO17" i="7" a="1"/>
  <c r="AO17" i="7" s="1"/>
  <c r="AO16" i="7" a="1"/>
  <c r="AO16" i="7" s="1"/>
  <c r="AO15" i="7" a="1"/>
  <c r="AO15" i="7" s="1"/>
  <c r="AO14" i="7" a="1"/>
  <c r="AO14" i="7" s="1"/>
  <c r="AO13" i="7" a="1"/>
  <c r="AO13" i="7" s="1"/>
  <c r="AO12" i="7" a="1"/>
  <c r="AO12" i="7" s="1"/>
  <c r="AO11" i="7" a="1"/>
  <c r="AO11" i="7" s="1"/>
  <c r="AO10" i="7" a="1"/>
  <c r="AO10" i="7" s="1"/>
  <c r="AO9" i="7" a="1"/>
  <c r="AO9" i="7" s="1"/>
  <c r="AP9" i="7" s="1"/>
  <c r="AO8" i="7" a="1"/>
  <c r="AO8" i="7" s="1"/>
  <c r="AO7" i="7" a="1"/>
  <c r="AO7" i="7" s="1"/>
  <c r="AO6" i="7" a="1"/>
  <c r="AO6" i="7" s="1"/>
  <c r="AO5" i="7" a="1"/>
  <c r="AO5" i="7" s="1"/>
  <c r="AO4" i="7" a="1"/>
  <c r="AO4" i="7" s="1"/>
  <c r="AO3" i="7" a="1"/>
  <c r="AO3" i="7" s="1"/>
  <c r="AN41" i="7"/>
  <c r="AN25" i="7"/>
  <c r="AO2095" i="7" a="1"/>
  <c r="AO2095" i="7" s="1"/>
  <c r="AO2076" i="7" a="1"/>
  <c r="AO2076" i="7" s="1"/>
  <c r="AO2057" i="7" a="1"/>
  <c r="AO2057" i="7" s="1"/>
  <c r="AO2039" i="7" a="1"/>
  <c r="AO2039" i="7" s="1"/>
  <c r="AO2024" i="7" a="1"/>
  <c r="AO2024" i="7" s="1"/>
  <c r="AO2007" i="7" a="1"/>
  <c r="AO2007" i="7" s="1"/>
  <c r="AO1985" i="7" a="1"/>
  <c r="AO1985" i="7" s="1"/>
  <c r="AO1968" i="7" a="1"/>
  <c r="AO1968" i="7" s="1"/>
  <c r="AO1949" i="7" a="1"/>
  <c r="AO1949" i="7" s="1"/>
  <c r="AO1933" i="7" a="1"/>
  <c r="AO1933" i="7" s="1"/>
  <c r="AO1916" i="7" a="1"/>
  <c r="AO1916" i="7" s="1"/>
  <c r="AO1894" i="7" a="1"/>
  <c r="AO1894" i="7" s="1"/>
  <c r="AP1894" i="7" s="1"/>
  <c r="AO1875" i="7" a="1"/>
  <c r="AO1875" i="7" s="1"/>
  <c r="AP1875" i="7" s="1"/>
  <c r="AO1859" i="7" a="1"/>
  <c r="AO1859" i="7" s="1"/>
  <c r="AP1859" i="7" s="1"/>
  <c r="AO1837" i="7" a="1"/>
  <c r="AO1837" i="7" s="1"/>
  <c r="AP1837" i="7" s="1"/>
  <c r="AO1818" i="7" a="1"/>
  <c r="AO1818" i="7" s="1"/>
  <c r="AP1818" i="7" s="1"/>
  <c r="AO1802" i="7" a="1"/>
  <c r="AO1802" i="7" s="1"/>
  <c r="AP1802" i="7" s="1"/>
  <c r="AO1783" i="7" a="1"/>
  <c r="AO1783" i="7" s="1"/>
  <c r="AP1783" i="7" s="1"/>
  <c r="AO1764" i="7" a="1"/>
  <c r="AO1764" i="7" s="1"/>
  <c r="AP1764" i="7" s="1"/>
  <c r="AO1744" i="7" a="1"/>
  <c r="AO1744" i="7" s="1"/>
  <c r="AP1744" i="7" s="1"/>
  <c r="AO1725" i="7" a="1"/>
  <c r="AO1725" i="7" s="1"/>
  <c r="AP1725" i="7" s="1"/>
  <c r="AO1710" i="7" a="1"/>
  <c r="AO1710" i="7" s="1"/>
  <c r="AP1710" i="7" s="1"/>
  <c r="AO1691" i="7" a="1"/>
  <c r="AO1691" i="7" s="1"/>
  <c r="AP1691" i="7" s="1"/>
  <c r="AO1672" i="7" a="1"/>
  <c r="AO1672" i="7" s="1"/>
  <c r="AP1672" i="7" s="1"/>
  <c r="AO1653" i="7" a="1"/>
  <c r="AO1653" i="7" s="1"/>
  <c r="AP1653" i="7" s="1"/>
  <c r="AO1634" i="7" a="1"/>
  <c r="AO1634" i="7" s="1"/>
  <c r="AP1634" i="7" s="1"/>
  <c r="AO1620" i="7" a="1"/>
  <c r="AO1620" i="7" s="1"/>
  <c r="AP1620" i="7" s="1"/>
  <c r="AO1600" i="7" a="1"/>
  <c r="AO1600" i="7" s="1"/>
  <c r="AP1600" i="7" s="1"/>
  <c r="AO1581" i="7" a="1"/>
  <c r="AO1581" i="7" s="1"/>
  <c r="AP1581" i="7" s="1"/>
  <c r="AO1562" i="7" a="1"/>
  <c r="AO1562" i="7" s="1"/>
  <c r="AP1562" i="7" s="1"/>
  <c r="AO1547" i="7" a="1"/>
  <c r="AO1547" i="7" s="1"/>
  <c r="AP1547" i="7" s="1"/>
  <c r="AO1528" i="7" a="1"/>
  <c r="AO1528" i="7" s="1"/>
  <c r="AP1528" i="7" s="1"/>
  <c r="AO1509" i="7" a="1"/>
  <c r="AO1509" i="7" s="1"/>
  <c r="AP1509" i="7" s="1"/>
  <c r="AO1490" i="7" a="1"/>
  <c r="AO1490" i="7" s="1"/>
  <c r="AP1490" i="7" s="1"/>
  <c r="AO1471" i="7" a="1"/>
  <c r="AO1471" i="7" s="1"/>
  <c r="AP1471" i="7" s="1"/>
  <c r="AO1452" i="7" a="1"/>
  <c r="AO1452" i="7" s="1"/>
  <c r="AP1452" i="7" s="1"/>
  <c r="AO1438" i="7" a="1"/>
  <c r="AO1438" i="7" s="1"/>
  <c r="AP1438" i="7" s="1"/>
  <c r="AO1421" i="7" a="1"/>
  <c r="AO1421" i="7" s="1"/>
  <c r="AP1421" i="7" s="1"/>
  <c r="AO1401" i="7" a="1"/>
  <c r="AO1401" i="7" s="1"/>
  <c r="AP1401" i="7" s="1"/>
  <c r="AO1382" i="7" a="1"/>
  <c r="AO1382" i="7" s="1"/>
  <c r="AP1382" i="7" s="1"/>
  <c r="AO1368" i="7" a="1"/>
  <c r="AO1368" i="7" s="1"/>
  <c r="AP1368" i="7" s="1"/>
  <c r="AO1348" i="7" a="1"/>
  <c r="AO1348" i="7" s="1"/>
  <c r="AP1348" i="7" s="1"/>
  <c r="AO1330" i="7" a="1"/>
  <c r="AO1330" i="7" s="1"/>
  <c r="AP1330" i="7" s="1"/>
  <c r="AO1311" i="7" a="1"/>
  <c r="AO1311" i="7" s="1"/>
  <c r="AP1311" i="7" s="1"/>
  <c r="AO1292" i="7" a="1"/>
  <c r="AO1292" i="7" s="1"/>
  <c r="AP1292" i="7" s="1"/>
  <c r="AO1277" i="7" a="1"/>
  <c r="AO1277" i="7" s="1"/>
  <c r="AP1277" i="7" s="1"/>
  <c r="AO1257" i="7" a="1"/>
  <c r="AO1257" i="7" s="1"/>
  <c r="AP1257" i="7" s="1"/>
  <c r="AO1239" i="7" a="1"/>
  <c r="AO1239" i="7" s="1"/>
  <c r="AP1239" i="7" s="1"/>
  <c r="AO1219" i="7" a="1"/>
  <c r="AO1219" i="7" s="1"/>
  <c r="AP1219" i="7" s="1"/>
  <c r="AO1200" i="7" a="1"/>
  <c r="AO1200" i="7" s="1"/>
  <c r="AP1200" i="7" s="1"/>
  <c r="AO1185" i="7" a="1"/>
  <c r="AO1185" i="7" s="1"/>
  <c r="AP1185" i="7" s="1"/>
  <c r="AO1165" i="7" a="1"/>
  <c r="AO1165" i="7" s="1"/>
  <c r="AP1165" i="7" s="1"/>
  <c r="AO1148" i="7" a="1"/>
  <c r="AO1148" i="7" s="1"/>
  <c r="AP1148" i="7" s="1"/>
  <c r="AO1128" i="7" a="1"/>
  <c r="AO1128" i="7" s="1"/>
  <c r="AP1128" i="7" s="1"/>
  <c r="AO1109" i="7" a="1"/>
  <c r="AO1109" i="7" s="1"/>
  <c r="AP1109" i="7" s="1"/>
  <c r="AO1095" i="7" a="1"/>
  <c r="AO1095" i="7" s="1"/>
  <c r="AP1095" i="7" s="1"/>
  <c r="AO1076" i="7" a="1"/>
  <c r="AO1076" i="7" s="1"/>
  <c r="AP1076" i="7" s="1"/>
  <c r="AO1057" i="7" a="1"/>
  <c r="AO1057" i="7" s="1"/>
  <c r="AP1057" i="7" s="1"/>
  <c r="AO1039" i="7" a="1"/>
  <c r="AO1039" i="7" s="1"/>
  <c r="AP1039" i="7" s="1"/>
  <c r="AO1020" i="7" a="1"/>
  <c r="AO1020" i="7" s="1"/>
  <c r="AP1020" i="7" s="1"/>
  <c r="AO999" i="7" a="1"/>
  <c r="AO999" i="7" s="1"/>
  <c r="AP999" i="7" s="1"/>
  <c r="AO981" i="7" a="1"/>
  <c r="AO981" i="7" s="1"/>
  <c r="AP981" i="7" s="1"/>
  <c r="AO962" i="7" a="1"/>
  <c r="AO962" i="7" s="1"/>
  <c r="AP962" i="7" s="1"/>
  <c r="AO944" i="7" a="1"/>
  <c r="AO944" i="7" s="1"/>
  <c r="AP944" i="7" s="1"/>
  <c r="AO924" i="7" a="1"/>
  <c r="AO924" i="7" s="1"/>
  <c r="AP924" i="7" s="1"/>
  <c r="AO905" i="7" a="1"/>
  <c r="AO905" i="7" s="1"/>
  <c r="AP905" i="7" s="1"/>
  <c r="AO890" i="7" a="1"/>
  <c r="AO890" i="7" s="1"/>
  <c r="AO871" i="7" a="1"/>
  <c r="AO871" i="7" s="1"/>
  <c r="AO853" i="7" a="1"/>
  <c r="AO853" i="7" s="1"/>
  <c r="AO834" i="7" a="1"/>
  <c r="AO834" i="7" s="1"/>
  <c r="AP834" i="7" s="1"/>
  <c r="AO813" i="7" a="1"/>
  <c r="AO813" i="7" s="1"/>
  <c r="AP813" i="7" s="1"/>
  <c r="AO797" i="7" a="1"/>
  <c r="AO797" i="7" s="1"/>
  <c r="AP797" i="7" s="1"/>
  <c r="AO779" i="7" a="1"/>
  <c r="AO779" i="7" s="1"/>
  <c r="AP779" i="7" s="1"/>
  <c r="AO760" i="7" a="1"/>
  <c r="AO760" i="7" s="1"/>
  <c r="AP760" i="7" s="1"/>
  <c r="AO740" i="7" a="1"/>
  <c r="AO740" i="7" s="1"/>
  <c r="AP740" i="7" s="1"/>
  <c r="AO719" i="7" a="1"/>
  <c r="AO719" i="7" s="1"/>
  <c r="AP719" i="7" s="1"/>
  <c r="AN40" i="7"/>
  <c r="AN30" i="7"/>
  <c r="AN18" i="7"/>
  <c r="AN17" i="7"/>
  <c r="AN7" i="7"/>
  <c r="AN6" i="7"/>
  <c r="AN5" i="7"/>
  <c r="AN4" i="7"/>
  <c r="AN3" i="7"/>
  <c r="AO2093" i="7" a="1"/>
  <c r="AO2093" i="7" s="1"/>
  <c r="AP2093" i="7" s="1"/>
  <c r="AO2074" i="7" a="1"/>
  <c r="AO2074" i="7" s="1"/>
  <c r="AP2074" i="7" s="1"/>
  <c r="AO2056" i="7" a="1"/>
  <c r="AO2056" i="7" s="1"/>
  <c r="AP2056" i="7" s="1"/>
  <c r="AO2037" i="7" a="1"/>
  <c r="AO2037" i="7" s="1"/>
  <c r="AO2019" i="7" a="1"/>
  <c r="AO2019" i="7" s="1"/>
  <c r="AO2003" i="7" a="1"/>
  <c r="AO2003" i="7" s="1"/>
  <c r="AO1984" i="7" a="1"/>
  <c r="AO1984" i="7" s="1"/>
  <c r="AP1984" i="7" s="1"/>
  <c r="AO1965" i="7" a="1"/>
  <c r="AO1965" i="7" s="1"/>
  <c r="AP1965" i="7" s="1"/>
  <c r="AO1946" i="7" a="1"/>
  <c r="AO1946" i="7" s="1"/>
  <c r="AO1927" i="7" a="1"/>
  <c r="AO1927" i="7" s="1"/>
  <c r="AO1912" i="7" a="1"/>
  <c r="AO1912" i="7" s="1"/>
  <c r="AO1893" i="7" a="1"/>
  <c r="AO1893" i="7" s="1"/>
  <c r="AO1874" i="7" a="1"/>
  <c r="AO1874" i="7" s="1"/>
  <c r="AO1855" i="7" a="1"/>
  <c r="AO1855" i="7" s="1"/>
  <c r="AO1840" i="7" a="1"/>
  <c r="AO1840" i="7" s="1"/>
  <c r="AO1823" i="7" a="1"/>
  <c r="AO1823" i="7" s="1"/>
  <c r="AO1806" i="7" a="1"/>
  <c r="AO1806" i="7" s="1"/>
  <c r="AO1785" i="7" a="1"/>
  <c r="AO1785" i="7" s="1"/>
  <c r="AO1766" i="7" a="1"/>
  <c r="AO1766" i="7" s="1"/>
  <c r="AO1749" i="7" a="1"/>
  <c r="AO1749" i="7" s="1"/>
  <c r="AO1735" i="7" a="1"/>
  <c r="AO1735" i="7" s="1"/>
  <c r="AO1716" i="7" a="1"/>
  <c r="AO1716" i="7" s="1"/>
  <c r="AO1697" i="7" a="1"/>
  <c r="AO1697" i="7" s="1"/>
  <c r="AO1678" i="7" a="1"/>
  <c r="AO1678" i="7" s="1"/>
  <c r="AO1663" i="7" a="1"/>
  <c r="AO1663" i="7" s="1"/>
  <c r="AO1646" i="7" a="1"/>
  <c r="AO1646" i="7" s="1"/>
  <c r="AO1625" i="7" a="1"/>
  <c r="AO1625" i="7" s="1"/>
  <c r="AO1608" i="7" a="1"/>
  <c r="AO1608" i="7" s="1"/>
  <c r="AO1589" i="7" a="1"/>
  <c r="AO1589" i="7" s="1"/>
  <c r="AO1574" i="7" a="1"/>
  <c r="AO1574" i="7" s="1"/>
  <c r="AO1555" i="7" a="1"/>
  <c r="AO1555" i="7" s="1"/>
  <c r="AO1536" i="7" a="1"/>
  <c r="AO1536" i="7" s="1"/>
  <c r="AO1519" i="7" a="1"/>
  <c r="AO1519" i="7" s="1"/>
  <c r="AO1502" i="7" a="1"/>
  <c r="AO1502" i="7" s="1"/>
  <c r="AO1487" i="7" a="1"/>
  <c r="AO1487" i="7" s="1"/>
  <c r="AP1487" i="7" s="1"/>
  <c r="AO1468" i="7" a="1"/>
  <c r="AO1468" i="7" s="1"/>
  <c r="AP1468" i="7" s="1"/>
  <c r="AO1449" i="7" a="1"/>
  <c r="AO1449" i="7" s="1"/>
  <c r="AP1449" i="7" s="1"/>
  <c r="AO1430" i="7" a="1"/>
  <c r="AO1430" i="7" s="1"/>
  <c r="AP1430" i="7" s="1"/>
  <c r="AO1414" i="7" a="1"/>
  <c r="AO1414" i="7" s="1"/>
  <c r="AP1414" i="7" s="1"/>
  <c r="AO1395" i="7" a="1"/>
  <c r="AO1395" i="7" s="1"/>
  <c r="AP1395" i="7" s="1"/>
  <c r="AO1376" i="7" a="1"/>
  <c r="AO1376" i="7" s="1"/>
  <c r="AP1376" i="7" s="1"/>
  <c r="AO1358" i="7" a="1"/>
  <c r="AO1358" i="7" s="1"/>
  <c r="AP1358" i="7" s="1"/>
  <c r="AO1339" i="7" a="1"/>
  <c r="AO1339" i="7" s="1"/>
  <c r="AO1324" i="7" a="1"/>
  <c r="AO1324" i="7" s="1"/>
  <c r="AO1305" i="7" a="1"/>
  <c r="AO1305" i="7" s="1"/>
  <c r="AO1286" i="7" a="1"/>
  <c r="AO1286" i="7" s="1"/>
  <c r="AO1267" i="7" a="1"/>
  <c r="AO1267" i="7" s="1"/>
  <c r="AO1248" i="7" a="1"/>
  <c r="AO1248" i="7" s="1"/>
  <c r="AP1248" i="7" s="1"/>
  <c r="AO1233" i="7" a="1"/>
  <c r="AO1233" i="7" s="1"/>
  <c r="AP1233" i="7" s="1"/>
  <c r="AO1214" i="7" a="1"/>
  <c r="AO1214" i="7" s="1"/>
  <c r="AP1214" i="7" s="1"/>
  <c r="AO1195" i="7" a="1"/>
  <c r="AO1195" i="7" s="1"/>
  <c r="AP1195" i="7" s="1"/>
  <c r="AO1176" i="7" a="1"/>
  <c r="AO1176" i="7" s="1"/>
  <c r="AP1176" i="7" s="1"/>
  <c r="AO1157" i="7" a="1"/>
  <c r="AO1157" i="7" s="1"/>
  <c r="AP1157" i="7" s="1"/>
  <c r="AO1142" i="7" a="1"/>
  <c r="AO1142" i="7" s="1"/>
  <c r="AP1142" i="7" s="1"/>
  <c r="AO1122" i="7" a="1"/>
  <c r="AO1122" i="7" s="1"/>
  <c r="AP1122" i="7" s="1"/>
  <c r="AO1103" i="7" a="1"/>
  <c r="AO1103" i="7" s="1"/>
  <c r="AP1103" i="7" s="1"/>
  <c r="AO1084" i="7" a="1"/>
  <c r="AO1084" i="7" s="1"/>
  <c r="AP1084" i="7" s="1"/>
  <c r="AO1068" i="7" a="1"/>
  <c r="AO1068" i="7" s="1"/>
  <c r="AO1050" i="7" a="1"/>
  <c r="AO1050" i="7" s="1"/>
  <c r="AO1031" i="7" a="1"/>
  <c r="AO1031" i="7" s="1"/>
  <c r="AO1011" i="7" a="1"/>
  <c r="AO1011" i="7" s="1"/>
  <c r="AO992" i="7" a="1"/>
  <c r="AO992" i="7" s="1"/>
  <c r="AO975" i="7" a="1"/>
  <c r="AO975" i="7" s="1"/>
  <c r="AO959" i="7" a="1"/>
  <c r="AO959" i="7" s="1"/>
  <c r="AO940" i="7" a="1"/>
  <c r="AO940" i="7" s="1"/>
  <c r="AO921" i="7" a="1"/>
  <c r="AO921" i="7" s="1"/>
  <c r="AO902" i="7" a="1"/>
  <c r="AO902" i="7" s="1"/>
  <c r="AO887" i="7" a="1"/>
  <c r="AO887" i="7" s="1"/>
  <c r="AP887" i="7" s="1"/>
  <c r="AO868" i="7" a="1"/>
  <c r="AO868" i="7" s="1"/>
  <c r="AO851" i="7" a="1"/>
  <c r="AO851" i="7" s="1"/>
  <c r="AP851" i="7" s="1"/>
  <c r="AO829" i="7" a="1"/>
  <c r="AO829" i="7" s="1"/>
  <c r="AP829" i="7" s="1"/>
  <c r="AO812" i="7" a="1"/>
  <c r="AO812" i="7" s="1"/>
  <c r="AP812" i="7" s="1"/>
  <c r="AO794" i="7" a="1"/>
  <c r="AO794" i="7" s="1"/>
  <c r="AP794" i="7" s="1"/>
  <c r="AO776" i="7" a="1"/>
  <c r="AO776" i="7" s="1"/>
  <c r="AP776" i="7" s="1"/>
  <c r="AO758" i="7" a="1"/>
  <c r="AO758" i="7" s="1"/>
  <c r="AO738" i="7" a="1"/>
  <c r="AO738" i="7" s="1"/>
  <c r="AO724" i="7" a="1"/>
  <c r="AO724" i="7" s="1"/>
  <c r="AN46" i="7"/>
  <c r="AN33" i="7"/>
  <c r="AN22" i="7"/>
  <c r="AN11" i="7"/>
  <c r="AO2097" i="7" a="1"/>
  <c r="AO2097" i="7" s="1"/>
  <c r="AO2078" i="7" a="1"/>
  <c r="AO2078" i="7" s="1"/>
  <c r="AO2061" i="7" a="1"/>
  <c r="AO2061" i="7" s="1"/>
  <c r="AO2044" i="7" a="1"/>
  <c r="AO2044" i="7" s="1"/>
  <c r="AP2044" i="7" s="1"/>
  <c r="AO2028" i="7" a="1"/>
  <c r="AO2028" i="7" s="1"/>
  <c r="AP2028" i="7" s="1"/>
  <c r="AO2009" i="7" a="1"/>
  <c r="AO2009" i="7" s="1"/>
  <c r="AO1990" i="7" a="1"/>
  <c r="AO1990" i="7" s="1"/>
  <c r="AO1971" i="7" a="1"/>
  <c r="AO1971" i="7" s="1"/>
  <c r="AO1952" i="7" a="1"/>
  <c r="AO1952" i="7" s="1"/>
  <c r="AO1937" i="7" a="1"/>
  <c r="AO1937" i="7" s="1"/>
  <c r="AO1917" i="7" a="1"/>
  <c r="AO1917" i="7" s="1"/>
  <c r="AO1898" i="7" a="1"/>
  <c r="AO1898" i="7" s="1"/>
  <c r="AO1879" i="7" a="1"/>
  <c r="AO1879" i="7" s="1"/>
  <c r="AO1860" i="7" a="1"/>
  <c r="AO1860" i="7" s="1"/>
  <c r="AO1844" i="7" a="1"/>
  <c r="AO1844" i="7" s="1"/>
  <c r="AO1826" i="7" a="1"/>
  <c r="AO1826" i="7" s="1"/>
  <c r="AO1807" i="7" a="1"/>
  <c r="AO1807" i="7" s="1"/>
  <c r="AO1788" i="7" a="1"/>
  <c r="AO1788" i="7" s="1"/>
  <c r="AO1770" i="7" a="1"/>
  <c r="AO1770" i="7" s="1"/>
  <c r="AO1757" i="7" a="1"/>
  <c r="AO1757" i="7" s="1"/>
  <c r="AO1739" i="7" a="1"/>
  <c r="AO1739" i="7" s="1"/>
  <c r="AO1719" i="7" a="1"/>
  <c r="AO1719" i="7" s="1"/>
  <c r="AO1701" i="7" a="1"/>
  <c r="AO1701" i="7" s="1"/>
  <c r="AO1681" i="7" a="1"/>
  <c r="AO1681" i="7" s="1"/>
  <c r="AO1667" i="7" a="1"/>
  <c r="AO1667" i="7" s="1"/>
  <c r="AO1647" i="7" a="1"/>
  <c r="AO1647" i="7" s="1"/>
  <c r="AO1629" i="7" a="1"/>
  <c r="AO1629" i="7" s="1"/>
  <c r="AO1610" i="7" a="1"/>
  <c r="AO1610" i="7" s="1"/>
  <c r="AO1590" i="7" a="1"/>
  <c r="AO1590" i="7" s="1"/>
  <c r="AO1576" i="7" a="1"/>
  <c r="AO1576" i="7" s="1"/>
  <c r="AO1557" i="7" a="1"/>
  <c r="AO1557" i="7" s="1"/>
  <c r="AO1537" i="7" a="1"/>
  <c r="AO1537" i="7" s="1"/>
  <c r="AO1518" i="7" a="1"/>
  <c r="AO1518" i="7" s="1"/>
  <c r="AO1498" i="7" a="1"/>
  <c r="AO1498" i="7" s="1"/>
  <c r="AO1484" i="7" a="1"/>
  <c r="AO1484" i="7" s="1"/>
  <c r="AO1465" i="7" a="1"/>
  <c r="AO1465" i="7" s="1"/>
  <c r="AO1448" i="7" a="1"/>
  <c r="AO1448" i="7" s="1"/>
  <c r="AO1428" i="7" a="1"/>
  <c r="AO1428" i="7" s="1"/>
  <c r="AO1409" i="7" a="1"/>
  <c r="AO1409" i="7" s="1"/>
  <c r="AO1394" i="7" a="1"/>
  <c r="AO1394" i="7" s="1"/>
  <c r="AO1375" i="7" a="1"/>
  <c r="AO1375" i="7" s="1"/>
  <c r="AO1357" i="7" a="1"/>
  <c r="AO1357" i="7" s="1"/>
  <c r="AO1338" i="7" a="1"/>
  <c r="AO1338" i="7" s="1"/>
  <c r="AO1318" i="7" a="1"/>
  <c r="AO1318" i="7" s="1"/>
  <c r="AO1304" i="7" a="1"/>
  <c r="AO1304" i="7" s="1"/>
  <c r="AO1282" i="7" a="1"/>
  <c r="AO1282" i="7" s="1"/>
  <c r="AO1264" i="7" a="1"/>
  <c r="AO1264" i="7" s="1"/>
  <c r="AO1244" i="7" a="1"/>
  <c r="AO1244" i="7" s="1"/>
  <c r="AP1244" i="7" s="1"/>
  <c r="AO1225" i="7" a="1"/>
  <c r="AO1225" i="7" s="1"/>
  <c r="AP1225" i="7" s="1"/>
  <c r="AO1211" i="7" a="1"/>
  <c r="AO1211" i="7" s="1"/>
  <c r="AP1211" i="7" s="1"/>
  <c r="AO1192" i="7" a="1"/>
  <c r="AO1192" i="7" s="1"/>
  <c r="AO1172" i="7" a="1"/>
  <c r="AO1172" i="7" s="1"/>
  <c r="AO1152" i="7" a="1"/>
  <c r="AO1152" i="7" s="1"/>
  <c r="AO1133" i="7" a="1"/>
  <c r="AO1133" i="7" s="1"/>
  <c r="AO1118" i="7" a="1"/>
  <c r="AO1118" i="7" s="1"/>
  <c r="AO1100" i="7" a="1"/>
  <c r="AO1100" i="7" s="1"/>
  <c r="AO1081" i="7" a="1"/>
  <c r="AO1081" i="7" s="1"/>
  <c r="AO1062" i="7" a="1"/>
  <c r="AO1062" i="7" s="1"/>
  <c r="AP1062" i="7" s="1"/>
  <c r="AO1043" i="7" a="1"/>
  <c r="AO1043" i="7" s="1"/>
  <c r="AO1021" i="7" a="1"/>
  <c r="AO1021" i="7" s="1"/>
  <c r="AO1007" i="7" a="1"/>
  <c r="AO1007" i="7" s="1"/>
  <c r="AO990" i="7" a="1"/>
  <c r="AO990" i="7" s="1"/>
  <c r="AO968" i="7" a="1"/>
  <c r="AO968" i="7" s="1"/>
  <c r="AO950" i="7" a="1"/>
  <c r="AO950" i="7" s="1"/>
  <c r="AP950" i="7" s="1"/>
  <c r="AO933" i="7" a="1"/>
  <c r="AO933" i="7" s="1"/>
  <c r="AP933" i="7" s="1"/>
  <c r="AO918" i="7" a="1"/>
  <c r="AO918" i="7" s="1"/>
  <c r="AP918" i="7" s="1"/>
  <c r="AO899" i="7" a="1"/>
  <c r="AO899" i="7" s="1"/>
  <c r="AO878" i="7" a="1"/>
  <c r="AO878" i="7" s="1"/>
  <c r="AO858" i="7" a="1"/>
  <c r="AO858" i="7" s="1"/>
  <c r="AO839" i="7" a="1"/>
  <c r="AO839" i="7" s="1"/>
  <c r="AO822" i="7" a="1"/>
  <c r="AO822" i="7" s="1"/>
  <c r="AO803" i="7" a="1"/>
  <c r="AO803" i="7" s="1"/>
  <c r="AO783" i="7" a="1"/>
  <c r="AO783" i="7" s="1"/>
  <c r="AO762" i="7" a="1"/>
  <c r="AO762" i="7" s="1"/>
  <c r="AO742" i="7" a="1"/>
  <c r="AO742" i="7" s="1"/>
  <c r="AP742" i="7" s="1"/>
  <c r="AO720" i="7" a="1"/>
  <c r="AO720" i="7" s="1"/>
  <c r="AP720" i="7" s="1"/>
  <c r="AN49" i="7"/>
  <c r="AN35" i="7"/>
  <c r="AN24" i="7"/>
  <c r="AN13" i="7"/>
  <c r="AO2101" i="7" a="1"/>
  <c r="AO2101" i="7" s="1"/>
  <c r="AP2101" i="7" s="1"/>
  <c r="AO2080" i="7" a="1"/>
  <c r="AO2080" i="7" s="1"/>
  <c r="AP2080" i="7" s="1"/>
  <c r="AO2060" i="7" a="1"/>
  <c r="AO2060" i="7" s="1"/>
  <c r="AP2060" i="7" s="1"/>
  <c r="AO2042" i="7" a="1"/>
  <c r="AO2042" i="7" s="1"/>
  <c r="AP2042" i="7" s="1"/>
  <c r="AO2025" i="7" a="1"/>
  <c r="AO2025" i="7" s="1"/>
  <c r="AP2025" i="7" s="1"/>
  <c r="AO2006" i="7" a="1"/>
  <c r="AO2006" i="7" s="1"/>
  <c r="AP2006" i="7" s="1"/>
  <c r="AO1987" i="7" a="1"/>
  <c r="AO1987" i="7" s="1"/>
  <c r="AP1987" i="7" s="1"/>
  <c r="AO1967" i="7" a="1"/>
  <c r="AO1967" i="7" s="1"/>
  <c r="AP1967" i="7" s="1"/>
  <c r="AO1950" i="7" a="1"/>
  <c r="AO1950" i="7" s="1"/>
  <c r="AP1950" i="7" s="1"/>
  <c r="AO1935" i="7" a="1"/>
  <c r="AO1935" i="7" s="1"/>
  <c r="AP1935" i="7" s="1"/>
  <c r="AO1914" i="7" a="1"/>
  <c r="AO1914" i="7" s="1"/>
  <c r="AP1914" i="7" s="1"/>
  <c r="AO1896" i="7" a="1"/>
  <c r="AO1896" i="7" s="1"/>
  <c r="AP1896" i="7" s="1"/>
  <c r="AO1878" i="7" a="1"/>
  <c r="AO1878" i="7" s="1"/>
  <c r="AP1878" i="7" s="1"/>
  <c r="AO1858" i="7" a="1"/>
  <c r="AO1858" i="7" s="1"/>
  <c r="AP1858" i="7" s="1"/>
  <c r="AO1839" i="7" a="1"/>
  <c r="AO1839" i="7" s="1"/>
  <c r="AP1839" i="7" s="1"/>
  <c r="AO1825" i="7" a="1"/>
  <c r="AO1825" i="7" s="1"/>
  <c r="AP1825" i="7" s="1"/>
  <c r="AO1804" i="7" a="1"/>
  <c r="AO1804" i="7" s="1"/>
  <c r="AP1804" i="7" s="1"/>
  <c r="AO1786" i="7" a="1"/>
  <c r="AO1786" i="7" s="1"/>
  <c r="AO1767" i="7" a="1"/>
  <c r="AO1767" i="7" s="1"/>
  <c r="AO1748" i="7" a="1"/>
  <c r="AO1748" i="7" s="1"/>
  <c r="AO1734" i="7" a="1"/>
  <c r="AO1734" i="7" s="1"/>
  <c r="AO1715" i="7" a="1"/>
  <c r="AO1715" i="7" s="1"/>
  <c r="AO1696" i="7" a="1"/>
  <c r="AO1696" i="7" s="1"/>
  <c r="AP1696" i="7" s="1"/>
  <c r="AO1674" i="7" a="1"/>
  <c r="AO1674" i="7" s="1"/>
  <c r="AP1674" i="7" s="1"/>
  <c r="AO1656" i="7" a="1"/>
  <c r="AO1656" i="7" s="1"/>
  <c r="AP1656" i="7" s="1"/>
  <c r="AO1640" i="7" a="1"/>
  <c r="AO1640" i="7" s="1"/>
  <c r="AO1622" i="7" a="1"/>
  <c r="AO1622" i="7" s="1"/>
  <c r="AO1603" i="7" a="1"/>
  <c r="AO1603" i="7" s="1"/>
  <c r="AO1584" i="7" a="1"/>
  <c r="AO1584" i="7" s="1"/>
  <c r="AO1565" i="7" a="1"/>
  <c r="AO1565" i="7" s="1"/>
  <c r="AO1550" i="7" a="1"/>
  <c r="AO1550" i="7" s="1"/>
  <c r="AP1550" i="7" s="1"/>
  <c r="AO1531" i="7" a="1"/>
  <c r="AO1531" i="7" s="1"/>
  <c r="AP1531" i="7" s="1"/>
  <c r="AO1512" i="7" a="1"/>
  <c r="AO1512" i="7" s="1"/>
  <c r="AP1512" i="7" s="1"/>
  <c r="AO1492" i="7" a="1"/>
  <c r="AO1492" i="7" s="1"/>
  <c r="AP1492" i="7" s="1"/>
  <c r="AO1474" i="7" a="1"/>
  <c r="AO1474" i="7" s="1"/>
  <c r="AP1474" i="7" s="1"/>
  <c r="AO1457" i="7" a="1"/>
  <c r="AO1457" i="7" s="1"/>
  <c r="AP1457" i="7" s="1"/>
  <c r="AO1439" i="7" a="1"/>
  <c r="AO1439" i="7" s="1"/>
  <c r="AP1439" i="7" s="1"/>
  <c r="AO1419" i="7" a="1"/>
  <c r="AO1419" i="7" s="1"/>
  <c r="AP1419" i="7" s="1"/>
  <c r="AO1400" i="7" a="1"/>
  <c r="AO1400" i="7" s="1"/>
  <c r="AP1400" i="7" s="1"/>
  <c r="AO1381" i="7" a="1"/>
  <c r="AO1381" i="7" s="1"/>
  <c r="AP1381" i="7" s="1"/>
  <c r="AO1365" i="7" a="1"/>
  <c r="AO1365" i="7" s="1"/>
  <c r="AP1365" i="7" s="1"/>
  <c r="AO1346" i="7" a="1"/>
  <c r="AO1346" i="7" s="1"/>
  <c r="AP1346" i="7" s="1"/>
  <c r="AO1327" i="7" a="1"/>
  <c r="AO1327" i="7" s="1"/>
  <c r="AP1327" i="7" s="1"/>
  <c r="AO1308" i="7" a="1"/>
  <c r="AO1308" i="7" s="1"/>
  <c r="AP1308" i="7" s="1"/>
  <c r="AO1290" i="7" a="1"/>
  <c r="AO1290" i="7" s="1"/>
  <c r="AP1290" i="7" s="1"/>
  <c r="AO1273" i="7" a="1"/>
  <c r="AO1273" i="7" s="1"/>
  <c r="AP1273" i="7" s="1"/>
  <c r="AO1256" i="7" a="1"/>
  <c r="AO1256" i="7" s="1"/>
  <c r="AP1256" i="7" s="1"/>
  <c r="AO1236" i="7" a="1"/>
  <c r="AO1236" i="7" s="1"/>
  <c r="AP1236" i="7" s="1"/>
  <c r="AO1218" i="7" a="1"/>
  <c r="AO1218" i="7" s="1"/>
  <c r="AP1218" i="7" s="1"/>
  <c r="AO1198" i="7" a="1"/>
  <c r="AO1198" i="7" s="1"/>
  <c r="AO1182" i="7" a="1"/>
  <c r="AO1182" i="7" s="1"/>
  <c r="AO1167" i="7" a="1"/>
  <c r="AO1167" i="7" s="1"/>
  <c r="AO1145" i="7" a="1"/>
  <c r="AO1145" i="7" s="1"/>
  <c r="AO1127" i="7" a="1"/>
  <c r="AO1127" i="7" s="1"/>
  <c r="AO1108" i="7" a="1"/>
  <c r="AO1108" i="7" s="1"/>
  <c r="AO1089" i="7" a="1"/>
  <c r="AO1089" i="7" s="1"/>
  <c r="AP1089" i="7" s="1"/>
  <c r="AO1074" i="7" a="1"/>
  <c r="AO1074" i="7" s="1"/>
  <c r="AP1074" i="7" s="1"/>
  <c r="AO1056" i="7" a="1"/>
  <c r="AO1056" i="7" s="1"/>
  <c r="AP1056" i="7" s="1"/>
  <c r="AO1035" i="7" a="1"/>
  <c r="AO1035" i="7" s="1"/>
  <c r="AO1017" i="7" a="1"/>
  <c r="AO1017" i="7" s="1"/>
  <c r="AO1000" i="7" a="1"/>
  <c r="AO1000" i="7" s="1"/>
  <c r="AO984" i="7" a="1"/>
  <c r="AO984" i="7" s="1"/>
  <c r="AO966" i="7" a="1"/>
  <c r="AO966" i="7" s="1"/>
  <c r="AO946" i="7" a="1"/>
  <c r="AO946" i="7" s="1"/>
  <c r="AO926" i="7" a="1"/>
  <c r="AO926" i="7" s="1"/>
  <c r="AO912" i="7" a="1"/>
  <c r="AO912" i="7" s="1"/>
  <c r="AO892" i="7" a="1"/>
  <c r="AO892" i="7" s="1"/>
  <c r="AO874" i="7" a="1"/>
  <c r="AO874" i="7" s="1"/>
  <c r="AO855" i="7" a="1"/>
  <c r="AO855" i="7" s="1"/>
  <c r="AO836" i="7" a="1"/>
  <c r="AO836" i="7" s="1"/>
  <c r="AO816" i="7" a="1"/>
  <c r="AO816" i="7" s="1"/>
  <c r="AO801" i="7" a="1"/>
  <c r="AO801" i="7" s="1"/>
  <c r="AO784" i="7" a="1"/>
  <c r="AO784" i="7" s="1"/>
  <c r="AO764" i="7" a="1"/>
  <c r="AO764" i="7" s="1"/>
  <c r="AO746" i="7" a="1"/>
  <c r="AO746" i="7" s="1"/>
  <c r="AO731" i="7" a="1"/>
  <c r="AO731" i="7" s="1"/>
  <c r="AO2" i="7" a="1"/>
  <c r="AO2" i="7" s="1"/>
  <c r="AO2089" i="7" a="1"/>
  <c r="AO2089" i="7" s="1"/>
  <c r="AP2089" i="7" s="1"/>
  <c r="AO2072" i="7" a="1"/>
  <c r="AO2072" i="7" s="1"/>
  <c r="AP2072" i="7" s="1"/>
  <c r="AO2054" i="7" a="1"/>
  <c r="AO2054" i="7" s="1"/>
  <c r="AP2054" i="7" s="1"/>
  <c r="AO2035" i="7" a="1"/>
  <c r="AO2035" i="7" s="1"/>
  <c r="AP2035" i="7" s="1"/>
  <c r="AO2016" i="7" a="1"/>
  <c r="AO2016" i="7" s="1"/>
  <c r="AP2016" i="7" s="1"/>
  <c r="AO1997" i="7" a="1"/>
  <c r="AO1997" i="7" s="1"/>
  <c r="AP1997" i="7" s="1"/>
  <c r="AO1983" i="7" a="1"/>
  <c r="AO1983" i="7" s="1"/>
  <c r="AP1983" i="7" s="1"/>
  <c r="AO1963" i="7" a="1"/>
  <c r="AO1963" i="7" s="1"/>
  <c r="AO1944" i="7" a="1"/>
  <c r="AO1944" i="7" s="1"/>
  <c r="AO1925" i="7" a="1"/>
  <c r="AO1925" i="7" s="1"/>
  <c r="AO1905" i="7" a="1"/>
  <c r="AO1905" i="7" s="1"/>
  <c r="AO1886" i="7" a="1"/>
  <c r="AO1886" i="7" s="1"/>
  <c r="AO1870" i="7" a="1"/>
  <c r="AO1870" i="7" s="1"/>
  <c r="AO1852" i="7" a="1"/>
  <c r="AO1852" i="7" s="1"/>
  <c r="AO1834" i="7" a="1"/>
  <c r="AO1834" i="7" s="1"/>
  <c r="AO1813" i="7" a="1"/>
  <c r="AO1813" i="7" s="1"/>
  <c r="AO1794" i="7" a="1"/>
  <c r="AO1794" i="7" s="1"/>
  <c r="AO1778" i="7" a="1"/>
  <c r="AO1778" i="7" s="1"/>
  <c r="AO1758" i="7" a="1"/>
  <c r="AO1758" i="7" s="1"/>
  <c r="AO1740" i="7" a="1"/>
  <c r="AO1740" i="7" s="1"/>
  <c r="AO1721" i="7" a="1"/>
  <c r="AO1721" i="7" s="1"/>
  <c r="AO1702" i="7" a="1"/>
  <c r="AO1702" i="7" s="1"/>
  <c r="AO1688" i="7" a="1"/>
  <c r="AO1688" i="7" s="1"/>
  <c r="AO1668" i="7" a="1"/>
  <c r="AO1668" i="7" s="1"/>
  <c r="AO1649" i="7" a="1"/>
  <c r="AO1649" i="7" s="1"/>
  <c r="AO1630" i="7" a="1"/>
  <c r="AO1630" i="7" s="1"/>
  <c r="AO1611" i="7" a="1"/>
  <c r="AO1611" i="7" s="1"/>
  <c r="AO1596" i="7" a="1"/>
  <c r="AO1596" i="7" s="1"/>
  <c r="AO1577" i="7" a="1"/>
  <c r="AO1577" i="7" s="1"/>
  <c r="AO1558" i="7" a="1"/>
  <c r="AO1558" i="7" s="1"/>
  <c r="AO1539" i="7" a="1"/>
  <c r="AO1539" i="7" s="1"/>
  <c r="AO1520" i="7" a="1"/>
  <c r="AO1520" i="7" s="1"/>
  <c r="AO1500" i="7" a="1"/>
  <c r="AO1500" i="7" s="1"/>
  <c r="AO1485" i="7" a="1"/>
  <c r="AO1485" i="7" s="1"/>
  <c r="AO1466" i="7" a="1"/>
  <c r="AO1466" i="7" s="1"/>
  <c r="AP1466" i="7" s="1"/>
  <c r="AO1444" i="7" a="1"/>
  <c r="AO1444" i="7" s="1"/>
  <c r="AO1425" i="7" a="1"/>
  <c r="AO1425" i="7" s="1"/>
  <c r="AO1406" i="7" a="1"/>
  <c r="AO1406" i="7" s="1"/>
  <c r="AO1392" i="7" a="1"/>
  <c r="AO1392" i="7" s="1"/>
  <c r="AO1373" i="7" a="1"/>
  <c r="AO1373" i="7" s="1"/>
  <c r="AO1352" i="7" a="1"/>
  <c r="AO1352" i="7" s="1"/>
  <c r="AO1336" i="7" a="1"/>
  <c r="AO1336" i="7" s="1"/>
  <c r="AO1315" i="7" a="1"/>
  <c r="AO1315" i="7" s="1"/>
  <c r="AO1300" i="7" a="1"/>
  <c r="AO1300" i="7" s="1"/>
  <c r="AO1281" i="7" a="1"/>
  <c r="AO1281" i="7" s="1"/>
  <c r="AO1261" i="7" a="1"/>
  <c r="AO1261" i="7" s="1"/>
  <c r="AO1242" i="7" a="1"/>
  <c r="AO1242" i="7" s="1"/>
  <c r="AO1221" i="7" a="1"/>
  <c r="AO1221" i="7" s="1"/>
  <c r="AO1206" i="7" a="1"/>
  <c r="AO1206" i="7" s="1"/>
  <c r="AO1187" i="7" a="1"/>
  <c r="AO1187" i="7" s="1"/>
  <c r="AO1168" i="7" a="1"/>
  <c r="AO1168" i="7" s="1"/>
  <c r="AO1149" i="7" a="1"/>
  <c r="AO1149" i="7" s="1"/>
  <c r="AO1131" i="7" a="1"/>
  <c r="AO1131" i="7" s="1"/>
  <c r="AO1112" i="7" a="1"/>
  <c r="AO1112" i="7" s="1"/>
  <c r="AO1097" i="7" a="1"/>
  <c r="AO1097" i="7" s="1"/>
  <c r="AO1078" i="7" a="1"/>
  <c r="AO1078" i="7" s="1"/>
  <c r="AO1059" i="7" a="1"/>
  <c r="AO1059" i="7" s="1"/>
  <c r="AO1040" i="7" a="1"/>
  <c r="AO1040" i="7" s="1"/>
  <c r="AO1023" i="7" a="1"/>
  <c r="AO1023" i="7" s="1"/>
  <c r="AO1005" i="7" a="1"/>
  <c r="AO1005" i="7" s="1"/>
  <c r="AO987" i="7" a="1"/>
  <c r="AO987" i="7" s="1"/>
  <c r="AO970" i="7" a="1"/>
  <c r="AO970" i="7" s="1"/>
  <c r="AO951" i="7" a="1"/>
  <c r="AO951" i="7" s="1"/>
  <c r="AO931" i="7" a="1"/>
  <c r="AO931" i="7" s="1"/>
  <c r="AO915" i="7" a="1"/>
  <c r="AO915" i="7" s="1"/>
  <c r="AO896" i="7" a="1"/>
  <c r="AO896" i="7" s="1"/>
  <c r="AO880" i="7" a="1"/>
  <c r="AO880" i="7" s="1"/>
  <c r="AO860" i="7" a="1"/>
  <c r="AO860" i="7" s="1"/>
  <c r="AO841" i="7" a="1"/>
  <c r="AO841" i="7" s="1"/>
  <c r="AO825" i="7" a="1"/>
  <c r="AO825" i="7" s="1"/>
  <c r="AO804" i="7" a="1"/>
  <c r="AO804" i="7" s="1"/>
  <c r="AO785" i="7" a="1"/>
  <c r="AO785" i="7" s="1"/>
  <c r="AO765" i="7" a="1"/>
  <c r="AO765" i="7" s="1"/>
  <c r="AO748" i="7" a="1"/>
  <c r="AO748" i="7" s="1"/>
  <c r="AO733" i="7" a="1"/>
  <c r="AO733" i="7" s="1"/>
  <c r="AO2092" i="7" a="1"/>
  <c r="AO2092" i="7" s="1"/>
  <c r="AO2071" i="7" a="1"/>
  <c r="AO2071" i="7" s="1"/>
  <c r="AO2049" i="7" a="1"/>
  <c r="AO2049" i="7" s="1"/>
  <c r="AO2020" i="7" a="1"/>
  <c r="AO2020" i="7" s="1"/>
  <c r="AO2000" i="7" a="1"/>
  <c r="AO2000" i="7" s="1"/>
  <c r="AP2000" i="7" s="1"/>
  <c r="AO1981" i="7" a="1"/>
  <c r="AO1981" i="7" s="1"/>
  <c r="AP1981" i="7" s="1"/>
  <c r="AO1960" i="7" a="1"/>
  <c r="AO1960" i="7" s="1"/>
  <c r="AP1960" i="7" s="1"/>
  <c r="AO1929" i="7" a="1"/>
  <c r="AO1929" i="7" s="1"/>
  <c r="AO1910" i="7" a="1"/>
  <c r="AO1910" i="7" s="1"/>
  <c r="AO1891" i="7" a="1"/>
  <c r="AO1891" i="7" s="1"/>
  <c r="AP1891" i="7" s="1"/>
  <c r="AO1864" i="7" a="1"/>
  <c r="AO1864" i="7" s="1"/>
  <c r="AP1864" i="7" s="1"/>
  <c r="AO1843" i="7" a="1"/>
  <c r="AO1843" i="7" s="1"/>
  <c r="AP1843" i="7" s="1"/>
  <c r="AO1820" i="7" a="1"/>
  <c r="AO1820" i="7" s="1"/>
  <c r="AP1820" i="7" s="1"/>
  <c r="AO1800" i="7" a="1"/>
  <c r="AO1800" i="7" s="1"/>
  <c r="AO1773" i="7" a="1"/>
  <c r="AO1773" i="7" s="1"/>
  <c r="AO1753" i="7" a="1"/>
  <c r="AO1753" i="7" s="1"/>
  <c r="AO1729" i="7" a="1"/>
  <c r="AO1729" i="7" s="1"/>
  <c r="AO1709" i="7" a="1"/>
  <c r="AO1709" i="7" s="1"/>
  <c r="AO1686" i="7" a="1"/>
  <c r="AO1686" i="7" s="1"/>
  <c r="AO1660" i="7" a="1"/>
  <c r="AO1660" i="7" s="1"/>
  <c r="AO1638" i="7" a="1"/>
  <c r="AO1638" i="7" s="1"/>
  <c r="AO1615" i="7" a="1"/>
  <c r="AO1615" i="7" s="1"/>
  <c r="AO1594" i="7" a="1"/>
  <c r="AO1594" i="7" s="1"/>
  <c r="AO1571" i="7" a="1"/>
  <c r="AO1571" i="7" s="1"/>
  <c r="AO1546" i="7" a="1"/>
  <c r="AO1546" i="7" s="1"/>
  <c r="AP1546" i="7" s="1"/>
  <c r="AO1524" i="7" a="1"/>
  <c r="AO1524" i="7" s="1"/>
  <c r="AP1524" i="7" s="1"/>
  <c r="AO1506" i="7" a="1"/>
  <c r="AO1506" i="7" s="1"/>
  <c r="AP1506" i="7" s="1"/>
  <c r="AO1480" i="7" a="1"/>
  <c r="AO1480" i="7" s="1"/>
  <c r="AP1480" i="7" s="1"/>
  <c r="AO1456" i="7" a="1"/>
  <c r="AO1456" i="7" s="1"/>
  <c r="AP1456" i="7" s="1"/>
  <c r="AO1435" i="7" a="1"/>
  <c r="AO1435" i="7" s="1"/>
  <c r="AP1435" i="7" s="1"/>
  <c r="AO1412" i="7" a="1"/>
  <c r="AO1412" i="7" s="1"/>
  <c r="AP1412" i="7" s="1"/>
  <c r="AO1385" i="7" a="1"/>
  <c r="AO1385" i="7" s="1"/>
  <c r="AP1385" i="7" s="1"/>
  <c r="AO1366" i="7" a="1"/>
  <c r="AO1366" i="7" s="1"/>
  <c r="AP1366" i="7" s="1"/>
  <c r="AO1340" i="7" a="1"/>
  <c r="AO1340" i="7" s="1"/>
  <c r="AP1340" i="7" s="1"/>
  <c r="AO1320" i="7" a="1"/>
  <c r="AO1320" i="7" s="1"/>
  <c r="AP1320" i="7" s="1"/>
  <c r="AO1293" i="7" a="1"/>
  <c r="AO1293" i="7" s="1"/>
  <c r="AP1293" i="7" s="1"/>
  <c r="AO1270" i="7" a="1"/>
  <c r="AO1270" i="7" s="1"/>
  <c r="AP1270" i="7" s="1"/>
  <c r="AO1252" i="7" a="1"/>
  <c r="AO1252" i="7" s="1"/>
  <c r="AP1252" i="7" s="1"/>
  <c r="AO1230" i="7" a="1"/>
  <c r="AO1230" i="7" s="1"/>
  <c r="AP1230" i="7" s="1"/>
  <c r="AO1205" i="7" a="1"/>
  <c r="AO1205" i="7" s="1"/>
  <c r="AP1205" i="7" s="1"/>
  <c r="AO1184" i="7" a="1"/>
  <c r="AO1184" i="7" s="1"/>
  <c r="AP1184" i="7" s="1"/>
  <c r="AO1160" i="7" a="1"/>
  <c r="AO1160" i="7" s="1"/>
  <c r="AP1160" i="7" s="1"/>
  <c r="AO1137" i="7" a="1"/>
  <c r="AO1137" i="7" s="1"/>
  <c r="AP1137" i="7" s="1"/>
  <c r="AO1113" i="7" a="1"/>
  <c r="AO1113" i="7" s="1"/>
  <c r="AP1113" i="7" s="1"/>
  <c r="AO1091" i="7" a="1"/>
  <c r="AO1091" i="7" s="1"/>
  <c r="AP1091" i="7" s="1"/>
  <c r="AO1069" i="7" a="1"/>
  <c r="AO1069" i="7" s="1"/>
  <c r="AP1069" i="7" s="1"/>
  <c r="AO1048" i="7" a="1"/>
  <c r="AO1048" i="7" s="1"/>
  <c r="AO1028" i="7" a="1"/>
  <c r="AO1028" i="7" s="1"/>
  <c r="AO1009" i="7" a="1"/>
  <c r="AO1009" i="7" s="1"/>
  <c r="AP1009" i="7" s="1"/>
  <c r="AO985" i="7" a="1"/>
  <c r="AO985" i="7" s="1"/>
  <c r="AP985" i="7" s="1"/>
  <c r="AO955" i="7" a="1"/>
  <c r="AO955" i="7" s="1"/>
  <c r="AP955" i="7" s="1"/>
  <c r="AO936" i="7" a="1"/>
  <c r="AO936" i="7" s="1"/>
  <c r="AP936" i="7" s="1"/>
  <c r="AO907" i="7" a="1"/>
  <c r="AO907" i="7" s="1"/>
  <c r="AP907" i="7" s="1"/>
  <c r="AO883" i="7" a="1"/>
  <c r="AO883" i="7" s="1"/>
  <c r="AO863" i="7" a="1"/>
  <c r="AO863" i="7" s="1"/>
  <c r="AO845" i="7" a="1"/>
  <c r="AO845" i="7" s="1"/>
  <c r="AO817" i="7" a="1"/>
  <c r="AO817" i="7" s="1"/>
  <c r="AO791" i="7" a="1"/>
  <c r="AO791" i="7" s="1"/>
  <c r="AP791" i="7" s="1"/>
  <c r="AO773" i="7" a="1"/>
  <c r="AO773" i="7" s="1"/>
  <c r="AP773" i="7" s="1"/>
  <c r="AO754" i="7" a="1"/>
  <c r="AO754" i="7" s="1"/>
  <c r="AP754" i="7" s="1"/>
  <c r="AO728" i="7" a="1"/>
  <c r="AO728" i="7" s="1"/>
  <c r="AP728" i="7" s="1"/>
  <c r="AO2091" i="7" a="1"/>
  <c r="AO2091" i="7" s="1"/>
  <c r="AP2091" i="7" s="1"/>
  <c r="AO2070" i="7" a="1"/>
  <c r="AO2070" i="7" s="1"/>
  <c r="AP2070" i="7" s="1"/>
  <c r="AO2050" i="7" a="1"/>
  <c r="AO2050" i="7" s="1"/>
  <c r="AP2050" i="7" s="1"/>
  <c r="AO2022" i="7" a="1"/>
  <c r="AO2022" i="7" s="1"/>
  <c r="AP2022" i="7" s="1"/>
  <c r="AO2001" i="7" a="1"/>
  <c r="AO2001" i="7" s="1"/>
  <c r="AP2001" i="7" s="1"/>
  <c r="AO1979" i="7" a="1"/>
  <c r="AO1979" i="7" s="1"/>
  <c r="AP1979" i="7" s="1"/>
  <c r="AO1956" i="7" a="1"/>
  <c r="AO1956" i="7" s="1"/>
  <c r="AP1956" i="7" s="1"/>
  <c r="AO1930" i="7" a="1"/>
  <c r="AO1930" i="7" s="1"/>
  <c r="AP1930" i="7" s="1"/>
  <c r="AO1909" i="7" a="1"/>
  <c r="AO1909" i="7" s="1"/>
  <c r="AP1909" i="7" s="1"/>
  <c r="AO1890" i="7" a="1"/>
  <c r="AO1890" i="7" s="1"/>
  <c r="AP1890" i="7" s="1"/>
  <c r="AO1865" i="7" a="1"/>
  <c r="AO1865" i="7" s="1"/>
  <c r="AP1865" i="7" s="1"/>
  <c r="AO1842" i="7" a="1"/>
  <c r="AO1842" i="7" s="1"/>
  <c r="AP1842" i="7" s="1"/>
  <c r="AO1822" i="7" a="1"/>
  <c r="AO1822" i="7" s="1"/>
  <c r="AP1822" i="7" s="1"/>
  <c r="AO1798" i="7" a="1"/>
  <c r="AO1798" i="7" s="1"/>
  <c r="AO1776" i="7" a="1"/>
  <c r="AO1776" i="7" s="1"/>
  <c r="AO1752" i="7" a="1"/>
  <c r="AO1752" i="7" s="1"/>
  <c r="AO1728" i="7" a="1"/>
  <c r="AO1728" i="7" s="1"/>
  <c r="AO1708" i="7" a="1"/>
  <c r="AO1708" i="7" s="1"/>
  <c r="AO1683" i="7" a="1"/>
  <c r="AO1683" i="7" s="1"/>
  <c r="AP1683" i="7" s="1"/>
  <c r="AO1661" i="7" a="1"/>
  <c r="AO1661" i="7" s="1"/>
  <c r="AP1661" i="7" s="1"/>
  <c r="AO1639" i="7" a="1"/>
  <c r="AO1639" i="7" s="1"/>
  <c r="AO1618" i="7" a="1"/>
  <c r="AO1618" i="7" s="1"/>
  <c r="AO1593" i="7" a="1"/>
  <c r="AO1593" i="7" s="1"/>
  <c r="AP1593" i="7" s="1"/>
  <c r="AO1570" i="7" a="1"/>
  <c r="AO1570" i="7" s="1"/>
  <c r="AP1570" i="7" s="1"/>
  <c r="AO1543" i="7" a="1"/>
  <c r="AO1543" i="7" s="1"/>
  <c r="AO1525" i="7" a="1"/>
  <c r="AO1525" i="7" s="1"/>
  <c r="AO1504" i="7" a="1"/>
  <c r="AO1504" i="7" s="1"/>
  <c r="AO1479" i="7" a="1"/>
  <c r="AO1479" i="7" s="1"/>
  <c r="AO1454" i="7" a="1"/>
  <c r="AO1454" i="7" s="1"/>
  <c r="AO1436" i="7" a="1"/>
  <c r="AO1436" i="7" s="1"/>
  <c r="AO1410" i="7" a="1"/>
  <c r="AO1410" i="7" s="1"/>
  <c r="AO1387" i="7" a="1"/>
  <c r="AO1387" i="7" s="1"/>
  <c r="AP1387" i="7" s="1"/>
  <c r="AO1363" i="7" a="1"/>
  <c r="AO1363" i="7" s="1"/>
  <c r="AP1363" i="7" s="1"/>
  <c r="AO1343" i="7" a="1"/>
  <c r="AO1343" i="7" s="1"/>
  <c r="AO1323" i="7" a="1"/>
  <c r="AO1323" i="7" s="1"/>
  <c r="AO1296" i="7" a="1"/>
  <c r="AO1296" i="7" s="1"/>
  <c r="AO1272" i="7" a="1"/>
  <c r="AO1272" i="7" s="1"/>
  <c r="AO1251" i="7" a="1"/>
  <c r="AO1251" i="7" s="1"/>
  <c r="AO1232" i="7" a="1"/>
  <c r="AO1232" i="7" s="1"/>
  <c r="AO1203" i="7" a="1"/>
  <c r="AO1203" i="7" s="1"/>
  <c r="AO1180" i="7" a="1"/>
  <c r="AO1180" i="7" s="1"/>
  <c r="AO1161" i="7" a="1"/>
  <c r="AO1161" i="7" s="1"/>
  <c r="AO1138" i="7" a="1"/>
  <c r="AO1138" i="7" s="1"/>
  <c r="AO1116" i="7" a="1"/>
  <c r="AO1116" i="7" s="1"/>
  <c r="AO1093" i="7" a="1"/>
  <c r="AO1093" i="7" s="1"/>
  <c r="AP1093" i="7" s="1"/>
  <c r="AO1066" i="7" a="1"/>
  <c r="AO1066" i="7" s="1"/>
  <c r="AP1066" i="7" s="1"/>
  <c r="AO1045" i="7" a="1"/>
  <c r="AO1045" i="7" s="1"/>
  <c r="AO1027" i="7" a="1"/>
  <c r="AO1027" i="7" s="1"/>
  <c r="AO1003" i="7" a="1"/>
  <c r="AO1003" i="7" s="1"/>
  <c r="AO974" i="7" a="1"/>
  <c r="AO974" i="7" s="1"/>
  <c r="AO954" i="7" a="1"/>
  <c r="AO954" i="7" s="1"/>
  <c r="AO937" i="7" a="1"/>
  <c r="AO937" i="7" s="1"/>
  <c r="AO911" i="7" a="1"/>
  <c r="AO911" i="7" s="1"/>
  <c r="AO884" i="7" a="1"/>
  <c r="AO884" i="7" s="1"/>
  <c r="AO864" i="7" a="1"/>
  <c r="AO864" i="7" s="1"/>
  <c r="AO843" i="7" a="1"/>
  <c r="AO843" i="7" s="1"/>
  <c r="AP843" i="7" s="1"/>
  <c r="AO820" i="7" a="1"/>
  <c r="AO820" i="7" s="1"/>
  <c r="AP820" i="7" s="1"/>
  <c r="AO792" i="7" a="1"/>
  <c r="AO792" i="7" s="1"/>
  <c r="AO772" i="7" a="1"/>
  <c r="AO772" i="7" s="1"/>
  <c r="AO756" i="7" a="1"/>
  <c r="AO756" i="7" s="1"/>
  <c r="AO722" i="7" a="1"/>
  <c r="AO722" i="7" s="1"/>
  <c r="AP722" i="7" s="1"/>
  <c r="AN48" i="7"/>
  <c r="AN36" i="7"/>
  <c r="AN23" i="7"/>
  <c r="AN12" i="7"/>
  <c r="AO2100" i="7" a="1"/>
  <c r="AO2100" i="7" s="1"/>
  <c r="AO2081" i="7" a="1"/>
  <c r="AO2081" i="7" s="1"/>
  <c r="AO2059" i="7" a="1"/>
  <c r="AO2059" i="7" s="1"/>
  <c r="AO2041" i="7" a="1"/>
  <c r="AO2041" i="7" s="1"/>
  <c r="AO2026" i="7" a="1"/>
  <c r="AO2026" i="7" s="1"/>
  <c r="AO2005" i="7" a="1"/>
  <c r="AO2005" i="7" s="1"/>
  <c r="AO1988" i="7" a="1"/>
  <c r="AO1988" i="7" s="1"/>
  <c r="AP1988" i="7" s="1"/>
  <c r="AO1966" i="7" a="1"/>
  <c r="AO1966" i="7" s="1"/>
  <c r="AP1966" i="7" s="1"/>
  <c r="AO1947" i="7" a="1"/>
  <c r="AO1947" i="7" s="1"/>
  <c r="AO1931" i="7" a="1"/>
  <c r="AO1931" i="7" s="1"/>
  <c r="AO1913" i="7" a="1"/>
  <c r="AO1913" i="7" s="1"/>
  <c r="AO1897" i="7" a="1"/>
  <c r="AO1897" i="7" s="1"/>
  <c r="AO1877" i="7" a="1"/>
  <c r="AO1877" i="7" s="1"/>
  <c r="AO1857" i="7" a="1"/>
  <c r="AO1857" i="7" s="1"/>
  <c r="AO1838" i="7" a="1"/>
  <c r="AO1838" i="7" s="1"/>
  <c r="AO1824" i="7" a="1"/>
  <c r="AO1824" i="7" s="1"/>
  <c r="AO1805" i="7" a="1"/>
  <c r="AO1805" i="7" s="1"/>
  <c r="AO1787" i="7" a="1"/>
  <c r="AO1787" i="7" s="1"/>
  <c r="AO1768" i="7" a="1"/>
  <c r="AO1768" i="7" s="1"/>
  <c r="AO1747" i="7" a="1"/>
  <c r="AO1747" i="7" s="1"/>
  <c r="AO1733" i="7" a="1"/>
  <c r="AO1733" i="7" s="1"/>
  <c r="AO1714" i="7" a="1"/>
  <c r="AO1714" i="7" s="1"/>
  <c r="AO1695" i="7" a="1"/>
  <c r="AO1695" i="7" s="1"/>
  <c r="AO1675" i="7" a="1"/>
  <c r="AO1675" i="7" s="1"/>
  <c r="AO1655" i="7" a="1"/>
  <c r="AO1655" i="7" s="1"/>
  <c r="AO1641" i="7" a="1"/>
  <c r="AO1641" i="7" s="1"/>
  <c r="AO1621" i="7" a="1"/>
  <c r="AO1621" i="7" s="1"/>
  <c r="AO1602" i="7" a="1"/>
  <c r="AO1602" i="7" s="1"/>
  <c r="AO1583" i="7" a="1"/>
  <c r="AO1583" i="7" s="1"/>
  <c r="AO1564" i="7" a="1"/>
  <c r="AO1564" i="7" s="1"/>
  <c r="AO1549" i="7" a="1"/>
  <c r="AO1549" i="7" s="1"/>
  <c r="AO1530" i="7" a="1"/>
  <c r="AO1530" i="7" s="1"/>
  <c r="AO1511" i="7" a="1"/>
  <c r="AO1511" i="7" s="1"/>
  <c r="AO1493" i="7" a="1"/>
  <c r="AO1493" i="7" s="1"/>
  <c r="AP1493" i="7" s="1"/>
  <c r="AO1473" i="7" a="1"/>
  <c r="AO1473" i="7" s="1"/>
  <c r="AP1473" i="7" s="1"/>
  <c r="AO1458" i="7" a="1"/>
  <c r="AO1458" i="7" s="1"/>
  <c r="AP1458" i="7" s="1"/>
  <c r="AO1440" i="7" a="1"/>
  <c r="AO1440" i="7" s="1"/>
  <c r="AP1440" i="7" s="1"/>
  <c r="AO1418" i="7" a="1"/>
  <c r="AO1418" i="7" s="1"/>
  <c r="AP1418" i="7" s="1"/>
  <c r="AO1399" i="7" a="1"/>
  <c r="AO1399" i="7" s="1"/>
  <c r="AP1399" i="7" s="1"/>
  <c r="AO1380" i="7" a="1"/>
  <c r="AO1380" i="7" s="1"/>
  <c r="AP1380" i="7" s="1"/>
  <c r="AO1364" i="7" a="1"/>
  <c r="AO1364" i="7" s="1"/>
  <c r="AP1364" i="7" s="1"/>
  <c r="AO1347" i="7" a="1"/>
  <c r="AO1347" i="7" s="1"/>
  <c r="AO1328" i="7" a="1"/>
  <c r="AO1328" i="7" s="1"/>
  <c r="AO1309" i="7" a="1"/>
  <c r="AO1309" i="7" s="1"/>
  <c r="AO1289" i="7" a="1"/>
  <c r="AO1289" i="7" s="1"/>
  <c r="AO1274" i="7" a="1"/>
  <c r="AO1274" i="7" s="1"/>
  <c r="AO1255" i="7" a="1"/>
  <c r="AO1255" i="7" s="1"/>
  <c r="AO1237" i="7" a="1"/>
  <c r="AO1237" i="7" s="1"/>
  <c r="AO1217" i="7" a="1"/>
  <c r="AO1217" i="7" s="1"/>
  <c r="AO1199" i="7" a="1"/>
  <c r="AO1199" i="7" s="1"/>
  <c r="AO1181" i="7" a="1"/>
  <c r="AO1181" i="7" s="1"/>
  <c r="AO1164" i="7" a="1"/>
  <c r="AO1164" i="7" s="1"/>
  <c r="AO1146" i="7" a="1"/>
  <c r="AO1146" i="7" s="1"/>
  <c r="AO1126" i="7" a="1"/>
  <c r="AO1126" i="7" s="1"/>
  <c r="AO1107" i="7" a="1"/>
  <c r="AO1107" i="7" s="1"/>
  <c r="AO1094" i="7" a="1"/>
  <c r="AO1094" i="7" s="1"/>
  <c r="AP1094" i="7" s="1"/>
  <c r="AO1075" i="7" a="1"/>
  <c r="AO1075" i="7" s="1"/>
  <c r="AP1075" i="7" s="1"/>
  <c r="AO1055" i="7" a="1"/>
  <c r="AO1055" i="7" s="1"/>
  <c r="AP1055" i="7" s="1"/>
  <c r="AO1036" i="7" a="1"/>
  <c r="AO1036" i="7" s="1"/>
  <c r="AO1016" i="7" a="1"/>
  <c r="AO1016" i="7" s="1"/>
  <c r="AO997" i="7" a="1"/>
  <c r="AO997" i="7" s="1"/>
  <c r="AO980" i="7" a="1"/>
  <c r="AO980" i="7" s="1"/>
  <c r="AO964" i="7" a="1"/>
  <c r="AO964" i="7" s="1"/>
  <c r="AO945" i="7" a="1"/>
  <c r="AO945" i="7" s="1"/>
  <c r="AP945" i="7" s="1"/>
  <c r="AO927" i="7" a="1"/>
  <c r="AO927" i="7" s="1"/>
  <c r="AP927" i="7" s="1"/>
  <c r="AO910" i="7" a="1"/>
  <c r="AO910" i="7" s="1"/>
  <c r="AP910" i="7" s="1"/>
  <c r="AO893" i="7" a="1"/>
  <c r="AO893" i="7" s="1"/>
  <c r="AO873" i="7" a="1"/>
  <c r="AO873" i="7" s="1"/>
  <c r="AO854" i="7" a="1"/>
  <c r="AO854" i="7" s="1"/>
  <c r="AO835" i="7" a="1"/>
  <c r="AO835" i="7" s="1"/>
  <c r="AO815" i="7" a="1"/>
  <c r="AO815" i="7" s="1"/>
  <c r="AO800" i="7" a="1"/>
  <c r="AO800" i="7" s="1"/>
  <c r="AO782" i="7" a="1"/>
  <c r="AO782" i="7" s="1"/>
  <c r="AO763" i="7" a="1"/>
  <c r="AO763" i="7" s="1"/>
  <c r="AO747" i="7" a="1"/>
  <c r="AO747" i="7" s="1"/>
  <c r="AP747" i="7" s="1"/>
  <c r="AO730" i="7" a="1"/>
  <c r="AO730" i="7" s="1"/>
  <c r="AP730" i="7" s="1"/>
  <c r="AO2048" i="7" a="1"/>
  <c r="AO2048" i="7" s="1"/>
  <c r="AP2048" i="7" s="1"/>
  <c r="AO2021" i="7" a="1"/>
  <c r="AO2021" i="7" s="1"/>
  <c r="AP2021" i="7" s="1"/>
  <c r="AO2002" i="7" a="1"/>
  <c r="AO2002" i="7" s="1"/>
  <c r="AP2002" i="7" s="1"/>
  <c r="AO1980" i="7" a="1"/>
  <c r="AO1980" i="7" s="1"/>
  <c r="AO1957" i="7" a="1"/>
  <c r="AO1957" i="7" s="1"/>
  <c r="AO1932" i="7" a="1"/>
  <c r="AO1932" i="7" s="1"/>
  <c r="AO1911" i="7" a="1"/>
  <c r="AO1911" i="7" s="1"/>
  <c r="AO1892" i="7" a="1"/>
  <c r="AO1892" i="7" s="1"/>
  <c r="AO1872" i="7" a="1"/>
  <c r="AO1872" i="7" s="1"/>
  <c r="AO1850" i="7" a="1"/>
  <c r="AO1850" i="7" s="1"/>
  <c r="AO1819" i="7" a="1"/>
  <c r="AO1819" i="7" s="1"/>
  <c r="AO1801" i="7" a="1"/>
  <c r="AO1801" i="7" s="1"/>
  <c r="AO1775" i="7" a="1"/>
  <c r="AO1775" i="7" s="1"/>
  <c r="AO1751" i="7" a="1"/>
  <c r="AO1751" i="7" s="1"/>
  <c r="AO1730" i="7" a="1"/>
  <c r="AO1730" i="7" s="1"/>
  <c r="AO1707" i="7" a="1"/>
  <c r="AO1707" i="7" s="1"/>
  <c r="AO1685" i="7" a="1"/>
  <c r="AO1685" i="7" s="1"/>
  <c r="AO1662" i="7" a="1"/>
  <c r="AO1662" i="7" s="1"/>
  <c r="AO1637" i="7" a="1"/>
  <c r="AO1637" i="7" s="1"/>
  <c r="AO1616" i="7" a="1"/>
  <c r="AO1616" i="7" s="1"/>
  <c r="AO1595" i="7" a="1"/>
  <c r="AO1595" i="7" s="1"/>
  <c r="AO1569" i="7" a="1"/>
  <c r="AO1569" i="7" s="1"/>
  <c r="AO1545" i="7" a="1"/>
  <c r="AO1545" i="7" s="1"/>
  <c r="AO1526" i="7" a="1"/>
  <c r="AO1526" i="7" s="1"/>
  <c r="AO1505" i="7" a="1"/>
  <c r="AO1505" i="7" s="1"/>
  <c r="AO1476" i="7" a="1"/>
  <c r="AO1476" i="7" s="1"/>
  <c r="AO1455" i="7" a="1"/>
  <c r="AO1455" i="7" s="1"/>
  <c r="AO1434" i="7" a="1"/>
  <c r="AO1434" i="7" s="1"/>
  <c r="AO1411" i="7" a="1"/>
  <c r="AO1411" i="7" s="1"/>
  <c r="AO1386" i="7" a="1"/>
  <c r="AO1386" i="7" s="1"/>
  <c r="AO1362" i="7" a="1"/>
  <c r="AO1362" i="7" s="1"/>
  <c r="AO1341" i="7" a="1"/>
  <c r="AO1341" i="7" s="1"/>
  <c r="AO1321" i="7" a="1"/>
  <c r="AO1321" i="7" s="1"/>
  <c r="AO1295" i="7" a="1"/>
  <c r="AO1295" i="7" s="1"/>
  <c r="AO1275" i="7" a="1"/>
  <c r="AO1275" i="7" s="1"/>
  <c r="AO1250" i="7" a="1"/>
  <c r="AO1250" i="7" s="1"/>
  <c r="AO1231" i="7" a="1"/>
  <c r="AO1231" i="7" s="1"/>
  <c r="AO1204" i="7" a="1"/>
  <c r="AO1204" i="7" s="1"/>
  <c r="AP1204" i="7" s="1"/>
  <c r="AO1179" i="7" a="1"/>
  <c r="AO1179" i="7" s="1"/>
  <c r="AO1159" i="7" a="1"/>
  <c r="AO1159" i="7" s="1"/>
  <c r="AO1140" i="7" a="1"/>
  <c r="AO1140" i="7" s="1"/>
  <c r="AO1114" i="7" a="1"/>
  <c r="AO1114" i="7" s="1"/>
  <c r="AO1092" i="7" a="1"/>
  <c r="AO1092" i="7" s="1"/>
  <c r="AO1067" i="7" a="1"/>
  <c r="AO1067" i="7" s="1"/>
  <c r="AO1046" i="7" a="1"/>
  <c r="AO1046" i="7" s="1"/>
  <c r="AO1025" i="7" a="1"/>
  <c r="AO1025" i="7" s="1"/>
  <c r="AO1002" i="7" a="1"/>
  <c r="AO1002" i="7" s="1"/>
  <c r="AO976" i="7" a="1"/>
  <c r="AO976" i="7" s="1"/>
  <c r="AO956" i="7" a="1"/>
  <c r="AO956" i="7" s="1"/>
  <c r="AO935" i="7" a="1"/>
  <c r="AO935" i="7" s="1"/>
  <c r="AP935" i="7" s="1"/>
  <c r="AO908" i="7" a="1"/>
  <c r="AO908" i="7" s="1"/>
  <c r="AP908" i="7" s="1"/>
  <c r="AO882" i="7" a="1"/>
  <c r="AO882" i="7" s="1"/>
  <c r="AO865" i="7" a="1"/>
  <c r="AO865" i="7" s="1"/>
  <c r="AO846" i="7" a="1"/>
  <c r="AO846" i="7" s="1"/>
  <c r="AO827" i="7" a="1"/>
  <c r="AO827" i="7" s="1"/>
  <c r="AO799" i="7" a="1"/>
  <c r="AO799" i="7" s="1"/>
  <c r="AO774" i="7" a="1"/>
  <c r="AO774" i="7" s="1"/>
  <c r="AO753" i="7" a="1"/>
  <c r="AO753" i="7" s="1"/>
  <c r="AO727" i="7" a="1"/>
  <c r="AO727" i="7" s="1"/>
  <c r="AP727" i="7" s="1"/>
  <c r="AN44" i="7"/>
  <c r="AN29" i="7"/>
  <c r="AO2086" i="7" a="1"/>
  <c r="AO2086" i="7" s="1"/>
  <c r="AO2068" i="7" a="1"/>
  <c r="AO2068" i="7" s="1"/>
  <c r="AO2051" i="7" a="1"/>
  <c r="AO2051" i="7" s="1"/>
  <c r="AO2034" i="7" a="1"/>
  <c r="AO2034" i="7" s="1"/>
  <c r="AO2014" i="7" a="1"/>
  <c r="AO2014" i="7" s="1"/>
  <c r="AO1995" i="7" a="1"/>
  <c r="AO1995" i="7" s="1"/>
  <c r="AP1995" i="7" s="1"/>
  <c r="AO1976" i="7" a="1"/>
  <c r="AO1976" i="7" s="1"/>
  <c r="AO1961" i="7" a="1"/>
  <c r="AO1961" i="7" s="1"/>
  <c r="AO1942" i="7" a="1"/>
  <c r="AO1942" i="7" s="1"/>
  <c r="AO1923" i="7" a="1"/>
  <c r="AO1923" i="7" s="1"/>
  <c r="AO1904" i="7" a="1"/>
  <c r="AO1904" i="7" s="1"/>
  <c r="AO1885" i="7" a="1"/>
  <c r="AO1885" i="7" s="1"/>
  <c r="AO1869" i="7" a="1"/>
  <c r="AO1869" i="7" s="1"/>
  <c r="AO1851" i="7" a="1"/>
  <c r="AO1851" i="7" s="1"/>
  <c r="AO1830" i="7" a="1"/>
  <c r="AO1830" i="7" s="1"/>
  <c r="AO1814" i="7" a="1"/>
  <c r="AO1814" i="7" s="1"/>
  <c r="AO1796" i="7" a="1"/>
  <c r="AO1796" i="7" s="1"/>
  <c r="AO1772" i="7" a="1"/>
  <c r="AO1772" i="7" s="1"/>
  <c r="AO1756" i="7" a="1"/>
  <c r="AO1756" i="7" s="1"/>
  <c r="AO1737" i="7" a="1"/>
  <c r="AO1737" i="7" s="1"/>
  <c r="AO1718" i="7" a="1"/>
  <c r="AO1718" i="7" s="1"/>
  <c r="AO1698" i="7" a="1"/>
  <c r="AO1698" i="7" s="1"/>
  <c r="AO1680" i="7" a="1"/>
  <c r="AO1680" i="7" s="1"/>
  <c r="AO1665" i="7" a="1"/>
  <c r="AO1665" i="7" s="1"/>
  <c r="AO1644" i="7" a="1"/>
  <c r="AO1644" i="7" s="1"/>
  <c r="AO1627" i="7" a="1"/>
  <c r="AO1627" i="7" s="1"/>
  <c r="AO1606" i="7" a="1"/>
  <c r="AO1606" i="7" s="1"/>
  <c r="AO1587" i="7" a="1"/>
  <c r="AO1587" i="7" s="1"/>
  <c r="AO1572" i="7" a="1"/>
  <c r="AO1572" i="7" s="1"/>
  <c r="AO1553" i="7" a="1"/>
  <c r="AO1553" i="7" s="1"/>
  <c r="AO1535" i="7" a="1"/>
  <c r="AO1535" i="7" s="1"/>
  <c r="AO1516" i="7" a="1"/>
  <c r="AO1516" i="7" s="1"/>
  <c r="AO1497" i="7" a="1"/>
  <c r="AO1497" i="7" s="1"/>
  <c r="AO1482" i="7" a="1"/>
  <c r="AO1482" i="7" s="1"/>
  <c r="AO1463" i="7" a="1"/>
  <c r="AO1463" i="7" s="1"/>
  <c r="AO1446" i="7" a="1"/>
  <c r="AO1446" i="7" s="1"/>
  <c r="AP1446" i="7" s="1"/>
  <c r="AO1429" i="7" a="1"/>
  <c r="AO1429" i="7" s="1"/>
  <c r="AP1429" i="7" s="1"/>
  <c r="AO1415" i="7" a="1"/>
  <c r="AO1415" i="7" s="1"/>
  <c r="AP1415" i="7" s="1"/>
  <c r="AO1396" i="7" a="1"/>
  <c r="AO1396" i="7" s="1"/>
  <c r="AP1396" i="7" s="1"/>
  <c r="AO1377" i="7" a="1"/>
  <c r="AO1377" i="7" s="1"/>
  <c r="AP1377" i="7" s="1"/>
  <c r="AO1351" i="7" a="1"/>
  <c r="AO1351" i="7" s="1"/>
  <c r="AO1331" i="7" a="1"/>
  <c r="AO1331" i="7" s="1"/>
  <c r="AO1312" i="7" a="1"/>
  <c r="AO1312" i="7" s="1"/>
  <c r="AO1297" i="7" a="1"/>
  <c r="AO1297" i="7" s="1"/>
  <c r="AO1279" i="7" a="1"/>
  <c r="AO1279" i="7" s="1"/>
  <c r="AO1259" i="7" a="1"/>
  <c r="AO1259" i="7" s="1"/>
  <c r="AO1240" i="7" a="1"/>
  <c r="AO1240" i="7" s="1"/>
  <c r="AP1240" i="7" s="1"/>
  <c r="AO1224" i="7" a="1"/>
  <c r="AO1224" i="7" s="1"/>
  <c r="AP1224" i="7" s="1"/>
  <c r="AO1208" i="7" a="1"/>
  <c r="AO1208" i="7" s="1"/>
  <c r="AP1208" i="7" s="1"/>
  <c r="AO1190" i="7" a="1"/>
  <c r="AO1190" i="7" s="1"/>
  <c r="AO1173" i="7" a="1"/>
  <c r="AO1173" i="7" s="1"/>
  <c r="AO1154" i="7" a="1"/>
  <c r="AO1154" i="7" s="1"/>
  <c r="AO1135" i="7" a="1"/>
  <c r="AO1135" i="7" s="1"/>
  <c r="AO1121" i="7" a="1"/>
  <c r="AO1121" i="7" s="1"/>
  <c r="AO1102" i="7" a="1"/>
  <c r="AO1102" i="7" s="1"/>
  <c r="AO1083" i="7" a="1"/>
  <c r="AO1083" i="7" s="1"/>
  <c r="AP1083" i="7" s="1"/>
  <c r="AO1064" i="7" a="1"/>
  <c r="AO1064" i="7" s="1"/>
  <c r="AP1064" i="7" s="1"/>
  <c r="AO1049" i="7" a="1"/>
  <c r="AO1049" i="7" s="1"/>
  <c r="AO1030" i="7" a="1"/>
  <c r="AO1030" i="7" s="1"/>
  <c r="AO1012" i="7" a="1"/>
  <c r="AO1012" i="7" s="1"/>
  <c r="AO995" i="7" a="1"/>
  <c r="AO995" i="7" s="1"/>
  <c r="AP995" i="7" s="1"/>
  <c r="AO983" i="7" a="1"/>
  <c r="AO983" i="7" s="1"/>
  <c r="AP983" i="7" s="1"/>
  <c r="AO958" i="7" a="1"/>
  <c r="AO958" i="7" s="1"/>
  <c r="AP958" i="7" s="1"/>
  <c r="AO939" i="7" a="1"/>
  <c r="AO939" i="7" s="1"/>
  <c r="AP939" i="7" s="1"/>
  <c r="AO920" i="7" a="1"/>
  <c r="AO920" i="7" s="1"/>
  <c r="AO901" i="7" a="1"/>
  <c r="AO901" i="7" s="1"/>
  <c r="AO886" i="7" a="1"/>
  <c r="AO886" i="7" s="1"/>
  <c r="AO867" i="7" a="1"/>
  <c r="AO867" i="7" s="1"/>
  <c r="AO848" i="7" a="1"/>
  <c r="AO848" i="7" s="1"/>
  <c r="AO832" i="7" a="1"/>
  <c r="AO832" i="7" s="1"/>
  <c r="AO819" i="7" a="1"/>
  <c r="AO819" i="7" s="1"/>
  <c r="AO808" i="7" a="1"/>
  <c r="AO808" i="7" s="1"/>
  <c r="AO789" i="7" a="1"/>
  <c r="AO789" i="7" s="1"/>
  <c r="AP789" i="7" s="1"/>
  <c r="AO770" i="7" a="1"/>
  <c r="AO770" i="7" s="1"/>
  <c r="AO743" i="7" a="1"/>
  <c r="AO743" i="7" s="1"/>
  <c r="AO723" i="7" a="1"/>
  <c r="AO723" i="7" s="1"/>
  <c r="AO2094" i="7" a="1"/>
  <c r="AO2094" i="7" s="1"/>
  <c r="AO2077" i="7" a="1"/>
  <c r="AO2077" i="7" s="1"/>
  <c r="AO2058" i="7" a="1"/>
  <c r="AO2058" i="7" s="1"/>
  <c r="AO2040" i="7" a="1"/>
  <c r="AO2040" i="7" s="1"/>
  <c r="AO2023" i="7" a="1"/>
  <c r="AO2023" i="7" s="1"/>
  <c r="AO2004" i="7" a="1"/>
  <c r="AO2004" i="7" s="1"/>
  <c r="AO1986" i="7" a="1"/>
  <c r="AO1986" i="7" s="1"/>
  <c r="AO1969" i="7" a="1"/>
  <c r="AO1969" i="7" s="1"/>
  <c r="AO1948" i="7" a="1"/>
  <c r="AO1948" i="7" s="1"/>
  <c r="AO1934" i="7" a="1"/>
  <c r="AO1934" i="7" s="1"/>
  <c r="AO1915" i="7" a="1"/>
  <c r="AO1915" i="7" s="1"/>
  <c r="AO1895" i="7" a="1"/>
  <c r="AO1895" i="7" s="1"/>
  <c r="AO1876" i="7" a="1"/>
  <c r="AO1876" i="7" s="1"/>
  <c r="AO1856" i="7" a="1"/>
  <c r="AO1856" i="7" s="1"/>
  <c r="AO1828" i="7" a="1"/>
  <c r="AO1828" i="7" s="1"/>
  <c r="AO1809" i="7" a="1"/>
  <c r="AO1809" i="7" s="1"/>
  <c r="AO1790" i="7" a="1"/>
  <c r="AO1790" i="7" s="1"/>
  <c r="AO1771" i="7" a="1"/>
  <c r="AO1771" i="7" s="1"/>
  <c r="AO1755" i="7" a="1"/>
  <c r="AO1755" i="7" s="1"/>
  <c r="AO1736" i="7" a="1"/>
  <c r="AO1736" i="7" s="1"/>
  <c r="AO1717" i="7" a="1"/>
  <c r="AO1717" i="7" s="1"/>
  <c r="AO1699" i="7" a="1"/>
  <c r="AO1699" i="7" s="1"/>
  <c r="AO1679" i="7" a="1"/>
  <c r="AO1679" i="7" s="1"/>
  <c r="AO1664" i="7" a="1"/>
  <c r="AO1664" i="7" s="1"/>
  <c r="AO1645" i="7" a="1"/>
  <c r="AO1645" i="7" s="1"/>
  <c r="AO1626" i="7" a="1"/>
  <c r="AO1626" i="7" s="1"/>
  <c r="AO1607" i="7" a="1"/>
  <c r="AO1607" i="7" s="1"/>
  <c r="AO1588" i="7" a="1"/>
  <c r="AO1588" i="7" s="1"/>
  <c r="AO1573" i="7" a="1"/>
  <c r="AO1573" i="7" s="1"/>
  <c r="AO1554" i="7" a="1"/>
  <c r="AO1554" i="7" s="1"/>
  <c r="AO1534" i="7" a="1"/>
  <c r="AO1534" i="7" s="1"/>
  <c r="AP1534" i="7" s="1"/>
  <c r="AO1515" i="7" a="1"/>
  <c r="AO1515" i="7" s="1"/>
  <c r="AP1515" i="7" s="1"/>
  <c r="AO1496" i="7" a="1"/>
  <c r="AO1496" i="7" s="1"/>
  <c r="AP1496" i="7" s="1"/>
  <c r="AO1481" i="7" a="1"/>
  <c r="AO1481" i="7" s="1"/>
  <c r="AP1481" i="7" s="1"/>
  <c r="AO1462" i="7" a="1"/>
  <c r="AO1462" i="7" s="1"/>
  <c r="AP1462" i="7" s="1"/>
  <c r="AO1443" i="7" a="1"/>
  <c r="AO1443" i="7" s="1"/>
  <c r="AO1424" i="7" a="1"/>
  <c r="AO1424" i="7" s="1"/>
  <c r="AO1405" i="7" a="1"/>
  <c r="AO1405" i="7" s="1"/>
  <c r="AO1390" i="7" a="1"/>
  <c r="AO1390" i="7" s="1"/>
  <c r="AO1369" i="7" a="1"/>
  <c r="AO1369" i="7" s="1"/>
  <c r="AO1350" i="7" a="1"/>
  <c r="AO1350" i="7" s="1"/>
  <c r="AO1332" i="7" a="1"/>
  <c r="AO1332" i="7" s="1"/>
  <c r="AO1313" i="7" a="1"/>
  <c r="AO1313" i="7" s="1"/>
  <c r="AO1298" i="7" a="1"/>
  <c r="AO1298" i="7" s="1"/>
  <c r="AP1298" i="7" s="1"/>
  <c r="AO1278" i="7" a="1"/>
  <c r="AO1278" i="7" s="1"/>
  <c r="AP1278" i="7" s="1"/>
  <c r="AO1260" i="7" a="1"/>
  <c r="AO1260" i="7" s="1"/>
  <c r="AP1260" i="7" s="1"/>
  <c r="AO1241" i="7" a="1"/>
  <c r="AO1241" i="7" s="1"/>
  <c r="AO1223" i="7" a="1"/>
  <c r="AO1223" i="7" s="1"/>
  <c r="AO1209" i="7" a="1"/>
  <c r="AO1209" i="7" s="1"/>
  <c r="AO1188" i="7" a="1"/>
  <c r="AO1188" i="7" s="1"/>
  <c r="AP1188" i="7" s="1"/>
  <c r="AO1170" i="7" a="1"/>
  <c r="AO1170" i="7" s="1"/>
  <c r="AP1170" i="7" s="1"/>
  <c r="AO1151" i="7" a="1"/>
  <c r="AO1151" i="7" s="1"/>
  <c r="AP1151" i="7" s="1"/>
  <c r="AO1134" i="7" a="1"/>
  <c r="AO1134" i="7" s="1"/>
  <c r="AP1134" i="7" s="1"/>
  <c r="AO1119" i="7" a="1"/>
  <c r="AO1119" i="7" s="1"/>
  <c r="AP1119" i="7" s="1"/>
  <c r="AO1101" i="7" a="1"/>
  <c r="AO1101" i="7" s="1"/>
  <c r="AO1082" i="7" a="1"/>
  <c r="AO1082" i="7" s="1"/>
  <c r="AO1063" i="7" a="1"/>
  <c r="AO1063" i="7" s="1"/>
  <c r="AO1044" i="7" a="1"/>
  <c r="AO1044" i="7" s="1"/>
  <c r="AP1044" i="7" s="1"/>
  <c r="AO1029" i="7" a="1"/>
  <c r="AO1029" i="7" s="1"/>
  <c r="AP1029" i="7" s="1"/>
  <c r="AO1010" i="7" a="1"/>
  <c r="AO1010" i="7" s="1"/>
  <c r="AP1010" i="7" s="1"/>
  <c r="AO991" i="7" a="1"/>
  <c r="AO991" i="7" s="1"/>
  <c r="AP991" i="7" s="1"/>
  <c r="AO972" i="7" a="1"/>
  <c r="AO972" i="7" s="1"/>
  <c r="AP972" i="7" s="1"/>
  <c r="AO957" i="7" a="1"/>
  <c r="AO957" i="7" s="1"/>
  <c r="AP957" i="7" s="1"/>
  <c r="AO938" i="7" a="1"/>
  <c r="AO938" i="7" s="1"/>
  <c r="AO919" i="7" a="1"/>
  <c r="AO919" i="7" s="1"/>
  <c r="AO900" i="7" a="1"/>
  <c r="AO900" i="7" s="1"/>
  <c r="AO881" i="7" a="1"/>
  <c r="AO881" i="7" s="1"/>
  <c r="AO866" i="7" a="1"/>
  <c r="AO866" i="7" s="1"/>
  <c r="AO847" i="7" a="1"/>
  <c r="AO847" i="7" s="1"/>
  <c r="AO828" i="7" a="1"/>
  <c r="AO828" i="7" s="1"/>
  <c r="AO809" i="7" a="1"/>
  <c r="AO809" i="7" s="1"/>
  <c r="AO793" i="7" a="1"/>
  <c r="AO793" i="7" s="1"/>
  <c r="AP793" i="7" s="1"/>
  <c r="AO775" i="7" a="1"/>
  <c r="AO775" i="7" s="1"/>
  <c r="AP775" i="7" s="1"/>
  <c r="AO745" i="7" a="1"/>
  <c r="AO745" i="7" s="1"/>
  <c r="AO736" i="7" a="1"/>
  <c r="AO736" i="7" s="1"/>
  <c r="AN50" i="7"/>
  <c r="AN39" i="7"/>
  <c r="AN27" i="7"/>
  <c r="AN14" i="7"/>
  <c r="AO2083" i="7" a="1"/>
  <c r="AO2083" i="7" s="1"/>
  <c r="AP2083" i="7" s="1"/>
  <c r="AO2064" i="7" a="1"/>
  <c r="AO2064" i="7" s="1"/>
  <c r="AP2064" i="7" s="1"/>
  <c r="AO2046" i="7" a="1"/>
  <c r="AO2046" i="7" s="1"/>
  <c r="AP2046" i="7" s="1"/>
  <c r="AO2031" i="7" a="1"/>
  <c r="AO2031" i="7" s="1"/>
  <c r="AP2031" i="7" s="1"/>
  <c r="AO2013" i="7" a="1"/>
  <c r="AO2013" i="7" s="1"/>
  <c r="AP2013" i="7" s="1"/>
  <c r="AO1994" i="7" a="1"/>
  <c r="AO1994" i="7" s="1"/>
  <c r="AP1994" i="7" s="1"/>
  <c r="AO1974" i="7" a="1"/>
  <c r="AO1974" i="7" s="1"/>
  <c r="AP1974" i="7" s="1"/>
  <c r="AO1958" i="7" a="1"/>
  <c r="AO1958" i="7" s="1"/>
  <c r="AP1958" i="7" s="1"/>
  <c r="AO1940" i="7" a="1"/>
  <c r="AO1940" i="7" s="1"/>
  <c r="AP1940" i="7" s="1"/>
  <c r="AO1922" i="7" a="1"/>
  <c r="AO1922" i="7" s="1"/>
  <c r="AP1922" i="7" s="1"/>
  <c r="AO1903" i="7" a="1"/>
  <c r="AO1903" i="7" s="1"/>
  <c r="AP1903" i="7" s="1"/>
  <c r="AO1883" i="7" a="1"/>
  <c r="AO1883" i="7" s="1"/>
  <c r="AP1883" i="7" s="1"/>
  <c r="AO1867" i="7" a="1"/>
  <c r="AO1867" i="7" s="1"/>
  <c r="AP1867" i="7" s="1"/>
  <c r="AO1848" i="7" a="1"/>
  <c r="AO1848" i="7" s="1"/>
  <c r="AP1848" i="7" s="1"/>
  <c r="AO1832" i="7" a="1"/>
  <c r="AO1832" i="7" s="1"/>
  <c r="AP1832" i="7" s="1"/>
  <c r="AO1811" i="7" a="1"/>
  <c r="AO1811" i="7" s="1"/>
  <c r="AP1811" i="7" s="1"/>
  <c r="AO1793" i="7" a="1"/>
  <c r="AO1793" i="7" s="1"/>
  <c r="AO1780" i="7" a="1"/>
  <c r="AO1780" i="7" s="1"/>
  <c r="AO1761" i="7" a="1"/>
  <c r="AO1761" i="7" s="1"/>
  <c r="AO1742" i="7" a="1"/>
  <c r="AO1742" i="7" s="1"/>
  <c r="AP1742" i="7" s="1"/>
  <c r="AO1723" i="7" a="1"/>
  <c r="AO1723" i="7" s="1"/>
  <c r="AP1723" i="7" s="1"/>
  <c r="AO1704" i="7" a="1"/>
  <c r="AO1704" i="7" s="1"/>
  <c r="AP1704" i="7" s="1"/>
  <c r="AO1690" i="7" a="1"/>
  <c r="AO1690" i="7" s="1"/>
  <c r="AP1690" i="7" s="1"/>
  <c r="AO1670" i="7" a="1"/>
  <c r="AO1670" i="7" s="1"/>
  <c r="AP1670" i="7" s="1"/>
  <c r="AO1651" i="7" a="1"/>
  <c r="AO1651" i="7" s="1"/>
  <c r="AO1633" i="7" a="1"/>
  <c r="AO1633" i="7" s="1"/>
  <c r="AO1613" i="7" a="1"/>
  <c r="AO1613" i="7" s="1"/>
  <c r="AO1598" i="7" a="1"/>
  <c r="AO1598" i="7" s="1"/>
  <c r="AP1598" i="7" s="1"/>
  <c r="AO1579" i="7" a="1"/>
  <c r="AO1579" i="7" s="1"/>
  <c r="AP1579" i="7" s="1"/>
  <c r="AO1560" i="7" a="1"/>
  <c r="AO1560" i="7" s="1"/>
  <c r="AP1560" i="7" s="1"/>
  <c r="AO1541" i="7" a="1"/>
  <c r="AO1541" i="7" s="1"/>
  <c r="AP1541" i="7" s="1"/>
  <c r="AO1523" i="7" a="1"/>
  <c r="AO1523" i="7" s="1"/>
  <c r="AP1523" i="7" s="1"/>
  <c r="AO1507" i="7" a="1"/>
  <c r="AO1507" i="7" s="1"/>
  <c r="AP1507" i="7" s="1"/>
  <c r="AO1488" i="7" a="1"/>
  <c r="AO1488" i="7" s="1"/>
  <c r="AP1488" i="7" s="1"/>
  <c r="AO1470" i="7" a="1"/>
  <c r="AO1470" i="7" s="1"/>
  <c r="AP1470" i="7" s="1"/>
  <c r="AO1450" i="7" a="1"/>
  <c r="AO1450" i="7" s="1"/>
  <c r="AP1450" i="7" s="1"/>
  <c r="AO1431" i="7" a="1"/>
  <c r="AO1431" i="7" s="1"/>
  <c r="AP1431" i="7" s="1"/>
  <c r="AO1416" i="7" a="1"/>
  <c r="AO1416" i="7" s="1"/>
  <c r="AP1416" i="7" s="1"/>
  <c r="AO1398" i="7" a="1"/>
  <c r="AO1398" i="7" s="1"/>
  <c r="AP1398" i="7" s="1"/>
  <c r="AO1378" i="7" a="1"/>
  <c r="AO1378" i="7" s="1"/>
  <c r="AP1378" i="7" s="1"/>
  <c r="AO1359" i="7" a="1"/>
  <c r="AO1359" i="7" s="1"/>
  <c r="AP1359" i="7" s="1"/>
  <c r="AO1345" i="7" a="1"/>
  <c r="AO1345" i="7" s="1"/>
  <c r="AP1345" i="7" s="1"/>
  <c r="AO1326" i="7" a="1"/>
  <c r="AO1326" i="7" s="1"/>
  <c r="AP1326" i="7" s="1"/>
  <c r="AO1307" i="7" a="1"/>
  <c r="AO1307" i="7" s="1"/>
  <c r="AP1307" i="7" s="1"/>
  <c r="AO1288" i="7" a="1"/>
  <c r="AO1288" i="7" s="1"/>
  <c r="AP1288" i="7" s="1"/>
  <c r="AO1268" i="7" a="1"/>
  <c r="AO1268" i="7" s="1"/>
  <c r="AP1268" i="7" s="1"/>
  <c r="AO1253" i="7" a="1"/>
  <c r="AO1253" i="7" s="1"/>
  <c r="AP1253" i="7" s="1"/>
  <c r="AO1234" i="7" a="1"/>
  <c r="AO1234" i="7" s="1"/>
  <c r="AP1234" i="7" s="1"/>
  <c r="AO1215" i="7" a="1"/>
  <c r="AO1215" i="7" s="1"/>
  <c r="AP1215" i="7" s="1"/>
  <c r="AO1196" i="7" a="1"/>
  <c r="AO1196" i="7" s="1"/>
  <c r="AP1196" i="7" s="1"/>
  <c r="AO1177" i="7" a="1"/>
  <c r="AO1177" i="7" s="1"/>
  <c r="AP1177" i="7" s="1"/>
  <c r="AO1162" i="7" a="1"/>
  <c r="AO1162" i="7" s="1"/>
  <c r="AP1162" i="7" s="1"/>
  <c r="AO1143" i="7" a="1"/>
  <c r="AO1143" i="7" s="1"/>
  <c r="AP1143" i="7" s="1"/>
  <c r="AO1125" i="7" a="1"/>
  <c r="AO1125" i="7" s="1"/>
  <c r="AP1125" i="7" s="1"/>
  <c r="AO1106" i="7" a="1"/>
  <c r="AO1106" i="7" s="1"/>
  <c r="AP1106" i="7" s="1"/>
  <c r="AO1085" i="7" a="1"/>
  <c r="AO1085" i="7" s="1"/>
  <c r="AP1085" i="7" s="1"/>
  <c r="AO1070" i="7" a="1"/>
  <c r="AO1070" i="7" s="1"/>
  <c r="AP1070" i="7" s="1"/>
  <c r="AO1051" i="7" a="1"/>
  <c r="AO1051" i="7" s="1"/>
  <c r="AP1051" i="7" s="1"/>
  <c r="AO1032" i="7" a="1"/>
  <c r="AO1032" i="7" s="1"/>
  <c r="AP1032" i="7" s="1"/>
  <c r="AO1013" i="7" a="1"/>
  <c r="AO1013" i="7" s="1"/>
  <c r="AP1013" i="7" s="1"/>
  <c r="AO994" i="7" a="1"/>
  <c r="AO994" i="7" s="1"/>
  <c r="AP994" i="7" s="1"/>
  <c r="AO977" i="7" a="1"/>
  <c r="AO977" i="7" s="1"/>
  <c r="AP977" i="7" s="1"/>
  <c r="AO960" i="7" a="1"/>
  <c r="AO960" i="7" s="1"/>
  <c r="AO941" i="7" a="1"/>
  <c r="AO941" i="7" s="1"/>
  <c r="AO922" i="7" a="1"/>
  <c r="AO922" i="7" s="1"/>
  <c r="AO903" i="7" a="1"/>
  <c r="AO903" i="7" s="1"/>
  <c r="AO889" i="7" a="1"/>
  <c r="AO889" i="7" s="1"/>
  <c r="AO870" i="7" a="1"/>
  <c r="AO870" i="7" s="1"/>
  <c r="AO850" i="7" a="1"/>
  <c r="AO850" i="7" s="1"/>
  <c r="AO831" i="7" a="1"/>
  <c r="AO831" i="7" s="1"/>
  <c r="AO810" i="7" a="1"/>
  <c r="AO810" i="7" s="1"/>
  <c r="AO795" i="7" a="1"/>
  <c r="AO795" i="7" s="1"/>
  <c r="AO777" i="7" a="1"/>
  <c r="AO777" i="7" s="1"/>
  <c r="AO757" i="7" a="1"/>
  <c r="AO757" i="7" s="1"/>
  <c r="AO739" i="7" a="1"/>
  <c r="AO739" i="7" s="1"/>
  <c r="AO726" i="7" a="1"/>
  <c r="AO726" i="7" s="1"/>
  <c r="AN47" i="7"/>
  <c r="AN34" i="7"/>
  <c r="AN21" i="7"/>
  <c r="AN10" i="7"/>
  <c r="AO2096" i="7" a="1"/>
  <c r="AO2096" i="7" s="1"/>
  <c r="AO2079" i="7" a="1"/>
  <c r="AO2079" i="7" s="1"/>
  <c r="AO2063" i="7" a="1"/>
  <c r="AO2063" i="7" s="1"/>
  <c r="AO2043" i="7" a="1"/>
  <c r="AO2043" i="7" s="1"/>
  <c r="AO2027" i="7" a="1"/>
  <c r="AO2027" i="7" s="1"/>
  <c r="AO2008" i="7" a="1"/>
  <c r="AO2008" i="7" s="1"/>
  <c r="AO1989" i="7" a="1"/>
  <c r="AO1989" i="7" s="1"/>
  <c r="AO1970" i="7" a="1"/>
  <c r="AO1970" i="7" s="1"/>
  <c r="AO1951" i="7" a="1"/>
  <c r="AO1951" i="7" s="1"/>
  <c r="AO1936" i="7" a="1"/>
  <c r="AO1936" i="7" s="1"/>
  <c r="AO1918" i="7" a="1"/>
  <c r="AO1918" i="7" s="1"/>
  <c r="AO1899" i="7" a="1"/>
  <c r="AO1899" i="7" s="1"/>
  <c r="AO1880" i="7" a="1"/>
  <c r="AO1880" i="7" s="1"/>
  <c r="AO1861" i="7" a="1"/>
  <c r="AO1861" i="7" s="1"/>
  <c r="AO1845" i="7" a="1"/>
  <c r="AO1845" i="7" s="1"/>
  <c r="AO1827" i="7" a="1"/>
  <c r="AO1827" i="7" s="1"/>
  <c r="AO1808" i="7" a="1"/>
  <c r="AO1808" i="7" s="1"/>
  <c r="AO1789" i="7" a="1"/>
  <c r="AO1789" i="7" s="1"/>
  <c r="AO1769" i="7" a="1"/>
  <c r="AO1769" i="7" s="1"/>
  <c r="AO1754" i="7" a="1"/>
  <c r="AO1754" i="7" s="1"/>
  <c r="AO1738" i="7" a="1"/>
  <c r="AO1738" i="7" s="1"/>
  <c r="AO1720" i="7" a="1"/>
  <c r="AO1720" i="7" s="1"/>
  <c r="AO1700" i="7" a="1"/>
  <c r="AO1700" i="7" s="1"/>
  <c r="AO1682" i="7" a="1"/>
  <c r="AO1682" i="7" s="1"/>
  <c r="AO1666" i="7" a="1"/>
  <c r="AO1666" i="7" s="1"/>
  <c r="AO1648" i="7" a="1"/>
  <c r="AO1648" i="7" s="1"/>
  <c r="AO1628" i="7" a="1"/>
  <c r="AO1628" i="7" s="1"/>
  <c r="AO1609" i="7" a="1"/>
  <c r="AO1609" i="7" s="1"/>
  <c r="AO1591" i="7" a="1"/>
  <c r="AO1591" i="7" s="1"/>
  <c r="AO1575" i="7" a="1"/>
  <c r="AO1575" i="7" s="1"/>
  <c r="AO1556" i="7" a="1"/>
  <c r="AO1556" i="7" s="1"/>
  <c r="AO1538" i="7" a="1"/>
  <c r="AO1538" i="7" s="1"/>
  <c r="AP1538" i="7" s="1"/>
  <c r="AO1517" i="7" a="1"/>
  <c r="AO1517" i="7" s="1"/>
  <c r="AP1517" i="7" s="1"/>
  <c r="AO1499" i="7" a="1"/>
  <c r="AO1499" i="7" s="1"/>
  <c r="AO1483" i="7" a="1"/>
  <c r="AO1483" i="7" s="1"/>
  <c r="AO1464" i="7" a="1"/>
  <c r="AO1464" i="7" s="1"/>
  <c r="AP1464" i="7" s="1"/>
  <c r="AO1447" i="7" a="1"/>
  <c r="AO1447" i="7" s="1"/>
  <c r="AP1447" i="7" s="1"/>
  <c r="AO1427" i="7" a="1"/>
  <c r="AO1427" i="7" s="1"/>
  <c r="AP1427" i="7" s="1"/>
  <c r="AO1408" i="7" a="1"/>
  <c r="AO1408" i="7" s="1"/>
  <c r="AP1408" i="7" s="1"/>
  <c r="AO1393" i="7" a="1"/>
  <c r="AO1393" i="7" s="1"/>
  <c r="AO1374" i="7" a="1"/>
  <c r="AO1374" i="7" s="1"/>
  <c r="AO1356" i="7" a="1"/>
  <c r="AO1356" i="7" s="1"/>
  <c r="AO1337" i="7" a="1"/>
  <c r="AO1337" i="7" s="1"/>
  <c r="AO1319" i="7" a="1"/>
  <c r="AO1319" i="7" s="1"/>
  <c r="AO1303" i="7" a="1"/>
  <c r="AO1303" i="7" s="1"/>
  <c r="AO1283" i="7" a="1"/>
  <c r="AO1283" i="7" s="1"/>
  <c r="AO1263" i="7" a="1"/>
  <c r="AO1263" i="7" s="1"/>
  <c r="AO1245" i="7" a="1"/>
  <c r="AO1245" i="7" s="1"/>
  <c r="AP1245" i="7" s="1"/>
  <c r="AO1226" i="7" a="1"/>
  <c r="AO1226" i="7" s="1"/>
  <c r="AP1226" i="7" s="1"/>
  <c r="AO1210" i="7" a="1"/>
  <c r="AO1210" i="7" s="1"/>
  <c r="AP1210" i="7" s="1"/>
  <c r="AO1191" i="7" a="1"/>
  <c r="AO1191" i="7" s="1"/>
  <c r="AO1171" i="7" a="1"/>
  <c r="AO1171" i="7" s="1"/>
  <c r="AO1153" i="7" a="1"/>
  <c r="AO1153" i="7" s="1"/>
  <c r="AO1132" i="7" a="1"/>
  <c r="AO1132" i="7" s="1"/>
  <c r="AP1132" i="7" s="1"/>
  <c r="AO1117" i="7" a="1"/>
  <c r="AO1117" i="7" s="1"/>
  <c r="AP1117" i="7" s="1"/>
  <c r="AO1099" i="7" a="1"/>
  <c r="AO1099" i="7" s="1"/>
  <c r="AP1099" i="7" s="1"/>
  <c r="AO1080" i="7" a="1"/>
  <c r="AO1080" i="7" s="1"/>
  <c r="AP1080" i="7" s="1"/>
  <c r="AO1061" i="7" a="1"/>
  <c r="AO1061" i="7" s="1"/>
  <c r="AP1061" i="7" s="1"/>
  <c r="AO1042" i="7" a="1"/>
  <c r="AO1042" i="7" s="1"/>
  <c r="AO1022" i="7" a="1"/>
  <c r="AO1022" i="7" s="1"/>
  <c r="AO1008" i="7" a="1"/>
  <c r="AO1008" i="7" s="1"/>
  <c r="AP1008" i="7" s="1"/>
  <c r="AO989" i="7" a="1"/>
  <c r="AO989" i="7" s="1"/>
  <c r="AP989" i="7" s="1"/>
  <c r="AO969" i="7" a="1"/>
  <c r="AO969" i="7" s="1"/>
  <c r="AP969" i="7" s="1"/>
  <c r="AO949" i="7" a="1"/>
  <c r="AO949" i="7" s="1"/>
  <c r="AP949" i="7" s="1"/>
  <c r="AO930" i="7" a="1"/>
  <c r="AO930" i="7" s="1"/>
  <c r="AP930" i="7" s="1"/>
  <c r="AO917" i="7" a="1"/>
  <c r="AO917" i="7" s="1"/>
  <c r="AP917" i="7" s="1"/>
  <c r="AO898" i="7" a="1"/>
  <c r="AO898" i="7" s="1"/>
  <c r="AO877" i="7" a="1"/>
  <c r="AO877" i="7" s="1"/>
  <c r="AO857" i="7" a="1"/>
  <c r="AO857" i="7" s="1"/>
  <c r="AO840" i="7" a="1"/>
  <c r="AO840" i="7" s="1"/>
  <c r="AO821" i="7" a="1"/>
  <c r="AO821" i="7" s="1"/>
  <c r="AO802" i="7" a="1"/>
  <c r="AO802" i="7" s="1"/>
  <c r="AO781" i="7" a="1"/>
  <c r="AO781" i="7" s="1"/>
  <c r="AO761" i="7" a="1"/>
  <c r="AO761" i="7" s="1"/>
  <c r="AO741" i="7" a="1"/>
  <c r="AO741" i="7" s="1"/>
  <c r="AO729" i="7" a="1"/>
  <c r="AO729" i="7" s="1"/>
  <c r="AN45" i="7"/>
  <c r="AN28" i="7"/>
  <c r="AO2087" i="7" a="1"/>
  <c r="AO2087" i="7" s="1"/>
  <c r="AO2069" i="7" a="1"/>
  <c r="AO2069" i="7" s="1"/>
  <c r="AO2053" i="7" a="1"/>
  <c r="AO2053" i="7" s="1"/>
  <c r="AO2033" i="7" a="1"/>
  <c r="AO2033" i="7" s="1"/>
  <c r="AP2033" i="7" s="1"/>
  <c r="AO2015" i="7" a="1"/>
  <c r="AO2015" i="7" s="1"/>
  <c r="AP2015" i="7" s="1"/>
  <c r="AO1996" i="7" a="1"/>
  <c r="AO1996" i="7" s="1"/>
  <c r="AP1996" i="7" s="1"/>
  <c r="AO1977" i="7" a="1"/>
  <c r="AO1977" i="7" s="1"/>
  <c r="AP1977" i="7" s="1"/>
  <c r="AO1962" i="7" a="1"/>
  <c r="AO1962" i="7" s="1"/>
  <c r="AP1962" i="7" s="1"/>
  <c r="AO1943" i="7" a="1"/>
  <c r="AO1943" i="7" s="1"/>
  <c r="AO1924" i="7" a="1"/>
  <c r="AO1924" i="7" s="1"/>
  <c r="AO1907" i="7" a="1"/>
  <c r="AO1907" i="7" s="1"/>
  <c r="AO1888" i="7" a="1"/>
  <c r="AO1888" i="7" s="1"/>
  <c r="AO1873" i="7" a="1"/>
  <c r="AO1873" i="7" s="1"/>
  <c r="AO1854" i="7" a="1"/>
  <c r="AO1854" i="7" s="1"/>
  <c r="AO1836" i="7" a="1"/>
  <c r="AO1836" i="7" s="1"/>
  <c r="AO1817" i="7" a="1"/>
  <c r="AO1817" i="7" s="1"/>
  <c r="AO1803" i="7" a="1"/>
  <c r="AO1803" i="7" s="1"/>
  <c r="AO1784" i="7" a="1"/>
  <c r="AO1784" i="7" s="1"/>
  <c r="AO1765" i="7" a="1"/>
  <c r="AO1765" i="7" s="1"/>
  <c r="AO1745" i="7" a="1"/>
  <c r="AO1745" i="7" s="1"/>
  <c r="AO1726" i="7" a="1"/>
  <c r="AO1726" i="7" s="1"/>
  <c r="AO1711" i="7" a="1"/>
  <c r="AO1711" i="7" s="1"/>
  <c r="AO1692" i="7" a="1"/>
  <c r="AO1692" i="7" s="1"/>
  <c r="AO1673" i="7" a="1"/>
  <c r="AO1673" i="7" s="1"/>
  <c r="AO1654" i="7" a="1"/>
  <c r="AO1654" i="7" s="1"/>
  <c r="AO1635" i="7" a="1"/>
  <c r="AO1635" i="7" s="1"/>
  <c r="AO1619" i="7" a="1"/>
  <c r="AO1619" i="7" s="1"/>
  <c r="AO1601" i="7" a="1"/>
  <c r="AO1601" i="7" s="1"/>
  <c r="AP1601" i="7" s="1"/>
  <c r="AO1582" i="7" a="1"/>
  <c r="AO1582" i="7" s="1"/>
  <c r="AP1582" i="7" s="1"/>
  <c r="AO1563" i="7" a="1"/>
  <c r="AO1563" i="7" s="1"/>
  <c r="AP1563" i="7" s="1"/>
  <c r="AO1548" i="7" a="1"/>
  <c r="AO1548" i="7" s="1"/>
  <c r="AP1548" i="7" s="1"/>
  <c r="AO1529" i="7" a="1"/>
  <c r="AO1529" i="7" s="1"/>
  <c r="AP1529" i="7" s="1"/>
  <c r="AO1510" i="7" a="1"/>
  <c r="AO1510" i="7" s="1"/>
  <c r="AP1510" i="7" s="1"/>
  <c r="AO1491" i="7" a="1"/>
  <c r="AO1491" i="7" s="1"/>
  <c r="AP1491" i="7" s="1"/>
  <c r="AO1472" i="7" a="1"/>
  <c r="AO1472" i="7" s="1"/>
  <c r="AP1472" i="7" s="1"/>
  <c r="AO1459" i="7" a="1"/>
  <c r="AO1459" i="7" s="1"/>
  <c r="AP1459" i="7" s="1"/>
  <c r="AO1437" i="7" a="1"/>
  <c r="AO1437" i="7" s="1"/>
  <c r="AP1437" i="7" s="1"/>
  <c r="AO1420" i="7" a="1"/>
  <c r="AO1420" i="7" s="1"/>
  <c r="AP1420" i="7" s="1"/>
  <c r="AO1402" i="7" a="1"/>
  <c r="AO1402" i="7" s="1"/>
  <c r="AP1402" i="7" s="1"/>
  <c r="AO1383" i="7" a="1"/>
  <c r="AO1383" i="7" s="1"/>
  <c r="AP1383" i="7" s="1"/>
  <c r="AO1367" i="7" a="1"/>
  <c r="AO1367" i="7" s="1"/>
  <c r="AP1367" i="7" s="1"/>
  <c r="AO1349" i="7" a="1"/>
  <c r="AO1349" i="7" s="1"/>
  <c r="AO1329" i="7" a="1"/>
  <c r="AO1329" i="7" s="1"/>
  <c r="AO1310" i="7" a="1"/>
  <c r="AO1310" i="7" s="1"/>
  <c r="AO1291" i="7" a="1"/>
  <c r="AO1291" i="7" s="1"/>
  <c r="AO1276" i="7" a="1"/>
  <c r="AO1276" i="7" s="1"/>
  <c r="AO1258" i="7" a="1"/>
  <c r="AO1258" i="7" s="1"/>
  <c r="AO1238" i="7" a="1"/>
  <c r="AO1238" i="7" s="1"/>
  <c r="AO1220" i="7" a="1"/>
  <c r="AO1220" i="7" s="1"/>
  <c r="AO1201" i="7" a="1"/>
  <c r="AO1201" i="7" s="1"/>
  <c r="AO1186" i="7" a="1"/>
  <c r="AO1186" i="7" s="1"/>
  <c r="AO1166" i="7" a="1"/>
  <c r="AO1166" i="7" s="1"/>
  <c r="AO1147" i="7" a="1"/>
  <c r="AO1147" i="7" s="1"/>
  <c r="AO1129" i="7" a="1"/>
  <c r="AO1129" i="7" s="1"/>
  <c r="AO1110" i="7" a="1"/>
  <c r="AO1110" i="7" s="1"/>
  <c r="AO1096" i="7" a="1"/>
  <c r="AO1096" i="7" s="1"/>
  <c r="AO1077" i="7" a="1"/>
  <c r="AO1077" i="7" s="1"/>
  <c r="AO1058" i="7" a="1"/>
  <c r="AO1058" i="7" s="1"/>
  <c r="AO1038" i="7" a="1"/>
  <c r="AO1038" i="7" s="1"/>
  <c r="AO1019" i="7" a="1"/>
  <c r="AO1019" i="7" s="1"/>
  <c r="AO998" i="7" a="1"/>
  <c r="AO998" i="7" s="1"/>
  <c r="AO982" i="7" a="1"/>
  <c r="AO982" i="7" s="1"/>
  <c r="AO963" i="7" a="1"/>
  <c r="AO963" i="7" s="1"/>
  <c r="AO943" i="7" a="1"/>
  <c r="AO943" i="7" s="1"/>
  <c r="AO925" i="7" a="1"/>
  <c r="AO925" i="7" s="1"/>
  <c r="AO906" i="7" a="1"/>
  <c r="AO906" i="7" s="1"/>
  <c r="AO891" i="7" a="1"/>
  <c r="AO891" i="7" s="1"/>
  <c r="AO872" i="7" a="1"/>
  <c r="AO872" i="7" s="1"/>
  <c r="AO852" i="7" a="1"/>
  <c r="AO852" i="7" s="1"/>
  <c r="AO833" i="7" a="1"/>
  <c r="AO833" i="7" s="1"/>
  <c r="AO814" i="7" a="1"/>
  <c r="AO814" i="7" s="1"/>
  <c r="AO798" i="7" a="1"/>
  <c r="AO798" i="7" s="1"/>
  <c r="AO778" i="7" a="1"/>
  <c r="AO778" i="7" s="1"/>
  <c r="AO759" i="7" a="1"/>
  <c r="AO759" i="7" s="1"/>
  <c r="AO744" i="7" a="1"/>
  <c r="AO744" i="7" s="1"/>
  <c r="AO721" i="7" a="1"/>
  <c r="AO721" i="7" s="1"/>
  <c r="AO2090" i="7" a="1"/>
  <c r="AO2090" i="7" s="1"/>
  <c r="AO2073" i="7" a="1"/>
  <c r="AO2073" i="7" s="1"/>
  <c r="AO2055" i="7" a="1"/>
  <c r="AO2055" i="7" s="1"/>
  <c r="AO2036" i="7" a="1"/>
  <c r="AO2036" i="7" s="1"/>
  <c r="AO2017" i="7" a="1"/>
  <c r="AO2017" i="7" s="1"/>
  <c r="AO1998" i="7" a="1"/>
  <c r="AO1998" i="7" s="1"/>
  <c r="AP1998" i="7" s="1"/>
  <c r="AO1982" i="7" a="1"/>
  <c r="AO1982" i="7" s="1"/>
  <c r="AP1982" i="7" s="1"/>
  <c r="AO1964" i="7" a="1"/>
  <c r="AO1964" i="7" s="1"/>
  <c r="AP1964" i="7" s="1"/>
  <c r="AO1945" i="7" a="1"/>
  <c r="AO1945" i="7" s="1"/>
  <c r="AO1926" i="7" a="1"/>
  <c r="AO1926" i="7" s="1"/>
  <c r="AO1906" i="7" a="1"/>
  <c r="AO1906" i="7" s="1"/>
  <c r="AO1887" i="7" a="1"/>
  <c r="AO1887" i="7" s="1"/>
  <c r="AO1871" i="7" a="1"/>
  <c r="AO1871" i="7" s="1"/>
  <c r="AO1853" i="7" a="1"/>
  <c r="AO1853" i="7" s="1"/>
  <c r="AO1835" i="7" a="1"/>
  <c r="AO1835" i="7" s="1"/>
  <c r="AO1815" i="7" a="1"/>
  <c r="AO1815" i="7" s="1"/>
  <c r="AO1795" i="7" a="1"/>
  <c r="AO1795" i="7" s="1"/>
  <c r="AO1779" i="7" a="1"/>
  <c r="AO1779" i="7" s="1"/>
  <c r="AO1759" i="7" a="1"/>
  <c r="AO1759" i="7" s="1"/>
  <c r="AO1741" i="7" a="1"/>
  <c r="AO1741" i="7" s="1"/>
  <c r="AO1722" i="7" a="1"/>
  <c r="AO1722" i="7" s="1"/>
  <c r="AO1703" i="7" a="1"/>
  <c r="AO1703" i="7" s="1"/>
  <c r="AO1687" i="7" a="1"/>
  <c r="AO1687" i="7" s="1"/>
  <c r="AO1669" i="7" a="1"/>
  <c r="AO1669" i="7" s="1"/>
  <c r="AO1650" i="7" a="1"/>
  <c r="AO1650" i="7" s="1"/>
  <c r="AO1631" i="7" a="1"/>
  <c r="AO1631" i="7" s="1"/>
  <c r="AO1612" i="7" a="1"/>
  <c r="AO1612" i="7" s="1"/>
  <c r="AO1597" i="7" a="1"/>
  <c r="AO1597" i="7" s="1"/>
  <c r="AO1578" i="7" a="1"/>
  <c r="AO1578" i="7" s="1"/>
  <c r="AO1559" i="7" a="1"/>
  <c r="AO1559" i="7" s="1"/>
  <c r="AO1540" i="7" a="1"/>
  <c r="AO1540" i="7" s="1"/>
  <c r="AO1521" i="7" a="1"/>
  <c r="AO1521" i="7" s="1"/>
  <c r="AO1501" i="7" a="1"/>
  <c r="AO1501" i="7" s="1"/>
  <c r="AP1501" i="7" s="1"/>
  <c r="AO1486" i="7" a="1"/>
  <c r="AO1486" i="7" s="1"/>
  <c r="AP1486" i="7" s="1"/>
  <c r="AO1467" i="7" a="1"/>
  <c r="AO1467" i="7" s="1"/>
  <c r="AP1467" i="7" s="1"/>
  <c r="AO1445" i="7" a="1"/>
  <c r="AO1445" i="7" s="1"/>
  <c r="AP1445" i="7" s="1"/>
  <c r="AO1426" i="7" a="1"/>
  <c r="AO1426" i="7" s="1"/>
  <c r="AP1426" i="7" s="1"/>
  <c r="AO1407" i="7" a="1"/>
  <c r="AO1407" i="7" s="1"/>
  <c r="AP1407" i="7" s="1"/>
  <c r="AO1391" i="7" a="1"/>
  <c r="AO1391" i="7" s="1"/>
  <c r="AP1391" i="7" s="1"/>
  <c r="AO1372" i="7" a="1"/>
  <c r="AO1372" i="7" s="1"/>
  <c r="AP1372" i="7" s="1"/>
  <c r="AO1353" i="7" a="1"/>
  <c r="AO1353" i="7" s="1"/>
  <c r="AP1353" i="7" s="1"/>
  <c r="AO1333" i="7" a="1"/>
  <c r="AO1333" i="7" s="1"/>
  <c r="AO1314" i="7" a="1"/>
  <c r="AO1314" i="7" s="1"/>
  <c r="AO1299" i="7" a="1"/>
  <c r="AO1299" i="7" s="1"/>
  <c r="AO1280" i="7" a="1"/>
  <c r="AO1280" i="7" s="1"/>
  <c r="AO1262" i="7" a="1"/>
  <c r="AO1262" i="7" s="1"/>
  <c r="AO1243" i="7" a="1"/>
  <c r="AO1243" i="7" s="1"/>
  <c r="AP1243" i="7" s="1"/>
  <c r="AO1222" i="7" a="1"/>
  <c r="AO1222" i="7" s="1"/>
  <c r="AP1222" i="7" s="1"/>
  <c r="AO1207" i="7" a="1"/>
  <c r="AO1207" i="7" s="1"/>
  <c r="AP1207" i="7" s="1"/>
  <c r="AO1189" i="7" a="1"/>
  <c r="AO1189" i="7" s="1"/>
  <c r="AP1189" i="7" s="1"/>
  <c r="AO1169" i="7" a="1"/>
  <c r="AO1169" i="7" s="1"/>
  <c r="AP1169" i="7" s="1"/>
  <c r="AO1150" i="7" a="1"/>
  <c r="AO1150" i="7" s="1"/>
  <c r="AP1150" i="7" s="1"/>
  <c r="AO1130" i="7" a="1"/>
  <c r="AO1130" i="7" s="1"/>
  <c r="AP1130" i="7" s="1"/>
  <c r="AO1111" i="7" a="1"/>
  <c r="AO1111" i="7" s="1"/>
  <c r="AP1111" i="7" s="1"/>
  <c r="AO1098" i="7" a="1"/>
  <c r="AO1098" i="7" s="1"/>
  <c r="AO1079" i="7" a="1"/>
  <c r="AO1079" i="7" s="1"/>
  <c r="AO1060" i="7" a="1"/>
  <c r="AO1060" i="7" s="1"/>
  <c r="AO1041" i="7" a="1"/>
  <c r="AO1041" i="7" s="1"/>
  <c r="AO1024" i="7" a="1"/>
  <c r="AO1024" i="7" s="1"/>
  <c r="AO1006" i="7" a="1"/>
  <c r="AO1006" i="7" s="1"/>
  <c r="AO988" i="7" a="1"/>
  <c r="AO988" i="7" s="1"/>
  <c r="AP988" i="7" s="1"/>
  <c r="AO967" i="7" a="1"/>
  <c r="AO967" i="7" s="1"/>
  <c r="AP967" i="7" s="1"/>
  <c r="AO952" i="7" a="1"/>
  <c r="AO952" i="7" s="1"/>
  <c r="AP952" i="7" s="1"/>
  <c r="AO932" i="7" a="1"/>
  <c r="AO932" i="7" s="1"/>
  <c r="AO916" i="7" a="1"/>
  <c r="AO916" i="7" s="1"/>
  <c r="AO897" i="7" a="1"/>
  <c r="AO897" i="7" s="1"/>
  <c r="AO879" i="7" a="1"/>
  <c r="AO879" i="7" s="1"/>
  <c r="AO861" i="7" a="1"/>
  <c r="AO861" i="7" s="1"/>
  <c r="AO842" i="7" a="1"/>
  <c r="AO842" i="7" s="1"/>
  <c r="AO826" i="7" a="1"/>
  <c r="AO826" i="7" s="1"/>
  <c r="AO805" i="7" a="1"/>
  <c r="AO805" i="7" s="1"/>
  <c r="AO786" i="7" a="1"/>
  <c r="AO786" i="7" s="1"/>
  <c r="AO766" i="7" a="1"/>
  <c r="AO766" i="7" s="1"/>
  <c r="AO749" i="7" a="1"/>
  <c r="AO749" i="7" s="1"/>
  <c r="AO732" i="7" a="1"/>
  <c r="AO732" i="7" s="1"/>
  <c r="AN42" i="7"/>
  <c r="AN31" i="7"/>
  <c r="AN20" i="7"/>
  <c r="AN8" i="7"/>
  <c r="AO2098" i="7" a="1"/>
  <c r="AO2098" i="7" s="1"/>
  <c r="AO2082" i="7" a="1"/>
  <c r="AO2082" i="7" s="1"/>
  <c r="AO2062" i="7" a="1"/>
  <c r="AO2062" i="7" s="1"/>
  <c r="AO2045" i="7" a="1"/>
  <c r="AO2045" i="7" s="1"/>
  <c r="AO2029" i="7" a="1"/>
  <c r="AO2029" i="7" s="1"/>
  <c r="AO2010" i="7" a="1"/>
  <c r="AO2010" i="7" s="1"/>
  <c r="AO1991" i="7" a="1"/>
  <c r="AO1991" i="7" s="1"/>
  <c r="AO1972" i="7" a="1"/>
  <c r="AO1972" i="7" s="1"/>
  <c r="AO1953" i="7" a="1"/>
  <c r="AO1953" i="7" s="1"/>
  <c r="AO1938" i="7" a="1"/>
  <c r="AO1938" i="7" s="1"/>
  <c r="AO1920" i="7" a="1"/>
  <c r="AO1920" i="7" s="1"/>
  <c r="AO1901" i="7" a="1"/>
  <c r="AO1901" i="7" s="1"/>
  <c r="AO1882" i="7" a="1"/>
  <c r="AO1882" i="7" s="1"/>
  <c r="AO1863" i="7" a="1"/>
  <c r="AO1863" i="7" s="1"/>
  <c r="AO1847" i="7" a="1"/>
  <c r="AO1847" i="7" s="1"/>
  <c r="AO1833" i="7" a="1"/>
  <c r="AO1833" i="7" s="1"/>
  <c r="AO1816" i="7" a="1"/>
  <c r="AO1816" i="7" s="1"/>
  <c r="AO1799" i="7" a="1"/>
  <c r="AO1799" i="7" s="1"/>
  <c r="AO1782" i="7" a="1"/>
  <c r="AO1782" i="7" s="1"/>
  <c r="AO1763" i="7" a="1"/>
  <c r="AO1763" i="7" s="1"/>
  <c r="AO1746" i="7" a="1"/>
  <c r="AO1746" i="7" s="1"/>
  <c r="AO1731" i="7" a="1"/>
  <c r="AO1731" i="7" s="1"/>
  <c r="AO1713" i="7" a="1"/>
  <c r="AO1713" i="7" s="1"/>
  <c r="AO1694" i="7" a="1"/>
  <c r="AO1694" i="7" s="1"/>
  <c r="AO1677" i="7" a="1"/>
  <c r="AO1677" i="7" s="1"/>
  <c r="AO1657" i="7" a="1"/>
  <c r="AO1657" i="7" s="1"/>
  <c r="AO1643" i="7" a="1"/>
  <c r="AO1643" i="7" s="1"/>
  <c r="AO1624" i="7" a="1"/>
  <c r="AO1624" i="7" s="1"/>
  <c r="AO1604" i="7" a="1"/>
  <c r="AO1604" i="7" s="1"/>
  <c r="AO1585" i="7" a="1"/>
  <c r="AO1585" i="7" s="1"/>
  <c r="AO1567" i="7" a="1"/>
  <c r="AO1567" i="7" s="1"/>
  <c r="AO1551" i="7" a="1"/>
  <c r="AO1551" i="7" s="1"/>
  <c r="AO1532" i="7" a="1"/>
  <c r="AO1532" i="7" s="1"/>
  <c r="AO1514" i="7" a="1"/>
  <c r="AO1514" i="7" s="1"/>
  <c r="AO1494" i="7" a="1"/>
  <c r="AO1494" i="7" s="1"/>
  <c r="AP1494" i="7" s="1"/>
  <c r="AO1478" i="7" a="1"/>
  <c r="AO1478" i="7" s="1"/>
  <c r="AP1478" i="7" s="1"/>
  <c r="AO1460" i="7" a="1"/>
  <c r="AO1460" i="7" s="1"/>
  <c r="AP1460" i="7" s="1"/>
  <c r="AO1441" i="7" a="1"/>
  <c r="AO1441" i="7" s="1"/>
  <c r="AO1423" i="7" a="1"/>
  <c r="AO1423" i="7" s="1"/>
  <c r="AO1403" i="7" a="1"/>
  <c r="AO1403" i="7" s="1"/>
  <c r="AO1389" i="7" a="1"/>
  <c r="AO1389" i="7" s="1"/>
  <c r="AO1370" i="7" a="1"/>
  <c r="AO1370" i="7" s="1"/>
  <c r="AO1355" i="7" a="1"/>
  <c r="AO1355" i="7" s="1"/>
  <c r="AO1334" i="7" a="1"/>
  <c r="AO1334" i="7" s="1"/>
  <c r="AO1316" i="7" a="1"/>
  <c r="AO1316" i="7" s="1"/>
  <c r="AO1301" i="7" a="1"/>
  <c r="AO1301" i="7" s="1"/>
  <c r="AO1285" i="7" a="1"/>
  <c r="AO1285" i="7" s="1"/>
  <c r="AO1265" i="7" a="1"/>
  <c r="AO1265" i="7" s="1"/>
  <c r="AO1247" i="7" a="1"/>
  <c r="AO1247" i="7" s="1"/>
  <c r="AO1227" i="7" a="1"/>
  <c r="AO1227" i="7" s="1"/>
  <c r="AO1213" i="7" a="1"/>
  <c r="AO1213" i="7" s="1"/>
  <c r="AO1194" i="7" a="1"/>
  <c r="AO1194" i="7" s="1"/>
  <c r="AP1194" i="7" s="1"/>
  <c r="AO1175" i="7" a="1"/>
  <c r="AO1175" i="7" s="1"/>
  <c r="AP1175" i="7" s="1"/>
  <c r="AO1156" i="7" a="1"/>
  <c r="AO1156" i="7" s="1"/>
  <c r="AP1156" i="7" s="1"/>
  <c r="AO1141" i="7" a="1"/>
  <c r="AO1141" i="7" s="1"/>
  <c r="AP1141" i="7" s="1"/>
  <c r="AO1123" i="7" a="1"/>
  <c r="AO1123" i="7" s="1"/>
  <c r="AP1123" i="7" s="1"/>
  <c r="AO1104" i="7" a="1"/>
  <c r="AO1104" i="7" s="1"/>
  <c r="AP1104" i="7" s="1"/>
  <c r="AO1088" i="7" a="1"/>
  <c r="AO1088" i="7" s="1"/>
  <c r="AO1072" i="7" a="1"/>
  <c r="AO1072" i="7" s="1"/>
  <c r="AO1054" i="7" a="1"/>
  <c r="AO1054" i="7" s="1"/>
  <c r="AO1034" i="7" a="1"/>
  <c r="AO1034" i="7" s="1"/>
  <c r="AO1015" i="7" a="1"/>
  <c r="AO1015" i="7" s="1"/>
  <c r="AO996" i="7" a="1"/>
  <c r="AO996" i="7" s="1"/>
  <c r="AP996" i="7" s="1"/>
  <c r="AO979" i="7" a="1"/>
  <c r="AO979" i="7" s="1"/>
  <c r="AP979" i="7" s="1"/>
  <c r="AO965" i="7" a="1"/>
  <c r="AO965" i="7" s="1"/>
  <c r="AP965" i="7" s="1"/>
  <c r="AO947" i="7" a="1"/>
  <c r="AO947" i="7" s="1"/>
  <c r="AO929" i="7" a="1"/>
  <c r="AO929" i="7" s="1"/>
  <c r="AO914" i="7" a="1"/>
  <c r="AO914" i="7" s="1"/>
  <c r="AO894" i="7" a="1"/>
  <c r="AO894" i="7" s="1"/>
  <c r="AO876" i="7" a="1"/>
  <c r="AO876" i="7" s="1"/>
  <c r="AO856" i="7" a="1"/>
  <c r="AO856" i="7" s="1"/>
  <c r="AO838" i="7" a="1"/>
  <c r="AO838" i="7" s="1"/>
  <c r="AO824" i="7" a="1"/>
  <c r="AO824" i="7" s="1"/>
  <c r="AO806" i="7" a="1"/>
  <c r="AO806" i="7" s="1"/>
  <c r="AO788" i="7" a="1"/>
  <c r="AO788" i="7" s="1"/>
  <c r="AO768" i="7" a="1"/>
  <c r="AO768" i="7" s="1"/>
  <c r="AO750" i="7" a="1"/>
  <c r="AO750" i="7" s="1"/>
  <c r="AO734" i="7" a="1"/>
  <c r="AO734" i="7" s="1"/>
  <c r="AU2092" i="7" a="1"/>
  <c r="AU2092" i="7" s="1"/>
  <c r="AU2076" i="7" a="1"/>
  <c r="AU2076" i="7" s="1"/>
  <c r="AU2054" i="7" a="1"/>
  <c r="AU2054" i="7" s="1"/>
  <c r="AU2039" i="7" a="1"/>
  <c r="AU2039" i="7" s="1"/>
  <c r="AU2024" i="7" a="1"/>
  <c r="AU2024" i="7" s="1"/>
  <c r="AU2004" i="7" a="1"/>
  <c r="AU2004" i="7" s="1"/>
  <c r="AU1981" i="7" a="1"/>
  <c r="AU1981" i="7" s="1"/>
  <c r="AU1966" i="7" a="1"/>
  <c r="AU1966" i="7" s="1"/>
  <c r="AU1950" i="7" a="1"/>
  <c r="AU1950" i="7" s="1"/>
  <c r="AU1927" i="7" a="1"/>
  <c r="AU1927" i="7" s="1"/>
  <c r="AU1908" i="7" a="1"/>
  <c r="AU1908" i="7" s="1"/>
  <c r="AU1895" i="7" a="1"/>
  <c r="AU1895" i="7" s="1"/>
  <c r="AU1878" i="7" a="1"/>
  <c r="AU1878" i="7" s="1"/>
  <c r="AU1856" i="7" a="1"/>
  <c r="AU1856" i="7" s="1"/>
  <c r="AU1838" i="7" a="1"/>
  <c r="AU1838" i="7" s="1"/>
  <c r="AU1823" i="7" a="1"/>
  <c r="AU1823" i="7" s="1"/>
  <c r="AU1802" i="7" a="1"/>
  <c r="AU1802" i="7" s="1"/>
  <c r="AU1782" i="7" a="1"/>
  <c r="AU1782" i="7" s="1"/>
  <c r="AU1764" i="7" a="1"/>
  <c r="AU1764" i="7" s="1"/>
  <c r="AU1750" i="7" a="1"/>
  <c r="AU1750" i="7" s="1"/>
  <c r="AU1729" i="7" a="1"/>
  <c r="AU1729" i="7" s="1"/>
  <c r="AU1712" i="7" a="1"/>
  <c r="AU1712" i="7" s="1"/>
  <c r="AU1692" i="7" a="1"/>
  <c r="AU1692" i="7" s="1"/>
  <c r="AU1678" i="7" a="1"/>
  <c r="AU1678" i="7" s="1"/>
  <c r="AU1657" i="7" a="1"/>
  <c r="AU1657" i="7" s="1"/>
  <c r="AU1637" i="7" a="1"/>
  <c r="AU1637" i="7" s="1"/>
  <c r="AU1621" i="7" a="1"/>
  <c r="AU1621" i="7" s="1"/>
  <c r="AU1604" i="7" a="1"/>
  <c r="AU1604" i="7" s="1"/>
  <c r="AU1583" i="7" a="1"/>
  <c r="AU1583" i="7" s="1"/>
  <c r="AU1564" i="7" a="1"/>
  <c r="AU1564" i="7" s="1"/>
  <c r="AU1547" i="7" a="1"/>
  <c r="AU1547" i="7" s="1"/>
  <c r="AU1534" i="7" a="1"/>
  <c r="AU1534" i="7" s="1"/>
  <c r="AU1512" i="7" a="1"/>
  <c r="AU1512" i="7" s="1"/>
  <c r="AU1492" i="7" a="1"/>
  <c r="AU1492" i="7" s="1"/>
  <c r="AU1477" i="7" a="1"/>
  <c r="AU1477" i="7" s="1"/>
  <c r="AU1460" i="7" a="1"/>
  <c r="AU1460" i="7" s="1"/>
  <c r="AU1442" i="7" a="1"/>
  <c r="AU1442" i="7" s="1"/>
  <c r="AU1425" i="7" a="1"/>
  <c r="AU1425" i="7" s="1"/>
  <c r="AU1404" i="7" a="1"/>
  <c r="AU1404" i="7" s="1"/>
  <c r="AU1385" i="7" a="1"/>
  <c r="AU1385" i="7" s="1"/>
  <c r="AU1366" i="7" a="1"/>
  <c r="AU1366" i="7" s="1"/>
  <c r="AU1348" i="7" a="1"/>
  <c r="AU1348" i="7" s="1"/>
  <c r="AU1330" i="7" a="1"/>
  <c r="AU1330" i="7" s="1"/>
  <c r="AU1312" i="7" a="1"/>
  <c r="AU1312" i="7" s="1"/>
  <c r="AU1296" i="7" a="1"/>
  <c r="AU1296" i="7" s="1"/>
  <c r="AU1275" i="7" a="1"/>
  <c r="AU1275" i="7" s="1"/>
  <c r="AU1260" i="7" a="1"/>
  <c r="AU1260" i="7" s="1"/>
  <c r="AU1245" i="7" a="1"/>
  <c r="AU1245" i="7" s="1"/>
  <c r="AU1228" i="7" a="1"/>
  <c r="AU1228" i="7" s="1"/>
  <c r="AU1212" i="7" a="1"/>
  <c r="AU1212" i="7" s="1"/>
  <c r="AU1195" i="7" a="1"/>
  <c r="AU1195" i="7" s="1"/>
  <c r="AU1174" i="7" a="1"/>
  <c r="AU1174" i="7" s="1"/>
  <c r="AU1158" i="7" a="1"/>
  <c r="AU1158" i="7" s="1"/>
  <c r="AU1141" i="7" a="1"/>
  <c r="AU1141" i="7" s="1"/>
  <c r="AU1124" i="7" a="1"/>
  <c r="AU1124" i="7" s="1"/>
  <c r="AU1105" i="7" a="1"/>
  <c r="AU1105" i="7" s="1"/>
  <c r="AU1087" i="7" a="1"/>
  <c r="AU1087" i="7" s="1"/>
  <c r="AU1071" i="7" a="1"/>
  <c r="AU1071" i="7" s="1"/>
  <c r="AU1055" i="7" a="1"/>
  <c r="AU1055" i="7" s="1"/>
  <c r="AU1036" i="7" a="1"/>
  <c r="AU1036" i="7" s="1"/>
  <c r="AU1019" i="7" a="1"/>
  <c r="AU1019" i="7" s="1"/>
  <c r="AU991" i="7" a="1"/>
  <c r="AU991" i="7" s="1"/>
  <c r="AU973" i="7" a="1"/>
  <c r="AU973" i="7" s="1"/>
  <c r="AU954" i="7" a="1"/>
  <c r="AU954" i="7" s="1"/>
  <c r="AU938" i="7" a="1"/>
  <c r="AU938" i="7" s="1"/>
  <c r="AU909" i="7" a="1"/>
  <c r="AU909" i="7" s="1"/>
  <c r="AU889" i="7" a="1"/>
  <c r="AU889" i="7" s="1"/>
  <c r="AU875" i="7" a="1"/>
  <c r="AU875" i="7" s="1"/>
  <c r="AU853" i="7" a="1"/>
  <c r="AU853" i="7" s="1"/>
  <c r="AU834" i="7" a="1"/>
  <c r="AU834" i="7" s="1"/>
  <c r="AU815" i="7" a="1"/>
  <c r="AU815" i="7" s="1"/>
  <c r="AU800" i="7" a="1"/>
  <c r="AU800" i="7" s="1"/>
  <c r="AU779" i="7" a="1"/>
  <c r="AU779" i="7" s="1"/>
  <c r="AU762" i="7" a="1"/>
  <c r="AU762" i="7" s="1"/>
  <c r="AU747" i="7" a="1"/>
  <c r="AU747" i="7" s="1"/>
  <c r="AU730" i="7" a="1"/>
  <c r="AU730" i="7" s="1"/>
  <c r="AU714" i="7" a="1"/>
  <c r="AU714" i="7" s="1"/>
  <c r="AU694" i="7" a="1"/>
  <c r="AU694" i="7" s="1"/>
  <c r="AU675" i="7" a="1"/>
  <c r="AU675" i="7" s="1"/>
  <c r="AU660" i="7" a="1"/>
  <c r="AU660" i="7" s="1"/>
  <c r="AU645" i="7" a="1"/>
  <c r="AU645" i="7" s="1"/>
  <c r="AU618" i="7" a="1"/>
  <c r="AU618" i="7" s="1"/>
  <c r="AU603" i="7" a="1"/>
  <c r="AU603" i="7" s="1"/>
  <c r="AU587" i="7" a="1"/>
  <c r="AU587" i="7" s="1"/>
  <c r="AU568" i="7" a="1"/>
  <c r="AU568" i="7" s="1"/>
  <c r="AU548" i="7" a="1"/>
  <c r="AU548" i="7" s="1"/>
  <c r="AU532" i="7" a="1"/>
  <c r="AU532" i="7" s="1"/>
  <c r="AU513" i="7" a="1"/>
  <c r="AU513" i="7" s="1"/>
  <c r="AU493" i="7" a="1"/>
  <c r="AU493" i="7" s="1"/>
  <c r="AU474" i="7" a="1"/>
  <c r="AU474" i="7" s="1"/>
  <c r="AU457" i="7" a="1"/>
  <c r="AU457" i="7" s="1"/>
  <c r="AU443" i="7" a="1"/>
  <c r="AU443" i="7" s="1"/>
  <c r="AU418" i="7" a="1"/>
  <c r="AU418" i="7" s="1"/>
  <c r="AU400" i="7" a="1"/>
  <c r="AU400" i="7" s="1"/>
  <c r="AU387" i="7" a="1"/>
  <c r="AU387" i="7" s="1"/>
  <c r="AU370" i="7" a="1"/>
  <c r="AU370" i="7" s="1"/>
  <c r="AU344" i="7" a="1"/>
  <c r="AU344" i="7" s="1"/>
  <c r="AU329" i="7" a="1"/>
  <c r="AU329" i="7" s="1"/>
  <c r="AU311" i="7" a="1"/>
  <c r="AU311" i="7" s="1"/>
  <c r="AU296" i="7" a="1"/>
  <c r="AU296" i="7" s="1"/>
  <c r="AT2" i="7"/>
  <c r="AT51" i="7"/>
  <c r="AT50" i="7"/>
  <c r="AT49" i="7"/>
  <c r="AT48" i="7"/>
  <c r="AT47" i="7"/>
  <c r="AT46" i="7"/>
  <c r="AT45" i="7"/>
  <c r="AT44" i="7"/>
  <c r="AT43" i="7"/>
  <c r="AT42" i="7"/>
  <c r="AT41" i="7"/>
  <c r="AT40" i="7"/>
  <c r="AT39" i="7"/>
  <c r="AT38" i="7"/>
  <c r="AT37" i="7"/>
  <c r="AT36" i="7"/>
  <c r="AT35" i="7"/>
  <c r="AT34" i="7"/>
  <c r="AT33" i="7"/>
  <c r="AT32" i="7"/>
  <c r="AT31" i="7"/>
  <c r="AT30" i="7"/>
  <c r="AT29" i="7"/>
  <c r="AT28" i="7"/>
  <c r="AT27" i="7"/>
  <c r="AT26" i="7"/>
  <c r="AT25" i="7"/>
  <c r="AT24" i="7"/>
  <c r="AT23" i="7"/>
  <c r="AT22" i="7"/>
  <c r="AT21" i="7"/>
  <c r="AT20" i="7"/>
  <c r="AT19" i="7"/>
  <c r="AT18" i="7"/>
  <c r="AT17" i="7"/>
  <c r="AT16" i="7"/>
  <c r="AT15" i="7"/>
  <c r="AT14" i="7"/>
  <c r="AT13" i="7"/>
  <c r="AT12" i="7"/>
  <c r="AT11" i="7"/>
  <c r="AT10" i="7"/>
  <c r="AT9" i="7"/>
  <c r="AT8" i="7"/>
  <c r="AT7" i="7"/>
  <c r="AT6" i="7"/>
  <c r="AT5" i="7"/>
  <c r="AT4" i="7"/>
  <c r="AT3" i="7"/>
  <c r="AU2" i="7" a="1"/>
  <c r="AU2" i="7" s="1"/>
  <c r="AU2087" i="7" a="1"/>
  <c r="AU2087" i="7" s="1"/>
  <c r="AU2073" i="7" a="1"/>
  <c r="AU2073" i="7" s="1"/>
  <c r="AU2061" i="7" a="1"/>
  <c r="AU2061" i="7" s="1"/>
  <c r="AU2046" i="7" a="1"/>
  <c r="AU2046" i="7" s="1"/>
  <c r="AU2030" i="7" a="1"/>
  <c r="AU2030" i="7" s="1"/>
  <c r="AU2016" i="7" a="1"/>
  <c r="AU2016" i="7" s="1"/>
  <c r="AU2001" i="7" a="1"/>
  <c r="AU2001" i="7" s="1"/>
  <c r="AU1988" i="7" a="1"/>
  <c r="AU1988" i="7" s="1"/>
  <c r="AU1972" i="7" a="1"/>
  <c r="AU1972" i="7" s="1"/>
  <c r="AU1957" i="7" a="1"/>
  <c r="AU1957" i="7" s="1"/>
  <c r="AU1942" i="7" a="1"/>
  <c r="AU1942" i="7" s="1"/>
  <c r="AU1932" i="7" a="1"/>
  <c r="AU1932" i="7" s="1"/>
  <c r="AU1916" i="7" a="1"/>
  <c r="AU1916" i="7" s="1"/>
  <c r="AU1902" i="7" a="1"/>
  <c r="AU1902" i="7" s="1"/>
  <c r="AU1887" i="7" a="1"/>
  <c r="AU1887" i="7" s="1"/>
  <c r="AU1871" i="7" a="1"/>
  <c r="AU1871" i="7" s="1"/>
  <c r="AU1861" i="7" a="1"/>
  <c r="AU1861" i="7" s="1"/>
  <c r="AU1846" i="7" a="1"/>
  <c r="AU1846" i="7" s="1"/>
  <c r="AU1830" i="7" a="1"/>
  <c r="AU1830" i="7" s="1"/>
  <c r="AU1815" i="7" a="1"/>
  <c r="AU1815" i="7" s="1"/>
  <c r="AU1800" i="7" a="1"/>
  <c r="AU1800" i="7" s="1"/>
  <c r="AU1788" i="7" a="1"/>
  <c r="AU1788" i="7" s="1"/>
  <c r="AU1772" i="7" a="1"/>
  <c r="AU1772" i="7" s="1"/>
  <c r="AU1758" i="7" a="1"/>
  <c r="AU1758" i="7" s="1"/>
  <c r="AU1743" i="7" a="1"/>
  <c r="AU1743" i="7" s="1"/>
  <c r="AU1734" i="7" a="1"/>
  <c r="AU1734" i="7" s="1"/>
  <c r="AU1718" i="7" a="1"/>
  <c r="AU1718" i="7" s="1"/>
  <c r="AU1699" i="7" a="1"/>
  <c r="AU1699" i="7" s="1"/>
  <c r="AU1684" i="7" a="1"/>
  <c r="AU1684" i="7" s="1"/>
  <c r="AU1669" i="7" a="1"/>
  <c r="AU1669" i="7" s="1"/>
  <c r="AU1655" i="7" a="1"/>
  <c r="AU1655" i="7" s="1"/>
  <c r="AU1642" i="7" a="1"/>
  <c r="AU1642" i="7" s="1"/>
  <c r="AU1628" i="7" a="1"/>
  <c r="AU1628" i="7" s="1"/>
  <c r="AU1612" i="7" a="1"/>
  <c r="AU1612" i="7" s="1"/>
  <c r="AU1598" i="7" a="1"/>
  <c r="AU1598" i="7" s="1"/>
  <c r="AU1586" i="7" a="1"/>
  <c r="AU1586" i="7" s="1"/>
  <c r="AU1571" i="7" a="1"/>
  <c r="AU1571" i="7" s="1"/>
  <c r="AU1557" i="7" a="1"/>
  <c r="AU1557" i="7" s="1"/>
  <c r="AU1540" i="7" a="1"/>
  <c r="AU1540" i="7" s="1"/>
  <c r="AU1526" i="7" a="1"/>
  <c r="AU1526" i="7" s="1"/>
  <c r="AU1514" i="7" a="1"/>
  <c r="AU1514" i="7" s="1"/>
  <c r="AU1498" i="7" a="1"/>
  <c r="AU1498" i="7" s="1"/>
  <c r="AU1483" i="7" a="1"/>
  <c r="AU1483" i="7" s="1"/>
  <c r="AU1469" i="7" a="1"/>
  <c r="AU1469" i="7" s="1"/>
  <c r="AU1453" i="7" a="1"/>
  <c r="AU1453" i="7" s="1"/>
  <c r="AU1441" i="7" a="1"/>
  <c r="AU1441" i="7" s="1"/>
  <c r="AU1426" i="7" a="1"/>
  <c r="AU1426" i="7" s="1"/>
  <c r="AU1412" i="7" a="1"/>
  <c r="AU1412" i="7" s="1"/>
  <c r="AU1398" i="7" a="1"/>
  <c r="AU1398" i="7" s="1"/>
  <c r="AU1382" i="7" a="1"/>
  <c r="AU1382" i="7" s="1"/>
  <c r="AU1371" i="7" a="1"/>
  <c r="AU1371" i="7" s="1"/>
  <c r="AU1356" i="7" a="1"/>
  <c r="AU1356" i="7" s="1"/>
  <c r="AU1340" i="7" a="1"/>
  <c r="AU1340" i="7" s="1"/>
  <c r="AU1325" i="7" a="1"/>
  <c r="AU1325" i="7" s="1"/>
  <c r="AU1310" i="7" a="1"/>
  <c r="AU1310" i="7" s="1"/>
  <c r="AU1299" i="7" a="1"/>
  <c r="AU1299" i="7" s="1"/>
  <c r="AU1283" i="7" a="1"/>
  <c r="AU1283" i="7" s="1"/>
  <c r="AU1268" i="7" a="1"/>
  <c r="AU1268" i="7" s="1"/>
  <c r="AU1254" i="7" a="1"/>
  <c r="AU1254" i="7" s="1"/>
  <c r="AU1239" i="7" a="1"/>
  <c r="AU1239" i="7" s="1"/>
  <c r="AU1225" i="7" a="1"/>
  <c r="AU1225" i="7" s="1"/>
  <c r="AU1209" i="7" a="1"/>
  <c r="AU1209" i="7" s="1"/>
  <c r="AU1197" i="7" a="1"/>
  <c r="AU1197" i="7" s="1"/>
  <c r="AU1181" i="7" a="1"/>
  <c r="AU1181" i="7" s="1"/>
  <c r="AU1166" i="7" a="1"/>
  <c r="AU1166" i="7" s="1"/>
  <c r="AU1151" i="7" a="1"/>
  <c r="AU1151" i="7" s="1"/>
  <c r="AU1138" i="7" a="1"/>
  <c r="AU1138" i="7" s="1"/>
  <c r="AU1121" i="7" a="1"/>
  <c r="AU1121" i="7" s="1"/>
  <c r="AU1109" i="7" a="1"/>
  <c r="AU1109" i="7" s="1"/>
  <c r="AU1094" i="7" a="1"/>
  <c r="AU1094" i="7" s="1"/>
  <c r="AU1078" i="7" a="1"/>
  <c r="AU1078" i="7" s="1"/>
  <c r="AU1063" i="7" a="1"/>
  <c r="AU1063" i="7" s="1"/>
  <c r="AU1049" i="7" a="1"/>
  <c r="AU1049" i="7" s="1"/>
  <c r="AU1035" i="7" a="1"/>
  <c r="AU1035" i="7" s="1"/>
  <c r="AU1021" i="7" a="1"/>
  <c r="AU1021" i="7" s="1"/>
  <c r="AU1006" i="7" a="1"/>
  <c r="AU1006" i="7" s="1"/>
  <c r="AU994" i="7" a="1"/>
  <c r="AU994" i="7" s="1"/>
  <c r="AU980" i="7" a="1"/>
  <c r="AU980" i="7" s="1"/>
  <c r="AU965" i="7" a="1"/>
  <c r="AU965" i="7" s="1"/>
  <c r="AU950" i="7" a="1"/>
  <c r="AU950" i="7" s="1"/>
  <c r="AU937" i="7" a="1"/>
  <c r="AU937" i="7" s="1"/>
  <c r="AU922" i="7" a="1"/>
  <c r="AU922" i="7" s="1"/>
  <c r="AU910" i="7" a="1"/>
  <c r="AU910" i="7" s="1"/>
  <c r="AU895" i="7" a="1"/>
  <c r="AU895" i="7" s="1"/>
  <c r="AU880" i="7" a="1"/>
  <c r="AU880" i="7" s="1"/>
  <c r="AU866" i="7" a="1"/>
  <c r="AU866" i="7" s="1"/>
  <c r="AU850" i="7" a="1"/>
  <c r="AU850" i="7" s="1"/>
  <c r="AU840" i="7" a="1"/>
  <c r="AU840" i="7" s="1"/>
  <c r="AU824" i="7" a="1"/>
  <c r="AU824" i="7" s="1"/>
  <c r="AU809" i="7" a="1"/>
  <c r="AU809" i="7" s="1"/>
  <c r="AU794" i="7" a="1"/>
  <c r="AU794" i="7" s="1"/>
  <c r="AU783" i="7" a="1"/>
  <c r="AU783" i="7" s="1"/>
  <c r="AU768" i="7" a="1"/>
  <c r="AU768" i="7" s="1"/>
  <c r="AU752" i="7" a="1"/>
  <c r="AU752" i="7" s="1"/>
  <c r="AU738" i="7" a="1"/>
  <c r="AU738" i="7" s="1"/>
  <c r="AU722" i="7" a="1"/>
  <c r="AU722" i="7" s="1"/>
  <c r="AU708" i="7" a="1"/>
  <c r="AU708" i="7" s="1"/>
  <c r="AU696" i="7" a="1"/>
  <c r="AU696" i="7" s="1"/>
  <c r="AU681" i="7" a="1"/>
  <c r="AU681" i="7" s="1"/>
  <c r="AU666" i="7" a="1"/>
  <c r="AU666" i="7" s="1"/>
  <c r="AU650" i="7" a="1"/>
  <c r="AU650" i="7" s="1"/>
  <c r="AU635" i="7" a="1"/>
  <c r="AU635" i="7" s="1"/>
  <c r="AU624" i="7" a="1"/>
  <c r="AU624" i="7" s="1"/>
  <c r="AU609" i="7" a="1"/>
  <c r="AU609" i="7" s="1"/>
  <c r="AU593" i="7" a="1"/>
  <c r="AU593" i="7" s="1"/>
  <c r="AU578" i="7" a="1"/>
  <c r="AU578" i="7" s="1"/>
  <c r="AU563" i="7" a="1"/>
  <c r="AU563" i="7" s="1"/>
  <c r="AU551" i="7" a="1"/>
  <c r="AU551" i="7" s="1"/>
  <c r="AU537" i="7" a="1"/>
  <c r="AU537" i="7" s="1"/>
  <c r="AU523" i="7" a="1"/>
  <c r="AU523" i="7" s="1"/>
  <c r="AU508" i="7" a="1"/>
  <c r="AU508" i="7" s="1"/>
  <c r="AU497" i="7" a="1"/>
  <c r="AU497" i="7" s="1"/>
  <c r="AU481" i="7" a="1"/>
  <c r="AU481" i="7" s="1"/>
  <c r="AU466" i="7" a="1"/>
  <c r="AU466" i="7" s="1"/>
  <c r="AU450" i="7" a="1"/>
  <c r="AU450" i="7" s="1"/>
  <c r="AU433" i="7" a="1"/>
  <c r="AU433" i="7" s="1"/>
  <c r="AU422" i="7" a="1"/>
  <c r="AU422" i="7" s="1"/>
  <c r="AU408" i="7" a="1"/>
  <c r="AU408" i="7" s="1"/>
  <c r="AU393" i="7" a="1"/>
  <c r="AU393" i="7" s="1"/>
  <c r="AU378" i="7" a="1"/>
  <c r="AU378" i="7" s="1"/>
  <c r="AU364" i="7" a="1"/>
  <c r="AU364" i="7" s="1"/>
  <c r="AU353" i="7" a="1"/>
  <c r="AU353" i="7" s="1"/>
  <c r="AU340" i="7" a="1"/>
  <c r="AU340" i="7" s="1"/>
  <c r="AU326" i="7" a="1"/>
  <c r="AU326" i="7" s="1"/>
  <c r="AU310" i="7" a="1"/>
  <c r="AU310" i="7" s="1"/>
  <c r="AU298" i="7" a="1"/>
  <c r="AU298" i="7" s="1"/>
  <c r="AU282" i="7" a="1"/>
  <c r="AU282" i="7" s="1"/>
  <c r="AU281" i="7" a="1"/>
  <c r="AU281" i="7" s="1"/>
  <c r="AU280" i="7" a="1"/>
  <c r="AU280" i="7" s="1"/>
  <c r="AU279" i="7" a="1"/>
  <c r="AU279" i="7" s="1"/>
  <c r="AU278" i="7" a="1"/>
  <c r="AU278" i="7" s="1"/>
  <c r="AU277" i="7" a="1"/>
  <c r="AU277" i="7" s="1"/>
  <c r="AU276" i="7" a="1"/>
  <c r="AU276" i="7" s="1"/>
  <c r="AU275" i="7" a="1"/>
  <c r="AU275" i="7" s="1"/>
  <c r="AU274" i="7" a="1"/>
  <c r="AU274" i="7" s="1"/>
  <c r="AU273" i="7" a="1"/>
  <c r="AU273" i="7" s="1"/>
  <c r="AU272" i="7" a="1"/>
  <c r="AU272" i="7" s="1"/>
  <c r="AU271" i="7" a="1"/>
  <c r="AU271" i="7" s="1"/>
  <c r="AU270" i="7" a="1"/>
  <c r="AU270" i="7" s="1"/>
  <c r="AU269" i="7" a="1"/>
  <c r="AU269" i="7" s="1"/>
  <c r="AU268" i="7" a="1"/>
  <c r="AU268" i="7" s="1"/>
  <c r="AU267" i="7" a="1"/>
  <c r="AU267" i="7" s="1"/>
  <c r="AU266" i="7" a="1"/>
  <c r="AU266" i="7" s="1"/>
  <c r="AU265" i="7" a="1"/>
  <c r="AU265" i="7" s="1"/>
  <c r="AU264" i="7" a="1"/>
  <c r="AU264" i="7" s="1"/>
  <c r="AU263" i="7" a="1"/>
  <c r="AU263" i="7" s="1"/>
  <c r="AU262" i="7" a="1"/>
  <c r="AU262" i="7" s="1"/>
  <c r="AU261" i="7" a="1"/>
  <c r="AU261" i="7" s="1"/>
  <c r="AU260" i="7" a="1"/>
  <c r="AU260" i="7" s="1"/>
  <c r="AU259" i="7" a="1"/>
  <c r="AU259" i="7" s="1"/>
  <c r="AU258" i="7" a="1"/>
  <c r="AU258" i="7" s="1"/>
  <c r="AU257" i="7" a="1"/>
  <c r="AU257" i="7" s="1"/>
  <c r="AU256" i="7" a="1"/>
  <c r="AU256" i="7" s="1"/>
  <c r="AU255" i="7" a="1"/>
  <c r="AU255" i="7" s="1"/>
  <c r="AU254" i="7" a="1"/>
  <c r="AU254" i="7" s="1"/>
  <c r="AU253" i="7" a="1"/>
  <c r="AU253" i="7" s="1"/>
  <c r="AU252" i="7" a="1"/>
  <c r="AU252" i="7" s="1"/>
  <c r="AU251" i="7" a="1"/>
  <c r="AU251" i="7" s="1"/>
  <c r="AU250" i="7" a="1"/>
  <c r="AU250" i="7" s="1"/>
  <c r="AU249" i="7" a="1"/>
  <c r="AU249" i="7" s="1"/>
  <c r="AU248" i="7" a="1"/>
  <c r="AU248" i="7" s="1"/>
  <c r="AU247" i="7" a="1"/>
  <c r="AU247" i="7" s="1"/>
  <c r="AU246" i="7" a="1"/>
  <c r="AU246" i="7" s="1"/>
  <c r="AU245" i="7" a="1"/>
  <c r="AU245" i="7" s="1"/>
  <c r="AU244" i="7" a="1"/>
  <c r="AU244" i="7" s="1"/>
  <c r="AU243" i="7" a="1"/>
  <c r="AU243" i="7" s="1"/>
  <c r="AU242" i="7" a="1"/>
  <c r="AU242" i="7" s="1"/>
  <c r="AU241" i="7" a="1"/>
  <c r="AU241" i="7" s="1"/>
  <c r="AU240" i="7" a="1"/>
  <c r="AU240" i="7" s="1"/>
  <c r="AU239" i="7" a="1"/>
  <c r="AU239" i="7" s="1"/>
  <c r="AU238" i="7" a="1"/>
  <c r="AU238" i="7" s="1"/>
  <c r="AU237" i="7" a="1"/>
  <c r="AU237" i="7" s="1"/>
  <c r="AU236" i="7" a="1"/>
  <c r="AU236" i="7" s="1"/>
  <c r="AU235" i="7" a="1"/>
  <c r="AU235" i="7" s="1"/>
  <c r="AU234" i="7" a="1"/>
  <c r="AU234" i="7" s="1"/>
  <c r="AU233" i="7" a="1"/>
  <c r="AU233" i="7" s="1"/>
  <c r="AU232" i="7" a="1"/>
  <c r="AU232" i="7" s="1"/>
  <c r="AU231" i="7" a="1"/>
  <c r="AU231" i="7" s="1"/>
  <c r="AU230" i="7" a="1"/>
  <c r="AU230" i="7" s="1"/>
  <c r="AU229" i="7" a="1"/>
  <c r="AU229" i="7" s="1"/>
  <c r="AU228" i="7" a="1"/>
  <c r="AU228" i="7" s="1"/>
  <c r="AU227" i="7" a="1"/>
  <c r="AU227" i="7" s="1"/>
  <c r="AU226" i="7" a="1"/>
  <c r="AU226" i="7" s="1"/>
  <c r="AU225" i="7" a="1"/>
  <c r="AU225" i="7" s="1"/>
  <c r="AU224" i="7" a="1"/>
  <c r="AU224" i="7" s="1"/>
  <c r="AU223" i="7" a="1"/>
  <c r="AU223" i="7" s="1"/>
  <c r="AU222" i="7" a="1"/>
  <c r="AU222" i="7" s="1"/>
  <c r="AU221" i="7" a="1"/>
  <c r="AU221" i="7" s="1"/>
  <c r="AU220" i="7" a="1"/>
  <c r="AU220" i="7" s="1"/>
  <c r="AU219" i="7" a="1"/>
  <c r="AU219" i="7" s="1"/>
  <c r="AU218" i="7" a="1"/>
  <c r="AU218" i="7" s="1"/>
  <c r="AU217" i="7" a="1"/>
  <c r="AU217" i="7" s="1"/>
  <c r="AU216" i="7" a="1"/>
  <c r="AU216" i="7" s="1"/>
  <c r="AU215" i="7" a="1"/>
  <c r="AU215" i="7" s="1"/>
  <c r="AU214" i="7" a="1"/>
  <c r="AU214" i="7" s="1"/>
  <c r="AU213" i="7" a="1"/>
  <c r="AU213" i="7" s="1"/>
  <c r="AU212" i="7" a="1"/>
  <c r="AU212" i="7" s="1"/>
  <c r="AU211" i="7" a="1"/>
  <c r="AU211" i="7" s="1"/>
  <c r="AU210" i="7" a="1"/>
  <c r="AU210" i="7" s="1"/>
  <c r="AU209" i="7" a="1"/>
  <c r="AU209" i="7" s="1"/>
  <c r="AU208" i="7" a="1"/>
  <c r="AU208" i="7" s="1"/>
  <c r="AU207" i="7" a="1"/>
  <c r="AU207" i="7" s="1"/>
  <c r="AU206" i="7" a="1"/>
  <c r="AU206" i="7" s="1"/>
  <c r="AU205" i="7" a="1"/>
  <c r="AU205" i="7" s="1"/>
  <c r="AU204" i="7" a="1"/>
  <c r="AU204" i="7" s="1"/>
  <c r="AU203" i="7" a="1"/>
  <c r="AU203" i="7" s="1"/>
  <c r="AU202" i="7" a="1"/>
  <c r="AU202" i="7" s="1"/>
  <c r="AU201" i="7" a="1"/>
  <c r="AU201" i="7" s="1"/>
  <c r="AU200" i="7" a="1"/>
  <c r="AU200" i="7" s="1"/>
  <c r="AU199" i="7" a="1"/>
  <c r="AU199" i="7" s="1"/>
  <c r="AU198" i="7" a="1"/>
  <c r="AU198" i="7" s="1"/>
  <c r="AU197" i="7" a="1"/>
  <c r="AU197" i="7" s="1"/>
  <c r="AU196" i="7" a="1"/>
  <c r="AU196" i="7" s="1"/>
  <c r="AU195" i="7" a="1"/>
  <c r="AU195" i="7" s="1"/>
  <c r="AU194" i="7" a="1"/>
  <c r="AU194" i="7" s="1"/>
  <c r="AU193" i="7" a="1"/>
  <c r="AU193" i="7" s="1"/>
  <c r="AU192" i="7" a="1"/>
  <c r="AU192" i="7" s="1"/>
  <c r="AU191" i="7" a="1"/>
  <c r="AU191" i="7" s="1"/>
  <c r="AU190" i="7" a="1"/>
  <c r="AU190" i="7" s="1"/>
  <c r="AU189" i="7" a="1"/>
  <c r="AU189" i="7" s="1"/>
  <c r="AU188" i="7" a="1"/>
  <c r="AU188" i="7" s="1"/>
  <c r="AU187" i="7" a="1"/>
  <c r="AU187" i="7" s="1"/>
  <c r="AU186" i="7" a="1"/>
  <c r="AU186" i="7" s="1"/>
  <c r="AU185" i="7" a="1"/>
  <c r="AU185" i="7" s="1"/>
  <c r="AU184" i="7" a="1"/>
  <c r="AU184" i="7" s="1"/>
  <c r="AU183" i="7" a="1"/>
  <c r="AU183" i="7" s="1"/>
  <c r="AU182" i="7" a="1"/>
  <c r="AU182" i="7" s="1"/>
  <c r="AU181" i="7" a="1"/>
  <c r="AU181" i="7" s="1"/>
  <c r="AU180" i="7" a="1"/>
  <c r="AU180" i="7" s="1"/>
  <c r="AU179" i="7" a="1"/>
  <c r="AU179" i="7" s="1"/>
  <c r="AU178" i="7" a="1"/>
  <c r="AU178" i="7" s="1"/>
  <c r="AU177" i="7" a="1"/>
  <c r="AU177" i="7" s="1"/>
  <c r="AU176" i="7" a="1"/>
  <c r="AU176" i="7" s="1"/>
  <c r="AU175" i="7" a="1"/>
  <c r="AU175" i="7" s="1"/>
  <c r="AU174" i="7" a="1"/>
  <c r="AU174" i="7" s="1"/>
  <c r="AU173" i="7" a="1"/>
  <c r="AU173" i="7" s="1"/>
  <c r="AU172" i="7" a="1"/>
  <c r="AU172" i="7" s="1"/>
  <c r="AU171" i="7" a="1"/>
  <c r="AU171" i="7" s="1"/>
  <c r="AU170" i="7" a="1"/>
  <c r="AU170" i="7" s="1"/>
  <c r="AU169" i="7" a="1"/>
  <c r="AU169" i="7" s="1"/>
  <c r="AU168" i="7" a="1"/>
  <c r="AU168" i="7" s="1"/>
  <c r="AU167" i="7" a="1"/>
  <c r="AU167" i="7" s="1"/>
  <c r="AU166" i="7" a="1"/>
  <c r="AU166" i="7" s="1"/>
  <c r="AU165" i="7" a="1"/>
  <c r="AU165" i="7" s="1"/>
  <c r="AU164" i="7" a="1"/>
  <c r="AU164" i="7" s="1"/>
  <c r="AU163" i="7" a="1"/>
  <c r="AU163" i="7" s="1"/>
  <c r="AU162" i="7" a="1"/>
  <c r="AU162" i="7" s="1"/>
  <c r="AU161" i="7" a="1"/>
  <c r="AU161" i="7" s="1"/>
  <c r="AU160" i="7" a="1"/>
  <c r="AU160" i="7" s="1"/>
  <c r="AU159" i="7" a="1"/>
  <c r="AU159" i="7" s="1"/>
  <c r="AU158" i="7" a="1"/>
  <c r="AU158" i="7" s="1"/>
  <c r="AU157" i="7" a="1"/>
  <c r="AU157" i="7" s="1"/>
  <c r="AU156" i="7" a="1"/>
  <c r="AU156" i="7" s="1"/>
  <c r="AU155" i="7" a="1"/>
  <c r="AU155" i="7" s="1"/>
  <c r="AU154" i="7" a="1"/>
  <c r="AU154" i="7" s="1"/>
  <c r="AU153" i="7" a="1"/>
  <c r="AU153" i="7" s="1"/>
  <c r="AU152" i="7" a="1"/>
  <c r="AU152" i="7" s="1"/>
  <c r="AU151" i="7" a="1"/>
  <c r="AU151" i="7" s="1"/>
  <c r="AU150" i="7" a="1"/>
  <c r="AU150" i="7" s="1"/>
  <c r="AU149" i="7" a="1"/>
  <c r="AU149" i="7" s="1"/>
  <c r="AU148" i="7" a="1"/>
  <c r="AU148" i="7" s="1"/>
  <c r="AU147" i="7" a="1"/>
  <c r="AU147" i="7" s="1"/>
  <c r="AU146" i="7" a="1"/>
  <c r="AU146" i="7" s="1"/>
  <c r="AU145" i="7" a="1"/>
  <c r="AU145" i="7" s="1"/>
  <c r="AU144" i="7" a="1"/>
  <c r="AU144" i="7" s="1"/>
  <c r="AU143" i="7" a="1"/>
  <c r="AU143" i="7" s="1"/>
  <c r="AU142" i="7" a="1"/>
  <c r="AU142" i="7" s="1"/>
  <c r="AU141" i="7" a="1"/>
  <c r="AU141" i="7" s="1"/>
  <c r="AU140" i="7" a="1"/>
  <c r="AU140" i="7" s="1"/>
  <c r="AU139" i="7" a="1"/>
  <c r="AU139" i="7" s="1"/>
  <c r="AU138" i="7" a="1"/>
  <c r="AU138" i="7" s="1"/>
  <c r="AU137" i="7" a="1"/>
  <c r="AU137" i="7" s="1"/>
  <c r="AU136" i="7" a="1"/>
  <c r="AU136" i="7" s="1"/>
  <c r="AU135" i="7" a="1"/>
  <c r="AU135" i="7" s="1"/>
  <c r="AU134" i="7" a="1"/>
  <c r="AU134" i="7" s="1"/>
  <c r="AU133" i="7" a="1"/>
  <c r="AU133" i="7" s="1"/>
  <c r="AU132" i="7" a="1"/>
  <c r="AU132" i="7" s="1"/>
  <c r="AU131" i="7" a="1"/>
  <c r="AU131" i="7" s="1"/>
  <c r="AU130" i="7" a="1"/>
  <c r="AU130" i="7" s="1"/>
  <c r="AU129" i="7" a="1"/>
  <c r="AU129" i="7" s="1"/>
  <c r="AU128" i="7" a="1"/>
  <c r="AU128" i="7" s="1"/>
  <c r="AU127" i="7" a="1"/>
  <c r="AU127" i="7" s="1"/>
  <c r="AU126" i="7" a="1"/>
  <c r="AU126" i="7" s="1"/>
  <c r="AU125" i="7" a="1"/>
  <c r="AU125" i="7" s="1"/>
  <c r="AU124" i="7" a="1"/>
  <c r="AU124" i="7" s="1"/>
  <c r="AU123" i="7" a="1"/>
  <c r="AU123" i="7" s="1"/>
  <c r="AU122" i="7" a="1"/>
  <c r="AU122" i="7" s="1"/>
  <c r="AU121" i="7" a="1"/>
  <c r="AU121" i="7" s="1"/>
  <c r="AU120" i="7" a="1"/>
  <c r="AU120" i="7" s="1"/>
  <c r="AU119" i="7" a="1"/>
  <c r="AU119" i="7" s="1"/>
  <c r="AU118" i="7" a="1"/>
  <c r="AU118" i="7" s="1"/>
  <c r="AU117" i="7" a="1"/>
  <c r="AU117" i="7" s="1"/>
  <c r="AU116" i="7" a="1"/>
  <c r="AU116" i="7" s="1"/>
  <c r="AU115" i="7" a="1"/>
  <c r="AU115" i="7" s="1"/>
  <c r="AU114" i="7" a="1"/>
  <c r="AU114" i="7" s="1"/>
  <c r="AU113" i="7" a="1"/>
  <c r="AU113" i="7" s="1"/>
  <c r="AU112" i="7" a="1"/>
  <c r="AU112" i="7" s="1"/>
  <c r="AU111" i="7" a="1"/>
  <c r="AU111" i="7" s="1"/>
  <c r="AU110" i="7" a="1"/>
  <c r="AU110" i="7" s="1"/>
  <c r="AU109" i="7" a="1"/>
  <c r="AU109" i="7" s="1"/>
  <c r="AU108" i="7" a="1"/>
  <c r="AU108" i="7" s="1"/>
  <c r="AU107" i="7" a="1"/>
  <c r="AU107" i="7" s="1"/>
  <c r="AU106" i="7" a="1"/>
  <c r="AU106" i="7" s="1"/>
  <c r="AU105" i="7" a="1"/>
  <c r="AU105" i="7" s="1"/>
  <c r="AU104" i="7" a="1"/>
  <c r="AU104" i="7" s="1"/>
  <c r="AU103" i="7" a="1"/>
  <c r="AU103" i="7" s="1"/>
  <c r="AU102" i="7" a="1"/>
  <c r="AU102" i="7" s="1"/>
  <c r="AU101" i="7" a="1"/>
  <c r="AU101" i="7" s="1"/>
  <c r="AU100" i="7" a="1"/>
  <c r="AU100" i="7" s="1"/>
  <c r="AU99" i="7" a="1"/>
  <c r="AU99" i="7" s="1"/>
  <c r="AU98" i="7" a="1"/>
  <c r="AU98" i="7" s="1"/>
  <c r="AU97" i="7" a="1"/>
  <c r="AU97" i="7" s="1"/>
  <c r="AU96" i="7" a="1"/>
  <c r="AU96" i="7" s="1"/>
  <c r="AU95" i="7" a="1"/>
  <c r="AU95" i="7" s="1"/>
  <c r="AU94" i="7" a="1"/>
  <c r="AU94" i="7" s="1"/>
  <c r="AU93" i="7" a="1"/>
  <c r="AU93" i="7" s="1"/>
  <c r="AU92" i="7" a="1"/>
  <c r="AU92" i="7" s="1"/>
  <c r="AU91" i="7" a="1"/>
  <c r="AU91" i="7" s="1"/>
  <c r="AU90" i="7" a="1"/>
  <c r="AU90" i="7" s="1"/>
  <c r="AU89" i="7" a="1"/>
  <c r="AU89" i="7" s="1"/>
  <c r="AU88" i="7" a="1"/>
  <c r="AU88" i="7" s="1"/>
  <c r="AU87" i="7" a="1"/>
  <c r="AU87" i="7" s="1"/>
  <c r="AU86" i="7" a="1"/>
  <c r="AU86" i="7" s="1"/>
  <c r="AU85" i="7" a="1"/>
  <c r="AU85" i="7" s="1"/>
  <c r="AU84" i="7" a="1"/>
  <c r="AU84" i="7" s="1"/>
  <c r="AU83" i="7" a="1"/>
  <c r="AU83" i="7" s="1"/>
  <c r="AU82" i="7" a="1"/>
  <c r="AU82" i="7" s="1"/>
  <c r="AU81" i="7" a="1"/>
  <c r="AU81" i="7" s="1"/>
  <c r="AU80" i="7" a="1"/>
  <c r="AU80" i="7" s="1"/>
  <c r="AU79" i="7" a="1"/>
  <c r="AU79" i="7" s="1"/>
  <c r="AU78" i="7" a="1"/>
  <c r="AU78" i="7" s="1"/>
  <c r="AU77" i="7" a="1"/>
  <c r="AU77" i="7" s="1"/>
  <c r="AU76" i="7" a="1"/>
  <c r="AU76" i="7" s="1"/>
  <c r="AU75" i="7" a="1"/>
  <c r="AU75" i="7" s="1"/>
  <c r="AU74" i="7" a="1"/>
  <c r="AU74" i="7" s="1"/>
  <c r="AU73" i="7" a="1"/>
  <c r="AU73" i="7" s="1"/>
  <c r="AU72" i="7" a="1"/>
  <c r="AU72" i="7" s="1"/>
  <c r="AU71" i="7" a="1"/>
  <c r="AU71" i="7" s="1"/>
  <c r="AU70" i="7" a="1"/>
  <c r="AU70" i="7" s="1"/>
  <c r="AU69" i="7" a="1"/>
  <c r="AU69" i="7" s="1"/>
  <c r="AU68" i="7" a="1"/>
  <c r="AU68" i="7" s="1"/>
  <c r="AU67" i="7" a="1"/>
  <c r="AU67" i="7" s="1"/>
  <c r="AU66" i="7" a="1"/>
  <c r="AU66" i="7" s="1"/>
  <c r="AU65" i="7" a="1"/>
  <c r="AU65" i="7" s="1"/>
  <c r="AU64" i="7" a="1"/>
  <c r="AU64" i="7" s="1"/>
  <c r="AU63" i="7" a="1"/>
  <c r="AU63" i="7" s="1"/>
  <c r="AU62" i="7" a="1"/>
  <c r="AU62" i="7" s="1"/>
  <c r="AU61" i="7" a="1"/>
  <c r="AU61" i="7" s="1"/>
  <c r="AU60" i="7" a="1"/>
  <c r="AU60" i="7" s="1"/>
  <c r="AU59" i="7" a="1"/>
  <c r="AU59" i="7" s="1"/>
  <c r="AU58" i="7" a="1"/>
  <c r="AU58" i="7" s="1"/>
  <c r="AU57" i="7" a="1"/>
  <c r="AU57" i="7" s="1"/>
  <c r="AU56" i="7" a="1"/>
  <c r="AU56" i="7" s="1"/>
  <c r="AU55" i="7" a="1"/>
  <c r="AU55" i="7" s="1"/>
  <c r="AU54" i="7" a="1"/>
  <c r="AU54" i="7" s="1"/>
  <c r="AU53" i="7" a="1"/>
  <c r="AU53" i="7" s="1"/>
  <c r="AU52" i="7" a="1"/>
  <c r="AU52" i="7" s="1"/>
  <c r="AU51" i="7" a="1"/>
  <c r="AU51" i="7" s="1"/>
  <c r="AU50" i="7" a="1"/>
  <c r="AU50" i="7" s="1"/>
  <c r="AU49" i="7" a="1"/>
  <c r="AU49" i="7" s="1"/>
  <c r="AU48" i="7" a="1"/>
  <c r="AU48" i="7" s="1"/>
  <c r="AU47" i="7" a="1"/>
  <c r="AU47" i="7" s="1"/>
  <c r="AU46" i="7" a="1"/>
  <c r="AU46" i="7" s="1"/>
  <c r="AU45" i="7" a="1"/>
  <c r="AU45" i="7" s="1"/>
  <c r="AU44" i="7" a="1"/>
  <c r="AU44" i="7" s="1"/>
  <c r="AU43" i="7" a="1"/>
  <c r="AU43" i="7" s="1"/>
  <c r="AU42" i="7" a="1"/>
  <c r="AU42" i="7" s="1"/>
  <c r="AU41" i="7" a="1"/>
  <c r="AU41" i="7" s="1"/>
  <c r="AU40" i="7" a="1"/>
  <c r="AU40" i="7" s="1"/>
  <c r="AU39" i="7" a="1"/>
  <c r="AU39" i="7" s="1"/>
  <c r="AU38" i="7" a="1"/>
  <c r="AU38" i="7" s="1"/>
  <c r="AU37" i="7" a="1"/>
  <c r="AU37" i="7" s="1"/>
  <c r="AU36" i="7" a="1"/>
  <c r="AU36" i="7" s="1"/>
  <c r="AU35" i="7" a="1"/>
  <c r="AU35" i="7" s="1"/>
  <c r="AU34" i="7" a="1"/>
  <c r="AU34" i="7" s="1"/>
  <c r="AU33" i="7" a="1"/>
  <c r="AU33" i="7" s="1"/>
  <c r="AU32" i="7" a="1"/>
  <c r="AU32" i="7" s="1"/>
  <c r="AU31" i="7" a="1"/>
  <c r="AU31" i="7" s="1"/>
  <c r="AU30" i="7" a="1"/>
  <c r="AU30" i="7" s="1"/>
  <c r="AU29" i="7" a="1"/>
  <c r="AU29" i="7" s="1"/>
  <c r="AU28" i="7" a="1"/>
  <c r="AU28" i="7" s="1"/>
  <c r="AU27" i="7" a="1"/>
  <c r="AU27" i="7" s="1"/>
  <c r="AU26" i="7" a="1"/>
  <c r="AU26" i="7" s="1"/>
  <c r="AU25" i="7" a="1"/>
  <c r="AU25" i="7" s="1"/>
  <c r="AU24" i="7" a="1"/>
  <c r="AU24" i="7" s="1"/>
  <c r="AU23" i="7" a="1"/>
  <c r="AU23" i="7" s="1"/>
  <c r="AU22" i="7" a="1"/>
  <c r="AU22" i="7" s="1"/>
  <c r="AU21" i="7" a="1"/>
  <c r="AU21" i="7" s="1"/>
  <c r="AU20" i="7" a="1"/>
  <c r="AU20" i="7" s="1"/>
  <c r="AU19" i="7" a="1"/>
  <c r="AU19" i="7" s="1"/>
  <c r="AU18" i="7" a="1"/>
  <c r="AU18" i="7" s="1"/>
  <c r="AU17" i="7" a="1"/>
  <c r="AU17" i="7" s="1"/>
  <c r="AU16" i="7" a="1"/>
  <c r="AU16" i="7" s="1"/>
  <c r="AU15" i="7" a="1"/>
  <c r="AU15" i="7" s="1"/>
  <c r="AU14" i="7" a="1"/>
  <c r="AU14" i="7" s="1"/>
  <c r="AU13" i="7" a="1"/>
  <c r="AU13" i="7" s="1"/>
  <c r="AU12" i="7" a="1"/>
  <c r="AU12" i="7" s="1"/>
  <c r="AU11" i="7" a="1"/>
  <c r="AU11" i="7" s="1"/>
  <c r="AU10" i="7" a="1"/>
  <c r="AU10" i="7" s="1"/>
  <c r="AU9" i="7" a="1"/>
  <c r="AU9" i="7" s="1"/>
  <c r="AU8" i="7" a="1"/>
  <c r="AU8" i="7" s="1"/>
  <c r="AU7" i="7" a="1"/>
  <c r="AU7" i="7" s="1"/>
  <c r="AU6" i="7" a="1"/>
  <c r="AU6" i="7" s="1"/>
  <c r="AU5" i="7" a="1"/>
  <c r="AU5" i="7" s="1"/>
  <c r="AU4" i="7" a="1"/>
  <c r="AU4" i="7" s="1"/>
  <c r="AU3" i="7" a="1"/>
  <c r="AU3" i="7" s="1"/>
  <c r="AU2099" i="7" a="1"/>
  <c r="AU2099" i="7" s="1"/>
  <c r="AU2085" i="7" a="1"/>
  <c r="AU2085" i="7" s="1"/>
  <c r="AU2071" i="7" a="1"/>
  <c r="AU2071" i="7" s="1"/>
  <c r="AU2058" i="7" a="1"/>
  <c r="AU2058" i="7" s="1"/>
  <c r="AU2041" i="7" a="1"/>
  <c r="AU2041" i="7" s="1"/>
  <c r="AU2027" i="7" a="1"/>
  <c r="AU2027" i="7" s="1"/>
  <c r="AU2012" i="7" a="1"/>
  <c r="AU2012" i="7" s="1"/>
  <c r="AU1997" i="7" a="1"/>
  <c r="AU1997" i="7" s="1"/>
  <c r="AU1984" i="7" a="1"/>
  <c r="AU1984" i="7" s="1"/>
  <c r="AU1968" i="7" a="1"/>
  <c r="AU1968" i="7" s="1"/>
  <c r="AU1953" i="7" a="1"/>
  <c r="AU1953" i="7" s="1"/>
  <c r="AU1938" i="7" a="1"/>
  <c r="AU1938" i="7" s="1"/>
  <c r="AU1923" i="7" a="1"/>
  <c r="AU1923" i="7" s="1"/>
  <c r="AU1911" i="7" a="1"/>
  <c r="AU1911" i="7" s="1"/>
  <c r="AU1896" i="7" a="1"/>
  <c r="AU1896" i="7" s="1"/>
  <c r="AU1881" i="7" a="1"/>
  <c r="AU1881" i="7" s="1"/>
  <c r="AU1866" i="7" a="1"/>
  <c r="AU1866" i="7" s="1"/>
  <c r="AU1852" i="7" a="1"/>
  <c r="AU1852" i="7" s="1"/>
  <c r="AU1840" i="7" a="1"/>
  <c r="AU1840" i="7" s="1"/>
  <c r="AU1825" i="7" a="1"/>
  <c r="AU1825" i="7" s="1"/>
  <c r="AU1809" i="7" a="1"/>
  <c r="AU1809" i="7" s="1"/>
  <c r="AU1794" i="7" a="1"/>
  <c r="AU1794" i="7" s="1"/>
  <c r="AU1781" i="7" a="1"/>
  <c r="AU1781" i="7" s="1"/>
  <c r="AU1768" i="7" a="1"/>
  <c r="AU1768" i="7" s="1"/>
  <c r="AU1752" i="7" a="1"/>
  <c r="AU1752" i="7" s="1"/>
  <c r="AU1737" i="7" a="1"/>
  <c r="AU1737" i="7" s="1"/>
  <c r="AU1723" i="7" a="1"/>
  <c r="AU1723" i="7" s="1"/>
  <c r="AU1707" i="7" a="1"/>
  <c r="AU1707" i="7" s="1"/>
  <c r="AU1694" i="7" a="1"/>
  <c r="AU1694" i="7" s="1"/>
  <c r="AU1680" i="7" a="1"/>
  <c r="AU1680" i="7" s="1"/>
  <c r="AU1665" i="7" a="1"/>
  <c r="AU1665" i="7" s="1"/>
  <c r="AU1650" i="7" a="1"/>
  <c r="AU1650" i="7" s="1"/>
  <c r="AU1636" i="7" a="1"/>
  <c r="AU1636" i="7" s="1"/>
  <c r="AU1623" i="7" a="1"/>
  <c r="AU1623" i="7" s="1"/>
  <c r="AU1608" i="7" a="1"/>
  <c r="AU1608" i="7" s="1"/>
  <c r="AU1593" i="7" a="1"/>
  <c r="AU1593" i="7" s="1"/>
  <c r="AU1578" i="7" a="1"/>
  <c r="AU1578" i="7" s="1"/>
  <c r="AU1563" i="7" a="1"/>
  <c r="AU1563" i="7" s="1"/>
  <c r="AU1551" i="7" a="1"/>
  <c r="AU1551" i="7" s="1"/>
  <c r="AU1536" i="7" a="1"/>
  <c r="AU1536" i="7" s="1"/>
  <c r="AU1520" i="7" a="1"/>
  <c r="AU1520" i="7" s="1"/>
  <c r="AU1506" i="7" a="1"/>
  <c r="AU1506" i="7" s="1"/>
  <c r="AU1493" i="7" a="1"/>
  <c r="AU1493" i="7" s="1"/>
  <c r="AU1478" i="7" a="1"/>
  <c r="AU1478" i="7" s="1"/>
  <c r="AU1463" i="7" a="1"/>
  <c r="AU1463" i="7" s="1"/>
  <c r="AU1448" i="7" a="1"/>
  <c r="AU1448" i="7" s="1"/>
  <c r="AU1433" i="7" a="1"/>
  <c r="AU1433" i="7" s="1"/>
  <c r="AU1419" i="7" a="1"/>
  <c r="AU1419" i="7" s="1"/>
  <c r="AU1407" i="7" a="1"/>
  <c r="AU1407" i="7" s="1"/>
  <c r="AU1393" i="7" a="1"/>
  <c r="AU1393" i="7" s="1"/>
  <c r="AU1378" i="7" a="1"/>
  <c r="AU1378" i="7" s="1"/>
  <c r="AU1364" i="7" a="1"/>
  <c r="AU1364" i="7" s="1"/>
  <c r="AU1351" i="7" a="1"/>
  <c r="AU1351" i="7" s="1"/>
  <c r="AU1336" i="7" a="1"/>
  <c r="AU1336" i="7" s="1"/>
  <c r="AU1321" i="7" a="1"/>
  <c r="AU1321" i="7" s="1"/>
  <c r="AU1307" i="7" a="1"/>
  <c r="AU1307" i="7" s="1"/>
  <c r="AU1292" i="7" a="1"/>
  <c r="AU1292" i="7" s="1"/>
  <c r="AU1278" i="7" a="1"/>
  <c r="AU1278" i="7" s="1"/>
  <c r="AU1265" i="7" a="1"/>
  <c r="AU1265" i="7" s="1"/>
  <c r="AU1248" i="7" a="1"/>
  <c r="AU1248" i="7" s="1"/>
  <c r="AU1234" i="7" a="1"/>
  <c r="AU1234" i="7" s="1"/>
  <c r="AU1219" i="7" a="1"/>
  <c r="AU1219" i="7" s="1"/>
  <c r="AU1205" i="7" a="1"/>
  <c r="AU1205" i="7" s="1"/>
  <c r="AU1189" i="7" a="1"/>
  <c r="AU1189" i="7" s="1"/>
  <c r="AU1176" i="7" a="1"/>
  <c r="AU1176" i="7" s="1"/>
  <c r="AU1161" i="7" a="1"/>
  <c r="AU1161" i="7" s="1"/>
  <c r="AU1146" i="7" a="1"/>
  <c r="AU1146" i="7" s="1"/>
  <c r="AU1131" i="7" a="1"/>
  <c r="AU1131" i="7" s="1"/>
  <c r="AU1117" i="7" a="1"/>
  <c r="AU1117" i="7" s="1"/>
  <c r="AU1102" i="7" a="1"/>
  <c r="AU1102" i="7" s="1"/>
  <c r="AU1089" i="7" a="1"/>
  <c r="AU1089" i="7" s="1"/>
  <c r="AU1074" i="7" a="1"/>
  <c r="AU1074" i="7" s="1"/>
  <c r="AU1061" i="7" a="1"/>
  <c r="AU1061" i="7" s="1"/>
  <c r="AU1047" i="7" a="1"/>
  <c r="AU1047" i="7" s="1"/>
  <c r="AU1032" i="7" a="1"/>
  <c r="AU1032" i="7" s="1"/>
  <c r="AU1016" i="7" a="1"/>
  <c r="AU1016" i="7" s="1"/>
  <c r="AU1004" i="7" a="1"/>
  <c r="AU1004" i="7" s="1"/>
  <c r="AU989" i="7" a="1"/>
  <c r="AU989" i="7" s="1"/>
  <c r="AU976" i="7" a="1"/>
  <c r="AU976" i="7" s="1"/>
  <c r="AU962" i="7" a="1"/>
  <c r="AU962" i="7" s="1"/>
  <c r="AU947" i="7" a="1"/>
  <c r="AU947" i="7" s="1"/>
  <c r="AU934" i="7" a="1"/>
  <c r="AU934" i="7" s="1"/>
  <c r="AU919" i="7" a="1"/>
  <c r="AU919" i="7" s="1"/>
  <c r="AU905" i="7" a="1"/>
  <c r="AU905" i="7" s="1"/>
  <c r="AU892" i="7" a="1"/>
  <c r="AU892" i="7" s="1"/>
  <c r="AU878" i="7" a="1"/>
  <c r="AU878" i="7" s="1"/>
  <c r="AU863" i="7" a="1"/>
  <c r="AU863" i="7" s="1"/>
  <c r="AU848" i="7" a="1"/>
  <c r="AU848" i="7" s="1"/>
  <c r="AU833" i="7" a="1"/>
  <c r="AU833" i="7" s="1"/>
  <c r="AU821" i="7" a="1"/>
  <c r="AU821" i="7" s="1"/>
  <c r="AU807" i="7" a="1"/>
  <c r="AU807" i="7" s="1"/>
  <c r="AU791" i="7" a="1"/>
  <c r="AU791" i="7" s="1"/>
  <c r="AU776" i="7" a="1"/>
  <c r="AU776" i="7" s="1"/>
  <c r="AU760" i="7" a="1"/>
  <c r="AU760" i="7" s="1"/>
  <c r="AU750" i="7" a="1"/>
  <c r="AU750" i="7" s="1"/>
  <c r="AU733" i="7" a="1"/>
  <c r="AU733" i="7" s="1"/>
  <c r="AU719" i="7" a="1"/>
  <c r="AU719" i="7" s="1"/>
  <c r="AU704" i="7" a="1"/>
  <c r="AU704" i="7" s="1"/>
  <c r="AU688" i="7" a="1"/>
  <c r="AU688" i="7" s="1"/>
  <c r="AU677" i="7" a="1"/>
  <c r="AU677" i="7" s="1"/>
  <c r="AU662" i="7" a="1"/>
  <c r="AU662" i="7" s="1"/>
  <c r="AU646" i="7" a="1"/>
  <c r="AU646" i="7" s="1"/>
  <c r="AU631" i="7" a="1"/>
  <c r="AU631" i="7" s="1"/>
  <c r="AU620" i="7" a="1"/>
  <c r="AU620" i="7" s="1"/>
  <c r="AU606" i="7" a="1"/>
  <c r="AU606" i="7" s="1"/>
  <c r="AU590" i="7" a="1"/>
  <c r="AU590" i="7" s="1"/>
  <c r="AU575" i="7" a="1"/>
  <c r="AU575" i="7" s="1"/>
  <c r="AU561" i="7" a="1"/>
  <c r="AU561" i="7" s="1"/>
  <c r="AU549" i="7" a="1"/>
  <c r="AU549" i="7" s="1"/>
  <c r="AU534" i="7" a="1"/>
  <c r="AU534" i="7" s="1"/>
  <c r="AU519" i="7" a="1"/>
  <c r="AU519" i="7" s="1"/>
  <c r="AU504" i="7" a="1"/>
  <c r="AU504" i="7" s="1"/>
  <c r="AU490" i="7" a="1"/>
  <c r="AU490" i="7" s="1"/>
  <c r="AU478" i="7" a="1"/>
  <c r="AU478" i="7" s="1"/>
  <c r="AU465" i="7" a="1"/>
  <c r="AU465" i="7" s="1"/>
  <c r="AU453" i="7" a="1"/>
  <c r="AU453" i="7" s="1"/>
  <c r="AU437" i="7" a="1"/>
  <c r="AU437" i="7" s="1"/>
  <c r="AU426" i="7" a="1"/>
  <c r="AU426" i="7" s="1"/>
  <c r="AU410" i="7" a="1"/>
  <c r="AU410" i="7" s="1"/>
  <c r="AU396" i="7" a="1"/>
  <c r="AU396" i="7" s="1"/>
  <c r="AU381" i="7" a="1"/>
  <c r="AU381" i="7" s="1"/>
  <c r="AU365" i="7" a="1"/>
  <c r="AU365" i="7" s="1"/>
  <c r="AU352" i="7" a="1"/>
  <c r="AU352" i="7" s="1"/>
  <c r="AU335" i="7" a="1"/>
  <c r="AU335" i="7" s="1"/>
  <c r="AU320" i="7" a="1"/>
  <c r="AU320" i="7" s="1"/>
  <c r="AU307" i="7" a="1"/>
  <c r="AU307" i="7" s="1"/>
  <c r="AU289" i="7" a="1"/>
  <c r="AU289" i="7" s="1"/>
  <c r="AU2089" i="7" a="1"/>
  <c r="AU2089" i="7" s="1"/>
  <c r="AU2078" i="7" a="1"/>
  <c r="AU2078" i="7" s="1"/>
  <c r="AU2062" i="7" a="1"/>
  <c r="AU2062" i="7" s="1"/>
  <c r="AU2047" i="7" a="1"/>
  <c r="AU2047" i="7" s="1"/>
  <c r="AU2032" i="7" a="1"/>
  <c r="AU2032" i="7" s="1"/>
  <c r="AU2018" i="7" a="1"/>
  <c r="AU2018" i="7" s="1"/>
  <c r="AU2005" i="7" a="1"/>
  <c r="AU2005" i="7" s="1"/>
  <c r="AU1991" i="7" a="1"/>
  <c r="AU1991" i="7" s="1"/>
  <c r="AU1975" i="7" a="1"/>
  <c r="AU1975" i="7" s="1"/>
  <c r="AU1960" i="7" a="1"/>
  <c r="AU1960" i="7" s="1"/>
  <c r="AU1943" i="7" a="1"/>
  <c r="AU1943" i="7" s="1"/>
  <c r="AU1930" i="7" a="1"/>
  <c r="AU1930" i="7" s="1"/>
  <c r="AU1914" i="7" a="1"/>
  <c r="AU1914" i="7" s="1"/>
  <c r="AU1899" i="7" a="1"/>
  <c r="AU1899" i="7" s="1"/>
  <c r="AU1884" i="7" a="1"/>
  <c r="AU1884" i="7" s="1"/>
  <c r="AU1869" i="7" a="1"/>
  <c r="AU1869" i="7" s="1"/>
  <c r="AU1857" i="7" a="1"/>
  <c r="AU1857" i="7" s="1"/>
  <c r="AU1842" i="7" a="1"/>
  <c r="AU1842" i="7" s="1"/>
  <c r="AU1827" i="7" a="1"/>
  <c r="AU1827" i="7" s="1"/>
  <c r="AU1813" i="7" a="1"/>
  <c r="AU1813" i="7" s="1"/>
  <c r="AU1798" i="7" a="1"/>
  <c r="AU1798" i="7" s="1"/>
  <c r="AU1787" i="7" a="1"/>
  <c r="AU1787" i="7" s="1"/>
  <c r="AU1774" i="7" a="1"/>
  <c r="AU1774" i="7" s="1"/>
  <c r="AU1757" i="7" a="1"/>
  <c r="AU1757" i="7" s="1"/>
  <c r="AU1740" i="7" a="1"/>
  <c r="AU1740" i="7" s="1"/>
  <c r="AU1731" i="7" a="1"/>
  <c r="AU1731" i="7" s="1"/>
  <c r="AU1715" i="7" a="1"/>
  <c r="AU1715" i="7" s="1"/>
  <c r="AU1704" i="7" a="1"/>
  <c r="AU1704" i="7" s="1"/>
  <c r="AU1688" i="7" a="1"/>
  <c r="AU1688" i="7" s="1"/>
  <c r="AU1673" i="7" a="1"/>
  <c r="AU1673" i="7" s="1"/>
  <c r="AU1661" i="7" a="1"/>
  <c r="AU1661" i="7" s="1"/>
  <c r="AU1647" i="7" a="1"/>
  <c r="AU1647" i="7" s="1"/>
  <c r="AU1632" i="7" a="1"/>
  <c r="AU1632" i="7" s="1"/>
  <c r="AU1616" i="7" a="1"/>
  <c r="AU1616" i="7" s="1"/>
  <c r="AU1601" i="7" a="1"/>
  <c r="AU1601" i="7" s="1"/>
  <c r="AU1589" i="7" a="1"/>
  <c r="AU1589" i="7" s="1"/>
  <c r="AU1575" i="7" a="1"/>
  <c r="AU1575" i="7" s="1"/>
  <c r="AU1560" i="7" a="1"/>
  <c r="AU1560" i="7" s="1"/>
  <c r="AU1545" i="7" a="1"/>
  <c r="AU1545" i="7" s="1"/>
  <c r="AU1530" i="7" a="1"/>
  <c r="AU1530" i="7" s="1"/>
  <c r="AU1516" i="7" a="1"/>
  <c r="AU1516" i="7" s="1"/>
  <c r="AU1501" i="7" a="1"/>
  <c r="AU1501" i="7" s="1"/>
  <c r="AU1486" i="7" a="1"/>
  <c r="AU1486" i="7" s="1"/>
  <c r="AU1471" i="7" a="1"/>
  <c r="AU1471" i="7" s="1"/>
  <c r="AU1458" i="7" a="1"/>
  <c r="AU1458" i="7" s="1"/>
  <c r="AU1443" i="7" a="1"/>
  <c r="AU1443" i="7" s="1"/>
  <c r="AU1428" i="7" a="1"/>
  <c r="AU1428" i="7" s="1"/>
  <c r="AU1414" i="7" a="1"/>
  <c r="AU1414" i="7" s="1"/>
  <c r="AU1399" i="7" a="1"/>
  <c r="AU1399" i="7" s="1"/>
  <c r="AU1387" i="7" a="1"/>
  <c r="AU1387" i="7" s="1"/>
  <c r="AU1372" i="7" a="1"/>
  <c r="AU1372" i="7" s="1"/>
  <c r="AU1357" i="7" a="1"/>
  <c r="AU1357" i="7" s="1"/>
  <c r="AU1342" i="7" a="1"/>
  <c r="AU1342" i="7" s="1"/>
  <c r="AU1327" i="7" a="1"/>
  <c r="AU1327" i="7" s="1"/>
  <c r="AU1315" i="7" a="1"/>
  <c r="AU1315" i="7" s="1"/>
  <c r="AU1300" i="7" a="1"/>
  <c r="AU1300" i="7" s="1"/>
  <c r="AU1285" i="7" a="1"/>
  <c r="AU1285" i="7" s="1"/>
  <c r="AU1270" i="7" a="1"/>
  <c r="AU1270" i="7" s="1"/>
  <c r="AU1255" i="7" a="1"/>
  <c r="AU1255" i="7" s="1"/>
  <c r="AU1240" i="7" a="1"/>
  <c r="AU1240" i="7" s="1"/>
  <c r="AU1226" i="7" a="1"/>
  <c r="AU1226" i="7" s="1"/>
  <c r="AU1213" i="7" a="1"/>
  <c r="AU1213" i="7" s="1"/>
  <c r="AU1198" i="7" a="1"/>
  <c r="AU1198" i="7" s="1"/>
  <c r="AU1183" i="7" a="1"/>
  <c r="AU1183" i="7" s="1"/>
  <c r="AU1168" i="7" a="1"/>
  <c r="AU1168" i="7" s="1"/>
  <c r="AU1154" i="7" a="1"/>
  <c r="AU1154" i="7" s="1"/>
  <c r="AU1140" i="7" a="1"/>
  <c r="AU1140" i="7" s="1"/>
  <c r="AU1126" i="7" a="1"/>
  <c r="AU1126" i="7" s="1"/>
  <c r="AU1111" i="7" a="1"/>
  <c r="AU1111" i="7" s="1"/>
  <c r="AU1096" i="7" a="1"/>
  <c r="AU1096" i="7" s="1"/>
  <c r="AU1080" i="7" a="1"/>
  <c r="AU1080" i="7" s="1"/>
  <c r="AU1066" i="7" a="1"/>
  <c r="AU1066" i="7" s="1"/>
  <c r="AU1051" i="7" a="1"/>
  <c r="AU1051" i="7" s="1"/>
  <c r="AU1038" i="7" a="1"/>
  <c r="AU1038" i="7" s="1"/>
  <c r="AU1024" i="7" a="1"/>
  <c r="AU1024" i="7" s="1"/>
  <c r="AU1008" i="7" a="1"/>
  <c r="AU1008" i="7" s="1"/>
  <c r="AU996" i="7" a="1"/>
  <c r="AU996" i="7" s="1"/>
  <c r="AU982" i="7" a="1"/>
  <c r="AU982" i="7" s="1"/>
  <c r="AU967" i="7" a="1"/>
  <c r="AU967" i="7" s="1"/>
  <c r="AU952" i="7" a="1"/>
  <c r="AU952" i="7" s="1"/>
  <c r="AU939" i="7" a="1"/>
  <c r="AU939" i="7" s="1"/>
  <c r="AU924" i="7" a="1"/>
  <c r="AU924" i="7" s="1"/>
  <c r="AU913" i="7" a="1"/>
  <c r="AU913" i="7" s="1"/>
  <c r="AU898" i="7" a="1"/>
  <c r="AU898" i="7" s="1"/>
  <c r="AU883" i="7" a="1"/>
  <c r="AU883" i="7" s="1"/>
  <c r="AU868" i="7" a="1"/>
  <c r="AU868" i="7" s="1"/>
  <c r="AU855" i="7" a="1"/>
  <c r="AU855" i="7" s="1"/>
  <c r="AU838" i="7" a="1"/>
  <c r="AU838" i="7" s="1"/>
  <c r="AU820" i="7" a="1"/>
  <c r="AU820" i="7" s="1"/>
  <c r="AU803" i="7" a="1"/>
  <c r="AU803" i="7" s="1"/>
  <c r="AU788" i="7" a="1"/>
  <c r="AU788" i="7" s="1"/>
  <c r="AU773" i="7" a="1"/>
  <c r="AU773" i="7" s="1"/>
  <c r="AU757" i="7" a="1"/>
  <c r="AU757" i="7" s="1"/>
  <c r="AU742" i="7" a="1"/>
  <c r="AU742" i="7" s="1"/>
  <c r="AU727" i="7" a="1"/>
  <c r="AU727" i="7" s="1"/>
  <c r="AU715" i="7" a="1"/>
  <c r="AU715" i="7" s="1"/>
  <c r="AU700" i="7" a="1"/>
  <c r="AU700" i="7" s="1"/>
  <c r="AU685" i="7" a="1"/>
  <c r="AU685" i="7" s="1"/>
  <c r="AU670" i="7" a="1"/>
  <c r="AU670" i="7" s="1"/>
  <c r="AU654" i="7" a="1"/>
  <c r="AU654" i="7" s="1"/>
  <c r="AU638" i="7" a="1"/>
  <c r="AU638" i="7" s="1"/>
  <c r="AU627" i="7" a="1"/>
  <c r="AU627" i="7" s="1"/>
  <c r="AU612" i="7" a="1"/>
  <c r="AU612" i="7" s="1"/>
  <c r="AU597" i="7" a="1"/>
  <c r="AU597" i="7" s="1"/>
  <c r="AU580" i="7" a="1"/>
  <c r="AU580" i="7" s="1"/>
  <c r="AU570" i="7" a="1"/>
  <c r="AU570" i="7" s="1"/>
  <c r="AU554" i="7" a="1"/>
  <c r="AU554" i="7" s="1"/>
  <c r="AU536" i="7" a="1"/>
  <c r="AU536" i="7" s="1"/>
  <c r="AU521" i="7" a="1"/>
  <c r="AU521" i="7" s="1"/>
  <c r="AU506" i="7" a="1"/>
  <c r="AU506" i="7" s="1"/>
  <c r="AU495" i="7" a="1"/>
  <c r="AU495" i="7" s="1"/>
  <c r="AU477" i="7" a="1"/>
  <c r="AU477" i="7" s="1"/>
  <c r="AU462" i="7" a="1"/>
  <c r="AU462" i="7" s="1"/>
  <c r="AU452" i="7" a="1"/>
  <c r="AU452" i="7" s="1"/>
  <c r="AU438" i="7" a="1"/>
  <c r="AU438" i="7" s="1"/>
  <c r="AU429" i="7" a="1"/>
  <c r="AU429" i="7" s="1"/>
  <c r="AU412" i="7" a="1"/>
  <c r="AU412" i="7" s="1"/>
  <c r="AU397" i="7" a="1"/>
  <c r="AU397" i="7" s="1"/>
  <c r="AU382" i="7" a="1"/>
  <c r="AU382" i="7" s="1"/>
  <c r="AU369" i="7" a="1"/>
  <c r="AU369" i="7" s="1"/>
  <c r="AU356" i="7" a="1"/>
  <c r="AU356" i="7" s="1"/>
  <c r="AU342" i="7" a="1"/>
  <c r="AU342" i="7" s="1"/>
  <c r="AU323" i="7" a="1"/>
  <c r="AU323" i="7" s="1"/>
  <c r="AU308" i="7" a="1"/>
  <c r="AU308" i="7" s="1"/>
  <c r="AU286" i="7" a="1"/>
  <c r="AU286" i="7" s="1"/>
  <c r="AU2093" i="7" a="1"/>
  <c r="AU2093" i="7" s="1"/>
  <c r="AU2074" i="7" a="1"/>
  <c r="AU2074" i="7" s="1"/>
  <c r="AU2052" i="7" a="1"/>
  <c r="AU2052" i="7" s="1"/>
  <c r="AU2037" i="7" a="1"/>
  <c r="AU2037" i="7" s="1"/>
  <c r="AU2022" i="7" a="1"/>
  <c r="AU2022" i="7" s="1"/>
  <c r="AU2002" i="7" a="1"/>
  <c r="AU2002" i="7" s="1"/>
  <c r="AU1980" i="7" a="1"/>
  <c r="AU1980" i="7" s="1"/>
  <c r="AU1965" i="7" a="1"/>
  <c r="AU1965" i="7" s="1"/>
  <c r="AU1952" i="7" a="1"/>
  <c r="AU1952" i="7" s="1"/>
  <c r="AU1926" i="7" a="1"/>
  <c r="AU1926" i="7" s="1"/>
  <c r="AU1910" i="7" a="1"/>
  <c r="AU1910" i="7" s="1"/>
  <c r="AU1893" i="7" a="1"/>
  <c r="AU1893" i="7" s="1"/>
  <c r="AU1877" i="7" a="1"/>
  <c r="AU1877" i="7" s="1"/>
  <c r="AU1854" i="7" a="1"/>
  <c r="AU1854" i="7" s="1"/>
  <c r="AU1836" i="7" a="1"/>
  <c r="AU1836" i="7" s="1"/>
  <c r="AU1821" i="7" a="1"/>
  <c r="AU1821" i="7" s="1"/>
  <c r="AU1803" i="7" a="1"/>
  <c r="AU1803" i="7" s="1"/>
  <c r="AU1784" i="7" a="1"/>
  <c r="AU1784" i="7" s="1"/>
  <c r="AU1765" i="7" a="1"/>
  <c r="AU1765" i="7" s="1"/>
  <c r="AU1751" i="7" a="1"/>
  <c r="AU1751" i="7" s="1"/>
  <c r="AU1728" i="7" a="1"/>
  <c r="AU1728" i="7" s="1"/>
  <c r="AU1713" i="7" a="1"/>
  <c r="AU1713" i="7" s="1"/>
  <c r="AU1696" i="7" a="1"/>
  <c r="AU1696" i="7" s="1"/>
  <c r="AU1679" i="7" a="1"/>
  <c r="AU1679" i="7" s="1"/>
  <c r="AU1664" i="7" a="1"/>
  <c r="AU1664" i="7" s="1"/>
  <c r="AU1640" i="7" a="1"/>
  <c r="AU1640" i="7" s="1"/>
  <c r="AU1620" i="7" a="1"/>
  <c r="AU1620" i="7" s="1"/>
  <c r="AU1605" i="7" a="1"/>
  <c r="AU1605" i="7" s="1"/>
  <c r="AU1581" i="7" a="1"/>
  <c r="AU1581" i="7" s="1"/>
  <c r="AU1566" i="7" a="1"/>
  <c r="AU1566" i="7" s="1"/>
  <c r="AU1549" i="7" a="1"/>
  <c r="AU1549" i="7" s="1"/>
  <c r="AU1532" i="7" a="1"/>
  <c r="AU1532" i="7" s="1"/>
  <c r="AU1510" i="7" a="1"/>
  <c r="AU1510" i="7" s="1"/>
  <c r="AU1491" i="7" a="1"/>
  <c r="AU1491" i="7" s="1"/>
  <c r="AU1475" i="7" a="1"/>
  <c r="AU1475" i="7" s="1"/>
  <c r="AU1455" i="7" a="1"/>
  <c r="AU1455" i="7" s="1"/>
  <c r="AU1438" i="7" a="1"/>
  <c r="AU1438" i="7" s="1"/>
  <c r="AU1416" i="7" a="1"/>
  <c r="AU1416" i="7" s="1"/>
  <c r="AU1401" i="7" a="1"/>
  <c r="AU1401" i="7" s="1"/>
  <c r="AU1384" i="7" a="1"/>
  <c r="AU1384" i="7" s="1"/>
  <c r="AU1367" i="7" a="1"/>
  <c r="AU1367" i="7" s="1"/>
  <c r="AU1346" i="7" a="1"/>
  <c r="AU1346" i="7" s="1"/>
  <c r="AU1329" i="7" a="1"/>
  <c r="AU1329" i="7" s="1"/>
  <c r="AU1313" i="7" a="1"/>
  <c r="AU1313" i="7" s="1"/>
  <c r="AU1294" i="7" a="1"/>
  <c r="AU1294" i="7" s="1"/>
  <c r="AU1274" i="7" a="1"/>
  <c r="AU1274" i="7" s="1"/>
  <c r="AU1259" i="7" a="1"/>
  <c r="AU1259" i="7" s="1"/>
  <c r="AU1242" i="7" a="1"/>
  <c r="AU1242" i="7" s="1"/>
  <c r="AU1223" i="7" a="1"/>
  <c r="AU1223" i="7" s="1"/>
  <c r="AU1202" i="7" a="1"/>
  <c r="AU1202" i="7" s="1"/>
  <c r="AU1187" i="7" a="1"/>
  <c r="AU1187" i="7" s="1"/>
  <c r="AU1170" i="7" a="1"/>
  <c r="AU1170" i="7" s="1"/>
  <c r="AU1153" i="7" a="1"/>
  <c r="AU1153" i="7" s="1"/>
  <c r="AU1133" i="7" a="1"/>
  <c r="AU1133" i="7" s="1"/>
  <c r="AU1115" i="7" a="1"/>
  <c r="AU1115" i="7" s="1"/>
  <c r="AU1099" i="7" a="1"/>
  <c r="AU1099" i="7" s="1"/>
  <c r="AU1082" i="7" a="1"/>
  <c r="AU1082" i="7" s="1"/>
  <c r="AU1064" i="7" a="1"/>
  <c r="AU1064" i="7" s="1"/>
  <c r="AU1045" i="7" a="1"/>
  <c r="AU1045" i="7" s="1"/>
  <c r="AU1029" i="7" a="1"/>
  <c r="AU1029" i="7" s="1"/>
  <c r="AU1012" i="7" a="1"/>
  <c r="AU1012" i="7" s="1"/>
  <c r="AU995" i="7" a="1"/>
  <c r="AU995" i="7" s="1"/>
  <c r="AU977" i="7" a="1"/>
  <c r="AU977" i="7" s="1"/>
  <c r="AU961" i="7" a="1"/>
  <c r="AU961" i="7" s="1"/>
  <c r="AU946" i="7" a="1"/>
  <c r="AU946" i="7" s="1"/>
  <c r="AU926" i="7" a="1"/>
  <c r="AU926" i="7" s="1"/>
  <c r="AU907" i="7" a="1"/>
  <c r="AU907" i="7" s="1"/>
  <c r="AU890" i="7" a="1"/>
  <c r="AU890" i="7" s="1"/>
  <c r="AU873" i="7" a="1"/>
  <c r="AU873" i="7" s="1"/>
  <c r="AU852" i="7" a="1"/>
  <c r="AU852" i="7" s="1"/>
  <c r="AU836" i="7" a="1"/>
  <c r="AU836" i="7" s="1"/>
  <c r="AU816" i="7" a="1"/>
  <c r="AU816" i="7" s="1"/>
  <c r="AU801" i="7" a="1"/>
  <c r="AU801" i="7" s="1"/>
  <c r="AU780" i="7" a="1"/>
  <c r="AU780" i="7" s="1"/>
  <c r="AU764" i="7" a="1"/>
  <c r="AU764" i="7" s="1"/>
  <c r="AU746" i="7" a="1"/>
  <c r="AU746" i="7" s="1"/>
  <c r="AU729" i="7" a="1"/>
  <c r="AU729" i="7" s="1"/>
  <c r="AU709" i="7" a="1"/>
  <c r="AU709" i="7" s="1"/>
  <c r="AU689" i="7" a="1"/>
  <c r="AU689" i="7" s="1"/>
  <c r="AU674" i="7" a="1"/>
  <c r="AU674" i="7" s="1"/>
  <c r="AU656" i="7" a="1"/>
  <c r="AU656" i="7" s="1"/>
  <c r="AU636" i="7" a="1"/>
  <c r="AU636" i="7" s="1"/>
  <c r="AU619" i="7" a="1"/>
  <c r="AU619" i="7" s="1"/>
  <c r="AU602" i="7" a="1"/>
  <c r="AU602" i="7" s="1"/>
  <c r="AU586" i="7" a="1"/>
  <c r="AU586" i="7" s="1"/>
  <c r="AU567" i="7" a="1"/>
  <c r="AU567" i="7" s="1"/>
  <c r="AU546" i="7" a="1"/>
  <c r="AU546" i="7" s="1"/>
  <c r="AU530" i="7" a="1"/>
  <c r="AU530" i="7" s="1"/>
  <c r="AU515" i="7" a="1"/>
  <c r="AU515" i="7" s="1"/>
  <c r="AU491" i="7" a="1"/>
  <c r="AU491" i="7" s="1"/>
  <c r="AU475" i="7" a="1"/>
  <c r="AU475" i="7" s="1"/>
  <c r="AU459" i="7" a="1"/>
  <c r="AU459" i="7" s="1"/>
  <c r="AU444" i="7" a="1"/>
  <c r="AU444" i="7" s="1"/>
  <c r="AU417" i="7" a="1"/>
  <c r="AU417" i="7" s="1"/>
  <c r="AU401" i="7" a="1"/>
  <c r="AU401" i="7" s="1"/>
  <c r="AU385" i="7" a="1"/>
  <c r="AU385" i="7" s="1"/>
  <c r="AU372" i="7" a="1"/>
  <c r="AU372" i="7" s="1"/>
  <c r="AU343" i="7" a="1"/>
  <c r="AU343" i="7" s="1"/>
  <c r="AU327" i="7" a="1"/>
  <c r="AU327" i="7" s="1"/>
  <c r="AU312" i="7" a="1"/>
  <c r="AU312" i="7" s="1"/>
  <c r="AU294" i="7" a="1"/>
  <c r="AU294" i="7" s="1"/>
  <c r="AU2094" i="7" a="1"/>
  <c r="AU2094" i="7" s="1"/>
  <c r="AU2075" i="7" a="1"/>
  <c r="AU2075" i="7" s="1"/>
  <c r="AU2053" i="7" a="1"/>
  <c r="AU2053" i="7" s="1"/>
  <c r="AU2038" i="7" a="1"/>
  <c r="AU2038" i="7" s="1"/>
  <c r="AU2023" i="7" a="1"/>
  <c r="AU2023" i="7" s="1"/>
  <c r="AU2003" i="7" a="1"/>
  <c r="AU2003" i="7" s="1"/>
  <c r="AU1982" i="7" a="1"/>
  <c r="AU1982" i="7" s="1"/>
  <c r="AU1967" i="7" a="1"/>
  <c r="AU1967" i="7" s="1"/>
  <c r="AU1951" i="7" a="1"/>
  <c r="AU1951" i="7" s="1"/>
  <c r="AU1928" i="7" a="1"/>
  <c r="AU1928" i="7" s="1"/>
  <c r="AU1909" i="7" a="1"/>
  <c r="AU1909" i="7" s="1"/>
  <c r="AU1894" i="7" a="1"/>
  <c r="AU1894" i="7" s="1"/>
  <c r="AU1879" i="7" a="1"/>
  <c r="AU1879" i="7" s="1"/>
  <c r="AU1855" i="7" a="1"/>
  <c r="AU1855" i="7" s="1"/>
  <c r="AU1837" i="7" a="1"/>
  <c r="AU1837" i="7" s="1"/>
  <c r="AU1822" i="7" a="1"/>
  <c r="AU1822" i="7" s="1"/>
  <c r="AU1804" i="7" a="1"/>
  <c r="AU1804" i="7" s="1"/>
  <c r="AU1783" i="7" a="1"/>
  <c r="AU1783" i="7" s="1"/>
  <c r="AU1766" i="7" a="1"/>
  <c r="AU1766" i="7" s="1"/>
  <c r="AU1749" i="7" a="1"/>
  <c r="AU1749" i="7" s="1"/>
  <c r="AU1727" i="7" a="1"/>
  <c r="AU1727" i="7" s="1"/>
  <c r="AU1711" i="7" a="1"/>
  <c r="AU1711" i="7" s="1"/>
  <c r="AU1693" i="7" a="1"/>
  <c r="AU1693" i="7" s="1"/>
  <c r="AU1677" i="7" a="1"/>
  <c r="AU1677" i="7" s="1"/>
  <c r="AU1656" i="7" a="1"/>
  <c r="AU1656" i="7" s="1"/>
  <c r="AU1638" i="7" a="1"/>
  <c r="AU1638" i="7" s="1"/>
  <c r="AU1622" i="7" a="1"/>
  <c r="AU1622" i="7" s="1"/>
  <c r="AU1606" i="7" a="1"/>
  <c r="AU1606" i="7" s="1"/>
  <c r="AU1582" i="7" a="1"/>
  <c r="AU1582" i="7" s="1"/>
  <c r="AU1565" i="7" a="1"/>
  <c r="AU1565" i="7" s="1"/>
  <c r="AU1548" i="7" a="1"/>
  <c r="AU1548" i="7" s="1"/>
  <c r="AU1533" i="7" a="1"/>
  <c r="AU1533" i="7" s="1"/>
  <c r="AU1511" i="7" a="1"/>
  <c r="AU1511" i="7" s="1"/>
  <c r="AU1490" i="7" a="1"/>
  <c r="AU1490" i="7" s="1"/>
  <c r="AU1473" i="7" a="1"/>
  <c r="AU1473" i="7" s="1"/>
  <c r="AU1456" i="7" a="1"/>
  <c r="AU1456" i="7" s="1"/>
  <c r="AU1439" i="7" a="1"/>
  <c r="AU1439" i="7" s="1"/>
  <c r="AU1417" i="7" a="1"/>
  <c r="AU1417" i="7" s="1"/>
  <c r="AU1402" i="7" a="1"/>
  <c r="AU1402" i="7" s="1"/>
  <c r="AU1386" i="7" a="1"/>
  <c r="AU1386" i="7" s="1"/>
  <c r="AU1368" i="7" a="1"/>
  <c r="AU1368" i="7" s="1"/>
  <c r="AU1347" i="7" a="1"/>
  <c r="AU1347" i="7" s="1"/>
  <c r="AU1331" i="7" a="1"/>
  <c r="AU1331" i="7" s="1"/>
  <c r="AU1314" i="7" a="1"/>
  <c r="AU1314" i="7" s="1"/>
  <c r="AU1297" i="7" a="1"/>
  <c r="AU1297" i="7" s="1"/>
  <c r="AU1276" i="7" a="1"/>
  <c r="AU1276" i="7" s="1"/>
  <c r="AU1261" i="7" a="1"/>
  <c r="AU1261" i="7" s="1"/>
  <c r="AU1246" i="7" a="1"/>
  <c r="AU1246" i="7" s="1"/>
  <c r="AU1229" i="7" a="1"/>
  <c r="AU1229" i="7" s="1"/>
  <c r="AU1211" i="7" a="1"/>
  <c r="AU1211" i="7" s="1"/>
  <c r="AU1194" i="7" a="1"/>
  <c r="AU1194" i="7" s="1"/>
  <c r="AU1175" i="7" a="1"/>
  <c r="AU1175" i="7" s="1"/>
  <c r="AU1159" i="7" a="1"/>
  <c r="AU1159" i="7" s="1"/>
  <c r="AU1142" i="7" a="1"/>
  <c r="AU1142" i="7" s="1"/>
  <c r="AU1125" i="7" a="1"/>
  <c r="AU1125" i="7" s="1"/>
  <c r="AU1106" i="7" a="1"/>
  <c r="AU1106" i="7" s="1"/>
  <c r="AU1088" i="7" a="1"/>
  <c r="AU1088" i="7" s="1"/>
  <c r="AU1072" i="7" a="1"/>
  <c r="AU1072" i="7" s="1"/>
  <c r="AU1056" i="7" a="1"/>
  <c r="AU1056" i="7" s="1"/>
  <c r="AU1037" i="7" a="1"/>
  <c r="AU1037" i="7" s="1"/>
  <c r="AU1018" i="7" a="1"/>
  <c r="AU1018" i="7" s="1"/>
  <c r="AU990" i="7" a="1"/>
  <c r="AU990" i="7" s="1"/>
  <c r="AU974" i="7" a="1"/>
  <c r="AU974" i="7" s="1"/>
  <c r="AU957" i="7" a="1"/>
  <c r="AU957" i="7" s="1"/>
  <c r="AU927" i="7" a="1"/>
  <c r="AU927" i="7" s="1"/>
  <c r="AU908" i="7" a="1"/>
  <c r="AU908" i="7" s="1"/>
  <c r="AU891" i="7" a="1"/>
  <c r="AU891" i="7" s="1"/>
  <c r="AU874" i="7" a="1"/>
  <c r="AU874" i="7" s="1"/>
  <c r="AU854" i="7" a="1"/>
  <c r="AU854" i="7" s="1"/>
  <c r="AU835" i="7" a="1"/>
  <c r="AU835" i="7" s="1"/>
  <c r="AU817" i="7" a="1"/>
  <c r="AU817" i="7" s="1"/>
  <c r="AU799" i="7" a="1"/>
  <c r="AU799" i="7" s="1"/>
  <c r="AU781" i="7" a="1"/>
  <c r="AU781" i="7" s="1"/>
  <c r="AU763" i="7" a="1"/>
  <c r="AU763" i="7" s="1"/>
  <c r="AU745" i="7" a="1"/>
  <c r="AU745" i="7" s="1"/>
  <c r="AU728" i="7" a="1"/>
  <c r="AU728" i="7" s="1"/>
  <c r="AU710" i="7" a="1"/>
  <c r="AU710" i="7" s="1"/>
  <c r="AU690" i="7" a="1"/>
  <c r="AU690" i="7" s="1"/>
  <c r="AU673" i="7" a="1"/>
  <c r="AU673" i="7" s="1"/>
  <c r="AU657" i="7" a="1"/>
  <c r="AU657" i="7" s="1"/>
  <c r="AU637" i="7" a="1"/>
  <c r="AU637" i="7" s="1"/>
  <c r="AU617" i="7" a="1"/>
  <c r="AU617" i="7" s="1"/>
  <c r="AU604" i="7" a="1"/>
  <c r="AU604" i="7" s="1"/>
  <c r="AU588" i="7" a="1"/>
  <c r="AU588" i="7" s="1"/>
  <c r="AU569" i="7" a="1"/>
  <c r="AU569" i="7" s="1"/>
  <c r="AU547" i="7" a="1"/>
  <c r="AU547" i="7" s="1"/>
  <c r="AU531" i="7" a="1"/>
  <c r="AU531" i="7" s="1"/>
  <c r="AU514" i="7" a="1"/>
  <c r="AU514" i="7" s="1"/>
  <c r="AU492" i="7" a="1"/>
  <c r="AU492" i="7" s="1"/>
  <c r="AU473" i="7" a="1"/>
  <c r="AU473" i="7" s="1"/>
  <c r="AU458" i="7" a="1"/>
  <c r="AU458" i="7" s="1"/>
  <c r="AU442" i="7" a="1"/>
  <c r="AU442" i="7" s="1"/>
  <c r="AU419" i="7" a="1"/>
  <c r="AU419" i="7" s="1"/>
  <c r="AU402" i="7" a="1"/>
  <c r="AU402" i="7" s="1"/>
  <c r="AU386" i="7" a="1"/>
  <c r="AU386" i="7" s="1"/>
  <c r="AU371" i="7" a="1"/>
  <c r="AU371" i="7" s="1"/>
  <c r="AU346" i="7" a="1"/>
  <c r="AU346" i="7" s="1"/>
  <c r="AU330" i="7" a="1"/>
  <c r="AU330" i="7" s="1"/>
  <c r="AU313" i="7" a="1"/>
  <c r="AU313" i="7" s="1"/>
  <c r="AU295" i="7" a="1"/>
  <c r="AU295" i="7" s="1"/>
  <c r="AU2100" i="7" a="1"/>
  <c r="AU2100" i="7" s="1"/>
  <c r="AU2084" i="7" a="1"/>
  <c r="AU2084" i="7" s="1"/>
  <c r="AU2070" i="7" a="1"/>
  <c r="AU2070" i="7" s="1"/>
  <c r="AU2059" i="7" a="1"/>
  <c r="AU2059" i="7" s="1"/>
  <c r="AU2042" i="7" a="1"/>
  <c r="AU2042" i="7" s="1"/>
  <c r="AU2026" i="7" a="1"/>
  <c r="AU2026" i="7" s="1"/>
  <c r="AU2011" i="7" a="1"/>
  <c r="AU2011" i="7" s="1"/>
  <c r="AU1996" i="7" a="1"/>
  <c r="AU1996" i="7" s="1"/>
  <c r="AU1985" i="7" a="1"/>
  <c r="AU1985" i="7" s="1"/>
  <c r="AU1969" i="7" a="1"/>
  <c r="AU1969" i="7" s="1"/>
  <c r="AU1954" i="7" a="1"/>
  <c r="AU1954" i="7" s="1"/>
  <c r="AU1939" i="7" a="1"/>
  <c r="AU1939" i="7" s="1"/>
  <c r="AU1924" i="7" a="1"/>
  <c r="AU1924" i="7" s="1"/>
  <c r="AU1912" i="7" a="1"/>
  <c r="AU1912" i="7" s="1"/>
  <c r="AU1898" i="7" a="1"/>
  <c r="AU1898" i="7" s="1"/>
  <c r="AU1882" i="7" a="1"/>
  <c r="AU1882" i="7" s="1"/>
  <c r="AU1867" i="7" a="1"/>
  <c r="AU1867" i="7" s="1"/>
  <c r="AU1851" i="7" a="1"/>
  <c r="AU1851" i="7" s="1"/>
  <c r="AU1839" i="7" a="1"/>
  <c r="AU1839" i="7" s="1"/>
  <c r="AU1824" i="7" a="1"/>
  <c r="AU1824" i="7" s="1"/>
  <c r="AU1810" i="7" a="1"/>
  <c r="AU1810" i="7" s="1"/>
  <c r="AU1795" i="7" a="1"/>
  <c r="AU1795" i="7" s="1"/>
  <c r="AU1779" i="7" a="1"/>
  <c r="AU1779" i="7" s="1"/>
  <c r="AU1767" i="7" a="1"/>
  <c r="AU1767" i="7" s="1"/>
  <c r="AU1753" i="7" a="1"/>
  <c r="AU1753" i="7" s="1"/>
  <c r="AU1738" i="7" a="1"/>
  <c r="AU1738" i="7" s="1"/>
  <c r="AU1722" i="7" a="1"/>
  <c r="AU1722" i="7" s="1"/>
  <c r="AU1708" i="7" a="1"/>
  <c r="AU1708" i="7" s="1"/>
  <c r="AU1695" i="7" a="1"/>
  <c r="AU1695" i="7" s="1"/>
  <c r="AU1681" i="7" a="1"/>
  <c r="AU1681" i="7" s="1"/>
  <c r="AU1666" i="7" a="1"/>
  <c r="AU1666" i="7" s="1"/>
  <c r="AU1652" i="7" a="1"/>
  <c r="AU1652" i="7" s="1"/>
  <c r="AU1635" i="7" a="1"/>
  <c r="AU1635" i="7" s="1"/>
  <c r="AU1624" i="7" a="1"/>
  <c r="AU1624" i="7" s="1"/>
  <c r="AU1609" i="7" a="1"/>
  <c r="AU1609" i="7" s="1"/>
  <c r="AU1594" i="7" a="1"/>
  <c r="AU1594" i="7" s="1"/>
  <c r="AU1579" i="7" a="1"/>
  <c r="AU1579" i="7" s="1"/>
  <c r="AU1562" i="7" a="1"/>
  <c r="AU1562" i="7" s="1"/>
  <c r="AU1550" i="7" a="1"/>
  <c r="AU1550" i="7" s="1"/>
  <c r="AU1535" i="7" a="1"/>
  <c r="AU1535" i="7" s="1"/>
  <c r="AU1521" i="7" a="1"/>
  <c r="AU1521" i="7" s="1"/>
  <c r="AU1505" i="7" a="1"/>
  <c r="AU1505" i="7" s="1"/>
  <c r="AU1494" i="7" a="1"/>
  <c r="AU1494" i="7" s="1"/>
  <c r="AU1479" i="7" a="1"/>
  <c r="AU1479" i="7" s="1"/>
  <c r="AU1464" i="7" a="1"/>
  <c r="AU1464" i="7" s="1"/>
  <c r="AU1449" i="7" a="1"/>
  <c r="AU1449" i="7" s="1"/>
  <c r="AU1434" i="7" a="1"/>
  <c r="AU1434" i="7" s="1"/>
  <c r="AU1418" i="7" a="1"/>
  <c r="AU1418" i="7" s="1"/>
  <c r="AU1408" i="7" a="1"/>
  <c r="AU1408" i="7" s="1"/>
  <c r="AU1394" i="7" a="1"/>
  <c r="AU1394" i="7" s="1"/>
  <c r="AU1379" i="7" a="1"/>
  <c r="AU1379" i="7" s="1"/>
  <c r="AU1362" i="7" a="1"/>
  <c r="AU1362" i="7" s="1"/>
  <c r="AU1352" i="7" a="1"/>
  <c r="AU1352" i="7" s="1"/>
  <c r="AU1337" i="7" a="1"/>
  <c r="AU1337" i="7" s="1"/>
  <c r="AU1322" i="7" a="1"/>
  <c r="AU1322" i="7" s="1"/>
  <c r="AU1306" i="7" a="1"/>
  <c r="AU1306" i="7" s="1"/>
  <c r="AU1293" i="7" a="1"/>
  <c r="AU1293" i="7" s="1"/>
  <c r="AU1280" i="7" a="1"/>
  <c r="AU1280" i="7" s="1"/>
  <c r="AU1266" i="7" a="1"/>
  <c r="AU1266" i="7" s="1"/>
  <c r="AU1249" i="7" a="1"/>
  <c r="AU1249" i="7" s="1"/>
  <c r="AU1233" i="7" a="1"/>
  <c r="AU1233" i="7" s="1"/>
  <c r="AU1218" i="7" a="1"/>
  <c r="AU1218" i="7" s="1"/>
  <c r="AU1204" i="7" a="1"/>
  <c r="AU1204" i="7" s="1"/>
  <c r="AU1190" i="7" a="1"/>
  <c r="AU1190" i="7" s="1"/>
  <c r="AU1177" i="7" a="1"/>
  <c r="AU1177" i="7" s="1"/>
  <c r="AU1162" i="7" a="1"/>
  <c r="AU1162" i="7" s="1"/>
  <c r="AU1147" i="7" a="1"/>
  <c r="AU1147" i="7" s="1"/>
  <c r="AU1132" i="7" a="1"/>
  <c r="AU1132" i="7" s="1"/>
  <c r="AU1118" i="7" a="1"/>
  <c r="AU1118" i="7" s="1"/>
  <c r="AU1103" i="7" a="1"/>
  <c r="AU1103" i="7" s="1"/>
  <c r="AU1090" i="7" a="1"/>
  <c r="AU1090" i="7" s="1"/>
  <c r="AU1075" i="7" a="1"/>
  <c r="AU1075" i="7" s="1"/>
  <c r="AU1060" i="7" a="1"/>
  <c r="AU1060" i="7" s="1"/>
  <c r="AU1046" i="7" a="1"/>
  <c r="AU1046" i="7" s="1"/>
  <c r="AU1031" i="7" a="1"/>
  <c r="AU1031" i="7" s="1"/>
  <c r="AU1017" i="7" a="1"/>
  <c r="AU1017" i="7" s="1"/>
  <c r="AU1003" i="7" a="1"/>
  <c r="AU1003" i="7" s="1"/>
  <c r="AU988" i="7" a="1"/>
  <c r="AU988" i="7" s="1"/>
  <c r="AU975" i="7" a="1"/>
  <c r="AU975" i="7" s="1"/>
  <c r="AU963" i="7" a="1"/>
  <c r="AU963" i="7" s="1"/>
  <c r="AU948" i="7" a="1"/>
  <c r="AU948" i="7" s="1"/>
  <c r="AU933" i="7" a="1"/>
  <c r="AU933" i="7" s="1"/>
  <c r="AU920" i="7" a="1"/>
  <c r="AU920" i="7" s="1"/>
  <c r="AU904" i="7" a="1"/>
  <c r="AU904" i="7" s="1"/>
  <c r="AU893" i="7" a="1"/>
  <c r="AU893" i="7" s="1"/>
  <c r="AU877" i="7" a="1"/>
  <c r="AU877" i="7" s="1"/>
  <c r="AU862" i="7" a="1"/>
  <c r="AU862" i="7" s="1"/>
  <c r="AU847" i="7" a="1"/>
  <c r="AU847" i="7" s="1"/>
  <c r="AU832" i="7" a="1"/>
  <c r="AU832" i="7" s="1"/>
  <c r="AU822" i="7" a="1"/>
  <c r="AU822" i="7" s="1"/>
  <c r="AU806" i="7" a="1"/>
  <c r="AU806" i="7" s="1"/>
  <c r="AU792" i="7" a="1"/>
  <c r="AU792" i="7" s="1"/>
  <c r="AU775" i="7" a="1"/>
  <c r="AU775" i="7" s="1"/>
  <c r="AU761" i="7" a="1"/>
  <c r="AU761" i="7" s="1"/>
  <c r="AU749" i="7" a="1"/>
  <c r="AU749" i="7" s="1"/>
  <c r="AU734" i="7" a="1"/>
  <c r="AU734" i="7" s="1"/>
  <c r="AU718" i="7" a="1"/>
  <c r="AU718" i="7" s="1"/>
  <c r="AU703" i="7" a="1"/>
  <c r="AU703" i="7" s="1"/>
  <c r="AU691" i="7" a="1"/>
  <c r="AU691" i="7" s="1"/>
  <c r="AU676" i="7" a="1"/>
  <c r="AU676" i="7" s="1"/>
  <c r="AU661" i="7" a="1"/>
  <c r="AU661" i="7" s="1"/>
  <c r="AU647" i="7" a="1"/>
  <c r="AU647" i="7" s="1"/>
  <c r="AU632" i="7" a="1"/>
  <c r="AU632" i="7" s="1"/>
  <c r="AU621" i="7" a="1"/>
  <c r="AU621" i="7" s="1"/>
  <c r="AU605" i="7" a="1"/>
  <c r="AU605" i="7" s="1"/>
  <c r="AU591" i="7" a="1"/>
  <c r="AU591" i="7" s="1"/>
  <c r="AU576" i="7" a="1"/>
  <c r="AU576" i="7" s="1"/>
  <c r="AU562" i="7" a="1"/>
  <c r="AU562" i="7" s="1"/>
  <c r="AU550" i="7" a="1"/>
  <c r="AU550" i="7" s="1"/>
  <c r="AU535" i="7" a="1"/>
  <c r="AU535" i="7" s="1"/>
  <c r="AU520" i="7" a="1"/>
  <c r="AU520" i="7" s="1"/>
  <c r="AU505" i="7" a="1"/>
  <c r="AU505" i="7" s="1"/>
  <c r="AU489" i="7" a="1"/>
  <c r="AU489" i="7" s="1"/>
  <c r="AU479" i="7" a="1"/>
  <c r="AU479" i="7" s="1"/>
  <c r="AU464" i="7" a="1"/>
  <c r="AU464" i="7" s="1"/>
  <c r="AU451" i="7" a="1"/>
  <c r="AU451" i="7" s="1"/>
  <c r="AU435" i="7" a="1"/>
  <c r="AU435" i="7" s="1"/>
  <c r="AU423" i="7" a="1"/>
  <c r="AU423" i="7" s="1"/>
  <c r="AU411" i="7" a="1"/>
  <c r="AU411" i="7" s="1"/>
  <c r="AU395" i="7" a="1"/>
  <c r="AU395" i="7" s="1"/>
  <c r="AU380" i="7" a="1"/>
  <c r="AU380" i="7" s="1"/>
  <c r="AU366" i="7" a="1"/>
  <c r="AU366" i="7" s="1"/>
  <c r="AU351" i="7" a="1"/>
  <c r="AU351" i="7" s="1"/>
  <c r="AU336" i="7" a="1"/>
  <c r="AU336" i="7" s="1"/>
  <c r="AU319" i="7" a="1"/>
  <c r="AU319" i="7" s="1"/>
  <c r="AU309" i="7" a="1"/>
  <c r="AU309" i="7" s="1"/>
  <c r="AU290" i="7" a="1"/>
  <c r="AU290" i="7" s="1"/>
  <c r="AU345" i="7" a="1"/>
  <c r="AU345" i="7" s="1"/>
  <c r="AU328" i="7" a="1"/>
  <c r="AU328" i="7" s="1"/>
  <c r="AU314" i="7" a="1"/>
  <c r="AU314" i="7" s="1"/>
  <c r="AU297" i="7" a="1"/>
  <c r="AU297" i="7" s="1"/>
  <c r="AU2098" i="7" a="1"/>
  <c r="AU2098" i="7" s="1"/>
  <c r="AU2083" i="7" a="1"/>
  <c r="AU2083" i="7" s="1"/>
  <c r="AU2067" i="7" a="1"/>
  <c r="AU2067" i="7" s="1"/>
  <c r="AU2055" i="7" a="1"/>
  <c r="AU2055" i="7" s="1"/>
  <c r="AU2040" i="7" a="1"/>
  <c r="AU2040" i="7" s="1"/>
  <c r="AU2025" i="7" a="1"/>
  <c r="AU2025" i="7" s="1"/>
  <c r="AU2010" i="7" a="1"/>
  <c r="AU2010" i="7" s="1"/>
  <c r="AU1995" i="7" a="1"/>
  <c r="AU1995" i="7" s="1"/>
  <c r="AU1983" i="7" a="1"/>
  <c r="AU1983" i="7" s="1"/>
  <c r="AU1970" i="7" a="1"/>
  <c r="AU1970" i="7" s="1"/>
  <c r="AU1955" i="7" a="1"/>
  <c r="AU1955" i="7" s="1"/>
  <c r="AU1940" i="7" a="1"/>
  <c r="AU1940" i="7" s="1"/>
  <c r="AU1925" i="7" a="1"/>
  <c r="AU1925" i="7" s="1"/>
  <c r="AU1913" i="7" a="1"/>
  <c r="AU1913" i="7" s="1"/>
  <c r="AU1897" i="7" a="1"/>
  <c r="AU1897" i="7" s="1"/>
  <c r="AU1883" i="7" a="1"/>
  <c r="AU1883" i="7" s="1"/>
  <c r="AU1868" i="7" a="1"/>
  <c r="AU1868" i="7" s="1"/>
  <c r="AU1853" i="7" a="1"/>
  <c r="AU1853" i="7" s="1"/>
  <c r="AU1841" i="7" a="1"/>
  <c r="AU1841" i="7" s="1"/>
  <c r="AU1826" i="7" a="1"/>
  <c r="AU1826" i="7" s="1"/>
  <c r="AU1811" i="7" a="1"/>
  <c r="AU1811" i="7" s="1"/>
  <c r="AU1796" i="7" a="1"/>
  <c r="AU1796" i="7" s="1"/>
  <c r="AU1780" i="7" a="1"/>
  <c r="AU1780" i="7" s="1"/>
  <c r="AU1769" i="7" a="1"/>
  <c r="AU1769" i="7" s="1"/>
  <c r="AU1754" i="7" a="1"/>
  <c r="AU1754" i="7" s="1"/>
  <c r="AU1739" i="7" a="1"/>
  <c r="AU1739" i="7" s="1"/>
  <c r="AU1724" i="7" a="1"/>
  <c r="AU1724" i="7" s="1"/>
  <c r="AU1709" i="7" a="1"/>
  <c r="AU1709" i="7" s="1"/>
  <c r="AU1697" i="7" a="1"/>
  <c r="AU1697" i="7" s="1"/>
  <c r="AU1682" i="7" a="1"/>
  <c r="AU1682" i="7" s="1"/>
  <c r="AU1667" i="7" a="1"/>
  <c r="AU1667" i="7" s="1"/>
  <c r="AU1651" i="7" a="1"/>
  <c r="AU1651" i="7" s="1"/>
  <c r="AU1639" i="7" a="1"/>
  <c r="AU1639" i="7" s="1"/>
  <c r="AU1625" i="7" a="1"/>
  <c r="AU1625" i="7" s="1"/>
  <c r="AU1610" i="7" a="1"/>
  <c r="AU1610" i="7" s="1"/>
  <c r="AU1595" i="7" a="1"/>
  <c r="AU1595" i="7" s="1"/>
  <c r="AU1580" i="7" a="1"/>
  <c r="AU1580" i="7" s="1"/>
  <c r="AU1569" i="7" a="1"/>
  <c r="AU1569" i="7" s="1"/>
  <c r="AU1554" i="7" a="1"/>
  <c r="AU1554" i="7" s="1"/>
  <c r="AU1539" i="7" a="1"/>
  <c r="AU1539" i="7" s="1"/>
  <c r="AU1524" i="7" a="1"/>
  <c r="AU1524" i="7" s="1"/>
  <c r="AU1509" i="7" a="1"/>
  <c r="AU1509" i="7" s="1"/>
  <c r="AU1497" i="7" a="1"/>
  <c r="AU1497" i="7" s="1"/>
  <c r="AU1482" i="7" a="1"/>
  <c r="AU1482" i="7" s="1"/>
  <c r="AU1467" i="7" a="1"/>
  <c r="AU1467" i="7" s="1"/>
  <c r="AU1452" i="7" a="1"/>
  <c r="AU1452" i="7" s="1"/>
  <c r="AU1437" i="7" a="1"/>
  <c r="AU1437" i="7" s="1"/>
  <c r="AU1424" i="7" a="1"/>
  <c r="AU1424" i="7" s="1"/>
  <c r="AU1410" i="7" a="1"/>
  <c r="AU1410" i="7" s="1"/>
  <c r="AU1396" i="7" a="1"/>
  <c r="AU1396" i="7" s="1"/>
  <c r="AU1381" i="7" a="1"/>
  <c r="AU1381" i="7" s="1"/>
  <c r="AU1369" i="7" a="1"/>
  <c r="AU1369" i="7" s="1"/>
  <c r="AU1354" i="7" a="1"/>
  <c r="AU1354" i="7" s="1"/>
  <c r="AU1339" i="7" a="1"/>
  <c r="AU1339" i="7" s="1"/>
  <c r="AU1324" i="7" a="1"/>
  <c r="AU1324" i="7" s="1"/>
  <c r="AU1309" i="7" a="1"/>
  <c r="AU1309" i="7" s="1"/>
  <c r="AU1295" i="7" a="1"/>
  <c r="AU1295" i="7" s="1"/>
  <c r="AU1282" i="7" a="1"/>
  <c r="AU1282" i="7" s="1"/>
  <c r="AU1267" i="7" a="1"/>
  <c r="AU1267" i="7" s="1"/>
  <c r="AU1252" i="7" a="1"/>
  <c r="AU1252" i="7" s="1"/>
  <c r="AU1237" i="7" a="1"/>
  <c r="AU1237" i="7" s="1"/>
  <c r="AU1222" i="7" a="1"/>
  <c r="AU1222" i="7" s="1"/>
  <c r="AU1208" i="7" a="1"/>
  <c r="AU1208" i="7" s="1"/>
  <c r="AU1193" i="7" a="1"/>
  <c r="AU1193" i="7" s="1"/>
  <c r="AU1180" i="7" a="1"/>
  <c r="AU1180" i="7" s="1"/>
  <c r="AU1165" i="7" a="1"/>
  <c r="AU1165" i="7" s="1"/>
  <c r="AU1150" i="7" a="1"/>
  <c r="AU1150" i="7" s="1"/>
  <c r="AU1136" i="7" a="1"/>
  <c r="AU1136" i="7" s="1"/>
  <c r="AU1120" i="7" a="1"/>
  <c r="AU1120" i="7" s="1"/>
  <c r="AU1107" i="7" a="1"/>
  <c r="AU1107" i="7" s="1"/>
  <c r="AU1092" i="7" a="1"/>
  <c r="AU1092" i="7" s="1"/>
  <c r="AU1077" i="7" a="1"/>
  <c r="AU1077" i="7" s="1"/>
  <c r="AU1062" i="7" a="1"/>
  <c r="AU1062" i="7" s="1"/>
  <c r="AU1048" i="7" a="1"/>
  <c r="AU1048" i="7" s="1"/>
  <c r="AU1033" i="7" a="1"/>
  <c r="AU1033" i="7" s="1"/>
  <c r="AU1020" i="7" a="1"/>
  <c r="AU1020" i="7" s="1"/>
  <c r="AU1005" i="7" a="1"/>
  <c r="AU1005" i="7" s="1"/>
  <c r="AU992" i="7" a="1"/>
  <c r="AU992" i="7" s="1"/>
  <c r="AU978" i="7" a="1"/>
  <c r="AU978" i="7" s="1"/>
  <c r="AU964" i="7" a="1"/>
  <c r="AU964" i="7" s="1"/>
  <c r="AU949" i="7" a="1"/>
  <c r="AU949" i="7" s="1"/>
  <c r="AU935" i="7" a="1"/>
  <c r="AU935" i="7" s="1"/>
  <c r="AU921" i="7" a="1"/>
  <c r="AU921" i="7" s="1"/>
  <c r="AU906" i="7" a="1"/>
  <c r="AU906" i="7" s="1"/>
  <c r="AU894" i="7" a="1"/>
  <c r="AU894" i="7" s="1"/>
  <c r="AU879" i="7" a="1"/>
  <c r="AU879" i="7" s="1"/>
  <c r="AU864" i="7" a="1"/>
  <c r="AU864" i="7" s="1"/>
  <c r="AU849" i="7" a="1"/>
  <c r="AU849" i="7" s="1"/>
  <c r="AU837" i="7" a="1"/>
  <c r="AU837" i="7" s="1"/>
  <c r="AU823" i="7" a="1"/>
  <c r="AU823" i="7" s="1"/>
  <c r="AU808" i="7" a="1"/>
  <c r="AU808" i="7" s="1"/>
  <c r="AU793" i="7" a="1"/>
  <c r="AU793" i="7" s="1"/>
  <c r="AU777" i="7" a="1"/>
  <c r="AU777" i="7" s="1"/>
  <c r="AU765" i="7" a="1"/>
  <c r="AU765" i="7" s="1"/>
  <c r="AU751" i="7" a="1"/>
  <c r="AU751" i="7" s="1"/>
  <c r="AU736" i="7" a="1"/>
  <c r="AU736" i="7" s="1"/>
  <c r="AU721" i="7" a="1"/>
  <c r="AU721" i="7" s="1"/>
  <c r="AU706" i="7" a="1"/>
  <c r="AU706" i="7" s="1"/>
  <c r="AU692" i="7" a="1"/>
  <c r="AU692" i="7" s="1"/>
  <c r="AU678" i="7" a="1"/>
  <c r="AU678" i="7" s="1"/>
  <c r="AU663" i="7" a="1"/>
  <c r="AU663" i="7" s="1"/>
  <c r="AU648" i="7" a="1"/>
  <c r="AU648" i="7" s="1"/>
  <c r="AU633" i="7" a="1"/>
  <c r="AU633" i="7" s="1"/>
  <c r="AU622" i="7" a="1"/>
  <c r="AU622" i="7" s="1"/>
  <c r="AU607" i="7" a="1"/>
  <c r="AU607" i="7" s="1"/>
  <c r="AU592" i="7" a="1"/>
  <c r="AU592" i="7" s="1"/>
  <c r="AU577" i="7" a="1"/>
  <c r="AU577" i="7" s="1"/>
  <c r="AU565" i="7" a="1"/>
  <c r="AU565" i="7" s="1"/>
  <c r="AU555" i="7" a="1"/>
  <c r="AU555" i="7" s="1"/>
  <c r="AU540" i="7" a="1"/>
  <c r="AU540" i="7" s="1"/>
  <c r="AU522" i="7" a="1"/>
  <c r="AU522" i="7" s="1"/>
  <c r="AU507" i="7" a="1"/>
  <c r="AU507" i="7" s="1"/>
  <c r="AU494" i="7" a="1"/>
  <c r="AU494" i="7" s="1"/>
  <c r="AU483" i="7" a="1"/>
  <c r="AU483" i="7" s="1"/>
  <c r="AU468" i="7" a="1"/>
  <c r="AU468" i="7" s="1"/>
  <c r="AU454" i="7" a="1"/>
  <c r="AU454" i="7" s="1"/>
  <c r="AU440" i="7" a="1"/>
  <c r="AU440" i="7" s="1"/>
  <c r="AU424" i="7" a="1"/>
  <c r="AU424" i="7" s="1"/>
  <c r="AU409" i="7" a="1"/>
  <c r="AU409" i="7" s="1"/>
  <c r="AU394" i="7" a="1"/>
  <c r="AU394" i="7" s="1"/>
  <c r="AU379" i="7" a="1"/>
  <c r="AU379" i="7" s="1"/>
  <c r="AU362" i="7" a="1"/>
  <c r="AU362" i="7" s="1"/>
  <c r="AU350" i="7" a="1"/>
  <c r="AU350" i="7" s="1"/>
  <c r="AU334" i="7" a="1"/>
  <c r="AU334" i="7" s="1"/>
  <c r="AU318" i="7" a="1"/>
  <c r="AU318" i="7" s="1"/>
  <c r="AU302" i="7" a="1"/>
  <c r="AU302" i="7" s="1"/>
  <c r="AU284" i="7" a="1"/>
  <c r="AU284" i="7" s="1"/>
  <c r="AU2096" i="7" a="1"/>
  <c r="AU2096" i="7" s="1"/>
  <c r="AU2081" i="7" a="1"/>
  <c r="AU2081" i="7" s="1"/>
  <c r="AU2066" i="7" a="1"/>
  <c r="AU2066" i="7" s="1"/>
  <c r="AU2049" i="7" a="1"/>
  <c r="AU2049" i="7" s="1"/>
  <c r="AU2034" i="7" a="1"/>
  <c r="AU2034" i="7" s="1"/>
  <c r="AU2019" i="7" a="1"/>
  <c r="AU2019" i="7" s="1"/>
  <c r="AU2007" i="7" a="1"/>
  <c r="AU2007" i="7" s="1"/>
  <c r="AU1992" i="7" a="1"/>
  <c r="AU1992" i="7" s="1"/>
  <c r="AU1977" i="7" a="1"/>
  <c r="AU1977" i="7" s="1"/>
  <c r="AU1962" i="7" a="1"/>
  <c r="AU1962" i="7" s="1"/>
  <c r="AU1947" i="7" a="1"/>
  <c r="AU1947" i="7" s="1"/>
  <c r="AU1935" i="7" a="1"/>
  <c r="AU1935" i="7" s="1"/>
  <c r="AU1920" i="7" a="1"/>
  <c r="AU1920" i="7" s="1"/>
  <c r="AU1903" i="7" a="1"/>
  <c r="AU1903" i="7" s="1"/>
  <c r="AU1888" i="7" a="1"/>
  <c r="AU1888" i="7" s="1"/>
  <c r="AU1873" i="7" a="1"/>
  <c r="AU1873" i="7" s="1"/>
  <c r="AU1859" i="7" a="1"/>
  <c r="AU1859" i="7" s="1"/>
  <c r="AU1844" i="7" a="1"/>
  <c r="AU1844" i="7" s="1"/>
  <c r="AU1829" i="7" a="1"/>
  <c r="AU1829" i="7" s="1"/>
  <c r="AU1814" i="7" a="1"/>
  <c r="AU1814" i="7" s="1"/>
  <c r="AU1799" i="7" a="1"/>
  <c r="AU1799" i="7" s="1"/>
  <c r="AU1785" i="7" a="1"/>
  <c r="AU1785" i="7" s="1"/>
  <c r="AU1770" i="7" a="1"/>
  <c r="AU1770" i="7" s="1"/>
  <c r="AU1755" i="7" a="1"/>
  <c r="AU1755" i="7" s="1"/>
  <c r="AU1742" i="7" a="1"/>
  <c r="AU1742" i="7" s="1"/>
  <c r="AU1725" i="7" a="1"/>
  <c r="AU1725" i="7" s="1"/>
  <c r="AU1710" i="7" a="1"/>
  <c r="AU1710" i="7" s="1"/>
  <c r="AU1698" i="7" a="1"/>
  <c r="AU1698" i="7" s="1"/>
  <c r="AU1683" i="7" a="1"/>
  <c r="AU1683" i="7" s="1"/>
  <c r="AU1668" i="7" a="1"/>
  <c r="AU1668" i="7" s="1"/>
  <c r="AU1653" i="7" a="1"/>
  <c r="AU1653" i="7" s="1"/>
  <c r="AU1641" i="7" a="1"/>
  <c r="AU1641" i="7" s="1"/>
  <c r="AU1626" i="7" a="1"/>
  <c r="AU1626" i="7" s="1"/>
  <c r="AU1611" i="7" a="1"/>
  <c r="AU1611" i="7" s="1"/>
  <c r="AU1596" i="7" a="1"/>
  <c r="AU1596" i="7" s="1"/>
  <c r="AU1584" i="7" a="1"/>
  <c r="AU1584" i="7" s="1"/>
  <c r="AU1572" i="7" a="1"/>
  <c r="AU1572" i="7" s="1"/>
  <c r="AU1558" i="7" a="1"/>
  <c r="AU1558" i="7" s="1"/>
  <c r="AU1543" i="7" a="1"/>
  <c r="AU1543" i="7" s="1"/>
  <c r="AU1529" i="7" a="1"/>
  <c r="AU1529" i="7" s="1"/>
  <c r="AU1519" i="7" a="1"/>
  <c r="AU1519" i="7" s="1"/>
  <c r="AU1504" i="7" a="1"/>
  <c r="AU1504" i="7" s="1"/>
  <c r="AU1489" i="7" a="1"/>
  <c r="AU1489" i="7" s="1"/>
  <c r="AU1476" i="7" a="1"/>
  <c r="AU1476" i="7" s="1"/>
  <c r="AU1462" i="7" a="1"/>
  <c r="AU1462" i="7" s="1"/>
  <c r="AU1447" i="7" a="1"/>
  <c r="AU1447" i="7" s="1"/>
  <c r="AU1432" i="7" a="1"/>
  <c r="AU1432" i="7" s="1"/>
  <c r="AU1423" i="7" a="1"/>
  <c r="AU1423" i="7" s="1"/>
  <c r="AU1389" i="7" a="1"/>
  <c r="AU1389" i="7" s="1"/>
  <c r="AU1374" i="7" a="1"/>
  <c r="AU1374" i="7" s="1"/>
  <c r="AU1360" i="7" a="1"/>
  <c r="AU1360" i="7" s="1"/>
  <c r="AU1345" i="7" a="1"/>
  <c r="AU1345" i="7" s="1"/>
  <c r="AU1332" i="7" a="1"/>
  <c r="AU1332" i="7" s="1"/>
  <c r="AU1318" i="7" a="1"/>
  <c r="AU1318" i="7" s="1"/>
  <c r="AU1303" i="7" a="1"/>
  <c r="AU1303" i="7" s="1"/>
  <c r="AU1287" i="7" a="1"/>
  <c r="AU1287" i="7" s="1"/>
  <c r="AU1273" i="7" a="1"/>
  <c r="AU1273" i="7" s="1"/>
  <c r="AU1257" i="7" a="1"/>
  <c r="AU1257" i="7" s="1"/>
  <c r="AU1243" i="7" a="1"/>
  <c r="AU1243" i="7" s="1"/>
  <c r="AU1231" i="7" a="1"/>
  <c r="AU1231" i="7" s="1"/>
  <c r="AU1216" i="7" a="1"/>
  <c r="AU1216" i="7" s="1"/>
  <c r="AU1200" i="7" a="1"/>
  <c r="AU1200" i="7" s="1"/>
  <c r="AU1185" i="7" a="1"/>
  <c r="AU1185" i="7" s="1"/>
  <c r="AU1172" i="7" a="1"/>
  <c r="AU1172" i="7" s="1"/>
  <c r="AU1156" i="7" a="1"/>
  <c r="AU1156" i="7" s="1"/>
  <c r="AU1143" i="7" a="1"/>
  <c r="AU1143" i="7" s="1"/>
  <c r="AU1129" i="7" a="1"/>
  <c r="AU1129" i="7" s="1"/>
  <c r="AU1113" i="7" a="1"/>
  <c r="AU1113" i="7" s="1"/>
  <c r="AU1098" i="7" a="1"/>
  <c r="AU1098" i="7" s="1"/>
  <c r="AU1084" i="7" a="1"/>
  <c r="AU1084" i="7" s="1"/>
  <c r="AU1070" i="7" a="1"/>
  <c r="AU1070" i="7" s="1"/>
  <c r="AU1053" i="7" a="1"/>
  <c r="AU1053" i="7" s="1"/>
  <c r="AU1041" i="7" a="1"/>
  <c r="AU1041" i="7" s="1"/>
  <c r="AU1025" i="7" a="1"/>
  <c r="AU1025" i="7" s="1"/>
  <c r="AU1010" i="7" a="1"/>
  <c r="AU1010" i="7" s="1"/>
  <c r="AU997" i="7" a="1"/>
  <c r="AU997" i="7" s="1"/>
  <c r="AU983" i="7" a="1"/>
  <c r="AU983" i="7" s="1"/>
  <c r="AU968" i="7" a="1"/>
  <c r="AU968" i="7" s="1"/>
  <c r="AU953" i="7" a="1"/>
  <c r="AU953" i="7" s="1"/>
  <c r="AU940" i="7" a="1"/>
  <c r="AU940" i="7" s="1"/>
  <c r="AU925" i="7" a="1"/>
  <c r="AU925" i="7" s="1"/>
  <c r="AU912" i="7" a="1"/>
  <c r="AU912" i="7" s="1"/>
  <c r="AU897" i="7" a="1"/>
  <c r="AU897" i="7" s="1"/>
  <c r="AU882" i="7" a="1"/>
  <c r="AU882" i="7" s="1"/>
  <c r="AU867" i="7" a="1"/>
  <c r="AU867" i="7" s="1"/>
  <c r="AU856" i="7" a="1"/>
  <c r="AU856" i="7" s="1"/>
  <c r="AU841" i="7" a="1"/>
  <c r="AU841" i="7" s="1"/>
  <c r="AU826" i="7" a="1"/>
  <c r="AU826" i="7" s="1"/>
  <c r="AU814" i="7" a="1"/>
  <c r="AU814" i="7" s="1"/>
  <c r="AU802" i="7" a="1"/>
  <c r="AU802" i="7" s="1"/>
  <c r="AU787" i="7" a="1"/>
  <c r="AU787" i="7" s="1"/>
  <c r="AU772" i="7" a="1"/>
  <c r="AU772" i="7" s="1"/>
  <c r="AU758" i="7" a="1"/>
  <c r="AU758" i="7" s="1"/>
  <c r="AU744" i="7" a="1"/>
  <c r="AU744" i="7" s="1"/>
  <c r="AU731" i="7" a="1"/>
  <c r="AU731" i="7" s="1"/>
  <c r="AU717" i="7" a="1"/>
  <c r="AU717" i="7" s="1"/>
  <c r="AU701" i="7" a="1"/>
  <c r="AU701" i="7" s="1"/>
  <c r="AU687" i="7" a="1"/>
  <c r="AU687" i="7" s="1"/>
  <c r="AU671" i="7" a="1"/>
  <c r="AU671" i="7" s="1"/>
  <c r="AU658" i="7" a="1"/>
  <c r="AU658" i="7" s="1"/>
  <c r="AU643" i="7" a="1"/>
  <c r="AU643" i="7" s="1"/>
  <c r="AU611" i="7" a="1"/>
  <c r="AU611" i="7" s="1"/>
  <c r="AU595" i="7" a="1"/>
  <c r="AU595" i="7" s="1"/>
  <c r="AU579" i="7" a="1"/>
  <c r="AU579" i="7" s="1"/>
  <c r="AU566" i="7" a="1"/>
  <c r="AU566" i="7" s="1"/>
  <c r="AU553" i="7" a="1"/>
  <c r="AU553" i="7" s="1"/>
  <c r="AU539" i="7" a="1"/>
  <c r="AU539" i="7" s="1"/>
  <c r="AU525" i="7" a="1"/>
  <c r="AU525" i="7" s="1"/>
  <c r="AU510" i="7" a="1"/>
  <c r="AU510" i="7" s="1"/>
  <c r="AU496" i="7" a="1"/>
  <c r="AU496" i="7" s="1"/>
  <c r="AU480" i="7" a="1"/>
  <c r="AU480" i="7" s="1"/>
  <c r="AU463" i="7" a="1"/>
  <c r="AU463" i="7" s="1"/>
  <c r="AU447" i="7" a="1"/>
  <c r="AU447" i="7" s="1"/>
  <c r="AU432" i="7" a="1"/>
  <c r="AU432" i="7" s="1"/>
  <c r="AU416" i="7" a="1"/>
  <c r="AU416" i="7" s="1"/>
  <c r="AU405" i="7" a="1"/>
  <c r="AU405" i="7" s="1"/>
  <c r="AU390" i="7" a="1"/>
  <c r="AU390" i="7" s="1"/>
  <c r="AU375" i="7" a="1"/>
  <c r="AU375" i="7" s="1"/>
  <c r="AU360" i="7" a="1"/>
  <c r="AU360" i="7" s="1"/>
  <c r="AU347" i="7" a="1"/>
  <c r="AU347" i="7" s="1"/>
  <c r="AU331" i="7" a="1"/>
  <c r="AU331" i="7" s="1"/>
  <c r="AU315" i="7" a="1"/>
  <c r="AU315" i="7" s="1"/>
  <c r="AU300" i="7" a="1"/>
  <c r="AU300" i="7" s="1"/>
  <c r="AU283" i="7" a="1"/>
  <c r="AU283" i="7" s="1"/>
  <c r="AU2090" i="7" a="1"/>
  <c r="AU2090" i="7" s="1"/>
  <c r="AU2079" i="7" a="1"/>
  <c r="AU2079" i="7" s="1"/>
  <c r="AU2064" i="7" a="1"/>
  <c r="AU2064" i="7" s="1"/>
  <c r="AU2050" i="7" a="1"/>
  <c r="AU2050" i="7" s="1"/>
  <c r="AU2035" i="7" a="1"/>
  <c r="AU2035" i="7" s="1"/>
  <c r="AU2020" i="7" a="1"/>
  <c r="AU2020" i="7" s="1"/>
  <c r="AU2009" i="7" a="1"/>
  <c r="AU2009" i="7" s="1"/>
  <c r="AU1994" i="7" a="1"/>
  <c r="AU1994" i="7" s="1"/>
  <c r="AU1979" i="7" a="1"/>
  <c r="AU1979" i="7" s="1"/>
  <c r="AU1963" i="7" a="1"/>
  <c r="AU1963" i="7" s="1"/>
  <c r="AU1949" i="7" a="1"/>
  <c r="AU1949" i="7" s="1"/>
  <c r="AU1936" i="7" a="1"/>
  <c r="AU1936" i="7" s="1"/>
  <c r="AU1921" i="7" a="1"/>
  <c r="AU1921" i="7" s="1"/>
  <c r="AU1907" i="7" a="1"/>
  <c r="AU1907" i="7" s="1"/>
  <c r="AU1892" i="7" a="1"/>
  <c r="AU1892" i="7" s="1"/>
  <c r="AU1876" i="7" a="1"/>
  <c r="AU1876" i="7" s="1"/>
  <c r="AU1864" i="7" a="1"/>
  <c r="AU1864" i="7" s="1"/>
  <c r="AU1850" i="7" a="1"/>
  <c r="AU1850" i="7" s="1"/>
  <c r="AU1834" i="7" a="1"/>
  <c r="AU1834" i="7" s="1"/>
  <c r="AU1818" i="7" a="1"/>
  <c r="AU1818" i="7" s="1"/>
  <c r="AU1806" i="7" a="1"/>
  <c r="AU1806" i="7" s="1"/>
  <c r="AU1791" i="7" a="1"/>
  <c r="AU1791" i="7" s="1"/>
  <c r="AU1776" i="7" a="1"/>
  <c r="AU1776" i="7" s="1"/>
  <c r="AU1761" i="7" a="1"/>
  <c r="AU1761" i="7" s="1"/>
  <c r="AU1746" i="7" a="1"/>
  <c r="AU1746" i="7" s="1"/>
  <c r="AU1733" i="7" a="1"/>
  <c r="AU1733" i="7" s="1"/>
  <c r="AU1719" i="7" a="1"/>
  <c r="AU1719" i="7" s="1"/>
  <c r="AU1701" i="7" a="1"/>
  <c r="AU1701" i="7" s="1"/>
  <c r="AU1687" i="7" a="1"/>
  <c r="AU1687" i="7" s="1"/>
  <c r="AU1671" i="7" a="1"/>
  <c r="AU1671" i="7" s="1"/>
  <c r="AU1658" i="7" a="1"/>
  <c r="AU1658" i="7" s="1"/>
  <c r="AU1644" i="7" a="1"/>
  <c r="AU1644" i="7" s="1"/>
  <c r="AU1629" i="7" a="1"/>
  <c r="AU1629" i="7" s="1"/>
  <c r="AU1614" i="7" a="1"/>
  <c r="AU1614" i="7" s="1"/>
  <c r="AU1599" i="7" a="1"/>
  <c r="AU1599" i="7" s="1"/>
  <c r="AU1588" i="7" a="1"/>
  <c r="AU1588" i="7" s="1"/>
  <c r="AU1573" i="7" a="1"/>
  <c r="AU1573" i="7" s="1"/>
  <c r="AU1556" i="7" a="1"/>
  <c r="AU1556" i="7" s="1"/>
  <c r="AU1541" i="7" a="1"/>
  <c r="AU1541" i="7" s="1"/>
  <c r="AU1527" i="7" a="1"/>
  <c r="AU1527" i="7" s="1"/>
  <c r="AU1515" i="7" a="1"/>
  <c r="AU1515" i="7" s="1"/>
  <c r="AU1500" i="7" a="1"/>
  <c r="AU1500" i="7" s="1"/>
  <c r="AU1485" i="7" a="1"/>
  <c r="AU1485" i="7" s="1"/>
  <c r="AU1470" i="7" a="1"/>
  <c r="AU1470" i="7" s="1"/>
  <c r="AU1459" i="7" a="1"/>
  <c r="AU1459" i="7" s="1"/>
  <c r="AU1445" i="7" a="1"/>
  <c r="AU1445" i="7" s="1"/>
  <c r="AU1430" i="7" a="1"/>
  <c r="AU1430" i="7" s="1"/>
  <c r="AU1415" i="7" a="1"/>
  <c r="AU1415" i="7" s="1"/>
  <c r="AU1403" i="7" a="1"/>
  <c r="AU1403" i="7" s="1"/>
  <c r="AU1390" i="7" a="1"/>
  <c r="AU1390" i="7" s="1"/>
  <c r="AU1375" i="7" a="1"/>
  <c r="AU1375" i="7" s="1"/>
  <c r="AU1359" i="7" a="1"/>
  <c r="AU1359" i="7" s="1"/>
  <c r="AU1344" i="7" a="1"/>
  <c r="AU1344" i="7" s="1"/>
  <c r="AU1333" i="7" a="1"/>
  <c r="AU1333" i="7" s="1"/>
  <c r="AU1317" i="7" a="1"/>
  <c r="AU1317" i="7" s="1"/>
  <c r="AU1302" i="7" a="1"/>
  <c r="AU1302" i="7" s="1"/>
  <c r="AU1288" i="7" a="1"/>
  <c r="AU1288" i="7" s="1"/>
  <c r="AU1272" i="7" a="1"/>
  <c r="AU1272" i="7" s="1"/>
  <c r="AU1258" i="7" a="1"/>
  <c r="AU1258" i="7" s="1"/>
  <c r="AU1244" i="7" a="1"/>
  <c r="AU1244" i="7" s="1"/>
  <c r="AU1230" i="7" a="1"/>
  <c r="AU1230" i="7" s="1"/>
  <c r="AU1215" i="7" a="1"/>
  <c r="AU1215" i="7" s="1"/>
  <c r="AU1201" i="7" a="1"/>
  <c r="AU1201" i="7" s="1"/>
  <c r="AU1186" i="7" a="1"/>
  <c r="AU1186" i="7" s="1"/>
  <c r="AU1171" i="7" a="1"/>
  <c r="AU1171" i="7" s="1"/>
  <c r="AU1157" i="7" a="1"/>
  <c r="AU1157" i="7" s="1"/>
  <c r="AU1144" i="7" a="1"/>
  <c r="AU1144" i="7" s="1"/>
  <c r="AU1128" i="7" a="1"/>
  <c r="AU1128" i="7" s="1"/>
  <c r="AU1114" i="7" a="1"/>
  <c r="AU1114" i="7" s="1"/>
  <c r="AU1100" i="7" a="1"/>
  <c r="AU1100" i="7" s="1"/>
  <c r="AU1085" i="7" a="1"/>
  <c r="AU1085" i="7" s="1"/>
  <c r="AU1069" i="7" a="1"/>
  <c r="AU1069" i="7" s="1"/>
  <c r="AU1054" i="7" a="1"/>
  <c r="AU1054" i="7" s="1"/>
  <c r="AU1040" i="7" a="1"/>
  <c r="AU1040" i="7" s="1"/>
  <c r="AU1026" i="7" a="1"/>
  <c r="AU1026" i="7" s="1"/>
  <c r="AU1011" i="7" a="1"/>
  <c r="AU1011" i="7" s="1"/>
  <c r="AU999" i="7" a="1"/>
  <c r="AU999" i="7" s="1"/>
  <c r="AU979" i="7" a="1"/>
  <c r="AU979" i="7" s="1"/>
  <c r="AU960" i="7" a="1"/>
  <c r="AU960" i="7" s="1"/>
  <c r="AU941" i="7" a="1"/>
  <c r="AU941" i="7" s="1"/>
  <c r="AU929" i="7" a="1"/>
  <c r="AU929" i="7" s="1"/>
  <c r="AU918" i="7" a="1"/>
  <c r="AU918" i="7" s="1"/>
  <c r="AU899" i="7" a="1"/>
  <c r="AU899" i="7" s="1"/>
  <c r="AU884" i="7" a="1"/>
  <c r="AU884" i="7" s="1"/>
  <c r="AU869" i="7" a="1"/>
  <c r="AU869" i="7" s="1"/>
  <c r="AU860" i="7" a="1"/>
  <c r="AU860" i="7" s="1"/>
  <c r="AU845" i="7" a="1"/>
  <c r="AU845" i="7" s="1"/>
  <c r="AU830" i="7" a="1"/>
  <c r="AU830" i="7" s="1"/>
  <c r="AU818" i="7" a="1"/>
  <c r="AU818" i="7" s="1"/>
  <c r="AU805" i="7" a="1"/>
  <c r="AU805" i="7" s="1"/>
  <c r="AU790" i="7" a="1"/>
  <c r="AU790" i="7" s="1"/>
  <c r="AU778" i="7" a="1"/>
  <c r="AU778" i="7" s="1"/>
  <c r="AU766" i="7" a="1"/>
  <c r="AU766" i="7" s="1"/>
  <c r="AU743" i="7" a="1"/>
  <c r="AU743" i="7" s="1"/>
  <c r="AU732" i="7" a="1"/>
  <c r="AU732" i="7" s="1"/>
  <c r="AU716" i="7" a="1"/>
  <c r="AU716" i="7" s="1"/>
  <c r="AU702" i="7" a="1"/>
  <c r="AU702" i="7" s="1"/>
  <c r="AU686" i="7" a="1"/>
  <c r="AU686" i="7" s="1"/>
  <c r="AU672" i="7" a="1"/>
  <c r="AU672" i="7" s="1"/>
  <c r="AU659" i="7" a="1"/>
  <c r="AU659" i="7" s="1"/>
  <c r="AU644" i="7" a="1"/>
  <c r="AU644" i="7" s="1"/>
  <c r="AU629" i="7" a="1"/>
  <c r="AU629" i="7" s="1"/>
  <c r="AU615" i="7" a="1"/>
  <c r="AU615" i="7" s="1"/>
  <c r="AU599" i="7" a="1"/>
  <c r="AU599" i="7" s="1"/>
  <c r="AU585" i="7" a="1"/>
  <c r="AU585" i="7" s="1"/>
  <c r="AU572" i="7" a="1"/>
  <c r="AU572" i="7" s="1"/>
  <c r="AU557" i="7" a="1"/>
  <c r="AU557" i="7" s="1"/>
  <c r="AU542" i="7" a="1"/>
  <c r="AU542" i="7" s="1"/>
  <c r="AU527" i="7" a="1"/>
  <c r="AU527" i="7" s="1"/>
  <c r="AU511" i="7" a="1"/>
  <c r="AU511" i="7" s="1"/>
  <c r="AU500" i="7" a="1"/>
  <c r="AU500" i="7" s="1"/>
  <c r="AU485" i="7" a="1"/>
  <c r="AU485" i="7" s="1"/>
  <c r="AU469" i="7" a="1"/>
  <c r="AU469" i="7" s="1"/>
  <c r="AU455" i="7" a="1"/>
  <c r="AU455" i="7" s="1"/>
  <c r="AU439" i="7" a="1"/>
  <c r="AU439" i="7" s="1"/>
  <c r="AU428" i="7" a="1"/>
  <c r="AU428" i="7" s="1"/>
  <c r="AU413" i="7" a="1"/>
  <c r="AU413" i="7" s="1"/>
  <c r="AU398" i="7" a="1"/>
  <c r="AU398" i="7" s="1"/>
  <c r="AU383" i="7" a="1"/>
  <c r="AU383" i="7" s="1"/>
  <c r="AU368" i="7" a="1"/>
  <c r="AU368" i="7" s="1"/>
  <c r="AU354" i="7" a="1"/>
  <c r="AU354" i="7" s="1"/>
  <c r="AU337" i="7" a="1"/>
  <c r="AU337" i="7" s="1"/>
  <c r="AU321" i="7" a="1"/>
  <c r="AU321" i="7" s="1"/>
  <c r="AU304" i="7" a="1"/>
  <c r="AU304" i="7" s="1"/>
  <c r="AU293" i="7" a="1"/>
  <c r="AU293" i="7" s="1"/>
  <c r="AU2101" i="7" a="1"/>
  <c r="AU2101" i="7" s="1"/>
  <c r="AU2086" i="7" a="1"/>
  <c r="AU2086" i="7" s="1"/>
  <c r="AU2072" i="7" a="1"/>
  <c r="AU2072" i="7" s="1"/>
  <c r="AU2060" i="7" a="1"/>
  <c r="AU2060" i="7" s="1"/>
  <c r="AU2045" i="7" a="1"/>
  <c r="AU2045" i="7" s="1"/>
  <c r="AU2031" i="7" a="1"/>
  <c r="AU2031" i="7" s="1"/>
  <c r="AU2015" i="7" a="1"/>
  <c r="AU2015" i="7" s="1"/>
  <c r="AU2000" i="7" a="1"/>
  <c r="AU2000" i="7" s="1"/>
  <c r="AU1989" i="7" a="1"/>
  <c r="AU1989" i="7" s="1"/>
  <c r="AU1971" i="7" a="1"/>
  <c r="AU1971" i="7" s="1"/>
  <c r="AU1956" i="7" a="1"/>
  <c r="AU1956" i="7" s="1"/>
  <c r="AU1941" i="7" a="1"/>
  <c r="AU1941" i="7" s="1"/>
  <c r="AU1931" i="7" a="1"/>
  <c r="AU1931" i="7" s="1"/>
  <c r="AU1917" i="7" a="1"/>
  <c r="AU1917" i="7" s="1"/>
  <c r="AU1901" i="7" a="1"/>
  <c r="AU1901" i="7" s="1"/>
  <c r="AU1886" i="7" a="1"/>
  <c r="AU1886" i="7" s="1"/>
  <c r="AU1872" i="7" a="1"/>
  <c r="AU1872" i="7" s="1"/>
  <c r="AU1860" i="7" a="1"/>
  <c r="AU1860" i="7" s="1"/>
  <c r="AU1845" i="7" a="1"/>
  <c r="AU1845" i="7" s="1"/>
  <c r="AU1831" i="7" a="1"/>
  <c r="AU1831" i="7" s="1"/>
  <c r="AU1816" i="7" a="1"/>
  <c r="AU1816" i="7" s="1"/>
  <c r="AU1801" i="7" a="1"/>
  <c r="AU1801" i="7" s="1"/>
  <c r="AU1789" i="7" a="1"/>
  <c r="AU1789" i="7" s="1"/>
  <c r="AU1773" i="7" a="1"/>
  <c r="AU1773" i="7" s="1"/>
  <c r="AU1759" i="7" a="1"/>
  <c r="AU1759" i="7" s="1"/>
  <c r="AU1744" i="7" a="1"/>
  <c r="AU1744" i="7" s="1"/>
  <c r="AU1726" i="7" a="1"/>
  <c r="AU1726" i="7" s="1"/>
  <c r="AU1714" i="7" a="1"/>
  <c r="AU1714" i="7" s="1"/>
  <c r="AU1700" i="7" a="1"/>
  <c r="AU1700" i="7" s="1"/>
  <c r="AU1685" i="7" a="1"/>
  <c r="AU1685" i="7" s="1"/>
  <c r="AU1670" i="7" a="1"/>
  <c r="AU1670" i="7" s="1"/>
  <c r="AU1654" i="7" a="1"/>
  <c r="AU1654" i="7" s="1"/>
  <c r="AU1643" i="7" a="1"/>
  <c r="AU1643" i="7" s="1"/>
  <c r="AU1627" i="7" a="1"/>
  <c r="AU1627" i="7" s="1"/>
  <c r="AU1613" i="7" a="1"/>
  <c r="AU1613" i="7" s="1"/>
  <c r="AU1597" i="7" a="1"/>
  <c r="AU1597" i="7" s="1"/>
  <c r="AU1585" i="7" a="1"/>
  <c r="AU1585" i="7" s="1"/>
  <c r="AU1570" i="7" a="1"/>
  <c r="AU1570" i="7" s="1"/>
  <c r="AU1555" i="7" a="1"/>
  <c r="AU1555" i="7" s="1"/>
  <c r="AU1542" i="7" a="1"/>
  <c r="AU1542" i="7" s="1"/>
  <c r="AU1525" i="7" a="1"/>
  <c r="AU1525" i="7" s="1"/>
  <c r="AU1513" i="7" a="1"/>
  <c r="AU1513" i="7" s="1"/>
  <c r="AU1499" i="7" a="1"/>
  <c r="AU1499" i="7" s="1"/>
  <c r="AU1484" i="7" a="1"/>
  <c r="AU1484" i="7" s="1"/>
  <c r="AU1468" i="7" a="1"/>
  <c r="AU1468" i="7" s="1"/>
  <c r="AU1454" i="7" a="1"/>
  <c r="AU1454" i="7" s="1"/>
  <c r="AU1440" i="7" a="1"/>
  <c r="AU1440" i="7" s="1"/>
  <c r="AU1427" i="7" a="1"/>
  <c r="AU1427" i="7" s="1"/>
  <c r="AU1411" i="7" a="1"/>
  <c r="AU1411" i="7" s="1"/>
  <c r="AU1397" i="7" a="1"/>
  <c r="AU1397" i="7" s="1"/>
  <c r="AU1383" i="7" a="1"/>
  <c r="AU1383" i="7" s="1"/>
  <c r="AU1370" i="7" a="1"/>
  <c r="AU1370" i="7" s="1"/>
  <c r="AU1355" i="7" a="1"/>
  <c r="AU1355" i="7" s="1"/>
  <c r="AU1341" i="7" a="1"/>
  <c r="AU1341" i="7" s="1"/>
  <c r="AU1326" i="7" a="1"/>
  <c r="AU1326" i="7" s="1"/>
  <c r="AU1311" i="7" a="1"/>
  <c r="AU1311" i="7" s="1"/>
  <c r="AU1298" i="7" a="1"/>
  <c r="AU1298" i="7" s="1"/>
  <c r="AU1284" i="7" a="1"/>
  <c r="AU1284" i="7" s="1"/>
  <c r="AU1269" i="7" a="1"/>
  <c r="AU1269" i="7" s="1"/>
  <c r="AU1253" i="7" a="1"/>
  <c r="AU1253" i="7" s="1"/>
  <c r="AU1238" i="7" a="1"/>
  <c r="AU1238" i="7" s="1"/>
  <c r="AU1224" i="7" a="1"/>
  <c r="AU1224" i="7" s="1"/>
  <c r="AU1210" i="7" a="1"/>
  <c r="AU1210" i="7" s="1"/>
  <c r="AU1196" i="7" a="1"/>
  <c r="AU1196" i="7" s="1"/>
  <c r="AU1182" i="7" a="1"/>
  <c r="AU1182" i="7" s="1"/>
  <c r="AU1167" i="7" a="1"/>
  <c r="AU1167" i="7" s="1"/>
  <c r="AU1152" i="7" a="1"/>
  <c r="AU1152" i="7" s="1"/>
  <c r="AU1137" i="7" a="1"/>
  <c r="AU1137" i="7" s="1"/>
  <c r="AU1123" i="7" a="1"/>
  <c r="AU1123" i="7" s="1"/>
  <c r="AU1108" i="7" a="1"/>
  <c r="AU1108" i="7" s="1"/>
  <c r="AU1093" i="7" a="1"/>
  <c r="AU1093" i="7" s="1"/>
  <c r="AU1079" i="7" a="1"/>
  <c r="AU1079" i="7" s="1"/>
  <c r="AU1065" i="7" a="1"/>
  <c r="AU1065" i="7" s="1"/>
  <c r="AU1050" i="7" a="1"/>
  <c r="AU1050" i="7" s="1"/>
  <c r="AU1034" i="7" a="1"/>
  <c r="AU1034" i="7" s="1"/>
  <c r="AU1022" i="7" a="1"/>
  <c r="AU1022" i="7" s="1"/>
  <c r="AU1007" i="7" a="1"/>
  <c r="AU1007" i="7" s="1"/>
  <c r="AU993" i="7" a="1"/>
  <c r="AU993" i="7" s="1"/>
  <c r="AU981" i="7" a="1"/>
  <c r="AU981" i="7" s="1"/>
  <c r="AU966" i="7" a="1"/>
  <c r="AU966" i="7" s="1"/>
  <c r="AU951" i="7" a="1"/>
  <c r="AU951" i="7" s="1"/>
  <c r="AU936" i="7" a="1"/>
  <c r="AU936" i="7" s="1"/>
  <c r="AU923" i="7" a="1"/>
  <c r="AU923" i="7" s="1"/>
  <c r="AU911" i="7" a="1"/>
  <c r="AU911" i="7" s="1"/>
  <c r="AU896" i="7" a="1"/>
  <c r="AU896" i="7" s="1"/>
  <c r="AU881" i="7" a="1"/>
  <c r="AU881" i="7" s="1"/>
  <c r="AU865" i="7" a="1"/>
  <c r="AU865" i="7" s="1"/>
  <c r="AU851" i="7" a="1"/>
  <c r="AU851" i="7" s="1"/>
  <c r="AU839" i="7" a="1"/>
  <c r="AU839" i="7" s="1"/>
  <c r="AU825" i="7" a="1"/>
  <c r="AU825" i="7" s="1"/>
  <c r="AU810" i="7" a="1"/>
  <c r="AU810" i="7" s="1"/>
  <c r="AU795" i="7" a="1"/>
  <c r="AU795" i="7" s="1"/>
  <c r="AU782" i="7" a="1"/>
  <c r="AU782" i="7" s="1"/>
  <c r="AU767" i="7" a="1"/>
  <c r="AU767" i="7" s="1"/>
  <c r="AU753" i="7" a="1"/>
  <c r="AU753" i="7" s="1"/>
  <c r="AU737" i="7" a="1"/>
  <c r="AU737" i="7" s="1"/>
  <c r="AU723" i="7" a="1"/>
  <c r="AU723" i="7" s="1"/>
  <c r="AU707" i="7" a="1"/>
  <c r="AU707" i="7" s="1"/>
  <c r="AU695" i="7" a="1"/>
  <c r="AU695" i="7" s="1"/>
  <c r="AU680" i="7" a="1"/>
  <c r="AU680" i="7" s="1"/>
  <c r="AU665" i="7" a="1"/>
  <c r="AU665" i="7" s="1"/>
  <c r="AU649" i="7" a="1"/>
  <c r="AU649" i="7" s="1"/>
  <c r="AU634" i="7" a="1"/>
  <c r="AU634" i="7" s="1"/>
  <c r="AU623" i="7" a="1"/>
  <c r="AU623" i="7" s="1"/>
  <c r="AU608" i="7" a="1"/>
  <c r="AU608" i="7" s="1"/>
  <c r="AU594" i="7" a="1"/>
  <c r="AU594" i="7" s="1"/>
  <c r="AU582" i="7" a="1"/>
  <c r="AU582" i="7" s="1"/>
  <c r="AU564" i="7" a="1"/>
  <c r="AU564" i="7" s="1"/>
  <c r="AU552" i="7" a="1"/>
  <c r="AU552" i="7" s="1"/>
  <c r="AU538" i="7" a="1"/>
  <c r="AU538" i="7" s="1"/>
  <c r="AU524" i="7" a="1"/>
  <c r="AU524" i="7" s="1"/>
  <c r="AU509" i="7" a="1"/>
  <c r="AU509" i="7" s="1"/>
  <c r="AU498" i="7" a="1"/>
  <c r="AU498" i="7" s="1"/>
  <c r="AU482" i="7" a="1"/>
  <c r="AU482" i="7" s="1"/>
  <c r="AU467" i="7" a="1"/>
  <c r="AU467" i="7" s="1"/>
  <c r="AU449" i="7" a="1"/>
  <c r="AU449" i="7" s="1"/>
  <c r="AU434" i="7" a="1"/>
  <c r="AU434" i="7" s="1"/>
  <c r="AU421" i="7" a="1"/>
  <c r="AU421" i="7" s="1"/>
  <c r="AU407" i="7" a="1"/>
  <c r="AU407" i="7" s="1"/>
  <c r="AU391" i="7" a="1"/>
  <c r="AU391" i="7" s="1"/>
  <c r="AU376" i="7" a="1"/>
  <c r="AU376" i="7" s="1"/>
  <c r="AU361" i="7" a="1"/>
  <c r="AU361" i="7" s="1"/>
  <c r="AU349" i="7" a="1"/>
  <c r="AU349" i="7" s="1"/>
  <c r="AU333" i="7" a="1"/>
  <c r="AU333" i="7" s="1"/>
  <c r="AU317" i="7" a="1"/>
  <c r="AU317" i="7" s="1"/>
  <c r="AU299" i="7" a="1"/>
  <c r="AU299" i="7" s="1"/>
  <c r="AU292" i="7" a="1"/>
  <c r="AU292" i="7" s="1"/>
  <c r="AU2091" i="7" a="1"/>
  <c r="AU2091" i="7" s="1"/>
  <c r="AU2080" i="7" a="1"/>
  <c r="AU2080" i="7" s="1"/>
  <c r="AU2065" i="7" a="1"/>
  <c r="AU2065" i="7" s="1"/>
  <c r="AU2051" i="7" a="1"/>
  <c r="AU2051" i="7" s="1"/>
  <c r="AU2036" i="7" a="1"/>
  <c r="AU2036" i="7" s="1"/>
  <c r="AU2021" i="7" a="1"/>
  <c r="AU2021" i="7" s="1"/>
  <c r="AU2008" i="7" a="1"/>
  <c r="AU2008" i="7" s="1"/>
  <c r="AU1993" i="7" a="1"/>
  <c r="AU1993" i="7" s="1"/>
  <c r="AU1978" i="7" a="1"/>
  <c r="AU1978" i="7" s="1"/>
  <c r="AU1964" i="7" a="1"/>
  <c r="AU1964" i="7" s="1"/>
  <c r="AU1948" i="7" a="1"/>
  <c r="AU1948" i="7" s="1"/>
  <c r="AU1937" i="7" a="1"/>
  <c r="AU1937" i="7" s="1"/>
  <c r="AU1922" i="7" a="1"/>
  <c r="AU1922" i="7" s="1"/>
  <c r="AU1906" i="7" a="1"/>
  <c r="AU1906" i="7" s="1"/>
  <c r="AU1891" i="7" a="1"/>
  <c r="AU1891" i="7" s="1"/>
  <c r="AU1880" i="7" a="1"/>
  <c r="AU1880" i="7" s="1"/>
  <c r="AU1865" i="7" a="1"/>
  <c r="AU1865" i="7" s="1"/>
  <c r="AU1849" i="7" a="1"/>
  <c r="AU1849" i="7" s="1"/>
  <c r="AU1835" i="7" a="1"/>
  <c r="AU1835" i="7" s="1"/>
  <c r="AU1817" i="7" a="1"/>
  <c r="AU1817" i="7" s="1"/>
  <c r="AU1805" i="7" a="1"/>
  <c r="AU1805" i="7" s="1"/>
  <c r="AU1790" i="7" a="1"/>
  <c r="AU1790" i="7" s="1"/>
  <c r="AU1775" i="7" a="1"/>
  <c r="AU1775" i="7" s="1"/>
  <c r="AU1760" i="7" a="1"/>
  <c r="AU1760" i="7" s="1"/>
  <c r="AU1745" i="7" a="1"/>
  <c r="AU1745" i="7" s="1"/>
  <c r="AU1732" i="7" a="1"/>
  <c r="AU1732" i="7" s="1"/>
  <c r="AU1717" i="7" a="1"/>
  <c r="AU1717" i="7" s="1"/>
  <c r="AU1702" i="7" a="1"/>
  <c r="AU1702" i="7" s="1"/>
  <c r="AU1686" i="7" a="1"/>
  <c r="AU1686" i="7" s="1"/>
  <c r="AU1672" i="7" a="1"/>
  <c r="AU1672" i="7" s="1"/>
  <c r="AU1659" i="7" a="1"/>
  <c r="AU1659" i="7" s="1"/>
  <c r="AU1646" i="7" a="1"/>
  <c r="AU1646" i="7" s="1"/>
  <c r="AU1630" i="7" a="1"/>
  <c r="AU1630" i="7" s="1"/>
  <c r="AU1615" i="7" a="1"/>
  <c r="AU1615" i="7" s="1"/>
  <c r="AU1600" i="7" a="1"/>
  <c r="AU1600" i="7" s="1"/>
  <c r="AU1587" i="7" a="1"/>
  <c r="AU1587" i="7" s="1"/>
  <c r="AU1574" i="7" a="1"/>
  <c r="AU1574" i="7" s="1"/>
  <c r="AU1559" i="7" a="1"/>
  <c r="AU1559" i="7" s="1"/>
  <c r="AU1544" i="7" a="1"/>
  <c r="AU1544" i="7" s="1"/>
  <c r="AU1528" i="7" a="1"/>
  <c r="AU1528" i="7" s="1"/>
  <c r="AU1518" i="7" a="1"/>
  <c r="AU1518" i="7" s="1"/>
  <c r="AU1503" i="7" a="1"/>
  <c r="AU1503" i="7" s="1"/>
  <c r="AU1488" i="7" a="1"/>
  <c r="AU1488" i="7" s="1"/>
  <c r="AU1474" i="7" a="1"/>
  <c r="AU1474" i="7" s="1"/>
  <c r="AU1461" i="7" a="1"/>
  <c r="AU1461" i="7" s="1"/>
  <c r="AU1446" i="7" a="1"/>
  <c r="AU1446" i="7" s="1"/>
  <c r="AU1431" i="7" a="1"/>
  <c r="AU1431" i="7" s="1"/>
  <c r="AU1422" i="7" a="1"/>
  <c r="AU1422" i="7" s="1"/>
  <c r="AU1409" i="7" a="1"/>
  <c r="AU1409" i="7" s="1"/>
  <c r="AU1395" i="7" a="1"/>
  <c r="AU1395" i="7" s="1"/>
  <c r="AU1380" i="7" a="1"/>
  <c r="AU1380" i="7" s="1"/>
  <c r="AU1365" i="7" a="1"/>
  <c r="AU1365" i="7" s="1"/>
  <c r="AU1353" i="7" a="1"/>
  <c r="AU1353" i="7" s="1"/>
  <c r="AU1338" i="7" a="1"/>
  <c r="AU1338" i="7" s="1"/>
  <c r="AU1323" i="7" a="1"/>
  <c r="AU1323" i="7" s="1"/>
  <c r="AU1308" i="7" a="1"/>
  <c r="AU1308" i="7" s="1"/>
  <c r="AU1291" i="7" a="1"/>
  <c r="AU1291" i="7" s="1"/>
  <c r="AU1281" i="7" a="1"/>
  <c r="AU1281" i="7" s="1"/>
  <c r="AU1264" i="7" a="1"/>
  <c r="AU1264" i="7" s="1"/>
  <c r="AU1247" i="7" a="1"/>
  <c r="AU1247" i="7" s="1"/>
  <c r="AU1232" i="7" a="1"/>
  <c r="AU1232" i="7" s="1"/>
  <c r="AU1217" i="7" a="1"/>
  <c r="AU1217" i="7" s="1"/>
  <c r="AU1203" i="7" a="1"/>
  <c r="AU1203" i="7" s="1"/>
  <c r="AU1188" i="7" a="1"/>
  <c r="AU1188" i="7" s="1"/>
  <c r="AU1173" i="7" a="1"/>
  <c r="AU1173" i="7" s="1"/>
  <c r="AU1160" i="7" a="1"/>
  <c r="AU1160" i="7" s="1"/>
  <c r="AU1145" i="7" a="1"/>
  <c r="AU1145" i="7" s="1"/>
  <c r="AU1130" i="7" a="1"/>
  <c r="AU1130" i="7" s="1"/>
  <c r="AU1116" i="7" a="1"/>
  <c r="AU1116" i="7" s="1"/>
  <c r="AU1101" i="7" a="1"/>
  <c r="AU1101" i="7" s="1"/>
  <c r="AU1086" i="7" a="1"/>
  <c r="AU1086" i="7" s="1"/>
  <c r="AU1073" i="7" a="1"/>
  <c r="AU1073" i="7" s="1"/>
  <c r="AU1059" i="7" a="1"/>
  <c r="AU1059" i="7" s="1"/>
  <c r="AU1044" i="7" a="1"/>
  <c r="AU1044" i="7" s="1"/>
  <c r="AU1030" i="7" a="1"/>
  <c r="AU1030" i="7" s="1"/>
  <c r="AU1015" i="7" a="1"/>
  <c r="AU1015" i="7" s="1"/>
  <c r="AU1002" i="7" a="1"/>
  <c r="AU1002" i="7" s="1"/>
  <c r="AU987" i="7" a="1"/>
  <c r="AU987" i="7" s="1"/>
  <c r="AU971" i="7" a="1"/>
  <c r="AU971" i="7" s="1"/>
  <c r="AU958" i="7" a="1"/>
  <c r="AU958" i="7" s="1"/>
  <c r="AU945" i="7" a="1"/>
  <c r="AU945" i="7" s="1"/>
  <c r="AU930" i="7" a="1"/>
  <c r="AU930" i="7" s="1"/>
  <c r="AU915" i="7" a="1"/>
  <c r="AU915" i="7" s="1"/>
  <c r="AU903" i="7" a="1"/>
  <c r="AU903" i="7" s="1"/>
  <c r="AU887" i="7" a="1"/>
  <c r="AU887" i="7" s="1"/>
  <c r="AU872" i="7" a="1"/>
  <c r="AU872" i="7" s="1"/>
  <c r="AU859" i="7" a="1"/>
  <c r="AU859" i="7" s="1"/>
  <c r="AU844" i="7" a="1"/>
  <c r="AU844" i="7" s="1"/>
  <c r="AU829" i="7" a="1"/>
  <c r="AU829" i="7" s="1"/>
  <c r="AU813" i="7" a="1"/>
  <c r="AU813" i="7" s="1"/>
  <c r="AU798" i="7" a="1"/>
  <c r="AU798" i="7" s="1"/>
  <c r="AU786" i="7" a="1"/>
  <c r="AU786" i="7" s="1"/>
  <c r="AU771" i="7" a="1"/>
  <c r="AU771" i="7" s="1"/>
  <c r="AU756" i="7" a="1"/>
  <c r="AU756" i="7" s="1"/>
  <c r="AU741" i="7" a="1"/>
  <c r="AU741" i="7" s="1"/>
  <c r="AU726" i="7" a="1"/>
  <c r="AU726" i="7" s="1"/>
  <c r="AU713" i="7" a="1"/>
  <c r="AU713" i="7" s="1"/>
  <c r="AU699" i="7" a="1"/>
  <c r="AU699" i="7" s="1"/>
  <c r="AU684" i="7" a="1"/>
  <c r="AU684" i="7" s="1"/>
  <c r="AU669" i="7" a="1"/>
  <c r="AU669" i="7" s="1"/>
  <c r="AU655" i="7" a="1"/>
  <c r="AU655" i="7" s="1"/>
  <c r="AU642" i="7" a="1"/>
  <c r="AU642" i="7" s="1"/>
  <c r="AU630" i="7" a="1"/>
  <c r="AU630" i="7" s="1"/>
  <c r="AU616" i="7" a="1"/>
  <c r="AU616" i="7" s="1"/>
  <c r="AU600" i="7" a="1"/>
  <c r="AU600" i="7" s="1"/>
  <c r="AU584" i="7" a="1"/>
  <c r="AU584" i="7" s="1"/>
  <c r="AU573" i="7" a="1"/>
  <c r="AU573" i="7" s="1"/>
  <c r="AU558" i="7" a="1"/>
  <c r="AU558" i="7" s="1"/>
  <c r="AU543" i="7" a="1"/>
  <c r="AU543" i="7" s="1"/>
  <c r="AU528" i="7" a="1"/>
  <c r="AU528" i="7" s="1"/>
  <c r="AU512" i="7" a="1"/>
  <c r="AU512" i="7" s="1"/>
  <c r="AU501" i="7" a="1"/>
  <c r="AU501" i="7" s="1"/>
  <c r="AU486" i="7" a="1"/>
  <c r="AU486" i="7" s="1"/>
  <c r="AU470" i="7" a="1"/>
  <c r="AU470" i="7" s="1"/>
  <c r="AU456" i="7" a="1"/>
  <c r="AU456" i="7" s="1"/>
  <c r="AU441" i="7" a="1"/>
  <c r="AU441" i="7" s="1"/>
  <c r="AU427" i="7" a="1"/>
  <c r="AU427" i="7" s="1"/>
  <c r="AU414" i="7" a="1"/>
  <c r="AU414" i="7" s="1"/>
  <c r="AU399" i="7" a="1"/>
  <c r="AU399" i="7" s="1"/>
  <c r="AU384" i="7" a="1"/>
  <c r="AU384" i="7" s="1"/>
  <c r="AU367" i="7" a="1"/>
  <c r="AU367" i="7" s="1"/>
  <c r="AU355" i="7" a="1"/>
  <c r="AU355" i="7" s="1"/>
  <c r="AU338" i="7" a="1"/>
  <c r="AU338" i="7" s="1"/>
  <c r="AU322" i="7" a="1"/>
  <c r="AU322" i="7" s="1"/>
  <c r="AU305" i="7" a="1"/>
  <c r="AU305" i="7" s="1"/>
  <c r="AU287" i="7" a="1"/>
  <c r="AU287" i="7" s="1"/>
  <c r="AU2088" i="7" a="1"/>
  <c r="AU2088" i="7" s="1"/>
  <c r="AU2077" i="7" a="1"/>
  <c r="AU2077" i="7" s="1"/>
  <c r="AU2063" i="7" a="1"/>
  <c r="AU2063" i="7" s="1"/>
  <c r="AU2048" i="7" a="1"/>
  <c r="AU2048" i="7" s="1"/>
  <c r="AU2033" i="7" a="1"/>
  <c r="AU2033" i="7" s="1"/>
  <c r="AU2017" i="7" a="1"/>
  <c r="AU2017" i="7" s="1"/>
  <c r="AU2006" i="7" a="1"/>
  <c r="AU2006" i="7" s="1"/>
  <c r="AU1990" i="7" a="1"/>
  <c r="AU1990" i="7" s="1"/>
  <c r="AU1976" i="7" a="1"/>
  <c r="AU1976" i="7" s="1"/>
  <c r="AU1961" i="7" a="1"/>
  <c r="AU1961" i="7" s="1"/>
  <c r="AU1944" i="7" a="1"/>
  <c r="AU1944" i="7" s="1"/>
  <c r="AU1929" i="7" a="1"/>
  <c r="AU1929" i="7" s="1"/>
  <c r="AU1915" i="7" a="1"/>
  <c r="AU1915" i="7" s="1"/>
  <c r="AU1900" i="7" a="1"/>
  <c r="AU1900" i="7" s="1"/>
  <c r="AU1885" i="7" a="1"/>
  <c r="AU1885" i="7" s="1"/>
  <c r="AU1870" i="7" a="1"/>
  <c r="AU1870" i="7" s="1"/>
  <c r="AU1858" i="7" a="1"/>
  <c r="AU1858" i="7" s="1"/>
  <c r="AU1843" i="7" a="1"/>
  <c r="AU1843" i="7" s="1"/>
  <c r="AU1828" i="7" a="1"/>
  <c r="AU1828" i="7" s="1"/>
  <c r="AU1812" i="7" a="1"/>
  <c r="AU1812" i="7" s="1"/>
  <c r="AU1797" i="7" a="1"/>
  <c r="AU1797" i="7" s="1"/>
  <c r="AU1786" i="7" a="1"/>
  <c r="AU1786" i="7" s="1"/>
  <c r="AU1771" i="7" a="1"/>
  <c r="AU1771" i="7" s="1"/>
  <c r="AU1756" i="7" a="1"/>
  <c r="AU1756" i="7" s="1"/>
  <c r="AU1741" i="7" a="1"/>
  <c r="AU1741" i="7" s="1"/>
  <c r="AU1730" i="7" a="1"/>
  <c r="AU1730" i="7" s="1"/>
  <c r="AU1716" i="7" a="1"/>
  <c r="AU1716" i="7" s="1"/>
  <c r="AU1703" i="7" a="1"/>
  <c r="AU1703" i="7" s="1"/>
  <c r="AU1689" i="7" a="1"/>
  <c r="AU1689" i="7" s="1"/>
  <c r="AU1674" i="7" a="1"/>
  <c r="AU1674" i="7" s="1"/>
  <c r="AU1660" i="7" a="1"/>
  <c r="AU1660" i="7" s="1"/>
  <c r="AU1645" i="7" a="1"/>
  <c r="AU1645" i="7" s="1"/>
  <c r="AU1631" i="7" a="1"/>
  <c r="AU1631" i="7" s="1"/>
  <c r="AU1617" i="7" a="1"/>
  <c r="AU1617" i="7" s="1"/>
  <c r="AU1602" i="7" a="1"/>
  <c r="AU1602" i="7" s="1"/>
  <c r="AU1590" i="7" a="1"/>
  <c r="AU1590" i="7" s="1"/>
  <c r="AU1576" i="7" a="1"/>
  <c r="AU1576" i="7" s="1"/>
  <c r="AU1561" i="7" a="1"/>
  <c r="AU1561" i="7" s="1"/>
  <c r="AU1546" i="7" a="1"/>
  <c r="AU1546" i="7" s="1"/>
  <c r="AU1531" i="7" a="1"/>
  <c r="AU1531" i="7" s="1"/>
  <c r="AU1517" i="7" a="1"/>
  <c r="AU1517" i="7" s="1"/>
  <c r="AU1502" i="7" a="1"/>
  <c r="AU1502" i="7" s="1"/>
  <c r="AU1487" i="7" a="1"/>
  <c r="AU1487" i="7" s="1"/>
  <c r="AU1472" i="7" a="1"/>
  <c r="AU1472" i="7" s="1"/>
  <c r="AU1457" i="7" a="1"/>
  <c r="AU1457" i="7" s="1"/>
  <c r="AU1444" i="7" a="1"/>
  <c r="AU1444" i="7" s="1"/>
  <c r="AU1429" i="7" a="1"/>
  <c r="AU1429" i="7" s="1"/>
  <c r="AU1413" i="7" a="1"/>
  <c r="AU1413" i="7" s="1"/>
  <c r="AU1400" i="7" a="1"/>
  <c r="AU1400" i="7" s="1"/>
  <c r="AU1388" i="7" a="1"/>
  <c r="AU1388" i="7" s="1"/>
  <c r="AU1373" i="7" a="1"/>
  <c r="AU1373" i="7" s="1"/>
  <c r="AU1358" i="7" a="1"/>
  <c r="AU1358" i="7" s="1"/>
  <c r="AU1343" i="7" a="1"/>
  <c r="AU1343" i="7" s="1"/>
  <c r="AU1328" i="7" a="1"/>
  <c r="AU1328" i="7" s="1"/>
  <c r="AU1316" i="7" a="1"/>
  <c r="AU1316" i="7" s="1"/>
  <c r="AU1301" i="7" a="1"/>
  <c r="AU1301" i="7" s="1"/>
  <c r="AU1286" i="7" a="1"/>
  <c r="AU1286" i="7" s="1"/>
  <c r="AU1271" i="7" a="1"/>
  <c r="AU1271" i="7" s="1"/>
  <c r="AU1256" i="7" a="1"/>
  <c r="AU1256" i="7" s="1"/>
  <c r="AU1241" i="7" a="1"/>
  <c r="AU1241" i="7" s="1"/>
  <c r="AU1227" i="7" a="1"/>
  <c r="AU1227" i="7" s="1"/>
  <c r="AU1214" i="7" a="1"/>
  <c r="AU1214" i="7" s="1"/>
  <c r="AU1199" i="7" a="1"/>
  <c r="AU1199" i="7" s="1"/>
  <c r="AU1184" i="7" a="1"/>
  <c r="AU1184" i="7" s="1"/>
  <c r="AU1169" i="7" a="1"/>
  <c r="AU1169" i="7" s="1"/>
  <c r="AU1155" i="7" a="1"/>
  <c r="AU1155" i="7" s="1"/>
  <c r="AU1139" i="7" a="1"/>
  <c r="AU1139" i="7" s="1"/>
  <c r="AU1127" i="7" a="1"/>
  <c r="AU1127" i="7" s="1"/>
  <c r="AU1112" i="7" a="1"/>
  <c r="AU1112" i="7" s="1"/>
  <c r="AU1097" i="7" a="1"/>
  <c r="AU1097" i="7" s="1"/>
  <c r="AU1081" i="7" a="1"/>
  <c r="AU1081" i="7" s="1"/>
  <c r="AU1067" i="7" a="1"/>
  <c r="AU1067" i="7" s="1"/>
  <c r="AU1052" i="7" a="1"/>
  <c r="AU1052" i="7" s="1"/>
  <c r="AU1039" i="7" a="1"/>
  <c r="AU1039" i="7" s="1"/>
  <c r="AU1023" i="7" a="1"/>
  <c r="AU1023" i="7" s="1"/>
  <c r="AU1009" i="7" a="1"/>
  <c r="AU1009" i="7" s="1"/>
  <c r="AU998" i="7" a="1"/>
  <c r="AU998" i="7" s="1"/>
  <c r="AU984" i="7" a="1"/>
  <c r="AU984" i="7" s="1"/>
  <c r="AU969" i="7" a="1"/>
  <c r="AU969" i="7" s="1"/>
  <c r="AU955" i="7" a="1"/>
  <c r="AU955" i="7" s="1"/>
  <c r="AU942" i="7" a="1"/>
  <c r="AU942" i="7" s="1"/>
  <c r="AU928" i="7" a="1"/>
  <c r="AU928" i="7" s="1"/>
  <c r="AU914" i="7" a="1"/>
  <c r="AU914" i="7" s="1"/>
  <c r="AU900" i="7" a="1"/>
  <c r="AU900" i="7" s="1"/>
  <c r="AU888" i="7" a="1"/>
  <c r="AU888" i="7" s="1"/>
  <c r="AU876" i="7" a="1"/>
  <c r="AU876" i="7" s="1"/>
  <c r="AU861" i="7" a="1"/>
  <c r="AU861" i="7" s="1"/>
  <c r="AU846" i="7" a="1"/>
  <c r="AU846" i="7" s="1"/>
  <c r="AU831" i="7" a="1"/>
  <c r="AU831" i="7" s="1"/>
  <c r="AU819" i="7" a="1"/>
  <c r="AU819" i="7" s="1"/>
  <c r="AU804" i="7" a="1"/>
  <c r="AU804" i="7" s="1"/>
  <c r="AU789" i="7" a="1"/>
  <c r="AU789" i="7" s="1"/>
  <c r="AU774" i="7" a="1"/>
  <c r="AU774" i="7" s="1"/>
  <c r="AU759" i="7" a="1"/>
  <c r="AU759" i="7" s="1"/>
  <c r="AU748" i="7" a="1"/>
  <c r="AU748" i="7" s="1"/>
  <c r="AU735" i="7" a="1"/>
  <c r="AU735" i="7" s="1"/>
  <c r="AU720" i="7" a="1"/>
  <c r="AU720" i="7" s="1"/>
  <c r="AU705" i="7" a="1"/>
  <c r="AU705" i="7" s="1"/>
  <c r="AU693" i="7" a="1"/>
  <c r="AU693" i="7" s="1"/>
  <c r="AU679" i="7" a="1"/>
  <c r="AU679" i="7" s="1"/>
  <c r="AU664" i="7" a="1"/>
  <c r="AU664" i="7" s="1"/>
  <c r="AU651" i="7" a="1"/>
  <c r="AU651" i="7" s="1"/>
  <c r="AU641" i="7" a="1"/>
  <c r="AU641" i="7" s="1"/>
  <c r="AU628" i="7" a="1"/>
  <c r="AU628" i="7" s="1"/>
  <c r="AU614" i="7" a="1"/>
  <c r="AU614" i="7" s="1"/>
  <c r="AU601" i="7" a="1"/>
  <c r="AU601" i="7" s="1"/>
  <c r="AU589" i="7" a="1"/>
  <c r="AU589" i="7" s="1"/>
  <c r="AU574" i="7" a="1"/>
  <c r="AU574" i="7" s="1"/>
  <c r="AU560" i="7" a="1"/>
  <c r="AU560" i="7" s="1"/>
  <c r="AU544" i="7" a="1"/>
  <c r="AU544" i="7" s="1"/>
  <c r="AU529" i="7" a="1"/>
  <c r="AU529" i="7" s="1"/>
  <c r="AU517" i="7" a="1"/>
  <c r="AU517" i="7" s="1"/>
  <c r="AU502" i="7" a="1"/>
  <c r="AU502" i="7" s="1"/>
  <c r="AU487" i="7" a="1"/>
  <c r="AU487" i="7" s="1"/>
  <c r="AU472" i="7" a="1"/>
  <c r="AU472" i="7" s="1"/>
  <c r="AU460" i="7" a="1"/>
  <c r="AU460" i="7" s="1"/>
  <c r="AU445" i="7" a="1"/>
  <c r="AU445" i="7" s="1"/>
  <c r="AU430" i="7" a="1"/>
  <c r="AU430" i="7" s="1"/>
  <c r="AU415" i="7" a="1"/>
  <c r="AU415" i="7" s="1"/>
  <c r="AU403" i="7" a="1"/>
  <c r="AU403" i="7" s="1"/>
  <c r="AU388" i="7" a="1"/>
  <c r="AU388" i="7" s="1"/>
  <c r="AU373" i="7" a="1"/>
  <c r="AU373" i="7" s="1"/>
  <c r="AU359" i="7" a="1"/>
  <c r="AU359" i="7" s="1"/>
  <c r="AU348" i="7" a="1"/>
  <c r="AU348" i="7" s="1"/>
  <c r="AU332" i="7" a="1"/>
  <c r="AU332" i="7" s="1"/>
  <c r="AU316" i="7" a="1"/>
  <c r="AU316" i="7" s="1"/>
  <c r="AU301" i="7" a="1"/>
  <c r="AU301" i="7" s="1"/>
  <c r="AU288" i="7" a="1"/>
  <c r="AU288" i="7" s="1"/>
  <c r="AU2097" i="7" a="1"/>
  <c r="AU2097" i="7" s="1"/>
  <c r="AU2082" i="7" a="1"/>
  <c r="AU2082" i="7" s="1"/>
  <c r="AU2068" i="7" a="1"/>
  <c r="AU2068" i="7" s="1"/>
  <c r="AU2057" i="7" a="1"/>
  <c r="AU2057" i="7" s="1"/>
  <c r="AU2044" i="7" a="1"/>
  <c r="AU2044" i="7" s="1"/>
  <c r="AU2029" i="7" a="1"/>
  <c r="AU2029" i="7" s="1"/>
  <c r="AU2013" i="7" a="1"/>
  <c r="AU2013" i="7" s="1"/>
  <c r="AU1999" i="7" a="1"/>
  <c r="AU1999" i="7" s="1"/>
  <c r="AU1986" i="7" a="1"/>
  <c r="AU1986" i="7" s="1"/>
  <c r="AU1973" i="7" a="1"/>
  <c r="AU1973" i="7" s="1"/>
  <c r="AU1959" i="7" a="1"/>
  <c r="AU1959" i="7" s="1"/>
  <c r="AU1946" i="7" a="1"/>
  <c r="AU1946" i="7" s="1"/>
  <c r="AU1933" i="7" a="1"/>
  <c r="AU1933" i="7" s="1"/>
  <c r="AU1919" i="7" a="1"/>
  <c r="AU1919" i="7" s="1"/>
  <c r="AU1904" i="7" a="1"/>
  <c r="AU1904" i="7" s="1"/>
  <c r="AU1889" i="7" a="1"/>
  <c r="AU1889" i="7" s="1"/>
  <c r="AU1875" i="7" a="1"/>
  <c r="AU1875" i="7" s="1"/>
  <c r="AU1863" i="7" a="1"/>
  <c r="AU1863" i="7" s="1"/>
  <c r="AU1848" i="7" a="1"/>
  <c r="AU1848" i="7" s="1"/>
  <c r="AU1833" i="7" a="1"/>
  <c r="AU1833" i="7" s="1"/>
  <c r="AU1819" i="7" a="1"/>
  <c r="AU1819" i="7" s="1"/>
  <c r="AU1807" i="7" a="1"/>
  <c r="AU1807" i="7" s="1"/>
  <c r="AU1793" i="7" a="1"/>
  <c r="AU1793" i="7" s="1"/>
  <c r="AU1777" i="7" a="1"/>
  <c r="AU1777" i="7" s="1"/>
  <c r="AU1762" i="7" a="1"/>
  <c r="AU1762" i="7" s="1"/>
  <c r="AU1747" i="7" a="1"/>
  <c r="AU1747" i="7" s="1"/>
  <c r="AU1736" i="7" a="1"/>
  <c r="AU1736" i="7" s="1"/>
  <c r="AU1720" i="7" a="1"/>
  <c r="AU1720" i="7" s="1"/>
  <c r="AU1706" i="7" a="1"/>
  <c r="AU1706" i="7" s="1"/>
  <c r="AU1691" i="7" a="1"/>
  <c r="AU1691" i="7" s="1"/>
  <c r="AU1676" i="7" a="1"/>
  <c r="AU1676" i="7" s="1"/>
  <c r="AU1662" i="7" a="1"/>
  <c r="AU1662" i="7" s="1"/>
  <c r="AU1648" i="7" a="1"/>
  <c r="AU1648" i="7" s="1"/>
  <c r="AU1634" i="7" a="1"/>
  <c r="AU1634" i="7" s="1"/>
  <c r="AU1619" i="7" a="1"/>
  <c r="AU1619" i="7" s="1"/>
  <c r="AU1607" i="7" a="1"/>
  <c r="AU1607" i="7" s="1"/>
  <c r="AU1592" i="7" a="1"/>
  <c r="AU1592" i="7" s="1"/>
  <c r="AU1577" i="7" a="1"/>
  <c r="AU1577" i="7" s="1"/>
  <c r="AU1567" i="7" a="1"/>
  <c r="AU1567" i="7" s="1"/>
  <c r="AU1553" i="7" a="1"/>
  <c r="AU1553" i="7" s="1"/>
  <c r="AU1538" i="7" a="1"/>
  <c r="AU1538" i="7" s="1"/>
  <c r="AU1523" i="7" a="1"/>
  <c r="AU1523" i="7" s="1"/>
  <c r="AU1508" i="7" a="1"/>
  <c r="AU1508" i="7" s="1"/>
  <c r="AU1496" i="7" a="1"/>
  <c r="AU1496" i="7" s="1"/>
  <c r="AU1480" i="7" a="1"/>
  <c r="AU1480" i="7" s="1"/>
  <c r="AU1465" i="7" a="1"/>
  <c r="AU1465" i="7" s="1"/>
  <c r="AU1451" i="7" a="1"/>
  <c r="AU1451" i="7" s="1"/>
  <c r="AU1436" i="7" a="1"/>
  <c r="AU1436" i="7" s="1"/>
  <c r="AU1421" i="7" a="1"/>
  <c r="AU1421" i="7" s="1"/>
  <c r="AU1406" i="7" a="1"/>
  <c r="AU1406" i="7" s="1"/>
  <c r="AU1392" i="7" a="1"/>
  <c r="AU1392" i="7" s="1"/>
  <c r="AU1376" i="7" a="1"/>
  <c r="AU1376" i="7" s="1"/>
  <c r="AU1361" i="7" a="1"/>
  <c r="AU1361" i="7" s="1"/>
  <c r="AU1349" i="7" a="1"/>
  <c r="AU1349" i="7" s="1"/>
  <c r="AU1335" i="7" a="1"/>
  <c r="AU1335" i="7" s="1"/>
  <c r="AU1319" i="7" a="1"/>
  <c r="AU1319" i="7" s="1"/>
  <c r="AU1304" i="7" a="1"/>
  <c r="AU1304" i="7" s="1"/>
  <c r="AU1289" i="7" a="1"/>
  <c r="AU1289" i="7" s="1"/>
  <c r="AU1277" i="7" a="1"/>
  <c r="AU1277" i="7" s="1"/>
  <c r="AU1262" i="7" a="1"/>
  <c r="AU1262" i="7" s="1"/>
  <c r="AU1251" i="7" a="1"/>
  <c r="AU1251" i="7" s="1"/>
  <c r="AU1235" i="7" a="1"/>
  <c r="AU1235" i="7" s="1"/>
  <c r="AU1220" i="7" a="1"/>
  <c r="AU1220" i="7" s="1"/>
  <c r="AU1206" i="7" a="1"/>
  <c r="AU1206" i="7" s="1"/>
  <c r="AU1191" i="7" a="1"/>
  <c r="AU1191" i="7" s="1"/>
  <c r="AU1179" i="7" a="1"/>
  <c r="AU1179" i="7" s="1"/>
  <c r="AU1163" i="7" a="1"/>
  <c r="AU1163" i="7" s="1"/>
  <c r="AU1149" i="7" a="1"/>
  <c r="AU1149" i="7" s="1"/>
  <c r="AU1135" i="7" a="1"/>
  <c r="AU1135" i="7" s="1"/>
  <c r="AU1122" i="7" a="1"/>
  <c r="AU1122" i="7" s="1"/>
  <c r="AU1110" i="7" a="1"/>
  <c r="AU1110" i="7" s="1"/>
  <c r="AU1095" i="7" a="1"/>
  <c r="AU1095" i="7" s="1"/>
  <c r="AU1083" i="7" a="1"/>
  <c r="AU1083" i="7" s="1"/>
  <c r="AU1068" i="7" a="1"/>
  <c r="AU1068" i="7" s="1"/>
  <c r="AU1058" i="7" a="1"/>
  <c r="AU1058" i="7" s="1"/>
  <c r="AU1042" i="7" a="1"/>
  <c r="AU1042" i="7" s="1"/>
  <c r="AU1027" i="7" a="1"/>
  <c r="AU1027" i="7" s="1"/>
  <c r="AU1014" i="7" a="1"/>
  <c r="AU1014" i="7" s="1"/>
  <c r="AU1000" i="7" a="1"/>
  <c r="AU1000" i="7" s="1"/>
  <c r="AU985" i="7" a="1"/>
  <c r="AU985" i="7" s="1"/>
  <c r="AU970" i="7" a="1"/>
  <c r="AU970" i="7" s="1"/>
  <c r="AU956" i="7" a="1"/>
  <c r="AU956" i="7" s="1"/>
  <c r="AU943" i="7" a="1"/>
  <c r="AU943" i="7" s="1"/>
  <c r="AU931" i="7" a="1"/>
  <c r="AU931" i="7" s="1"/>
  <c r="AU916" i="7" a="1"/>
  <c r="AU916" i="7" s="1"/>
  <c r="AU902" i="7" a="1"/>
  <c r="AU902" i="7" s="1"/>
  <c r="AU885" i="7" a="1"/>
  <c r="AU885" i="7" s="1"/>
  <c r="AU870" i="7" a="1"/>
  <c r="AU870" i="7" s="1"/>
  <c r="AU857" i="7" a="1"/>
  <c r="AU857" i="7" s="1"/>
  <c r="AU843" i="7" a="1"/>
  <c r="AU843" i="7" s="1"/>
  <c r="AU828" i="7" a="1"/>
  <c r="AU828" i="7" s="1"/>
  <c r="AU811" i="7" a="1"/>
  <c r="AU811" i="7" s="1"/>
  <c r="AU796" i="7" a="1"/>
  <c r="AU796" i="7" s="1"/>
  <c r="AU784" i="7" a="1"/>
  <c r="AU784" i="7" s="1"/>
  <c r="AU770" i="7" a="1"/>
  <c r="AU770" i="7" s="1"/>
  <c r="AU755" i="7" a="1"/>
  <c r="AU755" i="7" s="1"/>
  <c r="AU740" i="7" a="1"/>
  <c r="AU740" i="7" s="1"/>
  <c r="AU724" i="7" a="1"/>
  <c r="AU724" i="7" s="1"/>
  <c r="AU711" i="7" a="1"/>
  <c r="AU711" i="7" s="1"/>
  <c r="AU697" i="7" a="1"/>
  <c r="AU697" i="7" s="1"/>
  <c r="AU683" i="7" a="1"/>
  <c r="AU683" i="7" s="1"/>
  <c r="AU668" i="7" a="1"/>
  <c r="AU668" i="7" s="1"/>
  <c r="AU653" i="7" a="1"/>
  <c r="AU653" i="7" s="1"/>
  <c r="AU639" i="7" a="1"/>
  <c r="AU639" i="7" s="1"/>
  <c r="AU625" i="7" a="1"/>
  <c r="AU625" i="7" s="1"/>
  <c r="AU613" i="7" a="1"/>
  <c r="AU613" i="7" s="1"/>
  <c r="AU598" i="7" a="1"/>
  <c r="AU598" i="7" s="1"/>
  <c r="AU583" i="7" a="1"/>
  <c r="AU583" i="7" s="1"/>
  <c r="AU571" i="7" a="1"/>
  <c r="AU571" i="7" s="1"/>
  <c r="AU559" i="7" a="1"/>
  <c r="AU559" i="7" s="1"/>
  <c r="AU545" i="7" a="1"/>
  <c r="AU545" i="7" s="1"/>
  <c r="AU533" i="7" a="1"/>
  <c r="AU533" i="7" s="1"/>
  <c r="AU518" i="7" a="1"/>
  <c r="AU518" i="7" s="1"/>
  <c r="AU503" i="7" a="1"/>
  <c r="AU503" i="7" s="1"/>
  <c r="AU488" i="7" a="1"/>
  <c r="AU488" i="7" s="1"/>
  <c r="AU476" i="7" a="1"/>
  <c r="AU476" i="7" s="1"/>
  <c r="AU461" i="7" a="1"/>
  <c r="AU461" i="7" s="1"/>
  <c r="AU446" i="7" a="1"/>
  <c r="AU446" i="7" s="1"/>
  <c r="AU431" i="7" a="1"/>
  <c r="AU431" i="7" s="1"/>
  <c r="AU420" i="7" a="1"/>
  <c r="AU420" i="7" s="1"/>
  <c r="AU406" i="7" a="1"/>
  <c r="AU406" i="7" s="1"/>
  <c r="AU392" i="7" a="1"/>
  <c r="AU392" i="7" s="1"/>
  <c r="AU377" i="7" a="1"/>
  <c r="AU377" i="7" s="1"/>
  <c r="AU363" i="7" a="1"/>
  <c r="AU363" i="7" s="1"/>
  <c r="AU357" i="7" a="1"/>
  <c r="AU357" i="7" s="1"/>
  <c r="AU339" i="7" a="1"/>
  <c r="AU339" i="7" s="1"/>
  <c r="AU324" i="7" a="1"/>
  <c r="AU324" i="7" s="1"/>
  <c r="AU306" i="7" a="1"/>
  <c r="AU306" i="7" s="1"/>
  <c r="AU285" i="7" a="1"/>
  <c r="AU285" i="7" s="1"/>
  <c r="AU2095" i="7" a="1"/>
  <c r="AU2095" i="7" s="1"/>
  <c r="AU2069" i="7" a="1"/>
  <c r="AU2069" i="7" s="1"/>
  <c r="AU2056" i="7" a="1"/>
  <c r="AU2056" i="7" s="1"/>
  <c r="AU2043" i="7" a="1"/>
  <c r="AU2043" i="7" s="1"/>
  <c r="AU2028" i="7" a="1"/>
  <c r="AU2028" i="7" s="1"/>
  <c r="AU2014" i="7" a="1"/>
  <c r="AU2014" i="7" s="1"/>
  <c r="AU1998" i="7" a="1"/>
  <c r="AU1998" i="7" s="1"/>
  <c r="AU1987" i="7" a="1"/>
  <c r="AU1987" i="7" s="1"/>
  <c r="AU1974" i="7" a="1"/>
  <c r="AU1974" i="7" s="1"/>
  <c r="AU1958" i="7" a="1"/>
  <c r="AU1958" i="7" s="1"/>
  <c r="AU1945" i="7" a="1"/>
  <c r="AU1945" i="7" s="1"/>
  <c r="AU1934" i="7" a="1"/>
  <c r="AU1934" i="7" s="1"/>
  <c r="AU1918" i="7" a="1"/>
  <c r="AU1918" i="7" s="1"/>
  <c r="AU1905" i="7" a="1"/>
  <c r="AU1905" i="7" s="1"/>
  <c r="AU1890" i="7" a="1"/>
  <c r="AU1890" i="7" s="1"/>
  <c r="AU1874" i="7" a="1"/>
  <c r="AU1874" i="7" s="1"/>
  <c r="AU1862" i="7" a="1"/>
  <c r="AU1862" i="7" s="1"/>
  <c r="AU1847" i="7" a="1"/>
  <c r="AU1847" i="7" s="1"/>
  <c r="AU1832" i="7" a="1"/>
  <c r="AU1832" i="7" s="1"/>
  <c r="AU1820" i="7" a="1"/>
  <c r="AU1820" i="7" s="1"/>
  <c r="AU1808" i="7" a="1"/>
  <c r="AU1808" i="7" s="1"/>
  <c r="AU1792" i="7" a="1"/>
  <c r="AU1792" i="7" s="1"/>
  <c r="AU1778" i="7" a="1"/>
  <c r="AU1778" i="7" s="1"/>
  <c r="AU1763" i="7" a="1"/>
  <c r="AU1763" i="7" s="1"/>
  <c r="AU1748" i="7" a="1"/>
  <c r="AU1748" i="7" s="1"/>
  <c r="AU1735" i="7" a="1"/>
  <c r="AU1735" i="7" s="1"/>
  <c r="AU1721" i="7" a="1"/>
  <c r="AU1721" i="7" s="1"/>
  <c r="AU1705" i="7" a="1"/>
  <c r="AU1705" i="7" s="1"/>
  <c r="AU1690" i="7" a="1"/>
  <c r="AU1690" i="7" s="1"/>
  <c r="AU1675" i="7" a="1"/>
  <c r="AU1675" i="7" s="1"/>
  <c r="AU1663" i="7" a="1"/>
  <c r="AU1663" i="7" s="1"/>
  <c r="AU1649" i="7" a="1"/>
  <c r="AU1649" i="7" s="1"/>
  <c r="AU1633" i="7" a="1"/>
  <c r="AU1633" i="7" s="1"/>
  <c r="AU1618" i="7" a="1"/>
  <c r="AU1618" i="7" s="1"/>
  <c r="AU1603" i="7" a="1"/>
  <c r="AU1603" i="7" s="1"/>
  <c r="AU1591" i="7" a="1"/>
  <c r="AU1591" i="7" s="1"/>
  <c r="AU1568" i="7" a="1"/>
  <c r="AU1568" i="7" s="1"/>
  <c r="AU1552" i="7" a="1"/>
  <c r="AU1552" i="7" s="1"/>
  <c r="AU1537" i="7" a="1"/>
  <c r="AU1537" i="7" s="1"/>
  <c r="AU1522" i="7" a="1"/>
  <c r="AU1522" i="7" s="1"/>
  <c r="AU1507" i="7" a="1"/>
  <c r="AU1507" i="7" s="1"/>
  <c r="AU1495" i="7" a="1"/>
  <c r="AU1495" i="7" s="1"/>
  <c r="AU1481" i="7" a="1"/>
  <c r="AU1481" i="7" s="1"/>
  <c r="AU1466" i="7" a="1"/>
  <c r="AU1466" i="7" s="1"/>
  <c r="AU1450" i="7" a="1"/>
  <c r="AU1450" i="7" s="1"/>
  <c r="AU1435" i="7" a="1"/>
  <c r="AU1435" i="7" s="1"/>
  <c r="AU1420" i="7" a="1"/>
  <c r="AU1420" i="7" s="1"/>
  <c r="AU1405" i="7" a="1"/>
  <c r="AU1405" i="7" s="1"/>
  <c r="AU1391" i="7" a="1"/>
  <c r="AU1391" i="7" s="1"/>
  <c r="AU1377" i="7" a="1"/>
  <c r="AU1377" i="7" s="1"/>
  <c r="AU1363" i="7" a="1"/>
  <c r="AU1363" i="7" s="1"/>
  <c r="AU1350" i="7" a="1"/>
  <c r="AU1350" i="7" s="1"/>
  <c r="AU1334" i="7" a="1"/>
  <c r="AU1334" i="7" s="1"/>
  <c r="AU1320" i="7" a="1"/>
  <c r="AU1320" i="7" s="1"/>
  <c r="AU1305" i="7" a="1"/>
  <c r="AU1305" i="7" s="1"/>
  <c r="AU1290" i="7" a="1"/>
  <c r="AU1290" i="7" s="1"/>
  <c r="AU1279" i="7" a="1"/>
  <c r="AU1279" i="7" s="1"/>
  <c r="AU1263" i="7" a="1"/>
  <c r="AU1263" i="7" s="1"/>
  <c r="AU1250" i="7" a="1"/>
  <c r="AU1250" i="7" s="1"/>
  <c r="AU1236" i="7" a="1"/>
  <c r="AU1236" i="7" s="1"/>
  <c r="AU1221" i="7" a="1"/>
  <c r="AU1221" i="7" s="1"/>
  <c r="AU1207" i="7" a="1"/>
  <c r="AU1207" i="7" s="1"/>
  <c r="AU1192" i="7" a="1"/>
  <c r="AU1192" i="7" s="1"/>
  <c r="AU1178" i="7" a="1"/>
  <c r="AU1178" i="7" s="1"/>
  <c r="AU1164" i="7" a="1"/>
  <c r="AU1164" i="7" s="1"/>
  <c r="AU1148" i="7" a="1"/>
  <c r="AU1148" i="7" s="1"/>
  <c r="AU1134" i="7" a="1"/>
  <c r="AU1134" i="7" s="1"/>
  <c r="AU1119" i="7" a="1"/>
  <c r="AU1119" i="7" s="1"/>
  <c r="AU1104" i="7" a="1"/>
  <c r="AU1104" i="7" s="1"/>
  <c r="AU1091" i="7" a="1"/>
  <c r="AU1091" i="7" s="1"/>
  <c r="AU1076" i="7" a="1"/>
  <c r="AU1076" i="7" s="1"/>
  <c r="AU1057" i="7" a="1"/>
  <c r="AU1057" i="7" s="1"/>
  <c r="AU1043" i="7" a="1"/>
  <c r="AU1043" i="7" s="1"/>
  <c r="AU1028" i="7" a="1"/>
  <c r="AU1028" i="7" s="1"/>
  <c r="AU1013" i="7" a="1"/>
  <c r="AU1013" i="7" s="1"/>
  <c r="AU1001" i="7" a="1"/>
  <c r="AU1001" i="7" s="1"/>
  <c r="AU986" i="7" a="1"/>
  <c r="AU986" i="7" s="1"/>
  <c r="AU972" i="7" a="1"/>
  <c r="AU972" i="7" s="1"/>
  <c r="AU959" i="7" a="1"/>
  <c r="AU959" i="7" s="1"/>
  <c r="AU944" i="7" a="1"/>
  <c r="AU944" i="7" s="1"/>
  <c r="AU932" i="7" a="1"/>
  <c r="AU932" i="7" s="1"/>
  <c r="AU917" i="7" a="1"/>
  <c r="AU917" i="7" s="1"/>
  <c r="AU901" i="7" a="1"/>
  <c r="AU901" i="7" s="1"/>
  <c r="AU886" i="7" a="1"/>
  <c r="AU886" i="7" s="1"/>
  <c r="AU871" i="7" a="1"/>
  <c r="AU871" i="7" s="1"/>
  <c r="AU858" i="7" a="1"/>
  <c r="AU858" i="7" s="1"/>
  <c r="AU842" i="7" a="1"/>
  <c r="AU842" i="7" s="1"/>
  <c r="AU827" i="7" a="1"/>
  <c r="AU827" i="7" s="1"/>
  <c r="AU812" i="7" a="1"/>
  <c r="AU812" i="7" s="1"/>
  <c r="AU797" i="7" a="1"/>
  <c r="AU797" i="7" s="1"/>
  <c r="AU785" i="7" a="1"/>
  <c r="AU785" i="7" s="1"/>
  <c r="AU769" i="7" a="1"/>
  <c r="AU769" i="7" s="1"/>
  <c r="AU754" i="7" a="1"/>
  <c r="AU754" i="7" s="1"/>
  <c r="AU739" i="7" a="1"/>
  <c r="AU739" i="7" s="1"/>
  <c r="AU725" i="7" a="1"/>
  <c r="AU725" i="7" s="1"/>
  <c r="AU712" i="7" a="1"/>
  <c r="AU712" i="7" s="1"/>
  <c r="AU698" i="7" a="1"/>
  <c r="AU698" i="7" s="1"/>
  <c r="AU682" i="7" a="1"/>
  <c r="AU682" i="7" s="1"/>
  <c r="AU667" i="7" a="1"/>
  <c r="AU667" i="7" s="1"/>
  <c r="AU652" i="7" a="1"/>
  <c r="AU652" i="7" s="1"/>
  <c r="AU640" i="7" a="1"/>
  <c r="AU640" i="7" s="1"/>
  <c r="AU626" i="7" a="1"/>
  <c r="AU626" i="7" s="1"/>
  <c r="AU610" i="7" a="1"/>
  <c r="AU610" i="7" s="1"/>
  <c r="AU596" i="7" a="1"/>
  <c r="AU596" i="7" s="1"/>
  <c r="AU581" i="7" a="1"/>
  <c r="AU581" i="7" s="1"/>
  <c r="AU556" i="7" a="1"/>
  <c r="AU556" i="7" s="1"/>
  <c r="AU541" i="7" a="1"/>
  <c r="AU541" i="7" s="1"/>
  <c r="AU526" i="7" a="1"/>
  <c r="AU526" i="7" s="1"/>
  <c r="AU516" i="7" a="1"/>
  <c r="AU516" i="7" s="1"/>
  <c r="AU499" i="7" a="1"/>
  <c r="AU499" i="7" s="1"/>
  <c r="AU484" i="7" a="1"/>
  <c r="AU484" i="7" s="1"/>
  <c r="AU471" i="7" a="1"/>
  <c r="AU471" i="7" s="1"/>
  <c r="AU448" i="7" a="1"/>
  <c r="AU448" i="7" s="1"/>
  <c r="AU436" i="7" a="1"/>
  <c r="AU436" i="7" s="1"/>
  <c r="AU425" i="7" a="1"/>
  <c r="AU425" i="7" s="1"/>
  <c r="AU404" i="7" a="1"/>
  <c r="AU404" i="7" s="1"/>
  <c r="AU389" i="7" a="1"/>
  <c r="AU389" i="7" s="1"/>
  <c r="AU374" i="7" a="1"/>
  <c r="AU374" i="7" s="1"/>
  <c r="AU358" i="7" a="1"/>
  <c r="AU358" i="7" s="1"/>
  <c r="AU341" i="7" a="1"/>
  <c r="AU341" i="7" s="1"/>
  <c r="AU325" i="7" a="1"/>
  <c r="AU325" i="7" s="1"/>
  <c r="AU303" i="7" a="1"/>
  <c r="AU303" i="7" s="1"/>
  <c r="AU291" i="7" a="1"/>
  <c r="AU291" i="7" s="1"/>
  <c r="AW47" i="7"/>
  <c r="AW40" i="7"/>
  <c r="AW33" i="7"/>
  <c r="AW21" i="7"/>
  <c r="AW13" i="7"/>
  <c r="AW8" i="7"/>
  <c r="AW4" i="7"/>
  <c r="AX2101" i="7" a="1"/>
  <c r="AX2101" i="7" s="1"/>
  <c r="AX2100" i="7" a="1"/>
  <c r="AX2100" i="7" s="1"/>
  <c r="AX2099" i="7" a="1"/>
  <c r="AX2099" i="7" s="1"/>
  <c r="AX2098" i="7" a="1"/>
  <c r="AX2098" i="7" s="1"/>
  <c r="AX2097" i="7" a="1"/>
  <c r="AX2097" i="7" s="1"/>
  <c r="AX2096" i="7" a="1"/>
  <c r="AX2096" i="7" s="1"/>
  <c r="AX2095" i="7" a="1"/>
  <c r="AX2095" i="7" s="1"/>
  <c r="AX2094" i="7" a="1"/>
  <c r="AX2094" i="7" s="1"/>
  <c r="AX2093" i="7" a="1"/>
  <c r="AX2093" i="7" s="1"/>
  <c r="AX2092" i="7" a="1"/>
  <c r="AX2092" i="7" s="1"/>
  <c r="AX2091" i="7" a="1"/>
  <c r="AX2091" i="7" s="1"/>
  <c r="AX2090" i="7" a="1"/>
  <c r="AX2090" i="7" s="1"/>
  <c r="AX2089" i="7" a="1"/>
  <c r="AX2089" i="7" s="1"/>
  <c r="AX2088" i="7" a="1"/>
  <c r="AX2088" i="7" s="1"/>
  <c r="AX2087" i="7" a="1"/>
  <c r="AX2087" i="7" s="1"/>
  <c r="AX2086" i="7" a="1"/>
  <c r="AX2086" i="7" s="1"/>
  <c r="AX2085" i="7" a="1"/>
  <c r="AX2085" i="7" s="1"/>
  <c r="AX2084" i="7" a="1"/>
  <c r="AX2084" i="7" s="1"/>
  <c r="AX2083" i="7" a="1"/>
  <c r="AX2083" i="7" s="1"/>
  <c r="AX2082" i="7" a="1"/>
  <c r="AX2082" i="7" s="1"/>
  <c r="AX2081" i="7" a="1"/>
  <c r="AX2081" i="7" s="1"/>
  <c r="AX2080" i="7" a="1"/>
  <c r="AX2080" i="7" s="1"/>
  <c r="AX2079" i="7" a="1"/>
  <c r="AX2079" i="7" s="1"/>
  <c r="AX2078" i="7" a="1"/>
  <c r="AX2078" i="7" s="1"/>
  <c r="AX2077" i="7" a="1"/>
  <c r="AX2077" i="7" s="1"/>
  <c r="AX2076" i="7" a="1"/>
  <c r="AX2076" i="7" s="1"/>
  <c r="AX2075" i="7" a="1"/>
  <c r="AX2075" i="7" s="1"/>
  <c r="AX2074" i="7" a="1"/>
  <c r="AX2074" i="7" s="1"/>
  <c r="AX2073" i="7" a="1"/>
  <c r="AX2073" i="7" s="1"/>
  <c r="AX2072" i="7" a="1"/>
  <c r="AX2072" i="7" s="1"/>
  <c r="AX2071" i="7" a="1"/>
  <c r="AX2071" i="7" s="1"/>
  <c r="AX2070" i="7" a="1"/>
  <c r="AX2070" i="7" s="1"/>
  <c r="AX2069" i="7" a="1"/>
  <c r="AX2069" i="7" s="1"/>
  <c r="AX2068" i="7" a="1"/>
  <c r="AX2068" i="7" s="1"/>
  <c r="AX2067" i="7" a="1"/>
  <c r="AX2067" i="7" s="1"/>
  <c r="AX2066" i="7" a="1"/>
  <c r="AX2066" i="7" s="1"/>
  <c r="AX2065" i="7" a="1"/>
  <c r="AX2065" i="7" s="1"/>
  <c r="AX2064" i="7" a="1"/>
  <c r="AX2064" i="7" s="1"/>
  <c r="AX2063" i="7" a="1"/>
  <c r="AX2063" i="7" s="1"/>
  <c r="AX2062" i="7" a="1"/>
  <c r="AX2062" i="7" s="1"/>
  <c r="AX2061" i="7" a="1"/>
  <c r="AX2061" i="7" s="1"/>
  <c r="AX2060" i="7" a="1"/>
  <c r="AX2060" i="7" s="1"/>
  <c r="AX2059" i="7" a="1"/>
  <c r="AX2059" i="7" s="1"/>
  <c r="AX2058" i="7" a="1"/>
  <c r="AX2058" i="7" s="1"/>
  <c r="AX2057" i="7" a="1"/>
  <c r="AX2057" i="7" s="1"/>
  <c r="AX2056" i="7" a="1"/>
  <c r="AX2056" i="7" s="1"/>
  <c r="AX2055" i="7" a="1"/>
  <c r="AX2055" i="7" s="1"/>
  <c r="AX2054" i="7" a="1"/>
  <c r="AX2054" i="7" s="1"/>
  <c r="AX2053" i="7" a="1"/>
  <c r="AX2053" i="7" s="1"/>
  <c r="AX2052" i="7" a="1"/>
  <c r="AX2052" i="7" s="1"/>
  <c r="AX2051" i="7" a="1"/>
  <c r="AX2051" i="7" s="1"/>
  <c r="AX2050" i="7" a="1"/>
  <c r="AX2050" i="7" s="1"/>
  <c r="AX2049" i="7" a="1"/>
  <c r="AX2049" i="7" s="1"/>
  <c r="AX2048" i="7" a="1"/>
  <c r="AX2048" i="7" s="1"/>
  <c r="AX2047" i="7" a="1"/>
  <c r="AX2047" i="7" s="1"/>
  <c r="AX2046" i="7" a="1"/>
  <c r="AX2046" i="7" s="1"/>
  <c r="AX2045" i="7" a="1"/>
  <c r="AX2045" i="7" s="1"/>
  <c r="AX2044" i="7" a="1"/>
  <c r="AX2044" i="7" s="1"/>
  <c r="AX2043" i="7" a="1"/>
  <c r="AX2043" i="7" s="1"/>
  <c r="AX2042" i="7" a="1"/>
  <c r="AX2042" i="7" s="1"/>
  <c r="AX2041" i="7" a="1"/>
  <c r="AX2041" i="7" s="1"/>
  <c r="AX2040" i="7" a="1"/>
  <c r="AX2040" i="7" s="1"/>
  <c r="AX2039" i="7" a="1"/>
  <c r="AX2039" i="7" s="1"/>
  <c r="AX2038" i="7" a="1"/>
  <c r="AX2038" i="7" s="1"/>
  <c r="AX2037" i="7" a="1"/>
  <c r="AX2037" i="7" s="1"/>
  <c r="AX2036" i="7" a="1"/>
  <c r="AX2036" i="7" s="1"/>
  <c r="AX2035" i="7" a="1"/>
  <c r="AX2035" i="7" s="1"/>
  <c r="AX2034" i="7" a="1"/>
  <c r="AX2034" i="7" s="1"/>
  <c r="AX2033" i="7" a="1"/>
  <c r="AX2033" i="7" s="1"/>
  <c r="AX2032" i="7" a="1"/>
  <c r="AX2032" i="7" s="1"/>
  <c r="AX2031" i="7" a="1"/>
  <c r="AX2031" i="7" s="1"/>
  <c r="AX2030" i="7" a="1"/>
  <c r="AX2030" i="7" s="1"/>
  <c r="AX2029" i="7" a="1"/>
  <c r="AX2029" i="7" s="1"/>
  <c r="AX2028" i="7" a="1"/>
  <c r="AX2028" i="7" s="1"/>
  <c r="AX2027" i="7" a="1"/>
  <c r="AX2027" i="7" s="1"/>
  <c r="AX2026" i="7" a="1"/>
  <c r="AX2026" i="7" s="1"/>
  <c r="AX2025" i="7" a="1"/>
  <c r="AX2025" i="7" s="1"/>
  <c r="AX2024" i="7" a="1"/>
  <c r="AX2024" i="7" s="1"/>
  <c r="AX2023" i="7" a="1"/>
  <c r="AX2023" i="7" s="1"/>
  <c r="AX2022" i="7" a="1"/>
  <c r="AX2022" i="7" s="1"/>
  <c r="AX2021" i="7" a="1"/>
  <c r="AX2021" i="7" s="1"/>
  <c r="AX2020" i="7" a="1"/>
  <c r="AX2020" i="7" s="1"/>
  <c r="AX2019" i="7" a="1"/>
  <c r="AX2019" i="7" s="1"/>
  <c r="AX2018" i="7" a="1"/>
  <c r="AX2018" i="7" s="1"/>
  <c r="AX2017" i="7" a="1"/>
  <c r="AX2017" i="7" s="1"/>
  <c r="AX2016" i="7" a="1"/>
  <c r="AX2016" i="7" s="1"/>
  <c r="AX2015" i="7" a="1"/>
  <c r="AX2015" i="7" s="1"/>
  <c r="AX2014" i="7" a="1"/>
  <c r="AX2014" i="7" s="1"/>
  <c r="AX2013" i="7" a="1"/>
  <c r="AX2013" i="7" s="1"/>
  <c r="AX2012" i="7" a="1"/>
  <c r="AX2012" i="7" s="1"/>
  <c r="AX2011" i="7" a="1"/>
  <c r="AX2011" i="7" s="1"/>
  <c r="AX2010" i="7" a="1"/>
  <c r="AX2010" i="7" s="1"/>
  <c r="AX2009" i="7" a="1"/>
  <c r="AX2009" i="7" s="1"/>
  <c r="AX2008" i="7" a="1"/>
  <c r="AX2008" i="7" s="1"/>
  <c r="AX2007" i="7" a="1"/>
  <c r="AX2007" i="7" s="1"/>
  <c r="AX2006" i="7" a="1"/>
  <c r="AX2006" i="7" s="1"/>
  <c r="AX2005" i="7" a="1"/>
  <c r="AX2005" i="7" s="1"/>
  <c r="AX2004" i="7" a="1"/>
  <c r="AX2004" i="7" s="1"/>
  <c r="AX2003" i="7" a="1"/>
  <c r="AX2003" i="7" s="1"/>
  <c r="AX2002" i="7" a="1"/>
  <c r="AX2002" i="7" s="1"/>
  <c r="AX2001" i="7" a="1"/>
  <c r="AX2001" i="7" s="1"/>
  <c r="AX2000" i="7" a="1"/>
  <c r="AX2000" i="7" s="1"/>
  <c r="AX1999" i="7" a="1"/>
  <c r="AX1999" i="7" s="1"/>
  <c r="AX1998" i="7" a="1"/>
  <c r="AX1998" i="7" s="1"/>
  <c r="AX1997" i="7" a="1"/>
  <c r="AX1997" i="7" s="1"/>
  <c r="AX1996" i="7" a="1"/>
  <c r="AX1996" i="7" s="1"/>
  <c r="AX1995" i="7" a="1"/>
  <c r="AX1995" i="7" s="1"/>
  <c r="AX1994" i="7" a="1"/>
  <c r="AX1994" i="7" s="1"/>
  <c r="AX1993" i="7" a="1"/>
  <c r="AX1993" i="7" s="1"/>
  <c r="AX1992" i="7" a="1"/>
  <c r="AX1992" i="7" s="1"/>
  <c r="AX1991" i="7" a="1"/>
  <c r="AX1991" i="7" s="1"/>
  <c r="AX1990" i="7" a="1"/>
  <c r="AX1990" i="7" s="1"/>
  <c r="AX1989" i="7" a="1"/>
  <c r="AX1989" i="7" s="1"/>
  <c r="AX1988" i="7" a="1"/>
  <c r="AX1988" i="7" s="1"/>
  <c r="AX1987" i="7" a="1"/>
  <c r="AX1987" i="7" s="1"/>
  <c r="AX1986" i="7" a="1"/>
  <c r="AX1986" i="7" s="1"/>
  <c r="AX1985" i="7" a="1"/>
  <c r="AX1985" i="7" s="1"/>
  <c r="AX1984" i="7" a="1"/>
  <c r="AX1984" i="7" s="1"/>
  <c r="AX1983" i="7" a="1"/>
  <c r="AX1983" i="7" s="1"/>
  <c r="AX1982" i="7" a="1"/>
  <c r="AX1982" i="7" s="1"/>
  <c r="AX1981" i="7" a="1"/>
  <c r="AX1981" i="7" s="1"/>
  <c r="AX1980" i="7" a="1"/>
  <c r="AX1980" i="7" s="1"/>
  <c r="AX1979" i="7" a="1"/>
  <c r="AX1979" i="7" s="1"/>
  <c r="AX1978" i="7" a="1"/>
  <c r="AX1978" i="7" s="1"/>
  <c r="AX1977" i="7" a="1"/>
  <c r="AX1977" i="7" s="1"/>
  <c r="AX1976" i="7" a="1"/>
  <c r="AX1976" i="7" s="1"/>
  <c r="AX1975" i="7" a="1"/>
  <c r="AX1975" i="7" s="1"/>
  <c r="AX1974" i="7" a="1"/>
  <c r="AX1974" i="7" s="1"/>
  <c r="AX1973" i="7" a="1"/>
  <c r="AX1973" i="7" s="1"/>
  <c r="AX1972" i="7" a="1"/>
  <c r="AX1972" i="7" s="1"/>
  <c r="AX1971" i="7" a="1"/>
  <c r="AX1971" i="7" s="1"/>
  <c r="AX1970" i="7" a="1"/>
  <c r="AX1970" i="7" s="1"/>
  <c r="AX1969" i="7" a="1"/>
  <c r="AX1969" i="7" s="1"/>
  <c r="AW2" i="7"/>
  <c r="AW42" i="7"/>
  <c r="AW34" i="7"/>
  <c r="AW23" i="7"/>
  <c r="AW16" i="7"/>
  <c r="AW11" i="7"/>
  <c r="AW5" i="7"/>
  <c r="AX1960" i="7" a="1"/>
  <c r="AX1960" i="7" s="1"/>
  <c r="AX1946" i="7" a="1"/>
  <c r="AX1946" i="7" s="1"/>
  <c r="AX1936" i="7" a="1"/>
  <c r="AX1936" i="7" s="1"/>
  <c r="AX1922" i="7" a="1"/>
  <c r="AX1922" i="7" s="1"/>
  <c r="AX1907" i="7" a="1"/>
  <c r="AX1907" i="7" s="1"/>
  <c r="AX1893" i="7" a="1"/>
  <c r="AX1893" i="7" s="1"/>
  <c r="AX1879" i="7" a="1"/>
  <c r="AX1879" i="7" s="1"/>
  <c r="AX1869" i="7" a="1"/>
  <c r="AX1869" i="7" s="1"/>
  <c r="AX1855" i="7" a="1"/>
  <c r="AX1855" i="7" s="1"/>
  <c r="AX1841" i="7" a="1"/>
  <c r="AX1841" i="7" s="1"/>
  <c r="AX1827" i="7" a="1"/>
  <c r="AX1827" i="7" s="1"/>
  <c r="AX1818" i="7" a="1"/>
  <c r="AX1818" i="7" s="1"/>
  <c r="AX1808" i="7" a="1"/>
  <c r="AX1808" i="7" s="1"/>
  <c r="AX1795" i="7" a="1"/>
  <c r="AX1795" i="7" s="1"/>
  <c r="AX1781" i="7" a="1"/>
  <c r="AX1781" i="7" s="1"/>
  <c r="AX1770" i="7" a="1"/>
  <c r="AX1770" i="7" s="1"/>
  <c r="AX1755" i="7" a="1"/>
  <c r="AX1755" i="7" s="1"/>
  <c r="AX1742" i="7" a="1"/>
  <c r="AX1742" i="7" s="1"/>
  <c r="AX1729" i="7" a="1"/>
  <c r="AX1729" i="7" s="1"/>
  <c r="AX1718" i="7" a="1"/>
  <c r="AX1718" i="7" s="1"/>
  <c r="AX1705" i="7" a="1"/>
  <c r="AX1705" i="7" s="1"/>
  <c r="AX1693" i="7" a="1"/>
  <c r="AX1693" i="7" s="1"/>
  <c r="AX1681" i="7" a="1"/>
  <c r="AX1681" i="7" s="1"/>
  <c r="AX1668" i="7" a="1"/>
  <c r="AX1668" i="7" s="1"/>
  <c r="AX1656" i="7" a="1"/>
  <c r="AX1656" i="7" s="1"/>
  <c r="AX1644" i="7" a="1"/>
  <c r="AX1644" i="7" s="1"/>
  <c r="AX1632" i="7" a="1"/>
  <c r="AX1632" i="7" s="1"/>
  <c r="AX1620" i="7" a="1"/>
  <c r="AX1620" i="7" s="1"/>
  <c r="AX1609" i="7" a="1"/>
  <c r="AX1609" i="7" s="1"/>
  <c r="AX1598" i="7" a="1"/>
  <c r="AX1598" i="7" s="1"/>
  <c r="AX1589" i="7" a="1"/>
  <c r="AX1589" i="7" s="1"/>
  <c r="AX1580" i="7" a="1"/>
  <c r="AX1580" i="7" s="1"/>
  <c r="AX1574" i="7" a="1"/>
  <c r="AX1574" i="7" s="1"/>
  <c r="AX1564" i="7" a="1"/>
  <c r="AX1564" i="7" s="1"/>
  <c r="AX1555" i="7" a="1"/>
  <c r="AX1555" i="7" s="1"/>
  <c r="AX1544" i="7" a="1"/>
  <c r="AX1544" i="7" s="1"/>
  <c r="AX1534" i="7" a="1"/>
  <c r="AX1534" i="7" s="1"/>
  <c r="AX1523" i="7" a="1"/>
  <c r="AX1523" i="7" s="1"/>
  <c r="AX1509" i="7" a="1"/>
  <c r="AX1509" i="7" s="1"/>
  <c r="AX1498" i="7" a="1"/>
  <c r="AX1498" i="7" s="1"/>
  <c r="AX1487" i="7" a="1"/>
  <c r="AX1487" i="7" s="1"/>
  <c r="AX1476" i="7" a="1"/>
  <c r="AX1476" i="7" s="1"/>
  <c r="AX1463" i="7" a="1"/>
  <c r="AX1463" i="7" s="1"/>
  <c r="AX1452" i="7" a="1"/>
  <c r="AX1452" i="7" s="1"/>
  <c r="AX1440" i="7" a="1"/>
  <c r="AX1440" i="7" s="1"/>
  <c r="AX1430" i="7" a="1"/>
  <c r="AX1430" i="7" s="1"/>
  <c r="AX1418" i="7" a="1"/>
  <c r="AX1418" i="7" s="1"/>
  <c r="AX1405" i="7" a="1"/>
  <c r="AX1405" i="7" s="1"/>
  <c r="AX1393" i="7" a="1"/>
  <c r="AX1393" i="7" s="1"/>
  <c r="AX1383" i="7" a="1"/>
  <c r="AX1383" i="7" s="1"/>
  <c r="AX1370" i="7" a="1"/>
  <c r="AX1370" i="7" s="1"/>
  <c r="AX1358" i="7" a="1"/>
  <c r="AX1358" i="7" s="1"/>
  <c r="AX1345" i="7" a="1"/>
  <c r="AX1345" i="7" s="1"/>
  <c r="AX1332" i="7" a="1"/>
  <c r="AX1332" i="7" s="1"/>
  <c r="AX1320" i="7" a="1"/>
  <c r="AX1320" i="7" s="1"/>
  <c r="AX1311" i="7" a="1"/>
  <c r="AX1311" i="7" s="1"/>
  <c r="AX1298" i="7" a="1"/>
  <c r="AX1298" i="7" s="1"/>
  <c r="AX1286" i="7" a="1"/>
  <c r="AX1286" i="7" s="1"/>
  <c r="AX1272" i="7" a="1"/>
  <c r="AX1272" i="7" s="1"/>
  <c r="AX1263" i="7" a="1"/>
  <c r="AX1263" i="7" s="1"/>
  <c r="AX1250" i="7" a="1"/>
  <c r="AX1250" i="7" s="1"/>
  <c r="AX1238" i="7" a="1"/>
  <c r="AX1238" i="7" s="1"/>
  <c r="AX1225" i="7" a="1"/>
  <c r="AX1225" i="7" s="1"/>
  <c r="AX1214" i="7" a="1"/>
  <c r="AX1214" i="7" s="1"/>
  <c r="AX1201" i="7" a="1"/>
  <c r="AX1201" i="7" s="1"/>
  <c r="AX1193" i="7" a="1"/>
  <c r="AX1193" i="7" s="1"/>
  <c r="AX1182" i="7" a="1"/>
  <c r="AX1182" i="7" s="1"/>
  <c r="AX1169" i="7" a="1"/>
  <c r="AX1169" i="7" s="1"/>
  <c r="AX1159" i="7" a="1"/>
  <c r="AX1159" i="7" s="1"/>
  <c r="AX1147" i="7" a="1"/>
  <c r="AX1147" i="7" s="1"/>
  <c r="AX1138" i="7" a="1"/>
  <c r="AX1138" i="7" s="1"/>
  <c r="AX1126" i="7" a="1"/>
  <c r="AX1126" i="7" s="1"/>
  <c r="AX1116" i="7" a="1"/>
  <c r="AX1116" i="7" s="1"/>
  <c r="AX1105" i="7" a="1"/>
  <c r="AX1105" i="7" s="1"/>
  <c r="AX1096" i="7" a="1"/>
  <c r="AX1096" i="7" s="1"/>
  <c r="AX1087" i="7" a="1"/>
  <c r="AX1087" i="7" s="1"/>
  <c r="AX1076" i="7" a="1"/>
  <c r="AX1076" i="7" s="1"/>
  <c r="AX1064" i="7" a="1"/>
  <c r="AX1064" i="7" s="1"/>
  <c r="AX1055" i="7" a="1"/>
  <c r="AX1055" i="7" s="1"/>
  <c r="AX1042" i="7" a="1"/>
  <c r="AX1042" i="7" s="1"/>
  <c r="AX1031" i="7" a="1"/>
  <c r="AX1031" i="7" s="1"/>
  <c r="AX1022" i="7" a="1"/>
  <c r="AX1022" i="7" s="1"/>
  <c r="AX1011" i="7" a="1"/>
  <c r="AX1011" i="7" s="1"/>
  <c r="AX1000" i="7" a="1"/>
  <c r="AX1000" i="7" s="1"/>
  <c r="AX987" i="7" a="1"/>
  <c r="AX987" i="7" s="1"/>
  <c r="AX977" i="7" a="1"/>
  <c r="AX977" i="7" s="1"/>
  <c r="AX965" i="7" a="1"/>
  <c r="AX965" i="7" s="1"/>
  <c r="AX957" i="7" a="1"/>
  <c r="AX957" i="7" s="1"/>
  <c r="AX945" i="7" a="1"/>
  <c r="AX945" i="7" s="1"/>
  <c r="AX935" i="7" a="1"/>
  <c r="AX935" i="7" s="1"/>
  <c r="AX923" i="7" a="1"/>
  <c r="AX923" i="7" s="1"/>
  <c r="AX912" i="7" a="1"/>
  <c r="AX912" i="7" s="1"/>
  <c r="AX901" i="7" a="1"/>
  <c r="AX901" i="7" s="1"/>
  <c r="AX889" i="7" a="1"/>
  <c r="AX889" i="7" s="1"/>
  <c r="AX880" i="7" a="1"/>
  <c r="AX880" i="7" s="1"/>
  <c r="AX869" i="7" a="1"/>
  <c r="AX869" i="7" s="1"/>
  <c r="AX857" i="7" a="1"/>
  <c r="AX857" i="7" s="1"/>
  <c r="AX846" i="7" a="1"/>
  <c r="AX846" i="7" s="1"/>
  <c r="AX837" i="7" a="1"/>
  <c r="AX837" i="7" s="1"/>
  <c r="AX827" i="7" a="1"/>
  <c r="AX827" i="7" s="1"/>
  <c r="AX817" i="7" a="1"/>
  <c r="AX817" i="7" s="1"/>
  <c r="AX805" i="7" a="1"/>
  <c r="AX805" i="7" s="1"/>
  <c r="AX794" i="7" a="1"/>
  <c r="AX794" i="7" s="1"/>
  <c r="AX782" i="7" a="1"/>
  <c r="AX782" i="7" s="1"/>
  <c r="AX772" i="7" a="1"/>
  <c r="AX772" i="7" s="1"/>
  <c r="AX762" i="7" a="1"/>
  <c r="AX762" i="7" s="1"/>
  <c r="AX751" i="7" a="1"/>
  <c r="AX751" i="7" s="1"/>
  <c r="AX741" i="7" a="1"/>
  <c r="AX741" i="7" s="1"/>
  <c r="AX730" i="7" a="1"/>
  <c r="AX730" i="7" s="1"/>
  <c r="AX714" i="7" a="1"/>
  <c r="AX714" i="7" s="1"/>
  <c r="AX697" i="7" a="1"/>
  <c r="AX697" i="7" s="1"/>
  <c r="AX679" i="7" a="1"/>
  <c r="AX679" i="7" s="1"/>
  <c r="AX663" i="7" a="1"/>
  <c r="AX663" i="7" s="1"/>
  <c r="AX650" i="7" a="1"/>
  <c r="AX650" i="7" s="1"/>
  <c r="AX638" i="7" a="1"/>
  <c r="AX638" i="7" s="1"/>
  <c r="AX628" i="7" a="1"/>
  <c r="AX628" i="7" s="1"/>
  <c r="AX616" i="7" a="1"/>
  <c r="AX616" i="7" s="1"/>
  <c r="AX607" i="7" a="1"/>
  <c r="AX607" i="7" s="1"/>
  <c r="AX596" i="7" a="1"/>
  <c r="AX596" i="7" s="1"/>
  <c r="AX585" i="7" a="1"/>
  <c r="AX585" i="7" s="1"/>
  <c r="AX574" i="7" a="1"/>
  <c r="AX574" i="7" s="1"/>
  <c r="AX563" i="7" a="1"/>
  <c r="AX563" i="7" s="1"/>
  <c r="AX553" i="7" a="1"/>
  <c r="AX553" i="7" s="1"/>
  <c r="AX543" i="7" a="1"/>
  <c r="AX543" i="7" s="1"/>
  <c r="AX531" i="7" a="1"/>
  <c r="AX531" i="7" s="1"/>
  <c r="AX521" i="7" a="1"/>
  <c r="AX521" i="7" s="1"/>
  <c r="AX509" i="7" a="1"/>
  <c r="AX509" i="7" s="1"/>
  <c r="AX501" i="7" a="1"/>
  <c r="AX501" i="7" s="1"/>
  <c r="AX491" i="7" a="1"/>
  <c r="AX491" i="7" s="1"/>
  <c r="AX480" i="7" a="1"/>
  <c r="AX480" i="7" s="1"/>
  <c r="AX475" i="7" a="1"/>
  <c r="AX475" i="7" s="1"/>
  <c r="AX468" i="7" a="1"/>
  <c r="AX468" i="7" s="1"/>
  <c r="AX464" i="7" a="1"/>
  <c r="AX464" i="7" s="1"/>
  <c r="AX456" i="7" a="1"/>
  <c r="AX456" i="7" s="1"/>
  <c r="AX447" i="7" a="1"/>
  <c r="AX447" i="7" s="1"/>
  <c r="AX442" i="7" a="1"/>
  <c r="AX442" i="7" s="1"/>
  <c r="AX433" i="7" a="1"/>
  <c r="AX433" i="7" s="1"/>
  <c r="AX427" i="7" a="1"/>
  <c r="AX427" i="7" s="1"/>
  <c r="AX420" i="7" a="1"/>
  <c r="AX420" i="7" s="1"/>
  <c r="AX414" i="7" a="1"/>
  <c r="AX414" i="7" s="1"/>
  <c r="AX405" i="7" a="1"/>
  <c r="AX405" i="7" s="1"/>
  <c r="AX401" i="7" a="1"/>
  <c r="AX401" i="7" s="1"/>
  <c r="AX392" i="7" a="1"/>
  <c r="AX392" i="7" s="1"/>
  <c r="AX385" i="7" a="1"/>
  <c r="AX385" i="7" s="1"/>
  <c r="AX379" i="7" a="1"/>
  <c r="AX379" i="7" s="1"/>
  <c r="AX372" i="7" a="1"/>
  <c r="AX372" i="7" s="1"/>
  <c r="AX368" i="7" a="1"/>
  <c r="AX368" i="7" s="1"/>
  <c r="AX362" i="7" a="1"/>
  <c r="AX362" i="7" s="1"/>
  <c r="AX357" i="7" a="1"/>
  <c r="AX357" i="7" s="1"/>
  <c r="AX353" i="7" a="1"/>
  <c r="AX353" i="7" s="1"/>
  <c r="AX349" i="7" a="1"/>
  <c r="AX349" i="7" s="1"/>
  <c r="AX344" i="7" a="1"/>
  <c r="AX344" i="7" s="1"/>
  <c r="AX341" i="7" a="1"/>
  <c r="AX341" i="7" s="1"/>
  <c r="AX337" i="7" a="1"/>
  <c r="AX337" i="7" s="1"/>
  <c r="AX334" i="7" a="1"/>
  <c r="AX334" i="7" s="1"/>
  <c r="AX330" i="7" a="1"/>
  <c r="AX330" i="7" s="1"/>
  <c r="AX327" i="7" a="1"/>
  <c r="AX327" i="7" s="1"/>
  <c r="AX323" i="7" a="1"/>
  <c r="AX323" i="7" s="1"/>
  <c r="AX320" i="7" a="1"/>
  <c r="AX320" i="7" s="1"/>
  <c r="AX316" i="7" a="1"/>
  <c r="AX316" i="7" s="1"/>
  <c r="AX313" i="7" a="1"/>
  <c r="AX313" i="7" s="1"/>
  <c r="AX309" i="7" a="1"/>
  <c r="AX309" i="7" s="1"/>
  <c r="AX306" i="7" a="1"/>
  <c r="AX306" i="7" s="1"/>
  <c r="AX302" i="7" a="1"/>
  <c r="AX302" i="7" s="1"/>
  <c r="AX298" i="7" a="1"/>
  <c r="AX298" i="7" s="1"/>
  <c r="AX295" i="7" a="1"/>
  <c r="AX295" i="7" s="1"/>
  <c r="AX291" i="7" a="1"/>
  <c r="AX291" i="7" s="1"/>
  <c r="AX288" i="7" a="1"/>
  <c r="AX288" i="7" s="1"/>
  <c r="AX284" i="7" a="1"/>
  <c r="AX284" i="7" s="1"/>
  <c r="AX281" i="7" a="1"/>
  <c r="AX281" i="7" s="1"/>
  <c r="AX277" i="7" a="1"/>
  <c r="AX277" i="7" s="1"/>
  <c r="AX274" i="7" a="1"/>
  <c r="AX274" i="7" s="1"/>
  <c r="AX270" i="7" a="1"/>
  <c r="AX270" i="7" s="1"/>
  <c r="AX267" i="7" a="1"/>
  <c r="AX267" i="7" s="1"/>
  <c r="AX263" i="7" a="1"/>
  <c r="AX263" i="7" s="1"/>
  <c r="AX260" i="7" a="1"/>
  <c r="AX260" i="7" s="1"/>
  <c r="AX256" i="7" a="1"/>
  <c r="AX256" i="7" s="1"/>
  <c r="AX253" i="7" a="1"/>
  <c r="AX253" i="7" s="1"/>
  <c r="AX249" i="7" a="1"/>
  <c r="AX249" i="7" s="1"/>
  <c r="AX246" i="7" a="1"/>
  <c r="AX246" i="7" s="1"/>
  <c r="AX242" i="7" a="1"/>
  <c r="AX242" i="7" s="1"/>
  <c r="AX238" i="7" a="1"/>
  <c r="AX238" i="7" s="1"/>
  <c r="AX235" i="7" a="1"/>
  <c r="AX235" i="7" s="1"/>
  <c r="AX231" i="7" a="1"/>
  <c r="AX231" i="7" s="1"/>
  <c r="AX228" i="7" a="1"/>
  <c r="AX228" i="7" s="1"/>
  <c r="AX224" i="7" a="1"/>
  <c r="AX224" i="7" s="1"/>
  <c r="AX221" i="7" a="1"/>
  <c r="AX221" i="7" s="1"/>
  <c r="AX217" i="7" a="1"/>
  <c r="AX217" i="7" s="1"/>
  <c r="AX214" i="7" a="1"/>
  <c r="AX214" i="7" s="1"/>
  <c r="AX210" i="7" a="1"/>
  <c r="AX210" i="7" s="1"/>
  <c r="AX207" i="7" a="1"/>
  <c r="AX207" i="7" s="1"/>
  <c r="AX203" i="7" a="1"/>
  <c r="AX203" i="7" s="1"/>
  <c r="AX200" i="7" a="1"/>
  <c r="AX200" i="7" s="1"/>
  <c r="AX196" i="7" a="1"/>
  <c r="AX196" i="7" s="1"/>
  <c r="AX193" i="7" a="1"/>
  <c r="AX193" i="7" s="1"/>
  <c r="AX189" i="7" a="1"/>
  <c r="AX189" i="7" s="1"/>
  <c r="AX186" i="7" a="1"/>
  <c r="AX186" i="7" s="1"/>
  <c r="AX182" i="7" a="1"/>
  <c r="AX182" i="7" s="1"/>
  <c r="AX178" i="7" a="1"/>
  <c r="AX178" i="7" s="1"/>
  <c r="AX175" i="7" a="1"/>
  <c r="AX175" i="7" s="1"/>
  <c r="AX171" i="7" a="1"/>
  <c r="AX171" i="7" s="1"/>
  <c r="AX168" i="7" a="1"/>
  <c r="AX168" i="7" s="1"/>
  <c r="AX164" i="7" a="1"/>
  <c r="AX164" i="7" s="1"/>
  <c r="AX161" i="7" a="1"/>
  <c r="AX161" i="7" s="1"/>
  <c r="AX157" i="7" a="1"/>
  <c r="AX157" i="7" s="1"/>
  <c r="AX154" i="7" a="1"/>
  <c r="AX154" i="7" s="1"/>
  <c r="AX150" i="7" a="1"/>
  <c r="AX150" i="7" s="1"/>
  <c r="AX147" i="7" a="1"/>
  <c r="AX147" i="7" s="1"/>
  <c r="AX143" i="7" a="1"/>
  <c r="AX143" i="7" s="1"/>
  <c r="AX139" i="7" a="1"/>
  <c r="AX139" i="7" s="1"/>
  <c r="AX136" i="7" a="1"/>
  <c r="AX136" i="7" s="1"/>
  <c r="AX132" i="7" a="1"/>
  <c r="AX132" i="7" s="1"/>
  <c r="AX129" i="7" a="1"/>
  <c r="AX129" i="7" s="1"/>
  <c r="AX125" i="7" a="1"/>
  <c r="AX125" i="7" s="1"/>
  <c r="AX122" i="7" a="1"/>
  <c r="AX122" i="7" s="1"/>
  <c r="AX118" i="7" a="1"/>
  <c r="AX118" i="7" s="1"/>
  <c r="AX115" i="7" a="1"/>
  <c r="AX115" i="7" s="1"/>
  <c r="AX111" i="7" a="1"/>
  <c r="AX111" i="7" s="1"/>
  <c r="AX108" i="7" a="1"/>
  <c r="AX108" i="7" s="1"/>
  <c r="AX104" i="7" a="1"/>
  <c r="AX104" i="7" s="1"/>
  <c r="AX101" i="7" a="1"/>
  <c r="AX101" i="7" s="1"/>
  <c r="AX97" i="7" a="1"/>
  <c r="AX97" i="7" s="1"/>
  <c r="AX94" i="7" a="1"/>
  <c r="AX94" i="7" s="1"/>
  <c r="AX89" i="7" a="1"/>
  <c r="AX89" i="7" s="1"/>
  <c r="AX86" i="7" a="1"/>
  <c r="AX86" i="7" s="1"/>
  <c r="AX83" i="7" a="1"/>
  <c r="AX83" i="7" s="1"/>
  <c r="AX78" i="7" a="1"/>
  <c r="AX78" i="7" s="1"/>
  <c r="AX76" i="7" a="1"/>
  <c r="AX76" i="7" s="1"/>
  <c r="AX72" i="7" a="1"/>
  <c r="AX72" i="7" s="1"/>
  <c r="AX68" i="7" a="1"/>
  <c r="AX68" i="7" s="1"/>
  <c r="AX65" i="7" a="1"/>
  <c r="AX65" i="7" s="1"/>
  <c r="AX62" i="7" a="1"/>
  <c r="AX62" i="7" s="1"/>
  <c r="AX58" i="7" a="1"/>
  <c r="AX58" i="7" s="1"/>
  <c r="AX54" i="7" a="1"/>
  <c r="AX54" i="7" s="1"/>
  <c r="AX50" i="7" a="1"/>
  <c r="AX50" i="7" s="1"/>
  <c r="AX47" i="7" a="1"/>
  <c r="AX47" i="7" s="1"/>
  <c r="AX43" i="7" a="1"/>
  <c r="AX43" i="7" s="1"/>
  <c r="AX40" i="7" a="1"/>
  <c r="AX40" i="7" s="1"/>
  <c r="AX36" i="7" a="1"/>
  <c r="AX36" i="7" s="1"/>
  <c r="AX32" i="7" a="1"/>
  <c r="AX32" i="7" s="1"/>
  <c r="AX29" i="7" a="1"/>
  <c r="AX29" i="7" s="1"/>
  <c r="AX25" i="7" a="1"/>
  <c r="AX25" i="7" s="1"/>
  <c r="AX21" i="7" a="1"/>
  <c r="AX21" i="7" s="1"/>
  <c r="AX3" i="7" a="1"/>
  <c r="AX3" i="7" s="1"/>
  <c r="AW24" i="7"/>
  <c r="AX1953" i="7" a="1"/>
  <c r="AX1953" i="7" s="1"/>
  <c r="AX1931" i="7" a="1"/>
  <c r="AX1931" i="7" s="1"/>
  <c r="AX1917" i="7" a="1"/>
  <c r="AX1917" i="7" s="1"/>
  <c r="AX1900" i="7" a="1"/>
  <c r="AX1900" i="7" s="1"/>
  <c r="AX1881" i="7" a="1"/>
  <c r="AX1881" i="7" s="1"/>
  <c r="AX1864" i="7" a="1"/>
  <c r="AX1864" i="7" s="1"/>
  <c r="AX1848" i="7" a="1"/>
  <c r="AX1848" i="7" s="1"/>
  <c r="AX1835" i="7" a="1"/>
  <c r="AX1835" i="7" s="1"/>
  <c r="AX1819" i="7" a="1"/>
  <c r="AX1819" i="7" s="1"/>
  <c r="AX1797" i="7" a="1"/>
  <c r="AX1797" i="7" s="1"/>
  <c r="AX1783" i="7" a="1"/>
  <c r="AX1783" i="7" s="1"/>
  <c r="AX1768" i="7" a="1"/>
  <c r="AX1768" i="7" s="1"/>
  <c r="AX1753" i="7" a="1"/>
  <c r="AX1753" i="7" s="1"/>
  <c r="AX1733" i="7" a="1"/>
  <c r="AX1733" i="7" s="1"/>
  <c r="AX1720" i="7" a="1"/>
  <c r="AX1720" i="7" s="1"/>
  <c r="AX1704" i="7" a="1"/>
  <c r="AX1704" i="7" s="1"/>
  <c r="AX1682" i="7" a="1"/>
  <c r="AX1682" i="7" s="1"/>
  <c r="AX6" i="7" a="1"/>
  <c r="AX6" i="7" s="1"/>
  <c r="AW51" i="7"/>
  <c r="AW27" i="7"/>
  <c r="AX1967" i="7" a="1"/>
  <c r="AX1967" i="7" s="1"/>
  <c r="AX1952" i="7" a="1"/>
  <c r="AX1952" i="7" s="1"/>
  <c r="AX1934" i="7" a="1"/>
  <c r="AX1934" i="7" s="1"/>
  <c r="AX1918" i="7" a="1"/>
  <c r="AX1918" i="7" s="1"/>
  <c r="AX1903" i="7" a="1"/>
  <c r="AX1903" i="7" s="1"/>
  <c r="AX1884" i="7" a="1"/>
  <c r="AX1884" i="7" s="1"/>
  <c r="AX1867" i="7" a="1"/>
  <c r="AX1867" i="7" s="1"/>
  <c r="AX1852" i="7" a="1"/>
  <c r="AX1852" i="7" s="1"/>
  <c r="AX1837" i="7" a="1"/>
  <c r="AX1837" i="7" s="1"/>
  <c r="AX1822" i="7" a="1"/>
  <c r="AX1822" i="7" s="1"/>
  <c r="AX1784" i="7" a="1"/>
  <c r="AX1784" i="7" s="1"/>
  <c r="AX1769" i="7" a="1"/>
  <c r="AX1769" i="7" s="1"/>
  <c r="AX1754" i="7" a="1"/>
  <c r="AX1754" i="7" s="1"/>
  <c r="AX1737" i="7" a="1"/>
  <c r="AX1737" i="7" s="1"/>
  <c r="AX1719" i="7" a="1"/>
  <c r="AX1719" i="7" s="1"/>
  <c r="AX1532" i="7" a="1"/>
  <c r="AX1532" i="7" s="1"/>
  <c r="AX1517" i="7" a="1"/>
  <c r="AX1517" i="7" s="1"/>
  <c r="AX1503" i="7" a="1"/>
  <c r="AX1503" i="7" s="1"/>
  <c r="AX1486" i="7" a="1"/>
  <c r="AX1486" i="7" s="1"/>
  <c r="AX1471" i="7" a="1"/>
  <c r="AX1471" i="7" s="1"/>
  <c r="AX1457" i="7" a="1"/>
  <c r="AX1457" i="7" s="1"/>
  <c r="AX1443" i="7" a="1"/>
  <c r="AX1443" i="7" s="1"/>
  <c r="AX1427" i="7" a="1"/>
  <c r="AX1427" i="7" s="1"/>
  <c r="AX1411" i="7" a="1"/>
  <c r="AX1411" i="7" s="1"/>
  <c r="AX1397" i="7" a="1"/>
  <c r="AX1397" i="7" s="1"/>
  <c r="AX1382" i="7" a="1"/>
  <c r="AX1382" i="7" s="1"/>
  <c r="AX1365" i="7" a="1"/>
  <c r="AX1365" i="7" s="1"/>
  <c r="AX1350" i="7" a="1"/>
  <c r="AX1350" i="7" s="1"/>
  <c r="AX1335" i="7" a="1"/>
  <c r="AX1335" i="7" s="1"/>
  <c r="AX1324" i="7" a="1"/>
  <c r="AX1324" i="7" s="1"/>
  <c r="AX1306" i="7" a="1"/>
  <c r="AX1306" i="7" s="1"/>
  <c r="AX1292" i="7" a="1"/>
  <c r="AX1292" i="7" s="1"/>
  <c r="AX1277" i="7" a="1"/>
  <c r="AX1277" i="7" s="1"/>
  <c r="AX1261" i="7" a="1"/>
  <c r="AX1261" i="7" s="1"/>
  <c r="AX1244" i="7" a="1"/>
  <c r="AX1244" i="7" s="1"/>
  <c r="AX1229" i="7" a="1"/>
  <c r="AX1229" i="7" s="1"/>
  <c r="AX1217" i="7" a="1"/>
  <c r="AX1217" i="7" s="1"/>
  <c r="AX1205" i="7" a="1"/>
  <c r="AX1205" i="7" s="1"/>
  <c r="AX1187" i="7" a="1"/>
  <c r="AX1187" i="7" s="1"/>
  <c r="AX1174" i="7" a="1"/>
  <c r="AX1174" i="7" s="1"/>
  <c r="AX1163" i="7" a="1"/>
  <c r="AX1163" i="7" s="1"/>
  <c r="AX1151" i="7" a="1"/>
  <c r="AX1151" i="7" s="1"/>
  <c r="AX1135" i="7" a="1"/>
  <c r="AX1135" i="7" s="1"/>
  <c r="AX1123" i="7" a="1"/>
  <c r="AX1123" i="7" s="1"/>
  <c r="AX1112" i="7" a="1"/>
  <c r="AX1112" i="7" s="1"/>
  <c r="AX1098" i="7" a="1"/>
  <c r="AX1098" i="7" s="1"/>
  <c r="AX1085" i="7" a="1"/>
  <c r="AX1085" i="7" s="1"/>
  <c r="AX1071" i="7" a="1"/>
  <c r="AX1071" i="7" s="1"/>
  <c r="AX1060" i="7" a="1"/>
  <c r="AX1060" i="7" s="1"/>
  <c r="AX1045" i="7" a="1"/>
  <c r="AX1045" i="7" s="1"/>
  <c r="AX1034" i="7" a="1"/>
  <c r="AX1034" i="7" s="1"/>
  <c r="AX1021" i="7" a="1"/>
  <c r="AX1021" i="7" s="1"/>
  <c r="AX1008" i="7" a="1"/>
  <c r="AX1008" i="7" s="1"/>
  <c r="AX995" i="7" a="1"/>
  <c r="AX995" i="7" s="1"/>
  <c r="AX980" i="7" a="1"/>
  <c r="AX980" i="7" s="1"/>
  <c r="AX967" i="7" a="1"/>
  <c r="AX967" i="7" s="1"/>
  <c r="AX955" i="7" a="1"/>
  <c r="AX955" i="7" s="1"/>
  <c r="AX943" i="7" a="1"/>
  <c r="AX943" i="7" s="1"/>
  <c r="AX931" i="7" a="1"/>
  <c r="AX931" i="7" s="1"/>
  <c r="AX918" i="7" a="1"/>
  <c r="AX918" i="7" s="1"/>
  <c r="AX904" i="7" a="1"/>
  <c r="AX904" i="7" s="1"/>
  <c r="AX891" i="7" a="1"/>
  <c r="AX891" i="7" s="1"/>
  <c r="AX877" i="7" a="1"/>
  <c r="AX877" i="7" s="1"/>
  <c r="AX866" i="7" a="1"/>
  <c r="AX866" i="7" s="1"/>
  <c r="AX852" i="7" a="1"/>
  <c r="AX852" i="7" s="1"/>
  <c r="AX841" i="7" a="1"/>
  <c r="AX841" i="7" s="1"/>
  <c r="AX826" i="7" a="1"/>
  <c r="AX826" i="7" s="1"/>
  <c r="AX813" i="7" a="1"/>
  <c r="AX813" i="7" s="1"/>
  <c r="AX800" i="7" a="1"/>
  <c r="AX800" i="7" s="1"/>
  <c r="AX787" i="7" a="1"/>
  <c r="AX787" i="7" s="1"/>
  <c r="AX773" i="7" a="1"/>
  <c r="AX773" i="7" s="1"/>
  <c r="AX760" i="7" a="1"/>
  <c r="AX760" i="7" s="1"/>
  <c r="AX747" i="7" a="1"/>
  <c r="AX747" i="7" s="1"/>
  <c r="AX734" i="7" a="1"/>
  <c r="AX734" i="7" s="1"/>
  <c r="AX720" i="7" a="1"/>
  <c r="AX720" i="7" s="1"/>
  <c r="AX710" i="7" a="1"/>
  <c r="AX710" i="7" s="1"/>
  <c r="AX696" i="7" a="1"/>
  <c r="AX696" i="7" s="1"/>
  <c r="AX684" i="7" a="1"/>
  <c r="AX684" i="7" s="1"/>
  <c r="AX671" i="7" a="1"/>
  <c r="AX671" i="7" s="1"/>
  <c r="AX658" i="7" a="1"/>
  <c r="AX658" i="7" s="1"/>
  <c r="AX643" i="7" a="1"/>
  <c r="AX643" i="7" s="1"/>
  <c r="AX631" i="7" a="1"/>
  <c r="AX631" i="7" s="1"/>
  <c r="AX619" i="7" a="1"/>
  <c r="AX619" i="7" s="1"/>
  <c r="AX605" i="7" a="1"/>
  <c r="AX605" i="7" s="1"/>
  <c r="AX592" i="7" a="1"/>
  <c r="AX592" i="7" s="1"/>
  <c r="AX579" i="7" a="1"/>
  <c r="AX579" i="7" s="1"/>
  <c r="AX565" i="7" a="1"/>
  <c r="AX565" i="7" s="1"/>
  <c r="AX551" i="7" a="1"/>
  <c r="AX551" i="7" s="1"/>
  <c r="AX539" i="7" a="1"/>
  <c r="AX539" i="7" s="1"/>
  <c r="AX527" i="7" a="1"/>
  <c r="AX527" i="7" s="1"/>
  <c r="AX511" i="7" a="1"/>
  <c r="AX511" i="7" s="1"/>
  <c r="AX499" i="7" a="1"/>
  <c r="AX499" i="7" s="1"/>
  <c r="AX486" i="7" a="1"/>
  <c r="AX486" i="7" s="1"/>
  <c r="AX474" i="7" a="1"/>
  <c r="AX474" i="7" s="1"/>
  <c r="AX461" i="7" a="1"/>
  <c r="AX461" i="7" s="1"/>
  <c r="AX449" i="7" a="1"/>
  <c r="AX449" i="7" s="1"/>
  <c r="AX436" i="7" a="1"/>
  <c r="AX436" i="7" s="1"/>
  <c r="AX424" i="7" a="1"/>
  <c r="AX424" i="7" s="1"/>
  <c r="AX411" i="7" a="1"/>
  <c r="AX411" i="7" s="1"/>
  <c r="AX397" i="7" a="1"/>
  <c r="AX397" i="7" s="1"/>
  <c r="AX386" i="7" a="1"/>
  <c r="AX386" i="7" s="1"/>
  <c r="AX375" i="7" a="1"/>
  <c r="AX375" i="7" s="1"/>
  <c r="AX363" i="7" a="1"/>
  <c r="AX363" i="7" s="1"/>
  <c r="AX356" i="7" a="1"/>
  <c r="AX356" i="7" s="1"/>
  <c r="AX348" i="7" a="1"/>
  <c r="AX348" i="7" s="1"/>
  <c r="AX339" i="7" a="1"/>
  <c r="AX339" i="7" s="1"/>
  <c r="AX332" i="7" a="1"/>
  <c r="AX332" i="7" s="1"/>
  <c r="AX325" i="7" a="1"/>
  <c r="AX325" i="7" s="1"/>
  <c r="AX319" i="7" a="1"/>
  <c r="AX319" i="7" s="1"/>
  <c r="AX312" i="7" a="1"/>
  <c r="AX312" i="7" s="1"/>
  <c r="AX305" i="7" a="1"/>
  <c r="AX305" i="7" s="1"/>
  <c r="AX299" i="7" a="1"/>
  <c r="AX299" i="7" s="1"/>
  <c r="AX292" i="7" a="1"/>
  <c r="AX292" i="7" s="1"/>
  <c r="AX285" i="7" a="1"/>
  <c r="AX285" i="7" s="1"/>
  <c r="AX278" i="7" a="1"/>
  <c r="AX278" i="7" s="1"/>
  <c r="AX272" i="7" a="1"/>
  <c r="AX272" i="7" s="1"/>
  <c r="AX266" i="7" a="1"/>
  <c r="AX266" i="7" s="1"/>
  <c r="AX259" i="7" a="1"/>
  <c r="AX259" i="7" s="1"/>
  <c r="AX252" i="7" a="1"/>
  <c r="AX252" i="7" s="1"/>
  <c r="AX245" i="7" a="1"/>
  <c r="AX245" i="7" s="1"/>
  <c r="AX239" i="7" a="1"/>
  <c r="AX239" i="7" s="1"/>
  <c r="AX232" i="7" a="1"/>
  <c r="AX232" i="7" s="1"/>
  <c r="AX225" i="7" a="1"/>
  <c r="AX225" i="7" s="1"/>
  <c r="AX218" i="7" a="1"/>
  <c r="AX218" i="7" s="1"/>
  <c r="AX212" i="7" a="1"/>
  <c r="AX212" i="7" s="1"/>
  <c r="AX205" i="7" a="1"/>
  <c r="AX205" i="7" s="1"/>
  <c r="AX198" i="7" a="1"/>
  <c r="AX198" i="7" s="1"/>
  <c r="AX191" i="7" a="1"/>
  <c r="AX191" i="7" s="1"/>
  <c r="AX184" i="7" a="1"/>
  <c r="AX184" i="7" s="1"/>
  <c r="AX179" i="7" a="1"/>
  <c r="AX179" i="7" s="1"/>
  <c r="AX173" i="7" a="1"/>
  <c r="AX173" i="7" s="1"/>
  <c r="AX166" i="7" a="1"/>
  <c r="AX166" i="7" s="1"/>
  <c r="AX159" i="7" a="1"/>
  <c r="AX159" i="7" s="1"/>
  <c r="AX153" i="7" a="1"/>
  <c r="AX153" i="7" s="1"/>
  <c r="AX146" i="7" a="1"/>
  <c r="AX146" i="7" s="1"/>
  <c r="AX140" i="7" a="1"/>
  <c r="AX140" i="7" s="1"/>
  <c r="AX133" i="7" a="1"/>
  <c r="AX133" i="7" s="1"/>
  <c r="AX127" i="7" a="1"/>
  <c r="AX127" i="7" s="1"/>
  <c r="AX120" i="7" a="1"/>
  <c r="AX120" i="7" s="1"/>
  <c r="AX113" i="7" a="1"/>
  <c r="AX113" i="7" s="1"/>
  <c r="AX106" i="7" a="1"/>
  <c r="AX106" i="7" s="1"/>
  <c r="AX99" i="7" a="1"/>
  <c r="AX99" i="7" s="1"/>
  <c r="AX92" i="7" a="1"/>
  <c r="AX92" i="7" s="1"/>
  <c r="AX87" i="7" a="1"/>
  <c r="AX87" i="7" s="1"/>
  <c r="AX80" i="7" a="1"/>
  <c r="AX80" i="7" s="1"/>
  <c r="AX73" i="7" a="1"/>
  <c r="AX73" i="7" s="1"/>
  <c r="AX66" i="7" a="1"/>
  <c r="AX66" i="7" s="1"/>
  <c r="AX59" i="7" a="1"/>
  <c r="AX59" i="7" s="1"/>
  <c r="AX53" i="7" a="1"/>
  <c r="AX53" i="7" s="1"/>
  <c r="AX46" i="7" a="1"/>
  <c r="AX46" i="7" s="1"/>
  <c r="AX39" i="7" a="1"/>
  <c r="AX39" i="7" s="1"/>
  <c r="AX33" i="7" a="1"/>
  <c r="AX33" i="7" s="1"/>
  <c r="AX27" i="7" a="1"/>
  <c r="AX27" i="7" s="1"/>
  <c r="AX20" i="7" a="1"/>
  <c r="AX20" i="7" s="1"/>
  <c r="AX14" i="7" a="1"/>
  <c r="AX14" i="7" s="1"/>
  <c r="AX9" i="7" a="1"/>
  <c r="AX9" i="7" s="1"/>
  <c r="AW41" i="7"/>
  <c r="AW32" i="7"/>
  <c r="AW20" i="7"/>
  <c r="AW14" i="7"/>
  <c r="AW9" i="7"/>
  <c r="AW3" i="7"/>
  <c r="AX1961" i="7" a="1"/>
  <c r="AX1961" i="7" s="1"/>
  <c r="AX1948" i="7" a="1"/>
  <c r="AX1948" i="7" s="1"/>
  <c r="AX1938" i="7" a="1"/>
  <c r="AX1938" i="7" s="1"/>
  <c r="AX1924" i="7" a="1"/>
  <c r="AX1924" i="7" s="1"/>
  <c r="AX1910" i="7" a="1"/>
  <c r="AX1910" i="7" s="1"/>
  <c r="AX1896" i="7" a="1"/>
  <c r="AX1896" i="7" s="1"/>
  <c r="AX1885" i="7" a="1"/>
  <c r="AX1885" i="7" s="1"/>
  <c r="AX1872" i="7" a="1"/>
  <c r="AX1872" i="7" s="1"/>
  <c r="AX1857" i="7" a="1"/>
  <c r="AX1857" i="7" s="1"/>
  <c r="AX1844" i="7" a="1"/>
  <c r="AX1844" i="7" s="1"/>
  <c r="AX1832" i="7" a="1"/>
  <c r="AX1832" i="7" s="1"/>
  <c r="AX1815" i="7" a="1"/>
  <c r="AX1815" i="7" s="1"/>
  <c r="AX1806" i="7" a="1"/>
  <c r="AX1806" i="7" s="1"/>
  <c r="AX1793" i="7" a="1"/>
  <c r="AX1793" i="7" s="1"/>
  <c r="AX1779" i="7" a="1"/>
  <c r="AX1779" i="7" s="1"/>
  <c r="AX1765" i="7" a="1"/>
  <c r="AX1765" i="7" s="1"/>
  <c r="AX1752" i="7" a="1"/>
  <c r="AX1752" i="7" s="1"/>
  <c r="AX1738" i="7" a="1"/>
  <c r="AX1738" i="7" s="1"/>
  <c r="AX1725" i="7" a="1"/>
  <c r="AX1725" i="7" s="1"/>
  <c r="AX1713" i="7" a="1"/>
  <c r="AX1713" i="7" s="1"/>
  <c r="AX1700" i="7" a="1"/>
  <c r="AX1700" i="7" s="1"/>
  <c r="AX1687" i="7" a="1"/>
  <c r="AX1687" i="7" s="1"/>
  <c r="AX1674" i="7" a="1"/>
  <c r="AX1674" i="7" s="1"/>
  <c r="AX1661" i="7" a="1"/>
  <c r="AX1661" i="7" s="1"/>
  <c r="AX1649" i="7" a="1"/>
  <c r="AX1649" i="7" s="1"/>
  <c r="AX1637" i="7" a="1"/>
  <c r="AX1637" i="7" s="1"/>
  <c r="AX1624" i="7" a="1"/>
  <c r="AX1624" i="7" s="1"/>
  <c r="AX1612" i="7" a="1"/>
  <c r="AX1612" i="7" s="1"/>
  <c r="AX1603" i="7" a="1"/>
  <c r="AX1603" i="7" s="1"/>
  <c r="AX1592" i="7" a="1"/>
  <c r="AX1592" i="7" s="1"/>
  <c r="AX1583" i="7" a="1"/>
  <c r="AX1583" i="7" s="1"/>
  <c r="AX1575" i="7" a="1"/>
  <c r="AX1575" i="7" s="1"/>
  <c r="AX1563" i="7" a="1"/>
  <c r="AX1563" i="7" s="1"/>
  <c r="AX1553" i="7" a="1"/>
  <c r="AX1553" i="7" s="1"/>
  <c r="AX1542" i="7" a="1"/>
  <c r="AX1542" i="7" s="1"/>
  <c r="AX1533" i="7" a="1"/>
  <c r="AX1533" i="7" s="1"/>
  <c r="AX1521" i="7" a="1"/>
  <c r="AX1521" i="7" s="1"/>
  <c r="AX1508" i="7" a="1"/>
  <c r="AX1508" i="7" s="1"/>
  <c r="AX1495" i="7" a="1"/>
  <c r="AX1495" i="7" s="1"/>
  <c r="AX1483" i="7" a="1"/>
  <c r="AX1483" i="7" s="1"/>
  <c r="AX1473" i="7" a="1"/>
  <c r="AX1473" i="7" s="1"/>
  <c r="AX1461" i="7" a="1"/>
  <c r="AX1461" i="7" s="1"/>
  <c r="AX1449" i="7" a="1"/>
  <c r="AX1449" i="7" s="1"/>
  <c r="AX1436" i="7" a="1"/>
  <c r="AX1436" i="7" s="1"/>
  <c r="AX1424" i="7" a="1"/>
  <c r="AX1424" i="7" s="1"/>
  <c r="AX1413" i="7" a="1"/>
  <c r="AX1413" i="7" s="1"/>
  <c r="AX1401" i="7" a="1"/>
  <c r="AX1401" i="7" s="1"/>
  <c r="AX1388" i="7" a="1"/>
  <c r="AX1388" i="7" s="1"/>
  <c r="AX1376" i="7" a="1"/>
  <c r="AX1376" i="7" s="1"/>
  <c r="AX1363" i="7" a="1"/>
  <c r="AX1363" i="7" s="1"/>
  <c r="AX1354" i="7" a="1"/>
  <c r="AX1354" i="7" s="1"/>
  <c r="AX1341" i="7" a="1"/>
  <c r="AX1341" i="7" s="1"/>
  <c r="AX1329" i="7" a="1"/>
  <c r="AX1329" i="7" s="1"/>
  <c r="AX1316" i="7" a="1"/>
  <c r="AX1316" i="7" s="1"/>
  <c r="AX1304" i="7" a="1"/>
  <c r="AX1304" i="7" s="1"/>
  <c r="AX1294" i="7" a="1"/>
  <c r="AX1294" i="7" s="1"/>
  <c r="AX1282" i="7" a="1"/>
  <c r="AX1282" i="7" s="1"/>
  <c r="AX1271" i="7" a="1"/>
  <c r="AX1271" i="7" s="1"/>
  <c r="AX1259" i="7" a="1"/>
  <c r="AX1259" i="7" s="1"/>
  <c r="AX1249" i="7" a="1"/>
  <c r="AX1249" i="7" s="1"/>
  <c r="AX1228" i="7" a="1"/>
  <c r="AX1228" i="7" s="1"/>
  <c r="AX10" i="7" a="1"/>
  <c r="AX10" i="7" s="1"/>
  <c r="AW48" i="7"/>
  <c r="AW26" i="7"/>
  <c r="AX1968" i="7" a="1"/>
  <c r="AX1968" i="7" s="1"/>
  <c r="AX1949" i="7" a="1"/>
  <c r="AX1949" i="7" s="1"/>
  <c r="AX1932" i="7" a="1"/>
  <c r="AX1932" i="7" s="1"/>
  <c r="AX1915" i="7" a="1"/>
  <c r="AX1915" i="7" s="1"/>
  <c r="AX1901" i="7" a="1"/>
  <c r="AX1901" i="7" s="1"/>
  <c r="AX1882" i="7" a="1"/>
  <c r="AX1882" i="7" s="1"/>
  <c r="AX1865" i="7" a="1"/>
  <c r="AX1865" i="7" s="1"/>
  <c r="AX1849" i="7" a="1"/>
  <c r="AX1849" i="7" s="1"/>
  <c r="AX1834" i="7" a="1"/>
  <c r="AX1834" i="7" s="1"/>
  <c r="AX1820" i="7" a="1"/>
  <c r="AX1820" i="7" s="1"/>
  <c r="AX1800" i="7" a="1"/>
  <c r="AX1800" i="7" s="1"/>
  <c r="AX1786" i="7" a="1"/>
  <c r="AX1786" i="7" s="1"/>
  <c r="AX1772" i="7" a="1"/>
  <c r="AX1772" i="7" s="1"/>
  <c r="AX1758" i="7" a="1"/>
  <c r="AX1758" i="7" s="1"/>
  <c r="AX1743" i="7" a="1"/>
  <c r="AX1743" i="7" s="1"/>
  <c r="AX1726" i="7" a="1"/>
  <c r="AX1726" i="7" s="1"/>
  <c r="AX1708" i="7" a="1"/>
  <c r="AX1708" i="7" s="1"/>
  <c r="AX1694" i="7" a="1"/>
  <c r="AX1694" i="7" s="1"/>
  <c r="AX1679" i="7" a="1"/>
  <c r="AX1679" i="7" s="1"/>
  <c r="AX1666" i="7" a="1"/>
  <c r="AX1666" i="7" s="1"/>
  <c r="AX1650" i="7" a="1"/>
  <c r="AX1650" i="7" s="1"/>
  <c r="AX1633" i="7" a="1"/>
  <c r="AX1633" i="7" s="1"/>
  <c r="AX1619" i="7" a="1"/>
  <c r="AX1619" i="7" s="1"/>
  <c r="AX1607" i="7" a="1"/>
  <c r="AX1607" i="7" s="1"/>
  <c r="AX1595" i="7" a="1"/>
  <c r="AX1595" i="7" s="1"/>
  <c r="AX1582" i="7" a="1"/>
  <c r="AX1582" i="7" s="1"/>
  <c r="AX1571" i="7" a="1"/>
  <c r="AX1571" i="7" s="1"/>
  <c r="AX1558" i="7" a="1"/>
  <c r="AX1558" i="7" s="1"/>
  <c r="AX1545" i="7" a="1"/>
  <c r="AX1545" i="7" s="1"/>
  <c r="AX1531" i="7" a="1"/>
  <c r="AX1531" i="7" s="1"/>
  <c r="AX1515" i="7" a="1"/>
  <c r="AX1515" i="7" s="1"/>
  <c r="AX1501" i="7" a="1"/>
  <c r="AX1501" i="7" s="1"/>
  <c r="AX1484" i="7" a="1"/>
  <c r="AX1484" i="7" s="1"/>
  <c r="AX1470" i="7" a="1"/>
  <c r="AX1470" i="7" s="1"/>
  <c r="AX1455" i="7" a="1"/>
  <c r="AX1455" i="7" s="1"/>
  <c r="AX1444" i="7" a="1"/>
  <c r="AX1444" i="7" s="1"/>
  <c r="AX1425" i="7" a="1"/>
  <c r="AX1425" i="7" s="1"/>
  <c r="AX1410" i="7" a="1"/>
  <c r="AX1410" i="7" s="1"/>
  <c r="AX1396" i="7" a="1"/>
  <c r="AX1396" i="7" s="1"/>
  <c r="AX1380" i="7" a="1"/>
  <c r="AX1380" i="7" s="1"/>
  <c r="AX1364" i="7" a="1"/>
  <c r="AX1364" i="7" s="1"/>
  <c r="AX1349" i="7" a="1"/>
  <c r="AX1349" i="7" s="1"/>
  <c r="AX1336" i="7" a="1"/>
  <c r="AX1336" i="7" s="1"/>
  <c r="AX1323" i="7" a="1"/>
  <c r="AX1323" i="7" s="1"/>
  <c r="AX1307" i="7" a="1"/>
  <c r="AX1307" i="7" s="1"/>
  <c r="AX1291" i="7" a="1"/>
  <c r="AX1291" i="7" s="1"/>
  <c r="AX1276" i="7" a="1"/>
  <c r="AX1276" i="7" s="1"/>
  <c r="AX1262" i="7" a="1"/>
  <c r="AX1262" i="7" s="1"/>
  <c r="AX1243" i="7" a="1"/>
  <c r="AX1243" i="7" s="1"/>
  <c r="AX1231" i="7" a="1"/>
  <c r="AX1231" i="7" s="1"/>
  <c r="AX1215" i="7" a="1"/>
  <c r="AX1215" i="7" s="1"/>
  <c r="AX1202" i="7" a="1"/>
  <c r="AX1202" i="7" s="1"/>
  <c r="AX1188" i="7" a="1"/>
  <c r="AX1188" i="7" s="1"/>
  <c r="AX1173" i="7" a="1"/>
  <c r="AX1173" i="7" s="1"/>
  <c r="AX1162" i="7" a="1"/>
  <c r="AX1162" i="7" s="1"/>
  <c r="AX1149" i="7" a="1"/>
  <c r="AX1149" i="7" s="1"/>
  <c r="AX1134" i="7" a="1"/>
  <c r="AX1134" i="7" s="1"/>
  <c r="AX1122" i="7" a="1"/>
  <c r="AX1122" i="7" s="1"/>
  <c r="AX1111" i="7" a="1"/>
  <c r="AX1111" i="7" s="1"/>
  <c r="AX1097" i="7" a="1"/>
  <c r="AX1097" i="7" s="1"/>
  <c r="AX1084" i="7" a="1"/>
  <c r="AX1084" i="7" s="1"/>
  <c r="AX1073" i="7" a="1"/>
  <c r="AX1073" i="7" s="1"/>
  <c r="AX1059" i="7" a="1"/>
  <c r="AX1059" i="7" s="1"/>
  <c r="AX1044" i="7" a="1"/>
  <c r="AX1044" i="7" s="1"/>
  <c r="AX1032" i="7" a="1"/>
  <c r="AX1032" i="7" s="1"/>
  <c r="AX1020" i="7" a="1"/>
  <c r="AX1020" i="7" s="1"/>
  <c r="AX1007" i="7" a="1"/>
  <c r="AX1007" i="7" s="1"/>
  <c r="AX994" i="7" a="1"/>
  <c r="AX994" i="7" s="1"/>
  <c r="AX979" i="7" a="1"/>
  <c r="AX979" i="7" s="1"/>
  <c r="AX966" i="7" a="1"/>
  <c r="AX966" i="7" s="1"/>
  <c r="AX953" i="7" a="1"/>
  <c r="AX953" i="7" s="1"/>
  <c r="AX942" i="7" a="1"/>
  <c r="AX942" i="7" s="1"/>
  <c r="AX930" i="7" a="1"/>
  <c r="AX930" i="7" s="1"/>
  <c r="AX917" i="7" a="1"/>
  <c r="AX917" i="7" s="1"/>
  <c r="AX903" i="7" a="1"/>
  <c r="AX903" i="7" s="1"/>
  <c r="AX890" i="7" a="1"/>
  <c r="AX890" i="7" s="1"/>
  <c r="AX878" i="7" a="1"/>
  <c r="AX878" i="7" s="1"/>
  <c r="AX865" i="7" a="1"/>
  <c r="AX865" i="7" s="1"/>
  <c r="AX853" i="7" a="1"/>
  <c r="AX853" i="7" s="1"/>
  <c r="AX842" i="7" a="1"/>
  <c r="AX842" i="7" s="1"/>
  <c r="AX825" i="7" a="1"/>
  <c r="AX825" i="7" s="1"/>
  <c r="AX812" i="7" a="1"/>
  <c r="AX812" i="7" s="1"/>
  <c r="AX799" i="7" a="1"/>
  <c r="AX799" i="7" s="1"/>
  <c r="AX788" i="7" a="1"/>
  <c r="AX788" i="7" s="1"/>
  <c r="AX774" i="7" a="1"/>
  <c r="AX774" i="7" s="1"/>
  <c r="AX759" i="7" a="1"/>
  <c r="AX759" i="7" s="1"/>
  <c r="AX746" i="7" a="1"/>
  <c r="AX746" i="7" s="1"/>
  <c r="AX733" i="7" a="1"/>
  <c r="AX733" i="7" s="1"/>
  <c r="AX721" i="7" a="1"/>
  <c r="AX721" i="7" s="1"/>
  <c r="AX711" i="7" a="1"/>
  <c r="AX711" i="7" s="1"/>
  <c r="AX695" i="7" a="1"/>
  <c r="AX695" i="7" s="1"/>
  <c r="AX683" i="7" a="1"/>
  <c r="AX683" i="7" s="1"/>
  <c r="AX670" i="7" a="1"/>
  <c r="AX670" i="7" s="1"/>
  <c r="AX657" i="7" a="1"/>
  <c r="AX657" i="7" s="1"/>
  <c r="AX644" i="7" a="1"/>
  <c r="AX644" i="7" s="1"/>
  <c r="AX630" i="7" a="1"/>
  <c r="AX630" i="7" s="1"/>
  <c r="AX618" i="7" a="1"/>
  <c r="AX618" i="7" s="1"/>
  <c r="AX606" i="7" a="1"/>
  <c r="AX606" i="7" s="1"/>
  <c r="AX593" i="7" a="1"/>
  <c r="AX593" i="7" s="1"/>
  <c r="AX577" i="7" a="1"/>
  <c r="AX577" i="7" s="1"/>
  <c r="AX566" i="7" a="1"/>
  <c r="AX566" i="7" s="1"/>
  <c r="AX552" i="7" a="1"/>
  <c r="AX552" i="7" s="1"/>
  <c r="AX538" i="7" a="1"/>
  <c r="AX538" i="7" s="1"/>
  <c r="AX526" i="7" a="1"/>
  <c r="AX526" i="7" s="1"/>
  <c r="AX512" i="7" a="1"/>
  <c r="AX512" i="7" s="1"/>
  <c r="AX498" i="7" a="1"/>
  <c r="AX498" i="7" s="1"/>
  <c r="AX487" i="7" a="1"/>
  <c r="AX487" i="7" s="1"/>
  <c r="AX473" i="7" a="1"/>
  <c r="AX473" i="7" s="1"/>
  <c r="AX460" i="7" a="1"/>
  <c r="AX460" i="7" s="1"/>
  <c r="AX448" i="7" a="1"/>
  <c r="AX448" i="7" s="1"/>
  <c r="AX435" i="7" a="1"/>
  <c r="AX435" i="7" s="1"/>
  <c r="AX425" i="7" a="1"/>
  <c r="AX425" i="7" s="1"/>
  <c r="AX412" i="7" a="1"/>
  <c r="AX412" i="7" s="1"/>
  <c r="AX399" i="7" a="1"/>
  <c r="AX399" i="7" s="1"/>
  <c r="AX387" i="7" a="1"/>
  <c r="AX387" i="7" s="1"/>
  <c r="AX376" i="7" a="1"/>
  <c r="AX376" i="7" s="1"/>
  <c r="AX364" i="7" a="1"/>
  <c r="AX364" i="7" s="1"/>
  <c r="AX352" i="7" a="1"/>
  <c r="AX352" i="7" s="1"/>
  <c r="AX7" i="7" a="1"/>
  <c r="AX7" i="7" s="1"/>
  <c r="AX2" i="7" a="1"/>
  <c r="AX2" i="7" s="1"/>
  <c r="AX1962" i="7" a="1"/>
  <c r="AX1962" i="7" s="1"/>
  <c r="AX1947" i="7" a="1"/>
  <c r="AX1947" i="7" s="1"/>
  <c r="AX1937" i="7" a="1"/>
  <c r="AX1937" i="7" s="1"/>
  <c r="AX1923" i="7" a="1"/>
  <c r="AX1923" i="7" s="1"/>
  <c r="AX1909" i="7" a="1"/>
  <c r="AX1909" i="7" s="1"/>
  <c r="AX1894" i="7" a="1"/>
  <c r="AX1894" i="7" s="1"/>
  <c r="AX1880" i="7" a="1"/>
  <c r="AX1880" i="7" s="1"/>
  <c r="AX1870" i="7" a="1"/>
  <c r="AX1870" i="7" s="1"/>
  <c r="AX1856" i="7" a="1"/>
  <c r="AX1856" i="7" s="1"/>
  <c r="AX1842" i="7" a="1"/>
  <c r="AX1842" i="7" s="1"/>
  <c r="AX1829" i="7" a="1"/>
  <c r="AX1829" i="7" s="1"/>
  <c r="AX1813" i="7" a="1"/>
  <c r="AX1813" i="7" s="1"/>
  <c r="AX1803" i="7" a="1"/>
  <c r="AX1803" i="7" s="1"/>
  <c r="AX1790" i="7" a="1"/>
  <c r="AX1790" i="7" s="1"/>
  <c r="AX1776" i="7" a="1"/>
  <c r="AX1776" i="7" s="1"/>
  <c r="AX1762" i="7" a="1"/>
  <c r="AX1762" i="7" s="1"/>
  <c r="AX1751" i="7" a="1"/>
  <c r="AX1751" i="7" s="1"/>
  <c r="AX1740" i="7" a="1"/>
  <c r="AX1740" i="7" s="1"/>
  <c r="AX1728" i="7" a="1"/>
  <c r="AX1728" i="7" s="1"/>
  <c r="AX1715" i="7" a="1"/>
  <c r="AX1715" i="7" s="1"/>
  <c r="AX1701" i="7" a="1"/>
  <c r="AX1701" i="7" s="1"/>
  <c r="AX1691" i="7" a="1"/>
  <c r="AX1691" i="7" s="1"/>
  <c r="AX1678" i="7" a="1"/>
  <c r="AX1678" i="7" s="1"/>
  <c r="AX1667" i="7" a="1"/>
  <c r="AX1667" i="7" s="1"/>
  <c r="AX1655" i="7" a="1"/>
  <c r="AX1655" i="7" s="1"/>
  <c r="AX1642" i="7" a="1"/>
  <c r="AX1642" i="7" s="1"/>
  <c r="AX1631" i="7" a="1"/>
  <c r="AX1631" i="7" s="1"/>
  <c r="AX1569" i="7" a="1"/>
  <c r="AX1569" i="7" s="1"/>
  <c r="AX1565" i="7" a="1"/>
  <c r="AX1565" i="7" s="1"/>
  <c r="AX1557" i="7" a="1"/>
  <c r="AX1557" i="7" s="1"/>
  <c r="AX1550" i="7" a="1"/>
  <c r="AX1550" i="7" s="1"/>
  <c r="AX1543" i="7" a="1"/>
  <c r="AX1543" i="7" s="1"/>
  <c r="AX1537" i="7" a="1"/>
  <c r="AX1537" i="7" s="1"/>
  <c r="AX1528" i="7" a="1"/>
  <c r="AX1528" i="7" s="1"/>
  <c r="AX1522" i="7" a="1"/>
  <c r="AX1522" i="7" s="1"/>
  <c r="AX1514" i="7" a="1"/>
  <c r="AX1514" i="7" s="1"/>
  <c r="AX1507" i="7" a="1"/>
  <c r="AX1507" i="7" s="1"/>
  <c r="AX1497" i="7" a="1"/>
  <c r="AX1497" i="7" s="1"/>
  <c r="AX1492" i="7" a="1"/>
  <c r="AX1492" i="7" s="1"/>
  <c r="AX1482" i="7" a="1"/>
  <c r="AX1482" i="7" s="1"/>
  <c r="AX1475" i="7" a="1"/>
  <c r="AX1475" i="7" s="1"/>
  <c r="AX1467" i="7" a="1"/>
  <c r="AX1467" i="7" s="1"/>
  <c r="AX1460" i="7" a="1"/>
  <c r="AX1460" i="7" s="1"/>
  <c r="AX1453" i="7" a="1"/>
  <c r="AX1453" i="7" s="1"/>
  <c r="AX1445" i="7" a="1"/>
  <c r="AX1445" i="7" s="1"/>
  <c r="AX1435" i="7" a="1"/>
  <c r="AX1435" i="7" s="1"/>
  <c r="AX1431" i="7" a="1"/>
  <c r="AX1431" i="7" s="1"/>
  <c r="AX1420" i="7" a="1"/>
  <c r="AX1420" i="7" s="1"/>
  <c r="AX1414" i="7" a="1"/>
  <c r="AX1414" i="7" s="1"/>
  <c r="AX1406" i="7" a="1"/>
  <c r="AX1406" i="7" s="1"/>
  <c r="AX1399" i="7" a="1"/>
  <c r="AX1399" i="7" s="1"/>
  <c r="AX1389" i="7" a="1"/>
  <c r="AX1389" i="7" s="1"/>
  <c r="AX1384" i="7" a="1"/>
  <c r="AX1384" i="7" s="1"/>
  <c r="AX1374" i="7" a="1"/>
  <c r="AX1374" i="7" s="1"/>
  <c r="AX1367" i="7" a="1"/>
  <c r="AX1367" i="7" s="1"/>
  <c r="AX1359" i="7" a="1"/>
  <c r="AX1359" i="7" s="1"/>
  <c r="AX1351" i="7" a="1"/>
  <c r="AX1351" i="7" s="1"/>
  <c r="AX1344" i="7" a="1"/>
  <c r="AX1344" i="7" s="1"/>
  <c r="AX1334" i="7" a="1"/>
  <c r="AX1334" i="7" s="1"/>
  <c r="AX1327" i="7" a="1"/>
  <c r="AX1327" i="7" s="1"/>
  <c r="AX1319" i="7" a="1"/>
  <c r="AX1319" i="7" s="1"/>
  <c r="AX1312" i="7" a="1"/>
  <c r="AX1312" i="7" s="1"/>
  <c r="AX1302" i="7" a="1"/>
  <c r="AX1302" i="7" s="1"/>
  <c r="AX1297" i="7" a="1"/>
  <c r="AX1297" i="7" s="1"/>
  <c r="AX1287" i="7" a="1"/>
  <c r="AX1287" i="7" s="1"/>
  <c r="AX1280" i="7" a="1"/>
  <c r="AX1280" i="7" s="1"/>
  <c r="AX1273" i="7" a="1"/>
  <c r="AX1273" i="7" s="1"/>
  <c r="AX1265" i="7" a="1"/>
  <c r="AX1265" i="7" s="1"/>
  <c r="AX1255" i="7" a="1"/>
  <c r="AX1255" i="7" s="1"/>
  <c r="AX1252" i="7" a="1"/>
  <c r="AX1252" i="7" s="1"/>
  <c r="AX1241" i="7" a="1"/>
  <c r="AX1241" i="7" s="1"/>
  <c r="AX1237" i="7" a="1"/>
  <c r="AX1237" i="7" s="1"/>
  <c r="AX1227" i="7" a="1"/>
  <c r="AX1227" i="7" s="1"/>
  <c r="AX1220" i="7" a="1"/>
  <c r="AX1220" i="7" s="1"/>
  <c r="AX1213" i="7" a="1"/>
  <c r="AX1213" i="7" s="1"/>
  <c r="AX1207" i="7" a="1"/>
  <c r="AX1207" i="7" s="1"/>
  <c r="AX1198" i="7" a="1"/>
  <c r="AX1198" i="7" s="1"/>
  <c r="AX1194" i="7" a="1"/>
  <c r="AX1194" i="7" s="1"/>
  <c r="AX1184" i="7" a="1"/>
  <c r="AX1184" i="7" s="1"/>
  <c r="AX1178" i="7" a="1"/>
  <c r="AX1178" i="7" s="1"/>
  <c r="AX1171" i="7" a="1"/>
  <c r="AX1171" i="7" s="1"/>
  <c r="AX1164" i="7" a="1"/>
  <c r="AX1164" i="7" s="1"/>
  <c r="AX1156" i="7" a="1"/>
  <c r="AX1156" i="7" s="1"/>
  <c r="AX1148" i="7" a="1"/>
  <c r="AX1148" i="7" s="1"/>
  <c r="AX1142" i="7" a="1"/>
  <c r="AX1142" i="7" s="1"/>
  <c r="AX1133" i="7" a="1"/>
  <c r="AX1133" i="7" s="1"/>
  <c r="AX1128" i="7" a="1"/>
  <c r="AX1128" i="7" s="1"/>
  <c r="AX1120" i="7" a="1"/>
  <c r="AX1120" i="7" s="1"/>
  <c r="AX1115" i="7" a="1"/>
  <c r="AX1115" i="7" s="1"/>
  <c r="AX1107" i="7" a="1"/>
  <c r="AX1107" i="7" s="1"/>
  <c r="AX1102" i="7" a="1"/>
  <c r="AX1102" i="7" s="1"/>
  <c r="AX1095" i="7" a="1"/>
  <c r="AX1095" i="7" s="1"/>
  <c r="AX1089" i="7" a="1"/>
  <c r="AX1089" i="7" s="1"/>
  <c r="AX1082" i="7" a="1"/>
  <c r="AX1082" i="7" s="1"/>
  <c r="AX1075" i="7" a="1"/>
  <c r="AX1075" i="7" s="1"/>
  <c r="AX1067" i="7" a="1"/>
  <c r="AX1067" i="7" s="1"/>
  <c r="AX1062" i="7" a="1"/>
  <c r="AX1062" i="7" s="1"/>
  <c r="AX1053" i="7" a="1"/>
  <c r="AX1053" i="7" s="1"/>
  <c r="AX1047" i="7" a="1"/>
  <c r="AX1047" i="7" s="1"/>
  <c r="AX1040" i="7" a="1"/>
  <c r="AX1040" i="7" s="1"/>
  <c r="AX1033" i="7" a="1"/>
  <c r="AX1033" i="7" s="1"/>
  <c r="AX1027" i="7" a="1"/>
  <c r="AX1027" i="7" s="1"/>
  <c r="AX1018" i="7" a="1"/>
  <c r="AX1018" i="7" s="1"/>
  <c r="AX1012" i="7" a="1"/>
  <c r="AX1012" i="7" s="1"/>
  <c r="AX1006" i="7" a="1"/>
  <c r="AX1006" i="7" s="1"/>
  <c r="AX999" i="7" a="1"/>
  <c r="AX999" i="7" s="1"/>
  <c r="AX991" i="7" a="1"/>
  <c r="AX991" i="7" s="1"/>
  <c r="AX986" i="7" a="1"/>
  <c r="AX986" i="7" s="1"/>
  <c r="AX978" i="7" a="1"/>
  <c r="AX978" i="7" s="1"/>
  <c r="AX973" i="7" a="1"/>
  <c r="AX973" i="7" s="1"/>
  <c r="AX964" i="7" a="1"/>
  <c r="AX964" i="7" s="1"/>
  <c r="AX958" i="7" a="1"/>
  <c r="AX958" i="7" s="1"/>
  <c r="AX951" i="7" a="1"/>
  <c r="AX951" i="7" s="1"/>
  <c r="AX944" i="7" a="1"/>
  <c r="AX944" i="7" s="1"/>
  <c r="AX936" i="7" a="1"/>
  <c r="AX936" i="7" s="1"/>
  <c r="AX929" i="7" a="1"/>
  <c r="AX929" i="7" s="1"/>
  <c r="AX922" i="7" a="1"/>
  <c r="AX922" i="7" s="1"/>
  <c r="AX914" i="7" a="1"/>
  <c r="AX914" i="7" s="1"/>
  <c r="AX909" i="7" a="1"/>
  <c r="AX909" i="7" s="1"/>
  <c r="AX900" i="7" a="1"/>
  <c r="AX900" i="7" s="1"/>
  <c r="AX896" i="7" a="1"/>
  <c r="AX896" i="7" s="1"/>
  <c r="AX887" i="7" a="1"/>
  <c r="AX887" i="7" s="1"/>
  <c r="AX881" i="7" a="1"/>
  <c r="AX881" i="7" s="1"/>
  <c r="AX874" i="7" a="1"/>
  <c r="AX874" i="7" s="1"/>
  <c r="AX867" i="7" a="1"/>
  <c r="AX867" i="7" s="1"/>
  <c r="AX859" i="7" a="1"/>
  <c r="AX859" i="7" s="1"/>
  <c r="AX854" i="7" a="1"/>
  <c r="AX854" i="7" s="1"/>
  <c r="AX845" i="7" a="1"/>
  <c r="AX845" i="7" s="1"/>
  <c r="AX838" i="7" a="1"/>
  <c r="AX838" i="7" s="1"/>
  <c r="AX833" i="7" a="1"/>
  <c r="AX833" i="7" s="1"/>
  <c r="AX824" i="7" a="1"/>
  <c r="AX824" i="7" s="1"/>
  <c r="AX819" i="7" a="1"/>
  <c r="AX819" i="7" s="1"/>
  <c r="AX811" i="7" a="1"/>
  <c r="AX811" i="7" s="1"/>
  <c r="AX804" i="7" a="1"/>
  <c r="AX804" i="7" s="1"/>
  <c r="AX797" i="7" a="1"/>
  <c r="AX797" i="7" s="1"/>
  <c r="AX791" i="7" a="1"/>
  <c r="AX791" i="7" s="1"/>
  <c r="AX783" i="7" a="1"/>
  <c r="AX783" i="7" s="1"/>
  <c r="AX777" i="7" a="1"/>
  <c r="AX777" i="7" s="1"/>
  <c r="AX769" i="7" a="1"/>
  <c r="AX769" i="7" s="1"/>
  <c r="AX763" i="7" a="1"/>
  <c r="AX763" i="7" s="1"/>
  <c r="AX755" i="7" a="1"/>
  <c r="AX755" i="7" s="1"/>
  <c r="AX749" i="7" a="1"/>
  <c r="AX749" i="7" s="1"/>
  <c r="AX742" i="7" a="1"/>
  <c r="AX742" i="7" s="1"/>
  <c r="AX735" i="7" a="1"/>
  <c r="AX735" i="7" s="1"/>
  <c r="AX728" i="7" a="1"/>
  <c r="AX728" i="7" s="1"/>
  <c r="AX722" i="7" a="1"/>
  <c r="AX722" i="7" s="1"/>
  <c r="AX715" i="7" a="1"/>
  <c r="AX715" i="7" s="1"/>
  <c r="AX706" i="7" a="1"/>
  <c r="AX706" i="7" s="1"/>
  <c r="AX702" i="7" a="1"/>
  <c r="AX702" i="7" s="1"/>
  <c r="AX693" i="7" a="1"/>
  <c r="AX693" i="7" s="1"/>
  <c r="AX688" i="7" a="1"/>
  <c r="AX688" i="7" s="1"/>
  <c r="AX681" i="7" a="1"/>
  <c r="AX681" i="7" s="1"/>
  <c r="AX674" i="7" a="1"/>
  <c r="AX674" i="7" s="1"/>
  <c r="AX667" i="7" a="1"/>
  <c r="AX667" i="7" s="1"/>
  <c r="AX661" i="7" a="1"/>
  <c r="AX661" i="7" s="1"/>
  <c r="AX653" i="7" a="1"/>
  <c r="AX653" i="7" s="1"/>
  <c r="AX648" i="7" a="1"/>
  <c r="AX648" i="7" s="1"/>
  <c r="AX640" i="7" a="1"/>
  <c r="AX640" i="7" s="1"/>
  <c r="AX633" i="7" a="1"/>
  <c r="AX633" i="7" s="1"/>
  <c r="AX626" i="7" a="1"/>
  <c r="AX626" i="7" s="1"/>
  <c r="AX620" i="7" a="1"/>
  <c r="AX620" i="7" s="1"/>
  <c r="AX611" i="7" a="1"/>
  <c r="AX611" i="7" s="1"/>
  <c r="AX604" i="7" a="1"/>
  <c r="AX604" i="7" s="1"/>
  <c r="AX598" i="7" a="1"/>
  <c r="AX598" i="7" s="1"/>
  <c r="AX589" i="7" a="1"/>
  <c r="AX589" i="7" s="1"/>
  <c r="AX584" i="7" a="1"/>
  <c r="AX584" i="7" s="1"/>
  <c r="AX576" i="7" a="1"/>
  <c r="AX576" i="7" s="1"/>
  <c r="AX571" i="7" a="1"/>
  <c r="AX571" i="7" s="1"/>
  <c r="AX562" i="7" a="1"/>
  <c r="AX562" i="7" s="1"/>
  <c r="AX556" i="7" a="1"/>
  <c r="AX556" i="7" s="1"/>
  <c r="AX549" i="7" a="1"/>
  <c r="AX549" i="7" s="1"/>
  <c r="AX542" i="7" a="1"/>
  <c r="AX542" i="7" s="1"/>
  <c r="AX534" i="7" a="1"/>
  <c r="AX534" i="7" s="1"/>
  <c r="AX529" i="7" a="1"/>
  <c r="AX529" i="7" s="1"/>
  <c r="AX520" i="7" a="1"/>
  <c r="AX520" i="7" s="1"/>
  <c r="AX514" i="7" a="1"/>
  <c r="AX514" i="7" s="1"/>
  <c r="AX507" i="7" a="1"/>
  <c r="AX507" i="7" s="1"/>
  <c r="AX500" i="7" a="1"/>
  <c r="AX500" i="7" s="1"/>
  <c r="AX492" i="7" a="1"/>
  <c r="AX492" i="7" s="1"/>
  <c r="AX485" i="7" a="1"/>
  <c r="AX485" i="7" s="1"/>
  <c r="AX478" i="7" a="1"/>
  <c r="AX478" i="7" s="1"/>
  <c r="AX471" i="7" a="1"/>
  <c r="AX471" i="7" s="1"/>
  <c r="AX467" i="7" a="1"/>
  <c r="AX467" i="7" s="1"/>
  <c r="AX458" i="7" a="1"/>
  <c r="AX458" i="7" s="1"/>
  <c r="AX453" i="7" a="1"/>
  <c r="AX453" i="7" s="1"/>
  <c r="AX445" i="7" a="1"/>
  <c r="AX445" i="7" s="1"/>
  <c r="AX438" i="7" a="1"/>
  <c r="AX438" i="7" s="1"/>
  <c r="AX432" i="7" a="1"/>
  <c r="AX432" i="7" s="1"/>
  <c r="AX426" i="7" a="1"/>
  <c r="AX426" i="7" s="1"/>
  <c r="AX417" i="7" a="1"/>
  <c r="AX417" i="7" s="1"/>
  <c r="AX410" i="7" a="1"/>
  <c r="AX410" i="7" s="1"/>
  <c r="AX404" i="7" a="1"/>
  <c r="AX404" i="7" s="1"/>
  <c r="AX395" i="7" a="1"/>
  <c r="AX395" i="7" s="1"/>
  <c r="AX390" i="7" a="1"/>
  <c r="AX390" i="7" s="1"/>
  <c r="AX384" i="7" a="1"/>
  <c r="AX384" i="7" s="1"/>
  <c r="AX378" i="7" a="1"/>
  <c r="AX378" i="7" s="1"/>
  <c r="AX369" i="7" a="1"/>
  <c r="AX369" i="7" s="1"/>
  <c r="AX366" i="7" a="1"/>
  <c r="AX366" i="7" s="1"/>
  <c r="AX359" i="7" a="1"/>
  <c r="AX359" i="7" s="1"/>
  <c r="AX355" i="7" a="1"/>
  <c r="AX355" i="7" s="1"/>
  <c r="AX351" i="7" a="1"/>
  <c r="AX351" i="7" s="1"/>
  <c r="AX347" i="7" a="1"/>
  <c r="AX347" i="7" s="1"/>
  <c r="AX343" i="7" a="1"/>
  <c r="AX343" i="7" s="1"/>
  <c r="AX340" i="7" a="1"/>
  <c r="AX340" i="7" s="1"/>
  <c r="AX336" i="7" a="1"/>
  <c r="AX336" i="7" s="1"/>
  <c r="AX333" i="7" a="1"/>
  <c r="AX333" i="7" s="1"/>
  <c r="AX329" i="7" a="1"/>
  <c r="AX329" i="7" s="1"/>
  <c r="AX326" i="7" a="1"/>
  <c r="AX326" i="7" s="1"/>
  <c r="AX322" i="7" a="1"/>
  <c r="AX322" i="7" s="1"/>
  <c r="AX318" i="7" a="1"/>
  <c r="AX318" i="7" s="1"/>
  <c r="AX315" i="7" a="1"/>
  <c r="AX315" i="7" s="1"/>
  <c r="AX311" i="7" a="1"/>
  <c r="AX311" i="7" s="1"/>
  <c r="AX308" i="7" a="1"/>
  <c r="AX308" i="7" s="1"/>
  <c r="AX304" i="7" a="1"/>
  <c r="AX304" i="7" s="1"/>
  <c r="AX301" i="7" a="1"/>
  <c r="AX301" i="7" s="1"/>
  <c r="AX297" i="7" a="1"/>
  <c r="AX297" i="7" s="1"/>
  <c r="AX294" i="7" a="1"/>
  <c r="AX294" i="7" s="1"/>
  <c r="AX290" i="7" a="1"/>
  <c r="AX290" i="7" s="1"/>
  <c r="AX287" i="7" a="1"/>
  <c r="AX287" i="7" s="1"/>
  <c r="AX283" i="7" a="1"/>
  <c r="AX283" i="7" s="1"/>
  <c r="AX280" i="7" a="1"/>
  <c r="AX280" i="7" s="1"/>
  <c r="AX276" i="7" a="1"/>
  <c r="AX276" i="7" s="1"/>
  <c r="AX273" i="7" a="1"/>
  <c r="AX273" i="7" s="1"/>
  <c r="AX269" i="7" a="1"/>
  <c r="AX269" i="7" s="1"/>
  <c r="AX265" i="7" a="1"/>
  <c r="AX265" i="7" s="1"/>
  <c r="AX262" i="7" a="1"/>
  <c r="AX262" i="7" s="1"/>
  <c r="AX258" i="7" a="1"/>
  <c r="AX258" i="7" s="1"/>
  <c r="AX255" i="7" a="1"/>
  <c r="AX255" i="7" s="1"/>
  <c r="AX250" i="7" a="1"/>
  <c r="AX250" i="7" s="1"/>
  <c r="AX247" i="7" a="1"/>
  <c r="AX247" i="7" s="1"/>
  <c r="AX243" i="7" a="1"/>
  <c r="AX243" i="7" s="1"/>
  <c r="AX240" i="7" a="1"/>
  <c r="AX240" i="7" s="1"/>
  <c r="AX236" i="7" a="1"/>
  <c r="AX236" i="7" s="1"/>
  <c r="AX233" i="7" a="1"/>
  <c r="AX233" i="7" s="1"/>
  <c r="AX229" i="7" a="1"/>
  <c r="AX229" i="7" s="1"/>
  <c r="AX226" i="7" a="1"/>
  <c r="AX226" i="7" s="1"/>
  <c r="AX222" i="7" a="1"/>
  <c r="AX222" i="7" s="1"/>
  <c r="AX219" i="7" a="1"/>
  <c r="AX219" i="7" s="1"/>
  <c r="AX215" i="7" a="1"/>
  <c r="AX215" i="7" s="1"/>
  <c r="AX211" i="7" a="1"/>
  <c r="AX211" i="7" s="1"/>
  <c r="AX208" i="7" a="1"/>
  <c r="AX208" i="7" s="1"/>
  <c r="AX204" i="7" a="1"/>
  <c r="AX204" i="7" s="1"/>
  <c r="AX201" i="7" a="1"/>
  <c r="AX201" i="7" s="1"/>
  <c r="AX197" i="7" a="1"/>
  <c r="AX197" i="7" s="1"/>
  <c r="AX194" i="7" a="1"/>
  <c r="AX194" i="7" s="1"/>
  <c r="AX190" i="7" a="1"/>
  <c r="AX190" i="7" s="1"/>
  <c r="AX187" i="7" a="1"/>
  <c r="AX187" i="7" s="1"/>
  <c r="AX183" i="7" a="1"/>
  <c r="AX183" i="7" s="1"/>
  <c r="AX180" i="7" a="1"/>
  <c r="AX180" i="7" s="1"/>
  <c r="AX177" i="7" a="1"/>
  <c r="AX177" i="7" s="1"/>
  <c r="AX174" i="7" a="1"/>
  <c r="AX174" i="7" s="1"/>
  <c r="AX170" i="7" a="1"/>
  <c r="AX170" i="7" s="1"/>
  <c r="AX167" i="7" a="1"/>
  <c r="AX167" i="7" s="1"/>
  <c r="AX163" i="7" a="1"/>
  <c r="AX163" i="7" s="1"/>
  <c r="AX160" i="7" a="1"/>
  <c r="AX160" i="7" s="1"/>
  <c r="AX156" i="7" a="1"/>
  <c r="AX156" i="7" s="1"/>
  <c r="AX152" i="7" a="1"/>
  <c r="AX152" i="7" s="1"/>
  <c r="AX149" i="7" a="1"/>
  <c r="AX149" i="7" s="1"/>
  <c r="AX145" i="7" a="1"/>
  <c r="AX145" i="7" s="1"/>
  <c r="AX142" i="7" a="1"/>
  <c r="AX142" i="7" s="1"/>
  <c r="AX138" i="7" a="1"/>
  <c r="AX138" i="7" s="1"/>
  <c r="AX135" i="7" a="1"/>
  <c r="AX135" i="7" s="1"/>
  <c r="AX131" i="7" a="1"/>
  <c r="AX131" i="7" s="1"/>
  <c r="AX128" i="7" a="1"/>
  <c r="AX128" i="7" s="1"/>
  <c r="AX124" i="7" a="1"/>
  <c r="AX124" i="7" s="1"/>
  <c r="AX121" i="7" a="1"/>
  <c r="AX121" i="7" s="1"/>
  <c r="AX117" i="7" a="1"/>
  <c r="AX117" i="7" s="1"/>
  <c r="AX114" i="7" a="1"/>
  <c r="AX114" i="7" s="1"/>
  <c r="AX110" i="7" a="1"/>
  <c r="AX110" i="7" s="1"/>
  <c r="AX107" i="7" a="1"/>
  <c r="AX107" i="7" s="1"/>
  <c r="AX103" i="7" a="1"/>
  <c r="AX103" i="7" s="1"/>
  <c r="AX100" i="7" a="1"/>
  <c r="AX100" i="7" s="1"/>
  <c r="AX96" i="7" a="1"/>
  <c r="AX96" i="7" s="1"/>
  <c r="AX93" i="7" a="1"/>
  <c r="AX93" i="7" s="1"/>
  <c r="AX90" i="7" a="1"/>
  <c r="AX90" i="7" s="1"/>
  <c r="AX85" i="7" a="1"/>
  <c r="AX85" i="7" s="1"/>
  <c r="AX82" i="7" a="1"/>
  <c r="AX82" i="7" s="1"/>
  <c r="AX79" i="7" a="1"/>
  <c r="AX79" i="7" s="1"/>
  <c r="AX75" i="7" a="1"/>
  <c r="AX75" i="7" s="1"/>
  <c r="AX71" i="7" a="1"/>
  <c r="AX71" i="7" s="1"/>
  <c r="AX69" i="7" a="1"/>
  <c r="AX69" i="7" s="1"/>
  <c r="AX64" i="7" a="1"/>
  <c r="AX64" i="7" s="1"/>
  <c r="AX61" i="7" a="1"/>
  <c r="AX61" i="7" s="1"/>
  <c r="AX57" i="7" a="1"/>
  <c r="AX57" i="7" s="1"/>
  <c r="AX55" i="7" a="1"/>
  <c r="AX55" i="7" s="1"/>
  <c r="AX51" i="7" a="1"/>
  <c r="AX51" i="7" s="1"/>
  <c r="AX48" i="7" a="1"/>
  <c r="AX48" i="7" s="1"/>
  <c r="AX44" i="7" a="1"/>
  <c r="AX44" i="7" s="1"/>
  <c r="AX41" i="7" a="1"/>
  <c r="AX41" i="7" s="1"/>
  <c r="AX37" i="7" a="1"/>
  <c r="AX37" i="7" s="1"/>
  <c r="AX34" i="7" a="1"/>
  <c r="AX34" i="7" s="1"/>
  <c r="AX30" i="7" a="1"/>
  <c r="AX30" i="7" s="1"/>
  <c r="AX26" i="7" a="1"/>
  <c r="AX26" i="7" s="1"/>
  <c r="AX23" i="7" a="1"/>
  <c r="AX23" i="7" s="1"/>
  <c r="AX19" i="7" a="1"/>
  <c r="AX19" i="7" s="1"/>
  <c r="AX18" i="7" a="1"/>
  <c r="AX18" i="7" s="1"/>
  <c r="AX15" i="7" a="1"/>
  <c r="AX15" i="7" s="1"/>
  <c r="AX11" i="7" a="1"/>
  <c r="AX11" i="7" s="1"/>
  <c r="AX5" i="7" a="1"/>
  <c r="AX5" i="7" s="1"/>
  <c r="AX1957" i="7" a="1"/>
  <c r="AX1957" i="7" s="1"/>
  <c r="AX1943" i="7" a="1"/>
  <c r="AX1943" i="7" s="1"/>
  <c r="AX1929" i="7" a="1"/>
  <c r="AX1929" i="7" s="1"/>
  <c r="AX1919" i="7" a="1"/>
  <c r="AX1919" i="7" s="1"/>
  <c r="AX1905" i="7" a="1"/>
  <c r="AX1905" i="7" s="1"/>
  <c r="AX1891" i="7" a="1"/>
  <c r="AX1891" i="7" s="1"/>
  <c r="AX1877" i="7" a="1"/>
  <c r="AX1877" i="7" s="1"/>
  <c r="AX1863" i="7" a="1"/>
  <c r="AX1863" i="7" s="1"/>
  <c r="AX1853" i="7" a="1"/>
  <c r="AX1853" i="7" s="1"/>
  <c r="AX1839" i="7" a="1"/>
  <c r="AX1839" i="7" s="1"/>
  <c r="AX1825" i="7" a="1"/>
  <c r="AX1825" i="7" s="1"/>
  <c r="AX1811" i="7" a="1"/>
  <c r="AX1811" i="7" s="1"/>
  <c r="AX1799" i="7" a="1"/>
  <c r="AX1799" i="7" s="1"/>
  <c r="AX1788" i="7" a="1"/>
  <c r="AX1788" i="7" s="1"/>
  <c r="AX1773" i="7" a="1"/>
  <c r="AX1773" i="7" s="1"/>
  <c r="AX1759" i="7" a="1"/>
  <c r="AX1759" i="7" s="1"/>
  <c r="AX1746" i="7" a="1"/>
  <c r="AX1746" i="7" s="1"/>
  <c r="AX1732" i="7" a="1"/>
  <c r="AX1732" i="7" s="1"/>
  <c r="AX1711" i="7" a="1"/>
  <c r="AX1711" i="7" s="1"/>
  <c r="AX1698" i="7" a="1"/>
  <c r="AX1698" i="7" s="1"/>
  <c r="AX1685" i="7" a="1"/>
  <c r="AX1685" i="7" s="1"/>
  <c r="AX1672" i="7" a="1"/>
  <c r="AX1672" i="7" s="1"/>
  <c r="AX1660" i="7" a="1"/>
  <c r="AX1660" i="7" s="1"/>
  <c r="AX1648" i="7" a="1"/>
  <c r="AX1648" i="7" s="1"/>
  <c r="AX1635" i="7" a="1"/>
  <c r="AX1635" i="7" s="1"/>
  <c r="AX1625" i="7" a="1"/>
  <c r="AX1625" i="7" s="1"/>
  <c r="AX1613" i="7" a="1"/>
  <c r="AX1613" i="7" s="1"/>
  <c r="AX1605" i="7" a="1"/>
  <c r="AX1605" i="7" s="1"/>
  <c r="AX1596" i="7" a="1"/>
  <c r="AX1596" i="7" s="1"/>
  <c r="AX13" i="7" a="1"/>
  <c r="AX13" i="7" s="1"/>
  <c r="AX4" i="7" a="1"/>
  <c r="AX4" i="7" s="1"/>
  <c r="AW46" i="7"/>
  <c r="AW38" i="7"/>
  <c r="AW30" i="7"/>
  <c r="AW18" i="7"/>
  <c r="AW7" i="7"/>
  <c r="AX1965" i="7" a="1"/>
  <c r="AX1965" i="7" s="1"/>
  <c r="AX1955" i="7" a="1"/>
  <c r="AX1955" i="7" s="1"/>
  <c r="AX1939" i="7" a="1"/>
  <c r="AX1939" i="7" s="1"/>
  <c r="AX1926" i="7" a="1"/>
  <c r="AX1926" i="7" s="1"/>
  <c r="AX1912" i="7" a="1"/>
  <c r="AX1912" i="7" s="1"/>
  <c r="AX1899" i="7" a="1"/>
  <c r="AX1899" i="7" s="1"/>
  <c r="AX1887" i="7" a="1"/>
  <c r="AX1887" i="7" s="1"/>
  <c r="AX1873" i="7" a="1"/>
  <c r="AX1873" i="7" s="1"/>
  <c r="AX1859" i="7" a="1"/>
  <c r="AX1859" i="7" s="1"/>
  <c r="AX1846" i="7" a="1"/>
  <c r="AX1846" i="7" s="1"/>
  <c r="AX1830" i="7" a="1"/>
  <c r="AX1830" i="7" s="1"/>
  <c r="AX1816" i="7" a="1"/>
  <c r="AX1816" i="7" s="1"/>
  <c r="AX1804" i="7" a="1"/>
  <c r="AX1804" i="7" s="1"/>
  <c r="AX1791" i="7" a="1"/>
  <c r="AX1791" i="7" s="1"/>
  <c r="AX1777" i="7" a="1"/>
  <c r="AX1777" i="7" s="1"/>
  <c r="AX1764" i="7" a="1"/>
  <c r="AX1764" i="7" s="1"/>
  <c r="AX1749" i="7" a="1"/>
  <c r="AX1749" i="7" s="1"/>
  <c r="AX1739" i="7" a="1"/>
  <c r="AX1739" i="7" s="1"/>
  <c r="AX1727" i="7" a="1"/>
  <c r="AX1727" i="7" s="1"/>
  <c r="AX1710" i="7" a="1"/>
  <c r="AX1710" i="7" s="1"/>
  <c r="AX1697" i="7" a="1"/>
  <c r="AX1697" i="7" s="1"/>
  <c r="AX1684" i="7" a="1"/>
  <c r="AX1684" i="7" s="1"/>
  <c r="AX1671" i="7" a="1"/>
  <c r="AX1671" i="7" s="1"/>
  <c r="AX1662" i="7" a="1"/>
  <c r="AX1662" i="7" s="1"/>
  <c r="AX1651" i="7" a="1"/>
  <c r="AX1651" i="7" s="1"/>
  <c r="AX1640" i="7" a="1"/>
  <c r="AX1640" i="7" s="1"/>
  <c r="AX1628" i="7" a="1"/>
  <c r="AX1628" i="7" s="1"/>
  <c r="AX1618" i="7" a="1"/>
  <c r="AX1618" i="7" s="1"/>
  <c r="AX1602" i="7" a="1"/>
  <c r="AX1602" i="7" s="1"/>
  <c r="AX1590" i="7" a="1"/>
  <c r="AX1590" i="7" s="1"/>
  <c r="AW43" i="7"/>
  <c r="AW35" i="7"/>
  <c r="AW22" i="7"/>
  <c r="AW15" i="7"/>
  <c r="AW6" i="7"/>
  <c r="AX1963" i="7" a="1"/>
  <c r="AX1963" i="7" s="1"/>
  <c r="AX1951" i="7" a="1"/>
  <c r="AX1951" i="7" s="1"/>
  <c r="AX1941" i="7" a="1"/>
  <c r="AX1941" i="7" s="1"/>
  <c r="AX1925" i="7" a="1"/>
  <c r="AX1925" i="7" s="1"/>
  <c r="AX1911" i="7" a="1"/>
  <c r="AX1911" i="7" s="1"/>
  <c r="AX1897" i="7" a="1"/>
  <c r="AX1897" i="7" s="1"/>
  <c r="AX1886" i="7" a="1"/>
  <c r="AX1886" i="7" s="1"/>
  <c r="AX1871" i="7" a="1"/>
  <c r="AX1871" i="7" s="1"/>
  <c r="AX1860" i="7" a="1"/>
  <c r="AX1860" i="7" s="1"/>
  <c r="AX1843" i="7" a="1"/>
  <c r="AX1843" i="7" s="1"/>
  <c r="AX1828" i="7" a="1"/>
  <c r="AX1828" i="7" s="1"/>
  <c r="AX1812" i="7" a="1"/>
  <c r="AX1812" i="7" s="1"/>
  <c r="AX1802" i="7" a="1"/>
  <c r="AX1802" i="7" s="1"/>
  <c r="AX1789" i="7" a="1"/>
  <c r="AX1789" i="7" s="1"/>
  <c r="AX1775" i="7" a="1"/>
  <c r="AX1775" i="7" s="1"/>
  <c r="AX1761" i="7" a="1"/>
  <c r="AX1761" i="7" s="1"/>
  <c r="AX1748" i="7" a="1"/>
  <c r="AX1748" i="7" s="1"/>
  <c r="AX1735" i="7" a="1"/>
  <c r="AX1735" i="7" s="1"/>
  <c r="AX1723" i="7" a="1"/>
  <c r="AX1723" i="7" s="1"/>
  <c r="AX1709" i="7" a="1"/>
  <c r="AX1709" i="7" s="1"/>
  <c r="AX1696" i="7" a="1"/>
  <c r="AX1696" i="7" s="1"/>
  <c r="AX1683" i="7" a="1"/>
  <c r="AX1683" i="7" s="1"/>
  <c r="AX1670" i="7" a="1"/>
  <c r="AX1670" i="7" s="1"/>
  <c r="AX1657" i="7" a="1"/>
  <c r="AX1657" i="7" s="1"/>
  <c r="AX1646" i="7" a="1"/>
  <c r="AX1646" i="7" s="1"/>
  <c r="AX1634" i="7" a="1"/>
  <c r="AX1634" i="7" s="1"/>
  <c r="AX1621" i="7" a="1"/>
  <c r="AX1621" i="7" s="1"/>
  <c r="AX1610" i="7" a="1"/>
  <c r="AX1610" i="7" s="1"/>
  <c r="AX1599" i="7" a="1"/>
  <c r="AX1599" i="7" s="1"/>
  <c r="AX1588" i="7" a="1"/>
  <c r="AX1588" i="7" s="1"/>
  <c r="AX1579" i="7" a="1"/>
  <c r="AX1579" i="7" s="1"/>
  <c r="AX1572" i="7" a="1"/>
  <c r="AX1572" i="7" s="1"/>
  <c r="AX1561" i="7" a="1"/>
  <c r="AX1561" i="7" s="1"/>
  <c r="AX1552" i="7" a="1"/>
  <c r="AX1552" i="7" s="1"/>
  <c r="AX1539" i="7" a="1"/>
  <c r="AX1539" i="7" s="1"/>
  <c r="AX1529" i="7" a="1"/>
  <c r="AX1529" i="7" s="1"/>
  <c r="AX1518" i="7" a="1"/>
  <c r="AX1518" i="7" s="1"/>
  <c r="AX1506" i="7" a="1"/>
  <c r="AX1506" i="7" s="1"/>
  <c r="AX1493" i="7" a="1"/>
  <c r="AX1493" i="7" s="1"/>
  <c r="AX1480" i="7" a="1"/>
  <c r="AX1480" i="7" s="1"/>
  <c r="AX1468" i="7" a="1"/>
  <c r="AX1468" i="7" s="1"/>
  <c r="AX1459" i="7" a="1"/>
  <c r="AX1459" i="7" s="1"/>
  <c r="AX1446" i="7" a="1"/>
  <c r="AX1446" i="7" s="1"/>
  <c r="AX1434" i="7" a="1"/>
  <c r="AX1434" i="7" s="1"/>
  <c r="AX1421" i="7" a="1"/>
  <c r="AX1421" i="7" s="1"/>
  <c r="AX1409" i="7" a="1"/>
  <c r="AX1409" i="7" s="1"/>
  <c r="AX1398" i="7" a="1"/>
  <c r="AX1398" i="7" s="1"/>
  <c r="AX1386" i="7" a="1"/>
  <c r="AX1386" i="7" s="1"/>
  <c r="AX1373" i="7" a="1"/>
  <c r="AX1373" i="7" s="1"/>
  <c r="AX1361" i="7" a="1"/>
  <c r="AX1361" i="7" s="1"/>
  <c r="AX1348" i="7" a="1"/>
  <c r="AX1348" i="7" s="1"/>
  <c r="AX1339" i="7" a="1"/>
  <c r="AX1339" i="7" s="1"/>
  <c r="AX1326" i="7" a="1"/>
  <c r="AX1326" i="7" s="1"/>
  <c r="AX1314" i="7" a="1"/>
  <c r="AX1314" i="7" s="1"/>
  <c r="AX1301" i="7" a="1"/>
  <c r="AX1301" i="7" s="1"/>
  <c r="AX1289" i="7" a="1"/>
  <c r="AX1289" i="7" s="1"/>
  <c r="AX1279" i="7" a="1"/>
  <c r="AX1279" i="7" s="1"/>
  <c r="AX1267" i="7" a="1"/>
  <c r="AX1267" i="7" s="1"/>
  <c r="AX1254" i="7" a="1"/>
  <c r="AX1254" i="7" s="1"/>
  <c r="AX1242" i="7" a="1"/>
  <c r="AX1242" i="7" s="1"/>
  <c r="AX1233" i="7" a="1"/>
  <c r="AX1233" i="7" s="1"/>
  <c r="AX1221" i="7" a="1"/>
  <c r="AX1221" i="7" s="1"/>
  <c r="AX1208" i="7" a="1"/>
  <c r="AX1208" i="7" s="1"/>
  <c r="AX1197" i="7" a="1"/>
  <c r="AX1197" i="7" s="1"/>
  <c r="AX1186" i="7" a="1"/>
  <c r="AX1186" i="7" s="1"/>
  <c r="AX1176" i="7" a="1"/>
  <c r="AX1176" i="7" s="1"/>
  <c r="AX1166" i="7" a="1"/>
  <c r="AX1166" i="7" s="1"/>
  <c r="AX1153" i="7" a="1"/>
  <c r="AX1153" i="7" s="1"/>
  <c r="AX1143" i="7" a="1"/>
  <c r="AX1143" i="7" s="1"/>
  <c r="AX1131" i="7" a="1"/>
  <c r="AX1131" i="7" s="1"/>
  <c r="AX1121" i="7" a="1"/>
  <c r="AX1121" i="7" s="1"/>
  <c r="AX1113" i="7" a="1"/>
  <c r="AX1113" i="7" s="1"/>
  <c r="AX1103" i="7" a="1"/>
  <c r="AX1103" i="7" s="1"/>
  <c r="AX1093" i="7" a="1"/>
  <c r="AX1093" i="7" s="1"/>
  <c r="AX1086" i="7" a="1"/>
  <c r="AX1086" i="7" s="1"/>
  <c r="AX1078" i="7" a="1"/>
  <c r="AX1078" i="7" s="1"/>
  <c r="AX1072" i="7" a="1"/>
  <c r="AX1072" i="7" s="1"/>
  <c r="AX1065" i="7" a="1"/>
  <c r="AX1065" i="7" s="1"/>
  <c r="AX1058" i="7" a="1"/>
  <c r="AX1058" i="7" s="1"/>
  <c r="AX1051" i="7" a="1"/>
  <c r="AX1051" i="7" s="1"/>
  <c r="AX1043" i="7" a="1"/>
  <c r="AX1043" i="7" s="1"/>
  <c r="AX1038" i="7" a="1"/>
  <c r="AX1038" i="7" s="1"/>
  <c r="AX1029" i="7" a="1"/>
  <c r="AX1029" i="7" s="1"/>
  <c r="AX1023" i="7" a="1"/>
  <c r="AX1023" i="7" s="1"/>
  <c r="AX1016" i="7" a="1"/>
  <c r="AX1016" i="7" s="1"/>
  <c r="AX1009" i="7" a="1"/>
  <c r="AX1009" i="7" s="1"/>
  <c r="AX1003" i="7" a="1"/>
  <c r="AX1003" i="7" s="1"/>
  <c r="AX996" i="7" a="1"/>
  <c r="AX996" i="7" s="1"/>
  <c r="AX989" i="7" a="1"/>
  <c r="AX989" i="7" s="1"/>
  <c r="AX984" i="7" a="1"/>
  <c r="AX984" i="7" s="1"/>
  <c r="AX975" i="7" a="1"/>
  <c r="AX975" i="7" s="1"/>
  <c r="AX969" i="7" a="1"/>
  <c r="AX969" i="7" s="1"/>
  <c r="AX962" i="7" a="1"/>
  <c r="AX962" i="7" s="1"/>
  <c r="AX956" i="7" a="1"/>
  <c r="AX956" i="7" s="1"/>
  <c r="AX949" i="7" a="1"/>
  <c r="AX949" i="7" s="1"/>
  <c r="AX941" i="7" a="1"/>
  <c r="AX941" i="7" s="1"/>
  <c r="AX934" i="7" a="1"/>
  <c r="AX934" i="7" s="1"/>
  <c r="AX928" i="7" a="1"/>
  <c r="AX928" i="7" s="1"/>
  <c r="AX921" i="7" a="1"/>
  <c r="AX921" i="7" s="1"/>
  <c r="AX913" i="7" a="1"/>
  <c r="AX913" i="7" s="1"/>
  <c r="AX908" i="7" a="1"/>
  <c r="AX908" i="7" s="1"/>
  <c r="AX899" i="7" a="1"/>
  <c r="AX899" i="7" s="1"/>
  <c r="AX893" i="7" a="1"/>
  <c r="AX893" i="7" s="1"/>
  <c r="AX886" i="7" a="1"/>
  <c r="AX886" i="7" s="1"/>
  <c r="AX879" i="7" a="1"/>
  <c r="AX879" i="7" s="1"/>
  <c r="AX871" i="7" a="1"/>
  <c r="AX871" i="7" s="1"/>
  <c r="AX864" i="7" a="1"/>
  <c r="AX864" i="7" s="1"/>
  <c r="AX858" i="7" a="1"/>
  <c r="AX858" i="7" s="1"/>
  <c r="AX851" i="7" a="1"/>
  <c r="AX851" i="7" s="1"/>
  <c r="AX844" i="7" a="1"/>
  <c r="AX844" i="7" s="1"/>
  <c r="AX836" i="7" a="1"/>
  <c r="AX836" i="7" s="1"/>
  <c r="AX832" i="7" a="1"/>
  <c r="AX832" i="7" s="1"/>
  <c r="AX823" i="7" a="1"/>
  <c r="AX823" i="7" s="1"/>
  <c r="AX816" i="7" a="1"/>
  <c r="AX816" i="7" s="1"/>
  <c r="AX810" i="7" a="1"/>
  <c r="AX810" i="7" s="1"/>
  <c r="AX803" i="7" a="1"/>
  <c r="AX803" i="7" s="1"/>
  <c r="AX795" i="7" a="1"/>
  <c r="AX795" i="7" s="1"/>
  <c r="AX790" i="7" a="1"/>
  <c r="AX790" i="7" s="1"/>
  <c r="AX781" i="7" a="1"/>
  <c r="AX781" i="7" s="1"/>
  <c r="AX775" i="7" a="1"/>
  <c r="AX775" i="7" s="1"/>
  <c r="AX767" i="7" a="1"/>
  <c r="AX767" i="7" s="1"/>
  <c r="AX761" i="7" a="1"/>
  <c r="AX761" i="7" s="1"/>
  <c r="AX753" i="7" a="1"/>
  <c r="AX753" i="7" s="1"/>
  <c r="AX745" i="7" a="1"/>
  <c r="AX745" i="7" s="1"/>
  <c r="AX740" i="7" a="1"/>
  <c r="AX740" i="7" s="1"/>
  <c r="AX732" i="7" a="1"/>
  <c r="AX732" i="7" s="1"/>
  <c r="AX725" i="7" a="1"/>
  <c r="AX725" i="7" s="1"/>
  <c r="AX719" i="7" a="1"/>
  <c r="AX719" i="7" s="1"/>
  <c r="AX712" i="7" a="1"/>
  <c r="AX712" i="7" s="1"/>
  <c r="AX704" i="7" a="1"/>
  <c r="AX704" i="7" s="1"/>
  <c r="AX700" i="7" a="1"/>
  <c r="AX700" i="7" s="1"/>
  <c r="AX691" i="7" a="1"/>
  <c r="AX691" i="7" s="1"/>
  <c r="AX685" i="7" a="1"/>
  <c r="AX685" i="7" s="1"/>
  <c r="AX678" i="7" a="1"/>
  <c r="AX678" i="7" s="1"/>
  <c r="AX672" i="7" a="1"/>
  <c r="AX672" i="7" s="1"/>
  <c r="AX664" i="7" a="1"/>
  <c r="AX664" i="7" s="1"/>
  <c r="AX656" i="7" a="1"/>
  <c r="AX656" i="7" s="1"/>
  <c r="AX651" i="7" a="1"/>
  <c r="AX651" i="7" s="1"/>
  <c r="AX642" i="7" a="1"/>
  <c r="AX642" i="7" s="1"/>
  <c r="AX637" i="7" a="1"/>
  <c r="AX637" i="7" s="1"/>
  <c r="AX629" i="7" a="1"/>
  <c r="AX629" i="7" s="1"/>
  <c r="AX622" i="7" a="1"/>
  <c r="AX622" i="7" s="1"/>
  <c r="AX615" i="7" a="1"/>
  <c r="AX615" i="7" s="1"/>
  <c r="AX609" i="7" a="1"/>
  <c r="AX609" i="7" s="1"/>
  <c r="AX600" i="7" a="1"/>
  <c r="AX600" i="7" s="1"/>
  <c r="AX595" i="7" a="1"/>
  <c r="AX595" i="7" s="1"/>
  <c r="AX587" i="7" a="1"/>
  <c r="AX587" i="7" s="1"/>
  <c r="AX582" i="7" a="1"/>
  <c r="AX582" i="7" s="1"/>
  <c r="AX573" i="7" a="1"/>
  <c r="AX573" i="7" s="1"/>
  <c r="AX567" i="7" a="1"/>
  <c r="AX567" i="7" s="1"/>
  <c r="AX560" i="7" a="1"/>
  <c r="AX560" i="7" s="1"/>
  <c r="AX554" i="7" a="1"/>
  <c r="AX554" i="7" s="1"/>
  <c r="AX545" i="7" a="1"/>
  <c r="AX545" i="7" s="1"/>
  <c r="AX540" i="7" a="1"/>
  <c r="AX540" i="7" s="1"/>
  <c r="AX532" i="7" a="1"/>
  <c r="AX532" i="7" s="1"/>
  <c r="AX525" i="7" a="1"/>
  <c r="AX525" i="7" s="1"/>
  <c r="AX518" i="7" a="1"/>
  <c r="AX518" i="7" s="1"/>
  <c r="AX510" i="7" a="1"/>
  <c r="AX510" i="7" s="1"/>
  <c r="AX505" i="7" a="1"/>
  <c r="AX505" i="7" s="1"/>
  <c r="AX496" i="7" a="1"/>
  <c r="AX496" i="7" s="1"/>
  <c r="AX489" i="7" a="1"/>
  <c r="AX489" i="7" s="1"/>
  <c r="AX484" i="7" a="1"/>
  <c r="AX484" i="7" s="1"/>
  <c r="AX476" i="7" a="1"/>
  <c r="AX476" i="7" s="1"/>
  <c r="AX466" i="7" a="1"/>
  <c r="AX466" i="7" s="1"/>
  <c r="AX455" i="7" a="1"/>
  <c r="AX455" i="7" s="1"/>
  <c r="AX444" i="7" a="1"/>
  <c r="AX444" i="7" s="1"/>
  <c r="AX434" i="7" a="1"/>
  <c r="AX434" i="7" s="1"/>
  <c r="AX422" i="7" a="1"/>
  <c r="AX422" i="7" s="1"/>
  <c r="AX413" i="7" a="1"/>
  <c r="AX413" i="7" s="1"/>
  <c r="AX402" i="7" a="1"/>
  <c r="AX402" i="7" s="1"/>
  <c r="AX393" i="7" a="1"/>
  <c r="AX393" i="7" s="1"/>
  <c r="AX383" i="7" a="1"/>
  <c r="AX383" i="7" s="1"/>
  <c r="AX374" i="7" a="1"/>
  <c r="AX374" i="7" s="1"/>
  <c r="AX361" i="7" a="1"/>
  <c r="AX361" i="7" s="1"/>
  <c r="AX345" i="7" a="1"/>
  <c r="AX345" i="7" s="1"/>
  <c r="AW45" i="7"/>
  <c r="AW37" i="7"/>
  <c r="AW29" i="7"/>
  <c r="AW17" i="7"/>
  <c r="AW10" i="7"/>
  <c r="AX1964" i="7" a="1"/>
  <c r="AX1964" i="7" s="1"/>
  <c r="AX1954" i="7" a="1"/>
  <c r="AX1954" i="7" s="1"/>
  <c r="AX1940" i="7" a="1"/>
  <c r="AX1940" i="7" s="1"/>
  <c r="AX1927" i="7" a="1"/>
  <c r="AX1927" i="7" s="1"/>
  <c r="AX1913" i="7" a="1"/>
  <c r="AX1913" i="7" s="1"/>
  <c r="AX1898" i="7" a="1"/>
  <c r="AX1898" i="7" s="1"/>
  <c r="AX1889" i="7" a="1"/>
  <c r="AX1889" i="7" s="1"/>
  <c r="AX1874" i="7" a="1"/>
  <c r="AX1874" i="7" s="1"/>
  <c r="AX1858" i="7" a="1"/>
  <c r="AX1858" i="7" s="1"/>
  <c r="AX1845" i="7" a="1"/>
  <c r="AX1845" i="7" s="1"/>
  <c r="AX1831" i="7" a="1"/>
  <c r="AX1831" i="7" s="1"/>
  <c r="AX1817" i="7" a="1"/>
  <c r="AX1817" i="7" s="1"/>
  <c r="AX1805" i="7" a="1"/>
  <c r="AX1805" i="7" s="1"/>
  <c r="AX1792" i="7" a="1"/>
  <c r="AX1792" i="7" s="1"/>
  <c r="AX1778" i="7" a="1"/>
  <c r="AX1778" i="7" s="1"/>
  <c r="AX1763" i="7" a="1"/>
  <c r="AX1763" i="7" s="1"/>
  <c r="AX1750" i="7" a="1"/>
  <c r="AX1750" i="7" s="1"/>
  <c r="AX1736" i="7" a="1"/>
  <c r="AX1736" i="7" s="1"/>
  <c r="AX1724" i="7" a="1"/>
  <c r="AX1724" i="7" s="1"/>
  <c r="AX1712" i="7" a="1"/>
  <c r="AX1712" i="7" s="1"/>
  <c r="AX1699" i="7" a="1"/>
  <c r="AX1699" i="7" s="1"/>
  <c r="AX1686" i="7" a="1"/>
  <c r="AX1686" i="7" s="1"/>
  <c r="AX1673" i="7" a="1"/>
  <c r="AX1673" i="7" s="1"/>
  <c r="AX1659" i="7" a="1"/>
  <c r="AX1659" i="7" s="1"/>
  <c r="AX1647" i="7" a="1"/>
  <c r="AX1647" i="7" s="1"/>
  <c r="AX1636" i="7" a="1"/>
  <c r="AX1636" i="7" s="1"/>
  <c r="AX1623" i="7" a="1"/>
  <c r="AX1623" i="7" s="1"/>
  <c r="AX1611" i="7" a="1"/>
  <c r="AX1611" i="7" s="1"/>
  <c r="AX1601" i="7" a="1"/>
  <c r="AX1601" i="7" s="1"/>
  <c r="AX1591" i="7" a="1"/>
  <c r="AX1591" i="7" s="1"/>
  <c r="AX1581" i="7" a="1"/>
  <c r="AX1581" i="7" s="1"/>
  <c r="AX1573" i="7" a="1"/>
  <c r="AX1573" i="7" s="1"/>
  <c r="AX1562" i="7" a="1"/>
  <c r="AX1562" i="7" s="1"/>
  <c r="AX1554" i="7" a="1"/>
  <c r="AX1554" i="7" s="1"/>
  <c r="AX1548" i="7" a="1"/>
  <c r="AX1548" i="7" s="1"/>
  <c r="AX1538" i="7" a="1"/>
  <c r="AX1538" i="7" s="1"/>
  <c r="AX1527" i="7" a="1"/>
  <c r="AX1527" i="7" s="1"/>
  <c r="AX1520" i="7" a="1"/>
  <c r="AX1520" i="7" s="1"/>
  <c r="AX1513" i="7" a="1"/>
  <c r="AX1513" i="7" s="1"/>
  <c r="AX1505" i="7" a="1"/>
  <c r="AX1505" i="7" s="1"/>
  <c r="AX1496" i="7" a="1"/>
  <c r="AX1496" i="7" s="1"/>
  <c r="AX1491" i="7" a="1"/>
  <c r="AX1491" i="7" s="1"/>
  <c r="AX1481" i="7" a="1"/>
  <c r="AX1481" i="7" s="1"/>
  <c r="AX1474" i="7" a="1"/>
  <c r="AX1474" i="7" s="1"/>
  <c r="AX1466" i="7" a="1"/>
  <c r="AX1466" i="7" s="1"/>
  <c r="AX1458" i="7" a="1"/>
  <c r="AX1458" i="7" s="1"/>
  <c r="AX1448" i="7" a="1"/>
  <c r="AX1448" i="7" s="1"/>
  <c r="AX1442" i="7" a="1"/>
  <c r="AX1442" i="7" s="1"/>
  <c r="AX1433" i="7" a="1"/>
  <c r="AX1433" i="7" s="1"/>
  <c r="AX1423" i="7" a="1"/>
  <c r="AX1423" i="7" s="1"/>
  <c r="AX1419" i="7" a="1"/>
  <c r="AX1419" i="7" s="1"/>
  <c r="AX1408" i="7" a="1"/>
  <c r="AX1408" i="7" s="1"/>
  <c r="AX1402" i="7" a="1"/>
  <c r="AX1402" i="7" s="1"/>
  <c r="AX1394" i="7" a="1"/>
  <c r="AX1394" i="7" s="1"/>
  <c r="AX1387" i="7" a="1"/>
  <c r="AX1387" i="7" s="1"/>
  <c r="AX1377" i="7" a="1"/>
  <c r="AX1377" i="7" s="1"/>
  <c r="AX1372" i="7" a="1"/>
  <c r="AX1372" i="7" s="1"/>
  <c r="AX1362" i="7" a="1"/>
  <c r="AX1362" i="7" s="1"/>
  <c r="AX1357" i="7" a="1"/>
  <c r="AX1357" i="7" s="1"/>
  <c r="AX1347" i="7" a="1"/>
  <c r="AX1347" i="7" s="1"/>
  <c r="AX1340" i="7" a="1"/>
  <c r="AX1340" i="7" s="1"/>
  <c r="AX1333" i="7" a="1"/>
  <c r="AX1333" i="7" s="1"/>
  <c r="AX1325" i="7" a="1"/>
  <c r="AX1325" i="7" s="1"/>
  <c r="AX1315" i="7" a="1"/>
  <c r="AX1315" i="7" s="1"/>
  <c r="AX1310" i="7" a="1"/>
  <c r="AX1310" i="7" s="1"/>
  <c r="AX1300" i="7" a="1"/>
  <c r="AX1300" i="7" s="1"/>
  <c r="AX1293" i="7" a="1"/>
  <c r="AX1293" i="7" s="1"/>
  <c r="AX1285" i="7" a="1"/>
  <c r="AX1285" i="7" s="1"/>
  <c r="AX1278" i="7" a="1"/>
  <c r="AX1278" i="7" s="1"/>
  <c r="AX1268" i="7" a="1"/>
  <c r="AX1268" i="7" s="1"/>
  <c r="AX1264" i="7" a="1"/>
  <c r="AX1264" i="7" s="1"/>
  <c r="AX1253" i="7" a="1"/>
  <c r="AX1253" i="7" s="1"/>
  <c r="AX1248" i="7" a="1"/>
  <c r="AX1248" i="7" s="1"/>
  <c r="AX1239" i="7" a="1"/>
  <c r="AX1239" i="7" s="1"/>
  <c r="AX1232" i="7" a="1"/>
  <c r="AX1232" i="7" s="1"/>
  <c r="AX1224" i="7" a="1"/>
  <c r="AX1224" i="7" s="1"/>
  <c r="AX1218" i="7" a="1"/>
  <c r="AX1218" i="7" s="1"/>
  <c r="AX1209" i="7" a="1"/>
  <c r="AX1209" i="7" s="1"/>
  <c r="AX1204" i="7" a="1"/>
  <c r="AX1204" i="7" s="1"/>
  <c r="AX1195" i="7" a="1"/>
  <c r="AX1195" i="7" s="1"/>
  <c r="AX1185" i="7" a="1"/>
  <c r="AX1185" i="7" s="1"/>
  <c r="AX1180" i="7" a="1"/>
  <c r="AX1180" i="7" s="1"/>
  <c r="AX1172" i="7" a="1"/>
  <c r="AX1172" i="7" s="1"/>
  <c r="AX1165" i="7" a="1"/>
  <c r="AX1165" i="7" s="1"/>
  <c r="AX1158" i="7" a="1"/>
  <c r="AX1158" i="7" s="1"/>
  <c r="AX1152" i="7" a="1"/>
  <c r="AX1152" i="7" s="1"/>
  <c r="AX1144" i="7" a="1"/>
  <c r="AX1144" i="7" s="1"/>
  <c r="AX1137" i="7" a="1"/>
  <c r="AX1137" i="7" s="1"/>
  <c r="AX1130" i="7" a="1"/>
  <c r="AX1130" i="7" s="1"/>
  <c r="AX1124" i="7" a="1"/>
  <c r="AX1124" i="7" s="1"/>
  <c r="AX1117" i="7" a="1"/>
  <c r="AX1117" i="7" s="1"/>
  <c r="AX1108" i="7" a="1"/>
  <c r="AX1108" i="7" s="1"/>
  <c r="AX1104" i="7" a="1"/>
  <c r="AX1104" i="7" s="1"/>
  <c r="AX1090" i="7" a="1"/>
  <c r="AX1090" i="7" s="1"/>
  <c r="AX1083" i="7" a="1"/>
  <c r="AX1083" i="7" s="1"/>
  <c r="AX1077" i="7" a="1"/>
  <c r="AX1077" i="7" s="1"/>
  <c r="AX1068" i="7" a="1"/>
  <c r="AX1068" i="7" s="1"/>
  <c r="AX1063" i="7" a="1"/>
  <c r="AX1063" i="7" s="1"/>
  <c r="AX1054" i="7" a="1"/>
  <c r="AX1054" i="7" s="1"/>
  <c r="AX1050" i="7" a="1"/>
  <c r="AX1050" i="7" s="1"/>
  <c r="AX1041" i="7" a="1"/>
  <c r="AX1041" i="7" s="1"/>
  <c r="AX1035" i="7" a="1"/>
  <c r="AX1035" i="7" s="1"/>
  <c r="AX1028" i="7" a="1"/>
  <c r="AX1028" i="7" s="1"/>
  <c r="AX1019" i="7" a="1"/>
  <c r="AX1019" i="7" s="1"/>
  <c r="AX1013" i="7" a="1"/>
  <c r="AX1013" i="7" s="1"/>
  <c r="AX1005" i="7" a="1"/>
  <c r="AX1005" i="7" s="1"/>
  <c r="AX998" i="7" a="1"/>
  <c r="AX998" i="7" s="1"/>
  <c r="AX990" i="7" a="1"/>
  <c r="AX990" i="7" s="1"/>
  <c r="AX985" i="7" a="1"/>
  <c r="AX985" i="7" s="1"/>
  <c r="AX976" i="7" a="1"/>
  <c r="AX976" i="7" s="1"/>
  <c r="AX970" i="7" a="1"/>
  <c r="AX970" i="7" s="1"/>
  <c r="AX963" i="7" a="1"/>
  <c r="AX963" i="7" s="1"/>
  <c r="AX954" i="7" a="1"/>
  <c r="AX954" i="7" s="1"/>
  <c r="AX947" i="7" a="1"/>
  <c r="AX947" i="7" s="1"/>
  <c r="AX940" i="7" a="1"/>
  <c r="AX940" i="7" s="1"/>
  <c r="AX933" i="7" a="1"/>
  <c r="AX933" i="7" s="1"/>
  <c r="AX925" i="7" a="1"/>
  <c r="AX925" i="7" s="1"/>
  <c r="AX920" i="7" a="1"/>
  <c r="AX920" i="7" s="1"/>
  <c r="AX911" i="7" a="1"/>
  <c r="AX911" i="7" s="1"/>
  <c r="AX907" i="7" a="1"/>
  <c r="AX907" i="7" s="1"/>
  <c r="AX898" i="7" a="1"/>
  <c r="AX898" i="7" s="1"/>
  <c r="AX892" i="7" a="1"/>
  <c r="AX892" i="7" s="1"/>
  <c r="AX885" i="7" a="1"/>
  <c r="AX885" i="7" s="1"/>
  <c r="AX876" i="7" a="1"/>
  <c r="AX876" i="7" s="1"/>
  <c r="AX870" i="7" a="1"/>
  <c r="AX870" i="7" s="1"/>
  <c r="AX863" i="7" a="1"/>
  <c r="AX863" i="7" s="1"/>
  <c r="AX856" i="7" a="1"/>
  <c r="AX856" i="7" s="1"/>
  <c r="AX850" i="7" a="1"/>
  <c r="AX850" i="7" s="1"/>
  <c r="AX843" i="7" a="1"/>
  <c r="AX843" i="7" s="1"/>
  <c r="AX835" i="7" a="1"/>
  <c r="AX835" i="7" s="1"/>
  <c r="AX831" i="7" a="1"/>
  <c r="AX831" i="7" s="1"/>
  <c r="AX821" i="7" a="1"/>
  <c r="AX821" i="7" s="1"/>
  <c r="AX814" i="7" a="1"/>
  <c r="AX814" i="7" s="1"/>
  <c r="AX808" i="7" a="1"/>
  <c r="AX808" i="7" s="1"/>
  <c r="AX802" i="7" a="1"/>
  <c r="AX802" i="7" s="1"/>
  <c r="AX793" i="7" a="1"/>
  <c r="AX793" i="7" s="1"/>
  <c r="AX786" i="7" a="1"/>
  <c r="AX786" i="7" s="1"/>
  <c r="AX780" i="7" a="1"/>
  <c r="AX780" i="7" s="1"/>
  <c r="AX771" i="7" a="1"/>
  <c r="AX771" i="7" s="1"/>
  <c r="AX766" i="7" a="1"/>
  <c r="AX766" i="7" s="1"/>
  <c r="AX758" i="7" a="1"/>
  <c r="AX758" i="7" s="1"/>
  <c r="AX752" i="7" a="1"/>
  <c r="AX752" i="7" s="1"/>
  <c r="AX744" i="7" a="1"/>
  <c r="AX744" i="7" s="1"/>
  <c r="AX737" i="7" a="1"/>
  <c r="AX737" i="7" s="1"/>
  <c r="AX731" i="7" a="1"/>
  <c r="AX731" i="7" s="1"/>
  <c r="AX724" i="7" a="1"/>
  <c r="AX724" i="7" s="1"/>
  <c r="AX716" i="7" a="1"/>
  <c r="AX716" i="7" s="1"/>
  <c r="AX707" i="7" a="1"/>
  <c r="AX707" i="7" s="1"/>
  <c r="AX703" i="7" a="1"/>
  <c r="AX703" i="7" s="1"/>
  <c r="AX694" i="7" a="1"/>
  <c r="AX694" i="7" s="1"/>
  <c r="AX689" i="7" a="1"/>
  <c r="AX689" i="7" s="1"/>
  <c r="AX682" i="7" a="1"/>
  <c r="AX682" i="7" s="1"/>
  <c r="AX675" i="7" a="1"/>
  <c r="AX675" i="7" s="1"/>
  <c r="AX668" i="7" a="1"/>
  <c r="AX668" i="7" s="1"/>
  <c r="AX662" i="7" a="1"/>
  <c r="AX662" i="7" s="1"/>
  <c r="AX654" i="7" a="1"/>
  <c r="AX654" i="7" s="1"/>
  <c r="AX649" i="7" a="1"/>
  <c r="AX649" i="7" s="1"/>
  <c r="AX641" i="7" a="1"/>
  <c r="AX641" i="7" s="1"/>
  <c r="AX634" i="7" a="1"/>
  <c r="AX634" i="7" s="1"/>
  <c r="AX627" i="7" a="1"/>
  <c r="AX627" i="7" s="1"/>
  <c r="AX621" i="7" a="1"/>
  <c r="AX621" i="7" s="1"/>
  <c r="AX614" i="7" a="1"/>
  <c r="AX614" i="7" s="1"/>
  <c r="AX608" i="7" a="1"/>
  <c r="AX608" i="7" s="1"/>
  <c r="AX599" i="7" a="1"/>
  <c r="AX599" i="7" s="1"/>
  <c r="AX594" i="7" a="1"/>
  <c r="AX594" i="7" s="1"/>
  <c r="AX586" i="7" a="1"/>
  <c r="AX586" i="7" s="1"/>
  <c r="AX578" i="7" a="1"/>
  <c r="AX578" i="7" s="1"/>
  <c r="AX572" i="7" a="1"/>
  <c r="AX572" i="7" s="1"/>
  <c r="AX564" i="7" a="1"/>
  <c r="AX564" i="7" s="1"/>
  <c r="AX557" i="7" a="1"/>
  <c r="AX557" i="7" s="1"/>
  <c r="AX550" i="7" a="1"/>
  <c r="AX550" i="7" s="1"/>
  <c r="AX544" i="7" a="1"/>
  <c r="AX544" i="7" s="1"/>
  <c r="AX537" i="7" a="1"/>
  <c r="AX537" i="7" s="1"/>
  <c r="AX530" i="7" a="1"/>
  <c r="AX530" i="7" s="1"/>
  <c r="AX522" i="7" a="1"/>
  <c r="AX522" i="7" s="1"/>
  <c r="AX517" i="7" a="1"/>
  <c r="AX517" i="7" s="1"/>
  <c r="AX508" i="7" a="1"/>
  <c r="AX508" i="7" s="1"/>
  <c r="AX502" i="7" a="1"/>
  <c r="AX502" i="7" s="1"/>
  <c r="AX495" i="7" a="1"/>
  <c r="AX495" i="7" s="1"/>
  <c r="AX488" i="7" a="1"/>
  <c r="AX488" i="7" s="1"/>
  <c r="AX479" i="7" a="1"/>
  <c r="AX479" i="7" s="1"/>
  <c r="AX465" i="7" a="1"/>
  <c r="AX465" i="7" s="1"/>
  <c r="AX457" i="7" a="1"/>
  <c r="AX457" i="7" s="1"/>
  <c r="AX450" i="7" a="1"/>
  <c r="AX450" i="7" s="1"/>
  <c r="AX443" i="7" a="1"/>
  <c r="AX443" i="7" s="1"/>
  <c r="AX437" i="7" a="1"/>
  <c r="AX437" i="7" s="1"/>
  <c r="AX430" i="7" a="1"/>
  <c r="AX430" i="7" s="1"/>
  <c r="AX423" i="7" a="1"/>
  <c r="AX423" i="7" s="1"/>
  <c r="AX416" i="7" a="1"/>
  <c r="AX416" i="7" s="1"/>
  <c r="AX409" i="7" a="1"/>
  <c r="AX409" i="7" s="1"/>
  <c r="AX403" i="7" a="1"/>
  <c r="AX403" i="7" s="1"/>
  <c r="AX394" i="7" a="1"/>
  <c r="AX394" i="7" s="1"/>
  <c r="AX389" i="7" a="1"/>
  <c r="AX389" i="7" s="1"/>
  <c r="AX382" i="7" a="1"/>
  <c r="AX382" i="7" s="1"/>
  <c r="AX377" i="7" a="1"/>
  <c r="AX377" i="7" s="1"/>
  <c r="AX367" i="7" a="1"/>
  <c r="AX367" i="7" s="1"/>
  <c r="AX360" i="7" a="1"/>
  <c r="AX360" i="7" s="1"/>
  <c r="AW49" i="7"/>
  <c r="AW39" i="7"/>
  <c r="AW31" i="7"/>
  <c r="AW19" i="7"/>
  <c r="AW12" i="7"/>
  <c r="AX1966" i="7" a="1"/>
  <c r="AX1966" i="7" s="1"/>
  <c r="AX1956" i="7" a="1"/>
  <c r="AX1956" i="7" s="1"/>
  <c r="AX1942" i="7" a="1"/>
  <c r="AX1942" i="7" s="1"/>
  <c r="AX1928" i="7" a="1"/>
  <c r="AX1928" i="7" s="1"/>
  <c r="AX1914" i="7" a="1"/>
  <c r="AX1914" i="7" s="1"/>
  <c r="AX1904" i="7" a="1"/>
  <c r="AX1904" i="7" s="1"/>
  <c r="AX1890" i="7" a="1"/>
  <c r="AX1890" i="7" s="1"/>
  <c r="AX1876" i="7" a="1"/>
  <c r="AX1876" i="7" s="1"/>
  <c r="AX1862" i="7" a="1"/>
  <c r="AX1862" i="7" s="1"/>
  <c r="AX1850" i="7" a="1"/>
  <c r="AX1850" i="7" s="1"/>
  <c r="AX1838" i="7" a="1"/>
  <c r="AX1838" i="7" s="1"/>
  <c r="AX1824" i="7" a="1"/>
  <c r="AX1824" i="7" s="1"/>
  <c r="AX1810" i="7" a="1"/>
  <c r="AX1810" i="7" s="1"/>
  <c r="AX1798" i="7" a="1"/>
  <c r="AX1798" i="7" s="1"/>
  <c r="AX1787" i="7" a="1"/>
  <c r="AX1787" i="7" s="1"/>
  <c r="AX1774" i="7" a="1"/>
  <c r="AX1774" i="7" s="1"/>
  <c r="AX1760" i="7" a="1"/>
  <c r="AX1760" i="7" s="1"/>
  <c r="AX1747" i="7" a="1"/>
  <c r="AX1747" i="7" s="1"/>
  <c r="AX1734" i="7" a="1"/>
  <c r="AX1734" i="7" s="1"/>
  <c r="AX1721" i="7" a="1"/>
  <c r="AX1721" i="7" s="1"/>
  <c r="AX1714" i="7" a="1"/>
  <c r="AX1714" i="7" s="1"/>
  <c r="AX1706" i="7" a="1"/>
  <c r="AX1706" i="7" s="1"/>
  <c r="AX1695" i="7" a="1"/>
  <c r="AX1695" i="7" s="1"/>
  <c r="AX1688" i="7" a="1"/>
  <c r="AX1688" i="7" s="1"/>
  <c r="AX1680" i="7" a="1"/>
  <c r="AX1680" i="7" s="1"/>
  <c r="AX1669" i="7" a="1"/>
  <c r="AX1669" i="7" s="1"/>
  <c r="AX1663" i="7" a="1"/>
  <c r="AX1663" i="7" s="1"/>
  <c r="AX1654" i="7" a="1"/>
  <c r="AX1654" i="7" s="1"/>
  <c r="AX1645" i="7" a="1"/>
  <c r="AX1645" i="7" s="1"/>
  <c r="AX1641" i="7" a="1"/>
  <c r="AX1641" i="7" s="1"/>
  <c r="AX1630" i="7" a="1"/>
  <c r="AX1630" i="7" s="1"/>
  <c r="AX1622" i="7" a="1"/>
  <c r="AX1622" i="7" s="1"/>
  <c r="AX1617" i="7" a="1"/>
  <c r="AX1617" i="7" s="1"/>
  <c r="AX1608" i="7" a="1"/>
  <c r="AX1608" i="7" s="1"/>
  <c r="AX1593" i="7" a="1"/>
  <c r="AX1593" i="7" s="1"/>
  <c r="AX1584" i="7" a="1"/>
  <c r="AX1584" i="7" s="1"/>
  <c r="AX1577" i="7" a="1"/>
  <c r="AX1577" i="7" s="1"/>
  <c r="AX1567" i="7" a="1"/>
  <c r="AX1567" i="7" s="1"/>
  <c r="AX1551" i="7" a="1"/>
  <c r="AX1551" i="7" s="1"/>
  <c r="AX1540" i="7" a="1"/>
  <c r="AX1540" i="7" s="1"/>
  <c r="AX1525" i="7" a="1"/>
  <c r="AX1525" i="7" s="1"/>
  <c r="AX1511" i="7" a="1"/>
  <c r="AX1511" i="7" s="1"/>
  <c r="AX1499" i="7" a="1"/>
  <c r="AX1499" i="7" s="1"/>
  <c r="AX1489" i="7" a="1"/>
  <c r="AX1489" i="7" s="1"/>
  <c r="AX1477" i="7" a="1"/>
  <c r="AX1477" i="7" s="1"/>
  <c r="AX1464" i="7" a="1"/>
  <c r="AX1464" i="7" s="1"/>
  <c r="AX1450" i="7" a="1"/>
  <c r="AX1450" i="7" s="1"/>
  <c r="AX1438" i="7" a="1"/>
  <c r="AX1438" i="7" s="1"/>
  <c r="AX1428" i="7" a="1"/>
  <c r="AX1428" i="7" s="1"/>
  <c r="AX1416" i="7" a="1"/>
  <c r="AX1416" i="7" s="1"/>
  <c r="AX1404" i="7" a="1"/>
  <c r="AX1404" i="7" s="1"/>
  <c r="AX1390" i="7" a="1"/>
  <c r="AX1390" i="7" s="1"/>
  <c r="AX1379" i="7" a="1"/>
  <c r="AX1379" i="7" s="1"/>
  <c r="AX1368" i="7" a="1"/>
  <c r="AX1368" i="7" s="1"/>
  <c r="AX1356" i="7" a="1"/>
  <c r="AX1356" i="7" s="1"/>
  <c r="AX1342" i="7" a="1"/>
  <c r="AX1342" i="7" s="1"/>
  <c r="AX1330" i="7" a="1"/>
  <c r="AX1330" i="7" s="1"/>
  <c r="AX1317" i="7" a="1"/>
  <c r="AX1317" i="7" s="1"/>
  <c r="AX1309" i="7" a="1"/>
  <c r="AX1309" i="7" s="1"/>
  <c r="AX1295" i="7" a="1"/>
  <c r="AX1295" i="7" s="1"/>
  <c r="AX1284" i="7" a="1"/>
  <c r="AX1284" i="7" s="1"/>
  <c r="AX1269" i="7" a="1"/>
  <c r="AX1269" i="7" s="1"/>
  <c r="AX1258" i="7" a="1"/>
  <c r="AX1258" i="7" s="1"/>
  <c r="AX1246" i="7" a="1"/>
  <c r="AX1246" i="7" s="1"/>
  <c r="AX1234" i="7" a="1"/>
  <c r="AX1234" i="7" s="1"/>
  <c r="AX1223" i="7" a="1"/>
  <c r="AX1223" i="7" s="1"/>
  <c r="AX1210" i="7" a="1"/>
  <c r="AX1210" i="7" s="1"/>
  <c r="AX1199" i="7" a="1"/>
  <c r="AX1199" i="7" s="1"/>
  <c r="AX1189" i="7" a="1"/>
  <c r="AX1189" i="7" s="1"/>
  <c r="AX1179" i="7" a="1"/>
  <c r="AX1179" i="7" s="1"/>
  <c r="AX1167" i="7" a="1"/>
  <c r="AX1167" i="7" s="1"/>
  <c r="AX1157" i="7" a="1"/>
  <c r="AX1157" i="7" s="1"/>
  <c r="AX1145" i="7" a="1"/>
  <c r="AX1145" i="7" s="1"/>
  <c r="AX1136" i="7" a="1"/>
  <c r="AX1136" i="7" s="1"/>
  <c r="AX1125" i="7" a="1"/>
  <c r="AX1125" i="7" s="1"/>
  <c r="AX1110" i="7" a="1"/>
  <c r="AX1110" i="7" s="1"/>
  <c r="AX1099" i="7" a="1"/>
  <c r="AX1099" i="7" s="1"/>
  <c r="AX1092" i="7" a="1"/>
  <c r="AX1092" i="7" s="1"/>
  <c r="AX1079" i="7" a="1"/>
  <c r="AX1079" i="7" s="1"/>
  <c r="AX1070" i="7" a="1"/>
  <c r="AX1070" i="7" s="1"/>
  <c r="AX1057" i="7" a="1"/>
  <c r="AX1057" i="7" s="1"/>
  <c r="AX1049" i="7" a="1"/>
  <c r="AX1049" i="7" s="1"/>
  <c r="AX1037" i="7" a="1"/>
  <c r="AX1037" i="7" s="1"/>
  <c r="AX1026" i="7" a="1"/>
  <c r="AX1026" i="7" s="1"/>
  <c r="AX1015" i="7" a="1"/>
  <c r="AX1015" i="7" s="1"/>
  <c r="AX1001" i="7" a="1"/>
  <c r="AX1001" i="7" s="1"/>
  <c r="AX993" i="7" a="1"/>
  <c r="AX993" i="7" s="1"/>
  <c r="AX982" i="7" a="1"/>
  <c r="AX982" i="7" s="1"/>
  <c r="AX971" i="7" a="1"/>
  <c r="AX971" i="7" s="1"/>
  <c r="AX960" i="7" a="1"/>
  <c r="AX960" i="7" s="1"/>
  <c r="AX950" i="7" a="1"/>
  <c r="AX950" i="7" s="1"/>
  <c r="AX937" i="7" a="1"/>
  <c r="AX937" i="7" s="1"/>
  <c r="AX927" i="7" a="1"/>
  <c r="AX927" i="7" s="1"/>
  <c r="AX915" i="7" a="1"/>
  <c r="AX915" i="7" s="1"/>
  <c r="AX905" i="7" a="1"/>
  <c r="AX905" i="7" s="1"/>
  <c r="AX894" i="7" a="1"/>
  <c r="AX894" i="7" s="1"/>
  <c r="AX884" i="7" a="1"/>
  <c r="AX884" i="7" s="1"/>
  <c r="AX873" i="7" a="1"/>
  <c r="AX873" i="7" s="1"/>
  <c r="AX860" i="7" a="1"/>
  <c r="AX860" i="7" s="1"/>
  <c r="AX849" i="7" a="1"/>
  <c r="AX849" i="7" s="1"/>
  <c r="AX839" i="7" a="1"/>
  <c r="AX839" i="7" s="1"/>
  <c r="AX829" i="7" a="1"/>
  <c r="AX829" i="7" s="1"/>
  <c r="AX818" i="7" a="1"/>
  <c r="AX818" i="7" s="1"/>
  <c r="AX807" i="7" a="1"/>
  <c r="AX807" i="7" s="1"/>
  <c r="AX796" i="7" a="1"/>
  <c r="AX796" i="7" s="1"/>
  <c r="AX784" i="7" a="1"/>
  <c r="AX784" i="7" s="1"/>
  <c r="AX776" i="7" a="1"/>
  <c r="AX776" i="7" s="1"/>
  <c r="AX765" i="7" a="1"/>
  <c r="AX765" i="7" s="1"/>
  <c r="AX754" i="7" a="1"/>
  <c r="AX754" i="7" s="1"/>
  <c r="AX738" i="7" a="1"/>
  <c r="AX738" i="7" s="1"/>
  <c r="AX727" i="7" a="1"/>
  <c r="AX727" i="7" s="1"/>
  <c r="AX718" i="7" a="1"/>
  <c r="AX718" i="7" s="1"/>
  <c r="AX708" i="7" a="1"/>
  <c r="AX708" i="7" s="1"/>
  <c r="AX699" i="7" a="1"/>
  <c r="AX699" i="7" s="1"/>
  <c r="AX690" i="7" a="1"/>
  <c r="AX690" i="7" s="1"/>
  <c r="AX677" i="7" a="1"/>
  <c r="AX677" i="7" s="1"/>
  <c r="AX669" i="7" a="1"/>
  <c r="AX669" i="7" s="1"/>
  <c r="AX659" i="7" a="1"/>
  <c r="AX659" i="7" s="1"/>
  <c r="AX646" i="7" a="1"/>
  <c r="AX646" i="7" s="1"/>
  <c r="AX635" i="7" a="1"/>
  <c r="AX635" i="7" s="1"/>
  <c r="AX624" i="7" a="1"/>
  <c r="AX624" i="7" s="1"/>
  <c r="AX613" i="7" a="1"/>
  <c r="AX613" i="7" s="1"/>
  <c r="AX602" i="7" a="1"/>
  <c r="AX602" i="7" s="1"/>
  <c r="AX590" i="7" a="1"/>
  <c r="AX590" i="7" s="1"/>
  <c r="AX581" i="7" a="1"/>
  <c r="AX581" i="7" s="1"/>
  <c r="AX569" i="7" a="1"/>
  <c r="AX569" i="7" s="1"/>
  <c r="AX558" i="7" a="1"/>
  <c r="AX558" i="7" s="1"/>
  <c r="AX547" i="7" a="1"/>
  <c r="AX547" i="7" s="1"/>
  <c r="AX536" i="7" a="1"/>
  <c r="AX536" i="7" s="1"/>
  <c r="AX523" i="7" a="1"/>
  <c r="AX523" i="7" s="1"/>
  <c r="AX515" i="7" a="1"/>
  <c r="AX515" i="7" s="1"/>
  <c r="AX504" i="7" a="1"/>
  <c r="AX504" i="7" s="1"/>
  <c r="AX493" i="7" a="1"/>
  <c r="AX493" i="7" s="1"/>
  <c r="AX481" i="7" a="1"/>
  <c r="AX481" i="7" s="1"/>
  <c r="AX472" i="7" a="1"/>
  <c r="AX472" i="7" s="1"/>
  <c r="AX462" i="7" a="1"/>
  <c r="AX462" i="7" s="1"/>
  <c r="AX451" i="7" a="1"/>
  <c r="AX451" i="7" s="1"/>
  <c r="AX441" i="7" a="1"/>
  <c r="AX441" i="7" s="1"/>
  <c r="AX429" i="7" a="1"/>
  <c r="AX429" i="7" s="1"/>
  <c r="AX419" i="7" a="1"/>
  <c r="AX419" i="7" s="1"/>
  <c r="AX408" i="7" a="1"/>
  <c r="AX408" i="7" s="1"/>
  <c r="AX398" i="7" a="1"/>
  <c r="AX398" i="7" s="1"/>
  <c r="AX388" i="7" a="1"/>
  <c r="AX388" i="7" s="1"/>
  <c r="AX373" i="7" a="1"/>
  <c r="AX373" i="7" s="1"/>
  <c r="AX365" i="7" a="1"/>
  <c r="AX365" i="7" s="1"/>
  <c r="AX358" i="7" a="1"/>
  <c r="AX358" i="7" s="1"/>
  <c r="AX354" i="7" a="1"/>
  <c r="AX354" i="7" s="1"/>
  <c r="AX350" i="7" a="1"/>
  <c r="AX350" i="7" s="1"/>
  <c r="AX346" i="7" a="1"/>
  <c r="AX346" i="7" s="1"/>
  <c r="AX342" i="7" a="1"/>
  <c r="AX342" i="7" s="1"/>
  <c r="AX338" i="7" a="1"/>
  <c r="AX338" i="7" s="1"/>
  <c r="AX335" i="7" a="1"/>
  <c r="AX335" i="7" s="1"/>
  <c r="AX331" i="7" a="1"/>
  <c r="AX331" i="7" s="1"/>
  <c r="AX328" i="7" a="1"/>
  <c r="AX328" i="7" s="1"/>
  <c r="AX324" i="7" a="1"/>
  <c r="AX324" i="7" s="1"/>
  <c r="AX321" i="7" a="1"/>
  <c r="AX321" i="7" s="1"/>
  <c r="AX317" i="7" a="1"/>
  <c r="AX317" i="7" s="1"/>
  <c r="AX314" i="7" a="1"/>
  <c r="AX314" i="7" s="1"/>
  <c r="AX310" i="7" a="1"/>
  <c r="AX310" i="7" s="1"/>
  <c r="AX307" i="7" a="1"/>
  <c r="AX307" i="7" s="1"/>
  <c r="AX303" i="7" a="1"/>
  <c r="AX303" i="7" s="1"/>
  <c r="AX300" i="7" a="1"/>
  <c r="AX300" i="7" s="1"/>
  <c r="AX296" i="7" a="1"/>
  <c r="AX296" i="7" s="1"/>
  <c r="AX293" i="7" a="1"/>
  <c r="AX293" i="7" s="1"/>
  <c r="AX289" i="7" a="1"/>
  <c r="AX289" i="7" s="1"/>
  <c r="AX286" i="7" a="1"/>
  <c r="AX286" i="7" s="1"/>
  <c r="AX282" i="7" a="1"/>
  <c r="AX282" i="7" s="1"/>
  <c r="AX279" i="7" a="1"/>
  <c r="AX279" i="7" s="1"/>
  <c r="AX275" i="7" a="1"/>
  <c r="AX275" i="7" s="1"/>
  <c r="AX271" i="7" a="1"/>
  <c r="AX271" i="7" s="1"/>
  <c r="AX268" i="7" a="1"/>
  <c r="AX268" i="7" s="1"/>
  <c r="AX264" i="7" a="1"/>
  <c r="AX264" i="7" s="1"/>
  <c r="AX261" i="7" a="1"/>
  <c r="AX261" i="7" s="1"/>
  <c r="AX257" i="7" a="1"/>
  <c r="AX257" i="7" s="1"/>
  <c r="AX254" i="7" a="1"/>
  <c r="AX254" i="7" s="1"/>
  <c r="AX251" i="7" a="1"/>
  <c r="AX251" i="7" s="1"/>
  <c r="AX248" i="7" a="1"/>
  <c r="AX248" i="7" s="1"/>
  <c r="AX244" i="7" a="1"/>
  <c r="AX244" i="7" s="1"/>
  <c r="AX241" i="7" a="1"/>
  <c r="AX241" i="7" s="1"/>
  <c r="AX237" i="7" a="1"/>
  <c r="AX237" i="7" s="1"/>
  <c r="AX234" i="7" a="1"/>
  <c r="AX234" i="7" s="1"/>
  <c r="AX230" i="7" a="1"/>
  <c r="AX230" i="7" s="1"/>
  <c r="AX227" i="7" a="1"/>
  <c r="AX227" i="7" s="1"/>
  <c r="AX223" i="7" a="1"/>
  <c r="AX223" i="7" s="1"/>
  <c r="AX220" i="7" a="1"/>
  <c r="AX220" i="7" s="1"/>
  <c r="AX216" i="7" a="1"/>
  <c r="AX216" i="7" s="1"/>
  <c r="AX213" i="7" a="1"/>
  <c r="AX213" i="7" s="1"/>
  <c r="AX209" i="7" a="1"/>
  <c r="AX209" i="7" s="1"/>
  <c r="AX206" i="7" a="1"/>
  <c r="AX206" i="7" s="1"/>
  <c r="AX202" i="7" a="1"/>
  <c r="AX202" i="7" s="1"/>
  <c r="AX199" i="7" a="1"/>
  <c r="AX199" i="7" s="1"/>
  <c r="AX195" i="7" a="1"/>
  <c r="AX195" i="7" s="1"/>
  <c r="AX192" i="7" a="1"/>
  <c r="AX192" i="7" s="1"/>
  <c r="AX188" i="7" a="1"/>
  <c r="AX188" i="7" s="1"/>
  <c r="AX185" i="7" a="1"/>
  <c r="AX185" i="7" s="1"/>
  <c r="AX181" i="7" a="1"/>
  <c r="AX181" i="7" s="1"/>
  <c r="AX176" i="7" a="1"/>
  <c r="AX176" i="7" s="1"/>
  <c r="AX172" i="7" a="1"/>
  <c r="AX172" i="7" s="1"/>
  <c r="AX169" i="7" a="1"/>
  <c r="AX169" i="7" s="1"/>
  <c r="AX165" i="7" a="1"/>
  <c r="AX165" i="7" s="1"/>
  <c r="AX162" i="7" a="1"/>
  <c r="AX162" i="7" s="1"/>
  <c r="AX158" i="7" a="1"/>
  <c r="AX158" i="7" s="1"/>
  <c r="AX155" i="7" a="1"/>
  <c r="AX155" i="7" s="1"/>
  <c r="AX151" i="7" a="1"/>
  <c r="AX151" i="7" s="1"/>
  <c r="AX148" i="7" a="1"/>
  <c r="AX148" i="7" s="1"/>
  <c r="AX144" i="7" a="1"/>
  <c r="AX144" i="7" s="1"/>
  <c r="AX141" i="7" a="1"/>
  <c r="AX141" i="7" s="1"/>
  <c r="AX137" i="7" a="1"/>
  <c r="AX137" i="7" s="1"/>
  <c r="AX134" i="7" a="1"/>
  <c r="AX134" i="7" s="1"/>
  <c r="AX130" i="7" a="1"/>
  <c r="AX130" i="7" s="1"/>
  <c r="AX126" i="7" a="1"/>
  <c r="AX126" i="7" s="1"/>
  <c r="AX123" i="7" a="1"/>
  <c r="AX123" i="7" s="1"/>
  <c r="AX119" i="7" a="1"/>
  <c r="AX119" i="7" s="1"/>
  <c r="AX116" i="7" a="1"/>
  <c r="AX116" i="7" s="1"/>
  <c r="AX112" i="7" a="1"/>
  <c r="AX112" i="7" s="1"/>
  <c r="AX109" i="7" a="1"/>
  <c r="AX109" i="7" s="1"/>
  <c r="AX105" i="7" a="1"/>
  <c r="AX105" i="7" s="1"/>
  <c r="AX102" i="7" a="1"/>
  <c r="AX102" i="7" s="1"/>
  <c r="AX98" i="7" a="1"/>
  <c r="AX98" i="7" s="1"/>
  <c r="AX95" i="7" a="1"/>
  <c r="AX95" i="7" s="1"/>
  <c r="AX91" i="7" a="1"/>
  <c r="AX91" i="7" s="1"/>
  <c r="AX88" i="7" a="1"/>
  <c r="AX88" i="7" s="1"/>
  <c r="AX84" i="7" a="1"/>
  <c r="AX84" i="7" s="1"/>
  <c r="AX81" i="7" a="1"/>
  <c r="AX81" i="7" s="1"/>
  <c r="AX77" i="7" a="1"/>
  <c r="AX77" i="7" s="1"/>
  <c r="AX74" i="7" a="1"/>
  <c r="AX74" i="7" s="1"/>
  <c r="AX70" i="7" a="1"/>
  <c r="AX70" i="7" s="1"/>
  <c r="AX67" i="7" a="1"/>
  <c r="AX67" i="7" s="1"/>
  <c r="AX63" i="7" a="1"/>
  <c r="AX63" i="7" s="1"/>
  <c r="AX60" i="7" a="1"/>
  <c r="AX60" i="7" s="1"/>
  <c r="AX56" i="7" a="1"/>
  <c r="AX56" i="7" s="1"/>
  <c r="AX52" i="7" a="1"/>
  <c r="AX52" i="7" s="1"/>
  <c r="AX49" i="7" a="1"/>
  <c r="AX49" i="7" s="1"/>
  <c r="AX45" i="7" a="1"/>
  <c r="AX45" i="7" s="1"/>
  <c r="AX42" i="7" a="1"/>
  <c r="AX42" i="7" s="1"/>
  <c r="AX38" i="7" a="1"/>
  <c r="AX38" i="7" s="1"/>
  <c r="AX35" i="7" a="1"/>
  <c r="AX35" i="7" s="1"/>
  <c r="AX31" i="7" a="1"/>
  <c r="AX31" i="7" s="1"/>
  <c r="AX28" i="7" a="1"/>
  <c r="AX28" i="7" s="1"/>
  <c r="AX24" i="7" a="1"/>
  <c r="AX24" i="7" s="1"/>
  <c r="AX22" i="7" a="1"/>
  <c r="AX22" i="7" s="1"/>
  <c r="AX17" i="7" a="1"/>
  <c r="AX17" i="7" s="1"/>
  <c r="AX16" i="7" a="1"/>
  <c r="AX16" i="7" s="1"/>
  <c r="AX12" i="7" a="1"/>
  <c r="AX12" i="7" s="1"/>
  <c r="AX8" i="7" a="1"/>
  <c r="AX8" i="7" s="1"/>
  <c r="AW36" i="7"/>
  <c r="AX1958" i="7" a="1"/>
  <c r="AX1958" i="7" s="1"/>
  <c r="AX1944" i="7" a="1"/>
  <c r="AX1944" i="7" s="1"/>
  <c r="AX1930" i="7" a="1"/>
  <c r="AX1930" i="7" s="1"/>
  <c r="AX1920" i="7" a="1"/>
  <c r="AX1920" i="7" s="1"/>
  <c r="AX1906" i="7" a="1"/>
  <c r="AX1906" i="7" s="1"/>
  <c r="AX1892" i="7" a="1"/>
  <c r="AX1892" i="7" s="1"/>
  <c r="AX1878" i="7" a="1"/>
  <c r="AX1878" i="7" s="1"/>
  <c r="AX1868" i="7" a="1"/>
  <c r="AX1868" i="7" s="1"/>
  <c r="AX1854" i="7" a="1"/>
  <c r="AX1854" i="7" s="1"/>
  <c r="AX1840" i="7" a="1"/>
  <c r="AX1840" i="7" s="1"/>
  <c r="AX1826" i="7" a="1"/>
  <c r="AX1826" i="7" s="1"/>
  <c r="AX1814" i="7" a="1"/>
  <c r="AX1814" i="7" s="1"/>
  <c r="AX1807" i="7" a="1"/>
  <c r="AX1807" i="7" s="1"/>
  <c r="AX1794" i="7" a="1"/>
  <c r="AX1794" i="7" s="1"/>
  <c r="AX1780" i="7" a="1"/>
  <c r="AX1780" i="7" s="1"/>
  <c r="AX1767" i="7" a="1"/>
  <c r="AX1767" i="7" s="1"/>
  <c r="AX1757" i="7" a="1"/>
  <c r="AX1757" i="7" s="1"/>
  <c r="AX1745" i="7" a="1"/>
  <c r="AX1745" i="7" s="1"/>
  <c r="AX1730" i="7" a="1"/>
  <c r="AX1730" i="7" s="1"/>
  <c r="AX1716" i="7" a="1"/>
  <c r="AX1716" i="7" s="1"/>
  <c r="AX1702" i="7" a="1"/>
  <c r="AX1702" i="7" s="1"/>
  <c r="AX1690" i="7" a="1"/>
  <c r="AX1690" i="7" s="1"/>
  <c r="AX1675" i="7" a="1"/>
  <c r="AX1675" i="7" s="1"/>
  <c r="AX1665" i="7" a="1"/>
  <c r="AX1665" i="7" s="1"/>
  <c r="AX1653" i="7" a="1"/>
  <c r="AX1653" i="7" s="1"/>
  <c r="AX1638" i="7" a="1"/>
  <c r="AX1638" i="7" s="1"/>
  <c r="AX1626" i="7" a="1"/>
  <c r="AX1626" i="7" s="1"/>
  <c r="AX1615" i="7" a="1"/>
  <c r="AX1615" i="7" s="1"/>
  <c r="AX1604" i="7" a="1"/>
  <c r="AX1604" i="7" s="1"/>
  <c r="AX1594" i="7" a="1"/>
  <c r="AX1594" i="7" s="1"/>
  <c r="AX1585" i="7" a="1"/>
  <c r="AX1585" i="7" s="1"/>
  <c r="AX1576" i="7" a="1"/>
  <c r="AX1576" i="7" s="1"/>
  <c r="AX1566" i="7" a="1"/>
  <c r="AX1566" i="7" s="1"/>
  <c r="AX1556" i="7" a="1"/>
  <c r="AX1556" i="7" s="1"/>
  <c r="AX1546" i="7" a="1"/>
  <c r="AX1546" i="7" s="1"/>
  <c r="AX1536" i="7" a="1"/>
  <c r="AX1536" i="7" s="1"/>
  <c r="AX1524" i="7" a="1"/>
  <c r="AX1524" i="7" s="1"/>
  <c r="AX1512" i="7" a="1"/>
  <c r="AX1512" i="7" s="1"/>
  <c r="AX1500" i="7" a="1"/>
  <c r="AX1500" i="7" s="1"/>
  <c r="AX1490" i="7" a="1"/>
  <c r="AX1490" i="7" s="1"/>
  <c r="AX1478" i="7" a="1"/>
  <c r="AX1478" i="7" s="1"/>
  <c r="AX1465" i="7" a="1"/>
  <c r="AX1465" i="7" s="1"/>
  <c r="AX1451" i="7" a="1"/>
  <c r="AX1451" i="7" s="1"/>
  <c r="AX1439" i="7" a="1"/>
  <c r="AX1439" i="7" s="1"/>
  <c r="AX1429" i="7" a="1"/>
  <c r="AX1429" i="7" s="1"/>
  <c r="AX1417" i="7" a="1"/>
  <c r="AX1417" i="7" s="1"/>
  <c r="AX1403" i="7" a="1"/>
  <c r="AX1403" i="7" s="1"/>
  <c r="AX1391" i="7" a="1"/>
  <c r="AX1391" i="7" s="1"/>
  <c r="AX1378" i="7" a="1"/>
  <c r="AX1378" i="7" s="1"/>
  <c r="AX1369" i="7" a="1"/>
  <c r="AX1369" i="7" s="1"/>
  <c r="AX1355" i="7" a="1"/>
  <c r="AX1355" i="7" s="1"/>
  <c r="AX1343" i="7" a="1"/>
  <c r="AX1343" i="7" s="1"/>
  <c r="AX1331" i="7" a="1"/>
  <c r="AX1331" i="7" s="1"/>
  <c r="AX1318" i="7" a="1"/>
  <c r="AX1318" i="7" s="1"/>
  <c r="AX1308" i="7" a="1"/>
  <c r="AX1308" i="7" s="1"/>
  <c r="AX1296" i="7" a="1"/>
  <c r="AX1296" i="7" s="1"/>
  <c r="AX1283" i="7" a="1"/>
  <c r="AX1283" i="7" s="1"/>
  <c r="AX1270" i="7" a="1"/>
  <c r="AX1270" i="7" s="1"/>
  <c r="AX1257" i="7" a="1"/>
  <c r="AX1257" i="7" s="1"/>
  <c r="AX1247" i="7" a="1"/>
  <c r="AX1247" i="7" s="1"/>
  <c r="AX1235" i="7" a="1"/>
  <c r="AX1235" i="7" s="1"/>
  <c r="AX1222" i="7" a="1"/>
  <c r="AX1222" i="7" s="1"/>
  <c r="AX1211" i="7" a="1"/>
  <c r="AX1211" i="7" s="1"/>
  <c r="AX1200" i="7" a="1"/>
  <c r="AX1200" i="7" s="1"/>
  <c r="AX1192" i="7" a="1"/>
  <c r="AX1192" i="7" s="1"/>
  <c r="AX1181" i="7" a="1"/>
  <c r="AX1181" i="7" s="1"/>
  <c r="AX1170" i="7" a="1"/>
  <c r="AX1170" i="7" s="1"/>
  <c r="AX1160" i="7" a="1"/>
  <c r="AX1160" i="7" s="1"/>
  <c r="AX1150" i="7" a="1"/>
  <c r="AX1150" i="7" s="1"/>
  <c r="AX1139" i="7" a="1"/>
  <c r="AX1139" i="7" s="1"/>
  <c r="AX1129" i="7" a="1"/>
  <c r="AX1129" i="7" s="1"/>
  <c r="AX1119" i="7" a="1"/>
  <c r="AX1119" i="7" s="1"/>
  <c r="AX1109" i="7" a="1"/>
  <c r="AX1109" i="7" s="1"/>
  <c r="AX1100" i="7" a="1"/>
  <c r="AX1100" i="7" s="1"/>
  <c r="AX1091" i="7" a="1"/>
  <c r="AX1091" i="7" s="1"/>
  <c r="AX1080" i="7" a="1"/>
  <c r="AX1080" i="7" s="1"/>
  <c r="AX1069" i="7" a="1"/>
  <c r="AX1069" i="7" s="1"/>
  <c r="AX1056" i="7" a="1"/>
  <c r="AX1056" i="7" s="1"/>
  <c r="AX1048" i="7" a="1"/>
  <c r="AX1048" i="7" s="1"/>
  <c r="AX1036" i="7" a="1"/>
  <c r="AX1036" i="7" s="1"/>
  <c r="AX1025" i="7" a="1"/>
  <c r="AX1025" i="7" s="1"/>
  <c r="AX1014" i="7" a="1"/>
  <c r="AX1014" i="7" s="1"/>
  <c r="AX1002" i="7" a="1"/>
  <c r="AX1002" i="7" s="1"/>
  <c r="AX992" i="7" a="1"/>
  <c r="AX992" i="7" s="1"/>
  <c r="AX981" i="7" a="1"/>
  <c r="AX981" i="7" s="1"/>
  <c r="AX972" i="7" a="1"/>
  <c r="AX972" i="7" s="1"/>
  <c r="AX959" i="7" a="1"/>
  <c r="AX959" i="7" s="1"/>
  <c r="AX948" i="7" a="1"/>
  <c r="AX948" i="7" s="1"/>
  <c r="AX938" i="7" a="1"/>
  <c r="AX938" i="7" s="1"/>
  <c r="AX926" i="7" a="1"/>
  <c r="AX926" i="7" s="1"/>
  <c r="AX916" i="7" a="1"/>
  <c r="AX916" i="7" s="1"/>
  <c r="AX906" i="7" a="1"/>
  <c r="AX906" i="7" s="1"/>
  <c r="AX895" i="7" a="1"/>
  <c r="AX895" i="7" s="1"/>
  <c r="AX883" i="7" a="1"/>
  <c r="AX883" i="7" s="1"/>
  <c r="AX872" i="7" a="1"/>
  <c r="AX872" i="7" s="1"/>
  <c r="AX861" i="7" a="1"/>
  <c r="AX861" i="7" s="1"/>
  <c r="AX848" i="7" a="1"/>
  <c r="AX848" i="7" s="1"/>
  <c r="AX840" i="7" a="1"/>
  <c r="AX840" i="7" s="1"/>
  <c r="AX830" i="7" a="1"/>
  <c r="AX830" i="7" s="1"/>
  <c r="AX820" i="7" a="1"/>
  <c r="AX820" i="7" s="1"/>
  <c r="AX809" i="7" a="1"/>
  <c r="AX809" i="7" s="1"/>
  <c r="AX798" i="7" a="1"/>
  <c r="AX798" i="7" s="1"/>
  <c r="AX789" i="7" a="1"/>
  <c r="AX789" i="7" s="1"/>
  <c r="AX778" i="7" a="1"/>
  <c r="AX778" i="7" s="1"/>
  <c r="AX768" i="7" a="1"/>
  <c r="AX768" i="7" s="1"/>
  <c r="AX757" i="7" a="1"/>
  <c r="AX757" i="7" s="1"/>
  <c r="AX748" i="7" a="1"/>
  <c r="AX748" i="7" s="1"/>
  <c r="AX739" i="7" a="1"/>
  <c r="AX739" i="7" s="1"/>
  <c r="AX726" i="7" a="1"/>
  <c r="AX726" i="7" s="1"/>
  <c r="AX717" i="7" a="1"/>
  <c r="AX717" i="7" s="1"/>
  <c r="AX709" i="7" a="1"/>
  <c r="AX709" i="7" s="1"/>
  <c r="AX698" i="7" a="1"/>
  <c r="AX698" i="7" s="1"/>
  <c r="AX686" i="7" a="1"/>
  <c r="AX686" i="7" s="1"/>
  <c r="AX676" i="7" a="1"/>
  <c r="AX676" i="7" s="1"/>
  <c r="AX665" i="7" a="1"/>
  <c r="AX665" i="7" s="1"/>
  <c r="AX655" i="7" a="1"/>
  <c r="AX655" i="7" s="1"/>
  <c r="AX645" i="7" a="1"/>
  <c r="AX645" i="7" s="1"/>
  <c r="AX636" i="7" a="1"/>
  <c r="AX636" i="7" s="1"/>
  <c r="AX623" i="7" a="1"/>
  <c r="AX623" i="7" s="1"/>
  <c r="AX612" i="7" a="1"/>
  <c r="AX612" i="7" s="1"/>
  <c r="AX601" i="7" a="1"/>
  <c r="AX601" i="7" s="1"/>
  <c r="AX591" i="7" a="1"/>
  <c r="AX591" i="7" s="1"/>
  <c r="AX580" i="7" a="1"/>
  <c r="AX580" i="7" s="1"/>
  <c r="AX570" i="7" a="1"/>
  <c r="AX570" i="7" s="1"/>
  <c r="AX559" i="7" a="1"/>
  <c r="AX559" i="7" s="1"/>
  <c r="AX546" i="7" a="1"/>
  <c r="AX546" i="7" s="1"/>
  <c r="AX535" i="7" a="1"/>
  <c r="AX535" i="7" s="1"/>
  <c r="AX524" i="7" a="1"/>
  <c r="AX524" i="7" s="1"/>
  <c r="AX516" i="7" a="1"/>
  <c r="AX516" i="7" s="1"/>
  <c r="AX503" i="7" a="1"/>
  <c r="AX503" i="7" s="1"/>
  <c r="AX494" i="7" a="1"/>
  <c r="AX494" i="7" s="1"/>
  <c r="AX482" i="7" a="1"/>
  <c r="AX482" i="7" s="1"/>
  <c r="AX470" i="7" a="1"/>
  <c r="AX470" i="7" s="1"/>
  <c r="AX463" i="7" a="1"/>
  <c r="AX463" i="7" s="1"/>
  <c r="AX452" i="7" a="1"/>
  <c r="AX452" i="7" s="1"/>
  <c r="AX440" i="7" a="1"/>
  <c r="AX440" i="7" s="1"/>
  <c r="AX428" i="7" a="1"/>
  <c r="AX428" i="7" s="1"/>
  <c r="AX418" i="7" a="1"/>
  <c r="AX418" i="7" s="1"/>
  <c r="AX407" i="7" a="1"/>
  <c r="AX407" i="7" s="1"/>
  <c r="AX396" i="7" a="1"/>
  <c r="AX396" i="7" s="1"/>
  <c r="AX381" i="7" a="1"/>
  <c r="AX381" i="7" s="1"/>
  <c r="AX371" i="7" a="1"/>
  <c r="AX371" i="7" s="1"/>
  <c r="AW44" i="7"/>
  <c r="AW28" i="7"/>
  <c r="AX1959" i="7" a="1"/>
  <c r="AX1959" i="7" s="1"/>
  <c r="AX1945" i="7" a="1"/>
  <c r="AX1945" i="7" s="1"/>
  <c r="AX1935" i="7" a="1"/>
  <c r="AX1935" i="7" s="1"/>
  <c r="AX1921" i="7" a="1"/>
  <c r="AX1921" i="7" s="1"/>
  <c r="AX1908" i="7" a="1"/>
  <c r="AX1908" i="7" s="1"/>
  <c r="AX1895" i="7" a="1"/>
  <c r="AX1895" i="7" s="1"/>
  <c r="AX1888" i="7" a="1"/>
  <c r="AX1888" i="7" s="1"/>
  <c r="AX1875" i="7" a="1"/>
  <c r="AX1875" i="7" s="1"/>
  <c r="AX1861" i="7" a="1"/>
  <c r="AX1861" i="7" s="1"/>
  <c r="AX1847" i="7" a="1"/>
  <c r="AX1847" i="7" s="1"/>
  <c r="AX1833" i="7" a="1"/>
  <c r="AX1833" i="7" s="1"/>
  <c r="AX1823" i="7" a="1"/>
  <c r="AX1823" i="7" s="1"/>
  <c r="AX1809" i="7" a="1"/>
  <c r="AX1809" i="7" s="1"/>
  <c r="AX1796" i="7" a="1"/>
  <c r="AX1796" i="7" s="1"/>
  <c r="AX1782" i="7" a="1"/>
  <c r="AX1782" i="7" s="1"/>
  <c r="AX1766" i="7" a="1"/>
  <c r="AX1766" i="7" s="1"/>
  <c r="AX1744" i="7" a="1"/>
  <c r="AX1744" i="7" s="1"/>
  <c r="AX1731" i="7" a="1"/>
  <c r="AX1731" i="7" s="1"/>
  <c r="AX1717" i="7" a="1"/>
  <c r="AX1717" i="7" s="1"/>
  <c r="AX1703" i="7" a="1"/>
  <c r="AX1703" i="7" s="1"/>
  <c r="AX1689" i="7" a="1"/>
  <c r="AX1689" i="7" s="1"/>
  <c r="AX1677" i="7" a="1"/>
  <c r="AX1677" i="7" s="1"/>
  <c r="AX1664" i="7" a="1"/>
  <c r="AX1664" i="7" s="1"/>
  <c r="AX1652" i="7" a="1"/>
  <c r="AX1652" i="7" s="1"/>
  <c r="AX1639" i="7" a="1"/>
  <c r="AX1639" i="7" s="1"/>
  <c r="AX1627" i="7" a="1"/>
  <c r="AX1627" i="7" s="1"/>
  <c r="AX1616" i="7" a="1"/>
  <c r="AX1616" i="7" s="1"/>
  <c r="AX1606" i="7" a="1"/>
  <c r="AX1606" i="7" s="1"/>
  <c r="AX1597" i="7" a="1"/>
  <c r="AX1597" i="7" s="1"/>
  <c r="AX1587" i="7" a="1"/>
  <c r="AX1587" i="7" s="1"/>
  <c r="AX1578" i="7" a="1"/>
  <c r="AX1578" i="7" s="1"/>
  <c r="AX1568" i="7" a="1"/>
  <c r="AX1568" i="7" s="1"/>
  <c r="AX1560" i="7" a="1"/>
  <c r="AX1560" i="7" s="1"/>
  <c r="AX1549" i="7" a="1"/>
  <c r="AX1549" i="7" s="1"/>
  <c r="AX1541" i="7" a="1"/>
  <c r="AX1541" i="7" s="1"/>
  <c r="AX1535" i="7" a="1"/>
  <c r="AX1535" i="7" s="1"/>
  <c r="AX1526" i="7" a="1"/>
  <c r="AX1526" i="7" s="1"/>
  <c r="AX1519" i="7" a="1"/>
  <c r="AX1519" i="7" s="1"/>
  <c r="AX1510" i="7" a="1"/>
  <c r="AX1510" i="7" s="1"/>
  <c r="AX1504" i="7" a="1"/>
  <c r="AX1504" i="7" s="1"/>
  <c r="AX1494" i="7" a="1"/>
  <c r="AX1494" i="7" s="1"/>
  <c r="AX1488" i="7" a="1"/>
  <c r="AX1488" i="7" s="1"/>
  <c r="AX1479" i="7" a="1"/>
  <c r="AX1479" i="7" s="1"/>
  <c r="AX1472" i="7" a="1"/>
  <c r="AX1472" i="7" s="1"/>
  <c r="AX1462" i="7" a="1"/>
  <c r="AX1462" i="7" s="1"/>
  <c r="AX1454" i="7" a="1"/>
  <c r="AX1454" i="7" s="1"/>
  <c r="AX1447" i="7" a="1"/>
  <c r="AX1447" i="7" s="1"/>
  <c r="AX1437" i="7" a="1"/>
  <c r="AX1437" i="7" s="1"/>
  <c r="AX1432" i="7" a="1"/>
  <c r="AX1432" i="7" s="1"/>
  <c r="AX1422" i="7" a="1"/>
  <c r="AX1422" i="7" s="1"/>
  <c r="AX1415" i="7" a="1"/>
  <c r="AX1415" i="7" s="1"/>
  <c r="AX1407" i="7" a="1"/>
  <c r="AX1407" i="7" s="1"/>
  <c r="AX1400" i="7" a="1"/>
  <c r="AX1400" i="7" s="1"/>
  <c r="AX1392" i="7" a="1"/>
  <c r="AX1392" i="7" s="1"/>
  <c r="AX1385" i="7" a="1"/>
  <c r="AX1385" i="7" s="1"/>
  <c r="AX1375" i="7" a="1"/>
  <c r="AX1375" i="7" s="1"/>
  <c r="AX1371" i="7" a="1"/>
  <c r="AX1371" i="7" s="1"/>
  <c r="AX1360" i="7" a="1"/>
  <c r="AX1360" i="7" s="1"/>
  <c r="AX1353" i="7" a="1"/>
  <c r="AX1353" i="7" s="1"/>
  <c r="AX1346" i="7" a="1"/>
  <c r="AX1346" i="7" s="1"/>
  <c r="AX1337" i="7" a="1"/>
  <c r="AX1337" i="7" s="1"/>
  <c r="AX1328" i="7" a="1"/>
  <c r="AX1328" i="7" s="1"/>
  <c r="AX1321" i="7" a="1"/>
  <c r="AX1321" i="7" s="1"/>
  <c r="AX1313" i="7" a="1"/>
  <c r="AX1313" i="7" s="1"/>
  <c r="AX1303" i="7" a="1"/>
  <c r="AX1303" i="7" s="1"/>
  <c r="AX1299" i="7" a="1"/>
  <c r="AX1299" i="7" s="1"/>
  <c r="AX1288" i="7" a="1"/>
  <c r="AX1288" i="7" s="1"/>
  <c r="AX1281" i="7" a="1"/>
  <c r="AX1281" i="7" s="1"/>
  <c r="AX1274" i="7" a="1"/>
  <c r="AX1274" i="7" s="1"/>
  <c r="AX1266" i="7" a="1"/>
  <c r="AX1266" i="7" s="1"/>
  <c r="AX1256" i="7" a="1"/>
  <c r="AX1256" i="7" s="1"/>
  <c r="AX1251" i="7" a="1"/>
  <c r="AX1251" i="7" s="1"/>
  <c r="AX1240" i="7" a="1"/>
  <c r="AX1240" i="7" s="1"/>
  <c r="AX1236" i="7" a="1"/>
  <c r="AX1236" i="7" s="1"/>
  <c r="AX1226" i="7" a="1"/>
  <c r="AX1226" i="7" s="1"/>
  <c r="AX1219" i="7" a="1"/>
  <c r="AX1219" i="7" s="1"/>
  <c r="AX1212" i="7" a="1"/>
  <c r="AX1212" i="7" s="1"/>
  <c r="AX1206" i="7" a="1"/>
  <c r="AX1206" i="7" s="1"/>
  <c r="AX1196" i="7" a="1"/>
  <c r="AX1196" i="7" s="1"/>
  <c r="AX1191" i="7" a="1"/>
  <c r="AX1191" i="7" s="1"/>
  <c r="AX1183" i="7" a="1"/>
  <c r="AX1183" i="7" s="1"/>
  <c r="AX1175" i="7" a="1"/>
  <c r="AX1175" i="7" s="1"/>
  <c r="AX1168" i="7" a="1"/>
  <c r="AX1168" i="7" s="1"/>
  <c r="AX1161" i="7" a="1"/>
  <c r="AX1161" i="7" s="1"/>
  <c r="AX1154" i="7" a="1"/>
  <c r="AX1154" i="7" s="1"/>
  <c r="AX1146" i="7" a="1"/>
  <c r="AX1146" i="7" s="1"/>
  <c r="AX1140" i="7" a="1"/>
  <c r="AX1140" i="7" s="1"/>
  <c r="AX1132" i="7" a="1"/>
  <c r="AX1132" i="7" s="1"/>
  <c r="AX1127" i="7" a="1"/>
  <c r="AX1127" i="7" s="1"/>
  <c r="AX1118" i="7" a="1"/>
  <c r="AX1118" i="7" s="1"/>
  <c r="AX1114" i="7" a="1"/>
  <c r="AX1114" i="7" s="1"/>
  <c r="AX1106" i="7" a="1"/>
  <c r="AX1106" i="7" s="1"/>
  <c r="AX1101" i="7" a="1"/>
  <c r="AX1101" i="7" s="1"/>
  <c r="AX1094" i="7" a="1"/>
  <c r="AX1094" i="7" s="1"/>
  <c r="AX1088" i="7" a="1"/>
  <c r="AX1088" i="7" s="1"/>
  <c r="AX1081" i="7" a="1"/>
  <c r="AX1081" i="7" s="1"/>
  <c r="AX1074" i="7" a="1"/>
  <c r="AX1074" i="7" s="1"/>
  <c r="AX1066" i="7" a="1"/>
  <c r="AX1066" i="7" s="1"/>
  <c r="AX1061" i="7" a="1"/>
  <c r="AX1061" i="7" s="1"/>
  <c r="AX1052" i="7" a="1"/>
  <c r="AX1052" i="7" s="1"/>
  <c r="AX1046" i="7" a="1"/>
  <c r="AX1046" i="7" s="1"/>
  <c r="AX1039" i="7" a="1"/>
  <c r="AX1039" i="7" s="1"/>
  <c r="AX1030" i="7" a="1"/>
  <c r="AX1030" i="7" s="1"/>
  <c r="AX1024" i="7" a="1"/>
  <c r="AX1024" i="7" s="1"/>
  <c r="AX1017" i="7" a="1"/>
  <c r="AX1017" i="7" s="1"/>
  <c r="AX1010" i="7" a="1"/>
  <c r="AX1010" i="7" s="1"/>
  <c r="AX1004" i="7" a="1"/>
  <c r="AX1004" i="7" s="1"/>
  <c r="AX997" i="7" a="1"/>
  <c r="AX997" i="7" s="1"/>
  <c r="AX988" i="7" a="1"/>
  <c r="AX988" i="7" s="1"/>
  <c r="AX983" i="7" a="1"/>
  <c r="AX983" i="7" s="1"/>
  <c r="AX974" i="7" a="1"/>
  <c r="AX974" i="7" s="1"/>
  <c r="AX968" i="7" a="1"/>
  <c r="AX968" i="7" s="1"/>
  <c r="AX961" i="7" a="1"/>
  <c r="AX961" i="7" s="1"/>
  <c r="AX952" i="7" a="1"/>
  <c r="AX952" i="7" s="1"/>
  <c r="AX946" i="7" a="1"/>
  <c r="AX946" i="7" s="1"/>
  <c r="AX939" i="7" a="1"/>
  <c r="AX939" i="7" s="1"/>
  <c r="AX932" i="7" a="1"/>
  <c r="AX932" i="7" s="1"/>
  <c r="AX924" i="7" a="1"/>
  <c r="AX924" i="7" s="1"/>
  <c r="AX919" i="7" a="1"/>
  <c r="AX919" i="7" s="1"/>
  <c r="AX910" i="7" a="1"/>
  <c r="AX910" i="7" s="1"/>
  <c r="AX902" i="7" a="1"/>
  <c r="AX902" i="7" s="1"/>
  <c r="AX897" i="7" a="1"/>
  <c r="AX897" i="7" s="1"/>
  <c r="AX888" i="7" a="1"/>
  <c r="AX888" i="7" s="1"/>
  <c r="AX882" i="7" a="1"/>
  <c r="AX882" i="7" s="1"/>
  <c r="AX875" i="7" a="1"/>
  <c r="AX875" i="7" s="1"/>
  <c r="AX868" i="7" a="1"/>
  <c r="AX868" i="7" s="1"/>
  <c r="AX862" i="7" a="1"/>
  <c r="AX862" i="7" s="1"/>
  <c r="AX855" i="7" a="1"/>
  <c r="AX855" i="7" s="1"/>
  <c r="AX847" i="7" a="1"/>
  <c r="AX847" i="7" s="1"/>
  <c r="AX834" i="7" a="1"/>
  <c r="AX834" i="7" s="1"/>
  <c r="AX828" i="7" a="1"/>
  <c r="AX828" i="7" s="1"/>
  <c r="AX822" i="7" a="1"/>
  <c r="AX822" i="7" s="1"/>
  <c r="AX815" i="7" a="1"/>
  <c r="AX815" i="7" s="1"/>
  <c r="AX806" i="7" a="1"/>
  <c r="AX806" i="7" s="1"/>
  <c r="AX801" i="7" a="1"/>
  <c r="AX801" i="7" s="1"/>
  <c r="AX792" i="7" a="1"/>
  <c r="AX792" i="7" s="1"/>
  <c r="AX785" i="7" a="1"/>
  <c r="AX785" i="7" s="1"/>
  <c r="AX779" i="7" a="1"/>
  <c r="AX779" i="7" s="1"/>
  <c r="AX770" i="7" a="1"/>
  <c r="AX770" i="7" s="1"/>
  <c r="AX764" i="7" a="1"/>
  <c r="AX764" i="7" s="1"/>
  <c r="AX756" i="7" a="1"/>
  <c r="AX756" i="7" s="1"/>
  <c r="AX750" i="7" a="1"/>
  <c r="AX750" i="7" s="1"/>
  <c r="AX743" i="7" a="1"/>
  <c r="AX743" i="7" s="1"/>
  <c r="AX736" i="7" a="1"/>
  <c r="AX736" i="7" s="1"/>
  <c r="AX729" i="7" a="1"/>
  <c r="AX729" i="7" s="1"/>
  <c r="AX723" i="7" a="1"/>
  <c r="AX723" i="7" s="1"/>
  <c r="AX713" i="7" a="1"/>
  <c r="AX713" i="7" s="1"/>
  <c r="AX705" i="7" a="1"/>
  <c r="AX705" i="7" s="1"/>
  <c r="AX701" i="7" a="1"/>
  <c r="AX701" i="7" s="1"/>
  <c r="AX692" i="7" a="1"/>
  <c r="AX692" i="7" s="1"/>
  <c r="AX687" i="7" a="1"/>
  <c r="AX687" i="7" s="1"/>
  <c r="AX680" i="7" a="1"/>
  <c r="AX680" i="7" s="1"/>
  <c r="AX673" i="7" a="1"/>
  <c r="AX673" i="7" s="1"/>
  <c r="AX666" i="7" a="1"/>
  <c r="AX666" i="7" s="1"/>
  <c r="AX660" i="7" a="1"/>
  <c r="AX660" i="7" s="1"/>
  <c r="AX652" i="7" a="1"/>
  <c r="AX652" i="7" s="1"/>
  <c r="AX647" i="7" a="1"/>
  <c r="AX647" i="7" s="1"/>
  <c r="AX639" i="7" a="1"/>
  <c r="AX639" i="7" s="1"/>
  <c r="AX632" i="7" a="1"/>
  <c r="AX632" i="7" s="1"/>
  <c r="AX625" i="7" a="1"/>
  <c r="AX625" i="7" s="1"/>
  <c r="AX617" i="7" a="1"/>
  <c r="AX617" i="7" s="1"/>
  <c r="AX610" i="7" a="1"/>
  <c r="AX610" i="7" s="1"/>
  <c r="AX603" i="7" a="1"/>
  <c r="AX603" i="7" s="1"/>
  <c r="AX597" i="7" a="1"/>
  <c r="AX597" i="7" s="1"/>
  <c r="AX588" i="7" a="1"/>
  <c r="AX588" i="7" s="1"/>
  <c r="AX583" i="7" a="1"/>
  <c r="AX583" i="7" s="1"/>
  <c r="AX575" i="7" a="1"/>
  <c r="AX575" i="7" s="1"/>
  <c r="AX568" i="7" a="1"/>
  <c r="AX568" i="7" s="1"/>
  <c r="AX561" i="7" a="1"/>
  <c r="AX561" i="7" s="1"/>
  <c r="AX555" i="7" a="1"/>
  <c r="AX555" i="7" s="1"/>
  <c r="AX548" i="7" a="1"/>
  <c r="AX548" i="7" s="1"/>
  <c r="AX541" i="7" a="1"/>
  <c r="AX541" i="7" s="1"/>
  <c r="AX533" i="7" a="1"/>
  <c r="AX533" i="7" s="1"/>
  <c r="AX528" i="7" a="1"/>
  <c r="AX528" i="7" s="1"/>
  <c r="AX519" i="7" a="1"/>
  <c r="AX519" i="7" s="1"/>
  <c r="AX513" i="7" a="1"/>
  <c r="AX513" i="7" s="1"/>
  <c r="AX506" i="7" a="1"/>
  <c r="AX506" i="7" s="1"/>
  <c r="AX497" i="7" a="1"/>
  <c r="AX497" i="7" s="1"/>
  <c r="AX490" i="7" a="1"/>
  <c r="AX490" i="7" s="1"/>
  <c r="AX483" i="7" a="1"/>
  <c r="AX483" i="7" s="1"/>
  <c r="AX477" i="7" a="1"/>
  <c r="AX477" i="7" s="1"/>
  <c r="AX469" i="7" a="1"/>
  <c r="AX469" i="7" s="1"/>
  <c r="AX459" i="7" a="1"/>
  <c r="AX459" i="7" s="1"/>
  <c r="AX454" i="7" a="1"/>
  <c r="AX454" i="7" s="1"/>
  <c r="AX446" i="7" a="1"/>
  <c r="AX446" i="7" s="1"/>
  <c r="AX439" i="7" a="1"/>
  <c r="AX439" i="7" s="1"/>
  <c r="AX431" i="7" a="1"/>
  <c r="AX431" i="7" s="1"/>
  <c r="AX421" i="7" a="1"/>
  <c r="AX421" i="7" s="1"/>
  <c r="AX415" i="7" a="1"/>
  <c r="AX415" i="7" s="1"/>
  <c r="AX406" i="7" a="1"/>
  <c r="AX406" i="7" s="1"/>
  <c r="AX400" i="7" a="1"/>
  <c r="AX400" i="7" s="1"/>
  <c r="AX391" i="7" a="1"/>
  <c r="AX391" i="7" s="1"/>
  <c r="AX380" i="7" a="1"/>
  <c r="AX380" i="7" s="1"/>
  <c r="AX370" i="7" a="1"/>
  <c r="AX370" i="7" s="1"/>
  <c r="AW50" i="7"/>
  <c r="AW25" i="7"/>
  <c r="AX1950" i="7" a="1"/>
  <c r="AX1950" i="7" s="1"/>
  <c r="AX1933" i="7" a="1"/>
  <c r="AX1933" i="7" s="1"/>
  <c r="AX1916" i="7" a="1"/>
  <c r="AX1916" i="7" s="1"/>
  <c r="AX1902" i="7" a="1"/>
  <c r="AX1902" i="7" s="1"/>
  <c r="AX1883" i="7" a="1"/>
  <c r="AX1883" i="7" s="1"/>
  <c r="AX1866" i="7" a="1"/>
  <c r="AX1866" i="7" s="1"/>
  <c r="AX1851" i="7" a="1"/>
  <c r="AX1851" i="7" s="1"/>
  <c r="AX1836" i="7" a="1"/>
  <c r="AX1836" i="7" s="1"/>
  <c r="AX1821" i="7" a="1"/>
  <c r="AX1821" i="7" s="1"/>
  <c r="AX1801" i="7" a="1"/>
  <c r="AX1801" i="7" s="1"/>
  <c r="AX1785" i="7" a="1"/>
  <c r="AX1785" i="7" s="1"/>
  <c r="AX1771" i="7" a="1"/>
  <c r="AX1771" i="7" s="1"/>
  <c r="AX1756" i="7" a="1"/>
  <c r="AX1756" i="7" s="1"/>
  <c r="AX1741" i="7" a="1"/>
  <c r="AX1741" i="7" s="1"/>
  <c r="AX1722" i="7" a="1"/>
  <c r="AX1722" i="7" s="1"/>
  <c r="AX1707" i="7" a="1"/>
  <c r="AX1707" i="7" s="1"/>
  <c r="AX1692" i="7" a="1"/>
  <c r="AX1692" i="7" s="1"/>
  <c r="AX1676" i="7" a="1"/>
  <c r="AX1676" i="7" s="1"/>
  <c r="AX1658" i="7" a="1"/>
  <c r="AX1658" i="7" s="1"/>
  <c r="AX1643" i="7" a="1"/>
  <c r="AX1643" i="7" s="1"/>
  <c r="AX1629" i="7" a="1"/>
  <c r="AX1629" i="7" s="1"/>
  <c r="AX1614" i="7" a="1"/>
  <c r="AX1614" i="7" s="1"/>
  <c r="AX1600" i="7" a="1"/>
  <c r="AX1600" i="7" s="1"/>
  <c r="AX1586" i="7" a="1"/>
  <c r="AX1586" i="7" s="1"/>
  <c r="AX1570" i="7" a="1"/>
  <c r="AX1570" i="7" s="1"/>
  <c r="AX1559" i="7" a="1"/>
  <c r="AX1559" i="7" s="1"/>
  <c r="AX1547" i="7" a="1"/>
  <c r="AX1547" i="7" s="1"/>
  <c r="AX1530" i="7" a="1"/>
  <c r="AX1530" i="7" s="1"/>
  <c r="AX1516" i="7" a="1"/>
  <c r="AX1516" i="7" s="1"/>
  <c r="AX1502" i="7" a="1"/>
  <c r="AX1502" i="7" s="1"/>
  <c r="AX1485" i="7" a="1"/>
  <c r="AX1485" i="7" s="1"/>
  <c r="AX1469" i="7" a="1"/>
  <c r="AX1469" i="7" s="1"/>
  <c r="AX1456" i="7" a="1"/>
  <c r="AX1456" i="7" s="1"/>
  <c r="AX1441" i="7" a="1"/>
  <c r="AX1441" i="7" s="1"/>
  <c r="AX1426" i="7" a="1"/>
  <c r="AX1426" i="7" s="1"/>
  <c r="AX1412" i="7" a="1"/>
  <c r="AX1412" i="7" s="1"/>
  <c r="AX1395" i="7" a="1"/>
  <c r="AX1395" i="7" s="1"/>
  <c r="AX1381" i="7" a="1"/>
  <c r="AX1381" i="7" s="1"/>
  <c r="AX1366" i="7" a="1"/>
  <c r="AX1366" i="7" s="1"/>
  <c r="AX1352" i="7" a="1"/>
  <c r="AX1352" i="7" s="1"/>
  <c r="AX1338" i="7" a="1"/>
  <c r="AX1338" i="7" s="1"/>
  <c r="AX1322" i="7" a="1"/>
  <c r="AX1322" i="7" s="1"/>
  <c r="AX1305" i="7" a="1"/>
  <c r="AX1305" i="7" s="1"/>
  <c r="AX1290" i="7" a="1"/>
  <c r="AX1290" i="7" s="1"/>
  <c r="AX1275" i="7" a="1"/>
  <c r="AX1275" i="7" s="1"/>
  <c r="AX1260" i="7" a="1"/>
  <c r="AX1260" i="7" s="1"/>
  <c r="AX1245" i="7" a="1"/>
  <c r="AX1245" i="7" s="1"/>
  <c r="AX1230" i="7" a="1"/>
  <c r="AX1230" i="7" s="1"/>
  <c r="AX1216" i="7" a="1"/>
  <c r="AX1216" i="7" s="1"/>
  <c r="AX1203" i="7" a="1"/>
  <c r="AX1203" i="7" s="1"/>
  <c r="AX1190" i="7" a="1"/>
  <c r="AX1190" i="7" s="1"/>
  <c r="AX1177" i="7" a="1"/>
  <c r="AX1177" i="7" s="1"/>
  <c r="AX1155" i="7" a="1"/>
  <c r="AX1155" i="7" s="1"/>
  <c r="AX1141" i="7" a="1"/>
  <c r="AX1141" i="7" s="1"/>
  <c r="AN130" i="7"/>
  <c r="AN111" i="7"/>
  <c r="AN136" i="7"/>
  <c r="AN113" i="7"/>
  <c r="AN146" i="7"/>
  <c r="AN129" i="7"/>
  <c r="AN110" i="7"/>
  <c r="AN145" i="7"/>
  <c r="AN127" i="7"/>
  <c r="AN109" i="7"/>
  <c r="AN150" i="7"/>
  <c r="AN135" i="7"/>
  <c r="AN121" i="7"/>
  <c r="AN105" i="7"/>
  <c r="AN141" i="7"/>
  <c r="AN123" i="7"/>
  <c r="AN104" i="7"/>
  <c r="AN144" i="7"/>
  <c r="AN125" i="7"/>
  <c r="AN107" i="7"/>
  <c r="AN140" i="7"/>
  <c r="AN117" i="7"/>
  <c r="AN148" i="7"/>
  <c r="AN120" i="7"/>
  <c r="AN132" i="7"/>
  <c r="AN112" i="7"/>
  <c r="AN143" i="7"/>
  <c r="AN126" i="7"/>
  <c r="AN106" i="7"/>
  <c r="AN138" i="7"/>
  <c r="AN119" i="7"/>
  <c r="AN102" i="7"/>
  <c r="AN149" i="7"/>
  <c r="AN131" i="7"/>
  <c r="AN114" i="7"/>
  <c r="AN147" i="7"/>
  <c r="AN128" i="7"/>
  <c r="AN108" i="7"/>
  <c r="AN142" i="7"/>
  <c r="AN124" i="7"/>
  <c r="AN103" i="7"/>
  <c r="AN137" i="7"/>
  <c r="AN118" i="7"/>
  <c r="AN139" i="7"/>
  <c r="AN122" i="7"/>
  <c r="AN151" i="7"/>
  <c r="AN133" i="7"/>
  <c r="AN116" i="7"/>
  <c r="AN134" i="7"/>
  <c r="AN115" i="7"/>
  <c r="AT151" i="7"/>
  <c r="AT150" i="7"/>
  <c r="AT149" i="7"/>
  <c r="AT148" i="7"/>
  <c r="AT147" i="7"/>
  <c r="AT146" i="7"/>
  <c r="AT145" i="7"/>
  <c r="AT144" i="7"/>
  <c r="AT143" i="7"/>
  <c r="AT142" i="7"/>
  <c r="AT141" i="7"/>
  <c r="AT140" i="7"/>
  <c r="AT139" i="7"/>
  <c r="AT138" i="7"/>
  <c r="AT137" i="7"/>
  <c r="AT136" i="7"/>
  <c r="AT135" i="7"/>
  <c r="AT134" i="7"/>
  <c r="AT133" i="7"/>
  <c r="AT132" i="7"/>
  <c r="AT131" i="7"/>
  <c r="AT130" i="7"/>
  <c r="AT129" i="7"/>
  <c r="AT128" i="7"/>
  <c r="AT127" i="7"/>
  <c r="AT126" i="7"/>
  <c r="AT125" i="7"/>
  <c r="AT124" i="7"/>
  <c r="AT123" i="7"/>
  <c r="AT122" i="7"/>
  <c r="AT121" i="7"/>
  <c r="AT120" i="7"/>
  <c r="AT119" i="7"/>
  <c r="AT118" i="7"/>
  <c r="AT117" i="7"/>
  <c r="AT116" i="7"/>
  <c r="AT115" i="7"/>
  <c r="AT114" i="7"/>
  <c r="AT113" i="7"/>
  <c r="AT112" i="7"/>
  <c r="AT111" i="7"/>
  <c r="AT110" i="7"/>
  <c r="AT109" i="7"/>
  <c r="AT108" i="7"/>
  <c r="AT107" i="7"/>
  <c r="AT106" i="7"/>
  <c r="AT105" i="7"/>
  <c r="AT104" i="7"/>
  <c r="AT103" i="7"/>
  <c r="AT102" i="7"/>
  <c r="AW143" i="7"/>
  <c r="AW131" i="7"/>
  <c r="AW119" i="7"/>
  <c r="AW106" i="7"/>
  <c r="AW149" i="7"/>
  <c r="AW136" i="7"/>
  <c r="AW125" i="7"/>
  <c r="AW112" i="7"/>
  <c r="AW146" i="7"/>
  <c r="AW126" i="7"/>
  <c r="AW138" i="7"/>
  <c r="AW122" i="7"/>
  <c r="AW109" i="7"/>
  <c r="AW144" i="7"/>
  <c r="AW132" i="7"/>
  <c r="AW118" i="7"/>
  <c r="AW107" i="7"/>
  <c r="AW139" i="7"/>
  <c r="AW123" i="7"/>
  <c r="AW110" i="7"/>
  <c r="AW145" i="7"/>
  <c r="AW142" i="7"/>
  <c r="AW130" i="7"/>
  <c r="AW115" i="7"/>
  <c r="AW103" i="7"/>
  <c r="AW148" i="7"/>
  <c r="AW134" i="7"/>
  <c r="AW124" i="7"/>
  <c r="AW114" i="7"/>
  <c r="AW105" i="7"/>
  <c r="AW141" i="7"/>
  <c r="AW129" i="7"/>
  <c r="AW117" i="7"/>
  <c r="AW102" i="7"/>
  <c r="AW151" i="7"/>
  <c r="AW140" i="7"/>
  <c r="AW128" i="7"/>
  <c r="AW116" i="7"/>
  <c r="AW104" i="7"/>
  <c r="AW147" i="7"/>
  <c r="AW133" i="7"/>
  <c r="AW120" i="7"/>
  <c r="AW111" i="7"/>
  <c r="AW150" i="7"/>
  <c r="AW137" i="7"/>
  <c r="AW127" i="7"/>
  <c r="AW113" i="7"/>
  <c r="AW135" i="7"/>
  <c r="AW121" i="7"/>
  <c r="AW108" i="7"/>
  <c r="AN334" i="7"/>
  <c r="AN336" i="7"/>
  <c r="AN317" i="7"/>
  <c r="AN346" i="7"/>
  <c r="AN326" i="7"/>
  <c r="AN308" i="7"/>
  <c r="AN337" i="7"/>
  <c r="AN318" i="7"/>
  <c r="AN347" i="7"/>
  <c r="AN330" i="7"/>
  <c r="AN310" i="7"/>
  <c r="AN338" i="7"/>
  <c r="AN319" i="7"/>
  <c r="AN304" i="7"/>
  <c r="AN344" i="7"/>
  <c r="AN324" i="7"/>
  <c r="AN306" i="7"/>
  <c r="AN340" i="7"/>
  <c r="AN321" i="7"/>
  <c r="AN303" i="7"/>
  <c r="AN349" i="7"/>
  <c r="AN327" i="7"/>
  <c r="AN335" i="7"/>
  <c r="AN313" i="7"/>
  <c r="AN343" i="7"/>
  <c r="AN323" i="7"/>
  <c r="AN307" i="7"/>
  <c r="AN332" i="7"/>
  <c r="AN314" i="7"/>
  <c r="AN341" i="7"/>
  <c r="AN325" i="7"/>
  <c r="AN309" i="7"/>
  <c r="AN345" i="7"/>
  <c r="AN328" i="7"/>
  <c r="AN311" i="7"/>
  <c r="AN339" i="7"/>
  <c r="AN320" i="7"/>
  <c r="AN305" i="7"/>
  <c r="AN351" i="7"/>
  <c r="AN333" i="7"/>
  <c r="AN316" i="7"/>
  <c r="AN342" i="7"/>
  <c r="AN322" i="7"/>
  <c r="AN302" i="7"/>
  <c r="AN348" i="7"/>
  <c r="AN329" i="7"/>
  <c r="AN312" i="7"/>
  <c r="AN350" i="7"/>
  <c r="AN331" i="7"/>
  <c r="AN315" i="7"/>
  <c r="AT351" i="7"/>
  <c r="AT350" i="7"/>
  <c r="AT349" i="7"/>
  <c r="AT348" i="7"/>
  <c r="AT347" i="7"/>
  <c r="AT346" i="7"/>
  <c r="AT345" i="7"/>
  <c r="AT344" i="7"/>
  <c r="AT343" i="7"/>
  <c r="AT342" i="7"/>
  <c r="AT341" i="7"/>
  <c r="AT340" i="7"/>
  <c r="AT339" i="7"/>
  <c r="AT338" i="7"/>
  <c r="AT337" i="7"/>
  <c r="AT336" i="7"/>
  <c r="AT335" i="7"/>
  <c r="AT334" i="7"/>
  <c r="AT333" i="7"/>
  <c r="AT332" i="7"/>
  <c r="AT331" i="7"/>
  <c r="AT330" i="7"/>
  <c r="AT329" i="7"/>
  <c r="AT328" i="7"/>
  <c r="AT327" i="7"/>
  <c r="AT326" i="7"/>
  <c r="AT325" i="7"/>
  <c r="AT324" i="7"/>
  <c r="AT323" i="7"/>
  <c r="AT322" i="7"/>
  <c r="AT321" i="7"/>
  <c r="AT320" i="7"/>
  <c r="AT319" i="7"/>
  <c r="AT318" i="7"/>
  <c r="AT317" i="7"/>
  <c r="AT316" i="7"/>
  <c r="AT315" i="7"/>
  <c r="AT314" i="7"/>
  <c r="AT313" i="7"/>
  <c r="AT312" i="7"/>
  <c r="AT311" i="7"/>
  <c r="AT310" i="7"/>
  <c r="AT309" i="7"/>
  <c r="AT308" i="7"/>
  <c r="AT307" i="7"/>
  <c r="AT306" i="7"/>
  <c r="AT305" i="7"/>
  <c r="AT304" i="7"/>
  <c r="AT303" i="7"/>
  <c r="AT302" i="7"/>
  <c r="AW343" i="7"/>
  <c r="AW329" i="7"/>
  <c r="AW314" i="7"/>
  <c r="AW349" i="7"/>
  <c r="AW335" i="7"/>
  <c r="AW322" i="7"/>
  <c r="AW309" i="7"/>
  <c r="AW341" i="7"/>
  <c r="AW326" i="7"/>
  <c r="AW310" i="7"/>
  <c r="AW337" i="7"/>
  <c r="AW319" i="7"/>
  <c r="AW302" i="7"/>
  <c r="AW342" i="7"/>
  <c r="AW328" i="7"/>
  <c r="AW315" i="7"/>
  <c r="AW338" i="7"/>
  <c r="AW320" i="7"/>
  <c r="AW306" i="7"/>
  <c r="AW348" i="7"/>
  <c r="AW334" i="7"/>
  <c r="AW325" i="7"/>
  <c r="AW312" i="7"/>
  <c r="AW346" i="7"/>
  <c r="AW332" i="7"/>
  <c r="AW316" i="7"/>
  <c r="AW304" i="7"/>
  <c r="AW345" i="7"/>
  <c r="AW333" i="7"/>
  <c r="AW323" i="7"/>
  <c r="AW311" i="7"/>
  <c r="AW347" i="7"/>
  <c r="AW331" i="7"/>
  <c r="AW318" i="7"/>
  <c r="AW303" i="7"/>
  <c r="AW350" i="7"/>
  <c r="AW336" i="7"/>
  <c r="AW321" i="7"/>
  <c r="AW308" i="7"/>
  <c r="AW351" i="7"/>
  <c r="AW339" i="7"/>
  <c r="AW327" i="7"/>
  <c r="AW313" i="7"/>
  <c r="AW344" i="7"/>
  <c r="AW330" i="7"/>
  <c r="AW317" i="7"/>
  <c r="AW305" i="7"/>
  <c r="AW340" i="7"/>
  <c r="AW324" i="7"/>
  <c r="AW307" i="7"/>
  <c r="AN375" i="7"/>
  <c r="AN353" i="7"/>
  <c r="AN384" i="7"/>
  <c r="AN356" i="7"/>
  <c r="AN400" i="7"/>
  <c r="AN386" i="7"/>
  <c r="AN367" i="7"/>
  <c r="AN391" i="7"/>
  <c r="AN372" i="7"/>
  <c r="AN354" i="7"/>
  <c r="AN398" i="7"/>
  <c r="AN383" i="7"/>
  <c r="AN365" i="7"/>
  <c r="AN393" i="7"/>
  <c r="AN376" i="7"/>
  <c r="AN359" i="7"/>
  <c r="AN382" i="7"/>
  <c r="AN362" i="7"/>
  <c r="AN396" i="7"/>
  <c r="AN378" i="7"/>
  <c r="AN361" i="7"/>
  <c r="AN390" i="7"/>
  <c r="AN371" i="7"/>
  <c r="AN377" i="7"/>
  <c r="AN355" i="7"/>
  <c r="AN381" i="7"/>
  <c r="AN363" i="7"/>
  <c r="AN388" i="7"/>
  <c r="AN370" i="7"/>
  <c r="AN352" i="7"/>
  <c r="AN392" i="7"/>
  <c r="AN373" i="7"/>
  <c r="AN357" i="7"/>
  <c r="AN401" i="7"/>
  <c r="AN385" i="7"/>
  <c r="AN366" i="7"/>
  <c r="AN394" i="7"/>
  <c r="AN374" i="7"/>
  <c r="AN358" i="7"/>
  <c r="AN389" i="7"/>
  <c r="AN369" i="7"/>
  <c r="AN397" i="7"/>
  <c r="AN379" i="7"/>
  <c r="AN360" i="7"/>
  <c r="AN395" i="7"/>
  <c r="AN380" i="7"/>
  <c r="AN364" i="7"/>
  <c r="AN399" i="7"/>
  <c r="AN387" i="7"/>
  <c r="AN368" i="7"/>
  <c r="AT401" i="7"/>
  <c r="AT400" i="7"/>
  <c r="AT399" i="7"/>
  <c r="AT398" i="7"/>
  <c r="AT397" i="7"/>
  <c r="AT396" i="7"/>
  <c r="AT395" i="7"/>
  <c r="AT394" i="7"/>
  <c r="AT393" i="7"/>
  <c r="AT392" i="7"/>
  <c r="AT391" i="7"/>
  <c r="AT390" i="7"/>
  <c r="AT389" i="7"/>
  <c r="AT388" i="7"/>
  <c r="AT387" i="7"/>
  <c r="AT386" i="7"/>
  <c r="AT385" i="7"/>
  <c r="AT384" i="7"/>
  <c r="AT383" i="7"/>
  <c r="AT382" i="7"/>
  <c r="AT381" i="7"/>
  <c r="AT380" i="7"/>
  <c r="AT379" i="7"/>
  <c r="AT378" i="7"/>
  <c r="AT377" i="7"/>
  <c r="AT376" i="7"/>
  <c r="AT375" i="7"/>
  <c r="AT374" i="7"/>
  <c r="AT373" i="7"/>
  <c r="AT372" i="7"/>
  <c r="AT371" i="7"/>
  <c r="AT370" i="7"/>
  <c r="AT369" i="7"/>
  <c r="AT368" i="7"/>
  <c r="AT367" i="7"/>
  <c r="AT366" i="7"/>
  <c r="AT365" i="7"/>
  <c r="AT364" i="7"/>
  <c r="AT363" i="7"/>
  <c r="AT362" i="7"/>
  <c r="AT361" i="7"/>
  <c r="AT360" i="7"/>
  <c r="AT359" i="7"/>
  <c r="AT358" i="7"/>
  <c r="AT357" i="7"/>
  <c r="AT356" i="7"/>
  <c r="AT355" i="7"/>
  <c r="AT354" i="7"/>
  <c r="AT353" i="7"/>
  <c r="AT352" i="7"/>
  <c r="AW397" i="7"/>
  <c r="AW382" i="7"/>
  <c r="AW370" i="7"/>
  <c r="AW357" i="7"/>
  <c r="AW401" i="7"/>
  <c r="AW389" i="7"/>
  <c r="AW375" i="7"/>
  <c r="AW362" i="7"/>
  <c r="AW392" i="7"/>
  <c r="AW376" i="7"/>
  <c r="AW360" i="7"/>
  <c r="AW387" i="7"/>
  <c r="AW369" i="7"/>
  <c r="AW353" i="7"/>
  <c r="AW398" i="7"/>
  <c r="AW383" i="7"/>
  <c r="AW371" i="7"/>
  <c r="AW356" i="7"/>
  <c r="AW386" i="7"/>
  <c r="AW368" i="7"/>
  <c r="AW352" i="7"/>
  <c r="AW390" i="7"/>
  <c r="AW374" i="7"/>
  <c r="AW361" i="7"/>
  <c r="AW388" i="7"/>
  <c r="AW399" i="7"/>
  <c r="AW384" i="7"/>
  <c r="AW372" i="7"/>
  <c r="AW358" i="7"/>
  <c r="AW396" i="7"/>
  <c r="AW381" i="7"/>
  <c r="AW366" i="7"/>
  <c r="AW354" i="7"/>
  <c r="AW400" i="7"/>
  <c r="AW385" i="7"/>
  <c r="AW373" i="7"/>
  <c r="AW359" i="7"/>
  <c r="AW393" i="7"/>
  <c r="AW377" i="7"/>
  <c r="AW364" i="7"/>
  <c r="AW391" i="7"/>
  <c r="AW378" i="7"/>
  <c r="AW365" i="7"/>
  <c r="AW394" i="7"/>
  <c r="AW380" i="7"/>
  <c r="AW367" i="7"/>
  <c r="AW355" i="7"/>
  <c r="AW395" i="7"/>
  <c r="AW379" i="7"/>
  <c r="AW363" i="7"/>
  <c r="AN90" i="7"/>
  <c r="AN68" i="7"/>
  <c r="AN54" i="7"/>
  <c r="AN91" i="7"/>
  <c r="AN94" i="7"/>
  <c r="AN78" i="7"/>
  <c r="AN64" i="7"/>
  <c r="AN95" i="7"/>
  <c r="AN80" i="7"/>
  <c r="AN65" i="7"/>
  <c r="AN53" i="7"/>
  <c r="AN92" i="7"/>
  <c r="AN79" i="7"/>
  <c r="AN66" i="7"/>
  <c r="AN52" i="7"/>
  <c r="AN86" i="7"/>
  <c r="AN73" i="7"/>
  <c r="AN59" i="7"/>
  <c r="AN89" i="7"/>
  <c r="AN76" i="7"/>
  <c r="AN62" i="7"/>
  <c r="AN96" i="7"/>
  <c r="AN88" i="7"/>
  <c r="AN75" i="7"/>
  <c r="AN61" i="7"/>
  <c r="AN85" i="7"/>
  <c r="AN72" i="7"/>
  <c r="AN60" i="7"/>
  <c r="AN98" i="7"/>
  <c r="AN81" i="7"/>
  <c r="AN67" i="7"/>
  <c r="AN93" i="7"/>
  <c r="AN77" i="7"/>
  <c r="AN63" i="7"/>
  <c r="AN87" i="7"/>
  <c r="AN74" i="7"/>
  <c r="AN58" i="7"/>
  <c r="AN101" i="7"/>
  <c r="AN84" i="7"/>
  <c r="AN71" i="7"/>
  <c r="AN57" i="7"/>
  <c r="AN97" i="7"/>
  <c r="AN100" i="7"/>
  <c r="AN83" i="7"/>
  <c r="AN70" i="7"/>
  <c r="AN55" i="7"/>
  <c r="AN99" i="7"/>
  <c r="AN82" i="7"/>
  <c r="AN69" i="7"/>
  <c r="AN56" i="7"/>
  <c r="AT101" i="7"/>
  <c r="AT100" i="7"/>
  <c r="AT99" i="7"/>
  <c r="AT98" i="7"/>
  <c r="AT97" i="7"/>
  <c r="AT96" i="7"/>
  <c r="AT95" i="7"/>
  <c r="AT94" i="7"/>
  <c r="AT93" i="7"/>
  <c r="AT92" i="7"/>
  <c r="AT91" i="7"/>
  <c r="AT90" i="7"/>
  <c r="AT89" i="7"/>
  <c r="AT88" i="7"/>
  <c r="AT87" i="7"/>
  <c r="AT86" i="7"/>
  <c r="AT85" i="7"/>
  <c r="AT84" i="7"/>
  <c r="AT83" i="7"/>
  <c r="AT82" i="7"/>
  <c r="AT81" i="7"/>
  <c r="AT80" i="7"/>
  <c r="AT79" i="7"/>
  <c r="AT78" i="7"/>
  <c r="AT77" i="7"/>
  <c r="AT76" i="7"/>
  <c r="AT75" i="7"/>
  <c r="AT74" i="7"/>
  <c r="AT73" i="7"/>
  <c r="AT72" i="7"/>
  <c r="AT71" i="7"/>
  <c r="AT70" i="7"/>
  <c r="AT69" i="7"/>
  <c r="AT68" i="7"/>
  <c r="AT67" i="7"/>
  <c r="AT66" i="7"/>
  <c r="AT65" i="7"/>
  <c r="AT64" i="7"/>
  <c r="AT63" i="7"/>
  <c r="AT62" i="7"/>
  <c r="AT61" i="7"/>
  <c r="AT60" i="7"/>
  <c r="AT59" i="7"/>
  <c r="AT58" i="7"/>
  <c r="AT57" i="7"/>
  <c r="AT56" i="7"/>
  <c r="AT55" i="7"/>
  <c r="AT54" i="7"/>
  <c r="AT53" i="7"/>
  <c r="AT52" i="7"/>
  <c r="AW97" i="7"/>
  <c r="AW85" i="7"/>
  <c r="AW73" i="7"/>
  <c r="AW59" i="7"/>
  <c r="AW100" i="7"/>
  <c r="AW88" i="7"/>
  <c r="AW76" i="7"/>
  <c r="AW67" i="7"/>
  <c r="AW54" i="7"/>
  <c r="AW93" i="7"/>
  <c r="AW77" i="7"/>
  <c r="AW62" i="7"/>
  <c r="AW96" i="7"/>
  <c r="AW84" i="7"/>
  <c r="AW72" i="7"/>
  <c r="AW61" i="7"/>
  <c r="AW52" i="7"/>
  <c r="AW95" i="7"/>
  <c r="AW79" i="7"/>
  <c r="AW65" i="7"/>
  <c r="AW90" i="7"/>
  <c r="AW82" i="7"/>
  <c r="AW69" i="7"/>
  <c r="AW57" i="7"/>
  <c r="AW98" i="7"/>
  <c r="AW86" i="7"/>
  <c r="AW75" i="7"/>
  <c r="AW66" i="7"/>
  <c r="AW55" i="7"/>
  <c r="AW92" i="7"/>
  <c r="AW81" i="7"/>
  <c r="AW70" i="7"/>
  <c r="AW58" i="7"/>
  <c r="AW94" i="7"/>
  <c r="AW83" i="7"/>
  <c r="AW71" i="7"/>
  <c r="AW60" i="7"/>
  <c r="AW99" i="7"/>
  <c r="AW87" i="7"/>
  <c r="AW74" i="7"/>
  <c r="AW64" i="7"/>
  <c r="AW53" i="7"/>
  <c r="AW101" i="7"/>
  <c r="AW89" i="7"/>
  <c r="AW80" i="7"/>
  <c r="AW68" i="7"/>
  <c r="AW56" i="7"/>
  <c r="AW91" i="7"/>
  <c r="AW78" i="7"/>
  <c r="AW63" i="7"/>
  <c r="AN181" i="7"/>
  <c r="AN155" i="7"/>
  <c r="AN185" i="7"/>
  <c r="AN164" i="7"/>
  <c r="AN200" i="7"/>
  <c r="AN182" i="7"/>
  <c r="AN166" i="7"/>
  <c r="AN195" i="7"/>
  <c r="AN178" i="7"/>
  <c r="AN163" i="7"/>
  <c r="AN187" i="7"/>
  <c r="AN169" i="7"/>
  <c r="AN196" i="7"/>
  <c r="AN177" i="7"/>
  <c r="AN159" i="7"/>
  <c r="AN199" i="7"/>
  <c r="AN180" i="7"/>
  <c r="AN160" i="7"/>
  <c r="AN193" i="7"/>
  <c r="AN174" i="7"/>
  <c r="AN156" i="7"/>
  <c r="AN190" i="7"/>
  <c r="AN168" i="7"/>
  <c r="AN184" i="7"/>
  <c r="AN161" i="7"/>
  <c r="AN198" i="7"/>
  <c r="AN179" i="7"/>
  <c r="AN162" i="7"/>
  <c r="AN192" i="7"/>
  <c r="AN172" i="7"/>
  <c r="AN154" i="7"/>
  <c r="AN186" i="7"/>
  <c r="AN167" i="7"/>
  <c r="AN201" i="7"/>
  <c r="AN183" i="7"/>
  <c r="AN165" i="7"/>
  <c r="AN197" i="7"/>
  <c r="AN176" i="7"/>
  <c r="AN158" i="7"/>
  <c r="AN191" i="7"/>
  <c r="AN173" i="7"/>
  <c r="AN153" i="7"/>
  <c r="AN194" i="7"/>
  <c r="AN175" i="7"/>
  <c r="AN157" i="7"/>
  <c r="AN188" i="7"/>
  <c r="AN171" i="7"/>
  <c r="AN189" i="7"/>
  <c r="AN170" i="7"/>
  <c r="AN152" i="7"/>
  <c r="AT201" i="7"/>
  <c r="AT200" i="7"/>
  <c r="AT199" i="7"/>
  <c r="AT198" i="7"/>
  <c r="AT197" i="7"/>
  <c r="AT196" i="7"/>
  <c r="AT195" i="7"/>
  <c r="AT194" i="7"/>
  <c r="AT193" i="7"/>
  <c r="AT192" i="7"/>
  <c r="AT191" i="7"/>
  <c r="AT190" i="7"/>
  <c r="AT189" i="7"/>
  <c r="AT188" i="7"/>
  <c r="AT187" i="7"/>
  <c r="AT186" i="7"/>
  <c r="AT185" i="7"/>
  <c r="AT184" i="7"/>
  <c r="AT183" i="7"/>
  <c r="AT182" i="7"/>
  <c r="AT181" i="7"/>
  <c r="AT180" i="7"/>
  <c r="AT179" i="7"/>
  <c r="AT178" i="7"/>
  <c r="AT177" i="7"/>
  <c r="AT176" i="7"/>
  <c r="AT175" i="7"/>
  <c r="AT174" i="7"/>
  <c r="AT173" i="7"/>
  <c r="AT172" i="7"/>
  <c r="AT171" i="7"/>
  <c r="AT170" i="7"/>
  <c r="AT169" i="7"/>
  <c r="AT168" i="7"/>
  <c r="AT167" i="7"/>
  <c r="AT166" i="7"/>
  <c r="AT165" i="7"/>
  <c r="AT164" i="7"/>
  <c r="AT163" i="7"/>
  <c r="AT162" i="7"/>
  <c r="AT161" i="7"/>
  <c r="AT160" i="7"/>
  <c r="AT159" i="7"/>
  <c r="AT158" i="7"/>
  <c r="AT157" i="7"/>
  <c r="AT156" i="7"/>
  <c r="AT155" i="7"/>
  <c r="AT154" i="7"/>
  <c r="AT153" i="7"/>
  <c r="AT152" i="7"/>
  <c r="AW193" i="7"/>
  <c r="AW180" i="7"/>
  <c r="AW167" i="7"/>
  <c r="AW156" i="7"/>
  <c r="AW191" i="7"/>
  <c r="AW177" i="7"/>
  <c r="AW163" i="7"/>
  <c r="AW194" i="7"/>
  <c r="AW178" i="7"/>
  <c r="AW161" i="7"/>
  <c r="AW186" i="7"/>
  <c r="AW172" i="7"/>
  <c r="AW153" i="7"/>
  <c r="AW192" i="7"/>
  <c r="AW179" i="7"/>
  <c r="AW165" i="7"/>
  <c r="AW154" i="7"/>
  <c r="AW188" i="7"/>
  <c r="AW173" i="7"/>
  <c r="AW158" i="7"/>
  <c r="AW199" i="7"/>
  <c r="AW185" i="7"/>
  <c r="AW170" i="7"/>
  <c r="AW195" i="7"/>
  <c r="AW182" i="7"/>
  <c r="AW168" i="7"/>
  <c r="AW157" i="7"/>
  <c r="AW198" i="7"/>
  <c r="AW183" i="7"/>
  <c r="AW169" i="7"/>
  <c r="AW159" i="7"/>
  <c r="AW196" i="7"/>
  <c r="AW181" i="7"/>
  <c r="AW166" i="7"/>
  <c r="AW155" i="7"/>
  <c r="AW201" i="7"/>
  <c r="AW190" i="7"/>
  <c r="AW176" i="7"/>
  <c r="AW164" i="7"/>
  <c r="AW197" i="7"/>
  <c r="AW184" i="7"/>
  <c r="AW174" i="7"/>
  <c r="AW160" i="7"/>
  <c r="AW200" i="7"/>
  <c r="AW189" i="7"/>
  <c r="AW175" i="7"/>
  <c r="AW162" i="7"/>
  <c r="AW187" i="7"/>
  <c r="AW171" i="7"/>
  <c r="AW152" i="7"/>
  <c r="AN296" i="7"/>
  <c r="AN269" i="7"/>
  <c r="AN295" i="7"/>
  <c r="AN271" i="7"/>
  <c r="AN289" i="7"/>
  <c r="AN273" i="7"/>
  <c r="AN256" i="7"/>
  <c r="AN300" i="7"/>
  <c r="AN282" i="7"/>
  <c r="AN265" i="7"/>
  <c r="AN292" i="7"/>
  <c r="AN277" i="7"/>
  <c r="AN258" i="7"/>
  <c r="AN285" i="7"/>
  <c r="AN266" i="7"/>
  <c r="AN288" i="7"/>
  <c r="AN272" i="7"/>
  <c r="AN254" i="7"/>
  <c r="AN283" i="7"/>
  <c r="AN264" i="7"/>
  <c r="AN301" i="7"/>
  <c r="AN281" i="7"/>
  <c r="AN260" i="7"/>
  <c r="AN291" i="7"/>
  <c r="AN267" i="7"/>
  <c r="AN287" i="7"/>
  <c r="AN270" i="7"/>
  <c r="AN253" i="7"/>
  <c r="AN297" i="7"/>
  <c r="AN278" i="7"/>
  <c r="AN259" i="7"/>
  <c r="AN290" i="7"/>
  <c r="AN275" i="7"/>
  <c r="AN257" i="7"/>
  <c r="AN293" i="7"/>
  <c r="AN274" i="7"/>
  <c r="AN255" i="7"/>
  <c r="AN286" i="7"/>
  <c r="AN268" i="7"/>
  <c r="AN252" i="7"/>
  <c r="AN299" i="7"/>
  <c r="AN280" i="7"/>
  <c r="AN262" i="7"/>
  <c r="AN284" i="7"/>
  <c r="AN263" i="7"/>
  <c r="AN294" i="7"/>
  <c r="AN276" i="7"/>
  <c r="AN298" i="7"/>
  <c r="AN279" i="7"/>
  <c r="AN261" i="7"/>
  <c r="AT301" i="7"/>
  <c r="AT300" i="7"/>
  <c r="AT299" i="7"/>
  <c r="AT298" i="7"/>
  <c r="AT297" i="7"/>
  <c r="AT296" i="7"/>
  <c r="AT295" i="7"/>
  <c r="AT294" i="7"/>
  <c r="AT293" i="7"/>
  <c r="AT292" i="7"/>
  <c r="AT291" i="7"/>
  <c r="AT290" i="7"/>
  <c r="AT289" i="7"/>
  <c r="AT288" i="7"/>
  <c r="AT287" i="7"/>
  <c r="AT286" i="7"/>
  <c r="AT285" i="7"/>
  <c r="AT284" i="7"/>
  <c r="AT283" i="7"/>
  <c r="AT282" i="7"/>
  <c r="AT281" i="7"/>
  <c r="AT280" i="7"/>
  <c r="AT279" i="7"/>
  <c r="AT278" i="7"/>
  <c r="AT277" i="7"/>
  <c r="AT276" i="7"/>
  <c r="AT275" i="7"/>
  <c r="AT274" i="7"/>
  <c r="AT273" i="7"/>
  <c r="AT272" i="7"/>
  <c r="AT271" i="7"/>
  <c r="AT270" i="7"/>
  <c r="AT269" i="7"/>
  <c r="AT268" i="7"/>
  <c r="AT267" i="7"/>
  <c r="AT266" i="7"/>
  <c r="AT265" i="7"/>
  <c r="AT264" i="7"/>
  <c r="AT263" i="7"/>
  <c r="AT262" i="7"/>
  <c r="AT261" i="7"/>
  <c r="AT260" i="7"/>
  <c r="AT259" i="7"/>
  <c r="AT258" i="7"/>
  <c r="AT257" i="7"/>
  <c r="AT256" i="7"/>
  <c r="AT255" i="7"/>
  <c r="AT254" i="7"/>
  <c r="AT253" i="7"/>
  <c r="AT252" i="7"/>
  <c r="AW301" i="7"/>
  <c r="AW287" i="7"/>
  <c r="AW274" i="7"/>
  <c r="AW260" i="7"/>
  <c r="AW296" i="7"/>
  <c r="AW282" i="7"/>
  <c r="AW268" i="7"/>
  <c r="AW257" i="7"/>
  <c r="AW294" i="7"/>
  <c r="AW275" i="7"/>
  <c r="AW258" i="7"/>
  <c r="AW283" i="7"/>
  <c r="AW269" i="7"/>
  <c r="AW252" i="7"/>
  <c r="AW300" i="7"/>
  <c r="AW286" i="7"/>
  <c r="AW273" i="7"/>
  <c r="AW259" i="7"/>
  <c r="AW285" i="7"/>
  <c r="AW270" i="7"/>
  <c r="AW254" i="7"/>
  <c r="AW299" i="7"/>
  <c r="AW290" i="7"/>
  <c r="AW279" i="7"/>
  <c r="AW266" i="7"/>
  <c r="AW253" i="7"/>
  <c r="AW291" i="7"/>
  <c r="AW277" i="7"/>
  <c r="AW262" i="7"/>
  <c r="AW297" i="7"/>
  <c r="AW289" i="7"/>
  <c r="AW278" i="7"/>
  <c r="AW264" i="7"/>
  <c r="AW292" i="7"/>
  <c r="AW276" i="7"/>
  <c r="AW263" i="7"/>
  <c r="AW295" i="7"/>
  <c r="AW281" i="7"/>
  <c r="AW267" i="7"/>
  <c r="AW256" i="7"/>
  <c r="AW298" i="7"/>
  <c r="AW284" i="7"/>
  <c r="AW272" i="7"/>
  <c r="AW261" i="7"/>
  <c r="AW293" i="7"/>
  <c r="AW280" i="7"/>
  <c r="AW265" i="7"/>
  <c r="AW288" i="7"/>
  <c r="AW271" i="7"/>
  <c r="AW255" i="7"/>
  <c r="AN1601" i="7"/>
  <c r="AN1600" i="7"/>
  <c r="AN1599" i="7"/>
  <c r="AN1598" i="7"/>
  <c r="AN1597" i="7"/>
  <c r="AN1596" i="7"/>
  <c r="AN1595" i="7"/>
  <c r="AN1594" i="7"/>
  <c r="AN1593" i="7"/>
  <c r="AN1592" i="7"/>
  <c r="AN1591" i="7"/>
  <c r="AN1590" i="7"/>
  <c r="AN1589" i="7"/>
  <c r="AN1588" i="7"/>
  <c r="AN1587" i="7"/>
  <c r="AN1586" i="7"/>
  <c r="AN1585" i="7"/>
  <c r="AN1584" i="7"/>
  <c r="AN1583" i="7"/>
  <c r="AN1582" i="7"/>
  <c r="AN1581" i="7"/>
  <c r="AN1580" i="7"/>
  <c r="AN1579" i="7"/>
  <c r="AN1578" i="7"/>
  <c r="AN1577" i="7"/>
  <c r="AN1576" i="7"/>
  <c r="AN1575" i="7"/>
  <c r="AN1574" i="7"/>
  <c r="AN1573" i="7"/>
  <c r="AN1572" i="7"/>
  <c r="AN1571" i="7"/>
  <c r="AN1570" i="7"/>
  <c r="AN1569" i="7"/>
  <c r="AN1568" i="7"/>
  <c r="AN1567" i="7"/>
  <c r="AN1566" i="7"/>
  <c r="AN1565" i="7"/>
  <c r="AN1564" i="7"/>
  <c r="AN1563" i="7"/>
  <c r="AN1562" i="7"/>
  <c r="AN1561" i="7"/>
  <c r="AN1560" i="7"/>
  <c r="AN1559" i="7"/>
  <c r="AN1558" i="7"/>
  <c r="AN1557" i="7"/>
  <c r="AN1556" i="7"/>
  <c r="AN1555" i="7"/>
  <c r="AN1554" i="7"/>
  <c r="AN1553" i="7"/>
  <c r="AN1552" i="7"/>
  <c r="AT1601" i="7"/>
  <c r="AT1600" i="7"/>
  <c r="AT1599" i="7"/>
  <c r="AT1598" i="7"/>
  <c r="AT1597" i="7"/>
  <c r="AT1596" i="7"/>
  <c r="AT1595" i="7"/>
  <c r="AT1594" i="7"/>
  <c r="AT1593" i="7"/>
  <c r="AT1592" i="7"/>
  <c r="AT1591" i="7"/>
  <c r="AT1590" i="7"/>
  <c r="AT1589" i="7"/>
  <c r="AT1588" i="7"/>
  <c r="AT1587" i="7"/>
  <c r="AT1586" i="7"/>
  <c r="AT1585" i="7"/>
  <c r="AT1584" i="7"/>
  <c r="AT1583" i="7"/>
  <c r="AT1582" i="7"/>
  <c r="AT1581" i="7"/>
  <c r="AT1580" i="7"/>
  <c r="AT1579" i="7"/>
  <c r="AT1578" i="7"/>
  <c r="AT1577" i="7"/>
  <c r="AT1576" i="7"/>
  <c r="AT1575" i="7"/>
  <c r="AT1574" i="7"/>
  <c r="AT1573" i="7"/>
  <c r="AT1572" i="7"/>
  <c r="AT1571" i="7"/>
  <c r="AT1570" i="7"/>
  <c r="AT1569" i="7"/>
  <c r="AT1568" i="7"/>
  <c r="AT1567" i="7"/>
  <c r="AT1566" i="7"/>
  <c r="AT1565" i="7"/>
  <c r="AT1564" i="7"/>
  <c r="AT1563" i="7"/>
  <c r="AT1562" i="7"/>
  <c r="AT1561" i="7"/>
  <c r="AT1560" i="7"/>
  <c r="AT1559" i="7"/>
  <c r="AT1558" i="7"/>
  <c r="AT1557" i="7"/>
  <c r="AT1556" i="7"/>
  <c r="AT1555" i="7"/>
  <c r="AT1554" i="7"/>
  <c r="AT1553" i="7"/>
  <c r="AT1552" i="7"/>
  <c r="AW1600" i="7"/>
  <c r="AW1586" i="7"/>
  <c r="AW1570" i="7"/>
  <c r="AW1553" i="7"/>
  <c r="AW1590" i="7"/>
  <c r="AW1575" i="7"/>
  <c r="AW1560" i="7"/>
  <c r="AW1598" i="7"/>
  <c r="AW1577" i="7"/>
  <c r="AW1561" i="7"/>
  <c r="AW1587" i="7"/>
  <c r="AW1572" i="7"/>
  <c r="AW1599" i="7"/>
  <c r="AW1585" i="7"/>
  <c r="AW1571" i="7"/>
  <c r="AW1554" i="7"/>
  <c r="AW1589" i="7"/>
  <c r="AW1573" i="7"/>
  <c r="AW1556" i="7"/>
  <c r="AW1591" i="7"/>
  <c r="AW1576" i="7"/>
  <c r="AW1562" i="7"/>
  <c r="AW1596" i="7"/>
  <c r="AW1584" i="7"/>
  <c r="AW1569" i="7"/>
  <c r="AW1557" i="7"/>
  <c r="AW1594" i="7"/>
  <c r="AW1580" i="7"/>
  <c r="AW1564" i="7"/>
  <c r="AW1592" i="7"/>
  <c r="AW1578" i="7"/>
  <c r="AW1567" i="7"/>
  <c r="AW1558" i="7"/>
  <c r="AW1595" i="7"/>
  <c r="AW1579" i="7"/>
  <c r="AW1565" i="7"/>
  <c r="AW1597" i="7"/>
  <c r="AW1583" i="7"/>
  <c r="AW1568" i="7"/>
  <c r="AW1555" i="7"/>
  <c r="AW1588" i="7"/>
  <c r="AW1574" i="7"/>
  <c r="AW1559" i="7"/>
  <c r="AW1593" i="7"/>
  <c r="AW1581" i="7"/>
  <c r="AW1566" i="7"/>
  <c r="AW1552" i="7"/>
  <c r="AW1601" i="7"/>
  <c r="AW1582" i="7"/>
  <c r="AW1563" i="7"/>
  <c r="AN244" i="7"/>
  <c r="AN223" i="7"/>
  <c r="AN202" i="7"/>
  <c r="AN247" i="7"/>
  <c r="AN225" i="7"/>
  <c r="AN204" i="7"/>
  <c r="AN237" i="7"/>
  <c r="AN220" i="7"/>
  <c r="AN248" i="7"/>
  <c r="AN230" i="7"/>
  <c r="AN213" i="7"/>
  <c r="AN241" i="7"/>
  <c r="AN222" i="7"/>
  <c r="AN206" i="7"/>
  <c r="AN251" i="7"/>
  <c r="AN233" i="7"/>
  <c r="AN214" i="7"/>
  <c r="AN236" i="7"/>
  <c r="AN217" i="7"/>
  <c r="AN250" i="7"/>
  <c r="AN231" i="7"/>
  <c r="AN211" i="7"/>
  <c r="AN239" i="7"/>
  <c r="AN215" i="7"/>
  <c r="AN246" i="7"/>
  <c r="AN224" i="7"/>
  <c r="AN203" i="7"/>
  <c r="AN235" i="7"/>
  <c r="AN218" i="7"/>
  <c r="AN229" i="7"/>
  <c r="AN210" i="7"/>
  <c r="AN240" i="7"/>
  <c r="AN221" i="7"/>
  <c r="AN205" i="7"/>
  <c r="AN238" i="7"/>
  <c r="AN219" i="7"/>
  <c r="AN234" i="7"/>
  <c r="AN216" i="7"/>
  <c r="AN245" i="7"/>
  <c r="AN228" i="7"/>
  <c r="AN209" i="7"/>
  <c r="AN249" i="7"/>
  <c r="AN232" i="7"/>
  <c r="AN212" i="7"/>
  <c r="AN243" i="7"/>
  <c r="AN226" i="7"/>
  <c r="AN208" i="7"/>
  <c r="AN242" i="7"/>
  <c r="AN227" i="7"/>
  <c r="AN207" i="7"/>
  <c r="AT251" i="7"/>
  <c r="AT250" i="7"/>
  <c r="AT249" i="7"/>
  <c r="AT248" i="7"/>
  <c r="AT247" i="7"/>
  <c r="AT246" i="7"/>
  <c r="AT245" i="7"/>
  <c r="AT244" i="7"/>
  <c r="AT243" i="7"/>
  <c r="AT242" i="7"/>
  <c r="AT241" i="7"/>
  <c r="AT240" i="7"/>
  <c r="AT239" i="7"/>
  <c r="AT238" i="7"/>
  <c r="AT237" i="7"/>
  <c r="AT236" i="7"/>
  <c r="AT235" i="7"/>
  <c r="AT234" i="7"/>
  <c r="AT233" i="7"/>
  <c r="AT232" i="7"/>
  <c r="AT231" i="7"/>
  <c r="AT230" i="7"/>
  <c r="AT229" i="7"/>
  <c r="AT228" i="7"/>
  <c r="AT227" i="7"/>
  <c r="AT226" i="7"/>
  <c r="AT225" i="7"/>
  <c r="AT224" i="7"/>
  <c r="AT223" i="7"/>
  <c r="AT222" i="7"/>
  <c r="AT221" i="7"/>
  <c r="AT220" i="7"/>
  <c r="AT219" i="7"/>
  <c r="AT218" i="7"/>
  <c r="AT217" i="7"/>
  <c r="AT216" i="7"/>
  <c r="AT215" i="7"/>
  <c r="AT214" i="7"/>
  <c r="AT213" i="7"/>
  <c r="AT212" i="7"/>
  <c r="AT211" i="7"/>
  <c r="AT210" i="7"/>
  <c r="AT209" i="7"/>
  <c r="AT208" i="7"/>
  <c r="AT207" i="7"/>
  <c r="AT206" i="7"/>
  <c r="AT205" i="7"/>
  <c r="AT204" i="7"/>
  <c r="AT203" i="7"/>
  <c r="AT202" i="7"/>
  <c r="AW246" i="7"/>
  <c r="AW232" i="7"/>
  <c r="AW217" i="7"/>
  <c r="AW207" i="7"/>
  <c r="AW243" i="7"/>
  <c r="AW230" i="7"/>
  <c r="AW216" i="7"/>
  <c r="AW205" i="7"/>
  <c r="AW244" i="7"/>
  <c r="AW227" i="7"/>
  <c r="AW212" i="7"/>
  <c r="AW236" i="7"/>
  <c r="AW219" i="7"/>
  <c r="AW202" i="7"/>
  <c r="AW245" i="7"/>
  <c r="AW231" i="7"/>
  <c r="AW218" i="7"/>
  <c r="AW206" i="7"/>
  <c r="AW238" i="7"/>
  <c r="AW220" i="7"/>
  <c r="AW204" i="7"/>
  <c r="AW241" i="7"/>
  <c r="AW228" i="7"/>
  <c r="AW213" i="7"/>
  <c r="AW248" i="7"/>
  <c r="AW234" i="7"/>
  <c r="AW223" i="7"/>
  <c r="AW208" i="7"/>
  <c r="AW250" i="7"/>
  <c r="AW237" i="7"/>
  <c r="AW225" i="7"/>
  <c r="AW211" i="7"/>
  <c r="AW249" i="7"/>
  <c r="AW235" i="7"/>
  <c r="AW222" i="7"/>
  <c r="AW209" i="7"/>
  <c r="AW242" i="7"/>
  <c r="AW229" i="7"/>
  <c r="AW215" i="7"/>
  <c r="AW247" i="7"/>
  <c r="AW233" i="7"/>
  <c r="AW224" i="7"/>
  <c r="AW210" i="7"/>
  <c r="AW251" i="7"/>
  <c r="AW240" i="7"/>
  <c r="AW226" i="7"/>
  <c r="AW214" i="7"/>
  <c r="AW239" i="7"/>
  <c r="AW221" i="7"/>
  <c r="AW203" i="7"/>
  <c r="AN851" i="7"/>
  <c r="AN850" i="7"/>
  <c r="AN849" i="7"/>
  <c r="AN848" i="7"/>
  <c r="AN847" i="7"/>
  <c r="AN846" i="7"/>
  <c r="AN845" i="7"/>
  <c r="AN844" i="7"/>
  <c r="AN843" i="7"/>
  <c r="AN842" i="7"/>
  <c r="AN841" i="7"/>
  <c r="AN840" i="7"/>
  <c r="AN839" i="7"/>
  <c r="AN838" i="7"/>
  <c r="AN837" i="7"/>
  <c r="AN836" i="7"/>
  <c r="AN835" i="7"/>
  <c r="AN834" i="7"/>
  <c r="AN833" i="7"/>
  <c r="AN832" i="7"/>
  <c r="AN831" i="7"/>
  <c r="AN830" i="7"/>
  <c r="AN829" i="7"/>
  <c r="AN828" i="7"/>
  <c r="AN827" i="7"/>
  <c r="AN826" i="7"/>
  <c r="AN825" i="7"/>
  <c r="AN824" i="7"/>
  <c r="AN823" i="7"/>
  <c r="AN822" i="7"/>
  <c r="AN821" i="7"/>
  <c r="AN820" i="7"/>
  <c r="AN819" i="7"/>
  <c r="AN818" i="7"/>
  <c r="AN817" i="7"/>
  <c r="AN816" i="7"/>
  <c r="AN815" i="7"/>
  <c r="AN814" i="7"/>
  <c r="AN813" i="7"/>
  <c r="AN812" i="7"/>
  <c r="AN811" i="7"/>
  <c r="AN810" i="7"/>
  <c r="AN809" i="7"/>
  <c r="AN808" i="7"/>
  <c r="AN807" i="7"/>
  <c r="AN806" i="7"/>
  <c r="AN805" i="7"/>
  <c r="AN804" i="7"/>
  <c r="AN803" i="7"/>
  <c r="AN802" i="7"/>
  <c r="AT851" i="7"/>
  <c r="AT850" i="7"/>
  <c r="AT849" i="7"/>
  <c r="AT848" i="7"/>
  <c r="AT847" i="7"/>
  <c r="AT846" i="7"/>
  <c r="AT845" i="7"/>
  <c r="AT844" i="7"/>
  <c r="AT843" i="7"/>
  <c r="AT842" i="7"/>
  <c r="AT841" i="7"/>
  <c r="AT840" i="7"/>
  <c r="AT839" i="7"/>
  <c r="AT838" i="7"/>
  <c r="AT837" i="7"/>
  <c r="AT836" i="7"/>
  <c r="AT835" i="7"/>
  <c r="AT834" i="7"/>
  <c r="AT833" i="7"/>
  <c r="AT832" i="7"/>
  <c r="AT831" i="7"/>
  <c r="AT830" i="7"/>
  <c r="AT829" i="7"/>
  <c r="AT828" i="7"/>
  <c r="AT827" i="7"/>
  <c r="AT826" i="7"/>
  <c r="AT825" i="7"/>
  <c r="AT824" i="7"/>
  <c r="AT823" i="7"/>
  <c r="AT822" i="7"/>
  <c r="AT821" i="7"/>
  <c r="AT820" i="7"/>
  <c r="AT819" i="7"/>
  <c r="AT818" i="7"/>
  <c r="AT817" i="7"/>
  <c r="AT816" i="7"/>
  <c r="AT815" i="7"/>
  <c r="AT814" i="7"/>
  <c r="AT813" i="7"/>
  <c r="AT812" i="7"/>
  <c r="AT811" i="7"/>
  <c r="AT810" i="7"/>
  <c r="AT809" i="7"/>
  <c r="AT808" i="7"/>
  <c r="AT807" i="7"/>
  <c r="AT806" i="7"/>
  <c r="AT805" i="7"/>
  <c r="AT804" i="7"/>
  <c r="AT803" i="7"/>
  <c r="AT802" i="7"/>
  <c r="AW839" i="7"/>
  <c r="AW825" i="7"/>
  <c r="AW812" i="7"/>
  <c r="AW845" i="7"/>
  <c r="AW831" i="7"/>
  <c r="AW816" i="7"/>
  <c r="AW846" i="7"/>
  <c r="AW829" i="7"/>
  <c r="AW809" i="7"/>
  <c r="AW838" i="7"/>
  <c r="AW820" i="7"/>
  <c r="AW803" i="7"/>
  <c r="AW848" i="7"/>
  <c r="AW833" i="7"/>
  <c r="AW818" i="7"/>
  <c r="AW806" i="7"/>
  <c r="AW837" i="7"/>
  <c r="AW819" i="7"/>
  <c r="AW802" i="7"/>
  <c r="AW850" i="7"/>
  <c r="AW834" i="7"/>
  <c r="AW821" i="7"/>
  <c r="AW807" i="7"/>
  <c r="AW849" i="7"/>
  <c r="AW835" i="7"/>
  <c r="AW824" i="7"/>
  <c r="AW814" i="7"/>
  <c r="AW841" i="7"/>
  <c r="AW826" i="7"/>
  <c r="AW811" i="7"/>
  <c r="AW843" i="7"/>
  <c r="AW828" i="7"/>
  <c r="AW813" i="7"/>
  <c r="AW842" i="7"/>
  <c r="AW827" i="7"/>
  <c r="AW810" i="7"/>
  <c r="AW847" i="7"/>
  <c r="AW832" i="7"/>
  <c r="AW817" i="7"/>
  <c r="AW805" i="7"/>
  <c r="AW844" i="7"/>
  <c r="AW830" i="7"/>
  <c r="AW815" i="7"/>
  <c r="AW851" i="7"/>
  <c r="AW836" i="7"/>
  <c r="AW823" i="7"/>
  <c r="AW808" i="7"/>
  <c r="AW840" i="7"/>
  <c r="AW822" i="7"/>
  <c r="AW804" i="7"/>
  <c r="AN901" i="7"/>
  <c r="AN900" i="7"/>
  <c r="AN899" i="7"/>
  <c r="AN898" i="7"/>
  <c r="AN897" i="7"/>
  <c r="AN896" i="7"/>
  <c r="AN895" i="7"/>
  <c r="AN894" i="7"/>
  <c r="AN893" i="7"/>
  <c r="AN892" i="7"/>
  <c r="AN891" i="7"/>
  <c r="AN890" i="7"/>
  <c r="AN889" i="7"/>
  <c r="AN888" i="7"/>
  <c r="AN887" i="7"/>
  <c r="AN886" i="7"/>
  <c r="AN885" i="7"/>
  <c r="AN884" i="7"/>
  <c r="AN883" i="7"/>
  <c r="AN882" i="7"/>
  <c r="AN881" i="7"/>
  <c r="AN880" i="7"/>
  <c r="AN879" i="7"/>
  <c r="AN878" i="7"/>
  <c r="AN877" i="7"/>
  <c r="AN876" i="7"/>
  <c r="AN875" i="7"/>
  <c r="AN874" i="7"/>
  <c r="AN873" i="7"/>
  <c r="AN872" i="7"/>
  <c r="AN871" i="7"/>
  <c r="AN870" i="7"/>
  <c r="AN869" i="7"/>
  <c r="AN868" i="7"/>
  <c r="AN867" i="7"/>
  <c r="AN866" i="7"/>
  <c r="AN865" i="7"/>
  <c r="AN864" i="7"/>
  <c r="AN863" i="7"/>
  <c r="AN862" i="7"/>
  <c r="AN861" i="7"/>
  <c r="AN860" i="7"/>
  <c r="AN859" i="7"/>
  <c r="AN858" i="7"/>
  <c r="AN857" i="7"/>
  <c r="AN856" i="7"/>
  <c r="AN855" i="7"/>
  <c r="AN854" i="7"/>
  <c r="AN853" i="7"/>
  <c r="AN852" i="7"/>
  <c r="AT901" i="7"/>
  <c r="AT900" i="7"/>
  <c r="AT899" i="7"/>
  <c r="AT898" i="7"/>
  <c r="AT897" i="7"/>
  <c r="AT896" i="7"/>
  <c r="AT895" i="7"/>
  <c r="AT894" i="7"/>
  <c r="AT893" i="7"/>
  <c r="AT892" i="7"/>
  <c r="AT891" i="7"/>
  <c r="AT890" i="7"/>
  <c r="AT889" i="7"/>
  <c r="AT888" i="7"/>
  <c r="AT887" i="7"/>
  <c r="AT886" i="7"/>
  <c r="AT885" i="7"/>
  <c r="AT884" i="7"/>
  <c r="AT883" i="7"/>
  <c r="AT882" i="7"/>
  <c r="AT881" i="7"/>
  <c r="AT880" i="7"/>
  <c r="AT879" i="7"/>
  <c r="AT878" i="7"/>
  <c r="AT877" i="7"/>
  <c r="AT876" i="7"/>
  <c r="AT875" i="7"/>
  <c r="AT874" i="7"/>
  <c r="AT873" i="7"/>
  <c r="AT872" i="7"/>
  <c r="AT871" i="7"/>
  <c r="AT870" i="7"/>
  <c r="AT869" i="7"/>
  <c r="AT868" i="7"/>
  <c r="AT867" i="7"/>
  <c r="AT866" i="7"/>
  <c r="AT865" i="7"/>
  <c r="AT864" i="7"/>
  <c r="AT863" i="7"/>
  <c r="AT862" i="7"/>
  <c r="AT861" i="7"/>
  <c r="AT860" i="7"/>
  <c r="AT859" i="7"/>
  <c r="AT858" i="7"/>
  <c r="AT857" i="7"/>
  <c r="AT856" i="7"/>
  <c r="AT855" i="7"/>
  <c r="AT854" i="7"/>
  <c r="AT853" i="7"/>
  <c r="AT852" i="7"/>
  <c r="AW895" i="7"/>
  <c r="AW882" i="7"/>
  <c r="AW867" i="7"/>
  <c r="AW852" i="7"/>
  <c r="AW887" i="7"/>
  <c r="AW873" i="7"/>
  <c r="AW859" i="7"/>
  <c r="AW897" i="7"/>
  <c r="AW881" i="7"/>
  <c r="AW864" i="7"/>
  <c r="AW893" i="7"/>
  <c r="AW875" i="7"/>
  <c r="AW858" i="7"/>
  <c r="AW889" i="7"/>
  <c r="AW876" i="7"/>
  <c r="AW863" i="7"/>
  <c r="AW892" i="7"/>
  <c r="AW874" i="7"/>
  <c r="AW857" i="7"/>
  <c r="AW891" i="7"/>
  <c r="AW880" i="7"/>
  <c r="AW866" i="7"/>
  <c r="AW888" i="7"/>
  <c r="AW872" i="7"/>
  <c r="AW861" i="7"/>
  <c r="AW901" i="7"/>
  <c r="AW884" i="7"/>
  <c r="AW869" i="7"/>
  <c r="AW854" i="7"/>
  <c r="AW899" i="7"/>
  <c r="AW886" i="7"/>
  <c r="AW871" i="7"/>
  <c r="AW856" i="7"/>
  <c r="AW900" i="7"/>
  <c r="AW885" i="7"/>
  <c r="AW868" i="7"/>
  <c r="AW853" i="7"/>
  <c r="AW890" i="7"/>
  <c r="AW877" i="7"/>
  <c r="AW862" i="7"/>
  <c r="AW898" i="7"/>
  <c r="AW883" i="7"/>
  <c r="AW870" i="7"/>
  <c r="AW855" i="7"/>
  <c r="AW894" i="7"/>
  <c r="AW879" i="7"/>
  <c r="AW865" i="7"/>
  <c r="AW896" i="7"/>
  <c r="AW878" i="7"/>
  <c r="AW860" i="7"/>
  <c r="AN1751" i="7"/>
  <c r="AN1750" i="7"/>
  <c r="AN1749" i="7"/>
  <c r="AN1748" i="7"/>
  <c r="AN1747" i="7"/>
  <c r="AN1746" i="7"/>
  <c r="AN1745" i="7"/>
  <c r="AN1744" i="7"/>
  <c r="AN1743" i="7"/>
  <c r="AN1742" i="7"/>
  <c r="AN1741" i="7"/>
  <c r="AN1740" i="7"/>
  <c r="AN1739" i="7"/>
  <c r="AN1738" i="7"/>
  <c r="AN1737" i="7"/>
  <c r="AN1736" i="7"/>
  <c r="AN1735" i="7"/>
  <c r="AN1734" i="7"/>
  <c r="AN1733" i="7"/>
  <c r="AN1732" i="7"/>
  <c r="AN1731" i="7"/>
  <c r="AN1730" i="7"/>
  <c r="AN1729" i="7"/>
  <c r="AN1728" i="7"/>
  <c r="AN1727" i="7"/>
  <c r="AN1726" i="7"/>
  <c r="AN1725" i="7"/>
  <c r="AN1724" i="7"/>
  <c r="AN1723" i="7"/>
  <c r="AN1722" i="7"/>
  <c r="AN1721" i="7"/>
  <c r="AN1720" i="7"/>
  <c r="AN1719" i="7"/>
  <c r="AN1718" i="7"/>
  <c r="AN1717" i="7"/>
  <c r="AN1716" i="7"/>
  <c r="AN1715" i="7"/>
  <c r="AN1714" i="7"/>
  <c r="AN1713" i="7"/>
  <c r="AN1712" i="7"/>
  <c r="AN1711" i="7"/>
  <c r="AN1710" i="7"/>
  <c r="AN1709" i="7"/>
  <c r="AN1708" i="7"/>
  <c r="AN1707" i="7"/>
  <c r="AN1706" i="7"/>
  <c r="AN1705" i="7"/>
  <c r="AN1704" i="7"/>
  <c r="AN1703" i="7"/>
  <c r="AN1702" i="7"/>
  <c r="AT1751" i="7"/>
  <c r="AT1750" i="7"/>
  <c r="AT1749" i="7"/>
  <c r="AT1748" i="7"/>
  <c r="AT1747" i="7"/>
  <c r="AT1746" i="7"/>
  <c r="AT1745" i="7"/>
  <c r="AT1744" i="7"/>
  <c r="AT1743" i="7"/>
  <c r="AT1742" i="7"/>
  <c r="AT1741" i="7"/>
  <c r="AT1740" i="7"/>
  <c r="AT1739" i="7"/>
  <c r="AT1738" i="7"/>
  <c r="AT1737" i="7"/>
  <c r="AT1736" i="7"/>
  <c r="AT1735" i="7"/>
  <c r="AT1734" i="7"/>
  <c r="AT1733" i="7"/>
  <c r="AT1732" i="7"/>
  <c r="AT1731" i="7"/>
  <c r="AT1730" i="7"/>
  <c r="AT1729" i="7"/>
  <c r="AT1728" i="7"/>
  <c r="AT1727" i="7"/>
  <c r="AT1726" i="7"/>
  <c r="AT1725" i="7"/>
  <c r="AT1724" i="7"/>
  <c r="AT1723" i="7"/>
  <c r="AT1722" i="7"/>
  <c r="AT1721" i="7"/>
  <c r="AT1720" i="7"/>
  <c r="AT1719" i="7"/>
  <c r="AT1718" i="7"/>
  <c r="AT1717" i="7"/>
  <c r="AT1716" i="7"/>
  <c r="AT1715" i="7"/>
  <c r="AT1714" i="7"/>
  <c r="AT1713" i="7"/>
  <c r="AT1712" i="7"/>
  <c r="AT1711" i="7"/>
  <c r="AT1710" i="7"/>
  <c r="AT1709" i="7"/>
  <c r="AT1708" i="7"/>
  <c r="AT1707" i="7"/>
  <c r="AT1706" i="7"/>
  <c r="AT1705" i="7"/>
  <c r="AT1704" i="7"/>
  <c r="AT1703" i="7"/>
  <c r="AT1702" i="7"/>
  <c r="AW1749" i="7"/>
  <c r="AW1735" i="7"/>
  <c r="AW1719" i="7"/>
  <c r="AW1704" i="7"/>
  <c r="AW1748" i="7"/>
  <c r="AW1732" i="7"/>
  <c r="AW1717" i="7"/>
  <c r="AW1737" i="7"/>
  <c r="AW1720" i="7"/>
  <c r="AW1702" i="7"/>
  <c r="AW1744" i="7"/>
  <c r="AW1725" i="7"/>
  <c r="AW1709" i="7"/>
  <c r="AW1750" i="7"/>
  <c r="AW1734" i="7"/>
  <c r="AW1718" i="7"/>
  <c r="AW1703" i="7"/>
  <c r="AW1745" i="7"/>
  <c r="AW1729" i="7"/>
  <c r="AW1710" i="7"/>
  <c r="AW1739" i="7"/>
  <c r="AW1727" i="7"/>
  <c r="AW1714" i="7"/>
  <c r="AW1705" i="7"/>
  <c r="AW1738" i="7"/>
  <c r="AW1724" i="7"/>
  <c r="AW1711" i="7"/>
  <c r="AW1746" i="7"/>
  <c r="AW1731" i="7"/>
  <c r="AW1715" i="7"/>
  <c r="AW1743" i="7"/>
  <c r="AW1733" i="7"/>
  <c r="AW1721" i="7"/>
  <c r="AW1708" i="7"/>
  <c r="AW1747" i="7"/>
  <c r="AW1730" i="7"/>
  <c r="AW1716" i="7"/>
  <c r="AW1741" i="7"/>
  <c r="AW1726" i="7"/>
  <c r="AW1712" i="7"/>
  <c r="AW1742" i="7"/>
  <c r="AW1728" i="7"/>
  <c r="AW1713" i="7"/>
  <c r="AW1751" i="7"/>
  <c r="AW1736" i="7"/>
  <c r="AW1722" i="7"/>
  <c r="AW1707" i="7"/>
  <c r="AW1740" i="7"/>
  <c r="AW1723" i="7"/>
  <c r="AW1706" i="7"/>
  <c r="AN496" i="7"/>
  <c r="AN473" i="7"/>
  <c r="AN494" i="7"/>
  <c r="AN469" i="7"/>
  <c r="AN491" i="7"/>
  <c r="AN475" i="7"/>
  <c r="AN456" i="7"/>
  <c r="AN483" i="7"/>
  <c r="AN464" i="7"/>
  <c r="AN487" i="7"/>
  <c r="AN470" i="7"/>
  <c r="AN455" i="7"/>
  <c r="AN485" i="7"/>
  <c r="AN466" i="7"/>
  <c r="AN495" i="7"/>
  <c r="AN477" i="7"/>
  <c r="AN459" i="7"/>
  <c r="AN488" i="7"/>
  <c r="AN471" i="7"/>
  <c r="AN454" i="7"/>
  <c r="AN500" i="7"/>
  <c r="AN481" i="7"/>
  <c r="AN460" i="7"/>
  <c r="AN493" i="7"/>
  <c r="AN468" i="7"/>
  <c r="AN492" i="7"/>
  <c r="AN476" i="7"/>
  <c r="AN458" i="7"/>
  <c r="AN499" i="7"/>
  <c r="AN480" i="7"/>
  <c r="AN461" i="7"/>
  <c r="AN501" i="7"/>
  <c r="AN482" i="7"/>
  <c r="AN463" i="7"/>
  <c r="AN490" i="7"/>
  <c r="AN474" i="7"/>
  <c r="AN457" i="7"/>
  <c r="AN486" i="7"/>
  <c r="AN467" i="7"/>
  <c r="AN498" i="7"/>
  <c r="AN479" i="7"/>
  <c r="AN462" i="7"/>
  <c r="AN489" i="7"/>
  <c r="AN472" i="7"/>
  <c r="AN453" i="7"/>
  <c r="AN484" i="7"/>
  <c r="AN465" i="7"/>
  <c r="AN497" i="7"/>
  <c r="AN478" i="7"/>
  <c r="AN452" i="7"/>
  <c r="AT501" i="7"/>
  <c r="AT500" i="7"/>
  <c r="AT499" i="7"/>
  <c r="AT498" i="7"/>
  <c r="AT497" i="7"/>
  <c r="AT496" i="7"/>
  <c r="AT495" i="7"/>
  <c r="AT494" i="7"/>
  <c r="AT493" i="7"/>
  <c r="AT492" i="7"/>
  <c r="AT491" i="7"/>
  <c r="AT490" i="7"/>
  <c r="AT489" i="7"/>
  <c r="AT488" i="7"/>
  <c r="AT487" i="7"/>
  <c r="AT486" i="7"/>
  <c r="AT485" i="7"/>
  <c r="AT484" i="7"/>
  <c r="AT483" i="7"/>
  <c r="AT482" i="7"/>
  <c r="AT481" i="7"/>
  <c r="AT480" i="7"/>
  <c r="AT479" i="7"/>
  <c r="AT478" i="7"/>
  <c r="AT477" i="7"/>
  <c r="AT476" i="7"/>
  <c r="AT475" i="7"/>
  <c r="AT474" i="7"/>
  <c r="AT473" i="7"/>
  <c r="AT472" i="7"/>
  <c r="AT471" i="7"/>
  <c r="AT470" i="7"/>
  <c r="AT469" i="7"/>
  <c r="AT468" i="7"/>
  <c r="AT467" i="7"/>
  <c r="AT466" i="7"/>
  <c r="AT465" i="7"/>
  <c r="AT464" i="7"/>
  <c r="AT463" i="7"/>
  <c r="AT462" i="7"/>
  <c r="AT461" i="7"/>
  <c r="AT460" i="7"/>
  <c r="AT459" i="7"/>
  <c r="AT458" i="7"/>
  <c r="AT457" i="7"/>
  <c r="AT456" i="7"/>
  <c r="AT455" i="7"/>
  <c r="AT454" i="7"/>
  <c r="AT453" i="7"/>
  <c r="AT452" i="7"/>
  <c r="AW497" i="7"/>
  <c r="AW483" i="7"/>
  <c r="AW467" i="7"/>
  <c r="AW454" i="7"/>
  <c r="AW498" i="7"/>
  <c r="AW484" i="7"/>
  <c r="AW468" i="7"/>
  <c r="AW456" i="7"/>
  <c r="AW495" i="7"/>
  <c r="AW477" i="7"/>
  <c r="AW462" i="7"/>
  <c r="AW491" i="7"/>
  <c r="AW476" i="7"/>
  <c r="AW455" i="7"/>
  <c r="AW485" i="7"/>
  <c r="AW469" i="7"/>
  <c r="AW457" i="7"/>
  <c r="AW490" i="7"/>
  <c r="AW473" i="7"/>
  <c r="AW452" i="7"/>
  <c r="AW496" i="7"/>
  <c r="AW482" i="7"/>
  <c r="AW474" i="7"/>
  <c r="AW461" i="7"/>
  <c r="AW487" i="7"/>
  <c r="AW470" i="7"/>
  <c r="AW453" i="7"/>
  <c r="AW500" i="7"/>
  <c r="AW486" i="7"/>
  <c r="AW472" i="7"/>
  <c r="AW459" i="7"/>
  <c r="AW494" i="7"/>
  <c r="AW480" i="7"/>
  <c r="AW466" i="7"/>
  <c r="AW499" i="7"/>
  <c r="AW488" i="7"/>
  <c r="AW471" i="7"/>
  <c r="AW458" i="7"/>
  <c r="AW493" i="7"/>
  <c r="AW479" i="7"/>
  <c r="AW464" i="7"/>
  <c r="AW501" i="7"/>
  <c r="AW489" i="7"/>
  <c r="AW475" i="7"/>
  <c r="AW460" i="7"/>
  <c r="AW492" i="7"/>
  <c r="AW478" i="7"/>
  <c r="AW463" i="7"/>
  <c r="AW481" i="7"/>
  <c r="AW465" i="7"/>
  <c r="AN518" i="7"/>
  <c r="AN551" i="7"/>
  <c r="AN550" i="7"/>
  <c r="AN549" i="7"/>
  <c r="AN548" i="7"/>
  <c r="AN547" i="7"/>
  <c r="AN546" i="7"/>
  <c r="AN545" i="7"/>
  <c r="AN544" i="7"/>
  <c r="AN543" i="7"/>
  <c r="AN542" i="7"/>
  <c r="AN541" i="7"/>
  <c r="AN540" i="7"/>
  <c r="AN539" i="7"/>
  <c r="AN538" i="7"/>
  <c r="AN537" i="7"/>
  <c r="AN536" i="7"/>
  <c r="AN516" i="7"/>
  <c r="AN532" i="7"/>
  <c r="AN513" i="7"/>
  <c r="AN535" i="7"/>
  <c r="AN521" i="7"/>
  <c r="AN502" i="7"/>
  <c r="AN524" i="7"/>
  <c r="AN506" i="7"/>
  <c r="AN523" i="7"/>
  <c r="AN504" i="7"/>
  <c r="AN529" i="7"/>
  <c r="AN510" i="7"/>
  <c r="AN527" i="7"/>
  <c r="AN507" i="7"/>
  <c r="AN522" i="7"/>
  <c r="AN517" i="7"/>
  <c r="AN528" i="7"/>
  <c r="AN509" i="7"/>
  <c r="AN534" i="7"/>
  <c r="AN515" i="7"/>
  <c r="AN520" i="7"/>
  <c r="AN531" i="7"/>
  <c r="AN512" i="7"/>
  <c r="AN525" i="7"/>
  <c r="AN505" i="7"/>
  <c r="AN533" i="7"/>
  <c r="AN514" i="7"/>
  <c r="AN526" i="7"/>
  <c r="AN508" i="7"/>
  <c r="AN519" i="7"/>
  <c r="AN503" i="7"/>
  <c r="AN530" i="7"/>
  <c r="AN511" i="7"/>
  <c r="AT551" i="7"/>
  <c r="AT550" i="7"/>
  <c r="AT549" i="7"/>
  <c r="AT548" i="7"/>
  <c r="AT547" i="7"/>
  <c r="AT546" i="7"/>
  <c r="AT545" i="7"/>
  <c r="AT544" i="7"/>
  <c r="AT543" i="7"/>
  <c r="AT542" i="7"/>
  <c r="AT541" i="7"/>
  <c r="AT540" i="7"/>
  <c r="AT539" i="7"/>
  <c r="AT538" i="7"/>
  <c r="AT537" i="7"/>
  <c r="AT536" i="7"/>
  <c r="AT535" i="7"/>
  <c r="AT534" i="7"/>
  <c r="AT533" i="7"/>
  <c r="AT532" i="7"/>
  <c r="AT531" i="7"/>
  <c r="AT530" i="7"/>
  <c r="AT529" i="7"/>
  <c r="AT528" i="7"/>
  <c r="AT527" i="7"/>
  <c r="AT526" i="7"/>
  <c r="AT525" i="7"/>
  <c r="AT524" i="7"/>
  <c r="AT523" i="7"/>
  <c r="AT522" i="7"/>
  <c r="AT521" i="7"/>
  <c r="AT520" i="7"/>
  <c r="AT519" i="7"/>
  <c r="AT518" i="7"/>
  <c r="AT517" i="7"/>
  <c r="AT516" i="7"/>
  <c r="AT515" i="7"/>
  <c r="AT514" i="7"/>
  <c r="AT513" i="7"/>
  <c r="AT512" i="7"/>
  <c r="AT511" i="7"/>
  <c r="AT510" i="7"/>
  <c r="AT509" i="7"/>
  <c r="AT508" i="7"/>
  <c r="AT507" i="7"/>
  <c r="AT506" i="7"/>
  <c r="AT505" i="7"/>
  <c r="AT504" i="7"/>
  <c r="AT503" i="7"/>
  <c r="AT502" i="7"/>
  <c r="AW541" i="7"/>
  <c r="AW526" i="7"/>
  <c r="AW512" i="7"/>
  <c r="AW540" i="7"/>
  <c r="AW527" i="7"/>
  <c r="AW514" i="7"/>
  <c r="AW550" i="7"/>
  <c r="AW529" i="7"/>
  <c r="AW511" i="7"/>
  <c r="AW544" i="7"/>
  <c r="AW525" i="7"/>
  <c r="AW510" i="7"/>
  <c r="AW549" i="7"/>
  <c r="AW534" i="7"/>
  <c r="AW518" i="7"/>
  <c r="AW504" i="7"/>
  <c r="AW539" i="7"/>
  <c r="AW524" i="7"/>
  <c r="AW507" i="7"/>
  <c r="AW545" i="7"/>
  <c r="AW535" i="7"/>
  <c r="AW522" i="7"/>
  <c r="AW509" i="7"/>
  <c r="AW548" i="7"/>
  <c r="AW533" i="7"/>
  <c r="AW517" i="7"/>
  <c r="AW502" i="7"/>
  <c r="AW547" i="7"/>
  <c r="AW532" i="7"/>
  <c r="AW516" i="7"/>
  <c r="AW542" i="7"/>
  <c r="AW530" i="7"/>
  <c r="AW519" i="7"/>
  <c r="AW506" i="7"/>
  <c r="AW546" i="7"/>
  <c r="AW531" i="7"/>
  <c r="AW515" i="7"/>
  <c r="AW538" i="7"/>
  <c r="AW523" i="7"/>
  <c r="AW508" i="7"/>
  <c r="AW543" i="7"/>
  <c r="AW528" i="7"/>
  <c r="AW513" i="7"/>
  <c r="AW551" i="7"/>
  <c r="AW536" i="7"/>
  <c r="AW521" i="7"/>
  <c r="AW505" i="7"/>
  <c r="AW537" i="7"/>
  <c r="AW520" i="7"/>
  <c r="AW503" i="7"/>
  <c r="AN601" i="7"/>
  <c r="AN600" i="7"/>
  <c r="AN599" i="7"/>
  <c r="AN598" i="7"/>
  <c r="AN597" i="7"/>
  <c r="AN596" i="7"/>
  <c r="AN595" i="7"/>
  <c r="AN594" i="7"/>
  <c r="AN593" i="7"/>
  <c r="AN592" i="7"/>
  <c r="AN591" i="7"/>
  <c r="AN590" i="7"/>
  <c r="AN589" i="7"/>
  <c r="AN588" i="7"/>
  <c r="AN587" i="7"/>
  <c r="AN586" i="7"/>
  <c r="AN585" i="7"/>
  <c r="AN584" i="7"/>
  <c r="AN583" i="7"/>
  <c r="AN582" i="7"/>
  <c r="AN581" i="7"/>
  <c r="AN580" i="7"/>
  <c r="AN579" i="7"/>
  <c r="AN578" i="7"/>
  <c r="AN577" i="7"/>
  <c r="AN576" i="7"/>
  <c r="AN575" i="7"/>
  <c r="AN574" i="7"/>
  <c r="AN573" i="7"/>
  <c r="AN572" i="7"/>
  <c r="AN571" i="7"/>
  <c r="AN570" i="7"/>
  <c r="AN569" i="7"/>
  <c r="AN568" i="7"/>
  <c r="AN567" i="7"/>
  <c r="AN566" i="7"/>
  <c r="AN565" i="7"/>
  <c r="AN564" i="7"/>
  <c r="AN563" i="7"/>
  <c r="AN562" i="7"/>
  <c r="AN561" i="7"/>
  <c r="AN560" i="7"/>
  <c r="AN559" i="7"/>
  <c r="AN558" i="7"/>
  <c r="AN557" i="7"/>
  <c r="AN556" i="7"/>
  <c r="AN555" i="7"/>
  <c r="AN554" i="7"/>
  <c r="AN553" i="7"/>
  <c r="AN552" i="7"/>
  <c r="AT601" i="7"/>
  <c r="AT600" i="7"/>
  <c r="AT599" i="7"/>
  <c r="AT598" i="7"/>
  <c r="AT597" i="7"/>
  <c r="AT596" i="7"/>
  <c r="AT595" i="7"/>
  <c r="AT594" i="7"/>
  <c r="AT593" i="7"/>
  <c r="AT592" i="7"/>
  <c r="AT591" i="7"/>
  <c r="AT590" i="7"/>
  <c r="AT589" i="7"/>
  <c r="AT588" i="7"/>
  <c r="AT587" i="7"/>
  <c r="AT586" i="7"/>
  <c r="AT585" i="7"/>
  <c r="AT584" i="7"/>
  <c r="AT583" i="7"/>
  <c r="AT582" i="7"/>
  <c r="AT581" i="7"/>
  <c r="AT580" i="7"/>
  <c r="AT579" i="7"/>
  <c r="AT578" i="7"/>
  <c r="AT577" i="7"/>
  <c r="AT576" i="7"/>
  <c r="AT575" i="7"/>
  <c r="AT574" i="7"/>
  <c r="AT573" i="7"/>
  <c r="AT572" i="7"/>
  <c r="AT571" i="7"/>
  <c r="AT570" i="7"/>
  <c r="AT569" i="7"/>
  <c r="AT568" i="7"/>
  <c r="AT567" i="7"/>
  <c r="AT566" i="7"/>
  <c r="AT565" i="7"/>
  <c r="AT564" i="7"/>
  <c r="AT563" i="7"/>
  <c r="AT562" i="7"/>
  <c r="AT561" i="7"/>
  <c r="AT560" i="7"/>
  <c r="AT559" i="7"/>
  <c r="AT558" i="7"/>
  <c r="AT557" i="7"/>
  <c r="AT556" i="7"/>
  <c r="AT555" i="7"/>
  <c r="AT554" i="7"/>
  <c r="AT553" i="7"/>
  <c r="AT552" i="7"/>
  <c r="AW584" i="7"/>
  <c r="AW569" i="7"/>
  <c r="AW556" i="7"/>
  <c r="AW595" i="7"/>
  <c r="AW583" i="7"/>
  <c r="AW568" i="7"/>
  <c r="AW599" i="7"/>
  <c r="AW580" i="7"/>
  <c r="AW565" i="7"/>
  <c r="AW596" i="7"/>
  <c r="AW578" i="7"/>
  <c r="AW564" i="7"/>
  <c r="AW594" i="7"/>
  <c r="AW581" i="7"/>
  <c r="AW561" i="7"/>
  <c r="AW592" i="7"/>
  <c r="AW577" i="7"/>
  <c r="AW558" i="7"/>
  <c r="AW588" i="7"/>
  <c r="AW572" i="7"/>
  <c r="AW557" i="7"/>
  <c r="AW598" i="7"/>
  <c r="AW586" i="7"/>
  <c r="AW575" i="7"/>
  <c r="AW562" i="7"/>
  <c r="AW589" i="7"/>
  <c r="AW574" i="7"/>
  <c r="AW559" i="7"/>
  <c r="AW597" i="7"/>
  <c r="AW582" i="7"/>
  <c r="AW567" i="7"/>
  <c r="AW554" i="7"/>
  <c r="AW590" i="7"/>
  <c r="AW576" i="7"/>
  <c r="AW560" i="7"/>
  <c r="AW593" i="7"/>
  <c r="AW579" i="7"/>
  <c r="AW566" i="7"/>
  <c r="AW552" i="7"/>
  <c r="AW600" i="7"/>
  <c r="AW585" i="7"/>
  <c r="AW570" i="7"/>
  <c r="AW555" i="7"/>
  <c r="AW601" i="7"/>
  <c r="AW587" i="7"/>
  <c r="AW573" i="7"/>
  <c r="AW563" i="7"/>
  <c r="AW591" i="7"/>
  <c r="AW571" i="7"/>
  <c r="AW553" i="7"/>
  <c r="AN651" i="7"/>
  <c r="AN650" i="7"/>
  <c r="AN649" i="7"/>
  <c r="AN648" i="7"/>
  <c r="AN647" i="7"/>
  <c r="AN646" i="7"/>
  <c r="AN645" i="7"/>
  <c r="AN644" i="7"/>
  <c r="AN643" i="7"/>
  <c r="AN642" i="7"/>
  <c r="AN641" i="7"/>
  <c r="AN640" i="7"/>
  <c r="AN639" i="7"/>
  <c r="AN638" i="7"/>
  <c r="AN637" i="7"/>
  <c r="AN636" i="7"/>
  <c r="AN635" i="7"/>
  <c r="AN634" i="7"/>
  <c r="AN633" i="7"/>
  <c r="AN632" i="7"/>
  <c r="AN631" i="7"/>
  <c r="AN630" i="7"/>
  <c r="AN629" i="7"/>
  <c r="AN628" i="7"/>
  <c r="AN627" i="7"/>
  <c r="AN626" i="7"/>
  <c r="AN625" i="7"/>
  <c r="AN624" i="7"/>
  <c r="AN623" i="7"/>
  <c r="AN622" i="7"/>
  <c r="AN621" i="7"/>
  <c r="AN620" i="7"/>
  <c r="AN619" i="7"/>
  <c r="AN618" i="7"/>
  <c r="AN617" i="7"/>
  <c r="AN616" i="7"/>
  <c r="AN615" i="7"/>
  <c r="AN614" i="7"/>
  <c r="AN613" i="7"/>
  <c r="AN612" i="7"/>
  <c r="AN611" i="7"/>
  <c r="AN610" i="7"/>
  <c r="AN609" i="7"/>
  <c r="AN608" i="7"/>
  <c r="AN607" i="7"/>
  <c r="AN606" i="7"/>
  <c r="AN605" i="7"/>
  <c r="AN604" i="7"/>
  <c r="AN603" i="7"/>
  <c r="AN602" i="7"/>
  <c r="AT651" i="7"/>
  <c r="AT650" i="7"/>
  <c r="AT649" i="7"/>
  <c r="AT648" i="7"/>
  <c r="AT647" i="7"/>
  <c r="AT646" i="7"/>
  <c r="AT645" i="7"/>
  <c r="AT644" i="7"/>
  <c r="AT643" i="7"/>
  <c r="AT642" i="7"/>
  <c r="AT641" i="7"/>
  <c r="AT640" i="7"/>
  <c r="AT639" i="7"/>
  <c r="AT638" i="7"/>
  <c r="AT637" i="7"/>
  <c r="AT636" i="7"/>
  <c r="AT635" i="7"/>
  <c r="AT634" i="7"/>
  <c r="AT633" i="7"/>
  <c r="AT632" i="7"/>
  <c r="AT631" i="7"/>
  <c r="AT630" i="7"/>
  <c r="AT629" i="7"/>
  <c r="AT628" i="7"/>
  <c r="AT627" i="7"/>
  <c r="AT626" i="7"/>
  <c r="AT625" i="7"/>
  <c r="AT624" i="7"/>
  <c r="AT623" i="7"/>
  <c r="AT622" i="7"/>
  <c r="AT621" i="7"/>
  <c r="AT620" i="7"/>
  <c r="AT619" i="7"/>
  <c r="AT618" i="7"/>
  <c r="AT617" i="7"/>
  <c r="AT616" i="7"/>
  <c r="AT615" i="7"/>
  <c r="AT614" i="7"/>
  <c r="AT613" i="7"/>
  <c r="AT612" i="7"/>
  <c r="AT611" i="7"/>
  <c r="AT610" i="7"/>
  <c r="AT609" i="7"/>
  <c r="AT608" i="7"/>
  <c r="AT607" i="7"/>
  <c r="AT606" i="7"/>
  <c r="AT605" i="7"/>
  <c r="AT604" i="7"/>
  <c r="AT603" i="7"/>
  <c r="AT602" i="7"/>
  <c r="AW648" i="7"/>
  <c r="AW633" i="7"/>
  <c r="AW620" i="7"/>
  <c r="AW605" i="7"/>
  <c r="AW647" i="7"/>
  <c r="AW637" i="7"/>
  <c r="AW621" i="7"/>
  <c r="AW608" i="7"/>
  <c r="AW635" i="7"/>
  <c r="AW616" i="7"/>
  <c r="AW651" i="7"/>
  <c r="AW630" i="7"/>
  <c r="AW613" i="7"/>
  <c r="AW638" i="7"/>
  <c r="AW623" i="7"/>
  <c r="AW609" i="7"/>
  <c r="AW644" i="7"/>
  <c r="AW627" i="7"/>
  <c r="AW611" i="7"/>
  <c r="AW646" i="7"/>
  <c r="AW631" i="7"/>
  <c r="AW617" i="7"/>
  <c r="AW602" i="7"/>
  <c r="AW645" i="7"/>
  <c r="AW636" i="7"/>
  <c r="AW622" i="7"/>
  <c r="AW610" i="7"/>
  <c r="AW650" i="7"/>
  <c r="AW632" i="7"/>
  <c r="AW619" i="7"/>
  <c r="AW604" i="7"/>
  <c r="AW640" i="7"/>
  <c r="AW626" i="7"/>
  <c r="AW612" i="7"/>
  <c r="AW649" i="7"/>
  <c r="AW634" i="7"/>
  <c r="AW618" i="7"/>
  <c r="AW603" i="7"/>
  <c r="AW639" i="7"/>
  <c r="AW624" i="7"/>
  <c r="AW607" i="7"/>
  <c r="AW641" i="7"/>
  <c r="AW628" i="7"/>
  <c r="AW614" i="7"/>
  <c r="AW643" i="7"/>
  <c r="AW629" i="7"/>
  <c r="AW615" i="7"/>
  <c r="AW642" i="7"/>
  <c r="AW625" i="7"/>
  <c r="AW606" i="7"/>
  <c r="AN701" i="7"/>
  <c r="AN700" i="7"/>
  <c r="AN699" i="7"/>
  <c r="AN698" i="7"/>
  <c r="AN697" i="7"/>
  <c r="AN696" i="7"/>
  <c r="AN695" i="7"/>
  <c r="AN694" i="7"/>
  <c r="AN693" i="7"/>
  <c r="AN692" i="7"/>
  <c r="AN691" i="7"/>
  <c r="AN690" i="7"/>
  <c r="AN689" i="7"/>
  <c r="AN688" i="7"/>
  <c r="AN687" i="7"/>
  <c r="AN686" i="7"/>
  <c r="AN685" i="7"/>
  <c r="AN684" i="7"/>
  <c r="AN683" i="7"/>
  <c r="AN682" i="7"/>
  <c r="AN681" i="7"/>
  <c r="AN680" i="7"/>
  <c r="AN679" i="7"/>
  <c r="AN678" i="7"/>
  <c r="AN677" i="7"/>
  <c r="AN676" i="7"/>
  <c r="AN675" i="7"/>
  <c r="AN674" i="7"/>
  <c r="AN673" i="7"/>
  <c r="AN672" i="7"/>
  <c r="AN671" i="7"/>
  <c r="AN670" i="7"/>
  <c r="AN669" i="7"/>
  <c r="AN668" i="7"/>
  <c r="AN667" i="7"/>
  <c r="AN666" i="7"/>
  <c r="AN665" i="7"/>
  <c r="AN664" i="7"/>
  <c r="AN663" i="7"/>
  <c r="AN662" i="7"/>
  <c r="AN661" i="7"/>
  <c r="AN660" i="7"/>
  <c r="AN659" i="7"/>
  <c r="AN658" i="7"/>
  <c r="AN657" i="7"/>
  <c r="AN656" i="7"/>
  <c r="AN655" i="7"/>
  <c r="AN654" i="7"/>
  <c r="AN653" i="7"/>
  <c r="AN652" i="7"/>
  <c r="AT701" i="7"/>
  <c r="AT700" i="7"/>
  <c r="AT699" i="7"/>
  <c r="AT698" i="7"/>
  <c r="AT697" i="7"/>
  <c r="AT696" i="7"/>
  <c r="AT695" i="7"/>
  <c r="AT694" i="7"/>
  <c r="AT693" i="7"/>
  <c r="AT692" i="7"/>
  <c r="AT691" i="7"/>
  <c r="AT690" i="7"/>
  <c r="AT689" i="7"/>
  <c r="AT688" i="7"/>
  <c r="AT687" i="7"/>
  <c r="AT686" i="7"/>
  <c r="AT685" i="7"/>
  <c r="AT684" i="7"/>
  <c r="AT683" i="7"/>
  <c r="AT682" i="7"/>
  <c r="AT681" i="7"/>
  <c r="AT680" i="7"/>
  <c r="AT679" i="7"/>
  <c r="AT678" i="7"/>
  <c r="AT677" i="7"/>
  <c r="AT676" i="7"/>
  <c r="AT675" i="7"/>
  <c r="AT674" i="7"/>
  <c r="AT673" i="7"/>
  <c r="AT672" i="7"/>
  <c r="AT671" i="7"/>
  <c r="AT670" i="7"/>
  <c r="AT669" i="7"/>
  <c r="AT668" i="7"/>
  <c r="AT667" i="7"/>
  <c r="AT666" i="7"/>
  <c r="AT665" i="7"/>
  <c r="AT664" i="7"/>
  <c r="AT663" i="7"/>
  <c r="AT662" i="7"/>
  <c r="AT661" i="7"/>
  <c r="AT660" i="7"/>
  <c r="AT659" i="7"/>
  <c r="AT658" i="7"/>
  <c r="AT657" i="7"/>
  <c r="AT656" i="7"/>
  <c r="AT655" i="7"/>
  <c r="AT654" i="7"/>
  <c r="AT653" i="7"/>
  <c r="AT652" i="7"/>
  <c r="AW690" i="7"/>
  <c r="AW676" i="7"/>
  <c r="AW662" i="7"/>
  <c r="AW701" i="7"/>
  <c r="AW689" i="7"/>
  <c r="AW673" i="7"/>
  <c r="AW659" i="7"/>
  <c r="AW685" i="7"/>
  <c r="AW668" i="7"/>
  <c r="AW654" i="7"/>
  <c r="AW695" i="7"/>
  <c r="AW675" i="7"/>
  <c r="AW693" i="7"/>
  <c r="AW679" i="7"/>
  <c r="AW666" i="7"/>
  <c r="AW652" i="7"/>
  <c r="AW698" i="7"/>
  <c r="AW682" i="7"/>
  <c r="AW664" i="7"/>
  <c r="AW699" i="7"/>
  <c r="AW686" i="7"/>
  <c r="AW674" i="7"/>
  <c r="AW661" i="7"/>
  <c r="AW700" i="7"/>
  <c r="AW684" i="7"/>
  <c r="AW670" i="7"/>
  <c r="AW656" i="7"/>
  <c r="AW692" i="7"/>
  <c r="AW678" i="7"/>
  <c r="AW663" i="7"/>
  <c r="AW696" i="7"/>
  <c r="AW683" i="7"/>
  <c r="AW669" i="7"/>
  <c r="AW655" i="7"/>
  <c r="AW691" i="7"/>
  <c r="AW677" i="7"/>
  <c r="AW665" i="7"/>
  <c r="AW694" i="7"/>
  <c r="AW680" i="7"/>
  <c r="AW667" i="7"/>
  <c r="AW653" i="7"/>
  <c r="AW687" i="7"/>
  <c r="AW672" i="7"/>
  <c r="AW657" i="7"/>
  <c r="AW688" i="7"/>
  <c r="AW671" i="7"/>
  <c r="AW658" i="7"/>
  <c r="AW697" i="7"/>
  <c r="AW681" i="7"/>
  <c r="AW660" i="7"/>
  <c r="AN751" i="7"/>
  <c r="AN750" i="7"/>
  <c r="AN749" i="7"/>
  <c r="AN748" i="7"/>
  <c r="AN747" i="7"/>
  <c r="AN746" i="7"/>
  <c r="AN745" i="7"/>
  <c r="AN744" i="7"/>
  <c r="AN743" i="7"/>
  <c r="AN742" i="7"/>
  <c r="AN741" i="7"/>
  <c r="AN740" i="7"/>
  <c r="AN739" i="7"/>
  <c r="AN738" i="7"/>
  <c r="AN737" i="7"/>
  <c r="AN736" i="7"/>
  <c r="AN735" i="7"/>
  <c r="AN734" i="7"/>
  <c r="AN733" i="7"/>
  <c r="AN732" i="7"/>
  <c r="AN731" i="7"/>
  <c r="AN730" i="7"/>
  <c r="AN729" i="7"/>
  <c r="AN728" i="7"/>
  <c r="AN727" i="7"/>
  <c r="AN726" i="7"/>
  <c r="AN725" i="7"/>
  <c r="AN724" i="7"/>
  <c r="AN723" i="7"/>
  <c r="AN722" i="7"/>
  <c r="AN721" i="7"/>
  <c r="AN720" i="7"/>
  <c r="AN719" i="7"/>
  <c r="AN718" i="7"/>
  <c r="AN717" i="7"/>
  <c r="AN716" i="7"/>
  <c r="AN715" i="7"/>
  <c r="AN714" i="7"/>
  <c r="AN713" i="7"/>
  <c r="AN712" i="7"/>
  <c r="AN711" i="7"/>
  <c r="AN710" i="7"/>
  <c r="AN709" i="7"/>
  <c r="AN708" i="7"/>
  <c r="AN707" i="7"/>
  <c r="AN706" i="7"/>
  <c r="AN705" i="7"/>
  <c r="AN704" i="7"/>
  <c r="AN703" i="7"/>
  <c r="AN702" i="7"/>
  <c r="AT751" i="7"/>
  <c r="AT750" i="7"/>
  <c r="AT749" i="7"/>
  <c r="AT748" i="7"/>
  <c r="AT747" i="7"/>
  <c r="AT746" i="7"/>
  <c r="AT745" i="7"/>
  <c r="AT744" i="7"/>
  <c r="AT743" i="7"/>
  <c r="AT742" i="7"/>
  <c r="AT741" i="7"/>
  <c r="AT740" i="7"/>
  <c r="AT739" i="7"/>
  <c r="AT738" i="7"/>
  <c r="AT737" i="7"/>
  <c r="AT736" i="7"/>
  <c r="AT735" i="7"/>
  <c r="AT734" i="7"/>
  <c r="AT733" i="7"/>
  <c r="AT732" i="7"/>
  <c r="AT731" i="7"/>
  <c r="AT730" i="7"/>
  <c r="AT729" i="7"/>
  <c r="AT728" i="7"/>
  <c r="AT727" i="7"/>
  <c r="AT726" i="7"/>
  <c r="AT725" i="7"/>
  <c r="AT724" i="7"/>
  <c r="AT723" i="7"/>
  <c r="AT722" i="7"/>
  <c r="AT721" i="7"/>
  <c r="AT720" i="7"/>
  <c r="AT719" i="7"/>
  <c r="AT718" i="7"/>
  <c r="AT717" i="7"/>
  <c r="AT716" i="7"/>
  <c r="AT715" i="7"/>
  <c r="AT714" i="7"/>
  <c r="AT713" i="7"/>
  <c r="AT712" i="7"/>
  <c r="AT711" i="7"/>
  <c r="AT710" i="7"/>
  <c r="AT709" i="7"/>
  <c r="AT708" i="7"/>
  <c r="AT707" i="7"/>
  <c r="AT706" i="7"/>
  <c r="AT705" i="7"/>
  <c r="AT704" i="7"/>
  <c r="AT703" i="7"/>
  <c r="AT702" i="7"/>
  <c r="AW751" i="7"/>
  <c r="AW736" i="7"/>
  <c r="AW721" i="7"/>
  <c r="AW705" i="7"/>
  <c r="AW745" i="7"/>
  <c r="AW727" i="7"/>
  <c r="AW716" i="7"/>
  <c r="AW741" i="7"/>
  <c r="AW725" i="7"/>
  <c r="AW704" i="7"/>
  <c r="AW748" i="7"/>
  <c r="AW729" i="7"/>
  <c r="AW712" i="7"/>
  <c r="AW750" i="7"/>
  <c r="AW737" i="7"/>
  <c r="AW720" i="7"/>
  <c r="AW706" i="7"/>
  <c r="AW749" i="7"/>
  <c r="AW732" i="7"/>
  <c r="AW713" i="7"/>
  <c r="AW746" i="7"/>
  <c r="AW740" i="7"/>
  <c r="AW726" i="7"/>
  <c r="AW711" i="7"/>
  <c r="AW743" i="7"/>
  <c r="AW728" i="7"/>
  <c r="AW714" i="7"/>
  <c r="AW738" i="7"/>
  <c r="AW723" i="7"/>
  <c r="AW708" i="7"/>
  <c r="AW744" i="7"/>
  <c r="AW733" i="7"/>
  <c r="AW722" i="7"/>
  <c r="AW710" i="7"/>
  <c r="AW739" i="7"/>
  <c r="AW724" i="7"/>
  <c r="AW709" i="7"/>
  <c r="AW747" i="7"/>
  <c r="AW735" i="7"/>
  <c r="AW719" i="7"/>
  <c r="AW707" i="7"/>
  <c r="AW742" i="7"/>
  <c r="AW731" i="7"/>
  <c r="AW718" i="7"/>
  <c r="AW702" i="7"/>
  <c r="AW730" i="7"/>
  <c r="AW717" i="7"/>
  <c r="AW703" i="7"/>
  <c r="AW734" i="7"/>
  <c r="AW715" i="7"/>
  <c r="AN1201" i="7"/>
  <c r="AN1200" i="7"/>
  <c r="AN1199" i="7"/>
  <c r="AN1198" i="7"/>
  <c r="AN1197" i="7"/>
  <c r="AN1196" i="7"/>
  <c r="AN1195" i="7"/>
  <c r="AN1194" i="7"/>
  <c r="AN1193" i="7"/>
  <c r="AN1192" i="7"/>
  <c r="AN1191" i="7"/>
  <c r="AN1190" i="7"/>
  <c r="AN1189" i="7"/>
  <c r="AN1188" i="7"/>
  <c r="AN1187" i="7"/>
  <c r="AN1186" i="7"/>
  <c r="AN1185" i="7"/>
  <c r="AN1184" i="7"/>
  <c r="AN1183" i="7"/>
  <c r="AN1182" i="7"/>
  <c r="AN1181" i="7"/>
  <c r="AN1180" i="7"/>
  <c r="AN1179" i="7"/>
  <c r="AN1178" i="7"/>
  <c r="AN1177" i="7"/>
  <c r="AN1176" i="7"/>
  <c r="AN1175" i="7"/>
  <c r="AN1174" i="7"/>
  <c r="AN1173" i="7"/>
  <c r="AN1172" i="7"/>
  <c r="AN1171" i="7"/>
  <c r="AN1170" i="7"/>
  <c r="AN1169" i="7"/>
  <c r="AN1168" i="7"/>
  <c r="AN1167" i="7"/>
  <c r="AN1166" i="7"/>
  <c r="AN1165" i="7"/>
  <c r="AN1164" i="7"/>
  <c r="AN1163" i="7"/>
  <c r="AN1162" i="7"/>
  <c r="AN1161" i="7"/>
  <c r="AN1160" i="7"/>
  <c r="AN1159" i="7"/>
  <c r="AN1158" i="7"/>
  <c r="AN1157" i="7"/>
  <c r="AN1156" i="7"/>
  <c r="AN1155" i="7"/>
  <c r="AN1154" i="7"/>
  <c r="AN1153" i="7"/>
  <c r="AN1152" i="7"/>
  <c r="AT1201" i="7"/>
  <c r="AT1200" i="7"/>
  <c r="AT1199" i="7"/>
  <c r="AT1198" i="7"/>
  <c r="AT1197" i="7"/>
  <c r="AT1196" i="7"/>
  <c r="AT1195" i="7"/>
  <c r="AT1194" i="7"/>
  <c r="AT1193" i="7"/>
  <c r="AT1192" i="7"/>
  <c r="AT1191" i="7"/>
  <c r="AT1190" i="7"/>
  <c r="AT1189" i="7"/>
  <c r="AT1188" i="7"/>
  <c r="AT1187" i="7"/>
  <c r="AT1186" i="7"/>
  <c r="AT1185" i="7"/>
  <c r="AT1184" i="7"/>
  <c r="AT1183" i="7"/>
  <c r="AT1182" i="7"/>
  <c r="AT1181" i="7"/>
  <c r="AT1180" i="7"/>
  <c r="AT1179" i="7"/>
  <c r="AT1178" i="7"/>
  <c r="AT1177" i="7"/>
  <c r="AT1176" i="7"/>
  <c r="AT1175" i="7"/>
  <c r="AT1174" i="7"/>
  <c r="AT1173" i="7"/>
  <c r="AT1172" i="7"/>
  <c r="AT1171" i="7"/>
  <c r="AT1170" i="7"/>
  <c r="AT1169" i="7"/>
  <c r="AT1168" i="7"/>
  <c r="AT1167" i="7"/>
  <c r="AT1166" i="7"/>
  <c r="AT1165" i="7"/>
  <c r="AT1164" i="7"/>
  <c r="AT1163" i="7"/>
  <c r="AT1162" i="7"/>
  <c r="AT1161" i="7"/>
  <c r="AT1160" i="7"/>
  <c r="AT1159" i="7"/>
  <c r="AT1158" i="7"/>
  <c r="AT1157" i="7"/>
  <c r="AT1156" i="7"/>
  <c r="AT1155" i="7"/>
  <c r="AT1154" i="7"/>
  <c r="AT1153" i="7"/>
  <c r="AT1152" i="7"/>
  <c r="AW1192" i="7"/>
  <c r="AW1178" i="7"/>
  <c r="AW1165" i="7"/>
  <c r="AW1152" i="7"/>
  <c r="AW1200" i="7"/>
  <c r="AW1187" i="7"/>
  <c r="AW1172" i="7"/>
  <c r="AW1157" i="7"/>
  <c r="AW1184" i="7"/>
  <c r="AW1167" i="7"/>
  <c r="AW1197" i="7"/>
  <c r="AW1180" i="7"/>
  <c r="AW1163" i="7"/>
  <c r="AW1189" i="7"/>
  <c r="AW1174" i="7"/>
  <c r="AW1161" i="7"/>
  <c r="AW1194" i="7"/>
  <c r="AW1177" i="7"/>
  <c r="AW1160" i="7"/>
  <c r="AW1198" i="7"/>
  <c r="AW1183" i="7"/>
  <c r="AW1159" i="7"/>
  <c r="AW1193" i="7"/>
  <c r="AW1179" i="7"/>
  <c r="AW1164" i="7"/>
  <c r="AW1196" i="7"/>
  <c r="AW1182" i="7"/>
  <c r="AW1170" i="7"/>
  <c r="AW1154" i="7"/>
  <c r="AW1191" i="7"/>
  <c r="AW1176" i="7"/>
  <c r="AW1166" i="7"/>
  <c r="AW1153" i="7"/>
  <c r="AW1201" i="7"/>
  <c r="AW1188" i="7"/>
  <c r="AW1173" i="7"/>
  <c r="AW1158" i="7"/>
  <c r="AW1199" i="7"/>
  <c r="AW1186" i="7"/>
  <c r="AW1171" i="7"/>
  <c r="AW1156" i="7"/>
  <c r="AW1195" i="7"/>
  <c r="AW1181" i="7"/>
  <c r="AW1169" i="7"/>
  <c r="AW1155" i="7"/>
  <c r="AW1190" i="7"/>
  <c r="AW1175" i="7"/>
  <c r="AW1162" i="7"/>
  <c r="AW1185" i="7"/>
  <c r="AW1168" i="7"/>
  <c r="AN801" i="7"/>
  <c r="AN800" i="7"/>
  <c r="AN799" i="7"/>
  <c r="AN798" i="7"/>
  <c r="AN797" i="7"/>
  <c r="AN796" i="7"/>
  <c r="AN795" i="7"/>
  <c r="AN794" i="7"/>
  <c r="AN793" i="7"/>
  <c r="AN792" i="7"/>
  <c r="AN791" i="7"/>
  <c r="AN790" i="7"/>
  <c r="AN789" i="7"/>
  <c r="AN788" i="7"/>
  <c r="AN787" i="7"/>
  <c r="AN786" i="7"/>
  <c r="AN785" i="7"/>
  <c r="AN784" i="7"/>
  <c r="AN783" i="7"/>
  <c r="AN782" i="7"/>
  <c r="AN781" i="7"/>
  <c r="AN780" i="7"/>
  <c r="AN779" i="7"/>
  <c r="AN778" i="7"/>
  <c r="AN777" i="7"/>
  <c r="AN776" i="7"/>
  <c r="AN775" i="7"/>
  <c r="AN774" i="7"/>
  <c r="AN773" i="7"/>
  <c r="AN772" i="7"/>
  <c r="AN771" i="7"/>
  <c r="AN770" i="7"/>
  <c r="AN769" i="7"/>
  <c r="AN768" i="7"/>
  <c r="AN767" i="7"/>
  <c r="AN766" i="7"/>
  <c r="AN765" i="7"/>
  <c r="AN764" i="7"/>
  <c r="AN763" i="7"/>
  <c r="AN762" i="7"/>
  <c r="AN761" i="7"/>
  <c r="AN760" i="7"/>
  <c r="AN759" i="7"/>
  <c r="AN758" i="7"/>
  <c r="AN757" i="7"/>
  <c r="AN756" i="7"/>
  <c r="AN755" i="7"/>
  <c r="AN754" i="7"/>
  <c r="AN753" i="7"/>
  <c r="AN752" i="7"/>
  <c r="AT801" i="7"/>
  <c r="AT800" i="7"/>
  <c r="AT799" i="7"/>
  <c r="AT798" i="7"/>
  <c r="AT797" i="7"/>
  <c r="AT796" i="7"/>
  <c r="AT795" i="7"/>
  <c r="AT794" i="7"/>
  <c r="AT793" i="7"/>
  <c r="AT792" i="7"/>
  <c r="AT791" i="7"/>
  <c r="AT790" i="7"/>
  <c r="AT789" i="7"/>
  <c r="AT788" i="7"/>
  <c r="AT787" i="7"/>
  <c r="AT786" i="7"/>
  <c r="AT785" i="7"/>
  <c r="AT784" i="7"/>
  <c r="AT783" i="7"/>
  <c r="AT782" i="7"/>
  <c r="AT781" i="7"/>
  <c r="AT780" i="7"/>
  <c r="AT779" i="7"/>
  <c r="AT778" i="7"/>
  <c r="AT777" i="7"/>
  <c r="AT776" i="7"/>
  <c r="AT775" i="7"/>
  <c r="AT774" i="7"/>
  <c r="AT773" i="7"/>
  <c r="AT772" i="7"/>
  <c r="AT771" i="7"/>
  <c r="AT770" i="7"/>
  <c r="AT769" i="7"/>
  <c r="AT768" i="7"/>
  <c r="AT767" i="7"/>
  <c r="AT766" i="7"/>
  <c r="AT765" i="7"/>
  <c r="AT764" i="7"/>
  <c r="AT763" i="7"/>
  <c r="AT762" i="7"/>
  <c r="AT761" i="7"/>
  <c r="AT760" i="7"/>
  <c r="AT759" i="7"/>
  <c r="AT758" i="7"/>
  <c r="AT757" i="7"/>
  <c r="AT756" i="7"/>
  <c r="AT755" i="7"/>
  <c r="AT754" i="7"/>
  <c r="AT753" i="7"/>
  <c r="AT752" i="7"/>
  <c r="AW797" i="7"/>
  <c r="AW783" i="7"/>
  <c r="AW769" i="7"/>
  <c r="AW801" i="7"/>
  <c r="AW788" i="7"/>
  <c r="AW773" i="7"/>
  <c r="AW760" i="7"/>
  <c r="AW793" i="7"/>
  <c r="AW775" i="7"/>
  <c r="AW757" i="7"/>
  <c r="AW784" i="7"/>
  <c r="AW766" i="7"/>
  <c r="AW792" i="7"/>
  <c r="AW778" i="7"/>
  <c r="AW763" i="7"/>
  <c r="AW785" i="7"/>
  <c r="AW768" i="7"/>
  <c r="AW790" i="7"/>
  <c r="AW776" i="7"/>
  <c r="AW761" i="7"/>
  <c r="AW800" i="7"/>
  <c r="AW789" i="7"/>
  <c r="AW774" i="7"/>
  <c r="AW759" i="7"/>
  <c r="AW796" i="7"/>
  <c r="AW781" i="7"/>
  <c r="AW764" i="7"/>
  <c r="AW754" i="7"/>
  <c r="AW798" i="7"/>
  <c r="AW782" i="7"/>
  <c r="AW771" i="7"/>
  <c r="AW756" i="7"/>
  <c r="AW795" i="7"/>
  <c r="AW780" i="7"/>
  <c r="AW765" i="7"/>
  <c r="AW752" i="7"/>
  <c r="AW791" i="7"/>
  <c r="AW777" i="7"/>
  <c r="AW762" i="7"/>
  <c r="AW799" i="7"/>
  <c r="AW786" i="7"/>
  <c r="AW772" i="7"/>
  <c r="AW758" i="7"/>
  <c r="AW794" i="7"/>
  <c r="AW779" i="7"/>
  <c r="AW767" i="7"/>
  <c r="AW755" i="7"/>
  <c r="AW787" i="7"/>
  <c r="AW770" i="7"/>
  <c r="AW753" i="7"/>
  <c r="AN1701" i="7"/>
  <c r="AN1700" i="7"/>
  <c r="AN1699" i="7"/>
  <c r="AN1698" i="7"/>
  <c r="AN1697" i="7"/>
  <c r="AN1696" i="7"/>
  <c r="AN1695" i="7"/>
  <c r="AN1694" i="7"/>
  <c r="AN1693" i="7"/>
  <c r="AN1692" i="7"/>
  <c r="AN1691" i="7"/>
  <c r="AN1690" i="7"/>
  <c r="AN1689" i="7"/>
  <c r="AN1688" i="7"/>
  <c r="AN1687" i="7"/>
  <c r="AN1686" i="7"/>
  <c r="AN1685" i="7"/>
  <c r="AN1684" i="7"/>
  <c r="AN1683" i="7"/>
  <c r="AN1682" i="7"/>
  <c r="AN1681" i="7"/>
  <c r="AN1680" i="7"/>
  <c r="AN1679" i="7"/>
  <c r="AN1678" i="7"/>
  <c r="AN1677" i="7"/>
  <c r="AN1676" i="7"/>
  <c r="AN1675" i="7"/>
  <c r="AN1674" i="7"/>
  <c r="AN1673" i="7"/>
  <c r="AN1672" i="7"/>
  <c r="AN1671" i="7"/>
  <c r="AN1670" i="7"/>
  <c r="AN1669" i="7"/>
  <c r="AN1668" i="7"/>
  <c r="AN1667" i="7"/>
  <c r="AN1666" i="7"/>
  <c r="AN1665" i="7"/>
  <c r="AN1664" i="7"/>
  <c r="AN1663" i="7"/>
  <c r="AN1662" i="7"/>
  <c r="AN1661" i="7"/>
  <c r="AN1660" i="7"/>
  <c r="AN1659" i="7"/>
  <c r="AN1658" i="7"/>
  <c r="AN1657" i="7"/>
  <c r="AN1656" i="7"/>
  <c r="AN1655" i="7"/>
  <c r="AN1654" i="7"/>
  <c r="AN1653" i="7"/>
  <c r="AN1652" i="7"/>
  <c r="AT1701" i="7"/>
  <c r="AT1700" i="7"/>
  <c r="AT1699" i="7"/>
  <c r="AT1698" i="7"/>
  <c r="AT1697" i="7"/>
  <c r="AT1696" i="7"/>
  <c r="AT1695" i="7"/>
  <c r="AT1694" i="7"/>
  <c r="AT1693" i="7"/>
  <c r="AT1692" i="7"/>
  <c r="AT1691" i="7"/>
  <c r="AT1690" i="7"/>
  <c r="AT1689" i="7"/>
  <c r="AT1688" i="7"/>
  <c r="AT1687" i="7"/>
  <c r="AT1686" i="7"/>
  <c r="AT1685" i="7"/>
  <c r="AT1684" i="7"/>
  <c r="AT1683" i="7"/>
  <c r="AT1682" i="7"/>
  <c r="AT1681" i="7"/>
  <c r="AT1680" i="7"/>
  <c r="AT1679" i="7"/>
  <c r="AT1678" i="7"/>
  <c r="AT1677" i="7"/>
  <c r="AT1676" i="7"/>
  <c r="AT1675" i="7"/>
  <c r="AT1674" i="7"/>
  <c r="AT1673" i="7"/>
  <c r="AT1672" i="7"/>
  <c r="AT1671" i="7"/>
  <c r="AT1670" i="7"/>
  <c r="AT1669" i="7"/>
  <c r="AT1668" i="7"/>
  <c r="AT1667" i="7"/>
  <c r="AT1666" i="7"/>
  <c r="AT1665" i="7"/>
  <c r="AT1664" i="7"/>
  <c r="AT1663" i="7"/>
  <c r="AT1662" i="7"/>
  <c r="AT1661" i="7"/>
  <c r="AT1660" i="7"/>
  <c r="AT1659" i="7"/>
  <c r="AT1658" i="7"/>
  <c r="AT1657" i="7"/>
  <c r="AT1656" i="7"/>
  <c r="AT1655" i="7"/>
  <c r="AT1654" i="7"/>
  <c r="AT1653" i="7"/>
  <c r="AT1652" i="7"/>
  <c r="AW1690" i="7"/>
  <c r="AW1673" i="7"/>
  <c r="AW1660" i="7"/>
  <c r="AW1701" i="7"/>
  <c r="AW1687" i="7"/>
  <c r="AW1676" i="7"/>
  <c r="AW1662" i="7"/>
  <c r="AW1682" i="7"/>
  <c r="AW1665" i="7"/>
  <c r="AW1691" i="7"/>
  <c r="AW1675" i="7"/>
  <c r="AW1657" i="7"/>
  <c r="AW1689" i="7"/>
  <c r="AW1674" i="7"/>
  <c r="AW1661" i="7"/>
  <c r="AW1694" i="7"/>
  <c r="AW1677" i="7"/>
  <c r="AW1659" i="7"/>
  <c r="AW1692" i="7"/>
  <c r="AW1679" i="7"/>
  <c r="AW1664" i="7"/>
  <c r="AW1695" i="7"/>
  <c r="AW1680" i="7"/>
  <c r="AW1667" i="7"/>
  <c r="AW1654" i="7"/>
  <c r="AW1699" i="7"/>
  <c r="AW1685" i="7"/>
  <c r="AW1670" i="7"/>
  <c r="AW1655" i="7"/>
  <c r="AW1696" i="7"/>
  <c r="AW1681" i="7"/>
  <c r="AW1666" i="7"/>
  <c r="AW1652" i="7"/>
  <c r="AW1700" i="7"/>
  <c r="AW1686" i="7"/>
  <c r="AW1671" i="7"/>
  <c r="AW1656" i="7"/>
  <c r="AW1697" i="7"/>
  <c r="AW1683" i="7"/>
  <c r="AW1669" i="7"/>
  <c r="AW1653" i="7"/>
  <c r="AW1698" i="7"/>
  <c r="AW1684" i="7"/>
  <c r="AW1672" i="7"/>
  <c r="AW1658" i="7"/>
  <c r="AW1693" i="7"/>
  <c r="AW1678" i="7"/>
  <c r="AW1663" i="7"/>
  <c r="AW1688" i="7"/>
  <c r="AW1668" i="7"/>
  <c r="AN1051" i="7"/>
  <c r="AN1050" i="7"/>
  <c r="AN1049" i="7"/>
  <c r="AN1048" i="7"/>
  <c r="AN1047" i="7"/>
  <c r="AN1046" i="7"/>
  <c r="AN1045" i="7"/>
  <c r="AN1044" i="7"/>
  <c r="AN1043" i="7"/>
  <c r="AN1042" i="7"/>
  <c r="AN1041" i="7"/>
  <c r="AN1040" i="7"/>
  <c r="AN1039" i="7"/>
  <c r="AN1038" i="7"/>
  <c r="AN1037" i="7"/>
  <c r="AN1036" i="7"/>
  <c r="AN1035" i="7"/>
  <c r="AN1034" i="7"/>
  <c r="AN1033" i="7"/>
  <c r="AN1032" i="7"/>
  <c r="AN1031" i="7"/>
  <c r="AN1030" i="7"/>
  <c r="AN1029" i="7"/>
  <c r="AN1028" i="7"/>
  <c r="AN1027" i="7"/>
  <c r="AN1026" i="7"/>
  <c r="AN1025" i="7"/>
  <c r="AN1024" i="7"/>
  <c r="AN1023" i="7"/>
  <c r="AN1022" i="7"/>
  <c r="AN1021" i="7"/>
  <c r="AN1020" i="7"/>
  <c r="AN1019" i="7"/>
  <c r="AN1018" i="7"/>
  <c r="AN1017" i="7"/>
  <c r="AN1016" i="7"/>
  <c r="AN1015" i="7"/>
  <c r="AN1014" i="7"/>
  <c r="AN1013" i="7"/>
  <c r="AN1012" i="7"/>
  <c r="AN1011" i="7"/>
  <c r="AN1010" i="7"/>
  <c r="AN1009" i="7"/>
  <c r="AN1008" i="7"/>
  <c r="AN1007" i="7"/>
  <c r="AN1006" i="7"/>
  <c r="AN1005" i="7"/>
  <c r="AN1004" i="7"/>
  <c r="AN1003" i="7"/>
  <c r="AN1002" i="7"/>
  <c r="AT1051" i="7"/>
  <c r="AT1050" i="7"/>
  <c r="AT1049" i="7"/>
  <c r="AT1048" i="7"/>
  <c r="AT1047" i="7"/>
  <c r="AT1046" i="7"/>
  <c r="AT1045" i="7"/>
  <c r="AT1044" i="7"/>
  <c r="AT1043" i="7"/>
  <c r="AT1042" i="7"/>
  <c r="AT1041" i="7"/>
  <c r="AT1040" i="7"/>
  <c r="AT1039" i="7"/>
  <c r="AT1038" i="7"/>
  <c r="AT1037" i="7"/>
  <c r="AT1036" i="7"/>
  <c r="AT1035" i="7"/>
  <c r="AT1034" i="7"/>
  <c r="AT1033" i="7"/>
  <c r="AT1032" i="7"/>
  <c r="AT1031" i="7"/>
  <c r="AT1030" i="7"/>
  <c r="AT1029" i="7"/>
  <c r="AT1028" i="7"/>
  <c r="AT1027" i="7"/>
  <c r="AT1026" i="7"/>
  <c r="AT1025" i="7"/>
  <c r="AT1024" i="7"/>
  <c r="AT1023" i="7"/>
  <c r="AT1022" i="7"/>
  <c r="AT1021" i="7"/>
  <c r="AT1020" i="7"/>
  <c r="AT1019" i="7"/>
  <c r="AT1018" i="7"/>
  <c r="AT1017" i="7"/>
  <c r="AT1016" i="7"/>
  <c r="AT1015" i="7"/>
  <c r="AT1014" i="7"/>
  <c r="AT1013" i="7"/>
  <c r="AT1012" i="7"/>
  <c r="AT1011" i="7"/>
  <c r="AT1010" i="7"/>
  <c r="AT1009" i="7"/>
  <c r="AT1008" i="7"/>
  <c r="AT1007" i="7"/>
  <c r="AT1006" i="7"/>
  <c r="AT1005" i="7"/>
  <c r="AT1004" i="7"/>
  <c r="AT1003" i="7"/>
  <c r="AT1002" i="7"/>
  <c r="AW1049" i="7"/>
  <c r="AW1036" i="7"/>
  <c r="AW1023" i="7"/>
  <c r="AW1009" i="7"/>
  <c r="AW1044" i="7"/>
  <c r="AW1029" i="7"/>
  <c r="AW1013" i="7"/>
  <c r="AW1040" i="7"/>
  <c r="AW1022" i="7"/>
  <c r="AW1006" i="7"/>
  <c r="AW1035" i="7"/>
  <c r="AW1019" i="7"/>
  <c r="AW1046" i="7"/>
  <c r="AW1032" i="7"/>
  <c r="AW1018" i="7"/>
  <c r="AW1005" i="7"/>
  <c r="AW1034" i="7"/>
  <c r="AW1017" i="7"/>
  <c r="AW1043" i="7"/>
  <c r="AW1027" i="7"/>
  <c r="AW1012" i="7"/>
  <c r="AW1050" i="7"/>
  <c r="AW1041" i="7"/>
  <c r="AW1028" i="7"/>
  <c r="AW1014" i="7"/>
  <c r="AW1004" i="7"/>
  <c r="AW1038" i="7"/>
  <c r="AW1025" i="7"/>
  <c r="AW1010" i="7"/>
  <c r="AW1047" i="7"/>
  <c r="AW1031" i="7"/>
  <c r="AW1015" i="7"/>
  <c r="AW1045" i="7"/>
  <c r="AW1030" i="7"/>
  <c r="AW1016" i="7"/>
  <c r="AW1002" i="7"/>
  <c r="AW1051" i="7"/>
  <c r="AW1037" i="7"/>
  <c r="AW1024" i="7"/>
  <c r="AW1008" i="7"/>
  <c r="AW1042" i="7"/>
  <c r="AW1026" i="7"/>
  <c r="AW1011" i="7"/>
  <c r="AW1048" i="7"/>
  <c r="AW1033" i="7"/>
  <c r="AW1020" i="7"/>
  <c r="AW1007" i="7"/>
  <c r="AW1039" i="7"/>
  <c r="AW1021" i="7"/>
  <c r="AW1003" i="7"/>
  <c r="AN1101" i="7"/>
  <c r="AN1100" i="7"/>
  <c r="AN1099" i="7"/>
  <c r="AN1098" i="7"/>
  <c r="AN1097" i="7"/>
  <c r="AN1096" i="7"/>
  <c r="AN1095" i="7"/>
  <c r="AN1094" i="7"/>
  <c r="AN1093" i="7"/>
  <c r="AN1092" i="7"/>
  <c r="AN1091" i="7"/>
  <c r="AN1090" i="7"/>
  <c r="AN1089" i="7"/>
  <c r="AN1088" i="7"/>
  <c r="AN1087" i="7"/>
  <c r="AN1086" i="7"/>
  <c r="AN1085" i="7"/>
  <c r="AN1084" i="7"/>
  <c r="AN1083" i="7"/>
  <c r="AN1082" i="7"/>
  <c r="AN1081" i="7"/>
  <c r="AN1080" i="7"/>
  <c r="AN1079" i="7"/>
  <c r="AN1078" i="7"/>
  <c r="AN1077" i="7"/>
  <c r="AN1076" i="7"/>
  <c r="AN1075" i="7"/>
  <c r="AN1074" i="7"/>
  <c r="AN1073" i="7"/>
  <c r="AN1072" i="7"/>
  <c r="AN1071" i="7"/>
  <c r="AN1070" i="7"/>
  <c r="AN1069" i="7"/>
  <c r="AN1068" i="7"/>
  <c r="AN1067" i="7"/>
  <c r="AN1066" i="7"/>
  <c r="AN1065" i="7"/>
  <c r="AN1064" i="7"/>
  <c r="AN1063" i="7"/>
  <c r="AN1062" i="7"/>
  <c r="AN1061" i="7"/>
  <c r="AN1060" i="7"/>
  <c r="AN1059" i="7"/>
  <c r="AN1058" i="7"/>
  <c r="AN1057" i="7"/>
  <c r="AN1056" i="7"/>
  <c r="AN1055" i="7"/>
  <c r="AN1054" i="7"/>
  <c r="AN1053" i="7"/>
  <c r="AN1052" i="7"/>
  <c r="AT1101" i="7"/>
  <c r="AT1100" i="7"/>
  <c r="AT1099" i="7"/>
  <c r="AT1098" i="7"/>
  <c r="AT1097" i="7"/>
  <c r="AT1096" i="7"/>
  <c r="AT1095" i="7"/>
  <c r="AT1094" i="7"/>
  <c r="AT1093" i="7"/>
  <c r="AT1092" i="7"/>
  <c r="AT1091" i="7"/>
  <c r="AT1090" i="7"/>
  <c r="AT1089" i="7"/>
  <c r="AT1088" i="7"/>
  <c r="AT1087" i="7"/>
  <c r="AT1086" i="7"/>
  <c r="AT1085" i="7"/>
  <c r="AT1084" i="7"/>
  <c r="AT1083" i="7"/>
  <c r="AT1082" i="7"/>
  <c r="AT1081" i="7"/>
  <c r="AT1080" i="7"/>
  <c r="AT1079" i="7"/>
  <c r="AT1078" i="7"/>
  <c r="AT1077" i="7"/>
  <c r="AT1076" i="7"/>
  <c r="AT1075" i="7"/>
  <c r="AT1074" i="7"/>
  <c r="AT1073" i="7"/>
  <c r="AT1072" i="7"/>
  <c r="AT1071" i="7"/>
  <c r="AT1070" i="7"/>
  <c r="AT1069" i="7"/>
  <c r="AT1068" i="7"/>
  <c r="AT1067" i="7"/>
  <c r="AT1066" i="7"/>
  <c r="AT1065" i="7"/>
  <c r="AT1064" i="7"/>
  <c r="AT1063" i="7"/>
  <c r="AT1062" i="7"/>
  <c r="AT1061" i="7"/>
  <c r="AT1060" i="7"/>
  <c r="AT1059" i="7"/>
  <c r="AT1058" i="7"/>
  <c r="AT1057" i="7"/>
  <c r="AT1056" i="7"/>
  <c r="AT1055" i="7"/>
  <c r="AT1054" i="7"/>
  <c r="AT1053" i="7"/>
  <c r="AT1052" i="7"/>
  <c r="AW1095" i="7"/>
  <c r="AW1080" i="7"/>
  <c r="AW1065" i="7"/>
  <c r="AW1100" i="7"/>
  <c r="AW1085" i="7"/>
  <c r="AW1072" i="7"/>
  <c r="AW1057" i="7"/>
  <c r="AW1093" i="7"/>
  <c r="AW1078" i="7"/>
  <c r="AW1058" i="7"/>
  <c r="AW1092" i="7"/>
  <c r="AW1071" i="7"/>
  <c r="AW1055" i="7"/>
  <c r="AW1088" i="7"/>
  <c r="AW1074" i="7"/>
  <c r="AW1061" i="7"/>
  <c r="AW1087" i="7"/>
  <c r="AW1069" i="7"/>
  <c r="AW1052" i="7"/>
  <c r="AW1099" i="7"/>
  <c r="AW1084" i="7"/>
  <c r="AW1070" i="7"/>
  <c r="AW1056" i="7"/>
  <c r="AW1090" i="7"/>
  <c r="AW1077" i="7"/>
  <c r="AW1064" i="7"/>
  <c r="AW1096" i="7"/>
  <c r="AW1081" i="7"/>
  <c r="AW1067" i="7"/>
  <c r="AW1053" i="7"/>
  <c r="AW1091" i="7"/>
  <c r="AW1076" i="7"/>
  <c r="AW1063" i="7"/>
  <c r="AW1101" i="7"/>
  <c r="AW1086" i="7"/>
  <c r="AW1073" i="7"/>
  <c r="AW1060" i="7"/>
  <c r="AW1097" i="7"/>
  <c r="AW1082" i="7"/>
  <c r="AW1066" i="7"/>
  <c r="AW1098" i="7"/>
  <c r="AW1083" i="7"/>
  <c r="AW1068" i="7"/>
  <c r="AW1054" i="7"/>
  <c r="AW1089" i="7"/>
  <c r="AW1075" i="7"/>
  <c r="AW1062" i="7"/>
  <c r="AW1094" i="7"/>
  <c r="AW1079" i="7"/>
  <c r="AW1059" i="7"/>
  <c r="AN1251" i="7"/>
  <c r="AN1250" i="7"/>
  <c r="AN1249" i="7"/>
  <c r="AN1248" i="7"/>
  <c r="AN1247" i="7"/>
  <c r="AN1246" i="7"/>
  <c r="AN1245" i="7"/>
  <c r="AN1244" i="7"/>
  <c r="AN1243" i="7"/>
  <c r="AN1242" i="7"/>
  <c r="AN1241" i="7"/>
  <c r="AN1240" i="7"/>
  <c r="AN1239" i="7"/>
  <c r="AN1238" i="7"/>
  <c r="AN1237" i="7"/>
  <c r="AN1236" i="7"/>
  <c r="AN1235" i="7"/>
  <c r="AN1234" i="7"/>
  <c r="AN1233" i="7"/>
  <c r="AN1232" i="7"/>
  <c r="AN1231" i="7"/>
  <c r="AN1230" i="7"/>
  <c r="AN1229" i="7"/>
  <c r="AN1228" i="7"/>
  <c r="AN1227" i="7"/>
  <c r="AN1226" i="7"/>
  <c r="AN1225" i="7"/>
  <c r="AN1224" i="7"/>
  <c r="AN1223" i="7"/>
  <c r="AN1222" i="7"/>
  <c r="AN1221" i="7"/>
  <c r="AN1220" i="7"/>
  <c r="AN1219" i="7"/>
  <c r="AN1218" i="7"/>
  <c r="AN1217" i="7"/>
  <c r="AN1216" i="7"/>
  <c r="AN1215" i="7"/>
  <c r="AN1214" i="7"/>
  <c r="AN1213" i="7"/>
  <c r="AN1212" i="7"/>
  <c r="AN1211" i="7"/>
  <c r="AN1210" i="7"/>
  <c r="AN1209" i="7"/>
  <c r="AN1208" i="7"/>
  <c r="AN1207" i="7"/>
  <c r="AN1206" i="7"/>
  <c r="AN1205" i="7"/>
  <c r="AN1204" i="7"/>
  <c r="AN1203" i="7"/>
  <c r="AN1202" i="7"/>
  <c r="AT1251" i="7"/>
  <c r="AT1250" i="7"/>
  <c r="AT1249" i="7"/>
  <c r="AT1248" i="7"/>
  <c r="AT1247" i="7"/>
  <c r="AT1246" i="7"/>
  <c r="AT1245" i="7"/>
  <c r="AT1244" i="7"/>
  <c r="AT1243" i="7"/>
  <c r="AT1242" i="7"/>
  <c r="AT1241" i="7"/>
  <c r="AT1240" i="7"/>
  <c r="AT1239" i="7"/>
  <c r="AT1238" i="7"/>
  <c r="AT1237" i="7"/>
  <c r="AT1236" i="7"/>
  <c r="AT1235" i="7"/>
  <c r="AT1234" i="7"/>
  <c r="AT1233" i="7"/>
  <c r="AT1232" i="7"/>
  <c r="AT1231" i="7"/>
  <c r="AT1230" i="7"/>
  <c r="AT1229" i="7"/>
  <c r="AT1228" i="7"/>
  <c r="AT1227" i="7"/>
  <c r="AT1226" i="7"/>
  <c r="AT1225" i="7"/>
  <c r="AT1224" i="7"/>
  <c r="AT1223" i="7"/>
  <c r="AT1222" i="7"/>
  <c r="AT1221" i="7"/>
  <c r="AT1220" i="7"/>
  <c r="AT1219" i="7"/>
  <c r="AT1218" i="7"/>
  <c r="AT1217" i="7"/>
  <c r="AT1216" i="7"/>
  <c r="AT1215" i="7"/>
  <c r="AT1214" i="7"/>
  <c r="AT1213" i="7"/>
  <c r="AT1212" i="7"/>
  <c r="AT1211" i="7"/>
  <c r="AT1210" i="7"/>
  <c r="AT1209" i="7"/>
  <c r="AT1208" i="7"/>
  <c r="AT1207" i="7"/>
  <c r="AT1206" i="7"/>
  <c r="AT1205" i="7"/>
  <c r="AT1204" i="7"/>
  <c r="AT1203" i="7"/>
  <c r="AT1202" i="7"/>
  <c r="AW1250" i="7"/>
  <c r="AW1236" i="7"/>
  <c r="AW1223" i="7"/>
  <c r="AW1208" i="7"/>
  <c r="AW1247" i="7"/>
  <c r="AW1230" i="7"/>
  <c r="AW1213" i="7"/>
  <c r="AW1237" i="7"/>
  <c r="AW1220" i="7"/>
  <c r="AW1202" i="7"/>
  <c r="AW1251" i="7"/>
  <c r="AW1234" i="7"/>
  <c r="AW1218" i="7"/>
  <c r="AW1246" i="7"/>
  <c r="AW1232" i="7"/>
  <c r="AW1217" i="7"/>
  <c r="AW1203" i="7"/>
  <c r="AW1248" i="7"/>
  <c r="AW1228" i="7"/>
  <c r="AW1211" i="7"/>
  <c r="AW1245" i="7"/>
  <c r="AW1231" i="7"/>
  <c r="AW1212" i="7"/>
  <c r="AW1240" i="7"/>
  <c r="AW1229" i="7"/>
  <c r="AW1219" i="7"/>
  <c r="AW1207" i="7"/>
  <c r="AW1239" i="7"/>
  <c r="AW1225" i="7"/>
  <c r="AW1210" i="7"/>
  <c r="AW1249" i="7"/>
  <c r="AW1235" i="7"/>
  <c r="AW1222" i="7"/>
  <c r="AW1206" i="7"/>
  <c r="AW1241" i="7"/>
  <c r="AW1226" i="7"/>
  <c r="AW1215" i="7"/>
  <c r="AW1243" i="7"/>
  <c r="AW1227" i="7"/>
  <c r="AW1214" i="7"/>
  <c r="AW1238" i="7"/>
  <c r="AW1224" i="7"/>
  <c r="AW1209" i="7"/>
  <c r="AW1244" i="7"/>
  <c r="AW1233" i="7"/>
  <c r="AW1216" i="7"/>
  <c r="AW1205" i="7"/>
  <c r="AW1242" i="7"/>
  <c r="AW1221" i="7"/>
  <c r="AW1204" i="7"/>
  <c r="AN951" i="7"/>
  <c r="AN950" i="7"/>
  <c r="AN949" i="7"/>
  <c r="AN948" i="7"/>
  <c r="AN947" i="7"/>
  <c r="AN946" i="7"/>
  <c r="AN945" i="7"/>
  <c r="AN944" i="7"/>
  <c r="AN943" i="7"/>
  <c r="AN942" i="7"/>
  <c r="AN941" i="7"/>
  <c r="AN940" i="7"/>
  <c r="AN939" i="7"/>
  <c r="AN938" i="7"/>
  <c r="AN937" i="7"/>
  <c r="AN936" i="7"/>
  <c r="AN935" i="7"/>
  <c r="AN934" i="7"/>
  <c r="AN933" i="7"/>
  <c r="AN932" i="7"/>
  <c r="AN931" i="7"/>
  <c r="AN930" i="7"/>
  <c r="AN929" i="7"/>
  <c r="AN928" i="7"/>
  <c r="AN927" i="7"/>
  <c r="AN926" i="7"/>
  <c r="AN925" i="7"/>
  <c r="AN924" i="7"/>
  <c r="AN923" i="7"/>
  <c r="AN922" i="7"/>
  <c r="AN921" i="7"/>
  <c r="AN920" i="7"/>
  <c r="AN919" i="7"/>
  <c r="AN918" i="7"/>
  <c r="AN917" i="7"/>
  <c r="AN916" i="7"/>
  <c r="AN915" i="7"/>
  <c r="AN914" i="7"/>
  <c r="AN913" i="7"/>
  <c r="AN912" i="7"/>
  <c r="AN911" i="7"/>
  <c r="AN910" i="7"/>
  <c r="AN909" i="7"/>
  <c r="AN908" i="7"/>
  <c r="AN907" i="7"/>
  <c r="AN906" i="7"/>
  <c r="AN905" i="7"/>
  <c r="AN904" i="7"/>
  <c r="AN903" i="7"/>
  <c r="AN902" i="7"/>
  <c r="AT951" i="7"/>
  <c r="AT950" i="7"/>
  <c r="AT949" i="7"/>
  <c r="AT948" i="7"/>
  <c r="AT947" i="7"/>
  <c r="AT946" i="7"/>
  <c r="AT945" i="7"/>
  <c r="AT944" i="7"/>
  <c r="AT943" i="7"/>
  <c r="AT942" i="7"/>
  <c r="AT941" i="7"/>
  <c r="AT940" i="7"/>
  <c r="AT939" i="7"/>
  <c r="AT938" i="7"/>
  <c r="AT937" i="7"/>
  <c r="AT936" i="7"/>
  <c r="AT935" i="7"/>
  <c r="AT934" i="7"/>
  <c r="AT933" i="7"/>
  <c r="AT932" i="7"/>
  <c r="AT931" i="7"/>
  <c r="AT930" i="7"/>
  <c r="AT929" i="7"/>
  <c r="AT928" i="7"/>
  <c r="AT927" i="7"/>
  <c r="AT926" i="7"/>
  <c r="AT925" i="7"/>
  <c r="AT924" i="7"/>
  <c r="AT923" i="7"/>
  <c r="AT922" i="7"/>
  <c r="AT921" i="7"/>
  <c r="AT920" i="7"/>
  <c r="AT919" i="7"/>
  <c r="AT918" i="7"/>
  <c r="AT917" i="7"/>
  <c r="AT916" i="7"/>
  <c r="AT915" i="7"/>
  <c r="AT914" i="7"/>
  <c r="AT913" i="7"/>
  <c r="AT912" i="7"/>
  <c r="AT911" i="7"/>
  <c r="AT910" i="7"/>
  <c r="AT909" i="7"/>
  <c r="AT908" i="7"/>
  <c r="AT907" i="7"/>
  <c r="AT906" i="7"/>
  <c r="AT905" i="7"/>
  <c r="AT904" i="7"/>
  <c r="AT903" i="7"/>
  <c r="AT902" i="7"/>
  <c r="AW939" i="7"/>
  <c r="AW923" i="7"/>
  <c r="AW908" i="7"/>
  <c r="AW942" i="7"/>
  <c r="AW931" i="7"/>
  <c r="AW917" i="7"/>
  <c r="AW902" i="7"/>
  <c r="AW935" i="7"/>
  <c r="AW916" i="7"/>
  <c r="AW946" i="7"/>
  <c r="AW927" i="7"/>
  <c r="AW910" i="7"/>
  <c r="AW947" i="7"/>
  <c r="AW933" i="7"/>
  <c r="AW920" i="7"/>
  <c r="AW904" i="7"/>
  <c r="AW945" i="7"/>
  <c r="AW926" i="7"/>
  <c r="AW909" i="7"/>
  <c r="AW941" i="7"/>
  <c r="AW928" i="7"/>
  <c r="AW918" i="7"/>
  <c r="AW905" i="7"/>
  <c r="AW948" i="7"/>
  <c r="AW934" i="7"/>
  <c r="AW919" i="7"/>
  <c r="AW903" i="7"/>
  <c r="AW943" i="7"/>
  <c r="AW930" i="7"/>
  <c r="AW915" i="7"/>
  <c r="AW949" i="7"/>
  <c r="AW938" i="7"/>
  <c r="AW924" i="7"/>
  <c r="AW911" i="7"/>
  <c r="AW944" i="7"/>
  <c r="AW929" i="7"/>
  <c r="AW914" i="7"/>
  <c r="AW936" i="7"/>
  <c r="AW921" i="7"/>
  <c r="AW906" i="7"/>
  <c r="AW940" i="7"/>
  <c r="AW925" i="7"/>
  <c r="AW912" i="7"/>
  <c r="AW951" i="7"/>
  <c r="AW937" i="7"/>
  <c r="AW922" i="7"/>
  <c r="AW907" i="7"/>
  <c r="AW950" i="7"/>
  <c r="AW932" i="7"/>
  <c r="AW913" i="7"/>
  <c r="AN1001" i="7"/>
  <c r="AN1000" i="7"/>
  <c r="AN999" i="7"/>
  <c r="AN998" i="7"/>
  <c r="AN997" i="7"/>
  <c r="AN996" i="7"/>
  <c r="AN995" i="7"/>
  <c r="AN994" i="7"/>
  <c r="AN993" i="7"/>
  <c r="AN992" i="7"/>
  <c r="AN991" i="7"/>
  <c r="AN990" i="7"/>
  <c r="AN989" i="7"/>
  <c r="AN988" i="7"/>
  <c r="AN987" i="7"/>
  <c r="AN986" i="7"/>
  <c r="AN985" i="7"/>
  <c r="AN984" i="7"/>
  <c r="AN983" i="7"/>
  <c r="AN982" i="7"/>
  <c r="AN981" i="7"/>
  <c r="AN980" i="7"/>
  <c r="AN979" i="7"/>
  <c r="AN978" i="7"/>
  <c r="AN977" i="7"/>
  <c r="AN976" i="7"/>
  <c r="AN975" i="7"/>
  <c r="AN974" i="7"/>
  <c r="AN973" i="7"/>
  <c r="AN972" i="7"/>
  <c r="AN971" i="7"/>
  <c r="AN970" i="7"/>
  <c r="AN969" i="7"/>
  <c r="AN968" i="7"/>
  <c r="AN967" i="7"/>
  <c r="AN966" i="7"/>
  <c r="AN965" i="7"/>
  <c r="AN964" i="7"/>
  <c r="AN963" i="7"/>
  <c r="AN962" i="7"/>
  <c r="AN961" i="7"/>
  <c r="AN960" i="7"/>
  <c r="AN959" i="7"/>
  <c r="AN958" i="7"/>
  <c r="AN957" i="7"/>
  <c r="AN956" i="7"/>
  <c r="AN955" i="7"/>
  <c r="AN954" i="7"/>
  <c r="AN953" i="7"/>
  <c r="AN952" i="7"/>
  <c r="AT1001" i="7"/>
  <c r="AT1000" i="7"/>
  <c r="AT999" i="7"/>
  <c r="AT998" i="7"/>
  <c r="AT997" i="7"/>
  <c r="AT996" i="7"/>
  <c r="AT995" i="7"/>
  <c r="AT994" i="7"/>
  <c r="AT993" i="7"/>
  <c r="AT992" i="7"/>
  <c r="AT991" i="7"/>
  <c r="AT990" i="7"/>
  <c r="AT989" i="7"/>
  <c r="AT988" i="7"/>
  <c r="AT987" i="7"/>
  <c r="AT986" i="7"/>
  <c r="AT985" i="7"/>
  <c r="AT984" i="7"/>
  <c r="AT983" i="7"/>
  <c r="AT982" i="7"/>
  <c r="AT981" i="7"/>
  <c r="AT980" i="7"/>
  <c r="AT979" i="7"/>
  <c r="AT978" i="7"/>
  <c r="AT977" i="7"/>
  <c r="AT976" i="7"/>
  <c r="AT975" i="7"/>
  <c r="AT974" i="7"/>
  <c r="AT973" i="7"/>
  <c r="AT972" i="7"/>
  <c r="AT971" i="7"/>
  <c r="AT970" i="7"/>
  <c r="AT969" i="7"/>
  <c r="AT968" i="7"/>
  <c r="AT967" i="7"/>
  <c r="AT966" i="7"/>
  <c r="AT965" i="7"/>
  <c r="AT964" i="7"/>
  <c r="AT963" i="7"/>
  <c r="AT962" i="7"/>
  <c r="AT961" i="7"/>
  <c r="AT960" i="7"/>
  <c r="AT959" i="7"/>
  <c r="AT958" i="7"/>
  <c r="AT957" i="7"/>
  <c r="AT956" i="7"/>
  <c r="AT955" i="7"/>
  <c r="AT954" i="7"/>
  <c r="AT953" i="7"/>
  <c r="AT952" i="7"/>
  <c r="AW995" i="7"/>
  <c r="AW980" i="7"/>
  <c r="AW968" i="7"/>
  <c r="AW954" i="7"/>
  <c r="AW999" i="7"/>
  <c r="AW988" i="7"/>
  <c r="AW973" i="7"/>
  <c r="AW957" i="7"/>
  <c r="AW987" i="7"/>
  <c r="AW970" i="7"/>
  <c r="AW953" i="7"/>
  <c r="AW1000" i="7"/>
  <c r="AW983" i="7"/>
  <c r="AW965" i="7"/>
  <c r="AW991" i="7"/>
  <c r="AW976" i="7"/>
  <c r="AW961" i="7"/>
  <c r="AW998" i="7"/>
  <c r="AW982" i="7"/>
  <c r="AW964" i="7"/>
  <c r="AW996" i="7"/>
  <c r="AW981" i="7"/>
  <c r="AW967" i="7"/>
  <c r="AW955" i="7"/>
  <c r="AW993" i="7"/>
  <c r="AW978" i="7"/>
  <c r="AW962" i="7"/>
  <c r="AW990" i="7"/>
  <c r="AW975" i="7"/>
  <c r="AW958" i="7"/>
  <c r="AW1001" i="7"/>
  <c r="AW986" i="7"/>
  <c r="AW972" i="7"/>
  <c r="AW960" i="7"/>
  <c r="AW989" i="7"/>
  <c r="AW974" i="7"/>
  <c r="AW959" i="7"/>
  <c r="AW994" i="7"/>
  <c r="AW979" i="7"/>
  <c r="AW966" i="7"/>
  <c r="AW952" i="7"/>
  <c r="AW997" i="7"/>
  <c r="AW984" i="7"/>
  <c r="AW971" i="7"/>
  <c r="AW956" i="7"/>
  <c r="AW992" i="7"/>
  <c r="AW977" i="7"/>
  <c r="AW963" i="7"/>
  <c r="AW985" i="7"/>
  <c r="AW969" i="7"/>
  <c r="AN1151" i="7"/>
  <c r="AN1150" i="7"/>
  <c r="AN1149" i="7"/>
  <c r="AN1148" i="7"/>
  <c r="AN1147" i="7"/>
  <c r="AN1146" i="7"/>
  <c r="AN1145" i="7"/>
  <c r="AN1144" i="7"/>
  <c r="AN1143" i="7"/>
  <c r="AN1142" i="7"/>
  <c r="AN1141" i="7"/>
  <c r="AN1140" i="7"/>
  <c r="AN1139" i="7"/>
  <c r="AN1138" i="7"/>
  <c r="AN1137" i="7"/>
  <c r="AN1136" i="7"/>
  <c r="AN1135" i="7"/>
  <c r="AN1134" i="7"/>
  <c r="AN1133" i="7"/>
  <c r="AN1132" i="7"/>
  <c r="AN1131" i="7"/>
  <c r="AN1130" i="7"/>
  <c r="AN1129" i="7"/>
  <c r="AN1128" i="7"/>
  <c r="AN1127" i="7"/>
  <c r="AN1126" i="7"/>
  <c r="AN1125" i="7"/>
  <c r="AN1124" i="7"/>
  <c r="AN1123" i="7"/>
  <c r="AN1122" i="7"/>
  <c r="AN1121" i="7"/>
  <c r="AN1120" i="7"/>
  <c r="AN1119" i="7"/>
  <c r="AN1118" i="7"/>
  <c r="AN1117" i="7"/>
  <c r="AN1116" i="7"/>
  <c r="AN1115" i="7"/>
  <c r="AN1114" i="7"/>
  <c r="AN1113" i="7"/>
  <c r="AN1112" i="7"/>
  <c r="AN1111" i="7"/>
  <c r="AN1110" i="7"/>
  <c r="AN1109" i="7"/>
  <c r="AN1108" i="7"/>
  <c r="AN1107" i="7"/>
  <c r="AN1106" i="7"/>
  <c r="AN1105" i="7"/>
  <c r="AN1104" i="7"/>
  <c r="AN1103" i="7"/>
  <c r="AN1102" i="7"/>
  <c r="AT1151" i="7"/>
  <c r="AT1150" i="7"/>
  <c r="AT1149" i="7"/>
  <c r="AT1148" i="7"/>
  <c r="AT1147" i="7"/>
  <c r="AT1146" i="7"/>
  <c r="AT1145" i="7"/>
  <c r="AT1144" i="7"/>
  <c r="AT1143" i="7"/>
  <c r="AT1142" i="7"/>
  <c r="AT1141" i="7"/>
  <c r="AT1140" i="7"/>
  <c r="AT1139" i="7"/>
  <c r="AT1138" i="7"/>
  <c r="AT1137" i="7"/>
  <c r="AT1136" i="7"/>
  <c r="AT1135" i="7"/>
  <c r="AT1134" i="7"/>
  <c r="AT1133" i="7"/>
  <c r="AT1132" i="7"/>
  <c r="AT1131" i="7"/>
  <c r="AT1130" i="7"/>
  <c r="AT1129" i="7"/>
  <c r="AT1128" i="7"/>
  <c r="AT1127" i="7"/>
  <c r="AT1126" i="7"/>
  <c r="AT1125" i="7"/>
  <c r="AT1124" i="7"/>
  <c r="AT1123" i="7"/>
  <c r="AT1122" i="7"/>
  <c r="AT1121" i="7"/>
  <c r="AT1120" i="7"/>
  <c r="AT1119" i="7"/>
  <c r="AT1118" i="7"/>
  <c r="AT1117" i="7"/>
  <c r="AT1116" i="7"/>
  <c r="AT1115" i="7"/>
  <c r="AT1114" i="7"/>
  <c r="AT1113" i="7"/>
  <c r="AT1112" i="7"/>
  <c r="AT1111" i="7"/>
  <c r="AT1110" i="7"/>
  <c r="AT1109" i="7"/>
  <c r="AT1108" i="7"/>
  <c r="AT1107" i="7"/>
  <c r="AT1106" i="7"/>
  <c r="AT1105" i="7"/>
  <c r="AT1104" i="7"/>
  <c r="AT1103" i="7"/>
  <c r="AT1102" i="7"/>
  <c r="AW1137" i="7"/>
  <c r="AW1121" i="7"/>
  <c r="AW1107" i="7"/>
  <c r="AW1143" i="7"/>
  <c r="AW1130" i="7"/>
  <c r="AW1115" i="7"/>
  <c r="AW1148" i="7"/>
  <c r="AW1129" i="7"/>
  <c r="AW1113" i="7"/>
  <c r="AW1145" i="7"/>
  <c r="AW1127" i="7"/>
  <c r="AW1108" i="7"/>
  <c r="AW1146" i="7"/>
  <c r="AW1133" i="7"/>
  <c r="AW1118" i="7"/>
  <c r="AW1102" i="7"/>
  <c r="AW1142" i="7"/>
  <c r="AW1123" i="7"/>
  <c r="AW1106" i="7"/>
  <c r="AW1149" i="7"/>
  <c r="AW1136" i="7"/>
  <c r="AW1122" i="7"/>
  <c r="AW1111" i="7"/>
  <c r="AW1151" i="7"/>
  <c r="AW1135" i="7"/>
  <c r="AW1120" i="7"/>
  <c r="AW1105" i="7"/>
  <c r="AW1139" i="7"/>
  <c r="AW1124" i="7"/>
  <c r="AW1109" i="7"/>
  <c r="AW1141" i="7"/>
  <c r="AW1128" i="7"/>
  <c r="AW1117" i="7"/>
  <c r="AW1104" i="7"/>
  <c r="AW1144" i="7"/>
  <c r="AW1132" i="7"/>
  <c r="AW1116" i="7"/>
  <c r="AW1140" i="7"/>
  <c r="AW1126" i="7"/>
  <c r="AW1112" i="7"/>
  <c r="AW1138" i="7"/>
  <c r="AW1125" i="7"/>
  <c r="AW1110" i="7"/>
  <c r="AW1147" i="7"/>
  <c r="AW1134" i="7"/>
  <c r="AW1119" i="7"/>
  <c r="AW1103" i="7"/>
  <c r="AW1150" i="7"/>
  <c r="AW1131" i="7"/>
  <c r="AW1114" i="7"/>
  <c r="AN1301" i="7"/>
  <c r="AN1300" i="7"/>
  <c r="AN1299" i="7"/>
  <c r="AN1298" i="7"/>
  <c r="AN1297" i="7"/>
  <c r="AN1296" i="7"/>
  <c r="AN1295" i="7"/>
  <c r="AN1294" i="7"/>
  <c r="AN1293" i="7"/>
  <c r="AN1292" i="7"/>
  <c r="AN1291" i="7"/>
  <c r="AN1290" i="7"/>
  <c r="AN1289" i="7"/>
  <c r="AN1288" i="7"/>
  <c r="AN1287" i="7"/>
  <c r="AN1286" i="7"/>
  <c r="AN1285" i="7"/>
  <c r="AN1284" i="7"/>
  <c r="AN1283" i="7"/>
  <c r="AN1282" i="7"/>
  <c r="AN1281" i="7"/>
  <c r="AN1280" i="7"/>
  <c r="AN1279" i="7"/>
  <c r="AN1278" i="7"/>
  <c r="AN1277" i="7"/>
  <c r="AN1276" i="7"/>
  <c r="AN1275" i="7"/>
  <c r="AN1274" i="7"/>
  <c r="AN1273" i="7"/>
  <c r="AN1272" i="7"/>
  <c r="AN1271" i="7"/>
  <c r="AN1270" i="7"/>
  <c r="AN1269" i="7"/>
  <c r="AN1268" i="7"/>
  <c r="AN1267" i="7"/>
  <c r="AN1266" i="7"/>
  <c r="AN1265" i="7"/>
  <c r="AN1264" i="7"/>
  <c r="AN1263" i="7"/>
  <c r="AN1262" i="7"/>
  <c r="AN1261" i="7"/>
  <c r="AN1260" i="7"/>
  <c r="AN1259" i="7"/>
  <c r="AN1258" i="7"/>
  <c r="AN1257" i="7"/>
  <c r="AN1256" i="7"/>
  <c r="AN1255" i="7"/>
  <c r="AN1254" i="7"/>
  <c r="AN1253" i="7"/>
  <c r="AN1252" i="7"/>
  <c r="AT1301" i="7"/>
  <c r="AT1300" i="7"/>
  <c r="AT1299" i="7"/>
  <c r="AT1298" i="7"/>
  <c r="AT1297" i="7"/>
  <c r="AT1296" i="7"/>
  <c r="AT1295" i="7"/>
  <c r="AT1294" i="7"/>
  <c r="AT1293" i="7"/>
  <c r="AT1292" i="7"/>
  <c r="AT1291" i="7"/>
  <c r="AT1290" i="7"/>
  <c r="AT1289" i="7"/>
  <c r="AT1288" i="7"/>
  <c r="AT1287" i="7"/>
  <c r="AT1286" i="7"/>
  <c r="AT1285" i="7"/>
  <c r="AT1284" i="7"/>
  <c r="AT1283" i="7"/>
  <c r="AT1282" i="7"/>
  <c r="AT1281" i="7"/>
  <c r="AT1280" i="7"/>
  <c r="AT1279" i="7"/>
  <c r="AT1278" i="7"/>
  <c r="AT1277" i="7"/>
  <c r="AT1276" i="7"/>
  <c r="AT1275" i="7"/>
  <c r="AT1274" i="7"/>
  <c r="AT1273" i="7"/>
  <c r="AT1272" i="7"/>
  <c r="AT1271" i="7"/>
  <c r="AT1270" i="7"/>
  <c r="AT1269" i="7"/>
  <c r="AT1268" i="7"/>
  <c r="AT1267" i="7"/>
  <c r="AT1266" i="7"/>
  <c r="AT1265" i="7"/>
  <c r="AT1264" i="7"/>
  <c r="AT1263" i="7"/>
  <c r="AT1262" i="7"/>
  <c r="AT1261" i="7"/>
  <c r="AT1260" i="7"/>
  <c r="AT1259" i="7"/>
  <c r="AT1258" i="7"/>
  <c r="AT1257" i="7"/>
  <c r="AT1256" i="7"/>
  <c r="AT1255" i="7"/>
  <c r="AT1254" i="7"/>
  <c r="AT1253" i="7"/>
  <c r="AT1252" i="7"/>
  <c r="AW1292" i="7"/>
  <c r="AW1278" i="7"/>
  <c r="AW1264" i="7"/>
  <c r="AW1287" i="7"/>
  <c r="AW1275" i="7"/>
  <c r="AW1260" i="7"/>
  <c r="AW1291" i="7"/>
  <c r="AW1271" i="7"/>
  <c r="AW1255" i="7"/>
  <c r="AW1286" i="7"/>
  <c r="AW1269" i="7"/>
  <c r="AW1288" i="7"/>
  <c r="AW1274" i="7"/>
  <c r="AW1259" i="7"/>
  <c r="AW1301" i="7"/>
  <c r="AW1283" i="7"/>
  <c r="AW1265" i="7"/>
  <c r="AW1299" i="7"/>
  <c r="AW1289" i="7"/>
  <c r="AW1276" i="7"/>
  <c r="AW1261" i="7"/>
  <c r="AW1293" i="7"/>
  <c r="AW1277" i="7"/>
  <c r="AW1266" i="7"/>
  <c r="AW1253" i="7"/>
  <c r="AW1296" i="7"/>
  <c r="AW1282" i="7"/>
  <c r="AW1268" i="7"/>
  <c r="AW1254" i="7"/>
  <c r="AW1294" i="7"/>
  <c r="AW1279" i="7"/>
  <c r="AW1263" i="7"/>
  <c r="AW1298" i="7"/>
  <c r="AW1284" i="7"/>
  <c r="AW1270" i="7"/>
  <c r="AW1256" i="7"/>
  <c r="AW1290" i="7"/>
  <c r="AW1273" i="7"/>
  <c r="AW1257" i="7"/>
  <c r="AW1295" i="7"/>
  <c r="AW1280" i="7"/>
  <c r="AW1267" i="7"/>
  <c r="AW1252" i="7"/>
  <c r="AW1300" i="7"/>
  <c r="AW1285" i="7"/>
  <c r="AW1272" i="7"/>
  <c r="AW1258" i="7"/>
  <c r="AW1297" i="7"/>
  <c r="AW1281" i="7"/>
  <c r="AW1262" i="7"/>
  <c r="AN1351" i="7"/>
  <c r="AN1350" i="7"/>
  <c r="AN1349" i="7"/>
  <c r="AN1348" i="7"/>
  <c r="AN1347" i="7"/>
  <c r="AN1346" i="7"/>
  <c r="AN1345" i="7"/>
  <c r="AN1344" i="7"/>
  <c r="AN1343" i="7"/>
  <c r="AN1342" i="7"/>
  <c r="AN1341" i="7"/>
  <c r="AN1340" i="7"/>
  <c r="AN1339" i="7"/>
  <c r="AN1338" i="7"/>
  <c r="AN1337" i="7"/>
  <c r="AN1336" i="7"/>
  <c r="AN1335" i="7"/>
  <c r="AN1334" i="7"/>
  <c r="AN1333" i="7"/>
  <c r="AN1332" i="7"/>
  <c r="AN1331" i="7"/>
  <c r="AN1330" i="7"/>
  <c r="AN1329" i="7"/>
  <c r="AN1328" i="7"/>
  <c r="AN1327" i="7"/>
  <c r="AN1326" i="7"/>
  <c r="AN1325" i="7"/>
  <c r="AN1324" i="7"/>
  <c r="AN1323" i="7"/>
  <c r="AN1322" i="7"/>
  <c r="AN1321" i="7"/>
  <c r="AN1320" i="7"/>
  <c r="AN1319" i="7"/>
  <c r="AN1318" i="7"/>
  <c r="AN1317" i="7"/>
  <c r="AN1316" i="7"/>
  <c r="AN1315" i="7"/>
  <c r="AN1314" i="7"/>
  <c r="AN1313" i="7"/>
  <c r="AN1312" i="7"/>
  <c r="AN1311" i="7"/>
  <c r="AN1310" i="7"/>
  <c r="AN1309" i="7"/>
  <c r="AN1308" i="7"/>
  <c r="AN1307" i="7"/>
  <c r="AN1306" i="7"/>
  <c r="AN1305" i="7"/>
  <c r="AN1304" i="7"/>
  <c r="AN1303" i="7"/>
  <c r="AN1302" i="7"/>
  <c r="AT1351" i="7"/>
  <c r="AT1350" i="7"/>
  <c r="AT1349" i="7"/>
  <c r="AT1348" i="7"/>
  <c r="AT1347" i="7"/>
  <c r="AT1346" i="7"/>
  <c r="AT1345" i="7"/>
  <c r="AT1344" i="7"/>
  <c r="AT1343" i="7"/>
  <c r="AT1342" i="7"/>
  <c r="AT1341" i="7"/>
  <c r="AT1340" i="7"/>
  <c r="AT1339" i="7"/>
  <c r="AT1338" i="7"/>
  <c r="AT1337" i="7"/>
  <c r="AT1336" i="7"/>
  <c r="AT1335" i="7"/>
  <c r="AT1334" i="7"/>
  <c r="AT1333" i="7"/>
  <c r="AT1332" i="7"/>
  <c r="AT1331" i="7"/>
  <c r="AT1330" i="7"/>
  <c r="AT1329" i="7"/>
  <c r="AT1328" i="7"/>
  <c r="AT1327" i="7"/>
  <c r="AT1326" i="7"/>
  <c r="AT1325" i="7"/>
  <c r="AT1324" i="7"/>
  <c r="AT1323" i="7"/>
  <c r="AT1322" i="7"/>
  <c r="AT1321" i="7"/>
  <c r="AT1320" i="7"/>
  <c r="AT1319" i="7"/>
  <c r="AT1318" i="7"/>
  <c r="AT1317" i="7"/>
  <c r="AT1316" i="7"/>
  <c r="AT1315" i="7"/>
  <c r="AT1314" i="7"/>
  <c r="AT1313" i="7"/>
  <c r="AT1312" i="7"/>
  <c r="AT1311" i="7"/>
  <c r="AT1310" i="7"/>
  <c r="AT1309" i="7"/>
  <c r="AT1308" i="7"/>
  <c r="AT1307" i="7"/>
  <c r="AT1306" i="7"/>
  <c r="AT1305" i="7"/>
  <c r="AT1304" i="7"/>
  <c r="AT1303" i="7"/>
  <c r="AT1302" i="7"/>
  <c r="AW1346" i="7"/>
  <c r="AW1335" i="7"/>
  <c r="AW1321" i="7"/>
  <c r="AW1306" i="7"/>
  <c r="AW1347" i="7"/>
  <c r="AW1332" i="7"/>
  <c r="AW1318" i="7"/>
  <c r="AW1303" i="7"/>
  <c r="AW1351" i="7"/>
  <c r="AW1326" i="7"/>
  <c r="AW1308" i="7"/>
  <c r="AW1341" i="7"/>
  <c r="AW1324" i="7"/>
  <c r="AW1305" i="7"/>
  <c r="AW1345" i="7"/>
  <c r="AW1331" i="7"/>
  <c r="AW1316" i="7"/>
  <c r="AW1302" i="7"/>
  <c r="AW1338" i="7"/>
  <c r="AW1317" i="7"/>
  <c r="AW1348" i="7"/>
  <c r="AW1337" i="7"/>
  <c r="AW1325" i="7"/>
  <c r="AW1312" i="7"/>
  <c r="AW1339" i="7"/>
  <c r="AW1323" i="7"/>
  <c r="AW1309" i="7"/>
  <c r="AW1340" i="7"/>
  <c r="AW1327" i="7"/>
  <c r="AW1311" i="7"/>
  <c r="AW1344" i="7"/>
  <c r="AW1330" i="7"/>
  <c r="AW1319" i="7"/>
  <c r="AW1307" i="7"/>
  <c r="AW1342" i="7"/>
  <c r="AW1328" i="7"/>
  <c r="AW1313" i="7"/>
  <c r="AW1349" i="7"/>
  <c r="AW1334" i="7"/>
  <c r="AW1320" i="7"/>
  <c r="AW1304" i="7"/>
  <c r="AW1350" i="7"/>
  <c r="AW1336" i="7"/>
  <c r="AW1322" i="7"/>
  <c r="AW1310" i="7"/>
  <c r="AW1343" i="7"/>
  <c r="AW1329" i="7"/>
  <c r="AW1314" i="7"/>
  <c r="AW1333" i="7"/>
  <c r="AW1315" i="7"/>
  <c r="AN1401" i="7"/>
  <c r="AN1400" i="7"/>
  <c r="AN1399" i="7"/>
  <c r="AN1398" i="7"/>
  <c r="AN1397" i="7"/>
  <c r="AN1396" i="7"/>
  <c r="AN1395" i="7"/>
  <c r="AN1394" i="7"/>
  <c r="AN1393" i="7"/>
  <c r="AN1392" i="7"/>
  <c r="AN1391" i="7"/>
  <c r="AN1390" i="7"/>
  <c r="AN1389" i="7"/>
  <c r="AN1388" i="7"/>
  <c r="AN1387" i="7"/>
  <c r="AN1386" i="7"/>
  <c r="AN1385" i="7"/>
  <c r="AN1384" i="7"/>
  <c r="AN1383" i="7"/>
  <c r="AN1382" i="7"/>
  <c r="AN1381" i="7"/>
  <c r="AN1380" i="7"/>
  <c r="AN1379" i="7"/>
  <c r="AN1378" i="7"/>
  <c r="AN1377" i="7"/>
  <c r="AN1376" i="7"/>
  <c r="AN1375" i="7"/>
  <c r="AN1374" i="7"/>
  <c r="AN1373" i="7"/>
  <c r="AN1372" i="7"/>
  <c r="AN1371" i="7"/>
  <c r="AN1370" i="7"/>
  <c r="AN1369" i="7"/>
  <c r="AN1368" i="7"/>
  <c r="AN1367" i="7"/>
  <c r="AN1366" i="7"/>
  <c r="AN1365" i="7"/>
  <c r="AN1364" i="7"/>
  <c r="AN1363" i="7"/>
  <c r="AN1362" i="7"/>
  <c r="AN1361" i="7"/>
  <c r="AN1360" i="7"/>
  <c r="AN1359" i="7"/>
  <c r="AN1358" i="7"/>
  <c r="AN1357" i="7"/>
  <c r="AN1356" i="7"/>
  <c r="AN1355" i="7"/>
  <c r="AN1354" i="7"/>
  <c r="AN1353" i="7"/>
  <c r="AN1352" i="7"/>
  <c r="AT1401" i="7"/>
  <c r="AT1400" i="7"/>
  <c r="AT1399" i="7"/>
  <c r="AT1398" i="7"/>
  <c r="AT1397" i="7"/>
  <c r="AT1396" i="7"/>
  <c r="AT1395" i="7"/>
  <c r="AT1394" i="7"/>
  <c r="AT1393" i="7"/>
  <c r="AT1392" i="7"/>
  <c r="AT1391" i="7"/>
  <c r="AT1390" i="7"/>
  <c r="AT1389" i="7"/>
  <c r="AT1388" i="7"/>
  <c r="AT1387" i="7"/>
  <c r="AT1386" i="7"/>
  <c r="AT1385" i="7"/>
  <c r="AT1384" i="7"/>
  <c r="AT1383" i="7"/>
  <c r="AT1382" i="7"/>
  <c r="AT1381" i="7"/>
  <c r="AT1380" i="7"/>
  <c r="AT1379" i="7"/>
  <c r="AT1378" i="7"/>
  <c r="AT1377" i="7"/>
  <c r="AT1376" i="7"/>
  <c r="AT1375" i="7"/>
  <c r="AT1374" i="7"/>
  <c r="AT1373" i="7"/>
  <c r="AT1372" i="7"/>
  <c r="AT1371" i="7"/>
  <c r="AT1370" i="7"/>
  <c r="AT1369" i="7"/>
  <c r="AT1368" i="7"/>
  <c r="AT1367" i="7"/>
  <c r="AT1366" i="7"/>
  <c r="AT1365" i="7"/>
  <c r="AT1364" i="7"/>
  <c r="AT1363" i="7"/>
  <c r="AT1362" i="7"/>
  <c r="AT1361" i="7"/>
  <c r="AT1360" i="7"/>
  <c r="AT1359" i="7"/>
  <c r="AT1358" i="7"/>
  <c r="AT1357" i="7"/>
  <c r="AT1356" i="7"/>
  <c r="AT1355" i="7"/>
  <c r="AT1354" i="7"/>
  <c r="AT1353" i="7"/>
  <c r="AT1352" i="7"/>
  <c r="AW1390" i="7"/>
  <c r="AW1376" i="7"/>
  <c r="AW1362" i="7"/>
  <c r="AW1393" i="7"/>
  <c r="AW1378" i="7"/>
  <c r="AW1363" i="7"/>
  <c r="AW1386" i="7"/>
  <c r="AW1368" i="7"/>
  <c r="AW1395" i="7"/>
  <c r="AW1377" i="7"/>
  <c r="AW1359" i="7"/>
  <c r="AW1401" i="7"/>
  <c r="AW1388" i="7"/>
  <c r="AW1375" i="7"/>
  <c r="AW1360" i="7"/>
  <c r="AW1397" i="7"/>
  <c r="AW1373" i="7"/>
  <c r="AW1354" i="7"/>
  <c r="AW1389" i="7"/>
  <c r="AW1374" i="7"/>
  <c r="AW1361" i="7"/>
  <c r="AW1396" i="7"/>
  <c r="AW1382" i="7"/>
  <c r="AW1367" i="7"/>
  <c r="AW1353" i="7"/>
  <c r="AW1399" i="7"/>
  <c r="AW1384" i="7"/>
  <c r="AW1371" i="7"/>
  <c r="AW1356" i="7"/>
  <c r="AW1391" i="7"/>
  <c r="AW1381" i="7"/>
  <c r="AW1366" i="7"/>
  <c r="AW1355" i="7"/>
  <c r="AW1400" i="7"/>
  <c r="AW1385" i="7"/>
  <c r="AW1370" i="7"/>
  <c r="AW1357" i="7"/>
  <c r="AW1394" i="7"/>
  <c r="AW1380" i="7"/>
  <c r="AW1364" i="7"/>
  <c r="AW1392" i="7"/>
  <c r="AW1379" i="7"/>
  <c r="AW1365" i="7"/>
  <c r="AW1398" i="7"/>
  <c r="AW1383" i="7"/>
  <c r="AW1372" i="7"/>
  <c r="AW1358" i="7"/>
  <c r="AW1387" i="7"/>
  <c r="AW1369" i="7"/>
  <c r="AW1352" i="7"/>
  <c r="AN1451" i="7"/>
  <c r="AN1450" i="7"/>
  <c r="AN1449" i="7"/>
  <c r="AN1448" i="7"/>
  <c r="AN1447" i="7"/>
  <c r="AN1446" i="7"/>
  <c r="AN1445" i="7"/>
  <c r="AN1444" i="7"/>
  <c r="AN1443" i="7"/>
  <c r="AN1442" i="7"/>
  <c r="AN1441" i="7"/>
  <c r="AN1440" i="7"/>
  <c r="AN1439" i="7"/>
  <c r="AN1438" i="7"/>
  <c r="AN1437" i="7"/>
  <c r="AN1436" i="7"/>
  <c r="AN1435" i="7"/>
  <c r="AN1434" i="7"/>
  <c r="AN1433" i="7"/>
  <c r="AN1432" i="7"/>
  <c r="AN1431" i="7"/>
  <c r="AN1430" i="7"/>
  <c r="AN1429" i="7"/>
  <c r="AN1428" i="7"/>
  <c r="AN1427" i="7"/>
  <c r="AN1426" i="7"/>
  <c r="AN1425" i="7"/>
  <c r="AN1424" i="7"/>
  <c r="AN1423" i="7"/>
  <c r="AN1422" i="7"/>
  <c r="AN1421" i="7"/>
  <c r="AN1420" i="7"/>
  <c r="AN1419" i="7"/>
  <c r="AN1418" i="7"/>
  <c r="AN1417" i="7"/>
  <c r="AN1416" i="7"/>
  <c r="AN1415" i="7"/>
  <c r="AN1414" i="7"/>
  <c r="AN1413" i="7"/>
  <c r="AN1412" i="7"/>
  <c r="AN1411" i="7"/>
  <c r="AN1410" i="7"/>
  <c r="AN1409" i="7"/>
  <c r="AN1408" i="7"/>
  <c r="AN1407" i="7"/>
  <c r="AN1406" i="7"/>
  <c r="AN1405" i="7"/>
  <c r="AN1404" i="7"/>
  <c r="AN1403" i="7"/>
  <c r="AN1402" i="7"/>
  <c r="AT1451" i="7"/>
  <c r="AT1450" i="7"/>
  <c r="AT1449" i="7"/>
  <c r="AT1448" i="7"/>
  <c r="AT1447" i="7"/>
  <c r="AT1446" i="7"/>
  <c r="AT1445" i="7"/>
  <c r="AT1444" i="7"/>
  <c r="AT1443" i="7"/>
  <c r="AT1442" i="7"/>
  <c r="AT1441" i="7"/>
  <c r="AT1440" i="7"/>
  <c r="AT1439" i="7"/>
  <c r="AT1438" i="7"/>
  <c r="AT1437" i="7"/>
  <c r="AT1436" i="7"/>
  <c r="AT1435" i="7"/>
  <c r="AT1434" i="7"/>
  <c r="AT1433" i="7"/>
  <c r="AT1432" i="7"/>
  <c r="AT1431" i="7"/>
  <c r="AT1430" i="7"/>
  <c r="AT1429" i="7"/>
  <c r="AT1428" i="7"/>
  <c r="AT1427" i="7"/>
  <c r="AT1426" i="7"/>
  <c r="AT1425" i="7"/>
  <c r="AT1424" i="7"/>
  <c r="AT1423" i="7"/>
  <c r="AT1422" i="7"/>
  <c r="AT1421" i="7"/>
  <c r="AT1420" i="7"/>
  <c r="AT1419" i="7"/>
  <c r="AT1418" i="7"/>
  <c r="AT1417" i="7"/>
  <c r="AT1416" i="7"/>
  <c r="AT1415" i="7"/>
  <c r="AT1414" i="7"/>
  <c r="AT1413" i="7"/>
  <c r="AT1412" i="7"/>
  <c r="AT1411" i="7"/>
  <c r="AT1410" i="7"/>
  <c r="AT1409" i="7"/>
  <c r="AT1408" i="7"/>
  <c r="AT1407" i="7"/>
  <c r="AT1406" i="7"/>
  <c r="AT1405" i="7"/>
  <c r="AT1404" i="7"/>
  <c r="AT1403" i="7"/>
  <c r="AT1402" i="7"/>
  <c r="AW1446" i="7"/>
  <c r="AW1432" i="7"/>
  <c r="AW1417" i="7"/>
  <c r="AW1403" i="7"/>
  <c r="AW1451" i="7"/>
  <c r="AW1436" i="7"/>
  <c r="AW1421" i="7"/>
  <c r="AW1408" i="7"/>
  <c r="AW1439" i="7"/>
  <c r="AW1423" i="7"/>
  <c r="AW1402" i="7"/>
  <c r="AW1445" i="7"/>
  <c r="AW1427" i="7"/>
  <c r="AW1411" i="7"/>
  <c r="AW1447" i="7"/>
  <c r="AW1433" i="7"/>
  <c r="AW1416" i="7"/>
  <c r="AW1450" i="7"/>
  <c r="AW1430" i="7"/>
  <c r="AW1413" i="7"/>
  <c r="AW1449" i="7"/>
  <c r="AW1434" i="7"/>
  <c r="AW1418" i="7"/>
  <c r="AW1404" i="7"/>
  <c r="AW1442" i="7"/>
  <c r="AW1431" i="7"/>
  <c r="AW1420" i="7"/>
  <c r="AW1410" i="7"/>
  <c r="AW1443" i="7"/>
  <c r="AW1428" i="7"/>
  <c r="AW1414" i="7"/>
  <c r="AW1437" i="7"/>
  <c r="AW1422" i="7"/>
  <c r="AW1407" i="7"/>
  <c r="AW1444" i="7"/>
  <c r="AW1429" i="7"/>
  <c r="AW1415" i="7"/>
  <c r="AW1438" i="7"/>
  <c r="AW1424" i="7"/>
  <c r="AW1409" i="7"/>
  <c r="AW1448" i="7"/>
  <c r="AW1435" i="7"/>
  <c r="AW1419" i="7"/>
  <c r="AW1406" i="7"/>
  <c r="AW1440" i="7"/>
  <c r="AW1426" i="7"/>
  <c r="AW1412" i="7"/>
  <c r="AW1441" i="7"/>
  <c r="AW1425" i="7"/>
  <c r="AW1405" i="7"/>
  <c r="AN1951" i="7"/>
  <c r="AN1950" i="7"/>
  <c r="AN1949" i="7"/>
  <c r="AN1948" i="7"/>
  <c r="AN1947" i="7"/>
  <c r="AN1946" i="7"/>
  <c r="AN1945" i="7"/>
  <c r="AN1944" i="7"/>
  <c r="AN1943" i="7"/>
  <c r="AN1942" i="7"/>
  <c r="AN1941" i="7"/>
  <c r="AN1940" i="7"/>
  <c r="AN1939" i="7"/>
  <c r="AN1938" i="7"/>
  <c r="AN1937" i="7"/>
  <c r="AN1936" i="7"/>
  <c r="AN1935" i="7"/>
  <c r="AN1934" i="7"/>
  <c r="AN1933" i="7"/>
  <c r="AN1932" i="7"/>
  <c r="AN1931" i="7"/>
  <c r="AN1930" i="7"/>
  <c r="AN1929" i="7"/>
  <c r="AN1928" i="7"/>
  <c r="AN1927" i="7"/>
  <c r="AN1926" i="7"/>
  <c r="AN1925" i="7"/>
  <c r="AN1924" i="7"/>
  <c r="AN1923" i="7"/>
  <c r="AN1922" i="7"/>
  <c r="AN1921" i="7"/>
  <c r="AN1920" i="7"/>
  <c r="AN1919" i="7"/>
  <c r="AN1918" i="7"/>
  <c r="AN1917" i="7"/>
  <c r="AN1916" i="7"/>
  <c r="AN1915" i="7"/>
  <c r="AN1914" i="7"/>
  <c r="AN1913" i="7"/>
  <c r="AN1912" i="7"/>
  <c r="AN1911" i="7"/>
  <c r="AN1910" i="7"/>
  <c r="AN1909" i="7"/>
  <c r="AN1908" i="7"/>
  <c r="AN1907" i="7"/>
  <c r="AN1906" i="7"/>
  <c r="AN1905" i="7"/>
  <c r="AN1904" i="7"/>
  <c r="AN1903" i="7"/>
  <c r="AN1902" i="7"/>
  <c r="AT1951" i="7"/>
  <c r="AT1950" i="7"/>
  <c r="AT1949" i="7"/>
  <c r="AT1948" i="7"/>
  <c r="AT1947" i="7"/>
  <c r="AT1946" i="7"/>
  <c r="AT1945" i="7"/>
  <c r="AT1944" i="7"/>
  <c r="AT1943" i="7"/>
  <c r="AT1942" i="7"/>
  <c r="AT1941" i="7"/>
  <c r="AT1940" i="7"/>
  <c r="AT1939" i="7"/>
  <c r="AT1938" i="7"/>
  <c r="AT1937" i="7"/>
  <c r="AT1936" i="7"/>
  <c r="AT1935" i="7"/>
  <c r="AT1934" i="7"/>
  <c r="AT1933" i="7"/>
  <c r="AT1932" i="7"/>
  <c r="AT1931" i="7"/>
  <c r="AT1930" i="7"/>
  <c r="AT1929" i="7"/>
  <c r="AT1928" i="7"/>
  <c r="AT1927" i="7"/>
  <c r="AT1926" i="7"/>
  <c r="AT1925" i="7"/>
  <c r="AT1924" i="7"/>
  <c r="AT1923" i="7"/>
  <c r="AT1922" i="7"/>
  <c r="AT1921" i="7"/>
  <c r="AT1920" i="7"/>
  <c r="AT1919" i="7"/>
  <c r="AT1918" i="7"/>
  <c r="AT1917" i="7"/>
  <c r="AT1916" i="7"/>
  <c r="AT1915" i="7"/>
  <c r="AT1914" i="7"/>
  <c r="AT1913" i="7"/>
  <c r="AT1912" i="7"/>
  <c r="AT1911" i="7"/>
  <c r="AT1910" i="7"/>
  <c r="AT1909" i="7"/>
  <c r="AT1908" i="7"/>
  <c r="AT1907" i="7"/>
  <c r="AT1906" i="7"/>
  <c r="AT1905" i="7"/>
  <c r="AT1904" i="7"/>
  <c r="AT1903" i="7"/>
  <c r="AT1902" i="7"/>
  <c r="AW1945" i="7"/>
  <c r="AW1929" i="7"/>
  <c r="AW1913" i="7"/>
  <c r="AW1946" i="7"/>
  <c r="AW1932" i="7"/>
  <c r="AW1918" i="7"/>
  <c r="AW1904" i="7"/>
  <c r="AW1951" i="7"/>
  <c r="AW1933" i="7"/>
  <c r="AW1916" i="7"/>
  <c r="AW1942" i="7"/>
  <c r="AW1922" i="7"/>
  <c r="AW1906" i="7"/>
  <c r="AW1944" i="7"/>
  <c r="AW1930" i="7"/>
  <c r="AW1914" i="7"/>
  <c r="AW1943" i="7"/>
  <c r="AW1921" i="7"/>
  <c r="AW1905" i="7"/>
  <c r="AW1950" i="7"/>
  <c r="AW1938" i="7"/>
  <c r="AW1928" i="7"/>
  <c r="AW1915" i="7"/>
  <c r="AW1903" i="7"/>
  <c r="AW1939" i="7"/>
  <c r="AW1924" i="7"/>
  <c r="AW1909" i="7"/>
  <c r="AW1940" i="7"/>
  <c r="AW1927" i="7"/>
  <c r="AW1911" i="7"/>
  <c r="AW1948" i="7"/>
  <c r="AW1936" i="7"/>
  <c r="AW1923" i="7"/>
  <c r="AW1907" i="7"/>
  <c r="AW1941" i="7"/>
  <c r="AW1926" i="7"/>
  <c r="AW1910" i="7"/>
  <c r="AW1937" i="7"/>
  <c r="AW1925" i="7"/>
  <c r="AW1912" i="7"/>
  <c r="AW1949" i="7"/>
  <c r="AW1935" i="7"/>
  <c r="AW1920" i="7"/>
  <c r="AW1908" i="7"/>
  <c r="AW1947" i="7"/>
  <c r="AW1931" i="7"/>
  <c r="AW1917" i="7"/>
  <c r="AW1902" i="7"/>
  <c r="AW1934" i="7"/>
  <c r="AW1919" i="7"/>
  <c r="AN1501" i="7"/>
  <c r="AN1500" i="7"/>
  <c r="AN1499" i="7"/>
  <c r="AN1498" i="7"/>
  <c r="AN1497" i="7"/>
  <c r="AN1496" i="7"/>
  <c r="AN1495" i="7"/>
  <c r="AN1494" i="7"/>
  <c r="AN1493" i="7"/>
  <c r="AN1492" i="7"/>
  <c r="AN1491" i="7"/>
  <c r="AN1490" i="7"/>
  <c r="AN1489" i="7"/>
  <c r="AN1488" i="7"/>
  <c r="AN1487" i="7"/>
  <c r="AN1486" i="7"/>
  <c r="AN1485" i="7"/>
  <c r="AN1484" i="7"/>
  <c r="AN1483" i="7"/>
  <c r="AN1482" i="7"/>
  <c r="AN1481" i="7"/>
  <c r="AN1480" i="7"/>
  <c r="AN1479" i="7"/>
  <c r="AN1478" i="7"/>
  <c r="AN1477" i="7"/>
  <c r="AN1476" i="7"/>
  <c r="AN1475" i="7"/>
  <c r="AN1474" i="7"/>
  <c r="AN1473" i="7"/>
  <c r="AN1472" i="7"/>
  <c r="AN1471" i="7"/>
  <c r="AN1470" i="7"/>
  <c r="AN1469" i="7"/>
  <c r="AN1468" i="7"/>
  <c r="AN1467" i="7"/>
  <c r="AN1466" i="7"/>
  <c r="AN1465" i="7"/>
  <c r="AN1464" i="7"/>
  <c r="AN1463" i="7"/>
  <c r="AN1462" i="7"/>
  <c r="AN1461" i="7"/>
  <c r="AN1460" i="7"/>
  <c r="AN1459" i="7"/>
  <c r="AN1458" i="7"/>
  <c r="AN1457" i="7"/>
  <c r="AN1456" i="7"/>
  <c r="AN1455" i="7"/>
  <c r="AN1454" i="7"/>
  <c r="AN1453" i="7"/>
  <c r="AN1452" i="7"/>
  <c r="AT1501" i="7"/>
  <c r="AT1500" i="7"/>
  <c r="AT1499" i="7"/>
  <c r="AT1498" i="7"/>
  <c r="AT1497" i="7"/>
  <c r="AT1496" i="7"/>
  <c r="AT1495" i="7"/>
  <c r="AT1494" i="7"/>
  <c r="AT1493" i="7"/>
  <c r="AT1492" i="7"/>
  <c r="AT1491" i="7"/>
  <c r="AT1490" i="7"/>
  <c r="AT1489" i="7"/>
  <c r="AT1488" i="7"/>
  <c r="AT1487" i="7"/>
  <c r="AT1486" i="7"/>
  <c r="AT1485" i="7"/>
  <c r="AT1484" i="7"/>
  <c r="AT1483" i="7"/>
  <c r="AT1482" i="7"/>
  <c r="AT1481" i="7"/>
  <c r="AT1480" i="7"/>
  <c r="AT1479" i="7"/>
  <c r="AT1478" i="7"/>
  <c r="AT1477" i="7"/>
  <c r="AT1476" i="7"/>
  <c r="AT1475" i="7"/>
  <c r="AT1474" i="7"/>
  <c r="AT1473" i="7"/>
  <c r="AT1472" i="7"/>
  <c r="AT1471" i="7"/>
  <c r="AT1470" i="7"/>
  <c r="AT1469" i="7"/>
  <c r="AT1468" i="7"/>
  <c r="AT1467" i="7"/>
  <c r="AT1466" i="7"/>
  <c r="AT1465" i="7"/>
  <c r="AT1464" i="7"/>
  <c r="AT1463" i="7"/>
  <c r="AT1462" i="7"/>
  <c r="AT1461" i="7"/>
  <c r="AT1460" i="7"/>
  <c r="AT1459" i="7"/>
  <c r="AT1458" i="7"/>
  <c r="AT1457" i="7"/>
  <c r="AT1456" i="7"/>
  <c r="AT1455" i="7"/>
  <c r="AT1454" i="7"/>
  <c r="AT1453" i="7"/>
  <c r="AT1452" i="7"/>
  <c r="AW1492" i="7"/>
  <c r="AW1478" i="7"/>
  <c r="AW1463" i="7"/>
  <c r="AW1491" i="7"/>
  <c r="AW1476" i="7"/>
  <c r="AW1465" i="7"/>
  <c r="AW1490" i="7"/>
  <c r="AW1471" i="7"/>
  <c r="AW1456" i="7"/>
  <c r="AW1499" i="7"/>
  <c r="AW1483" i="7"/>
  <c r="AW1464" i="7"/>
  <c r="AW1493" i="7"/>
  <c r="AW1479" i="7"/>
  <c r="AW1462" i="7"/>
  <c r="AW1500" i="7"/>
  <c r="AW1485" i="7"/>
  <c r="AW1468" i="7"/>
  <c r="AW1501" i="7"/>
  <c r="AW1489" i="7"/>
  <c r="AW1477" i="7"/>
  <c r="AW1461" i="7"/>
  <c r="AW1495" i="7"/>
  <c r="AW1480" i="7"/>
  <c r="AW1469" i="7"/>
  <c r="AW1455" i="7"/>
  <c r="AW1488" i="7"/>
  <c r="AW1473" i="7"/>
  <c r="AW1458" i="7"/>
  <c r="AW1496" i="7"/>
  <c r="AW1481" i="7"/>
  <c r="AW1466" i="7"/>
  <c r="AW1452" i="7"/>
  <c r="AW1487" i="7"/>
  <c r="AW1472" i="7"/>
  <c r="AW1459" i="7"/>
  <c r="AW1497" i="7"/>
  <c r="AW1482" i="7"/>
  <c r="AW1467" i="7"/>
  <c r="AW1453" i="7"/>
  <c r="AW1486" i="7"/>
  <c r="AW1475" i="7"/>
  <c r="AW1460" i="7"/>
  <c r="AW1498" i="7"/>
  <c r="AW1484" i="7"/>
  <c r="AW1470" i="7"/>
  <c r="AW1454" i="7"/>
  <c r="AW1494" i="7"/>
  <c r="AW1474" i="7"/>
  <c r="AW1457" i="7"/>
  <c r="AN1551" i="7"/>
  <c r="AN1550" i="7"/>
  <c r="AN1549" i="7"/>
  <c r="AN1548" i="7"/>
  <c r="AN1547" i="7"/>
  <c r="AN1546" i="7"/>
  <c r="AN1545" i="7"/>
  <c r="AN1544" i="7"/>
  <c r="AN1543" i="7"/>
  <c r="AN1542" i="7"/>
  <c r="AN1541" i="7"/>
  <c r="AN1540" i="7"/>
  <c r="AN1539" i="7"/>
  <c r="AN1538" i="7"/>
  <c r="AN1537" i="7"/>
  <c r="AN1536" i="7"/>
  <c r="AN1535" i="7"/>
  <c r="AN1534" i="7"/>
  <c r="AN1533" i="7"/>
  <c r="AN1532" i="7"/>
  <c r="AN1531" i="7"/>
  <c r="AN1530" i="7"/>
  <c r="AN1529" i="7"/>
  <c r="AN1528" i="7"/>
  <c r="AN1527" i="7"/>
  <c r="AN1526" i="7"/>
  <c r="AN1525" i="7"/>
  <c r="AN1524" i="7"/>
  <c r="AN1523" i="7"/>
  <c r="AN1522" i="7"/>
  <c r="AN1521" i="7"/>
  <c r="AN1520" i="7"/>
  <c r="AN1519" i="7"/>
  <c r="AN1518" i="7"/>
  <c r="AN1517" i="7"/>
  <c r="AN1516" i="7"/>
  <c r="AN1515" i="7"/>
  <c r="AN1514" i="7"/>
  <c r="AN1513" i="7"/>
  <c r="AN1512" i="7"/>
  <c r="AN1511" i="7"/>
  <c r="AN1510" i="7"/>
  <c r="AN1509" i="7"/>
  <c r="AN1508" i="7"/>
  <c r="AN1507" i="7"/>
  <c r="AN1506" i="7"/>
  <c r="AN1505" i="7"/>
  <c r="AN1504" i="7"/>
  <c r="AN1503" i="7"/>
  <c r="AN1502" i="7"/>
  <c r="AT1551" i="7"/>
  <c r="AT1550" i="7"/>
  <c r="AT1549" i="7"/>
  <c r="AT1548" i="7"/>
  <c r="AT1547" i="7"/>
  <c r="AT1546" i="7"/>
  <c r="AT1545" i="7"/>
  <c r="AT1544" i="7"/>
  <c r="AT1543" i="7"/>
  <c r="AT1542" i="7"/>
  <c r="AT1541" i="7"/>
  <c r="AT1540" i="7"/>
  <c r="AT1539" i="7"/>
  <c r="AT1538" i="7"/>
  <c r="AT1537" i="7"/>
  <c r="AT1536" i="7"/>
  <c r="AT1535" i="7"/>
  <c r="AT1534" i="7"/>
  <c r="AT1533" i="7"/>
  <c r="AT1532" i="7"/>
  <c r="AT1531" i="7"/>
  <c r="AT1530" i="7"/>
  <c r="AT1529" i="7"/>
  <c r="AT1528" i="7"/>
  <c r="AT1527" i="7"/>
  <c r="AT1526" i="7"/>
  <c r="AT1525" i="7"/>
  <c r="AT1524" i="7"/>
  <c r="AT1523" i="7"/>
  <c r="AT1522" i="7"/>
  <c r="AT1521" i="7"/>
  <c r="AT1520" i="7"/>
  <c r="AT1519" i="7"/>
  <c r="AT1518" i="7"/>
  <c r="AT1517" i="7"/>
  <c r="AT1516" i="7"/>
  <c r="AT1515" i="7"/>
  <c r="AT1514" i="7"/>
  <c r="AT1513" i="7"/>
  <c r="AT1512" i="7"/>
  <c r="AT1511" i="7"/>
  <c r="AT1510" i="7"/>
  <c r="AT1509" i="7"/>
  <c r="AT1508" i="7"/>
  <c r="AT1507" i="7"/>
  <c r="AT1506" i="7"/>
  <c r="AT1505" i="7"/>
  <c r="AT1504" i="7"/>
  <c r="AT1503" i="7"/>
  <c r="AT1502" i="7"/>
  <c r="AW1538" i="7"/>
  <c r="AW1523" i="7"/>
  <c r="AW1508" i="7"/>
  <c r="AW1547" i="7"/>
  <c r="AW1535" i="7"/>
  <c r="AW1521" i="7"/>
  <c r="AW1505" i="7"/>
  <c r="AW1544" i="7"/>
  <c r="AW1528" i="7"/>
  <c r="AW1509" i="7"/>
  <c r="AW1551" i="7"/>
  <c r="AW1532" i="7"/>
  <c r="AW1515" i="7"/>
  <c r="AW1537" i="7"/>
  <c r="AW1522" i="7"/>
  <c r="AW1507" i="7"/>
  <c r="AW1536" i="7"/>
  <c r="AW1517" i="7"/>
  <c r="AW1549" i="7"/>
  <c r="AW1540" i="7"/>
  <c r="AW1527" i="7"/>
  <c r="AW1514" i="7"/>
  <c r="AW1542" i="7"/>
  <c r="AW1526" i="7"/>
  <c r="AW1510" i="7"/>
  <c r="AW1548" i="7"/>
  <c r="AW1533" i="7"/>
  <c r="AW1520" i="7"/>
  <c r="AW1503" i="7"/>
  <c r="AW1543" i="7"/>
  <c r="AW1531" i="7"/>
  <c r="AW1518" i="7"/>
  <c r="AW1506" i="7"/>
  <c r="AW1550" i="7"/>
  <c r="AW1534" i="7"/>
  <c r="AW1519" i="7"/>
  <c r="AW1504" i="7"/>
  <c r="AW1541" i="7"/>
  <c r="AW1525" i="7"/>
  <c r="AW1511" i="7"/>
  <c r="AW1545" i="7"/>
  <c r="AW1530" i="7"/>
  <c r="AW1516" i="7"/>
  <c r="AW1502" i="7"/>
  <c r="AW1539" i="7"/>
  <c r="AW1524" i="7"/>
  <c r="AW1512" i="7"/>
  <c r="AW1546" i="7"/>
  <c r="AW1529" i="7"/>
  <c r="AW1513" i="7"/>
  <c r="AN1851" i="7"/>
  <c r="AN1850" i="7"/>
  <c r="AN1849" i="7"/>
  <c r="AN1848" i="7"/>
  <c r="AN1847" i="7"/>
  <c r="AN1846" i="7"/>
  <c r="AN1845" i="7"/>
  <c r="AN1844" i="7"/>
  <c r="AN1843" i="7"/>
  <c r="AN1842" i="7"/>
  <c r="AN1841" i="7"/>
  <c r="AN1840" i="7"/>
  <c r="AN1839" i="7"/>
  <c r="AN1838" i="7"/>
  <c r="AN1837" i="7"/>
  <c r="AN1836" i="7"/>
  <c r="AN1835" i="7"/>
  <c r="AN1834" i="7"/>
  <c r="AN1833" i="7"/>
  <c r="AN1832" i="7"/>
  <c r="AN1831" i="7"/>
  <c r="AN1830" i="7"/>
  <c r="AN1829" i="7"/>
  <c r="AN1828" i="7"/>
  <c r="AN1827" i="7"/>
  <c r="AN1826" i="7"/>
  <c r="AN1825" i="7"/>
  <c r="AN1824" i="7"/>
  <c r="AN1823" i="7"/>
  <c r="AN1822" i="7"/>
  <c r="AN1821" i="7"/>
  <c r="AN1820" i="7"/>
  <c r="AN1819" i="7"/>
  <c r="AN1818" i="7"/>
  <c r="AN1817" i="7"/>
  <c r="AN1816" i="7"/>
  <c r="AN1815" i="7"/>
  <c r="AN1814" i="7"/>
  <c r="AN1813" i="7"/>
  <c r="AN1812" i="7"/>
  <c r="AN1811" i="7"/>
  <c r="AN1810" i="7"/>
  <c r="AN1809" i="7"/>
  <c r="AN1808" i="7"/>
  <c r="AN1807" i="7"/>
  <c r="AN1806" i="7"/>
  <c r="AN1805" i="7"/>
  <c r="AN1804" i="7"/>
  <c r="AN1803" i="7"/>
  <c r="AN1802" i="7"/>
  <c r="AT1851" i="7"/>
  <c r="AT1850" i="7"/>
  <c r="AT1849" i="7"/>
  <c r="AT1848" i="7"/>
  <c r="AT1847" i="7"/>
  <c r="AT1846" i="7"/>
  <c r="AT1845" i="7"/>
  <c r="AT1844" i="7"/>
  <c r="AT1843" i="7"/>
  <c r="AT1842" i="7"/>
  <c r="AT1841" i="7"/>
  <c r="AT1840" i="7"/>
  <c r="AT1839" i="7"/>
  <c r="AT1838" i="7"/>
  <c r="AT1837" i="7"/>
  <c r="AT1836" i="7"/>
  <c r="AT1835" i="7"/>
  <c r="AT1834" i="7"/>
  <c r="AT1833" i="7"/>
  <c r="AT1832" i="7"/>
  <c r="AT1831" i="7"/>
  <c r="AT1830" i="7"/>
  <c r="AT1829" i="7"/>
  <c r="AT1828" i="7"/>
  <c r="AT1827" i="7"/>
  <c r="AT1826" i="7"/>
  <c r="AT1825" i="7"/>
  <c r="AT1824" i="7"/>
  <c r="AT1823" i="7"/>
  <c r="AT1822" i="7"/>
  <c r="AT1821" i="7"/>
  <c r="AT1820" i="7"/>
  <c r="AT1819" i="7"/>
  <c r="AT1818" i="7"/>
  <c r="AT1817" i="7"/>
  <c r="AT1816" i="7"/>
  <c r="AT1815" i="7"/>
  <c r="AT1814" i="7"/>
  <c r="AT1813" i="7"/>
  <c r="AT1812" i="7"/>
  <c r="AT1811" i="7"/>
  <c r="AT1810" i="7"/>
  <c r="AT1809" i="7"/>
  <c r="AT1808" i="7"/>
  <c r="AT1807" i="7"/>
  <c r="AT1806" i="7"/>
  <c r="AT1805" i="7"/>
  <c r="AT1804" i="7"/>
  <c r="AT1803" i="7"/>
  <c r="AT1802" i="7"/>
  <c r="AW1838" i="7"/>
  <c r="AW1823" i="7"/>
  <c r="AW1806" i="7"/>
  <c r="AW1844" i="7"/>
  <c r="AW1831" i="7"/>
  <c r="AW1817" i="7"/>
  <c r="AW1802" i="7"/>
  <c r="AW1845" i="7"/>
  <c r="AW1828" i="7"/>
  <c r="AW1814" i="7"/>
  <c r="AW1851" i="7"/>
  <c r="AW1833" i="7"/>
  <c r="AW1816" i="7"/>
  <c r="AW1839" i="7"/>
  <c r="AW1822" i="7"/>
  <c r="AW1807" i="7"/>
  <c r="AW1850" i="7"/>
  <c r="AW1832" i="7"/>
  <c r="AW1815" i="7"/>
  <c r="AW1837" i="7"/>
  <c r="AW1824" i="7"/>
  <c r="AW1809" i="7"/>
  <c r="AW1843" i="7"/>
  <c r="AW1830" i="7"/>
  <c r="AW1818" i="7"/>
  <c r="AW1808" i="7"/>
  <c r="AW1848" i="7"/>
  <c r="AW1835" i="7"/>
  <c r="AW1820" i="7"/>
  <c r="AW1803" i="7"/>
  <c r="AW1840" i="7"/>
  <c r="AW1825" i="7"/>
  <c r="AW1810" i="7"/>
  <c r="AW1849" i="7"/>
  <c r="AW1836" i="7"/>
  <c r="AW1821" i="7"/>
  <c r="AW1804" i="7"/>
  <c r="AW1841" i="7"/>
  <c r="AW1826" i="7"/>
  <c r="AW1811" i="7"/>
  <c r="AW1842" i="7"/>
  <c r="AW1827" i="7"/>
  <c r="AW1813" i="7"/>
  <c r="AW1847" i="7"/>
  <c r="AW1834" i="7"/>
  <c r="AW1819" i="7"/>
  <c r="AW1805" i="7"/>
  <c r="AW1846" i="7"/>
  <c r="AW1829" i="7"/>
  <c r="AW1812" i="7"/>
  <c r="AN1901" i="7"/>
  <c r="AN1900" i="7"/>
  <c r="AN1899" i="7"/>
  <c r="AN1898" i="7"/>
  <c r="AN1897" i="7"/>
  <c r="AN1896" i="7"/>
  <c r="AN1895" i="7"/>
  <c r="AN1894" i="7"/>
  <c r="AN1893" i="7"/>
  <c r="AN1892" i="7"/>
  <c r="AN1891" i="7"/>
  <c r="AN1890" i="7"/>
  <c r="AN1889" i="7"/>
  <c r="AN1888" i="7"/>
  <c r="AN1887" i="7"/>
  <c r="AN1886" i="7"/>
  <c r="AN1885" i="7"/>
  <c r="AN1884" i="7"/>
  <c r="AN1883" i="7"/>
  <c r="AN1882" i="7"/>
  <c r="AN1881" i="7"/>
  <c r="AN1880" i="7"/>
  <c r="AN1879" i="7"/>
  <c r="AN1878" i="7"/>
  <c r="AN1877" i="7"/>
  <c r="AN1876" i="7"/>
  <c r="AN1875" i="7"/>
  <c r="AN1874" i="7"/>
  <c r="AN1873" i="7"/>
  <c r="AN1872" i="7"/>
  <c r="AN1871" i="7"/>
  <c r="AN1870" i="7"/>
  <c r="AN1869" i="7"/>
  <c r="AN1868" i="7"/>
  <c r="AN1867" i="7"/>
  <c r="AN1866" i="7"/>
  <c r="AN1865" i="7"/>
  <c r="AN1864" i="7"/>
  <c r="AN1863" i="7"/>
  <c r="AN1862" i="7"/>
  <c r="AN1861" i="7"/>
  <c r="AN1860" i="7"/>
  <c r="AN1859" i="7"/>
  <c r="AN1858" i="7"/>
  <c r="AN1857" i="7"/>
  <c r="AN1856" i="7"/>
  <c r="AN1855" i="7"/>
  <c r="AN1854" i="7"/>
  <c r="AN1853" i="7"/>
  <c r="AN1852" i="7"/>
  <c r="AT1901" i="7"/>
  <c r="AT1900" i="7"/>
  <c r="AT1899" i="7"/>
  <c r="AT1898" i="7"/>
  <c r="AT1897" i="7"/>
  <c r="AT1896" i="7"/>
  <c r="AT1895" i="7"/>
  <c r="AT1894" i="7"/>
  <c r="AT1893" i="7"/>
  <c r="AT1892" i="7"/>
  <c r="AT1891" i="7"/>
  <c r="AT1890" i="7"/>
  <c r="AT1889" i="7"/>
  <c r="AT1888" i="7"/>
  <c r="AT1887" i="7"/>
  <c r="AT1886" i="7"/>
  <c r="AT1885" i="7"/>
  <c r="AT1884" i="7"/>
  <c r="AT1883" i="7"/>
  <c r="AT1882" i="7"/>
  <c r="AT1881" i="7"/>
  <c r="AT1880" i="7"/>
  <c r="AT1879" i="7"/>
  <c r="AT1878" i="7"/>
  <c r="AT1877" i="7"/>
  <c r="AT1876" i="7"/>
  <c r="AT1875" i="7"/>
  <c r="AT1874" i="7"/>
  <c r="AT1873" i="7"/>
  <c r="AT1872" i="7"/>
  <c r="AT1871" i="7"/>
  <c r="AT1870" i="7"/>
  <c r="AT1869" i="7"/>
  <c r="AT1868" i="7"/>
  <c r="AT1867" i="7"/>
  <c r="AT1866" i="7"/>
  <c r="AT1865" i="7"/>
  <c r="AT1864" i="7"/>
  <c r="AT1863" i="7"/>
  <c r="AT1862" i="7"/>
  <c r="AT1861" i="7"/>
  <c r="AT1860" i="7"/>
  <c r="AT1859" i="7"/>
  <c r="AT1858" i="7"/>
  <c r="AT1857" i="7"/>
  <c r="AT1856" i="7"/>
  <c r="AT1855" i="7"/>
  <c r="AT1854" i="7"/>
  <c r="AT1853" i="7"/>
  <c r="AT1852" i="7"/>
  <c r="AW1899" i="7"/>
  <c r="AW1884" i="7"/>
  <c r="AW1871" i="7"/>
  <c r="AW1854" i="7"/>
  <c r="AW1889" i="7"/>
  <c r="AW1874" i="7"/>
  <c r="AW1859" i="7"/>
  <c r="AW1900" i="7"/>
  <c r="AW1883" i="7"/>
  <c r="AW1863" i="7"/>
  <c r="AW1888" i="7"/>
  <c r="AW1873" i="7"/>
  <c r="AW1898" i="7"/>
  <c r="AW1886" i="7"/>
  <c r="AW1870" i="7"/>
  <c r="AW1853" i="7"/>
  <c r="AW1887" i="7"/>
  <c r="AW1872" i="7"/>
  <c r="AW1891" i="7"/>
  <c r="AW1879" i="7"/>
  <c r="AW1866" i="7"/>
  <c r="AW1852" i="7"/>
  <c r="AW1892" i="7"/>
  <c r="AW1876" i="7"/>
  <c r="AW1865" i="7"/>
  <c r="AW1858" i="7"/>
  <c r="AW1894" i="7"/>
  <c r="AW1878" i="7"/>
  <c r="AW1862" i="7"/>
  <c r="AW1893" i="7"/>
  <c r="AW1881" i="7"/>
  <c r="AW1867" i="7"/>
  <c r="AW1855" i="7"/>
  <c r="AW1895" i="7"/>
  <c r="AW1877" i="7"/>
  <c r="AW1861" i="7"/>
  <c r="AW1897" i="7"/>
  <c r="AW1882" i="7"/>
  <c r="AW1869" i="7"/>
  <c r="AW1857" i="7"/>
  <c r="AW1896" i="7"/>
  <c r="AW1880" i="7"/>
  <c r="AW1868" i="7"/>
  <c r="AW1856" i="7"/>
  <c r="AW1890" i="7"/>
  <c r="AW1875" i="7"/>
  <c r="AW1860" i="7"/>
  <c r="AW1901" i="7"/>
  <c r="AW1885" i="7"/>
  <c r="AW1864" i="7"/>
  <c r="AN2001" i="7"/>
  <c r="AN2000" i="7"/>
  <c r="AN1999" i="7"/>
  <c r="AN1998" i="7"/>
  <c r="AN1997" i="7"/>
  <c r="AN1996" i="7"/>
  <c r="AN1995" i="7"/>
  <c r="AN1994" i="7"/>
  <c r="AN1993" i="7"/>
  <c r="AN1992" i="7"/>
  <c r="AN1991" i="7"/>
  <c r="AN1990" i="7"/>
  <c r="AN1989" i="7"/>
  <c r="AN1988" i="7"/>
  <c r="AN1987" i="7"/>
  <c r="AN1986" i="7"/>
  <c r="AN1985" i="7"/>
  <c r="AN1984" i="7"/>
  <c r="AN1983" i="7"/>
  <c r="AN1982" i="7"/>
  <c r="AN1981" i="7"/>
  <c r="AN1980" i="7"/>
  <c r="AN1979" i="7"/>
  <c r="AN1978" i="7"/>
  <c r="AN1977" i="7"/>
  <c r="AN1976" i="7"/>
  <c r="AN1975" i="7"/>
  <c r="AN1974" i="7"/>
  <c r="AN1973" i="7"/>
  <c r="AN1972" i="7"/>
  <c r="AN1971" i="7"/>
  <c r="AN1970" i="7"/>
  <c r="AN1969" i="7"/>
  <c r="AN1968" i="7"/>
  <c r="AN1967" i="7"/>
  <c r="AN1966" i="7"/>
  <c r="AN1965" i="7"/>
  <c r="AN1964" i="7"/>
  <c r="AN1963" i="7"/>
  <c r="AN1962" i="7"/>
  <c r="AN1961" i="7"/>
  <c r="AN1960" i="7"/>
  <c r="AN1959" i="7"/>
  <c r="AN1958" i="7"/>
  <c r="AN1957" i="7"/>
  <c r="AN1956" i="7"/>
  <c r="AN1955" i="7"/>
  <c r="AN1954" i="7"/>
  <c r="AN1953" i="7"/>
  <c r="AN1952" i="7"/>
  <c r="AT2001" i="7"/>
  <c r="AT2000" i="7"/>
  <c r="AT1999" i="7"/>
  <c r="AT1998" i="7"/>
  <c r="AT1997" i="7"/>
  <c r="AT1996" i="7"/>
  <c r="AT1995" i="7"/>
  <c r="AT1994" i="7"/>
  <c r="AT1993" i="7"/>
  <c r="AT1992" i="7"/>
  <c r="AT1991" i="7"/>
  <c r="AT1990" i="7"/>
  <c r="AT1989" i="7"/>
  <c r="AT1988" i="7"/>
  <c r="AT1987" i="7"/>
  <c r="AT1986" i="7"/>
  <c r="AT1985" i="7"/>
  <c r="AT1984" i="7"/>
  <c r="AT1983" i="7"/>
  <c r="AT1982" i="7"/>
  <c r="AT1981" i="7"/>
  <c r="AT1980" i="7"/>
  <c r="AT1979" i="7"/>
  <c r="AT1978" i="7"/>
  <c r="AT1977" i="7"/>
  <c r="AT1976" i="7"/>
  <c r="AT1975" i="7"/>
  <c r="AT1974" i="7"/>
  <c r="AT1973" i="7"/>
  <c r="AT1972" i="7"/>
  <c r="AT1971" i="7"/>
  <c r="AT1970" i="7"/>
  <c r="AT1969" i="7"/>
  <c r="AT1968" i="7"/>
  <c r="AT1967" i="7"/>
  <c r="AT1966" i="7"/>
  <c r="AT1965" i="7"/>
  <c r="AT1964" i="7"/>
  <c r="AT1963" i="7"/>
  <c r="AT1962" i="7"/>
  <c r="AT1961" i="7"/>
  <c r="AT1960" i="7"/>
  <c r="AT1959" i="7"/>
  <c r="AT1958" i="7"/>
  <c r="AT1957" i="7"/>
  <c r="AT1956" i="7"/>
  <c r="AT1955" i="7"/>
  <c r="AT1954" i="7"/>
  <c r="AT1953" i="7"/>
  <c r="AT1952" i="7"/>
  <c r="AW2000" i="7"/>
  <c r="AW1986" i="7"/>
  <c r="AW1972" i="7"/>
  <c r="AW1958" i="7"/>
  <c r="AW2001" i="7"/>
  <c r="AW1987" i="7"/>
  <c r="AW1973" i="7"/>
  <c r="AW1961" i="7"/>
  <c r="AW1984" i="7"/>
  <c r="AW1968" i="7"/>
  <c r="AW1993" i="7"/>
  <c r="AW1975" i="7"/>
  <c r="AW1959" i="7"/>
  <c r="AW1999" i="7"/>
  <c r="AW1985" i="7"/>
  <c r="AW1971" i="7"/>
  <c r="AW1957" i="7"/>
  <c r="AW1994" i="7"/>
  <c r="AW1976" i="7"/>
  <c r="AW1960" i="7"/>
  <c r="AW1996" i="7"/>
  <c r="AW1980" i="7"/>
  <c r="AW1965" i="7"/>
  <c r="AW1995" i="7"/>
  <c r="AW1981" i="7"/>
  <c r="AW1966" i="7"/>
  <c r="AW1954" i="7"/>
  <c r="AW1997" i="7"/>
  <c r="AW1982" i="7"/>
  <c r="AW1967" i="7"/>
  <c r="AW1955" i="7"/>
  <c r="AW1989" i="7"/>
  <c r="AW1974" i="7"/>
  <c r="AW1962" i="7"/>
  <c r="AW1990" i="7"/>
  <c r="AW1979" i="7"/>
  <c r="AW1956" i="7"/>
  <c r="AW1998" i="7"/>
  <c r="AW1983" i="7"/>
  <c r="AW1970" i="7"/>
  <c r="AW1952" i="7"/>
  <c r="AW1992" i="7"/>
  <c r="AW1978" i="7"/>
  <c r="AW1964" i="7"/>
  <c r="AW1991" i="7"/>
  <c r="AW1977" i="7"/>
  <c r="AW1963" i="7"/>
  <c r="AW1988" i="7"/>
  <c r="AW1969" i="7"/>
  <c r="AW1953" i="7"/>
  <c r="AN2051" i="7"/>
  <c r="AN2050" i="7"/>
  <c r="AN2049" i="7"/>
  <c r="AN2048" i="7"/>
  <c r="AN2047" i="7"/>
  <c r="AN2046" i="7"/>
  <c r="AN2045" i="7"/>
  <c r="AN2044" i="7"/>
  <c r="AN2043" i="7"/>
  <c r="AN2042" i="7"/>
  <c r="AN2041" i="7"/>
  <c r="AN2040" i="7"/>
  <c r="AN2039" i="7"/>
  <c r="AN2038" i="7"/>
  <c r="AN2037" i="7"/>
  <c r="AN2036" i="7"/>
  <c r="AN2035" i="7"/>
  <c r="AN2034" i="7"/>
  <c r="AN2033" i="7"/>
  <c r="AN2032" i="7"/>
  <c r="AN2031" i="7"/>
  <c r="AN2030" i="7"/>
  <c r="AN2029" i="7"/>
  <c r="AN2028" i="7"/>
  <c r="AN2027" i="7"/>
  <c r="AN2026" i="7"/>
  <c r="AN2025" i="7"/>
  <c r="AN2024" i="7"/>
  <c r="AN2023" i="7"/>
  <c r="AN2022" i="7"/>
  <c r="AN2021" i="7"/>
  <c r="AN2020" i="7"/>
  <c r="AN2019" i="7"/>
  <c r="AN2018" i="7"/>
  <c r="AN2017" i="7"/>
  <c r="AN2016" i="7"/>
  <c r="AN2015" i="7"/>
  <c r="AN2014" i="7"/>
  <c r="AN2013" i="7"/>
  <c r="AN2012" i="7"/>
  <c r="AN2011" i="7"/>
  <c r="AN2010" i="7"/>
  <c r="AN2009" i="7"/>
  <c r="AN2008" i="7"/>
  <c r="AN2007" i="7"/>
  <c r="AN2006" i="7"/>
  <c r="AN2005" i="7"/>
  <c r="AN2004" i="7"/>
  <c r="AN2003" i="7"/>
  <c r="AN2002" i="7"/>
  <c r="AT2051" i="7"/>
  <c r="AT2050" i="7"/>
  <c r="AT2049" i="7"/>
  <c r="AT2048" i="7"/>
  <c r="AT2047" i="7"/>
  <c r="AT2046" i="7"/>
  <c r="AT2045" i="7"/>
  <c r="AT2044" i="7"/>
  <c r="AT2043" i="7"/>
  <c r="AT2042" i="7"/>
  <c r="AT2041" i="7"/>
  <c r="AT2040" i="7"/>
  <c r="AT2039" i="7"/>
  <c r="AT2038" i="7"/>
  <c r="AT2037" i="7"/>
  <c r="AT2036" i="7"/>
  <c r="AT2035" i="7"/>
  <c r="AT2034" i="7"/>
  <c r="AT2033" i="7"/>
  <c r="AT2032" i="7"/>
  <c r="AT2031" i="7"/>
  <c r="AT2030" i="7"/>
  <c r="AT2029" i="7"/>
  <c r="AT2028" i="7"/>
  <c r="AT2027" i="7"/>
  <c r="AT2026" i="7"/>
  <c r="AT2025" i="7"/>
  <c r="AT2024" i="7"/>
  <c r="AT2023" i="7"/>
  <c r="AT2022" i="7"/>
  <c r="AT2021" i="7"/>
  <c r="AT2020" i="7"/>
  <c r="AT2019" i="7"/>
  <c r="AT2018" i="7"/>
  <c r="AT2017" i="7"/>
  <c r="AT2016" i="7"/>
  <c r="AT2015" i="7"/>
  <c r="AT2014" i="7"/>
  <c r="AT2013" i="7"/>
  <c r="AT2012" i="7"/>
  <c r="AT2011" i="7"/>
  <c r="AT2010" i="7"/>
  <c r="AT2009" i="7"/>
  <c r="AT2008" i="7"/>
  <c r="AT2007" i="7"/>
  <c r="AT2006" i="7"/>
  <c r="AT2005" i="7"/>
  <c r="AT2004" i="7"/>
  <c r="AT2003" i="7"/>
  <c r="AT2002" i="7"/>
  <c r="AW2046" i="7"/>
  <c r="AW2031" i="7"/>
  <c r="AW2015" i="7"/>
  <c r="AW2045" i="7"/>
  <c r="AW2030" i="7"/>
  <c r="AW2014" i="7"/>
  <c r="AW2039" i="7"/>
  <c r="AW2020" i="7"/>
  <c r="AW2002" i="7"/>
  <c r="AW2043" i="7"/>
  <c r="AW2026" i="7"/>
  <c r="AW2011" i="7"/>
  <c r="AW2047" i="7"/>
  <c r="AW2032" i="7"/>
  <c r="AW2016" i="7"/>
  <c r="AW2044" i="7"/>
  <c r="AW2027" i="7"/>
  <c r="AW2012" i="7"/>
  <c r="AW2038" i="7"/>
  <c r="AW2025" i="7"/>
  <c r="AW2009" i="7"/>
  <c r="AW2040" i="7"/>
  <c r="AW2028" i="7"/>
  <c r="AW2017" i="7"/>
  <c r="AW2005" i="7"/>
  <c r="AW2050" i="7"/>
  <c r="AW2035" i="7"/>
  <c r="AW2023" i="7"/>
  <c r="AW2010" i="7"/>
  <c r="AW2049" i="7"/>
  <c r="AW2034" i="7"/>
  <c r="AW2018" i="7"/>
  <c r="AW2003" i="7"/>
  <c r="AW2048" i="7"/>
  <c r="AW2033" i="7"/>
  <c r="AW2019" i="7"/>
  <c r="AW2004" i="7"/>
  <c r="AW2042" i="7"/>
  <c r="AW2029" i="7"/>
  <c r="AW2013" i="7"/>
  <c r="AW2036" i="7"/>
  <c r="AW2021" i="7"/>
  <c r="AW2007" i="7"/>
  <c r="AW2051" i="7"/>
  <c r="AW2037" i="7"/>
  <c r="AW2022" i="7"/>
  <c r="AW2008" i="7"/>
  <c r="AW2041" i="7"/>
  <c r="AW2024" i="7"/>
  <c r="AW2006" i="7"/>
  <c r="AN2101" i="7"/>
  <c r="AN2100" i="7"/>
  <c r="AN2099" i="7"/>
  <c r="AN2098" i="7"/>
  <c r="AN2097" i="7"/>
  <c r="AN2096" i="7"/>
  <c r="AN2095" i="7"/>
  <c r="AN2094" i="7"/>
  <c r="AN2093" i="7"/>
  <c r="AN2092" i="7"/>
  <c r="AN2091" i="7"/>
  <c r="AN2090" i="7"/>
  <c r="AN2089" i="7"/>
  <c r="AN2088" i="7"/>
  <c r="AN2087" i="7"/>
  <c r="AN2086" i="7"/>
  <c r="AN2085" i="7"/>
  <c r="AN2084" i="7"/>
  <c r="AN2083" i="7"/>
  <c r="AN2082" i="7"/>
  <c r="AN2081" i="7"/>
  <c r="AN2080" i="7"/>
  <c r="AN2079" i="7"/>
  <c r="AN2078" i="7"/>
  <c r="AN2077" i="7"/>
  <c r="AN2076" i="7"/>
  <c r="AN2075" i="7"/>
  <c r="AN2074" i="7"/>
  <c r="AN2073" i="7"/>
  <c r="AN2072" i="7"/>
  <c r="AN2071" i="7"/>
  <c r="AN2070" i="7"/>
  <c r="AN2069" i="7"/>
  <c r="AN2068" i="7"/>
  <c r="AN2067" i="7"/>
  <c r="AN2066" i="7"/>
  <c r="AN2065" i="7"/>
  <c r="AN2064" i="7"/>
  <c r="AN2063" i="7"/>
  <c r="AN2062" i="7"/>
  <c r="AN2061" i="7"/>
  <c r="AN2060" i="7"/>
  <c r="AN2059" i="7"/>
  <c r="AN2058" i="7"/>
  <c r="AN2057" i="7"/>
  <c r="AN2056" i="7"/>
  <c r="AN2055" i="7"/>
  <c r="AN2054" i="7"/>
  <c r="AN2053" i="7"/>
  <c r="AN2052" i="7"/>
  <c r="AT2101" i="7"/>
  <c r="AT2100" i="7"/>
  <c r="AT2099" i="7"/>
  <c r="AT2098" i="7"/>
  <c r="AT2097" i="7"/>
  <c r="AT2096" i="7"/>
  <c r="AT2095" i="7"/>
  <c r="AT2094" i="7"/>
  <c r="AT2093" i="7"/>
  <c r="AT2092" i="7"/>
  <c r="AT2091" i="7"/>
  <c r="AT2090" i="7"/>
  <c r="AT2089" i="7"/>
  <c r="AT2088" i="7"/>
  <c r="AT2087" i="7"/>
  <c r="AT2086" i="7"/>
  <c r="AT2085" i="7"/>
  <c r="AT2084" i="7"/>
  <c r="AT2083" i="7"/>
  <c r="AT2082" i="7"/>
  <c r="AT2081" i="7"/>
  <c r="AT2080" i="7"/>
  <c r="AT2079" i="7"/>
  <c r="AT2078" i="7"/>
  <c r="AT2077" i="7"/>
  <c r="AT2076" i="7"/>
  <c r="AT2075" i="7"/>
  <c r="AT2074" i="7"/>
  <c r="AT2073" i="7"/>
  <c r="AT2072" i="7"/>
  <c r="AT2071" i="7"/>
  <c r="AT2070" i="7"/>
  <c r="AT2069" i="7"/>
  <c r="AT2068" i="7"/>
  <c r="AT2067" i="7"/>
  <c r="AT2066" i="7"/>
  <c r="AT2065" i="7"/>
  <c r="AT2064" i="7"/>
  <c r="AT2063" i="7"/>
  <c r="AT2062" i="7"/>
  <c r="AT2061" i="7"/>
  <c r="AT2060" i="7"/>
  <c r="AT2059" i="7"/>
  <c r="AT2058" i="7"/>
  <c r="AT2057" i="7"/>
  <c r="AT2056" i="7"/>
  <c r="AT2055" i="7"/>
  <c r="AT2054" i="7"/>
  <c r="AT2053" i="7"/>
  <c r="AT2052" i="7"/>
  <c r="AW2091" i="7"/>
  <c r="AW2076" i="7"/>
  <c r="AW2060" i="7"/>
  <c r="AW2086" i="7"/>
  <c r="AW2072" i="7"/>
  <c r="AW2058" i="7"/>
  <c r="AW2089" i="7"/>
  <c r="AW2071" i="7"/>
  <c r="AW2055" i="7"/>
  <c r="AW2098" i="7"/>
  <c r="AW2080" i="7"/>
  <c r="AW2063" i="7"/>
  <c r="AW2090" i="7"/>
  <c r="AW2075" i="7"/>
  <c r="AW2061" i="7"/>
  <c r="AW2099" i="7"/>
  <c r="AW2081" i="7"/>
  <c r="AW2064" i="7"/>
  <c r="AW2101" i="7"/>
  <c r="AW2088" i="7"/>
  <c r="AW2077" i="7"/>
  <c r="AW2067" i="7"/>
  <c r="AW2054" i="7"/>
  <c r="AW2093" i="7"/>
  <c r="AW2079" i="7"/>
  <c r="AW2066" i="7"/>
  <c r="AW2053" i="7"/>
  <c r="AW2092" i="7"/>
  <c r="AW2078" i="7"/>
  <c r="AW2065" i="7"/>
  <c r="AW2097" i="7"/>
  <c r="AW2084" i="7"/>
  <c r="AW2062" i="7"/>
  <c r="AW2087" i="7"/>
  <c r="AW2073" i="7"/>
  <c r="AW2059" i="7"/>
  <c r="AW2100" i="7"/>
  <c r="AW2085" i="7"/>
  <c r="AW2070" i="7"/>
  <c r="AW2056" i="7"/>
  <c r="AW2096" i="7"/>
  <c r="AW2082" i="7"/>
  <c r="AW2069" i="7"/>
  <c r="AW2052" i="7"/>
  <c r="AW2095" i="7"/>
  <c r="AW2083" i="7"/>
  <c r="AW2068" i="7"/>
  <c r="AW2094" i="7"/>
  <c r="AW2074" i="7"/>
  <c r="AW2057" i="7"/>
  <c r="AN448" i="7"/>
  <c r="AN426" i="7"/>
  <c r="AN404" i="7"/>
  <c r="AN446" i="7"/>
  <c r="AN425" i="7"/>
  <c r="AN406" i="7"/>
  <c r="AN438" i="7"/>
  <c r="AN420" i="7"/>
  <c r="AN444" i="7"/>
  <c r="AN428" i="7"/>
  <c r="AN409" i="7"/>
  <c r="AN436" i="7"/>
  <c r="AN417" i="7"/>
  <c r="AN450" i="7"/>
  <c r="AN431" i="7"/>
  <c r="AN412" i="7"/>
  <c r="AN441" i="7"/>
  <c r="AN422" i="7"/>
  <c r="AN403" i="7"/>
  <c r="AN433" i="7"/>
  <c r="AN415" i="7"/>
  <c r="AN437" i="7"/>
  <c r="AN411" i="7"/>
  <c r="AN447" i="7"/>
  <c r="AN427" i="7"/>
  <c r="AN405" i="7"/>
  <c r="AN440" i="7"/>
  <c r="AN421" i="7"/>
  <c r="AN402" i="7"/>
  <c r="AN442" i="7"/>
  <c r="AN424" i="7"/>
  <c r="AN407" i="7"/>
  <c r="AN445" i="7"/>
  <c r="AN429" i="7"/>
  <c r="AN410" i="7"/>
  <c r="AN439" i="7"/>
  <c r="AN419" i="7"/>
  <c r="AN449" i="7"/>
  <c r="AN430" i="7"/>
  <c r="AN413" i="7"/>
  <c r="AN443" i="7"/>
  <c r="AN423" i="7"/>
  <c r="AN408" i="7"/>
  <c r="AN434" i="7"/>
  <c r="AN416" i="7"/>
  <c r="AN451" i="7"/>
  <c r="AN432" i="7"/>
  <c r="AN414" i="7"/>
  <c r="AN435" i="7"/>
  <c r="AN418" i="7"/>
  <c r="AT451" i="7"/>
  <c r="AT450" i="7"/>
  <c r="AT449" i="7"/>
  <c r="AT448" i="7"/>
  <c r="AT447" i="7"/>
  <c r="AT446" i="7"/>
  <c r="AT445" i="7"/>
  <c r="AT444" i="7"/>
  <c r="AT443" i="7"/>
  <c r="AT442" i="7"/>
  <c r="AT441" i="7"/>
  <c r="AT440" i="7"/>
  <c r="AT439" i="7"/>
  <c r="AT438" i="7"/>
  <c r="AT437" i="7"/>
  <c r="AT436" i="7"/>
  <c r="AT435" i="7"/>
  <c r="AT434" i="7"/>
  <c r="AT433" i="7"/>
  <c r="AT432" i="7"/>
  <c r="AT431" i="7"/>
  <c r="AT430" i="7"/>
  <c r="AT429" i="7"/>
  <c r="AT428" i="7"/>
  <c r="AT427" i="7"/>
  <c r="AT426" i="7"/>
  <c r="AT425" i="7"/>
  <c r="AT424" i="7"/>
  <c r="AT423" i="7"/>
  <c r="AT422" i="7"/>
  <c r="AT421" i="7"/>
  <c r="AT420" i="7"/>
  <c r="AT419" i="7"/>
  <c r="AT418" i="7"/>
  <c r="AT417" i="7"/>
  <c r="AT416" i="7"/>
  <c r="AT415" i="7"/>
  <c r="AT414" i="7"/>
  <c r="AT413" i="7"/>
  <c r="AT412" i="7"/>
  <c r="AT411" i="7"/>
  <c r="AT410" i="7"/>
  <c r="AT409" i="7"/>
  <c r="AT408" i="7"/>
  <c r="AT407" i="7"/>
  <c r="AT406" i="7"/>
  <c r="AT405" i="7"/>
  <c r="AT404" i="7"/>
  <c r="AT403" i="7"/>
  <c r="AT402" i="7"/>
  <c r="AW440" i="7"/>
  <c r="AW425" i="7"/>
  <c r="AW410" i="7"/>
  <c r="AW439" i="7"/>
  <c r="AW429" i="7"/>
  <c r="AW415" i="7"/>
  <c r="AW444" i="7"/>
  <c r="AW424" i="7"/>
  <c r="AW407" i="7"/>
  <c r="AW437" i="7"/>
  <c r="AW420" i="7"/>
  <c r="AW405" i="7"/>
  <c r="AW443" i="7"/>
  <c r="AW426" i="7"/>
  <c r="AW411" i="7"/>
  <c r="AW436" i="7"/>
  <c r="AW419" i="7"/>
  <c r="AW403" i="7"/>
  <c r="AW447" i="7"/>
  <c r="AW432" i="7"/>
  <c r="AW417" i="7"/>
  <c r="AW402" i="7"/>
  <c r="AW445" i="7"/>
  <c r="AW430" i="7"/>
  <c r="AW416" i="7"/>
  <c r="AW441" i="7"/>
  <c r="AW427" i="7"/>
  <c r="AW412" i="7"/>
  <c r="AW451" i="7"/>
  <c r="AW438" i="7"/>
  <c r="AW423" i="7"/>
  <c r="AW409" i="7"/>
  <c r="AW442" i="7"/>
  <c r="AW428" i="7"/>
  <c r="AW413" i="7"/>
  <c r="AW450" i="7"/>
  <c r="AW434" i="7"/>
  <c r="AW421" i="7"/>
  <c r="AW406" i="7"/>
  <c r="AW446" i="7"/>
  <c r="AW433" i="7"/>
  <c r="AW418" i="7"/>
  <c r="AW404" i="7"/>
  <c r="AW449" i="7"/>
  <c r="AW435" i="7"/>
  <c r="AW422" i="7"/>
  <c r="AW408" i="7"/>
  <c r="AW448" i="7"/>
  <c r="AW431" i="7"/>
  <c r="AW414" i="7"/>
  <c r="AN1651" i="7"/>
  <c r="AN1650" i="7"/>
  <c r="AN1649" i="7"/>
  <c r="AN1648" i="7"/>
  <c r="AN1647" i="7"/>
  <c r="AN1646" i="7"/>
  <c r="AN1645" i="7"/>
  <c r="AN1644" i="7"/>
  <c r="AN1643" i="7"/>
  <c r="AN1642" i="7"/>
  <c r="AN1641" i="7"/>
  <c r="AN1640" i="7"/>
  <c r="AN1639" i="7"/>
  <c r="AN1638" i="7"/>
  <c r="AN1637" i="7"/>
  <c r="AN1636" i="7"/>
  <c r="AN1635" i="7"/>
  <c r="AN1634" i="7"/>
  <c r="AN1633" i="7"/>
  <c r="AN1632" i="7"/>
  <c r="AN1631" i="7"/>
  <c r="AN1630" i="7"/>
  <c r="AN1629" i="7"/>
  <c r="AN1628" i="7"/>
  <c r="AN1627" i="7"/>
  <c r="AN1626" i="7"/>
  <c r="AN1625" i="7"/>
  <c r="AN1624" i="7"/>
  <c r="AN1623" i="7"/>
  <c r="AN1622" i="7"/>
  <c r="AN1621" i="7"/>
  <c r="AN1620" i="7"/>
  <c r="AN1619" i="7"/>
  <c r="AN1618" i="7"/>
  <c r="AN1617" i="7"/>
  <c r="AN1616" i="7"/>
  <c r="AN1615" i="7"/>
  <c r="AN1614" i="7"/>
  <c r="AN1613" i="7"/>
  <c r="AN1612" i="7"/>
  <c r="AN1611" i="7"/>
  <c r="AN1610" i="7"/>
  <c r="AN1609" i="7"/>
  <c r="AN1608" i="7"/>
  <c r="AN1607" i="7"/>
  <c r="AN1606" i="7"/>
  <c r="AN1605" i="7"/>
  <c r="AN1604" i="7"/>
  <c r="AN1603" i="7"/>
  <c r="AN1602" i="7"/>
  <c r="AT1651" i="7"/>
  <c r="AT1650" i="7"/>
  <c r="AT1649" i="7"/>
  <c r="AT1648" i="7"/>
  <c r="AT1647" i="7"/>
  <c r="AT1646" i="7"/>
  <c r="AT1645" i="7"/>
  <c r="AT1644" i="7"/>
  <c r="AT1643" i="7"/>
  <c r="AT1642" i="7"/>
  <c r="AT1641" i="7"/>
  <c r="AT1640" i="7"/>
  <c r="AT1639" i="7"/>
  <c r="AT1638" i="7"/>
  <c r="AT1637" i="7"/>
  <c r="AT1636" i="7"/>
  <c r="AT1635" i="7"/>
  <c r="AT1634" i="7"/>
  <c r="AT1633" i="7"/>
  <c r="AT1632" i="7"/>
  <c r="AT1631" i="7"/>
  <c r="AT1630" i="7"/>
  <c r="AT1629" i="7"/>
  <c r="AT1628" i="7"/>
  <c r="AT1627" i="7"/>
  <c r="AT1626" i="7"/>
  <c r="AT1625" i="7"/>
  <c r="AT1624" i="7"/>
  <c r="AT1623" i="7"/>
  <c r="AT1622" i="7"/>
  <c r="AT1621" i="7"/>
  <c r="AT1620" i="7"/>
  <c r="AT1619" i="7"/>
  <c r="AT1618" i="7"/>
  <c r="AT1617" i="7"/>
  <c r="AT1616" i="7"/>
  <c r="AT1615" i="7"/>
  <c r="AT1614" i="7"/>
  <c r="AT1613" i="7"/>
  <c r="AT1612" i="7"/>
  <c r="AT1611" i="7"/>
  <c r="AT1610" i="7"/>
  <c r="AT1609" i="7"/>
  <c r="AT1608" i="7"/>
  <c r="AT1607" i="7"/>
  <c r="AT1606" i="7"/>
  <c r="AT1605" i="7"/>
  <c r="AT1604" i="7"/>
  <c r="AT1603" i="7"/>
  <c r="AT1602" i="7"/>
  <c r="AW1644" i="7"/>
  <c r="AW1629" i="7"/>
  <c r="AW1614" i="7"/>
  <c r="AW1647" i="7"/>
  <c r="AW1633" i="7"/>
  <c r="AW1618" i="7"/>
  <c r="AW1603" i="7"/>
  <c r="AW1648" i="7"/>
  <c r="AW1632" i="7"/>
  <c r="AW1615" i="7"/>
  <c r="AW1638" i="7"/>
  <c r="AW1621" i="7"/>
  <c r="AW1604" i="7"/>
  <c r="AW1645" i="7"/>
  <c r="AW1628" i="7"/>
  <c r="AW1613" i="7"/>
  <c r="AW1642" i="7"/>
  <c r="AW1623" i="7"/>
  <c r="AW1605" i="7"/>
  <c r="AW1649" i="7"/>
  <c r="AW1635" i="7"/>
  <c r="AW1620" i="7"/>
  <c r="AW1606" i="7"/>
  <c r="AW1646" i="7"/>
  <c r="AW1631" i="7"/>
  <c r="AW1619" i="7"/>
  <c r="AW1607" i="7"/>
  <c r="AW1641" i="7"/>
  <c r="AW1625" i="7"/>
  <c r="AW1610" i="7"/>
  <c r="AW1637" i="7"/>
  <c r="AW1624" i="7"/>
  <c r="AW1609" i="7"/>
  <c r="AW1640" i="7"/>
  <c r="AW1626" i="7"/>
  <c r="AW1611" i="7"/>
  <c r="AW1639" i="7"/>
  <c r="AW1627" i="7"/>
  <c r="AW1612" i="7"/>
  <c r="AW1643" i="7"/>
  <c r="AW1630" i="7"/>
  <c r="AW1616" i="7"/>
  <c r="AW1602" i="7"/>
  <c r="AW1650" i="7"/>
  <c r="AW1636" i="7"/>
  <c r="AW1622" i="7"/>
  <c r="AW1608" i="7"/>
  <c r="AW1651" i="7"/>
  <c r="AW1634" i="7"/>
  <c r="AW1617" i="7"/>
  <c r="AN1801" i="7"/>
  <c r="AN1800" i="7"/>
  <c r="AN1799" i="7"/>
  <c r="AN1798" i="7"/>
  <c r="AN1797" i="7"/>
  <c r="AN1796" i="7"/>
  <c r="AN1795" i="7"/>
  <c r="AN1794" i="7"/>
  <c r="AN1793" i="7"/>
  <c r="AN1792" i="7"/>
  <c r="AN1791" i="7"/>
  <c r="AN1790" i="7"/>
  <c r="AN1789" i="7"/>
  <c r="AN1788" i="7"/>
  <c r="AN1787" i="7"/>
  <c r="AN1786" i="7"/>
  <c r="AN1785" i="7"/>
  <c r="AN1784" i="7"/>
  <c r="AN1783" i="7"/>
  <c r="AN1782" i="7"/>
  <c r="AN1781" i="7"/>
  <c r="AN1780" i="7"/>
  <c r="AN1779" i="7"/>
  <c r="AN1778" i="7"/>
  <c r="AN1777" i="7"/>
  <c r="AN1776" i="7"/>
  <c r="AN1775" i="7"/>
  <c r="AN1774" i="7"/>
  <c r="AN1773" i="7"/>
  <c r="AN1772" i="7"/>
  <c r="AN1771" i="7"/>
  <c r="AN1770" i="7"/>
  <c r="AN1769" i="7"/>
  <c r="AN1768" i="7"/>
  <c r="AN1767" i="7"/>
  <c r="AN1766" i="7"/>
  <c r="AN1765" i="7"/>
  <c r="AN1764" i="7"/>
  <c r="AN1763" i="7"/>
  <c r="AN1762" i="7"/>
  <c r="AN1761" i="7"/>
  <c r="AN1760" i="7"/>
  <c r="AN1759" i="7"/>
  <c r="AN1758" i="7"/>
  <c r="AN1757" i="7"/>
  <c r="AN1756" i="7"/>
  <c r="AN1755" i="7"/>
  <c r="AN1754" i="7"/>
  <c r="AN1753" i="7"/>
  <c r="AN1752" i="7"/>
  <c r="AT1801" i="7"/>
  <c r="AT1800" i="7"/>
  <c r="AT1799" i="7"/>
  <c r="AT1798" i="7"/>
  <c r="AT1797" i="7"/>
  <c r="AT1796" i="7"/>
  <c r="AT1795" i="7"/>
  <c r="AT1794" i="7"/>
  <c r="AT1793" i="7"/>
  <c r="AT1792" i="7"/>
  <c r="AT1791" i="7"/>
  <c r="AT1790" i="7"/>
  <c r="AT1789" i="7"/>
  <c r="AT1788" i="7"/>
  <c r="AT1787" i="7"/>
  <c r="AT1786" i="7"/>
  <c r="AT1785" i="7"/>
  <c r="AT1784" i="7"/>
  <c r="AT1783" i="7"/>
  <c r="AT1782" i="7"/>
  <c r="AT1781" i="7"/>
  <c r="AT1780" i="7"/>
  <c r="AT1779" i="7"/>
  <c r="AT1778" i="7"/>
  <c r="AT1777" i="7"/>
  <c r="AT1776" i="7"/>
  <c r="AT1775" i="7"/>
  <c r="AT1774" i="7"/>
  <c r="AT1773" i="7"/>
  <c r="AT1772" i="7"/>
  <c r="AT1771" i="7"/>
  <c r="AT1770" i="7"/>
  <c r="AT1769" i="7"/>
  <c r="AT1768" i="7"/>
  <c r="AT1767" i="7"/>
  <c r="AT1766" i="7"/>
  <c r="AT1765" i="7"/>
  <c r="AT1764" i="7"/>
  <c r="AT1763" i="7"/>
  <c r="AT1762" i="7"/>
  <c r="AT1761" i="7"/>
  <c r="AT1760" i="7"/>
  <c r="AT1759" i="7"/>
  <c r="AT1758" i="7"/>
  <c r="AT1757" i="7"/>
  <c r="AT1756" i="7"/>
  <c r="AT1755" i="7"/>
  <c r="AT1754" i="7"/>
  <c r="AT1753" i="7"/>
  <c r="AT1752" i="7"/>
  <c r="AW1791" i="7"/>
  <c r="AW1778" i="7"/>
  <c r="AW1764" i="7"/>
  <c r="AW1787" i="7"/>
  <c r="AW1772" i="7"/>
  <c r="AW1759" i="7"/>
  <c r="AW1795" i="7"/>
  <c r="AW1774" i="7"/>
  <c r="AW1754" i="7"/>
  <c r="AW1801" i="7"/>
  <c r="AW1783" i="7"/>
  <c r="AW1763" i="7"/>
  <c r="AW1792" i="7"/>
  <c r="AW1779" i="7"/>
  <c r="AW1765" i="7"/>
  <c r="AW1800" i="7"/>
  <c r="AW1782" i="7"/>
  <c r="AW1766" i="7"/>
  <c r="AW1793" i="7"/>
  <c r="AW1780" i="7"/>
  <c r="AW1767" i="7"/>
  <c r="AW1752" i="7"/>
  <c r="AW1797" i="7"/>
  <c r="AW1784" i="7"/>
  <c r="AW1768" i="7"/>
  <c r="AW1753" i="7"/>
  <c r="AW1789" i="7"/>
  <c r="AW1776" i="7"/>
  <c r="AW1761" i="7"/>
  <c r="AW1796" i="7"/>
  <c r="AW1781" i="7"/>
  <c r="AW1769" i="7"/>
  <c r="AW1756" i="7"/>
  <c r="AW1788" i="7"/>
  <c r="AW1775" i="7"/>
  <c r="AW1760" i="7"/>
  <c r="AW1798" i="7"/>
  <c r="AW1785" i="7"/>
  <c r="AW1770" i="7"/>
  <c r="AW1755" i="7"/>
  <c r="AW1799" i="7"/>
  <c r="AW1786" i="7"/>
  <c r="AW1771" i="7"/>
  <c r="AW1757" i="7"/>
  <c r="AW1790" i="7"/>
  <c r="AW1773" i="7"/>
  <c r="AW1762" i="7"/>
  <c r="AW1794" i="7"/>
  <c r="AW1777" i="7"/>
  <c r="AW1758" i="7"/>
  <c r="AP1087" i="7" l="1"/>
  <c r="AP1073" i="7"/>
  <c r="AP1081" i="7"/>
  <c r="AP1092" i="7"/>
  <c r="AP1067" i="7"/>
  <c r="AP2009" i="7"/>
  <c r="AP1990" i="7"/>
  <c r="AP1980" i="7"/>
  <c r="AP1957" i="7"/>
  <c r="AP1932" i="7"/>
  <c r="AP1911" i="7"/>
  <c r="AP976" i="7"/>
  <c r="AP956" i="7"/>
  <c r="AP990" i="7"/>
  <c r="AP968" i="7"/>
  <c r="AP1100" i="7"/>
  <c r="AP783" i="7"/>
  <c r="AP762" i="7"/>
  <c r="AP1793" i="7"/>
  <c r="AP1780" i="7"/>
  <c r="AP1761" i="7"/>
  <c r="AP1651" i="7"/>
  <c r="AP1633" i="7"/>
  <c r="AP1613" i="7"/>
  <c r="AP1477" i="7"/>
  <c r="AP1461" i="7"/>
  <c r="AP1250" i="7"/>
  <c r="AP1231" i="7"/>
  <c r="AP1179" i="7"/>
  <c r="AP1159" i="7"/>
  <c r="AP1140" i="7"/>
  <c r="AP1114" i="7"/>
  <c r="AP799" i="7"/>
  <c r="AP774" i="7"/>
  <c r="AP753" i="7"/>
  <c r="AP1448" i="7"/>
  <c r="AP1428" i="7"/>
  <c r="AP1409" i="7"/>
  <c r="AP1394" i="7"/>
  <c r="AP1375" i="7"/>
  <c r="AP1357" i="7"/>
  <c r="AP1434" i="7"/>
  <c r="AP1411" i="7"/>
  <c r="AP1386" i="7"/>
  <c r="AP1362" i="7"/>
  <c r="AP943" i="7"/>
  <c r="AP925" i="7"/>
  <c r="AP906" i="7"/>
  <c r="AP1192" i="7"/>
  <c r="AP1172" i="7"/>
  <c r="AP1152" i="7"/>
  <c r="AP1850" i="7"/>
  <c r="AP1819" i="7"/>
  <c r="AP1685" i="7"/>
  <c r="AP1662" i="7"/>
  <c r="AP1595" i="7"/>
  <c r="AP1569" i="7"/>
  <c r="AP1545" i="7"/>
  <c r="AP1526" i="7"/>
  <c r="AP1505" i="7"/>
  <c r="AP1476" i="7"/>
  <c r="AP1455" i="7"/>
  <c r="AP1341" i="7"/>
  <c r="AP1321" i="7"/>
  <c r="AP1295" i="7"/>
  <c r="AP1275" i="7"/>
  <c r="AP1046" i="7"/>
  <c r="AP1025" i="7"/>
  <c r="AP1002" i="7"/>
  <c r="AP1291" i="7"/>
  <c r="AP1276" i="7"/>
  <c r="AP1258" i="7"/>
  <c r="AP1238" i="7"/>
  <c r="AP1220" i="7"/>
  <c r="AP1201" i="7"/>
  <c r="AP1186" i="7"/>
  <c r="AP1166" i="7"/>
  <c r="AP1147" i="7"/>
  <c r="AP1129" i="7"/>
  <c r="AP1750" i="7"/>
  <c r="AP1727" i="7"/>
  <c r="AP1706" i="7"/>
  <c r="AP562" i="7"/>
  <c r="AP553" i="7"/>
  <c r="AP516" i="7"/>
  <c r="AP514" i="7"/>
  <c r="AP512" i="7"/>
  <c r="AP510" i="7"/>
  <c r="AP507" i="7"/>
  <c r="AP505" i="7"/>
  <c r="AP503" i="7"/>
  <c r="AP501" i="7"/>
  <c r="AP498" i="7"/>
  <c r="AP496" i="7"/>
  <c r="AP494" i="7"/>
  <c r="AP491" i="7"/>
  <c r="AP489" i="7"/>
  <c r="AP487" i="7"/>
  <c r="AP484" i="7"/>
  <c r="AP482" i="7"/>
  <c r="AP479" i="7"/>
  <c r="AP477" i="7"/>
  <c r="AP475" i="7"/>
  <c r="AP472" i="7"/>
  <c r="AP470" i="7"/>
  <c r="AP468" i="7"/>
  <c r="AP466" i="7"/>
  <c r="AP464" i="7"/>
  <c r="AP461" i="7"/>
  <c r="AP459" i="7"/>
  <c r="AP457" i="7"/>
  <c r="AP455" i="7"/>
  <c r="AP452" i="7"/>
  <c r="AP560" i="7"/>
  <c r="AP451" i="7"/>
  <c r="AP449" i="7"/>
  <c r="AP447" i="7"/>
  <c r="AP445" i="7"/>
  <c r="AP444" i="7"/>
  <c r="AP442" i="7"/>
  <c r="AP440" i="7"/>
  <c r="AP438" i="7"/>
  <c r="AP436" i="7"/>
  <c r="AP434" i="7"/>
  <c r="AP433" i="7"/>
  <c r="AP431" i="7"/>
  <c r="AP1971" i="7"/>
  <c r="AP1952" i="7"/>
  <c r="AP1937" i="7"/>
  <c r="AP1917" i="7"/>
  <c r="AP1021" i="7"/>
  <c r="AP1007" i="7"/>
  <c r="AP899" i="7"/>
  <c r="AP878" i="7"/>
  <c r="AP858" i="7"/>
  <c r="AP839" i="7"/>
  <c r="AP822" i="7"/>
  <c r="AP803" i="7"/>
  <c r="AP1786" i="7"/>
  <c r="AP1767" i="7"/>
  <c r="AP1748" i="7"/>
  <c r="AP1734" i="7"/>
  <c r="AP1715" i="7"/>
  <c r="AP1640" i="7"/>
  <c r="AP1622" i="7"/>
  <c r="AP1603" i="7"/>
  <c r="AP836" i="7"/>
  <c r="AP816" i="7"/>
  <c r="AP1740" i="7"/>
  <c r="AP1721" i="7"/>
  <c r="AP1702" i="7"/>
  <c r="AP1729" i="7"/>
  <c r="AP1709" i="7"/>
  <c r="AP1798" i="7"/>
  <c r="AP1776" i="7"/>
  <c r="AP1752" i="7"/>
  <c r="AP1728" i="7"/>
  <c r="AP1708" i="7"/>
  <c r="AP1639" i="7"/>
  <c r="AP1618" i="7"/>
  <c r="AP893" i="7"/>
  <c r="AP873" i="7"/>
  <c r="AP854" i="7"/>
  <c r="AP835" i="7"/>
  <c r="AP815" i="7"/>
  <c r="AP1751" i="7"/>
  <c r="AP1730" i="7"/>
  <c r="AP1707" i="7"/>
  <c r="AP1637" i="7"/>
  <c r="AP1616" i="7"/>
  <c r="AP882" i="7"/>
  <c r="AP865" i="7"/>
  <c r="AP846" i="7"/>
  <c r="AP827" i="7"/>
  <c r="AP847" i="7"/>
  <c r="AP828" i="7"/>
  <c r="AP809" i="7"/>
  <c r="AP833" i="7"/>
  <c r="AP814" i="7"/>
  <c r="AP861" i="7"/>
  <c r="AP1746" i="7"/>
  <c r="AP558" i="7"/>
  <c r="AP556" i="7"/>
  <c r="AP563" i="7"/>
  <c r="AP554" i="7"/>
  <c r="AP568" i="7"/>
  <c r="AP566" i="7"/>
  <c r="AP564" i="7"/>
  <c r="AP561" i="7"/>
  <c r="AP559" i="7"/>
  <c r="AP557" i="7"/>
  <c r="AP555" i="7"/>
  <c r="AP552" i="7"/>
  <c r="AP550" i="7"/>
  <c r="AP548" i="7"/>
  <c r="AP546" i="7"/>
  <c r="AP543" i="7"/>
  <c r="AP541" i="7"/>
  <c r="AP539" i="7"/>
  <c r="AP537" i="7"/>
  <c r="AP534" i="7"/>
  <c r="AP532" i="7"/>
  <c r="AP530" i="7"/>
  <c r="AP528" i="7"/>
  <c r="AP525" i="7"/>
  <c r="AP523" i="7"/>
  <c r="AP521" i="7"/>
  <c r="AP519" i="7"/>
  <c r="AP506" i="7"/>
  <c r="AP504" i="7"/>
  <c r="AP502" i="7"/>
  <c r="AP500" i="7"/>
  <c r="AP499" i="7"/>
  <c r="AP497" i="7"/>
  <c r="AP495" i="7"/>
  <c r="AP493" i="7"/>
  <c r="AP492" i="7"/>
  <c r="AP490" i="7"/>
  <c r="AP488" i="7"/>
  <c r="AP486" i="7"/>
  <c r="AP485" i="7"/>
  <c r="AP483" i="7"/>
  <c r="AP481" i="7"/>
  <c r="AP480" i="7"/>
  <c r="AP478" i="7"/>
  <c r="AP476" i="7"/>
  <c r="AP474" i="7"/>
  <c r="AP473" i="7"/>
  <c r="AP471" i="7"/>
  <c r="AP469" i="7"/>
  <c r="AP467" i="7"/>
  <c r="AP465" i="7"/>
  <c r="AP463" i="7"/>
  <c r="AP462" i="7"/>
  <c r="AP460" i="7"/>
  <c r="AP458" i="7"/>
  <c r="AP456" i="7"/>
  <c r="AP454" i="7"/>
  <c r="AP453" i="7"/>
  <c r="AP758" i="7"/>
  <c r="AP2097" i="7"/>
  <c r="AP2078" i="7"/>
  <c r="AP2061" i="7"/>
  <c r="AP1898" i="7"/>
  <c r="AP1237" i="7"/>
  <c r="AP1217" i="7"/>
  <c r="AP1199" i="7"/>
  <c r="AP1181" i="7"/>
  <c r="AP1164" i="7"/>
  <c r="AP1146" i="7"/>
  <c r="AP1126" i="7"/>
  <c r="AP1107" i="7"/>
  <c r="AP1036" i="7"/>
  <c r="AP1016" i="7"/>
  <c r="AP997" i="7"/>
  <c r="AP980" i="7"/>
  <c r="AP964" i="7"/>
  <c r="AP800" i="7"/>
  <c r="AP782" i="7"/>
  <c r="AP763" i="7"/>
  <c r="AP1892" i="7"/>
  <c r="AP1872" i="7"/>
  <c r="AP1801" i="7"/>
  <c r="AP1775" i="7"/>
  <c r="AP741" i="7"/>
  <c r="AP729" i="7"/>
  <c r="AP2087" i="7"/>
  <c r="AP2069" i="7"/>
  <c r="AP2053" i="7"/>
  <c r="AP1943" i="7"/>
  <c r="AP1924" i="7"/>
  <c r="AP1907" i="7"/>
  <c r="AP1888" i="7"/>
  <c r="AP1873" i="7"/>
  <c r="AP1854" i="7"/>
  <c r="AP1836" i="7"/>
  <c r="AP1817" i="7"/>
  <c r="AP1803" i="7"/>
  <c r="AP1784" i="7"/>
  <c r="AP1765" i="7"/>
  <c r="AP1745" i="7"/>
  <c r="AP1726" i="7"/>
  <c r="AP1711" i="7"/>
  <c r="AP1692" i="7"/>
  <c r="AP1673" i="7"/>
  <c r="AP1654" i="7"/>
  <c r="AP1635" i="7"/>
  <c r="AP1619" i="7"/>
  <c r="AP1349" i="7"/>
  <c r="AP1329" i="7"/>
  <c r="AP1310" i="7"/>
  <c r="J5" i="8" a="1"/>
  <c r="J5" i="8" s="1"/>
  <c r="K5" i="8" s="1" a="1"/>
  <c r="K5" i="8" s="1"/>
  <c r="M5" i="8" a="1"/>
  <c r="M5" i="8" s="1"/>
  <c r="R5" i="8" a="1"/>
  <c r="R5" i="8" s="1"/>
  <c r="S5" i="8" s="1" a="1"/>
  <c r="S5" i="8" s="1"/>
  <c r="T5" i="8" s="1"/>
  <c r="O5" i="8"/>
  <c r="L5" i="8"/>
  <c r="G5" i="8"/>
  <c r="H5" i="8" s="1"/>
  <c r="I5" i="8" s="1"/>
  <c r="J10" i="8" a="1"/>
  <c r="J10" i="8" s="1"/>
  <c r="K10" i="8" s="1" a="1"/>
  <c r="K10" i="8" s="1"/>
  <c r="M10" i="8" a="1"/>
  <c r="M10" i="8" s="1"/>
  <c r="R10" i="8" a="1"/>
  <c r="R10" i="8" s="1"/>
  <c r="S10" i="8" s="1" a="1"/>
  <c r="S10" i="8" s="1"/>
  <c r="T10" i="8" s="1"/>
  <c r="O10" i="8"/>
  <c r="L10" i="8"/>
  <c r="G10" i="8"/>
  <c r="H10" i="8" s="1"/>
  <c r="I10" i="8" s="1"/>
  <c r="J18" i="8" a="1"/>
  <c r="J18" i="8" s="1"/>
  <c r="K18" i="8" s="1" a="1"/>
  <c r="K18" i="8" s="1"/>
  <c r="M18" i="8" a="1"/>
  <c r="M18" i="8" s="1"/>
  <c r="R18" i="8" a="1"/>
  <c r="R18" i="8" s="1"/>
  <c r="S18" i="8" s="1" a="1"/>
  <c r="S18" i="8" s="1"/>
  <c r="T18" i="8" s="1"/>
  <c r="O18" i="8"/>
  <c r="L18" i="8"/>
  <c r="J15" i="8" a="1"/>
  <c r="J15" i="8" s="1"/>
  <c r="K15" i="8" s="1" a="1"/>
  <c r="K15" i="8" s="1"/>
  <c r="M15" i="8" a="1"/>
  <c r="M15" i="8" s="1"/>
  <c r="R15" i="8" a="1"/>
  <c r="R15" i="8" s="1"/>
  <c r="S15" i="8" s="1" a="1"/>
  <c r="S15" i="8" s="1"/>
  <c r="T15" i="8" s="1"/>
  <c r="O15" i="8"/>
  <c r="L15" i="8"/>
  <c r="G15" i="8"/>
  <c r="H15" i="8" s="1"/>
  <c r="I15" i="8" s="1"/>
  <c r="J3" i="8" a="1"/>
  <c r="J3" i="8" s="1"/>
  <c r="K3" i="8" s="1" a="1"/>
  <c r="K3" i="8" s="1"/>
  <c r="M3" i="8" a="1"/>
  <c r="M3" i="8" s="1"/>
  <c r="R3" i="8" a="1"/>
  <c r="R3" i="8" s="1"/>
  <c r="S3" i="8" s="1" a="1"/>
  <c r="S3" i="8" s="1"/>
  <c r="T3" i="8" s="1"/>
  <c r="O3" i="8"/>
  <c r="L3" i="8"/>
  <c r="G3" i="8"/>
  <c r="H3" i="8" s="1"/>
  <c r="I3" i="8" s="1"/>
  <c r="J21" i="8" a="1"/>
  <c r="J21" i="8" s="1"/>
  <c r="K21" i="8" s="1" a="1"/>
  <c r="K21" i="8" s="1"/>
  <c r="M21" i="8" a="1"/>
  <c r="M21" i="8" s="1"/>
  <c r="R21" i="8" a="1"/>
  <c r="R21" i="8" s="1"/>
  <c r="O21" i="8"/>
  <c r="L21" i="8"/>
  <c r="G21" i="8"/>
  <c r="H21" i="8" s="1"/>
  <c r="I21" i="8" s="1"/>
  <c r="J32" i="8" a="1"/>
  <c r="J32" i="8" s="1"/>
  <c r="K32" i="8" s="1" a="1"/>
  <c r="K32" i="8" s="1"/>
  <c r="M32" i="8" a="1"/>
  <c r="M32" i="8" s="1"/>
  <c r="R32" i="8" a="1"/>
  <c r="R32" i="8" s="1"/>
  <c r="S32" i="8" s="1" a="1"/>
  <c r="S32" i="8" s="1"/>
  <c r="T32" i="8" s="1"/>
  <c r="O32" i="8"/>
  <c r="L32" i="8"/>
  <c r="J43" i="8" a="1"/>
  <c r="J43" i="8" s="1"/>
  <c r="K43" i="8" s="1" a="1"/>
  <c r="K43" i="8" s="1"/>
  <c r="M43" i="8" a="1"/>
  <c r="M43" i="8" s="1"/>
  <c r="R43" i="8" a="1"/>
  <c r="R43" i="8" s="1"/>
  <c r="O43" i="8"/>
  <c r="L43" i="8"/>
  <c r="G43" i="8"/>
  <c r="H43" i="8" s="1"/>
  <c r="I43" i="8" s="1"/>
  <c r="J22" i="8" a="1"/>
  <c r="J22" i="8" s="1"/>
  <c r="K22" i="8" s="1" a="1"/>
  <c r="K22" i="8" s="1"/>
  <c r="M22" i="8" a="1"/>
  <c r="M22" i="8" s="1"/>
  <c r="R22" i="8" a="1"/>
  <c r="R22" i="8" s="1"/>
  <c r="O22" i="8"/>
  <c r="L22" i="8"/>
  <c r="G22" i="8"/>
  <c r="H22" i="8" s="1"/>
  <c r="I22" i="8" s="1"/>
  <c r="J41" i="8" a="1"/>
  <c r="J41" i="8" s="1"/>
  <c r="K41" i="8" s="1" a="1"/>
  <c r="K41" i="8" s="1"/>
  <c r="M41" i="8" a="1"/>
  <c r="M41" i="8" s="1"/>
  <c r="R41" i="8" a="1"/>
  <c r="R41" i="8" s="1"/>
  <c r="O41" i="8"/>
  <c r="L41" i="8"/>
  <c r="G41" i="8"/>
  <c r="H41" i="8" s="1"/>
  <c r="I41" i="8" s="1"/>
  <c r="J9" i="8" a="1"/>
  <c r="J9" i="8" s="1"/>
  <c r="K9" i="8" s="1" a="1"/>
  <c r="K9" i="8" s="1"/>
  <c r="M9" i="8" a="1"/>
  <c r="M9" i="8" s="1"/>
  <c r="R9" i="8" a="1"/>
  <c r="R9" i="8" s="1"/>
  <c r="S9" i="8" s="1" a="1"/>
  <c r="S9" i="8" s="1"/>
  <c r="T9" i="8" s="1"/>
  <c r="O9" i="8"/>
  <c r="L9" i="8"/>
  <c r="G9" i="8"/>
  <c r="H9" i="8" s="1"/>
  <c r="I9" i="8" s="1"/>
  <c r="J30" i="8" a="1"/>
  <c r="J30" i="8" s="1"/>
  <c r="K30" i="8" s="1" a="1"/>
  <c r="K30" i="8" s="1"/>
  <c r="M30" i="8" a="1"/>
  <c r="M30" i="8" s="1"/>
  <c r="R30" i="8" a="1"/>
  <c r="R30" i="8" s="1"/>
  <c r="O30" i="8"/>
  <c r="L30" i="8"/>
  <c r="G30" i="8"/>
  <c r="H30" i="8" s="1"/>
  <c r="I30" i="8" s="1"/>
  <c r="J14" i="8" a="1"/>
  <c r="J14" i="8" s="1"/>
  <c r="K14" i="8" s="1" a="1"/>
  <c r="K14" i="8" s="1"/>
  <c r="M14" i="8" a="1"/>
  <c r="M14" i="8" s="1"/>
  <c r="R14" i="8" a="1"/>
  <c r="R14" i="8" s="1"/>
  <c r="O14" i="8"/>
  <c r="L14" i="8"/>
  <c r="J34" i="8" a="1"/>
  <c r="J34" i="8" s="1"/>
  <c r="K34" i="8" s="1" a="1"/>
  <c r="K34" i="8" s="1"/>
  <c r="M34" i="8" a="1"/>
  <c r="M34" i="8" s="1"/>
  <c r="R34" i="8" a="1"/>
  <c r="R34" i="8" s="1"/>
  <c r="O34" i="8"/>
  <c r="L34" i="8"/>
  <c r="G34" i="8"/>
  <c r="H34" i="8" s="1"/>
  <c r="I34" i="8" s="1"/>
  <c r="L6" i="8"/>
  <c r="G6" i="8"/>
  <c r="H6" i="8" s="1"/>
  <c r="I6" i="8" s="1"/>
  <c r="J6" i="8" a="1"/>
  <c r="J6" i="8" s="1"/>
  <c r="K6" i="8" s="1" a="1"/>
  <c r="K6" i="8" s="1"/>
  <c r="M6" i="8" a="1"/>
  <c r="M6" i="8" s="1"/>
  <c r="R6" i="8" a="1"/>
  <c r="R6" i="8" s="1"/>
  <c r="S6" i="8" s="1" a="1"/>
  <c r="S6" i="8" s="1"/>
  <c r="T6" i="8" s="1"/>
  <c r="O6" i="8"/>
  <c r="J16" i="8" a="1"/>
  <c r="J16" i="8" s="1"/>
  <c r="K16" i="8" s="1" a="1"/>
  <c r="K16" i="8" s="1"/>
  <c r="M16" i="8" a="1"/>
  <c r="M16" i="8" s="1"/>
  <c r="R16" i="8" a="1"/>
  <c r="R16" i="8" s="1"/>
  <c r="S16" i="8" s="1" a="1"/>
  <c r="S16" i="8" s="1"/>
  <c r="T16" i="8" s="1"/>
  <c r="O16" i="8"/>
  <c r="L16" i="8"/>
  <c r="J8" i="8" a="1"/>
  <c r="J8" i="8" s="1"/>
  <c r="K8" i="8" s="1" a="1"/>
  <c r="K8" i="8" s="1"/>
  <c r="M8" i="8" a="1"/>
  <c r="M8" i="8" s="1"/>
  <c r="R8" i="8" a="1"/>
  <c r="R8" i="8" s="1"/>
  <c r="S8" i="8" s="1" a="1"/>
  <c r="S8" i="8" s="1"/>
  <c r="T8" i="8" s="1"/>
  <c r="O8" i="8"/>
  <c r="L8" i="8"/>
  <c r="G8" i="8"/>
  <c r="H8" i="8" s="1"/>
  <c r="I8" i="8" s="1"/>
  <c r="J31" i="8" a="1"/>
  <c r="J31" i="8" s="1"/>
  <c r="K31" i="8" s="1" a="1"/>
  <c r="K31" i="8" s="1"/>
  <c r="M31" i="8" a="1"/>
  <c r="M31" i="8" s="1"/>
  <c r="R31" i="8" a="1"/>
  <c r="R31" i="8" s="1"/>
  <c r="S31" i="8" s="1" a="1"/>
  <c r="S31" i="8" s="1"/>
  <c r="T31" i="8" s="1"/>
  <c r="O31" i="8"/>
  <c r="L31" i="8"/>
  <c r="G31" i="8"/>
  <c r="H31" i="8" s="1"/>
  <c r="I31" i="8" s="1"/>
  <c r="J27" i="8" a="1"/>
  <c r="J27" i="8" s="1"/>
  <c r="K27" i="8" s="1" a="1"/>
  <c r="K27" i="8" s="1"/>
  <c r="M27" i="8" a="1"/>
  <c r="M27" i="8" s="1"/>
  <c r="R27" i="8" a="1"/>
  <c r="R27" i="8" s="1"/>
  <c r="O27" i="8"/>
  <c r="L27" i="8"/>
  <c r="G27" i="8"/>
  <c r="H27" i="8" s="1"/>
  <c r="I27" i="8" s="1"/>
  <c r="J17" i="8" a="1"/>
  <c r="J17" i="8" s="1"/>
  <c r="K17" i="8" s="1" a="1"/>
  <c r="K17" i="8" s="1"/>
  <c r="M17" i="8" a="1"/>
  <c r="M17" i="8" s="1"/>
  <c r="R17" i="8" a="1"/>
  <c r="R17" i="8" s="1"/>
  <c r="S17" i="8" s="1" a="1"/>
  <c r="S17" i="8" s="1"/>
  <c r="T17" i="8" s="1"/>
  <c r="O17" i="8"/>
  <c r="L17" i="8"/>
  <c r="G17" i="8"/>
  <c r="H17" i="8" s="1"/>
  <c r="I17" i="8" s="1"/>
  <c r="J38" i="8" a="1"/>
  <c r="J38" i="8" s="1"/>
  <c r="K38" i="8" s="1" a="1"/>
  <c r="K38" i="8" s="1"/>
  <c r="M38" i="8" a="1"/>
  <c r="M38" i="8" s="1"/>
  <c r="R38" i="8" a="1"/>
  <c r="R38" i="8" s="1"/>
  <c r="O38" i="8"/>
  <c r="L38" i="8"/>
  <c r="G38" i="8"/>
  <c r="H38" i="8" s="1"/>
  <c r="I38" i="8" s="1"/>
  <c r="J4" i="8" a="1"/>
  <c r="J4" i="8" s="1"/>
  <c r="K4" i="8" s="1" a="1"/>
  <c r="K4" i="8" s="1"/>
  <c r="M4" i="8" a="1"/>
  <c r="M4" i="8" s="1"/>
  <c r="R4" i="8" a="1"/>
  <c r="R4" i="8" s="1"/>
  <c r="S4" i="8" s="1" a="1"/>
  <c r="S4" i="8" s="1"/>
  <c r="T4" i="8" s="1"/>
  <c r="O4" i="8"/>
  <c r="L4" i="8"/>
  <c r="J24" i="8" a="1"/>
  <c r="J24" i="8" s="1"/>
  <c r="K24" i="8" s="1" a="1"/>
  <c r="K24" i="8" s="1"/>
  <c r="M24" i="8" a="1"/>
  <c r="M24" i="8" s="1"/>
  <c r="R24" i="8" a="1"/>
  <c r="R24" i="8" s="1"/>
  <c r="O24" i="8"/>
  <c r="L24" i="8"/>
  <c r="G24" i="8"/>
  <c r="H24" i="8" s="1"/>
  <c r="I24" i="8" s="1"/>
  <c r="J42" i="8" a="1"/>
  <c r="J42" i="8" s="1"/>
  <c r="K42" i="8" s="1" a="1"/>
  <c r="K42" i="8" s="1"/>
  <c r="M42" i="8" a="1"/>
  <c r="M42" i="8" s="1"/>
  <c r="R42" i="8" a="1"/>
  <c r="R42" i="8" s="1"/>
  <c r="O42" i="8"/>
  <c r="L42" i="8"/>
  <c r="G42" i="8"/>
  <c r="H42" i="8" s="1"/>
  <c r="I42" i="8" s="1"/>
  <c r="J28" i="8" a="1"/>
  <c r="J28" i="8" s="1"/>
  <c r="K28" i="8" s="1" a="1"/>
  <c r="K28" i="8" s="1"/>
  <c r="M28" i="8" a="1"/>
  <c r="M28" i="8" s="1"/>
  <c r="R28" i="8" a="1"/>
  <c r="R28" i="8" s="1"/>
  <c r="O28" i="8"/>
  <c r="L28" i="8"/>
  <c r="G28" i="8"/>
  <c r="H28" i="8" s="1"/>
  <c r="I28" i="8" s="1"/>
  <c r="J7" i="8" a="1"/>
  <c r="J7" i="8" s="1"/>
  <c r="K7" i="8" s="1" a="1"/>
  <c r="K7" i="8" s="1"/>
  <c r="M7" i="8" a="1"/>
  <c r="M7" i="8" s="1"/>
  <c r="R7" i="8" a="1"/>
  <c r="R7" i="8" s="1"/>
  <c r="O7" i="8"/>
  <c r="L7" i="8"/>
  <c r="G7" i="8"/>
  <c r="H7" i="8" s="1"/>
  <c r="I7" i="8" s="1"/>
  <c r="O37" i="8"/>
  <c r="G37" i="8"/>
  <c r="H37" i="8" s="1"/>
  <c r="I37" i="8" s="1"/>
  <c r="L37" i="8"/>
  <c r="R37" i="8" a="1"/>
  <c r="R37" i="8" s="1"/>
  <c r="S37" i="8" s="1" a="1"/>
  <c r="S37" i="8" s="1"/>
  <c r="T37" i="8" s="1"/>
  <c r="J37" i="8" a="1"/>
  <c r="J37" i="8" s="1"/>
  <c r="K37" i="8" s="1" a="1"/>
  <c r="K37" i="8" s="1"/>
  <c r="M37" i="8" a="1"/>
  <c r="M37" i="8" s="1"/>
  <c r="J25" i="8" a="1"/>
  <c r="J25" i="8" s="1"/>
  <c r="K25" i="8" s="1" a="1"/>
  <c r="K25" i="8" s="1"/>
  <c r="M25" i="8" a="1"/>
  <c r="M25" i="8" s="1"/>
  <c r="R25" i="8" a="1"/>
  <c r="R25" i="8" s="1"/>
  <c r="O25" i="8"/>
  <c r="L25" i="8"/>
  <c r="G25" i="8"/>
  <c r="H25" i="8" s="1"/>
  <c r="I25" i="8" s="1"/>
  <c r="J13" i="8" a="1"/>
  <c r="J13" i="8" s="1"/>
  <c r="K13" i="8" s="1" a="1"/>
  <c r="K13" i="8" s="1"/>
  <c r="M13" i="8" a="1"/>
  <c r="M13" i="8" s="1"/>
  <c r="R13" i="8" a="1"/>
  <c r="R13" i="8" s="1"/>
  <c r="S13" i="8" s="1" a="1"/>
  <c r="S13" i="8" s="1"/>
  <c r="T13" i="8" s="1"/>
  <c r="O13" i="8"/>
  <c r="L13" i="8"/>
  <c r="G13" i="8"/>
  <c r="H13" i="8" s="1"/>
  <c r="I13" i="8" s="1"/>
  <c r="J33" i="8" a="1"/>
  <c r="J33" i="8" s="1"/>
  <c r="K33" i="8" s="1" a="1"/>
  <c r="K33" i="8" s="1"/>
  <c r="M33" i="8" a="1"/>
  <c r="M33" i="8" s="1"/>
  <c r="R33" i="8" a="1"/>
  <c r="R33" i="8" s="1"/>
  <c r="S33" i="8" s="1" a="1"/>
  <c r="S33" i="8" s="1"/>
  <c r="T33" i="8" s="1"/>
  <c r="O33" i="8"/>
  <c r="L33" i="8"/>
  <c r="G33" i="8"/>
  <c r="H33" i="8" s="1"/>
  <c r="I33" i="8" s="1"/>
  <c r="O2" i="8"/>
  <c r="G2" i="8"/>
  <c r="H2" i="8" s="1"/>
  <c r="I2" i="8" s="1"/>
  <c r="R2" i="8" a="1"/>
  <c r="R2" i="8" s="1"/>
  <c r="L2" i="8"/>
  <c r="J2" i="8" a="1"/>
  <c r="J2" i="8" s="1"/>
  <c r="K2" i="8" s="1" a="1"/>
  <c r="K2" i="8" s="1"/>
  <c r="M2" i="8" a="1"/>
  <c r="M2" i="8" s="1"/>
  <c r="J26" i="8" a="1"/>
  <c r="J26" i="8" s="1"/>
  <c r="K26" i="8" s="1" a="1"/>
  <c r="K26" i="8" s="1"/>
  <c r="M26" i="8" a="1"/>
  <c r="M26" i="8" s="1"/>
  <c r="R26" i="8" a="1"/>
  <c r="R26" i="8" s="1"/>
  <c r="O26" i="8"/>
  <c r="L26" i="8"/>
  <c r="G26" i="8"/>
  <c r="H26" i="8" s="1"/>
  <c r="I26" i="8" s="1"/>
  <c r="J20" i="8" a="1"/>
  <c r="J20" i="8" s="1"/>
  <c r="K20" i="8" s="1" a="1"/>
  <c r="K20" i="8" s="1"/>
  <c r="M20" i="8" a="1"/>
  <c r="M20" i="8" s="1"/>
  <c r="R20" i="8" a="1"/>
  <c r="R20" i="8" s="1"/>
  <c r="O20" i="8"/>
  <c r="L20" i="8"/>
  <c r="G20" i="8"/>
  <c r="H20" i="8" s="1"/>
  <c r="I20" i="8" s="1"/>
  <c r="J35" i="8" a="1"/>
  <c r="J35" i="8" s="1"/>
  <c r="K35" i="8" s="1" a="1"/>
  <c r="K35" i="8" s="1"/>
  <c r="M35" i="8" a="1"/>
  <c r="M35" i="8" s="1"/>
  <c r="R35" i="8" a="1"/>
  <c r="R35" i="8" s="1"/>
  <c r="S35" i="8" s="1" a="1"/>
  <c r="S35" i="8" s="1"/>
  <c r="T35" i="8" s="1"/>
  <c r="O35" i="8"/>
  <c r="L35" i="8"/>
  <c r="J19" i="8" a="1"/>
  <c r="J19" i="8" s="1"/>
  <c r="K19" i="8" s="1" a="1"/>
  <c r="K19" i="8" s="1"/>
  <c r="M19" i="8" a="1"/>
  <c r="M19" i="8" s="1"/>
  <c r="R19" i="8" a="1"/>
  <c r="R19" i="8" s="1"/>
  <c r="S19" i="8" s="1" a="1"/>
  <c r="S19" i="8" s="1"/>
  <c r="T19" i="8" s="1"/>
  <c r="O19" i="8"/>
  <c r="L19" i="8"/>
  <c r="G19" i="8"/>
  <c r="H19" i="8" s="1"/>
  <c r="I19" i="8" s="1"/>
  <c r="J40" i="8" a="1"/>
  <c r="J40" i="8" s="1"/>
  <c r="K40" i="8" s="1" a="1"/>
  <c r="K40" i="8" s="1"/>
  <c r="M40" i="8" a="1"/>
  <c r="M40" i="8" s="1"/>
  <c r="R40" i="8" a="1"/>
  <c r="R40" i="8" s="1"/>
  <c r="O40" i="8"/>
  <c r="L40" i="8"/>
  <c r="G40" i="8"/>
  <c r="H40" i="8" s="1"/>
  <c r="I40" i="8" s="1"/>
  <c r="J29" i="8" a="1"/>
  <c r="J29" i="8" s="1"/>
  <c r="K29" i="8" s="1" a="1"/>
  <c r="K29" i="8" s="1"/>
  <c r="M29" i="8" a="1"/>
  <c r="M29" i="8" s="1"/>
  <c r="R29" i="8" a="1"/>
  <c r="R29" i="8" s="1"/>
  <c r="O29" i="8"/>
  <c r="L29" i="8"/>
  <c r="G29" i="8"/>
  <c r="H29" i="8" s="1"/>
  <c r="I29" i="8" s="1"/>
  <c r="J12" i="8" a="1"/>
  <c r="J12" i="8" s="1"/>
  <c r="K12" i="8" s="1" a="1"/>
  <c r="K12" i="8" s="1"/>
  <c r="M12" i="8" a="1"/>
  <c r="M12" i="8" s="1"/>
  <c r="R12" i="8" a="1"/>
  <c r="R12" i="8" s="1"/>
  <c r="S12" i="8" s="1" a="1"/>
  <c r="S12" i="8" s="1"/>
  <c r="T12" i="8" s="1"/>
  <c r="O12" i="8"/>
  <c r="L12" i="8"/>
  <c r="G12" i="8"/>
  <c r="H12" i="8" s="1"/>
  <c r="I12" i="8" s="1"/>
  <c r="J36" i="8" a="1"/>
  <c r="J36" i="8" s="1"/>
  <c r="K36" i="8" s="1" a="1"/>
  <c r="K36" i="8" s="1"/>
  <c r="M36" i="8" a="1"/>
  <c r="M36" i="8" s="1"/>
  <c r="R36" i="8" a="1"/>
  <c r="R36" i="8" s="1"/>
  <c r="S36" i="8" s="1" a="1"/>
  <c r="S36" i="8" s="1"/>
  <c r="T36" i="8" s="1"/>
  <c r="O36" i="8"/>
  <c r="L36" i="8"/>
  <c r="G36" i="8"/>
  <c r="H36" i="8" s="1"/>
  <c r="I36" i="8" s="1"/>
  <c r="J11" i="8" a="1"/>
  <c r="J11" i="8" s="1"/>
  <c r="K11" i="8" s="1" a="1"/>
  <c r="K11" i="8" s="1"/>
  <c r="M11" i="8" a="1"/>
  <c r="M11" i="8" s="1"/>
  <c r="R11" i="8" a="1"/>
  <c r="R11" i="8" s="1"/>
  <c r="S11" i="8" s="1" a="1"/>
  <c r="S11" i="8" s="1"/>
  <c r="T11" i="8" s="1"/>
  <c r="O11" i="8"/>
  <c r="L11" i="8"/>
  <c r="J39" i="8" a="1"/>
  <c r="J39" i="8" s="1"/>
  <c r="K39" i="8" s="1" a="1"/>
  <c r="K39" i="8" s="1"/>
  <c r="M39" i="8" a="1"/>
  <c r="M39" i="8" s="1"/>
  <c r="R39" i="8" a="1"/>
  <c r="R39" i="8" s="1"/>
  <c r="O39" i="8"/>
  <c r="L39" i="8"/>
  <c r="G39" i="8"/>
  <c r="H39" i="8" s="1"/>
  <c r="I39" i="8" s="1"/>
  <c r="J23" i="8" a="1"/>
  <c r="J23" i="8" s="1"/>
  <c r="K23" i="8" s="1" a="1"/>
  <c r="K23" i="8" s="1"/>
  <c r="M23" i="8" a="1"/>
  <c r="M23" i="8" s="1"/>
  <c r="R23" i="8" a="1"/>
  <c r="R23" i="8" s="1"/>
  <c r="O23" i="8"/>
  <c r="L23" i="8"/>
  <c r="G23" i="8"/>
  <c r="H23" i="8" s="1"/>
  <c r="I23" i="8" s="1"/>
  <c r="G18" i="8"/>
  <c r="H18" i="8" s="1"/>
  <c r="I18" i="8" s="1"/>
  <c r="G32" i="8"/>
  <c r="H32" i="8" s="1"/>
  <c r="I32" i="8" s="1"/>
  <c r="G14" i="8"/>
  <c r="H14" i="8" s="1"/>
  <c r="I14" i="8" s="1"/>
  <c r="G16" i="8"/>
  <c r="H16" i="8" s="1"/>
  <c r="I16" i="8" s="1"/>
  <c r="G4" i="8"/>
  <c r="H4" i="8" s="1"/>
  <c r="I4" i="8" s="1"/>
  <c r="G35" i="8"/>
  <c r="H35" i="8" s="1"/>
  <c r="I35" i="8" s="1"/>
  <c r="G11" i="8"/>
  <c r="H11" i="8" s="1"/>
  <c r="I11" i="8" s="1"/>
  <c r="AP1090" i="7"/>
  <c r="AP1065" i="7"/>
  <c r="AP934" i="7"/>
  <c r="AP909" i="7"/>
  <c r="AP601" i="7"/>
  <c r="AP599" i="7"/>
  <c r="AP597" i="7"/>
  <c r="AP595" i="7"/>
  <c r="AP592" i="7"/>
  <c r="AP590" i="7"/>
  <c r="AP588" i="7"/>
  <c r="AP586" i="7"/>
  <c r="AP583" i="7"/>
  <c r="AP581" i="7"/>
  <c r="AP579" i="7"/>
  <c r="AP577" i="7"/>
  <c r="AP574" i="7"/>
  <c r="AP573" i="7"/>
  <c r="AP570" i="7"/>
  <c r="AP625" i="7"/>
  <c r="AP623" i="7"/>
  <c r="AP622" i="7"/>
  <c r="AP620" i="7"/>
  <c r="AP618" i="7"/>
  <c r="AP616" i="7"/>
  <c r="AP614" i="7"/>
  <c r="AP600" i="7"/>
  <c r="AP598" i="7"/>
  <c r="AP596" i="7"/>
  <c r="AP594" i="7"/>
  <c r="AP593" i="7"/>
  <c r="AP591" i="7"/>
  <c r="AP589" i="7"/>
  <c r="AP587" i="7"/>
  <c r="AP585" i="7"/>
  <c r="AP584" i="7"/>
  <c r="AP582" i="7"/>
  <c r="AP580" i="7"/>
  <c r="AP578" i="7"/>
  <c r="AP576" i="7"/>
  <c r="AP575" i="7"/>
  <c r="AP572" i="7"/>
  <c r="AP571" i="7"/>
  <c r="AP569" i="7"/>
  <c r="AP567" i="7"/>
  <c r="AP565" i="7"/>
  <c r="AP551" i="7"/>
  <c r="AP549" i="7"/>
  <c r="AP547" i="7"/>
  <c r="AP545" i="7"/>
  <c r="AP544" i="7"/>
  <c r="AP542" i="7"/>
  <c r="AP540" i="7"/>
  <c r="AP538" i="7"/>
  <c r="AP536" i="7"/>
  <c r="AP535" i="7"/>
  <c r="AP533" i="7"/>
  <c r="AP531" i="7"/>
  <c r="AP529" i="7"/>
  <c r="AP527" i="7"/>
  <c r="AP526" i="7"/>
  <c r="AP524" i="7"/>
  <c r="AP522" i="7"/>
  <c r="AP520" i="7"/>
  <c r="AP518" i="7"/>
  <c r="AP517" i="7"/>
  <c r="AP515" i="7"/>
  <c r="AP513" i="7"/>
  <c r="AP511" i="7"/>
  <c r="AP509" i="7"/>
  <c r="AP508" i="7"/>
  <c r="AP2037" i="7"/>
  <c r="AP2019" i="7"/>
  <c r="AP2003" i="7"/>
  <c r="AP1946" i="7"/>
  <c r="AP1927" i="7"/>
  <c r="AP1912" i="7"/>
  <c r="AP1893" i="7"/>
  <c r="AP1874" i="7"/>
  <c r="AP1855" i="7"/>
  <c r="AP1840" i="7"/>
  <c r="AP1823" i="7"/>
  <c r="AP1806" i="7"/>
  <c r="AP1785" i="7"/>
  <c r="AP1766" i="7"/>
  <c r="AP1749" i="7"/>
  <c r="AP1735" i="7"/>
  <c r="AP1716" i="7"/>
  <c r="AP1697" i="7"/>
  <c r="AP1678" i="7"/>
  <c r="AP1663" i="7"/>
  <c r="AP1646" i="7"/>
  <c r="AP1625" i="7"/>
  <c r="AP1608" i="7"/>
  <c r="AP1589" i="7"/>
  <c r="AP1574" i="7"/>
  <c r="AP1555" i="7"/>
  <c r="AP1536" i="7"/>
  <c r="AP1519" i="7"/>
  <c r="AP1502" i="7"/>
  <c r="AP1339" i="7"/>
  <c r="AP1324" i="7"/>
  <c r="AP1305" i="7"/>
  <c r="AP1286" i="7"/>
  <c r="AP1267" i="7"/>
  <c r="AP1050" i="7"/>
  <c r="AP1031" i="7"/>
  <c r="AP1011" i="7"/>
  <c r="AP1543" i="7"/>
  <c r="AP1525" i="7"/>
  <c r="AP1504" i="7"/>
  <c r="AP1479" i="7"/>
  <c r="AP1454" i="7"/>
  <c r="AP1436" i="7"/>
  <c r="AP1410" i="7"/>
  <c r="AP1343" i="7"/>
  <c r="AP1323" i="7"/>
  <c r="AP1296" i="7"/>
  <c r="AP1272" i="7"/>
  <c r="AP1251" i="7"/>
  <c r="AP1232" i="7"/>
  <c r="AP1203" i="7"/>
  <c r="AP1180" i="7"/>
  <c r="AP1161" i="7"/>
  <c r="AP1138" i="7"/>
  <c r="AP1116" i="7"/>
  <c r="AP1045" i="7"/>
  <c r="AP1027" i="7"/>
  <c r="AP1003" i="7"/>
  <c r="AP974" i="7"/>
  <c r="AP954" i="7"/>
  <c r="AP937" i="7"/>
  <c r="AP911" i="7"/>
  <c r="AP884" i="7"/>
  <c r="AP864" i="7"/>
  <c r="AP792" i="7"/>
  <c r="AP772" i="7"/>
  <c r="AP756" i="7"/>
  <c r="AP960" i="7"/>
  <c r="AP941" i="7"/>
  <c r="AP922" i="7"/>
  <c r="AP1738" i="7"/>
  <c r="AP1720" i="7"/>
  <c r="AP1034" i="7"/>
  <c r="AP1015" i="7"/>
  <c r="AP838" i="7"/>
  <c r="AP824" i="7"/>
  <c r="AP806" i="7"/>
  <c r="AP1101" i="7"/>
  <c r="AP1082" i="7"/>
  <c r="AP1063" i="7"/>
  <c r="AP745" i="7"/>
  <c r="AP736" i="7"/>
  <c r="AP1301" i="7"/>
  <c r="AP1285" i="7"/>
  <c r="AP1265" i="7"/>
  <c r="AP2039" i="7"/>
  <c r="AP2024" i="7"/>
  <c r="AP2007" i="7"/>
  <c r="AP1985" i="7"/>
  <c r="AP1968" i="7"/>
  <c r="AP1949" i="7"/>
  <c r="AP1933" i="7"/>
  <c r="AP1916" i="7"/>
  <c r="AP1005" i="7"/>
  <c r="AP2049" i="7"/>
  <c r="AP2020" i="7"/>
  <c r="AP1736" i="7"/>
  <c r="AP1717" i="7"/>
  <c r="AP1645" i="7"/>
  <c r="AP1626" i="7"/>
  <c r="AP1607" i="7"/>
  <c r="AP1390" i="7"/>
  <c r="AP1369" i="7"/>
  <c r="AP1350" i="7"/>
  <c r="AP1332" i="7"/>
  <c r="AP1313" i="7"/>
  <c r="AP938" i="7"/>
  <c r="AP919" i="7"/>
  <c r="AP900" i="7"/>
  <c r="AP881" i="7"/>
  <c r="AP866" i="7"/>
  <c r="AP1713" i="7"/>
  <c r="AP1643" i="7"/>
  <c r="AP1624" i="7"/>
  <c r="AP1604" i="7"/>
  <c r="AP1585" i="7"/>
  <c r="AP1567" i="7"/>
  <c r="AP1551" i="7"/>
  <c r="AP1532" i="7"/>
  <c r="AP1514" i="7"/>
  <c r="AP1389" i="7"/>
  <c r="AP1370" i="7"/>
  <c r="AP1355" i="7"/>
  <c r="AP1334" i="7"/>
  <c r="AP1316" i="7"/>
  <c r="AP1088" i="7"/>
  <c r="AP1072" i="7"/>
  <c r="AP1054" i="7"/>
  <c r="AP947" i="7"/>
  <c r="AP929" i="7"/>
  <c r="AP99" i="7"/>
  <c r="AP82" i="7"/>
  <c r="AP52" i="7"/>
  <c r="AP712" i="7"/>
  <c r="AP711" i="7"/>
  <c r="AP710" i="7"/>
  <c r="AP709" i="7"/>
  <c r="AP708" i="7"/>
  <c r="AP707" i="7"/>
  <c r="AP706" i="7"/>
  <c r="AP705" i="7"/>
  <c r="AP704" i="7"/>
  <c r="AP703" i="7"/>
  <c r="AP702" i="7"/>
  <c r="AP87" i="7"/>
  <c r="AP2095" i="7"/>
  <c r="AP2076" i="7"/>
  <c r="AP2057" i="7"/>
  <c r="AP1097" i="7"/>
  <c r="AP1078" i="7"/>
  <c r="AP1059" i="7"/>
  <c r="AP1895" i="7"/>
  <c r="AP1876" i="7"/>
  <c r="AP1856" i="7"/>
  <c r="AP1828" i="7"/>
  <c r="AP1809" i="7"/>
  <c r="AP1790" i="7"/>
  <c r="AP1771" i="7"/>
  <c r="AP1755" i="7"/>
  <c r="AP1699" i="7"/>
  <c r="AP1679" i="7"/>
  <c r="AP1664" i="7"/>
  <c r="AP1588" i="7"/>
  <c r="AP1573" i="7"/>
  <c r="AP1554" i="7"/>
  <c r="AP1443" i="7"/>
  <c r="AP1424" i="7"/>
  <c r="AP1405" i="7"/>
  <c r="AP1241" i="7"/>
  <c r="AP1223" i="7"/>
  <c r="AP1209" i="7"/>
  <c r="AP1901" i="7"/>
  <c r="AP1882" i="7"/>
  <c r="AP1863" i="7"/>
  <c r="AP1847" i="7"/>
  <c r="AP1833" i="7"/>
  <c r="AP1816" i="7"/>
  <c r="AP1799" i="7"/>
  <c r="AP1782" i="7"/>
  <c r="AP1763" i="7"/>
  <c r="AP1694" i="7"/>
  <c r="AP1677" i="7"/>
  <c r="AP1657" i="7"/>
  <c r="AP1441" i="7"/>
  <c r="AP1423" i="7"/>
  <c r="AP1403" i="7"/>
  <c r="AP1247" i="7"/>
  <c r="AP1227" i="7"/>
  <c r="AP1213" i="7"/>
  <c r="AP96" i="7"/>
  <c r="AP89" i="7"/>
  <c r="AP81" i="7"/>
  <c r="AP100" i="7"/>
  <c r="AP93" i="7"/>
  <c r="AP85" i="7"/>
  <c r="AP55" i="7"/>
  <c r="AP101" i="7"/>
  <c r="AP84" i="7"/>
  <c r="AP97" i="7"/>
  <c r="AP88" i="7"/>
  <c r="AP98" i="7"/>
  <c r="AP83" i="7"/>
  <c r="AP86" i="7"/>
  <c r="AP1422" i="7"/>
  <c r="AP1246" i="7"/>
  <c r="AP948" i="7"/>
  <c r="AP324" i="7"/>
  <c r="AP316" i="7"/>
  <c r="AP309" i="7"/>
  <c r="AP302" i="7"/>
  <c r="AP79" i="7"/>
  <c r="AP1451" i="7"/>
  <c r="AP1432" i="7"/>
  <c r="AP1417" i="7"/>
  <c r="AP1397" i="7"/>
  <c r="AP1379" i="7"/>
  <c r="AP1360" i="7"/>
  <c r="AP1235" i="7"/>
  <c r="AP1216" i="7"/>
  <c r="AP1086" i="7"/>
  <c r="AP1071" i="7"/>
  <c r="AP1052" i="7"/>
  <c r="AP942" i="7"/>
  <c r="AP923" i="7"/>
  <c r="AP904" i="7"/>
  <c r="AP737" i="7"/>
  <c r="AP718" i="7"/>
  <c r="AP717" i="7"/>
  <c r="AP716" i="7"/>
  <c r="AP715" i="7"/>
  <c r="AP714" i="7"/>
  <c r="AP713" i="7"/>
  <c r="AP92" i="7"/>
  <c r="AP56" i="7"/>
  <c r="AP54" i="7"/>
  <c r="AP53" i="7"/>
  <c r="AP1963" i="7"/>
  <c r="AP1944" i="7"/>
  <c r="AP1925" i="7"/>
  <c r="AP1905" i="7"/>
  <c r="AP1596" i="7"/>
  <c r="AP1444" i="7"/>
  <c r="AP1425" i="7"/>
  <c r="AP1406" i="7"/>
  <c r="AP1242" i="7"/>
  <c r="AP1221" i="7"/>
  <c r="AP1206" i="7"/>
  <c r="AP951" i="7"/>
  <c r="AP931" i="7"/>
  <c r="AP915" i="7"/>
  <c r="AP920" i="7"/>
  <c r="AP901" i="7"/>
  <c r="AP886" i="7"/>
  <c r="AP867" i="7"/>
  <c r="AP848" i="7"/>
  <c r="AP832" i="7"/>
  <c r="AP819" i="7"/>
  <c r="AP808" i="7"/>
  <c r="AP770" i="7"/>
  <c r="AP743" i="7"/>
  <c r="AP723" i="7"/>
  <c r="AP2094" i="7"/>
  <c r="AP2077" i="7"/>
  <c r="AP2058" i="7"/>
  <c r="AP2040" i="7"/>
  <c r="AP2023" i="7"/>
  <c r="AP2004" i="7"/>
  <c r="AP1986" i="7"/>
  <c r="AP1969" i="7"/>
  <c r="AP1948" i="7"/>
  <c r="AP1934" i="7"/>
  <c r="AP1915" i="7"/>
  <c r="AP1098" i="7"/>
  <c r="AP1079" i="7"/>
  <c r="AP1060" i="7"/>
  <c r="AP932" i="7"/>
  <c r="AP916" i="7"/>
  <c r="AP897" i="7"/>
  <c r="AP879" i="7"/>
  <c r="AP842" i="7"/>
  <c r="AP826" i="7"/>
  <c r="AP805" i="7"/>
  <c r="AP786" i="7"/>
  <c r="AP766" i="7"/>
  <c r="AP749" i="7"/>
  <c r="AP732" i="7"/>
  <c r="AP2098" i="7"/>
  <c r="AP2082" i="7"/>
  <c r="AP2062" i="7"/>
  <c r="AP2045" i="7"/>
  <c r="AP2029" i="7"/>
  <c r="AP2010" i="7"/>
  <c r="AP1991" i="7"/>
  <c r="AP1972" i="7"/>
  <c r="AP1953" i="7"/>
  <c r="AP1938" i="7"/>
  <c r="AP1920" i="7"/>
  <c r="AP321" i="7"/>
  <c r="AP315" i="7"/>
  <c r="AP308" i="7"/>
  <c r="AP94" i="7"/>
  <c r="AP314" i="7"/>
  <c r="AP307" i="7"/>
  <c r="AP347" i="7"/>
  <c r="AP323" i="7"/>
  <c r="AP318" i="7"/>
  <c r="AP310" i="7"/>
  <c r="AP303" i="7"/>
  <c r="AP326" i="7"/>
  <c r="AP319" i="7"/>
  <c r="AP312" i="7"/>
  <c r="AP306" i="7"/>
  <c r="AP91" i="7"/>
  <c r="AP928" i="7"/>
  <c r="AP327" i="7"/>
  <c r="AP320" i="7"/>
  <c r="AP313" i="7"/>
  <c r="AP305" i="7"/>
  <c r="AP90" i="7"/>
  <c r="AP1442" i="7"/>
  <c r="AP1404" i="7"/>
  <c r="AP1228" i="7"/>
  <c r="AP1212" i="7"/>
  <c r="AP913" i="7"/>
  <c r="AP325" i="7"/>
  <c r="AP311" i="7"/>
  <c r="AP304" i="7"/>
  <c r="AP95" i="7"/>
  <c r="AP80" i="7"/>
  <c r="AP78" i="7"/>
  <c r="AP77" i="7"/>
  <c r="AP76" i="7"/>
  <c r="AP75" i="7"/>
  <c r="AP74" i="7"/>
  <c r="AP73" i="7"/>
  <c r="AP72" i="7"/>
  <c r="AP71" i="7"/>
  <c r="AP70" i="7"/>
  <c r="AP69" i="7"/>
  <c r="AP68" i="7"/>
  <c r="AP67" i="7"/>
  <c r="AP66" i="7"/>
  <c r="AP65" i="7"/>
  <c r="AP64" i="7"/>
  <c r="AP63" i="7"/>
  <c r="AP62" i="7"/>
  <c r="AP61" i="7"/>
  <c r="AP60" i="7"/>
  <c r="AP59" i="7"/>
  <c r="AP58" i="7"/>
  <c r="AP57" i="7"/>
  <c r="AP946" i="7"/>
  <c r="AP926" i="7"/>
  <c r="AP912" i="7"/>
  <c r="AP1688" i="7"/>
  <c r="AP1668" i="7"/>
  <c r="AP746" i="7"/>
  <c r="AP731" i="7"/>
  <c r="AP1190" i="7"/>
  <c r="AP1173" i="7"/>
  <c r="AP1154" i="7"/>
  <c r="AP1041" i="7"/>
  <c r="AP1024" i="7"/>
  <c r="AP1006" i="7"/>
  <c r="AP1004" i="7"/>
  <c r="AP1299" i="7"/>
  <c r="AP1280" i="7"/>
  <c r="AP1262" i="7"/>
  <c r="AP1731" i="7"/>
  <c r="AP1135" i="7"/>
  <c r="AP1121" i="7"/>
  <c r="AP1102" i="7"/>
  <c r="AP1533" i="7"/>
  <c r="AP1513" i="7"/>
  <c r="AP15" i="7"/>
  <c r="AP1959" i="7"/>
  <c r="AP1834" i="7"/>
  <c r="AP1813" i="7"/>
  <c r="AP1649" i="7"/>
  <c r="AP1630" i="7"/>
  <c r="AP1611" i="7"/>
  <c r="AP1497" i="7"/>
  <c r="AP1482" i="7"/>
  <c r="AP1463" i="7"/>
  <c r="AP1049" i="7"/>
  <c r="AP1030" i="7"/>
  <c r="AP1012" i="7"/>
  <c r="AP2090" i="7"/>
  <c r="AP2073" i="7"/>
  <c r="AP2055" i="7"/>
  <c r="AP2036" i="7"/>
  <c r="AP2017" i="7"/>
  <c r="AP1945" i="7"/>
  <c r="AP1926" i="7"/>
  <c r="AP1906" i="7"/>
  <c r="AP1741" i="7"/>
  <c r="AP1722" i="7"/>
  <c r="AP1703" i="7"/>
  <c r="AP1597" i="7"/>
  <c r="AP1578" i="7"/>
  <c r="AP1559" i="7"/>
  <c r="AP1540" i="7"/>
  <c r="AP1521" i="7"/>
  <c r="AP1333" i="7"/>
  <c r="AP1314" i="7"/>
  <c r="AP1884" i="7"/>
  <c r="AP1868" i="7"/>
  <c r="AP1849" i="7"/>
  <c r="AP1831" i="7"/>
  <c r="AP1812" i="7"/>
  <c r="AP1743" i="7"/>
  <c r="AP1724" i="7"/>
  <c r="AP1705" i="7"/>
  <c r="AP1542" i="7"/>
  <c r="AP1522" i="7"/>
  <c r="AP1508" i="7"/>
  <c r="AP1469" i="7"/>
  <c r="AP1344" i="7"/>
  <c r="AP1325" i="7"/>
  <c r="AP1306" i="7"/>
  <c r="AP1287" i="7"/>
  <c r="AP1269" i="7"/>
  <c r="AP1254" i="7"/>
  <c r="AP51" i="7"/>
  <c r="AP38" i="7"/>
  <c r="AP37" i="7"/>
  <c r="AP26" i="7"/>
  <c r="AP16" i="7"/>
  <c r="AP1198" i="7"/>
  <c r="AP1182" i="7"/>
  <c r="AP1167" i="7"/>
  <c r="AP1145" i="7"/>
  <c r="AP1127" i="7"/>
  <c r="AP1108" i="7"/>
  <c r="AP1035" i="7"/>
  <c r="AP1017" i="7"/>
  <c r="AP1000" i="7"/>
  <c r="AP984" i="7"/>
  <c r="AP966" i="7"/>
  <c r="AP892" i="7"/>
  <c r="AP874" i="7"/>
  <c r="AP855" i="7"/>
  <c r="AP801" i="7"/>
  <c r="AP784" i="7"/>
  <c r="AP764" i="7"/>
  <c r="AP2" i="7"/>
  <c r="AP1886" i="7"/>
  <c r="AP1870" i="7"/>
  <c r="AP1852" i="7"/>
  <c r="AP1794" i="7"/>
  <c r="AP1778" i="7"/>
  <c r="AP1758" i="7"/>
  <c r="AP2086" i="7"/>
  <c r="AP2068" i="7"/>
  <c r="AP2051" i="7"/>
  <c r="AP2034" i="7"/>
  <c r="AP2014" i="7"/>
  <c r="AP1851" i="7"/>
  <c r="AP1830" i="7"/>
  <c r="AP1814" i="7"/>
  <c r="AP1351" i="7"/>
  <c r="AP1331" i="7"/>
  <c r="AP1312" i="7"/>
  <c r="AP1297" i="7"/>
  <c r="AP1279" i="7"/>
  <c r="AP1259" i="7"/>
  <c r="AP1110" i="7"/>
  <c r="AP1096" i="7"/>
  <c r="AP1077" i="7"/>
  <c r="AP1058" i="7"/>
  <c r="AP1038" i="7"/>
  <c r="AP1019" i="7"/>
  <c r="AP998" i="7"/>
  <c r="AP982" i="7"/>
  <c r="AP963" i="7"/>
  <c r="AP891" i="7"/>
  <c r="AP872" i="7"/>
  <c r="AP852" i="7"/>
  <c r="AP798" i="7"/>
  <c r="AP778" i="7"/>
  <c r="AP759" i="7"/>
  <c r="AP744" i="7"/>
  <c r="AP721" i="7"/>
  <c r="AP1887" i="7"/>
  <c r="AP1871" i="7"/>
  <c r="AP1853" i="7"/>
  <c r="AP1835" i="7"/>
  <c r="AP1815" i="7"/>
  <c r="AP1795" i="7"/>
  <c r="AP1779" i="7"/>
  <c r="AP1759" i="7"/>
  <c r="AP1687" i="7"/>
  <c r="AP1669" i="7"/>
  <c r="AP1650" i="7"/>
  <c r="AP1631" i="7"/>
  <c r="AP1612" i="7"/>
  <c r="AP1174" i="7"/>
  <c r="AP751" i="7"/>
  <c r="AP1978" i="7"/>
  <c r="AP1797" i="7"/>
  <c r="AP1659" i="7"/>
  <c r="AP1294" i="7"/>
  <c r="AP1158" i="7"/>
  <c r="AP1001" i="7"/>
  <c r="AP844" i="7"/>
  <c r="AP450" i="7"/>
  <c r="AP428" i="7"/>
  <c r="AP408" i="7"/>
  <c r="AP390" i="7"/>
  <c r="AP370" i="7"/>
  <c r="AP295" i="7"/>
  <c r="AP285" i="7"/>
  <c r="AP277" i="7"/>
  <c r="AP267" i="7"/>
  <c r="AP255" i="7"/>
  <c r="AP244" i="7"/>
  <c r="AP231" i="7"/>
  <c r="AP225" i="7"/>
  <c r="AP214" i="7"/>
  <c r="AP205" i="7"/>
  <c r="AP811" i="7"/>
  <c r="AP1354" i="7"/>
  <c r="AP1120" i="7"/>
  <c r="AP986" i="7"/>
  <c r="AP875" i="7"/>
  <c r="AP769" i="7"/>
  <c r="AP2099" i="7"/>
  <c r="AP1889" i="7"/>
  <c r="AP1684" i="7"/>
  <c r="AP1322" i="7"/>
  <c r="AP1183" i="7"/>
  <c r="AP1047" i="7"/>
  <c r="AP790" i="7"/>
  <c r="AP437" i="7"/>
  <c r="AP421" i="7"/>
  <c r="AP402" i="7"/>
  <c r="AP386" i="7"/>
  <c r="AP366" i="7"/>
  <c r="AP350" i="7"/>
  <c r="AP298" i="7"/>
  <c r="AP290" i="7"/>
  <c r="AP282" i="7"/>
  <c r="AP274" i="7"/>
  <c r="AP263" i="7"/>
  <c r="AP257" i="7"/>
  <c r="AP236" i="7"/>
  <c r="AP228" i="7"/>
  <c r="AP220" i="7"/>
  <c r="AP212" i="7"/>
  <c r="AP206" i="7"/>
  <c r="AP1760" i="7"/>
  <c r="AP1580" i="7"/>
  <c r="AP1033" i="7"/>
  <c r="AP888" i="7"/>
  <c r="AP752" i="7"/>
  <c r="AP890" i="7"/>
  <c r="AP1495" i="7"/>
  <c r="AP1388" i="7"/>
  <c r="AP1266" i="7"/>
  <c r="AP1136" i="7"/>
  <c r="AP1018" i="7"/>
  <c r="AP895" i="7"/>
  <c r="AP787" i="7"/>
  <c r="AP1928" i="7"/>
  <c r="AP1774" i="7"/>
  <c r="AP1636" i="7"/>
  <c r="AP1384" i="7"/>
  <c r="AP1271" i="7"/>
  <c r="AP1115" i="7"/>
  <c r="AP973" i="7"/>
  <c r="AP862" i="7"/>
  <c r="AP725" i="7"/>
  <c r="AP2088" i="7"/>
  <c r="AP448" i="7"/>
  <c r="AP432" i="7"/>
  <c r="AP413" i="7"/>
  <c r="AP395" i="7"/>
  <c r="AP379" i="7"/>
  <c r="AP363" i="7"/>
  <c r="AP296" i="7"/>
  <c r="AP289" i="7"/>
  <c r="AP280" i="7"/>
  <c r="AP271" i="7"/>
  <c r="AP264" i="7"/>
  <c r="AP258" i="7"/>
  <c r="AP237" i="7"/>
  <c r="AP229" i="7"/>
  <c r="AP221" i="7"/>
  <c r="AP216" i="7"/>
  <c r="AP208" i="7"/>
  <c r="AP187" i="7"/>
  <c r="AP1614" i="7"/>
  <c r="AP830" i="7"/>
  <c r="AP807" i="7"/>
  <c r="AP1908" i="7"/>
  <c r="AP771" i="7"/>
  <c r="AP443" i="7"/>
  <c r="AP424" i="7"/>
  <c r="AP406" i="7"/>
  <c r="AP384" i="7"/>
  <c r="AP361" i="7"/>
  <c r="AP343" i="7"/>
  <c r="AP297" i="7"/>
  <c r="AP286" i="7"/>
  <c r="AP276" i="7"/>
  <c r="AP268" i="7"/>
  <c r="AP259" i="7"/>
  <c r="AP242" i="7"/>
  <c r="AP233" i="7"/>
  <c r="AP223" i="7"/>
  <c r="AP215" i="7"/>
  <c r="AP204" i="7"/>
  <c r="AP1671" i="7"/>
  <c r="AP869" i="7"/>
  <c r="AP1193" i="7"/>
  <c r="AP837" i="7"/>
  <c r="AP1955" i="7"/>
  <c r="AP441" i="7"/>
  <c r="AP426" i="7"/>
  <c r="AP411" i="7"/>
  <c r="AP393" i="7"/>
  <c r="AP375" i="7"/>
  <c r="AP359" i="7"/>
  <c r="AP341" i="7"/>
  <c r="AP300" i="7"/>
  <c r="AP292" i="7"/>
  <c r="AP284" i="7"/>
  <c r="AP278" i="7"/>
  <c r="AP270" i="7"/>
  <c r="AP262" i="7"/>
  <c r="AP256" i="7"/>
  <c r="AP240" i="7"/>
  <c r="AP235" i="7"/>
  <c r="AP226" i="7"/>
  <c r="AP218" i="7"/>
  <c r="AP210" i="7"/>
  <c r="AP202" i="7"/>
  <c r="AP1941" i="7"/>
  <c r="AP1792" i="7"/>
  <c r="AP1652" i="7"/>
  <c r="AP1489" i="7"/>
  <c r="AP796" i="7"/>
  <c r="AP1371" i="7"/>
  <c r="AP1284" i="7"/>
  <c r="AP1155" i="7"/>
  <c r="AP1037" i="7"/>
  <c r="AP823" i="7"/>
  <c r="AP1999" i="7"/>
  <c r="AP1866" i="7"/>
  <c r="AP1617" i="7"/>
  <c r="AP1361" i="7"/>
  <c r="AP1139" i="7"/>
  <c r="AP1026" i="7"/>
  <c r="AP885" i="7"/>
  <c r="AP755" i="7"/>
  <c r="AP435" i="7"/>
  <c r="AP417" i="7"/>
  <c r="AP404" i="7"/>
  <c r="AP388" i="7"/>
  <c r="AP372" i="7"/>
  <c r="AP354" i="7"/>
  <c r="AP339" i="7"/>
  <c r="AP301" i="7"/>
  <c r="AP294" i="7"/>
  <c r="AP288" i="7"/>
  <c r="AP281" i="7"/>
  <c r="AP273" i="7"/>
  <c r="AP266" i="7"/>
  <c r="AP243" i="7"/>
  <c r="AP238" i="7"/>
  <c r="AP230" i="7"/>
  <c r="AP222" i="7"/>
  <c r="AP217" i="7"/>
  <c r="AP209" i="7"/>
  <c r="AP188" i="7"/>
  <c r="AP1599" i="7"/>
  <c r="AP780" i="7"/>
  <c r="AP49" i="7"/>
  <c r="AP24" i="7"/>
  <c r="AP868" i="7"/>
  <c r="AP971" i="7"/>
  <c r="AP859" i="7"/>
  <c r="AP735" i="7"/>
  <c r="AP2075" i="7"/>
  <c r="AP1342" i="7"/>
  <c r="AP953" i="7"/>
  <c r="AP818" i="7"/>
  <c r="AP446" i="7"/>
  <c r="AP430" i="7"/>
  <c r="AP415" i="7"/>
  <c r="AP399" i="7"/>
  <c r="AP381" i="7"/>
  <c r="AP368" i="7"/>
  <c r="AP352" i="7"/>
  <c r="AP328" i="7"/>
  <c r="AP322" i="7"/>
  <c r="AP299" i="7"/>
  <c r="AP291" i="7"/>
  <c r="AP287" i="7"/>
  <c r="AP279" i="7"/>
  <c r="AP272" i="7"/>
  <c r="AP265" i="7"/>
  <c r="AP261" i="7"/>
  <c r="AP254" i="7"/>
  <c r="AP239" i="7"/>
  <c r="AP234" i="7"/>
  <c r="AP227" i="7"/>
  <c r="AP219" i="7"/>
  <c r="AP211" i="7"/>
  <c r="AP207" i="7"/>
  <c r="AP1921" i="7"/>
  <c r="AP1781" i="7"/>
  <c r="AP1632" i="7"/>
  <c r="AP1561" i="7"/>
  <c r="AP767" i="7"/>
  <c r="AP2066" i="7"/>
  <c r="AP2038" i="7"/>
  <c r="AP2018" i="7"/>
  <c r="AP655" i="7"/>
  <c r="AP653" i="7"/>
  <c r="AP651" i="7"/>
  <c r="AP649" i="7"/>
  <c r="AP646" i="7"/>
  <c r="AP644" i="7"/>
  <c r="AP642" i="7"/>
  <c r="AP640" i="7"/>
  <c r="AP637" i="7"/>
  <c r="AP635" i="7"/>
  <c r="AP633" i="7"/>
  <c r="AP630" i="7"/>
  <c r="AP628" i="7"/>
  <c r="AP626" i="7"/>
  <c r="AP624" i="7"/>
  <c r="AP621" i="7"/>
  <c r="AP619" i="7"/>
  <c r="AP617" i="7"/>
  <c r="AP615" i="7"/>
  <c r="AP612" i="7"/>
  <c r="AP610" i="7"/>
  <c r="AP608" i="7"/>
  <c r="AP606" i="7"/>
  <c r="AP604" i="7"/>
  <c r="AP439" i="7"/>
  <c r="AP419" i="7"/>
  <c r="AP397" i="7"/>
  <c r="AP377" i="7"/>
  <c r="AP357" i="7"/>
  <c r="AP329" i="7"/>
  <c r="AP293" i="7"/>
  <c r="AP283" i="7"/>
  <c r="AP275" i="7"/>
  <c r="AP269" i="7"/>
  <c r="AP260" i="7"/>
  <c r="AP241" i="7"/>
  <c r="AP232" i="7"/>
  <c r="AP224" i="7"/>
  <c r="AP213" i="7"/>
  <c r="AP203" i="7"/>
  <c r="AP186" i="7"/>
  <c r="AP1902" i="7"/>
  <c r="AP1689" i="7"/>
  <c r="AP1014" i="7"/>
  <c r="AP849" i="7"/>
  <c r="AP429" i="7"/>
  <c r="AP427" i="7"/>
  <c r="AP425" i="7"/>
  <c r="AP423" i="7"/>
  <c r="AP422" i="7"/>
  <c r="AP420" i="7"/>
  <c r="AP418" i="7"/>
  <c r="AP416" i="7"/>
  <c r="AP414" i="7"/>
  <c r="AP412" i="7"/>
  <c r="AP410" i="7"/>
  <c r="AP409" i="7"/>
  <c r="AP407" i="7"/>
  <c r="AP405" i="7"/>
  <c r="AP403" i="7"/>
  <c r="AP401" i="7"/>
  <c r="AP400" i="7"/>
  <c r="AP398" i="7"/>
  <c r="AP396" i="7"/>
  <c r="AP394" i="7"/>
  <c r="AP392" i="7"/>
  <c r="AP391" i="7"/>
  <c r="AP389" i="7"/>
  <c r="AP387" i="7"/>
  <c r="AP385" i="7"/>
  <c r="AP383" i="7"/>
  <c r="AP382" i="7"/>
  <c r="AP380" i="7"/>
  <c r="AP378" i="7"/>
  <c r="AP376" i="7"/>
  <c r="AP374" i="7"/>
  <c r="AP373" i="7"/>
  <c r="AP1577" i="7"/>
  <c r="AP1558" i="7"/>
  <c r="AP1539" i="7"/>
  <c r="AP1520" i="7"/>
  <c r="AP1500" i="7"/>
  <c r="AP1485" i="7"/>
  <c r="AP1392" i="7"/>
  <c r="AP1373" i="7"/>
  <c r="AP1352" i="7"/>
  <c r="AP1336" i="7"/>
  <c r="AP1315" i="7"/>
  <c r="AP1300" i="7"/>
  <c r="AP1281" i="7"/>
  <c r="AP1261" i="7"/>
  <c r="AP1187" i="7"/>
  <c r="AP1168" i="7"/>
  <c r="AP1149" i="7"/>
  <c r="AP1131" i="7"/>
  <c r="AP1112" i="7"/>
  <c r="AP1040" i="7"/>
  <c r="AP1023" i="7"/>
  <c r="AP987" i="7"/>
  <c r="AP970" i="7"/>
  <c r="AP896" i="7"/>
  <c r="AP880" i="7"/>
  <c r="AP860" i="7"/>
  <c r="AP841" i="7"/>
  <c r="AP825" i="7"/>
  <c r="AP804" i="7"/>
  <c r="AP785" i="7"/>
  <c r="AP765" i="7"/>
  <c r="AP748" i="7"/>
  <c r="AP733" i="7"/>
  <c r="AP2092" i="7"/>
  <c r="AP2071" i="7"/>
  <c r="AP1929" i="7"/>
  <c r="AP1910" i="7"/>
  <c r="AP1800" i="7"/>
  <c r="AP1773" i="7"/>
  <c r="AP1753" i="7"/>
  <c r="AP1686" i="7"/>
  <c r="AP1660" i="7"/>
  <c r="AP1638" i="7"/>
  <c r="AP1615" i="7"/>
  <c r="AP1594" i="7"/>
  <c r="AP1571" i="7"/>
  <c r="AP1048" i="7"/>
  <c r="AP1028" i="7"/>
  <c r="AP883" i="7"/>
  <c r="AP863" i="7"/>
  <c r="AP845" i="7"/>
  <c r="AP817" i="7"/>
  <c r="AP2043" i="7"/>
  <c r="AP2027" i="7"/>
  <c r="AP2008" i="7"/>
  <c r="AP1989" i="7"/>
  <c r="AP1970" i="7"/>
  <c r="AP1951" i="7"/>
  <c r="AP1936" i="7"/>
  <c r="AP1918" i="7"/>
  <c r="AP1499" i="7"/>
  <c r="AP1483" i="7"/>
  <c r="AP1393" i="7"/>
  <c r="AP1374" i="7"/>
  <c r="AP1356" i="7"/>
  <c r="AP1337" i="7"/>
  <c r="AP1319" i="7"/>
  <c r="AP1303" i="7"/>
  <c r="AP1283" i="7"/>
  <c r="AP1263" i="7"/>
  <c r="AP1191" i="7"/>
  <c r="AP1171" i="7"/>
  <c r="AP1153" i="7"/>
  <c r="AP1042" i="7"/>
  <c r="AP1022" i="7"/>
  <c r="AP898" i="7"/>
  <c r="AP877" i="7"/>
  <c r="AP857" i="7"/>
  <c r="AP840" i="7"/>
  <c r="AP821" i="7"/>
  <c r="AP802" i="7"/>
  <c r="AP781" i="7"/>
  <c r="AP761" i="7"/>
  <c r="AP871" i="7"/>
  <c r="AP35" i="7"/>
  <c r="AP13" i="7"/>
  <c r="AP853" i="7"/>
  <c r="AP2085" i="7"/>
  <c r="AP2067" i="7"/>
  <c r="AP2052" i="7"/>
  <c r="AP1939" i="7"/>
  <c r="AP1919" i="7"/>
  <c r="AP1900" i="7"/>
  <c r="AP1881" i="7"/>
  <c r="AP1862" i="7"/>
  <c r="AP1846" i="7"/>
  <c r="AP1829" i="7"/>
  <c r="AP1810" i="7"/>
  <c r="AP1732" i="7"/>
  <c r="AP1712" i="7"/>
  <c r="AP1335" i="7"/>
  <c r="AP1317" i="7"/>
  <c r="AP1302" i="7"/>
  <c r="AP253" i="7"/>
  <c r="AP252" i="7"/>
  <c r="AP251" i="7"/>
  <c r="AP250" i="7"/>
  <c r="AP249" i="7"/>
  <c r="AP248" i="7"/>
  <c r="AP247" i="7"/>
  <c r="AP246" i="7"/>
  <c r="AP245" i="7"/>
  <c r="AP201" i="7"/>
  <c r="AP200" i="7"/>
  <c r="AP199" i="7"/>
  <c r="AP198" i="7"/>
  <c r="AP197" i="7"/>
  <c r="AP196" i="7"/>
  <c r="AP195" i="7"/>
  <c r="AP194" i="7"/>
  <c r="AP193" i="7"/>
  <c r="AP192" i="7"/>
  <c r="AP191" i="7"/>
  <c r="AP190" i="7"/>
  <c r="AP189" i="7"/>
  <c r="AP371" i="7"/>
  <c r="AP369" i="7"/>
  <c r="AP367" i="7"/>
  <c r="AP365" i="7"/>
  <c r="AP364" i="7"/>
  <c r="AP362" i="7"/>
  <c r="AP360" i="7"/>
  <c r="AP358" i="7"/>
  <c r="AP356" i="7"/>
  <c r="AP355" i="7"/>
  <c r="AP353" i="7"/>
  <c r="AP351" i="7"/>
  <c r="AP349" i="7"/>
  <c r="AP348" i="7"/>
  <c r="AP345" i="7"/>
  <c r="AP344" i="7"/>
  <c r="AP342" i="7"/>
  <c r="AP340" i="7"/>
  <c r="AP338" i="7"/>
  <c r="AP337" i="7"/>
  <c r="AP335" i="7"/>
  <c r="AP333" i="7"/>
  <c r="AP332" i="7"/>
  <c r="AP331" i="7"/>
  <c r="AP330" i="7"/>
  <c r="AP185" i="7"/>
  <c r="AP184" i="7"/>
  <c r="AP183" i="7"/>
  <c r="AP182" i="7"/>
  <c r="AP181" i="7"/>
  <c r="AP180" i="7"/>
  <c r="AP179" i="7"/>
  <c r="AP178" i="7"/>
  <c r="AP177" i="7"/>
  <c r="AP176" i="7"/>
  <c r="AP175" i="7"/>
  <c r="AP174" i="7"/>
  <c r="AP173" i="7"/>
  <c r="AP172" i="7"/>
  <c r="AP171" i="7"/>
  <c r="AP170" i="7"/>
  <c r="AP169" i="7"/>
  <c r="AP168" i="7"/>
  <c r="AP167" i="7"/>
  <c r="AP166" i="7"/>
  <c r="AP165" i="7"/>
  <c r="AP164" i="7"/>
  <c r="AP163" i="7"/>
  <c r="AP162" i="7"/>
  <c r="AP161" i="7"/>
  <c r="AP160" i="7"/>
  <c r="AP159" i="7"/>
  <c r="AP158" i="7"/>
  <c r="AP157" i="7"/>
  <c r="AP156" i="7"/>
  <c r="AP155" i="7"/>
  <c r="AP154" i="7"/>
  <c r="AP153" i="7"/>
  <c r="AP152" i="7"/>
  <c r="AP46" i="7"/>
  <c r="AP1879" i="7"/>
  <c r="AP1860" i="7"/>
  <c r="AP1844" i="7"/>
  <c r="AP1826" i="7"/>
  <c r="AP1807" i="7"/>
  <c r="AP1788" i="7"/>
  <c r="AP1770" i="7"/>
  <c r="AP1757" i="7"/>
  <c r="AP1739" i="7"/>
  <c r="AP1719" i="7"/>
  <c r="AP1701" i="7"/>
  <c r="AP1681" i="7"/>
  <c r="AP1667" i="7"/>
  <c r="AP1647" i="7"/>
  <c r="AP1629" i="7"/>
  <c r="AP1610" i="7"/>
  <c r="AP1590" i="7"/>
  <c r="AP1576" i="7"/>
  <c r="AP1557" i="7"/>
  <c r="AP1537" i="7"/>
  <c r="AP1518" i="7"/>
  <c r="AP1498" i="7"/>
  <c r="AP1484" i="7"/>
  <c r="AP1465" i="7"/>
  <c r="AP1338" i="7"/>
  <c r="AP1318" i="7"/>
  <c r="AP1304" i="7"/>
  <c r="AP1282" i="7"/>
  <c r="AP1264" i="7"/>
  <c r="AP1133" i="7"/>
  <c r="AP1118" i="7"/>
  <c r="AP1043" i="7"/>
  <c r="AP1584" i="7"/>
  <c r="AP1565" i="7"/>
  <c r="AP2100" i="7"/>
  <c r="AP2081" i="7"/>
  <c r="AP2059" i="7"/>
  <c r="AP2041" i="7"/>
  <c r="AP2026" i="7"/>
  <c r="AP2005" i="7"/>
  <c r="AP1947" i="7"/>
  <c r="AP1931" i="7"/>
  <c r="AP1913" i="7"/>
  <c r="AP1897" i="7"/>
  <c r="AP1877" i="7"/>
  <c r="AP1857" i="7"/>
  <c r="AP1838" i="7"/>
  <c r="AP1824" i="7"/>
  <c r="AP1805" i="7"/>
  <c r="AP1787" i="7"/>
  <c r="AP1768" i="7"/>
  <c r="AP1747" i="7"/>
  <c r="AP1733" i="7"/>
  <c r="AP1714" i="7"/>
  <c r="AP1695" i="7"/>
  <c r="AP1675" i="7"/>
  <c r="AP1655" i="7"/>
  <c r="AP1641" i="7"/>
  <c r="AP1621" i="7"/>
  <c r="AP1602" i="7"/>
  <c r="AP1583" i="7"/>
  <c r="AP1564" i="7"/>
  <c r="AP1549" i="7"/>
  <c r="AP1530" i="7"/>
  <c r="AP1511" i="7"/>
  <c r="AP1347" i="7"/>
  <c r="AP1328" i="7"/>
  <c r="AP1309" i="7"/>
  <c r="AP1289" i="7"/>
  <c r="AP1274" i="7"/>
  <c r="AP1255" i="7"/>
  <c r="AP903" i="7"/>
  <c r="AP889" i="7"/>
  <c r="AP870" i="7"/>
  <c r="AP850" i="7"/>
  <c r="AP831" i="7"/>
  <c r="AP810" i="7"/>
  <c r="AP795" i="7"/>
  <c r="AP777" i="7"/>
  <c r="AP757" i="7"/>
  <c r="AP739" i="7"/>
  <c r="AP726" i="7"/>
  <c r="AP2096" i="7"/>
  <c r="AP2079" i="7"/>
  <c r="AP2063" i="7"/>
  <c r="AP1899" i="7"/>
  <c r="AP1880" i="7"/>
  <c r="AP1861" i="7"/>
  <c r="AP1845" i="7"/>
  <c r="AP1827" i="7"/>
  <c r="AP1808" i="7"/>
  <c r="AP1789" i="7"/>
  <c r="AP1769" i="7"/>
  <c r="AP1754" i="7"/>
  <c r="AP1700" i="7"/>
  <c r="AP1682" i="7"/>
  <c r="AP1666" i="7"/>
  <c r="AP1648" i="7"/>
  <c r="AP1628" i="7"/>
  <c r="AP1609" i="7"/>
  <c r="AP1591" i="7"/>
  <c r="AP1575" i="7"/>
  <c r="AP1556" i="7"/>
  <c r="AP33" i="7"/>
  <c r="AP1568" i="7"/>
  <c r="AP1592" i="7"/>
  <c r="AP22" i="7"/>
  <c r="AP11" i="7"/>
  <c r="AV2092" i="7"/>
  <c r="AY2092" i="7"/>
  <c r="AV2076" i="7"/>
  <c r="AY2076" i="7"/>
  <c r="AV2054" i="7"/>
  <c r="AY2054" i="7"/>
  <c r="AV2039" i="7"/>
  <c r="AY2039" i="7"/>
  <c r="AV2024" i="7"/>
  <c r="AY2024" i="7"/>
  <c r="AV2004" i="7"/>
  <c r="AY2004" i="7"/>
  <c r="AV1981" i="7"/>
  <c r="AY1981" i="7"/>
  <c r="AV1966" i="7"/>
  <c r="AY1966" i="7"/>
  <c r="AV1950" i="7"/>
  <c r="AY1950" i="7"/>
  <c r="AV1927" i="7"/>
  <c r="AY1927" i="7"/>
  <c r="AV1908" i="7"/>
  <c r="AY1908" i="7"/>
  <c r="AY1895" i="7"/>
  <c r="AV1895" i="7"/>
  <c r="AY1878" i="7"/>
  <c r="AV1878" i="7"/>
  <c r="AV1856" i="7"/>
  <c r="AY1856" i="7"/>
  <c r="AV1838" i="7"/>
  <c r="AY1838" i="7"/>
  <c r="AV1823" i="7"/>
  <c r="AY1823" i="7"/>
  <c r="AV1802" i="7"/>
  <c r="AY1802" i="7"/>
  <c r="AV1782" i="7"/>
  <c r="AY1782" i="7"/>
  <c r="AV1764" i="7"/>
  <c r="AY1764" i="7"/>
  <c r="AV1750" i="7"/>
  <c r="AY1750" i="7"/>
  <c r="AY1729" i="7"/>
  <c r="AV1729" i="7"/>
  <c r="AV1712" i="7"/>
  <c r="AY1712" i="7"/>
  <c r="AV1692" i="7"/>
  <c r="AY1692" i="7"/>
  <c r="AY1678" i="7"/>
  <c r="AV1678" i="7"/>
  <c r="AY1657" i="7"/>
  <c r="AV1657" i="7"/>
  <c r="AY1637" i="7"/>
  <c r="AV1637" i="7"/>
  <c r="AY1621" i="7"/>
  <c r="AV1621" i="7"/>
  <c r="AV1604" i="7"/>
  <c r="AY1604" i="7"/>
  <c r="AY1583" i="7"/>
  <c r="AV1583" i="7"/>
  <c r="AY1564" i="7"/>
  <c r="AV1564" i="7"/>
  <c r="AV1547" i="7"/>
  <c r="AY1547" i="7"/>
  <c r="AY1534" i="7"/>
  <c r="AV1534" i="7"/>
  <c r="AV1512" i="7"/>
  <c r="AY1512" i="7"/>
  <c r="AV1492" i="7"/>
  <c r="AY1492" i="7"/>
  <c r="AV1477" i="7"/>
  <c r="AY1477" i="7"/>
  <c r="AV1460" i="7"/>
  <c r="AY1460" i="7"/>
  <c r="AY1442" i="7"/>
  <c r="AV1442" i="7"/>
  <c r="AY1425" i="7"/>
  <c r="AV1425" i="7"/>
  <c r="AV1404" i="7"/>
  <c r="AY1404" i="7"/>
  <c r="AV1385" i="7"/>
  <c r="AY1385" i="7"/>
  <c r="AY1366" i="7"/>
  <c r="AV1366" i="7"/>
  <c r="AV1348" i="7"/>
  <c r="AY1348" i="7"/>
  <c r="AY1330" i="7"/>
  <c r="AV1330" i="7"/>
  <c r="AV1312" i="7"/>
  <c r="AY1312" i="7"/>
  <c r="AV1296" i="7"/>
  <c r="AY1296" i="7"/>
  <c r="AV1275" i="7"/>
  <c r="AY1275" i="7"/>
  <c r="AY1260" i="7"/>
  <c r="AV1260" i="7"/>
  <c r="AY1245" i="7"/>
  <c r="AV1245" i="7"/>
  <c r="AY1228" i="7"/>
  <c r="AV1228" i="7"/>
  <c r="AV1212" i="7"/>
  <c r="AY1212" i="7"/>
  <c r="AV1195" i="7"/>
  <c r="AY1195" i="7"/>
  <c r="AV1174" i="7"/>
  <c r="AY1174" i="7"/>
  <c r="AY1158" i="7"/>
  <c r="AV1158" i="7"/>
  <c r="AY1141" i="7"/>
  <c r="AV1141" i="7"/>
  <c r="AV1124" i="7"/>
  <c r="AY1124" i="7"/>
  <c r="AV1105" i="7"/>
  <c r="AY1105" i="7"/>
  <c r="AY1087" i="7"/>
  <c r="AV1087" i="7"/>
  <c r="AV1071" i="7"/>
  <c r="AY1071" i="7"/>
  <c r="AV1055" i="7"/>
  <c r="AY1055" i="7"/>
  <c r="AY1036" i="7"/>
  <c r="AV1036" i="7"/>
  <c r="AY1019" i="7"/>
  <c r="AV1019" i="7"/>
  <c r="AY991" i="7"/>
  <c r="AV991" i="7"/>
  <c r="AV973" i="7"/>
  <c r="AY973" i="7"/>
  <c r="AV954" i="7"/>
  <c r="AY954" i="7"/>
  <c r="AV938" i="7"/>
  <c r="AY938" i="7"/>
  <c r="AV909" i="7"/>
  <c r="AY909" i="7"/>
  <c r="AY889" i="7"/>
  <c r="AV889" i="7"/>
  <c r="AY875" i="7"/>
  <c r="AV875" i="7"/>
  <c r="AY853" i="7"/>
  <c r="AV853" i="7"/>
  <c r="AY834" i="7"/>
  <c r="AV834" i="7"/>
  <c r="AY815" i="7"/>
  <c r="AV815" i="7"/>
  <c r="AY800" i="7"/>
  <c r="AV800" i="7"/>
  <c r="AY779" i="7"/>
  <c r="AV779" i="7"/>
  <c r="AV762" i="7"/>
  <c r="AY762" i="7"/>
  <c r="AV747" i="7"/>
  <c r="AY747" i="7"/>
  <c r="AY730" i="7"/>
  <c r="AV730" i="7"/>
  <c r="AY714" i="7"/>
  <c r="AV714" i="7"/>
  <c r="AV694" i="7"/>
  <c r="AY694" i="7"/>
  <c r="AV675" i="7"/>
  <c r="AY675" i="7"/>
  <c r="AV660" i="7"/>
  <c r="AY660" i="7"/>
  <c r="AV645" i="7"/>
  <c r="AY645" i="7"/>
  <c r="AV618" i="7"/>
  <c r="AY618" i="7"/>
  <c r="AY603" i="7"/>
  <c r="AV603" i="7"/>
  <c r="AY587" i="7"/>
  <c r="AV587" i="7"/>
  <c r="AV568" i="7"/>
  <c r="AY568" i="7"/>
  <c r="AV548" i="7"/>
  <c r="AY548" i="7"/>
  <c r="AV532" i="7"/>
  <c r="AY532" i="7"/>
  <c r="AY513" i="7"/>
  <c r="AV513" i="7"/>
  <c r="AV493" i="7"/>
  <c r="AY493" i="7"/>
  <c r="AV474" i="7"/>
  <c r="AY474" i="7"/>
  <c r="AV457" i="7"/>
  <c r="AY457" i="7"/>
  <c r="AY443" i="7"/>
  <c r="AV443" i="7"/>
  <c r="AY418" i="7"/>
  <c r="AV418" i="7"/>
  <c r="AV400" i="7"/>
  <c r="AY400" i="7"/>
  <c r="AY387" i="7"/>
  <c r="AV387" i="7"/>
  <c r="AY370" i="7"/>
  <c r="AV370" i="7"/>
  <c r="AV344" i="7"/>
  <c r="AY344" i="7"/>
  <c r="AV329" i="7"/>
  <c r="AY329" i="7"/>
  <c r="AV311" i="7"/>
  <c r="AY311" i="7"/>
  <c r="AY296" i="7"/>
  <c r="AV296" i="7"/>
  <c r="AV2" i="7"/>
  <c r="AY2" i="7"/>
  <c r="AV2087" i="7"/>
  <c r="AY2087" i="7"/>
  <c r="AV2073" i="7"/>
  <c r="AY2073" i="7"/>
  <c r="AV2061" i="7"/>
  <c r="AY2061" i="7"/>
  <c r="AV2046" i="7"/>
  <c r="AY2046" i="7"/>
  <c r="AV2030" i="7"/>
  <c r="AY2030" i="7"/>
  <c r="AV2016" i="7"/>
  <c r="AY2016" i="7"/>
  <c r="AV2001" i="7"/>
  <c r="AY2001" i="7"/>
  <c r="AV1988" i="7"/>
  <c r="AY1988" i="7"/>
  <c r="AV1972" i="7"/>
  <c r="AY1972" i="7"/>
  <c r="AV1957" i="7"/>
  <c r="AY1957" i="7"/>
  <c r="AV1942" i="7"/>
  <c r="AY1942" i="7"/>
  <c r="AV1932" i="7"/>
  <c r="AY1932" i="7"/>
  <c r="AV1916" i="7"/>
  <c r="AY1916" i="7"/>
  <c r="AV1902" i="7"/>
  <c r="AY1902" i="7"/>
  <c r="AV1887" i="7"/>
  <c r="AY1887" i="7"/>
  <c r="AY1871" i="7"/>
  <c r="AV1871" i="7"/>
  <c r="AY1861" i="7"/>
  <c r="AV1861" i="7"/>
  <c r="AY1846" i="7"/>
  <c r="AV1846" i="7"/>
  <c r="AV1830" i="7"/>
  <c r="AY1830" i="7"/>
  <c r="AY1815" i="7"/>
  <c r="AV1815" i="7"/>
  <c r="AY1800" i="7"/>
  <c r="AV1800" i="7"/>
  <c r="AV1788" i="7"/>
  <c r="AY1788" i="7"/>
  <c r="AV1772" i="7"/>
  <c r="AY1772" i="7"/>
  <c r="AY1758" i="7"/>
  <c r="AV1758" i="7"/>
  <c r="AY1743" i="7"/>
  <c r="AV1743" i="7"/>
  <c r="AV1734" i="7"/>
  <c r="AY1734" i="7"/>
  <c r="AY1718" i="7"/>
  <c r="AV1718" i="7"/>
  <c r="AY1699" i="7"/>
  <c r="AV1699" i="7"/>
  <c r="AY1684" i="7"/>
  <c r="AV1684" i="7"/>
  <c r="AV1669" i="7"/>
  <c r="AY1669" i="7"/>
  <c r="AV1655" i="7"/>
  <c r="AY1655" i="7"/>
  <c r="AY1642" i="7"/>
  <c r="AV1642" i="7"/>
  <c r="AY1628" i="7"/>
  <c r="AV1628" i="7"/>
  <c r="AV1612" i="7"/>
  <c r="AY1612" i="7"/>
  <c r="AV1598" i="7"/>
  <c r="AY1598" i="7"/>
  <c r="AY1586" i="7"/>
  <c r="AV1586" i="7"/>
  <c r="AY1571" i="7"/>
  <c r="AV1571" i="7"/>
  <c r="AY1557" i="7"/>
  <c r="AV1557" i="7"/>
  <c r="AY1540" i="7"/>
  <c r="AV1540" i="7"/>
  <c r="AY1526" i="7"/>
  <c r="AV1526" i="7"/>
  <c r="AY1514" i="7"/>
  <c r="AV1514" i="7"/>
  <c r="AV1498" i="7"/>
  <c r="AY1498" i="7"/>
  <c r="AY1483" i="7"/>
  <c r="AV1483" i="7"/>
  <c r="AY1469" i="7"/>
  <c r="AV1469" i="7"/>
  <c r="AV1453" i="7"/>
  <c r="AY1453" i="7"/>
  <c r="AY1441" i="7"/>
  <c r="AV1441" i="7"/>
  <c r="AV1426" i="7"/>
  <c r="AY1426" i="7"/>
  <c r="AY1412" i="7"/>
  <c r="AV1412" i="7"/>
  <c r="AY1398" i="7"/>
  <c r="AV1398" i="7"/>
  <c r="AY1382" i="7"/>
  <c r="AV1382" i="7"/>
  <c r="AY1371" i="7"/>
  <c r="AV1371" i="7"/>
  <c r="AV1356" i="7"/>
  <c r="AY1356" i="7"/>
  <c r="AV1340" i="7"/>
  <c r="AY1340" i="7"/>
  <c r="AY1325" i="7"/>
  <c r="AV1325" i="7"/>
  <c r="AY1310" i="7"/>
  <c r="AV1310" i="7"/>
  <c r="AY1299" i="7"/>
  <c r="AV1299" i="7"/>
  <c r="AV1283" i="7"/>
  <c r="AY1283" i="7"/>
  <c r="AY1268" i="7"/>
  <c r="AV1268" i="7"/>
  <c r="AY1254" i="7"/>
  <c r="AV1254" i="7"/>
  <c r="AV1239" i="7"/>
  <c r="AY1239" i="7"/>
  <c r="AY1225" i="7"/>
  <c r="AV1225" i="7"/>
  <c r="AY1209" i="7"/>
  <c r="AV1209" i="7"/>
  <c r="AV1197" i="7"/>
  <c r="AY1197" i="7"/>
  <c r="AV1181" i="7"/>
  <c r="AY1181" i="7"/>
  <c r="AV1166" i="7"/>
  <c r="AY1166" i="7"/>
  <c r="AV1151" i="7"/>
  <c r="AY1151" i="7"/>
  <c r="AV1138" i="7"/>
  <c r="AY1138" i="7"/>
  <c r="AY1121" i="7"/>
  <c r="AV1121" i="7"/>
  <c r="AV1109" i="7"/>
  <c r="AY1109" i="7"/>
  <c r="AY1094" i="7"/>
  <c r="AV1094" i="7"/>
  <c r="AV1078" i="7"/>
  <c r="AY1078" i="7"/>
  <c r="AV1063" i="7"/>
  <c r="AY1063" i="7"/>
  <c r="AY1049" i="7"/>
  <c r="AV1049" i="7"/>
  <c r="AV1035" i="7"/>
  <c r="AY1035" i="7"/>
  <c r="AY1021" i="7"/>
  <c r="AV1021" i="7"/>
  <c r="AV1006" i="7"/>
  <c r="AY1006" i="7"/>
  <c r="AY994" i="7"/>
  <c r="AV994" i="7"/>
  <c r="AY980" i="7"/>
  <c r="AV980" i="7"/>
  <c r="AY965" i="7"/>
  <c r="AV965" i="7"/>
  <c r="AV950" i="7"/>
  <c r="AY950" i="7"/>
  <c r="AV937" i="7"/>
  <c r="AY937" i="7"/>
  <c r="AY922" i="7"/>
  <c r="AV922" i="7"/>
  <c r="AY910" i="7"/>
  <c r="AV910" i="7"/>
  <c r="AV895" i="7"/>
  <c r="AY895" i="7"/>
  <c r="AY880" i="7"/>
  <c r="AV880" i="7"/>
  <c r="AY866" i="7"/>
  <c r="AV866" i="7"/>
  <c r="AV850" i="7"/>
  <c r="AY850" i="7"/>
  <c r="AV840" i="7"/>
  <c r="AY840" i="7"/>
  <c r="AY824" i="7"/>
  <c r="AV824" i="7"/>
  <c r="AV809" i="7"/>
  <c r="AY809" i="7"/>
  <c r="AY794" i="7"/>
  <c r="AV794" i="7"/>
  <c r="AY783" i="7"/>
  <c r="AV783" i="7"/>
  <c r="AY768" i="7"/>
  <c r="AV768" i="7"/>
  <c r="AY752" i="7"/>
  <c r="AV752" i="7"/>
  <c r="AV738" i="7"/>
  <c r="AY738" i="7"/>
  <c r="AY722" i="7"/>
  <c r="AV722" i="7"/>
  <c r="AY708" i="7"/>
  <c r="AV708" i="7"/>
  <c r="AV696" i="7"/>
  <c r="AY696" i="7"/>
  <c r="AV681" i="7"/>
  <c r="AY681" i="7"/>
  <c r="AV666" i="7"/>
  <c r="AY666" i="7"/>
  <c r="AY650" i="7"/>
  <c r="AV650" i="7"/>
  <c r="AV635" i="7"/>
  <c r="AY635" i="7"/>
  <c r="AY624" i="7"/>
  <c r="AV624" i="7"/>
  <c r="AY609" i="7"/>
  <c r="AV609" i="7"/>
  <c r="AY593" i="7"/>
  <c r="AV593" i="7"/>
  <c r="AY578" i="7"/>
  <c r="AV578" i="7"/>
  <c r="AY563" i="7"/>
  <c r="AV563" i="7"/>
  <c r="AV551" i="7"/>
  <c r="AY551" i="7"/>
  <c r="AY537" i="7"/>
  <c r="AV537" i="7"/>
  <c r="AV523" i="7"/>
  <c r="AY523" i="7"/>
  <c r="AY508" i="7"/>
  <c r="AV508" i="7"/>
  <c r="AY497" i="7"/>
  <c r="AV497" i="7"/>
  <c r="AV481" i="7"/>
  <c r="AY481" i="7"/>
  <c r="AV466" i="7"/>
  <c r="AY466" i="7"/>
  <c r="AV450" i="7"/>
  <c r="AY450" i="7"/>
  <c r="AY433" i="7"/>
  <c r="AV433" i="7"/>
  <c r="AV422" i="7"/>
  <c r="AY422" i="7"/>
  <c r="AY408" i="7"/>
  <c r="AV408" i="7"/>
  <c r="AY393" i="7"/>
  <c r="AV393" i="7"/>
  <c r="AY378" i="7"/>
  <c r="AV378" i="7"/>
  <c r="AY364" i="7"/>
  <c r="AV364" i="7"/>
  <c r="AV353" i="7"/>
  <c r="AY353" i="7"/>
  <c r="AY340" i="7"/>
  <c r="AV340" i="7"/>
  <c r="AY326" i="7"/>
  <c r="AV326" i="7"/>
  <c r="AV310" i="7"/>
  <c r="AY310" i="7"/>
  <c r="AV298" i="7"/>
  <c r="AY298" i="7"/>
  <c r="AV282" i="7"/>
  <c r="AY282" i="7"/>
  <c r="AY281" i="7"/>
  <c r="AV281" i="7"/>
  <c r="AY280" i="7"/>
  <c r="AV280" i="7"/>
  <c r="AV279" i="7"/>
  <c r="AY279" i="7"/>
  <c r="AY278" i="7"/>
  <c r="AV278" i="7"/>
  <c r="AV277" i="7"/>
  <c r="AY277" i="7"/>
  <c r="AY276" i="7"/>
  <c r="AV276" i="7"/>
  <c r="AV275" i="7"/>
  <c r="AY275" i="7"/>
  <c r="AY274" i="7"/>
  <c r="AV274" i="7"/>
  <c r="AV273" i="7"/>
  <c r="AY273" i="7"/>
  <c r="AY272" i="7"/>
  <c r="AV272" i="7"/>
  <c r="AY271" i="7"/>
  <c r="AV271" i="7"/>
  <c r="AY270" i="7"/>
  <c r="AV270" i="7"/>
  <c r="AY269" i="7"/>
  <c r="AV269" i="7"/>
  <c r="AV268" i="7"/>
  <c r="AY268" i="7"/>
  <c r="AV267" i="7"/>
  <c r="AY267" i="7"/>
  <c r="AV266" i="7"/>
  <c r="AY266" i="7"/>
  <c r="AV265" i="7"/>
  <c r="AY265" i="7"/>
  <c r="AY264" i="7"/>
  <c r="AV264" i="7"/>
  <c r="AV263" i="7"/>
  <c r="AY263" i="7"/>
  <c r="AY262" i="7"/>
  <c r="AV262" i="7"/>
  <c r="AY261" i="7"/>
  <c r="AV261" i="7"/>
  <c r="AY260" i="7"/>
  <c r="AV260" i="7"/>
  <c r="AV259" i="7"/>
  <c r="AY259" i="7"/>
  <c r="AY258" i="7"/>
  <c r="AV258" i="7"/>
  <c r="AV257" i="7"/>
  <c r="AY257" i="7"/>
  <c r="AY256" i="7"/>
  <c r="AV256" i="7"/>
  <c r="AV255" i="7"/>
  <c r="AY255" i="7"/>
  <c r="AY254" i="7"/>
  <c r="AV254" i="7"/>
  <c r="AV253" i="7"/>
  <c r="AY253" i="7"/>
  <c r="AV252" i="7"/>
  <c r="AY252" i="7"/>
  <c r="AY251" i="7"/>
  <c r="AV251" i="7"/>
  <c r="AY250" i="7"/>
  <c r="AV250" i="7"/>
  <c r="AV249" i="7"/>
  <c r="AY249" i="7"/>
  <c r="AY248" i="7"/>
  <c r="AV248" i="7"/>
  <c r="AY247" i="7"/>
  <c r="AV247" i="7"/>
  <c r="AY246" i="7"/>
  <c r="AV246" i="7"/>
  <c r="AY245" i="7"/>
  <c r="AV245" i="7"/>
  <c r="AV244" i="7"/>
  <c r="AY244" i="7"/>
  <c r="AY243" i="7"/>
  <c r="AV243" i="7"/>
  <c r="AY242" i="7"/>
  <c r="AV242" i="7"/>
  <c r="AY241" i="7"/>
  <c r="AV241" i="7"/>
  <c r="AY240" i="7"/>
  <c r="AV240" i="7"/>
  <c r="AV239" i="7"/>
  <c r="AY239" i="7"/>
  <c r="AY238" i="7"/>
  <c r="AV238" i="7"/>
  <c r="AV237" i="7"/>
  <c r="AY237" i="7"/>
  <c r="AY236" i="7"/>
  <c r="AV236" i="7"/>
  <c r="AY235" i="7"/>
  <c r="AV235" i="7"/>
  <c r="AY234" i="7"/>
  <c r="AV234" i="7"/>
  <c r="AY233" i="7"/>
  <c r="AV233" i="7"/>
  <c r="AV232" i="7"/>
  <c r="AY232" i="7"/>
  <c r="AV231" i="7"/>
  <c r="AY231" i="7"/>
  <c r="AY230" i="7"/>
  <c r="AV230" i="7"/>
  <c r="AV229" i="7"/>
  <c r="AY229" i="7"/>
  <c r="AY228" i="7"/>
  <c r="AV228" i="7"/>
  <c r="AY227" i="7"/>
  <c r="AV227" i="7"/>
  <c r="AV226" i="7"/>
  <c r="AY226" i="7"/>
  <c r="AY225" i="7"/>
  <c r="AV225" i="7"/>
  <c r="AY224" i="7"/>
  <c r="AV224" i="7"/>
  <c r="AY223" i="7"/>
  <c r="AV223" i="7"/>
  <c r="AY222" i="7"/>
  <c r="AV222" i="7"/>
  <c r="AY221" i="7"/>
  <c r="AV221" i="7"/>
  <c r="AV220" i="7"/>
  <c r="AY220" i="7"/>
  <c r="AY219" i="7"/>
  <c r="AV219" i="7"/>
  <c r="AY218" i="7"/>
  <c r="AV218" i="7"/>
  <c r="AV217" i="7"/>
  <c r="AY217" i="7"/>
  <c r="AV216" i="7"/>
  <c r="AY216" i="7"/>
  <c r="AY215" i="7"/>
  <c r="AV215" i="7"/>
  <c r="AY214" i="7"/>
  <c r="AV214" i="7"/>
  <c r="AV213" i="7"/>
  <c r="AY213" i="7"/>
  <c r="AY212" i="7"/>
  <c r="AV212" i="7"/>
  <c r="AY211" i="7"/>
  <c r="AV211" i="7"/>
  <c r="AV210" i="7"/>
  <c r="AY210" i="7"/>
  <c r="AY209" i="7"/>
  <c r="AV209" i="7"/>
  <c r="AV208" i="7"/>
  <c r="AY208" i="7"/>
  <c r="AY207" i="7"/>
  <c r="AV207" i="7"/>
  <c r="AY206" i="7"/>
  <c r="AV206" i="7"/>
  <c r="AY205" i="7"/>
  <c r="AV205" i="7"/>
  <c r="AV204" i="7"/>
  <c r="AY204" i="7"/>
  <c r="AY203" i="7"/>
  <c r="AV203" i="7"/>
  <c r="AV202" i="7"/>
  <c r="AY202" i="7"/>
  <c r="AY201" i="7"/>
  <c r="AV201" i="7"/>
  <c r="AY200" i="7"/>
  <c r="AV200" i="7"/>
  <c r="AY199" i="7"/>
  <c r="AV199" i="7"/>
  <c r="AY198" i="7"/>
  <c r="AV198" i="7"/>
  <c r="AY197" i="7"/>
  <c r="AV197" i="7"/>
  <c r="AV196" i="7"/>
  <c r="AY196" i="7"/>
  <c r="AY195" i="7"/>
  <c r="AV195" i="7"/>
  <c r="AY194" i="7"/>
  <c r="AV194" i="7"/>
  <c r="AV193" i="7"/>
  <c r="AY193" i="7"/>
  <c r="AY192" i="7"/>
  <c r="AV192" i="7"/>
  <c r="AY191" i="7"/>
  <c r="AV191" i="7"/>
  <c r="AY190" i="7"/>
  <c r="AV190" i="7"/>
  <c r="AY189" i="7"/>
  <c r="AV189" i="7"/>
  <c r="AV188" i="7"/>
  <c r="AY188" i="7"/>
  <c r="AY187" i="7"/>
  <c r="AV187" i="7"/>
  <c r="AV186" i="7"/>
  <c r="AY186" i="7"/>
  <c r="AV185" i="7"/>
  <c r="AY185" i="7"/>
  <c r="AY184" i="7"/>
  <c r="AV184" i="7"/>
  <c r="AY183" i="7"/>
  <c r="AV183" i="7"/>
  <c r="AY182" i="7"/>
  <c r="AV182" i="7"/>
  <c r="AY181" i="7"/>
  <c r="AV181" i="7"/>
  <c r="AV180" i="7"/>
  <c r="AY180" i="7"/>
  <c r="AY179" i="7"/>
  <c r="AV179" i="7"/>
  <c r="AY178" i="7"/>
  <c r="AV178" i="7"/>
  <c r="AV177" i="7"/>
  <c r="AY177" i="7"/>
  <c r="AY176" i="7"/>
  <c r="AV176" i="7"/>
  <c r="AY175" i="7"/>
  <c r="AV175" i="7"/>
  <c r="AY174" i="7"/>
  <c r="AV174" i="7"/>
  <c r="AY173" i="7"/>
  <c r="AV173" i="7"/>
  <c r="AY172" i="7"/>
  <c r="AV172" i="7"/>
  <c r="AV171" i="7"/>
  <c r="AY171" i="7"/>
  <c r="AY170" i="7"/>
  <c r="AV170" i="7"/>
  <c r="AV169" i="7"/>
  <c r="AY169" i="7"/>
  <c r="AV168" i="7"/>
  <c r="AY168" i="7"/>
  <c r="AY167" i="7"/>
  <c r="AV167" i="7"/>
  <c r="AY166" i="7"/>
  <c r="AV166" i="7"/>
  <c r="AY165" i="7"/>
  <c r="AV165" i="7"/>
  <c r="AY164" i="7"/>
  <c r="AV164" i="7"/>
  <c r="AY163" i="7"/>
  <c r="AV163" i="7"/>
  <c r="AY162" i="7"/>
  <c r="AV162" i="7"/>
  <c r="AY161" i="7"/>
  <c r="AV161" i="7"/>
  <c r="AV160" i="7"/>
  <c r="AY160" i="7"/>
  <c r="AY159" i="7"/>
  <c r="AV159" i="7"/>
  <c r="AV158" i="7"/>
  <c r="AY158" i="7"/>
  <c r="AY157" i="7"/>
  <c r="AV157" i="7"/>
  <c r="AV156" i="7"/>
  <c r="AY156" i="7"/>
  <c r="AV155" i="7"/>
  <c r="AY155" i="7"/>
  <c r="AY154" i="7"/>
  <c r="AV154" i="7"/>
  <c r="AV153" i="7"/>
  <c r="AY153" i="7"/>
  <c r="AV152" i="7"/>
  <c r="AY152" i="7"/>
  <c r="AV151" i="7"/>
  <c r="AY151" i="7"/>
  <c r="AY150" i="7"/>
  <c r="AV150" i="7"/>
  <c r="AY149" i="7"/>
  <c r="AV149" i="7"/>
  <c r="AY148" i="7"/>
  <c r="AV148" i="7"/>
  <c r="AY147" i="7"/>
  <c r="AV147" i="7"/>
  <c r="AV146" i="7"/>
  <c r="AY146" i="7"/>
  <c r="AY145" i="7"/>
  <c r="AV145" i="7"/>
  <c r="AV144" i="7"/>
  <c r="AY144" i="7"/>
  <c r="AV143" i="7"/>
  <c r="AY143" i="7"/>
  <c r="AV142" i="7"/>
  <c r="AY142" i="7"/>
  <c r="AV141" i="7"/>
  <c r="AY141" i="7"/>
  <c r="AV140" i="7"/>
  <c r="AY140" i="7"/>
  <c r="AY139" i="7"/>
  <c r="AV139" i="7"/>
  <c r="AY138" i="7"/>
  <c r="AV138" i="7"/>
  <c r="AY137" i="7"/>
  <c r="AV137" i="7"/>
  <c r="AY136" i="7"/>
  <c r="AV136" i="7"/>
  <c r="AY135" i="7"/>
  <c r="AV135" i="7"/>
  <c r="AV134" i="7"/>
  <c r="AY134" i="7"/>
  <c r="AY133" i="7"/>
  <c r="AV133" i="7"/>
  <c r="AV132" i="7"/>
  <c r="AY132" i="7"/>
  <c r="AV131" i="7"/>
  <c r="AY131" i="7"/>
  <c r="AY130" i="7"/>
  <c r="AV130" i="7"/>
  <c r="AY129" i="7"/>
  <c r="AV129" i="7"/>
  <c r="AY128" i="7"/>
  <c r="AV128" i="7"/>
  <c r="AY127" i="7"/>
  <c r="AV127" i="7"/>
  <c r="AY126" i="7"/>
  <c r="AV126" i="7"/>
  <c r="AY125" i="7"/>
  <c r="AV125" i="7"/>
  <c r="AY124" i="7"/>
  <c r="AV124" i="7"/>
  <c r="AY123" i="7"/>
  <c r="AV123" i="7"/>
  <c r="AV122" i="7"/>
  <c r="AY122" i="7"/>
  <c r="AY121" i="7"/>
  <c r="AV121" i="7"/>
  <c r="AY120" i="7"/>
  <c r="AV120" i="7"/>
  <c r="AY119" i="7"/>
  <c r="AV119" i="7"/>
  <c r="AY118" i="7"/>
  <c r="AV118" i="7"/>
  <c r="AY117" i="7"/>
  <c r="AV117" i="7"/>
  <c r="AY116" i="7"/>
  <c r="AV116" i="7"/>
  <c r="AY115" i="7"/>
  <c r="AV115" i="7"/>
  <c r="AY114" i="7"/>
  <c r="AV114" i="7"/>
  <c r="AV113" i="7"/>
  <c r="AY113" i="7"/>
  <c r="AV112" i="7"/>
  <c r="AY112" i="7"/>
  <c r="AY111" i="7"/>
  <c r="AV111" i="7"/>
  <c r="AY110" i="7"/>
  <c r="AV110" i="7"/>
  <c r="AY109" i="7"/>
  <c r="AV109" i="7"/>
  <c r="AY108" i="7"/>
  <c r="AV108" i="7"/>
  <c r="AV107" i="7"/>
  <c r="AY107" i="7"/>
  <c r="AY106" i="7"/>
  <c r="AV106" i="7"/>
  <c r="AY105" i="7"/>
  <c r="AV105" i="7"/>
  <c r="AV104" i="7"/>
  <c r="AY104" i="7"/>
  <c r="AY103" i="7"/>
  <c r="AV103" i="7"/>
  <c r="AY102" i="7"/>
  <c r="AV102" i="7"/>
  <c r="AV101" i="7"/>
  <c r="AY101" i="7"/>
  <c r="AY100" i="7"/>
  <c r="AV100" i="7"/>
  <c r="AY99" i="7"/>
  <c r="AV99" i="7"/>
  <c r="AV98" i="7"/>
  <c r="AY98" i="7"/>
  <c r="AY97" i="7"/>
  <c r="AV97" i="7"/>
  <c r="AY96" i="7"/>
  <c r="AV96" i="7"/>
  <c r="AY95" i="7"/>
  <c r="AV95" i="7"/>
  <c r="AY94" i="7"/>
  <c r="AV94" i="7"/>
  <c r="AV93" i="7"/>
  <c r="AY93" i="7"/>
  <c r="AY92" i="7"/>
  <c r="AV92" i="7"/>
  <c r="AY91" i="7"/>
  <c r="AV91" i="7"/>
  <c r="AY90" i="7"/>
  <c r="AV90" i="7"/>
  <c r="AY89" i="7"/>
  <c r="AV89" i="7"/>
  <c r="AY88" i="7"/>
  <c r="AV88" i="7"/>
  <c r="AV87" i="7"/>
  <c r="AY87" i="7"/>
  <c r="AV86" i="7"/>
  <c r="AY86" i="7"/>
  <c r="AY85" i="7"/>
  <c r="AV85" i="7"/>
  <c r="AY84" i="7"/>
  <c r="AV84" i="7"/>
  <c r="AY83" i="7"/>
  <c r="AV83" i="7"/>
  <c r="AY82" i="7"/>
  <c r="AV82" i="7"/>
  <c r="AY81" i="7"/>
  <c r="AV81" i="7"/>
  <c r="AY80" i="7"/>
  <c r="AV80" i="7"/>
  <c r="AV79" i="7"/>
  <c r="AY79" i="7"/>
  <c r="AV78" i="7"/>
  <c r="AY78" i="7"/>
  <c r="AY77" i="7"/>
  <c r="AV77" i="7"/>
  <c r="AY76" i="7"/>
  <c r="AV76" i="7"/>
  <c r="AY75" i="7"/>
  <c r="AV75" i="7"/>
  <c r="AV74" i="7"/>
  <c r="AY74" i="7"/>
  <c r="AV73" i="7"/>
  <c r="AY73" i="7"/>
  <c r="AY72" i="7"/>
  <c r="AV72" i="7"/>
  <c r="AY71" i="7"/>
  <c r="AV71" i="7"/>
  <c r="AY70" i="7"/>
  <c r="AV70" i="7"/>
  <c r="AV69" i="7"/>
  <c r="AY69" i="7"/>
  <c r="AY68" i="7"/>
  <c r="AV68" i="7"/>
  <c r="AY67" i="7"/>
  <c r="AV67" i="7"/>
  <c r="AY66" i="7"/>
  <c r="AV66" i="7"/>
  <c r="AV65" i="7"/>
  <c r="AY65" i="7"/>
  <c r="AY64" i="7"/>
  <c r="AV64" i="7"/>
  <c r="AY63" i="7"/>
  <c r="AV63" i="7"/>
  <c r="AY62" i="7"/>
  <c r="AV62" i="7"/>
  <c r="AV61" i="7"/>
  <c r="AY61" i="7"/>
  <c r="AY60" i="7"/>
  <c r="AV60" i="7"/>
  <c r="AV59" i="7"/>
  <c r="AY59" i="7"/>
  <c r="AY58" i="7"/>
  <c r="AV58" i="7"/>
  <c r="AY57" i="7"/>
  <c r="AV57" i="7"/>
  <c r="AV56" i="7"/>
  <c r="AY56" i="7"/>
  <c r="AY55" i="7"/>
  <c r="AV55" i="7"/>
  <c r="AY54" i="7"/>
  <c r="AV54" i="7"/>
  <c r="AY53" i="7"/>
  <c r="AV53" i="7"/>
  <c r="AY52" i="7"/>
  <c r="AV52" i="7"/>
  <c r="AY51" i="7"/>
  <c r="AV51" i="7"/>
  <c r="AV50" i="7"/>
  <c r="AY50" i="7"/>
  <c r="AV49" i="7"/>
  <c r="AY49" i="7"/>
  <c r="AV48" i="7"/>
  <c r="AY48" i="7"/>
  <c r="AY47" i="7"/>
  <c r="AV47" i="7"/>
  <c r="AV46" i="7"/>
  <c r="AY46" i="7"/>
  <c r="AY45" i="7"/>
  <c r="AV45" i="7"/>
  <c r="AV44" i="7"/>
  <c r="AY44" i="7"/>
  <c r="AV43" i="7"/>
  <c r="AY43" i="7"/>
  <c r="AY42" i="7"/>
  <c r="AV42" i="7"/>
  <c r="AY41" i="7"/>
  <c r="AV41" i="7"/>
  <c r="AV40" i="7"/>
  <c r="AY40" i="7"/>
  <c r="AV39" i="7"/>
  <c r="AY39" i="7"/>
  <c r="AY38" i="7"/>
  <c r="AV38" i="7"/>
  <c r="AV37" i="7"/>
  <c r="AY37" i="7"/>
  <c r="AY36" i="7"/>
  <c r="AV36" i="7"/>
  <c r="AV35" i="7"/>
  <c r="AY35" i="7"/>
  <c r="AY34" i="7"/>
  <c r="AV34" i="7"/>
  <c r="AV33" i="7"/>
  <c r="AY33" i="7"/>
  <c r="AY32" i="7"/>
  <c r="AV32" i="7"/>
  <c r="AY31" i="7"/>
  <c r="AV31" i="7"/>
  <c r="AY30" i="7"/>
  <c r="AV30" i="7"/>
  <c r="AV29" i="7"/>
  <c r="AY29" i="7"/>
  <c r="AY28" i="7"/>
  <c r="AV28" i="7"/>
  <c r="AY27" i="7"/>
  <c r="AV27" i="7"/>
  <c r="AY26" i="7"/>
  <c r="AV26" i="7"/>
  <c r="AV25" i="7"/>
  <c r="AY25" i="7"/>
  <c r="AY24" i="7"/>
  <c r="AV24" i="7"/>
  <c r="AV23" i="7"/>
  <c r="AY23" i="7"/>
  <c r="AY22" i="7"/>
  <c r="AV22" i="7"/>
  <c r="AY21" i="7"/>
  <c r="AV21" i="7"/>
  <c r="AV20" i="7"/>
  <c r="AY20" i="7"/>
  <c r="AV19" i="7"/>
  <c r="AY19" i="7"/>
  <c r="AY18" i="7"/>
  <c r="AV18" i="7"/>
  <c r="AY17" i="7"/>
  <c r="AV17" i="7"/>
  <c r="AV16" i="7"/>
  <c r="AY16" i="7"/>
  <c r="AV15" i="7"/>
  <c r="AY15" i="7"/>
  <c r="AY14" i="7"/>
  <c r="AV14" i="7"/>
  <c r="AY13" i="7"/>
  <c r="AV13" i="7"/>
  <c r="AV12" i="7"/>
  <c r="AY12" i="7"/>
  <c r="AV11" i="7"/>
  <c r="AY11" i="7"/>
  <c r="AY10" i="7"/>
  <c r="AV10" i="7"/>
  <c r="AY9" i="7"/>
  <c r="AV9" i="7"/>
  <c r="AV8" i="7"/>
  <c r="AY8" i="7"/>
  <c r="AY7" i="7"/>
  <c r="AV7" i="7"/>
  <c r="AY6" i="7"/>
  <c r="AV6" i="7"/>
  <c r="AY5" i="7"/>
  <c r="AV5" i="7"/>
  <c r="AV4" i="7"/>
  <c r="AY4" i="7"/>
  <c r="AY3" i="7"/>
  <c r="AV3" i="7"/>
  <c r="AY2099" i="7"/>
  <c r="AV2099" i="7"/>
  <c r="AY2085" i="7"/>
  <c r="AV2085" i="7"/>
  <c r="AY2071" i="7"/>
  <c r="AV2071" i="7"/>
  <c r="AY2058" i="7"/>
  <c r="AV2058" i="7"/>
  <c r="AY2041" i="7"/>
  <c r="AV2041" i="7"/>
  <c r="AY2027" i="7"/>
  <c r="AV2027" i="7"/>
  <c r="AY2012" i="7"/>
  <c r="AV2012" i="7"/>
  <c r="AY1997" i="7"/>
  <c r="AV1997" i="7"/>
  <c r="BB1997" i="7" s="1"/>
  <c r="AY1984" i="7"/>
  <c r="AV1984" i="7"/>
  <c r="AY1968" i="7"/>
  <c r="AV1968" i="7"/>
  <c r="AY1953" i="7"/>
  <c r="AV1953" i="7"/>
  <c r="AY1938" i="7"/>
  <c r="AV1938" i="7"/>
  <c r="AY1923" i="7"/>
  <c r="AV1923" i="7"/>
  <c r="AY1911" i="7"/>
  <c r="AV1911" i="7"/>
  <c r="AY1896" i="7"/>
  <c r="AV1896" i="7"/>
  <c r="AY1881" i="7"/>
  <c r="AV1881" i="7"/>
  <c r="AY1866" i="7"/>
  <c r="AV1866" i="7"/>
  <c r="AV1852" i="7"/>
  <c r="AY1852" i="7"/>
  <c r="AV1840" i="7"/>
  <c r="AY1840" i="7"/>
  <c r="AV1825" i="7"/>
  <c r="AY1825" i="7"/>
  <c r="AV1809" i="7"/>
  <c r="AY1809" i="7"/>
  <c r="AV1794" i="7"/>
  <c r="AY1794" i="7"/>
  <c r="AV1781" i="7"/>
  <c r="AY1781" i="7"/>
  <c r="AV1768" i="7"/>
  <c r="AY1768" i="7"/>
  <c r="AV1752" i="7"/>
  <c r="AY1752" i="7"/>
  <c r="AV1737" i="7"/>
  <c r="AY1737" i="7"/>
  <c r="AV1723" i="7"/>
  <c r="AY1723" i="7"/>
  <c r="AY1707" i="7"/>
  <c r="AV1707" i="7"/>
  <c r="AV1694" i="7"/>
  <c r="AY1694" i="7"/>
  <c r="AY1680" i="7"/>
  <c r="AV1680" i="7"/>
  <c r="AV1665" i="7"/>
  <c r="AY1665" i="7"/>
  <c r="AY1650" i="7"/>
  <c r="AV1650" i="7"/>
  <c r="AY1636" i="7"/>
  <c r="AV1636" i="7"/>
  <c r="AY1623" i="7"/>
  <c r="AV1623" i="7"/>
  <c r="AY1608" i="7"/>
  <c r="AV1608" i="7"/>
  <c r="AY1593" i="7"/>
  <c r="AV1593" i="7"/>
  <c r="AY1578" i="7"/>
  <c r="AV1578" i="7"/>
  <c r="AY1563" i="7"/>
  <c r="AV1563" i="7"/>
  <c r="AY1551" i="7"/>
  <c r="AV1551" i="7"/>
  <c r="AV1536" i="7"/>
  <c r="AY1536" i="7"/>
  <c r="AY1520" i="7"/>
  <c r="AV1520" i="7"/>
  <c r="AY1506" i="7"/>
  <c r="AV1506" i="7"/>
  <c r="AY1493" i="7"/>
  <c r="AV1493" i="7"/>
  <c r="AY1478" i="7"/>
  <c r="AV1478" i="7"/>
  <c r="AV1463" i="7"/>
  <c r="AY1463" i="7"/>
  <c r="AV1448" i="7"/>
  <c r="AY1448" i="7"/>
  <c r="AV1433" i="7"/>
  <c r="AY1433" i="7"/>
  <c r="AY1419" i="7"/>
  <c r="AV1419" i="7"/>
  <c r="AV1407" i="7"/>
  <c r="AY1407" i="7"/>
  <c r="AY1393" i="7"/>
  <c r="AV1393" i="7"/>
  <c r="AY1378" i="7"/>
  <c r="AV1378" i="7"/>
  <c r="AY1364" i="7"/>
  <c r="AV1364" i="7"/>
  <c r="BC1364" i="7" s="1"/>
  <c r="AV1351" i="7"/>
  <c r="AY1351" i="7"/>
  <c r="AY1336" i="7"/>
  <c r="AV1336" i="7"/>
  <c r="AV1321" i="7"/>
  <c r="AY1321" i="7"/>
  <c r="AY1307" i="7"/>
  <c r="AV1307" i="7"/>
  <c r="AV1292" i="7"/>
  <c r="AY1292" i="7"/>
  <c r="AY1278" i="7"/>
  <c r="AV1278" i="7"/>
  <c r="AY1265" i="7"/>
  <c r="AV1265" i="7"/>
  <c r="AY1248" i="7"/>
  <c r="AV1248" i="7"/>
  <c r="AY1234" i="7"/>
  <c r="AV1234" i="7"/>
  <c r="AY1219" i="7"/>
  <c r="AV1219" i="7"/>
  <c r="AV1205" i="7"/>
  <c r="AY1205" i="7"/>
  <c r="AY1189" i="7"/>
  <c r="AV1189" i="7"/>
  <c r="AY1176" i="7"/>
  <c r="AV1176" i="7"/>
  <c r="AY1161" i="7"/>
  <c r="AV1161" i="7"/>
  <c r="AY1146" i="7"/>
  <c r="AV1146" i="7"/>
  <c r="AY1131" i="7"/>
  <c r="AV1131" i="7"/>
  <c r="AV1117" i="7"/>
  <c r="AY1117" i="7"/>
  <c r="AY1102" i="7"/>
  <c r="AV1102" i="7"/>
  <c r="AY1089" i="7"/>
  <c r="AV1089" i="7"/>
  <c r="AY1074" i="7"/>
  <c r="AV1074" i="7"/>
  <c r="AY1061" i="7"/>
  <c r="AV1061" i="7"/>
  <c r="AY1047" i="7"/>
  <c r="AV1047" i="7"/>
  <c r="AV1032" i="7"/>
  <c r="AY1032" i="7"/>
  <c r="AV1016" i="7"/>
  <c r="AY1016" i="7"/>
  <c r="AY1004" i="7"/>
  <c r="AV1004" i="7"/>
  <c r="AV989" i="7"/>
  <c r="AY989" i="7"/>
  <c r="AY976" i="7"/>
  <c r="AV976" i="7"/>
  <c r="AV962" i="7"/>
  <c r="AY962" i="7"/>
  <c r="AY947" i="7"/>
  <c r="AV947" i="7"/>
  <c r="AY934" i="7"/>
  <c r="AV934" i="7"/>
  <c r="AV919" i="7"/>
  <c r="AY919" i="7"/>
  <c r="AY905" i="7"/>
  <c r="AV905" i="7"/>
  <c r="AY892" i="7"/>
  <c r="AV892" i="7"/>
  <c r="AV878" i="7"/>
  <c r="AY878" i="7"/>
  <c r="AY863" i="7"/>
  <c r="AV863" i="7"/>
  <c r="AV848" i="7"/>
  <c r="AY848" i="7"/>
  <c r="AV833" i="7"/>
  <c r="AY833" i="7"/>
  <c r="AV821" i="7"/>
  <c r="AY821" i="7"/>
  <c r="AY807" i="7"/>
  <c r="AV807" i="7"/>
  <c r="AV791" i="7"/>
  <c r="AY791" i="7"/>
  <c r="AY776" i="7"/>
  <c r="AV776" i="7"/>
  <c r="AV760" i="7"/>
  <c r="AY760" i="7"/>
  <c r="AY750" i="7"/>
  <c r="AV750" i="7"/>
  <c r="AV733" i="7"/>
  <c r="AY733" i="7"/>
  <c r="AV719" i="7"/>
  <c r="AY719" i="7"/>
  <c r="AV704" i="7"/>
  <c r="AY704" i="7"/>
  <c r="AY688" i="7"/>
  <c r="AV688" i="7"/>
  <c r="AY677" i="7"/>
  <c r="AV677" i="7"/>
  <c r="AV662" i="7"/>
  <c r="AY662" i="7"/>
  <c r="AV646" i="7"/>
  <c r="AY646" i="7"/>
  <c r="AV631" i="7"/>
  <c r="AY631" i="7"/>
  <c r="AV620" i="7"/>
  <c r="AY620" i="7"/>
  <c r="AY606" i="7"/>
  <c r="AV606" i="7"/>
  <c r="AY590" i="7"/>
  <c r="AV590" i="7"/>
  <c r="AV575" i="7"/>
  <c r="AY575" i="7"/>
  <c r="AY561" i="7"/>
  <c r="AV561" i="7"/>
  <c r="AY549" i="7"/>
  <c r="AV549" i="7"/>
  <c r="AY534" i="7"/>
  <c r="AV534" i="7"/>
  <c r="AY519" i="7"/>
  <c r="AV519" i="7"/>
  <c r="AY504" i="7"/>
  <c r="AV504" i="7"/>
  <c r="AY490" i="7"/>
  <c r="AV490" i="7"/>
  <c r="AY478" i="7"/>
  <c r="AV478" i="7"/>
  <c r="AY465" i="7"/>
  <c r="AV465" i="7"/>
  <c r="AY453" i="7"/>
  <c r="AV453" i="7"/>
  <c r="AY437" i="7"/>
  <c r="AV437" i="7"/>
  <c r="AY426" i="7"/>
  <c r="AV426" i="7"/>
  <c r="AY410" i="7"/>
  <c r="AV410" i="7"/>
  <c r="AY396" i="7"/>
  <c r="AV396" i="7"/>
  <c r="AY381" i="7"/>
  <c r="AV381" i="7"/>
  <c r="AY365" i="7"/>
  <c r="AV365" i="7"/>
  <c r="AY352" i="7"/>
  <c r="AV352" i="7"/>
  <c r="AV335" i="7"/>
  <c r="AY335" i="7"/>
  <c r="AY320" i="7"/>
  <c r="AV320" i="7"/>
  <c r="AV307" i="7"/>
  <c r="AY307" i="7"/>
  <c r="AV289" i="7"/>
  <c r="AY289" i="7"/>
  <c r="AY2089" i="7"/>
  <c r="AV2089" i="7"/>
  <c r="AY2078" i="7"/>
  <c r="AV2078" i="7"/>
  <c r="AY2062" i="7"/>
  <c r="AV2062" i="7"/>
  <c r="AY2047" i="7"/>
  <c r="AV2047" i="7"/>
  <c r="AY2032" i="7"/>
  <c r="AV2032" i="7"/>
  <c r="AY2018" i="7"/>
  <c r="AV2018" i="7"/>
  <c r="AY2005" i="7"/>
  <c r="AV2005" i="7"/>
  <c r="AY1991" i="7"/>
  <c r="AV1991" i="7"/>
  <c r="AY1975" i="7"/>
  <c r="AV1975" i="7"/>
  <c r="AY1960" i="7"/>
  <c r="AV1960" i="7"/>
  <c r="AY1943" i="7"/>
  <c r="AV1943" i="7"/>
  <c r="AY1930" i="7"/>
  <c r="AV1930" i="7"/>
  <c r="AY1914" i="7"/>
  <c r="AV1914" i="7"/>
  <c r="AY1899" i="7"/>
  <c r="AV1899" i="7"/>
  <c r="AY1884" i="7"/>
  <c r="AV1884" i="7"/>
  <c r="AV1869" i="7"/>
  <c r="AY1869" i="7"/>
  <c r="AY1857" i="7"/>
  <c r="AV1857" i="7"/>
  <c r="AY1842" i="7"/>
  <c r="AV1842" i="7"/>
  <c r="AY1827" i="7"/>
  <c r="AV1827" i="7"/>
  <c r="AV1813" i="7"/>
  <c r="AY1813" i="7"/>
  <c r="AV1798" i="7"/>
  <c r="AY1798" i="7"/>
  <c r="AY1787" i="7"/>
  <c r="AV1787" i="7"/>
  <c r="AV1774" i="7"/>
  <c r="AY1774" i="7"/>
  <c r="AV1757" i="7"/>
  <c r="AY1757" i="7"/>
  <c r="AY1740" i="7"/>
  <c r="AV1740" i="7"/>
  <c r="AY1731" i="7"/>
  <c r="AV1731" i="7"/>
  <c r="AY1715" i="7"/>
  <c r="AV1715" i="7"/>
  <c r="AY1704" i="7"/>
  <c r="AV1704" i="7"/>
  <c r="AY1688" i="7"/>
  <c r="AV1688" i="7"/>
  <c r="AY1673" i="7"/>
  <c r="AV1673" i="7"/>
  <c r="AY1661" i="7"/>
  <c r="AV1661" i="7"/>
  <c r="AY1647" i="7"/>
  <c r="AV1647" i="7"/>
  <c r="AY1632" i="7"/>
  <c r="AV1632" i="7"/>
  <c r="AY1616" i="7"/>
  <c r="AV1616" i="7"/>
  <c r="AY1601" i="7"/>
  <c r="AV1601" i="7"/>
  <c r="AY1589" i="7"/>
  <c r="AV1589" i="7"/>
  <c r="AY1575" i="7"/>
  <c r="AV1575" i="7"/>
  <c r="AV1560" i="7"/>
  <c r="AY1560" i="7"/>
  <c r="AY1545" i="7"/>
  <c r="AV1545" i="7"/>
  <c r="AY1530" i="7"/>
  <c r="AV1530" i="7"/>
  <c r="AY1516" i="7"/>
  <c r="AV1516" i="7"/>
  <c r="AV1501" i="7"/>
  <c r="AY1501" i="7"/>
  <c r="BA1501" i="7" s="1"/>
  <c r="AY1486" i="7"/>
  <c r="AV1486" i="7"/>
  <c r="AY1471" i="7"/>
  <c r="AV1471" i="7"/>
  <c r="AY1458" i="7"/>
  <c r="AV1458" i="7"/>
  <c r="AY1443" i="7"/>
  <c r="AV1443" i="7"/>
  <c r="AY1428" i="7"/>
  <c r="AV1428" i="7"/>
  <c r="AY1414" i="7"/>
  <c r="AV1414" i="7"/>
  <c r="AY1399" i="7"/>
  <c r="AV1399" i="7"/>
  <c r="AV1387" i="7"/>
  <c r="AY1387" i="7"/>
  <c r="AY1372" i="7"/>
  <c r="AV1372" i="7"/>
  <c r="BA1372" i="7" s="1"/>
  <c r="AY1357" i="7"/>
  <c r="AV1357" i="7"/>
  <c r="AV1342" i="7"/>
  <c r="AY1342" i="7"/>
  <c r="AV1327" i="7"/>
  <c r="AY1327" i="7"/>
  <c r="AY1315" i="7"/>
  <c r="AV1315" i="7"/>
  <c r="AY1300" i="7"/>
  <c r="AV1300" i="7"/>
  <c r="AY1285" i="7"/>
  <c r="AV1285" i="7"/>
  <c r="AV1270" i="7"/>
  <c r="AY1270" i="7"/>
  <c r="AV1255" i="7"/>
  <c r="AY1255" i="7"/>
  <c r="AY1240" i="7"/>
  <c r="AV1240" i="7"/>
  <c r="AY1226" i="7"/>
  <c r="AV1226" i="7"/>
  <c r="AY1213" i="7"/>
  <c r="AV1213" i="7"/>
  <c r="AV1198" i="7"/>
  <c r="AY1198" i="7"/>
  <c r="AV1183" i="7"/>
  <c r="AY1183" i="7"/>
  <c r="AY1168" i="7"/>
  <c r="AV1168" i="7"/>
  <c r="AY1154" i="7"/>
  <c r="AV1154" i="7"/>
  <c r="AY1140" i="7"/>
  <c r="AV1140" i="7"/>
  <c r="AV1126" i="7"/>
  <c r="AY1126" i="7"/>
  <c r="AY1111" i="7"/>
  <c r="AV1111" i="7"/>
  <c r="AY1096" i="7"/>
  <c r="AV1096" i="7"/>
  <c r="AV1080" i="7"/>
  <c r="AY1080" i="7"/>
  <c r="AY1066" i="7"/>
  <c r="AV1066" i="7"/>
  <c r="AY1051" i="7"/>
  <c r="AV1051" i="7"/>
  <c r="AY1038" i="7"/>
  <c r="AV1038" i="7"/>
  <c r="AY1024" i="7"/>
  <c r="AV1024" i="7"/>
  <c r="AY1008" i="7"/>
  <c r="AV1008" i="7"/>
  <c r="AY996" i="7"/>
  <c r="AV996" i="7"/>
  <c r="AV982" i="7"/>
  <c r="AY982" i="7"/>
  <c r="AY967" i="7"/>
  <c r="AV967" i="7"/>
  <c r="AY952" i="7"/>
  <c r="AV952" i="7"/>
  <c r="AY939" i="7"/>
  <c r="AV939" i="7"/>
  <c r="AY924" i="7"/>
  <c r="AV924" i="7"/>
  <c r="AY913" i="7"/>
  <c r="AV913" i="7"/>
  <c r="AV898" i="7"/>
  <c r="AY898" i="7"/>
  <c r="AY883" i="7"/>
  <c r="AV883" i="7"/>
  <c r="AY868" i="7"/>
  <c r="AV868" i="7"/>
  <c r="AY855" i="7"/>
  <c r="AV855" i="7"/>
  <c r="AY838" i="7"/>
  <c r="AV838" i="7"/>
  <c r="AY820" i="7"/>
  <c r="AV820" i="7"/>
  <c r="AV803" i="7"/>
  <c r="AY803" i="7"/>
  <c r="AY788" i="7"/>
  <c r="AV788" i="7"/>
  <c r="AY773" i="7"/>
  <c r="AV773" i="7"/>
  <c r="AY757" i="7"/>
  <c r="AV757" i="7"/>
  <c r="AY742" i="7"/>
  <c r="AV742" i="7"/>
  <c r="AV727" i="7"/>
  <c r="AY727" i="7"/>
  <c r="AY715" i="7"/>
  <c r="AV715" i="7"/>
  <c r="AY700" i="7"/>
  <c r="AV700" i="7"/>
  <c r="AY685" i="7"/>
  <c r="AV685" i="7"/>
  <c r="AY670" i="7"/>
  <c r="AV670" i="7"/>
  <c r="AY654" i="7"/>
  <c r="AV654" i="7"/>
  <c r="AV638" i="7"/>
  <c r="AY638" i="7"/>
  <c r="AY627" i="7"/>
  <c r="AV627" i="7"/>
  <c r="AY612" i="7"/>
  <c r="AV612" i="7"/>
  <c r="AV597" i="7"/>
  <c r="AY597" i="7"/>
  <c r="AY580" i="7"/>
  <c r="AV580" i="7"/>
  <c r="AY570" i="7"/>
  <c r="AV570" i="7"/>
  <c r="AV554" i="7"/>
  <c r="AY554" i="7"/>
  <c r="AV536" i="7"/>
  <c r="AY536" i="7"/>
  <c r="AV521" i="7"/>
  <c r="AY521" i="7"/>
  <c r="AY506" i="7"/>
  <c r="AV506" i="7"/>
  <c r="AY495" i="7"/>
  <c r="AV495" i="7"/>
  <c r="AY477" i="7"/>
  <c r="AV477" i="7"/>
  <c r="AV462" i="7"/>
  <c r="AY462" i="7"/>
  <c r="AV452" i="7"/>
  <c r="AY452" i="7"/>
  <c r="AV438" i="7"/>
  <c r="AY438" i="7"/>
  <c r="AV429" i="7"/>
  <c r="AY429" i="7"/>
  <c r="AV412" i="7"/>
  <c r="AY412" i="7"/>
  <c r="AV397" i="7"/>
  <c r="AY397" i="7"/>
  <c r="AV382" i="7"/>
  <c r="AY382" i="7"/>
  <c r="AV369" i="7"/>
  <c r="AY369" i="7"/>
  <c r="AV356" i="7"/>
  <c r="AY356" i="7"/>
  <c r="AV342" i="7"/>
  <c r="AY342" i="7"/>
  <c r="AY323" i="7"/>
  <c r="AV323" i="7"/>
  <c r="AV308" i="7"/>
  <c r="AY308" i="7"/>
  <c r="AY286" i="7"/>
  <c r="AV286" i="7"/>
  <c r="AV2093" i="7"/>
  <c r="AY2093" i="7"/>
  <c r="AV2074" i="7"/>
  <c r="AY2074" i="7"/>
  <c r="AV2052" i="7"/>
  <c r="AY2052" i="7"/>
  <c r="AV2037" i="7"/>
  <c r="AY2037" i="7"/>
  <c r="AV2022" i="7"/>
  <c r="AY2022" i="7"/>
  <c r="AV2002" i="7"/>
  <c r="AY2002" i="7"/>
  <c r="AV1980" i="7"/>
  <c r="AY1980" i="7"/>
  <c r="AV1965" i="7"/>
  <c r="AY1965" i="7"/>
  <c r="AV1952" i="7"/>
  <c r="AY1952" i="7"/>
  <c r="AV1926" i="7"/>
  <c r="AY1926" i="7"/>
  <c r="AV1910" i="7"/>
  <c r="AY1910" i="7"/>
  <c r="AV1893" i="7"/>
  <c r="AY1893" i="7"/>
  <c r="AV1877" i="7"/>
  <c r="AY1877" i="7"/>
  <c r="AV1854" i="7"/>
  <c r="AY1854" i="7"/>
  <c r="AV1836" i="7"/>
  <c r="AY1836" i="7"/>
  <c r="AV1821" i="7"/>
  <c r="AY1821" i="7"/>
  <c r="AV1803" i="7"/>
  <c r="AY1803" i="7"/>
  <c r="AY1784" i="7"/>
  <c r="AV1784" i="7"/>
  <c r="AV1765" i="7"/>
  <c r="AY1765" i="7"/>
  <c r="AY1751" i="7"/>
  <c r="AV1751" i="7"/>
  <c r="AY1728" i="7"/>
  <c r="AV1728" i="7"/>
  <c r="AV1713" i="7"/>
  <c r="AY1713" i="7"/>
  <c r="AV1696" i="7"/>
  <c r="AY1696" i="7"/>
  <c r="AV1679" i="7"/>
  <c r="AY1679" i="7"/>
  <c r="AV1664" i="7"/>
  <c r="AY1664" i="7"/>
  <c r="AV1640" i="7"/>
  <c r="AY1640" i="7"/>
  <c r="AV1620" i="7"/>
  <c r="AY1620" i="7"/>
  <c r="AV1605" i="7"/>
  <c r="AY1605" i="7"/>
  <c r="AV1581" i="7"/>
  <c r="AY1581" i="7"/>
  <c r="AY1566" i="7"/>
  <c r="AV1566" i="7"/>
  <c r="AY1549" i="7"/>
  <c r="AV1549" i="7"/>
  <c r="AY1532" i="7"/>
  <c r="AV1532" i="7"/>
  <c r="AY1510" i="7"/>
  <c r="AV1510" i="7"/>
  <c r="AV1491" i="7"/>
  <c r="AY1491" i="7"/>
  <c r="AY1475" i="7"/>
  <c r="AV1475" i="7"/>
  <c r="AY1455" i="7"/>
  <c r="AV1455" i="7"/>
  <c r="AY1438" i="7"/>
  <c r="AV1438" i="7"/>
  <c r="AY1416" i="7"/>
  <c r="AV1416" i="7"/>
  <c r="AV1401" i="7"/>
  <c r="AY1401" i="7"/>
  <c r="AY1384" i="7"/>
  <c r="AV1384" i="7"/>
  <c r="AY1367" i="7"/>
  <c r="AV1367" i="7"/>
  <c r="AY1346" i="7"/>
  <c r="AV1346" i="7"/>
  <c r="AV1329" i="7"/>
  <c r="AY1329" i="7"/>
  <c r="AV1313" i="7"/>
  <c r="AY1313" i="7"/>
  <c r="AY1294" i="7"/>
  <c r="AV1294" i="7"/>
  <c r="AY1274" i="7"/>
  <c r="AV1274" i="7"/>
  <c r="AV1259" i="7"/>
  <c r="AY1259" i="7"/>
  <c r="AY1242" i="7"/>
  <c r="AV1242" i="7"/>
  <c r="AY1223" i="7"/>
  <c r="AV1223" i="7"/>
  <c r="AY1202" i="7"/>
  <c r="AV1202" i="7"/>
  <c r="AY1187" i="7"/>
  <c r="AV1187" i="7"/>
  <c r="AY1170" i="7"/>
  <c r="AV1170" i="7"/>
  <c r="AV1153" i="7"/>
  <c r="AY1153" i="7"/>
  <c r="AY1133" i="7"/>
  <c r="AV1133" i="7"/>
  <c r="AY1115" i="7"/>
  <c r="AV1115" i="7"/>
  <c r="AY1099" i="7"/>
  <c r="AV1099" i="7"/>
  <c r="AV1082" i="7"/>
  <c r="AY1082" i="7"/>
  <c r="AV1064" i="7"/>
  <c r="AY1064" i="7"/>
  <c r="AV1045" i="7"/>
  <c r="AY1045" i="7"/>
  <c r="AV1029" i="7"/>
  <c r="AY1029" i="7"/>
  <c r="AY1012" i="7"/>
  <c r="AV1012" i="7"/>
  <c r="AY995" i="7"/>
  <c r="AV995" i="7"/>
  <c r="AV977" i="7"/>
  <c r="AY977" i="7"/>
  <c r="AV961" i="7"/>
  <c r="AY961" i="7"/>
  <c r="AY946" i="7"/>
  <c r="AV946" i="7"/>
  <c r="AY926" i="7"/>
  <c r="AV926" i="7"/>
  <c r="AY907" i="7"/>
  <c r="AV907" i="7"/>
  <c r="AV890" i="7"/>
  <c r="AY890" i="7"/>
  <c r="AY873" i="7"/>
  <c r="AV873" i="7"/>
  <c r="AY852" i="7"/>
  <c r="AV852" i="7"/>
  <c r="AV836" i="7"/>
  <c r="AY836" i="7"/>
  <c r="AV816" i="7"/>
  <c r="AY816" i="7"/>
  <c r="AV801" i="7"/>
  <c r="AY801" i="7"/>
  <c r="AV780" i="7"/>
  <c r="AY780" i="7"/>
  <c r="AY764" i="7"/>
  <c r="AV764" i="7"/>
  <c r="AY746" i="7"/>
  <c r="AV746" i="7"/>
  <c r="AY729" i="7"/>
  <c r="AV729" i="7"/>
  <c r="AY709" i="7"/>
  <c r="AV709" i="7"/>
  <c r="AV689" i="7"/>
  <c r="AY689" i="7"/>
  <c r="AY674" i="7"/>
  <c r="AV674" i="7"/>
  <c r="AV656" i="7"/>
  <c r="AY656" i="7"/>
  <c r="AY636" i="7"/>
  <c r="AV636" i="7"/>
  <c r="AY619" i="7"/>
  <c r="AV619" i="7"/>
  <c r="AY602" i="7"/>
  <c r="AV602" i="7"/>
  <c r="AY586" i="7"/>
  <c r="AV586" i="7"/>
  <c r="AY567" i="7"/>
  <c r="AV567" i="7"/>
  <c r="AY546" i="7"/>
  <c r="AV546" i="7"/>
  <c r="AV530" i="7"/>
  <c r="AY530" i="7"/>
  <c r="AY515" i="7"/>
  <c r="AV515" i="7"/>
  <c r="AV491" i="7"/>
  <c r="AY491" i="7"/>
  <c r="AY475" i="7"/>
  <c r="AV475" i="7"/>
  <c r="AY459" i="7"/>
  <c r="AV459" i="7"/>
  <c r="AY444" i="7"/>
  <c r="AV444" i="7"/>
  <c r="AY417" i="7"/>
  <c r="AV417" i="7"/>
  <c r="AY401" i="7"/>
  <c r="AV401" i="7"/>
  <c r="AY385" i="7"/>
  <c r="AV385" i="7"/>
  <c r="AY372" i="7"/>
  <c r="AV372" i="7"/>
  <c r="AY343" i="7"/>
  <c r="AV343" i="7"/>
  <c r="AV327" i="7"/>
  <c r="AY327" i="7"/>
  <c r="AY312" i="7"/>
  <c r="AV312" i="7"/>
  <c r="AY294" i="7"/>
  <c r="AV294" i="7"/>
  <c r="AV2094" i="7"/>
  <c r="AY2094" i="7"/>
  <c r="AV2075" i="7"/>
  <c r="AY2075" i="7"/>
  <c r="AV2053" i="7"/>
  <c r="AY2053" i="7"/>
  <c r="AV2038" i="7"/>
  <c r="AY2038" i="7"/>
  <c r="AV2023" i="7"/>
  <c r="AY2023" i="7"/>
  <c r="AV2003" i="7"/>
  <c r="AY2003" i="7"/>
  <c r="AV1982" i="7"/>
  <c r="AY1982" i="7"/>
  <c r="AV1967" i="7"/>
  <c r="AY1967" i="7"/>
  <c r="AV1951" i="7"/>
  <c r="AY1951" i="7"/>
  <c r="AV1928" i="7"/>
  <c r="AY1928" i="7"/>
  <c r="AV1909" i="7"/>
  <c r="AY1909" i="7"/>
  <c r="AV1894" i="7"/>
  <c r="AY1894" i="7"/>
  <c r="AV1879" i="7"/>
  <c r="AY1879" i="7"/>
  <c r="AV1855" i="7"/>
  <c r="AY1855" i="7"/>
  <c r="AY1837" i="7"/>
  <c r="AV1837" i="7"/>
  <c r="AY1822" i="7"/>
  <c r="AV1822" i="7"/>
  <c r="AY1804" i="7"/>
  <c r="AV1804" i="7"/>
  <c r="AV1783" i="7"/>
  <c r="AY1783" i="7"/>
  <c r="AY1766" i="7"/>
  <c r="AV1766" i="7"/>
  <c r="AV1749" i="7"/>
  <c r="AY1749" i="7"/>
  <c r="AV1727" i="7"/>
  <c r="AY1727" i="7"/>
  <c r="AY1711" i="7"/>
  <c r="AV1711" i="7"/>
  <c r="AV1693" i="7"/>
  <c r="AY1693" i="7"/>
  <c r="AV1677" i="7"/>
  <c r="AY1677" i="7"/>
  <c r="AV1656" i="7"/>
  <c r="AY1656" i="7"/>
  <c r="AV1638" i="7"/>
  <c r="AY1638" i="7"/>
  <c r="AV1622" i="7"/>
  <c r="AY1622" i="7"/>
  <c r="AV1606" i="7"/>
  <c r="AY1606" i="7"/>
  <c r="AV1582" i="7"/>
  <c r="AY1582" i="7"/>
  <c r="AY1565" i="7"/>
  <c r="AV1565" i="7"/>
  <c r="AV1548" i="7"/>
  <c r="AY1548" i="7"/>
  <c r="AV1533" i="7"/>
  <c r="AY1533" i="7"/>
  <c r="AV1511" i="7"/>
  <c r="AY1511" i="7"/>
  <c r="AY1490" i="7"/>
  <c r="AV1490" i="7"/>
  <c r="AY1473" i="7"/>
  <c r="AV1473" i="7"/>
  <c r="AY1456" i="7"/>
  <c r="AV1456" i="7"/>
  <c r="AY1439" i="7"/>
  <c r="AV1439" i="7"/>
  <c r="AY1417" i="7"/>
  <c r="AV1417" i="7"/>
  <c r="AY1402" i="7"/>
  <c r="AV1402" i="7"/>
  <c r="AY1386" i="7"/>
  <c r="AV1386" i="7"/>
  <c r="AY1368" i="7"/>
  <c r="AV1368" i="7"/>
  <c r="AV1347" i="7"/>
  <c r="AY1347" i="7"/>
  <c r="AY1331" i="7"/>
  <c r="AV1331" i="7"/>
  <c r="AV1314" i="7"/>
  <c r="AY1314" i="7"/>
  <c r="AY1297" i="7"/>
  <c r="AV1297" i="7"/>
  <c r="AY1276" i="7"/>
  <c r="AV1276" i="7"/>
  <c r="AV1261" i="7"/>
  <c r="AY1261" i="7"/>
  <c r="AV1246" i="7"/>
  <c r="AY1246" i="7"/>
  <c r="AY1229" i="7"/>
  <c r="AV1229" i="7"/>
  <c r="AV1211" i="7"/>
  <c r="AY1211" i="7"/>
  <c r="AY1194" i="7"/>
  <c r="AV1194" i="7"/>
  <c r="AY1175" i="7"/>
  <c r="AV1175" i="7"/>
  <c r="AV1159" i="7"/>
  <c r="AY1159" i="7"/>
  <c r="AV1142" i="7"/>
  <c r="AY1142" i="7"/>
  <c r="AY1125" i="7"/>
  <c r="AV1125" i="7"/>
  <c r="AY1106" i="7"/>
  <c r="AV1106" i="7"/>
  <c r="AY1088" i="7"/>
  <c r="AV1088" i="7"/>
  <c r="AV1072" i="7"/>
  <c r="AY1072" i="7"/>
  <c r="AY1056" i="7"/>
  <c r="AV1056" i="7"/>
  <c r="AY1037" i="7"/>
  <c r="AV1037" i="7"/>
  <c r="AY1018" i="7"/>
  <c r="AV1018" i="7"/>
  <c r="AY990" i="7"/>
  <c r="AV990" i="7"/>
  <c r="AV974" i="7"/>
  <c r="AY974" i="7"/>
  <c r="AV957" i="7"/>
  <c r="AY957" i="7"/>
  <c r="AY927" i="7"/>
  <c r="AV927" i="7"/>
  <c r="AV908" i="7"/>
  <c r="AY908" i="7"/>
  <c r="AY891" i="7"/>
  <c r="AV891" i="7"/>
  <c r="AV874" i="7"/>
  <c r="AY874" i="7"/>
  <c r="AY854" i="7"/>
  <c r="AV854" i="7"/>
  <c r="AV835" i="7"/>
  <c r="AY835" i="7"/>
  <c r="AV817" i="7"/>
  <c r="AY817" i="7"/>
  <c r="AY799" i="7"/>
  <c r="AV799" i="7"/>
  <c r="AY781" i="7"/>
  <c r="AV781" i="7"/>
  <c r="AV763" i="7"/>
  <c r="AY763" i="7"/>
  <c r="AY745" i="7"/>
  <c r="AV745" i="7"/>
  <c r="AY728" i="7"/>
  <c r="AV728" i="7"/>
  <c r="AY710" i="7"/>
  <c r="AV710" i="7"/>
  <c r="AY690" i="7"/>
  <c r="AV690" i="7"/>
  <c r="AY673" i="7"/>
  <c r="AV673" i="7"/>
  <c r="AY657" i="7"/>
  <c r="AV657" i="7"/>
  <c r="AY637" i="7"/>
  <c r="AV637" i="7"/>
  <c r="AY617" i="7"/>
  <c r="AV617" i="7"/>
  <c r="AV604" i="7"/>
  <c r="AY604" i="7"/>
  <c r="AY588" i="7"/>
  <c r="AV588" i="7"/>
  <c r="AV569" i="7"/>
  <c r="AY569" i="7"/>
  <c r="AV547" i="7"/>
  <c r="AY547" i="7"/>
  <c r="AV531" i="7"/>
  <c r="AY531" i="7"/>
  <c r="AV514" i="7"/>
  <c r="AY514" i="7"/>
  <c r="AY492" i="7"/>
  <c r="AV492" i="7"/>
  <c r="AY473" i="7"/>
  <c r="AV473" i="7"/>
  <c r="AY458" i="7"/>
  <c r="AV458" i="7"/>
  <c r="AY442" i="7"/>
  <c r="AV442" i="7"/>
  <c r="AY419" i="7"/>
  <c r="AV419" i="7"/>
  <c r="AV402" i="7"/>
  <c r="AY402" i="7"/>
  <c r="AY386" i="7"/>
  <c r="AV386" i="7"/>
  <c r="AY371" i="7"/>
  <c r="AV371" i="7"/>
  <c r="AY346" i="7"/>
  <c r="AV346" i="7"/>
  <c r="AY330" i="7"/>
  <c r="AV330" i="7"/>
  <c r="AV313" i="7"/>
  <c r="AY313" i="7"/>
  <c r="AY295" i="7"/>
  <c r="AV295" i="7"/>
  <c r="AV2100" i="7"/>
  <c r="AY2100" i="7"/>
  <c r="AV2084" i="7"/>
  <c r="AY2084" i="7"/>
  <c r="AV2070" i="7"/>
  <c r="AY2070" i="7"/>
  <c r="AV2059" i="7"/>
  <c r="AY2059" i="7"/>
  <c r="AV2042" i="7"/>
  <c r="AY2042" i="7"/>
  <c r="AV2026" i="7"/>
  <c r="AY2026" i="7"/>
  <c r="AV2011" i="7"/>
  <c r="AY2011" i="7"/>
  <c r="AV1996" i="7"/>
  <c r="AY1996" i="7"/>
  <c r="AV1985" i="7"/>
  <c r="AY1985" i="7"/>
  <c r="AV1969" i="7"/>
  <c r="AY1969" i="7"/>
  <c r="AV1954" i="7"/>
  <c r="AY1954" i="7"/>
  <c r="AV1939" i="7"/>
  <c r="AY1939" i="7"/>
  <c r="AV1924" i="7"/>
  <c r="AY1924" i="7"/>
  <c r="AV1912" i="7"/>
  <c r="AY1912" i="7"/>
  <c r="AV1898" i="7"/>
  <c r="AY1898" i="7"/>
  <c r="AV1882" i="7"/>
  <c r="AY1882" i="7"/>
  <c r="AV1867" i="7"/>
  <c r="AY1867" i="7"/>
  <c r="AV1851" i="7"/>
  <c r="AY1851" i="7"/>
  <c r="AY1839" i="7"/>
  <c r="AV1839" i="7"/>
  <c r="AV1824" i="7"/>
  <c r="AY1824" i="7"/>
  <c r="AV1810" i="7"/>
  <c r="AY1810" i="7"/>
  <c r="AV1795" i="7"/>
  <c r="AY1795" i="7"/>
  <c r="AY1779" i="7"/>
  <c r="AV1779" i="7"/>
  <c r="AY1767" i="7"/>
  <c r="AV1767" i="7"/>
  <c r="AV1753" i="7"/>
  <c r="AY1753" i="7"/>
  <c r="AV1738" i="7"/>
  <c r="AY1738" i="7"/>
  <c r="AY1722" i="7"/>
  <c r="AV1722" i="7"/>
  <c r="AV1708" i="7"/>
  <c r="AY1708" i="7"/>
  <c r="AV1695" i="7"/>
  <c r="AY1695" i="7"/>
  <c r="AV1681" i="7"/>
  <c r="AY1681" i="7"/>
  <c r="AV1666" i="7"/>
  <c r="AY1666" i="7"/>
  <c r="AV1652" i="7"/>
  <c r="AY1652" i="7"/>
  <c r="AV1635" i="7"/>
  <c r="AY1635" i="7"/>
  <c r="AV1624" i="7"/>
  <c r="AY1624" i="7"/>
  <c r="AV1609" i="7"/>
  <c r="AY1609" i="7"/>
  <c r="AV1594" i="7"/>
  <c r="AY1594" i="7"/>
  <c r="AV1579" i="7"/>
  <c r="AY1579" i="7"/>
  <c r="AY1562" i="7"/>
  <c r="AV1562" i="7"/>
  <c r="AV1550" i="7"/>
  <c r="AY1550" i="7"/>
  <c r="AY1535" i="7"/>
  <c r="AV1535" i="7"/>
  <c r="AY1521" i="7"/>
  <c r="AV1521" i="7"/>
  <c r="AY1505" i="7"/>
  <c r="AV1505" i="7"/>
  <c r="AY1494" i="7"/>
  <c r="AV1494" i="7"/>
  <c r="AV1479" i="7"/>
  <c r="AY1479" i="7"/>
  <c r="AV1464" i="7"/>
  <c r="AY1464" i="7"/>
  <c r="AY1449" i="7"/>
  <c r="AV1449" i="7"/>
  <c r="AV1434" i="7"/>
  <c r="AY1434" i="7"/>
  <c r="AY1418" i="7"/>
  <c r="AV1418" i="7"/>
  <c r="AV1408" i="7"/>
  <c r="AY1408" i="7"/>
  <c r="AY1394" i="7"/>
  <c r="AV1394" i="7"/>
  <c r="AY1379" i="7"/>
  <c r="AV1379" i="7"/>
  <c r="AV1362" i="7"/>
  <c r="AY1362" i="7"/>
  <c r="AV1352" i="7"/>
  <c r="AY1352" i="7"/>
  <c r="AY1337" i="7"/>
  <c r="AV1337" i="7"/>
  <c r="AV1322" i="7"/>
  <c r="AY1322" i="7"/>
  <c r="AV1306" i="7"/>
  <c r="AY1306" i="7"/>
  <c r="AY1293" i="7"/>
  <c r="AV1293" i="7"/>
  <c r="AY1280" i="7"/>
  <c r="AV1280" i="7"/>
  <c r="AY1266" i="7"/>
  <c r="AV1266" i="7"/>
  <c r="AY1249" i="7"/>
  <c r="AV1249" i="7"/>
  <c r="AV1233" i="7"/>
  <c r="AY1233" i="7"/>
  <c r="AY1218" i="7"/>
  <c r="AV1218" i="7"/>
  <c r="AY1204" i="7"/>
  <c r="AV1204" i="7"/>
  <c r="AY1190" i="7"/>
  <c r="AV1190" i="7"/>
  <c r="AY1177" i="7"/>
  <c r="AV1177" i="7"/>
  <c r="AV1162" i="7"/>
  <c r="AY1162" i="7"/>
  <c r="AY1147" i="7"/>
  <c r="AV1147" i="7"/>
  <c r="AY1132" i="7"/>
  <c r="AV1132" i="7"/>
  <c r="AV1118" i="7"/>
  <c r="AY1118" i="7"/>
  <c r="AY1103" i="7"/>
  <c r="AV1103" i="7"/>
  <c r="AY1090" i="7"/>
  <c r="AV1090" i="7"/>
  <c r="AV1075" i="7"/>
  <c r="AY1075" i="7"/>
  <c r="AY1060" i="7"/>
  <c r="AV1060" i="7"/>
  <c r="AY1046" i="7"/>
  <c r="AV1046" i="7"/>
  <c r="AY1031" i="7"/>
  <c r="AV1031" i="7"/>
  <c r="AY1017" i="7"/>
  <c r="AV1017" i="7"/>
  <c r="AY1003" i="7"/>
  <c r="AV1003" i="7"/>
  <c r="AY988" i="7"/>
  <c r="AV988" i="7"/>
  <c r="AY975" i="7"/>
  <c r="AV975" i="7"/>
  <c r="AV963" i="7"/>
  <c r="AY963" i="7"/>
  <c r="AV948" i="7"/>
  <c r="AY948" i="7"/>
  <c r="AY933" i="7"/>
  <c r="AV933" i="7"/>
  <c r="AV920" i="7"/>
  <c r="AY920" i="7"/>
  <c r="AY904" i="7"/>
  <c r="AV904" i="7"/>
  <c r="AY893" i="7"/>
  <c r="AV893" i="7"/>
  <c r="AV877" i="7"/>
  <c r="AY877" i="7"/>
  <c r="AY862" i="7"/>
  <c r="AV862" i="7"/>
  <c r="AY847" i="7"/>
  <c r="AV847" i="7"/>
  <c r="AY832" i="7"/>
  <c r="AV832" i="7"/>
  <c r="AY822" i="7"/>
  <c r="AV822" i="7"/>
  <c r="AY806" i="7"/>
  <c r="AV806" i="7"/>
  <c r="AV792" i="7"/>
  <c r="AY792" i="7"/>
  <c r="AY775" i="7"/>
  <c r="AV775" i="7"/>
  <c r="AV761" i="7"/>
  <c r="AY761" i="7"/>
  <c r="AV749" i="7"/>
  <c r="AY749" i="7"/>
  <c r="AY734" i="7"/>
  <c r="AV734" i="7"/>
  <c r="AY718" i="7"/>
  <c r="AV718" i="7"/>
  <c r="AY703" i="7"/>
  <c r="AV703" i="7"/>
  <c r="AY691" i="7"/>
  <c r="AV691" i="7"/>
  <c r="AV676" i="7"/>
  <c r="AY676" i="7"/>
  <c r="AY661" i="7"/>
  <c r="AV661" i="7"/>
  <c r="AV647" i="7"/>
  <c r="AY647" i="7"/>
  <c r="AY632" i="7"/>
  <c r="AV632" i="7"/>
  <c r="AY621" i="7"/>
  <c r="AV621" i="7"/>
  <c r="AV605" i="7"/>
  <c r="AY605" i="7"/>
  <c r="AV591" i="7"/>
  <c r="AY591" i="7"/>
  <c r="AV576" i="7"/>
  <c r="AY576" i="7"/>
  <c r="AY562" i="7"/>
  <c r="AV562" i="7"/>
  <c r="AV550" i="7"/>
  <c r="AY550" i="7"/>
  <c r="AY535" i="7"/>
  <c r="AV535" i="7"/>
  <c r="AV520" i="7"/>
  <c r="AY520" i="7"/>
  <c r="AY505" i="7"/>
  <c r="AV505" i="7"/>
  <c r="AV489" i="7"/>
  <c r="AY489" i="7"/>
  <c r="AY479" i="7"/>
  <c r="AV479" i="7"/>
  <c r="AY464" i="7"/>
  <c r="AV464" i="7"/>
  <c r="AV451" i="7"/>
  <c r="AY451" i="7"/>
  <c r="AY435" i="7"/>
  <c r="AV435" i="7"/>
  <c r="AY423" i="7"/>
  <c r="AV423" i="7"/>
  <c r="AY411" i="7"/>
  <c r="AV411" i="7"/>
  <c r="AY395" i="7"/>
  <c r="AV395" i="7"/>
  <c r="AV380" i="7"/>
  <c r="AY380" i="7"/>
  <c r="AV366" i="7"/>
  <c r="AY366" i="7"/>
  <c r="AY351" i="7"/>
  <c r="AV351" i="7"/>
  <c r="AY336" i="7"/>
  <c r="AV336" i="7"/>
  <c r="AY319" i="7"/>
  <c r="AV319" i="7"/>
  <c r="AY309" i="7"/>
  <c r="AV309" i="7"/>
  <c r="AY290" i="7"/>
  <c r="AV290" i="7"/>
  <c r="AY345" i="7"/>
  <c r="AV345" i="7"/>
  <c r="AV328" i="7"/>
  <c r="AY328" i="7"/>
  <c r="AY314" i="7"/>
  <c r="AV314" i="7"/>
  <c r="AY297" i="7"/>
  <c r="AV297" i="7"/>
  <c r="AV2098" i="7"/>
  <c r="AY2098" i="7"/>
  <c r="AV2083" i="7"/>
  <c r="AY2083" i="7"/>
  <c r="AV2067" i="7"/>
  <c r="AY2067" i="7"/>
  <c r="AV2055" i="7"/>
  <c r="AY2055" i="7"/>
  <c r="AV2040" i="7"/>
  <c r="AY2040" i="7"/>
  <c r="AV2025" i="7"/>
  <c r="AY2025" i="7"/>
  <c r="AV2010" i="7"/>
  <c r="AY2010" i="7"/>
  <c r="AV1995" i="7"/>
  <c r="AY1995" i="7"/>
  <c r="AV1983" i="7"/>
  <c r="AY1983" i="7"/>
  <c r="AV1970" i="7"/>
  <c r="AY1970" i="7"/>
  <c r="AV1955" i="7"/>
  <c r="AY1955" i="7"/>
  <c r="AV1940" i="7"/>
  <c r="AY1940" i="7"/>
  <c r="AV1925" i="7"/>
  <c r="AY1925" i="7"/>
  <c r="AV1913" i="7"/>
  <c r="AY1913" i="7"/>
  <c r="AV1897" i="7"/>
  <c r="AY1897" i="7"/>
  <c r="AV1883" i="7"/>
  <c r="AY1883" i="7"/>
  <c r="AV1868" i="7"/>
  <c r="AY1868" i="7"/>
  <c r="AY1853" i="7"/>
  <c r="AV1853" i="7"/>
  <c r="AY1841" i="7"/>
  <c r="AV1841" i="7"/>
  <c r="AY1826" i="7"/>
  <c r="AV1826" i="7"/>
  <c r="AY1811" i="7"/>
  <c r="AV1811" i="7"/>
  <c r="AY1796" i="7"/>
  <c r="AV1796" i="7"/>
  <c r="AY1780" i="7"/>
  <c r="AV1780" i="7"/>
  <c r="AV1769" i="7"/>
  <c r="AY1769" i="7"/>
  <c r="AV1754" i="7"/>
  <c r="AY1754" i="7"/>
  <c r="AV1739" i="7"/>
  <c r="AY1739" i="7"/>
  <c r="AV1724" i="7"/>
  <c r="AY1724" i="7"/>
  <c r="AV1709" i="7"/>
  <c r="AY1709" i="7"/>
  <c r="AV1697" i="7"/>
  <c r="AY1697" i="7"/>
  <c r="AV1682" i="7"/>
  <c r="AY1682" i="7"/>
  <c r="AY1667" i="7"/>
  <c r="AV1667" i="7"/>
  <c r="AV1651" i="7"/>
  <c r="AY1651" i="7"/>
  <c r="AV1639" i="7"/>
  <c r="AY1639" i="7"/>
  <c r="AY1625" i="7"/>
  <c r="AV1625" i="7"/>
  <c r="AV1610" i="7"/>
  <c r="AY1610" i="7"/>
  <c r="AV1595" i="7"/>
  <c r="AY1595" i="7"/>
  <c r="AV1580" i="7"/>
  <c r="AY1580" i="7"/>
  <c r="AV1569" i="7"/>
  <c r="AY1569" i="7"/>
  <c r="AV1554" i="7"/>
  <c r="AY1554" i="7"/>
  <c r="AV1539" i="7"/>
  <c r="AY1539" i="7"/>
  <c r="AY1524" i="7"/>
  <c r="AV1524" i="7"/>
  <c r="AY1509" i="7"/>
  <c r="AV1509" i="7"/>
  <c r="AY1497" i="7"/>
  <c r="AV1497" i="7"/>
  <c r="AV1482" i="7"/>
  <c r="AY1482" i="7"/>
  <c r="AV1467" i="7"/>
  <c r="AY1467" i="7"/>
  <c r="AY1452" i="7"/>
  <c r="AV1452" i="7"/>
  <c r="AY1437" i="7"/>
  <c r="AV1437" i="7"/>
  <c r="AY1424" i="7"/>
  <c r="AV1424" i="7"/>
  <c r="AV1410" i="7"/>
  <c r="AY1410" i="7"/>
  <c r="AV1396" i="7"/>
  <c r="AY1396" i="7"/>
  <c r="AV1381" i="7"/>
  <c r="AY1381" i="7"/>
  <c r="AY1369" i="7"/>
  <c r="AV1369" i="7"/>
  <c r="AV1354" i="7"/>
  <c r="AY1354" i="7"/>
  <c r="AV1339" i="7"/>
  <c r="AY1339" i="7"/>
  <c r="AV1324" i="7"/>
  <c r="AY1324" i="7"/>
  <c r="AY1309" i="7"/>
  <c r="AV1309" i="7"/>
  <c r="AY1295" i="7"/>
  <c r="AV1295" i="7"/>
  <c r="AY1282" i="7"/>
  <c r="AV1282" i="7"/>
  <c r="AY1267" i="7"/>
  <c r="AV1267" i="7"/>
  <c r="AY1252" i="7"/>
  <c r="AV1252" i="7"/>
  <c r="AY1237" i="7"/>
  <c r="AV1237" i="7"/>
  <c r="AY1222" i="7"/>
  <c r="AV1222" i="7"/>
  <c r="AY1208" i="7"/>
  <c r="AV1208" i="7"/>
  <c r="AY1193" i="7"/>
  <c r="AV1193" i="7"/>
  <c r="AV1180" i="7"/>
  <c r="AY1180" i="7"/>
  <c r="AY1165" i="7"/>
  <c r="AV1165" i="7"/>
  <c r="AY1150" i="7"/>
  <c r="AV1150" i="7"/>
  <c r="AV1136" i="7"/>
  <c r="AY1136" i="7"/>
  <c r="AY1120" i="7"/>
  <c r="AV1120" i="7"/>
  <c r="AV1107" i="7"/>
  <c r="AY1107" i="7"/>
  <c r="AV1092" i="7"/>
  <c r="AY1092" i="7"/>
  <c r="AY1077" i="7"/>
  <c r="AV1077" i="7"/>
  <c r="AY1062" i="7"/>
  <c r="AV1062" i="7"/>
  <c r="AY1048" i="7"/>
  <c r="AV1048" i="7"/>
  <c r="AY1033" i="7"/>
  <c r="AV1033" i="7"/>
  <c r="AV1020" i="7"/>
  <c r="AY1020" i="7"/>
  <c r="AY1005" i="7"/>
  <c r="AV1005" i="7"/>
  <c r="AY992" i="7"/>
  <c r="AV992" i="7"/>
  <c r="AY978" i="7"/>
  <c r="AV978" i="7"/>
  <c r="AY964" i="7"/>
  <c r="AV964" i="7"/>
  <c r="AY949" i="7"/>
  <c r="AV949" i="7"/>
  <c r="AY935" i="7"/>
  <c r="AV935" i="7"/>
  <c r="AV921" i="7"/>
  <c r="AY921" i="7"/>
  <c r="AV906" i="7"/>
  <c r="AY906" i="7"/>
  <c r="AY894" i="7"/>
  <c r="AV894" i="7"/>
  <c r="AY879" i="7"/>
  <c r="AV879" i="7"/>
  <c r="AV864" i="7"/>
  <c r="AY864" i="7"/>
  <c r="AV849" i="7"/>
  <c r="AY849" i="7"/>
  <c r="AV837" i="7"/>
  <c r="AY837" i="7"/>
  <c r="AY823" i="7"/>
  <c r="AV823" i="7"/>
  <c r="AV808" i="7"/>
  <c r="AY808" i="7"/>
  <c r="AY793" i="7"/>
  <c r="AV793" i="7"/>
  <c r="AY777" i="7"/>
  <c r="AV777" i="7"/>
  <c r="AY765" i="7"/>
  <c r="AV765" i="7"/>
  <c r="AV751" i="7"/>
  <c r="AY751" i="7"/>
  <c r="AY736" i="7"/>
  <c r="AV736" i="7"/>
  <c r="AY721" i="7"/>
  <c r="AV721" i="7"/>
  <c r="AY706" i="7"/>
  <c r="AV706" i="7"/>
  <c r="AY692" i="7"/>
  <c r="AV692" i="7"/>
  <c r="AY678" i="7"/>
  <c r="AV678" i="7"/>
  <c r="AV663" i="7"/>
  <c r="AY663" i="7"/>
  <c r="AV648" i="7"/>
  <c r="AY648" i="7"/>
  <c r="AY633" i="7"/>
  <c r="AV633" i="7"/>
  <c r="AY622" i="7"/>
  <c r="AV622" i="7"/>
  <c r="AY607" i="7"/>
  <c r="AV607" i="7"/>
  <c r="AV592" i="7"/>
  <c r="AY592" i="7"/>
  <c r="AV577" i="7"/>
  <c r="AY577" i="7"/>
  <c r="AV565" i="7"/>
  <c r="AY565" i="7"/>
  <c r="AY555" i="7"/>
  <c r="AV555" i="7"/>
  <c r="AV540" i="7"/>
  <c r="AY540" i="7"/>
  <c r="AY522" i="7"/>
  <c r="AV522" i="7"/>
  <c r="AY507" i="7"/>
  <c r="AV507" i="7"/>
  <c r="AY494" i="7"/>
  <c r="AV494" i="7"/>
  <c r="AY483" i="7"/>
  <c r="AV483" i="7"/>
  <c r="AV468" i="7"/>
  <c r="AY468" i="7"/>
  <c r="AV454" i="7"/>
  <c r="AY454" i="7"/>
  <c r="AV440" i="7"/>
  <c r="AY440" i="7"/>
  <c r="AY424" i="7"/>
  <c r="AV424" i="7"/>
  <c r="AY409" i="7"/>
  <c r="AV409" i="7"/>
  <c r="AY394" i="7"/>
  <c r="AV394" i="7"/>
  <c r="AY379" i="7"/>
  <c r="AV379" i="7"/>
  <c r="AV362" i="7"/>
  <c r="AY362" i="7"/>
  <c r="AY350" i="7"/>
  <c r="AV350" i="7"/>
  <c r="AY334" i="7"/>
  <c r="AV334" i="7"/>
  <c r="AV318" i="7"/>
  <c r="AY318" i="7"/>
  <c r="AY302" i="7"/>
  <c r="AV302" i="7"/>
  <c r="AV284" i="7"/>
  <c r="AY284" i="7"/>
  <c r="AV2096" i="7"/>
  <c r="AY2096" i="7"/>
  <c r="AV2081" i="7"/>
  <c r="AY2081" i="7"/>
  <c r="AV2066" i="7"/>
  <c r="AY2066" i="7"/>
  <c r="AV2049" i="7"/>
  <c r="AY2049" i="7"/>
  <c r="AV2034" i="7"/>
  <c r="AY2034" i="7"/>
  <c r="AV2019" i="7"/>
  <c r="AY2019" i="7"/>
  <c r="AV2007" i="7"/>
  <c r="AY2007" i="7"/>
  <c r="AV1992" i="7"/>
  <c r="AY1992" i="7"/>
  <c r="AV1977" i="7"/>
  <c r="AY1977" i="7"/>
  <c r="AV1962" i="7"/>
  <c r="AY1962" i="7"/>
  <c r="AV1947" i="7"/>
  <c r="AY1947" i="7"/>
  <c r="AV1935" i="7"/>
  <c r="AY1935" i="7"/>
  <c r="AV1920" i="7"/>
  <c r="AY1920" i="7"/>
  <c r="AV1903" i="7"/>
  <c r="AY1903" i="7"/>
  <c r="AV1888" i="7"/>
  <c r="AY1888" i="7"/>
  <c r="AY1873" i="7"/>
  <c r="AV1873" i="7"/>
  <c r="AV1859" i="7"/>
  <c r="AY1859" i="7"/>
  <c r="AV1844" i="7"/>
  <c r="AY1844" i="7"/>
  <c r="AY1829" i="7"/>
  <c r="AV1829" i="7"/>
  <c r="AY1814" i="7"/>
  <c r="AV1814" i="7"/>
  <c r="AV1799" i="7"/>
  <c r="AY1799" i="7"/>
  <c r="AY1785" i="7"/>
  <c r="AV1785" i="7"/>
  <c r="AV1770" i="7"/>
  <c r="AY1770" i="7"/>
  <c r="AY1755" i="7"/>
  <c r="AV1755" i="7"/>
  <c r="AV1742" i="7"/>
  <c r="AY1742" i="7"/>
  <c r="AV1725" i="7"/>
  <c r="AY1725" i="7"/>
  <c r="AY1710" i="7"/>
  <c r="AV1710" i="7"/>
  <c r="AV1698" i="7"/>
  <c r="AY1698" i="7"/>
  <c r="AV1683" i="7"/>
  <c r="AY1683" i="7"/>
  <c r="AV1668" i="7"/>
  <c r="AY1668" i="7"/>
  <c r="AV1653" i="7"/>
  <c r="AY1653" i="7"/>
  <c r="AV1641" i="7"/>
  <c r="AY1641" i="7"/>
  <c r="AY1626" i="7"/>
  <c r="AV1626" i="7"/>
  <c r="AV1611" i="7"/>
  <c r="AY1611" i="7"/>
  <c r="AV1596" i="7"/>
  <c r="AY1596" i="7"/>
  <c r="AV1584" i="7"/>
  <c r="AY1584" i="7"/>
  <c r="AV1572" i="7"/>
  <c r="AY1572" i="7"/>
  <c r="AV1558" i="7"/>
  <c r="AY1558" i="7"/>
  <c r="AY1543" i="7"/>
  <c r="AV1543" i="7"/>
  <c r="AY1529" i="7"/>
  <c r="AV1529" i="7"/>
  <c r="BB1529" i="7" s="1"/>
  <c r="AV1519" i="7"/>
  <c r="AY1519" i="7"/>
  <c r="AV1504" i="7"/>
  <c r="AY1504" i="7"/>
  <c r="AY1489" i="7"/>
  <c r="AV1489" i="7"/>
  <c r="AV1476" i="7"/>
  <c r="AY1476" i="7"/>
  <c r="AY1462" i="7"/>
  <c r="AV1462" i="7"/>
  <c r="AY1447" i="7"/>
  <c r="AV1447" i="7"/>
  <c r="AV1432" i="7"/>
  <c r="AY1432" i="7"/>
  <c r="AY1423" i="7"/>
  <c r="AV1423" i="7"/>
  <c r="AV1389" i="7"/>
  <c r="AY1389" i="7"/>
  <c r="AV1374" i="7"/>
  <c r="AY1374" i="7"/>
  <c r="AY1360" i="7"/>
  <c r="AV1360" i="7"/>
  <c r="AV1345" i="7"/>
  <c r="AY1345" i="7"/>
  <c r="AY1332" i="7"/>
  <c r="AV1332" i="7"/>
  <c r="AV1318" i="7"/>
  <c r="AY1318" i="7"/>
  <c r="AV1303" i="7"/>
  <c r="AY1303" i="7"/>
  <c r="AY1287" i="7"/>
  <c r="AV1287" i="7"/>
  <c r="AV1273" i="7"/>
  <c r="AY1273" i="7"/>
  <c r="AY1257" i="7"/>
  <c r="AV1257" i="7"/>
  <c r="AY1243" i="7"/>
  <c r="AV1243" i="7"/>
  <c r="AV1231" i="7"/>
  <c r="AY1231" i="7"/>
  <c r="AV1216" i="7"/>
  <c r="AY1216" i="7"/>
  <c r="AV1200" i="7"/>
  <c r="AY1200" i="7"/>
  <c r="AV1185" i="7"/>
  <c r="AY1185" i="7"/>
  <c r="AY1172" i="7"/>
  <c r="AV1172" i="7"/>
  <c r="AY1156" i="7"/>
  <c r="AV1156" i="7"/>
  <c r="AV1143" i="7"/>
  <c r="AY1143" i="7"/>
  <c r="AY1129" i="7"/>
  <c r="AV1129" i="7"/>
  <c r="AV1113" i="7"/>
  <c r="AY1113" i="7"/>
  <c r="AV1098" i="7"/>
  <c r="AY1098" i="7"/>
  <c r="AV1084" i="7"/>
  <c r="AY1084" i="7"/>
  <c r="AV1070" i="7"/>
  <c r="AY1070" i="7"/>
  <c r="AY1053" i="7"/>
  <c r="AV1053" i="7"/>
  <c r="AV1041" i="7"/>
  <c r="AY1041" i="7"/>
  <c r="AV1025" i="7"/>
  <c r="AY1025" i="7"/>
  <c r="AY1010" i="7"/>
  <c r="AV1010" i="7"/>
  <c r="AV997" i="7"/>
  <c r="AY997" i="7"/>
  <c r="AY983" i="7"/>
  <c r="AV983" i="7"/>
  <c r="AY968" i="7"/>
  <c r="AV968" i="7"/>
  <c r="AY953" i="7"/>
  <c r="AV953" i="7"/>
  <c r="AY940" i="7"/>
  <c r="AV940" i="7"/>
  <c r="AY925" i="7"/>
  <c r="AV925" i="7"/>
  <c r="AV912" i="7"/>
  <c r="AY912" i="7"/>
  <c r="AY897" i="7"/>
  <c r="AV897" i="7"/>
  <c r="AY882" i="7"/>
  <c r="AV882" i="7"/>
  <c r="AV867" i="7"/>
  <c r="AY867" i="7"/>
  <c r="AV856" i="7"/>
  <c r="AY856" i="7"/>
  <c r="AV841" i="7"/>
  <c r="AY841" i="7"/>
  <c r="AV826" i="7"/>
  <c r="AY826" i="7"/>
  <c r="AY814" i="7"/>
  <c r="AV814" i="7"/>
  <c r="AV802" i="7"/>
  <c r="AY802" i="7"/>
  <c r="AV787" i="7"/>
  <c r="AY787" i="7"/>
  <c r="AV772" i="7"/>
  <c r="AY772" i="7"/>
  <c r="AV758" i="7"/>
  <c r="AY758" i="7"/>
  <c r="AV744" i="7"/>
  <c r="AY744" i="7"/>
  <c r="AY731" i="7"/>
  <c r="AV731" i="7"/>
  <c r="AV717" i="7"/>
  <c r="AY717" i="7"/>
  <c r="AV701" i="7"/>
  <c r="AY701" i="7"/>
  <c r="AV687" i="7"/>
  <c r="AY687" i="7"/>
  <c r="AY671" i="7"/>
  <c r="AV671" i="7"/>
  <c r="AV658" i="7"/>
  <c r="AY658" i="7"/>
  <c r="AY643" i="7"/>
  <c r="AV643" i="7"/>
  <c r="AV611" i="7"/>
  <c r="AY611" i="7"/>
  <c r="AV595" i="7"/>
  <c r="AY595" i="7"/>
  <c r="AV579" i="7"/>
  <c r="AY579" i="7"/>
  <c r="AY566" i="7"/>
  <c r="AV566" i="7"/>
  <c r="AV553" i="7"/>
  <c r="AY553" i="7"/>
  <c r="AY539" i="7"/>
  <c r="AV539" i="7"/>
  <c r="AY525" i="7"/>
  <c r="AV525" i="7"/>
  <c r="AV510" i="7"/>
  <c r="AY510" i="7"/>
  <c r="AV496" i="7"/>
  <c r="AY496" i="7"/>
  <c r="AV480" i="7"/>
  <c r="AY480" i="7"/>
  <c r="AV463" i="7"/>
  <c r="AY463" i="7"/>
  <c r="AY447" i="7"/>
  <c r="AV447" i="7"/>
  <c r="AV432" i="7"/>
  <c r="AY432" i="7"/>
  <c r="AY416" i="7"/>
  <c r="AV416" i="7"/>
  <c r="AV405" i="7"/>
  <c r="AY405" i="7"/>
  <c r="AV390" i="7"/>
  <c r="AY390" i="7"/>
  <c r="AV375" i="7"/>
  <c r="AY375" i="7"/>
  <c r="AV360" i="7"/>
  <c r="AY360" i="7"/>
  <c r="AV347" i="7"/>
  <c r="AY347" i="7"/>
  <c r="AY331" i="7"/>
  <c r="AV331" i="7"/>
  <c r="AY315" i="7"/>
  <c r="AV315" i="7"/>
  <c r="AV300" i="7"/>
  <c r="AY300" i="7"/>
  <c r="AY283" i="7"/>
  <c r="AV283" i="7"/>
  <c r="AV2090" i="7"/>
  <c r="AY2090" i="7"/>
  <c r="AV2079" i="7"/>
  <c r="AY2079" i="7"/>
  <c r="AV2064" i="7"/>
  <c r="AY2064" i="7"/>
  <c r="AV2050" i="7"/>
  <c r="AY2050" i="7"/>
  <c r="AV2035" i="7"/>
  <c r="AY2035" i="7"/>
  <c r="AV2020" i="7"/>
  <c r="AY2020" i="7"/>
  <c r="AV2009" i="7"/>
  <c r="AY2009" i="7"/>
  <c r="AV1994" i="7"/>
  <c r="AY1994" i="7"/>
  <c r="AV1979" i="7"/>
  <c r="AY1979" i="7"/>
  <c r="AV1963" i="7"/>
  <c r="AY1963" i="7"/>
  <c r="AV1949" i="7"/>
  <c r="AY1949" i="7"/>
  <c r="AV1936" i="7"/>
  <c r="AY1936" i="7"/>
  <c r="AV1921" i="7"/>
  <c r="AY1921" i="7"/>
  <c r="AV1907" i="7"/>
  <c r="AY1907" i="7"/>
  <c r="AV1892" i="7"/>
  <c r="AY1892" i="7"/>
  <c r="AV1876" i="7"/>
  <c r="AY1876" i="7"/>
  <c r="AV1864" i="7"/>
  <c r="AY1864" i="7"/>
  <c r="AY1850" i="7"/>
  <c r="AV1850" i="7"/>
  <c r="AV1834" i="7"/>
  <c r="AY1834" i="7"/>
  <c r="AY1818" i="7"/>
  <c r="AV1818" i="7"/>
  <c r="AY1806" i="7"/>
  <c r="AV1806" i="7"/>
  <c r="AV1791" i="7"/>
  <c r="AY1791" i="7"/>
  <c r="AY1776" i="7"/>
  <c r="AV1776" i="7"/>
  <c r="AY1761" i="7"/>
  <c r="AV1761" i="7"/>
  <c r="AY1746" i="7"/>
  <c r="AV1746" i="7"/>
  <c r="AY1733" i="7"/>
  <c r="AV1733" i="7"/>
  <c r="AV1719" i="7"/>
  <c r="AY1719" i="7"/>
  <c r="AV1701" i="7"/>
  <c r="AY1701" i="7"/>
  <c r="AV1687" i="7"/>
  <c r="AY1687" i="7"/>
  <c r="AV1671" i="7"/>
  <c r="AY1671" i="7"/>
  <c r="AV1658" i="7"/>
  <c r="AY1658" i="7"/>
  <c r="AV1644" i="7"/>
  <c r="AY1644" i="7"/>
  <c r="AY1629" i="7"/>
  <c r="AV1629" i="7"/>
  <c r="AV1614" i="7"/>
  <c r="AY1614" i="7"/>
  <c r="AV1599" i="7"/>
  <c r="AY1599" i="7"/>
  <c r="AV1588" i="7"/>
  <c r="AY1588" i="7"/>
  <c r="AV1573" i="7"/>
  <c r="AY1573" i="7"/>
  <c r="AV1556" i="7"/>
  <c r="AY1556" i="7"/>
  <c r="AV1541" i="7"/>
  <c r="AY1541" i="7"/>
  <c r="AV1527" i="7"/>
  <c r="AY1527" i="7"/>
  <c r="AY1515" i="7"/>
  <c r="AV1515" i="7"/>
  <c r="AV1500" i="7"/>
  <c r="AY1500" i="7"/>
  <c r="AV1485" i="7"/>
  <c r="AY1485" i="7"/>
  <c r="AV1470" i="7"/>
  <c r="AY1470" i="7"/>
  <c r="AV1459" i="7"/>
  <c r="AY1459" i="7"/>
  <c r="AV1445" i="7"/>
  <c r="AY1445" i="7"/>
  <c r="AV1430" i="7"/>
  <c r="AY1430" i="7"/>
  <c r="AV1415" i="7"/>
  <c r="AY1415" i="7"/>
  <c r="AV1403" i="7"/>
  <c r="AY1403" i="7"/>
  <c r="AV1390" i="7"/>
  <c r="AY1390" i="7"/>
  <c r="AV1375" i="7"/>
  <c r="AY1375" i="7"/>
  <c r="AV1359" i="7"/>
  <c r="AY1359" i="7"/>
  <c r="AV1344" i="7"/>
  <c r="AY1344" i="7"/>
  <c r="AY1333" i="7"/>
  <c r="AV1333" i="7"/>
  <c r="AV1317" i="7"/>
  <c r="AY1317" i="7"/>
  <c r="AV1302" i="7"/>
  <c r="AY1302" i="7"/>
  <c r="AV1288" i="7"/>
  <c r="AY1288" i="7"/>
  <c r="AY1272" i="7"/>
  <c r="AV1272" i="7"/>
  <c r="AV1258" i="7"/>
  <c r="AY1258" i="7"/>
  <c r="AV1244" i="7"/>
  <c r="AY1244" i="7"/>
  <c r="AV1230" i="7"/>
  <c r="AY1230" i="7"/>
  <c r="AV1215" i="7"/>
  <c r="AY1215" i="7"/>
  <c r="AV1201" i="7"/>
  <c r="AY1201" i="7"/>
  <c r="AV1186" i="7"/>
  <c r="AY1186" i="7"/>
  <c r="AY1171" i="7"/>
  <c r="AV1171" i="7"/>
  <c r="AV1157" i="7"/>
  <c r="AY1157" i="7"/>
  <c r="AV1144" i="7"/>
  <c r="AY1144" i="7"/>
  <c r="AV1128" i="7"/>
  <c r="AY1128" i="7"/>
  <c r="AV1114" i="7"/>
  <c r="AY1114" i="7"/>
  <c r="AV1100" i="7"/>
  <c r="AY1100" i="7"/>
  <c r="AV1085" i="7"/>
  <c r="AY1085" i="7"/>
  <c r="AV1069" i="7"/>
  <c r="AY1069" i="7"/>
  <c r="AY1054" i="7"/>
  <c r="AV1054" i="7"/>
  <c r="AV1040" i="7"/>
  <c r="AY1040" i="7"/>
  <c r="AV1026" i="7"/>
  <c r="AY1026" i="7"/>
  <c r="AV1011" i="7"/>
  <c r="AY1011" i="7"/>
  <c r="AV999" i="7"/>
  <c r="AY999" i="7"/>
  <c r="AV979" i="7"/>
  <c r="AY979" i="7"/>
  <c r="AV960" i="7"/>
  <c r="AY960" i="7"/>
  <c r="AV941" i="7"/>
  <c r="AY941" i="7"/>
  <c r="AY929" i="7"/>
  <c r="AV929" i="7"/>
  <c r="AV918" i="7"/>
  <c r="AY918" i="7"/>
  <c r="AV899" i="7"/>
  <c r="AY899" i="7"/>
  <c r="AV884" i="7"/>
  <c r="AY884" i="7"/>
  <c r="AV869" i="7"/>
  <c r="AY869" i="7"/>
  <c r="AV860" i="7"/>
  <c r="AY860" i="7"/>
  <c r="AY845" i="7"/>
  <c r="AV845" i="7"/>
  <c r="AV830" i="7"/>
  <c r="AY830" i="7"/>
  <c r="AV818" i="7"/>
  <c r="AY818" i="7"/>
  <c r="AV805" i="7"/>
  <c r="AY805" i="7"/>
  <c r="AV790" i="7"/>
  <c r="AY790" i="7"/>
  <c r="AV778" i="7"/>
  <c r="AY778" i="7"/>
  <c r="AV766" i="7"/>
  <c r="AY766" i="7"/>
  <c r="AY743" i="7"/>
  <c r="AV743" i="7"/>
  <c r="AV732" i="7"/>
  <c r="AY732" i="7"/>
  <c r="AV716" i="7"/>
  <c r="AY716" i="7"/>
  <c r="AV702" i="7"/>
  <c r="AY702" i="7"/>
  <c r="AV686" i="7"/>
  <c r="AY686" i="7"/>
  <c r="AV672" i="7"/>
  <c r="AY672" i="7"/>
  <c r="AY659" i="7"/>
  <c r="AV659" i="7"/>
  <c r="AY644" i="7"/>
  <c r="AV644" i="7"/>
  <c r="AV629" i="7"/>
  <c r="AY629" i="7"/>
  <c r="AV615" i="7"/>
  <c r="AY615" i="7"/>
  <c r="AV599" i="7"/>
  <c r="AY599" i="7"/>
  <c r="AY585" i="7"/>
  <c r="AV585" i="7"/>
  <c r="AV572" i="7"/>
  <c r="AY572" i="7"/>
  <c r="AY557" i="7"/>
  <c r="AV557" i="7"/>
  <c r="AV542" i="7"/>
  <c r="AY542" i="7"/>
  <c r="AV527" i="7"/>
  <c r="AY527" i="7"/>
  <c r="AV511" i="7"/>
  <c r="AY511" i="7"/>
  <c r="AV500" i="7"/>
  <c r="AY500" i="7"/>
  <c r="AV485" i="7"/>
  <c r="AY485" i="7"/>
  <c r="AV469" i="7"/>
  <c r="AY469" i="7"/>
  <c r="AY455" i="7"/>
  <c r="AV455" i="7"/>
  <c r="AV439" i="7"/>
  <c r="AY439" i="7"/>
  <c r="AV428" i="7"/>
  <c r="AY428" i="7"/>
  <c r="AV413" i="7"/>
  <c r="AY413" i="7"/>
  <c r="AV398" i="7"/>
  <c r="AY398" i="7"/>
  <c r="AV383" i="7"/>
  <c r="AY383" i="7"/>
  <c r="AV368" i="7"/>
  <c r="AY368" i="7"/>
  <c r="AV354" i="7"/>
  <c r="AY354" i="7"/>
  <c r="AV337" i="7"/>
  <c r="AY337" i="7"/>
  <c r="AV321" i="7"/>
  <c r="AY321" i="7"/>
  <c r="AV304" i="7"/>
  <c r="AY304" i="7"/>
  <c r="AV293" i="7"/>
  <c r="AY293" i="7"/>
  <c r="AV2101" i="7"/>
  <c r="AY2101" i="7"/>
  <c r="AV2086" i="7"/>
  <c r="AY2086" i="7"/>
  <c r="AV2072" i="7"/>
  <c r="AY2072" i="7"/>
  <c r="AV2060" i="7"/>
  <c r="AY2060" i="7"/>
  <c r="AV2045" i="7"/>
  <c r="AY2045" i="7"/>
  <c r="AV2031" i="7"/>
  <c r="AY2031" i="7"/>
  <c r="AV2015" i="7"/>
  <c r="AY2015" i="7"/>
  <c r="AV2000" i="7"/>
  <c r="AY2000" i="7"/>
  <c r="AV1989" i="7"/>
  <c r="AY1989" i="7"/>
  <c r="AV1971" i="7"/>
  <c r="AY1971" i="7"/>
  <c r="AV1956" i="7"/>
  <c r="AY1956" i="7"/>
  <c r="AV1941" i="7"/>
  <c r="AY1941" i="7"/>
  <c r="AV1931" i="7"/>
  <c r="AY1931" i="7"/>
  <c r="AV1917" i="7"/>
  <c r="AY1917" i="7"/>
  <c r="AV1901" i="7"/>
  <c r="AY1901" i="7"/>
  <c r="AV1886" i="7"/>
  <c r="AY1886" i="7"/>
  <c r="AV1872" i="7"/>
  <c r="AY1872" i="7"/>
  <c r="AV1860" i="7"/>
  <c r="AY1860" i="7"/>
  <c r="AY1845" i="7"/>
  <c r="AV1845" i="7"/>
  <c r="AV1831" i="7"/>
  <c r="AY1831" i="7"/>
  <c r="AV1816" i="7"/>
  <c r="AY1816" i="7"/>
  <c r="AV1801" i="7"/>
  <c r="AY1801" i="7"/>
  <c r="AY1789" i="7"/>
  <c r="AV1789" i="7"/>
  <c r="AY1773" i="7"/>
  <c r="AV1773" i="7"/>
  <c r="AY1759" i="7"/>
  <c r="AV1759" i="7"/>
  <c r="AV1744" i="7"/>
  <c r="AY1744" i="7"/>
  <c r="AV1726" i="7"/>
  <c r="AY1726" i="7"/>
  <c r="AY1714" i="7"/>
  <c r="AV1714" i="7"/>
  <c r="AY1700" i="7"/>
  <c r="AV1700" i="7"/>
  <c r="AY1685" i="7"/>
  <c r="AV1685" i="7"/>
  <c r="AV1670" i="7"/>
  <c r="AY1670" i="7"/>
  <c r="AV1654" i="7"/>
  <c r="AY1654" i="7"/>
  <c r="AV1643" i="7"/>
  <c r="AY1643" i="7"/>
  <c r="AY1627" i="7"/>
  <c r="AV1627" i="7"/>
  <c r="AY1613" i="7"/>
  <c r="AV1613" i="7"/>
  <c r="AY1597" i="7"/>
  <c r="AV1597" i="7"/>
  <c r="AV1585" i="7"/>
  <c r="AY1585" i="7"/>
  <c r="AV1570" i="7"/>
  <c r="AY1570" i="7"/>
  <c r="AV1555" i="7"/>
  <c r="AY1555" i="7"/>
  <c r="AV1542" i="7"/>
  <c r="AY1542" i="7"/>
  <c r="AV1525" i="7"/>
  <c r="AY1525" i="7"/>
  <c r="AV1513" i="7"/>
  <c r="AY1513" i="7"/>
  <c r="AV1499" i="7"/>
  <c r="AY1499" i="7"/>
  <c r="AV1484" i="7"/>
  <c r="AY1484" i="7"/>
  <c r="AV1468" i="7"/>
  <c r="AY1468" i="7"/>
  <c r="AY1454" i="7"/>
  <c r="AV1454" i="7"/>
  <c r="AY1440" i="7"/>
  <c r="AV1440" i="7"/>
  <c r="AV1427" i="7"/>
  <c r="AY1427" i="7"/>
  <c r="AV1411" i="7"/>
  <c r="AY1411" i="7"/>
  <c r="AV1397" i="7"/>
  <c r="AY1397" i="7"/>
  <c r="AV1383" i="7"/>
  <c r="AY1383" i="7"/>
  <c r="AV1370" i="7"/>
  <c r="AY1370" i="7"/>
  <c r="AV1355" i="7"/>
  <c r="AY1355" i="7"/>
  <c r="AV1341" i="7"/>
  <c r="AY1341" i="7"/>
  <c r="AV1326" i="7"/>
  <c r="AY1326" i="7"/>
  <c r="AV1311" i="7"/>
  <c r="AY1311" i="7"/>
  <c r="AV1298" i="7"/>
  <c r="AY1298" i="7"/>
  <c r="AY1284" i="7"/>
  <c r="AV1284" i="7"/>
  <c r="AV1269" i="7"/>
  <c r="AY1269" i="7"/>
  <c r="AV1253" i="7"/>
  <c r="AY1253" i="7"/>
  <c r="AV1238" i="7"/>
  <c r="AY1238" i="7"/>
  <c r="AV1224" i="7"/>
  <c r="AY1224" i="7"/>
  <c r="AV1210" i="7"/>
  <c r="AY1210" i="7"/>
  <c r="AV1196" i="7"/>
  <c r="AY1196" i="7"/>
  <c r="AY1182" i="7"/>
  <c r="AV1182" i="7"/>
  <c r="AV1167" i="7"/>
  <c r="AY1167" i="7"/>
  <c r="AV1152" i="7"/>
  <c r="AY1152" i="7"/>
  <c r="AY1137" i="7"/>
  <c r="AV1137" i="7"/>
  <c r="AV1123" i="7"/>
  <c r="AY1123" i="7"/>
  <c r="AV1108" i="7"/>
  <c r="AY1108" i="7"/>
  <c r="AV1093" i="7"/>
  <c r="AY1093" i="7"/>
  <c r="AV1079" i="7"/>
  <c r="AY1079" i="7"/>
  <c r="AV1065" i="7"/>
  <c r="AY1065" i="7"/>
  <c r="AV1050" i="7"/>
  <c r="AY1050" i="7"/>
  <c r="AY1034" i="7"/>
  <c r="AV1034" i="7"/>
  <c r="AV1022" i="7"/>
  <c r="AY1022" i="7"/>
  <c r="AV1007" i="7"/>
  <c r="AY1007" i="7"/>
  <c r="AV993" i="7"/>
  <c r="AY993" i="7"/>
  <c r="AV981" i="7"/>
  <c r="AY981" i="7"/>
  <c r="AV966" i="7"/>
  <c r="AY966" i="7"/>
  <c r="AV951" i="7"/>
  <c r="AY951" i="7"/>
  <c r="AY936" i="7"/>
  <c r="AV936" i="7"/>
  <c r="AV923" i="7"/>
  <c r="AY923" i="7"/>
  <c r="AV911" i="7"/>
  <c r="AY911" i="7"/>
  <c r="AV896" i="7"/>
  <c r="AY896" i="7"/>
  <c r="AY881" i="7"/>
  <c r="AV881" i="7"/>
  <c r="AV865" i="7"/>
  <c r="AY865" i="7"/>
  <c r="AV851" i="7"/>
  <c r="AY851" i="7"/>
  <c r="AY839" i="7"/>
  <c r="AV839" i="7"/>
  <c r="AV825" i="7"/>
  <c r="AY825" i="7"/>
  <c r="AV810" i="7"/>
  <c r="AY810" i="7"/>
  <c r="AY795" i="7"/>
  <c r="AV795" i="7"/>
  <c r="AV782" i="7"/>
  <c r="AY782" i="7"/>
  <c r="AV767" i="7"/>
  <c r="AY767" i="7"/>
  <c r="AV753" i="7"/>
  <c r="AY753" i="7"/>
  <c r="AV737" i="7"/>
  <c r="AY737" i="7"/>
  <c r="AV723" i="7"/>
  <c r="AY723" i="7"/>
  <c r="AV707" i="7"/>
  <c r="AY707" i="7"/>
  <c r="AV695" i="7"/>
  <c r="AY695" i="7"/>
  <c r="AY680" i="7"/>
  <c r="AV680" i="7"/>
  <c r="AV665" i="7"/>
  <c r="AY665" i="7"/>
  <c r="AY649" i="7"/>
  <c r="AV649" i="7"/>
  <c r="AV634" i="7"/>
  <c r="AY634" i="7"/>
  <c r="AY623" i="7"/>
  <c r="AV623" i="7"/>
  <c r="AV608" i="7"/>
  <c r="AY608" i="7"/>
  <c r="AV594" i="7"/>
  <c r="AY594" i="7"/>
  <c r="AV582" i="7"/>
  <c r="AY582" i="7"/>
  <c r="AV564" i="7"/>
  <c r="AY564" i="7"/>
  <c r="AV552" i="7"/>
  <c r="AY552" i="7"/>
  <c r="AY538" i="7"/>
  <c r="AV538" i="7"/>
  <c r="AV524" i="7"/>
  <c r="AY524" i="7"/>
  <c r="AV509" i="7"/>
  <c r="AY509" i="7"/>
  <c r="AY498" i="7"/>
  <c r="AV498" i="7"/>
  <c r="AV482" i="7"/>
  <c r="AY482" i="7"/>
  <c r="AV467" i="7"/>
  <c r="AY467" i="7"/>
  <c r="AV449" i="7"/>
  <c r="AY449" i="7"/>
  <c r="AY434" i="7"/>
  <c r="AV434" i="7"/>
  <c r="AV421" i="7"/>
  <c r="AY421" i="7"/>
  <c r="AV407" i="7"/>
  <c r="AY407" i="7"/>
  <c r="AV391" i="7"/>
  <c r="AY391" i="7"/>
  <c r="AV376" i="7"/>
  <c r="AY376" i="7"/>
  <c r="AV361" i="7"/>
  <c r="AY361" i="7"/>
  <c r="AV349" i="7"/>
  <c r="AY349" i="7"/>
  <c r="AY333" i="7"/>
  <c r="AV333" i="7"/>
  <c r="AV317" i="7"/>
  <c r="AY317" i="7"/>
  <c r="AY299" i="7"/>
  <c r="AV299" i="7"/>
  <c r="AV292" i="7"/>
  <c r="AY292" i="7"/>
  <c r="AV2091" i="7"/>
  <c r="AY2091" i="7"/>
  <c r="AV2080" i="7"/>
  <c r="AY2080" i="7"/>
  <c r="AV2065" i="7"/>
  <c r="AY2065" i="7"/>
  <c r="AV2051" i="7"/>
  <c r="AY2051" i="7"/>
  <c r="AV2036" i="7"/>
  <c r="AY2036" i="7"/>
  <c r="AV2021" i="7"/>
  <c r="AY2021" i="7"/>
  <c r="AV2008" i="7"/>
  <c r="AY2008" i="7"/>
  <c r="AV1993" i="7"/>
  <c r="AY1993" i="7"/>
  <c r="AV1978" i="7"/>
  <c r="AY1978" i="7"/>
  <c r="AV1964" i="7"/>
  <c r="AY1964" i="7"/>
  <c r="AV1948" i="7"/>
  <c r="AY1948" i="7"/>
  <c r="AV1937" i="7"/>
  <c r="AY1937" i="7"/>
  <c r="AV1922" i="7"/>
  <c r="AY1922" i="7"/>
  <c r="AV1906" i="7"/>
  <c r="AY1906" i="7"/>
  <c r="AY1891" i="7"/>
  <c r="AV1891" i="7"/>
  <c r="AY1880" i="7"/>
  <c r="AV1880" i="7"/>
  <c r="AY1865" i="7"/>
  <c r="AV1865" i="7"/>
  <c r="AV1849" i="7"/>
  <c r="AY1849" i="7"/>
  <c r="AV1835" i="7"/>
  <c r="AY1835" i="7"/>
  <c r="AV1817" i="7"/>
  <c r="AY1817" i="7"/>
  <c r="AV1805" i="7"/>
  <c r="AY1805" i="7"/>
  <c r="AV1790" i="7"/>
  <c r="AY1790" i="7"/>
  <c r="AV1775" i="7"/>
  <c r="AY1775" i="7"/>
  <c r="AV1760" i="7"/>
  <c r="AY1760" i="7"/>
  <c r="AY1745" i="7"/>
  <c r="AV1745" i="7"/>
  <c r="AV1732" i="7"/>
  <c r="AY1732" i="7"/>
  <c r="AV1717" i="7"/>
  <c r="AY1717" i="7"/>
  <c r="AV1702" i="7"/>
  <c r="AY1702" i="7"/>
  <c r="AV1686" i="7"/>
  <c r="AY1686" i="7"/>
  <c r="AY1672" i="7"/>
  <c r="AV1672" i="7"/>
  <c r="AY1659" i="7"/>
  <c r="AV1659" i="7"/>
  <c r="AY1646" i="7"/>
  <c r="AV1646" i="7"/>
  <c r="AV1630" i="7"/>
  <c r="AY1630" i="7"/>
  <c r="AV1615" i="7"/>
  <c r="AY1615" i="7"/>
  <c r="AY1600" i="7"/>
  <c r="AV1600" i="7"/>
  <c r="AY1587" i="7"/>
  <c r="AV1587" i="7"/>
  <c r="AV1574" i="7"/>
  <c r="AY1574" i="7"/>
  <c r="AV1559" i="7"/>
  <c r="AY1559" i="7"/>
  <c r="AV1544" i="7"/>
  <c r="AY1544" i="7"/>
  <c r="AV1528" i="7"/>
  <c r="AY1528" i="7"/>
  <c r="AV1518" i="7"/>
  <c r="AY1518" i="7"/>
  <c r="AV1503" i="7"/>
  <c r="AY1503" i="7"/>
  <c r="AV1488" i="7"/>
  <c r="AY1488" i="7"/>
  <c r="AV1474" i="7"/>
  <c r="AY1474" i="7"/>
  <c r="AY1461" i="7"/>
  <c r="AV1461" i="7"/>
  <c r="AV1446" i="7"/>
  <c r="AY1446" i="7"/>
  <c r="AV1431" i="7"/>
  <c r="AY1431" i="7"/>
  <c r="AV1422" i="7"/>
  <c r="AY1422" i="7"/>
  <c r="AV1409" i="7"/>
  <c r="AY1409" i="7"/>
  <c r="AY1395" i="7"/>
  <c r="AV1395" i="7"/>
  <c r="AV1380" i="7"/>
  <c r="AY1380" i="7"/>
  <c r="AV1365" i="7"/>
  <c r="AY1365" i="7"/>
  <c r="AV1353" i="7"/>
  <c r="AY1353" i="7"/>
  <c r="AV1338" i="7"/>
  <c r="AY1338" i="7"/>
  <c r="AY1323" i="7"/>
  <c r="AV1323" i="7"/>
  <c r="AY1308" i="7"/>
  <c r="AV1308" i="7"/>
  <c r="AV1291" i="7"/>
  <c r="AY1291" i="7"/>
  <c r="AV1281" i="7"/>
  <c r="AY1281" i="7"/>
  <c r="AV1264" i="7"/>
  <c r="AY1264" i="7"/>
  <c r="AV1247" i="7"/>
  <c r="AY1247" i="7"/>
  <c r="AV1232" i="7"/>
  <c r="AY1232" i="7"/>
  <c r="AV1217" i="7"/>
  <c r="AY1217" i="7"/>
  <c r="AY1203" i="7"/>
  <c r="AV1203" i="7"/>
  <c r="AV1188" i="7"/>
  <c r="AY1188" i="7"/>
  <c r="AV1173" i="7"/>
  <c r="AY1173" i="7"/>
  <c r="AY1160" i="7"/>
  <c r="AV1160" i="7"/>
  <c r="AV1145" i="7"/>
  <c r="AY1145" i="7"/>
  <c r="AY1130" i="7"/>
  <c r="AV1130" i="7"/>
  <c r="AV1116" i="7"/>
  <c r="AY1116" i="7"/>
  <c r="AV1101" i="7"/>
  <c r="AY1101" i="7"/>
  <c r="AV1086" i="7"/>
  <c r="AY1086" i="7"/>
  <c r="AY1073" i="7"/>
  <c r="AV1073" i="7"/>
  <c r="AY1059" i="7"/>
  <c r="AV1059" i="7"/>
  <c r="AV1044" i="7"/>
  <c r="AY1044" i="7"/>
  <c r="AV1030" i="7"/>
  <c r="AY1030" i="7"/>
  <c r="AY1015" i="7"/>
  <c r="AV1015" i="7"/>
  <c r="AV1002" i="7"/>
  <c r="AY1002" i="7"/>
  <c r="AV987" i="7"/>
  <c r="AY987" i="7"/>
  <c r="AV971" i="7"/>
  <c r="AY971" i="7"/>
  <c r="AV958" i="7"/>
  <c r="AY958" i="7"/>
  <c r="AY945" i="7"/>
  <c r="AV945" i="7"/>
  <c r="AV930" i="7"/>
  <c r="AY930" i="7"/>
  <c r="AY915" i="7"/>
  <c r="AV915" i="7"/>
  <c r="AV903" i="7"/>
  <c r="AY903" i="7"/>
  <c r="AY887" i="7"/>
  <c r="AV887" i="7"/>
  <c r="AY872" i="7"/>
  <c r="AV872" i="7"/>
  <c r="AV859" i="7"/>
  <c r="AY859" i="7"/>
  <c r="AY844" i="7"/>
  <c r="AV844" i="7"/>
  <c r="AV829" i="7"/>
  <c r="AY829" i="7"/>
  <c r="AV813" i="7"/>
  <c r="AY813" i="7"/>
  <c r="AV798" i="7"/>
  <c r="AY798" i="7"/>
  <c r="AV786" i="7"/>
  <c r="AY786" i="7"/>
  <c r="AV771" i="7"/>
  <c r="AY771" i="7"/>
  <c r="AY756" i="7"/>
  <c r="AV756" i="7"/>
  <c r="AV741" i="7"/>
  <c r="AY741" i="7"/>
  <c r="AY726" i="7"/>
  <c r="AV726" i="7"/>
  <c r="AV713" i="7"/>
  <c r="AY713" i="7"/>
  <c r="AV699" i="7"/>
  <c r="AY699" i="7"/>
  <c r="AV684" i="7"/>
  <c r="AY684" i="7"/>
  <c r="AV669" i="7"/>
  <c r="AY669" i="7"/>
  <c r="AV655" i="7"/>
  <c r="AY655" i="7"/>
  <c r="AY642" i="7"/>
  <c r="AV642" i="7"/>
  <c r="AY630" i="7"/>
  <c r="AV630" i="7"/>
  <c r="AV616" i="7"/>
  <c r="AY616" i="7"/>
  <c r="AV600" i="7"/>
  <c r="AY600" i="7"/>
  <c r="AV584" i="7"/>
  <c r="AY584" i="7"/>
  <c r="AY573" i="7"/>
  <c r="AV573" i="7"/>
  <c r="AV558" i="7"/>
  <c r="AY558" i="7"/>
  <c r="AV543" i="7"/>
  <c r="AY543" i="7"/>
  <c r="AV528" i="7"/>
  <c r="AY528" i="7"/>
  <c r="AV512" i="7"/>
  <c r="AY512" i="7"/>
  <c r="AV501" i="7"/>
  <c r="AY501" i="7"/>
  <c r="AY486" i="7"/>
  <c r="AV486" i="7"/>
  <c r="AV470" i="7"/>
  <c r="AY470" i="7"/>
  <c r="AV456" i="7"/>
  <c r="AY456" i="7"/>
  <c r="AY441" i="7"/>
  <c r="AV441" i="7"/>
  <c r="AV427" i="7"/>
  <c r="AY427" i="7"/>
  <c r="AV414" i="7"/>
  <c r="AY414" i="7"/>
  <c r="AY399" i="7"/>
  <c r="AV399" i="7"/>
  <c r="AY384" i="7"/>
  <c r="AV384" i="7"/>
  <c r="AV367" i="7"/>
  <c r="AY367" i="7"/>
  <c r="AV355" i="7"/>
  <c r="AY355" i="7"/>
  <c r="AY338" i="7"/>
  <c r="AV338" i="7"/>
  <c r="AY322" i="7"/>
  <c r="AV322" i="7"/>
  <c r="AV305" i="7"/>
  <c r="AY305" i="7"/>
  <c r="AY287" i="7"/>
  <c r="AV287" i="7"/>
  <c r="AV2088" i="7"/>
  <c r="AY2088" i="7"/>
  <c r="AV2077" i="7"/>
  <c r="AY2077" i="7"/>
  <c r="AV2063" i="7"/>
  <c r="AY2063" i="7"/>
  <c r="AV2048" i="7"/>
  <c r="AY2048" i="7"/>
  <c r="AV2033" i="7"/>
  <c r="AY2033" i="7"/>
  <c r="AV2017" i="7"/>
  <c r="AY2017" i="7"/>
  <c r="AV2006" i="7"/>
  <c r="AY2006" i="7"/>
  <c r="AV1990" i="7"/>
  <c r="AY1990" i="7"/>
  <c r="AV1976" i="7"/>
  <c r="AY1976" i="7"/>
  <c r="AV1961" i="7"/>
  <c r="AY1961" i="7"/>
  <c r="AV1944" i="7"/>
  <c r="AY1944" i="7"/>
  <c r="AV1929" i="7"/>
  <c r="AY1929" i="7"/>
  <c r="AV1915" i="7"/>
  <c r="AY1915" i="7"/>
  <c r="AY1900" i="7"/>
  <c r="AV1900" i="7"/>
  <c r="AY1885" i="7"/>
  <c r="AV1885" i="7"/>
  <c r="AY1870" i="7"/>
  <c r="AV1870" i="7"/>
  <c r="AV1858" i="7"/>
  <c r="AY1858" i="7"/>
  <c r="AV1843" i="7"/>
  <c r="AY1843" i="7"/>
  <c r="AV1828" i="7"/>
  <c r="AY1828" i="7"/>
  <c r="AY1812" i="7"/>
  <c r="AV1812" i="7"/>
  <c r="AY1797" i="7"/>
  <c r="AV1797" i="7"/>
  <c r="AY1786" i="7"/>
  <c r="AV1786" i="7"/>
  <c r="AV1771" i="7"/>
  <c r="AY1771" i="7"/>
  <c r="AV1756" i="7"/>
  <c r="AY1756" i="7"/>
  <c r="AV1741" i="7"/>
  <c r="AY1741" i="7"/>
  <c r="AY1730" i="7"/>
  <c r="AV1730" i="7"/>
  <c r="AY1716" i="7"/>
  <c r="AV1716" i="7"/>
  <c r="AY1703" i="7"/>
  <c r="AV1703" i="7"/>
  <c r="AY1689" i="7"/>
  <c r="AV1689" i="7"/>
  <c r="AY1674" i="7"/>
  <c r="AV1674" i="7"/>
  <c r="AV1660" i="7"/>
  <c r="AY1660" i="7"/>
  <c r="AY1645" i="7"/>
  <c r="AV1645" i="7"/>
  <c r="AY1631" i="7"/>
  <c r="AV1631" i="7"/>
  <c r="AV1617" i="7"/>
  <c r="AY1617" i="7"/>
  <c r="AY1602" i="7"/>
  <c r="AV1602" i="7"/>
  <c r="AV1590" i="7"/>
  <c r="AY1590" i="7"/>
  <c r="AV1576" i="7"/>
  <c r="AY1576" i="7"/>
  <c r="AV1561" i="7"/>
  <c r="AY1561" i="7"/>
  <c r="AY1546" i="7"/>
  <c r="AV1546" i="7"/>
  <c r="AY1531" i="7"/>
  <c r="AV1531" i="7"/>
  <c r="AV1517" i="7"/>
  <c r="AY1517" i="7"/>
  <c r="AV1502" i="7"/>
  <c r="AY1502" i="7"/>
  <c r="AY1487" i="7"/>
  <c r="AV1487" i="7"/>
  <c r="AV1472" i="7"/>
  <c r="AY1472" i="7"/>
  <c r="AV1457" i="7"/>
  <c r="AY1457" i="7"/>
  <c r="AY1444" i="7"/>
  <c r="AV1444" i="7"/>
  <c r="AV1429" i="7"/>
  <c r="AY1429" i="7"/>
  <c r="AV1413" i="7"/>
  <c r="AY1413" i="7"/>
  <c r="AV1400" i="7"/>
  <c r="AY1400" i="7"/>
  <c r="AV1388" i="7"/>
  <c r="AY1388" i="7"/>
  <c r="AV1373" i="7"/>
  <c r="AY1373" i="7"/>
  <c r="AY1358" i="7"/>
  <c r="AV1358" i="7"/>
  <c r="AV1343" i="7"/>
  <c r="AY1343" i="7"/>
  <c r="AV1328" i="7"/>
  <c r="AY1328" i="7"/>
  <c r="AY1316" i="7"/>
  <c r="AV1316" i="7"/>
  <c r="AY1301" i="7"/>
  <c r="AV1301" i="7"/>
  <c r="AV1286" i="7"/>
  <c r="AY1286" i="7"/>
  <c r="AV1271" i="7"/>
  <c r="AY1271" i="7"/>
  <c r="AV1256" i="7"/>
  <c r="AY1256" i="7"/>
  <c r="AY1241" i="7"/>
  <c r="AV1241" i="7"/>
  <c r="AV1227" i="7"/>
  <c r="AY1227" i="7"/>
  <c r="AV1214" i="7"/>
  <c r="AY1214" i="7"/>
  <c r="AV1199" i="7"/>
  <c r="AY1199" i="7"/>
  <c r="AY1184" i="7"/>
  <c r="AV1184" i="7"/>
  <c r="AV1169" i="7"/>
  <c r="AY1169" i="7"/>
  <c r="AZ1169" i="7" s="1"/>
  <c r="AY1155" i="7"/>
  <c r="AV1155" i="7"/>
  <c r="AV1139" i="7"/>
  <c r="AY1139" i="7"/>
  <c r="AV1127" i="7"/>
  <c r="AY1127" i="7"/>
  <c r="AV1112" i="7"/>
  <c r="AY1112" i="7"/>
  <c r="AV1097" i="7"/>
  <c r="AY1097" i="7"/>
  <c r="AY1081" i="7"/>
  <c r="AV1081" i="7"/>
  <c r="AV1067" i="7"/>
  <c r="AY1067" i="7"/>
  <c r="AY1052" i="7"/>
  <c r="AV1052" i="7"/>
  <c r="AV1039" i="7"/>
  <c r="AY1039" i="7"/>
  <c r="AV1023" i="7"/>
  <c r="AY1023" i="7"/>
  <c r="AY1009" i="7"/>
  <c r="AV1009" i="7"/>
  <c r="AY998" i="7"/>
  <c r="AV998" i="7"/>
  <c r="AV984" i="7"/>
  <c r="AY984" i="7"/>
  <c r="AY969" i="7"/>
  <c r="AV969" i="7"/>
  <c r="AY955" i="7"/>
  <c r="AV955" i="7"/>
  <c r="AY942" i="7"/>
  <c r="AV942" i="7"/>
  <c r="AV928" i="7"/>
  <c r="AY928" i="7"/>
  <c r="AV914" i="7"/>
  <c r="AY914" i="7"/>
  <c r="AV900" i="7"/>
  <c r="AY900" i="7"/>
  <c r="AV888" i="7"/>
  <c r="AY888" i="7"/>
  <c r="AV876" i="7"/>
  <c r="AY876" i="7"/>
  <c r="AV861" i="7"/>
  <c r="AY861" i="7"/>
  <c r="AV846" i="7"/>
  <c r="AY846" i="7"/>
  <c r="AV831" i="7"/>
  <c r="AY831" i="7"/>
  <c r="AV819" i="7"/>
  <c r="AY819" i="7"/>
  <c r="AV804" i="7"/>
  <c r="AY804" i="7"/>
  <c r="AV789" i="7"/>
  <c r="AY789" i="7"/>
  <c r="AV774" i="7"/>
  <c r="AY774" i="7"/>
  <c r="AY759" i="7"/>
  <c r="AV759" i="7"/>
  <c r="AY748" i="7"/>
  <c r="AV748" i="7"/>
  <c r="AY735" i="7"/>
  <c r="AV735" i="7"/>
  <c r="AV720" i="7"/>
  <c r="AY720" i="7"/>
  <c r="AV705" i="7"/>
  <c r="AY705" i="7"/>
  <c r="AV693" i="7"/>
  <c r="AY693" i="7"/>
  <c r="AV679" i="7"/>
  <c r="AY679" i="7"/>
  <c r="AY664" i="7"/>
  <c r="AV664" i="7"/>
  <c r="AV651" i="7"/>
  <c r="AY651" i="7"/>
  <c r="AV641" i="7"/>
  <c r="AY641" i="7"/>
  <c r="AY628" i="7"/>
  <c r="AV628" i="7"/>
  <c r="AY614" i="7"/>
  <c r="AV614" i="7"/>
  <c r="AY601" i="7"/>
  <c r="AV601" i="7"/>
  <c r="AV589" i="7"/>
  <c r="AY589" i="7"/>
  <c r="AV574" i="7"/>
  <c r="AY574" i="7"/>
  <c r="AV560" i="7"/>
  <c r="AY560" i="7"/>
  <c r="AV544" i="7"/>
  <c r="AY544" i="7"/>
  <c r="AV529" i="7"/>
  <c r="AY529" i="7"/>
  <c r="AV517" i="7"/>
  <c r="AY517" i="7"/>
  <c r="AV502" i="7"/>
  <c r="AY502" i="7"/>
  <c r="AY487" i="7"/>
  <c r="AV487" i="7"/>
  <c r="AV472" i="7"/>
  <c r="AY472" i="7"/>
  <c r="AY460" i="7"/>
  <c r="AV460" i="7"/>
  <c r="AY445" i="7"/>
  <c r="AV445" i="7"/>
  <c r="AY430" i="7"/>
  <c r="AV430" i="7"/>
  <c r="AV415" i="7"/>
  <c r="AY415" i="7"/>
  <c r="AY403" i="7"/>
  <c r="AV403" i="7"/>
  <c r="AV388" i="7"/>
  <c r="AY388" i="7"/>
  <c r="AY373" i="7"/>
  <c r="AV373" i="7"/>
  <c r="AV359" i="7"/>
  <c r="AY359" i="7"/>
  <c r="AV348" i="7"/>
  <c r="AY348" i="7"/>
  <c r="AV332" i="7"/>
  <c r="AY332" i="7"/>
  <c r="AY316" i="7"/>
  <c r="AV316" i="7"/>
  <c r="AY301" i="7"/>
  <c r="AV301" i="7"/>
  <c r="AV288" i="7"/>
  <c r="AY288" i="7"/>
  <c r="AV2097" i="7"/>
  <c r="AY2097" i="7"/>
  <c r="AV2082" i="7"/>
  <c r="AY2082" i="7"/>
  <c r="AV2068" i="7"/>
  <c r="AY2068" i="7"/>
  <c r="AV2057" i="7"/>
  <c r="AY2057" i="7"/>
  <c r="AV2044" i="7"/>
  <c r="AY2044" i="7"/>
  <c r="AV2029" i="7"/>
  <c r="AY2029" i="7"/>
  <c r="AV2013" i="7"/>
  <c r="AY2013" i="7"/>
  <c r="AV1999" i="7"/>
  <c r="AY1999" i="7"/>
  <c r="AV1986" i="7"/>
  <c r="AY1986" i="7"/>
  <c r="AV1973" i="7"/>
  <c r="AY1973" i="7"/>
  <c r="AV1959" i="7"/>
  <c r="AY1959" i="7"/>
  <c r="AV1946" i="7"/>
  <c r="AY1946" i="7"/>
  <c r="AV1933" i="7"/>
  <c r="AY1933" i="7"/>
  <c r="AV1919" i="7"/>
  <c r="AY1919" i="7"/>
  <c r="AV1904" i="7"/>
  <c r="AY1904" i="7"/>
  <c r="AY1889" i="7"/>
  <c r="AV1889" i="7"/>
  <c r="AY1875" i="7"/>
  <c r="AV1875" i="7"/>
  <c r="AV1863" i="7"/>
  <c r="AY1863" i="7"/>
  <c r="AY1848" i="7"/>
  <c r="AV1848" i="7"/>
  <c r="AY1833" i="7"/>
  <c r="AV1833" i="7"/>
  <c r="AY1819" i="7"/>
  <c r="AV1819" i="7"/>
  <c r="AY1807" i="7"/>
  <c r="AV1807" i="7"/>
  <c r="AV1793" i="7"/>
  <c r="AY1793" i="7"/>
  <c r="AY1777" i="7"/>
  <c r="AV1777" i="7"/>
  <c r="AV1762" i="7"/>
  <c r="AY1762" i="7"/>
  <c r="AY1747" i="7"/>
  <c r="AV1747" i="7"/>
  <c r="AY1736" i="7"/>
  <c r="AV1736" i="7"/>
  <c r="AY1720" i="7"/>
  <c r="AV1720" i="7"/>
  <c r="AY1706" i="7"/>
  <c r="AV1706" i="7"/>
  <c r="AV1691" i="7"/>
  <c r="AY1691" i="7"/>
  <c r="AV1676" i="7"/>
  <c r="AY1676" i="7"/>
  <c r="AY1662" i="7"/>
  <c r="AV1662" i="7"/>
  <c r="AV1648" i="7"/>
  <c r="AY1648" i="7"/>
  <c r="AY1634" i="7"/>
  <c r="AV1634" i="7"/>
  <c r="AY1619" i="7"/>
  <c r="AV1619" i="7"/>
  <c r="AY1607" i="7"/>
  <c r="AV1607" i="7"/>
  <c r="AY1592" i="7"/>
  <c r="AV1592" i="7"/>
  <c r="AV1577" i="7"/>
  <c r="AY1577" i="7"/>
  <c r="AY1567" i="7"/>
  <c r="AV1567" i="7"/>
  <c r="AY1553" i="7"/>
  <c r="AV1553" i="7"/>
  <c r="AY1538" i="7"/>
  <c r="AV1538" i="7"/>
  <c r="AY1523" i="7"/>
  <c r="AV1523" i="7"/>
  <c r="AY1508" i="7"/>
  <c r="AV1508" i="7"/>
  <c r="AY1496" i="7"/>
  <c r="AV1496" i="7"/>
  <c r="AY1480" i="7"/>
  <c r="AV1480" i="7"/>
  <c r="AV1465" i="7"/>
  <c r="AY1465" i="7"/>
  <c r="AV1451" i="7"/>
  <c r="AY1451" i="7"/>
  <c r="AV1436" i="7"/>
  <c r="AY1436" i="7"/>
  <c r="AY1421" i="7"/>
  <c r="AV1421" i="7"/>
  <c r="AV1406" i="7"/>
  <c r="AY1406" i="7"/>
  <c r="AY1392" i="7"/>
  <c r="AV1392" i="7"/>
  <c r="AV1376" i="7"/>
  <c r="AY1376" i="7"/>
  <c r="AV1361" i="7"/>
  <c r="AY1361" i="7"/>
  <c r="AV1349" i="7"/>
  <c r="AY1349" i="7"/>
  <c r="AY1335" i="7"/>
  <c r="AV1335" i="7"/>
  <c r="AY1319" i="7"/>
  <c r="AV1319" i="7"/>
  <c r="AY1304" i="7"/>
  <c r="AV1304" i="7"/>
  <c r="AY1289" i="7"/>
  <c r="AV1289" i="7"/>
  <c r="AV1277" i="7"/>
  <c r="AY1277" i="7"/>
  <c r="AV1262" i="7"/>
  <c r="AY1262" i="7"/>
  <c r="AV1251" i="7"/>
  <c r="AY1251" i="7"/>
  <c r="AV1235" i="7"/>
  <c r="AY1235" i="7"/>
  <c r="AY1220" i="7"/>
  <c r="AV1220" i="7"/>
  <c r="AV1206" i="7"/>
  <c r="AY1206" i="7"/>
  <c r="AV1191" i="7"/>
  <c r="AY1191" i="7"/>
  <c r="AY1179" i="7"/>
  <c r="AV1179" i="7"/>
  <c r="AV1163" i="7"/>
  <c r="AY1163" i="7"/>
  <c r="AV1149" i="7"/>
  <c r="AY1149" i="7"/>
  <c r="AV1135" i="7"/>
  <c r="AY1135" i="7"/>
  <c r="AV1122" i="7"/>
  <c r="AY1122" i="7"/>
  <c r="AY1110" i="7"/>
  <c r="AV1110" i="7"/>
  <c r="AV1095" i="7"/>
  <c r="AY1095" i="7"/>
  <c r="AV1083" i="7"/>
  <c r="AY1083" i="7"/>
  <c r="AY1068" i="7"/>
  <c r="AV1068" i="7"/>
  <c r="AV1058" i="7"/>
  <c r="AY1058" i="7"/>
  <c r="AV1042" i="7"/>
  <c r="AY1042" i="7"/>
  <c r="AV1027" i="7"/>
  <c r="AY1027" i="7"/>
  <c r="AV1014" i="7"/>
  <c r="AY1014" i="7"/>
  <c r="AV1000" i="7"/>
  <c r="AY1000" i="7"/>
  <c r="AY985" i="7"/>
  <c r="AV985" i="7"/>
  <c r="AY970" i="7"/>
  <c r="AV970" i="7"/>
  <c r="AV956" i="7"/>
  <c r="AY956" i="7"/>
  <c r="AV943" i="7"/>
  <c r="AY943" i="7"/>
  <c r="AY931" i="7"/>
  <c r="AV931" i="7"/>
  <c r="AV916" i="7"/>
  <c r="AY916" i="7"/>
  <c r="AY902" i="7"/>
  <c r="AV902" i="7"/>
  <c r="AY885" i="7"/>
  <c r="AV885" i="7"/>
  <c r="AV870" i="7"/>
  <c r="AY870" i="7"/>
  <c r="AV857" i="7"/>
  <c r="AY857" i="7"/>
  <c r="AV843" i="7"/>
  <c r="AY843" i="7"/>
  <c r="AV828" i="7"/>
  <c r="AY828" i="7"/>
  <c r="AY811" i="7"/>
  <c r="AV811" i="7"/>
  <c r="AV796" i="7"/>
  <c r="AY796" i="7"/>
  <c r="AV784" i="7"/>
  <c r="AY784" i="7"/>
  <c r="AV770" i="7"/>
  <c r="AY770" i="7"/>
  <c r="AV755" i="7"/>
  <c r="AY755" i="7"/>
  <c r="AV740" i="7"/>
  <c r="AY740" i="7"/>
  <c r="AV724" i="7"/>
  <c r="AY724" i="7"/>
  <c r="AV711" i="7"/>
  <c r="AY711" i="7"/>
  <c r="AV697" i="7"/>
  <c r="AY697" i="7"/>
  <c r="AY683" i="7"/>
  <c r="AV683" i="7"/>
  <c r="AV668" i="7"/>
  <c r="AY668" i="7"/>
  <c r="AV653" i="7"/>
  <c r="AY653" i="7"/>
  <c r="AY639" i="7"/>
  <c r="AV639" i="7"/>
  <c r="AV625" i="7"/>
  <c r="AY625" i="7"/>
  <c r="AV613" i="7"/>
  <c r="AY613" i="7"/>
  <c r="AY598" i="7"/>
  <c r="AV598" i="7"/>
  <c r="AV583" i="7"/>
  <c r="AY583" i="7"/>
  <c r="AY571" i="7"/>
  <c r="AV571" i="7"/>
  <c r="AY559" i="7"/>
  <c r="AV559" i="7"/>
  <c r="AV545" i="7"/>
  <c r="AY545" i="7"/>
  <c r="AV533" i="7"/>
  <c r="AY533" i="7"/>
  <c r="AV518" i="7"/>
  <c r="AY518" i="7"/>
  <c r="AY503" i="7"/>
  <c r="AV503" i="7"/>
  <c r="AV488" i="7"/>
  <c r="AY488" i="7"/>
  <c r="AY476" i="7"/>
  <c r="AV476" i="7"/>
  <c r="AY461" i="7"/>
  <c r="AV461" i="7"/>
  <c r="AY446" i="7"/>
  <c r="AV446" i="7"/>
  <c r="AV431" i="7"/>
  <c r="AY431" i="7"/>
  <c r="AV420" i="7"/>
  <c r="AY420" i="7"/>
  <c r="AV406" i="7"/>
  <c r="AY406" i="7"/>
  <c r="AY392" i="7"/>
  <c r="AV392" i="7"/>
  <c r="AY377" i="7"/>
  <c r="AV377" i="7"/>
  <c r="AV363" i="7"/>
  <c r="AY363" i="7"/>
  <c r="AY357" i="7"/>
  <c r="AV357" i="7"/>
  <c r="AY339" i="7"/>
  <c r="AV339" i="7"/>
  <c r="AY324" i="7"/>
  <c r="AV324" i="7"/>
  <c r="AV306" i="7"/>
  <c r="AY306" i="7"/>
  <c r="AV285" i="7"/>
  <c r="AY285" i="7"/>
  <c r="AV2095" i="7"/>
  <c r="AY2095" i="7"/>
  <c r="AV2069" i="7"/>
  <c r="AY2069" i="7"/>
  <c r="AV2056" i="7"/>
  <c r="AY2056" i="7"/>
  <c r="AV2043" i="7"/>
  <c r="AY2043" i="7"/>
  <c r="AV2028" i="7"/>
  <c r="AY2028" i="7"/>
  <c r="AV2014" i="7"/>
  <c r="AY2014" i="7"/>
  <c r="AV1998" i="7"/>
  <c r="AY1998" i="7"/>
  <c r="AV1987" i="7"/>
  <c r="AY1987" i="7"/>
  <c r="AV1974" i="7"/>
  <c r="AY1974" i="7"/>
  <c r="AV1958" i="7"/>
  <c r="AY1958" i="7"/>
  <c r="AV1945" i="7"/>
  <c r="AY1945" i="7"/>
  <c r="AV1934" i="7"/>
  <c r="AY1934" i="7"/>
  <c r="AV1918" i="7"/>
  <c r="AY1918" i="7"/>
  <c r="AV1905" i="7"/>
  <c r="AY1905" i="7"/>
  <c r="AV1890" i="7"/>
  <c r="AY1890" i="7"/>
  <c r="AV1874" i="7"/>
  <c r="AY1874" i="7"/>
  <c r="AY1862" i="7"/>
  <c r="AV1862" i="7"/>
  <c r="AV1847" i="7"/>
  <c r="AY1847" i="7"/>
  <c r="AY1832" i="7"/>
  <c r="AV1832" i="7"/>
  <c r="AV1820" i="7"/>
  <c r="AY1820" i="7"/>
  <c r="AV1808" i="7"/>
  <c r="AY1808" i="7"/>
  <c r="AY1792" i="7"/>
  <c r="AV1792" i="7"/>
  <c r="AY1778" i="7"/>
  <c r="AV1778" i="7"/>
  <c r="AV1763" i="7"/>
  <c r="AY1763" i="7"/>
  <c r="AV1748" i="7"/>
  <c r="AY1748" i="7"/>
  <c r="AV1735" i="7"/>
  <c r="AY1735" i="7"/>
  <c r="AY1721" i="7"/>
  <c r="AV1721" i="7"/>
  <c r="AY1705" i="7"/>
  <c r="AV1705" i="7"/>
  <c r="AY1690" i="7"/>
  <c r="AV1690" i="7"/>
  <c r="AY1675" i="7"/>
  <c r="AV1675" i="7"/>
  <c r="AY1663" i="7"/>
  <c r="AV1663" i="7"/>
  <c r="AV1649" i="7"/>
  <c r="AY1649" i="7"/>
  <c r="AV1633" i="7"/>
  <c r="AY1633" i="7"/>
  <c r="AY1618" i="7"/>
  <c r="AV1618" i="7"/>
  <c r="AY1603" i="7"/>
  <c r="AV1603" i="7"/>
  <c r="AY1591" i="7"/>
  <c r="AV1591" i="7"/>
  <c r="AY1568" i="7"/>
  <c r="AV1568" i="7"/>
  <c r="AV1552" i="7"/>
  <c r="AY1552" i="7"/>
  <c r="AV1537" i="7"/>
  <c r="AY1537" i="7"/>
  <c r="AV1522" i="7"/>
  <c r="AY1522" i="7"/>
  <c r="AV1507" i="7"/>
  <c r="AY1507" i="7"/>
  <c r="AV1495" i="7"/>
  <c r="AY1495" i="7"/>
  <c r="AY1481" i="7"/>
  <c r="AV1481" i="7"/>
  <c r="AY1466" i="7"/>
  <c r="AV1466" i="7"/>
  <c r="AV1450" i="7"/>
  <c r="AY1450" i="7"/>
  <c r="AY1435" i="7"/>
  <c r="AV1435" i="7"/>
  <c r="AY1420" i="7"/>
  <c r="AV1420" i="7"/>
  <c r="AV1405" i="7"/>
  <c r="AY1405" i="7"/>
  <c r="AV1391" i="7"/>
  <c r="AY1391" i="7"/>
  <c r="AY1377" i="7"/>
  <c r="AV1377" i="7"/>
  <c r="AV1363" i="7"/>
  <c r="AY1363" i="7"/>
  <c r="AY1350" i="7"/>
  <c r="AV1350" i="7"/>
  <c r="AV1334" i="7"/>
  <c r="AY1334" i="7"/>
  <c r="AY1320" i="7"/>
  <c r="AV1320" i="7"/>
  <c r="AV1305" i="7"/>
  <c r="AY1305" i="7"/>
  <c r="AV1290" i="7"/>
  <c r="AY1290" i="7"/>
  <c r="AY1279" i="7"/>
  <c r="AV1279" i="7"/>
  <c r="AY1263" i="7"/>
  <c r="AV1263" i="7"/>
  <c r="AV1250" i="7"/>
  <c r="AY1250" i="7"/>
  <c r="AV1236" i="7"/>
  <c r="AY1236" i="7"/>
  <c r="AV1221" i="7"/>
  <c r="AY1221" i="7"/>
  <c r="AY1207" i="7"/>
  <c r="AV1207" i="7"/>
  <c r="AY1192" i="7"/>
  <c r="AV1192" i="7"/>
  <c r="AY1178" i="7"/>
  <c r="AV1178" i="7"/>
  <c r="AY1164" i="7"/>
  <c r="AV1164" i="7"/>
  <c r="AY1148" i="7"/>
  <c r="AV1148" i="7"/>
  <c r="AY1134" i="7"/>
  <c r="AV1134" i="7"/>
  <c r="AV1119" i="7"/>
  <c r="AY1119" i="7"/>
  <c r="AY1104" i="7"/>
  <c r="AV1104" i="7"/>
  <c r="AV1091" i="7"/>
  <c r="AY1091" i="7"/>
  <c r="AY1076" i="7"/>
  <c r="AV1076" i="7"/>
  <c r="AY1057" i="7"/>
  <c r="AV1057" i="7"/>
  <c r="AV1043" i="7"/>
  <c r="AY1043" i="7"/>
  <c r="AY1028" i="7"/>
  <c r="AV1028" i="7"/>
  <c r="AV1013" i="7"/>
  <c r="AY1013" i="7"/>
  <c r="AY1001" i="7"/>
  <c r="AV1001" i="7"/>
  <c r="AV986" i="7"/>
  <c r="AY986" i="7"/>
  <c r="AY972" i="7"/>
  <c r="AV972" i="7"/>
  <c r="AY959" i="7"/>
  <c r="AV959" i="7"/>
  <c r="AY944" i="7"/>
  <c r="AV944" i="7"/>
  <c r="AY932" i="7"/>
  <c r="AV932" i="7"/>
  <c r="AY917" i="7"/>
  <c r="AV917" i="7"/>
  <c r="AY901" i="7"/>
  <c r="AV901" i="7"/>
  <c r="AV886" i="7"/>
  <c r="AY886" i="7"/>
  <c r="AV871" i="7"/>
  <c r="AY871" i="7"/>
  <c r="AV858" i="7"/>
  <c r="AY858" i="7"/>
  <c r="AY842" i="7"/>
  <c r="AV842" i="7"/>
  <c r="AV827" i="7"/>
  <c r="AY827" i="7"/>
  <c r="AV812" i="7"/>
  <c r="AY812" i="7"/>
  <c r="AV797" i="7"/>
  <c r="AY797" i="7"/>
  <c r="AV785" i="7"/>
  <c r="AY785" i="7"/>
  <c r="AV769" i="7"/>
  <c r="AY769" i="7"/>
  <c r="AY754" i="7"/>
  <c r="AV754" i="7"/>
  <c r="AV739" i="7"/>
  <c r="AY739" i="7"/>
  <c r="AY725" i="7"/>
  <c r="AV725" i="7"/>
  <c r="AV712" i="7"/>
  <c r="AY712" i="7"/>
  <c r="AY698" i="7"/>
  <c r="AV698" i="7"/>
  <c r="AV682" i="7"/>
  <c r="AY682" i="7"/>
  <c r="AV667" i="7"/>
  <c r="AY667" i="7"/>
  <c r="AV652" i="7"/>
  <c r="AY652" i="7"/>
  <c r="AY640" i="7"/>
  <c r="AV640" i="7"/>
  <c r="AY626" i="7"/>
  <c r="AV626" i="7"/>
  <c r="AV610" i="7"/>
  <c r="AY610" i="7"/>
  <c r="AY596" i="7"/>
  <c r="AV596" i="7"/>
  <c r="AY581" i="7"/>
  <c r="AV581" i="7"/>
  <c r="AV556" i="7"/>
  <c r="AY556" i="7"/>
  <c r="AV541" i="7"/>
  <c r="AY541" i="7"/>
  <c r="AV526" i="7"/>
  <c r="AY526" i="7"/>
  <c r="AY516" i="7"/>
  <c r="AV516" i="7"/>
  <c r="AY499" i="7"/>
  <c r="AV499" i="7"/>
  <c r="AY484" i="7"/>
  <c r="AV484" i="7"/>
  <c r="AY471" i="7"/>
  <c r="AV471" i="7"/>
  <c r="AY448" i="7"/>
  <c r="AV448" i="7"/>
  <c r="AV436" i="7"/>
  <c r="AY436" i="7"/>
  <c r="AY425" i="7"/>
  <c r="AV425" i="7"/>
  <c r="AY404" i="7"/>
  <c r="AV404" i="7"/>
  <c r="AV389" i="7"/>
  <c r="AY389" i="7"/>
  <c r="AV374" i="7"/>
  <c r="AY374" i="7"/>
  <c r="AY358" i="7"/>
  <c r="AV358" i="7"/>
  <c r="AV341" i="7"/>
  <c r="AY341" i="7"/>
  <c r="AY325" i="7"/>
  <c r="AV325" i="7"/>
  <c r="AV303" i="7"/>
  <c r="AY303" i="7"/>
  <c r="AV291" i="7"/>
  <c r="AY291" i="7"/>
  <c r="AP2030" i="7"/>
  <c r="AP2011" i="7"/>
  <c r="AP1992" i="7"/>
  <c r="AP1973" i="7"/>
  <c r="AP1954" i="7"/>
  <c r="AP1791" i="7"/>
  <c r="AP1777" i="7"/>
  <c r="AP1762" i="7"/>
  <c r="AP1693" i="7"/>
  <c r="AP1676" i="7"/>
  <c r="AP1658" i="7"/>
  <c r="AP1642" i="7"/>
  <c r="AP1623" i="7"/>
  <c r="AP1605" i="7"/>
  <c r="AP1586" i="7"/>
  <c r="AP1566" i="7"/>
  <c r="AP1552" i="7"/>
  <c r="AP141" i="7"/>
  <c r="AP130" i="7"/>
  <c r="AP693" i="7"/>
  <c r="AP692" i="7"/>
  <c r="AP691" i="7"/>
  <c r="AP690" i="7"/>
  <c r="AP689" i="7"/>
  <c r="AP688" i="7"/>
  <c r="AP687" i="7"/>
  <c r="AP686" i="7"/>
  <c r="AP685" i="7"/>
  <c r="AP684" i="7"/>
  <c r="AP683" i="7"/>
  <c r="AP682" i="7"/>
  <c r="AP681" i="7"/>
  <c r="AP680" i="7"/>
  <c r="AP679" i="7"/>
  <c r="AP678" i="7"/>
  <c r="AP677" i="7"/>
  <c r="AP676" i="7"/>
  <c r="AP675" i="7"/>
  <c r="AP674" i="7"/>
  <c r="AP673" i="7"/>
  <c r="AP672" i="7"/>
  <c r="AP671" i="7"/>
  <c r="AP670" i="7"/>
  <c r="AP148" i="7"/>
  <c r="AP134" i="7"/>
  <c r="AP121" i="7"/>
  <c r="AP111" i="7"/>
  <c r="AP47" i="7"/>
  <c r="AP21" i="7"/>
  <c r="AP10" i="7"/>
  <c r="AP1068" i="7"/>
  <c r="AP992" i="7"/>
  <c r="AP975" i="7"/>
  <c r="AP959" i="7"/>
  <c r="AP940" i="7"/>
  <c r="AP921" i="7"/>
  <c r="AP902" i="7"/>
  <c r="AP738" i="7"/>
  <c r="AP724" i="7"/>
  <c r="AP1976" i="7"/>
  <c r="AP1961" i="7"/>
  <c r="AP1942" i="7"/>
  <c r="AP1923" i="7"/>
  <c r="AP1904" i="7"/>
  <c r="AP1885" i="7"/>
  <c r="AP1869" i="7"/>
  <c r="AP1796" i="7"/>
  <c r="AP1772" i="7"/>
  <c r="AP1756" i="7"/>
  <c r="AP1737" i="7"/>
  <c r="AP1718" i="7"/>
  <c r="AP1698" i="7"/>
  <c r="AP1680" i="7"/>
  <c r="AP1665" i="7"/>
  <c r="AP1644" i="7"/>
  <c r="AP1627" i="7"/>
  <c r="AP1606" i="7"/>
  <c r="AP1587" i="7"/>
  <c r="AP1572" i="7"/>
  <c r="AP1553" i="7"/>
  <c r="AP1535" i="7"/>
  <c r="AP1516" i="7"/>
  <c r="AP914" i="7"/>
  <c r="AP894" i="7"/>
  <c r="AP876" i="7"/>
  <c r="AP856" i="7"/>
  <c r="AP788" i="7"/>
  <c r="AP768" i="7"/>
  <c r="AP750" i="7"/>
  <c r="AP734" i="7"/>
  <c r="AP149" i="7"/>
  <c r="AP138" i="7"/>
  <c r="AP128" i="7"/>
  <c r="AP118" i="7"/>
  <c r="AP107" i="7"/>
  <c r="AP42" i="7"/>
  <c r="AP23" i="7"/>
  <c r="AP12" i="7"/>
  <c r="AP124" i="7"/>
  <c r="AP113" i="7"/>
  <c r="AP102" i="7"/>
  <c r="AP17" i="7"/>
  <c r="AP6" i="7"/>
  <c r="AP336" i="7"/>
  <c r="AP150" i="7"/>
  <c r="AP139" i="7"/>
  <c r="AP129" i="7"/>
  <c r="AP117" i="7"/>
  <c r="AP105" i="7"/>
  <c r="AP41" i="7"/>
  <c r="AP30" i="7"/>
  <c r="AP8" i="7"/>
  <c r="AP142" i="7"/>
  <c r="AP127" i="7"/>
  <c r="AP116" i="7"/>
  <c r="AP106" i="7"/>
  <c r="AP44" i="7"/>
  <c r="AP143" i="7"/>
  <c r="AP132" i="7"/>
  <c r="AP120" i="7"/>
  <c r="AP109" i="7"/>
  <c r="AP45" i="7"/>
  <c r="AP36" i="7"/>
  <c r="AP25" i="7"/>
  <c r="AP14" i="7"/>
  <c r="AP3" i="7"/>
  <c r="AP346" i="7"/>
  <c r="AP144" i="7"/>
  <c r="AP133" i="7"/>
  <c r="AP123" i="7"/>
  <c r="AP112" i="7"/>
  <c r="AP48" i="7"/>
  <c r="AP40" i="7"/>
  <c r="AP29" i="7"/>
  <c r="AP18" i="7"/>
  <c r="AP7" i="7"/>
  <c r="AP334" i="7"/>
  <c r="AP146" i="7"/>
  <c r="AP137" i="7"/>
  <c r="AP126" i="7"/>
  <c r="AP115" i="7"/>
  <c r="AP104" i="7"/>
  <c r="AP39" i="7"/>
  <c r="AP27" i="7"/>
  <c r="AP5" i="7"/>
  <c r="AP317" i="7"/>
  <c r="AP145" i="7"/>
  <c r="AP136" i="7"/>
  <c r="AP125" i="7"/>
  <c r="AP114" i="7"/>
  <c r="AP103" i="7"/>
  <c r="AP50" i="7"/>
  <c r="AP28" i="7"/>
  <c r="AP4" i="7"/>
  <c r="AP151" i="7"/>
  <c r="AP140" i="7"/>
  <c r="AP131" i="7"/>
  <c r="AP119" i="7"/>
  <c r="AP108" i="7"/>
  <c r="AP31" i="7"/>
  <c r="AP147" i="7"/>
  <c r="AP135" i="7"/>
  <c r="AP122" i="7"/>
  <c r="AP110" i="7"/>
  <c r="AP34" i="7"/>
  <c r="AP20" i="7"/>
  <c r="BB1837" i="7" l="1"/>
  <c r="BD1172" i="7"/>
  <c r="BA459" i="7"/>
  <c r="BA1662" i="7"/>
  <c r="AZ1314" i="7"/>
  <c r="BB1314" i="7"/>
  <c r="BA1314" i="7"/>
  <c r="BC1314" i="7"/>
  <c r="BD1314" i="7"/>
  <c r="BA1402" i="7"/>
  <c r="BC1402" i="7"/>
  <c r="AZ1991" i="7"/>
  <c r="BB1694" i="7"/>
  <c r="BD1280" i="7"/>
  <c r="BA1799" i="7"/>
  <c r="BB1799" i="7"/>
  <c r="BA1423" i="7"/>
  <c r="BB1423" i="7"/>
  <c r="AZ1423" i="7"/>
  <c r="BC1423" i="7"/>
  <c r="BD1423" i="7"/>
  <c r="BC2098" i="7"/>
  <c r="BB2098" i="7"/>
  <c r="BA2098" i="7"/>
  <c r="AZ2062" i="7"/>
  <c r="BD2062" i="7"/>
  <c r="BB2062" i="7"/>
  <c r="BC2062" i="7"/>
  <c r="BA2062" i="7"/>
  <c r="BD2010" i="7"/>
  <c r="BB2010" i="7"/>
  <c r="BC2010" i="7"/>
  <c r="AZ2010" i="7"/>
  <c r="BA2010" i="7"/>
  <c r="AZ1372" i="7"/>
  <c r="BC1372" i="7"/>
  <c r="BB1372" i="7"/>
  <c r="BD1372" i="7"/>
  <c r="BB1169" i="7"/>
  <c r="BD1501" i="7"/>
  <c r="AZ1501" i="7"/>
  <c r="BB1501" i="7"/>
  <c r="BC1501" i="7"/>
  <c r="BB1486" i="7"/>
  <c r="AZ1486" i="7"/>
  <c r="BA1486" i="7"/>
  <c r="BD1486" i="7"/>
  <c r="BC1486" i="7"/>
  <c r="BD1402" i="7"/>
  <c r="AZ1402" i="7"/>
  <c r="BB1402" i="7"/>
  <c r="BB1125" i="7"/>
  <c r="BC1125" i="7"/>
  <c r="AZ1125" i="7"/>
  <c r="BD1125" i="7"/>
  <c r="BA1125" i="7"/>
  <c r="AZ1106" i="7"/>
  <c r="BB1106" i="7"/>
  <c r="BA1106" i="7"/>
  <c r="BC1106" i="7"/>
  <c r="BD1106" i="7"/>
  <c r="BA1766" i="7"/>
  <c r="BD473" i="7"/>
  <c r="BA1722" i="7"/>
  <c r="BC1741" i="7"/>
  <c r="BD1741" i="7"/>
  <c r="BA1741" i="7"/>
  <c r="BB1741" i="7"/>
  <c r="AZ1741" i="7"/>
  <c r="BA2087" i="7"/>
  <c r="AZ490" i="7"/>
  <c r="BD816" i="7"/>
  <c r="BC958" i="7"/>
  <c r="BD2098" i="7"/>
  <c r="AZ2098" i="7"/>
  <c r="BA1150" i="7"/>
  <c r="BC1150" i="7"/>
  <c r="AZ1150" i="7"/>
  <c r="P5" i="8"/>
  <c r="Q5" i="8" s="1" a="1"/>
  <c r="Q5" i="8" s="1"/>
  <c r="N5" i="8" a="1"/>
  <c r="N5" i="8" s="1"/>
  <c r="P10" i="8"/>
  <c r="Q10" i="8" s="1" a="1"/>
  <c r="Q10" i="8" s="1"/>
  <c r="N10" i="8" a="1"/>
  <c r="N10" i="8" s="1"/>
  <c r="P18" i="8"/>
  <c r="Q18" i="8" s="1" a="1"/>
  <c r="Q18" i="8" s="1"/>
  <c r="N18" i="8" a="1"/>
  <c r="N18" i="8" s="1"/>
  <c r="P15" i="8"/>
  <c r="Q15" i="8" s="1" a="1"/>
  <c r="Q15" i="8" s="1"/>
  <c r="N15" i="8" a="1"/>
  <c r="N15" i="8" s="1"/>
  <c r="P3" i="8"/>
  <c r="Q3" i="8" s="1" a="1"/>
  <c r="Q3" i="8" s="1"/>
  <c r="N3" i="8" a="1"/>
  <c r="N3" i="8" s="1"/>
  <c r="N21" i="8" a="1"/>
  <c r="N21" i="8" s="1"/>
  <c r="P21" i="8"/>
  <c r="Q21" i="8" s="1" a="1"/>
  <c r="Q21" i="8" s="1"/>
  <c r="S21" i="8" a="1"/>
  <c r="S21" i="8" s="1"/>
  <c r="T21" i="8" s="1"/>
  <c r="P32" i="8"/>
  <c r="Q32" i="8" s="1" a="1"/>
  <c r="Q32" i="8" s="1"/>
  <c r="N32" i="8" a="1"/>
  <c r="N32" i="8" s="1"/>
  <c r="P43" i="8"/>
  <c r="Q43" i="8" s="1" a="1"/>
  <c r="Q43" i="8" s="1"/>
  <c r="N43" i="8" a="1"/>
  <c r="N43" i="8" s="1"/>
  <c r="S43" i="8" a="1"/>
  <c r="S43" i="8" s="1"/>
  <c r="T43" i="8" s="1"/>
  <c r="N22" i="8" a="1"/>
  <c r="N22" i="8" s="1"/>
  <c r="P22" i="8"/>
  <c r="Q22" i="8" s="1" a="1"/>
  <c r="Q22" i="8" s="1"/>
  <c r="S22" i="8" a="1"/>
  <c r="S22" i="8" s="1"/>
  <c r="T22" i="8" s="1"/>
  <c r="P41" i="8"/>
  <c r="Q41" i="8" s="1" a="1"/>
  <c r="Q41" i="8" s="1"/>
  <c r="N41" i="8" a="1"/>
  <c r="N41" i="8" s="1"/>
  <c r="S41" i="8" a="1"/>
  <c r="S41" i="8" s="1"/>
  <c r="T41" i="8" s="1"/>
  <c r="P9" i="8"/>
  <c r="Q9" i="8" s="1" a="1"/>
  <c r="Q9" i="8" s="1"/>
  <c r="N9" i="8" a="1"/>
  <c r="N9" i="8" s="1"/>
  <c r="P30" i="8"/>
  <c r="Q30" i="8" s="1" a="1"/>
  <c r="Q30" i="8" s="1"/>
  <c r="N30" i="8" a="1"/>
  <c r="N30" i="8" s="1"/>
  <c r="S30" i="8" a="1"/>
  <c r="S30" i="8" s="1"/>
  <c r="T30" i="8" s="1"/>
  <c r="P14" i="8"/>
  <c r="Q14" i="8" s="1" a="1"/>
  <c r="Q14" i="8" s="1"/>
  <c r="N14" i="8" a="1"/>
  <c r="N14" i="8" s="1"/>
  <c r="S14" i="8" a="1"/>
  <c r="S14" i="8" s="1"/>
  <c r="T14" i="8" s="1"/>
  <c r="P34" i="8"/>
  <c r="Q34" i="8" s="1" a="1"/>
  <c r="Q34" i="8" s="1"/>
  <c r="N34" i="8" a="1"/>
  <c r="N34" i="8" s="1"/>
  <c r="S34" i="8" a="1"/>
  <c r="S34" i="8" s="1"/>
  <c r="T34" i="8" s="1"/>
  <c r="P6" i="8"/>
  <c r="Q6" i="8" s="1" a="1"/>
  <c r="Q6" i="8" s="1"/>
  <c r="N6" i="8" a="1"/>
  <c r="N6" i="8" s="1"/>
  <c r="P16" i="8"/>
  <c r="Q16" i="8" s="1" a="1"/>
  <c r="Q16" i="8" s="1"/>
  <c r="N16" i="8" a="1"/>
  <c r="N16" i="8" s="1"/>
  <c r="P8" i="8"/>
  <c r="Q8" i="8" s="1" a="1"/>
  <c r="Q8" i="8" s="1"/>
  <c r="N8" i="8" a="1"/>
  <c r="N8" i="8" s="1"/>
  <c r="P31" i="8"/>
  <c r="Q31" i="8" s="1" a="1"/>
  <c r="Q31" i="8" s="1"/>
  <c r="N31" i="8" a="1"/>
  <c r="N31" i="8" s="1"/>
  <c r="P27" i="8"/>
  <c r="Q27" i="8" s="1" a="1"/>
  <c r="Q27" i="8" s="1"/>
  <c r="N27" i="8" a="1"/>
  <c r="N27" i="8" s="1"/>
  <c r="S27" i="8" a="1"/>
  <c r="S27" i="8" s="1"/>
  <c r="T27" i="8" s="1"/>
  <c r="P17" i="8"/>
  <c r="Q17" i="8" s="1" a="1"/>
  <c r="Q17" i="8" s="1"/>
  <c r="N17" i="8" a="1"/>
  <c r="N17" i="8" s="1"/>
  <c r="P38" i="8"/>
  <c r="Q38" i="8" s="1" a="1"/>
  <c r="Q38" i="8" s="1"/>
  <c r="N38" i="8" a="1"/>
  <c r="N38" i="8" s="1"/>
  <c r="S38" i="8" a="1"/>
  <c r="S38" i="8" s="1"/>
  <c r="T38" i="8" s="1"/>
  <c r="P4" i="8"/>
  <c r="Q4" i="8" s="1" a="1"/>
  <c r="Q4" i="8" s="1"/>
  <c r="N4" i="8" a="1"/>
  <c r="N4" i="8" s="1"/>
  <c r="P24" i="8"/>
  <c r="Q24" i="8" s="1" a="1"/>
  <c r="Q24" i="8" s="1"/>
  <c r="N24" i="8" a="1"/>
  <c r="N24" i="8" s="1"/>
  <c r="S24" i="8" a="1"/>
  <c r="S24" i="8" s="1"/>
  <c r="T24" i="8" s="1"/>
  <c r="P42" i="8"/>
  <c r="Q42" i="8" s="1" a="1"/>
  <c r="Q42" i="8" s="1"/>
  <c r="N42" i="8" a="1"/>
  <c r="N42" i="8" s="1"/>
  <c r="S42" i="8" a="1"/>
  <c r="S42" i="8" s="1"/>
  <c r="T42" i="8" s="1"/>
  <c r="P28" i="8"/>
  <c r="Q28" i="8" s="1" a="1"/>
  <c r="Q28" i="8" s="1"/>
  <c r="N28" i="8" a="1"/>
  <c r="N28" i="8" s="1"/>
  <c r="S28" i="8" a="1"/>
  <c r="S28" i="8" s="1"/>
  <c r="T28" i="8" s="1"/>
  <c r="P7" i="8"/>
  <c r="Q7" i="8" s="1" a="1"/>
  <c r="Q7" i="8" s="1"/>
  <c r="N7" i="8" a="1"/>
  <c r="N7" i="8" s="1"/>
  <c r="S7" i="8" a="1"/>
  <c r="S7" i="8" s="1"/>
  <c r="T7" i="8" s="1"/>
  <c r="P37" i="8"/>
  <c r="Q37" i="8" s="1" a="1"/>
  <c r="Q37" i="8" s="1"/>
  <c r="N37" i="8" a="1"/>
  <c r="N37" i="8" s="1"/>
  <c r="P25" i="8"/>
  <c r="Q25" i="8" s="1" a="1"/>
  <c r="Q25" i="8" s="1"/>
  <c r="N25" i="8" a="1"/>
  <c r="N25" i="8" s="1"/>
  <c r="S25" i="8" a="1"/>
  <c r="S25" i="8" s="1"/>
  <c r="T25" i="8" s="1"/>
  <c r="P13" i="8"/>
  <c r="Q13" i="8" s="1" a="1"/>
  <c r="Q13" i="8" s="1"/>
  <c r="N13" i="8" a="1"/>
  <c r="N13" i="8" s="1"/>
  <c r="P33" i="8"/>
  <c r="Q33" i="8" s="1" a="1"/>
  <c r="Q33" i="8" s="1"/>
  <c r="N33" i="8" a="1"/>
  <c r="N33" i="8" s="1"/>
  <c r="S2" i="8" a="1"/>
  <c r="S2" i="8" s="1"/>
  <c r="T2" i="8" s="1"/>
  <c r="P2" i="8"/>
  <c r="Q2" i="8" s="1" a="1"/>
  <c r="Q2" i="8" s="1"/>
  <c r="N2" i="8" a="1"/>
  <c r="N2" i="8" s="1"/>
  <c r="P26" i="8"/>
  <c r="Q26" i="8" s="1" a="1"/>
  <c r="Q26" i="8" s="1"/>
  <c r="N26" i="8" a="1"/>
  <c r="N26" i="8" s="1"/>
  <c r="S26" i="8" a="1"/>
  <c r="S26" i="8" s="1"/>
  <c r="T26" i="8" s="1"/>
  <c r="N20" i="8" a="1"/>
  <c r="N20" i="8" s="1"/>
  <c r="P20" i="8"/>
  <c r="Q20" i="8" s="1" a="1"/>
  <c r="Q20" i="8" s="1"/>
  <c r="S20" i="8" a="1"/>
  <c r="S20" i="8" s="1"/>
  <c r="T20" i="8" s="1"/>
  <c r="P35" i="8"/>
  <c r="Q35" i="8" s="1" a="1"/>
  <c r="Q35" i="8" s="1"/>
  <c r="N35" i="8" a="1"/>
  <c r="N35" i="8" s="1"/>
  <c r="P19" i="8"/>
  <c r="Q19" i="8" s="1" a="1"/>
  <c r="Q19" i="8" s="1"/>
  <c r="N19" i="8" a="1"/>
  <c r="N19" i="8" s="1"/>
  <c r="P40" i="8"/>
  <c r="Q40" i="8" s="1" a="1"/>
  <c r="Q40" i="8" s="1"/>
  <c r="N40" i="8" a="1"/>
  <c r="N40" i="8" s="1"/>
  <c r="S40" i="8" a="1"/>
  <c r="S40" i="8" s="1"/>
  <c r="T40" i="8" s="1"/>
  <c r="P29" i="8"/>
  <c r="Q29" i="8" s="1" a="1"/>
  <c r="Q29" i="8" s="1"/>
  <c r="N29" i="8" a="1"/>
  <c r="N29" i="8" s="1"/>
  <c r="S29" i="8" a="1"/>
  <c r="S29" i="8" s="1"/>
  <c r="T29" i="8" s="1"/>
  <c r="P12" i="8"/>
  <c r="Q12" i="8" s="1" a="1"/>
  <c r="Q12" i="8" s="1"/>
  <c r="N12" i="8" a="1"/>
  <c r="N12" i="8" s="1"/>
  <c r="P36" i="8"/>
  <c r="Q36" i="8" s="1" a="1"/>
  <c r="Q36" i="8" s="1"/>
  <c r="N36" i="8" a="1"/>
  <c r="N36" i="8" s="1"/>
  <c r="P11" i="8"/>
  <c r="Q11" i="8" s="1" a="1"/>
  <c r="Q11" i="8" s="1"/>
  <c r="N11" i="8" a="1"/>
  <c r="N11" i="8" s="1"/>
  <c r="P39" i="8"/>
  <c r="Q39" i="8" s="1" a="1"/>
  <c r="Q39" i="8" s="1"/>
  <c r="N39" i="8" a="1"/>
  <c r="N39" i="8" s="1"/>
  <c r="S39" i="8" a="1"/>
  <c r="S39" i="8" s="1"/>
  <c r="T39" i="8" s="1"/>
  <c r="P23" i="8"/>
  <c r="Q23" i="8" s="1" a="1"/>
  <c r="Q23" i="8" s="1"/>
  <c r="N23" i="8" a="1"/>
  <c r="N23" i="8" s="1"/>
  <c r="S23" i="8" a="1"/>
  <c r="S23" i="8" s="1"/>
  <c r="T23" i="8" s="1"/>
  <c r="BA1431" i="7"/>
  <c r="BD756" i="7"/>
  <c r="BB756" i="7"/>
  <c r="BA756" i="7"/>
  <c r="AZ756" i="7"/>
  <c r="BC756" i="7"/>
  <c r="BA1497" i="7"/>
  <c r="AZ1497" i="7"/>
  <c r="BB1497" i="7"/>
  <c r="BC1497" i="7"/>
  <c r="BD1497" i="7"/>
  <c r="BD1482" i="7"/>
  <c r="BB1482" i="7"/>
  <c r="AZ1482" i="7"/>
  <c r="BA1482" i="7"/>
  <c r="BC1482" i="7"/>
  <c r="BB1030" i="7"/>
  <c r="AZ1030" i="7"/>
  <c r="BD1030" i="7"/>
  <c r="BA1030" i="7"/>
  <c r="BC1030" i="7"/>
  <c r="AZ1077" i="7"/>
  <c r="BA1077" i="7"/>
  <c r="BC1077" i="7"/>
  <c r="BB1077" i="7"/>
  <c r="BD1077" i="7"/>
  <c r="BA1650" i="7"/>
  <c r="BB1650" i="7"/>
  <c r="BD1650" i="7"/>
  <c r="AZ1650" i="7"/>
  <c r="BC1650" i="7"/>
  <c r="BD1631" i="7"/>
  <c r="AZ1631" i="7"/>
  <c r="BB1631" i="7"/>
  <c r="BC1631" i="7"/>
  <c r="BA1631" i="7"/>
  <c r="BB1578" i="7"/>
  <c r="BA1578" i="7"/>
  <c r="BD1578" i="7"/>
  <c r="AZ1578" i="7"/>
  <c r="BC1578" i="7"/>
  <c r="BC1407" i="7"/>
  <c r="BB1407" i="7"/>
  <c r="BA1407" i="7"/>
  <c r="AZ1407" i="7"/>
  <c r="BD1407" i="7"/>
  <c r="AZ907" i="7"/>
  <c r="BD907" i="7"/>
  <c r="BC907" i="7"/>
  <c r="BB907" i="7"/>
  <c r="BA907" i="7"/>
  <c r="BA656" i="7"/>
  <c r="BB656" i="7"/>
  <c r="BC656" i="7"/>
  <c r="AZ656" i="7"/>
  <c r="BD656" i="7"/>
  <c r="BA636" i="7"/>
  <c r="BC636" i="7"/>
  <c r="BB636" i="7"/>
  <c r="BB546" i="7"/>
  <c r="BD546" i="7"/>
  <c r="AZ546" i="7"/>
  <c r="BA546" i="7"/>
  <c r="BC546" i="7"/>
  <c r="BD530" i="7"/>
  <c r="AZ530" i="7"/>
  <c r="BB530" i="7"/>
  <c r="BC530" i="7"/>
  <c r="BA530" i="7"/>
  <c r="AZ491" i="7"/>
  <c r="BC491" i="7"/>
  <c r="BD491" i="7"/>
  <c r="BB491" i="7"/>
  <c r="BA491" i="7"/>
  <c r="AZ475" i="7"/>
  <c r="BA475" i="7"/>
  <c r="BC475" i="7"/>
  <c r="BB475" i="7"/>
  <c r="BD475" i="7"/>
  <c r="BC1982" i="7"/>
  <c r="AZ1982" i="7"/>
  <c r="BA1982" i="7"/>
  <c r="BB1982" i="7"/>
  <c r="BD1982" i="7"/>
  <c r="BB1995" i="7"/>
  <c r="BC1995" i="7"/>
  <c r="BA1995" i="7"/>
  <c r="BD1995" i="7"/>
  <c r="AZ1995" i="7"/>
  <c r="BD1863" i="7"/>
  <c r="BD1463" i="7"/>
  <c r="BC1463" i="7"/>
  <c r="BA1463" i="7"/>
  <c r="BB1463" i="7"/>
  <c r="AZ1463" i="7"/>
  <c r="BA1117" i="7"/>
  <c r="BC1117" i="7"/>
  <c r="AZ1117" i="7"/>
  <c r="BB1117" i="7"/>
  <c r="BD1117" i="7"/>
  <c r="BB459" i="7"/>
  <c r="BD459" i="7"/>
  <c r="BC459" i="7"/>
  <c r="AZ459" i="7"/>
  <c r="AZ974" i="7"/>
  <c r="BC974" i="7"/>
  <c r="BB974" i="7"/>
  <c r="BD974" i="7"/>
  <c r="BA974" i="7"/>
  <c r="BA1147" i="7"/>
  <c r="BB1147" i="7"/>
  <c r="AZ1147" i="7"/>
  <c r="BD1147" i="7"/>
  <c r="BC1147" i="7"/>
  <c r="BB945" i="7"/>
  <c r="BD945" i="7"/>
  <c r="AZ945" i="7"/>
  <c r="BB1550" i="7"/>
  <c r="BC1434" i="7"/>
  <c r="BB1434" i="7"/>
  <c r="AZ1434" i="7"/>
  <c r="BA1434" i="7"/>
  <c r="BD1434" i="7"/>
  <c r="AZ1362" i="7"/>
  <c r="BA1362" i="7"/>
  <c r="BB1362" i="7"/>
  <c r="BC1362" i="7"/>
  <c r="BD1362" i="7"/>
  <c r="BB1353" i="7"/>
  <c r="BA1353" i="7"/>
  <c r="BC1353" i="7"/>
  <c r="BD1353" i="7"/>
  <c r="AZ1353" i="7"/>
  <c r="AZ1232" i="7"/>
  <c r="BB1232" i="7"/>
  <c r="BA1232" i="7"/>
  <c r="BC1232" i="7"/>
  <c r="BB1203" i="7"/>
  <c r="AZ1203" i="7"/>
  <c r="BC1203" i="7"/>
  <c r="BA1203" i="7"/>
  <c r="BD1203" i="7"/>
  <c r="AZ1160" i="7"/>
  <c r="BB1160" i="7"/>
  <c r="BA1160" i="7"/>
  <c r="BD1160" i="7"/>
  <c r="BC1160" i="7"/>
  <c r="BB1116" i="7"/>
  <c r="BC1116" i="7"/>
  <c r="AZ1116" i="7"/>
  <c r="BA1116" i="7"/>
  <c r="BD1116" i="7"/>
  <c r="BA1730" i="7"/>
  <c r="BB1730" i="7"/>
  <c r="AZ1730" i="7"/>
  <c r="BD1730" i="7"/>
  <c r="BC1730" i="7"/>
  <c r="BA1429" i="7"/>
  <c r="BD1429" i="7"/>
  <c r="BC1169" i="7"/>
  <c r="BA1169" i="7"/>
  <c r="BD1169" i="7"/>
  <c r="AZ861" i="7"/>
  <c r="BD861" i="7"/>
  <c r="BB861" i="7"/>
  <c r="BA861" i="7"/>
  <c r="BC861" i="7"/>
  <c r="AZ1833" i="7"/>
  <c r="BD1833" i="7"/>
  <c r="BC1833" i="7"/>
  <c r="BA1833" i="7"/>
  <c r="BB1833" i="7"/>
  <c r="BC484" i="7"/>
  <c r="BB484" i="7"/>
  <c r="AZ484" i="7"/>
  <c r="BD484" i="7"/>
  <c r="BA484" i="7"/>
  <c r="AZ855" i="7"/>
  <c r="AZ1369" i="7"/>
  <c r="AZ712" i="7"/>
  <c r="BB309" i="7"/>
  <c r="AZ946" i="7"/>
  <c r="BA946" i="7"/>
  <c r="AZ926" i="7"/>
  <c r="BA926" i="7"/>
  <c r="BC926" i="7"/>
  <c r="BD926" i="7"/>
  <c r="BB926" i="7"/>
  <c r="BA801" i="7"/>
  <c r="BB801" i="7"/>
  <c r="AZ801" i="7"/>
  <c r="BC801" i="7"/>
  <c r="BD801" i="7"/>
  <c r="BA836" i="7"/>
  <c r="BB836" i="7"/>
  <c r="AZ836" i="7"/>
  <c r="BC836" i="7"/>
  <c r="BB816" i="7"/>
  <c r="BA816" i="7"/>
  <c r="BD636" i="7"/>
  <c r="AZ636" i="7"/>
  <c r="AZ602" i="7"/>
  <c r="BC602" i="7"/>
  <c r="BA602" i="7"/>
  <c r="BD602" i="7"/>
  <c r="BB602" i="7"/>
  <c r="BD567" i="7"/>
  <c r="BC567" i="7"/>
  <c r="BB567" i="7"/>
  <c r="BA567" i="7"/>
  <c r="AZ567" i="7"/>
  <c r="AZ728" i="7"/>
  <c r="BC728" i="7"/>
  <c r="BD1505" i="7"/>
  <c r="BA1505" i="7"/>
  <c r="AZ1505" i="7"/>
  <c r="BC1505" i="7"/>
  <c r="BB1505" i="7"/>
  <c r="BD1559" i="7"/>
  <c r="AZ1559" i="7"/>
  <c r="BA1559" i="7"/>
  <c r="BC1559" i="7"/>
  <c r="BB1559" i="7"/>
  <c r="BD1446" i="7"/>
  <c r="BC1446" i="7"/>
  <c r="BA1446" i="7"/>
  <c r="BB1446" i="7"/>
  <c r="AZ1446" i="7"/>
  <c r="AZ1409" i="7"/>
  <c r="BB1409" i="7"/>
  <c r="BC1409" i="7"/>
  <c r="BA1409" i="7"/>
  <c r="BD1409" i="7"/>
  <c r="BA1380" i="7"/>
  <c r="BB1380" i="7"/>
  <c r="BD1380" i="7"/>
  <c r="AZ1380" i="7"/>
  <c r="BC1380" i="7"/>
  <c r="BC899" i="7"/>
  <c r="AZ511" i="7"/>
  <c r="BA321" i="7"/>
  <c r="BC1298" i="7"/>
  <c r="BD1964" i="7"/>
  <c r="BD722" i="7"/>
  <c r="BB722" i="7"/>
  <c r="BD1837" i="7"/>
  <c r="BA1837" i="7"/>
  <c r="AZ1837" i="7"/>
  <c r="BC1837" i="7"/>
  <c r="BD1804" i="7"/>
  <c r="AZ1804" i="7"/>
  <c r="BA1804" i="7"/>
  <c r="BC1804" i="7"/>
  <c r="BB1804" i="7"/>
  <c r="BA1749" i="7"/>
  <c r="AZ1749" i="7"/>
  <c r="BD1749" i="7"/>
  <c r="BC1749" i="7"/>
  <c r="BB1749" i="7"/>
  <c r="AZ1656" i="7"/>
  <c r="BA1656" i="7"/>
  <c r="BD1656" i="7"/>
  <c r="BC1656" i="7"/>
  <c r="BB1656" i="7"/>
  <c r="BD1622" i="7"/>
  <c r="AZ1622" i="7"/>
  <c r="BA1622" i="7"/>
  <c r="BC1622" i="7"/>
  <c r="BB1622" i="7"/>
  <c r="BA1368" i="7"/>
  <c r="AZ1368" i="7"/>
  <c r="BC990" i="7"/>
  <c r="BB990" i="7"/>
  <c r="AZ990" i="7"/>
  <c r="BA990" i="7"/>
  <c r="BD990" i="7"/>
  <c r="AZ1767" i="7"/>
  <c r="BC1767" i="7"/>
  <c r="BB1767" i="7"/>
  <c r="BD1767" i="7"/>
  <c r="BA1767" i="7"/>
  <c r="AZ1574" i="7"/>
  <c r="BC1574" i="7"/>
  <c r="BD1574" i="7"/>
  <c r="BB1574" i="7"/>
  <c r="BA1574" i="7"/>
  <c r="BA1395" i="7"/>
  <c r="AZ1395" i="7"/>
  <c r="BC1395" i="7"/>
  <c r="BD1395" i="7"/>
  <c r="BB1395" i="7"/>
  <c r="BB887" i="7"/>
  <c r="BA887" i="7"/>
  <c r="BC813" i="7"/>
  <c r="BA813" i="7"/>
  <c r="BD813" i="7"/>
  <c r="BB813" i="7"/>
  <c r="AZ813" i="7"/>
  <c r="AZ1560" i="7"/>
  <c r="BA1080" i="7"/>
  <c r="BB540" i="7"/>
  <c r="BC1962" i="7"/>
  <c r="BC650" i="7"/>
  <c r="BB650" i="7"/>
  <c r="AZ650" i="7"/>
  <c r="BD650" i="7"/>
  <c r="BA650" i="7"/>
  <c r="BC563" i="7"/>
  <c r="BB563" i="7"/>
  <c r="BD563" i="7"/>
  <c r="BA563" i="7"/>
  <c r="AZ563" i="7"/>
  <c r="BD551" i="7"/>
  <c r="BC551" i="7"/>
  <c r="AZ551" i="7"/>
  <c r="BA551" i="7"/>
  <c r="BB551" i="7"/>
  <c r="AZ1896" i="7"/>
  <c r="BB1896" i="7"/>
  <c r="BA1896" i="7"/>
  <c r="BC1896" i="7"/>
  <c r="BD1896" i="7"/>
  <c r="BC1825" i="7"/>
  <c r="AZ1825" i="7"/>
  <c r="BA1825" i="7"/>
  <c r="BB1825" i="7"/>
  <c r="BD1825" i="7"/>
  <c r="BA1898" i="7"/>
  <c r="BC1898" i="7"/>
  <c r="AZ1898" i="7"/>
  <c r="BB498" i="7"/>
  <c r="BA498" i="7"/>
  <c r="BC498" i="7"/>
  <c r="AZ498" i="7"/>
  <c r="BD498" i="7"/>
  <c r="AZ482" i="7"/>
  <c r="BA482" i="7"/>
  <c r="BB482" i="7"/>
  <c r="BD482" i="7"/>
  <c r="BC482" i="7"/>
  <c r="AZ2080" i="7"/>
  <c r="BA2080" i="7"/>
  <c r="BC2080" i="7"/>
  <c r="BD2080" i="7"/>
  <c r="BB2080" i="7"/>
  <c r="BB2036" i="7"/>
  <c r="BA2036" i="7"/>
  <c r="AZ2036" i="7"/>
  <c r="BC2036" i="7"/>
  <c r="BD2036" i="7"/>
  <c r="AZ1937" i="7"/>
  <c r="BA1937" i="7"/>
  <c r="BD1937" i="7"/>
  <c r="BC1937" i="7"/>
  <c r="BB1906" i="7"/>
  <c r="BD1906" i="7"/>
  <c r="BA1906" i="7"/>
  <c r="BC1906" i="7"/>
  <c r="AZ1906" i="7"/>
  <c r="BD1891" i="7"/>
  <c r="BB1891" i="7"/>
  <c r="AZ1891" i="7"/>
  <c r="BC1891" i="7"/>
  <c r="BA1891" i="7"/>
  <c r="BB1835" i="7"/>
  <c r="BC1835" i="7"/>
  <c r="BD1835" i="7"/>
  <c r="BA1835" i="7"/>
  <c r="AZ1835" i="7"/>
  <c r="BD1817" i="7"/>
  <c r="BA1817" i="7"/>
  <c r="AZ1817" i="7"/>
  <c r="BB1817" i="7"/>
  <c r="BC1817" i="7"/>
  <c r="AZ1775" i="7"/>
  <c r="BB1775" i="7"/>
  <c r="BA1775" i="7"/>
  <c r="BC1775" i="7"/>
  <c r="BD1775" i="7"/>
  <c r="BA1646" i="7"/>
  <c r="BC1646" i="7"/>
  <c r="AZ1646" i="7"/>
  <c r="BD1646" i="7"/>
  <c r="BB1646" i="7"/>
  <c r="BD1630" i="7"/>
  <c r="BC1630" i="7"/>
  <c r="AZ1630" i="7"/>
  <c r="BB1630" i="7"/>
  <c r="BA1630" i="7"/>
  <c r="BA79" i="7"/>
  <c r="BA1694" i="7"/>
  <c r="BD2083" i="7"/>
  <c r="AZ666" i="7"/>
  <c r="BA666" i="7"/>
  <c r="BB666" i="7"/>
  <c r="BD666" i="7"/>
  <c r="BC666" i="7"/>
  <c r="BA609" i="7"/>
  <c r="BB609" i="7"/>
  <c r="BD609" i="7"/>
  <c r="BC609" i="7"/>
  <c r="AZ609" i="7"/>
  <c r="BC593" i="7"/>
  <c r="BB593" i="7"/>
  <c r="BA593" i="7"/>
  <c r="BD593" i="7"/>
  <c r="AZ593" i="7"/>
  <c r="BC578" i="7"/>
  <c r="BA578" i="7"/>
  <c r="AZ578" i="7"/>
  <c r="BB578" i="7"/>
  <c r="BD578" i="7"/>
  <c r="BB537" i="7"/>
  <c r="BD537" i="7"/>
  <c r="BA537" i="7"/>
  <c r="BC537" i="7"/>
  <c r="AZ537" i="7"/>
  <c r="BA523" i="7"/>
  <c r="BD523" i="7"/>
  <c r="BC523" i="7"/>
  <c r="AZ523" i="7"/>
  <c r="BB523" i="7"/>
  <c r="BB466" i="7"/>
  <c r="BD466" i="7"/>
  <c r="BA466" i="7"/>
  <c r="BC466" i="7"/>
  <c r="AZ466" i="7"/>
  <c r="BD2058" i="7"/>
  <c r="BB2058" i="7"/>
  <c r="BA2058" i="7"/>
  <c r="BC2058" i="7"/>
  <c r="AZ2058" i="7"/>
  <c r="BC1984" i="7"/>
  <c r="BD1984" i="7"/>
  <c r="AZ1984" i="7"/>
  <c r="BA1840" i="7"/>
  <c r="BC1840" i="7"/>
  <c r="BB1840" i="7"/>
  <c r="AZ1840" i="7"/>
  <c r="BD1840" i="7"/>
  <c r="BB1608" i="7"/>
  <c r="AZ1608" i="7"/>
  <c r="BC1536" i="7"/>
  <c r="BB1536" i="7"/>
  <c r="AZ1536" i="7"/>
  <c r="BD1536" i="7"/>
  <c r="BA1536" i="7"/>
  <c r="BB1448" i="7"/>
  <c r="BC1448" i="7"/>
  <c r="AZ1448" i="7"/>
  <c r="BA1448" i="7"/>
  <c r="BD1448" i="7"/>
  <c r="BD1419" i="7"/>
  <c r="BA1419" i="7"/>
  <c r="BC1419" i="7"/>
  <c r="AZ1419" i="7"/>
  <c r="BB1419" i="7"/>
  <c r="BB1278" i="7"/>
  <c r="BA1278" i="7"/>
  <c r="AZ1278" i="7"/>
  <c r="BD1278" i="7"/>
  <c r="BC1278" i="7"/>
  <c r="BD1234" i="7"/>
  <c r="BB1234" i="7"/>
  <c r="BC1234" i="7"/>
  <c r="BC1089" i="7"/>
  <c r="BB1089" i="7"/>
  <c r="AZ1089" i="7"/>
  <c r="BA1089" i="7"/>
  <c r="BD1089" i="7"/>
  <c r="BA1074" i="7"/>
  <c r="BD1074" i="7"/>
  <c r="BC1074" i="7"/>
  <c r="BB1074" i="7"/>
  <c r="AZ1074" i="7"/>
  <c r="AZ892" i="7"/>
  <c r="BC892" i="7"/>
  <c r="BB892" i="7"/>
  <c r="BD892" i="7"/>
  <c r="BA892" i="7"/>
  <c r="BD791" i="7"/>
  <c r="BB791" i="7"/>
  <c r="BA791" i="7"/>
  <c r="BC791" i="7"/>
  <c r="AZ791" i="7"/>
  <c r="BB719" i="7"/>
  <c r="AZ719" i="7"/>
  <c r="BD719" i="7"/>
  <c r="BA719" i="7"/>
  <c r="BC719" i="7"/>
  <c r="AZ575" i="7"/>
  <c r="BA575" i="7"/>
  <c r="BC575" i="7"/>
  <c r="BD575" i="7"/>
  <c r="BB575" i="7"/>
  <c r="BC549" i="7"/>
  <c r="BD549" i="7"/>
  <c r="AZ549" i="7"/>
  <c r="BD2089" i="7"/>
  <c r="BA2089" i="7"/>
  <c r="BB2089" i="7"/>
  <c r="AZ2089" i="7"/>
  <c r="BC2089" i="7"/>
  <c r="BA1914" i="7"/>
  <c r="BC1914" i="7"/>
  <c r="BB1914" i="7"/>
  <c r="BD1914" i="7"/>
  <c r="AZ1914" i="7"/>
  <c r="AZ1798" i="7"/>
  <c r="BA1798" i="7"/>
  <c r="BB1798" i="7"/>
  <c r="BC1798" i="7"/>
  <c r="BA1428" i="7"/>
  <c r="BB1428" i="7"/>
  <c r="BD1428" i="7"/>
  <c r="AZ1428" i="7"/>
  <c r="BC1428" i="7"/>
  <c r="AZ1357" i="7"/>
  <c r="BC1357" i="7"/>
  <c r="BB1357" i="7"/>
  <c r="BA1357" i="7"/>
  <c r="BD1357" i="7"/>
  <c r="BC1327" i="7"/>
  <c r="BB1327" i="7"/>
  <c r="BA1327" i="7"/>
  <c r="AZ1327" i="7"/>
  <c r="BD1327" i="7"/>
  <c r="BB1226" i="7"/>
  <c r="BC1226" i="7"/>
  <c r="BD1226" i="7"/>
  <c r="AZ1226" i="7"/>
  <c r="BA1226" i="7"/>
  <c r="BA1198" i="7"/>
  <c r="BD1198" i="7"/>
  <c r="AZ1198" i="7"/>
  <c r="BB1198" i="7"/>
  <c r="BC1198" i="7"/>
  <c r="BD1066" i="7"/>
  <c r="AZ1066" i="7"/>
  <c r="BC1066" i="7"/>
  <c r="BA1066" i="7"/>
  <c r="BB1066" i="7"/>
  <c r="AZ1051" i="7"/>
  <c r="BB1051" i="7"/>
  <c r="BC996" i="7"/>
  <c r="AZ996" i="7"/>
  <c r="BA996" i="7"/>
  <c r="BD996" i="7"/>
  <c r="BB996" i="7"/>
  <c r="BC924" i="7"/>
  <c r="BD924" i="7"/>
  <c r="BB924" i="7"/>
  <c r="AZ924" i="7"/>
  <c r="BA924" i="7"/>
  <c r="BC838" i="7"/>
  <c r="AZ838" i="7"/>
  <c r="BD838" i="7"/>
  <c r="BB838" i="7"/>
  <c r="BA838" i="7"/>
  <c r="BB820" i="7"/>
  <c r="BC820" i="7"/>
  <c r="BA820" i="7"/>
  <c r="AZ820" i="7"/>
  <c r="BD820" i="7"/>
  <c r="BA773" i="7"/>
  <c r="BD773" i="7"/>
  <c r="AZ773" i="7"/>
  <c r="BB773" i="7"/>
  <c r="BC773" i="7"/>
  <c r="BA742" i="7"/>
  <c r="BC742" i="7"/>
  <c r="BC727" i="7"/>
  <c r="BA727" i="7"/>
  <c r="BD727" i="7"/>
  <c r="BB727" i="7"/>
  <c r="BA654" i="7"/>
  <c r="AZ654" i="7"/>
  <c r="BC654" i="7"/>
  <c r="BD654" i="7"/>
  <c r="BB654" i="7"/>
  <c r="BC638" i="7"/>
  <c r="BB638" i="7"/>
  <c r="BA638" i="7"/>
  <c r="BD638" i="7"/>
  <c r="AZ638" i="7"/>
  <c r="BC627" i="7"/>
  <c r="BB627" i="7"/>
  <c r="AZ627" i="7"/>
  <c r="BA627" i="7"/>
  <c r="BD627" i="7"/>
  <c r="BC580" i="7"/>
  <c r="AZ580" i="7"/>
  <c r="BA580" i="7"/>
  <c r="BD580" i="7"/>
  <c r="BB580" i="7"/>
  <c r="BA554" i="7"/>
  <c r="BD554" i="7"/>
  <c r="BB554" i="7"/>
  <c r="BC554" i="7"/>
  <c r="AZ554" i="7"/>
  <c r="BB1980" i="7"/>
  <c r="BA1980" i="7"/>
  <c r="AZ1980" i="7"/>
  <c r="BC1980" i="7"/>
  <c r="AZ1751" i="7"/>
  <c r="BA1751" i="7"/>
  <c r="BC1751" i="7"/>
  <c r="BD1751" i="7"/>
  <c r="BB1751" i="7"/>
  <c r="BA1696" i="7"/>
  <c r="BB1696" i="7"/>
  <c r="BD1696" i="7"/>
  <c r="BC1696" i="7"/>
  <c r="AZ1696" i="7"/>
  <c r="BA1640" i="7"/>
  <c r="AZ1640" i="7"/>
  <c r="BB1640" i="7"/>
  <c r="BC1640" i="7"/>
  <c r="BD1640" i="7"/>
  <c r="BD1438" i="7"/>
  <c r="AZ1438" i="7"/>
  <c r="BB1438" i="7"/>
  <c r="BC1438" i="7"/>
  <c r="BA1438" i="7"/>
  <c r="BB1416" i="7"/>
  <c r="BC1416" i="7"/>
  <c r="BA1416" i="7"/>
  <c r="BD1416" i="7"/>
  <c r="AZ1416" i="7"/>
  <c r="AZ1401" i="7"/>
  <c r="BB1401" i="7"/>
  <c r="BA1401" i="7"/>
  <c r="BD1401" i="7"/>
  <c r="BC1401" i="7"/>
  <c r="BC1367" i="7"/>
  <c r="BD1367" i="7"/>
  <c r="BA1367" i="7"/>
  <c r="BB1367" i="7"/>
  <c r="AZ1367" i="7"/>
  <c r="AZ1346" i="7"/>
  <c r="BB1346" i="7"/>
  <c r="BC1346" i="7"/>
  <c r="BD1329" i="7"/>
  <c r="BB1329" i="7"/>
  <c r="BA1313" i="7"/>
  <c r="BC1313" i="7"/>
  <c r="BD1313" i="7"/>
  <c r="BB1313" i="7"/>
  <c r="AZ1313" i="7"/>
  <c r="BA1242" i="7"/>
  <c r="BC1242" i="7"/>
  <c r="AZ1242" i="7"/>
  <c r="BD1242" i="7"/>
  <c r="BB1242" i="7"/>
  <c r="AZ1223" i="7"/>
  <c r="BA1223" i="7"/>
  <c r="BC1223" i="7"/>
  <c r="BB1223" i="7"/>
  <c r="BD1223" i="7"/>
  <c r="BB1170" i="7"/>
  <c r="BD1170" i="7"/>
  <c r="BC1170" i="7"/>
  <c r="AZ1170" i="7"/>
  <c r="BA1170" i="7"/>
  <c r="BC1099" i="7"/>
  <c r="BA1099" i="7"/>
  <c r="BB1099" i="7"/>
  <c r="AZ1099" i="7"/>
  <c r="BD1099" i="7"/>
  <c r="BB1012" i="7"/>
  <c r="BA1012" i="7"/>
  <c r="BD1012" i="7"/>
  <c r="AZ1012" i="7"/>
  <c r="BC1012" i="7"/>
  <c r="AZ995" i="7"/>
  <c r="BB995" i="7"/>
  <c r="BC995" i="7"/>
  <c r="BA995" i="7"/>
  <c r="BD995" i="7"/>
  <c r="AZ2023" i="7"/>
  <c r="BD2023" i="7"/>
  <c r="BC2023" i="7"/>
  <c r="BB2023" i="7"/>
  <c r="BA2023" i="7"/>
  <c r="BC1439" i="7"/>
  <c r="BD1439" i="7"/>
  <c r="BA1439" i="7"/>
  <c r="BB1439" i="7"/>
  <c r="AZ1439" i="7"/>
  <c r="BD874" i="7"/>
  <c r="AZ874" i="7"/>
  <c r="BB874" i="7"/>
  <c r="BC874" i="7"/>
  <c r="BA874" i="7"/>
  <c r="AZ745" i="7"/>
  <c r="BD745" i="7"/>
  <c r="BA745" i="7"/>
  <c r="BC745" i="7"/>
  <c r="BB745" i="7"/>
  <c r="BC657" i="7"/>
  <c r="BD657" i="7"/>
  <c r="BB657" i="7"/>
  <c r="BA657" i="7"/>
  <c r="AZ657" i="7"/>
  <c r="AZ569" i="7"/>
  <c r="BA569" i="7"/>
  <c r="BB569" i="7"/>
  <c r="BD569" i="7"/>
  <c r="BC569" i="7"/>
  <c r="BC514" i="7"/>
  <c r="AZ514" i="7"/>
  <c r="BA514" i="7"/>
  <c r="BD514" i="7"/>
  <c r="BB514" i="7"/>
  <c r="BA1969" i="7"/>
  <c r="BD1969" i="7"/>
  <c r="BB1969" i="7"/>
  <c r="BC1969" i="7"/>
  <c r="AZ1969" i="7"/>
  <c r="BA1550" i="7"/>
  <c r="AZ1550" i="7"/>
  <c r="BC1550" i="7"/>
  <c r="BD1550" i="7"/>
  <c r="BA1394" i="7"/>
  <c r="BC1394" i="7"/>
  <c r="AZ1394" i="7"/>
  <c r="BB1394" i="7"/>
  <c r="BD1394" i="7"/>
  <c r="AZ1177" i="7"/>
  <c r="BD1177" i="7"/>
  <c r="BC1177" i="7"/>
  <c r="BA1177" i="7"/>
  <c r="BB1177" i="7"/>
  <c r="BD1162" i="7"/>
  <c r="BB1162" i="7"/>
  <c r="BC1162" i="7"/>
  <c r="AZ1162" i="7"/>
  <c r="BA1162" i="7"/>
  <c r="BC933" i="7"/>
  <c r="AZ933" i="7"/>
  <c r="BA933" i="7"/>
  <c r="BD933" i="7"/>
  <c r="BB933" i="7"/>
  <c r="BB847" i="7"/>
  <c r="AZ847" i="7"/>
  <c r="BD847" i="7"/>
  <c r="BC847" i="7"/>
  <c r="BA847" i="7"/>
  <c r="BD822" i="7"/>
  <c r="BA822" i="7"/>
  <c r="BB822" i="7"/>
  <c r="AZ822" i="7"/>
  <c r="BC822" i="7"/>
  <c r="BD806" i="7"/>
  <c r="BC806" i="7"/>
  <c r="BB806" i="7"/>
  <c r="BA806" i="7"/>
  <c r="AZ806" i="7"/>
  <c r="AZ792" i="7"/>
  <c r="BC792" i="7"/>
  <c r="BB792" i="7"/>
  <c r="BD792" i="7"/>
  <c r="BA792" i="7"/>
  <c r="BD661" i="7"/>
  <c r="AZ661" i="7"/>
  <c r="BB661" i="7"/>
  <c r="BC661" i="7"/>
  <c r="BA661" i="7"/>
  <c r="BA647" i="7"/>
  <c r="BB647" i="7"/>
  <c r="AZ647" i="7"/>
  <c r="BC647" i="7"/>
  <c r="BD647" i="7"/>
  <c r="BC632" i="7"/>
  <c r="BD632" i="7"/>
  <c r="AZ632" i="7"/>
  <c r="BB632" i="7"/>
  <c r="BA632" i="7"/>
  <c r="BB605" i="7"/>
  <c r="BC605" i="7"/>
  <c r="AZ605" i="7"/>
  <c r="BD605" i="7"/>
  <c r="BA605" i="7"/>
  <c r="BB591" i="7"/>
  <c r="BA591" i="7"/>
  <c r="AZ591" i="7"/>
  <c r="BD591" i="7"/>
  <c r="BC591" i="7"/>
  <c r="BB576" i="7"/>
  <c r="BD576" i="7"/>
  <c r="AZ576" i="7"/>
  <c r="BA576" i="7"/>
  <c r="BC576" i="7"/>
  <c r="BA562" i="7"/>
  <c r="BB562" i="7"/>
  <c r="AZ562" i="7"/>
  <c r="BC562" i="7"/>
  <c r="BD562" i="7"/>
  <c r="BB489" i="7"/>
  <c r="BA489" i="7"/>
  <c r="BC489" i="7"/>
  <c r="AZ489" i="7"/>
  <c r="BD489" i="7"/>
  <c r="AZ479" i="7"/>
  <c r="BA479" i="7"/>
  <c r="BB479" i="7"/>
  <c r="BD479" i="7"/>
  <c r="BC479" i="7"/>
  <c r="AZ464" i="7"/>
  <c r="BD464" i="7"/>
  <c r="BC464" i="7"/>
  <c r="BB464" i="7"/>
  <c r="BA464" i="7"/>
  <c r="BC319" i="7"/>
  <c r="BD319" i="7"/>
  <c r="AZ314" i="7"/>
  <c r="BC314" i="7"/>
  <c r="BD314" i="7"/>
  <c r="BA314" i="7"/>
  <c r="BB314" i="7"/>
  <c r="BB2083" i="7"/>
  <c r="AZ2083" i="7"/>
  <c r="BA2083" i="7"/>
  <c r="BC2083" i="7"/>
  <c r="BC2040" i="7"/>
  <c r="AZ2040" i="7"/>
  <c r="BB2040" i="7"/>
  <c r="BD2040" i="7"/>
  <c r="BA2040" i="7"/>
  <c r="AZ1983" i="7"/>
  <c r="BB1983" i="7"/>
  <c r="BA1983" i="7"/>
  <c r="BD1983" i="7"/>
  <c r="BC1983" i="7"/>
  <c r="AZ1925" i="7"/>
  <c r="BD1925" i="7"/>
  <c r="BB1925" i="7"/>
  <c r="BA1925" i="7"/>
  <c r="BC1925" i="7"/>
  <c r="BB1709" i="7"/>
  <c r="BA1709" i="7"/>
  <c r="BD1709" i="7"/>
  <c r="AZ1709" i="7"/>
  <c r="BC1709" i="7"/>
  <c r="BC1697" i="7"/>
  <c r="BB1697" i="7"/>
  <c r="AZ1697" i="7"/>
  <c r="BA1697" i="7"/>
  <c r="BD1697" i="7"/>
  <c r="BC1625" i="7"/>
  <c r="AZ1625" i="7"/>
  <c r="BD1625" i="7"/>
  <c r="BB1625" i="7"/>
  <c r="BA1625" i="7"/>
  <c r="BB1381" i="7"/>
  <c r="BD1381" i="7"/>
  <c r="AZ1381" i="7"/>
  <c r="BC1381" i="7"/>
  <c r="BA1381" i="7"/>
  <c r="AZ1180" i="7"/>
  <c r="BD1180" i="7"/>
  <c r="BD864" i="7"/>
  <c r="AZ864" i="7"/>
  <c r="BC864" i="7"/>
  <c r="BA864" i="7"/>
  <c r="BB864" i="7"/>
  <c r="BC808" i="7"/>
  <c r="AZ808" i="7"/>
  <c r="BB808" i="7"/>
  <c r="BA808" i="7"/>
  <c r="BD808" i="7"/>
  <c r="BC793" i="7"/>
  <c r="BB793" i="7"/>
  <c r="BD793" i="7"/>
  <c r="BB736" i="7"/>
  <c r="AZ736" i="7"/>
  <c r="BC663" i="7"/>
  <c r="BB663" i="7"/>
  <c r="BA663" i="7"/>
  <c r="BD663" i="7"/>
  <c r="AZ663" i="7"/>
  <c r="BB648" i="7"/>
  <c r="BA648" i="7"/>
  <c r="BC648" i="7"/>
  <c r="AZ648" i="7"/>
  <c r="BD648" i="7"/>
  <c r="AZ622" i="7"/>
  <c r="BC622" i="7"/>
  <c r="BA622" i="7"/>
  <c r="BB622" i="7"/>
  <c r="BD622" i="7"/>
  <c r="BC607" i="7"/>
  <c r="BD607" i="7"/>
  <c r="BA607" i="7"/>
  <c r="AZ607" i="7"/>
  <c r="BB607" i="7"/>
  <c r="BD565" i="7"/>
  <c r="AZ565" i="7"/>
  <c r="BA565" i="7"/>
  <c r="BC565" i="7"/>
  <c r="BB565" i="7"/>
  <c r="AZ507" i="7"/>
  <c r="BC507" i="7"/>
  <c r="BB507" i="7"/>
  <c r="BD507" i="7"/>
  <c r="BA507" i="7"/>
  <c r="BD494" i="7"/>
  <c r="BB494" i="7"/>
  <c r="BC494" i="7"/>
  <c r="AZ494" i="7"/>
  <c r="BA494" i="7"/>
  <c r="BA468" i="7"/>
  <c r="BC468" i="7"/>
  <c r="AZ468" i="7"/>
  <c r="BB468" i="7"/>
  <c r="BD468" i="7"/>
  <c r="BA318" i="7"/>
  <c r="AZ318" i="7"/>
  <c r="BC318" i="7"/>
  <c r="BD318" i="7"/>
  <c r="BB318" i="7"/>
  <c r="AZ2049" i="7"/>
  <c r="BD2049" i="7"/>
  <c r="BB2049" i="7"/>
  <c r="BA2049" i="7"/>
  <c r="BC2049" i="7"/>
  <c r="AZ2007" i="7"/>
  <c r="BA2007" i="7"/>
  <c r="BC2007" i="7"/>
  <c r="BB2007" i="7"/>
  <c r="BD2007" i="7"/>
  <c r="BB1888" i="7"/>
  <c r="BC1888" i="7"/>
  <c r="AZ1888" i="7"/>
  <c r="BD1888" i="7"/>
  <c r="BA1888" i="7"/>
  <c r="BA1873" i="7"/>
  <c r="BC1873" i="7"/>
  <c r="BD1873" i="7"/>
  <c r="AZ1873" i="7"/>
  <c r="BB1873" i="7"/>
  <c r="BA1785" i="7"/>
  <c r="BC1785" i="7"/>
  <c r="BB1785" i="7"/>
  <c r="BD1785" i="7"/>
  <c r="AZ1785" i="7"/>
  <c r="BA1668" i="7"/>
  <c r="BB1668" i="7"/>
  <c r="BD1668" i="7"/>
  <c r="BC1668" i="7"/>
  <c r="AZ1668" i="7"/>
  <c r="AZ1611" i="7"/>
  <c r="BA1611" i="7"/>
  <c r="BB1611" i="7"/>
  <c r="AZ1519" i="7"/>
  <c r="BB1519" i="7"/>
  <c r="BA1519" i="7"/>
  <c r="BC1519" i="7"/>
  <c r="BD1519" i="7"/>
  <c r="BD1389" i="7"/>
  <c r="BB1389" i="7"/>
  <c r="AZ1389" i="7"/>
  <c r="BC1389" i="7"/>
  <c r="BA1389" i="7"/>
  <c r="BB1345" i="7"/>
  <c r="BC1345" i="7"/>
  <c r="BA1345" i="7"/>
  <c r="BD1345" i="7"/>
  <c r="AZ1345" i="7"/>
  <c r="BA1332" i="7"/>
  <c r="BC1332" i="7"/>
  <c r="AZ1332" i="7"/>
  <c r="BD1332" i="7"/>
  <c r="BB1332" i="7"/>
  <c r="BD1273" i="7"/>
  <c r="BC1273" i="7"/>
  <c r="BA1273" i="7"/>
  <c r="AZ1273" i="7"/>
  <c r="BB1273" i="7"/>
  <c r="BD1257" i="7"/>
  <c r="BC1257" i="7"/>
  <c r="AZ1257" i="7"/>
  <c r="BB1257" i="7"/>
  <c r="BA1257" i="7"/>
  <c r="BD1231" i="7"/>
  <c r="AZ1231" i="7"/>
  <c r="BC1231" i="7"/>
  <c r="BB1231" i="7"/>
  <c r="BA1231" i="7"/>
  <c r="BC1200" i="7"/>
  <c r="AZ1200" i="7"/>
  <c r="BA1200" i="7"/>
  <c r="BB1200" i="7"/>
  <c r="BD1200" i="7"/>
  <c r="AZ1185" i="7"/>
  <c r="BA1185" i="7"/>
  <c r="BA1143" i="7"/>
  <c r="BB1143" i="7"/>
  <c r="BC1143" i="7"/>
  <c r="BD1143" i="7"/>
  <c r="AZ1143" i="7"/>
  <c r="AZ1129" i="7"/>
  <c r="BC1129" i="7"/>
  <c r="BA1129" i="7"/>
  <c r="BB1129" i="7"/>
  <c r="BD1129" i="7"/>
  <c r="AZ1113" i="7"/>
  <c r="BD1113" i="7"/>
  <c r="BC1113" i="7"/>
  <c r="BB1113" i="7"/>
  <c r="BA1113" i="7"/>
  <c r="BB1098" i="7"/>
  <c r="AZ1098" i="7"/>
  <c r="BD1070" i="7"/>
  <c r="BB1070" i="7"/>
  <c r="BA1070" i="7"/>
  <c r="AZ1070" i="7"/>
  <c r="BC1070" i="7"/>
  <c r="BC997" i="7"/>
  <c r="BD997" i="7"/>
  <c r="BB997" i="7"/>
  <c r="BA997" i="7"/>
  <c r="AZ997" i="7"/>
  <c r="BC968" i="7"/>
  <c r="BD968" i="7"/>
  <c r="BA968" i="7"/>
  <c r="BB968" i="7"/>
  <c r="AZ968" i="7"/>
  <c r="AZ897" i="7"/>
  <c r="BD897" i="7"/>
  <c r="BA897" i="7"/>
  <c r="BC897" i="7"/>
  <c r="BB897" i="7"/>
  <c r="BC867" i="7"/>
  <c r="BD867" i="7"/>
  <c r="BB867" i="7"/>
  <c r="BA867" i="7"/>
  <c r="AZ867" i="7"/>
  <c r="BB826" i="7"/>
  <c r="BC826" i="7"/>
  <c r="BD826" i="7"/>
  <c r="BA826" i="7"/>
  <c r="AZ826" i="7"/>
  <c r="BB772" i="7"/>
  <c r="BC772" i="7"/>
  <c r="BD772" i="7"/>
  <c r="AZ772" i="7"/>
  <c r="BA772" i="7"/>
  <c r="BD658" i="7"/>
  <c r="BC658" i="7"/>
  <c r="AZ658" i="7"/>
  <c r="BA658" i="7"/>
  <c r="BB658" i="7"/>
  <c r="BD643" i="7"/>
  <c r="BC643" i="7"/>
  <c r="BA643" i="7"/>
  <c r="BB643" i="7"/>
  <c r="AZ643" i="7"/>
  <c r="BB611" i="7"/>
  <c r="BA611" i="7"/>
  <c r="BD611" i="7"/>
  <c r="AZ611" i="7"/>
  <c r="BC611" i="7"/>
  <c r="AZ553" i="7"/>
  <c r="BA553" i="7"/>
  <c r="BC553" i="7"/>
  <c r="BD553" i="7"/>
  <c r="BB553" i="7"/>
  <c r="BB539" i="7"/>
  <c r="BA539" i="7"/>
  <c r="BC539" i="7"/>
  <c r="BD539" i="7"/>
  <c r="AZ539" i="7"/>
  <c r="BC525" i="7"/>
  <c r="BD525" i="7"/>
  <c r="BB525" i="7"/>
  <c r="BA525" i="7"/>
  <c r="AZ525" i="7"/>
  <c r="BB510" i="7"/>
  <c r="BA510" i="7"/>
  <c r="BD510" i="7"/>
  <c r="AZ510" i="7"/>
  <c r="BC510" i="7"/>
  <c r="BD496" i="7"/>
  <c r="BB496" i="7"/>
  <c r="BA496" i="7"/>
  <c r="BC496" i="7"/>
  <c r="AZ496" i="7"/>
  <c r="BB347" i="7"/>
  <c r="AZ347" i="7"/>
  <c r="BA347" i="7"/>
  <c r="BC347" i="7"/>
  <c r="BD347" i="7"/>
  <c r="AZ2064" i="7"/>
  <c r="BC2064" i="7"/>
  <c r="BA2064" i="7"/>
  <c r="BD2064" i="7"/>
  <c r="BD1892" i="7"/>
  <c r="BB1892" i="7"/>
  <c r="BC1892" i="7"/>
  <c r="AZ1892" i="7"/>
  <c r="BA1892" i="7"/>
  <c r="BA1850" i="7"/>
  <c r="BD1850" i="7"/>
  <c r="BC1850" i="7"/>
  <c r="BB1850" i="7"/>
  <c r="AZ1850" i="7"/>
  <c r="AZ1806" i="7"/>
  <c r="BB1806" i="7"/>
  <c r="BD1806" i="7"/>
  <c r="BC1806" i="7"/>
  <c r="BA1806" i="7"/>
  <c r="BB1776" i="7"/>
  <c r="BA1776" i="7"/>
  <c r="BB1761" i="7"/>
  <c r="AZ1761" i="7"/>
  <c r="BC1761" i="7"/>
  <c r="BA1761" i="7"/>
  <c r="BD1761" i="7"/>
  <c r="BB1445" i="7"/>
  <c r="BA1445" i="7"/>
  <c r="AZ1445" i="7"/>
  <c r="BC1445" i="7"/>
  <c r="BD1445" i="7"/>
  <c r="BC1403" i="7"/>
  <c r="BB1403" i="7"/>
  <c r="BA1403" i="7"/>
  <c r="AZ1403" i="7"/>
  <c r="BD1403" i="7"/>
  <c r="AZ1375" i="7"/>
  <c r="BC1375" i="7"/>
  <c r="BD1375" i="7"/>
  <c r="BA1375" i="7"/>
  <c r="BB1375" i="7"/>
  <c r="BD1359" i="7"/>
  <c r="BB1359" i="7"/>
  <c r="BC1359" i="7"/>
  <c r="AZ1359" i="7"/>
  <c r="BA1359" i="7"/>
  <c r="BB1333" i="7"/>
  <c r="AZ1333" i="7"/>
  <c r="BC1333" i="7"/>
  <c r="BA1333" i="7"/>
  <c r="BD1333" i="7"/>
  <c r="AZ1288" i="7"/>
  <c r="BD1288" i="7"/>
  <c r="BA1288" i="7"/>
  <c r="BB1288" i="7"/>
  <c r="BC1288" i="7"/>
  <c r="AZ1272" i="7"/>
  <c r="BD1272" i="7"/>
  <c r="BA1272" i="7"/>
  <c r="BA1215" i="7"/>
  <c r="BD1215" i="7"/>
  <c r="AZ1215" i="7"/>
  <c r="BC1215" i="7"/>
  <c r="BB1215" i="7"/>
  <c r="AZ1157" i="7"/>
  <c r="BD1157" i="7"/>
  <c r="BA1157" i="7"/>
  <c r="BB1157" i="7"/>
  <c r="BD1085" i="7"/>
  <c r="BC1085" i="7"/>
  <c r="BB1085" i="7"/>
  <c r="AZ1085" i="7"/>
  <c r="BA1085" i="7"/>
  <c r="BD1069" i="7"/>
  <c r="BB1069" i="7"/>
  <c r="AZ1069" i="7"/>
  <c r="BA1069" i="7"/>
  <c r="BC1069" i="7"/>
  <c r="BB1011" i="7"/>
  <c r="BD1011" i="7"/>
  <c r="BC1011" i="7"/>
  <c r="AZ1011" i="7"/>
  <c r="BA1011" i="7"/>
  <c r="BB979" i="7"/>
  <c r="BA979" i="7"/>
  <c r="BD979" i="7"/>
  <c r="AZ979" i="7"/>
  <c r="BC979" i="7"/>
  <c r="BB929" i="7"/>
  <c r="AZ929" i="7"/>
  <c r="BD929" i="7"/>
  <c r="BC929" i="7"/>
  <c r="BA929" i="7"/>
  <c r="BA918" i="7"/>
  <c r="BC918" i="7"/>
  <c r="BB918" i="7"/>
  <c r="BD918" i="7"/>
  <c r="AZ918" i="7"/>
  <c r="BA884" i="7"/>
  <c r="BD884" i="7"/>
  <c r="BD805" i="7"/>
  <c r="BB805" i="7"/>
  <c r="BC805" i="7"/>
  <c r="BA805" i="7"/>
  <c r="AZ805" i="7"/>
  <c r="BA659" i="7"/>
  <c r="BB659" i="7"/>
  <c r="BC659" i="7"/>
  <c r="BD659" i="7"/>
  <c r="AZ659" i="7"/>
  <c r="BC629" i="7"/>
  <c r="BA629" i="7"/>
  <c r="AZ629" i="7"/>
  <c r="BD629" i="7"/>
  <c r="BB629" i="7"/>
  <c r="BA585" i="7"/>
  <c r="BD585" i="7"/>
  <c r="BB585" i="7"/>
  <c r="AZ585" i="7"/>
  <c r="BC585" i="7"/>
  <c r="BD572" i="7"/>
  <c r="BA572" i="7"/>
  <c r="AZ572" i="7"/>
  <c r="BC572" i="7"/>
  <c r="BB572" i="7"/>
  <c r="BB557" i="7"/>
  <c r="AZ557" i="7"/>
  <c r="BA557" i="7"/>
  <c r="BC557" i="7"/>
  <c r="BD557" i="7"/>
  <c r="BB455" i="7"/>
  <c r="AZ455" i="7"/>
  <c r="BA455" i="7"/>
  <c r="BC455" i="7"/>
  <c r="BD455" i="7"/>
  <c r="BB2101" i="7"/>
  <c r="AZ2101" i="7"/>
  <c r="BA2101" i="7"/>
  <c r="BC2101" i="7"/>
  <c r="BD2101" i="7"/>
  <c r="AZ2072" i="7"/>
  <c r="BB2072" i="7"/>
  <c r="BC2072" i="7"/>
  <c r="BD2072" i="7"/>
  <c r="BA2072" i="7"/>
  <c r="BC2060" i="7"/>
  <c r="AZ2060" i="7"/>
  <c r="BA2060" i="7"/>
  <c r="BB2045" i="7"/>
  <c r="AZ2045" i="7"/>
  <c r="BA2045" i="7"/>
  <c r="BD2045" i="7"/>
  <c r="BC2045" i="7"/>
  <c r="BA2000" i="7"/>
  <c r="BB2000" i="7"/>
  <c r="BD2000" i="7"/>
  <c r="BC2000" i="7"/>
  <c r="AZ2000" i="7"/>
  <c r="BD1971" i="7"/>
  <c r="BA1971" i="7"/>
  <c r="BB1971" i="7"/>
  <c r="AZ1971" i="7"/>
  <c r="BC1971" i="7"/>
  <c r="BB1917" i="7"/>
  <c r="BA1917" i="7"/>
  <c r="BD1917" i="7"/>
  <c r="BC1917" i="7"/>
  <c r="AZ1917" i="7"/>
  <c r="AZ1886" i="7"/>
  <c r="BA1886" i="7"/>
  <c r="BB1872" i="7"/>
  <c r="BA1872" i="7"/>
  <c r="BD1872" i="7"/>
  <c r="BC1872" i="7"/>
  <c r="AZ1872" i="7"/>
  <c r="BD1816" i="7"/>
  <c r="BA1816" i="7"/>
  <c r="BC1816" i="7"/>
  <c r="BB1816" i="7"/>
  <c r="AZ1816" i="7"/>
  <c r="BC1801" i="7"/>
  <c r="BB1801" i="7"/>
  <c r="BD1801" i="7"/>
  <c r="AZ1801" i="7"/>
  <c r="BA1801" i="7"/>
  <c r="BB1597" i="7"/>
  <c r="BC1597" i="7"/>
  <c r="BD1597" i="7"/>
  <c r="BA1597" i="7"/>
  <c r="AZ1597" i="7"/>
  <c r="BB1427" i="7"/>
  <c r="BD1427" i="7"/>
  <c r="BC1427" i="7"/>
  <c r="BA1427" i="7"/>
  <c r="AZ1427" i="7"/>
  <c r="BB1383" i="7"/>
  <c r="AZ1383" i="7"/>
  <c r="BA1383" i="7"/>
  <c r="BD1383" i="7"/>
  <c r="BC1383" i="7"/>
  <c r="AZ1370" i="7"/>
  <c r="BD1370" i="7"/>
  <c r="BB1370" i="7"/>
  <c r="BC1370" i="7"/>
  <c r="BA1370" i="7"/>
  <c r="BB1355" i="7"/>
  <c r="BC1355" i="7"/>
  <c r="BA1355" i="7"/>
  <c r="BD1355" i="7"/>
  <c r="AZ1355" i="7"/>
  <c r="AZ1326" i="7"/>
  <c r="BB1326" i="7"/>
  <c r="BC1326" i="7"/>
  <c r="BA1326" i="7"/>
  <c r="BD1326" i="7"/>
  <c r="BD1253" i="7"/>
  <c r="BA1253" i="7"/>
  <c r="BC1253" i="7"/>
  <c r="AZ1253" i="7"/>
  <c r="BB1253" i="7"/>
  <c r="BB1210" i="7"/>
  <c r="BD1210" i="7"/>
  <c r="AZ1210" i="7"/>
  <c r="BC1210" i="7"/>
  <c r="BA1210" i="7"/>
  <c r="BA1196" i="7"/>
  <c r="BC1196" i="7"/>
  <c r="BB1196" i="7"/>
  <c r="AZ1196" i="7"/>
  <c r="BD1196" i="7"/>
  <c r="BA1152" i="7"/>
  <c r="BC1152" i="7"/>
  <c r="BD1152" i="7"/>
  <c r="AZ1152" i="7"/>
  <c r="BB1152" i="7"/>
  <c r="BA1137" i="7"/>
  <c r="BB1137" i="7"/>
  <c r="AZ1137" i="7"/>
  <c r="BD1137" i="7"/>
  <c r="BC1137" i="7"/>
  <c r="BD1093" i="7"/>
  <c r="AZ1093" i="7"/>
  <c r="BC1093" i="7"/>
  <c r="BB1093" i="7"/>
  <c r="BA1093" i="7"/>
  <c r="BB1007" i="7"/>
  <c r="BC1007" i="7"/>
  <c r="BA1007" i="7"/>
  <c r="AZ1007" i="7"/>
  <c r="BD1007" i="7"/>
  <c r="BC981" i="7"/>
  <c r="BB981" i="7"/>
  <c r="AZ981" i="7"/>
  <c r="BA981" i="7"/>
  <c r="BD981" i="7"/>
  <c r="BC936" i="7"/>
  <c r="BD936" i="7"/>
  <c r="BB936" i="7"/>
  <c r="AZ936" i="7"/>
  <c r="BA936" i="7"/>
  <c r="AZ881" i="7"/>
  <c r="BB881" i="7"/>
  <c r="BC881" i="7"/>
  <c r="BD881" i="7"/>
  <c r="BA881" i="7"/>
  <c r="BC865" i="7"/>
  <c r="AZ865" i="7"/>
  <c r="BD865" i="7"/>
  <c r="BB865" i="7"/>
  <c r="BA865" i="7"/>
  <c r="BC753" i="7"/>
  <c r="BA753" i="7"/>
  <c r="BB753" i="7"/>
  <c r="BD753" i="7"/>
  <c r="AZ753" i="7"/>
  <c r="BC723" i="7"/>
  <c r="BB723" i="7"/>
  <c r="BD695" i="7"/>
  <c r="BA695" i="7"/>
  <c r="BC695" i="7"/>
  <c r="BB695" i="7"/>
  <c r="AZ695" i="7"/>
  <c r="AZ665" i="7"/>
  <c r="BD665" i="7"/>
  <c r="BC665" i="7"/>
  <c r="BA665" i="7"/>
  <c r="BB665" i="7"/>
  <c r="BB634" i="7"/>
  <c r="BA634" i="7"/>
  <c r="BC634" i="7"/>
  <c r="AZ634" i="7"/>
  <c r="BD634" i="7"/>
  <c r="BB623" i="7"/>
  <c r="AZ623" i="7"/>
  <c r="BA623" i="7"/>
  <c r="BD623" i="7"/>
  <c r="BC623" i="7"/>
  <c r="BB594" i="7"/>
  <c r="BC594" i="7"/>
  <c r="BD594" i="7"/>
  <c r="AZ594" i="7"/>
  <c r="BA594" i="7"/>
  <c r="BA582" i="7"/>
  <c r="BC582" i="7"/>
  <c r="AZ582" i="7"/>
  <c r="BB582" i="7"/>
  <c r="BD582" i="7"/>
  <c r="BD1948" i="7"/>
  <c r="BB1948" i="7"/>
  <c r="AZ1948" i="7"/>
  <c r="BA1948" i="7"/>
  <c r="BC1948" i="7"/>
  <c r="BA1474" i="7"/>
  <c r="BC1474" i="7"/>
  <c r="AZ1474" i="7"/>
  <c r="BB1474" i="7"/>
  <c r="BD1474" i="7"/>
  <c r="BB1365" i="7"/>
  <c r="AZ1365" i="7"/>
  <c r="BA1365" i="7"/>
  <c r="BC1365" i="7"/>
  <c r="BD1365" i="7"/>
  <c r="BB1308" i="7"/>
  <c r="BA1308" i="7"/>
  <c r="BD1308" i="7"/>
  <c r="AZ1308" i="7"/>
  <c r="BC1308" i="7"/>
  <c r="AZ1247" i="7"/>
  <c r="BC1247" i="7"/>
  <c r="BA1247" i="7"/>
  <c r="BB1188" i="7"/>
  <c r="BD1188" i="7"/>
  <c r="BC1188" i="7"/>
  <c r="BA1188" i="7"/>
  <c r="AZ1188" i="7"/>
  <c r="BA1145" i="7"/>
  <c r="BC1145" i="7"/>
  <c r="BB1145" i="7"/>
  <c r="BB1101" i="7"/>
  <c r="AZ1101" i="7"/>
  <c r="BC1101" i="7"/>
  <c r="BB1015" i="7"/>
  <c r="BD1015" i="7"/>
  <c r="AZ1015" i="7"/>
  <c r="BA1015" i="7"/>
  <c r="BC1015" i="7"/>
  <c r="BD958" i="7"/>
  <c r="BA958" i="7"/>
  <c r="AZ958" i="7"/>
  <c r="AZ669" i="7"/>
  <c r="BB669" i="7"/>
  <c r="BD669" i="7"/>
  <c r="BA669" i="7"/>
  <c r="BC669" i="7"/>
  <c r="BA616" i="7"/>
  <c r="BB616" i="7"/>
  <c r="BD616" i="7"/>
  <c r="BC616" i="7"/>
  <c r="AZ616" i="7"/>
  <c r="BD600" i="7"/>
  <c r="BB600" i="7"/>
  <c r="BA600" i="7"/>
  <c r="BC600" i="7"/>
  <c r="AZ600" i="7"/>
  <c r="AZ584" i="7"/>
  <c r="BA584" i="7"/>
  <c r="BB584" i="7"/>
  <c r="BD584" i="7"/>
  <c r="BC584" i="7"/>
  <c r="BA558" i="7"/>
  <c r="BC558" i="7"/>
  <c r="BD558" i="7"/>
  <c r="BB558" i="7"/>
  <c r="AZ558" i="7"/>
  <c r="BB528" i="7"/>
  <c r="BC528" i="7"/>
  <c r="BA528" i="7"/>
  <c r="BD528" i="7"/>
  <c r="AZ528" i="7"/>
  <c r="BC512" i="7"/>
  <c r="BA512" i="7"/>
  <c r="BB512" i="7"/>
  <c r="BD512" i="7"/>
  <c r="AZ512" i="7"/>
  <c r="BD501" i="7"/>
  <c r="BB501" i="7"/>
  <c r="AZ501" i="7"/>
  <c r="BA501" i="7"/>
  <c r="BC501" i="7"/>
  <c r="BB470" i="7"/>
  <c r="BD470" i="7"/>
  <c r="BC470" i="7"/>
  <c r="BA470" i="7"/>
  <c r="AZ470" i="7"/>
  <c r="BC2077" i="7"/>
  <c r="BB2077" i="7"/>
  <c r="AZ2077" i="7"/>
  <c r="BA2077" i="7"/>
  <c r="AZ1944" i="7"/>
  <c r="BC1944" i="7"/>
  <c r="BB1944" i="7"/>
  <c r="BD1944" i="7"/>
  <c r="BA1944" i="7"/>
  <c r="BC1915" i="7"/>
  <c r="BA1915" i="7"/>
  <c r="BA1858" i="7"/>
  <c r="BB1858" i="7"/>
  <c r="BD1858" i="7"/>
  <c r="BC1858" i="7"/>
  <c r="AZ1858" i="7"/>
  <c r="BC1786" i="7"/>
  <c r="AZ1786" i="7"/>
  <c r="BD1786" i="7"/>
  <c r="BA1786" i="7"/>
  <c r="BB1786" i="7"/>
  <c r="BA1716" i="7"/>
  <c r="AZ1716" i="7"/>
  <c r="BC1716" i="7"/>
  <c r="BD1716" i="7"/>
  <c r="BB1716" i="7"/>
  <c r="BD1674" i="7"/>
  <c r="BB1674" i="7"/>
  <c r="BC1674" i="7"/>
  <c r="AZ1674" i="7"/>
  <c r="BA1674" i="7"/>
  <c r="BD1531" i="7"/>
  <c r="AZ1531" i="7"/>
  <c r="BB1531" i="7"/>
  <c r="BA1531" i="7"/>
  <c r="BC1531" i="7"/>
  <c r="AZ1517" i="7"/>
  <c r="BC1517" i="7"/>
  <c r="BB1517" i="7"/>
  <c r="BA1517" i="7"/>
  <c r="BD1517" i="7"/>
  <c r="BC1457" i="7"/>
  <c r="BD1457" i="7"/>
  <c r="BB1457" i="7"/>
  <c r="AZ1457" i="7"/>
  <c r="BA1457" i="7"/>
  <c r="BC1400" i="7"/>
  <c r="BA1400" i="7"/>
  <c r="BB1400" i="7"/>
  <c r="AZ1400" i="7"/>
  <c r="BD1400" i="7"/>
  <c r="AZ1256" i="7"/>
  <c r="BD1256" i="7"/>
  <c r="BA1256" i="7"/>
  <c r="BC1256" i="7"/>
  <c r="BB1256" i="7"/>
  <c r="BA1241" i="7"/>
  <c r="BB1241" i="7"/>
  <c r="BC1241" i="7"/>
  <c r="AZ1241" i="7"/>
  <c r="BD1241" i="7"/>
  <c r="BD1227" i="7"/>
  <c r="BB1227" i="7"/>
  <c r="BC1009" i="7"/>
  <c r="BB1009" i="7"/>
  <c r="BA1009" i="7"/>
  <c r="BD1009" i="7"/>
  <c r="AZ1009" i="7"/>
  <c r="BC955" i="7"/>
  <c r="BB955" i="7"/>
  <c r="BA955" i="7"/>
  <c r="AZ955" i="7"/>
  <c r="BD955" i="7"/>
  <c r="BA900" i="7"/>
  <c r="BB900" i="7"/>
  <c r="BD900" i="7"/>
  <c r="BC900" i="7"/>
  <c r="AZ900" i="7"/>
  <c r="BA846" i="7"/>
  <c r="BB846" i="7"/>
  <c r="AZ846" i="7"/>
  <c r="BD846" i="7"/>
  <c r="BC846" i="7"/>
  <c r="BC819" i="7"/>
  <c r="BA819" i="7"/>
  <c r="BD819" i="7"/>
  <c r="AZ819" i="7"/>
  <c r="BB819" i="7"/>
  <c r="BD789" i="7"/>
  <c r="BA789" i="7"/>
  <c r="BC789" i="7"/>
  <c r="BB789" i="7"/>
  <c r="AZ789" i="7"/>
  <c r="BB774" i="7"/>
  <c r="BD774" i="7"/>
  <c r="AZ774" i="7"/>
  <c r="BC774" i="7"/>
  <c r="BA774" i="7"/>
  <c r="AZ720" i="7"/>
  <c r="BC720" i="7"/>
  <c r="BD720" i="7"/>
  <c r="BB720" i="7"/>
  <c r="BA720" i="7"/>
  <c r="AZ664" i="7"/>
  <c r="BC664" i="7"/>
  <c r="BB664" i="7"/>
  <c r="BD664" i="7"/>
  <c r="BA664" i="7"/>
  <c r="AZ641" i="7"/>
  <c r="BB641" i="7"/>
  <c r="BC641" i="7"/>
  <c r="BA641" i="7"/>
  <c r="BD641" i="7"/>
  <c r="AZ614" i="7"/>
  <c r="BA614" i="7"/>
  <c r="BB614" i="7"/>
  <c r="BC614" i="7"/>
  <c r="BD614" i="7"/>
  <c r="BA589" i="7"/>
  <c r="AZ589" i="7"/>
  <c r="BC589" i="7"/>
  <c r="BB589" i="7"/>
  <c r="BD589" i="7"/>
  <c r="BB560" i="7"/>
  <c r="BA560" i="7"/>
  <c r="BD560" i="7"/>
  <c r="BC560" i="7"/>
  <c r="AZ560" i="7"/>
  <c r="BA487" i="7"/>
  <c r="BB487" i="7"/>
  <c r="BD487" i="7"/>
  <c r="BC487" i="7"/>
  <c r="AZ487" i="7"/>
  <c r="AZ472" i="7"/>
  <c r="BD472" i="7"/>
  <c r="BB472" i="7"/>
  <c r="BA472" i="7"/>
  <c r="BC472" i="7"/>
  <c r="BA1986" i="7"/>
  <c r="BD1986" i="7"/>
  <c r="AZ1986" i="7"/>
  <c r="BB1986" i="7"/>
  <c r="BC1986" i="7"/>
  <c r="BC1819" i="7"/>
  <c r="BB1819" i="7"/>
  <c r="AZ1819" i="7"/>
  <c r="BD1819" i="7"/>
  <c r="BA1819" i="7"/>
  <c r="BA985" i="7"/>
  <c r="AZ985" i="7"/>
  <c r="BB985" i="7"/>
  <c r="BC985" i="7"/>
  <c r="BD985" i="7"/>
  <c r="BC828" i="7"/>
  <c r="AZ828" i="7"/>
  <c r="BD828" i="7"/>
  <c r="AZ770" i="7"/>
  <c r="BA770" i="7"/>
  <c r="BD770" i="7"/>
  <c r="BC770" i="7"/>
  <c r="BB770" i="7"/>
  <c r="AZ639" i="7"/>
  <c r="BA639" i="7"/>
  <c r="BC639" i="7"/>
  <c r="BB639" i="7"/>
  <c r="BD639" i="7"/>
  <c r="BD625" i="7"/>
  <c r="AZ625" i="7"/>
  <c r="BC625" i="7"/>
  <c r="BA625" i="7"/>
  <c r="BB625" i="7"/>
  <c r="BD613" i="7"/>
  <c r="AZ613" i="7"/>
  <c r="BB613" i="7"/>
  <c r="BA613" i="7"/>
  <c r="BC613" i="7"/>
  <c r="AZ598" i="7"/>
  <c r="BA598" i="7"/>
  <c r="BC598" i="7"/>
  <c r="BD598" i="7"/>
  <c r="BB598" i="7"/>
  <c r="BD571" i="7"/>
  <c r="BA571" i="7"/>
  <c r="AZ571" i="7"/>
  <c r="BB571" i="7"/>
  <c r="BC571" i="7"/>
  <c r="AZ461" i="7"/>
  <c r="BA461" i="7"/>
  <c r="BC461" i="7"/>
  <c r="BB461" i="7"/>
  <c r="BD461" i="7"/>
  <c r="BD2056" i="7"/>
  <c r="BB2056" i="7"/>
  <c r="AZ2056" i="7"/>
  <c r="BA2056" i="7"/>
  <c r="BC2056" i="7"/>
  <c r="BD1934" i="7"/>
  <c r="AZ1934" i="7"/>
  <c r="BB1934" i="7"/>
  <c r="BC1934" i="7"/>
  <c r="BA1934" i="7"/>
  <c r="BC1905" i="7"/>
  <c r="BD1905" i="7"/>
  <c r="BB1905" i="7"/>
  <c r="BA1905" i="7"/>
  <c r="AZ1905" i="7"/>
  <c r="BB1890" i="7"/>
  <c r="BD1890" i="7"/>
  <c r="BA1890" i="7"/>
  <c r="BC1890" i="7"/>
  <c r="AZ1890" i="7"/>
  <c r="AZ1874" i="7"/>
  <c r="BD1874" i="7"/>
  <c r="BA1874" i="7"/>
  <c r="BB1874" i="7"/>
  <c r="BC1874" i="7"/>
  <c r="BB1847" i="7"/>
  <c r="AZ1847" i="7"/>
  <c r="BC1847" i="7"/>
  <c r="BD1847" i="7"/>
  <c r="BA1847" i="7"/>
  <c r="BD1820" i="7"/>
  <c r="BB1820" i="7"/>
  <c r="BC1820" i="7"/>
  <c r="BA1820" i="7"/>
  <c r="AZ1820" i="7"/>
  <c r="BB1778" i="7"/>
  <c r="BD1778" i="7"/>
  <c r="BA1778" i="7"/>
  <c r="AZ1778" i="7"/>
  <c r="BC1778" i="7"/>
  <c r="BC1748" i="7"/>
  <c r="AZ1748" i="7"/>
  <c r="BA1748" i="7"/>
  <c r="BB1748" i="7"/>
  <c r="BD1748" i="7"/>
  <c r="BD1735" i="7"/>
  <c r="BC1735" i="7"/>
  <c r="BA1735" i="7"/>
  <c r="BB1735" i="7"/>
  <c r="AZ1735" i="7"/>
  <c r="BB1721" i="7"/>
  <c r="BD1721" i="7"/>
  <c r="BA1721" i="7"/>
  <c r="BC1721" i="7"/>
  <c r="AZ1721" i="7"/>
  <c r="BA1663" i="7"/>
  <c r="BB1663" i="7"/>
  <c r="AZ1663" i="7"/>
  <c r="BD1663" i="7"/>
  <c r="BC1663" i="7"/>
  <c r="BA1649" i="7"/>
  <c r="BC1649" i="7"/>
  <c r="BB1649" i="7"/>
  <c r="BD1649" i="7"/>
  <c r="AZ1649" i="7"/>
  <c r="BB1603" i="7"/>
  <c r="AZ1603" i="7"/>
  <c r="BA1603" i="7"/>
  <c r="BC1603" i="7"/>
  <c r="BD1603" i="7"/>
  <c r="AZ1435" i="7"/>
  <c r="BC1435" i="7"/>
  <c r="BD1435" i="7"/>
  <c r="BB1420" i="7"/>
  <c r="BC1420" i="7"/>
  <c r="BD1420" i="7"/>
  <c r="AZ1420" i="7"/>
  <c r="BA1420" i="7"/>
  <c r="BA1350" i="7"/>
  <c r="BC1350" i="7"/>
  <c r="BD1350" i="7"/>
  <c r="BA1290" i="7"/>
  <c r="AZ1290" i="7"/>
  <c r="BC1290" i="7"/>
  <c r="BD1290" i="7"/>
  <c r="BB1290" i="7"/>
  <c r="BA1250" i="7"/>
  <c r="BD1250" i="7"/>
  <c r="BB1250" i="7"/>
  <c r="AZ1250" i="7"/>
  <c r="BC1250" i="7"/>
  <c r="AZ1236" i="7"/>
  <c r="BC1236" i="7"/>
  <c r="BB1236" i="7"/>
  <c r="BA1236" i="7"/>
  <c r="BD1236" i="7"/>
  <c r="BC1221" i="7"/>
  <c r="BD1221" i="7"/>
  <c r="AZ1221" i="7"/>
  <c r="BB1221" i="7"/>
  <c r="BA1221" i="7"/>
  <c r="BA1192" i="7"/>
  <c r="BC1192" i="7"/>
  <c r="AZ1192" i="7"/>
  <c r="BD1192" i="7"/>
  <c r="BB1192" i="7"/>
  <c r="BD1148" i="7"/>
  <c r="BA1148" i="7"/>
  <c r="BC1148" i="7"/>
  <c r="BD1134" i="7"/>
  <c r="AZ1134" i="7"/>
  <c r="BC1134" i="7"/>
  <c r="BA1134" i="7"/>
  <c r="BB1134" i="7"/>
  <c r="BD1119" i="7"/>
  <c r="AZ1119" i="7"/>
  <c r="BC1119" i="7"/>
  <c r="BB1119" i="7"/>
  <c r="BA1119" i="7"/>
  <c r="BD1091" i="7"/>
  <c r="BA1091" i="7"/>
  <c r="AZ1091" i="7"/>
  <c r="BB1091" i="7"/>
  <c r="BC1091" i="7"/>
  <c r="AZ932" i="7"/>
  <c r="BA932" i="7"/>
  <c r="BC932" i="7"/>
  <c r="BB932" i="7"/>
  <c r="BD932" i="7"/>
  <c r="AZ842" i="7"/>
  <c r="BD842" i="7"/>
  <c r="BA842" i="7"/>
  <c r="BB842" i="7"/>
  <c r="BC842" i="7"/>
  <c r="BD797" i="7"/>
  <c r="BB797" i="7"/>
  <c r="BC754" i="7"/>
  <c r="BD754" i="7"/>
  <c r="BA754" i="7"/>
  <c r="BB754" i="7"/>
  <c r="AZ754" i="7"/>
  <c r="BC652" i="7"/>
  <c r="BD652" i="7"/>
  <c r="AZ652" i="7"/>
  <c r="BB652" i="7"/>
  <c r="BA652" i="7"/>
  <c r="BC596" i="7"/>
  <c r="BA596" i="7"/>
  <c r="BD596" i="7"/>
  <c r="BB596" i="7"/>
  <c r="AZ596" i="7"/>
  <c r="BD556" i="7"/>
  <c r="BB556" i="7"/>
  <c r="BA556" i="7"/>
  <c r="AZ556" i="7"/>
  <c r="BC556" i="7"/>
  <c r="BB38" i="7"/>
  <c r="BB2073" i="7"/>
  <c r="BC1035" i="7"/>
  <c r="AZ982" i="7"/>
  <c r="BD731" i="7"/>
  <c r="AZ1863" i="7"/>
  <c r="AZ722" i="7"/>
  <c r="BC722" i="7"/>
  <c r="BA722" i="7"/>
  <c r="BB326" i="7"/>
  <c r="AZ326" i="7"/>
  <c r="BC326" i="7"/>
  <c r="BD326" i="7"/>
  <c r="BA326" i="7"/>
  <c r="BA84" i="7"/>
  <c r="BD84" i="7"/>
  <c r="BC83" i="7"/>
  <c r="AZ83" i="7"/>
  <c r="BD83" i="7"/>
  <c r="BB83" i="7"/>
  <c r="BA83" i="7"/>
  <c r="BC82" i="7"/>
  <c r="BB82" i="7"/>
  <c r="BD82" i="7"/>
  <c r="AZ82" i="7"/>
  <c r="BA82" i="7"/>
  <c r="BD81" i="7"/>
  <c r="BB81" i="7"/>
  <c r="AZ81" i="7"/>
  <c r="BC81" i="7"/>
  <c r="BA81" i="7"/>
  <c r="BA80" i="7"/>
  <c r="BC80" i="7"/>
  <c r="AZ80" i="7"/>
  <c r="BB80" i="7"/>
  <c r="BD80" i="7"/>
  <c r="BA1968" i="7"/>
  <c r="AZ1968" i="7"/>
  <c r="BB1968" i="7"/>
  <c r="BD1911" i="7"/>
  <c r="BB1911" i="7"/>
  <c r="BA1911" i="7"/>
  <c r="BC1911" i="7"/>
  <c r="AZ1911" i="7"/>
  <c r="BA1551" i="7"/>
  <c r="BC1551" i="7"/>
  <c r="BB1551" i="7"/>
  <c r="BD1551" i="7"/>
  <c r="AZ1551" i="7"/>
  <c r="BD1478" i="7"/>
  <c r="BB1478" i="7"/>
  <c r="BC1478" i="7"/>
  <c r="BA1478" i="7"/>
  <c r="AZ1478" i="7"/>
  <c r="AZ1378" i="7"/>
  <c r="BD1378" i="7"/>
  <c r="BB1378" i="7"/>
  <c r="BA1378" i="7"/>
  <c r="BC1378" i="7"/>
  <c r="BD1307" i="7"/>
  <c r="BB1307" i="7"/>
  <c r="BC1307" i="7"/>
  <c r="BA1307" i="7"/>
  <c r="AZ1307" i="7"/>
  <c r="BA1234" i="7"/>
  <c r="AZ1234" i="7"/>
  <c r="BC1219" i="7"/>
  <c r="BB1219" i="7"/>
  <c r="BA1219" i="7"/>
  <c r="AZ1219" i="7"/>
  <c r="BD1219" i="7"/>
  <c r="BC1016" i="7"/>
  <c r="BB1016" i="7"/>
  <c r="BA1016" i="7"/>
  <c r="BD1016" i="7"/>
  <c r="AZ1016" i="7"/>
  <c r="AZ962" i="7"/>
  <c r="BA962" i="7"/>
  <c r="BC962" i="7"/>
  <c r="BD962" i="7"/>
  <c r="BB962" i="7"/>
  <c r="AZ947" i="7"/>
  <c r="BB947" i="7"/>
  <c r="BD947" i="7"/>
  <c r="BA947" i="7"/>
  <c r="BC947" i="7"/>
  <c r="BC905" i="7"/>
  <c r="BD905" i="7"/>
  <c r="BB905" i="7"/>
  <c r="AZ905" i="7"/>
  <c r="BA905" i="7"/>
  <c r="BB662" i="7"/>
  <c r="AZ662" i="7"/>
  <c r="BC662" i="7"/>
  <c r="BD662" i="7"/>
  <c r="BA662" i="7"/>
  <c r="BC631" i="7"/>
  <c r="BA631" i="7"/>
  <c r="BB631" i="7"/>
  <c r="AZ631" i="7"/>
  <c r="BD631" i="7"/>
  <c r="AZ620" i="7"/>
  <c r="BA620" i="7"/>
  <c r="BB620" i="7"/>
  <c r="BC620" i="7"/>
  <c r="BD620" i="7"/>
  <c r="BB549" i="7"/>
  <c r="BA549" i="7"/>
  <c r="BD320" i="7"/>
  <c r="BC320" i="7"/>
  <c r="AZ320" i="7"/>
  <c r="BB320" i="7"/>
  <c r="BA320" i="7"/>
  <c r="BC1715" i="7"/>
  <c r="BA1715" i="7"/>
  <c r="BB1715" i="7"/>
  <c r="BD1715" i="7"/>
  <c r="AZ1715" i="7"/>
  <c r="BD1285" i="7"/>
  <c r="BB1285" i="7"/>
  <c r="AZ1285" i="7"/>
  <c r="BA1285" i="7"/>
  <c r="BC1285" i="7"/>
  <c r="BC1126" i="7"/>
  <c r="BB1126" i="7"/>
  <c r="BA1126" i="7"/>
  <c r="AZ1126" i="7"/>
  <c r="BD1126" i="7"/>
  <c r="BB1532" i="7"/>
  <c r="BA1532" i="7"/>
  <c r="BD1532" i="7"/>
  <c r="AZ1532" i="7"/>
  <c r="BC1532" i="7"/>
  <c r="BD327" i="7"/>
  <c r="BC327" i="7"/>
  <c r="AZ327" i="7"/>
  <c r="BA327" i="7"/>
  <c r="BB327" i="7"/>
  <c r="BD547" i="7"/>
  <c r="BA547" i="7"/>
  <c r="AZ547" i="7"/>
  <c r="BB547" i="7"/>
  <c r="BC547" i="7"/>
  <c r="BC1494" i="7"/>
  <c r="AZ1494" i="7"/>
  <c r="BD1494" i="7"/>
  <c r="BB1494" i="7"/>
  <c r="BA1494" i="7"/>
  <c r="BD520" i="7"/>
  <c r="BA520" i="7"/>
  <c r="AZ520" i="7"/>
  <c r="BC520" i="7"/>
  <c r="BB520" i="7"/>
  <c r="BC736" i="7"/>
  <c r="BD736" i="7"/>
  <c r="BA736" i="7"/>
  <c r="BC884" i="7"/>
  <c r="BB884" i="7"/>
  <c r="AZ884" i="7"/>
  <c r="BC542" i="7"/>
  <c r="BD542" i="7"/>
  <c r="AZ542" i="7"/>
  <c r="BB542" i="7"/>
  <c r="BA542" i="7"/>
  <c r="BC321" i="7"/>
  <c r="BD321" i="7"/>
  <c r="AZ321" i="7"/>
  <c r="BB321" i="7"/>
  <c r="BC1643" i="7"/>
  <c r="BA1643" i="7"/>
  <c r="BD1643" i="7"/>
  <c r="AZ1643" i="7"/>
  <c r="BB1643" i="7"/>
  <c r="AZ1585" i="7"/>
  <c r="BA1585" i="7"/>
  <c r="BB1585" i="7"/>
  <c r="BC1585" i="7"/>
  <c r="BD1585" i="7"/>
  <c r="BC911" i="7"/>
  <c r="BB911" i="7"/>
  <c r="BA911" i="7"/>
  <c r="BD911" i="7"/>
  <c r="AZ911" i="7"/>
  <c r="BD538" i="7"/>
  <c r="BC538" i="7"/>
  <c r="BA538" i="7"/>
  <c r="AZ538" i="7"/>
  <c r="BB538" i="7"/>
  <c r="BB544" i="7"/>
  <c r="BA544" i="7"/>
  <c r="BD544" i="7"/>
  <c r="BC544" i="7"/>
  <c r="AZ544" i="7"/>
  <c r="BC843" i="7"/>
  <c r="BD843" i="7"/>
  <c r="BA843" i="7"/>
  <c r="BB843" i="7"/>
  <c r="AZ843" i="7"/>
  <c r="BC545" i="7"/>
  <c r="AZ545" i="7"/>
  <c r="BB545" i="7"/>
  <c r="BD545" i="7"/>
  <c r="BA545" i="7"/>
  <c r="BA518" i="7"/>
  <c r="AZ518" i="7"/>
  <c r="BD518" i="7"/>
  <c r="BC518" i="7"/>
  <c r="BB518" i="7"/>
  <c r="AZ324" i="7"/>
  <c r="BA324" i="7"/>
  <c r="BB324" i="7"/>
  <c r="BC324" i="7"/>
  <c r="BD324" i="7"/>
  <c r="AZ1334" i="7"/>
  <c r="BD1334" i="7"/>
  <c r="AZ1164" i="7"/>
  <c r="BB1164" i="7"/>
  <c r="BA541" i="7"/>
  <c r="BB541" i="7"/>
  <c r="BD541" i="7"/>
  <c r="AZ541" i="7"/>
  <c r="BC541" i="7"/>
  <c r="BB516" i="7"/>
  <c r="AZ516" i="7"/>
  <c r="BC516" i="7"/>
  <c r="BA516" i="7"/>
  <c r="BD516" i="7"/>
  <c r="BD325" i="7"/>
  <c r="BC325" i="7"/>
  <c r="BA325" i="7"/>
  <c r="AZ325" i="7"/>
  <c r="BB325" i="7"/>
  <c r="BD579" i="7"/>
  <c r="BC1611" i="7"/>
  <c r="BD1611" i="7"/>
  <c r="BD51" i="7"/>
  <c r="BB51" i="7"/>
  <c r="AZ51" i="7"/>
  <c r="BA51" i="7"/>
  <c r="BC51" i="7"/>
  <c r="AZ2087" i="7"/>
  <c r="BC2087" i="7"/>
  <c r="AZ2016" i="7"/>
  <c r="BA2016" i="7"/>
  <c r="BB2016" i="7"/>
  <c r="BC2016" i="7"/>
  <c r="BD2016" i="7"/>
  <c r="BB1916" i="7"/>
  <c r="BC1916" i="7"/>
  <c r="AZ1916" i="7"/>
  <c r="BA1916" i="7"/>
  <c r="BD1916" i="7"/>
  <c r="BC1887" i="7"/>
  <c r="AZ1887" i="7"/>
  <c r="BB1887" i="7"/>
  <c r="BD1887" i="7"/>
  <c r="BA1887" i="7"/>
  <c r="BC1871" i="7"/>
  <c r="BA1871" i="7"/>
  <c r="AZ1871" i="7"/>
  <c r="BB1871" i="7"/>
  <c r="BD1871" i="7"/>
  <c r="BB1815" i="7"/>
  <c r="AZ1815" i="7"/>
  <c r="BD1815" i="7"/>
  <c r="BC1815" i="7"/>
  <c r="BA1815" i="7"/>
  <c r="BD1758" i="7"/>
  <c r="BB1758" i="7"/>
  <c r="BA1758" i="7"/>
  <c r="AZ1758" i="7"/>
  <c r="BC1758" i="7"/>
  <c r="BC1734" i="7"/>
  <c r="BD1734" i="7"/>
  <c r="BA1734" i="7"/>
  <c r="AZ1734" i="7"/>
  <c r="BB1734" i="7"/>
  <c r="BB1612" i="7"/>
  <c r="BC1612" i="7"/>
  <c r="AZ1612" i="7"/>
  <c r="BD1612" i="7"/>
  <c r="BA1612" i="7"/>
  <c r="BA1514" i="7"/>
  <c r="BC1514" i="7"/>
  <c r="AZ1514" i="7"/>
  <c r="BB1514" i="7"/>
  <c r="BD1441" i="7"/>
  <c r="BB1441" i="7"/>
  <c r="BA1441" i="7"/>
  <c r="BC1441" i="7"/>
  <c r="AZ1441" i="7"/>
  <c r="BA1398" i="7"/>
  <c r="BD1398" i="7"/>
  <c r="BC1398" i="7"/>
  <c r="AZ1398" i="7"/>
  <c r="BB1398" i="7"/>
  <c r="BA1382" i="7"/>
  <c r="BC1382" i="7"/>
  <c r="BD1382" i="7"/>
  <c r="AZ1382" i="7"/>
  <c r="BB1382" i="7"/>
  <c r="BC1299" i="7"/>
  <c r="BD1299" i="7"/>
  <c r="BB1299" i="7"/>
  <c r="AZ1299" i="7"/>
  <c r="BA1299" i="7"/>
  <c r="BD1268" i="7"/>
  <c r="BA1268" i="7"/>
  <c r="BC1268" i="7"/>
  <c r="BB1268" i="7"/>
  <c r="AZ1268" i="7"/>
  <c r="AZ1209" i="7"/>
  <c r="BB1209" i="7"/>
  <c r="BD1209" i="7"/>
  <c r="BA1209" i="7"/>
  <c r="BC1209" i="7"/>
  <c r="AZ1166" i="7"/>
  <c r="BB1166" i="7"/>
  <c r="BD1166" i="7"/>
  <c r="BC1166" i="7"/>
  <c r="BA1166" i="7"/>
  <c r="BC1151" i="7"/>
  <c r="BB1151" i="7"/>
  <c r="BA1151" i="7"/>
  <c r="BD1151" i="7"/>
  <c r="AZ1151" i="7"/>
  <c r="BC1138" i="7"/>
  <c r="AZ1138" i="7"/>
  <c r="BB1138" i="7"/>
  <c r="BD1138" i="7"/>
  <c r="AZ1121" i="7"/>
  <c r="BC1121" i="7"/>
  <c r="BD1121" i="7"/>
  <c r="BA1121" i="7"/>
  <c r="BB1121" i="7"/>
  <c r="BB1078" i="7"/>
  <c r="BD1078" i="7"/>
  <c r="BC1078" i="7"/>
  <c r="AZ1078" i="7"/>
  <c r="BA1078" i="7"/>
  <c r="BC1049" i="7"/>
  <c r="AZ1049" i="7"/>
  <c r="BA1049" i="7"/>
  <c r="BD1049" i="7"/>
  <c r="BB1049" i="7"/>
  <c r="BC1006" i="7"/>
  <c r="BB1006" i="7"/>
  <c r="AZ1006" i="7"/>
  <c r="BD1006" i="7"/>
  <c r="BA1006" i="7"/>
  <c r="BD980" i="7"/>
  <c r="BB980" i="7"/>
  <c r="BA980" i="7"/>
  <c r="AZ980" i="7"/>
  <c r="BC980" i="7"/>
  <c r="BC950" i="7"/>
  <c r="AZ950" i="7"/>
  <c r="BD950" i="7"/>
  <c r="BB950" i="7"/>
  <c r="BA950" i="7"/>
  <c r="BC922" i="7"/>
  <c r="AZ922" i="7"/>
  <c r="BA922" i="7"/>
  <c r="BD922" i="7"/>
  <c r="BB922" i="7"/>
  <c r="BD824" i="7"/>
  <c r="BA824" i="7"/>
  <c r="BC824" i="7"/>
  <c r="BB824" i="7"/>
  <c r="AZ824" i="7"/>
  <c r="BB79" i="7"/>
  <c r="BD79" i="7"/>
  <c r="AZ79" i="7"/>
  <c r="BC79" i="7"/>
  <c r="BC78" i="7"/>
  <c r="AZ78" i="7"/>
  <c r="BD78" i="7"/>
  <c r="BB78" i="7"/>
  <c r="BA78" i="7"/>
  <c r="BC77" i="7"/>
  <c r="BD77" i="7"/>
  <c r="AZ77" i="7"/>
  <c r="BB77" i="7"/>
  <c r="BA77" i="7"/>
  <c r="BA76" i="7"/>
  <c r="AZ76" i="7"/>
  <c r="BB76" i="7"/>
  <c r="BD76" i="7"/>
  <c r="BC76" i="7"/>
  <c r="BA75" i="7"/>
  <c r="BB75" i="7"/>
  <c r="AZ75" i="7"/>
  <c r="BD75" i="7"/>
  <c r="BC75" i="7"/>
  <c r="BC74" i="7"/>
  <c r="BD74" i="7"/>
  <c r="AZ74" i="7"/>
  <c r="BA74" i="7"/>
  <c r="BB74" i="7"/>
  <c r="BB73" i="7"/>
  <c r="AZ73" i="7"/>
  <c r="BD73" i="7"/>
  <c r="BA73" i="7"/>
  <c r="BC73" i="7"/>
  <c r="BD72" i="7"/>
  <c r="AZ72" i="7"/>
  <c r="BA72" i="7"/>
  <c r="BC72" i="7"/>
  <c r="BB72" i="7"/>
  <c r="BD71" i="7"/>
  <c r="BA71" i="7"/>
  <c r="BC71" i="7"/>
  <c r="AZ71" i="7"/>
  <c r="BB71" i="7"/>
  <c r="BD70" i="7"/>
  <c r="BA70" i="7"/>
  <c r="BC70" i="7"/>
  <c r="AZ70" i="7"/>
  <c r="BB70" i="7"/>
  <c r="BB69" i="7"/>
  <c r="AZ69" i="7"/>
  <c r="BD69" i="7"/>
  <c r="BA69" i="7"/>
  <c r="BC69" i="7"/>
  <c r="BC68" i="7"/>
  <c r="BB68" i="7"/>
  <c r="BD68" i="7"/>
  <c r="AZ68" i="7"/>
  <c r="BA68" i="7"/>
  <c r="AZ67" i="7"/>
  <c r="BB67" i="7"/>
  <c r="BA67" i="7"/>
  <c r="BC67" i="7"/>
  <c r="BD67" i="7"/>
  <c r="BD66" i="7"/>
  <c r="AZ66" i="7"/>
  <c r="BA66" i="7"/>
  <c r="BC66" i="7"/>
  <c r="BB66" i="7"/>
  <c r="BD65" i="7"/>
  <c r="AZ65" i="7"/>
  <c r="BB65" i="7"/>
  <c r="BA65" i="7"/>
  <c r="BC65" i="7"/>
  <c r="AZ64" i="7"/>
  <c r="BB64" i="7"/>
  <c r="BC64" i="7"/>
  <c r="BA64" i="7"/>
  <c r="BD64" i="7"/>
  <c r="AZ63" i="7"/>
  <c r="BD63" i="7"/>
  <c r="BC63" i="7"/>
  <c r="BB63" i="7"/>
  <c r="BA63" i="7"/>
  <c r="AZ62" i="7"/>
  <c r="BC62" i="7"/>
  <c r="BD62" i="7"/>
  <c r="BB62" i="7"/>
  <c r="BA62" i="7"/>
  <c r="BB61" i="7"/>
  <c r="BC61" i="7"/>
  <c r="AZ61" i="7"/>
  <c r="BA61" i="7"/>
  <c r="BD61" i="7"/>
  <c r="BC60" i="7"/>
  <c r="BD60" i="7"/>
  <c r="AZ60" i="7"/>
  <c r="BB60" i="7"/>
  <c r="BA60" i="7"/>
  <c r="BC59" i="7"/>
  <c r="BB59" i="7"/>
  <c r="AZ59" i="7"/>
  <c r="BA59" i="7"/>
  <c r="BD59" i="7"/>
  <c r="AZ58" i="7"/>
  <c r="BD58" i="7"/>
  <c r="BA58" i="7"/>
  <c r="BC58" i="7"/>
  <c r="BB58" i="7"/>
  <c r="BA57" i="7"/>
  <c r="BC57" i="7"/>
  <c r="AZ57" i="7"/>
  <c r="BB57" i="7"/>
  <c r="BD57" i="7"/>
  <c r="BD56" i="7"/>
  <c r="BC56" i="7"/>
  <c r="AZ56" i="7"/>
  <c r="BB56" i="7"/>
  <c r="BA56" i="7"/>
  <c r="BA55" i="7"/>
  <c r="BB55" i="7"/>
  <c r="BD55" i="7"/>
  <c r="AZ55" i="7"/>
  <c r="BC55" i="7"/>
  <c r="AZ54" i="7"/>
  <c r="BC54" i="7"/>
  <c r="BB54" i="7"/>
  <c r="BD54" i="7"/>
  <c r="BA54" i="7"/>
  <c r="BC53" i="7"/>
  <c r="BA53" i="7"/>
  <c r="BD53" i="7"/>
  <c r="AZ53" i="7"/>
  <c r="BB53" i="7"/>
  <c r="AZ52" i="7"/>
  <c r="BC52" i="7"/>
  <c r="BA52" i="7"/>
  <c r="BD52" i="7"/>
  <c r="BB52" i="7"/>
  <c r="BD43" i="7"/>
  <c r="BA43" i="7"/>
  <c r="AZ43" i="7"/>
  <c r="BB43" i="7"/>
  <c r="BC43" i="7"/>
  <c r="AZ38" i="7"/>
  <c r="BD38" i="7"/>
  <c r="BC38" i="7"/>
  <c r="BA38" i="7"/>
  <c r="BD37" i="7"/>
  <c r="AZ37" i="7"/>
  <c r="BB37" i="7"/>
  <c r="BA37" i="7"/>
  <c r="BC37" i="7"/>
  <c r="AZ32" i="7"/>
  <c r="BA32" i="7"/>
  <c r="BB32" i="7"/>
  <c r="BC32" i="7"/>
  <c r="BD32" i="7"/>
  <c r="BA26" i="7"/>
  <c r="BD26" i="7"/>
  <c r="BC26" i="7"/>
  <c r="AZ26" i="7"/>
  <c r="BB26" i="7"/>
  <c r="BD19" i="7"/>
  <c r="BB19" i="7"/>
  <c r="BC19" i="7"/>
  <c r="BA19" i="7"/>
  <c r="AZ19" i="7"/>
  <c r="BB16" i="7"/>
  <c r="AZ16" i="7"/>
  <c r="BC16" i="7"/>
  <c r="BA16" i="7"/>
  <c r="BD16" i="7"/>
  <c r="BA15" i="7"/>
  <c r="AZ15" i="7"/>
  <c r="BB15" i="7"/>
  <c r="BC15" i="7"/>
  <c r="BD15" i="7"/>
  <c r="BB9" i="7"/>
  <c r="BC9" i="7"/>
  <c r="AZ9" i="7"/>
  <c r="BA9" i="7"/>
  <c r="BD9" i="7"/>
  <c r="BA1205" i="7"/>
  <c r="BB1205" i="7"/>
  <c r="BC1205" i="7"/>
  <c r="AZ1205" i="7"/>
  <c r="BD1205" i="7"/>
  <c r="BC534" i="7"/>
  <c r="BA534" i="7"/>
  <c r="BB534" i="7"/>
  <c r="AZ534" i="7"/>
  <c r="BD534" i="7"/>
  <c r="AZ519" i="7"/>
  <c r="BB519" i="7"/>
  <c r="BA519" i="7"/>
  <c r="BC519" i="7"/>
  <c r="BD519" i="7"/>
  <c r="BC1960" i="7"/>
  <c r="BB1960" i="7"/>
  <c r="BD1960" i="7"/>
  <c r="AZ1960" i="7"/>
  <c r="BA1960" i="7"/>
  <c r="AZ1096" i="7"/>
  <c r="BA1096" i="7"/>
  <c r="BC1096" i="7"/>
  <c r="BD1096" i="7"/>
  <c r="BB1096" i="7"/>
  <c r="BB1080" i="7"/>
  <c r="AZ1080" i="7"/>
  <c r="BD1080" i="7"/>
  <c r="BC1080" i="7"/>
  <c r="BD1038" i="7"/>
  <c r="AZ1038" i="7"/>
  <c r="BC1038" i="7"/>
  <c r="BB1038" i="7"/>
  <c r="BA1038" i="7"/>
  <c r="BD1008" i="7"/>
  <c r="BC1008" i="7"/>
  <c r="BA1008" i="7"/>
  <c r="BB1008" i="7"/>
  <c r="AZ1008" i="7"/>
  <c r="BC521" i="7"/>
  <c r="AZ521" i="7"/>
  <c r="BB521" i="7"/>
  <c r="BD521" i="7"/>
  <c r="BA521" i="7"/>
  <c r="BD477" i="7"/>
  <c r="AZ477" i="7"/>
  <c r="BC477" i="7"/>
  <c r="BA477" i="7"/>
  <c r="BB477" i="7"/>
  <c r="BB452" i="7"/>
  <c r="AZ452" i="7"/>
  <c r="BC452" i="7"/>
  <c r="BD452" i="7"/>
  <c r="BA452" i="7"/>
  <c r="BC323" i="7"/>
  <c r="AZ323" i="7"/>
  <c r="BA323" i="7"/>
  <c r="BD323" i="7"/>
  <c r="BB323" i="7"/>
  <c r="BC1854" i="7"/>
  <c r="AZ1854" i="7"/>
  <c r="BB1854" i="7"/>
  <c r="BD1854" i="7"/>
  <c r="BA1854" i="7"/>
  <c r="BB1836" i="7"/>
  <c r="BD1836" i="7"/>
  <c r="BC1836" i="7"/>
  <c r="BA1836" i="7"/>
  <c r="AZ1836" i="7"/>
  <c r="BB1803" i="7"/>
  <c r="AZ1803" i="7"/>
  <c r="BC1803" i="7"/>
  <c r="BA1803" i="7"/>
  <c r="BD1803" i="7"/>
  <c r="BA1784" i="7"/>
  <c r="AZ1784" i="7"/>
  <c r="BC1784" i="7"/>
  <c r="BB1985" i="7"/>
  <c r="BC1985" i="7"/>
  <c r="AZ1985" i="7"/>
  <c r="BA1985" i="7"/>
  <c r="BD1985" i="7"/>
  <c r="BD1437" i="7"/>
  <c r="BC1437" i="7"/>
  <c r="BA1437" i="7"/>
  <c r="AZ1437" i="7"/>
  <c r="BB1437" i="7"/>
  <c r="BA1962" i="7"/>
  <c r="AZ1962" i="7"/>
  <c r="BB1962" i="7"/>
  <c r="BB1596" i="7"/>
  <c r="BD1596" i="7"/>
  <c r="BA1596" i="7"/>
  <c r="AZ1596" i="7"/>
  <c r="BC1596" i="7"/>
  <c r="BD2020" i="7"/>
  <c r="AZ2020" i="7"/>
  <c r="BB2020" i="7"/>
  <c r="BA2020" i="7"/>
  <c r="BC2020" i="7"/>
  <c r="BC1907" i="7"/>
  <c r="BB1907" i="7"/>
  <c r="BD1907" i="7"/>
  <c r="BA1907" i="7"/>
  <c r="AZ1907" i="7"/>
  <c r="AZ1864" i="7"/>
  <c r="BB1864" i="7"/>
  <c r="BC1864" i="7"/>
  <c r="BD1864" i="7"/>
  <c r="BA1864" i="7"/>
  <c r="BD1459" i="7"/>
  <c r="BA1459" i="7"/>
  <c r="BB1459" i="7"/>
  <c r="BC1459" i="7"/>
  <c r="AZ2015" i="7"/>
  <c r="BC2015" i="7"/>
  <c r="BB2015" i="7"/>
  <c r="BA2015" i="7"/>
  <c r="BD2015" i="7"/>
  <c r="AZ552" i="7"/>
  <c r="BC552" i="7"/>
  <c r="BA552" i="7"/>
  <c r="BB552" i="7"/>
  <c r="BD552" i="7"/>
  <c r="AZ930" i="7"/>
  <c r="BC930" i="7"/>
  <c r="BA543" i="7"/>
  <c r="AZ543" i="7"/>
  <c r="BD543" i="7"/>
  <c r="BB543" i="7"/>
  <c r="BC543" i="7"/>
  <c r="BB2033" i="7"/>
  <c r="BC2033" i="7"/>
  <c r="AZ2033" i="7"/>
  <c r="BD2033" i="7"/>
  <c r="BA2033" i="7"/>
  <c r="BD1843" i="7"/>
  <c r="BC1843" i="7"/>
  <c r="AZ1843" i="7"/>
  <c r="BA1843" i="7"/>
  <c r="BB1843" i="7"/>
  <c r="BA1546" i="7"/>
  <c r="AZ1546" i="7"/>
  <c r="BA1472" i="7"/>
  <c r="AZ1472" i="7"/>
  <c r="BB1472" i="7"/>
  <c r="BC1472" i="7"/>
  <c r="BD1472" i="7"/>
  <c r="BB1444" i="7"/>
  <c r="BD1444" i="7"/>
  <c r="BA1444" i="7"/>
  <c r="AZ1444" i="7"/>
  <c r="BC1444" i="7"/>
  <c r="BB1184" i="7"/>
  <c r="BC1184" i="7"/>
  <c r="AZ1184" i="7"/>
  <c r="BD1184" i="7"/>
  <c r="BA1184" i="7"/>
  <c r="BD1097" i="7"/>
  <c r="BC1097" i="7"/>
  <c r="AZ1097" i="7"/>
  <c r="BA1097" i="7"/>
  <c r="BB1097" i="7"/>
  <c r="BC316" i="7"/>
  <c r="BA316" i="7"/>
  <c r="AZ316" i="7"/>
  <c r="BB316" i="7"/>
  <c r="BD316" i="7"/>
  <c r="BD2057" i="7"/>
  <c r="BC2057" i="7"/>
  <c r="AZ2057" i="7"/>
  <c r="BB2057" i="7"/>
  <c r="BA2057" i="7"/>
  <c r="BD1406" i="7"/>
  <c r="AZ1406" i="7"/>
  <c r="BC1406" i="7"/>
  <c r="BA1406" i="7"/>
  <c r="BA1349" i="7"/>
  <c r="BD1349" i="7"/>
  <c r="BB1349" i="7"/>
  <c r="BC1349" i="7"/>
  <c r="AZ1349" i="7"/>
  <c r="BA1206" i="7"/>
  <c r="BD1206" i="7"/>
  <c r="BB1206" i="7"/>
  <c r="AZ1206" i="7"/>
  <c r="BC1206" i="7"/>
  <c r="BB1110" i="7"/>
  <c r="BC1110" i="7"/>
  <c r="AZ1110" i="7"/>
  <c r="BA1110" i="7"/>
  <c r="BD1110" i="7"/>
  <c r="BA1058" i="7"/>
  <c r="AZ1058" i="7"/>
  <c r="BB1058" i="7"/>
  <c r="BD1058" i="7"/>
  <c r="BC1058" i="7"/>
  <c r="BD559" i="7"/>
  <c r="BA559" i="7"/>
  <c r="BC559" i="7"/>
  <c r="AZ559" i="7"/>
  <c r="BB559" i="7"/>
  <c r="BB503" i="7"/>
  <c r="BA503" i="7"/>
  <c r="BC503" i="7"/>
  <c r="AZ503" i="7"/>
  <c r="BD503" i="7"/>
  <c r="BD2095" i="7"/>
  <c r="BB2095" i="7"/>
  <c r="BC2095" i="7"/>
  <c r="AZ2095" i="7"/>
  <c r="BA2095" i="7"/>
  <c r="BA2069" i="7"/>
  <c r="BB2069" i="7"/>
  <c r="BD2069" i="7"/>
  <c r="BC2069" i="7"/>
  <c r="AZ2069" i="7"/>
  <c r="BC1998" i="7"/>
  <c r="BA1998" i="7"/>
  <c r="BB1998" i="7"/>
  <c r="AZ1998" i="7"/>
  <c r="BD1998" i="7"/>
  <c r="BB1466" i="7"/>
  <c r="AZ1466" i="7"/>
  <c r="BD1466" i="7"/>
  <c r="BA1466" i="7"/>
  <c r="BC1466" i="7"/>
  <c r="BA982" i="7"/>
  <c r="BD836" i="7"/>
  <c r="BC1233" i="7"/>
  <c r="BB2064" i="7"/>
  <c r="BA2048" i="7"/>
  <c r="BC1886" i="7"/>
  <c r="BB1886" i="7"/>
  <c r="BD1886" i="7"/>
  <c r="BD1870" i="7"/>
  <c r="BA1870" i="7"/>
  <c r="AZ1870" i="7"/>
  <c r="BB1870" i="7"/>
  <c r="BC1870" i="7"/>
  <c r="AZ1852" i="7"/>
  <c r="BA1852" i="7"/>
  <c r="BA2061" i="7"/>
  <c r="AZ2061" i="7"/>
  <c r="BB2061" i="7"/>
  <c r="BC2061" i="7"/>
  <c r="BD2061" i="7"/>
  <c r="AZ1972" i="7"/>
  <c r="BC1972" i="7"/>
  <c r="BD1972" i="7"/>
  <c r="BA1972" i="7"/>
  <c r="BB1972" i="7"/>
  <c r="BB794" i="7"/>
  <c r="BA794" i="7"/>
  <c r="BB1953" i="7"/>
  <c r="AZ1953" i="7"/>
  <c r="BD1953" i="7"/>
  <c r="BC1953" i="7"/>
  <c r="BA1953" i="7"/>
  <c r="BC1852" i="7"/>
  <c r="BB1852" i="7"/>
  <c r="BD1852" i="7"/>
  <c r="AZ1794" i="7"/>
  <c r="BD1794" i="7"/>
  <c r="BC1794" i="7"/>
  <c r="BB1794" i="7"/>
  <c r="BA1794" i="7"/>
  <c r="BD1707" i="7"/>
  <c r="BC1707" i="7"/>
  <c r="AZ1707" i="7"/>
  <c r="BB1707" i="7"/>
  <c r="BA1707" i="7"/>
  <c r="BC776" i="7"/>
  <c r="BA776" i="7"/>
  <c r="AZ776" i="7"/>
  <c r="BD776" i="7"/>
  <c r="BB776" i="7"/>
  <c r="BA561" i="7"/>
  <c r="AZ561" i="7"/>
  <c r="BD561" i="7"/>
  <c r="BC561" i="7"/>
  <c r="BB561" i="7"/>
  <c r="BD1991" i="7"/>
  <c r="BB1991" i="7"/>
  <c r="BA1991" i="7"/>
  <c r="BC1991" i="7"/>
  <c r="BA1813" i="7"/>
  <c r="BC1813" i="7"/>
  <c r="BB1813" i="7"/>
  <c r="AZ1813" i="7"/>
  <c r="BD1813" i="7"/>
  <c r="BB1740" i="7"/>
  <c r="BC1740" i="7"/>
  <c r="BB1898" i="7"/>
  <c r="BD1898" i="7"/>
  <c r="BB319" i="7"/>
  <c r="AZ319" i="7"/>
  <c r="BA319" i="7"/>
  <c r="AZ758" i="7"/>
  <c r="BD758" i="7"/>
  <c r="BC758" i="7"/>
  <c r="BB758" i="7"/>
  <c r="BA758" i="7"/>
  <c r="BA566" i="7"/>
  <c r="BD566" i="7"/>
  <c r="BC566" i="7"/>
  <c r="BB566" i="7"/>
  <c r="AZ566" i="7"/>
  <c r="BC315" i="7"/>
  <c r="AZ315" i="7"/>
  <c r="BD315" i="7"/>
  <c r="BB315" i="7"/>
  <c r="BA315" i="7"/>
  <c r="AZ1834" i="7"/>
  <c r="BA1834" i="7"/>
  <c r="BD1834" i="7"/>
  <c r="BC1834" i="7"/>
  <c r="BB1834" i="7"/>
  <c r="BB1685" i="7"/>
  <c r="AZ1685" i="7"/>
  <c r="BA1685" i="7"/>
  <c r="BD1685" i="7"/>
  <c r="BC1685" i="7"/>
  <c r="BA564" i="7"/>
  <c r="BC564" i="7"/>
  <c r="BB564" i="7"/>
  <c r="AZ564" i="7"/>
  <c r="BD564" i="7"/>
  <c r="AZ887" i="7"/>
  <c r="BD887" i="7"/>
  <c r="BC887" i="7"/>
  <c r="BB829" i="7"/>
  <c r="BC829" i="7"/>
  <c r="BD829" i="7"/>
  <c r="AZ829" i="7"/>
  <c r="BA829" i="7"/>
  <c r="BA573" i="7"/>
  <c r="AZ573" i="7"/>
  <c r="BD573" i="7"/>
  <c r="BB573" i="7"/>
  <c r="BC573" i="7"/>
  <c r="AZ1990" i="7"/>
  <c r="BB1990" i="7"/>
  <c r="BA1990" i="7"/>
  <c r="BC1990" i="7"/>
  <c r="BD1990" i="7"/>
  <c r="BA2028" i="7"/>
  <c r="AZ2028" i="7"/>
  <c r="BD2028" i="7"/>
  <c r="BA2046" i="7"/>
  <c r="BB2046" i="7"/>
  <c r="BD2046" i="7"/>
  <c r="BC2046" i="7"/>
  <c r="AZ2046" i="7"/>
  <c r="BA1598" i="7"/>
  <c r="BB1598" i="7"/>
  <c r="BD1598" i="7"/>
  <c r="AZ1598" i="7"/>
  <c r="BC1598" i="7"/>
  <c r="BA1540" i="7"/>
  <c r="BB1540" i="7"/>
  <c r="AZ1540" i="7"/>
  <c r="BC1540" i="7"/>
  <c r="BD1540" i="7"/>
  <c r="BC1426" i="7"/>
  <c r="AZ1426" i="7"/>
  <c r="BB1426" i="7"/>
  <c r="BA1426" i="7"/>
  <c r="BD1426" i="7"/>
  <c r="BD910" i="7"/>
  <c r="AZ910" i="7"/>
  <c r="BB910" i="7"/>
  <c r="BA910" i="7"/>
  <c r="BC910" i="7"/>
  <c r="BC794" i="7"/>
  <c r="BD794" i="7"/>
  <c r="AZ794" i="7"/>
  <c r="BC696" i="7"/>
  <c r="BB696" i="7"/>
  <c r="BA696" i="7"/>
  <c r="AZ696" i="7"/>
  <c r="BD696" i="7"/>
  <c r="BA85" i="7"/>
  <c r="AZ85" i="7"/>
  <c r="BC85" i="7"/>
  <c r="BB84" i="7"/>
  <c r="AZ84" i="7"/>
  <c r="BC84" i="7"/>
  <c r="BC1414" i="7"/>
  <c r="BB1414" i="7"/>
  <c r="BD1414" i="7"/>
  <c r="AZ1414" i="7"/>
  <c r="BA1414" i="7"/>
  <c r="BA873" i="7"/>
  <c r="BC873" i="7"/>
  <c r="BB873" i="7"/>
  <c r="BD873" i="7"/>
  <c r="AZ873" i="7"/>
  <c r="AZ816" i="7"/>
  <c r="BC816" i="7"/>
  <c r="BA312" i="7"/>
  <c r="AZ312" i="7"/>
  <c r="BC312" i="7"/>
  <c r="BB927" i="7"/>
  <c r="BD927" i="7"/>
  <c r="BA927" i="7"/>
  <c r="AZ927" i="7"/>
  <c r="BC927" i="7"/>
  <c r="BA854" i="7"/>
  <c r="AZ854" i="7"/>
  <c r="BC854" i="7"/>
  <c r="BD854" i="7"/>
  <c r="BB854" i="7"/>
  <c r="BD835" i="7"/>
  <c r="BC835" i="7"/>
  <c r="BB835" i="7"/>
  <c r="AZ835" i="7"/>
  <c r="BA835" i="7"/>
  <c r="BD763" i="7"/>
  <c r="BC763" i="7"/>
  <c r="BB763" i="7"/>
  <c r="AZ763" i="7"/>
  <c r="BA763" i="7"/>
  <c r="BA313" i="7"/>
  <c r="BC313" i="7"/>
  <c r="AZ313" i="7"/>
  <c r="BD313" i="7"/>
  <c r="BB313" i="7"/>
  <c r="AZ1521" i="7"/>
  <c r="BC1521" i="7"/>
  <c r="BB1521" i="7"/>
  <c r="BD1521" i="7"/>
  <c r="BA1521" i="7"/>
  <c r="BC1449" i="7"/>
  <c r="BB1449" i="7"/>
  <c r="AZ1449" i="7"/>
  <c r="BA1449" i="7"/>
  <c r="BD1449" i="7"/>
  <c r="BC893" i="7"/>
  <c r="BA893" i="7"/>
  <c r="BB893" i="7"/>
  <c r="BD893" i="7"/>
  <c r="AZ893" i="7"/>
  <c r="BB1811" i="7"/>
  <c r="BC1811" i="7"/>
  <c r="BD1811" i="7"/>
  <c r="BA1811" i="7"/>
  <c r="AZ1811" i="7"/>
  <c r="AZ1780" i="7"/>
  <c r="BD1780" i="7"/>
  <c r="BA1780" i="7"/>
  <c r="BC1780" i="7"/>
  <c r="BB1780" i="7"/>
  <c r="BA1467" i="7"/>
  <c r="BB1467" i="7"/>
  <c r="BB701" i="7"/>
  <c r="AZ701" i="7"/>
  <c r="BC701" i="7"/>
  <c r="BA701" i="7"/>
  <c r="BD701" i="7"/>
  <c r="BB1430" i="7"/>
  <c r="AZ1430" i="7"/>
  <c r="BA1430" i="7"/>
  <c r="BC1430" i="7"/>
  <c r="BD1430" i="7"/>
  <c r="BB702" i="7"/>
  <c r="BD702" i="7"/>
  <c r="AZ702" i="7"/>
  <c r="BC702" i="7"/>
  <c r="BA702" i="7"/>
  <c r="BA511" i="7"/>
  <c r="BD511" i="7"/>
  <c r="AZ2031" i="7"/>
  <c r="BC2031" i="7"/>
  <c r="BD1613" i="7"/>
  <c r="BC1613" i="7"/>
  <c r="BB1613" i="7"/>
  <c r="AZ1613" i="7"/>
  <c r="BA1613" i="7"/>
  <c r="AZ1468" i="7"/>
  <c r="BC1468" i="7"/>
  <c r="BD1468" i="7"/>
  <c r="BA1468" i="7"/>
  <c r="BB1468" i="7"/>
  <c r="AZ782" i="7"/>
  <c r="BB782" i="7"/>
  <c r="BC782" i="7"/>
  <c r="BA782" i="7"/>
  <c r="BD782" i="7"/>
  <c r="BA945" i="7"/>
  <c r="BC945" i="7"/>
  <c r="BD699" i="7"/>
  <c r="BB699" i="7"/>
  <c r="BC699" i="7"/>
  <c r="AZ699" i="7"/>
  <c r="BA699" i="7"/>
  <c r="AZ1502" i="7"/>
  <c r="BC1502" i="7"/>
  <c r="BD1502" i="7"/>
  <c r="BD1487" i="7"/>
  <c r="BC1487" i="7"/>
  <c r="BB1487" i="7"/>
  <c r="BA1487" i="7"/>
  <c r="AZ1487" i="7"/>
  <c r="BB1358" i="7"/>
  <c r="BA1358" i="7"/>
  <c r="BD1358" i="7"/>
  <c r="AZ1358" i="7"/>
  <c r="BC1358" i="7"/>
  <c r="BD1523" i="7"/>
  <c r="AZ1523" i="7"/>
  <c r="BC1523" i="7"/>
  <c r="BB1523" i="7"/>
  <c r="BA1523" i="7"/>
  <c r="BA1376" i="7"/>
  <c r="BB1376" i="7"/>
  <c r="BD1376" i="7"/>
  <c r="AZ1376" i="7"/>
  <c r="BC1376" i="7"/>
  <c r="AZ784" i="7"/>
  <c r="BA784" i="7"/>
  <c r="BC784" i="7"/>
  <c r="BD784" i="7"/>
  <c r="BD697" i="7"/>
  <c r="AZ697" i="7"/>
  <c r="BB697" i="7"/>
  <c r="BC697" i="7"/>
  <c r="BA697" i="7"/>
  <c r="BC668" i="7"/>
  <c r="AZ668" i="7"/>
  <c r="BB668" i="7"/>
  <c r="BD668" i="7"/>
  <c r="BA668" i="7"/>
  <c r="BC1832" i="7"/>
  <c r="BD1832" i="7"/>
  <c r="BA1832" i="7"/>
  <c r="BB1832" i="7"/>
  <c r="AZ1832" i="7"/>
  <c r="BC1507" i="7"/>
  <c r="BA1507" i="7"/>
  <c r="BD1507" i="7"/>
  <c r="AZ1507" i="7"/>
  <c r="BB1507" i="7"/>
  <c r="BA1391" i="7"/>
  <c r="BB1391" i="7"/>
  <c r="BD1391" i="7"/>
  <c r="BC1391" i="7"/>
  <c r="AZ1391" i="7"/>
  <c r="BB698" i="7"/>
  <c r="AZ698" i="7"/>
  <c r="BD698" i="7"/>
  <c r="BA698" i="7"/>
  <c r="BC698" i="7"/>
  <c r="BC667" i="7"/>
  <c r="BA667" i="7"/>
  <c r="BD667" i="7"/>
  <c r="AZ667" i="7"/>
  <c r="BB667" i="7"/>
  <c r="BC1045" i="7"/>
  <c r="AZ485" i="7"/>
  <c r="BA488" i="7"/>
  <c r="AZ2090" i="7"/>
  <c r="BA2090" i="7"/>
  <c r="BD2090" i="7"/>
  <c r="BB2090" i="7"/>
  <c r="BC2090" i="7"/>
  <c r="AZ2073" i="7"/>
  <c r="BA2073" i="7"/>
  <c r="BC2073" i="7"/>
  <c r="BD2073" i="7"/>
  <c r="BA1035" i="7"/>
  <c r="BB1035" i="7"/>
  <c r="AZ1035" i="7"/>
  <c r="BD1035" i="7"/>
  <c r="BB984" i="7"/>
  <c r="BD984" i="7"/>
  <c r="BC984" i="7"/>
  <c r="BA984" i="7"/>
  <c r="AZ984" i="7"/>
  <c r="BB966" i="7"/>
  <c r="BD966" i="7"/>
  <c r="BD1988" i="7"/>
  <c r="BA1988" i="7"/>
  <c r="BB1988" i="7"/>
  <c r="AZ1988" i="7"/>
  <c r="BC1988" i="7"/>
  <c r="BD1063" i="7"/>
  <c r="BB1063" i="7"/>
  <c r="BA1063" i="7"/>
  <c r="AZ1063" i="7"/>
  <c r="BC1063" i="7"/>
  <c r="BC508" i="7"/>
  <c r="BB508" i="7"/>
  <c r="AZ508" i="7"/>
  <c r="BB310" i="7"/>
  <c r="BA310" i="7"/>
  <c r="BD310" i="7"/>
  <c r="BC310" i="7"/>
  <c r="AZ310" i="7"/>
  <c r="BD89" i="7"/>
  <c r="BC89" i="7"/>
  <c r="AZ89" i="7"/>
  <c r="BD88" i="7"/>
  <c r="BA88" i="7"/>
  <c r="BB88" i="7"/>
  <c r="BC88" i="7"/>
  <c r="AZ88" i="7"/>
  <c r="BD87" i="7"/>
  <c r="BA87" i="7"/>
  <c r="BB87" i="7"/>
  <c r="AZ87" i="7"/>
  <c r="BC87" i="7"/>
  <c r="BA86" i="7"/>
  <c r="AZ86" i="7"/>
  <c r="BC86" i="7"/>
  <c r="BB86" i="7"/>
  <c r="BD86" i="7"/>
  <c r="BD85" i="7"/>
  <c r="BB85" i="7"/>
  <c r="BD1608" i="7"/>
  <c r="BC1608" i="7"/>
  <c r="BA1608" i="7"/>
  <c r="BC1493" i="7"/>
  <c r="AZ1493" i="7"/>
  <c r="BB1493" i="7"/>
  <c r="BA1493" i="7"/>
  <c r="BD1493" i="7"/>
  <c r="BB1589" i="7"/>
  <c r="BC1589" i="7"/>
  <c r="BA1589" i="7"/>
  <c r="BD1589" i="7"/>
  <c r="AZ1589" i="7"/>
  <c r="BB1458" i="7"/>
  <c r="BD1458" i="7"/>
  <c r="AZ1458" i="7"/>
  <c r="BC1458" i="7"/>
  <c r="BA1458" i="7"/>
  <c r="BA1399" i="7"/>
  <c r="BB1399" i="7"/>
  <c r="BC1399" i="7"/>
  <c r="AZ1399" i="7"/>
  <c r="BD1399" i="7"/>
  <c r="BD1082" i="7"/>
  <c r="BA1082" i="7"/>
  <c r="BC1082" i="7"/>
  <c r="AZ1082" i="7"/>
  <c r="BB1082" i="7"/>
  <c r="BA1029" i="7"/>
  <c r="BB1029" i="7"/>
  <c r="BC1029" i="7"/>
  <c r="BB946" i="7"/>
  <c r="BC946" i="7"/>
  <c r="BD946" i="7"/>
  <c r="BD312" i="7"/>
  <c r="BB312" i="7"/>
  <c r="BB1473" i="7"/>
  <c r="AZ1473" i="7"/>
  <c r="BA1473" i="7"/>
  <c r="BD1473" i="7"/>
  <c r="BC1473" i="7"/>
  <c r="BC1418" i="7"/>
  <c r="BB1418" i="7"/>
  <c r="BD1418" i="7"/>
  <c r="BA1418" i="7"/>
  <c r="AZ1418" i="7"/>
  <c r="BA2055" i="7"/>
  <c r="BD2055" i="7"/>
  <c r="AZ2055" i="7"/>
  <c r="BB2055" i="7"/>
  <c r="BC2055" i="7"/>
  <c r="BB579" i="7"/>
  <c r="BA579" i="7"/>
  <c r="BC579" i="7"/>
  <c r="AZ579" i="7"/>
  <c r="BB511" i="7"/>
  <c r="BC511" i="7"/>
  <c r="BA1555" i="7"/>
  <c r="BD1555" i="7"/>
  <c r="BC1555" i="7"/>
  <c r="AZ1555" i="7"/>
  <c r="BB1555" i="7"/>
  <c r="BC1440" i="7"/>
  <c r="BD1440" i="7"/>
  <c r="BB1440" i="7"/>
  <c r="BA1440" i="7"/>
  <c r="AZ1440" i="7"/>
  <c r="BB1065" i="7"/>
  <c r="BD1065" i="7"/>
  <c r="BA1065" i="7"/>
  <c r="AZ1065" i="7"/>
  <c r="BC1065" i="7"/>
  <c r="AZ966" i="7"/>
  <c r="BC966" i="7"/>
  <c r="BA966" i="7"/>
  <c r="BD1101" i="7"/>
  <c r="BA1101" i="7"/>
  <c r="BB1044" i="7"/>
  <c r="BA1044" i="7"/>
  <c r="BD1044" i="7"/>
  <c r="AZ1044" i="7"/>
  <c r="BC1044" i="7"/>
  <c r="BD2017" i="7"/>
  <c r="BA2017" i="7"/>
  <c r="BB2017" i="7"/>
  <c r="BC2017" i="7"/>
  <c r="AZ2017" i="7"/>
  <c r="BB1502" i="7"/>
  <c r="BA1502" i="7"/>
  <c r="BA306" i="7"/>
  <c r="BD306" i="7"/>
  <c r="AZ306" i="7"/>
  <c r="BB306" i="7"/>
  <c r="BC306" i="7"/>
  <c r="BB712" i="7"/>
  <c r="BC712" i="7"/>
  <c r="BA1138" i="7"/>
  <c r="BD308" i="7"/>
  <c r="BA1924" i="7"/>
  <c r="BD1232" i="7"/>
  <c r="BA930" i="7"/>
  <c r="BD2077" i="7"/>
  <c r="BD965" i="7"/>
  <c r="BA965" i="7"/>
  <c r="AZ965" i="7"/>
  <c r="BB965" i="7"/>
  <c r="BC965" i="7"/>
  <c r="BB937" i="7"/>
  <c r="BA937" i="7"/>
  <c r="AZ937" i="7"/>
  <c r="BC937" i="7"/>
  <c r="BD937" i="7"/>
  <c r="BA708" i="7"/>
  <c r="BB708" i="7"/>
  <c r="BC708" i="7"/>
  <c r="AZ708" i="7"/>
  <c r="BD708" i="7"/>
  <c r="BA508" i="7"/>
  <c r="BD508" i="7"/>
  <c r="AZ433" i="7"/>
  <c r="BA433" i="7"/>
  <c r="BB433" i="7"/>
  <c r="BD433" i="7"/>
  <c r="BC433" i="7"/>
  <c r="BC100" i="7"/>
  <c r="AZ100" i="7"/>
  <c r="BD100" i="7"/>
  <c r="BA100" i="7"/>
  <c r="BB100" i="7"/>
  <c r="BB99" i="7"/>
  <c r="AZ99" i="7"/>
  <c r="BC99" i="7"/>
  <c r="BA99" i="7"/>
  <c r="BD99" i="7"/>
  <c r="AZ98" i="7"/>
  <c r="BD98" i="7"/>
  <c r="BC98" i="7"/>
  <c r="BA98" i="7"/>
  <c r="BB98" i="7"/>
  <c r="AZ97" i="7"/>
  <c r="BB97" i="7"/>
  <c r="BA97" i="7"/>
  <c r="BC97" i="7"/>
  <c r="BD97" i="7"/>
  <c r="BB96" i="7"/>
  <c r="BC96" i="7"/>
  <c r="BA96" i="7"/>
  <c r="BD96" i="7"/>
  <c r="AZ96" i="7"/>
  <c r="BB95" i="7"/>
  <c r="BA95" i="7"/>
  <c r="BD95" i="7"/>
  <c r="BC95" i="7"/>
  <c r="AZ95" i="7"/>
  <c r="BA94" i="7"/>
  <c r="BC94" i="7"/>
  <c r="BD94" i="7"/>
  <c r="BB94" i="7"/>
  <c r="AZ94" i="7"/>
  <c r="BD93" i="7"/>
  <c r="BB93" i="7"/>
  <c r="BA93" i="7"/>
  <c r="BC93" i="7"/>
  <c r="AZ93" i="7"/>
  <c r="BA92" i="7"/>
  <c r="AZ92" i="7"/>
  <c r="BC92" i="7"/>
  <c r="BB92" i="7"/>
  <c r="BD92" i="7"/>
  <c r="BC91" i="7"/>
  <c r="AZ91" i="7"/>
  <c r="BD91" i="7"/>
  <c r="BB91" i="7"/>
  <c r="BA91" i="7"/>
  <c r="BA90" i="7"/>
  <c r="BD90" i="7"/>
  <c r="BB90" i="7"/>
  <c r="AZ90" i="7"/>
  <c r="BC90" i="7"/>
  <c r="BB89" i="7"/>
  <c r="BA89" i="7"/>
  <c r="BA1984" i="7"/>
  <c r="BB1984" i="7"/>
  <c r="AZ1265" i="7"/>
  <c r="BD1265" i="7"/>
  <c r="BC1265" i="7"/>
  <c r="BA1265" i="7"/>
  <c r="BB1265" i="7"/>
  <c r="BA506" i="7"/>
  <c r="BC506" i="7"/>
  <c r="BA308" i="7"/>
  <c r="AZ308" i="7"/>
  <c r="BC308" i="7"/>
  <c r="BB308" i="7"/>
  <c r="BB1893" i="7"/>
  <c r="BC1893" i="7"/>
  <c r="BD1893" i="7"/>
  <c r="AZ1893" i="7"/>
  <c r="BA1893" i="7"/>
  <c r="BB1784" i="7"/>
  <c r="BD1784" i="7"/>
  <c r="BD1765" i="7"/>
  <c r="BC1765" i="7"/>
  <c r="BA1765" i="7"/>
  <c r="AZ1765" i="7"/>
  <c r="BB1765" i="7"/>
  <c r="AZ1510" i="7"/>
  <c r="BA1510" i="7"/>
  <c r="BB1510" i="7"/>
  <c r="BD1510" i="7"/>
  <c r="BC1510" i="7"/>
  <c r="BB1491" i="7"/>
  <c r="BA1491" i="7"/>
  <c r="AZ1491" i="7"/>
  <c r="BC1491" i="7"/>
  <c r="BD1491" i="7"/>
  <c r="BD1346" i="7"/>
  <c r="BA1346" i="7"/>
  <c r="BA1855" i="7"/>
  <c r="BC1855" i="7"/>
  <c r="BD1855" i="7"/>
  <c r="AZ1855" i="7"/>
  <c r="BB1855" i="7"/>
  <c r="AZ1766" i="7"/>
  <c r="BC1766" i="7"/>
  <c r="BD1766" i="7"/>
  <c r="BB1766" i="7"/>
  <c r="AZ1711" i="7"/>
  <c r="BC1711" i="7"/>
  <c r="BA1711" i="7"/>
  <c r="AZ1003" i="7"/>
  <c r="BA1003" i="7"/>
  <c r="BB1003" i="7"/>
  <c r="BC1003" i="7"/>
  <c r="BD1003" i="7"/>
  <c r="BD309" i="7"/>
  <c r="BC309" i="7"/>
  <c r="BA309" i="7"/>
  <c r="AZ309" i="7"/>
  <c r="AZ1876" i="7"/>
  <c r="BA1876" i="7"/>
  <c r="BD1876" i="7"/>
  <c r="BC1876" i="7"/>
  <c r="BB1876" i="7"/>
  <c r="AZ1390" i="7"/>
  <c r="BA1390" i="7"/>
  <c r="BB1390" i="7"/>
  <c r="BC1390" i="7"/>
  <c r="BD1390" i="7"/>
  <c r="BD599" i="7"/>
  <c r="BB599" i="7"/>
  <c r="BC599" i="7"/>
  <c r="BA599" i="7"/>
  <c r="AZ599" i="7"/>
  <c r="BD500" i="7"/>
  <c r="AZ500" i="7"/>
  <c r="BB1726" i="7"/>
  <c r="AZ1726" i="7"/>
  <c r="BA1726" i="7"/>
  <c r="BC1726" i="7"/>
  <c r="BD1726" i="7"/>
  <c r="BD1298" i="7"/>
  <c r="AZ1298" i="7"/>
  <c r="BB1298" i="7"/>
  <c r="BA1298" i="7"/>
  <c r="BA1745" i="7"/>
  <c r="AZ1745" i="7"/>
  <c r="BD1745" i="7"/>
  <c r="BC1745" i="7"/>
  <c r="BB1745" i="7"/>
  <c r="BB1247" i="7"/>
  <c r="BD1247" i="7"/>
  <c r="AZ1915" i="7"/>
  <c r="BB1915" i="7"/>
  <c r="BD1915" i="7"/>
  <c r="AZ1828" i="7"/>
  <c r="BD1828" i="7"/>
  <c r="BD1316" i="7"/>
  <c r="BB1316" i="7"/>
  <c r="BC1316" i="7"/>
  <c r="BA1316" i="7"/>
  <c r="AZ1316" i="7"/>
  <c r="BA1301" i="7"/>
  <c r="BC1301" i="7"/>
  <c r="AZ1301" i="7"/>
  <c r="BB1301" i="7"/>
  <c r="BD1301" i="7"/>
  <c r="AZ601" i="7"/>
  <c r="BD601" i="7"/>
  <c r="BC601" i="7"/>
  <c r="BA601" i="7"/>
  <c r="BB601" i="7"/>
  <c r="BD1946" i="7"/>
  <c r="BC1946" i="7"/>
  <c r="AZ1946" i="7"/>
  <c r="BB1946" i="7"/>
  <c r="BA1946" i="7"/>
  <c r="AZ1027" i="7"/>
  <c r="BD1027" i="7"/>
  <c r="BA1027" i="7"/>
  <c r="BB1027" i="7"/>
  <c r="BC1027" i="7"/>
  <c r="AZ583" i="7"/>
  <c r="BA583" i="7"/>
  <c r="BD583" i="7"/>
  <c r="BB583" i="7"/>
  <c r="BC583" i="7"/>
  <c r="BB431" i="7"/>
  <c r="AZ431" i="7"/>
  <c r="BC431" i="7"/>
  <c r="BD431" i="7"/>
  <c r="BA431" i="7"/>
  <c r="BB1481" i="7"/>
  <c r="AZ1481" i="7"/>
  <c r="BA1481" i="7"/>
  <c r="BC1481" i="7"/>
  <c r="BD1481" i="7"/>
  <c r="AZ1405" i="7"/>
  <c r="BD1405" i="7"/>
  <c r="BB1405" i="7"/>
  <c r="BA1405" i="7"/>
  <c r="BC1405" i="7"/>
  <c r="BB1350" i="7"/>
  <c r="AZ1350" i="7"/>
  <c r="BA1334" i="7"/>
  <c r="BB1334" i="7"/>
  <c r="BC1334" i="7"/>
  <c r="BA712" i="7"/>
  <c r="BD712" i="7"/>
  <c r="BB304" i="7"/>
  <c r="BB958" i="7"/>
  <c r="BD2087" i="7"/>
  <c r="BB2087" i="7"/>
  <c r="BD101" i="7"/>
  <c r="BA101" i="7"/>
  <c r="AZ101" i="7"/>
  <c r="BB101" i="7"/>
  <c r="BC101" i="7"/>
  <c r="BA1938" i="7"/>
  <c r="AZ1938" i="7"/>
  <c r="BD1938" i="7"/>
  <c r="BB1938" i="7"/>
  <c r="BC1938" i="7"/>
  <c r="BC1752" i="7"/>
  <c r="BB1752" i="7"/>
  <c r="BD307" i="7"/>
  <c r="BA307" i="7"/>
  <c r="BC307" i="7"/>
  <c r="AZ307" i="7"/>
  <c r="BB307" i="7"/>
  <c r="BA2093" i="7"/>
  <c r="BC2093" i="7"/>
  <c r="AZ2093" i="7"/>
  <c r="BD2093" i="7"/>
  <c r="BB2093" i="7"/>
  <c r="BC2074" i="7"/>
  <c r="AZ2074" i="7"/>
  <c r="BA2074" i="7"/>
  <c r="BD2074" i="7"/>
  <c r="BB2074" i="7"/>
  <c r="BD2037" i="7"/>
  <c r="AZ2037" i="7"/>
  <c r="BA2037" i="7"/>
  <c r="BB2037" i="7"/>
  <c r="BC2037" i="7"/>
  <c r="BD1965" i="7"/>
  <c r="BA1965" i="7"/>
  <c r="BC1965" i="7"/>
  <c r="BB1965" i="7"/>
  <c r="AZ1965" i="7"/>
  <c r="BB729" i="7"/>
  <c r="BA729" i="7"/>
  <c r="AZ729" i="7"/>
  <c r="BD729" i="7"/>
  <c r="BC729" i="7"/>
  <c r="BD2094" i="7"/>
  <c r="AZ2094" i="7"/>
  <c r="BA2094" i="7"/>
  <c r="BC2094" i="7"/>
  <c r="BB2094" i="7"/>
  <c r="BA2053" i="7"/>
  <c r="AZ2053" i="7"/>
  <c r="BD2003" i="7"/>
  <c r="BA2003" i="7"/>
  <c r="BB2003" i="7"/>
  <c r="BC2003" i="7"/>
  <c r="AZ2003" i="7"/>
  <c r="BC1912" i="7"/>
  <c r="BB1912" i="7"/>
  <c r="BA1912" i="7"/>
  <c r="AZ1912" i="7"/>
  <c r="BD1912" i="7"/>
  <c r="BA1882" i="7"/>
  <c r="BB1882" i="7"/>
  <c r="BC1882" i="7"/>
  <c r="BD1882" i="7"/>
  <c r="AZ1882" i="7"/>
  <c r="BB1624" i="7"/>
  <c r="AZ1624" i="7"/>
  <c r="BA1624" i="7"/>
  <c r="BC1624" i="7"/>
  <c r="BD1624" i="7"/>
  <c r="BA703" i="7"/>
  <c r="AZ703" i="7"/>
  <c r="BB703" i="7"/>
  <c r="BC703" i="7"/>
  <c r="BD703" i="7"/>
  <c r="AZ550" i="7"/>
  <c r="BC550" i="7"/>
  <c r="BD550" i="7"/>
  <c r="BB550" i="7"/>
  <c r="BA550" i="7"/>
  <c r="AZ505" i="7"/>
  <c r="BD505" i="7"/>
  <c r="BA505" i="7"/>
  <c r="BB505" i="7"/>
  <c r="BC505" i="7"/>
  <c r="BC2019" i="7"/>
  <c r="BB2019" i="7"/>
  <c r="BD2019" i="7"/>
  <c r="BA2019" i="7"/>
  <c r="AZ2019" i="7"/>
  <c r="BC1920" i="7"/>
  <c r="BA1920" i="7"/>
  <c r="BB1920" i="7"/>
  <c r="BD1920" i="7"/>
  <c r="AZ1920" i="7"/>
  <c r="BA463" i="7"/>
  <c r="BC463" i="7"/>
  <c r="AZ463" i="7"/>
  <c r="BB463" i="7"/>
  <c r="BB447" i="7"/>
  <c r="AZ447" i="7"/>
  <c r="BA447" i="7"/>
  <c r="BD447" i="7"/>
  <c r="BC447" i="7"/>
  <c r="AZ1776" i="7"/>
  <c r="BD1776" i="7"/>
  <c r="BC1776" i="7"/>
  <c r="BB1272" i="7"/>
  <c r="BC1272" i="7"/>
  <c r="BB743" i="7"/>
  <c r="BD743" i="7"/>
  <c r="AZ743" i="7"/>
  <c r="BC743" i="7"/>
  <c r="BA743" i="7"/>
  <c r="BB485" i="7"/>
  <c r="BD485" i="7"/>
  <c r="BC1901" i="7"/>
  <c r="BA1901" i="7"/>
  <c r="BD1901" i="7"/>
  <c r="AZ1901" i="7"/>
  <c r="BB1901" i="7"/>
  <c r="BC1570" i="7"/>
  <c r="BA1570" i="7"/>
  <c r="BD1570" i="7"/>
  <c r="BB1570" i="7"/>
  <c r="AZ1570" i="7"/>
  <c r="AZ1525" i="7"/>
  <c r="BC1525" i="7"/>
  <c r="BA1525" i="7"/>
  <c r="BD1525" i="7"/>
  <c r="BB1525" i="7"/>
  <c r="AZ1454" i="7"/>
  <c r="BC1454" i="7"/>
  <c r="BA1454" i="7"/>
  <c r="BD1454" i="7"/>
  <c r="BB1454" i="7"/>
  <c r="BA723" i="7"/>
  <c r="AZ723" i="7"/>
  <c r="BD723" i="7"/>
  <c r="BB434" i="7"/>
  <c r="AZ434" i="7"/>
  <c r="BC434" i="7"/>
  <c r="BD434" i="7"/>
  <c r="BA434" i="7"/>
  <c r="AZ1503" i="7"/>
  <c r="BB1503" i="7"/>
  <c r="BB741" i="7"/>
  <c r="BA741" i="7"/>
  <c r="BD741" i="7"/>
  <c r="BC741" i="7"/>
  <c r="AZ741" i="7"/>
  <c r="BC1863" i="7"/>
  <c r="BB1863" i="7"/>
  <c r="BA1863" i="7"/>
  <c r="AZ1436" i="7"/>
  <c r="BD1436" i="7"/>
  <c r="BA1436" i="7"/>
  <c r="BC1436" i="7"/>
  <c r="AZ1251" i="7"/>
  <c r="BC1251" i="7"/>
  <c r="BB1251" i="7"/>
  <c r="BD1251" i="7"/>
  <c r="BA1251" i="7"/>
  <c r="BB917" i="7"/>
  <c r="BA917" i="7"/>
  <c r="BC917" i="7"/>
  <c r="BD917" i="7"/>
  <c r="AZ917" i="7"/>
  <c r="BC436" i="7"/>
  <c r="BD436" i="7"/>
  <c r="BA436" i="7"/>
  <c r="AZ436" i="7"/>
  <c r="BB436" i="7"/>
  <c r="BD1514" i="7"/>
  <c r="BC577" i="7"/>
  <c r="AZ2001" i="7"/>
  <c r="BA2001" i="7"/>
  <c r="BD2001" i="7"/>
  <c r="BC2001" i="7"/>
  <c r="BB2001" i="7"/>
  <c r="BB1032" i="7"/>
  <c r="BA1032" i="7"/>
  <c r="AZ1032" i="7"/>
  <c r="BD1032" i="7"/>
  <c r="BC1032" i="7"/>
  <c r="BA848" i="7"/>
  <c r="AZ848" i="7"/>
  <c r="BB848" i="7"/>
  <c r="BD848" i="7"/>
  <c r="BC848" i="7"/>
  <c r="BB760" i="7"/>
  <c r="BC760" i="7"/>
  <c r="BA760" i="7"/>
  <c r="AZ760" i="7"/>
  <c r="BD760" i="7"/>
  <c r="BC453" i="7"/>
  <c r="BB453" i="7"/>
  <c r="BA453" i="7"/>
  <c r="AZ453" i="7"/>
  <c r="BD453" i="7"/>
  <c r="BC1051" i="7"/>
  <c r="BD1051" i="7"/>
  <c r="BA1051" i="7"/>
  <c r="BC1024" i="7"/>
  <c r="AZ1024" i="7"/>
  <c r="BB1024" i="7"/>
  <c r="BA1024" i="7"/>
  <c r="BD1024" i="7"/>
  <c r="BD967" i="7"/>
  <c r="AZ967" i="7"/>
  <c r="BA967" i="7"/>
  <c r="BB967" i="7"/>
  <c r="BC967" i="7"/>
  <c r="BA952" i="7"/>
  <c r="BB952" i="7"/>
  <c r="BD952" i="7"/>
  <c r="BC952" i="7"/>
  <c r="AZ952" i="7"/>
  <c r="BB939" i="7"/>
  <c r="BD939" i="7"/>
  <c r="BA939" i="7"/>
  <c r="AZ939" i="7"/>
  <c r="BC939" i="7"/>
  <c r="BA438" i="7"/>
  <c r="BD438" i="7"/>
  <c r="BB438" i="7"/>
  <c r="BC438" i="7"/>
  <c r="AZ438" i="7"/>
  <c r="AZ1202" i="7"/>
  <c r="BD1202" i="7"/>
  <c r="BA1202" i="7"/>
  <c r="BC1202" i="7"/>
  <c r="BB1202" i="7"/>
  <c r="BA444" i="7"/>
  <c r="BB444" i="7"/>
  <c r="BC444" i="7"/>
  <c r="AZ444" i="7"/>
  <c r="BD444" i="7"/>
  <c r="BD728" i="7"/>
  <c r="BA728" i="7"/>
  <c r="BB728" i="7"/>
  <c r="BC1738" i="7"/>
  <c r="AZ1738" i="7"/>
  <c r="BB1738" i="7"/>
  <c r="BA1738" i="7"/>
  <c r="BD1738" i="7"/>
  <c r="BA1464" i="7"/>
  <c r="BB1464" i="7"/>
  <c r="AZ1464" i="7"/>
  <c r="BC1464" i="7"/>
  <c r="BD1464" i="7"/>
  <c r="BB1408" i="7"/>
  <c r="BC1408" i="7"/>
  <c r="AZ1408" i="7"/>
  <c r="BD1408" i="7"/>
  <c r="BA1408" i="7"/>
  <c r="BD1132" i="7"/>
  <c r="BA1132" i="7"/>
  <c r="BB1132" i="7"/>
  <c r="BC1132" i="7"/>
  <c r="AZ1132" i="7"/>
  <c r="BA920" i="7"/>
  <c r="BD920" i="7"/>
  <c r="AZ920" i="7"/>
  <c r="BB920" i="7"/>
  <c r="BC920" i="7"/>
  <c r="BC832" i="7"/>
  <c r="BA832" i="7"/>
  <c r="AZ832" i="7"/>
  <c r="BB832" i="7"/>
  <c r="BD832" i="7"/>
  <c r="BD1150" i="7"/>
  <c r="BB1150" i="7"/>
  <c r="AZ1447" i="7"/>
  <c r="BA1447" i="7"/>
  <c r="BD1831" i="7"/>
  <c r="AZ1831" i="7"/>
  <c r="BB1831" i="7"/>
  <c r="BD1079" i="7"/>
  <c r="BC1079" i="7"/>
  <c r="BB1079" i="7"/>
  <c r="AZ1079" i="7"/>
  <c r="BA1079" i="7"/>
  <c r="AZ449" i="7"/>
  <c r="BC449" i="7"/>
  <c r="BD449" i="7"/>
  <c r="BA449" i="7"/>
  <c r="BB449" i="7"/>
  <c r="BD1865" i="7"/>
  <c r="BC1865" i="7"/>
  <c r="BA1865" i="7"/>
  <c r="BB1865" i="7"/>
  <c r="AZ1865" i="7"/>
  <c r="BA1544" i="7"/>
  <c r="AZ1544" i="7"/>
  <c r="BD1544" i="7"/>
  <c r="BA1503" i="7"/>
  <c r="BC1503" i="7"/>
  <c r="BD1503" i="7"/>
  <c r="BC1130" i="7"/>
  <c r="BB1130" i="7"/>
  <c r="BD1130" i="7"/>
  <c r="BA1130" i="7"/>
  <c r="AZ1130" i="7"/>
  <c r="BD305" i="7"/>
  <c r="BB305" i="7"/>
  <c r="BA305" i="7"/>
  <c r="BC305" i="7"/>
  <c r="AZ305" i="7"/>
  <c r="BA1538" i="7"/>
  <c r="AZ1538" i="7"/>
  <c r="BB1538" i="7"/>
  <c r="BD1538" i="7"/>
  <c r="BC1538" i="7"/>
  <c r="BC740" i="7"/>
  <c r="BD740" i="7"/>
  <c r="AZ740" i="7"/>
  <c r="BA740" i="7"/>
  <c r="BB740" i="7"/>
  <c r="BD901" i="7"/>
  <c r="BA901" i="7"/>
  <c r="AZ901" i="7"/>
  <c r="BB901" i="7"/>
  <c r="BC901" i="7"/>
  <c r="BB886" i="7"/>
  <c r="BC886" i="7"/>
  <c r="BA886" i="7"/>
  <c r="AZ886" i="7"/>
  <c r="BD886" i="7"/>
  <c r="BC797" i="7"/>
  <c r="BA797" i="7"/>
  <c r="AZ797" i="7"/>
  <c r="BD1687" i="7"/>
  <c r="AZ1687" i="7"/>
  <c r="BB1687" i="7"/>
  <c r="BC1687" i="7"/>
  <c r="BA1687" i="7"/>
  <c r="BB1669" i="7"/>
  <c r="BC1669" i="7"/>
  <c r="AZ1669" i="7"/>
  <c r="BD1669" i="7"/>
  <c r="BA1669" i="7"/>
  <c r="BA1412" i="7"/>
  <c r="AZ1412" i="7"/>
  <c r="BD1412" i="7"/>
  <c r="BC1412" i="7"/>
  <c r="BB1412" i="7"/>
  <c r="BC1340" i="7"/>
  <c r="AZ1340" i="7"/>
  <c r="BD1340" i="7"/>
  <c r="BB1340" i="7"/>
  <c r="BA1340" i="7"/>
  <c r="BC1109" i="7"/>
  <c r="AZ1109" i="7"/>
  <c r="BB1109" i="7"/>
  <c r="BA1109" i="7"/>
  <c r="BD1109" i="7"/>
  <c r="BB462" i="7"/>
  <c r="BD462" i="7"/>
  <c r="AZ462" i="7"/>
  <c r="BC462" i="7"/>
  <c r="BA462" i="7"/>
  <c r="BC1821" i="7"/>
  <c r="AZ1821" i="7"/>
  <c r="BA1821" i="7"/>
  <c r="BB1821" i="7"/>
  <c r="BD1821" i="7"/>
  <c r="BD1967" i="7"/>
  <c r="AZ1967" i="7"/>
  <c r="BC1967" i="7"/>
  <c r="BB1967" i="7"/>
  <c r="BA1967" i="7"/>
  <c r="AZ799" i="7"/>
  <c r="BA799" i="7"/>
  <c r="BC799" i="7"/>
  <c r="BB799" i="7"/>
  <c r="BD799" i="7"/>
  <c r="BD442" i="7"/>
  <c r="AZ442" i="7"/>
  <c r="BA442" i="7"/>
  <c r="BB442" i="7"/>
  <c r="BC442" i="7"/>
  <c r="BB2042" i="7"/>
  <c r="BD2042" i="7"/>
  <c r="BC2042" i="7"/>
  <c r="BA2042" i="7"/>
  <c r="AZ2042" i="7"/>
  <c r="BB1839" i="7"/>
  <c r="BA1839" i="7"/>
  <c r="AZ1839" i="7"/>
  <c r="BD1839" i="7"/>
  <c r="BC1839" i="7"/>
  <c r="AZ1722" i="7"/>
  <c r="BC1722" i="7"/>
  <c r="BB1722" i="7"/>
  <c r="BD1722" i="7"/>
  <c r="AZ1293" i="7"/>
  <c r="BC1293" i="7"/>
  <c r="BA1293" i="7"/>
  <c r="BD1293" i="7"/>
  <c r="BB1293" i="7"/>
  <c r="BD1204" i="7"/>
  <c r="BA1204" i="7"/>
  <c r="BC1204" i="7"/>
  <c r="AZ1204" i="7"/>
  <c r="BB1204" i="7"/>
  <c r="BB451" i="7"/>
  <c r="BD451" i="7"/>
  <c r="AZ451" i="7"/>
  <c r="BA451" i="7"/>
  <c r="BC451" i="7"/>
  <c r="BA2025" i="7"/>
  <c r="AZ2025" i="7"/>
  <c r="BC2025" i="7"/>
  <c r="BD2025" i="7"/>
  <c r="BB2025" i="7"/>
  <c r="BD1467" i="7"/>
  <c r="AZ1467" i="7"/>
  <c r="BC1467" i="7"/>
  <c r="AZ1252" i="7"/>
  <c r="BC1252" i="7"/>
  <c r="BD1252" i="7"/>
  <c r="BB1252" i="7"/>
  <c r="BA1252" i="7"/>
  <c r="BA1020" i="7"/>
  <c r="BC1020" i="7"/>
  <c r="BD1020" i="7"/>
  <c r="BB1020" i="7"/>
  <c r="AZ1020" i="7"/>
  <c r="AZ706" i="7"/>
  <c r="BA706" i="7"/>
  <c r="BD706" i="7"/>
  <c r="BC706" i="7"/>
  <c r="BB706" i="7"/>
  <c r="BC592" i="7"/>
  <c r="BA592" i="7"/>
  <c r="AZ592" i="7"/>
  <c r="BD592" i="7"/>
  <c r="BC555" i="7"/>
  <c r="BD555" i="7"/>
  <c r="BB555" i="7"/>
  <c r="AZ555" i="7"/>
  <c r="BA555" i="7"/>
  <c r="BB454" i="7"/>
  <c r="BC454" i="7"/>
  <c r="AZ454" i="7"/>
  <c r="BA454" i="7"/>
  <c r="BD454" i="7"/>
  <c r="AZ440" i="7"/>
  <c r="BD440" i="7"/>
  <c r="BC440" i="7"/>
  <c r="BA440" i="7"/>
  <c r="BB440" i="7"/>
  <c r="BC302" i="7"/>
  <c r="BA302" i="7"/>
  <c r="BD302" i="7"/>
  <c r="BB302" i="7"/>
  <c r="AZ302" i="7"/>
  <c r="BA1935" i="7"/>
  <c r="AZ1935" i="7"/>
  <c r="BD1935" i="7"/>
  <c r="BC1935" i="7"/>
  <c r="BB1935" i="7"/>
  <c r="BD1814" i="7"/>
  <c r="AZ1814" i="7"/>
  <c r="BD1230" i="7"/>
  <c r="AZ1230" i="7"/>
  <c r="BC1230" i="7"/>
  <c r="BB1230" i="7"/>
  <c r="BA1230" i="7"/>
  <c r="BA999" i="7"/>
  <c r="BC999" i="7"/>
  <c r="AZ999" i="7"/>
  <c r="BD999" i="7"/>
  <c r="BB999" i="7"/>
  <c r="BA304" i="7"/>
  <c r="AZ304" i="7"/>
  <c r="BD304" i="7"/>
  <c r="BC304" i="7"/>
  <c r="BD2060" i="7"/>
  <c r="BB2060" i="7"/>
  <c r="BC1488" i="7"/>
  <c r="BB1488" i="7"/>
  <c r="BD1488" i="7"/>
  <c r="AZ1488" i="7"/>
  <c r="BA1488" i="7"/>
  <c r="BB1431" i="7"/>
  <c r="BD1431" i="7"/>
  <c r="BC1431" i="7"/>
  <c r="AZ1431" i="7"/>
  <c r="AZ1002" i="7"/>
  <c r="BB1002" i="7"/>
  <c r="BC1002" i="7"/>
  <c r="BD1002" i="7"/>
  <c r="BA1002" i="7"/>
  <c r="BD456" i="7"/>
  <c r="AZ456" i="7"/>
  <c r="BA456" i="7"/>
  <c r="BC456" i="7"/>
  <c r="BB456" i="7"/>
  <c r="BA2006" i="7"/>
  <c r="BD2006" i="7"/>
  <c r="BC2006" i="7"/>
  <c r="AZ2006" i="7"/>
  <c r="BB2006" i="7"/>
  <c r="AZ1703" i="7"/>
  <c r="BB1703" i="7"/>
  <c r="BC1703" i="7"/>
  <c r="BA1703" i="7"/>
  <c r="BD1703" i="7"/>
  <c r="AZ1039" i="7"/>
  <c r="BA1039" i="7"/>
  <c r="BC1039" i="7"/>
  <c r="BB1039" i="7"/>
  <c r="BD1039" i="7"/>
  <c r="BC460" i="7"/>
  <c r="BB460" i="7"/>
  <c r="BD460" i="7"/>
  <c r="BA460" i="7"/>
  <c r="AZ460" i="7"/>
  <c r="BD445" i="7"/>
  <c r="AZ445" i="7"/>
  <c r="BA445" i="7"/>
  <c r="BC445" i="7"/>
  <c r="BB445" i="7"/>
  <c r="BA1987" i="7"/>
  <c r="BB1987" i="7"/>
  <c r="BD1987" i="7"/>
  <c r="AZ1987" i="7"/>
  <c r="BC1987" i="7"/>
  <c r="AZ1450" i="7"/>
  <c r="BD1450" i="7"/>
  <c r="BC1450" i="7"/>
  <c r="BB1450" i="7"/>
  <c r="BA1450" i="7"/>
  <c r="BA1435" i="7"/>
  <c r="BB1435" i="7"/>
  <c r="BC1320" i="7"/>
  <c r="BB1320" i="7"/>
  <c r="BD1320" i="7"/>
  <c r="AZ1320" i="7"/>
  <c r="BA1320" i="7"/>
  <c r="BB1148" i="7"/>
  <c r="AZ1148" i="7"/>
  <c r="BA1076" i="7"/>
  <c r="BD1076" i="7"/>
  <c r="AZ1076" i="7"/>
  <c r="BB1076" i="7"/>
  <c r="BC1076" i="7"/>
  <c r="BD1057" i="7"/>
  <c r="AZ1057" i="7"/>
  <c r="BA1057" i="7"/>
  <c r="BC1057" i="7"/>
  <c r="BB1057" i="7"/>
  <c r="BD944" i="7"/>
  <c r="BB944" i="7"/>
  <c r="BC944" i="7"/>
  <c r="BA944" i="7"/>
  <c r="AZ944" i="7"/>
  <c r="BC303" i="7"/>
  <c r="AZ303" i="7"/>
  <c r="BD303" i="7"/>
  <c r="BA303" i="7"/>
  <c r="BB303" i="7"/>
  <c r="BD1980" i="7"/>
  <c r="AZ1459" i="7"/>
  <c r="BC1831" i="7"/>
  <c r="BA1831" i="7"/>
  <c r="BC982" i="7"/>
  <c r="BD982" i="7"/>
  <c r="BB982" i="7"/>
  <c r="BD963" i="7"/>
  <c r="BC963" i="7"/>
  <c r="AZ963" i="7"/>
  <c r="BB963" i="7"/>
  <c r="BD872" i="7"/>
  <c r="AZ872" i="7"/>
  <c r="BA798" i="7"/>
  <c r="BB798" i="7"/>
  <c r="BC798" i="7"/>
  <c r="BD798" i="7"/>
  <c r="AZ798" i="7"/>
  <c r="BC778" i="7"/>
  <c r="BD778" i="7"/>
  <c r="BB778" i="7"/>
  <c r="BA778" i="7"/>
  <c r="AZ778" i="7"/>
  <c r="AZ759" i="7"/>
  <c r="BC759" i="7"/>
  <c r="BD759" i="7"/>
  <c r="BA759" i="7"/>
  <c r="BB759" i="7"/>
  <c r="BD2012" i="7"/>
  <c r="BA2012" i="7"/>
  <c r="AZ1506" i="7"/>
  <c r="BC1506" i="7"/>
  <c r="BB1506" i="7"/>
  <c r="BD1506" i="7"/>
  <c r="BA1506" i="7"/>
  <c r="BB1321" i="7"/>
  <c r="BD1321" i="7"/>
  <c r="BC1321" i="7"/>
  <c r="BA1321" i="7"/>
  <c r="AZ1321" i="7"/>
  <c r="BA704" i="7"/>
  <c r="AZ704" i="7"/>
  <c r="BB704" i="7"/>
  <c r="BD704" i="7"/>
  <c r="BC704" i="7"/>
  <c r="BB1560" i="7"/>
  <c r="BD1560" i="7"/>
  <c r="BA1560" i="7"/>
  <c r="BC1560" i="7"/>
  <c r="BC1270" i="7"/>
  <c r="AZ1270" i="7"/>
  <c r="BB1270" i="7"/>
  <c r="BA1270" i="7"/>
  <c r="BD1270" i="7"/>
  <c r="BA1140" i="7"/>
  <c r="BC1140" i="7"/>
  <c r="BD1140" i="7"/>
  <c r="AZ1140" i="7"/>
  <c r="BB1140" i="7"/>
  <c r="BC700" i="7"/>
  <c r="BD700" i="7"/>
  <c r="AZ700" i="7"/>
  <c r="BB700" i="7"/>
  <c r="BA700" i="7"/>
  <c r="BC570" i="7"/>
  <c r="BD570" i="7"/>
  <c r="AZ570" i="7"/>
  <c r="BB570" i="7"/>
  <c r="BA570" i="7"/>
  <c r="BD709" i="7"/>
  <c r="AZ709" i="7"/>
  <c r="BB709" i="7"/>
  <c r="BC709" i="7"/>
  <c r="BA709" i="7"/>
  <c r="AZ1456" i="7"/>
  <c r="BA1456" i="7"/>
  <c r="BB1456" i="7"/>
  <c r="BC1456" i="7"/>
  <c r="BD1456" i="7"/>
  <c r="BA1159" i="7"/>
  <c r="BB1159" i="7"/>
  <c r="BC1159" i="7"/>
  <c r="BD1159" i="7"/>
  <c r="AZ1159" i="7"/>
  <c r="BC710" i="7"/>
  <c r="BD710" i="7"/>
  <c r="BB710" i="7"/>
  <c r="BA710" i="7"/>
  <c r="AZ710" i="7"/>
  <c r="AZ2084" i="7"/>
  <c r="BB2084" i="7"/>
  <c r="BD2084" i="7"/>
  <c r="BC1579" i="7"/>
  <c r="BA1579" i="7"/>
  <c r="BB1579" i="7"/>
  <c r="BD1579" i="7"/>
  <c r="AZ1579" i="7"/>
  <c r="BA1940" i="7"/>
  <c r="AZ1940" i="7"/>
  <c r="BB1940" i="7"/>
  <c r="BC1940" i="7"/>
  <c r="BD1940" i="7"/>
  <c r="BA1883" i="7"/>
  <c r="BC1883" i="7"/>
  <c r="AZ1883" i="7"/>
  <c r="BD1883" i="7"/>
  <c r="BB1883" i="7"/>
  <c r="BD1524" i="7"/>
  <c r="BB1524" i="7"/>
  <c r="BA1524" i="7"/>
  <c r="BC1524" i="7"/>
  <c r="AZ1524" i="7"/>
  <c r="BC1295" i="7"/>
  <c r="BD1295" i="7"/>
  <c r="BB1295" i="7"/>
  <c r="BA1295" i="7"/>
  <c r="AZ1295" i="7"/>
  <c r="BD1165" i="7"/>
  <c r="AZ1165" i="7"/>
  <c r="BB1165" i="7"/>
  <c r="BA1165" i="7"/>
  <c r="BC1165" i="7"/>
  <c r="BA1903" i="7"/>
  <c r="BD1903" i="7"/>
  <c r="BC1903" i="7"/>
  <c r="BB1903" i="7"/>
  <c r="BC1185" i="7"/>
  <c r="BD1185" i="7"/>
  <c r="BB1185" i="7"/>
  <c r="BD1994" i="7"/>
  <c r="AZ1994" i="7"/>
  <c r="BC1994" i="7"/>
  <c r="BA1994" i="7"/>
  <c r="BB1994" i="7"/>
  <c r="BB1128" i="7"/>
  <c r="BD1128" i="7"/>
  <c r="AZ1128" i="7"/>
  <c r="BA1128" i="7"/>
  <c r="BC1128" i="7"/>
  <c r="BB2031" i="7"/>
  <c r="BA2031" i="7"/>
  <c r="BD2031" i="7"/>
  <c r="BD1546" i="7"/>
  <c r="BC1546" i="7"/>
  <c r="BB1546" i="7"/>
  <c r="BB2013" i="7"/>
  <c r="BA2013" i="7"/>
  <c r="AZ2013" i="7"/>
  <c r="BC2013" i="7"/>
  <c r="BD2013" i="7"/>
  <c r="BC1662" i="7"/>
  <c r="AZ1662" i="7"/>
  <c r="BD1662" i="7"/>
  <c r="BB1662" i="7"/>
  <c r="BB1480" i="7"/>
  <c r="AZ1480" i="7"/>
  <c r="BC1480" i="7"/>
  <c r="BA1480" i="7"/>
  <c r="BD1480" i="7"/>
  <c r="BC1179" i="7"/>
  <c r="BB1179" i="7"/>
  <c r="AZ1179" i="7"/>
  <c r="BA1179" i="7"/>
  <c r="BD1179" i="7"/>
  <c r="BB1095" i="7"/>
  <c r="BA1095" i="7"/>
  <c r="BD1095" i="7"/>
  <c r="BC1095" i="7"/>
  <c r="AZ1095" i="7"/>
  <c r="BD711" i="7"/>
  <c r="BA711" i="7"/>
  <c r="BB711" i="7"/>
  <c r="BC711" i="7"/>
  <c r="AZ711" i="7"/>
  <c r="BB784" i="7"/>
  <c r="BA1533" i="7"/>
  <c r="AZ1396" i="7"/>
  <c r="BC1413" i="7"/>
  <c r="BB1406" i="7"/>
  <c r="BC1957" i="7"/>
  <c r="BA1957" i="7"/>
  <c r="BD1957" i="7"/>
  <c r="AZ1957" i="7"/>
  <c r="BB1957" i="7"/>
  <c r="BB1932" i="7"/>
  <c r="BD1932" i="7"/>
  <c r="BA1932" i="7"/>
  <c r="BC1932" i="7"/>
  <c r="AZ1932" i="7"/>
  <c r="BA1239" i="7"/>
  <c r="BC1239" i="7"/>
  <c r="BB1239" i="7"/>
  <c r="AZ1239" i="7"/>
  <c r="BD1239" i="7"/>
  <c r="BB866" i="7"/>
  <c r="AZ866" i="7"/>
  <c r="BC866" i="7"/>
  <c r="BA866" i="7"/>
  <c r="BD866" i="7"/>
  <c r="AZ809" i="7"/>
  <c r="BA809" i="7"/>
  <c r="BC809" i="7"/>
  <c r="BA783" i="7"/>
  <c r="BC783" i="7"/>
  <c r="AZ783" i="7"/>
  <c r="BD783" i="7"/>
  <c r="BB783" i="7"/>
  <c r="BD481" i="7"/>
  <c r="AZ481" i="7"/>
  <c r="BC481" i="7"/>
  <c r="BA481" i="7"/>
  <c r="BB481" i="7"/>
  <c r="AZ1694" i="7"/>
  <c r="BC1694" i="7"/>
  <c r="BD1694" i="7"/>
  <c r="BC1563" i="7"/>
  <c r="BA1563" i="7"/>
  <c r="BD1563" i="7"/>
  <c r="AZ1563" i="7"/>
  <c r="BB1563" i="7"/>
  <c r="AZ1292" i="7"/>
  <c r="BD1292" i="7"/>
  <c r="BC1292" i="7"/>
  <c r="BB1292" i="7"/>
  <c r="BA1292" i="7"/>
  <c r="BB919" i="7"/>
  <c r="BC919" i="7"/>
  <c r="BD919" i="7"/>
  <c r="BA919" i="7"/>
  <c r="AZ919" i="7"/>
  <c r="BA878" i="7"/>
  <c r="BD878" i="7"/>
  <c r="AZ878" i="7"/>
  <c r="BB878" i="7"/>
  <c r="BC878" i="7"/>
  <c r="BB465" i="7"/>
  <c r="AZ465" i="7"/>
  <c r="BA465" i="7"/>
  <c r="BC465" i="7"/>
  <c r="BD465" i="7"/>
  <c r="AZ2047" i="7"/>
  <c r="BA2047" i="7"/>
  <c r="BB2047" i="7"/>
  <c r="BC2047" i="7"/>
  <c r="BD2047" i="7"/>
  <c r="BB2032" i="7"/>
  <c r="AZ2032" i="7"/>
  <c r="BA2032" i="7"/>
  <c r="BD2032" i="7"/>
  <c r="BC2032" i="7"/>
  <c r="BC1731" i="7"/>
  <c r="BA1731" i="7"/>
  <c r="BD1731" i="7"/>
  <c r="BB1731" i="7"/>
  <c r="AZ1731" i="7"/>
  <c r="BC1673" i="7"/>
  <c r="BA1673" i="7"/>
  <c r="BB1673" i="7"/>
  <c r="AZ1673" i="7"/>
  <c r="BD1673" i="7"/>
  <c r="BC913" i="7"/>
  <c r="AZ913" i="7"/>
  <c r="BB913" i="7"/>
  <c r="BD913" i="7"/>
  <c r="BA913" i="7"/>
  <c r="AZ803" i="7"/>
  <c r="BC803" i="7"/>
  <c r="BD803" i="7"/>
  <c r="BA803" i="7"/>
  <c r="BB803" i="7"/>
  <c r="BB742" i="7"/>
  <c r="BD742" i="7"/>
  <c r="AZ742" i="7"/>
  <c r="AZ2002" i="7"/>
  <c r="BD2002" i="7"/>
  <c r="BB2002" i="7"/>
  <c r="BA2002" i="7"/>
  <c r="BC2002" i="7"/>
  <c r="AZ1029" i="7"/>
  <c r="BD1029" i="7"/>
  <c r="AZ1727" i="7"/>
  <c r="BA1727" i="7"/>
  <c r="BB1727" i="7"/>
  <c r="BC1727" i="7"/>
  <c r="BD1727" i="7"/>
  <c r="BB1711" i="7"/>
  <c r="BD1711" i="7"/>
  <c r="BD1677" i="7"/>
  <c r="BA1677" i="7"/>
  <c r="BC1677" i="7"/>
  <c r="AZ1677" i="7"/>
  <c r="BB1677" i="7"/>
  <c r="BB1582" i="7"/>
  <c r="BD1582" i="7"/>
  <c r="BC1582" i="7"/>
  <c r="AZ1582" i="7"/>
  <c r="BA1582" i="7"/>
  <c r="BB1548" i="7"/>
  <c r="BC1548" i="7"/>
  <c r="AZ1548" i="7"/>
  <c r="BD1548" i="7"/>
  <c r="BA1548" i="7"/>
  <c r="BC1368" i="7"/>
  <c r="BB1368" i="7"/>
  <c r="BD1368" i="7"/>
  <c r="AZ957" i="7"/>
  <c r="BB957" i="7"/>
  <c r="BA957" i="7"/>
  <c r="BC957" i="7"/>
  <c r="BD957" i="7"/>
  <c r="BB458" i="7"/>
  <c r="BD458" i="7"/>
  <c r="AZ458" i="7"/>
  <c r="BC458" i="7"/>
  <c r="BA458" i="7"/>
  <c r="BC2084" i="7"/>
  <c r="BA2084" i="7"/>
  <c r="BC1005" i="7"/>
  <c r="BD1005" i="7"/>
  <c r="BB1005" i="7"/>
  <c r="BA1005" i="7"/>
  <c r="AZ1005" i="7"/>
  <c r="BC1010" i="7"/>
  <c r="AZ1010" i="7"/>
  <c r="BD1010" i="7"/>
  <c r="BA1010" i="7"/>
  <c r="BB1010" i="7"/>
  <c r="BD899" i="7"/>
  <c r="BA899" i="7"/>
  <c r="BB899" i="7"/>
  <c r="AZ899" i="7"/>
  <c r="BC485" i="7"/>
  <c r="BA485" i="7"/>
  <c r="BA469" i="7"/>
  <c r="BB469" i="7"/>
  <c r="AZ469" i="7"/>
  <c r="BC469" i="7"/>
  <c r="BD469" i="7"/>
  <c r="AZ1311" i="7"/>
  <c r="BA1311" i="7"/>
  <c r="BC1311" i="7"/>
  <c r="BD1311" i="7"/>
  <c r="BB1311" i="7"/>
  <c r="BD951" i="7"/>
  <c r="BA951" i="7"/>
  <c r="BC951" i="7"/>
  <c r="BB951" i="7"/>
  <c r="AZ951" i="7"/>
  <c r="AZ839" i="7"/>
  <c r="BD839" i="7"/>
  <c r="BC839" i="7"/>
  <c r="BB839" i="7"/>
  <c r="BA839" i="7"/>
  <c r="BD467" i="7"/>
  <c r="BB467" i="7"/>
  <c r="BC467" i="7"/>
  <c r="BA467" i="7"/>
  <c r="AZ467" i="7"/>
  <c r="BC2065" i="7"/>
  <c r="AZ2065" i="7"/>
  <c r="BB2065" i="7"/>
  <c r="BD2065" i="7"/>
  <c r="BA2065" i="7"/>
  <c r="AZ2021" i="7"/>
  <c r="BC2021" i="7"/>
  <c r="BB2021" i="7"/>
  <c r="BA2021" i="7"/>
  <c r="BD2021" i="7"/>
  <c r="BC1544" i="7"/>
  <c r="BB1544" i="7"/>
  <c r="BC1059" i="7"/>
  <c r="BA1059" i="7"/>
  <c r="AZ1059" i="7"/>
  <c r="BB1059" i="7"/>
  <c r="BD1059" i="7"/>
  <c r="BB915" i="7"/>
  <c r="BD915" i="7"/>
  <c r="BA915" i="7"/>
  <c r="AZ915" i="7"/>
  <c r="BC915" i="7"/>
  <c r="AZ2048" i="7"/>
  <c r="BC2048" i="7"/>
  <c r="BD2048" i="7"/>
  <c r="BB2048" i="7"/>
  <c r="BA1277" i="7"/>
  <c r="AZ1277" i="7"/>
  <c r="BD1277" i="7"/>
  <c r="BB1277" i="7"/>
  <c r="BC1277" i="7"/>
  <c r="BC931" i="7"/>
  <c r="BB931" i="7"/>
  <c r="BA931" i="7"/>
  <c r="BD931" i="7"/>
  <c r="AZ931" i="7"/>
  <c r="BA828" i="7"/>
  <c r="BB828" i="7"/>
  <c r="AZ476" i="7"/>
  <c r="BD476" i="7"/>
  <c r="BB476" i="7"/>
  <c r="BA476" i="7"/>
  <c r="BC476" i="7"/>
  <c r="BD1763" i="7"/>
  <c r="BA1763" i="7"/>
  <c r="BB1763" i="7"/>
  <c r="AZ972" i="7"/>
  <c r="BB972" i="7"/>
  <c r="BA972" i="7"/>
  <c r="BD972" i="7"/>
  <c r="BC972" i="7"/>
  <c r="AZ858" i="7"/>
  <c r="BD858" i="7"/>
  <c r="BA858" i="7"/>
  <c r="BB858" i="7"/>
  <c r="BC858" i="7"/>
  <c r="BB471" i="7"/>
  <c r="BA471" i="7"/>
  <c r="BD471" i="7"/>
  <c r="AZ471" i="7"/>
  <c r="BC471" i="7"/>
  <c r="BA963" i="7"/>
  <c r="BC1981" i="7"/>
  <c r="AZ1903" i="7"/>
  <c r="BD463" i="7"/>
  <c r="BB1937" i="7"/>
  <c r="BC1743" i="7"/>
  <c r="BB1743" i="7"/>
  <c r="AZ1743" i="7"/>
  <c r="BD1225" i="7"/>
  <c r="BA1225" i="7"/>
  <c r="AZ1225" i="7"/>
  <c r="BB1225" i="7"/>
  <c r="BC1225" i="7"/>
  <c r="BA1181" i="7"/>
  <c r="AZ1181" i="7"/>
  <c r="BB1181" i="7"/>
  <c r="BC1181" i="7"/>
  <c r="BD1181" i="7"/>
  <c r="BB1094" i="7"/>
  <c r="BD1094" i="7"/>
  <c r="BA1094" i="7"/>
  <c r="BC1094" i="7"/>
  <c r="AZ1094" i="7"/>
  <c r="BB1021" i="7"/>
  <c r="BA1021" i="7"/>
  <c r="AZ1021" i="7"/>
  <c r="BD1021" i="7"/>
  <c r="BC1021" i="7"/>
  <c r="BC2012" i="7"/>
  <c r="BB2012" i="7"/>
  <c r="AZ2012" i="7"/>
  <c r="BC1809" i="7"/>
  <c r="BB1809" i="7"/>
  <c r="BD1809" i="7"/>
  <c r="AZ1809" i="7"/>
  <c r="BA1809" i="7"/>
  <c r="BD1364" i="7"/>
  <c r="AZ1364" i="7"/>
  <c r="BB1364" i="7"/>
  <c r="BA1364" i="7"/>
  <c r="BA1146" i="7"/>
  <c r="BB1146" i="7"/>
  <c r="AZ1146" i="7"/>
  <c r="BD1146" i="7"/>
  <c r="BC1146" i="7"/>
  <c r="BA1061" i="7"/>
  <c r="BC1061" i="7"/>
  <c r="AZ1061" i="7"/>
  <c r="BB1061" i="7"/>
  <c r="BD1061" i="7"/>
  <c r="BD989" i="7"/>
  <c r="BB989" i="7"/>
  <c r="BC989" i="7"/>
  <c r="AZ989" i="7"/>
  <c r="BA989" i="7"/>
  <c r="BA504" i="7"/>
  <c r="BC504" i="7"/>
  <c r="BB504" i="7"/>
  <c r="BD504" i="7"/>
  <c r="AZ504" i="7"/>
  <c r="BB478" i="7"/>
  <c r="AZ478" i="7"/>
  <c r="BC478" i="7"/>
  <c r="BD478" i="7"/>
  <c r="BA478" i="7"/>
  <c r="BA1975" i="7"/>
  <c r="BB1975" i="7"/>
  <c r="AZ1975" i="7"/>
  <c r="BC1975" i="7"/>
  <c r="BD1975" i="7"/>
  <c r="BD1884" i="7"/>
  <c r="AZ1884" i="7"/>
  <c r="BC1884" i="7"/>
  <c r="BB1884" i="7"/>
  <c r="BA1884" i="7"/>
  <c r="AZ1740" i="7"/>
  <c r="BD1740" i="7"/>
  <c r="BA1740" i="7"/>
  <c r="BA1688" i="7"/>
  <c r="AZ1688" i="7"/>
  <c r="BB1688" i="7"/>
  <c r="BC1688" i="7"/>
  <c r="BD1688" i="7"/>
  <c r="BC1471" i="7"/>
  <c r="BA1471" i="7"/>
  <c r="AZ1471" i="7"/>
  <c r="BD1471" i="7"/>
  <c r="BB1471" i="7"/>
  <c r="BB1443" i="7"/>
  <c r="BA1443" i="7"/>
  <c r="BD1581" i="7"/>
  <c r="AZ1581" i="7"/>
  <c r="BC1581" i="7"/>
  <c r="AZ1783" i="7"/>
  <c r="BB1783" i="7"/>
  <c r="BA1783" i="7"/>
  <c r="BD1783" i="7"/>
  <c r="BC1783" i="7"/>
  <c r="BA1490" i="7"/>
  <c r="AZ1490" i="7"/>
  <c r="BD1490" i="7"/>
  <c r="BC1490" i="7"/>
  <c r="BB1490" i="7"/>
  <c r="BD1246" i="7"/>
  <c r="BA1246" i="7"/>
  <c r="BB1246" i="7"/>
  <c r="BC1246" i="7"/>
  <c r="AZ1246" i="7"/>
  <c r="BC1211" i="7"/>
  <c r="BB1211" i="7"/>
  <c r="AZ1211" i="7"/>
  <c r="BD1211" i="7"/>
  <c r="BA1211" i="7"/>
  <c r="AZ473" i="7"/>
  <c r="BA473" i="7"/>
  <c r="BB473" i="7"/>
  <c r="BC473" i="7"/>
  <c r="BB1562" i="7"/>
  <c r="BD1562" i="7"/>
  <c r="BC1562" i="7"/>
  <c r="BA1562" i="7"/>
  <c r="AZ1562" i="7"/>
  <c r="AZ1075" i="7"/>
  <c r="BC1075" i="7"/>
  <c r="BD1075" i="7"/>
  <c r="BA1075" i="7"/>
  <c r="BB1075" i="7"/>
  <c r="BC988" i="7"/>
  <c r="BD988" i="7"/>
  <c r="AZ988" i="7"/>
  <c r="BA988" i="7"/>
  <c r="BB988" i="7"/>
  <c r="BD1868" i="7"/>
  <c r="BB1868" i="7"/>
  <c r="BA1868" i="7"/>
  <c r="BC1868" i="7"/>
  <c r="AZ1868" i="7"/>
  <c r="AZ1724" i="7"/>
  <c r="BB1724" i="7"/>
  <c r="BA1509" i="7"/>
  <c r="BD1509" i="7"/>
  <c r="BC1509" i="7"/>
  <c r="BB1509" i="7"/>
  <c r="AZ1509" i="7"/>
  <c r="BB1452" i="7"/>
  <c r="BA1452" i="7"/>
  <c r="AZ1452" i="7"/>
  <c r="BD1452" i="7"/>
  <c r="BC1452" i="7"/>
  <c r="BB1424" i="7"/>
  <c r="BC1424" i="7"/>
  <c r="BA1424" i="7"/>
  <c r="AZ1424" i="7"/>
  <c r="BD1424" i="7"/>
  <c r="BA1369" i="7"/>
  <c r="BD1369" i="7"/>
  <c r="BB1369" i="7"/>
  <c r="BC1369" i="7"/>
  <c r="BA1237" i="7"/>
  <c r="BC1237" i="7"/>
  <c r="AZ1237" i="7"/>
  <c r="BD1237" i="7"/>
  <c r="BB1237" i="7"/>
  <c r="BC1107" i="7"/>
  <c r="BB1107" i="7"/>
  <c r="BD1107" i="7"/>
  <c r="AZ1107" i="7"/>
  <c r="BA1107" i="7"/>
  <c r="BB1062" i="7"/>
  <c r="BD1062" i="7"/>
  <c r="BA1062" i="7"/>
  <c r="BC1062" i="7"/>
  <c r="AZ1062" i="7"/>
  <c r="BB964" i="7"/>
  <c r="BC964" i="7"/>
  <c r="AZ964" i="7"/>
  <c r="BD964" i="7"/>
  <c r="BA964" i="7"/>
  <c r="BD949" i="7"/>
  <c r="BB949" i="7"/>
  <c r="AZ949" i="7"/>
  <c r="BA949" i="7"/>
  <c r="BC949" i="7"/>
  <c r="AZ879" i="7"/>
  <c r="BD879" i="7"/>
  <c r="BB879" i="7"/>
  <c r="BA879" i="7"/>
  <c r="BC879" i="7"/>
  <c r="BB1172" i="7"/>
  <c r="BC1172" i="7"/>
  <c r="BA1172" i="7"/>
  <c r="AZ1172" i="7"/>
  <c r="BA1041" i="7"/>
  <c r="AZ1041" i="7"/>
  <c r="BD1041" i="7"/>
  <c r="BC1041" i="7"/>
  <c r="BB1041" i="7"/>
  <c r="BB1515" i="7"/>
  <c r="AZ1515" i="7"/>
  <c r="BA1515" i="7"/>
  <c r="BD1515" i="7"/>
  <c r="BC1515" i="7"/>
  <c r="BC1244" i="7"/>
  <c r="BD1244" i="7"/>
  <c r="BB1244" i="7"/>
  <c r="AZ1244" i="7"/>
  <c r="BA1244" i="7"/>
  <c r="BD1100" i="7"/>
  <c r="BB1100" i="7"/>
  <c r="AZ1100" i="7"/>
  <c r="BC1100" i="7"/>
  <c r="BA1100" i="7"/>
  <c r="BC1993" i="7"/>
  <c r="BA1993" i="7"/>
  <c r="AZ1993" i="7"/>
  <c r="BB1993" i="7"/>
  <c r="BD1993" i="7"/>
  <c r="BB1849" i="7"/>
  <c r="BD1849" i="7"/>
  <c r="BC1849" i="7"/>
  <c r="AZ1849" i="7"/>
  <c r="BA1849" i="7"/>
  <c r="BB1790" i="7"/>
  <c r="AZ1790" i="7"/>
  <c r="BA1790" i="7"/>
  <c r="BC1790" i="7"/>
  <c r="BD1790" i="7"/>
  <c r="AZ1702" i="7"/>
  <c r="BD1702" i="7"/>
  <c r="BA1702" i="7"/>
  <c r="BB1702" i="7"/>
  <c r="BC1702" i="7"/>
  <c r="BB1528" i="7"/>
  <c r="AZ1528" i="7"/>
  <c r="BA1528" i="7"/>
  <c r="BD1528" i="7"/>
  <c r="BC1528" i="7"/>
  <c r="BC1217" i="7"/>
  <c r="BD1217" i="7"/>
  <c r="BA1217" i="7"/>
  <c r="BB1217" i="7"/>
  <c r="AZ1217" i="7"/>
  <c r="BC1073" i="7"/>
  <c r="BA1073" i="7"/>
  <c r="BB1073" i="7"/>
  <c r="AZ1073" i="7"/>
  <c r="BD1073" i="7"/>
  <c r="BD930" i="7"/>
  <c r="BB930" i="7"/>
  <c r="BC486" i="7"/>
  <c r="BA486" i="7"/>
  <c r="AZ486" i="7"/>
  <c r="BB486" i="7"/>
  <c r="BD486" i="7"/>
  <c r="BA1828" i="7"/>
  <c r="BC1828" i="7"/>
  <c r="BB1828" i="7"/>
  <c r="AZ1812" i="7"/>
  <c r="BD1812" i="7"/>
  <c r="BC1812" i="7"/>
  <c r="BA1812" i="7"/>
  <c r="BB1812" i="7"/>
  <c r="BA1771" i="7"/>
  <c r="AZ1771" i="7"/>
  <c r="BD1771" i="7"/>
  <c r="BD1199" i="7"/>
  <c r="AZ1199" i="7"/>
  <c r="BB1199" i="7"/>
  <c r="BC1199" i="7"/>
  <c r="BA1199" i="7"/>
  <c r="BA1081" i="7"/>
  <c r="BC1081" i="7"/>
  <c r="BD1081" i="7"/>
  <c r="AZ1081" i="7"/>
  <c r="BB1081" i="7"/>
  <c r="BD969" i="7"/>
  <c r="AZ969" i="7"/>
  <c r="BC969" i="7"/>
  <c r="BA969" i="7"/>
  <c r="BB969" i="7"/>
  <c r="BA502" i="7"/>
  <c r="BD502" i="7"/>
  <c r="BB502" i="7"/>
  <c r="AZ502" i="7"/>
  <c r="BC502" i="7"/>
  <c r="BA1959" i="7"/>
  <c r="BB1959" i="7"/>
  <c r="BC1959" i="7"/>
  <c r="BD1496" i="7"/>
  <c r="BA1496" i="7"/>
  <c r="BB1496" i="7"/>
  <c r="BC1496" i="7"/>
  <c r="AZ1496" i="7"/>
  <c r="AZ1421" i="7"/>
  <c r="BC1421" i="7"/>
  <c r="BD1421" i="7"/>
  <c r="BB1421" i="7"/>
  <c r="BA1421" i="7"/>
  <c r="BA916" i="7"/>
  <c r="BD916" i="7"/>
  <c r="AZ916" i="7"/>
  <c r="BB916" i="7"/>
  <c r="BC916" i="7"/>
  <c r="BA1164" i="7"/>
  <c r="BD1164" i="7"/>
  <c r="BC1164" i="7"/>
  <c r="BD1297" i="7"/>
  <c r="BD1744" i="7"/>
  <c r="BD1542" i="7"/>
  <c r="BB1436" i="7"/>
  <c r="AZ764" i="7"/>
  <c r="BB764" i="7"/>
  <c r="BD764" i="7"/>
  <c r="BC764" i="7"/>
  <c r="BA764" i="7"/>
  <c r="BD2" i="7"/>
  <c r="BB2" i="7"/>
  <c r="BC2" i="7"/>
  <c r="BA2" i="7"/>
  <c r="AZ2" i="7"/>
  <c r="BA891" i="7"/>
  <c r="BB891" i="7"/>
  <c r="AZ891" i="7"/>
  <c r="BD891" i="7"/>
  <c r="BC891" i="7"/>
  <c r="BB872" i="7"/>
  <c r="BC872" i="7"/>
  <c r="BA872" i="7"/>
  <c r="AZ1895" i="7"/>
  <c r="BC1895" i="7"/>
  <c r="BA1895" i="7"/>
  <c r="BD1895" i="7"/>
  <c r="BB1895" i="7"/>
  <c r="AZ1878" i="7"/>
  <c r="BB1878" i="7"/>
  <c r="BD1878" i="7"/>
  <c r="BC1878" i="7"/>
  <c r="BA1878" i="7"/>
  <c r="BC1856" i="7"/>
  <c r="BB1856" i="7"/>
  <c r="BD1856" i="7"/>
  <c r="AZ1856" i="7"/>
  <c r="BA1856" i="7"/>
  <c r="BA1823" i="7"/>
  <c r="BB1823" i="7"/>
  <c r="BD1823" i="7"/>
  <c r="BC1823" i="7"/>
  <c r="AZ1823" i="7"/>
  <c r="BA1729" i="7"/>
  <c r="AZ1729" i="7"/>
  <c r="BB1729" i="7"/>
  <c r="BC1729" i="7"/>
  <c r="BD1729" i="7"/>
  <c r="BB1692" i="7"/>
  <c r="BA1692" i="7"/>
  <c r="BC1692" i="7"/>
  <c r="AZ1692" i="7"/>
  <c r="BD1692" i="7"/>
  <c r="AZ1678" i="7"/>
  <c r="BC1678" i="7"/>
  <c r="BD1678" i="7"/>
  <c r="BB1678" i="7"/>
  <c r="BA1678" i="7"/>
  <c r="BA1637" i="7"/>
  <c r="BC1637" i="7"/>
  <c r="BD1512" i="7"/>
  <c r="BC1512" i="7"/>
  <c r="AZ1512" i="7"/>
  <c r="BA1512" i="7"/>
  <c r="BB1512" i="7"/>
  <c r="BD1492" i="7"/>
  <c r="BA1492" i="7"/>
  <c r="BB1492" i="7"/>
  <c r="AZ1492" i="7"/>
  <c r="BC1492" i="7"/>
  <c r="AZ1385" i="7"/>
  <c r="BB1385" i="7"/>
  <c r="BC1385" i="7"/>
  <c r="BA1385" i="7"/>
  <c r="BD1385" i="7"/>
  <c r="BD1366" i="7"/>
  <c r="AZ1366" i="7"/>
  <c r="BC1366" i="7"/>
  <c r="BB1366" i="7"/>
  <c r="BA1366" i="7"/>
  <c r="AZ1296" i="7"/>
  <c r="BD1296" i="7"/>
  <c r="BC1296" i="7"/>
  <c r="BA1296" i="7"/>
  <c r="BB1296" i="7"/>
  <c r="BC1055" i="7"/>
  <c r="BB1055" i="7"/>
  <c r="BD1055" i="7"/>
  <c r="BA1055" i="7"/>
  <c r="AZ1055" i="7"/>
  <c r="BA1036" i="7"/>
  <c r="AZ1036" i="7"/>
  <c r="BD1036" i="7"/>
  <c r="BB1036" i="7"/>
  <c r="BC1036" i="7"/>
  <c r="BB991" i="7"/>
  <c r="BA991" i="7"/>
  <c r="BD991" i="7"/>
  <c r="AZ991" i="7"/>
  <c r="BC991" i="7"/>
  <c r="AZ954" i="7"/>
  <c r="BC954" i="7"/>
  <c r="BB954" i="7"/>
  <c r="BD954" i="7"/>
  <c r="BA954" i="7"/>
  <c r="BB938" i="7"/>
  <c r="BA938" i="7"/>
  <c r="BD938" i="7"/>
  <c r="BC938" i="7"/>
  <c r="AZ938" i="7"/>
  <c r="BA834" i="7"/>
  <c r="BD834" i="7"/>
  <c r="BB834" i="7"/>
  <c r="BC834" i="7"/>
  <c r="AZ834" i="7"/>
  <c r="AZ815" i="7"/>
  <c r="BC815" i="7"/>
  <c r="BB815" i="7"/>
  <c r="BA815" i="7"/>
  <c r="BD815" i="7"/>
  <c r="BB800" i="7"/>
  <c r="BC800" i="7"/>
  <c r="BD800" i="7"/>
  <c r="BA800" i="7"/>
  <c r="AZ800" i="7"/>
  <c r="BA779" i="7"/>
  <c r="AZ779" i="7"/>
  <c r="BB779" i="7"/>
  <c r="BC779" i="7"/>
  <c r="BD779" i="7"/>
  <c r="BB762" i="7"/>
  <c r="BC762" i="7"/>
  <c r="BA762" i="7"/>
  <c r="BD762" i="7"/>
  <c r="AZ762" i="7"/>
  <c r="BD747" i="7"/>
  <c r="BC747" i="7"/>
  <c r="AZ747" i="7"/>
  <c r="BB747" i="7"/>
  <c r="BA747" i="7"/>
  <c r="AZ730" i="7"/>
  <c r="BC730" i="7"/>
  <c r="BA730" i="7"/>
  <c r="BB730" i="7"/>
  <c r="BD730" i="7"/>
  <c r="BA694" i="7"/>
  <c r="AZ694" i="7"/>
  <c r="BB694" i="7"/>
  <c r="BC694" i="7"/>
  <c r="BD694" i="7"/>
  <c r="BD660" i="7"/>
  <c r="BC660" i="7"/>
  <c r="BA660" i="7"/>
  <c r="BB660" i="7"/>
  <c r="AZ660" i="7"/>
  <c r="BC645" i="7"/>
  <c r="BD645" i="7"/>
  <c r="BB645" i="7"/>
  <c r="AZ645" i="7"/>
  <c r="BA645" i="7"/>
  <c r="BA618" i="7"/>
  <c r="BB618" i="7"/>
  <c r="BC618" i="7"/>
  <c r="BD618" i="7"/>
  <c r="AZ618" i="7"/>
  <c r="AZ603" i="7"/>
  <c r="BC603" i="7"/>
  <c r="BB603" i="7"/>
  <c r="BD603" i="7"/>
  <c r="BA603" i="7"/>
  <c r="AZ587" i="7"/>
  <c r="BC587" i="7"/>
  <c r="BD587" i="7"/>
  <c r="BB587" i="7"/>
  <c r="BA587" i="7"/>
  <c r="AZ474" i="7"/>
  <c r="BA474" i="7"/>
  <c r="BB474" i="7"/>
  <c r="BC474" i="7"/>
  <c r="BD474" i="7"/>
  <c r="BA457" i="7"/>
  <c r="BC457" i="7"/>
  <c r="AZ457" i="7"/>
  <c r="BB457" i="7"/>
  <c r="BD457" i="7"/>
  <c r="BA311" i="7"/>
  <c r="AZ311" i="7"/>
  <c r="BC311" i="7"/>
  <c r="BB311" i="7"/>
  <c r="BD311" i="7"/>
  <c r="BD497" i="7"/>
  <c r="BB497" i="7"/>
  <c r="BC497" i="7"/>
  <c r="AZ497" i="7"/>
  <c r="BA497" i="7"/>
  <c r="AZ1997" i="7"/>
  <c r="BA1997" i="7"/>
  <c r="BD1997" i="7"/>
  <c r="BC1997" i="7"/>
  <c r="BC1968" i="7"/>
  <c r="BD1968" i="7"/>
  <c r="AZ1723" i="7"/>
  <c r="BB1723" i="7"/>
  <c r="BA1723" i="7"/>
  <c r="BD1723" i="7"/>
  <c r="BC1723" i="7"/>
  <c r="BB1161" i="7"/>
  <c r="AZ1161" i="7"/>
  <c r="BD1161" i="7"/>
  <c r="BC1161" i="7"/>
  <c r="BA1161" i="7"/>
  <c r="BB1102" i="7"/>
  <c r="AZ1102" i="7"/>
  <c r="BA1102" i="7"/>
  <c r="BD1102" i="7"/>
  <c r="BC1102" i="7"/>
  <c r="BA1004" i="7"/>
  <c r="BC1004" i="7"/>
  <c r="BB1004" i="7"/>
  <c r="AZ1004" i="7"/>
  <c r="BD1004" i="7"/>
  <c r="BC833" i="7"/>
  <c r="BD833" i="7"/>
  <c r="BA833" i="7"/>
  <c r="AZ833" i="7"/>
  <c r="BB833" i="7"/>
  <c r="BB490" i="7"/>
  <c r="BA490" i="7"/>
  <c r="BC490" i="7"/>
  <c r="BD490" i="7"/>
  <c r="BA2078" i="7"/>
  <c r="BD2078" i="7"/>
  <c r="BC2078" i="7"/>
  <c r="AZ2078" i="7"/>
  <c r="BB2078" i="7"/>
  <c r="BA1704" i="7"/>
  <c r="BC1704" i="7"/>
  <c r="AZ1704" i="7"/>
  <c r="BB1704" i="7"/>
  <c r="BD1704" i="7"/>
  <c r="BD1154" i="7"/>
  <c r="AZ1154" i="7"/>
  <c r="BB1154" i="7"/>
  <c r="BC1154" i="7"/>
  <c r="BA1154" i="7"/>
  <c r="BB495" i="7"/>
  <c r="BC495" i="7"/>
  <c r="AZ495" i="7"/>
  <c r="BA495" i="7"/>
  <c r="BD495" i="7"/>
  <c r="BC1952" i="7"/>
  <c r="BA1952" i="7"/>
  <c r="BB1952" i="7"/>
  <c r="AZ1952" i="7"/>
  <c r="BD1952" i="7"/>
  <c r="BC1620" i="7"/>
  <c r="BA1620" i="7"/>
  <c r="AZ1620" i="7"/>
  <c r="BD1620" i="7"/>
  <c r="BB1620" i="7"/>
  <c r="BA1581" i="7"/>
  <c r="BB1581" i="7"/>
  <c r="BB1064" i="7"/>
  <c r="AZ1064" i="7"/>
  <c r="BC1064" i="7"/>
  <c r="BA1064" i="7"/>
  <c r="BD1064" i="7"/>
  <c r="BB1045" i="7"/>
  <c r="BA1045" i="7"/>
  <c r="BD1045" i="7"/>
  <c r="AZ1045" i="7"/>
  <c r="BC852" i="7"/>
  <c r="BA852" i="7"/>
  <c r="AZ852" i="7"/>
  <c r="BD852" i="7"/>
  <c r="BB852" i="7"/>
  <c r="BA746" i="7"/>
  <c r="BB746" i="7"/>
  <c r="AZ746" i="7"/>
  <c r="BD746" i="7"/>
  <c r="BC746" i="7"/>
  <c r="AZ1533" i="7"/>
  <c r="BC1533" i="7"/>
  <c r="BD1533" i="7"/>
  <c r="BB1533" i="7"/>
  <c r="BD492" i="7"/>
  <c r="BC492" i="7"/>
  <c r="BB492" i="7"/>
  <c r="AZ492" i="7"/>
  <c r="BA492" i="7"/>
  <c r="BD1190" i="7"/>
  <c r="BA1190" i="7"/>
  <c r="AZ1190" i="7"/>
  <c r="BC1190" i="7"/>
  <c r="BB1190" i="7"/>
  <c r="BB1841" i="7"/>
  <c r="AZ1841" i="7"/>
  <c r="BD1841" i="7"/>
  <c r="BC1841" i="7"/>
  <c r="BA1841" i="7"/>
  <c r="BB1651" i="7"/>
  <c r="BA1651" i="7"/>
  <c r="AZ1651" i="7"/>
  <c r="BD1651" i="7"/>
  <c r="BC1651" i="7"/>
  <c r="AZ1208" i="7"/>
  <c r="BC1208" i="7"/>
  <c r="BB1208" i="7"/>
  <c r="BA1208" i="7"/>
  <c r="BD1208" i="7"/>
  <c r="BB1180" i="7"/>
  <c r="BC1180" i="7"/>
  <c r="BA1180" i="7"/>
  <c r="BD906" i="7"/>
  <c r="AZ906" i="7"/>
  <c r="BA906" i="7"/>
  <c r="BB906" i="7"/>
  <c r="BC906" i="7"/>
  <c r="AZ721" i="7"/>
  <c r="BC721" i="7"/>
  <c r="BB721" i="7"/>
  <c r="BA721" i="7"/>
  <c r="BD721" i="7"/>
  <c r="BB483" i="7"/>
  <c r="BC483" i="7"/>
  <c r="BD483" i="7"/>
  <c r="BA483" i="7"/>
  <c r="AZ483" i="7"/>
  <c r="AZ1859" i="7"/>
  <c r="BA1859" i="7"/>
  <c r="BB1859" i="7"/>
  <c r="BD1859" i="7"/>
  <c r="BC1859" i="7"/>
  <c r="BD1742" i="7"/>
  <c r="BA1742" i="7"/>
  <c r="AZ1742" i="7"/>
  <c r="BB1742" i="7"/>
  <c r="BC1742" i="7"/>
  <c r="BC1725" i="7"/>
  <c r="BD1725" i="7"/>
  <c r="AZ1725" i="7"/>
  <c r="BB1725" i="7"/>
  <c r="BA1725" i="7"/>
  <c r="BB1710" i="7"/>
  <c r="BD1710" i="7"/>
  <c r="BC1710" i="7"/>
  <c r="AZ1710" i="7"/>
  <c r="BA1710" i="7"/>
  <c r="BA1653" i="7"/>
  <c r="BC1653" i="7"/>
  <c r="BD1653" i="7"/>
  <c r="AZ1653" i="7"/>
  <c r="BB1653" i="7"/>
  <c r="BB983" i="7"/>
  <c r="BA983" i="7"/>
  <c r="AZ983" i="7"/>
  <c r="BD983" i="7"/>
  <c r="BC983" i="7"/>
  <c r="BC925" i="7"/>
  <c r="BB925" i="7"/>
  <c r="BA925" i="7"/>
  <c r="AZ925" i="7"/>
  <c r="BD925" i="7"/>
  <c r="BA814" i="7"/>
  <c r="BC814" i="7"/>
  <c r="BD814" i="7"/>
  <c r="BB814" i="7"/>
  <c r="AZ814" i="7"/>
  <c r="BC744" i="7"/>
  <c r="BD744" i="7"/>
  <c r="BB744" i="7"/>
  <c r="BA744" i="7"/>
  <c r="AZ744" i="7"/>
  <c r="BA595" i="7"/>
  <c r="BC595" i="7"/>
  <c r="BB595" i="7"/>
  <c r="AZ595" i="7"/>
  <c r="BD595" i="7"/>
  <c r="AZ480" i="7"/>
  <c r="BD480" i="7"/>
  <c r="BB480" i="7"/>
  <c r="BC480" i="7"/>
  <c r="BA480" i="7"/>
  <c r="AZ2035" i="7"/>
  <c r="BA2035" i="7"/>
  <c r="BC2035" i="7"/>
  <c r="BB2035" i="7"/>
  <c r="BD2035" i="7"/>
  <c r="BD2009" i="7"/>
  <c r="BA2009" i="7"/>
  <c r="AZ2009" i="7"/>
  <c r="BB2009" i="7"/>
  <c r="BC2009" i="7"/>
  <c r="BC1963" i="7"/>
  <c r="AZ1963" i="7"/>
  <c r="BD1963" i="7"/>
  <c r="BA1963" i="7"/>
  <c r="BB1963" i="7"/>
  <c r="BD1949" i="7"/>
  <c r="BB1949" i="7"/>
  <c r="BC1949" i="7"/>
  <c r="AZ1949" i="7"/>
  <c r="BA1949" i="7"/>
  <c r="BA1541" i="7"/>
  <c r="BB1541" i="7"/>
  <c r="BD1541" i="7"/>
  <c r="BC1541" i="7"/>
  <c r="AZ1541" i="7"/>
  <c r="BA1470" i="7"/>
  <c r="BD1470" i="7"/>
  <c r="AZ1470" i="7"/>
  <c r="BB1470" i="7"/>
  <c r="BC1470" i="7"/>
  <c r="BC1415" i="7"/>
  <c r="BB1415" i="7"/>
  <c r="BD1415" i="7"/>
  <c r="AZ1415" i="7"/>
  <c r="BA1415" i="7"/>
  <c r="BC500" i="7"/>
  <c r="BA500" i="7"/>
  <c r="BB500" i="7"/>
  <c r="BB1744" i="7"/>
  <c r="BC1744" i="7"/>
  <c r="BA1744" i="7"/>
  <c r="AZ1744" i="7"/>
  <c r="BD1670" i="7"/>
  <c r="AZ1670" i="7"/>
  <c r="BB1670" i="7"/>
  <c r="BA1670" i="7"/>
  <c r="BC1670" i="7"/>
  <c r="BC1513" i="7"/>
  <c r="AZ1513" i="7"/>
  <c r="BD1513" i="7"/>
  <c r="BA1513" i="7"/>
  <c r="BB1513" i="7"/>
  <c r="BD1672" i="7"/>
  <c r="BA1672" i="7"/>
  <c r="BB1672" i="7"/>
  <c r="AZ1672" i="7"/>
  <c r="BC1672" i="7"/>
  <c r="BC1600" i="7"/>
  <c r="BA1600" i="7"/>
  <c r="AZ1600" i="7"/>
  <c r="BD1600" i="7"/>
  <c r="BB1600" i="7"/>
  <c r="AZ1461" i="7"/>
  <c r="BD1461" i="7"/>
  <c r="BB1461" i="7"/>
  <c r="BA1461" i="7"/>
  <c r="BC1461" i="7"/>
  <c r="BD1422" i="7"/>
  <c r="BB1422" i="7"/>
  <c r="BA1422" i="7"/>
  <c r="AZ1422" i="7"/>
  <c r="BC1422" i="7"/>
  <c r="AZ1429" i="7"/>
  <c r="BB1429" i="7"/>
  <c r="BC1429" i="7"/>
  <c r="BA2044" i="7"/>
  <c r="BB2044" i="7"/>
  <c r="BD2044" i="7"/>
  <c r="AZ2044" i="7"/>
  <c r="BC2044" i="7"/>
  <c r="BD1959" i="7"/>
  <c r="AZ1959" i="7"/>
  <c r="BC1933" i="7"/>
  <c r="AZ1933" i="7"/>
  <c r="BB1933" i="7"/>
  <c r="BD1933" i="7"/>
  <c r="BA1933" i="7"/>
  <c r="BB1135" i="7"/>
  <c r="AZ1135" i="7"/>
  <c r="BD1135" i="7"/>
  <c r="BC1135" i="7"/>
  <c r="BA1135" i="7"/>
  <c r="BB1083" i="7"/>
  <c r="AZ1083" i="7"/>
  <c r="BC1083" i="7"/>
  <c r="BD1083" i="7"/>
  <c r="BA1083" i="7"/>
  <c r="BD943" i="7"/>
  <c r="BB943" i="7"/>
  <c r="BA943" i="7"/>
  <c r="BC943" i="7"/>
  <c r="AZ943" i="7"/>
  <c r="BB488" i="7"/>
  <c r="AZ488" i="7"/>
  <c r="BD488" i="7"/>
  <c r="BC488" i="7"/>
  <c r="BB2028" i="7"/>
  <c r="BC2028" i="7"/>
  <c r="BC1690" i="7"/>
  <c r="BD1690" i="7"/>
  <c r="BA1690" i="7"/>
  <c r="BB1690" i="7"/>
  <c r="AZ1690" i="7"/>
  <c r="BA1633" i="7"/>
  <c r="AZ1633" i="7"/>
  <c r="BB1633" i="7"/>
  <c r="BC1633" i="7"/>
  <c r="BD1633" i="7"/>
  <c r="BB499" i="7"/>
  <c r="AZ499" i="7"/>
  <c r="BC499" i="7"/>
  <c r="BD499" i="7"/>
  <c r="BA499" i="7"/>
  <c r="AZ727" i="7"/>
  <c r="BA536" i="7"/>
  <c r="BC1157" i="7"/>
  <c r="BA1743" i="7"/>
  <c r="BD1743" i="7"/>
  <c r="BC1724" i="7"/>
  <c r="BD1724" i="7"/>
  <c r="BA1724" i="7"/>
  <c r="BC1351" i="7"/>
  <c r="BA1351" i="7"/>
  <c r="BB1351" i="7"/>
  <c r="AZ1351" i="7"/>
  <c r="BD1351" i="7"/>
  <c r="BA1331" i="7"/>
  <c r="BC1331" i="7"/>
  <c r="BD1331" i="7"/>
  <c r="AZ1331" i="7"/>
  <c r="BB1331" i="7"/>
  <c r="BC1312" i="7"/>
  <c r="AZ1312" i="7"/>
  <c r="BD1312" i="7"/>
  <c r="BB1312" i="7"/>
  <c r="BA1312" i="7"/>
  <c r="BC1802" i="7"/>
  <c r="AZ1802" i="7"/>
  <c r="BD1802" i="7"/>
  <c r="BB1802" i="7"/>
  <c r="BA1802" i="7"/>
  <c r="BA1782" i="7"/>
  <c r="AZ1782" i="7"/>
  <c r="BD1782" i="7"/>
  <c r="BC1782" i="7"/>
  <c r="BB1782" i="7"/>
  <c r="BA1764" i="7"/>
  <c r="BD1764" i="7"/>
  <c r="BB1764" i="7"/>
  <c r="AZ1764" i="7"/>
  <c r="BC1764" i="7"/>
  <c r="BA1657" i="7"/>
  <c r="BB1657" i="7"/>
  <c r="BD1657" i="7"/>
  <c r="AZ1657" i="7"/>
  <c r="BC1657" i="7"/>
  <c r="BC1604" i="7"/>
  <c r="AZ1604" i="7"/>
  <c r="BD1604" i="7"/>
  <c r="BB1604" i="7"/>
  <c r="BA1604" i="7"/>
  <c r="BB1547" i="7"/>
  <c r="BD1547" i="7"/>
  <c r="AZ1547" i="7"/>
  <c r="BA1547" i="7"/>
  <c r="BC1547" i="7"/>
  <c r="AZ1460" i="7"/>
  <c r="BA1460" i="7"/>
  <c r="BB1460" i="7"/>
  <c r="BC1460" i="7"/>
  <c r="BD1460" i="7"/>
  <c r="BD1425" i="7"/>
  <c r="AZ1425" i="7"/>
  <c r="BC1425" i="7"/>
  <c r="BB1425" i="7"/>
  <c r="BA1425" i="7"/>
  <c r="BA1348" i="7"/>
  <c r="BB1348" i="7"/>
  <c r="BD1348" i="7"/>
  <c r="AZ1348" i="7"/>
  <c r="BC1348" i="7"/>
  <c r="AZ1330" i="7"/>
  <c r="BC1330" i="7"/>
  <c r="BA1330" i="7"/>
  <c r="BB1330" i="7"/>
  <c r="BD1330" i="7"/>
  <c r="BD1019" i="7"/>
  <c r="BC1019" i="7"/>
  <c r="AZ1019" i="7"/>
  <c r="BB1019" i="7"/>
  <c r="BA1019" i="7"/>
  <c r="BB1310" i="7"/>
  <c r="AZ1310" i="7"/>
  <c r="BD1310" i="7"/>
  <c r="BA1310" i="7"/>
  <c r="BC1310" i="7"/>
  <c r="BC1240" i="7"/>
  <c r="AZ1240" i="7"/>
  <c r="BB1240" i="7"/>
  <c r="BD1240" i="7"/>
  <c r="BA1240" i="7"/>
  <c r="BD715" i="7"/>
  <c r="BA715" i="7"/>
  <c r="BC715" i="7"/>
  <c r="AZ715" i="7"/>
  <c r="BB715" i="7"/>
  <c r="BC1713" i="7"/>
  <c r="BA1713" i="7"/>
  <c r="AZ1713" i="7"/>
  <c r="BD1713" i="7"/>
  <c r="BB1713" i="7"/>
  <c r="BA1329" i="7"/>
  <c r="BC1329" i="7"/>
  <c r="AZ1329" i="7"/>
  <c r="BD1259" i="7"/>
  <c r="BC1259" i="7"/>
  <c r="AZ1259" i="7"/>
  <c r="BB1259" i="7"/>
  <c r="BA1259" i="7"/>
  <c r="BD961" i="7"/>
  <c r="BA961" i="7"/>
  <c r="AZ961" i="7"/>
  <c r="BB961" i="7"/>
  <c r="BC961" i="7"/>
  <c r="AZ1894" i="7"/>
  <c r="BC1894" i="7"/>
  <c r="BA1894" i="7"/>
  <c r="BB1894" i="7"/>
  <c r="BD1894" i="7"/>
  <c r="AZ1297" i="7"/>
  <c r="BC1297" i="7"/>
  <c r="BB1297" i="7"/>
  <c r="BA1297" i="7"/>
  <c r="BB1276" i="7"/>
  <c r="BA1276" i="7"/>
  <c r="BC1276" i="7"/>
  <c r="AZ1276" i="7"/>
  <c r="BD1276" i="7"/>
  <c r="AZ1867" i="7"/>
  <c r="BC1867" i="7"/>
  <c r="BA1867" i="7"/>
  <c r="BD1867" i="7"/>
  <c r="BB1867" i="7"/>
  <c r="BD1396" i="7"/>
  <c r="BA1396" i="7"/>
  <c r="BB1396" i="7"/>
  <c r="BC1396" i="7"/>
  <c r="BC1799" i="7"/>
  <c r="BD1799" i="7"/>
  <c r="AZ1799" i="7"/>
  <c r="BB731" i="7"/>
  <c r="BC731" i="7"/>
  <c r="BA731" i="7"/>
  <c r="AZ731" i="7"/>
  <c r="BC1818" i="7"/>
  <c r="BA1818" i="7"/>
  <c r="BD1818" i="7"/>
  <c r="BB1818" i="7"/>
  <c r="AZ1818" i="7"/>
  <c r="AZ1746" i="7"/>
  <c r="BC1746" i="7"/>
  <c r="BB1746" i="7"/>
  <c r="BA1746" i="7"/>
  <c r="BD1746" i="7"/>
  <c r="BC1258" i="7"/>
  <c r="AZ1258" i="7"/>
  <c r="BA1258" i="7"/>
  <c r="BB1258" i="7"/>
  <c r="BD1258" i="7"/>
  <c r="BC1201" i="7"/>
  <c r="BD1201" i="7"/>
  <c r="BA1201" i="7"/>
  <c r="AZ1201" i="7"/>
  <c r="BB1201" i="7"/>
  <c r="BD1186" i="7"/>
  <c r="BC1186" i="7"/>
  <c r="AZ1186" i="7"/>
  <c r="BB1186" i="7"/>
  <c r="BA1186" i="7"/>
  <c r="BD716" i="7"/>
  <c r="BB716" i="7"/>
  <c r="BA716" i="7"/>
  <c r="BC716" i="7"/>
  <c r="AZ716" i="7"/>
  <c r="BA1238" i="7"/>
  <c r="BD1238" i="7"/>
  <c r="AZ1238" i="7"/>
  <c r="BB1238" i="7"/>
  <c r="BC1238" i="7"/>
  <c r="BB1224" i="7"/>
  <c r="BD1224" i="7"/>
  <c r="BA1224" i="7"/>
  <c r="AZ1224" i="7"/>
  <c r="BC1224" i="7"/>
  <c r="BC707" i="7"/>
  <c r="BA707" i="7"/>
  <c r="AZ707" i="7"/>
  <c r="BB707" i="7"/>
  <c r="BD707" i="7"/>
  <c r="BD1922" i="7"/>
  <c r="BB1922" i="7"/>
  <c r="AZ1922" i="7"/>
  <c r="BA1922" i="7"/>
  <c r="BC1922" i="7"/>
  <c r="BA1291" i="7"/>
  <c r="BC1291" i="7"/>
  <c r="BD1291" i="7"/>
  <c r="BB1291" i="7"/>
  <c r="AZ1291" i="7"/>
  <c r="AZ1173" i="7"/>
  <c r="BD1173" i="7"/>
  <c r="BA1173" i="7"/>
  <c r="BB1173" i="7"/>
  <c r="BC1173" i="7"/>
  <c r="BA713" i="7"/>
  <c r="BD713" i="7"/>
  <c r="BB713" i="7"/>
  <c r="AZ713" i="7"/>
  <c r="BC713" i="7"/>
  <c r="AZ998" i="7"/>
  <c r="BB998" i="7"/>
  <c r="BC998" i="7"/>
  <c r="BD998" i="7"/>
  <c r="BA998" i="7"/>
  <c r="BD705" i="7"/>
  <c r="AZ705" i="7"/>
  <c r="BA705" i="7"/>
  <c r="BC705" i="7"/>
  <c r="BB705" i="7"/>
  <c r="BB2097" i="7"/>
  <c r="BD2097" i="7"/>
  <c r="BA2097" i="7"/>
  <c r="AZ2097" i="7"/>
  <c r="BC2097" i="7"/>
  <c r="BB1875" i="7"/>
  <c r="AZ1875" i="7"/>
  <c r="BC1875" i="7"/>
  <c r="BD1875" i="7"/>
  <c r="BA1875" i="7"/>
  <c r="AZ1848" i="7"/>
  <c r="BB1848" i="7"/>
  <c r="BA1848" i="7"/>
  <c r="BC1848" i="7"/>
  <c r="BD1848" i="7"/>
  <c r="BC1793" i="7"/>
  <c r="BB1793" i="7"/>
  <c r="AZ1793" i="7"/>
  <c r="BD1793" i="7"/>
  <c r="BA1793" i="7"/>
  <c r="BA1706" i="7"/>
  <c r="BC1706" i="7"/>
  <c r="AZ1706" i="7"/>
  <c r="BB1691" i="7"/>
  <c r="BC1691" i="7"/>
  <c r="BD1691" i="7"/>
  <c r="AZ1691" i="7"/>
  <c r="BA1691" i="7"/>
  <c r="AZ1634" i="7"/>
  <c r="BC1634" i="7"/>
  <c r="BB1634" i="7"/>
  <c r="BD1634" i="7"/>
  <c r="BA1634" i="7"/>
  <c r="BC1567" i="7"/>
  <c r="BD1567" i="7"/>
  <c r="BA1567" i="7"/>
  <c r="BB1567" i="7"/>
  <c r="AZ1567" i="7"/>
  <c r="BB1220" i="7"/>
  <c r="BC1220" i="7"/>
  <c r="BA1220" i="7"/>
  <c r="AZ1220" i="7"/>
  <c r="BD1220" i="7"/>
  <c r="BA1974" i="7"/>
  <c r="AZ1974" i="7"/>
  <c r="BC1974" i="7"/>
  <c r="BD1974" i="7"/>
  <c r="BB1974" i="7"/>
  <c r="BB1958" i="7"/>
  <c r="BC1958" i="7"/>
  <c r="BA1958" i="7"/>
  <c r="AZ1958" i="7"/>
  <c r="BD1958" i="7"/>
  <c r="BC1763" i="7"/>
  <c r="AZ1763" i="7"/>
  <c r="BD1705" i="7"/>
  <c r="AZ1705" i="7"/>
  <c r="BA1705" i="7"/>
  <c r="BC1705" i="7"/>
  <c r="BB1705" i="7"/>
  <c r="BA1377" i="7"/>
  <c r="BC1377" i="7"/>
  <c r="AZ1377" i="7"/>
  <c r="BB1377" i="7"/>
  <c r="BD1377" i="7"/>
  <c r="BA1279" i="7"/>
  <c r="BC1279" i="7"/>
  <c r="BB1279" i="7"/>
  <c r="BD1279" i="7"/>
  <c r="AZ1279" i="7"/>
  <c r="BD1798" i="7"/>
  <c r="BD1962" i="7"/>
  <c r="AZ1542" i="7"/>
  <c r="BC1542" i="7"/>
  <c r="BB1542" i="7"/>
  <c r="BA1542" i="7"/>
  <c r="AZ1522" i="7"/>
  <c r="BA1522" i="7"/>
  <c r="BB1522" i="7"/>
  <c r="BC2086" i="7"/>
  <c r="AZ2086" i="7"/>
  <c r="BA2086" i="7"/>
  <c r="BB2086" i="7"/>
  <c r="BD2086" i="7"/>
  <c r="BC2068" i="7"/>
  <c r="BD2068" i="7"/>
  <c r="BB2068" i="7"/>
  <c r="BA2068" i="7"/>
  <c r="AZ2068" i="7"/>
  <c r="AZ2051" i="7"/>
  <c r="BB2051" i="7"/>
  <c r="AZ2076" i="7"/>
  <c r="BD2076" i="7"/>
  <c r="BA2076" i="7"/>
  <c r="BC2076" i="7"/>
  <c r="BB2076" i="7"/>
  <c r="BB2054" i="7"/>
  <c r="BC2054" i="7"/>
  <c r="BA2054" i="7"/>
  <c r="AZ2054" i="7"/>
  <c r="BD2054" i="7"/>
  <c r="AZ2039" i="7"/>
  <c r="BB2039" i="7"/>
  <c r="BA2039" i="7"/>
  <c r="BC2039" i="7"/>
  <c r="BD2039" i="7"/>
  <c r="AZ2024" i="7"/>
  <c r="BC2024" i="7"/>
  <c r="BA2024" i="7"/>
  <c r="BD2024" i="7"/>
  <c r="BB2024" i="7"/>
  <c r="BB2004" i="7"/>
  <c r="BC2004" i="7"/>
  <c r="BA2004" i="7"/>
  <c r="AZ2004" i="7"/>
  <c r="BD2004" i="7"/>
  <c r="BA1981" i="7"/>
  <c r="AZ1981" i="7"/>
  <c r="BB1981" i="7"/>
  <c r="BD1981" i="7"/>
  <c r="BD1966" i="7"/>
  <c r="BA1966" i="7"/>
  <c r="AZ1966" i="7"/>
  <c r="BB1966" i="7"/>
  <c r="BC1966" i="7"/>
  <c r="BD1950" i="7"/>
  <c r="BC1950" i="7"/>
  <c r="BB1950" i="7"/>
  <c r="BA1950" i="7"/>
  <c r="AZ1950" i="7"/>
  <c r="BB1927" i="7"/>
  <c r="BA1927" i="7"/>
  <c r="AZ1927" i="7"/>
  <c r="BD1927" i="7"/>
  <c r="BC1927" i="7"/>
  <c r="AZ1830" i="7"/>
  <c r="BC1830" i="7"/>
  <c r="BA1830" i="7"/>
  <c r="BD1830" i="7"/>
  <c r="BB1830" i="7"/>
  <c r="BC1325" i="7"/>
  <c r="BD1325" i="7"/>
  <c r="BA1325" i="7"/>
  <c r="BB1325" i="7"/>
  <c r="AZ1325" i="7"/>
  <c r="AZ1254" i="7"/>
  <c r="BB1254" i="7"/>
  <c r="BC1254" i="7"/>
  <c r="BD1254" i="7"/>
  <c r="BA1254" i="7"/>
  <c r="BD809" i="7"/>
  <c r="BB809" i="7"/>
  <c r="BC1601" i="7"/>
  <c r="BA1601" i="7"/>
  <c r="BB1601" i="7"/>
  <c r="BD1601" i="7"/>
  <c r="AZ1601" i="7"/>
  <c r="AZ1387" i="7"/>
  <c r="BD1387" i="7"/>
  <c r="BA1387" i="7"/>
  <c r="BC1387" i="7"/>
  <c r="BB1387" i="7"/>
  <c r="BC1851" i="7"/>
  <c r="BB1851" i="7"/>
  <c r="AZ1851" i="7"/>
  <c r="BD1851" i="7"/>
  <c r="BA1851" i="7"/>
  <c r="BD1635" i="7"/>
  <c r="BC1635" i="7"/>
  <c r="BA1635" i="7"/>
  <c r="BB1635" i="7"/>
  <c r="AZ1635" i="7"/>
  <c r="BD948" i="7"/>
  <c r="BA948" i="7"/>
  <c r="AZ948" i="7"/>
  <c r="BB948" i="7"/>
  <c r="BC948" i="7"/>
  <c r="BA904" i="7"/>
  <c r="BB904" i="7"/>
  <c r="BC904" i="7"/>
  <c r="BD904" i="7"/>
  <c r="AZ904" i="7"/>
  <c r="BC775" i="7"/>
  <c r="BA775" i="7"/>
  <c r="BB775" i="7"/>
  <c r="AZ775" i="7"/>
  <c r="BD775" i="7"/>
  <c r="BA749" i="7"/>
  <c r="BB749" i="7"/>
  <c r="BD749" i="7"/>
  <c r="BC749" i="7"/>
  <c r="AZ749" i="7"/>
  <c r="BD718" i="7"/>
  <c r="BC718" i="7"/>
  <c r="AZ718" i="7"/>
  <c r="BA718" i="7"/>
  <c r="BB718" i="7"/>
  <c r="AZ1410" i="7"/>
  <c r="BC1410" i="7"/>
  <c r="BD1410" i="7"/>
  <c r="BA1410" i="7"/>
  <c r="BB1410" i="7"/>
  <c r="AZ793" i="7"/>
  <c r="BA793" i="7"/>
  <c r="BA2034" i="7"/>
  <c r="BD2034" i="7"/>
  <c r="BC2034" i="7"/>
  <c r="BB2034" i="7"/>
  <c r="AZ2034" i="7"/>
  <c r="BC1814" i="7"/>
  <c r="BA1814" i="7"/>
  <c r="BB1814" i="7"/>
  <c r="BD1529" i="7"/>
  <c r="BA1529" i="7"/>
  <c r="AZ1529" i="7"/>
  <c r="BC1529" i="7"/>
  <c r="BD1287" i="7"/>
  <c r="BA1287" i="7"/>
  <c r="AZ1287" i="7"/>
  <c r="BC1287" i="7"/>
  <c r="BB1287" i="7"/>
  <c r="BD1053" i="7"/>
  <c r="BC1053" i="7"/>
  <c r="BA1053" i="7"/>
  <c r="BB1053" i="7"/>
  <c r="AZ1053" i="7"/>
  <c r="AZ717" i="7"/>
  <c r="BA717" i="7"/>
  <c r="BB717" i="7"/>
  <c r="BD717" i="7"/>
  <c r="BC717" i="7"/>
  <c r="AZ1344" i="7"/>
  <c r="BC1344" i="7"/>
  <c r="BA1344" i="7"/>
  <c r="BD1344" i="7"/>
  <c r="BB1344" i="7"/>
  <c r="BB766" i="7"/>
  <c r="BD766" i="7"/>
  <c r="BC766" i="7"/>
  <c r="BA766" i="7"/>
  <c r="AZ766" i="7"/>
  <c r="AZ732" i="7"/>
  <c r="BC732" i="7"/>
  <c r="BB732" i="7"/>
  <c r="BD732" i="7"/>
  <c r="BA732" i="7"/>
  <c r="BB1654" i="7"/>
  <c r="BA1654" i="7"/>
  <c r="AZ1654" i="7"/>
  <c r="BC1654" i="7"/>
  <c r="BD1654" i="7"/>
  <c r="AZ1397" i="7"/>
  <c r="BB1397" i="7"/>
  <c r="BC1397" i="7"/>
  <c r="BD1397" i="7"/>
  <c r="BA1397" i="7"/>
  <c r="AZ1269" i="7"/>
  <c r="BD1269" i="7"/>
  <c r="BA1269" i="7"/>
  <c r="BC1269" i="7"/>
  <c r="BB1269" i="7"/>
  <c r="BA1050" i="7"/>
  <c r="BC1050" i="7"/>
  <c r="BB1050" i="7"/>
  <c r="BD1050" i="7"/>
  <c r="AZ1050" i="7"/>
  <c r="BD851" i="7"/>
  <c r="BB851" i="7"/>
  <c r="AZ851" i="7"/>
  <c r="BA851" i="7"/>
  <c r="BC851" i="7"/>
  <c r="BC2051" i="7"/>
  <c r="BD2051" i="7"/>
  <c r="BA2051" i="7"/>
  <c r="BC1323" i="7"/>
  <c r="BD1323" i="7"/>
  <c r="AZ1323" i="7"/>
  <c r="BA1323" i="7"/>
  <c r="BB1323" i="7"/>
  <c r="BC786" i="7"/>
  <c r="BA786" i="7"/>
  <c r="BB786" i="7"/>
  <c r="BD786" i="7"/>
  <c r="AZ786" i="7"/>
  <c r="BC1343" i="7"/>
  <c r="BD1343" i="7"/>
  <c r="AZ1343" i="7"/>
  <c r="BB1343" i="7"/>
  <c r="BA1343" i="7"/>
  <c r="BA928" i="7"/>
  <c r="BC928" i="7"/>
  <c r="AZ928" i="7"/>
  <c r="BB928" i="7"/>
  <c r="BD928" i="7"/>
  <c r="BC2082" i="7"/>
  <c r="BA2082" i="7"/>
  <c r="AZ2082" i="7"/>
  <c r="BD2082" i="7"/>
  <c r="BB2082" i="7"/>
  <c r="BA2029" i="7"/>
  <c r="BB2029" i="7"/>
  <c r="BD2029" i="7"/>
  <c r="BC2029" i="7"/>
  <c r="AZ2029" i="7"/>
  <c r="BA1619" i="7"/>
  <c r="AZ1619" i="7"/>
  <c r="BD1619" i="7"/>
  <c r="BC1619" i="7"/>
  <c r="BB1619" i="7"/>
  <c r="AZ2014" i="7"/>
  <c r="BA2014" i="7"/>
  <c r="BC2014" i="7"/>
  <c r="BB2014" i="7"/>
  <c r="BD2014" i="7"/>
  <c r="BB1363" i="7"/>
  <c r="BA1363" i="7"/>
  <c r="BC1363" i="7"/>
  <c r="BD1363" i="7"/>
  <c r="AZ1363" i="7"/>
  <c r="AZ812" i="7"/>
  <c r="BA812" i="7"/>
  <c r="BD812" i="7"/>
  <c r="BB812" i="7"/>
  <c r="BC812" i="7"/>
  <c r="BB592" i="7"/>
  <c r="BA1469" i="7"/>
  <c r="BD1469" i="7"/>
  <c r="AZ1469" i="7"/>
  <c r="BC1469" i="7"/>
  <c r="BB1469" i="7"/>
  <c r="BB1453" i="7"/>
  <c r="BC1453" i="7"/>
  <c r="AZ1453" i="7"/>
  <c r="BA1453" i="7"/>
  <c r="BD1453" i="7"/>
  <c r="BA1752" i="7"/>
  <c r="AZ1752" i="7"/>
  <c r="BD1752" i="7"/>
  <c r="BA1593" i="7"/>
  <c r="BB1593" i="7"/>
  <c r="BC1593" i="7"/>
  <c r="BD1593" i="7"/>
  <c r="AZ1593" i="7"/>
  <c r="AZ1433" i="7"/>
  <c r="BC1433" i="7"/>
  <c r="BA1433" i="7"/>
  <c r="BB1433" i="7"/>
  <c r="BD1433" i="7"/>
  <c r="BA1189" i="7"/>
  <c r="BB1189" i="7"/>
  <c r="BD1189" i="7"/>
  <c r="BC1189" i="7"/>
  <c r="AZ1189" i="7"/>
  <c r="BB1176" i="7"/>
  <c r="AZ1176" i="7"/>
  <c r="BC1176" i="7"/>
  <c r="BD1176" i="7"/>
  <c r="BA1176" i="7"/>
  <c r="BB976" i="7"/>
  <c r="BA976" i="7"/>
  <c r="BD976" i="7"/>
  <c r="BC976" i="7"/>
  <c r="AZ976" i="7"/>
  <c r="BC934" i="7"/>
  <c r="AZ934" i="7"/>
  <c r="BB934" i="7"/>
  <c r="BA934" i="7"/>
  <c r="BD934" i="7"/>
  <c r="AZ1943" i="7"/>
  <c r="BC1943" i="7"/>
  <c r="BB1943" i="7"/>
  <c r="BD1943" i="7"/>
  <c r="BA1943" i="7"/>
  <c r="BB1661" i="7"/>
  <c r="BA1661" i="7"/>
  <c r="AZ1661" i="7"/>
  <c r="BD1661" i="7"/>
  <c r="BC1661" i="7"/>
  <c r="BB1111" i="7"/>
  <c r="BC1111" i="7"/>
  <c r="BD1111" i="7"/>
  <c r="AZ1111" i="7"/>
  <c r="BA1111" i="7"/>
  <c r="BC855" i="7"/>
  <c r="BD855" i="7"/>
  <c r="BB855" i="7"/>
  <c r="BA855" i="7"/>
  <c r="BA597" i="7"/>
  <c r="BC597" i="7"/>
  <c r="BB597" i="7"/>
  <c r="BD597" i="7"/>
  <c r="AZ597" i="7"/>
  <c r="BD506" i="7"/>
  <c r="AZ506" i="7"/>
  <c r="BB506" i="7"/>
  <c r="BA1728" i="7"/>
  <c r="BC1728" i="7"/>
  <c r="BB1728" i="7"/>
  <c r="AZ1728" i="7"/>
  <c r="BD1728" i="7"/>
  <c r="AZ1475" i="7"/>
  <c r="BD1475" i="7"/>
  <c r="BA1475" i="7"/>
  <c r="BC1475" i="7"/>
  <c r="BB1475" i="7"/>
  <c r="BC2053" i="7"/>
  <c r="BD2053" i="7"/>
  <c r="BB2053" i="7"/>
  <c r="BA1417" i="7"/>
  <c r="BC1417" i="7"/>
  <c r="AZ1417" i="7"/>
  <c r="BD1417" i="7"/>
  <c r="BB1417" i="7"/>
  <c r="AZ1229" i="7"/>
  <c r="BD1229" i="7"/>
  <c r="BB1229" i="7"/>
  <c r="BA1229" i="7"/>
  <c r="BC1229" i="7"/>
  <c r="BC908" i="7"/>
  <c r="BB908" i="7"/>
  <c r="BA908" i="7"/>
  <c r="BD908" i="7"/>
  <c r="AZ908" i="7"/>
  <c r="BD1996" i="7"/>
  <c r="AZ1996" i="7"/>
  <c r="BA1996" i="7"/>
  <c r="BB1996" i="7"/>
  <c r="BC1996" i="7"/>
  <c r="BC1924" i="7"/>
  <c r="AZ1924" i="7"/>
  <c r="BD1924" i="7"/>
  <c r="BB1924" i="7"/>
  <c r="AZ1708" i="7"/>
  <c r="BA1708" i="7"/>
  <c r="BB1708" i="7"/>
  <c r="BD1708" i="7"/>
  <c r="BC1708" i="7"/>
  <c r="AZ1479" i="7"/>
  <c r="BA1479" i="7"/>
  <c r="BB1479" i="7"/>
  <c r="BD1479" i="7"/>
  <c r="BC1479" i="7"/>
  <c r="BA1379" i="7"/>
  <c r="BD1379" i="7"/>
  <c r="AZ1379" i="7"/>
  <c r="BB1379" i="7"/>
  <c r="BC1379" i="7"/>
  <c r="AZ1306" i="7"/>
  <c r="BC1306" i="7"/>
  <c r="BB1306" i="7"/>
  <c r="BD1306" i="7"/>
  <c r="BA1306" i="7"/>
  <c r="BA1280" i="7"/>
  <c r="BC1280" i="7"/>
  <c r="BB1280" i="7"/>
  <c r="AZ1280" i="7"/>
  <c r="AZ1249" i="7"/>
  <c r="BA1249" i="7"/>
  <c r="BB1249" i="7"/>
  <c r="BD1249" i="7"/>
  <c r="BC1249" i="7"/>
  <c r="BA1233" i="7"/>
  <c r="AZ1233" i="7"/>
  <c r="BD1233" i="7"/>
  <c r="BB1233" i="7"/>
  <c r="BA1103" i="7"/>
  <c r="BD1103" i="7"/>
  <c r="BC1103" i="7"/>
  <c r="BB1103" i="7"/>
  <c r="AZ1103" i="7"/>
  <c r="AZ1090" i="7"/>
  <c r="BA1090" i="7"/>
  <c r="BC1090" i="7"/>
  <c r="BB1090" i="7"/>
  <c r="BD1090" i="7"/>
  <c r="AZ1060" i="7"/>
  <c r="BD1060" i="7"/>
  <c r="BC1060" i="7"/>
  <c r="BA1060" i="7"/>
  <c r="BB1060" i="7"/>
  <c r="BA1046" i="7"/>
  <c r="BB1046" i="7"/>
  <c r="BC1046" i="7"/>
  <c r="AZ1046" i="7"/>
  <c r="BD1046" i="7"/>
  <c r="BC1031" i="7"/>
  <c r="AZ1031" i="7"/>
  <c r="BB1031" i="7"/>
  <c r="BA1031" i="7"/>
  <c r="BD1031" i="7"/>
  <c r="AZ1017" i="7"/>
  <c r="BD1017" i="7"/>
  <c r="BC1017" i="7"/>
  <c r="BB1017" i="7"/>
  <c r="BA1017" i="7"/>
  <c r="AZ1639" i="7"/>
  <c r="BB1639" i="7"/>
  <c r="BA1639" i="7"/>
  <c r="BD1639" i="7"/>
  <c r="BC1639" i="7"/>
  <c r="BA1222" i="7"/>
  <c r="BC1222" i="7"/>
  <c r="BD1222" i="7"/>
  <c r="BB1222" i="7"/>
  <c r="AZ1222" i="7"/>
  <c r="AZ1092" i="7"/>
  <c r="BA1092" i="7"/>
  <c r="BB1092" i="7"/>
  <c r="BC1092" i="7"/>
  <c r="BD1092" i="7"/>
  <c r="BD935" i="7"/>
  <c r="BA935" i="7"/>
  <c r="AZ935" i="7"/>
  <c r="BC935" i="7"/>
  <c r="BB935" i="7"/>
  <c r="BA540" i="7"/>
  <c r="BC540" i="7"/>
  <c r="AZ540" i="7"/>
  <c r="BD540" i="7"/>
  <c r="BA1977" i="7"/>
  <c r="BC1977" i="7"/>
  <c r="AZ1977" i="7"/>
  <c r="BD1977" i="7"/>
  <c r="BB1977" i="7"/>
  <c r="AZ1683" i="7"/>
  <c r="BC1683" i="7"/>
  <c r="BB1683" i="7"/>
  <c r="BA1683" i="7"/>
  <c r="BD1683" i="7"/>
  <c r="BD1543" i="7"/>
  <c r="BB1543" i="7"/>
  <c r="BA1543" i="7"/>
  <c r="AZ1543" i="7"/>
  <c r="BC1543" i="7"/>
  <c r="BB1504" i="7"/>
  <c r="BA1504" i="7"/>
  <c r="AZ1504" i="7"/>
  <c r="BD1504" i="7"/>
  <c r="BC1504" i="7"/>
  <c r="BC1432" i="7"/>
  <c r="AZ1432" i="7"/>
  <c r="BD1432" i="7"/>
  <c r="BB1432" i="7"/>
  <c r="BA1432" i="7"/>
  <c r="BA1360" i="7"/>
  <c r="BD1360" i="7"/>
  <c r="BB1360" i="7"/>
  <c r="AZ1360" i="7"/>
  <c r="BC1360" i="7"/>
  <c r="BC1243" i="7"/>
  <c r="BB1243" i="7"/>
  <c r="AZ1243" i="7"/>
  <c r="BA1243" i="7"/>
  <c r="BD1243" i="7"/>
  <c r="BA1098" i="7"/>
  <c r="BC1098" i="7"/>
  <c r="BD1098" i="7"/>
  <c r="BC1084" i="7"/>
  <c r="BD1084" i="7"/>
  <c r="AZ1084" i="7"/>
  <c r="BB1084" i="7"/>
  <c r="BA1084" i="7"/>
  <c r="BB1025" i="7"/>
  <c r="BA1025" i="7"/>
  <c r="BD1025" i="7"/>
  <c r="BC1025" i="7"/>
  <c r="AZ1025" i="7"/>
  <c r="BA912" i="7"/>
  <c r="BB912" i="7"/>
  <c r="BC912" i="7"/>
  <c r="BD912" i="7"/>
  <c r="AZ912" i="7"/>
  <c r="BC882" i="7"/>
  <c r="BB882" i="7"/>
  <c r="AZ882" i="7"/>
  <c r="BA882" i="7"/>
  <c r="BD882" i="7"/>
  <c r="BC1527" i="7"/>
  <c r="BB1527" i="7"/>
  <c r="BA1527" i="7"/>
  <c r="BD1527" i="7"/>
  <c r="AZ1527" i="7"/>
  <c r="BB1114" i="7"/>
  <c r="AZ1114" i="7"/>
  <c r="BD1114" i="7"/>
  <c r="BA1114" i="7"/>
  <c r="BC1114" i="7"/>
  <c r="AZ1413" i="7"/>
  <c r="BD1413" i="7"/>
  <c r="BB1413" i="7"/>
  <c r="BA1413" i="7"/>
  <c r="BD1067" i="7"/>
  <c r="BB1067" i="7"/>
  <c r="BC1067" i="7"/>
  <c r="AZ1067" i="7"/>
  <c r="BA1067" i="7"/>
  <c r="BD1706" i="7"/>
  <c r="BB1706" i="7"/>
  <c r="BC1508" i="7"/>
  <c r="BB1508" i="7"/>
  <c r="AZ1508" i="7"/>
  <c r="BD1508" i="7"/>
  <c r="BA1508" i="7"/>
  <c r="BD1451" i="7"/>
  <c r="BB1451" i="7"/>
  <c r="AZ1451" i="7"/>
  <c r="BA1451" i="7"/>
  <c r="BC1451" i="7"/>
  <c r="AZ1262" i="7"/>
  <c r="BA1262" i="7"/>
  <c r="BD1262" i="7"/>
  <c r="BC1262" i="7"/>
  <c r="BB1262" i="7"/>
  <c r="AZ1122" i="7"/>
  <c r="BC1122" i="7"/>
  <c r="BA1122" i="7"/>
  <c r="BD1122" i="7"/>
  <c r="BB1122" i="7"/>
  <c r="BC1000" i="7"/>
  <c r="BA1000" i="7"/>
  <c r="AZ1000" i="7"/>
  <c r="BD1000" i="7"/>
  <c r="BB1000" i="7"/>
  <c r="BA956" i="7"/>
  <c r="BC956" i="7"/>
  <c r="AZ956" i="7"/>
  <c r="BB956" i="7"/>
  <c r="BD956" i="7"/>
  <c r="BA1618" i="7"/>
  <c r="BC1618" i="7"/>
  <c r="BD1618" i="7"/>
  <c r="AZ1618" i="7"/>
  <c r="BB1618" i="7"/>
  <c r="BC1522" i="7"/>
  <c r="BD1522" i="7"/>
  <c r="BA1207" i="7"/>
  <c r="BD1207" i="7"/>
  <c r="AZ1207" i="7"/>
  <c r="BB1207" i="7"/>
  <c r="BC1207" i="7"/>
  <c r="AZ827" i="7"/>
  <c r="BC827" i="7"/>
  <c r="BB827" i="7"/>
  <c r="BD827" i="7"/>
  <c r="BA827" i="7"/>
  <c r="BC1174" i="7"/>
  <c r="BA1174" i="7"/>
  <c r="AZ1174" i="7"/>
  <c r="BD1174" i="7"/>
  <c r="BB1174" i="7"/>
  <c r="BC751" i="7"/>
  <c r="BA751" i="7"/>
  <c r="BD751" i="7"/>
  <c r="BB751" i="7"/>
  <c r="AZ751" i="7"/>
  <c r="BC1978" i="7"/>
  <c r="BA1978" i="7"/>
  <c r="BD1978" i="7"/>
  <c r="AZ1978" i="7"/>
  <c r="BB1978" i="7"/>
  <c r="BA1797" i="7"/>
  <c r="AZ1797" i="7"/>
  <c r="BB1797" i="7"/>
  <c r="BD1797" i="7"/>
  <c r="BC1797" i="7"/>
  <c r="BD1659" i="7"/>
  <c r="BC1659" i="7"/>
  <c r="BA1659" i="7"/>
  <c r="AZ1659" i="7"/>
  <c r="BB1659" i="7"/>
  <c r="AZ1294" i="7"/>
  <c r="BC1294" i="7"/>
  <c r="BB1294" i="7"/>
  <c r="BA1294" i="7"/>
  <c r="BD1294" i="7"/>
  <c r="BD1158" i="7"/>
  <c r="AZ1158" i="7"/>
  <c r="BB1158" i="7"/>
  <c r="BA1158" i="7"/>
  <c r="BC1158" i="7"/>
  <c r="AZ1001" i="7"/>
  <c r="BD1001" i="7"/>
  <c r="BB1001" i="7"/>
  <c r="BC1001" i="7"/>
  <c r="BA1001" i="7"/>
  <c r="BA844" i="7"/>
  <c r="BD844" i="7"/>
  <c r="BB844" i="7"/>
  <c r="AZ844" i="7"/>
  <c r="BC844" i="7"/>
  <c r="BA450" i="7"/>
  <c r="BC450" i="7"/>
  <c r="AZ450" i="7"/>
  <c r="BB450" i="7"/>
  <c r="BD450" i="7"/>
  <c r="BD428" i="7"/>
  <c r="BB428" i="7"/>
  <c r="BC428" i="7"/>
  <c r="BA428" i="7"/>
  <c r="AZ428" i="7"/>
  <c r="AZ408" i="7"/>
  <c r="BA408" i="7"/>
  <c r="BC408" i="7"/>
  <c r="BB408" i="7"/>
  <c r="BD408" i="7"/>
  <c r="BC390" i="7"/>
  <c r="BA390" i="7"/>
  <c r="AZ390" i="7"/>
  <c r="BD390" i="7"/>
  <c r="BB390" i="7"/>
  <c r="BD370" i="7"/>
  <c r="BB370" i="7"/>
  <c r="BC370" i="7"/>
  <c r="AZ370" i="7"/>
  <c r="BA370" i="7"/>
  <c r="BD295" i="7"/>
  <c r="BC295" i="7"/>
  <c r="BA295" i="7"/>
  <c r="AZ295" i="7"/>
  <c r="BB295" i="7"/>
  <c r="BD285" i="7"/>
  <c r="BA285" i="7"/>
  <c r="BC285" i="7"/>
  <c r="AZ285" i="7"/>
  <c r="BB285" i="7"/>
  <c r="BC277" i="7"/>
  <c r="BA277" i="7"/>
  <c r="BD277" i="7"/>
  <c r="AZ277" i="7"/>
  <c r="BB277" i="7"/>
  <c r="BD267" i="7"/>
  <c r="AZ267" i="7"/>
  <c r="BB267" i="7"/>
  <c r="BA267" i="7"/>
  <c r="BC267" i="7"/>
  <c r="BB255" i="7"/>
  <c r="BA255" i="7"/>
  <c r="BD255" i="7"/>
  <c r="BC255" i="7"/>
  <c r="AZ255" i="7"/>
  <c r="AZ244" i="7"/>
  <c r="BB244" i="7"/>
  <c r="BA244" i="7"/>
  <c r="BC244" i="7"/>
  <c r="BD244" i="7"/>
  <c r="AZ231" i="7"/>
  <c r="BA231" i="7"/>
  <c r="BB231" i="7"/>
  <c r="BD231" i="7"/>
  <c r="BC231" i="7"/>
  <c r="AZ225" i="7"/>
  <c r="BA225" i="7"/>
  <c r="BD225" i="7"/>
  <c r="BB225" i="7"/>
  <c r="BC225" i="7"/>
  <c r="BA214" i="7"/>
  <c r="BC214" i="7"/>
  <c r="BD214" i="7"/>
  <c r="BB214" i="7"/>
  <c r="AZ214" i="7"/>
  <c r="BC205" i="7"/>
  <c r="BB205" i="7"/>
  <c r="BA205" i="7"/>
  <c r="BD205" i="7"/>
  <c r="AZ205" i="7"/>
  <c r="BA811" i="7"/>
  <c r="BD811" i="7"/>
  <c r="BC811" i="7"/>
  <c r="AZ811" i="7"/>
  <c r="BB811" i="7"/>
  <c r="BD1354" i="7"/>
  <c r="BB1354" i="7"/>
  <c r="AZ1354" i="7"/>
  <c r="BA1354" i="7"/>
  <c r="BC1354" i="7"/>
  <c r="BB1120" i="7"/>
  <c r="AZ1120" i="7"/>
  <c r="BD1120" i="7"/>
  <c r="BA1120" i="7"/>
  <c r="BC1120" i="7"/>
  <c r="BB986" i="7"/>
  <c r="AZ986" i="7"/>
  <c r="BA986" i="7"/>
  <c r="BC986" i="7"/>
  <c r="BD986" i="7"/>
  <c r="AZ875" i="7"/>
  <c r="BD875" i="7"/>
  <c r="BA875" i="7"/>
  <c r="BC875" i="7"/>
  <c r="BB875" i="7"/>
  <c r="AZ769" i="7"/>
  <c r="BB769" i="7"/>
  <c r="BC769" i="7"/>
  <c r="BA769" i="7"/>
  <c r="BD769" i="7"/>
  <c r="BC2099" i="7"/>
  <c r="BA2099" i="7"/>
  <c r="BB2099" i="7"/>
  <c r="AZ2099" i="7"/>
  <c r="BD2099" i="7"/>
  <c r="BA1889" i="7"/>
  <c r="BD1889" i="7"/>
  <c r="BB1889" i="7"/>
  <c r="AZ1889" i="7"/>
  <c r="BC1889" i="7"/>
  <c r="BA1684" i="7"/>
  <c r="AZ1684" i="7"/>
  <c r="BD1684" i="7"/>
  <c r="BB1684" i="7"/>
  <c r="BC1684" i="7"/>
  <c r="BB1322" i="7"/>
  <c r="BD1322" i="7"/>
  <c r="BA1322" i="7"/>
  <c r="AZ1322" i="7"/>
  <c r="BC1322" i="7"/>
  <c r="BB1183" i="7"/>
  <c r="BA1183" i="7"/>
  <c r="AZ1183" i="7"/>
  <c r="BC1183" i="7"/>
  <c r="BD1183" i="7"/>
  <c r="BD1047" i="7"/>
  <c r="BB1047" i="7"/>
  <c r="BA1047" i="7"/>
  <c r="BC1047" i="7"/>
  <c r="AZ1047" i="7"/>
  <c r="BA790" i="7"/>
  <c r="AZ790" i="7"/>
  <c r="BC790" i="7"/>
  <c r="BD790" i="7"/>
  <c r="BB790" i="7"/>
  <c r="BD437" i="7"/>
  <c r="BA437" i="7"/>
  <c r="BB437" i="7"/>
  <c r="BC437" i="7"/>
  <c r="AZ437" i="7"/>
  <c r="BD421" i="7"/>
  <c r="BB421" i="7"/>
  <c r="AZ421" i="7"/>
  <c r="BA421" i="7"/>
  <c r="BC421" i="7"/>
  <c r="BC402" i="7"/>
  <c r="AZ402" i="7"/>
  <c r="BA402" i="7"/>
  <c r="BB402" i="7"/>
  <c r="BD402" i="7"/>
  <c r="BB386" i="7"/>
  <c r="BA386" i="7"/>
  <c r="BD386" i="7"/>
  <c r="BC386" i="7"/>
  <c r="AZ386" i="7"/>
  <c r="BD366" i="7"/>
  <c r="BC366" i="7"/>
  <c r="AZ366" i="7"/>
  <c r="BB366" i="7"/>
  <c r="BA366" i="7"/>
  <c r="BA350" i="7"/>
  <c r="BB350" i="7"/>
  <c r="BD350" i="7"/>
  <c r="AZ350" i="7"/>
  <c r="BC350" i="7"/>
  <c r="BB298" i="7"/>
  <c r="BA298" i="7"/>
  <c r="BD298" i="7"/>
  <c r="AZ298" i="7"/>
  <c r="BC298" i="7"/>
  <c r="BB290" i="7"/>
  <c r="BA290" i="7"/>
  <c r="BD290" i="7"/>
  <c r="AZ290" i="7"/>
  <c r="BC290" i="7"/>
  <c r="BD282" i="7"/>
  <c r="AZ282" i="7"/>
  <c r="BC282" i="7"/>
  <c r="BA282" i="7"/>
  <c r="BB282" i="7"/>
  <c r="BA274" i="7"/>
  <c r="AZ274" i="7"/>
  <c r="BC274" i="7"/>
  <c r="BB274" i="7"/>
  <c r="BD274" i="7"/>
  <c r="BD263" i="7"/>
  <c r="BC263" i="7"/>
  <c r="BA263" i="7"/>
  <c r="AZ263" i="7"/>
  <c r="BB263" i="7"/>
  <c r="BA257" i="7"/>
  <c r="BD257" i="7"/>
  <c r="BB257" i="7"/>
  <c r="BC257" i="7"/>
  <c r="AZ257" i="7"/>
  <c r="BA236" i="7"/>
  <c r="BD236" i="7"/>
  <c r="BC236" i="7"/>
  <c r="AZ236" i="7"/>
  <c r="BB236" i="7"/>
  <c r="BD228" i="7"/>
  <c r="BC228" i="7"/>
  <c r="BB228" i="7"/>
  <c r="BA228" i="7"/>
  <c r="AZ228" i="7"/>
  <c r="BC220" i="7"/>
  <c r="BB220" i="7"/>
  <c r="AZ220" i="7"/>
  <c r="BD220" i="7"/>
  <c r="BA220" i="7"/>
  <c r="BD212" i="7"/>
  <c r="BA212" i="7"/>
  <c r="BB212" i="7"/>
  <c r="AZ212" i="7"/>
  <c r="BC212" i="7"/>
  <c r="BD206" i="7"/>
  <c r="BC206" i="7"/>
  <c r="BA206" i="7"/>
  <c r="AZ206" i="7"/>
  <c r="BB206" i="7"/>
  <c r="AZ1760" i="7"/>
  <c r="BC1760" i="7"/>
  <c r="BD1760" i="7"/>
  <c r="BA1760" i="7"/>
  <c r="BB1760" i="7"/>
  <c r="BA1580" i="7"/>
  <c r="BC1580" i="7"/>
  <c r="BD1580" i="7"/>
  <c r="AZ1580" i="7"/>
  <c r="BB1580" i="7"/>
  <c r="AZ1033" i="7"/>
  <c r="BB1033" i="7"/>
  <c r="BA1033" i="7"/>
  <c r="BC1033" i="7"/>
  <c r="BD1033" i="7"/>
  <c r="BA888" i="7"/>
  <c r="BC888" i="7"/>
  <c r="BB888" i="7"/>
  <c r="AZ888" i="7"/>
  <c r="BD888" i="7"/>
  <c r="AZ752" i="7"/>
  <c r="BA752" i="7"/>
  <c r="BC752" i="7"/>
  <c r="BD752" i="7"/>
  <c r="BB752" i="7"/>
  <c r="BC890" i="7"/>
  <c r="BD890" i="7"/>
  <c r="BB890" i="7"/>
  <c r="AZ890" i="7"/>
  <c r="BA890" i="7"/>
  <c r="BC1495" i="7"/>
  <c r="BD1495" i="7"/>
  <c r="BA1495" i="7"/>
  <c r="AZ1495" i="7"/>
  <c r="BB1495" i="7"/>
  <c r="BA1388" i="7"/>
  <c r="BC1388" i="7"/>
  <c r="BB1388" i="7"/>
  <c r="BD1388" i="7"/>
  <c r="AZ1388" i="7"/>
  <c r="BB1266" i="7"/>
  <c r="BD1266" i="7"/>
  <c r="BC1266" i="7"/>
  <c r="BA1266" i="7"/>
  <c r="AZ1266" i="7"/>
  <c r="BD1136" i="7"/>
  <c r="BA1136" i="7"/>
  <c r="AZ1136" i="7"/>
  <c r="BC1136" i="7"/>
  <c r="BB1136" i="7"/>
  <c r="BA1018" i="7"/>
  <c r="BD1018" i="7"/>
  <c r="BC1018" i="7"/>
  <c r="AZ1018" i="7"/>
  <c r="BB1018" i="7"/>
  <c r="BA895" i="7"/>
  <c r="BB895" i="7"/>
  <c r="BD895" i="7"/>
  <c r="AZ895" i="7"/>
  <c r="BC895" i="7"/>
  <c r="BD787" i="7"/>
  <c r="BC787" i="7"/>
  <c r="BB787" i="7"/>
  <c r="AZ787" i="7"/>
  <c r="BA787" i="7"/>
  <c r="BC1928" i="7"/>
  <c r="AZ1928" i="7"/>
  <c r="BB1928" i="7"/>
  <c r="BD1928" i="7"/>
  <c r="BA1928" i="7"/>
  <c r="AZ1774" i="7"/>
  <c r="BA1774" i="7"/>
  <c r="BD1774" i="7"/>
  <c r="BB1774" i="7"/>
  <c r="BC1774" i="7"/>
  <c r="BB1636" i="7"/>
  <c r="BA1636" i="7"/>
  <c r="BD1636" i="7"/>
  <c r="BC1636" i="7"/>
  <c r="AZ1636" i="7"/>
  <c r="BB1384" i="7"/>
  <c r="AZ1384" i="7"/>
  <c r="BC1384" i="7"/>
  <c r="BA1384" i="7"/>
  <c r="BD1384" i="7"/>
  <c r="BD1271" i="7"/>
  <c r="BA1271" i="7"/>
  <c r="BC1271" i="7"/>
  <c r="BB1271" i="7"/>
  <c r="AZ1271" i="7"/>
  <c r="BD1115" i="7"/>
  <c r="BC1115" i="7"/>
  <c r="BA1115" i="7"/>
  <c r="AZ1115" i="7"/>
  <c r="BB1115" i="7"/>
  <c r="AZ973" i="7"/>
  <c r="BD973" i="7"/>
  <c r="BA973" i="7"/>
  <c r="BB973" i="7"/>
  <c r="BC973" i="7"/>
  <c r="BC862" i="7"/>
  <c r="BA862" i="7"/>
  <c r="BB862" i="7"/>
  <c r="BD862" i="7"/>
  <c r="AZ862" i="7"/>
  <c r="AZ725" i="7"/>
  <c r="BC725" i="7"/>
  <c r="BD725" i="7"/>
  <c r="BA725" i="7"/>
  <c r="BB725" i="7"/>
  <c r="BB2088" i="7"/>
  <c r="AZ2088" i="7"/>
  <c r="BC2088" i="7"/>
  <c r="BD2088" i="7"/>
  <c r="BA2088" i="7"/>
  <c r="AZ448" i="7"/>
  <c r="BC448" i="7"/>
  <c r="BB448" i="7"/>
  <c r="BA448" i="7"/>
  <c r="BD448" i="7"/>
  <c r="BB432" i="7"/>
  <c r="AZ432" i="7"/>
  <c r="BD432" i="7"/>
  <c r="BA432" i="7"/>
  <c r="BC432" i="7"/>
  <c r="AZ413" i="7"/>
  <c r="BC413" i="7"/>
  <c r="BB413" i="7"/>
  <c r="BA413" i="7"/>
  <c r="BD413" i="7"/>
  <c r="BA395" i="7"/>
  <c r="BD395" i="7"/>
  <c r="BC395" i="7"/>
  <c r="AZ395" i="7"/>
  <c r="BB395" i="7"/>
  <c r="BB379" i="7"/>
  <c r="BA379" i="7"/>
  <c r="BC379" i="7"/>
  <c r="AZ379" i="7"/>
  <c r="BD379" i="7"/>
  <c r="BA363" i="7"/>
  <c r="BD363" i="7"/>
  <c r="AZ363" i="7"/>
  <c r="BB363" i="7"/>
  <c r="BC363" i="7"/>
  <c r="BA296" i="7"/>
  <c r="AZ296" i="7"/>
  <c r="BC296" i="7"/>
  <c r="BD296" i="7"/>
  <c r="BB296" i="7"/>
  <c r="AZ289" i="7"/>
  <c r="BD289" i="7"/>
  <c r="BB289" i="7"/>
  <c r="BC289" i="7"/>
  <c r="BA289" i="7"/>
  <c r="BC280" i="7"/>
  <c r="BB280" i="7"/>
  <c r="BD280" i="7"/>
  <c r="AZ280" i="7"/>
  <c r="BA280" i="7"/>
  <c r="AZ271" i="7"/>
  <c r="BC271" i="7"/>
  <c r="BB271" i="7"/>
  <c r="BA271" i="7"/>
  <c r="BD271" i="7"/>
  <c r="BB264" i="7"/>
  <c r="BD264" i="7"/>
  <c r="BA264" i="7"/>
  <c r="AZ264" i="7"/>
  <c r="BC264" i="7"/>
  <c r="BA258" i="7"/>
  <c r="BC258" i="7"/>
  <c r="BB258" i="7"/>
  <c r="BD258" i="7"/>
  <c r="AZ258" i="7"/>
  <c r="BC237" i="7"/>
  <c r="BA237" i="7"/>
  <c r="AZ237" i="7"/>
  <c r="BD237" i="7"/>
  <c r="BB237" i="7"/>
  <c r="AZ229" i="7"/>
  <c r="BC229" i="7"/>
  <c r="BB229" i="7"/>
  <c r="BA229" i="7"/>
  <c r="BD229" i="7"/>
  <c r="BD221" i="7"/>
  <c r="BB221" i="7"/>
  <c r="BA221" i="7"/>
  <c r="BC221" i="7"/>
  <c r="AZ221" i="7"/>
  <c r="AZ216" i="7"/>
  <c r="BC216" i="7"/>
  <c r="BA216" i="7"/>
  <c r="BD216" i="7"/>
  <c r="BB216" i="7"/>
  <c r="AZ208" i="7"/>
  <c r="BB208" i="7"/>
  <c r="BD208" i="7"/>
  <c r="BA208" i="7"/>
  <c r="BC208" i="7"/>
  <c r="BD187" i="7"/>
  <c r="BA187" i="7"/>
  <c r="BC187" i="7"/>
  <c r="BB187" i="7"/>
  <c r="AZ187" i="7"/>
  <c r="BB1614" i="7"/>
  <c r="BD1614" i="7"/>
  <c r="BA1614" i="7"/>
  <c r="BC1614" i="7"/>
  <c r="AZ1614" i="7"/>
  <c r="BC830" i="7"/>
  <c r="BA830" i="7"/>
  <c r="BB830" i="7"/>
  <c r="AZ830" i="7"/>
  <c r="BD830" i="7"/>
  <c r="BC807" i="7"/>
  <c r="AZ807" i="7"/>
  <c r="BB807" i="7"/>
  <c r="BA807" i="7"/>
  <c r="BD807" i="7"/>
  <c r="BD1908" i="7"/>
  <c r="BB1908" i="7"/>
  <c r="AZ1908" i="7"/>
  <c r="BA1908" i="7"/>
  <c r="BC1908" i="7"/>
  <c r="AZ771" i="7"/>
  <c r="BA771" i="7"/>
  <c r="BC771" i="7"/>
  <c r="BB771" i="7"/>
  <c r="BD771" i="7"/>
  <c r="BC443" i="7"/>
  <c r="AZ443" i="7"/>
  <c r="BB443" i="7"/>
  <c r="BA443" i="7"/>
  <c r="BD443" i="7"/>
  <c r="BC424" i="7"/>
  <c r="BB424" i="7"/>
  <c r="BD424" i="7"/>
  <c r="BA424" i="7"/>
  <c r="AZ424" i="7"/>
  <c r="BC406" i="7"/>
  <c r="BD406" i="7"/>
  <c r="BB406" i="7"/>
  <c r="AZ406" i="7"/>
  <c r="BA406" i="7"/>
  <c r="BB384" i="7"/>
  <c r="BA384" i="7"/>
  <c r="AZ384" i="7"/>
  <c r="BC384" i="7"/>
  <c r="BD384" i="7"/>
  <c r="BC361" i="7"/>
  <c r="BD361" i="7"/>
  <c r="BA361" i="7"/>
  <c r="AZ361" i="7"/>
  <c r="BB361" i="7"/>
  <c r="BB343" i="7"/>
  <c r="BD343" i="7"/>
  <c r="BC343" i="7"/>
  <c r="BA343" i="7"/>
  <c r="AZ343" i="7"/>
  <c r="BB297" i="7"/>
  <c r="BC297" i="7"/>
  <c r="AZ297" i="7"/>
  <c r="BA297" i="7"/>
  <c r="BD297" i="7"/>
  <c r="BD286" i="7"/>
  <c r="BA286" i="7"/>
  <c r="BB286" i="7"/>
  <c r="AZ286" i="7"/>
  <c r="BC286" i="7"/>
  <c r="BB276" i="7"/>
  <c r="BD276" i="7"/>
  <c r="AZ276" i="7"/>
  <c r="BC276" i="7"/>
  <c r="BA276" i="7"/>
  <c r="BA268" i="7"/>
  <c r="AZ268" i="7"/>
  <c r="BC268" i="7"/>
  <c r="BB268" i="7"/>
  <c r="BD268" i="7"/>
  <c r="BC259" i="7"/>
  <c r="BB259" i="7"/>
  <c r="BA259" i="7"/>
  <c r="AZ259" i="7"/>
  <c r="BD259" i="7"/>
  <c r="BB242" i="7"/>
  <c r="AZ242" i="7"/>
  <c r="BA242" i="7"/>
  <c r="BC242" i="7"/>
  <c r="BD242" i="7"/>
  <c r="AZ233" i="7"/>
  <c r="BB233" i="7"/>
  <c r="BA233" i="7"/>
  <c r="BD233" i="7"/>
  <c r="BC233" i="7"/>
  <c r="BB223" i="7"/>
  <c r="AZ223" i="7"/>
  <c r="BA223" i="7"/>
  <c r="BC223" i="7"/>
  <c r="BD223" i="7"/>
  <c r="BC215" i="7"/>
  <c r="BB215" i="7"/>
  <c r="BA215" i="7"/>
  <c r="AZ215" i="7"/>
  <c r="BD215" i="7"/>
  <c r="BD204" i="7"/>
  <c r="BC204" i="7"/>
  <c r="AZ204" i="7"/>
  <c r="BA204" i="7"/>
  <c r="BB204" i="7"/>
  <c r="BC1671" i="7"/>
  <c r="BB1671" i="7"/>
  <c r="BD1671" i="7"/>
  <c r="BA1671" i="7"/>
  <c r="AZ1671" i="7"/>
  <c r="BA869" i="7"/>
  <c r="BD869" i="7"/>
  <c r="AZ869" i="7"/>
  <c r="BB869" i="7"/>
  <c r="BC869" i="7"/>
  <c r="BD1193" i="7"/>
  <c r="BC1193" i="7"/>
  <c r="BB1193" i="7"/>
  <c r="AZ1193" i="7"/>
  <c r="BA1193" i="7"/>
  <c r="BC837" i="7"/>
  <c r="AZ837" i="7"/>
  <c r="BB837" i="7"/>
  <c r="BD837" i="7"/>
  <c r="BA837" i="7"/>
  <c r="BA1955" i="7"/>
  <c r="AZ1955" i="7"/>
  <c r="BC1955" i="7"/>
  <c r="BB1955" i="7"/>
  <c r="BD1955" i="7"/>
  <c r="BA441" i="7"/>
  <c r="BB441" i="7"/>
  <c r="BC441" i="7"/>
  <c r="AZ441" i="7"/>
  <c r="BD441" i="7"/>
  <c r="AZ426" i="7"/>
  <c r="BC426" i="7"/>
  <c r="BB426" i="7"/>
  <c r="BD426" i="7"/>
  <c r="BA426" i="7"/>
  <c r="AZ411" i="7"/>
  <c r="BD411" i="7"/>
  <c r="BB411" i="7"/>
  <c r="BC411" i="7"/>
  <c r="BA411" i="7"/>
  <c r="BA393" i="7"/>
  <c r="BB393" i="7"/>
  <c r="BC393" i="7"/>
  <c r="BD393" i="7"/>
  <c r="AZ393" i="7"/>
  <c r="AZ375" i="7"/>
  <c r="BB375" i="7"/>
  <c r="BC375" i="7"/>
  <c r="BD375" i="7"/>
  <c r="BA375" i="7"/>
  <c r="BD359" i="7"/>
  <c r="BC359" i="7"/>
  <c r="BB359" i="7"/>
  <c r="AZ359" i="7"/>
  <c r="BA359" i="7"/>
  <c r="BB341" i="7"/>
  <c r="BA341" i="7"/>
  <c r="BD341" i="7"/>
  <c r="AZ341" i="7"/>
  <c r="BC341" i="7"/>
  <c r="BA300" i="7"/>
  <c r="BB300" i="7"/>
  <c r="BD300" i="7"/>
  <c r="BC300" i="7"/>
  <c r="AZ300" i="7"/>
  <c r="BB292" i="7"/>
  <c r="BD292" i="7"/>
  <c r="AZ292" i="7"/>
  <c r="BA292" i="7"/>
  <c r="BC292" i="7"/>
  <c r="AZ284" i="7"/>
  <c r="BD284" i="7"/>
  <c r="BC284" i="7"/>
  <c r="BA284" i="7"/>
  <c r="BB284" i="7"/>
  <c r="AZ278" i="7"/>
  <c r="BC278" i="7"/>
  <c r="BA278" i="7"/>
  <c r="BD278" i="7"/>
  <c r="BB278" i="7"/>
  <c r="BA270" i="7"/>
  <c r="BC270" i="7"/>
  <c r="BD270" i="7"/>
  <c r="AZ270" i="7"/>
  <c r="BB270" i="7"/>
  <c r="AZ262" i="7"/>
  <c r="BC262" i="7"/>
  <c r="BD262" i="7"/>
  <c r="BA262" i="7"/>
  <c r="BB262" i="7"/>
  <c r="BD256" i="7"/>
  <c r="BC256" i="7"/>
  <c r="BA256" i="7"/>
  <c r="AZ256" i="7"/>
  <c r="BB256" i="7"/>
  <c r="BA240" i="7"/>
  <c r="BD240" i="7"/>
  <c r="AZ240" i="7"/>
  <c r="BB240" i="7"/>
  <c r="BC240" i="7"/>
  <c r="BA235" i="7"/>
  <c r="AZ235" i="7"/>
  <c r="BC235" i="7"/>
  <c r="BD235" i="7"/>
  <c r="BB235" i="7"/>
  <c r="BA226" i="7"/>
  <c r="BB226" i="7"/>
  <c r="BC226" i="7"/>
  <c r="BD226" i="7"/>
  <c r="AZ226" i="7"/>
  <c r="BC218" i="7"/>
  <c r="BD218" i="7"/>
  <c r="BA218" i="7"/>
  <c r="AZ218" i="7"/>
  <c r="BB218" i="7"/>
  <c r="BA210" i="7"/>
  <c r="BB210" i="7"/>
  <c r="BD210" i="7"/>
  <c r="BC210" i="7"/>
  <c r="AZ210" i="7"/>
  <c r="BA202" i="7"/>
  <c r="AZ202" i="7"/>
  <c r="BB202" i="7"/>
  <c r="BC202" i="7"/>
  <c r="BD202" i="7"/>
  <c r="BB1941" i="7"/>
  <c r="BD1941" i="7"/>
  <c r="AZ1941" i="7"/>
  <c r="BC1941" i="7"/>
  <c r="BA1941" i="7"/>
  <c r="AZ1792" i="7"/>
  <c r="BC1792" i="7"/>
  <c r="BB1792" i="7"/>
  <c r="BD1792" i="7"/>
  <c r="BA1792" i="7"/>
  <c r="BC1652" i="7"/>
  <c r="BD1652" i="7"/>
  <c r="BB1652" i="7"/>
  <c r="BA1652" i="7"/>
  <c r="AZ1652" i="7"/>
  <c r="BB1489" i="7"/>
  <c r="BA1489" i="7"/>
  <c r="BD1489" i="7"/>
  <c r="BC1489" i="7"/>
  <c r="AZ1489" i="7"/>
  <c r="AZ796" i="7"/>
  <c r="BC796" i="7"/>
  <c r="BB796" i="7"/>
  <c r="BA796" i="7"/>
  <c r="BD796" i="7"/>
  <c r="AZ1371" i="7"/>
  <c r="BC1371" i="7"/>
  <c r="BB1371" i="7"/>
  <c r="BD1371" i="7"/>
  <c r="BA1371" i="7"/>
  <c r="BB1284" i="7"/>
  <c r="BD1284" i="7"/>
  <c r="BA1284" i="7"/>
  <c r="BC1284" i="7"/>
  <c r="AZ1284" i="7"/>
  <c r="BD1155" i="7"/>
  <c r="BC1155" i="7"/>
  <c r="AZ1155" i="7"/>
  <c r="BA1155" i="7"/>
  <c r="BB1155" i="7"/>
  <c r="BC1037" i="7"/>
  <c r="BA1037" i="7"/>
  <c r="AZ1037" i="7"/>
  <c r="BD1037" i="7"/>
  <c r="BB1037" i="7"/>
  <c r="BA823" i="7"/>
  <c r="BB823" i="7"/>
  <c r="BD823" i="7"/>
  <c r="BC823" i="7"/>
  <c r="AZ823" i="7"/>
  <c r="AZ1999" i="7"/>
  <c r="BD1999" i="7"/>
  <c r="BA1999" i="7"/>
  <c r="BB1999" i="7"/>
  <c r="BC1999" i="7"/>
  <c r="BA1866" i="7"/>
  <c r="AZ1866" i="7"/>
  <c r="BB1866" i="7"/>
  <c r="BC1866" i="7"/>
  <c r="BD1866" i="7"/>
  <c r="BD1617" i="7"/>
  <c r="AZ1617" i="7"/>
  <c r="BA1617" i="7"/>
  <c r="BC1617" i="7"/>
  <c r="BB1617" i="7"/>
  <c r="BC1361" i="7"/>
  <c r="BB1361" i="7"/>
  <c r="BD1361" i="7"/>
  <c r="BA1361" i="7"/>
  <c r="AZ1361" i="7"/>
  <c r="BC1139" i="7"/>
  <c r="AZ1139" i="7"/>
  <c r="BA1139" i="7"/>
  <c r="BD1139" i="7"/>
  <c r="BB1139" i="7"/>
  <c r="BC1026" i="7"/>
  <c r="BB1026" i="7"/>
  <c r="BA1026" i="7"/>
  <c r="AZ1026" i="7"/>
  <c r="BD1026" i="7"/>
  <c r="BC885" i="7"/>
  <c r="BA885" i="7"/>
  <c r="BB885" i="7"/>
  <c r="BD885" i="7"/>
  <c r="AZ885" i="7"/>
  <c r="BC755" i="7"/>
  <c r="AZ755" i="7"/>
  <c r="BD755" i="7"/>
  <c r="BA755" i="7"/>
  <c r="BB755" i="7"/>
  <c r="AZ435" i="7"/>
  <c r="BB435" i="7"/>
  <c r="BC435" i="7"/>
  <c r="BA435" i="7"/>
  <c r="BD435" i="7"/>
  <c r="BB417" i="7"/>
  <c r="BD417" i="7"/>
  <c r="BA417" i="7"/>
  <c r="AZ417" i="7"/>
  <c r="BC417" i="7"/>
  <c r="BA404" i="7"/>
  <c r="BD404" i="7"/>
  <c r="BB404" i="7"/>
  <c r="AZ404" i="7"/>
  <c r="BC404" i="7"/>
  <c r="AZ388" i="7"/>
  <c r="BA388" i="7"/>
  <c r="BC388" i="7"/>
  <c r="BD388" i="7"/>
  <c r="BB388" i="7"/>
  <c r="BD372" i="7"/>
  <c r="BB372" i="7"/>
  <c r="AZ372" i="7"/>
  <c r="BA372" i="7"/>
  <c r="BC372" i="7"/>
  <c r="BA354" i="7"/>
  <c r="BB354" i="7"/>
  <c r="BD354" i="7"/>
  <c r="AZ354" i="7"/>
  <c r="BC354" i="7"/>
  <c r="AZ339" i="7"/>
  <c r="BA339" i="7"/>
  <c r="BB339" i="7"/>
  <c r="BD339" i="7"/>
  <c r="BC339" i="7"/>
  <c r="AZ301" i="7"/>
  <c r="BB301" i="7"/>
  <c r="BC301" i="7"/>
  <c r="BA301" i="7"/>
  <c r="BD301" i="7"/>
  <c r="BD294" i="7"/>
  <c r="BB294" i="7"/>
  <c r="AZ294" i="7"/>
  <c r="BA294" i="7"/>
  <c r="BC294" i="7"/>
  <c r="BB288" i="7"/>
  <c r="BC288" i="7"/>
  <c r="BD288" i="7"/>
  <c r="AZ288" i="7"/>
  <c r="BA288" i="7"/>
  <c r="BD281" i="7"/>
  <c r="BA281" i="7"/>
  <c r="BB281" i="7"/>
  <c r="AZ281" i="7"/>
  <c r="BC281" i="7"/>
  <c r="BA273" i="7"/>
  <c r="BB273" i="7"/>
  <c r="AZ273" i="7"/>
  <c r="BC273" i="7"/>
  <c r="BD273" i="7"/>
  <c r="BA266" i="7"/>
  <c r="AZ266" i="7"/>
  <c r="BC266" i="7"/>
  <c r="BB266" i="7"/>
  <c r="BD266" i="7"/>
  <c r="BC243" i="7"/>
  <c r="AZ243" i="7"/>
  <c r="BA243" i="7"/>
  <c r="BB243" i="7"/>
  <c r="BD243" i="7"/>
  <c r="BB238" i="7"/>
  <c r="BD238" i="7"/>
  <c r="BC238" i="7"/>
  <c r="AZ238" i="7"/>
  <c r="BA238" i="7"/>
  <c r="BA230" i="7"/>
  <c r="BD230" i="7"/>
  <c r="BB230" i="7"/>
  <c r="BC230" i="7"/>
  <c r="AZ230" i="7"/>
  <c r="BD222" i="7"/>
  <c r="BC222" i="7"/>
  <c r="AZ222" i="7"/>
  <c r="BB222" i="7"/>
  <c r="BA222" i="7"/>
  <c r="BD217" i="7"/>
  <c r="BC217" i="7"/>
  <c r="BB217" i="7"/>
  <c r="AZ217" i="7"/>
  <c r="BA217" i="7"/>
  <c r="BC209" i="7"/>
  <c r="BA209" i="7"/>
  <c r="BB209" i="7"/>
  <c r="AZ209" i="7"/>
  <c r="BD209" i="7"/>
  <c r="BC188" i="7"/>
  <c r="BA188" i="7"/>
  <c r="BB188" i="7"/>
  <c r="AZ188" i="7"/>
  <c r="BD188" i="7"/>
  <c r="BC1599" i="7"/>
  <c r="BD1599" i="7"/>
  <c r="AZ1599" i="7"/>
  <c r="BB1599" i="7"/>
  <c r="BA1599" i="7"/>
  <c r="BD780" i="7"/>
  <c r="AZ780" i="7"/>
  <c r="BB780" i="7"/>
  <c r="BA780" i="7"/>
  <c r="BC780" i="7"/>
  <c r="BA49" i="7"/>
  <c r="BC49" i="7"/>
  <c r="BB49" i="7"/>
  <c r="BD49" i="7"/>
  <c r="AZ49" i="7"/>
  <c r="BD24" i="7"/>
  <c r="BA24" i="7"/>
  <c r="BC24" i="7"/>
  <c r="AZ24" i="7"/>
  <c r="BB24" i="7"/>
  <c r="BA868" i="7"/>
  <c r="BB868" i="7"/>
  <c r="AZ868" i="7"/>
  <c r="BC868" i="7"/>
  <c r="BD868" i="7"/>
  <c r="BC971" i="7"/>
  <c r="BD971" i="7"/>
  <c r="AZ971" i="7"/>
  <c r="BA971" i="7"/>
  <c r="BB971" i="7"/>
  <c r="BA859" i="7"/>
  <c r="BB859" i="7"/>
  <c r="BC859" i="7"/>
  <c r="BD859" i="7"/>
  <c r="AZ859" i="7"/>
  <c r="BB735" i="7"/>
  <c r="BA735" i="7"/>
  <c r="BD735" i="7"/>
  <c r="BC735" i="7"/>
  <c r="AZ735" i="7"/>
  <c r="BC2075" i="7"/>
  <c r="BB2075" i="7"/>
  <c r="BD2075" i="7"/>
  <c r="AZ2075" i="7"/>
  <c r="BA2075" i="7"/>
  <c r="BA1342" i="7"/>
  <c r="AZ1342" i="7"/>
  <c r="BD1342" i="7"/>
  <c r="BC1342" i="7"/>
  <c r="BB1342" i="7"/>
  <c r="BB953" i="7"/>
  <c r="AZ953" i="7"/>
  <c r="BC953" i="7"/>
  <c r="BD953" i="7"/>
  <c r="BA953" i="7"/>
  <c r="BA818" i="7"/>
  <c r="AZ818" i="7"/>
  <c r="BB818" i="7"/>
  <c r="BD818" i="7"/>
  <c r="BC818" i="7"/>
  <c r="BC446" i="7"/>
  <c r="AZ446" i="7"/>
  <c r="BB446" i="7"/>
  <c r="BA446" i="7"/>
  <c r="BD446" i="7"/>
  <c r="AZ430" i="7"/>
  <c r="BB430" i="7"/>
  <c r="BA430" i="7"/>
  <c r="BC430" i="7"/>
  <c r="BD430" i="7"/>
  <c r="BA415" i="7"/>
  <c r="BD415" i="7"/>
  <c r="BB415" i="7"/>
  <c r="AZ415" i="7"/>
  <c r="BC415" i="7"/>
  <c r="BC399" i="7"/>
  <c r="BB399" i="7"/>
  <c r="AZ399" i="7"/>
  <c r="BA399" i="7"/>
  <c r="BD399" i="7"/>
  <c r="BA381" i="7"/>
  <c r="BB381" i="7"/>
  <c r="AZ381" i="7"/>
  <c r="BC381" i="7"/>
  <c r="BD381" i="7"/>
  <c r="AZ368" i="7"/>
  <c r="BA368" i="7"/>
  <c r="BC368" i="7"/>
  <c r="BD368" i="7"/>
  <c r="BB368" i="7"/>
  <c r="AZ352" i="7"/>
  <c r="BB352" i="7"/>
  <c r="BA352" i="7"/>
  <c r="BC352" i="7"/>
  <c r="BD352" i="7"/>
  <c r="BD328" i="7"/>
  <c r="AZ328" i="7"/>
  <c r="BB328" i="7"/>
  <c r="BA328" i="7"/>
  <c r="BC328" i="7"/>
  <c r="BB322" i="7"/>
  <c r="BC322" i="7"/>
  <c r="AZ322" i="7"/>
  <c r="BA322" i="7"/>
  <c r="BD322" i="7"/>
  <c r="AZ299" i="7"/>
  <c r="BA299" i="7"/>
  <c r="BB299" i="7"/>
  <c r="BD299" i="7"/>
  <c r="BC299" i="7"/>
  <c r="AZ291" i="7"/>
  <c r="BD291" i="7"/>
  <c r="BC291" i="7"/>
  <c r="BB291" i="7"/>
  <c r="BA291" i="7"/>
  <c r="BB287" i="7"/>
  <c r="AZ287" i="7"/>
  <c r="BD287" i="7"/>
  <c r="BA287" i="7"/>
  <c r="BC287" i="7"/>
  <c r="BC279" i="7"/>
  <c r="BB279" i="7"/>
  <c r="BD279" i="7"/>
  <c r="AZ279" i="7"/>
  <c r="BA279" i="7"/>
  <c r="BC272" i="7"/>
  <c r="AZ272" i="7"/>
  <c r="BA272" i="7"/>
  <c r="BD272" i="7"/>
  <c r="BB272" i="7"/>
  <c r="AZ265" i="7"/>
  <c r="BD265" i="7"/>
  <c r="BC265" i="7"/>
  <c r="BA265" i="7"/>
  <c r="BB265" i="7"/>
  <c r="BB261" i="7"/>
  <c r="BD261" i="7"/>
  <c r="BA261" i="7"/>
  <c r="AZ261" i="7"/>
  <c r="BC261" i="7"/>
  <c r="BB254" i="7"/>
  <c r="AZ254" i="7"/>
  <c r="BA254" i="7"/>
  <c r="BC254" i="7"/>
  <c r="BD254" i="7"/>
  <c r="BA239" i="7"/>
  <c r="BB239" i="7"/>
  <c r="BC239" i="7"/>
  <c r="AZ239" i="7"/>
  <c r="BD239" i="7"/>
  <c r="AZ234" i="7"/>
  <c r="BD234" i="7"/>
  <c r="BA234" i="7"/>
  <c r="BB234" i="7"/>
  <c r="BC234" i="7"/>
  <c r="BC227" i="7"/>
  <c r="BB227" i="7"/>
  <c r="BD227" i="7"/>
  <c r="BA227" i="7"/>
  <c r="AZ227" i="7"/>
  <c r="AZ219" i="7"/>
  <c r="BC219" i="7"/>
  <c r="BD219" i="7"/>
  <c r="BB219" i="7"/>
  <c r="BA219" i="7"/>
  <c r="BB211" i="7"/>
  <c r="BC211" i="7"/>
  <c r="BD211" i="7"/>
  <c r="BA211" i="7"/>
  <c r="AZ211" i="7"/>
  <c r="AZ207" i="7"/>
  <c r="BA207" i="7"/>
  <c r="BD207" i="7"/>
  <c r="BB207" i="7"/>
  <c r="BC207" i="7"/>
  <c r="AZ1921" i="7"/>
  <c r="BA1921" i="7"/>
  <c r="BC1921" i="7"/>
  <c r="BB1921" i="7"/>
  <c r="BD1921" i="7"/>
  <c r="BC1781" i="7"/>
  <c r="BB1781" i="7"/>
  <c r="AZ1781" i="7"/>
  <c r="BA1781" i="7"/>
  <c r="BD1781" i="7"/>
  <c r="BB1632" i="7"/>
  <c r="BA1632" i="7"/>
  <c r="BC1632" i="7"/>
  <c r="AZ1632" i="7"/>
  <c r="BD1632" i="7"/>
  <c r="BD1561" i="7"/>
  <c r="BB1561" i="7"/>
  <c r="AZ1561" i="7"/>
  <c r="BC1561" i="7"/>
  <c r="BA1561" i="7"/>
  <c r="BD767" i="7"/>
  <c r="AZ767" i="7"/>
  <c r="BB767" i="7"/>
  <c r="BA767" i="7"/>
  <c r="BC767" i="7"/>
  <c r="BA2066" i="7"/>
  <c r="BD2066" i="7"/>
  <c r="BC2066" i="7"/>
  <c r="BB2066" i="7"/>
  <c r="AZ2066" i="7"/>
  <c r="BB2038" i="7"/>
  <c r="BA2038" i="7"/>
  <c r="BD2038" i="7"/>
  <c r="BC2038" i="7"/>
  <c r="AZ2038" i="7"/>
  <c r="BB2018" i="7"/>
  <c r="BC2018" i="7"/>
  <c r="BA2018" i="7"/>
  <c r="AZ2018" i="7"/>
  <c r="BD2018" i="7"/>
  <c r="BA655" i="7"/>
  <c r="BB655" i="7"/>
  <c r="AZ655" i="7"/>
  <c r="BD655" i="7"/>
  <c r="BC655" i="7"/>
  <c r="BC653" i="7"/>
  <c r="AZ653" i="7"/>
  <c r="BB653" i="7"/>
  <c r="BD653" i="7"/>
  <c r="BA653" i="7"/>
  <c r="AZ651" i="7"/>
  <c r="BB651" i="7"/>
  <c r="BA651" i="7"/>
  <c r="BC651" i="7"/>
  <c r="BD651" i="7"/>
  <c r="BA649" i="7"/>
  <c r="BB649" i="7"/>
  <c r="BC649" i="7"/>
  <c r="BD649" i="7"/>
  <c r="AZ649" i="7"/>
  <c r="BD646" i="7"/>
  <c r="AZ646" i="7"/>
  <c r="BA646" i="7"/>
  <c r="BB646" i="7"/>
  <c r="BC646" i="7"/>
  <c r="AZ644" i="7"/>
  <c r="BA644" i="7"/>
  <c r="BD644" i="7"/>
  <c r="BB644" i="7"/>
  <c r="BC644" i="7"/>
  <c r="BB642" i="7"/>
  <c r="AZ642" i="7"/>
  <c r="BD642" i="7"/>
  <c r="BA642" i="7"/>
  <c r="BC642" i="7"/>
  <c r="BA640" i="7"/>
  <c r="BB640" i="7"/>
  <c r="BD640" i="7"/>
  <c r="BC640" i="7"/>
  <c r="AZ640" i="7"/>
  <c r="BB637" i="7"/>
  <c r="BD637" i="7"/>
  <c r="AZ637" i="7"/>
  <c r="BA637" i="7"/>
  <c r="BC637" i="7"/>
  <c r="BB635" i="7"/>
  <c r="BC635" i="7"/>
  <c r="BD635" i="7"/>
  <c r="AZ635" i="7"/>
  <c r="BA635" i="7"/>
  <c r="BC633" i="7"/>
  <c r="BD633" i="7"/>
  <c r="BB633" i="7"/>
  <c r="BA633" i="7"/>
  <c r="AZ633" i="7"/>
  <c r="BC630" i="7"/>
  <c r="AZ630" i="7"/>
  <c r="BB630" i="7"/>
  <c r="BA630" i="7"/>
  <c r="BD630" i="7"/>
  <c r="BB628" i="7"/>
  <c r="AZ628" i="7"/>
  <c r="BD628" i="7"/>
  <c r="BA628" i="7"/>
  <c r="BC628" i="7"/>
  <c r="BA626" i="7"/>
  <c r="BD626" i="7"/>
  <c r="AZ626" i="7"/>
  <c r="BC626" i="7"/>
  <c r="BB626" i="7"/>
  <c r="BB624" i="7"/>
  <c r="BC624" i="7"/>
  <c r="AZ624" i="7"/>
  <c r="BA624" i="7"/>
  <c r="BD624" i="7"/>
  <c r="BA621" i="7"/>
  <c r="AZ621" i="7"/>
  <c r="BC621" i="7"/>
  <c r="BB621" i="7"/>
  <c r="BD621" i="7"/>
  <c r="AZ619" i="7"/>
  <c r="BA619" i="7"/>
  <c r="BD619" i="7"/>
  <c r="BC619" i="7"/>
  <c r="BB619" i="7"/>
  <c r="AZ617" i="7"/>
  <c r="BC617" i="7"/>
  <c r="BB617" i="7"/>
  <c r="BA617" i="7"/>
  <c r="BD617" i="7"/>
  <c r="BD615" i="7"/>
  <c r="BC615" i="7"/>
  <c r="BB615" i="7"/>
  <c r="BA615" i="7"/>
  <c r="AZ615" i="7"/>
  <c r="BC612" i="7"/>
  <c r="BD612" i="7"/>
  <c r="AZ612" i="7"/>
  <c r="BB612" i="7"/>
  <c r="BA612" i="7"/>
  <c r="BA610" i="7"/>
  <c r="BB610" i="7"/>
  <c r="AZ610" i="7"/>
  <c r="BD610" i="7"/>
  <c r="BC610" i="7"/>
  <c r="AZ608" i="7"/>
  <c r="BA608" i="7"/>
  <c r="BD608" i="7"/>
  <c r="BC608" i="7"/>
  <c r="BB608" i="7"/>
  <c r="BD606" i="7"/>
  <c r="BA606" i="7"/>
  <c r="AZ606" i="7"/>
  <c r="BB606" i="7"/>
  <c r="BC606" i="7"/>
  <c r="BA604" i="7"/>
  <c r="AZ604" i="7"/>
  <c r="BD604" i="7"/>
  <c r="BC604" i="7"/>
  <c r="BB604" i="7"/>
  <c r="BD439" i="7"/>
  <c r="AZ439" i="7"/>
  <c r="BC439" i="7"/>
  <c r="BB439" i="7"/>
  <c r="BA439" i="7"/>
  <c r="AZ419" i="7"/>
  <c r="BA419" i="7"/>
  <c r="BC419" i="7"/>
  <c r="BD419" i="7"/>
  <c r="BB419" i="7"/>
  <c r="AZ397" i="7"/>
  <c r="BC397" i="7"/>
  <c r="BD397" i="7"/>
  <c r="BB397" i="7"/>
  <c r="BA397" i="7"/>
  <c r="BD377" i="7"/>
  <c r="AZ377" i="7"/>
  <c r="BC377" i="7"/>
  <c r="BA377" i="7"/>
  <c r="BB377" i="7"/>
  <c r="BA357" i="7"/>
  <c r="BD357" i="7"/>
  <c r="BB357" i="7"/>
  <c r="AZ357" i="7"/>
  <c r="BC357" i="7"/>
  <c r="BC329" i="7"/>
  <c r="AZ329" i="7"/>
  <c r="BD329" i="7"/>
  <c r="BB329" i="7"/>
  <c r="BA329" i="7"/>
  <c r="AZ293" i="7"/>
  <c r="BC293" i="7"/>
  <c r="BB293" i="7"/>
  <c r="BA293" i="7"/>
  <c r="BD293" i="7"/>
  <c r="AZ283" i="7"/>
  <c r="BC283" i="7"/>
  <c r="BB283" i="7"/>
  <c r="BD283" i="7"/>
  <c r="BA283" i="7"/>
  <c r="BC275" i="7"/>
  <c r="BB275" i="7"/>
  <c r="BD275" i="7"/>
  <c r="AZ275" i="7"/>
  <c r="BA275" i="7"/>
  <c r="BB269" i="7"/>
  <c r="BC269" i="7"/>
  <c r="BA269" i="7"/>
  <c r="AZ269" i="7"/>
  <c r="BD269" i="7"/>
  <c r="BA260" i="7"/>
  <c r="BC260" i="7"/>
  <c r="AZ260" i="7"/>
  <c r="BD260" i="7"/>
  <c r="BB260" i="7"/>
  <c r="BC241" i="7"/>
  <c r="BA241" i="7"/>
  <c r="AZ241" i="7"/>
  <c r="BD241" i="7"/>
  <c r="BB241" i="7"/>
  <c r="BB232" i="7"/>
  <c r="BA232" i="7"/>
  <c r="BC232" i="7"/>
  <c r="BD232" i="7"/>
  <c r="AZ232" i="7"/>
  <c r="BA224" i="7"/>
  <c r="AZ224" i="7"/>
  <c r="BB224" i="7"/>
  <c r="BD224" i="7"/>
  <c r="BC224" i="7"/>
  <c r="BC213" i="7"/>
  <c r="BA213" i="7"/>
  <c r="BD213" i="7"/>
  <c r="BB213" i="7"/>
  <c r="AZ213" i="7"/>
  <c r="BD203" i="7"/>
  <c r="BA203" i="7"/>
  <c r="BC203" i="7"/>
  <c r="BB203" i="7"/>
  <c r="AZ203" i="7"/>
  <c r="BD186" i="7"/>
  <c r="BA186" i="7"/>
  <c r="BB186" i="7"/>
  <c r="BC186" i="7"/>
  <c r="AZ186" i="7"/>
  <c r="BA1902" i="7"/>
  <c r="BD1902" i="7"/>
  <c r="BB1902" i="7"/>
  <c r="AZ1902" i="7"/>
  <c r="BC1902" i="7"/>
  <c r="AZ1689" i="7"/>
  <c r="BC1689" i="7"/>
  <c r="BA1689" i="7"/>
  <c r="BB1689" i="7"/>
  <c r="BD1689" i="7"/>
  <c r="BB1014" i="7"/>
  <c r="BA1014" i="7"/>
  <c r="BD1014" i="7"/>
  <c r="AZ1014" i="7"/>
  <c r="BC1014" i="7"/>
  <c r="BD849" i="7"/>
  <c r="BB849" i="7"/>
  <c r="BA849" i="7"/>
  <c r="AZ849" i="7"/>
  <c r="BC849" i="7"/>
  <c r="BC429" i="7"/>
  <c r="BD429" i="7"/>
  <c r="AZ429" i="7"/>
  <c r="BA429" i="7"/>
  <c r="BB429" i="7"/>
  <c r="BC427" i="7"/>
  <c r="BD427" i="7"/>
  <c r="AZ427" i="7"/>
  <c r="BB427" i="7"/>
  <c r="BA427" i="7"/>
  <c r="BD425" i="7"/>
  <c r="AZ425" i="7"/>
  <c r="BA425" i="7"/>
  <c r="BB425" i="7"/>
  <c r="BC425" i="7"/>
  <c r="BD423" i="7"/>
  <c r="BB423" i="7"/>
  <c r="BA423" i="7"/>
  <c r="AZ423" i="7"/>
  <c r="BC423" i="7"/>
  <c r="AZ422" i="7"/>
  <c r="BA422" i="7"/>
  <c r="BD422" i="7"/>
  <c r="BB422" i="7"/>
  <c r="BC422" i="7"/>
  <c r="AZ420" i="7"/>
  <c r="BA420" i="7"/>
  <c r="BB420" i="7"/>
  <c r="BC420" i="7"/>
  <c r="BD420" i="7"/>
  <c r="BD418" i="7"/>
  <c r="AZ418" i="7"/>
  <c r="BB418" i="7"/>
  <c r="BC418" i="7"/>
  <c r="BA418" i="7"/>
  <c r="BA416" i="7"/>
  <c r="BB416" i="7"/>
  <c r="AZ416" i="7"/>
  <c r="BC416" i="7"/>
  <c r="BD416" i="7"/>
  <c r="AZ414" i="7"/>
  <c r="BC414" i="7"/>
  <c r="BD414" i="7"/>
  <c r="BB414" i="7"/>
  <c r="BA414" i="7"/>
  <c r="BA412" i="7"/>
  <c r="BC412" i="7"/>
  <c r="AZ412" i="7"/>
  <c r="BB412" i="7"/>
  <c r="BD412" i="7"/>
  <c r="BD410" i="7"/>
  <c r="BA410" i="7"/>
  <c r="AZ410" i="7"/>
  <c r="BB410" i="7"/>
  <c r="BC410" i="7"/>
  <c r="BC409" i="7"/>
  <c r="BB409" i="7"/>
  <c r="AZ409" i="7"/>
  <c r="BD409" i="7"/>
  <c r="BA409" i="7"/>
  <c r="BB407" i="7"/>
  <c r="BD407" i="7"/>
  <c r="BC407" i="7"/>
  <c r="AZ407" i="7"/>
  <c r="BA407" i="7"/>
  <c r="BB405" i="7"/>
  <c r="BA405" i="7"/>
  <c r="BD405" i="7"/>
  <c r="BC405" i="7"/>
  <c r="AZ405" i="7"/>
  <c r="BC403" i="7"/>
  <c r="BB403" i="7"/>
  <c r="AZ403" i="7"/>
  <c r="BD403" i="7"/>
  <c r="BA403" i="7"/>
  <c r="BB401" i="7"/>
  <c r="BD401" i="7"/>
  <c r="BA401" i="7"/>
  <c r="BC401" i="7"/>
  <c r="AZ401" i="7"/>
  <c r="BB400" i="7"/>
  <c r="BD400" i="7"/>
  <c r="BA400" i="7"/>
  <c r="AZ400" i="7"/>
  <c r="BC400" i="7"/>
  <c r="BA398" i="7"/>
  <c r="BB398" i="7"/>
  <c r="AZ398" i="7"/>
  <c r="BC398" i="7"/>
  <c r="BD398" i="7"/>
  <c r="BB396" i="7"/>
  <c r="BD396" i="7"/>
  <c r="BA396" i="7"/>
  <c r="AZ396" i="7"/>
  <c r="BC396" i="7"/>
  <c r="BA394" i="7"/>
  <c r="BC394" i="7"/>
  <c r="AZ394" i="7"/>
  <c r="BB394" i="7"/>
  <c r="BD394" i="7"/>
  <c r="BB392" i="7"/>
  <c r="AZ392" i="7"/>
  <c r="BA392" i="7"/>
  <c r="BD392" i="7"/>
  <c r="BC392" i="7"/>
  <c r="BA391" i="7"/>
  <c r="BC391" i="7"/>
  <c r="BB391" i="7"/>
  <c r="AZ391" i="7"/>
  <c r="BD391" i="7"/>
  <c r="BB389" i="7"/>
  <c r="BD389" i="7"/>
  <c r="BA389" i="7"/>
  <c r="BC389" i="7"/>
  <c r="AZ389" i="7"/>
  <c r="BD387" i="7"/>
  <c r="BB387" i="7"/>
  <c r="BC387" i="7"/>
  <c r="BA387" i="7"/>
  <c r="AZ387" i="7"/>
  <c r="BB385" i="7"/>
  <c r="BC385" i="7"/>
  <c r="BD385" i="7"/>
  <c r="BA385" i="7"/>
  <c r="AZ385" i="7"/>
  <c r="BC383" i="7"/>
  <c r="BA383" i="7"/>
  <c r="BB383" i="7"/>
  <c r="AZ383" i="7"/>
  <c r="BD383" i="7"/>
  <c r="AZ382" i="7"/>
  <c r="BB382" i="7"/>
  <c r="BC382" i="7"/>
  <c r="BA382" i="7"/>
  <c r="BD382" i="7"/>
  <c r="BC380" i="7"/>
  <c r="AZ380" i="7"/>
  <c r="BB380" i="7"/>
  <c r="BD380" i="7"/>
  <c r="BA380" i="7"/>
  <c r="BD378" i="7"/>
  <c r="BC378" i="7"/>
  <c r="BA378" i="7"/>
  <c r="AZ378" i="7"/>
  <c r="BB378" i="7"/>
  <c r="AZ376" i="7"/>
  <c r="BB376" i="7"/>
  <c r="BC376" i="7"/>
  <c r="BA376" i="7"/>
  <c r="BD376" i="7"/>
  <c r="BB374" i="7"/>
  <c r="AZ374" i="7"/>
  <c r="BA374" i="7"/>
  <c r="BC374" i="7"/>
  <c r="BD374" i="7"/>
  <c r="BB373" i="7"/>
  <c r="BA373" i="7"/>
  <c r="BD373" i="7"/>
  <c r="BC373" i="7"/>
  <c r="AZ373" i="7"/>
  <c r="BA1577" i="7"/>
  <c r="BB1577" i="7"/>
  <c r="BC1577" i="7"/>
  <c r="BD1577" i="7"/>
  <c r="AZ1577" i="7"/>
  <c r="AZ1558" i="7"/>
  <c r="BA1558" i="7"/>
  <c r="BC1558" i="7"/>
  <c r="BD1558" i="7"/>
  <c r="BB1558" i="7"/>
  <c r="BA1539" i="7"/>
  <c r="BC1539" i="7"/>
  <c r="BB1539" i="7"/>
  <c r="BD1539" i="7"/>
  <c r="AZ1539" i="7"/>
  <c r="BB1520" i="7"/>
  <c r="AZ1520" i="7"/>
  <c r="BC1520" i="7"/>
  <c r="BA1520" i="7"/>
  <c r="BD1520" i="7"/>
  <c r="AZ1500" i="7"/>
  <c r="BD1500" i="7"/>
  <c r="BA1500" i="7"/>
  <c r="BC1500" i="7"/>
  <c r="BB1500" i="7"/>
  <c r="BC1485" i="7"/>
  <c r="BD1485" i="7"/>
  <c r="AZ1485" i="7"/>
  <c r="BA1485" i="7"/>
  <c r="BB1485" i="7"/>
  <c r="BA1392" i="7"/>
  <c r="BC1392" i="7"/>
  <c r="AZ1392" i="7"/>
  <c r="BB1392" i="7"/>
  <c r="BD1392" i="7"/>
  <c r="AZ1373" i="7"/>
  <c r="BA1373" i="7"/>
  <c r="BD1373" i="7"/>
  <c r="BB1373" i="7"/>
  <c r="BC1373" i="7"/>
  <c r="BC1352" i="7"/>
  <c r="AZ1352" i="7"/>
  <c r="BA1352" i="7"/>
  <c r="BD1352" i="7"/>
  <c r="BB1352" i="7"/>
  <c r="BC1336" i="7"/>
  <c r="BB1336" i="7"/>
  <c r="BA1336" i="7"/>
  <c r="AZ1336" i="7"/>
  <c r="BD1336" i="7"/>
  <c r="BA1315" i="7"/>
  <c r="BB1315" i="7"/>
  <c r="BD1315" i="7"/>
  <c r="BC1315" i="7"/>
  <c r="AZ1315" i="7"/>
  <c r="AZ1300" i="7"/>
  <c r="BA1300" i="7"/>
  <c r="BB1300" i="7"/>
  <c r="BC1300" i="7"/>
  <c r="BD1300" i="7"/>
  <c r="BD1281" i="7"/>
  <c r="BB1281" i="7"/>
  <c r="BA1281" i="7"/>
  <c r="BC1281" i="7"/>
  <c r="AZ1281" i="7"/>
  <c r="BD1261" i="7"/>
  <c r="BC1261" i="7"/>
  <c r="AZ1261" i="7"/>
  <c r="BB1261" i="7"/>
  <c r="BA1261" i="7"/>
  <c r="BD1187" i="7"/>
  <c r="AZ1187" i="7"/>
  <c r="BC1187" i="7"/>
  <c r="BB1187" i="7"/>
  <c r="BA1187" i="7"/>
  <c r="BB1168" i="7"/>
  <c r="BD1168" i="7"/>
  <c r="AZ1168" i="7"/>
  <c r="BC1168" i="7"/>
  <c r="BA1168" i="7"/>
  <c r="BD1149" i="7"/>
  <c r="BB1149" i="7"/>
  <c r="AZ1149" i="7"/>
  <c r="BC1149" i="7"/>
  <c r="BA1149" i="7"/>
  <c r="BB1131" i="7"/>
  <c r="BC1131" i="7"/>
  <c r="BD1131" i="7"/>
  <c r="BA1131" i="7"/>
  <c r="AZ1131" i="7"/>
  <c r="BA1112" i="7"/>
  <c r="BB1112" i="7"/>
  <c r="BC1112" i="7"/>
  <c r="BD1112" i="7"/>
  <c r="AZ1112" i="7"/>
  <c r="BD1040" i="7"/>
  <c r="BB1040" i="7"/>
  <c r="AZ1040" i="7"/>
  <c r="BA1040" i="7"/>
  <c r="BC1040" i="7"/>
  <c r="BD1023" i="7"/>
  <c r="BC1023" i="7"/>
  <c r="AZ1023" i="7"/>
  <c r="BA1023" i="7"/>
  <c r="BB1023" i="7"/>
  <c r="BD987" i="7"/>
  <c r="BC987" i="7"/>
  <c r="BB987" i="7"/>
  <c r="BA987" i="7"/>
  <c r="AZ987" i="7"/>
  <c r="BD970" i="7"/>
  <c r="BB970" i="7"/>
  <c r="BC970" i="7"/>
  <c r="BA970" i="7"/>
  <c r="AZ970" i="7"/>
  <c r="AZ896" i="7"/>
  <c r="BB896" i="7"/>
  <c r="BC896" i="7"/>
  <c r="BA896" i="7"/>
  <c r="BD896" i="7"/>
  <c r="AZ880" i="7"/>
  <c r="BA880" i="7"/>
  <c r="BD880" i="7"/>
  <c r="BC880" i="7"/>
  <c r="BB880" i="7"/>
  <c r="AZ860" i="7"/>
  <c r="BD860" i="7"/>
  <c r="BC860" i="7"/>
  <c r="BB860" i="7"/>
  <c r="BA860" i="7"/>
  <c r="BB841" i="7"/>
  <c r="AZ841" i="7"/>
  <c r="BD841" i="7"/>
  <c r="BC841" i="7"/>
  <c r="BA841" i="7"/>
  <c r="BD825" i="7"/>
  <c r="BB825" i="7"/>
  <c r="BA825" i="7"/>
  <c r="AZ825" i="7"/>
  <c r="BC825" i="7"/>
  <c r="BA804" i="7"/>
  <c r="BD804" i="7"/>
  <c r="BC804" i="7"/>
  <c r="AZ804" i="7"/>
  <c r="BB804" i="7"/>
  <c r="AZ785" i="7"/>
  <c r="BD785" i="7"/>
  <c r="BA785" i="7"/>
  <c r="BC785" i="7"/>
  <c r="BB785" i="7"/>
  <c r="BA765" i="7"/>
  <c r="BB765" i="7"/>
  <c r="AZ765" i="7"/>
  <c r="BC765" i="7"/>
  <c r="BD765" i="7"/>
  <c r="AZ748" i="7"/>
  <c r="BC748" i="7"/>
  <c r="BD748" i="7"/>
  <c r="BB748" i="7"/>
  <c r="BA748" i="7"/>
  <c r="BA733" i="7"/>
  <c r="BD733" i="7"/>
  <c r="AZ733" i="7"/>
  <c r="BB733" i="7"/>
  <c r="BC733" i="7"/>
  <c r="BC2092" i="7"/>
  <c r="BA2092" i="7"/>
  <c r="AZ2092" i="7"/>
  <c r="BB2092" i="7"/>
  <c r="BD2092" i="7"/>
  <c r="BA2071" i="7"/>
  <c r="BD2071" i="7"/>
  <c r="BB2071" i="7"/>
  <c r="BC2071" i="7"/>
  <c r="AZ2071" i="7"/>
  <c r="BA1929" i="7"/>
  <c r="AZ1929" i="7"/>
  <c r="BB1929" i="7"/>
  <c r="BC1929" i="7"/>
  <c r="BD1929" i="7"/>
  <c r="BA1910" i="7"/>
  <c r="AZ1910" i="7"/>
  <c r="BD1910" i="7"/>
  <c r="BB1910" i="7"/>
  <c r="BC1910" i="7"/>
  <c r="BA1800" i="7"/>
  <c r="BC1800" i="7"/>
  <c r="BB1800" i="7"/>
  <c r="BD1800" i="7"/>
  <c r="AZ1800" i="7"/>
  <c r="AZ1773" i="7"/>
  <c r="BA1773" i="7"/>
  <c r="BC1773" i="7"/>
  <c r="BD1773" i="7"/>
  <c r="BB1773" i="7"/>
  <c r="AZ1753" i="7"/>
  <c r="BA1753" i="7"/>
  <c r="BC1753" i="7"/>
  <c r="BB1753" i="7"/>
  <c r="BD1753" i="7"/>
  <c r="AZ1686" i="7"/>
  <c r="BA1686" i="7"/>
  <c r="BD1686" i="7"/>
  <c r="BC1686" i="7"/>
  <c r="BB1686" i="7"/>
  <c r="BC1660" i="7"/>
  <c r="AZ1660" i="7"/>
  <c r="BD1660" i="7"/>
  <c r="BA1660" i="7"/>
  <c r="BB1660" i="7"/>
  <c r="BD1638" i="7"/>
  <c r="BA1638" i="7"/>
  <c r="BC1638" i="7"/>
  <c r="BB1638" i="7"/>
  <c r="AZ1638" i="7"/>
  <c r="BA1615" i="7"/>
  <c r="BC1615" i="7"/>
  <c r="AZ1615" i="7"/>
  <c r="BD1615" i="7"/>
  <c r="BB1615" i="7"/>
  <c r="BB1594" i="7"/>
  <c r="BC1594" i="7"/>
  <c r="AZ1594" i="7"/>
  <c r="BD1594" i="7"/>
  <c r="BA1594" i="7"/>
  <c r="BD1571" i="7"/>
  <c r="AZ1571" i="7"/>
  <c r="BA1571" i="7"/>
  <c r="BB1571" i="7"/>
  <c r="BC1571" i="7"/>
  <c r="BB1048" i="7"/>
  <c r="BA1048" i="7"/>
  <c r="BC1048" i="7"/>
  <c r="BD1048" i="7"/>
  <c r="AZ1048" i="7"/>
  <c r="AZ1028" i="7"/>
  <c r="BC1028" i="7"/>
  <c r="BA1028" i="7"/>
  <c r="BD1028" i="7"/>
  <c r="BB1028" i="7"/>
  <c r="BA883" i="7"/>
  <c r="BB883" i="7"/>
  <c r="BD883" i="7"/>
  <c r="AZ883" i="7"/>
  <c r="BC883" i="7"/>
  <c r="BD863" i="7"/>
  <c r="BA863" i="7"/>
  <c r="AZ863" i="7"/>
  <c r="BB863" i="7"/>
  <c r="BC863" i="7"/>
  <c r="BA845" i="7"/>
  <c r="BC845" i="7"/>
  <c r="AZ845" i="7"/>
  <c r="BD845" i="7"/>
  <c r="BB845" i="7"/>
  <c r="BB817" i="7"/>
  <c r="BC817" i="7"/>
  <c r="AZ817" i="7"/>
  <c r="BD817" i="7"/>
  <c r="BA817" i="7"/>
  <c r="AZ2043" i="7"/>
  <c r="BA2043" i="7"/>
  <c r="BC2043" i="7"/>
  <c r="BD2043" i="7"/>
  <c r="BB2043" i="7"/>
  <c r="BD2027" i="7"/>
  <c r="AZ2027" i="7"/>
  <c r="BC2027" i="7"/>
  <c r="BA2027" i="7"/>
  <c r="BB2027" i="7"/>
  <c r="AZ2008" i="7"/>
  <c r="BA2008" i="7"/>
  <c r="BC2008" i="7"/>
  <c r="BD2008" i="7"/>
  <c r="BB2008" i="7"/>
  <c r="BC1989" i="7"/>
  <c r="AZ1989" i="7"/>
  <c r="BB1989" i="7"/>
  <c r="BD1989" i="7"/>
  <c r="BA1989" i="7"/>
  <c r="BB1970" i="7"/>
  <c r="BC1970" i="7"/>
  <c r="AZ1970" i="7"/>
  <c r="BD1970" i="7"/>
  <c r="BA1970" i="7"/>
  <c r="BD1951" i="7"/>
  <c r="BA1951" i="7"/>
  <c r="AZ1951" i="7"/>
  <c r="BC1951" i="7"/>
  <c r="BB1951" i="7"/>
  <c r="BA1936" i="7"/>
  <c r="BC1936" i="7"/>
  <c r="AZ1936" i="7"/>
  <c r="BD1936" i="7"/>
  <c r="BB1936" i="7"/>
  <c r="BC1918" i="7"/>
  <c r="BD1918" i="7"/>
  <c r="BB1918" i="7"/>
  <c r="AZ1918" i="7"/>
  <c r="BA1918" i="7"/>
  <c r="BA1499" i="7"/>
  <c r="BB1499" i="7"/>
  <c r="AZ1499" i="7"/>
  <c r="BC1499" i="7"/>
  <c r="BD1499" i="7"/>
  <c r="BB1483" i="7"/>
  <c r="AZ1483" i="7"/>
  <c r="BA1483" i="7"/>
  <c r="BD1483" i="7"/>
  <c r="BC1483" i="7"/>
  <c r="BB1393" i="7"/>
  <c r="BC1393" i="7"/>
  <c r="BD1393" i="7"/>
  <c r="BA1393" i="7"/>
  <c r="AZ1393" i="7"/>
  <c r="BA1374" i="7"/>
  <c r="BD1374" i="7"/>
  <c r="BB1374" i="7"/>
  <c r="AZ1374" i="7"/>
  <c r="BC1374" i="7"/>
  <c r="BC1356" i="7"/>
  <c r="BA1356" i="7"/>
  <c r="BD1356" i="7"/>
  <c r="AZ1356" i="7"/>
  <c r="BB1356" i="7"/>
  <c r="BA1337" i="7"/>
  <c r="BC1337" i="7"/>
  <c r="BD1337" i="7"/>
  <c r="AZ1337" i="7"/>
  <c r="BB1337" i="7"/>
  <c r="BC1319" i="7"/>
  <c r="AZ1319" i="7"/>
  <c r="BB1319" i="7"/>
  <c r="BD1319" i="7"/>
  <c r="BA1319" i="7"/>
  <c r="BD1303" i="7"/>
  <c r="BB1303" i="7"/>
  <c r="AZ1303" i="7"/>
  <c r="BA1303" i="7"/>
  <c r="BC1303" i="7"/>
  <c r="BA1283" i="7"/>
  <c r="BB1283" i="7"/>
  <c r="AZ1283" i="7"/>
  <c r="BC1283" i="7"/>
  <c r="BD1283" i="7"/>
  <c r="BA1263" i="7"/>
  <c r="BB1263" i="7"/>
  <c r="BC1263" i="7"/>
  <c r="AZ1263" i="7"/>
  <c r="BD1263" i="7"/>
  <c r="BB1191" i="7"/>
  <c r="BD1191" i="7"/>
  <c r="BC1191" i="7"/>
  <c r="BA1191" i="7"/>
  <c r="AZ1191" i="7"/>
  <c r="AZ1171" i="7"/>
  <c r="BC1171" i="7"/>
  <c r="BA1171" i="7"/>
  <c r="BB1171" i="7"/>
  <c r="BD1171" i="7"/>
  <c r="AZ1153" i="7"/>
  <c r="BA1153" i="7"/>
  <c r="BC1153" i="7"/>
  <c r="BD1153" i="7"/>
  <c r="BB1153" i="7"/>
  <c r="AZ1042" i="7"/>
  <c r="BC1042" i="7"/>
  <c r="BD1042" i="7"/>
  <c r="BB1042" i="7"/>
  <c r="BA1042" i="7"/>
  <c r="AZ1022" i="7"/>
  <c r="BA1022" i="7"/>
  <c r="BC1022" i="7"/>
  <c r="BD1022" i="7"/>
  <c r="BB1022" i="7"/>
  <c r="BA898" i="7"/>
  <c r="BC898" i="7"/>
  <c r="BB898" i="7"/>
  <c r="AZ898" i="7"/>
  <c r="BD898" i="7"/>
  <c r="BA877" i="7"/>
  <c r="BB877" i="7"/>
  <c r="BC877" i="7"/>
  <c r="BD877" i="7"/>
  <c r="AZ877" i="7"/>
  <c r="AZ857" i="7"/>
  <c r="BB857" i="7"/>
  <c r="BC857" i="7"/>
  <c r="BA857" i="7"/>
  <c r="BD857" i="7"/>
  <c r="BD840" i="7"/>
  <c r="BC840" i="7"/>
  <c r="BB840" i="7"/>
  <c r="AZ840" i="7"/>
  <c r="BA840" i="7"/>
  <c r="BB821" i="7"/>
  <c r="AZ821" i="7"/>
  <c r="BC821" i="7"/>
  <c r="BA821" i="7"/>
  <c r="BD821" i="7"/>
  <c r="BA802" i="7"/>
  <c r="BC802" i="7"/>
  <c r="AZ802" i="7"/>
  <c r="BD802" i="7"/>
  <c r="BB802" i="7"/>
  <c r="AZ781" i="7"/>
  <c r="BD781" i="7"/>
  <c r="BB781" i="7"/>
  <c r="BC781" i="7"/>
  <c r="BA781" i="7"/>
  <c r="BC761" i="7"/>
  <c r="BD761" i="7"/>
  <c r="BB761" i="7"/>
  <c r="AZ761" i="7"/>
  <c r="BA761" i="7"/>
  <c r="BC871" i="7"/>
  <c r="BD871" i="7"/>
  <c r="AZ871" i="7"/>
  <c r="BB871" i="7"/>
  <c r="BA871" i="7"/>
  <c r="AZ35" i="7"/>
  <c r="BA35" i="7"/>
  <c r="BD35" i="7"/>
  <c r="BB35" i="7"/>
  <c r="BC35" i="7"/>
  <c r="BD13" i="7"/>
  <c r="BC13" i="7"/>
  <c r="BB13" i="7"/>
  <c r="AZ13" i="7"/>
  <c r="BA13" i="7"/>
  <c r="AZ853" i="7"/>
  <c r="BA853" i="7"/>
  <c r="BD853" i="7"/>
  <c r="BB853" i="7"/>
  <c r="BC853" i="7"/>
  <c r="BC2085" i="7"/>
  <c r="BB2085" i="7"/>
  <c r="BD2085" i="7"/>
  <c r="BA2085" i="7"/>
  <c r="AZ2085" i="7"/>
  <c r="BD2067" i="7"/>
  <c r="AZ2067" i="7"/>
  <c r="BB2067" i="7"/>
  <c r="BC2067" i="7"/>
  <c r="BA2067" i="7"/>
  <c r="BD2052" i="7"/>
  <c r="AZ2052" i="7"/>
  <c r="BA2052" i="7"/>
  <c r="BB2052" i="7"/>
  <c r="BC2052" i="7"/>
  <c r="BD1939" i="7"/>
  <c r="BA1939" i="7"/>
  <c r="BB1939" i="7"/>
  <c r="AZ1939" i="7"/>
  <c r="BC1939" i="7"/>
  <c r="AZ1919" i="7"/>
  <c r="BC1919" i="7"/>
  <c r="BA1919" i="7"/>
  <c r="BB1919" i="7"/>
  <c r="BD1919" i="7"/>
  <c r="AZ1900" i="7"/>
  <c r="BA1900" i="7"/>
  <c r="BC1900" i="7"/>
  <c r="BD1900" i="7"/>
  <c r="BB1900" i="7"/>
  <c r="AZ1881" i="7"/>
  <c r="BA1881" i="7"/>
  <c r="BB1881" i="7"/>
  <c r="BD1881" i="7"/>
  <c r="BC1881" i="7"/>
  <c r="BB1862" i="7"/>
  <c r="BD1862" i="7"/>
  <c r="BC1862" i="7"/>
  <c r="AZ1862" i="7"/>
  <c r="BA1862" i="7"/>
  <c r="BC1846" i="7"/>
  <c r="AZ1846" i="7"/>
  <c r="BD1846" i="7"/>
  <c r="BB1846" i="7"/>
  <c r="BA1846" i="7"/>
  <c r="BD1829" i="7"/>
  <c r="BB1829" i="7"/>
  <c r="AZ1829" i="7"/>
  <c r="BC1829" i="7"/>
  <c r="BA1829" i="7"/>
  <c r="BB1810" i="7"/>
  <c r="BD1810" i="7"/>
  <c r="AZ1810" i="7"/>
  <c r="BC1810" i="7"/>
  <c r="BA1810" i="7"/>
  <c r="BA1732" i="7"/>
  <c r="BC1732" i="7"/>
  <c r="AZ1732" i="7"/>
  <c r="BB1732" i="7"/>
  <c r="BD1732" i="7"/>
  <c r="BC1712" i="7"/>
  <c r="BB1712" i="7"/>
  <c r="BD1712" i="7"/>
  <c r="AZ1712" i="7"/>
  <c r="BA1712" i="7"/>
  <c r="AZ1335" i="7"/>
  <c r="BD1335" i="7"/>
  <c r="BC1335" i="7"/>
  <c r="BB1335" i="7"/>
  <c r="BA1335" i="7"/>
  <c r="BC1317" i="7"/>
  <c r="BB1317" i="7"/>
  <c r="BA1317" i="7"/>
  <c r="AZ1317" i="7"/>
  <c r="BD1317" i="7"/>
  <c r="BB1302" i="7"/>
  <c r="BD1302" i="7"/>
  <c r="AZ1302" i="7"/>
  <c r="BA1302" i="7"/>
  <c r="BC1302" i="7"/>
  <c r="BD253" i="7"/>
  <c r="BB253" i="7"/>
  <c r="AZ253" i="7"/>
  <c r="BC253" i="7"/>
  <c r="BA253" i="7"/>
  <c r="BD252" i="7"/>
  <c r="BB252" i="7"/>
  <c r="BC252" i="7"/>
  <c r="AZ252" i="7"/>
  <c r="BA252" i="7"/>
  <c r="BA251" i="7"/>
  <c r="BC251" i="7"/>
  <c r="BB251" i="7"/>
  <c r="BD251" i="7"/>
  <c r="AZ251" i="7"/>
  <c r="BC250" i="7"/>
  <c r="AZ250" i="7"/>
  <c r="BD250" i="7"/>
  <c r="BA250" i="7"/>
  <c r="BB250" i="7"/>
  <c r="BC249" i="7"/>
  <c r="BA249" i="7"/>
  <c r="BD249" i="7"/>
  <c r="BB249" i="7"/>
  <c r="AZ249" i="7"/>
  <c r="BD248" i="7"/>
  <c r="BC248" i="7"/>
  <c r="BB248" i="7"/>
  <c r="BA248" i="7"/>
  <c r="AZ248" i="7"/>
  <c r="AZ247" i="7"/>
  <c r="BD247" i="7"/>
  <c r="BC247" i="7"/>
  <c r="BA247" i="7"/>
  <c r="BB247" i="7"/>
  <c r="AZ246" i="7"/>
  <c r="BA246" i="7"/>
  <c r="BD246" i="7"/>
  <c r="BC246" i="7"/>
  <c r="BB246" i="7"/>
  <c r="BC245" i="7"/>
  <c r="BD245" i="7"/>
  <c r="BB245" i="7"/>
  <c r="BA245" i="7"/>
  <c r="AZ245" i="7"/>
  <c r="BA201" i="7"/>
  <c r="BC201" i="7"/>
  <c r="BB201" i="7"/>
  <c r="BD201" i="7"/>
  <c r="AZ201" i="7"/>
  <c r="AZ200" i="7"/>
  <c r="BD200" i="7"/>
  <c r="BA200" i="7"/>
  <c r="BC200" i="7"/>
  <c r="BB200" i="7"/>
  <c r="BB199" i="7"/>
  <c r="BA199" i="7"/>
  <c r="AZ199" i="7"/>
  <c r="BD199" i="7"/>
  <c r="BC199" i="7"/>
  <c r="AZ198" i="7"/>
  <c r="BB198" i="7"/>
  <c r="BD198" i="7"/>
  <c r="BA198" i="7"/>
  <c r="BC198" i="7"/>
  <c r="BD197" i="7"/>
  <c r="BC197" i="7"/>
  <c r="BA197" i="7"/>
  <c r="AZ197" i="7"/>
  <c r="BB197" i="7"/>
  <c r="BA196" i="7"/>
  <c r="AZ196" i="7"/>
  <c r="BC196" i="7"/>
  <c r="BB196" i="7"/>
  <c r="BD196" i="7"/>
  <c r="BA195" i="7"/>
  <c r="AZ195" i="7"/>
  <c r="BB195" i="7"/>
  <c r="BD195" i="7"/>
  <c r="BC195" i="7"/>
  <c r="AZ194" i="7"/>
  <c r="BB194" i="7"/>
  <c r="BD194" i="7"/>
  <c r="BC194" i="7"/>
  <c r="BA194" i="7"/>
  <c r="BB193" i="7"/>
  <c r="BC193" i="7"/>
  <c r="BA193" i="7"/>
  <c r="BD193" i="7"/>
  <c r="AZ193" i="7"/>
  <c r="AZ192" i="7"/>
  <c r="BA192" i="7"/>
  <c r="BD192" i="7"/>
  <c r="BB192" i="7"/>
  <c r="BC192" i="7"/>
  <c r="BB191" i="7"/>
  <c r="BA191" i="7"/>
  <c r="BD191" i="7"/>
  <c r="AZ191" i="7"/>
  <c r="BC191" i="7"/>
  <c r="BB190" i="7"/>
  <c r="BC190" i="7"/>
  <c r="BA190" i="7"/>
  <c r="AZ190" i="7"/>
  <c r="BD190" i="7"/>
  <c r="AZ189" i="7"/>
  <c r="BD189" i="7"/>
  <c r="BB189" i="7"/>
  <c r="BC189" i="7"/>
  <c r="BA189" i="7"/>
  <c r="AZ371" i="7"/>
  <c r="BB371" i="7"/>
  <c r="BC371" i="7"/>
  <c r="BD371" i="7"/>
  <c r="BA371" i="7"/>
  <c r="BA369" i="7"/>
  <c r="BB369" i="7"/>
  <c r="BC369" i="7"/>
  <c r="AZ369" i="7"/>
  <c r="BD369" i="7"/>
  <c r="AZ367" i="7"/>
  <c r="BD367" i="7"/>
  <c r="BB367" i="7"/>
  <c r="BA367" i="7"/>
  <c r="BC367" i="7"/>
  <c r="BB365" i="7"/>
  <c r="BC365" i="7"/>
  <c r="BD365" i="7"/>
  <c r="AZ365" i="7"/>
  <c r="BA365" i="7"/>
  <c r="BC364" i="7"/>
  <c r="BA364" i="7"/>
  <c r="BB364" i="7"/>
  <c r="BD364" i="7"/>
  <c r="AZ364" i="7"/>
  <c r="BB362" i="7"/>
  <c r="AZ362" i="7"/>
  <c r="BD362" i="7"/>
  <c r="BC362" i="7"/>
  <c r="BA362" i="7"/>
  <c r="BC360" i="7"/>
  <c r="AZ360" i="7"/>
  <c r="BB360" i="7"/>
  <c r="BA360" i="7"/>
  <c r="BD360" i="7"/>
  <c r="BC358" i="7"/>
  <c r="BD358" i="7"/>
  <c r="BB358" i="7"/>
  <c r="AZ358" i="7"/>
  <c r="BA358" i="7"/>
  <c r="BA356" i="7"/>
  <c r="BD356" i="7"/>
  <c r="BC356" i="7"/>
  <c r="BB356" i="7"/>
  <c r="AZ356" i="7"/>
  <c r="BD355" i="7"/>
  <c r="BA355" i="7"/>
  <c r="BB355" i="7"/>
  <c r="BC355" i="7"/>
  <c r="AZ355" i="7"/>
  <c r="BD353" i="7"/>
  <c r="BA353" i="7"/>
  <c r="BC353" i="7"/>
  <c r="BB353" i="7"/>
  <c r="AZ353" i="7"/>
  <c r="BA351" i="7"/>
  <c r="BD351" i="7"/>
  <c r="BB351" i="7"/>
  <c r="AZ351" i="7"/>
  <c r="BC351" i="7"/>
  <c r="BB349" i="7"/>
  <c r="BC349" i="7"/>
  <c r="BD349" i="7"/>
  <c r="AZ349" i="7"/>
  <c r="BA349" i="7"/>
  <c r="BC348" i="7"/>
  <c r="BD348" i="7"/>
  <c r="AZ348" i="7"/>
  <c r="BB348" i="7"/>
  <c r="BA348" i="7"/>
  <c r="BB345" i="7"/>
  <c r="AZ345" i="7"/>
  <c r="BC345" i="7"/>
  <c r="BA345" i="7"/>
  <c r="BD345" i="7"/>
  <c r="BB344" i="7"/>
  <c r="AZ344" i="7"/>
  <c r="BA344" i="7"/>
  <c r="BD344" i="7"/>
  <c r="BC344" i="7"/>
  <c r="BB342" i="7"/>
  <c r="BC342" i="7"/>
  <c r="BD342" i="7"/>
  <c r="AZ342" i="7"/>
  <c r="BA342" i="7"/>
  <c r="BC340" i="7"/>
  <c r="BA340" i="7"/>
  <c r="BD340" i="7"/>
  <c r="AZ340" i="7"/>
  <c r="BB340" i="7"/>
  <c r="BB338" i="7"/>
  <c r="BC338" i="7"/>
  <c r="AZ338" i="7"/>
  <c r="BD338" i="7"/>
  <c r="BA338" i="7"/>
  <c r="BD337" i="7"/>
  <c r="BC337" i="7"/>
  <c r="AZ337" i="7"/>
  <c r="BB337" i="7"/>
  <c r="BA337" i="7"/>
  <c r="BC335" i="7"/>
  <c r="BA335" i="7"/>
  <c r="BD335" i="7"/>
  <c r="BB335" i="7"/>
  <c r="AZ335" i="7"/>
  <c r="AZ333" i="7"/>
  <c r="BC333" i="7"/>
  <c r="BD333" i="7"/>
  <c r="BB333" i="7"/>
  <c r="BA333" i="7"/>
  <c r="BC332" i="7"/>
  <c r="BD332" i="7"/>
  <c r="BB332" i="7"/>
  <c r="BA332" i="7"/>
  <c r="AZ332" i="7"/>
  <c r="BC331" i="7"/>
  <c r="BD331" i="7"/>
  <c r="AZ331" i="7"/>
  <c r="BB331" i="7"/>
  <c r="BA331" i="7"/>
  <c r="AZ330" i="7"/>
  <c r="BA330" i="7"/>
  <c r="BB330" i="7"/>
  <c r="BD330" i="7"/>
  <c r="BC330" i="7"/>
  <c r="BB185" i="7"/>
  <c r="BA185" i="7"/>
  <c r="BD185" i="7"/>
  <c r="AZ185" i="7"/>
  <c r="BC185" i="7"/>
  <c r="BA184" i="7"/>
  <c r="AZ184" i="7"/>
  <c r="BD184" i="7"/>
  <c r="BC184" i="7"/>
  <c r="BB184" i="7"/>
  <c r="BB183" i="7"/>
  <c r="AZ183" i="7"/>
  <c r="BD183" i="7"/>
  <c r="BC183" i="7"/>
  <c r="BA183" i="7"/>
  <c r="BD182" i="7"/>
  <c r="BA182" i="7"/>
  <c r="BC182" i="7"/>
  <c r="BB182" i="7"/>
  <c r="AZ182" i="7"/>
  <c r="AZ181" i="7"/>
  <c r="BD181" i="7"/>
  <c r="BB181" i="7"/>
  <c r="BC181" i="7"/>
  <c r="BA181" i="7"/>
  <c r="BC180" i="7"/>
  <c r="AZ180" i="7"/>
  <c r="BA180" i="7"/>
  <c r="BD180" i="7"/>
  <c r="BB180" i="7"/>
  <c r="BD179" i="7"/>
  <c r="BA179" i="7"/>
  <c r="BC179" i="7"/>
  <c r="BB179" i="7"/>
  <c r="AZ179" i="7"/>
  <c r="BA178" i="7"/>
  <c r="BB178" i="7"/>
  <c r="BC178" i="7"/>
  <c r="BD178" i="7"/>
  <c r="AZ178" i="7"/>
  <c r="BC177" i="7"/>
  <c r="BB177" i="7"/>
  <c r="AZ177" i="7"/>
  <c r="BA177" i="7"/>
  <c r="BD177" i="7"/>
  <c r="AZ176" i="7"/>
  <c r="BA176" i="7"/>
  <c r="BD176" i="7"/>
  <c r="BC176" i="7"/>
  <c r="BB176" i="7"/>
  <c r="AZ175" i="7"/>
  <c r="BC175" i="7"/>
  <c r="BD175" i="7"/>
  <c r="BA175" i="7"/>
  <c r="BB175" i="7"/>
  <c r="AZ174" i="7"/>
  <c r="BB174" i="7"/>
  <c r="BC174" i="7"/>
  <c r="BD174" i="7"/>
  <c r="BA174" i="7"/>
  <c r="BD173" i="7"/>
  <c r="AZ173" i="7"/>
  <c r="BB173" i="7"/>
  <c r="BC173" i="7"/>
  <c r="BA173" i="7"/>
  <c r="BD172" i="7"/>
  <c r="BB172" i="7"/>
  <c r="BA172" i="7"/>
  <c r="AZ172" i="7"/>
  <c r="BC172" i="7"/>
  <c r="BB171" i="7"/>
  <c r="BC171" i="7"/>
  <c r="BA171" i="7"/>
  <c r="AZ171" i="7"/>
  <c r="BD171" i="7"/>
  <c r="BC170" i="7"/>
  <c r="BA170" i="7"/>
  <c r="AZ170" i="7"/>
  <c r="BD170" i="7"/>
  <c r="BB170" i="7"/>
  <c r="BA169" i="7"/>
  <c r="AZ169" i="7"/>
  <c r="BD169" i="7"/>
  <c r="BB169" i="7"/>
  <c r="BC169" i="7"/>
  <c r="BD168" i="7"/>
  <c r="AZ168" i="7"/>
  <c r="BB168" i="7"/>
  <c r="BC168" i="7"/>
  <c r="BA168" i="7"/>
  <c r="BC167" i="7"/>
  <c r="BB167" i="7"/>
  <c r="AZ167" i="7"/>
  <c r="BD167" i="7"/>
  <c r="BA167" i="7"/>
  <c r="BA166" i="7"/>
  <c r="BB166" i="7"/>
  <c r="BC166" i="7"/>
  <c r="BD166" i="7"/>
  <c r="AZ166" i="7"/>
  <c r="BA165" i="7"/>
  <c r="BC165" i="7"/>
  <c r="BD165" i="7"/>
  <c r="AZ165" i="7"/>
  <c r="BB165" i="7"/>
  <c r="BC164" i="7"/>
  <c r="BA164" i="7"/>
  <c r="BD164" i="7"/>
  <c r="BB164" i="7"/>
  <c r="AZ164" i="7"/>
  <c r="BA163" i="7"/>
  <c r="BC163" i="7"/>
  <c r="BD163" i="7"/>
  <c r="AZ163" i="7"/>
  <c r="BB163" i="7"/>
  <c r="BB162" i="7"/>
  <c r="AZ162" i="7"/>
  <c r="BD162" i="7"/>
  <c r="BA162" i="7"/>
  <c r="BC162" i="7"/>
  <c r="BD161" i="7"/>
  <c r="BA161" i="7"/>
  <c r="BB161" i="7"/>
  <c r="BC161" i="7"/>
  <c r="AZ161" i="7"/>
  <c r="BB160" i="7"/>
  <c r="BD160" i="7"/>
  <c r="BA160" i="7"/>
  <c r="AZ160" i="7"/>
  <c r="BC160" i="7"/>
  <c r="BB159" i="7"/>
  <c r="BA159" i="7"/>
  <c r="BC159" i="7"/>
  <c r="AZ159" i="7"/>
  <c r="BD159" i="7"/>
  <c r="BD158" i="7"/>
  <c r="AZ158" i="7"/>
  <c r="BC158" i="7"/>
  <c r="BB158" i="7"/>
  <c r="BA158" i="7"/>
  <c r="BC157" i="7"/>
  <c r="BD157" i="7"/>
  <c r="AZ157" i="7"/>
  <c r="BB157" i="7"/>
  <c r="BA157" i="7"/>
  <c r="BC156" i="7"/>
  <c r="AZ156" i="7"/>
  <c r="BB156" i="7"/>
  <c r="BA156" i="7"/>
  <c r="BD156" i="7"/>
  <c r="BC155" i="7"/>
  <c r="AZ155" i="7"/>
  <c r="BB155" i="7"/>
  <c r="BA155" i="7"/>
  <c r="BD155" i="7"/>
  <c r="BC154" i="7"/>
  <c r="AZ154" i="7"/>
  <c r="BD154" i="7"/>
  <c r="BA154" i="7"/>
  <c r="BB154" i="7"/>
  <c r="BA153" i="7"/>
  <c r="BD153" i="7"/>
  <c r="BC153" i="7"/>
  <c r="AZ153" i="7"/>
  <c r="BB153" i="7"/>
  <c r="AZ152" i="7"/>
  <c r="BA152" i="7"/>
  <c r="BC152" i="7"/>
  <c r="BB152" i="7"/>
  <c r="BD152" i="7"/>
  <c r="BD46" i="7"/>
  <c r="AZ46" i="7"/>
  <c r="BA46" i="7"/>
  <c r="BC46" i="7"/>
  <c r="BB46" i="7"/>
  <c r="AZ1879" i="7"/>
  <c r="BB1879" i="7"/>
  <c r="BA1879" i="7"/>
  <c r="BD1879" i="7"/>
  <c r="BC1879" i="7"/>
  <c r="BC1860" i="7"/>
  <c r="AZ1860" i="7"/>
  <c r="BB1860" i="7"/>
  <c r="BA1860" i="7"/>
  <c r="BD1860" i="7"/>
  <c r="BA1844" i="7"/>
  <c r="BC1844" i="7"/>
  <c r="BB1844" i="7"/>
  <c r="BD1844" i="7"/>
  <c r="AZ1844" i="7"/>
  <c r="BC1826" i="7"/>
  <c r="BD1826" i="7"/>
  <c r="BA1826" i="7"/>
  <c r="AZ1826" i="7"/>
  <c r="BB1826" i="7"/>
  <c r="AZ1807" i="7"/>
  <c r="BD1807" i="7"/>
  <c r="BB1807" i="7"/>
  <c r="BC1807" i="7"/>
  <c r="BA1807" i="7"/>
  <c r="AZ1788" i="7"/>
  <c r="BB1788" i="7"/>
  <c r="BC1788" i="7"/>
  <c r="BD1788" i="7"/>
  <c r="BA1788" i="7"/>
  <c r="BB1770" i="7"/>
  <c r="AZ1770" i="7"/>
  <c r="BD1770" i="7"/>
  <c r="BA1770" i="7"/>
  <c r="BC1770" i="7"/>
  <c r="BD1757" i="7"/>
  <c r="BA1757" i="7"/>
  <c r="BB1757" i="7"/>
  <c r="BC1757" i="7"/>
  <c r="AZ1757" i="7"/>
  <c r="BD1739" i="7"/>
  <c r="BA1739" i="7"/>
  <c r="BC1739" i="7"/>
  <c r="BB1739" i="7"/>
  <c r="AZ1739" i="7"/>
  <c r="AZ1719" i="7"/>
  <c r="BA1719" i="7"/>
  <c r="BB1719" i="7"/>
  <c r="BC1719" i="7"/>
  <c r="BD1719" i="7"/>
  <c r="BA1701" i="7"/>
  <c r="BC1701" i="7"/>
  <c r="BB1701" i="7"/>
  <c r="AZ1701" i="7"/>
  <c r="BD1701" i="7"/>
  <c r="BB1681" i="7"/>
  <c r="BD1681" i="7"/>
  <c r="AZ1681" i="7"/>
  <c r="BC1681" i="7"/>
  <c r="BA1681" i="7"/>
  <c r="BD1667" i="7"/>
  <c r="AZ1667" i="7"/>
  <c r="BA1667" i="7"/>
  <c r="BC1667" i="7"/>
  <c r="BB1667" i="7"/>
  <c r="BB1647" i="7"/>
  <c r="BC1647" i="7"/>
  <c r="AZ1647" i="7"/>
  <c r="BA1647" i="7"/>
  <c r="BD1647" i="7"/>
  <c r="BA1629" i="7"/>
  <c r="BC1629" i="7"/>
  <c r="BD1629" i="7"/>
  <c r="BB1629" i="7"/>
  <c r="AZ1629" i="7"/>
  <c r="BB1610" i="7"/>
  <c r="BD1610" i="7"/>
  <c r="BC1610" i="7"/>
  <c r="AZ1610" i="7"/>
  <c r="BA1610" i="7"/>
  <c r="BC1590" i="7"/>
  <c r="BA1590" i="7"/>
  <c r="BD1590" i="7"/>
  <c r="BB1590" i="7"/>
  <c r="AZ1590" i="7"/>
  <c r="BA1576" i="7"/>
  <c r="BB1576" i="7"/>
  <c r="AZ1576" i="7"/>
  <c r="BD1576" i="7"/>
  <c r="BC1576" i="7"/>
  <c r="BA1557" i="7"/>
  <c r="AZ1557" i="7"/>
  <c r="BB1557" i="7"/>
  <c r="BD1557" i="7"/>
  <c r="BC1557" i="7"/>
  <c r="BA1537" i="7"/>
  <c r="BD1537" i="7"/>
  <c r="AZ1537" i="7"/>
  <c r="BB1537" i="7"/>
  <c r="BC1537" i="7"/>
  <c r="AZ1518" i="7"/>
  <c r="BC1518" i="7"/>
  <c r="BD1518" i="7"/>
  <c r="BA1518" i="7"/>
  <c r="BB1518" i="7"/>
  <c r="BA1498" i="7"/>
  <c r="BD1498" i="7"/>
  <c r="AZ1498" i="7"/>
  <c r="BC1498" i="7"/>
  <c r="BB1498" i="7"/>
  <c r="BB1484" i="7"/>
  <c r="BD1484" i="7"/>
  <c r="BA1484" i="7"/>
  <c r="AZ1484" i="7"/>
  <c r="BC1484" i="7"/>
  <c r="BC1465" i="7"/>
  <c r="BA1465" i="7"/>
  <c r="BB1465" i="7"/>
  <c r="BD1465" i="7"/>
  <c r="AZ1465" i="7"/>
  <c r="BC1338" i="7"/>
  <c r="BB1338" i="7"/>
  <c r="BA1338" i="7"/>
  <c r="BD1338" i="7"/>
  <c r="AZ1338" i="7"/>
  <c r="BD1318" i="7"/>
  <c r="BA1318" i="7"/>
  <c r="AZ1318" i="7"/>
  <c r="BB1318" i="7"/>
  <c r="BC1318" i="7"/>
  <c r="BC1304" i="7"/>
  <c r="BA1304" i="7"/>
  <c r="AZ1304" i="7"/>
  <c r="BD1304" i="7"/>
  <c r="BB1304" i="7"/>
  <c r="BC1282" i="7"/>
  <c r="AZ1282" i="7"/>
  <c r="BB1282" i="7"/>
  <c r="BD1282" i="7"/>
  <c r="BA1282" i="7"/>
  <c r="BB1264" i="7"/>
  <c r="AZ1264" i="7"/>
  <c r="BC1264" i="7"/>
  <c r="BD1264" i="7"/>
  <c r="BA1264" i="7"/>
  <c r="AZ1133" i="7"/>
  <c r="BB1133" i="7"/>
  <c r="BC1133" i="7"/>
  <c r="BA1133" i="7"/>
  <c r="BD1133" i="7"/>
  <c r="BD1118" i="7"/>
  <c r="BA1118" i="7"/>
  <c r="AZ1118" i="7"/>
  <c r="BB1118" i="7"/>
  <c r="BC1118" i="7"/>
  <c r="AZ1043" i="7"/>
  <c r="BD1043" i="7"/>
  <c r="BA1043" i="7"/>
  <c r="BC1043" i="7"/>
  <c r="BB1043" i="7"/>
  <c r="AZ1584" i="7"/>
  <c r="BB1584" i="7"/>
  <c r="BA1584" i="7"/>
  <c r="BC1584" i="7"/>
  <c r="BD1584" i="7"/>
  <c r="BA1565" i="7"/>
  <c r="BB1565" i="7"/>
  <c r="BC1565" i="7"/>
  <c r="AZ1565" i="7"/>
  <c r="BD1565" i="7"/>
  <c r="BD2100" i="7"/>
  <c r="BA2100" i="7"/>
  <c r="AZ2100" i="7"/>
  <c r="BC2100" i="7"/>
  <c r="BB2100" i="7"/>
  <c r="BD2081" i="7"/>
  <c r="AZ2081" i="7"/>
  <c r="BA2081" i="7"/>
  <c r="BC2081" i="7"/>
  <c r="BB2081" i="7"/>
  <c r="AZ2059" i="7"/>
  <c r="BC2059" i="7"/>
  <c r="BD2059" i="7"/>
  <c r="BA2059" i="7"/>
  <c r="BB2059" i="7"/>
  <c r="BB2041" i="7"/>
  <c r="AZ2041" i="7"/>
  <c r="BD2041" i="7"/>
  <c r="BA2041" i="7"/>
  <c r="BC2041" i="7"/>
  <c r="AZ2026" i="7"/>
  <c r="BA2026" i="7"/>
  <c r="BB2026" i="7"/>
  <c r="BD2026" i="7"/>
  <c r="BC2026" i="7"/>
  <c r="AZ2005" i="7"/>
  <c r="BD2005" i="7"/>
  <c r="BC2005" i="7"/>
  <c r="BB2005" i="7"/>
  <c r="BA2005" i="7"/>
  <c r="BD1947" i="7"/>
  <c r="AZ1947" i="7"/>
  <c r="BB1947" i="7"/>
  <c r="BA1947" i="7"/>
  <c r="BC1947" i="7"/>
  <c r="AZ1931" i="7"/>
  <c r="BD1931" i="7"/>
  <c r="BB1931" i="7"/>
  <c r="BA1931" i="7"/>
  <c r="BC1931" i="7"/>
  <c r="BB1913" i="7"/>
  <c r="BC1913" i="7"/>
  <c r="BA1913" i="7"/>
  <c r="AZ1913" i="7"/>
  <c r="BD1913" i="7"/>
  <c r="BA1897" i="7"/>
  <c r="BC1897" i="7"/>
  <c r="BD1897" i="7"/>
  <c r="BB1897" i="7"/>
  <c r="AZ1897" i="7"/>
  <c r="AZ1877" i="7"/>
  <c r="BA1877" i="7"/>
  <c r="BC1877" i="7"/>
  <c r="BD1877" i="7"/>
  <c r="BB1877" i="7"/>
  <c r="AZ1857" i="7"/>
  <c r="BD1857" i="7"/>
  <c r="BA1857" i="7"/>
  <c r="BC1857" i="7"/>
  <c r="BB1857" i="7"/>
  <c r="AZ1838" i="7"/>
  <c r="BD1838" i="7"/>
  <c r="BC1838" i="7"/>
  <c r="BB1838" i="7"/>
  <c r="BA1838" i="7"/>
  <c r="AZ1824" i="7"/>
  <c r="BC1824" i="7"/>
  <c r="BB1824" i="7"/>
  <c r="BA1824" i="7"/>
  <c r="BD1824" i="7"/>
  <c r="AZ1805" i="7"/>
  <c r="BB1805" i="7"/>
  <c r="BC1805" i="7"/>
  <c r="BA1805" i="7"/>
  <c r="BD1805" i="7"/>
  <c r="BB1787" i="7"/>
  <c r="BC1787" i="7"/>
  <c r="BD1787" i="7"/>
  <c r="AZ1787" i="7"/>
  <c r="BA1787" i="7"/>
  <c r="BA1768" i="7"/>
  <c r="BB1768" i="7"/>
  <c r="BC1768" i="7"/>
  <c r="AZ1768" i="7"/>
  <c r="BD1768" i="7"/>
  <c r="BC1747" i="7"/>
  <c r="BA1747" i="7"/>
  <c r="BD1747" i="7"/>
  <c r="AZ1747" i="7"/>
  <c r="BB1747" i="7"/>
  <c r="BC1733" i="7"/>
  <c r="BD1733" i="7"/>
  <c r="BB1733" i="7"/>
  <c r="BA1733" i="7"/>
  <c r="AZ1733" i="7"/>
  <c r="BA1714" i="7"/>
  <c r="BC1714" i="7"/>
  <c r="BB1714" i="7"/>
  <c r="BD1714" i="7"/>
  <c r="AZ1714" i="7"/>
  <c r="BC1695" i="7"/>
  <c r="BA1695" i="7"/>
  <c r="BB1695" i="7"/>
  <c r="BD1695" i="7"/>
  <c r="AZ1695" i="7"/>
  <c r="BA1675" i="7"/>
  <c r="BD1675" i="7"/>
  <c r="BB1675" i="7"/>
  <c r="AZ1675" i="7"/>
  <c r="BC1675" i="7"/>
  <c r="BD1655" i="7"/>
  <c r="BB1655" i="7"/>
  <c r="BA1655" i="7"/>
  <c r="BC1655" i="7"/>
  <c r="AZ1655" i="7"/>
  <c r="AZ1641" i="7"/>
  <c r="BB1641" i="7"/>
  <c r="BA1641" i="7"/>
  <c r="BC1641" i="7"/>
  <c r="BD1641" i="7"/>
  <c r="AZ1621" i="7"/>
  <c r="BB1621" i="7"/>
  <c r="BD1621" i="7"/>
  <c r="BC1621" i="7"/>
  <c r="BA1621" i="7"/>
  <c r="BB1602" i="7"/>
  <c r="BC1602" i="7"/>
  <c r="BD1602" i="7"/>
  <c r="AZ1602" i="7"/>
  <c r="BA1602" i="7"/>
  <c r="BC1583" i="7"/>
  <c r="AZ1583" i="7"/>
  <c r="BB1583" i="7"/>
  <c r="BD1583" i="7"/>
  <c r="BA1583" i="7"/>
  <c r="AZ1564" i="7"/>
  <c r="BC1564" i="7"/>
  <c r="BD1564" i="7"/>
  <c r="BB1564" i="7"/>
  <c r="BA1564" i="7"/>
  <c r="BB1549" i="7"/>
  <c r="BA1549" i="7"/>
  <c r="BC1549" i="7"/>
  <c r="BD1549" i="7"/>
  <c r="AZ1549" i="7"/>
  <c r="AZ1530" i="7"/>
  <c r="BC1530" i="7"/>
  <c r="BB1530" i="7"/>
  <c r="BA1530" i="7"/>
  <c r="BD1530" i="7"/>
  <c r="AZ1511" i="7"/>
  <c r="BB1511" i="7"/>
  <c r="BD1511" i="7"/>
  <c r="BA1511" i="7"/>
  <c r="BC1511" i="7"/>
  <c r="BD1347" i="7"/>
  <c r="BB1347" i="7"/>
  <c r="BA1347" i="7"/>
  <c r="AZ1347" i="7"/>
  <c r="BC1347" i="7"/>
  <c r="BC1328" i="7"/>
  <c r="AZ1328" i="7"/>
  <c r="BB1328" i="7"/>
  <c r="BD1328" i="7"/>
  <c r="BA1328" i="7"/>
  <c r="BA1309" i="7"/>
  <c r="AZ1309" i="7"/>
  <c r="BB1309" i="7"/>
  <c r="BD1309" i="7"/>
  <c r="BC1309" i="7"/>
  <c r="BA1289" i="7"/>
  <c r="BC1289" i="7"/>
  <c r="BD1289" i="7"/>
  <c r="AZ1289" i="7"/>
  <c r="BB1289" i="7"/>
  <c r="BA1274" i="7"/>
  <c r="BC1274" i="7"/>
  <c r="AZ1274" i="7"/>
  <c r="BB1274" i="7"/>
  <c r="BD1274" i="7"/>
  <c r="BA1255" i="7"/>
  <c r="BC1255" i="7"/>
  <c r="AZ1255" i="7"/>
  <c r="BD1255" i="7"/>
  <c r="BB1255" i="7"/>
  <c r="BC903" i="7"/>
  <c r="AZ903" i="7"/>
  <c r="BA903" i="7"/>
  <c r="BD903" i="7"/>
  <c r="BB903" i="7"/>
  <c r="BA889" i="7"/>
  <c r="BD889" i="7"/>
  <c r="BB889" i="7"/>
  <c r="BC889" i="7"/>
  <c r="AZ889" i="7"/>
  <c r="BB870" i="7"/>
  <c r="BC870" i="7"/>
  <c r="BD870" i="7"/>
  <c r="AZ870" i="7"/>
  <c r="BA870" i="7"/>
  <c r="BA850" i="7"/>
  <c r="AZ850" i="7"/>
  <c r="BC850" i="7"/>
  <c r="BD850" i="7"/>
  <c r="BB850" i="7"/>
  <c r="AZ831" i="7"/>
  <c r="BD831" i="7"/>
  <c r="BC831" i="7"/>
  <c r="BB831" i="7"/>
  <c r="BA831" i="7"/>
  <c r="BA810" i="7"/>
  <c r="AZ810" i="7"/>
  <c r="BB810" i="7"/>
  <c r="BD810" i="7"/>
  <c r="BC810" i="7"/>
  <c r="AZ795" i="7"/>
  <c r="BC795" i="7"/>
  <c r="BD795" i="7"/>
  <c r="BA795" i="7"/>
  <c r="BB795" i="7"/>
  <c r="BA777" i="7"/>
  <c r="BB777" i="7"/>
  <c r="AZ777" i="7"/>
  <c r="BD777" i="7"/>
  <c r="BC777" i="7"/>
  <c r="BD757" i="7"/>
  <c r="BC757" i="7"/>
  <c r="BB757" i="7"/>
  <c r="BA757" i="7"/>
  <c r="AZ757" i="7"/>
  <c r="AZ739" i="7"/>
  <c r="BB739" i="7"/>
  <c r="BA739" i="7"/>
  <c r="BC739" i="7"/>
  <c r="BD739" i="7"/>
  <c r="BA726" i="7"/>
  <c r="BD726" i="7"/>
  <c r="BC726" i="7"/>
  <c r="AZ726" i="7"/>
  <c r="BB726" i="7"/>
  <c r="BB2096" i="7"/>
  <c r="BA2096" i="7"/>
  <c r="BD2096" i="7"/>
  <c r="BC2096" i="7"/>
  <c r="AZ2096" i="7"/>
  <c r="BA2079" i="7"/>
  <c r="BC2079" i="7"/>
  <c r="AZ2079" i="7"/>
  <c r="BD2079" i="7"/>
  <c r="BB2079" i="7"/>
  <c r="BD2063" i="7"/>
  <c r="BC2063" i="7"/>
  <c r="BB2063" i="7"/>
  <c r="AZ2063" i="7"/>
  <c r="BA2063" i="7"/>
  <c r="BA1899" i="7"/>
  <c r="BC1899" i="7"/>
  <c r="BD1899" i="7"/>
  <c r="AZ1899" i="7"/>
  <c r="BB1899" i="7"/>
  <c r="BC1880" i="7"/>
  <c r="AZ1880" i="7"/>
  <c r="BB1880" i="7"/>
  <c r="BA1880" i="7"/>
  <c r="BD1880" i="7"/>
  <c r="BD1861" i="7"/>
  <c r="BC1861" i="7"/>
  <c r="BB1861" i="7"/>
  <c r="AZ1861" i="7"/>
  <c r="BA1861" i="7"/>
  <c r="BD1845" i="7"/>
  <c r="BA1845" i="7"/>
  <c r="BC1845" i="7"/>
  <c r="AZ1845" i="7"/>
  <c r="BB1845" i="7"/>
  <c r="BC1827" i="7"/>
  <c r="BD1827" i="7"/>
  <c r="BA1827" i="7"/>
  <c r="BB1827" i="7"/>
  <c r="AZ1827" i="7"/>
  <c r="BD1808" i="7"/>
  <c r="BC1808" i="7"/>
  <c r="AZ1808" i="7"/>
  <c r="BB1808" i="7"/>
  <c r="BA1808" i="7"/>
  <c r="BD1789" i="7"/>
  <c r="AZ1789" i="7"/>
  <c r="BB1789" i="7"/>
  <c r="BC1789" i="7"/>
  <c r="BA1789" i="7"/>
  <c r="AZ1769" i="7"/>
  <c r="BA1769" i="7"/>
  <c r="BC1769" i="7"/>
  <c r="BB1769" i="7"/>
  <c r="BD1769" i="7"/>
  <c r="AZ1754" i="7"/>
  <c r="BA1754" i="7"/>
  <c r="BB1754" i="7"/>
  <c r="BC1754" i="7"/>
  <c r="BD1754" i="7"/>
  <c r="BB1700" i="7"/>
  <c r="BD1700" i="7"/>
  <c r="BC1700" i="7"/>
  <c r="AZ1700" i="7"/>
  <c r="BA1700" i="7"/>
  <c r="BC1682" i="7"/>
  <c r="BA1682" i="7"/>
  <c r="AZ1682" i="7"/>
  <c r="BB1682" i="7"/>
  <c r="BD1682" i="7"/>
  <c r="BD1666" i="7"/>
  <c r="AZ1666" i="7"/>
  <c r="BC1666" i="7"/>
  <c r="BA1666" i="7"/>
  <c r="BB1666" i="7"/>
  <c r="BA1648" i="7"/>
  <c r="BD1648" i="7"/>
  <c r="AZ1648" i="7"/>
  <c r="BC1648" i="7"/>
  <c r="BB1648" i="7"/>
  <c r="BA1628" i="7"/>
  <c r="BB1628" i="7"/>
  <c r="AZ1628" i="7"/>
  <c r="BC1628" i="7"/>
  <c r="BD1628" i="7"/>
  <c r="BC1609" i="7"/>
  <c r="BB1609" i="7"/>
  <c r="AZ1609" i="7"/>
  <c r="BA1609" i="7"/>
  <c r="BD1609" i="7"/>
  <c r="BD1591" i="7"/>
  <c r="BA1591" i="7"/>
  <c r="BB1591" i="7"/>
  <c r="AZ1591" i="7"/>
  <c r="BC1591" i="7"/>
  <c r="BD1575" i="7"/>
  <c r="BB1575" i="7"/>
  <c r="BA1575" i="7"/>
  <c r="AZ1575" i="7"/>
  <c r="BC1575" i="7"/>
  <c r="BB1556" i="7"/>
  <c r="BA1556" i="7"/>
  <c r="BC1556" i="7"/>
  <c r="BD1556" i="7"/>
  <c r="AZ1556" i="7"/>
  <c r="BB33" i="7"/>
  <c r="AZ33" i="7"/>
  <c r="BA33" i="7"/>
  <c r="BC33" i="7"/>
  <c r="BD33" i="7"/>
  <c r="BB1568" i="7"/>
  <c r="BD1568" i="7"/>
  <c r="AZ1568" i="7"/>
  <c r="BC1568" i="7"/>
  <c r="BA1568" i="7"/>
  <c r="BD1592" i="7"/>
  <c r="AZ1592" i="7"/>
  <c r="BA1592" i="7"/>
  <c r="BC1592" i="7"/>
  <c r="BB1592" i="7"/>
  <c r="BA22" i="7"/>
  <c r="BD22" i="7"/>
  <c r="BB22" i="7"/>
  <c r="AZ22" i="7"/>
  <c r="BC22" i="7"/>
  <c r="AZ11" i="7"/>
  <c r="BD11" i="7"/>
  <c r="BA11" i="7"/>
  <c r="BC11" i="7"/>
  <c r="BB11" i="7"/>
  <c r="BC1750" i="7"/>
  <c r="BA1750" i="7"/>
  <c r="BD1750" i="7"/>
  <c r="BB1750" i="7"/>
  <c r="AZ1750" i="7"/>
  <c r="AZ1637" i="7"/>
  <c r="BD1637" i="7"/>
  <c r="BB1637" i="7"/>
  <c r="BB1534" i="7"/>
  <c r="BD1534" i="7"/>
  <c r="BC1534" i="7"/>
  <c r="AZ1534" i="7"/>
  <c r="BA1534" i="7"/>
  <c r="AZ1477" i="7"/>
  <c r="BA1477" i="7"/>
  <c r="BC1477" i="7"/>
  <c r="BD1477" i="7"/>
  <c r="BB1477" i="7"/>
  <c r="BC1442" i="7"/>
  <c r="AZ1442" i="7"/>
  <c r="BD1442" i="7"/>
  <c r="BB1442" i="7"/>
  <c r="BA1442" i="7"/>
  <c r="BB1404" i="7"/>
  <c r="BA1404" i="7"/>
  <c r="BD1404" i="7"/>
  <c r="AZ1404" i="7"/>
  <c r="BC1404" i="7"/>
  <c r="BA1275" i="7"/>
  <c r="BB1275" i="7"/>
  <c r="BD1275" i="7"/>
  <c r="BC1275" i="7"/>
  <c r="AZ1275" i="7"/>
  <c r="BC1260" i="7"/>
  <c r="BB1260" i="7"/>
  <c r="BA1260" i="7"/>
  <c r="AZ1260" i="7"/>
  <c r="BD1260" i="7"/>
  <c r="BB1245" i="7"/>
  <c r="BD1245" i="7"/>
  <c r="BC1245" i="7"/>
  <c r="AZ1245" i="7"/>
  <c r="BA1245" i="7"/>
  <c r="BC1228" i="7"/>
  <c r="BD1228" i="7"/>
  <c r="BA1228" i="7"/>
  <c r="BB1228" i="7"/>
  <c r="AZ1228" i="7"/>
  <c r="AZ1212" i="7"/>
  <c r="BD1212" i="7"/>
  <c r="BB1212" i="7"/>
  <c r="BA1212" i="7"/>
  <c r="BC1212" i="7"/>
  <c r="BC1195" i="7"/>
  <c r="BA1195" i="7"/>
  <c r="AZ1195" i="7"/>
  <c r="BD1195" i="7"/>
  <c r="BB1195" i="7"/>
  <c r="BB1141" i="7"/>
  <c r="AZ1141" i="7"/>
  <c r="BD1141" i="7"/>
  <c r="BA1141" i="7"/>
  <c r="BC1141" i="7"/>
  <c r="BB1124" i="7"/>
  <c r="BD1124" i="7"/>
  <c r="AZ1124" i="7"/>
  <c r="BA1124" i="7"/>
  <c r="BC1124" i="7"/>
  <c r="AZ1105" i="7"/>
  <c r="BB1105" i="7"/>
  <c r="BC1105" i="7"/>
  <c r="BD1105" i="7"/>
  <c r="BA1105" i="7"/>
  <c r="BD1087" i="7"/>
  <c r="AZ1087" i="7"/>
  <c r="BB1087" i="7"/>
  <c r="BA1087" i="7"/>
  <c r="BC1087" i="7"/>
  <c r="BC1071" i="7"/>
  <c r="BD1071" i="7"/>
  <c r="BA1071" i="7"/>
  <c r="AZ1071" i="7"/>
  <c r="BB1071" i="7"/>
  <c r="BB909" i="7"/>
  <c r="BA909" i="7"/>
  <c r="BC909" i="7"/>
  <c r="AZ909" i="7"/>
  <c r="BD909" i="7"/>
  <c r="BB714" i="7"/>
  <c r="AZ714" i="7"/>
  <c r="BC714" i="7"/>
  <c r="BD714" i="7"/>
  <c r="BA714" i="7"/>
  <c r="BD568" i="7"/>
  <c r="BB568" i="7"/>
  <c r="BC568" i="7"/>
  <c r="AZ568" i="7"/>
  <c r="BA568" i="7"/>
  <c r="BB548" i="7"/>
  <c r="BA548" i="7"/>
  <c r="AZ548" i="7"/>
  <c r="BD548" i="7"/>
  <c r="BC548" i="7"/>
  <c r="AZ532" i="7"/>
  <c r="BD532" i="7"/>
  <c r="BA532" i="7"/>
  <c r="BC532" i="7"/>
  <c r="BB532" i="7"/>
  <c r="AZ513" i="7"/>
  <c r="BD513" i="7"/>
  <c r="BB513" i="7"/>
  <c r="BC513" i="7"/>
  <c r="BA513" i="7"/>
  <c r="BD493" i="7"/>
  <c r="BC493" i="7"/>
  <c r="BB493" i="7"/>
  <c r="BA493" i="7"/>
  <c r="AZ493" i="7"/>
  <c r="BA1699" i="7"/>
  <c r="AZ1699" i="7"/>
  <c r="BC1699" i="7"/>
  <c r="BB1699" i="7"/>
  <c r="BD1699" i="7"/>
  <c r="AZ1526" i="7"/>
  <c r="BB1526" i="7"/>
  <c r="BC1526" i="7"/>
  <c r="BA1526" i="7"/>
  <c r="BD1526" i="7"/>
  <c r="BD1197" i="7"/>
  <c r="BB1197" i="7"/>
  <c r="BC1197" i="7"/>
  <c r="BA1197" i="7"/>
  <c r="AZ1197" i="7"/>
  <c r="AZ994" i="7"/>
  <c r="BD994" i="7"/>
  <c r="BB994" i="7"/>
  <c r="BA994" i="7"/>
  <c r="BC994" i="7"/>
  <c r="BA1248" i="7"/>
  <c r="BB1248" i="7"/>
  <c r="BC1248" i="7"/>
  <c r="AZ1248" i="7"/>
  <c r="BD1248" i="7"/>
  <c r="BA590" i="7"/>
  <c r="BB590" i="7"/>
  <c r="BD590" i="7"/>
  <c r="AZ590" i="7"/>
  <c r="BC590" i="7"/>
  <c r="BC1930" i="7"/>
  <c r="BA1930" i="7"/>
  <c r="BB1930" i="7"/>
  <c r="AZ1930" i="7"/>
  <c r="BD1930" i="7"/>
  <c r="AZ1842" i="7"/>
  <c r="BD1842" i="7"/>
  <c r="BB1842" i="7"/>
  <c r="BA1842" i="7"/>
  <c r="BC1842" i="7"/>
  <c r="BB1616" i="7"/>
  <c r="BD1616" i="7"/>
  <c r="BA1616" i="7"/>
  <c r="AZ1616" i="7"/>
  <c r="BC1616" i="7"/>
  <c r="BA1545" i="7"/>
  <c r="AZ1545" i="7"/>
  <c r="BD1545" i="7"/>
  <c r="BB1545" i="7"/>
  <c r="BC1545" i="7"/>
  <c r="AZ1443" i="7"/>
  <c r="BC1443" i="7"/>
  <c r="BD1443" i="7"/>
  <c r="AZ1213" i="7"/>
  <c r="BC1213" i="7"/>
  <c r="BB1213" i="7"/>
  <c r="BD1213" i="7"/>
  <c r="BA1213" i="7"/>
  <c r="AZ536" i="7"/>
  <c r="BC536" i="7"/>
  <c r="BB536" i="7"/>
  <c r="BD536" i="7"/>
  <c r="BB2022" i="7"/>
  <c r="BA2022" i="7"/>
  <c r="BC2022" i="7"/>
  <c r="AZ2022" i="7"/>
  <c r="BD2022" i="7"/>
  <c r="BA1926" i="7"/>
  <c r="AZ1926" i="7"/>
  <c r="BC1926" i="7"/>
  <c r="BD1926" i="7"/>
  <c r="BB1926" i="7"/>
  <c r="BB1679" i="7"/>
  <c r="BA1679" i="7"/>
  <c r="BC1679" i="7"/>
  <c r="BD1679" i="7"/>
  <c r="AZ1679" i="7"/>
  <c r="BD1664" i="7"/>
  <c r="BC1664" i="7"/>
  <c r="BA1664" i="7"/>
  <c r="AZ1664" i="7"/>
  <c r="BB1664" i="7"/>
  <c r="AZ1455" i="7"/>
  <c r="BB1455" i="7"/>
  <c r="BD1455" i="7"/>
  <c r="BA1455" i="7"/>
  <c r="BC1455" i="7"/>
  <c r="BC977" i="7"/>
  <c r="BD977" i="7"/>
  <c r="AZ977" i="7"/>
  <c r="BB977" i="7"/>
  <c r="BA977" i="7"/>
  <c r="BA586" i="7"/>
  <c r="BD586" i="7"/>
  <c r="BC586" i="7"/>
  <c r="AZ586" i="7"/>
  <c r="BB586" i="7"/>
  <c r="BB515" i="7"/>
  <c r="BC515" i="7"/>
  <c r="BA515" i="7"/>
  <c r="AZ515" i="7"/>
  <c r="BD515" i="7"/>
  <c r="BA1909" i="7"/>
  <c r="AZ1909" i="7"/>
  <c r="BC1909" i="7"/>
  <c r="BB1909" i="7"/>
  <c r="BD1909" i="7"/>
  <c r="BB1822" i="7"/>
  <c r="AZ1822" i="7"/>
  <c r="BC1822" i="7"/>
  <c r="BD1822" i="7"/>
  <c r="BA1822" i="7"/>
  <c r="BB1386" i="7"/>
  <c r="BD1386" i="7"/>
  <c r="BA1386" i="7"/>
  <c r="BC1386" i="7"/>
  <c r="AZ1386" i="7"/>
  <c r="BA1194" i="7"/>
  <c r="BD1194" i="7"/>
  <c r="BC1194" i="7"/>
  <c r="BB1194" i="7"/>
  <c r="AZ1194" i="7"/>
  <c r="BC1175" i="7"/>
  <c r="AZ1175" i="7"/>
  <c r="BA1175" i="7"/>
  <c r="BD1175" i="7"/>
  <c r="BB1175" i="7"/>
  <c r="BB1142" i="7"/>
  <c r="BD1142" i="7"/>
  <c r="AZ1142" i="7"/>
  <c r="BC1142" i="7"/>
  <c r="BA1142" i="7"/>
  <c r="BC1088" i="7"/>
  <c r="BA1088" i="7"/>
  <c r="AZ1088" i="7"/>
  <c r="BB1088" i="7"/>
  <c r="BD1088" i="7"/>
  <c r="BD1072" i="7"/>
  <c r="BA1072" i="7"/>
  <c r="BB1072" i="7"/>
  <c r="AZ1072" i="7"/>
  <c r="BC1072" i="7"/>
  <c r="BA1056" i="7"/>
  <c r="AZ1056" i="7"/>
  <c r="BC1056" i="7"/>
  <c r="BB1056" i="7"/>
  <c r="BD1056" i="7"/>
  <c r="BC588" i="7"/>
  <c r="AZ588" i="7"/>
  <c r="BA588" i="7"/>
  <c r="BD588" i="7"/>
  <c r="BB588" i="7"/>
  <c r="BC531" i="7"/>
  <c r="AZ531" i="7"/>
  <c r="BA531" i="7"/>
  <c r="BD531" i="7"/>
  <c r="BB531" i="7"/>
  <c r="BC2070" i="7"/>
  <c r="BA2070" i="7"/>
  <c r="BB2070" i="7"/>
  <c r="AZ2070" i="7"/>
  <c r="BD2070" i="7"/>
  <c r="BC1795" i="7"/>
  <c r="AZ1795" i="7"/>
  <c r="BA1795" i="7"/>
  <c r="BB1795" i="7"/>
  <c r="BD1795" i="7"/>
  <c r="BA1779" i="7"/>
  <c r="BB1779" i="7"/>
  <c r="BC1779" i="7"/>
  <c r="AZ1779" i="7"/>
  <c r="BD1779" i="7"/>
  <c r="BD1218" i="7"/>
  <c r="AZ1218" i="7"/>
  <c r="BB1218" i="7"/>
  <c r="BC1218" i="7"/>
  <c r="BA1218" i="7"/>
  <c r="AZ535" i="7"/>
  <c r="BB535" i="7"/>
  <c r="BC535" i="7"/>
  <c r="BA535" i="7"/>
  <c r="BD535" i="7"/>
  <c r="AZ1853" i="7"/>
  <c r="BA1853" i="7"/>
  <c r="BB1853" i="7"/>
  <c r="BC1853" i="7"/>
  <c r="BD1853" i="7"/>
  <c r="BA1595" i="7"/>
  <c r="AZ1595" i="7"/>
  <c r="BD1595" i="7"/>
  <c r="BC1595" i="7"/>
  <c r="BB1595" i="7"/>
  <c r="BA1569" i="7"/>
  <c r="BD1569" i="7"/>
  <c r="BC1569" i="7"/>
  <c r="AZ1569" i="7"/>
  <c r="BB1569" i="7"/>
  <c r="BA1554" i="7"/>
  <c r="BC1554" i="7"/>
  <c r="AZ1554" i="7"/>
  <c r="BB1554" i="7"/>
  <c r="BD1554" i="7"/>
  <c r="AZ1339" i="7"/>
  <c r="BB1339" i="7"/>
  <c r="BC1339" i="7"/>
  <c r="BD1339" i="7"/>
  <c r="BA1339" i="7"/>
  <c r="BD1324" i="7"/>
  <c r="BA1324" i="7"/>
  <c r="AZ1324" i="7"/>
  <c r="BB1324" i="7"/>
  <c r="BC1324" i="7"/>
  <c r="AZ1267" i="7"/>
  <c r="BB1267" i="7"/>
  <c r="BD1267" i="7"/>
  <c r="BA1267" i="7"/>
  <c r="BC1267" i="7"/>
  <c r="BD978" i="7"/>
  <c r="BB978" i="7"/>
  <c r="AZ978" i="7"/>
  <c r="BC978" i="7"/>
  <c r="BA978" i="7"/>
  <c r="BD577" i="7"/>
  <c r="AZ577" i="7"/>
  <c r="BB577" i="7"/>
  <c r="BA577" i="7"/>
  <c r="BB522" i="7"/>
  <c r="BA522" i="7"/>
  <c r="BD522" i="7"/>
  <c r="AZ522" i="7"/>
  <c r="BC522" i="7"/>
  <c r="BA1755" i="7"/>
  <c r="BC1755" i="7"/>
  <c r="BD1755" i="7"/>
  <c r="BB1755" i="7"/>
  <c r="AZ1755" i="7"/>
  <c r="BA1626" i="7"/>
  <c r="BC1626" i="7"/>
  <c r="BD1626" i="7"/>
  <c r="AZ1626" i="7"/>
  <c r="BB1626" i="7"/>
  <c r="BC1476" i="7"/>
  <c r="AZ1476" i="7"/>
  <c r="BB1476" i="7"/>
  <c r="BD1476" i="7"/>
  <c r="BA1476" i="7"/>
  <c r="BD1462" i="7"/>
  <c r="BC1462" i="7"/>
  <c r="BA1462" i="7"/>
  <c r="AZ1462" i="7"/>
  <c r="BB1462" i="7"/>
  <c r="BD1447" i="7"/>
  <c r="BC1447" i="7"/>
  <c r="BB1447" i="7"/>
  <c r="AZ1216" i="7"/>
  <c r="BC1216" i="7"/>
  <c r="BB1216" i="7"/>
  <c r="BD1216" i="7"/>
  <c r="BA1216" i="7"/>
  <c r="BC1156" i="7"/>
  <c r="BD1156" i="7"/>
  <c r="AZ1156" i="7"/>
  <c r="BB1156" i="7"/>
  <c r="BA1156" i="7"/>
  <c r="AZ2050" i="7"/>
  <c r="BD2050" i="7"/>
  <c r="BB2050" i="7"/>
  <c r="BA2050" i="7"/>
  <c r="BC2050" i="7"/>
  <c r="BC1979" i="7"/>
  <c r="BA1979" i="7"/>
  <c r="BD1979" i="7"/>
  <c r="AZ1979" i="7"/>
  <c r="BB1979" i="7"/>
  <c r="BB1588" i="7"/>
  <c r="BD1588" i="7"/>
  <c r="BC1588" i="7"/>
  <c r="AZ1588" i="7"/>
  <c r="BA1588" i="7"/>
  <c r="BC1573" i="7"/>
  <c r="BB1573" i="7"/>
  <c r="BD1573" i="7"/>
  <c r="AZ1573" i="7"/>
  <c r="BA1573" i="7"/>
  <c r="BA1144" i="7"/>
  <c r="BD1144" i="7"/>
  <c r="AZ1144" i="7"/>
  <c r="BB1144" i="7"/>
  <c r="BC1144" i="7"/>
  <c r="BB1054" i="7"/>
  <c r="BD1054" i="7"/>
  <c r="BC1054" i="7"/>
  <c r="AZ1054" i="7"/>
  <c r="BA1054" i="7"/>
  <c r="BC960" i="7"/>
  <c r="BD960" i="7"/>
  <c r="BB960" i="7"/>
  <c r="AZ960" i="7"/>
  <c r="BA960" i="7"/>
  <c r="BB941" i="7"/>
  <c r="AZ941" i="7"/>
  <c r="BC941" i="7"/>
  <c r="BA941" i="7"/>
  <c r="BD941" i="7"/>
  <c r="AZ527" i="7"/>
  <c r="BD527" i="7"/>
  <c r="BC527" i="7"/>
  <c r="BA527" i="7"/>
  <c r="BB527" i="7"/>
  <c r="BB1956" i="7"/>
  <c r="BD1956" i="7"/>
  <c r="BA1956" i="7"/>
  <c r="AZ1956" i="7"/>
  <c r="BC1956" i="7"/>
  <c r="BA1759" i="7"/>
  <c r="AZ1759" i="7"/>
  <c r="BB1759" i="7"/>
  <c r="BD1759" i="7"/>
  <c r="BC1759" i="7"/>
  <c r="AZ1411" i="7"/>
  <c r="BB1411" i="7"/>
  <c r="BA1411" i="7"/>
  <c r="BC1411" i="7"/>
  <c r="BD1411" i="7"/>
  <c r="AZ1341" i="7"/>
  <c r="BD1341" i="7"/>
  <c r="BB1341" i="7"/>
  <c r="BA1341" i="7"/>
  <c r="BC1341" i="7"/>
  <c r="AZ1182" i="7"/>
  <c r="BD1182" i="7"/>
  <c r="BC1182" i="7"/>
  <c r="BB1182" i="7"/>
  <c r="BA1182" i="7"/>
  <c r="BA1167" i="7"/>
  <c r="BB1167" i="7"/>
  <c r="BD1167" i="7"/>
  <c r="AZ1167" i="7"/>
  <c r="BC1167" i="7"/>
  <c r="AZ1123" i="7"/>
  <c r="BC1123" i="7"/>
  <c r="BB1123" i="7"/>
  <c r="BA1123" i="7"/>
  <c r="BD1123" i="7"/>
  <c r="BD1108" i="7"/>
  <c r="AZ1108" i="7"/>
  <c r="BB1108" i="7"/>
  <c r="BC1108" i="7"/>
  <c r="BA1108" i="7"/>
  <c r="AZ1034" i="7"/>
  <c r="BC1034" i="7"/>
  <c r="BA1034" i="7"/>
  <c r="BB1034" i="7"/>
  <c r="BD1034" i="7"/>
  <c r="BA993" i="7"/>
  <c r="BD993" i="7"/>
  <c r="AZ993" i="7"/>
  <c r="BC993" i="7"/>
  <c r="BB993" i="7"/>
  <c r="BC923" i="7"/>
  <c r="BB923" i="7"/>
  <c r="BD923" i="7"/>
  <c r="AZ923" i="7"/>
  <c r="BA923" i="7"/>
  <c r="AZ737" i="7"/>
  <c r="BC737" i="7"/>
  <c r="BB737" i="7"/>
  <c r="BA737" i="7"/>
  <c r="BD737" i="7"/>
  <c r="BA524" i="7"/>
  <c r="BC524" i="7"/>
  <c r="AZ524" i="7"/>
  <c r="BD524" i="7"/>
  <c r="BB524" i="7"/>
  <c r="BD509" i="7"/>
  <c r="BC509" i="7"/>
  <c r="BB509" i="7"/>
  <c r="BA509" i="7"/>
  <c r="AZ509" i="7"/>
  <c r="BD2091" i="7"/>
  <c r="BA2091" i="7"/>
  <c r="AZ2091" i="7"/>
  <c r="BC2091" i="7"/>
  <c r="BB2091" i="7"/>
  <c r="BA1964" i="7"/>
  <c r="BB1964" i="7"/>
  <c r="BC1964" i="7"/>
  <c r="AZ1964" i="7"/>
  <c r="BD1717" i="7"/>
  <c r="BC1717" i="7"/>
  <c r="BA1717" i="7"/>
  <c r="AZ1717" i="7"/>
  <c r="BB1717" i="7"/>
  <c r="AZ1145" i="7"/>
  <c r="BD1145" i="7"/>
  <c r="AZ1086" i="7"/>
  <c r="BA1086" i="7"/>
  <c r="BD1086" i="7"/>
  <c r="BC1086" i="7"/>
  <c r="BB1086" i="7"/>
  <c r="BC1771" i="7"/>
  <c r="BB1771" i="7"/>
  <c r="BA1645" i="7"/>
  <c r="BD1645" i="7"/>
  <c r="BB1645" i="7"/>
  <c r="BC1645" i="7"/>
  <c r="AZ1645" i="7"/>
  <c r="BC1286" i="7"/>
  <c r="BB1286" i="7"/>
  <c r="AZ1286" i="7"/>
  <c r="BA1286" i="7"/>
  <c r="BD1286" i="7"/>
  <c r="BA1227" i="7"/>
  <c r="AZ1227" i="7"/>
  <c r="BC1227" i="7"/>
  <c r="BB1214" i="7"/>
  <c r="BA1214" i="7"/>
  <c r="AZ1214" i="7"/>
  <c r="BD1214" i="7"/>
  <c r="BC1214" i="7"/>
  <c r="AZ1127" i="7"/>
  <c r="BA1127" i="7"/>
  <c r="BB1127" i="7"/>
  <c r="BC1127" i="7"/>
  <c r="BD1127" i="7"/>
  <c r="AZ1052" i="7"/>
  <c r="BA1052" i="7"/>
  <c r="BC1052" i="7"/>
  <c r="BD1052" i="7"/>
  <c r="BB1052" i="7"/>
  <c r="BC942" i="7"/>
  <c r="BA942" i="7"/>
  <c r="AZ942" i="7"/>
  <c r="BB942" i="7"/>
  <c r="BD942" i="7"/>
  <c r="AZ574" i="7"/>
  <c r="BB574" i="7"/>
  <c r="BC574" i="7"/>
  <c r="BA574" i="7"/>
  <c r="BD574" i="7"/>
  <c r="BB529" i="7"/>
  <c r="BA529" i="7"/>
  <c r="AZ529" i="7"/>
  <c r="BD529" i="7"/>
  <c r="BC529" i="7"/>
  <c r="AZ517" i="7"/>
  <c r="BA517" i="7"/>
  <c r="BC517" i="7"/>
  <c r="BD517" i="7"/>
  <c r="BB517" i="7"/>
  <c r="BB1736" i="7"/>
  <c r="AZ1736" i="7"/>
  <c r="BD1736" i="7"/>
  <c r="BA1736" i="7"/>
  <c r="BC1736" i="7"/>
  <c r="AZ1720" i="7"/>
  <c r="BB1720" i="7"/>
  <c r="BD1720" i="7"/>
  <c r="BC1720" i="7"/>
  <c r="BA1720" i="7"/>
  <c r="BA1607" i="7"/>
  <c r="BD1607" i="7"/>
  <c r="BC1607" i="7"/>
  <c r="AZ1607" i="7"/>
  <c r="BB1607" i="7"/>
  <c r="AZ1235" i="7"/>
  <c r="BC1235" i="7"/>
  <c r="BA1235" i="7"/>
  <c r="BB1235" i="7"/>
  <c r="BD1235" i="7"/>
  <c r="BA1163" i="7"/>
  <c r="AZ1163" i="7"/>
  <c r="BC1163" i="7"/>
  <c r="BB1163" i="7"/>
  <c r="BD1163" i="7"/>
  <c r="BC533" i="7"/>
  <c r="BB533" i="7"/>
  <c r="BD533" i="7"/>
  <c r="BA533" i="7"/>
  <c r="AZ533" i="7"/>
  <c r="BC1945" i="7"/>
  <c r="AZ1945" i="7"/>
  <c r="BD1945" i="7"/>
  <c r="BA1945" i="7"/>
  <c r="BB1945" i="7"/>
  <c r="BA1305" i="7"/>
  <c r="BB1305" i="7"/>
  <c r="BC1305" i="7"/>
  <c r="BD1305" i="7"/>
  <c r="AZ1305" i="7"/>
  <c r="BA1178" i="7"/>
  <c r="AZ1178" i="7"/>
  <c r="BB1178" i="7"/>
  <c r="BD1178" i="7"/>
  <c r="BC1178" i="7"/>
  <c r="BD1104" i="7"/>
  <c r="BB1104" i="7"/>
  <c r="BC1104" i="7"/>
  <c r="AZ1104" i="7"/>
  <c r="BA1104" i="7"/>
  <c r="BA1013" i="7"/>
  <c r="BD1013" i="7"/>
  <c r="AZ1013" i="7"/>
  <c r="BC1013" i="7"/>
  <c r="BB1013" i="7"/>
  <c r="BD581" i="7"/>
  <c r="AZ581" i="7"/>
  <c r="BC581" i="7"/>
  <c r="BA581" i="7"/>
  <c r="BB581" i="7"/>
  <c r="AZ526" i="7"/>
  <c r="BA526" i="7"/>
  <c r="BB526" i="7"/>
  <c r="BC526" i="7"/>
  <c r="BD526" i="7"/>
  <c r="BC2030" i="7"/>
  <c r="BA2030" i="7"/>
  <c r="BD2030" i="7"/>
  <c r="AZ2030" i="7"/>
  <c r="BB2030" i="7"/>
  <c r="BD2011" i="7"/>
  <c r="BC2011" i="7"/>
  <c r="BA2011" i="7"/>
  <c r="BB2011" i="7"/>
  <c r="AZ2011" i="7"/>
  <c r="AZ1992" i="7"/>
  <c r="BA1992" i="7"/>
  <c r="BD1992" i="7"/>
  <c r="BC1992" i="7"/>
  <c r="BB1992" i="7"/>
  <c r="BD1973" i="7"/>
  <c r="BC1973" i="7"/>
  <c r="BA1973" i="7"/>
  <c r="BB1973" i="7"/>
  <c r="AZ1973" i="7"/>
  <c r="BA1954" i="7"/>
  <c r="BD1954" i="7"/>
  <c r="BC1954" i="7"/>
  <c r="AZ1954" i="7"/>
  <c r="BB1954" i="7"/>
  <c r="BA1791" i="7"/>
  <c r="BD1791" i="7"/>
  <c r="AZ1791" i="7"/>
  <c r="BC1791" i="7"/>
  <c r="BB1791" i="7"/>
  <c r="BB1777" i="7"/>
  <c r="AZ1777" i="7"/>
  <c r="BA1777" i="7"/>
  <c r="BD1777" i="7"/>
  <c r="BC1777" i="7"/>
  <c r="BD1762" i="7"/>
  <c r="BA1762" i="7"/>
  <c r="AZ1762" i="7"/>
  <c r="BB1762" i="7"/>
  <c r="BC1762" i="7"/>
  <c r="BC1693" i="7"/>
  <c r="BA1693" i="7"/>
  <c r="BB1693" i="7"/>
  <c r="BD1693" i="7"/>
  <c r="AZ1693" i="7"/>
  <c r="BD1676" i="7"/>
  <c r="AZ1676" i="7"/>
  <c r="BC1676" i="7"/>
  <c r="BB1676" i="7"/>
  <c r="BA1676" i="7"/>
  <c r="BB1658" i="7"/>
  <c r="AZ1658" i="7"/>
  <c r="BC1658" i="7"/>
  <c r="BA1658" i="7"/>
  <c r="BD1658" i="7"/>
  <c r="BA1642" i="7"/>
  <c r="AZ1642" i="7"/>
  <c r="BC1642" i="7"/>
  <c r="BD1642" i="7"/>
  <c r="BB1642" i="7"/>
  <c r="BB1623" i="7"/>
  <c r="AZ1623" i="7"/>
  <c r="BC1623" i="7"/>
  <c r="BA1623" i="7"/>
  <c r="BD1623" i="7"/>
  <c r="BD1605" i="7"/>
  <c r="BB1605" i="7"/>
  <c r="BC1605" i="7"/>
  <c r="AZ1605" i="7"/>
  <c r="BA1605" i="7"/>
  <c r="BB1586" i="7"/>
  <c r="AZ1586" i="7"/>
  <c r="BA1586" i="7"/>
  <c r="BD1586" i="7"/>
  <c r="BC1586" i="7"/>
  <c r="AZ1566" i="7"/>
  <c r="BD1566" i="7"/>
  <c r="BA1566" i="7"/>
  <c r="BB1566" i="7"/>
  <c r="BC1566" i="7"/>
  <c r="AZ1552" i="7"/>
  <c r="BB1552" i="7"/>
  <c r="BC1552" i="7"/>
  <c r="BD1552" i="7"/>
  <c r="BA1552" i="7"/>
  <c r="BD141" i="7"/>
  <c r="AZ141" i="7"/>
  <c r="BB141" i="7"/>
  <c r="BA141" i="7"/>
  <c r="BC141" i="7"/>
  <c r="BC130" i="7"/>
  <c r="BB130" i="7"/>
  <c r="BD130" i="7"/>
  <c r="BA130" i="7"/>
  <c r="AZ130" i="7"/>
  <c r="AZ693" i="7"/>
  <c r="BC693" i="7"/>
  <c r="BB693" i="7"/>
  <c r="BA693" i="7"/>
  <c r="BD693" i="7"/>
  <c r="AZ692" i="7"/>
  <c r="BB692" i="7"/>
  <c r="BC692" i="7"/>
  <c r="BA692" i="7"/>
  <c r="BD692" i="7"/>
  <c r="BC691" i="7"/>
  <c r="BD691" i="7"/>
  <c r="BB691" i="7"/>
  <c r="BA691" i="7"/>
  <c r="AZ691" i="7"/>
  <c r="AZ690" i="7"/>
  <c r="BC690" i="7"/>
  <c r="BB690" i="7"/>
  <c r="BD690" i="7"/>
  <c r="BA690" i="7"/>
  <c r="BC689" i="7"/>
  <c r="AZ689" i="7"/>
  <c r="BD689" i="7"/>
  <c r="BB689" i="7"/>
  <c r="BA689" i="7"/>
  <c r="BB688" i="7"/>
  <c r="BC688" i="7"/>
  <c r="BA688" i="7"/>
  <c r="BD688" i="7"/>
  <c r="AZ688" i="7"/>
  <c r="BD687" i="7"/>
  <c r="BC687" i="7"/>
  <c r="BB687" i="7"/>
  <c r="AZ687" i="7"/>
  <c r="BA687" i="7"/>
  <c r="AZ686" i="7"/>
  <c r="BA686" i="7"/>
  <c r="BB686" i="7"/>
  <c r="BC686" i="7"/>
  <c r="BD686" i="7"/>
  <c r="BB685" i="7"/>
  <c r="BA685" i="7"/>
  <c r="AZ685" i="7"/>
  <c r="BC685" i="7"/>
  <c r="BD685" i="7"/>
  <c r="BD684" i="7"/>
  <c r="AZ684" i="7"/>
  <c r="BC684" i="7"/>
  <c r="BA684" i="7"/>
  <c r="BB684" i="7"/>
  <c r="BC683" i="7"/>
  <c r="BA683" i="7"/>
  <c r="BB683" i="7"/>
  <c r="BD683" i="7"/>
  <c r="AZ683" i="7"/>
  <c r="BC682" i="7"/>
  <c r="BA682" i="7"/>
  <c r="AZ682" i="7"/>
  <c r="BD682" i="7"/>
  <c r="BB682" i="7"/>
  <c r="BB681" i="7"/>
  <c r="BA681" i="7"/>
  <c r="AZ681" i="7"/>
  <c r="BC681" i="7"/>
  <c r="BD681" i="7"/>
  <c r="BA680" i="7"/>
  <c r="BD680" i="7"/>
  <c r="BC680" i="7"/>
  <c r="BB680" i="7"/>
  <c r="AZ680" i="7"/>
  <c r="BB679" i="7"/>
  <c r="BC679" i="7"/>
  <c r="BD679" i="7"/>
  <c r="AZ679" i="7"/>
  <c r="BA679" i="7"/>
  <c r="AZ678" i="7"/>
  <c r="BD678" i="7"/>
  <c r="BC678" i="7"/>
  <c r="BB678" i="7"/>
  <c r="BA678" i="7"/>
  <c r="BA677" i="7"/>
  <c r="BB677" i="7"/>
  <c r="BC677" i="7"/>
  <c r="AZ677" i="7"/>
  <c r="BD677" i="7"/>
  <c r="AZ676" i="7"/>
  <c r="BD676" i="7"/>
  <c r="BC676" i="7"/>
  <c r="BB676" i="7"/>
  <c r="BA676" i="7"/>
  <c r="BC675" i="7"/>
  <c r="AZ675" i="7"/>
  <c r="BD675" i="7"/>
  <c r="BA675" i="7"/>
  <c r="BB675" i="7"/>
  <c r="BA674" i="7"/>
  <c r="BB674" i="7"/>
  <c r="BC674" i="7"/>
  <c r="BD674" i="7"/>
  <c r="AZ674" i="7"/>
  <c r="BB673" i="7"/>
  <c r="BD673" i="7"/>
  <c r="AZ673" i="7"/>
  <c r="BC673" i="7"/>
  <c r="BA673" i="7"/>
  <c r="BD672" i="7"/>
  <c r="BA672" i="7"/>
  <c r="BB672" i="7"/>
  <c r="AZ672" i="7"/>
  <c r="BC672" i="7"/>
  <c r="BD671" i="7"/>
  <c r="BB671" i="7"/>
  <c r="AZ671" i="7"/>
  <c r="BA671" i="7"/>
  <c r="BC671" i="7"/>
  <c r="BC670" i="7"/>
  <c r="AZ670" i="7"/>
  <c r="BB670" i="7"/>
  <c r="BD670" i="7"/>
  <c r="BA670" i="7"/>
  <c r="BC148" i="7"/>
  <c r="AZ148" i="7"/>
  <c r="BA148" i="7"/>
  <c r="BB148" i="7"/>
  <c r="BD148" i="7"/>
  <c r="BB134" i="7"/>
  <c r="BD134" i="7"/>
  <c r="AZ134" i="7"/>
  <c r="BA134" i="7"/>
  <c r="BC134" i="7"/>
  <c r="BA121" i="7"/>
  <c r="BC121" i="7"/>
  <c r="AZ121" i="7"/>
  <c r="BD121" i="7"/>
  <c r="BB121" i="7"/>
  <c r="BB111" i="7"/>
  <c r="BC111" i="7"/>
  <c r="AZ111" i="7"/>
  <c r="BD111" i="7"/>
  <c r="BA111" i="7"/>
  <c r="AZ47" i="7"/>
  <c r="BC47" i="7"/>
  <c r="BD47" i="7"/>
  <c r="BB47" i="7"/>
  <c r="BA47" i="7"/>
  <c r="BC21" i="7"/>
  <c r="BA21" i="7"/>
  <c r="BD21" i="7"/>
  <c r="AZ21" i="7"/>
  <c r="BB21" i="7"/>
  <c r="BD10" i="7"/>
  <c r="BA10" i="7"/>
  <c r="AZ10" i="7"/>
  <c r="BB10" i="7"/>
  <c r="BC10" i="7"/>
  <c r="BB1068" i="7"/>
  <c r="BD1068" i="7"/>
  <c r="BC1068" i="7"/>
  <c r="AZ1068" i="7"/>
  <c r="BA1068" i="7"/>
  <c r="AZ992" i="7"/>
  <c r="BB992" i="7"/>
  <c r="BA992" i="7"/>
  <c r="BD992" i="7"/>
  <c r="BC992" i="7"/>
  <c r="AZ975" i="7"/>
  <c r="BB975" i="7"/>
  <c r="BC975" i="7"/>
  <c r="BD975" i="7"/>
  <c r="BA975" i="7"/>
  <c r="BD959" i="7"/>
  <c r="AZ959" i="7"/>
  <c r="BB959" i="7"/>
  <c r="BA959" i="7"/>
  <c r="BC959" i="7"/>
  <c r="AZ940" i="7"/>
  <c r="BA940" i="7"/>
  <c r="BC940" i="7"/>
  <c r="BD940" i="7"/>
  <c r="BB940" i="7"/>
  <c r="AZ921" i="7"/>
  <c r="BC921" i="7"/>
  <c r="BD921" i="7"/>
  <c r="BB921" i="7"/>
  <c r="BA921" i="7"/>
  <c r="BC902" i="7"/>
  <c r="BD902" i="7"/>
  <c r="BA902" i="7"/>
  <c r="AZ902" i="7"/>
  <c r="BB902" i="7"/>
  <c r="BA738" i="7"/>
  <c r="BC738" i="7"/>
  <c r="BB738" i="7"/>
  <c r="AZ738" i="7"/>
  <c r="BD738" i="7"/>
  <c r="AZ724" i="7"/>
  <c r="BB724" i="7"/>
  <c r="BD724" i="7"/>
  <c r="BA724" i="7"/>
  <c r="BC724" i="7"/>
  <c r="BB1976" i="7"/>
  <c r="BD1976" i="7"/>
  <c r="BC1976" i="7"/>
  <c r="AZ1976" i="7"/>
  <c r="BA1976" i="7"/>
  <c r="BD1961" i="7"/>
  <c r="BC1961" i="7"/>
  <c r="AZ1961" i="7"/>
  <c r="BB1961" i="7"/>
  <c r="BA1961" i="7"/>
  <c r="BC1942" i="7"/>
  <c r="BB1942" i="7"/>
  <c r="BD1942" i="7"/>
  <c r="AZ1942" i="7"/>
  <c r="BA1942" i="7"/>
  <c r="BC1923" i="7"/>
  <c r="AZ1923" i="7"/>
  <c r="BB1923" i="7"/>
  <c r="BA1923" i="7"/>
  <c r="BD1923" i="7"/>
  <c r="BD1904" i="7"/>
  <c r="AZ1904" i="7"/>
  <c r="BB1904" i="7"/>
  <c r="BA1904" i="7"/>
  <c r="BC1904" i="7"/>
  <c r="BA1885" i="7"/>
  <c r="AZ1885" i="7"/>
  <c r="BD1885" i="7"/>
  <c r="BC1885" i="7"/>
  <c r="BB1885" i="7"/>
  <c r="BA1869" i="7"/>
  <c r="BB1869" i="7"/>
  <c r="AZ1869" i="7"/>
  <c r="BC1869" i="7"/>
  <c r="BD1869" i="7"/>
  <c r="BB1796" i="7"/>
  <c r="BD1796" i="7"/>
  <c r="AZ1796" i="7"/>
  <c r="BA1796" i="7"/>
  <c r="BC1796" i="7"/>
  <c r="BC1772" i="7"/>
  <c r="BB1772" i="7"/>
  <c r="BD1772" i="7"/>
  <c r="BA1772" i="7"/>
  <c r="AZ1772" i="7"/>
  <c r="BB1756" i="7"/>
  <c r="AZ1756" i="7"/>
  <c r="BC1756" i="7"/>
  <c r="BD1756" i="7"/>
  <c r="BA1756" i="7"/>
  <c r="BD1737" i="7"/>
  <c r="AZ1737" i="7"/>
  <c r="BB1737" i="7"/>
  <c r="BC1737" i="7"/>
  <c r="BA1737" i="7"/>
  <c r="BC1718" i="7"/>
  <c r="BD1718" i="7"/>
  <c r="BB1718" i="7"/>
  <c r="AZ1718" i="7"/>
  <c r="BA1718" i="7"/>
  <c r="BD1698" i="7"/>
  <c r="AZ1698" i="7"/>
  <c r="BA1698" i="7"/>
  <c r="BB1698" i="7"/>
  <c r="BC1698" i="7"/>
  <c r="BC1680" i="7"/>
  <c r="BB1680" i="7"/>
  <c r="BA1680" i="7"/>
  <c r="BD1680" i="7"/>
  <c r="AZ1680" i="7"/>
  <c r="BA1665" i="7"/>
  <c r="BD1665" i="7"/>
  <c r="BC1665" i="7"/>
  <c r="BB1665" i="7"/>
  <c r="AZ1665" i="7"/>
  <c r="BC1644" i="7"/>
  <c r="AZ1644" i="7"/>
  <c r="BD1644" i="7"/>
  <c r="BA1644" i="7"/>
  <c r="BB1644" i="7"/>
  <c r="BA1627" i="7"/>
  <c r="BC1627" i="7"/>
  <c r="AZ1627" i="7"/>
  <c r="BD1627" i="7"/>
  <c r="BB1627" i="7"/>
  <c r="BD1606" i="7"/>
  <c r="BA1606" i="7"/>
  <c r="BC1606" i="7"/>
  <c r="BB1606" i="7"/>
  <c r="AZ1606" i="7"/>
  <c r="AZ1587" i="7"/>
  <c r="BB1587" i="7"/>
  <c r="BA1587" i="7"/>
  <c r="BD1587" i="7"/>
  <c r="BC1587" i="7"/>
  <c r="BA1572" i="7"/>
  <c r="AZ1572" i="7"/>
  <c r="BB1572" i="7"/>
  <c r="BC1572" i="7"/>
  <c r="BD1572" i="7"/>
  <c r="AZ1553" i="7"/>
  <c r="BC1553" i="7"/>
  <c r="BD1553" i="7"/>
  <c r="BA1553" i="7"/>
  <c r="BB1553" i="7"/>
  <c r="BA1535" i="7"/>
  <c r="BB1535" i="7"/>
  <c r="BD1535" i="7"/>
  <c r="BC1535" i="7"/>
  <c r="AZ1535" i="7"/>
  <c r="BB1516" i="7"/>
  <c r="BA1516" i="7"/>
  <c r="AZ1516" i="7"/>
  <c r="BC1516" i="7"/>
  <c r="BD1516" i="7"/>
  <c r="BB914" i="7"/>
  <c r="AZ914" i="7"/>
  <c r="BC914" i="7"/>
  <c r="BD914" i="7"/>
  <c r="BA914" i="7"/>
  <c r="AZ894" i="7"/>
  <c r="BC894" i="7"/>
  <c r="BA894" i="7"/>
  <c r="BB894" i="7"/>
  <c r="BD894" i="7"/>
  <c r="BA876" i="7"/>
  <c r="AZ876" i="7"/>
  <c r="BD876" i="7"/>
  <c r="BB876" i="7"/>
  <c r="BC876" i="7"/>
  <c r="BD856" i="7"/>
  <c r="BC856" i="7"/>
  <c r="BB856" i="7"/>
  <c r="BA856" i="7"/>
  <c r="AZ856" i="7"/>
  <c r="BA788" i="7"/>
  <c r="BC788" i="7"/>
  <c r="AZ788" i="7"/>
  <c r="BD788" i="7"/>
  <c r="BB788" i="7"/>
  <c r="AZ768" i="7"/>
  <c r="BC768" i="7"/>
  <c r="BD768" i="7"/>
  <c r="BB768" i="7"/>
  <c r="BA768" i="7"/>
  <c r="BD750" i="7"/>
  <c r="AZ750" i="7"/>
  <c r="BB750" i="7"/>
  <c r="BC750" i="7"/>
  <c r="BA750" i="7"/>
  <c r="BD734" i="7"/>
  <c r="BB734" i="7"/>
  <c r="AZ734" i="7"/>
  <c r="BA734" i="7"/>
  <c r="BC734" i="7"/>
  <c r="AZ149" i="7"/>
  <c r="BB149" i="7"/>
  <c r="BC149" i="7"/>
  <c r="BD149" i="7"/>
  <c r="BA149" i="7"/>
  <c r="BB138" i="7"/>
  <c r="AZ138" i="7"/>
  <c r="BD138" i="7"/>
  <c r="BA138" i="7"/>
  <c r="BC138" i="7"/>
  <c r="BA128" i="7"/>
  <c r="BB128" i="7"/>
  <c r="BD128" i="7"/>
  <c r="AZ128" i="7"/>
  <c r="BC128" i="7"/>
  <c r="BC118" i="7"/>
  <c r="BA118" i="7"/>
  <c r="BD118" i="7"/>
  <c r="BB118" i="7"/>
  <c r="AZ118" i="7"/>
  <c r="BD107" i="7"/>
  <c r="BA107" i="7"/>
  <c r="BB107" i="7"/>
  <c r="AZ107" i="7"/>
  <c r="BC107" i="7"/>
  <c r="BC42" i="7"/>
  <c r="BB42" i="7"/>
  <c r="AZ42" i="7"/>
  <c r="BA42" i="7"/>
  <c r="BD42" i="7"/>
  <c r="BA23" i="7"/>
  <c r="BC23" i="7"/>
  <c r="BD23" i="7"/>
  <c r="AZ23" i="7"/>
  <c r="BB23" i="7"/>
  <c r="AZ12" i="7"/>
  <c r="BD12" i="7"/>
  <c r="BC12" i="7"/>
  <c r="BB12" i="7"/>
  <c r="BA12" i="7"/>
  <c r="BA124" i="7"/>
  <c r="AZ124" i="7"/>
  <c r="BB124" i="7"/>
  <c r="BC124" i="7"/>
  <c r="BD124" i="7"/>
  <c r="BC113" i="7"/>
  <c r="BD113" i="7"/>
  <c r="BB113" i="7"/>
  <c r="AZ113" i="7"/>
  <c r="BA113" i="7"/>
  <c r="BB102" i="7"/>
  <c r="BC102" i="7"/>
  <c r="BD102" i="7"/>
  <c r="BA102" i="7"/>
  <c r="AZ102" i="7"/>
  <c r="AZ17" i="7"/>
  <c r="BC17" i="7"/>
  <c r="BA17" i="7"/>
  <c r="BD17" i="7"/>
  <c r="BB17" i="7"/>
  <c r="BD6" i="7"/>
  <c r="AZ6" i="7"/>
  <c r="BB6" i="7"/>
  <c r="BC6" i="7"/>
  <c r="BA6" i="7"/>
  <c r="AZ336" i="7"/>
  <c r="BB336" i="7"/>
  <c r="BD336" i="7"/>
  <c r="BC336" i="7"/>
  <c r="BA336" i="7"/>
  <c r="BD150" i="7"/>
  <c r="AZ150" i="7"/>
  <c r="BA150" i="7"/>
  <c r="BB150" i="7"/>
  <c r="BC150" i="7"/>
  <c r="BA139" i="7"/>
  <c r="BC139" i="7"/>
  <c r="BD139" i="7"/>
  <c r="BB139" i="7"/>
  <c r="AZ139" i="7"/>
  <c r="AZ129" i="7"/>
  <c r="BC129" i="7"/>
  <c r="BA129" i="7"/>
  <c r="BB129" i="7"/>
  <c r="BD129" i="7"/>
  <c r="BA117" i="7"/>
  <c r="BD117" i="7"/>
  <c r="AZ117" i="7"/>
  <c r="BC117" i="7"/>
  <c r="BB117" i="7"/>
  <c r="BD105" i="7"/>
  <c r="BA105" i="7"/>
  <c r="AZ105" i="7"/>
  <c r="BC105" i="7"/>
  <c r="BB105" i="7"/>
  <c r="BA41" i="7"/>
  <c r="BB41" i="7"/>
  <c r="BD41" i="7"/>
  <c r="AZ41" i="7"/>
  <c r="BC41" i="7"/>
  <c r="AZ30" i="7"/>
  <c r="BD30" i="7"/>
  <c r="BB30" i="7"/>
  <c r="BA30" i="7"/>
  <c r="BC30" i="7"/>
  <c r="BC8" i="7"/>
  <c r="BA8" i="7"/>
  <c r="AZ8" i="7"/>
  <c r="BB8" i="7"/>
  <c r="BD8" i="7"/>
  <c r="BA142" i="7"/>
  <c r="BB142" i="7"/>
  <c r="AZ142" i="7"/>
  <c r="BC142" i="7"/>
  <c r="BD142" i="7"/>
  <c r="BC127" i="7"/>
  <c r="BD127" i="7"/>
  <c r="BB127" i="7"/>
  <c r="AZ127" i="7"/>
  <c r="BA127" i="7"/>
  <c r="BB116" i="7"/>
  <c r="AZ116" i="7"/>
  <c r="BA116" i="7"/>
  <c r="BD116" i="7"/>
  <c r="BC116" i="7"/>
  <c r="AZ106" i="7"/>
  <c r="BB106" i="7"/>
  <c r="BA106" i="7"/>
  <c r="BD106" i="7"/>
  <c r="BC106" i="7"/>
  <c r="BA44" i="7"/>
  <c r="AZ44" i="7"/>
  <c r="BB44" i="7"/>
  <c r="BD44" i="7"/>
  <c r="BC44" i="7"/>
  <c r="AZ143" i="7"/>
  <c r="BC143" i="7"/>
  <c r="BD143" i="7"/>
  <c r="BA143" i="7"/>
  <c r="BB143" i="7"/>
  <c r="BB132" i="7"/>
  <c r="BA132" i="7"/>
  <c r="BC132" i="7"/>
  <c r="AZ132" i="7"/>
  <c r="BD132" i="7"/>
  <c r="BA120" i="7"/>
  <c r="BC120" i="7"/>
  <c r="BD120" i="7"/>
  <c r="AZ120" i="7"/>
  <c r="BB120" i="7"/>
  <c r="BB109" i="7"/>
  <c r="BA109" i="7"/>
  <c r="BC109" i="7"/>
  <c r="AZ109" i="7"/>
  <c r="BD109" i="7"/>
  <c r="BB45" i="7"/>
  <c r="BC45" i="7"/>
  <c r="AZ45" i="7"/>
  <c r="BA45" i="7"/>
  <c r="BD45" i="7"/>
  <c r="BD36" i="7"/>
  <c r="AZ36" i="7"/>
  <c r="BC36" i="7"/>
  <c r="BA36" i="7"/>
  <c r="BB36" i="7"/>
  <c r="BA25" i="7"/>
  <c r="AZ25" i="7"/>
  <c r="BB25" i="7"/>
  <c r="BC25" i="7"/>
  <c r="BD25" i="7"/>
  <c r="BD14" i="7"/>
  <c r="BB14" i="7"/>
  <c r="BC14" i="7"/>
  <c r="AZ14" i="7"/>
  <c r="BA14" i="7"/>
  <c r="BC3" i="7"/>
  <c r="AZ3" i="7"/>
  <c r="BA3" i="7"/>
  <c r="BD3" i="7"/>
  <c r="BB3" i="7"/>
  <c r="AZ346" i="7"/>
  <c r="BD346" i="7"/>
  <c r="BB346" i="7"/>
  <c r="BA346" i="7"/>
  <c r="BC346" i="7"/>
  <c r="BD144" i="7"/>
  <c r="BC144" i="7"/>
  <c r="BA144" i="7"/>
  <c r="BB144" i="7"/>
  <c r="AZ144" i="7"/>
  <c r="BB133" i="7"/>
  <c r="AZ133" i="7"/>
  <c r="BA133" i="7"/>
  <c r="BC133" i="7"/>
  <c r="BD133" i="7"/>
  <c r="BB123" i="7"/>
  <c r="BD123" i="7"/>
  <c r="BC123" i="7"/>
  <c r="AZ123" i="7"/>
  <c r="BA123" i="7"/>
  <c r="BB112" i="7"/>
  <c r="AZ112" i="7"/>
  <c r="BA112" i="7"/>
  <c r="BD112" i="7"/>
  <c r="BC112" i="7"/>
  <c r="AZ48" i="7"/>
  <c r="BC48" i="7"/>
  <c r="BA48" i="7"/>
  <c r="BB48" i="7"/>
  <c r="BD48" i="7"/>
  <c r="BA40" i="7"/>
  <c r="BC40" i="7"/>
  <c r="BB40" i="7"/>
  <c r="BD40" i="7"/>
  <c r="AZ40" i="7"/>
  <c r="BB29" i="7"/>
  <c r="BD29" i="7"/>
  <c r="BC29" i="7"/>
  <c r="BA29" i="7"/>
  <c r="AZ29" i="7"/>
  <c r="BC18" i="7"/>
  <c r="BB18" i="7"/>
  <c r="BD18" i="7"/>
  <c r="AZ18" i="7"/>
  <c r="BA18" i="7"/>
  <c r="BA7" i="7"/>
  <c r="BD7" i="7"/>
  <c r="BB7" i="7"/>
  <c r="BC7" i="7"/>
  <c r="AZ7" i="7"/>
  <c r="BD334" i="7"/>
  <c r="AZ334" i="7"/>
  <c r="BB334" i="7"/>
  <c r="BA334" i="7"/>
  <c r="BC334" i="7"/>
  <c r="BA146" i="7"/>
  <c r="BD146" i="7"/>
  <c r="BB146" i="7"/>
  <c r="BC146" i="7"/>
  <c r="AZ146" i="7"/>
  <c r="BD137" i="7"/>
  <c r="AZ137" i="7"/>
  <c r="BB137" i="7"/>
  <c r="BA137" i="7"/>
  <c r="BC137" i="7"/>
  <c r="BA126" i="7"/>
  <c r="BC126" i="7"/>
  <c r="BD126" i="7"/>
  <c r="BB126" i="7"/>
  <c r="AZ126" i="7"/>
  <c r="BD115" i="7"/>
  <c r="BB115" i="7"/>
  <c r="AZ115" i="7"/>
  <c r="BC115" i="7"/>
  <c r="BA115" i="7"/>
  <c r="BA104" i="7"/>
  <c r="AZ104" i="7"/>
  <c r="BC104" i="7"/>
  <c r="BD104" i="7"/>
  <c r="BB104" i="7"/>
  <c r="BD39" i="7"/>
  <c r="BB39" i="7"/>
  <c r="BC39" i="7"/>
  <c r="AZ39" i="7"/>
  <c r="BA39" i="7"/>
  <c r="AZ27" i="7"/>
  <c r="BB27" i="7"/>
  <c r="BD27" i="7"/>
  <c r="BA27" i="7"/>
  <c r="BC27" i="7"/>
  <c r="BB5" i="7"/>
  <c r="AZ5" i="7"/>
  <c r="BC5" i="7"/>
  <c r="BA5" i="7"/>
  <c r="BD5" i="7"/>
  <c r="BD317" i="7"/>
  <c r="BA317" i="7"/>
  <c r="BC317" i="7"/>
  <c r="BB317" i="7"/>
  <c r="AZ317" i="7"/>
  <c r="BB145" i="7"/>
  <c r="BA145" i="7"/>
  <c r="BD145" i="7"/>
  <c r="AZ145" i="7"/>
  <c r="BC145" i="7"/>
  <c r="BD136" i="7"/>
  <c r="BA136" i="7"/>
  <c r="AZ136" i="7"/>
  <c r="BC136" i="7"/>
  <c r="BB136" i="7"/>
  <c r="BB125" i="7"/>
  <c r="BA125" i="7"/>
  <c r="AZ125" i="7"/>
  <c r="BD125" i="7"/>
  <c r="BC125" i="7"/>
  <c r="BB114" i="7"/>
  <c r="BD114" i="7"/>
  <c r="BA114" i="7"/>
  <c r="AZ114" i="7"/>
  <c r="BC114" i="7"/>
  <c r="AZ103" i="7"/>
  <c r="BB103" i="7"/>
  <c r="BC103" i="7"/>
  <c r="BD103" i="7"/>
  <c r="BA103" i="7"/>
  <c r="AZ50" i="7"/>
  <c r="BC50" i="7"/>
  <c r="BB50" i="7"/>
  <c r="BA50" i="7"/>
  <c r="BD50" i="7"/>
  <c r="AZ28" i="7"/>
  <c r="BB28" i="7"/>
  <c r="BD28" i="7"/>
  <c r="BA28" i="7"/>
  <c r="BC28" i="7"/>
  <c r="AZ4" i="7"/>
  <c r="BB4" i="7"/>
  <c r="BC4" i="7"/>
  <c r="BD4" i="7"/>
  <c r="BA4" i="7"/>
  <c r="BD151" i="7"/>
  <c r="AZ151" i="7"/>
  <c r="BB151" i="7"/>
  <c r="BA151" i="7"/>
  <c r="BC151" i="7"/>
  <c r="BB140" i="7"/>
  <c r="BA140" i="7"/>
  <c r="AZ140" i="7"/>
  <c r="BC140" i="7"/>
  <c r="BD140" i="7"/>
  <c r="BC131" i="7"/>
  <c r="BA131" i="7"/>
  <c r="AZ131" i="7"/>
  <c r="BB131" i="7"/>
  <c r="BD131" i="7"/>
  <c r="BD119" i="7"/>
  <c r="BC119" i="7"/>
  <c r="BB119" i="7"/>
  <c r="BA119" i="7"/>
  <c r="AZ119" i="7"/>
  <c r="BD108" i="7"/>
  <c r="BC108" i="7"/>
  <c r="AZ108" i="7"/>
  <c r="BA108" i="7"/>
  <c r="BB108" i="7"/>
  <c r="BB31" i="7"/>
  <c r="BC31" i="7"/>
  <c r="AZ31" i="7"/>
  <c r="BA31" i="7"/>
  <c r="BD31" i="7"/>
  <c r="BC147" i="7"/>
  <c r="BD147" i="7"/>
  <c r="BB147" i="7"/>
  <c r="AZ147" i="7"/>
  <c r="BA147" i="7"/>
  <c r="BB135" i="7"/>
  <c r="BC135" i="7"/>
  <c r="AZ135" i="7"/>
  <c r="BD135" i="7"/>
  <c r="BA135" i="7"/>
  <c r="BD122" i="7"/>
  <c r="AZ122" i="7"/>
  <c r="BC122" i="7"/>
  <c r="BA122" i="7"/>
  <c r="BB122" i="7"/>
  <c r="BD110" i="7"/>
  <c r="BA110" i="7"/>
  <c r="AZ110" i="7"/>
  <c r="BB110" i="7"/>
  <c r="BC110" i="7"/>
  <c r="BA34" i="7"/>
  <c r="AZ34" i="7"/>
  <c r="BB34" i="7"/>
  <c r="BC34" i="7"/>
  <c r="BD34" i="7"/>
  <c r="BC20" i="7"/>
  <c r="BB20" i="7"/>
  <c r="BD20" i="7"/>
  <c r="AZ20" i="7"/>
  <c r="BA20" i="7"/>
  <c r="M14" i="5" l="1"/>
  <c r="N14" i="5" s="1" a="1"/>
  <c r="N14" i="5" s="1"/>
  <c r="M32" i="5"/>
  <c r="N32" i="5" s="1" a="1"/>
  <c r="N32" i="5" s="1"/>
  <c r="M25" i="5"/>
  <c r="N25" i="5" s="1" a="1"/>
  <c r="N25" i="5" s="1"/>
  <c r="M4" i="5"/>
  <c r="N4" i="5" s="1" a="1"/>
  <c r="N4" i="5" s="1"/>
  <c r="M39" i="5"/>
  <c r="N39" i="5" s="1" a="1"/>
  <c r="N39" i="5" s="1"/>
  <c r="M29" i="5"/>
  <c r="N29" i="5" s="1" a="1"/>
  <c r="N29" i="5" s="1"/>
  <c r="M26" i="5"/>
  <c r="N26" i="5" s="1" a="1"/>
  <c r="N26" i="5" s="1"/>
  <c r="M23" i="5"/>
  <c r="N23" i="5" s="1" a="1"/>
  <c r="N23" i="5" s="1"/>
  <c r="M16" i="5"/>
  <c r="N16" i="5" s="1" a="1"/>
  <c r="N16" i="5" s="1"/>
  <c r="M42" i="5"/>
  <c r="N42" i="5" s="1" a="1"/>
  <c r="N42" i="5" s="1"/>
  <c r="M19" i="5"/>
  <c r="N19" i="5" s="1" a="1"/>
  <c r="N19" i="5" s="1"/>
  <c r="M11" i="5"/>
  <c r="N11" i="5" s="1" a="1"/>
  <c r="N11" i="5" s="1"/>
  <c r="M40" i="5"/>
  <c r="N40" i="5" s="1" a="1"/>
  <c r="N40" i="5" s="1"/>
  <c r="M37" i="5"/>
  <c r="N37" i="5" s="1" a="1"/>
  <c r="N37" i="5" s="1"/>
  <c r="M36" i="5"/>
  <c r="N36" i="5" s="1" a="1"/>
  <c r="N36" i="5" s="1"/>
  <c r="M8" i="5"/>
  <c r="N8" i="5" s="1" a="1"/>
  <c r="N8" i="5" s="1"/>
  <c r="M44" i="5"/>
  <c r="N44" i="5" s="1" a="1"/>
  <c r="N44" i="5" s="1"/>
  <c r="M20" i="5"/>
  <c r="N20" i="5" s="1" a="1"/>
  <c r="N20" i="5" s="1"/>
  <c r="M34" i="5"/>
  <c r="N34" i="5" s="1" a="1"/>
  <c r="N34" i="5" s="1"/>
  <c r="M27" i="5"/>
  <c r="N27" i="5" s="1" a="1"/>
  <c r="N27" i="5" s="1"/>
  <c r="M45" i="5"/>
  <c r="N45" i="5" s="1" a="1"/>
  <c r="N45" i="5" s="1"/>
  <c r="M9" i="5"/>
  <c r="N9" i="5" s="1" a="1"/>
  <c r="N9" i="5" s="1"/>
  <c r="M7" i="5"/>
  <c r="N7" i="5" s="1" a="1"/>
  <c r="N7" i="5" s="1"/>
  <c r="M5" i="5"/>
  <c r="N5" i="5" s="1" a="1"/>
  <c r="N5" i="5" s="1"/>
  <c r="M17" i="5"/>
  <c r="N17" i="5" s="1" a="1"/>
  <c r="N17" i="5" s="1"/>
  <c r="M10" i="5"/>
  <c r="N10" i="5" s="1" a="1"/>
  <c r="N10" i="5" s="1"/>
  <c r="M43" i="5"/>
  <c r="N43" i="5" s="1" a="1"/>
  <c r="N43" i="5" s="1"/>
  <c r="M35" i="5"/>
  <c r="N35" i="5" s="1" a="1"/>
  <c r="N35" i="5" s="1"/>
  <c r="M22" i="5"/>
  <c r="N22" i="5" s="1" a="1"/>
  <c r="N22" i="5" s="1"/>
  <c r="M21" i="5"/>
  <c r="N21" i="5" s="1" a="1"/>
  <c r="N21" i="5" s="1"/>
  <c r="M6" i="5"/>
  <c r="N6" i="5" s="1" a="1"/>
  <c r="N6" i="5" s="1"/>
  <c r="M18" i="5"/>
  <c r="N18" i="5" s="1" a="1"/>
  <c r="N18" i="5" s="1"/>
  <c r="M33" i="5"/>
  <c r="N33" i="5" s="1" a="1"/>
  <c r="N33" i="5" s="1"/>
  <c r="M13" i="5"/>
  <c r="N13" i="5" s="1" a="1"/>
  <c r="N13" i="5" s="1"/>
  <c r="M12" i="5"/>
  <c r="N12" i="5" s="1" a="1"/>
  <c r="N12" i="5" s="1"/>
  <c r="M31" i="5"/>
  <c r="N31" i="5" s="1" a="1"/>
  <c r="N31" i="5" s="1"/>
  <c r="M41" i="5"/>
  <c r="N41" i="5" s="1" a="1"/>
  <c r="N41" i="5" s="1"/>
  <c r="M30" i="5"/>
  <c r="N30" i="5" s="1" a="1"/>
  <c r="N30" i="5" s="1"/>
  <c r="M28" i="5"/>
  <c r="N28" i="5" s="1" a="1"/>
  <c r="N28" i="5" s="1"/>
  <c r="M24" i="5"/>
  <c r="N24" i="5" s="1" a="1"/>
  <c r="N24" i="5" s="1"/>
  <c r="M38" i="5"/>
  <c r="N38" i="5" s="1" a="1"/>
  <c r="N38" i="5" s="1"/>
  <c r="M15" i="5"/>
  <c r="N15" i="5" s="1" a="1"/>
  <c r="N15" i="5" s="1"/>
  <c r="O32" i="5" l="1"/>
  <c r="P32" i="5" s="1"/>
  <c r="R32" i="5" s="1"/>
  <c r="S32" i="5" s="1"/>
  <c r="AF32" i="5"/>
  <c r="AG32" i="5" s="1"/>
  <c r="AH32" i="5" s="1"/>
  <c r="AI32" i="5" s="1"/>
  <c r="O25" i="5"/>
  <c r="P25" i="5" s="1"/>
  <c r="R25" i="5" s="1"/>
  <c r="S25" i="5" s="1"/>
  <c r="AF25" i="5"/>
  <c r="AG25" i="5" s="1"/>
  <c r="AH25" i="5" s="1"/>
  <c r="AI25" i="5" s="1"/>
  <c r="AF4" i="5"/>
  <c r="AG4" i="5" s="1"/>
  <c r="AH4" i="5" s="1"/>
  <c r="AI4" i="5" s="1"/>
  <c r="O4" i="5"/>
  <c r="P4" i="5" s="1"/>
  <c r="O29" i="5"/>
  <c r="P29" i="5" s="1"/>
  <c r="R29" i="5" s="1"/>
  <c r="S29" i="5" s="1"/>
  <c r="AF29" i="5"/>
  <c r="AG29" i="5" s="1"/>
  <c r="AH29" i="5" s="1"/>
  <c r="AI29" i="5" s="1"/>
  <c r="O26" i="5"/>
  <c r="P26" i="5" s="1"/>
  <c r="R26" i="5" s="1"/>
  <c r="S26" i="5" s="1"/>
  <c r="AF26" i="5"/>
  <c r="AG26" i="5" s="1"/>
  <c r="AH26" i="5" s="1"/>
  <c r="AI26" i="5" s="1"/>
  <c r="O23" i="5"/>
  <c r="P23" i="5" s="1"/>
  <c r="R23" i="5" s="1"/>
  <c r="S23" i="5" s="1"/>
  <c r="AF23" i="5"/>
  <c r="AG23" i="5" s="1"/>
  <c r="AH23" i="5" s="1"/>
  <c r="AI23" i="5" s="1"/>
  <c r="O16" i="5"/>
  <c r="P16" i="5" s="1"/>
  <c r="R16" i="5" s="1"/>
  <c r="S16" i="5" s="1"/>
  <c r="AF16" i="5"/>
  <c r="AG16" i="5" s="1"/>
  <c r="AH16" i="5" s="1"/>
  <c r="AI16" i="5" s="1"/>
  <c r="O11" i="5"/>
  <c r="P11" i="5" s="1"/>
  <c r="R11" i="5" s="1"/>
  <c r="S11" i="5" s="1"/>
  <c r="AF11" i="5"/>
  <c r="AG11" i="5" s="1"/>
  <c r="AH11" i="5" s="1"/>
  <c r="AI11" i="5" s="1"/>
  <c r="O19" i="5"/>
  <c r="P19" i="5" s="1"/>
  <c r="R19" i="5" s="1"/>
  <c r="S19" i="5" s="1"/>
  <c r="AF19" i="5"/>
  <c r="AG19" i="5" s="1"/>
  <c r="AH19" i="5" s="1"/>
  <c r="AI19" i="5" s="1"/>
  <c r="O44" i="5"/>
  <c r="P44" i="5" s="1"/>
  <c r="R44" i="5" s="1"/>
  <c r="S44" i="5" s="1"/>
  <c r="AF44" i="5"/>
  <c r="AG44" i="5" s="1"/>
  <c r="AH44" i="5" s="1"/>
  <c r="AI44" i="5" s="1"/>
  <c r="AF40" i="5"/>
  <c r="AG40" i="5" s="1"/>
  <c r="AH40" i="5" s="1"/>
  <c r="AI40" i="5" s="1"/>
  <c r="O40" i="5"/>
  <c r="P40" i="5" s="1"/>
  <c r="R40" i="5" s="1"/>
  <c r="S40" i="5" s="1"/>
  <c r="O37" i="5"/>
  <c r="P37" i="5" s="1"/>
  <c r="R37" i="5" s="1"/>
  <c r="S37" i="5" s="1"/>
  <c r="AF37" i="5"/>
  <c r="AG37" i="5" s="1"/>
  <c r="AH37" i="5" s="1"/>
  <c r="AI37" i="5" s="1"/>
  <c r="O36" i="5"/>
  <c r="P36" i="5" s="1"/>
  <c r="R36" i="5" s="1"/>
  <c r="S36" i="5" s="1"/>
  <c r="AF36" i="5"/>
  <c r="AG36" i="5" s="1"/>
  <c r="AH36" i="5" s="1"/>
  <c r="AI36" i="5" s="1"/>
  <c r="O8" i="5"/>
  <c r="P8" i="5" s="1"/>
  <c r="AF8" i="5"/>
  <c r="AG8" i="5" s="1"/>
  <c r="AH8" i="5" s="1"/>
  <c r="AI8" i="5" s="1"/>
  <c r="AF34" i="5"/>
  <c r="AG34" i="5" s="1"/>
  <c r="AH34" i="5" s="1"/>
  <c r="AI34" i="5" s="1"/>
  <c r="O34" i="5"/>
  <c r="P34" i="5" s="1"/>
  <c r="R34" i="5" s="1"/>
  <c r="S34" i="5" s="1"/>
  <c r="O27" i="5"/>
  <c r="P27" i="5" s="1"/>
  <c r="R27" i="5" s="1"/>
  <c r="S27" i="5" s="1"/>
  <c r="AF27" i="5"/>
  <c r="AG27" i="5" s="1"/>
  <c r="AH27" i="5" s="1"/>
  <c r="AI27" i="5" s="1"/>
  <c r="AF45" i="5"/>
  <c r="AG45" i="5" s="1"/>
  <c r="AH45" i="5" s="1"/>
  <c r="AI45" i="5" s="1"/>
  <c r="O45" i="5"/>
  <c r="P45" i="5" s="1"/>
  <c r="R45" i="5" s="1"/>
  <c r="S45" i="5" s="1"/>
  <c r="O9" i="5"/>
  <c r="P9" i="5" s="1"/>
  <c r="R9" i="5" s="1"/>
  <c r="S9" i="5" s="1"/>
  <c r="AF9" i="5"/>
  <c r="AG9" i="5" s="1"/>
  <c r="AH9" i="5" s="1"/>
  <c r="AI9" i="5" s="1"/>
  <c r="O7" i="5"/>
  <c r="P7" i="5" s="1"/>
  <c r="R7" i="5" s="1"/>
  <c r="S7" i="5" s="1"/>
  <c r="AF7" i="5"/>
  <c r="AG7" i="5" s="1"/>
  <c r="AH7" i="5" s="1"/>
  <c r="AI7" i="5" s="1"/>
  <c r="O5" i="5"/>
  <c r="P5" i="5" s="1"/>
  <c r="R5" i="5" s="1"/>
  <c r="S5" i="5" s="1"/>
  <c r="AF5" i="5"/>
  <c r="AG5" i="5" s="1"/>
  <c r="AH5" i="5" s="1"/>
  <c r="AI5" i="5" s="1"/>
  <c r="O17" i="5"/>
  <c r="P17" i="5" s="1"/>
  <c r="R17" i="5" s="1"/>
  <c r="S17" i="5" s="1"/>
  <c r="AF17" i="5"/>
  <c r="AG17" i="5" s="1"/>
  <c r="AH17" i="5" s="1"/>
  <c r="AI17" i="5" s="1"/>
  <c r="AF10" i="5"/>
  <c r="AG10" i="5" s="1"/>
  <c r="AH10" i="5" s="1"/>
  <c r="AI10" i="5" s="1"/>
  <c r="O10" i="5"/>
  <c r="P10" i="5" s="1"/>
  <c r="R10" i="5" s="1"/>
  <c r="S10" i="5" s="1"/>
  <c r="O43" i="5"/>
  <c r="P43" i="5" s="1"/>
  <c r="R43" i="5" s="1"/>
  <c r="S43" i="5" s="1"/>
  <c r="AF43" i="5"/>
  <c r="AG43" i="5" s="1"/>
  <c r="AH43" i="5" s="1"/>
  <c r="AI43" i="5" s="1"/>
  <c r="AF35" i="5"/>
  <c r="AG35" i="5" s="1"/>
  <c r="AH35" i="5" s="1"/>
  <c r="AI35" i="5" s="1"/>
  <c r="O35" i="5"/>
  <c r="P35" i="5" s="1"/>
  <c r="R35" i="5" s="1"/>
  <c r="S35" i="5" s="1"/>
  <c r="O22" i="5"/>
  <c r="P22" i="5" s="1"/>
  <c r="R22" i="5" s="1"/>
  <c r="S22" i="5" s="1"/>
  <c r="AF22" i="5"/>
  <c r="AG22" i="5" s="1"/>
  <c r="AH22" i="5" s="1"/>
  <c r="AI22" i="5" s="1"/>
  <c r="O39" i="5"/>
  <c r="P39" i="5" s="1"/>
  <c r="R39" i="5" s="1"/>
  <c r="S39" i="5" s="1"/>
  <c r="AF39" i="5"/>
  <c r="AG39" i="5" s="1"/>
  <c r="AH39" i="5" s="1"/>
  <c r="AI39" i="5" s="1"/>
  <c r="O21" i="5"/>
  <c r="P21" i="5" s="1"/>
  <c r="R21" i="5" s="1"/>
  <c r="S21" i="5" s="1"/>
  <c r="AF21" i="5"/>
  <c r="AG21" i="5" s="1"/>
  <c r="AH21" i="5" s="1"/>
  <c r="AI21" i="5" s="1"/>
  <c r="O6" i="5"/>
  <c r="P6" i="5" s="1"/>
  <c r="R6" i="5" s="1"/>
  <c r="S6" i="5" s="1"/>
  <c r="AF6" i="5"/>
  <c r="AG6" i="5" s="1"/>
  <c r="AH6" i="5" s="1"/>
  <c r="AI6" i="5" s="1"/>
  <c r="AF18" i="5"/>
  <c r="AG18" i="5" s="1"/>
  <c r="AH18" i="5" s="1"/>
  <c r="AI18" i="5" s="1"/>
  <c r="O18" i="5"/>
  <c r="P18" i="5" s="1"/>
  <c r="R18" i="5" s="1"/>
  <c r="S18" i="5" s="1"/>
  <c r="O33" i="5"/>
  <c r="P33" i="5" s="1"/>
  <c r="R33" i="5" s="1"/>
  <c r="S33" i="5" s="1"/>
  <c r="AF33" i="5"/>
  <c r="AG33" i="5" s="1"/>
  <c r="AH33" i="5" s="1"/>
  <c r="AI33" i="5" s="1"/>
  <c r="AF13" i="5"/>
  <c r="AG13" i="5" s="1"/>
  <c r="AH13" i="5" s="1"/>
  <c r="AI13" i="5" s="1"/>
  <c r="O13" i="5"/>
  <c r="P13" i="5" s="1"/>
  <c r="R13" i="5" s="1"/>
  <c r="S13" i="5" s="1"/>
  <c r="AF12" i="5"/>
  <c r="AG12" i="5" s="1"/>
  <c r="AH12" i="5" s="1"/>
  <c r="AI12" i="5" s="1"/>
  <c r="O12" i="5"/>
  <c r="P12" i="5" s="1"/>
  <c r="R12" i="5" s="1"/>
  <c r="S12" i="5" s="1"/>
  <c r="AF31" i="5"/>
  <c r="AG31" i="5" s="1"/>
  <c r="AH31" i="5" s="1"/>
  <c r="AI31" i="5" s="1"/>
  <c r="O31" i="5"/>
  <c r="P31" i="5" s="1"/>
  <c r="R31" i="5" s="1"/>
  <c r="S31" i="5" s="1"/>
  <c r="AF41" i="5"/>
  <c r="AG41" i="5" s="1"/>
  <c r="AH41" i="5" s="1"/>
  <c r="AI41" i="5" s="1"/>
  <c r="O41" i="5"/>
  <c r="P41" i="5" s="1"/>
  <c r="R41" i="5" s="1"/>
  <c r="S41" i="5" s="1"/>
  <c r="AF30" i="5"/>
  <c r="AG30" i="5" s="1"/>
  <c r="AH30" i="5" s="1"/>
  <c r="AI30" i="5" s="1"/>
  <c r="O30" i="5"/>
  <c r="P30" i="5" s="1"/>
  <c r="R30" i="5" s="1"/>
  <c r="S30" i="5" s="1"/>
  <c r="AF20" i="5"/>
  <c r="AG20" i="5" s="1"/>
  <c r="AH20" i="5" s="1"/>
  <c r="AI20" i="5" s="1"/>
  <c r="O20" i="5"/>
  <c r="P20" i="5" s="1"/>
  <c r="R20" i="5" s="1"/>
  <c r="S20" i="5" s="1"/>
  <c r="AF28" i="5"/>
  <c r="AG28" i="5" s="1"/>
  <c r="AH28" i="5" s="1"/>
  <c r="AI28" i="5" s="1"/>
  <c r="O28" i="5"/>
  <c r="P28" i="5" s="1"/>
  <c r="R28" i="5" s="1"/>
  <c r="S28" i="5" s="1"/>
  <c r="AF24" i="5"/>
  <c r="AG24" i="5" s="1"/>
  <c r="AH24" i="5" s="1"/>
  <c r="AI24" i="5" s="1"/>
  <c r="O24" i="5"/>
  <c r="P24" i="5" s="1"/>
  <c r="R24" i="5" s="1"/>
  <c r="S24" i="5" s="1"/>
  <c r="AF38" i="5"/>
  <c r="AG38" i="5" s="1"/>
  <c r="AH38" i="5" s="1"/>
  <c r="AI38" i="5" s="1"/>
  <c r="O38" i="5"/>
  <c r="P38" i="5" s="1"/>
  <c r="R38" i="5" s="1"/>
  <c r="S38" i="5" s="1"/>
  <c r="AF14" i="5"/>
  <c r="AG14" i="5" s="1"/>
  <c r="AH14" i="5" s="1"/>
  <c r="AI14" i="5" s="1"/>
  <c r="O14" i="5"/>
  <c r="P14" i="5" s="1"/>
  <c r="R14" i="5" s="1"/>
  <c r="S14" i="5" s="1"/>
  <c r="AF15" i="5"/>
  <c r="AG15" i="5" s="1"/>
  <c r="AH15" i="5" s="1"/>
  <c r="AI15" i="5" s="1"/>
  <c r="O15" i="5"/>
  <c r="P15" i="5" s="1"/>
  <c r="R15" i="5" s="1"/>
  <c r="S15" i="5" s="1"/>
  <c r="AF42" i="5"/>
  <c r="AG42" i="5" s="1"/>
  <c r="AH42" i="5" s="1"/>
  <c r="AI42" i="5" s="1"/>
  <c r="O42" i="5"/>
  <c r="P42" i="5" s="1"/>
  <c r="R42" i="5" s="1"/>
  <c r="S42" i="5" s="1"/>
  <c r="P49" i="5" l="1"/>
  <c r="P48" i="5"/>
  <c r="R4" i="5"/>
  <c r="S4" i="5" s="1"/>
  <c r="W25" i="5"/>
  <c r="X25" i="5" s="1"/>
  <c r="Y25" i="5" s="1"/>
  <c r="T25" i="5"/>
  <c r="T29" i="5"/>
  <c r="W29" i="5"/>
  <c r="X29" i="5" s="1"/>
  <c r="Y29" i="5" s="1"/>
  <c r="W11" i="5"/>
  <c r="X11" i="5" s="1"/>
  <c r="Y11" i="5" s="1"/>
  <c r="T11" i="5"/>
  <c r="W19" i="5"/>
  <c r="X19" i="5" s="1"/>
  <c r="Y19" i="5" s="1"/>
  <c r="T19" i="5"/>
  <c r="W32" i="5"/>
  <c r="X32" i="5" s="1"/>
  <c r="Y32" i="5" s="1"/>
  <c r="T32" i="5"/>
  <c r="W26" i="5"/>
  <c r="X26" i="5" s="1"/>
  <c r="Y26" i="5" s="1"/>
  <c r="T26" i="5"/>
  <c r="T23" i="5"/>
  <c r="W23" i="5"/>
  <c r="X23" i="5" s="1"/>
  <c r="Y23" i="5" s="1"/>
  <c r="W16" i="5"/>
  <c r="X16" i="5" s="1"/>
  <c r="Y16" i="5" s="1"/>
  <c r="T16" i="5"/>
  <c r="R8" i="5"/>
  <c r="S8" i="5" s="1"/>
  <c r="W44" i="5"/>
  <c r="X44" i="5" s="1"/>
  <c r="Y44" i="5" s="1"/>
  <c r="T44" i="5"/>
  <c r="W40" i="5"/>
  <c r="X40" i="5" s="1"/>
  <c r="Y40" i="5" s="1"/>
  <c r="T40" i="5"/>
  <c r="W37" i="5"/>
  <c r="X37" i="5" s="1"/>
  <c r="Y37" i="5" s="1"/>
  <c r="T37" i="5"/>
  <c r="T36" i="5"/>
  <c r="W36" i="5"/>
  <c r="X36" i="5" s="1"/>
  <c r="Y36" i="5" s="1"/>
  <c r="T27" i="5"/>
  <c r="W27" i="5"/>
  <c r="X27" i="5" s="1"/>
  <c r="Y27" i="5" s="1"/>
  <c r="W45" i="5"/>
  <c r="T45" i="5"/>
  <c r="U45" i="5" s="1"/>
  <c r="V45" i="5" s="1"/>
  <c r="W34" i="5"/>
  <c r="X34" i="5" s="1"/>
  <c r="Y34" i="5" s="1"/>
  <c r="T34" i="5"/>
  <c r="T9" i="5"/>
  <c r="W9" i="5"/>
  <c r="X9" i="5" s="1"/>
  <c r="Y9" i="5" s="1"/>
  <c r="T7" i="5"/>
  <c r="W7" i="5"/>
  <c r="X7" i="5" s="1"/>
  <c r="Y7" i="5" s="1"/>
  <c r="T5" i="5"/>
  <c r="W5" i="5"/>
  <c r="X5" i="5" s="1"/>
  <c r="Y5" i="5" s="1"/>
  <c r="T17" i="5"/>
  <c r="W17" i="5"/>
  <c r="X17" i="5" s="1"/>
  <c r="Y17" i="5" s="1"/>
  <c r="W10" i="5"/>
  <c r="X10" i="5" s="1"/>
  <c r="Y10" i="5" s="1"/>
  <c r="T10" i="5"/>
  <c r="W43" i="5"/>
  <c r="X43" i="5" s="1"/>
  <c r="Y43" i="5" s="1"/>
  <c r="T43" i="5"/>
  <c r="W35" i="5"/>
  <c r="X35" i="5" s="1"/>
  <c r="Y35" i="5" s="1"/>
  <c r="T35" i="5"/>
  <c r="T22" i="5"/>
  <c r="W22" i="5"/>
  <c r="X22" i="5" s="1"/>
  <c r="Y22" i="5" s="1"/>
  <c r="W39" i="5"/>
  <c r="X39" i="5" s="1"/>
  <c r="Y39" i="5" s="1"/>
  <c r="T39" i="5"/>
  <c r="T21" i="5"/>
  <c r="W21" i="5"/>
  <c r="X21" i="5" s="1"/>
  <c r="Y21" i="5" s="1"/>
  <c r="W6" i="5"/>
  <c r="X6" i="5" s="1"/>
  <c r="Y6" i="5" s="1"/>
  <c r="T6" i="5"/>
  <c r="W18" i="5"/>
  <c r="X18" i="5" s="1"/>
  <c r="Y18" i="5" s="1"/>
  <c r="T18" i="5"/>
  <c r="W33" i="5"/>
  <c r="X33" i="5" s="1"/>
  <c r="Y33" i="5" s="1"/>
  <c r="T33" i="5"/>
  <c r="W13" i="5"/>
  <c r="X13" i="5" s="1"/>
  <c r="Y13" i="5" s="1"/>
  <c r="T13" i="5"/>
  <c r="W12" i="5"/>
  <c r="X12" i="5" s="1"/>
  <c r="Y12" i="5" s="1"/>
  <c r="T12" i="5"/>
  <c r="W31" i="5"/>
  <c r="X31" i="5" s="1"/>
  <c r="Y31" i="5" s="1"/>
  <c r="T31" i="5"/>
  <c r="W41" i="5"/>
  <c r="X41" i="5" s="1"/>
  <c r="Y41" i="5" s="1"/>
  <c r="T41" i="5"/>
  <c r="W30" i="5"/>
  <c r="X30" i="5" s="1"/>
  <c r="Y30" i="5" s="1"/>
  <c r="T30" i="5"/>
  <c r="W20" i="5"/>
  <c r="X20" i="5" s="1"/>
  <c r="Y20" i="5" s="1"/>
  <c r="T20" i="5"/>
  <c r="W28" i="5"/>
  <c r="X28" i="5" s="1"/>
  <c r="Y28" i="5" s="1"/>
  <c r="T28" i="5"/>
  <c r="W24" i="5"/>
  <c r="X24" i="5" s="1"/>
  <c r="Y24" i="5" s="1"/>
  <c r="T24" i="5"/>
  <c r="W38" i="5"/>
  <c r="X38" i="5" s="1"/>
  <c r="Y38" i="5" s="1"/>
  <c r="T38" i="5"/>
  <c r="W14" i="5"/>
  <c r="X14" i="5" s="1"/>
  <c r="Y14" i="5" s="1"/>
  <c r="T14" i="5"/>
  <c r="W15" i="5"/>
  <c r="X15" i="5" s="1"/>
  <c r="Y15" i="5" s="1"/>
  <c r="T15" i="5"/>
  <c r="T42" i="5"/>
  <c r="W42" i="5"/>
  <c r="X42" i="5" s="1"/>
  <c r="Y42" i="5" s="1"/>
  <c r="W4" i="5" l="1"/>
  <c r="X4" i="5" s="1"/>
  <c r="Y4" i="5" s="1"/>
  <c r="T4" i="5"/>
  <c r="U25" i="5"/>
  <c r="V25" i="5" s="1"/>
  <c r="Z25" i="5"/>
  <c r="Z29" i="5"/>
  <c r="U29" i="5"/>
  <c r="V29" i="5" s="1"/>
  <c r="U11" i="5"/>
  <c r="V11" i="5" s="1"/>
  <c r="Z11" i="5"/>
  <c r="U19" i="5"/>
  <c r="V19" i="5" s="1"/>
  <c r="Z19" i="5"/>
  <c r="Z16" i="5"/>
  <c r="U16" i="5"/>
  <c r="V16" i="5" s="1"/>
  <c r="U32" i="5"/>
  <c r="V32" i="5" s="1"/>
  <c r="Z32" i="5"/>
  <c r="U26" i="5"/>
  <c r="V26" i="5" s="1"/>
  <c r="Z26" i="5"/>
  <c r="Z23" i="5"/>
  <c r="U23" i="5"/>
  <c r="V23" i="5" s="1"/>
  <c r="T8" i="5"/>
  <c r="W8" i="5"/>
  <c r="X8" i="5" s="1"/>
  <c r="Y8" i="5" s="1"/>
  <c r="Z34" i="5"/>
  <c r="U34" i="5"/>
  <c r="V34" i="5" s="1"/>
  <c r="Z40" i="5"/>
  <c r="U40" i="5"/>
  <c r="V40" i="5" s="1"/>
  <c r="Z44" i="5"/>
  <c r="U44" i="5"/>
  <c r="V44" i="5" s="1"/>
  <c r="X45" i="5"/>
  <c r="Y45" i="5" s="1"/>
  <c r="Z45" i="5"/>
  <c r="Z37" i="5"/>
  <c r="U37" i="5"/>
  <c r="V37" i="5" s="1"/>
  <c r="Z36" i="5"/>
  <c r="U36" i="5"/>
  <c r="V36" i="5" s="1"/>
  <c r="Z27" i="5"/>
  <c r="U27" i="5"/>
  <c r="V27" i="5" s="1"/>
  <c r="Z9" i="5"/>
  <c r="U9" i="5"/>
  <c r="V9" i="5" s="1"/>
  <c r="Z7" i="5"/>
  <c r="U7" i="5"/>
  <c r="V7" i="5" s="1"/>
  <c r="Z5" i="5"/>
  <c r="U5" i="5"/>
  <c r="V5" i="5" s="1"/>
  <c r="Z17" i="5"/>
  <c r="U17" i="5"/>
  <c r="V17" i="5" s="1"/>
  <c r="U10" i="5"/>
  <c r="V10" i="5" s="1"/>
  <c r="Z10" i="5"/>
  <c r="Z43" i="5"/>
  <c r="U43" i="5"/>
  <c r="V43" i="5" s="1"/>
  <c r="U35" i="5"/>
  <c r="V35" i="5" s="1"/>
  <c r="Z35" i="5"/>
  <c r="Z22" i="5"/>
  <c r="U22" i="5"/>
  <c r="V22" i="5" s="1"/>
  <c r="Z39" i="5"/>
  <c r="U39" i="5"/>
  <c r="V39" i="5" s="1"/>
  <c r="Z21" i="5"/>
  <c r="U21" i="5"/>
  <c r="V21" i="5" s="1"/>
  <c r="Z6" i="5"/>
  <c r="U6" i="5"/>
  <c r="V6" i="5" s="1"/>
  <c r="Z18" i="5"/>
  <c r="U18" i="5"/>
  <c r="V18" i="5" s="1"/>
  <c r="U33" i="5"/>
  <c r="V33" i="5" s="1"/>
  <c r="Z33" i="5"/>
  <c r="Z13" i="5"/>
  <c r="U13" i="5"/>
  <c r="V13" i="5" s="1"/>
  <c r="U12" i="5"/>
  <c r="V12" i="5" s="1"/>
  <c r="Z12" i="5"/>
  <c r="U31" i="5"/>
  <c r="V31" i="5" s="1"/>
  <c r="Z31" i="5"/>
  <c r="Z41" i="5"/>
  <c r="U41" i="5"/>
  <c r="V41" i="5" s="1"/>
  <c r="U30" i="5"/>
  <c r="V30" i="5" s="1"/>
  <c r="Z30" i="5"/>
  <c r="U20" i="5"/>
  <c r="V20" i="5" s="1"/>
  <c r="Z20" i="5"/>
  <c r="U28" i="5"/>
  <c r="V28" i="5" s="1"/>
  <c r="Z28" i="5"/>
  <c r="Z24" i="5"/>
  <c r="U24" i="5"/>
  <c r="V24" i="5" s="1"/>
  <c r="Z38" i="5"/>
  <c r="U38" i="5"/>
  <c r="V38" i="5" s="1"/>
  <c r="Z14" i="5"/>
  <c r="U14" i="5"/>
  <c r="V14" i="5" s="1"/>
  <c r="Z15" i="5"/>
  <c r="U15" i="5"/>
  <c r="V15" i="5" s="1"/>
  <c r="Z42" i="5"/>
  <c r="U42" i="5"/>
  <c r="V42" i="5" s="1"/>
  <c r="Z4" i="5" l="1"/>
  <c r="U4" i="5"/>
  <c r="V4" i="5" s="1"/>
  <c r="AC25" i="5"/>
  <c r="AD25" i="5" s="1"/>
  <c r="AE25" i="5" s="1"/>
  <c r="AA25" i="5"/>
  <c r="AB25" i="5" s="1"/>
  <c r="AC29" i="5"/>
  <c r="AD29" i="5" s="1"/>
  <c r="AE29" i="5" s="1"/>
  <c r="AA29" i="5"/>
  <c r="AB29" i="5" s="1"/>
  <c r="AC11" i="5"/>
  <c r="AD11" i="5" s="1"/>
  <c r="AE11" i="5" s="1"/>
  <c r="AA11" i="5"/>
  <c r="AB11" i="5" s="1"/>
  <c r="AC19" i="5"/>
  <c r="AD19" i="5" s="1"/>
  <c r="AE19" i="5" s="1"/>
  <c r="AA19" i="5"/>
  <c r="AB19" i="5" s="1"/>
  <c r="AC16" i="5"/>
  <c r="AD16" i="5" s="1"/>
  <c r="AE16" i="5" s="1"/>
  <c r="AA16" i="5"/>
  <c r="AB16" i="5" s="1"/>
  <c r="AC32" i="5"/>
  <c r="AD32" i="5" s="1"/>
  <c r="AE32" i="5" s="1"/>
  <c r="AA32" i="5"/>
  <c r="AB32" i="5" s="1"/>
  <c r="AC26" i="5"/>
  <c r="AD26" i="5" s="1"/>
  <c r="AE26" i="5" s="1"/>
  <c r="AA26" i="5"/>
  <c r="AB26" i="5" s="1"/>
  <c r="AC23" i="5"/>
  <c r="AD23" i="5" s="1"/>
  <c r="AE23" i="5" s="1"/>
  <c r="AA23" i="5"/>
  <c r="AB23" i="5" s="1"/>
  <c r="U8" i="5"/>
  <c r="V8" i="5" s="1"/>
  <c r="Z8" i="5"/>
  <c r="AC34" i="5"/>
  <c r="AD34" i="5" s="1"/>
  <c r="AE34" i="5" s="1"/>
  <c r="AA34" i="5"/>
  <c r="AB34" i="5" s="1"/>
  <c r="AC36" i="5"/>
  <c r="AD36" i="5" s="1"/>
  <c r="AE36" i="5" s="1"/>
  <c r="AA36" i="5"/>
  <c r="AB36" i="5" s="1"/>
  <c r="AA40" i="5"/>
  <c r="AB40" i="5" s="1"/>
  <c r="AC40" i="5"/>
  <c r="AD40" i="5" s="1"/>
  <c r="AE40" i="5" s="1"/>
  <c r="AC44" i="5"/>
  <c r="AD44" i="5" s="1"/>
  <c r="AE44" i="5" s="1"/>
  <c r="AA44" i="5"/>
  <c r="AB44" i="5" s="1"/>
  <c r="AA45" i="5"/>
  <c r="AB45" i="5" s="1"/>
  <c r="AC45" i="5"/>
  <c r="AD45" i="5" s="1"/>
  <c r="AE45" i="5" s="1"/>
  <c r="AA37" i="5"/>
  <c r="AB37" i="5" s="1"/>
  <c r="AC37" i="5"/>
  <c r="AD37" i="5" s="1"/>
  <c r="AE37" i="5" s="1"/>
  <c r="AC27" i="5"/>
  <c r="AD27" i="5" s="1"/>
  <c r="AE27" i="5" s="1"/>
  <c r="AA27" i="5"/>
  <c r="AB27" i="5" s="1"/>
  <c r="AC9" i="5"/>
  <c r="AD9" i="5" s="1"/>
  <c r="AE9" i="5" s="1"/>
  <c r="AA9" i="5"/>
  <c r="AB9" i="5" s="1"/>
  <c r="AC7" i="5"/>
  <c r="AD7" i="5" s="1"/>
  <c r="AE7" i="5" s="1"/>
  <c r="AA7" i="5"/>
  <c r="AB7" i="5" s="1"/>
  <c r="AC5" i="5"/>
  <c r="AD5" i="5" s="1"/>
  <c r="AE5" i="5" s="1"/>
  <c r="AA5" i="5"/>
  <c r="AB5" i="5" s="1"/>
  <c r="AC17" i="5"/>
  <c r="AD17" i="5" s="1"/>
  <c r="AE17" i="5" s="1"/>
  <c r="AA17" i="5"/>
  <c r="AB17" i="5" s="1"/>
  <c r="AC10" i="5"/>
  <c r="AD10" i="5" s="1"/>
  <c r="AE10" i="5" s="1"/>
  <c r="AA10" i="5"/>
  <c r="AB10" i="5" s="1"/>
  <c r="AC43" i="5"/>
  <c r="AD43" i="5" s="1"/>
  <c r="AE43" i="5" s="1"/>
  <c r="AA43" i="5"/>
  <c r="AB43" i="5" s="1"/>
  <c r="AC35" i="5"/>
  <c r="AD35" i="5" s="1"/>
  <c r="AE35" i="5" s="1"/>
  <c r="AA35" i="5"/>
  <c r="AB35" i="5" s="1"/>
  <c r="AC22" i="5"/>
  <c r="AD22" i="5" s="1"/>
  <c r="AE22" i="5" s="1"/>
  <c r="AA22" i="5"/>
  <c r="AB22" i="5" s="1"/>
  <c r="AC39" i="5"/>
  <c r="AD39" i="5" s="1"/>
  <c r="AE39" i="5" s="1"/>
  <c r="AA39" i="5"/>
  <c r="AB39" i="5" s="1"/>
  <c r="AC21" i="5"/>
  <c r="AD21" i="5" s="1"/>
  <c r="AE21" i="5" s="1"/>
  <c r="AA21" i="5"/>
  <c r="AB21" i="5" s="1"/>
  <c r="AC6" i="5"/>
  <c r="AD6" i="5" s="1"/>
  <c r="AE6" i="5" s="1"/>
  <c r="AA6" i="5"/>
  <c r="AB6" i="5" s="1"/>
  <c r="AC18" i="5"/>
  <c r="AD18" i="5" s="1"/>
  <c r="AE18" i="5" s="1"/>
  <c r="AA18" i="5"/>
  <c r="AB18" i="5" s="1"/>
  <c r="AC33" i="5"/>
  <c r="AD33" i="5" s="1"/>
  <c r="AE33" i="5" s="1"/>
  <c r="AA33" i="5"/>
  <c r="AB33" i="5" s="1"/>
  <c r="AC13" i="5"/>
  <c r="AD13" i="5" s="1"/>
  <c r="AE13" i="5" s="1"/>
  <c r="AA13" i="5"/>
  <c r="AB13" i="5" s="1"/>
  <c r="AC12" i="5"/>
  <c r="AD12" i="5" s="1"/>
  <c r="AE12" i="5" s="1"/>
  <c r="AA12" i="5"/>
  <c r="AB12" i="5" s="1"/>
  <c r="AC31" i="5"/>
  <c r="AD31" i="5" s="1"/>
  <c r="AE31" i="5" s="1"/>
  <c r="AA31" i="5"/>
  <c r="AB31" i="5" s="1"/>
  <c r="AC41" i="5"/>
  <c r="AD41" i="5" s="1"/>
  <c r="AE41" i="5" s="1"/>
  <c r="AA41" i="5"/>
  <c r="AB41" i="5" s="1"/>
  <c r="AC30" i="5"/>
  <c r="AD30" i="5" s="1"/>
  <c r="AE30" i="5" s="1"/>
  <c r="AA30" i="5"/>
  <c r="AB30" i="5" s="1"/>
  <c r="AC20" i="5"/>
  <c r="AD20" i="5" s="1"/>
  <c r="AE20" i="5" s="1"/>
  <c r="AA20" i="5"/>
  <c r="AB20" i="5" s="1"/>
  <c r="AC28" i="5"/>
  <c r="AD28" i="5" s="1"/>
  <c r="AE28" i="5" s="1"/>
  <c r="AA28" i="5"/>
  <c r="AB28" i="5" s="1"/>
  <c r="AC24" i="5"/>
  <c r="AD24" i="5" s="1"/>
  <c r="AE24" i="5" s="1"/>
  <c r="AA24" i="5"/>
  <c r="AB24" i="5" s="1"/>
  <c r="AC38" i="5"/>
  <c r="AD38" i="5" s="1"/>
  <c r="AE38" i="5" s="1"/>
  <c r="AA38" i="5"/>
  <c r="AB38" i="5" s="1"/>
  <c r="AC14" i="5"/>
  <c r="AD14" i="5" s="1"/>
  <c r="AE14" i="5" s="1"/>
  <c r="AA14" i="5"/>
  <c r="AB14" i="5" s="1"/>
  <c r="AC15" i="5"/>
  <c r="AD15" i="5" s="1"/>
  <c r="AE15" i="5" s="1"/>
  <c r="AA15" i="5"/>
  <c r="AB15" i="5" s="1"/>
  <c r="AC42" i="5"/>
  <c r="AD42" i="5" s="1"/>
  <c r="AE42" i="5" s="1"/>
  <c r="AA42" i="5"/>
  <c r="AB42" i="5" s="1"/>
  <c r="AC4" i="5" l="1"/>
  <c r="AD4" i="5" s="1"/>
  <c r="AE4" i="5" s="1"/>
  <c r="AA4" i="5"/>
  <c r="AB4" i="5" s="1"/>
  <c r="AC8" i="5"/>
  <c r="AD8" i="5" s="1"/>
  <c r="AE8" i="5" s="1"/>
  <c r="AA8" i="5"/>
  <c r="AB8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1DF3F2-52B7-4BAA-8068-17B2E3067257}" keepAlive="1" name="Query - Model Assumptions" description="Connection to the 'Model Assumptions' query in the workbook." type="5" refreshedVersion="8" background="1" saveData="1">
    <dbPr connection="Provider=Microsoft.Mashup.OleDb.1;Data Source=$Workbook$;Location=&quot;Model Assumptions&quot;;Extended Properties=&quot;&quot;" command="SELECT * FROM [Model Assumptions]"/>
  </connection>
  <connection id="2" xr16:uid="{C1F16205-DB0B-4C52-B2F3-EB558C6D0244}" keepAlive="1" name="Query - Model Input" description="Connection to the 'Model Input' query in the workbook." type="5" refreshedVersion="8" background="1" saveData="1">
    <dbPr connection="Provider=Microsoft.Mashup.OleDb.1;Data Source=$Workbook$;Location=&quot;Model Input&quot;;Extended Properties=&quot;&quot;" command="SELECT * FROM [Model Input]"/>
  </connection>
  <connection id="3" xr16:uid="{427E1977-19D3-4B95-A5D7-9D4383A2F1B8}" keepAlive="1" name="Query - Model Scenarios" description="Connection to the 'Model Scenarios' query in the workbook." type="5" refreshedVersion="8" background="1" saveData="1">
    <dbPr connection="Provider=Microsoft.Mashup.OleDb.1;Data Source=$Workbook$;Location=&quot;Model Scenarios&quot;;Extended Properties=&quot;&quot;" command="SELECT * FROM [Model Scenarios]"/>
  </connection>
  <connection id="4" xr16:uid="{E4C77655-8219-45F5-B743-B326E3D4931E}" keepAlive="1" name="Query - NewRow" description="Connection to the 'NewRow' query in the workbook." type="5" refreshedVersion="8" background="1" saveData="1">
    <dbPr connection="Provider=Microsoft.Mashup.OleDb.1;Data Source=$Workbook$;Location=NewRow;Extended Properties=&quot;&quot;" command="SELECT * FROM [NewRow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<sst xmlns="http://schemas.openxmlformats.org/spreadsheetml/2006/main" count="289" uniqueCount="180">
  <si>
    <t>FilePath</t>
  </si>
  <si>
    <t>Values</t>
  </si>
  <si>
    <t>Raise Elasticity</t>
  </si>
  <si>
    <t>Reduce Elasticity</t>
  </si>
  <si>
    <t>Margin Floor</t>
  </si>
  <si>
    <t>Minimum Gross Revenue Lift %</t>
  </si>
  <si>
    <t>Minimum Gross Profit Margin Lift %</t>
  </si>
  <si>
    <t>Quadratic Margin Penalty</t>
  </si>
  <si>
    <t>LTV Recovery Penalty Multiplier</t>
  </si>
  <si>
    <t>Grid Step Size %</t>
  </si>
  <si>
    <t>SKU</t>
  </si>
  <si>
    <t>Tie-Breaking Recommendation</t>
  </si>
  <si>
    <t>Candidate Type</t>
  </si>
  <si>
    <t>Current Price</t>
  </si>
  <si>
    <t>Current Cost Per Unit</t>
  </si>
  <si>
    <t>Current Volume</t>
  </si>
  <si>
    <t>Current Gross Revenue</t>
  </si>
  <si>
    <t>Current Gross Profit</t>
  </si>
  <si>
    <t>Current Gross Profit Margin %</t>
  </si>
  <si>
    <t>V1 Suggested Price</t>
  </si>
  <si>
    <t>V1 Gross Revenue Impact</t>
  </si>
  <si>
    <t>V1 Gross Profit Impact $</t>
  </si>
  <si>
    <t>Total LTV at Risk</t>
  </si>
  <si>
    <t>SKU-1000</t>
  </si>
  <si>
    <t>Raise</t>
  </si>
  <si>
    <t>Full</t>
  </si>
  <si>
    <t>SKU-1001</t>
  </si>
  <si>
    <t>Reduce</t>
  </si>
  <si>
    <t>SKU-1004</t>
  </si>
  <si>
    <t>Hold</t>
  </si>
  <si>
    <t>SKU-1005</t>
  </si>
  <si>
    <t>SKU-1006</t>
  </si>
  <si>
    <t>SKU-1009</t>
  </si>
  <si>
    <t>SKU-1010</t>
  </si>
  <si>
    <t>SKU-1011</t>
  </si>
  <si>
    <t>SKU-1012</t>
  </si>
  <si>
    <t>SKU-1013</t>
  </si>
  <si>
    <t>Constrained</t>
  </si>
  <si>
    <t>SKU-1014</t>
  </si>
  <si>
    <t>SKU-1017</t>
  </si>
  <si>
    <t>SKU-1018</t>
  </si>
  <si>
    <t>SKU-1019</t>
  </si>
  <si>
    <t>SKU-1020</t>
  </si>
  <si>
    <t>SKU-1021</t>
  </si>
  <si>
    <t>SKU-1022</t>
  </si>
  <si>
    <t>SKU-1023</t>
  </si>
  <si>
    <t>SKU-1024</t>
  </si>
  <si>
    <t>SKU-1026</t>
  </si>
  <si>
    <t>SKU-1027</t>
  </si>
  <si>
    <t>SKU-1028</t>
  </si>
  <si>
    <t>SKU-1029</t>
  </si>
  <si>
    <t>SKU-1030</t>
  </si>
  <si>
    <t>SKU-1031</t>
  </si>
  <si>
    <t>SKU-1032</t>
  </si>
  <si>
    <t>SKU-1033</t>
  </si>
  <si>
    <t>SKU-1034</t>
  </si>
  <si>
    <t>SKU-1035</t>
  </si>
  <si>
    <t>SKU-1036</t>
  </si>
  <si>
    <t>SKU-1037</t>
  </si>
  <si>
    <t>SKU-1038</t>
  </si>
  <si>
    <t>SKU-1039</t>
  </si>
  <si>
    <t>SKU-1040</t>
  </si>
  <si>
    <t>SKU-1041</t>
  </si>
  <si>
    <t>SKU-1042</t>
  </si>
  <si>
    <t>SKU-1043</t>
  </si>
  <si>
    <t>SKU-1044</t>
  </si>
  <si>
    <t>SKU-1045</t>
  </si>
  <si>
    <t>SKU-1046</t>
  </si>
  <si>
    <t>SKU-1048</t>
  </si>
  <si>
    <t>SKU-1049</t>
  </si>
  <si>
    <t>SCENARIOS</t>
  </si>
  <si>
    <t>GR Weight</t>
  </si>
  <si>
    <t>GP Weight</t>
  </si>
  <si>
    <t>LTV Weight</t>
  </si>
  <si>
    <t>Aggressive Conservative</t>
  </si>
  <si>
    <t>Conservative</t>
  </si>
  <si>
    <t>Balanced</t>
  </si>
  <si>
    <t>Growth</t>
  </si>
  <si>
    <t>Aggressive Growth</t>
  </si>
  <si>
    <t>Step #</t>
  </si>
  <si>
    <t>Step %</t>
  </si>
  <si>
    <t>Recommendation</t>
  </si>
  <si>
    <t>Row Index</t>
  </si>
  <si>
    <t>SKU Index</t>
  </si>
  <si>
    <t>Current Cost/Unit</t>
  </si>
  <si>
    <t>Current GR</t>
  </si>
  <si>
    <t>Current GP</t>
  </si>
  <si>
    <t>Current GP Margin %</t>
  </si>
  <si>
    <t>V1 Price</t>
  </si>
  <si>
    <t>V1 GR Impact</t>
  </si>
  <si>
    <t>V1 GP Impact</t>
  </si>
  <si>
    <t>Effective Max %</t>
  </si>
  <si>
    <t>Test Price</t>
  </si>
  <si>
    <t>Price Change %</t>
  </si>
  <si>
    <t>Elasticity</t>
  </si>
  <si>
    <t>New Volume</t>
  </si>
  <si>
    <t>New GR</t>
  </si>
  <si>
    <t>New GP</t>
  </si>
  <si>
    <t>New GP Margin %</t>
  </si>
  <si>
    <t>New GR Impact</t>
  </si>
  <si>
    <t>New GP Impact</t>
  </si>
  <si>
    <t>GP Margin Lift</t>
  </si>
  <si>
    <t>GP Margin Lift %</t>
  </si>
  <si>
    <t>GR Margin Lift %</t>
  </si>
  <si>
    <t>Price Aggressiveness</t>
  </si>
  <si>
    <t>LTV Protected</t>
  </si>
  <si>
    <t>Norm GR</t>
  </si>
  <si>
    <t>Norm GP</t>
  </si>
  <si>
    <t>Raw Penalty LTV</t>
  </si>
  <si>
    <t>Raw Penalty GR Margin</t>
  </si>
  <si>
    <t>Raw Penalty Margin Floor</t>
  </si>
  <si>
    <t>Mean Penalty LTV</t>
  </si>
  <si>
    <t>Stdev Penalty LTV</t>
  </si>
  <si>
    <t>Mean Penalty GR Margin</t>
  </si>
  <si>
    <t>Stdev Penalty GR Margin</t>
  </si>
  <si>
    <t>Z-Score Penalty GR Margin</t>
  </si>
  <si>
    <t>Mean Penalty GP Margin</t>
  </si>
  <si>
    <t>Raw Penalty GP Margin</t>
  </si>
  <si>
    <t>Z-Score Penalty LTV</t>
  </si>
  <si>
    <t>Stdev Penalty GP Margin</t>
  </si>
  <si>
    <t>Z-Score Penalty GP Margin</t>
  </si>
  <si>
    <t>Mean Penalty Floor</t>
  </si>
  <si>
    <t>Stdev Penalty Floor</t>
  </si>
  <si>
    <t>Z-Score Penalty Floor</t>
  </si>
  <si>
    <t>Score S1 (Aggressive Conservative)</t>
  </si>
  <si>
    <t>Score S2 (Conservative)</t>
  </si>
  <si>
    <t>Score S3 (Balanced)</t>
  </si>
  <si>
    <t>Score S4 (Growth)</t>
  </si>
  <si>
    <t>Score S5 (Aggressive Growth)</t>
  </si>
  <si>
    <t>Norm LTV</t>
  </si>
  <si>
    <t>Selected Scenario</t>
  </si>
  <si>
    <t>LTV Risk</t>
  </si>
  <si>
    <t>Scenario Name</t>
  </si>
  <si>
    <t>Best Score</t>
  </si>
  <si>
    <t>Adjusted Price</t>
  </si>
  <si>
    <t>Adjusted Difference $</t>
  </si>
  <si>
    <t>Adjusted Difference %</t>
  </si>
  <si>
    <t>Adjusted Volume Change %</t>
  </si>
  <si>
    <t>Adjusted Volume</t>
  </si>
  <si>
    <t>Adjusted GR</t>
  </si>
  <si>
    <t>Adjusted GR Impact</t>
  </si>
  <si>
    <t>Adjusted GR Lift</t>
  </si>
  <si>
    <t>Adjusted COGS</t>
  </si>
  <si>
    <t>Adjusted COGS Impact</t>
  </si>
  <si>
    <t>Adjusted COGS Lift</t>
  </si>
  <si>
    <t>Adjusted GP</t>
  </si>
  <si>
    <t>GP Impact $</t>
  </si>
  <si>
    <t>GP Lift %</t>
  </si>
  <si>
    <t>Adjusted GP Margin %</t>
  </si>
  <si>
    <t>GP Margin Impact %</t>
  </si>
  <si>
    <t>LTV Sacrificed</t>
  </si>
  <si>
    <t>LTV Protection-Risk Ratio</t>
  </si>
  <si>
    <t>Reward Multiplier</t>
  </si>
  <si>
    <t>Penalty Dampner</t>
  </si>
  <si>
    <t>% Critical</t>
  </si>
  <si>
    <t>% High</t>
  </si>
  <si>
    <t>% Medium</t>
  </si>
  <si>
    <t>%Low</t>
  </si>
  <si>
    <t>Risk-Adjusted LTV at Risk</t>
  </si>
  <si>
    <t>Winning Scenario</t>
  </si>
  <si>
    <t>Evaluation Score</t>
  </si>
  <si>
    <t>Adjusted Gross Profit</t>
  </si>
  <si>
    <t>Gross Profit Impact $</t>
  </si>
  <si>
    <t>Gross Profit Lift %</t>
  </si>
  <si>
    <t>Adjusted Gross Revenue</t>
  </si>
  <si>
    <t>Gross Revenue Impact $</t>
  </si>
  <si>
    <t>Gross Revenue Lift %</t>
  </si>
  <si>
    <t>Gross Profit Margin %</t>
  </si>
  <si>
    <t>Gross Profit Margin Lift %</t>
  </si>
  <si>
    <t>Best Row</t>
  </si>
  <si>
    <t>Best Combined Score</t>
  </si>
  <si>
    <t>Best Test Price</t>
  </si>
  <si>
    <t>GR Lift % at Best</t>
  </si>
  <si>
    <t>GP Lift % at Best</t>
  </si>
  <si>
    <t>LTV Protection % at Best</t>
  </si>
  <si>
    <t>SELECTION ASSUMPTIONS</t>
  </si>
  <si>
    <t>Best Outcome GR Weight</t>
  </si>
  <si>
    <t>Minimum Viable LTV Protection %</t>
  </si>
  <si>
    <t>Best Outcome GP Weight</t>
  </si>
  <si>
    <t>MONTE CARLO MODEL ASSUMPTIONS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</si>
</sst>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00"/>
  </numFmts>
  <fonts count="5" x14ac:knownFonts="1">
    <font>
      <sz val="11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0" fontId="0" fillId="0" borderId="0" xfId="0" applyNumberFormat="1"/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9" fontId="0" fillId="0" borderId="0" xfId="0" applyNumberFormat="1"/>
    <xf numFmtId="0" fontId="3" fillId="0" borderId="0" xfId="0" applyFont="1"/>
    <xf numFmtId="165" fontId="0" fillId="0" borderId="0" xfId="0" applyNumberFormat="1"/>
    <xf numFmtId="0" fontId="4" fillId="0" borderId="0" xfId="0" applyFon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AE6D56D-9A3F-426B-A483-7D38538F793F}" autoFormatId="16" applyNumberFormats="0" applyBorderFormats="0" applyFontFormats="0" applyPatternFormats="0" applyAlignmentFormats="0" applyWidthHeightFormats="0">
  <queryTableRefresh nextId="6">
    <queryTableFields count="2">
      <queryTableField id="3" name="MONTE CARLO MODEL ASSUMPTIONS" tableColumnId="3"/>
      <queryTableField id="2" name="Values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B5254A8-2060-46D4-9AB2-5D9945F4F6A9}" autoFormatId="16" applyNumberFormats="0" applyBorderFormats="0" applyFontFormats="0" applyPatternFormats="0" applyAlignmentFormats="0" applyWidthHeightFormats="0">
  <queryTableRefresh nextId="18">
    <queryTableFields count="17">
      <queryTableField id="1" name="SKU" tableColumnId="1"/>
      <queryTableField id="2" name="Tie-Breaking Recommendation" tableColumnId="2"/>
      <queryTableField id="3" name="Candidate Type" tableColumnId="3"/>
      <queryTableField id="4" name="Current Price" tableColumnId="4"/>
      <queryTableField id="5" name="Current Cost Per Unit" tableColumnId="5"/>
      <queryTableField id="6" name="Current Volume" tableColumnId="6"/>
      <queryTableField id="7" name="Current Gross Revenue" tableColumnId="7"/>
      <queryTableField id="8" name="Current Gross Profit" tableColumnId="8"/>
      <queryTableField id="9" name="Current Gross Profit Margin %" tableColumnId="9"/>
      <queryTableField id="10" name="V1 Suggested Price" tableColumnId="10"/>
      <queryTableField id="11" name="V1 Gross Revenue Impact" tableColumnId="11"/>
      <queryTableField id="12" name="V1 Gross Profit Impact $" tableColumnId="12"/>
      <queryTableField id="13" name="Total LTV at Risk" tableColumnId="13"/>
      <queryTableField id="14" name="% Critical" tableColumnId="14"/>
      <queryTableField id="15" name="% High" tableColumnId="15"/>
      <queryTableField id="16" name="% Medium" tableColumnId="16"/>
      <queryTableField id="17" name="%Low" tableColumnId="1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0B69D56-52A2-4771-AC27-9E99EAA6742A}" autoFormatId="16" applyNumberFormats="0" applyBorderFormats="0" applyFontFormats="0" applyPatternFormats="0" applyAlignmentFormats="0" applyWidthHeightFormats="0">
  <queryTableRefresh nextId="5">
    <queryTableFields count="4">
      <queryTableField id="1" name="SCENARIOS" tableColumnId="1"/>
      <queryTableField id="2" name="GR Weight" tableColumnId="2"/>
      <queryTableField id="3" name="GP Weight" tableColumnId="3"/>
      <queryTableField id="4" name="LTV Weight" tableColumnId="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023BEB-D762-449A-B190-8403587A45BC}" name="Selection_Assumptions" displayName="Selection_Assumptions" ref="A1:B4" totalsRowShown="0">
  <autoFilter ref="A1:B4" xr:uid="{53023BEB-D762-449A-B190-8403587A45BC}"/>
  <tableColumns count="2">
    <tableColumn id="1" xr3:uid="{E205EB0A-F1A8-414C-9B52-2D4E2FEC7FD8}" name="SELECTION ASSUMPTIONS"/>
    <tableColumn id="2" xr3:uid="{5D857165-D0D5-4993-822F-1C38BCD339B4}" name="Valu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770640E-F6D5-4751-ACCC-DB17153A5158}" name="Model_Assumptions" displayName="Model_Assumptions" ref="A1:B11" tableType="queryTable" totalsRowShown="0" headerRowDxfId="5">
  <autoFilter ref="A1:B11" xr:uid="{0770640E-F6D5-4751-ACCC-DB17153A5158}"/>
  <tableColumns count="2">
    <tableColumn id="3" xr3:uid="{DE8BCB05-3E28-4D96-A246-582FC6A00D59}" uniqueName="3" name="MONTE CARLO MODEL ASSUMPTIONS" queryTableFieldId="3" dataDxfId="4"/>
    <tableColumn id="2" xr3:uid="{BFE6B5F2-758E-44B8-AAE0-2229C326B297}" uniqueName="2" name="Values" queryTableFieldId="2" dataDxf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6745086-0101-4AF4-8AB5-B305FB910AF1}" name="Model_Input" displayName="Model_Input" ref="A1:Q45" tableType="queryTable" totalsRowShown="0">
  <autoFilter ref="A1:Q45" xr:uid="{A6745086-0101-4AF4-8AB5-B305FB910AF1}"/>
  <tableColumns count="17">
    <tableColumn id="1" xr3:uid="{45762CF2-FC8D-4DDF-94B3-BFB583921315}" uniqueName="1" name="SKU" queryTableFieldId="1" dataDxfId="2"/>
    <tableColumn id="2" xr3:uid="{8CCD5EDC-A2F5-45D1-8B11-4DC9719E08C4}" uniqueName="2" name="Tie-Breaking Recommendation" queryTableFieldId="2" dataDxfId="1"/>
    <tableColumn id="3" xr3:uid="{96D96E81-52E5-4A29-B5C6-EDA16C341B42}" uniqueName="3" name="Candidate Type" queryTableFieldId="3"/>
    <tableColumn id="4" xr3:uid="{E346FBA9-66A7-4728-A7A0-CF9064D2A7C0}" uniqueName="4" name="Current Price" queryTableFieldId="4"/>
    <tableColumn id="5" xr3:uid="{2DA540BC-2AAE-4395-BCDC-AAC30BF783BA}" uniqueName="5" name="Current Cost Per Unit" queryTableFieldId="5"/>
    <tableColumn id="6" xr3:uid="{C288CA1A-91C0-42FA-A028-60C3FC847300}" uniqueName="6" name="Current Volume" queryTableFieldId="6"/>
    <tableColumn id="7" xr3:uid="{EEE71BA2-D99E-4EBF-94D7-9C6DFABFA542}" uniqueName="7" name="Current Gross Revenue" queryTableFieldId="7"/>
    <tableColumn id="8" xr3:uid="{760BC0AF-13F4-4B5A-B04A-66B13927A6A7}" uniqueName="8" name="Current Gross Profit" queryTableFieldId="8"/>
    <tableColumn id="9" xr3:uid="{C0347827-4F3F-4C79-BFD6-53E07C21EE32}" uniqueName="9" name="Current Gross Profit Margin %" queryTableFieldId="9"/>
    <tableColumn id="10" xr3:uid="{A411E2D3-BE78-44FA-B3E8-71C733A6C5C2}" uniqueName="10" name="V1 Suggested Price" queryTableFieldId="10"/>
    <tableColumn id="11" xr3:uid="{1A9347CE-CFE1-471E-81D7-E419CBBCF573}" uniqueName="11" name="V1 Gross Revenue Impact" queryTableFieldId="11"/>
    <tableColumn id="12" xr3:uid="{08D19686-41B8-461C-9D6E-7FB3299A6C8B}" uniqueName="12" name="V1 Gross Profit Impact $" queryTableFieldId="12"/>
    <tableColumn id="13" xr3:uid="{13F873EC-65E8-488A-8F00-97ADF4D00343}" uniqueName="13" name="Total LTV at Risk" queryTableFieldId="13"/>
    <tableColumn id="14" xr3:uid="{57DCE228-F582-4549-ACC1-1CF50AAF0C5D}" uniqueName="14" name="% Critical" queryTableFieldId="14"/>
    <tableColumn id="15" xr3:uid="{C86F08CE-AED1-4622-8797-422143D88320}" uniqueName="15" name="% High" queryTableFieldId="15"/>
    <tableColumn id="16" xr3:uid="{50F38F54-4F5A-4588-8B60-64C55953B03E}" uniqueName="16" name="% Medium" queryTableFieldId="16"/>
    <tableColumn id="17" xr3:uid="{4ABB6B11-E989-45BB-B40C-634DB5567F80}" uniqueName="17" name="%Low" queryTableFieldId="1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574C922-3785-4A58-A68E-6364BB7B94E0}" name="Model_Scenarios" displayName="Model_Scenarios" ref="A1:D6" tableType="queryTable" totalsRowShown="0">
  <autoFilter ref="A1:D6" xr:uid="{3574C922-3785-4A58-A68E-6364BB7B94E0}"/>
  <tableColumns count="4">
    <tableColumn id="1" xr3:uid="{2ED77BDD-D2AD-4562-A102-96781A61EC96}" uniqueName="1" name="SCENARIOS" queryTableFieldId="1" dataDxfId="0"/>
    <tableColumn id="2" xr3:uid="{A1AACC6A-35B5-497F-B7FF-610F59CF45B1}" uniqueName="2" name="GR Weight" queryTableFieldId="2"/>
    <tableColumn id="3" xr3:uid="{4C08A8AB-ABBB-4F13-9D69-DCE9DB60320E}" uniqueName="3" name="GP Weight" queryTableFieldId="3"/>
    <tableColumn id="4" xr3:uid="{C0781D44-BF81-4BD2-B2F7-B3794C9F7B65}" uniqueName="4" name="LTV Weight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6F77DF-3E75-4B1D-A83D-92D09772B691}" name="FilePath" displayName="FilePath" ref="A1:A2" totalsRowShown="0">
  <autoFilter ref="A1:A2" xr:uid="{756F77DF-3E75-4B1D-A83D-92D09772B691}"/>
  <tableColumns count="1">
    <tableColumn id="1" xr3:uid="{D46E67BE-C6CC-4243-903B-2CA5B1074A74}" name="FilePath">
      <calculatedColumnFormula array="1">LEFT(CELL("filename",A1),SEARCH("[",CELL("filename",A1))-1)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64EBC-0F72-477A-BEE1-ADEEB709AD6A}">
  <sheetPr>
    <tabColor rgb="FF00B050"/>
  </sheetPr>
  <dimension ref="A1:T45"/>
  <sheetViews>
    <sheetView tabSelected="1" workbookViewId="0"/>
  </sheetViews>
  <sheetFormatPr defaultRowHeight="15" x14ac:dyDescent="0.25"/>
  <cols>
    <col min="1" max="1" width="9.140625" bestFit="1" customWidth="1"/>
    <col min="2" max="2" width="16.85546875" bestFit="1" customWidth="1"/>
    <col min="3" max="3" width="14.85546875" bestFit="1" customWidth="1"/>
    <col min="4" max="4" width="12.5703125" bestFit="1" customWidth="1"/>
    <col min="5" max="5" width="16.5703125" bestFit="1" customWidth="1"/>
    <col min="6" max="6" width="15.7109375" bestFit="1" customWidth="1"/>
    <col min="7" max="7" width="14" bestFit="1" customWidth="1"/>
    <col min="8" max="8" width="20.5703125" bestFit="1" customWidth="1"/>
    <col min="9" max="9" width="21.140625" bestFit="1" customWidth="1"/>
    <col min="10" max="10" width="23" bestFit="1" customWidth="1"/>
    <col min="11" max="11" width="22.42578125" bestFit="1" customWidth="1"/>
    <col min="12" max="12" width="19.7109375" bestFit="1" customWidth="1"/>
    <col min="13" max="13" width="20" bestFit="1" customWidth="1"/>
    <col min="14" max="14" width="19.42578125" bestFit="1" customWidth="1"/>
    <col min="15" max="15" width="16.7109375" bestFit="1" customWidth="1"/>
    <col min="16" max="16" width="20.140625" bestFit="1" customWidth="1"/>
    <col min="17" max="17" width="23.5703125" bestFit="1" customWidth="1"/>
    <col min="18" max="18" width="13.42578125" bestFit="1" customWidth="1"/>
    <col min="19" max="19" width="13.28515625" bestFit="1" customWidth="1"/>
    <col min="20" max="20" width="23.5703125" bestFit="1" customWidth="1"/>
  </cols>
  <sheetData>
    <row r="1" spans="1:20" x14ac:dyDescent="0.25">
      <c r="A1" t="s">
        <v>10</v>
      </c>
      <c r="B1" t="s">
        <v>81</v>
      </c>
      <c r="C1" t="s">
        <v>12</v>
      </c>
      <c r="D1" t="s">
        <v>13</v>
      </c>
      <c r="E1" t="s">
        <v>159</v>
      </c>
      <c r="F1" t="s">
        <v>160</v>
      </c>
      <c r="G1" t="s">
        <v>134</v>
      </c>
      <c r="H1" t="s">
        <v>135</v>
      </c>
      <c r="I1" t="s">
        <v>136</v>
      </c>
      <c r="J1" t="s">
        <v>164</v>
      </c>
      <c r="K1" t="s">
        <v>165</v>
      </c>
      <c r="L1" t="s">
        <v>166</v>
      </c>
      <c r="M1" t="s">
        <v>161</v>
      </c>
      <c r="N1" t="s">
        <v>162</v>
      </c>
      <c r="O1" t="s">
        <v>163</v>
      </c>
      <c r="P1" t="s">
        <v>167</v>
      </c>
      <c r="Q1" t="s">
        <v>168</v>
      </c>
      <c r="R1" t="s">
        <v>105</v>
      </c>
      <c r="S1" t="s">
        <v>150</v>
      </c>
      <c r="T1" t="s">
        <v>151</v>
      </c>
    </row>
    <row r="2" spans="1:20" x14ac:dyDescent="0.25">
      <c r="A2" t="str" cm="1">
        <f t="array" ref="A2">INDEX(Model_Input[SKU], ROW()-1)</f>
        <v>SKU-1000</v>
      </c>
      <c r="B2" t="str" cm="1">
        <f t="array" ref="B2">INDEX(Engine!$F$2:$F$2201, Helpers!$B7)</f>
        <v>Raise</v>
      </c>
      <c r="C2" t="str" cm="1">
        <f t="array" ref="C2">INDEX(Engine!$G$2:$G$2201, Helpers!$B7)</f>
        <v>Full</v>
      </c>
      <c r="D2" s="5" cm="1">
        <f t="array" ref="D2">INDEX(Engine!$H$2:$H$2201, Helpers!$B7)</f>
        <v>76.53</v>
      </c>
      <c r="E2" t="str">
        <f>IF(Helpers!$F7 &gt;= 0.05, "Reprice", "Hold")</f>
        <v>Reprice</v>
      </c>
      <c r="F2" s="8">
        <f>Helpers!$C7</f>
        <v>0.12635537038474046</v>
      </c>
      <c r="G2" s="5">
        <f>IF($E2="Hold", $D2, Helpers!$D7)</f>
        <v>78.975793703182276</v>
      </c>
      <c r="H2" s="5">
        <f>$G2-$D2</f>
        <v>2.4457937031822752</v>
      </c>
      <c r="I2" s="2">
        <f>IFERROR($H2/$D2, 0)</f>
        <v>3.1958626723928851E-2</v>
      </c>
      <c r="J2" s="5" cm="1">
        <f t="array" ref="J2">IF($E2="Hold", INDEX(Engine!$K$2:$K$2201, Helpers!$B7), INDEX(Engine!$X$2:$X$2201, Helpers!$B7))</f>
        <v>1871.189052928989</v>
      </c>
      <c r="K2" s="5" cm="1">
        <f t="array" ref="K2">$J2 - INDEX(Engine!$K$2:$K$2201, Helpers!$B7)</f>
        <v>34.469052928988958</v>
      </c>
      <c r="L2" s="2">
        <f>IF($E2="Hold", 0, Helpers!$E7)</f>
        <v>1.8766634505525587E-2</v>
      </c>
      <c r="M2" s="5" cm="1">
        <f t="array" ref="M2">IF($E2="Hold", INDEX(Engine!$L$2:$L$2201, Helpers!$B7), INDEX(Engine!$Y$2:$Y$2201, Helpers!$B7))</f>
        <v>616.39733009346196</v>
      </c>
      <c r="N2" s="5" cm="1">
        <f t="array" ref="N2">$M2 - INDEX(Engine!$L$2:$L$2201, Helpers!$B7)</f>
        <v>50.717330093461896</v>
      </c>
      <c r="O2" s="2">
        <f>IF($E2="Hold", 0, Helpers!$F7)</f>
        <v>8.9657279899345729E-2</v>
      </c>
      <c r="P2" s="2">
        <f>IFERROR($M2/$J2, 0)</f>
        <v>0.32941477993824819</v>
      </c>
      <c r="Q2" s="2" cm="1">
        <f t="array" ref="Q2">$P2 - INDEX(Engine!$M$2:$M$2201, Helpers!$B7)</f>
        <v>2.1430982734537196E-2</v>
      </c>
      <c r="R2" s="5" cm="1">
        <f t="array" ref="R2">IF($E2="Hold", INDEX(Engine!$R$2:$R$2201, Helpers!$B7), INDEX(Engine!$AF$2:$AF$2201, Helpers!$B7))</f>
        <v>358.09400859765856</v>
      </c>
      <c r="S2" s="5" cm="1">
        <f t="array" ref="S2">INDEX(Engine!$R$2:$R$2201, Helpers!$B7) - $R2</f>
        <v>537.14101289648772</v>
      </c>
      <c r="T2" s="2">
        <f>IFERROR($R2/$S2, 0)</f>
        <v>0.66666666666666685</v>
      </c>
    </row>
    <row r="3" spans="1:20" x14ac:dyDescent="0.25">
      <c r="A3" t="str" cm="1">
        <f t="array" ref="A3">INDEX(Model_Input[SKU], ROW()-1)</f>
        <v>SKU-1001</v>
      </c>
      <c r="B3" t="str" cm="1">
        <f t="array" ref="B3">INDEX(Engine!$F$2:$F$2201, Helpers!$B8)</f>
        <v>Raise</v>
      </c>
      <c r="C3" t="str" cm="1">
        <f t="array" ref="C3">INDEX(Engine!$G$2:$G$2201, Helpers!$B8)</f>
        <v>Full</v>
      </c>
      <c r="D3" s="5" cm="1">
        <f t="array" ref="D3">INDEX(Engine!$H$2:$H$2201, Helpers!$B8)</f>
        <v>53.26</v>
      </c>
      <c r="E3" t="str">
        <f>IF(Helpers!$F8 &gt;= 0.05, "Reprice", "Hold")</f>
        <v>Reprice</v>
      </c>
      <c r="F3" s="8">
        <f>Helpers!$C8</f>
        <v>0.18771631159828311</v>
      </c>
      <c r="G3" s="5">
        <f>IF($E3="Hold", $D3, Helpers!$D8)</f>
        <v>55.842395076522543</v>
      </c>
      <c r="H3" s="5">
        <f t="shared" ref="H3:H43" si="0">$G3-$D3</f>
        <v>2.5823950765225447</v>
      </c>
      <c r="I3" s="2">
        <f t="shared" ref="I3:I43" si="1">IFERROR($H3/$D3, 0)</f>
        <v>4.8486576727798436E-2</v>
      </c>
      <c r="J3" s="5" cm="1">
        <f t="array" ref="J3">IF($E3="Hold", INDEX(Engine!$K$2:$K$2201, Helpers!$B8), INDEX(Engine!$X$2:$X$2201, Helpers!$B8))</f>
        <v>1149.946401389222</v>
      </c>
      <c r="K3" s="5" cm="1">
        <f t="array" ref="K3">$J3 - INDEX(Engine!$K$2:$K$2201, Helpers!$B8)</f>
        <v>31.48640138922201</v>
      </c>
      <c r="L3" s="2">
        <f>IF($E3="Hold", 0, Helpers!$E8)</f>
        <v>2.8151566787566841E-2</v>
      </c>
      <c r="M3" s="5" cm="1">
        <f t="array" ref="M3">IF($E3="Hold", INDEX(Engine!$L$2:$L$2201, Helpers!$B8), INDEX(Engine!$Y$2:$Y$2201, Helpers!$B8))</f>
        <v>395.42940602819681</v>
      </c>
      <c r="N3" s="5" cm="1">
        <f t="array" ref="N3">$M3 - INDEX(Engine!$L$2:$L$2201, Helpers!$B8)</f>
        <v>46.409406028196827</v>
      </c>
      <c r="O3" s="2">
        <f>IF($E3="Hold", 0, Helpers!$F8)</f>
        <v>0.1329706206755969</v>
      </c>
      <c r="P3" s="2">
        <f t="shared" ref="P3:P43" si="2">IFERROR($M3/$J3, 0)</f>
        <v>0.34386768422466318</v>
      </c>
      <c r="Q3" s="2" cm="1">
        <f t="array" ref="Q3">$P3 - INDEX(Engine!$M$2:$M$2201, Helpers!$B8)</f>
        <v>3.1813609872428872E-2</v>
      </c>
      <c r="R3" s="5" cm="1">
        <f t="array" ref="R3">IF($E3="Hold", INDEX(Engine!$R$2:$R$2201, Helpers!$B8), INDEX(Engine!$AF$2:$AF$2201, Helpers!$B8))</f>
        <v>449.41351190667075</v>
      </c>
      <c r="S3" s="5" cm="1">
        <f t="array" ref="S3">INDEX(Engine!$R$2:$R$2201, Helpers!$B8) - $R3</f>
        <v>674.12026786000524</v>
      </c>
      <c r="T3" s="2">
        <f t="shared" ref="T3:T43" si="3">IFERROR($R3/$S3, 0)</f>
        <v>0.66666666666666752</v>
      </c>
    </row>
    <row r="4" spans="1:20" x14ac:dyDescent="0.25">
      <c r="A4" t="str" cm="1">
        <f t="array" ref="A4">INDEX(Model_Input[SKU], ROW()-1)</f>
        <v>SKU-1004</v>
      </c>
      <c r="B4" t="str" cm="1">
        <f t="array" ref="B4">INDEX(Engine!$F$2:$F$2201, Helpers!$B9)</f>
        <v>Hold</v>
      </c>
      <c r="C4" t="str" cm="1">
        <f t="array" ref="C4">INDEX(Engine!$G$2:$G$2201, Helpers!$B9)</f>
        <v>Full</v>
      </c>
      <c r="D4" s="5" cm="1">
        <f t="array" ref="D4">INDEX(Engine!$H$2:$H$2201, Helpers!$B9)</f>
        <v>18.39</v>
      </c>
      <c r="E4" t="str">
        <f>IF(Helpers!$F9 &gt;= 0.05, "Reprice", "Hold")</f>
        <v>Reprice</v>
      </c>
      <c r="F4" s="8">
        <f>Helpers!$C9</f>
        <v>0.14008395698414677</v>
      </c>
      <c r="G4" s="5">
        <f>IF($E4="Hold", $D4, Helpers!$D9)</f>
        <v>19.551372991870085</v>
      </c>
      <c r="H4" s="5">
        <f t="shared" si="0"/>
        <v>1.1613729918700848</v>
      </c>
      <c r="I4" s="2">
        <f t="shared" si="1"/>
        <v>6.3152419351282477E-2</v>
      </c>
      <c r="J4" s="5" cm="1">
        <f t="array" ref="J4">IF($E4="Hold", INDEX(Engine!$K$2:$K$2201, Helpers!$B9), INDEX(Engine!$X$2:$X$2201, Helpers!$B9))</f>
        <v>323.97726862047523</v>
      </c>
      <c r="K4" s="5" cm="1">
        <f t="array" ref="K4">$J4 - INDEX(Engine!$K$2:$K$2201, Helpers!$B9)</f>
        <v>11.347268620475234</v>
      </c>
      <c r="L4" s="2">
        <f>IF($E4="Hold", 0, Helpers!$E9)</f>
        <v>3.62961603828015E-2</v>
      </c>
      <c r="M4" s="5" cm="1">
        <f t="array" ref="M4">IF($E4="Hold", INDEX(Engine!$L$2:$L$2201, Helpers!$B9), INDEX(Engine!$Y$2:$Y$2201, Helpers!$B9))</f>
        <v>187.10441371059807</v>
      </c>
      <c r="N4" s="5" cm="1">
        <f t="array" ref="N4">$M4 - INDEX(Engine!$L$2:$L$2201, Helpers!$B9)</f>
        <v>14.894413710598059</v>
      </c>
      <c r="O4" s="2">
        <f>IF($E4="Hold", 0, Helpers!$F9)</f>
        <v>8.6489830501121065E-2</v>
      </c>
      <c r="P4" s="2">
        <f t="shared" si="2"/>
        <v>0.57752327657834057</v>
      </c>
      <c r="Q4" s="2" cm="1">
        <f t="array" ref="Q4">$P4 - INDEX(Engine!$M$2:$M$2201, Helpers!$B9)</f>
        <v>2.6680427203680357E-2</v>
      </c>
      <c r="R4" s="5" cm="1">
        <f t="array" ref="R4">IF($E4="Hold", INDEX(Engine!$R$2:$R$2201, Helpers!$B9), INDEX(Engine!$AF$2:$AF$2201, Helpers!$B9))</f>
        <v>375.63071897990716</v>
      </c>
      <c r="S4" s="5" cm="1">
        <f t="array" ref="S4">INDEX(Engine!$R$2:$R$2201, Helpers!$B9) - $R4</f>
        <v>563.44607846986059</v>
      </c>
      <c r="T4" s="2">
        <f t="shared" si="3"/>
        <v>0.66666666666666685</v>
      </c>
    </row>
    <row r="5" spans="1:20" x14ac:dyDescent="0.25">
      <c r="A5" t="str" cm="1">
        <f t="array" ref="A5">INDEX(Model_Input[SKU], ROW()-1)</f>
        <v>SKU-1005</v>
      </c>
      <c r="B5" t="str" cm="1">
        <f t="array" ref="B5">INDEX(Engine!$F$2:$F$2201, Helpers!$B10)</f>
        <v>Raise</v>
      </c>
      <c r="C5" t="str" cm="1">
        <f t="array" ref="C5">INDEX(Engine!$G$2:$G$2201, Helpers!$B10)</f>
        <v>Full</v>
      </c>
      <c r="D5" s="5" cm="1">
        <f t="array" ref="D5">INDEX(Engine!$H$2:$H$2201, Helpers!$B10)</f>
        <v>29.62</v>
      </c>
      <c r="E5" t="str">
        <f>IF(Helpers!$F10 &gt;= 0.05, "Reprice", "Hold")</f>
        <v>Hold</v>
      </c>
      <c r="F5" s="8">
        <f>Helpers!$C10</f>
        <v>0</v>
      </c>
      <c r="G5" s="5">
        <f>IF($E5="Hold", $D5, Helpers!$D10)</f>
        <v>29.62</v>
      </c>
      <c r="H5" s="5">
        <f t="shared" si="0"/>
        <v>0</v>
      </c>
      <c r="I5" s="2">
        <f t="shared" si="1"/>
        <v>0</v>
      </c>
      <c r="J5" s="5" cm="1">
        <f t="array" ref="J5">IF($E5="Hold", INDEX(Engine!$K$2:$K$2201, Helpers!$B10), INDEX(Engine!$X$2:$X$2201, Helpers!$B10))</f>
        <v>1362.52</v>
      </c>
      <c r="K5" s="5" cm="1">
        <f t="array" ref="K5">$J5 - INDEX(Engine!$K$2:$K$2201, Helpers!$B10)</f>
        <v>0</v>
      </c>
      <c r="L5" s="2">
        <f>IF($E5="Hold", 0, Helpers!$E10)</f>
        <v>0</v>
      </c>
      <c r="M5" s="5" cm="1">
        <f t="array" ref="M5">IF($E5="Hold", INDEX(Engine!$L$2:$L$2201, Helpers!$B10), INDEX(Engine!$Y$2:$Y$2201, Helpers!$B10))</f>
        <v>469.19999999999993</v>
      </c>
      <c r="N5" s="5" cm="1">
        <f t="array" ref="N5">$M5 - INDEX(Engine!$L$2:$L$2201, Helpers!$B10)</f>
        <v>0</v>
      </c>
      <c r="O5" s="2">
        <f>IF($E5="Hold", 0, Helpers!$F10)</f>
        <v>0</v>
      </c>
      <c r="P5" s="2">
        <f t="shared" si="2"/>
        <v>0.34436191762322749</v>
      </c>
      <c r="Q5" s="2" cm="1">
        <f t="array" ref="Q5">$P5 - INDEX(Engine!$M$2:$M$2201, Helpers!$B10)</f>
        <v>0</v>
      </c>
      <c r="R5" s="5" cm="1">
        <f t="array" ref="R5">IF($E5="Hold", INDEX(Engine!$R$2:$R$2201, Helpers!$B10), INDEX(Engine!$AF$2:$AF$2201, Helpers!$B10))</f>
        <v>927.11950485017326</v>
      </c>
      <c r="S5" s="5" cm="1">
        <f t="array" ref="S5">INDEX(Engine!$R$2:$R$2201, Helpers!$B10) - $R5</f>
        <v>0</v>
      </c>
      <c r="T5" s="2">
        <f t="shared" si="3"/>
        <v>0</v>
      </c>
    </row>
    <row r="6" spans="1:20" x14ac:dyDescent="0.25">
      <c r="A6" t="str" cm="1">
        <f t="array" ref="A6">INDEX(Model_Input[SKU], ROW()-1)</f>
        <v>SKU-1006</v>
      </c>
      <c r="B6" t="str" cm="1">
        <f t="array" ref="B6">INDEX(Engine!$F$2:$F$2201, Helpers!$B11)</f>
        <v>Hold</v>
      </c>
      <c r="C6" t="str" cm="1">
        <f t="array" ref="C6">INDEX(Engine!$G$2:$G$2201, Helpers!$B11)</f>
        <v>Full</v>
      </c>
      <c r="D6" s="5" cm="1">
        <f t="array" ref="D6">INDEX(Engine!$H$2:$H$2201, Helpers!$B11)</f>
        <v>113.18</v>
      </c>
      <c r="E6" t="str">
        <f>IF(Helpers!$F11 &gt;= 0.05, "Reprice", "Hold")</f>
        <v>Reprice</v>
      </c>
      <c r="F6" s="8">
        <f>Helpers!$C11</f>
        <v>8.9473506494898949E-2</v>
      </c>
      <c r="G6" s="5">
        <f>IF($E6="Hold", $D6, Helpers!$D11)</f>
        <v>118.51610734298887</v>
      </c>
      <c r="H6" s="5">
        <f t="shared" si="0"/>
        <v>5.3361073429888677</v>
      </c>
      <c r="I6" s="2">
        <f t="shared" si="1"/>
        <v>4.7147087320983098E-2</v>
      </c>
      <c r="J6" s="5" cm="1">
        <f t="array" ref="J6">IF($E6="Hold", INDEX(Engine!$K$2:$K$2201, Helpers!$B11), INDEX(Engine!$X$2:$X$2201, Helpers!$B11))</f>
        <v>2790.7447593180414</v>
      </c>
      <c r="K6" s="5" cm="1">
        <f t="array" ref="K6">$J6 - INDEX(Engine!$K$2:$K$2201, Helpers!$B11)</f>
        <v>74.424759318041197</v>
      </c>
      <c r="L6" s="2">
        <f>IF($E6="Hold", 0, Helpers!$E11)</f>
        <v>2.7399113255448988E-2</v>
      </c>
      <c r="M6" s="5" cm="1">
        <f t="array" ref="M6">IF($E6="Hold", INDEX(Engine!$L$2:$L$2201, Helpers!$B11), INDEX(Engine!$Y$2:$Y$2201, Helpers!$B11))</f>
        <v>1872.1611549314002</v>
      </c>
      <c r="N6" s="5" cm="1">
        <f t="array" ref="N6">$M6 - INDEX(Engine!$L$2:$L$2201, Helpers!$B11)</f>
        <v>92.081154931400079</v>
      </c>
      <c r="O6" s="2">
        <f>IF($E6="Hold", 0, Helpers!$F11)</f>
        <v>5.1728661032874969E-2</v>
      </c>
      <c r="P6" s="2">
        <f t="shared" si="2"/>
        <v>0.6708464286031266</v>
      </c>
      <c r="Q6" s="2" cm="1">
        <f t="array" ref="Q6">$P6 - INDEX(Engine!$M$2:$M$2201, Helpers!$B11)</f>
        <v>1.5518632172661806E-2</v>
      </c>
      <c r="R6" s="5" cm="1">
        <f t="array" ref="R6">IF($E6="Hold", INDEX(Engine!$R$2:$R$2201, Helpers!$B11), INDEX(Engine!$AF$2:$AF$2201, Helpers!$B11))</f>
        <v>396.9034023511847</v>
      </c>
      <c r="S6" s="5" cm="1">
        <f t="array" ref="S6">INDEX(Engine!$R$2:$R$2201, Helpers!$B11) - $R6</f>
        <v>595.35510352677613</v>
      </c>
      <c r="T6" s="2">
        <f t="shared" si="3"/>
        <v>0.66666666666666774</v>
      </c>
    </row>
    <row r="7" spans="1:20" x14ac:dyDescent="0.25">
      <c r="A7" t="str" cm="1">
        <f t="array" ref="A7">INDEX(Model_Input[SKU], ROW()-1)</f>
        <v>SKU-1009</v>
      </c>
      <c r="B7" t="str" cm="1">
        <f t="array" ref="B7">INDEX(Engine!$F$2:$F$2201, Helpers!$B12)</f>
        <v>Raise</v>
      </c>
      <c r="C7" t="str" cm="1">
        <f t="array" ref="C7">INDEX(Engine!$G$2:$G$2201, Helpers!$B12)</f>
        <v>Full</v>
      </c>
      <c r="D7" s="5" cm="1">
        <f t="array" ref="D7">INDEX(Engine!$H$2:$H$2201, Helpers!$B12)</f>
        <v>177.91</v>
      </c>
      <c r="E7" t="str">
        <f>IF(Helpers!$F12 &gt;= 0.05, "Reprice", "Hold")</f>
        <v>Reprice</v>
      </c>
      <c r="F7" s="8">
        <f>Helpers!$C12</f>
        <v>0.22231294824633871</v>
      </c>
      <c r="G7" s="5">
        <f>IF($E7="Hold", $D7, Helpers!$D12)</f>
        <v>197.38145233606977</v>
      </c>
      <c r="H7" s="5">
        <f t="shared" si="0"/>
        <v>19.471452336069774</v>
      </c>
      <c r="I7" s="2">
        <f t="shared" si="1"/>
        <v>0.10944551928542395</v>
      </c>
      <c r="J7" s="5" cm="1">
        <f t="array" ref="J7">IF($E7="Hold", INDEX(Engine!$K$2:$K$2201, Helpers!$B12), INDEX(Engine!$X$2:$X$2201, Helpers!$B12))</f>
        <v>6794.6560602039663</v>
      </c>
      <c r="K7" s="5" cm="1">
        <f t="array" ref="K7">$J7 - INDEX(Engine!$K$2:$K$2201, Helpers!$B12)</f>
        <v>389.89606020396604</v>
      </c>
      <c r="L7" s="2">
        <f>IF($E7="Hold", 0, Helpers!$E12)</f>
        <v>6.087598289459184E-2</v>
      </c>
      <c r="M7" s="5" cm="1">
        <f t="array" ref="M7">IF($E7="Hold", INDEX(Engine!$L$2:$L$2201, Helpers!$B12), INDEX(Engine!$Y$2:$Y$2201, Helpers!$B12))</f>
        <v>4264.8374376608826</v>
      </c>
      <c r="N7" s="5" cm="1">
        <f t="array" ref="N7">$M7 - INDEX(Engine!$L$2:$L$2201, Helpers!$B12)</f>
        <v>505.7174376608823</v>
      </c>
      <c r="O7" s="2">
        <f>IF($E7="Hold", 0, Helpers!$F12)</f>
        <v>0.13453080445978907</v>
      </c>
      <c r="P7" s="2">
        <f t="shared" si="2"/>
        <v>0.62767524947139974</v>
      </c>
      <c r="Q7" s="2" cm="1">
        <f t="array" ref="Q7">$P7 - INDEX(Engine!$M$2:$M$2201, Helpers!$B12)</f>
        <v>4.074927566441866E-2</v>
      </c>
      <c r="R7" s="5" cm="1">
        <f t="array" ref="R7">IF($E7="Hold", INDEX(Engine!$R$2:$R$2201, Helpers!$B12), INDEX(Engine!$AF$2:$AF$2201, Helpers!$B12))</f>
        <v>688.88690242917028</v>
      </c>
      <c r="S7" s="5" cm="1">
        <f t="array" ref="S7">INDEX(Engine!$R$2:$R$2201, Helpers!$B12) - $R7</f>
        <v>1033.3303536437538</v>
      </c>
      <c r="T7" s="2">
        <f t="shared" si="3"/>
        <v>0.66666666666666774</v>
      </c>
    </row>
    <row r="8" spans="1:20" x14ac:dyDescent="0.25">
      <c r="A8" t="str" cm="1">
        <f t="array" ref="A8">INDEX(Model_Input[SKU], ROW()-1)</f>
        <v>SKU-1010</v>
      </c>
      <c r="B8" t="str" cm="1">
        <f t="array" ref="B8">INDEX(Engine!$F$2:$F$2201, Helpers!$B13)</f>
        <v>Raise</v>
      </c>
      <c r="C8" t="str" cm="1">
        <f t="array" ref="C8">INDEX(Engine!$G$2:$G$2201, Helpers!$B13)</f>
        <v>Full</v>
      </c>
      <c r="D8" s="5" cm="1">
        <f t="array" ref="D8">INDEX(Engine!$H$2:$H$2201, Helpers!$B13)</f>
        <v>45.86</v>
      </c>
      <c r="E8" t="str">
        <f>IF(Helpers!$F13 &gt;= 0.05, "Reprice", "Hold")</f>
        <v>Reprice</v>
      </c>
      <c r="F8" s="8">
        <f>Helpers!$C13</f>
        <v>0.38670956947931834</v>
      </c>
      <c r="G8" s="5">
        <f>IF($E8="Hold", $D8, Helpers!$D13)</f>
        <v>52.899020932382761</v>
      </c>
      <c r="H8" s="5">
        <f t="shared" si="0"/>
        <v>7.0390209323827619</v>
      </c>
      <c r="I8" s="2">
        <f t="shared" si="1"/>
        <v>0.15348933563852513</v>
      </c>
      <c r="J8" s="5" cm="1">
        <f t="array" ref="J8">IF($E8="Hold", INDEX(Engine!$K$2:$K$2201, Helpers!$B13), INDEX(Engine!$X$2:$X$2201, Helpers!$B13))</f>
        <v>2085.3523614355663</v>
      </c>
      <c r="K8" s="5" cm="1">
        <f t="array" ref="K8">$J8 - INDEX(Engine!$K$2:$K$2201, Helpers!$B13)</f>
        <v>159.23236143556642</v>
      </c>
      <c r="L8" s="2">
        <f>IF($E8="Hold", 0, Helpers!$E13)</f>
        <v>8.2670010921212816E-2</v>
      </c>
      <c r="M8" s="5" cm="1">
        <f t="array" ref="M8">IF($E8="Hold", INDEX(Engine!$L$2:$L$2201, Helpers!$B13), INDEX(Engine!$Y$2:$Y$2201, Helpers!$B13))</f>
        <v>1104.9426616947121</v>
      </c>
      <c r="N8" s="5" cm="1">
        <f t="array" ref="N8">$M8 - INDEX(Engine!$L$2:$L$2201, Helpers!$B13)</f>
        <v>223.36266169471219</v>
      </c>
      <c r="O8" s="2">
        <f>IF($E8="Hold", 0, Helpers!$F13)</f>
        <v>0.25336629879842126</v>
      </c>
      <c r="P8" s="2">
        <f t="shared" si="2"/>
        <v>0.52985897353772116</v>
      </c>
      <c r="Q8" s="2" cm="1">
        <f t="array" ref="Q8">$P8 - INDEX(Engine!$M$2:$M$2201, Helpers!$B13)</f>
        <v>7.2161633808109304E-2</v>
      </c>
      <c r="R8" s="5" cm="1">
        <f t="array" ref="R8">IF($E8="Hold", INDEX(Engine!$R$2:$R$2201, Helpers!$B13), INDEX(Engine!$AF$2:$AF$2201, Helpers!$B13))</f>
        <v>666.16546553531475</v>
      </c>
      <c r="S8" s="5" cm="1">
        <f t="array" ref="S8">INDEX(Engine!$R$2:$R$2201, Helpers!$B13) - $R8</f>
        <v>999.24819830297201</v>
      </c>
      <c r="T8" s="2">
        <f t="shared" si="3"/>
        <v>0.66666666666666674</v>
      </c>
    </row>
    <row r="9" spans="1:20" x14ac:dyDescent="0.25">
      <c r="A9" t="str" cm="1">
        <f t="array" ref="A9">INDEX(Model_Input[SKU], ROW()-1)</f>
        <v>SKU-1011</v>
      </c>
      <c r="B9" t="str" cm="1">
        <f t="array" ref="B9">INDEX(Engine!$F$2:$F$2201, Helpers!$B14)</f>
        <v>Raise</v>
      </c>
      <c r="C9" t="str" cm="1">
        <f t="array" ref="C9">INDEX(Engine!$G$2:$G$2201, Helpers!$B14)</f>
        <v>Full</v>
      </c>
      <c r="D9" s="5" cm="1">
        <f t="array" ref="D9">INDEX(Engine!$H$2:$H$2201, Helpers!$B14)</f>
        <v>67.56</v>
      </c>
      <c r="E9" t="str">
        <f>IF(Helpers!$F14 &gt;= 0.05, "Reprice", "Hold")</f>
        <v>Reprice</v>
      </c>
      <c r="F9" s="8">
        <f>Helpers!$C14</f>
        <v>0.21602348654742407</v>
      </c>
      <c r="G9" s="5">
        <f>IF($E9="Hold", $D9, Helpers!$D14)</f>
        <v>71.933095490968242</v>
      </c>
      <c r="H9" s="5">
        <f t="shared" si="0"/>
        <v>4.3730954909682396</v>
      </c>
      <c r="I9" s="2">
        <f t="shared" si="1"/>
        <v>6.4729062921377131E-2</v>
      </c>
      <c r="J9" s="5" cm="1">
        <f t="array" ref="J9">IF($E9="Hold", INDEX(Engine!$K$2:$K$2201, Helpers!$B14), INDEX(Engine!$X$2:$X$2201, Helpers!$B14))</f>
        <v>1541.5538763966556</v>
      </c>
      <c r="K9" s="5" cm="1">
        <f t="array" ref="K9">$J9 - INDEX(Engine!$K$2:$K$2201, Helpers!$B14)</f>
        <v>55.233876396655432</v>
      </c>
      <c r="L9" s="2">
        <f>IF($E9="Hold", 0, Helpers!$E14)</f>
        <v>3.7161497118154523E-2</v>
      </c>
      <c r="M9" s="5" cm="1">
        <f t="array" ref="M9">IF($E9="Hold", INDEX(Engine!$L$2:$L$2201, Helpers!$B14), INDEX(Engine!$Y$2:$Y$2201, Helpers!$B14))</f>
        <v>615.54697311438326</v>
      </c>
      <c r="N9" s="5" cm="1">
        <f t="array" ref="N9">$M9 - INDEX(Engine!$L$2:$L$2201, Helpers!$B14)</f>
        <v>79.846973114383104</v>
      </c>
      <c r="O9" s="2">
        <f>IF($E9="Hold", 0, Helpers!$F14)</f>
        <v>0.14905165785772462</v>
      </c>
      <c r="P9" s="2">
        <f t="shared" si="2"/>
        <v>0.39930292579407556</v>
      </c>
      <c r="Q9" s="2" cm="1">
        <f t="array" ref="Q9">$P9 - INDEX(Engine!$M$2:$M$2201, Helpers!$B14)</f>
        <v>3.8882558712962423E-2</v>
      </c>
      <c r="R9" s="5" cm="1">
        <f t="array" ref="R9">IF($E9="Hold", INDEX(Engine!$R$2:$R$2201, Helpers!$B14), INDEX(Engine!$AF$2:$AF$2201, Helpers!$B14))</f>
        <v>429.27827272428533</v>
      </c>
      <c r="S9" s="5" cm="1">
        <f t="array" ref="S9">INDEX(Engine!$R$2:$R$2201, Helpers!$B14) - $R9</f>
        <v>643.91740908642703</v>
      </c>
      <c r="T9" s="2">
        <f t="shared" si="3"/>
        <v>0.66666666666666763</v>
      </c>
    </row>
    <row r="10" spans="1:20" x14ac:dyDescent="0.25">
      <c r="A10" t="str" cm="1">
        <f t="array" ref="A10">INDEX(Model_Input[SKU], ROW()-1)</f>
        <v>SKU-1012</v>
      </c>
      <c r="B10" t="str" cm="1">
        <f t="array" ref="B10">INDEX(Engine!$F$2:$F$2201, Helpers!$B15)</f>
        <v>Raise</v>
      </c>
      <c r="C10" t="str" cm="1">
        <f t="array" ref="C10">INDEX(Engine!$G$2:$G$2201, Helpers!$B15)</f>
        <v>Full</v>
      </c>
      <c r="D10" s="5" cm="1">
        <f t="array" ref="D10">INDEX(Engine!$H$2:$H$2201, Helpers!$B15)</f>
        <v>20.37</v>
      </c>
      <c r="E10" t="str">
        <f>IF(Helpers!$F15 &gt;= 0.05, "Reprice", "Hold")</f>
        <v>Hold</v>
      </c>
      <c r="F10" s="8">
        <f>Helpers!$C15</f>
        <v>0</v>
      </c>
      <c r="G10" s="5">
        <f>IF($E10="Hold", $D10, Helpers!$D15)</f>
        <v>20.37</v>
      </c>
      <c r="H10" s="5">
        <f t="shared" si="0"/>
        <v>0</v>
      </c>
      <c r="I10" s="2">
        <f t="shared" si="1"/>
        <v>0</v>
      </c>
      <c r="J10" s="5" cm="1">
        <f t="array" ref="J10">IF($E10="Hold", INDEX(Engine!$K$2:$K$2201, Helpers!$B15), INDEX(Engine!$X$2:$X$2201, Helpers!$B15))</f>
        <v>305.55</v>
      </c>
      <c r="K10" s="5" cm="1">
        <f t="array" ref="K10">$J10 - INDEX(Engine!$K$2:$K$2201, Helpers!$B15)</f>
        <v>0</v>
      </c>
      <c r="L10" s="2">
        <f>IF($E10="Hold", 0, Helpers!$E15)</f>
        <v>0</v>
      </c>
      <c r="M10" s="5" cm="1">
        <f t="array" ref="M10">IF($E10="Hold", INDEX(Engine!$L$2:$L$2201, Helpers!$B15), INDEX(Engine!$Y$2:$Y$2201, Helpers!$B15))</f>
        <v>159.15</v>
      </c>
      <c r="N10" s="5" cm="1">
        <f t="array" ref="N10">$M10 - INDEX(Engine!$L$2:$L$2201, Helpers!$B15)</f>
        <v>0</v>
      </c>
      <c r="O10" s="2">
        <f>IF($E10="Hold", 0, Helpers!$F15)</f>
        <v>0</v>
      </c>
      <c r="P10" s="2">
        <f t="shared" si="2"/>
        <v>0.52086401570937657</v>
      </c>
      <c r="Q10" s="2" cm="1">
        <f t="array" ref="Q10">$P10 - INDEX(Engine!$M$2:$M$2201, Helpers!$B15)</f>
        <v>0</v>
      </c>
      <c r="R10" s="5" cm="1">
        <f t="array" ref="R10">IF($E10="Hold", INDEX(Engine!$R$2:$R$2201, Helpers!$B15), INDEX(Engine!$AF$2:$AF$2201, Helpers!$B15))</f>
        <v>311.63258687148209</v>
      </c>
      <c r="S10" s="5" cm="1">
        <f t="array" ref="S10">INDEX(Engine!$R$2:$R$2201, Helpers!$B15) - $R10</f>
        <v>0</v>
      </c>
      <c r="T10" s="2">
        <f t="shared" si="3"/>
        <v>0</v>
      </c>
    </row>
    <row r="11" spans="1:20" x14ac:dyDescent="0.25">
      <c r="A11" t="str" cm="1">
        <f t="array" ref="A11">INDEX(Model_Input[SKU], ROW()-1)</f>
        <v>SKU-1013</v>
      </c>
      <c r="B11" t="str" cm="1">
        <f t="array" ref="B11">INDEX(Engine!$F$2:$F$2201, Helpers!$B16)</f>
        <v>Raise</v>
      </c>
      <c r="C11" t="str" cm="1">
        <f t="array" ref="C11">INDEX(Engine!$G$2:$G$2201, Helpers!$B16)</f>
        <v>Constrained</v>
      </c>
      <c r="D11" s="5" cm="1">
        <f t="array" ref="D11">INDEX(Engine!$H$2:$H$2201, Helpers!$B16)</f>
        <v>84.95</v>
      </c>
      <c r="E11" t="str">
        <f>IF(Helpers!$F16 &gt;= 0.05, "Reprice", "Hold")</f>
        <v>Hold</v>
      </c>
      <c r="F11" s="8">
        <f>Helpers!$C16</f>
        <v>0</v>
      </c>
      <c r="G11" s="5">
        <f>IF($E11="Hold", $D11, Helpers!$D16)</f>
        <v>84.95</v>
      </c>
      <c r="H11" s="5">
        <f t="shared" si="0"/>
        <v>0</v>
      </c>
      <c r="I11" s="2">
        <f t="shared" si="1"/>
        <v>0</v>
      </c>
      <c r="J11" s="5" cm="1">
        <f t="array" ref="J11">IF($E11="Hold", INDEX(Engine!$K$2:$K$2201, Helpers!$B16), INDEX(Engine!$X$2:$X$2201, Helpers!$B16))</f>
        <v>3058.2000000000003</v>
      </c>
      <c r="K11" s="5" cm="1">
        <f t="array" ref="K11">$J11 - INDEX(Engine!$K$2:$K$2201, Helpers!$B16)</f>
        <v>0</v>
      </c>
      <c r="L11" s="2">
        <f>IF($E11="Hold", 0, Helpers!$E16)</f>
        <v>0</v>
      </c>
      <c r="M11" s="5" cm="1">
        <f t="array" ref="M11">IF($E11="Hold", INDEX(Engine!$L$2:$L$2201, Helpers!$B16), INDEX(Engine!$Y$2:$Y$2201, Helpers!$B16))</f>
        <v>1147.6800000000003</v>
      </c>
      <c r="N11" s="5" cm="1">
        <f t="array" ref="N11">$M11 - INDEX(Engine!$L$2:$L$2201, Helpers!$B16)</f>
        <v>0</v>
      </c>
      <c r="O11" s="2">
        <f>IF($E11="Hold", 0, Helpers!$F16)</f>
        <v>0</v>
      </c>
      <c r="P11" s="2">
        <f t="shared" si="2"/>
        <v>0.3752795762213067</v>
      </c>
      <c r="Q11" s="2" cm="1">
        <f t="array" ref="Q11">$P11 - INDEX(Engine!$M$2:$M$2201, Helpers!$B16)</f>
        <v>0</v>
      </c>
      <c r="R11" s="5" cm="1">
        <f t="array" ref="R11">IF($E11="Hold", INDEX(Engine!$R$2:$R$2201, Helpers!$B16), INDEX(Engine!$AF$2:$AF$2201, Helpers!$B16))</f>
        <v>894.15433014572795</v>
      </c>
      <c r="S11" s="5" cm="1">
        <f t="array" ref="S11">INDEX(Engine!$R$2:$R$2201, Helpers!$B16) - $R11</f>
        <v>0</v>
      </c>
      <c r="T11" s="2">
        <f t="shared" si="3"/>
        <v>0</v>
      </c>
    </row>
    <row r="12" spans="1:20" x14ac:dyDescent="0.25">
      <c r="A12" t="str" cm="1">
        <f t="array" ref="A12">INDEX(Model_Input[SKU], ROW()-1)</f>
        <v>SKU-1014</v>
      </c>
      <c r="B12" t="str" cm="1">
        <f t="array" ref="B12">INDEX(Engine!$F$2:$F$2201, Helpers!$B17)</f>
        <v>Raise</v>
      </c>
      <c r="C12" t="str" cm="1">
        <f t="array" ref="C12">INDEX(Engine!$G$2:$G$2201, Helpers!$B17)</f>
        <v>Full</v>
      </c>
      <c r="D12" s="5" cm="1">
        <f t="array" ref="D12">INDEX(Engine!$H$2:$H$2201, Helpers!$B17)</f>
        <v>143.80000000000001</v>
      </c>
      <c r="E12" t="str">
        <f>IF(Helpers!$F17 &gt;= 0.05, "Reprice", "Hold")</f>
        <v>Reprice</v>
      </c>
      <c r="F12" s="8">
        <f>Helpers!$C17</f>
        <v>0.27833494416707416</v>
      </c>
      <c r="G12" s="5">
        <f>IF($E12="Hold", $D12, Helpers!$D17)</f>
        <v>163.17671709921524</v>
      </c>
      <c r="H12" s="5">
        <f t="shared" si="0"/>
        <v>19.376717099215227</v>
      </c>
      <c r="I12" s="2">
        <f t="shared" si="1"/>
        <v>0.13474768497368028</v>
      </c>
      <c r="J12" s="5" cm="1">
        <f t="array" ref="J12">IF($E12="Hold", INDEX(Engine!$K$2:$K$2201, Helpers!$B17), INDEX(Engine!$X$2:$X$2201, Helpers!$B17))</f>
        <v>4477.0676513768385</v>
      </c>
      <c r="K12" s="5" cm="1">
        <f t="array" ref="K12">$J12 - INDEX(Engine!$K$2:$K$2201, Helpers!$B17)</f>
        <v>306.86765137683778</v>
      </c>
      <c r="L12" s="2">
        <f>IF($E12="Hold", 0, Helpers!$E17)</f>
        <v>7.3585835541901526E-2</v>
      </c>
      <c r="M12" s="5" cm="1">
        <f t="array" ref="M12">IF($E12="Hold", INDEX(Engine!$L$2:$L$2201, Helpers!$B17), INDEX(Engine!$Y$2:$Y$2201, Helpers!$B17))</f>
        <v>2771.8626473817635</v>
      </c>
      <c r="N12" s="5" cm="1">
        <f t="array" ref="N12">$M12 - INDEX(Engine!$L$2:$L$2201, Helpers!$B17)</f>
        <v>404.01264738176269</v>
      </c>
      <c r="O12" s="2">
        <f>IF($E12="Hold", 0, Helpers!$F17)</f>
        <v>0.17062425718764387</v>
      </c>
      <c r="P12" s="2">
        <f t="shared" si="2"/>
        <v>0.61912458404092441</v>
      </c>
      <c r="Q12" s="2" cm="1">
        <f t="array" ref="Q12">$P12 - INDEX(Engine!$M$2:$M$2201, Helpers!$B17)</f>
        <v>5.1322080563872885E-2</v>
      </c>
      <c r="R12" s="5" cm="1">
        <f t="array" ref="R12">IF($E12="Hold", INDEX(Engine!$R$2:$R$2201, Helpers!$B17), INDEX(Engine!$AF$2:$AF$2201, Helpers!$B17))</f>
        <v>422.51293670182497</v>
      </c>
      <c r="S12" s="5" cm="1">
        <f t="array" ref="S12">INDEX(Engine!$R$2:$R$2201, Helpers!$B17) - $R12</f>
        <v>633.7694050527374</v>
      </c>
      <c r="T12" s="2">
        <f t="shared" si="3"/>
        <v>0.66666666666666674</v>
      </c>
    </row>
    <row r="13" spans="1:20" x14ac:dyDescent="0.25">
      <c r="A13" t="str" cm="1">
        <f t="array" ref="A13">INDEX(Model_Input[SKU], ROW()-1)</f>
        <v>SKU-1017</v>
      </c>
      <c r="B13" t="str" cm="1">
        <f t="array" ref="B13">INDEX(Engine!$F$2:$F$2201, Helpers!$B18)</f>
        <v>Raise</v>
      </c>
      <c r="C13" t="str" cm="1">
        <f t="array" ref="C13">INDEX(Engine!$G$2:$G$2201, Helpers!$B18)</f>
        <v>Full</v>
      </c>
      <c r="D13" s="5" cm="1">
        <f t="array" ref="D13">INDEX(Engine!$H$2:$H$2201, Helpers!$B18)</f>
        <v>63.19</v>
      </c>
      <c r="E13" t="str">
        <f>IF(Helpers!$F18 &gt;= 0.05, "Reprice", "Hold")</f>
        <v>Hold</v>
      </c>
      <c r="F13" s="8">
        <f>Helpers!$C18</f>
        <v>3.2641381779766276E-2</v>
      </c>
      <c r="G13" s="5">
        <f>IF($E13="Hold", $D13, Helpers!$D18)</f>
        <v>63.19</v>
      </c>
      <c r="H13" s="5">
        <f t="shared" si="0"/>
        <v>0</v>
      </c>
      <c r="I13" s="2">
        <f t="shared" si="1"/>
        <v>0</v>
      </c>
      <c r="J13" s="5" cm="1">
        <f t="array" ref="J13">IF($E13="Hold", INDEX(Engine!$K$2:$K$2201, Helpers!$B18), INDEX(Engine!$X$2:$X$2201, Helpers!$B18))</f>
        <v>1200.6099999999999</v>
      </c>
      <c r="K13" s="5" cm="1">
        <f t="array" ref="K13">$J13 - INDEX(Engine!$K$2:$K$2201, Helpers!$B18)</f>
        <v>0</v>
      </c>
      <c r="L13" s="2">
        <f>IF($E13="Hold", 0, Helpers!$E18)</f>
        <v>0</v>
      </c>
      <c r="M13" s="5" cm="1">
        <f t="array" ref="M13">IF($E13="Hold", INDEX(Engine!$L$2:$L$2201, Helpers!$B18), INDEX(Engine!$Y$2:$Y$2201, Helpers!$B18))</f>
        <v>413.05999999999983</v>
      </c>
      <c r="N13" s="5" cm="1">
        <f t="array" ref="N13">$M13 - INDEX(Engine!$L$2:$L$2201, Helpers!$B18)</f>
        <v>0</v>
      </c>
      <c r="O13" s="2">
        <f>IF($E13="Hold", 0, Helpers!$F18)</f>
        <v>0</v>
      </c>
      <c r="P13" s="2">
        <f t="shared" si="2"/>
        <v>0.34404177876246228</v>
      </c>
      <c r="Q13" s="2" cm="1">
        <f t="array" ref="Q13">$P13 - INDEX(Engine!$M$2:$M$2201, Helpers!$B18)</f>
        <v>0</v>
      </c>
      <c r="R13" s="5" cm="1">
        <f t="array" ref="R13">IF($E13="Hold", INDEX(Engine!$R$2:$R$2201, Helpers!$B18), INDEX(Engine!$AF$2:$AF$2201, Helpers!$B18))</f>
        <v>858.15235622308262</v>
      </c>
      <c r="S13" s="5" cm="1">
        <f t="array" ref="S13">INDEX(Engine!$R$2:$R$2201, Helpers!$B18) - $R13</f>
        <v>0</v>
      </c>
      <c r="T13" s="2">
        <f t="shared" si="3"/>
        <v>0</v>
      </c>
    </row>
    <row r="14" spans="1:20" x14ac:dyDescent="0.25">
      <c r="A14" t="str" cm="1">
        <f t="array" ref="A14">INDEX(Model_Input[SKU], ROW()-1)</f>
        <v>SKU-1018</v>
      </c>
      <c r="B14" t="str" cm="1">
        <f t="array" ref="B14">INDEX(Engine!$F$2:$F$2201, Helpers!$B19)</f>
        <v>Hold</v>
      </c>
      <c r="C14" t="str" cm="1">
        <f t="array" ref="C14">INDEX(Engine!$G$2:$G$2201, Helpers!$B19)</f>
        <v>Full</v>
      </c>
      <c r="D14" s="5" cm="1">
        <f t="array" ref="D14">INDEX(Engine!$H$2:$H$2201, Helpers!$B19)</f>
        <v>111.09</v>
      </c>
      <c r="E14" t="str">
        <f>IF(Helpers!$F19 &gt;= 0.05, "Reprice", "Hold")</f>
        <v>Hold</v>
      </c>
      <c r="F14" s="8">
        <f>Helpers!$C19</f>
        <v>1.379616612126664E-3</v>
      </c>
      <c r="G14" s="5">
        <f>IF($E14="Hold", $D14, Helpers!$D19)</f>
        <v>111.09</v>
      </c>
      <c r="H14" s="5">
        <f t="shared" si="0"/>
        <v>0</v>
      </c>
      <c r="I14" s="2">
        <f t="shared" si="1"/>
        <v>0</v>
      </c>
      <c r="J14" s="5" cm="1">
        <f t="array" ref="J14">IF($E14="Hold", INDEX(Engine!$K$2:$K$2201, Helpers!$B19), INDEX(Engine!$X$2:$X$2201, Helpers!$B19))</f>
        <v>4776.87</v>
      </c>
      <c r="K14" s="5" cm="1">
        <f t="array" ref="K14">$J14 - INDEX(Engine!$K$2:$K$2201, Helpers!$B19)</f>
        <v>0</v>
      </c>
      <c r="L14" s="2">
        <f>IF($E14="Hold", 0, Helpers!$E19)</f>
        <v>0</v>
      </c>
      <c r="M14" s="5" cm="1">
        <f t="array" ref="M14">IF($E14="Hold", INDEX(Engine!$L$2:$L$2201, Helpers!$B19), INDEX(Engine!$Y$2:$Y$2201, Helpers!$B19))</f>
        <v>2859.9300000000003</v>
      </c>
      <c r="N14" s="5" cm="1">
        <f t="array" ref="N14">$M14 - INDEX(Engine!$L$2:$L$2201, Helpers!$B19)</f>
        <v>0</v>
      </c>
      <c r="O14" s="2">
        <f>IF($E14="Hold", 0, Helpers!$F19)</f>
        <v>0</v>
      </c>
      <c r="P14" s="2">
        <f t="shared" si="2"/>
        <v>0.59870375371320561</v>
      </c>
      <c r="Q14" s="2" cm="1">
        <f t="array" ref="Q14">$P14 - INDEX(Engine!$M$2:$M$2201, Helpers!$B19)</f>
        <v>0</v>
      </c>
      <c r="R14" s="5" cm="1">
        <f t="array" ref="R14">IF($E14="Hold", INDEX(Engine!$R$2:$R$2201, Helpers!$B19), INDEX(Engine!$AF$2:$AF$2201, Helpers!$B19))</f>
        <v>1540.57663870035</v>
      </c>
      <c r="S14" s="5" cm="1">
        <f t="array" ref="S14">INDEX(Engine!$R$2:$R$2201, Helpers!$B19) - $R14</f>
        <v>0</v>
      </c>
      <c r="T14" s="2">
        <f t="shared" si="3"/>
        <v>0</v>
      </c>
    </row>
    <row r="15" spans="1:20" x14ac:dyDescent="0.25">
      <c r="A15" t="str" cm="1">
        <f t="array" ref="A15">INDEX(Model_Input[SKU], ROW()-1)</f>
        <v>SKU-1019</v>
      </c>
      <c r="B15" t="str" cm="1">
        <f t="array" ref="B15">INDEX(Engine!$F$2:$F$2201, Helpers!$B20)</f>
        <v>Raise</v>
      </c>
      <c r="C15" t="str" cm="1">
        <f t="array" ref="C15">INDEX(Engine!$G$2:$G$2201, Helpers!$B20)</f>
        <v>Full</v>
      </c>
      <c r="D15" s="5" cm="1">
        <f t="array" ref="D15">INDEX(Engine!$H$2:$H$2201, Helpers!$B20)</f>
        <v>160.35</v>
      </c>
      <c r="E15" t="str">
        <f>IF(Helpers!$F20 &gt;= 0.05, "Reprice", "Hold")</f>
        <v>Reprice</v>
      </c>
      <c r="F15" s="8">
        <f>Helpers!$C20</f>
        <v>0.18098585290839481</v>
      </c>
      <c r="G15" s="5">
        <f>IF($E15="Hold", $D15, Helpers!$D20)</f>
        <v>173.51238545969298</v>
      </c>
      <c r="H15" s="5">
        <f t="shared" si="0"/>
        <v>13.162385459692985</v>
      </c>
      <c r="I15" s="2">
        <f t="shared" si="1"/>
        <v>8.2085347425587679E-2</v>
      </c>
      <c r="J15" s="5" cm="1">
        <f t="array" ref="J15">IF($E15="Hold", INDEX(Engine!$K$2:$K$2201, Helpers!$B20), INDEX(Engine!$X$2:$X$2201, Helpers!$B20))</f>
        <v>6041.349204568287</v>
      </c>
      <c r="K15" s="5" cm="1">
        <f t="array" ref="K15">$J15 - INDEX(Engine!$K$2:$K$2201, Helpers!$B20)</f>
        <v>268.7492045682875</v>
      </c>
      <c r="L15" s="2">
        <f>IF($E15="Hold", 0, Helpers!$E20)</f>
        <v>4.655600675056084E-2</v>
      </c>
      <c r="M15" s="5" cm="1">
        <f t="array" ref="M15">IF($E15="Hold", INDEX(Engine!$L$2:$L$2201, Helpers!$B20), INDEX(Engine!$Y$2:$Y$2201, Helpers!$B20))</f>
        <v>3518.0908464105128</v>
      </c>
      <c r="N15" s="5" cm="1">
        <f t="array" ref="N15">$M15 - INDEX(Engine!$L$2:$L$2201, Helpers!$B20)</f>
        <v>354.41084641051339</v>
      </c>
      <c r="O15" s="2">
        <f>IF($E15="Hold", 0, Helpers!$F20)</f>
        <v>0.11202487179819497</v>
      </c>
      <c r="P15" s="2">
        <f t="shared" si="2"/>
        <v>0.582335290890028</v>
      </c>
      <c r="Q15" s="2" cm="1">
        <f t="array" ref="Q15">$P15 - INDEX(Engine!$M$2:$M$2201, Helpers!$B20)</f>
        <v>3.4284152754699093E-2</v>
      </c>
      <c r="R15" s="5" cm="1">
        <f t="array" ref="R15">IF($E15="Hold", INDEX(Engine!$R$2:$R$2201, Helpers!$B20), INDEX(Engine!$AF$2:$AF$2201, Helpers!$B20))</f>
        <v>457.57901206549826</v>
      </c>
      <c r="S15" s="5" cm="1">
        <f t="array" ref="S15">INDEX(Engine!$R$2:$R$2201, Helpers!$B20) - $R15</f>
        <v>686.36851809824657</v>
      </c>
      <c r="T15" s="2">
        <f t="shared" si="3"/>
        <v>0.66666666666666752</v>
      </c>
    </row>
    <row r="16" spans="1:20" x14ac:dyDescent="0.25">
      <c r="A16" t="str" cm="1">
        <f t="array" ref="A16">INDEX(Model_Input[SKU], ROW()-1)</f>
        <v>SKU-1020</v>
      </c>
      <c r="B16" t="str" cm="1">
        <f t="array" ref="B16">INDEX(Engine!$F$2:$F$2201, Helpers!$B21)</f>
        <v>Reduce</v>
      </c>
      <c r="C16" t="str" cm="1">
        <f t="array" ref="C16">INDEX(Engine!$G$2:$G$2201, Helpers!$B21)</f>
        <v>Full</v>
      </c>
      <c r="D16" s="5" cm="1">
        <f t="array" ref="D16">INDEX(Engine!$H$2:$H$2201, Helpers!$B21)</f>
        <v>32.880000000000003</v>
      </c>
      <c r="E16" t="str">
        <f>IF(Helpers!$F21 &gt;= 0.05, "Reprice", "Hold")</f>
        <v>Hold</v>
      </c>
      <c r="F16" s="8">
        <f>Helpers!$C21</f>
        <v>0</v>
      </c>
      <c r="G16" s="5">
        <f>IF($E16="Hold", $D16, Helpers!$D21)</f>
        <v>32.880000000000003</v>
      </c>
      <c r="H16" s="5">
        <f t="shared" si="0"/>
        <v>0</v>
      </c>
      <c r="I16" s="2">
        <f t="shared" si="1"/>
        <v>0</v>
      </c>
      <c r="J16" s="5" cm="1">
        <f t="array" ref="J16">IF($E16="Hold", INDEX(Engine!$K$2:$K$2201, Helpers!$B21), INDEX(Engine!$X$2:$X$2201, Helpers!$B21))</f>
        <v>1052.1600000000001</v>
      </c>
      <c r="K16" s="5" cm="1">
        <f t="array" ref="K16">$J16 - INDEX(Engine!$K$2:$K$2201, Helpers!$B21)</f>
        <v>0</v>
      </c>
      <c r="L16" s="2">
        <f>IF($E16="Hold", 0, Helpers!$E21)</f>
        <v>0</v>
      </c>
      <c r="M16" s="5" cm="1">
        <f t="array" ref="M16">IF($E16="Hold", INDEX(Engine!$L$2:$L$2201, Helpers!$B21), INDEX(Engine!$Y$2:$Y$2201, Helpers!$B21))</f>
        <v>363.5200000000001</v>
      </c>
      <c r="N16" s="5" cm="1">
        <f t="array" ref="N16">$M16 - INDEX(Engine!$L$2:$L$2201, Helpers!$B21)</f>
        <v>0</v>
      </c>
      <c r="O16" s="2">
        <f>IF($E16="Hold", 0, Helpers!$F21)</f>
        <v>0</v>
      </c>
      <c r="P16" s="2">
        <f t="shared" si="2"/>
        <v>0.34549878345498791</v>
      </c>
      <c r="Q16" s="2" cm="1">
        <f t="array" ref="Q16">$P16 - INDEX(Engine!$M$2:$M$2201, Helpers!$B21)</f>
        <v>0</v>
      </c>
      <c r="R16" s="5" cm="1">
        <f t="array" ref="R16">IF($E16="Hold", INDEX(Engine!$R$2:$R$2201, Helpers!$B21), INDEX(Engine!$AF$2:$AF$2201, Helpers!$B21))</f>
        <v>1567.3093009733004</v>
      </c>
      <c r="S16" s="5" cm="1">
        <f t="array" ref="S16">INDEX(Engine!$R$2:$R$2201, Helpers!$B21) - $R16</f>
        <v>0</v>
      </c>
      <c r="T16" s="2">
        <f t="shared" si="3"/>
        <v>0</v>
      </c>
    </row>
    <row r="17" spans="1:20" x14ac:dyDescent="0.25">
      <c r="A17" t="str" cm="1">
        <f t="array" ref="A17">INDEX(Model_Input[SKU], ROW()-1)</f>
        <v>SKU-1021</v>
      </c>
      <c r="B17" t="str" cm="1">
        <f t="array" ref="B17">INDEX(Engine!$F$2:$F$2201, Helpers!$B22)</f>
        <v>Raise</v>
      </c>
      <c r="C17" t="str" cm="1">
        <f t="array" ref="C17">INDEX(Engine!$G$2:$G$2201, Helpers!$B22)</f>
        <v>Full</v>
      </c>
      <c r="D17" s="5" cm="1">
        <f t="array" ref="D17">INDEX(Engine!$H$2:$H$2201, Helpers!$B22)</f>
        <v>98.51</v>
      </c>
      <c r="E17" t="str">
        <f>IF(Helpers!$F22 &gt;= 0.05, "Reprice", "Hold")</f>
        <v>Reprice</v>
      </c>
      <c r="F17" s="8">
        <f>Helpers!$C22</f>
        <v>0.28073609719544462</v>
      </c>
      <c r="G17" s="5">
        <f>IF($E17="Hold", $D17, Helpers!$D22)</f>
        <v>108.78291207274761</v>
      </c>
      <c r="H17" s="5">
        <f t="shared" si="0"/>
        <v>10.272912072747602</v>
      </c>
      <c r="I17" s="2">
        <f t="shared" si="1"/>
        <v>0.10428293648104356</v>
      </c>
      <c r="J17" s="5" cm="1">
        <f t="array" ref="J17">IF($E17="Hold", INDEX(Engine!$K$2:$K$2201, Helpers!$B22), INDEX(Engine!$X$2:$X$2201, Helpers!$B22))</f>
        <v>3544.3378699387067</v>
      </c>
      <c r="K17" s="5" cm="1">
        <f t="array" ref="K17">$J17 - INDEX(Engine!$K$2:$K$2201, Helpers!$B22)</f>
        <v>194.99786993870657</v>
      </c>
      <c r="L17" s="2">
        <f>IF($E17="Hold", 0, Helpers!$E22)</f>
        <v>5.8219789552182391E-2</v>
      </c>
      <c r="M17" s="5" cm="1">
        <f t="array" ref="M17">IF($E17="Hold", INDEX(Engine!$L$2:$L$2201, Helpers!$B22), INDEX(Engine!$Y$2:$Y$2201, Helpers!$B22))</f>
        <v>1746.8026085756715</v>
      </c>
      <c r="N17" s="5" cm="1">
        <f t="array" ref="N17">$M17 - INDEX(Engine!$L$2:$L$2201, Helpers!$B22)</f>
        <v>273.24260857567128</v>
      </c>
      <c r="O17" s="2">
        <f>IF($E17="Hold", 0, Helpers!$F22)</f>
        <v>0.1854302563693852</v>
      </c>
      <c r="P17" s="2">
        <f t="shared" si="2"/>
        <v>0.49284314099713056</v>
      </c>
      <c r="Q17" s="2" cm="1">
        <f t="array" ref="Q17">$P17 - INDEX(Engine!$M$2:$M$2201, Helpers!$B22)</f>
        <v>5.2887806513321756E-2</v>
      </c>
      <c r="R17" s="5" cm="1">
        <f t="array" ref="R17">IF($E17="Hold", INDEX(Engine!$R$2:$R$2201, Helpers!$B22), INDEX(Engine!$AF$2:$AF$2201, Helpers!$B22))</f>
        <v>591.15070926667283</v>
      </c>
      <c r="S17" s="5" cm="1">
        <f t="array" ref="S17">INDEX(Engine!$R$2:$R$2201, Helpers!$B22) - $R17</f>
        <v>886.72606390000863</v>
      </c>
      <c r="T17" s="2">
        <f t="shared" si="3"/>
        <v>0.66666666666666718</v>
      </c>
    </row>
    <row r="18" spans="1:20" x14ac:dyDescent="0.25">
      <c r="A18" t="str" cm="1">
        <f t="array" ref="A18">INDEX(Model_Input[SKU], ROW()-1)</f>
        <v>SKU-1022</v>
      </c>
      <c r="B18" t="str" cm="1">
        <f t="array" ref="B18">INDEX(Engine!$F$2:$F$2201, Helpers!$B23)</f>
        <v>Raise</v>
      </c>
      <c r="C18" t="str" cm="1">
        <f t="array" ref="C18">INDEX(Engine!$G$2:$G$2201, Helpers!$B23)</f>
        <v>Full</v>
      </c>
      <c r="D18" s="5" cm="1">
        <f t="array" ref="D18">INDEX(Engine!$H$2:$H$2201, Helpers!$B23)</f>
        <v>26.7</v>
      </c>
      <c r="E18" t="str">
        <f>IF(Helpers!$F23 &gt;= 0.05, "Reprice", "Hold")</f>
        <v>Hold</v>
      </c>
      <c r="F18" s="8">
        <f>Helpers!$C23</f>
        <v>1.062000435739102E-2</v>
      </c>
      <c r="G18" s="5">
        <f>IF($E18="Hold", $D18, Helpers!$D23)</f>
        <v>26.7</v>
      </c>
      <c r="H18" s="5">
        <f t="shared" si="0"/>
        <v>0</v>
      </c>
      <c r="I18" s="2">
        <f t="shared" si="1"/>
        <v>0</v>
      </c>
      <c r="J18" s="5" cm="1">
        <f t="array" ref="J18">IF($E18="Hold", INDEX(Engine!$K$2:$K$2201, Helpers!$B23), INDEX(Engine!$X$2:$X$2201, Helpers!$B23))</f>
        <v>774.3</v>
      </c>
      <c r="K18" s="5" cm="1">
        <f t="array" ref="K18">$J18 - INDEX(Engine!$K$2:$K$2201, Helpers!$B23)</f>
        <v>0</v>
      </c>
      <c r="L18" s="2">
        <f>IF($E18="Hold", 0, Helpers!$E23)</f>
        <v>0</v>
      </c>
      <c r="M18" s="5" cm="1">
        <f t="array" ref="M18">IF($E18="Hold", INDEX(Engine!$L$2:$L$2201, Helpers!$B23), INDEX(Engine!$Y$2:$Y$2201, Helpers!$B23))</f>
        <v>418.46999999999997</v>
      </c>
      <c r="N18" s="5" cm="1">
        <f t="array" ref="N18">$M18 - INDEX(Engine!$L$2:$L$2201, Helpers!$B23)</f>
        <v>0</v>
      </c>
      <c r="O18" s="2">
        <f>IF($E18="Hold", 0, Helpers!$F23)</f>
        <v>0</v>
      </c>
      <c r="P18" s="2">
        <f t="shared" si="2"/>
        <v>0.54044943820224722</v>
      </c>
      <c r="Q18" s="2" cm="1">
        <f t="array" ref="Q18">$P18 - INDEX(Engine!$M$2:$M$2201, Helpers!$B23)</f>
        <v>0</v>
      </c>
      <c r="R18" s="5" cm="1">
        <f t="array" ref="R18">IF($E18="Hold", INDEX(Engine!$R$2:$R$2201, Helpers!$B23), INDEX(Engine!$AF$2:$AF$2201, Helpers!$B23))</f>
        <v>1228.9630441423965</v>
      </c>
      <c r="S18" s="5" cm="1">
        <f t="array" ref="S18">INDEX(Engine!$R$2:$R$2201, Helpers!$B23) - $R18</f>
        <v>0</v>
      </c>
      <c r="T18" s="2">
        <f t="shared" si="3"/>
        <v>0</v>
      </c>
    </row>
    <row r="19" spans="1:20" x14ac:dyDescent="0.25">
      <c r="A19" t="str" cm="1">
        <f t="array" ref="A19">INDEX(Model_Input[SKU], ROW()-1)</f>
        <v>SKU-1023</v>
      </c>
      <c r="B19" t="str" cm="1">
        <f t="array" ref="B19">INDEX(Engine!$F$2:$F$2201, Helpers!$B24)</f>
        <v>Raise</v>
      </c>
      <c r="C19" t="str" cm="1">
        <f t="array" ref="C19">INDEX(Engine!$G$2:$G$2201, Helpers!$B24)</f>
        <v>Full</v>
      </c>
      <c r="D19" s="5" cm="1">
        <f t="array" ref="D19">INDEX(Engine!$H$2:$H$2201, Helpers!$B24)</f>
        <v>70.78</v>
      </c>
      <c r="E19" t="str">
        <f>IF(Helpers!$F24 &gt;= 0.05, "Reprice", "Hold")</f>
        <v>Hold</v>
      </c>
      <c r="F19" s="8">
        <f>Helpers!$C24</f>
        <v>0</v>
      </c>
      <c r="G19" s="5">
        <f>IF($E19="Hold", $D19, Helpers!$D24)</f>
        <v>70.78</v>
      </c>
      <c r="H19" s="5">
        <f t="shared" si="0"/>
        <v>0</v>
      </c>
      <c r="I19" s="2">
        <f t="shared" si="1"/>
        <v>0</v>
      </c>
      <c r="J19" s="5" cm="1">
        <f t="array" ref="J19">IF($E19="Hold", INDEX(Engine!$K$2:$K$2201, Helpers!$B24), INDEX(Engine!$X$2:$X$2201, Helpers!$B24))</f>
        <v>1840.28</v>
      </c>
      <c r="K19" s="5" cm="1">
        <f t="array" ref="K19">$J19 - INDEX(Engine!$K$2:$K$2201, Helpers!$B24)</f>
        <v>0</v>
      </c>
      <c r="L19" s="2">
        <f>IF($E19="Hold", 0, Helpers!$E24)</f>
        <v>0</v>
      </c>
      <c r="M19" s="5" cm="1">
        <f t="array" ref="M19">IF($E19="Hold", INDEX(Engine!$L$2:$L$2201, Helpers!$B24), INDEX(Engine!$Y$2:$Y$2201, Helpers!$B24))</f>
        <v>925.07999999999993</v>
      </c>
      <c r="N19" s="5" cm="1">
        <f t="array" ref="N19">$M19 - INDEX(Engine!$L$2:$L$2201, Helpers!$B24)</f>
        <v>0</v>
      </c>
      <c r="O19" s="2">
        <f>IF($E19="Hold", 0, Helpers!$F24)</f>
        <v>0</v>
      </c>
      <c r="P19" s="2">
        <f t="shared" si="2"/>
        <v>0.50268437411698219</v>
      </c>
      <c r="Q19" s="2" cm="1">
        <f t="array" ref="Q19">$P19 - INDEX(Engine!$M$2:$M$2201, Helpers!$B24)</f>
        <v>0</v>
      </c>
      <c r="R19" s="5" cm="1">
        <f t="array" ref="R19">IF($E19="Hold", INDEX(Engine!$R$2:$R$2201, Helpers!$B24), INDEX(Engine!$AF$2:$AF$2201, Helpers!$B24))</f>
        <v>464.33447940923082</v>
      </c>
      <c r="S19" s="5" cm="1">
        <f t="array" ref="S19">INDEX(Engine!$R$2:$R$2201, Helpers!$B24) - $R19</f>
        <v>0</v>
      </c>
      <c r="T19" s="2">
        <f t="shared" si="3"/>
        <v>0</v>
      </c>
    </row>
    <row r="20" spans="1:20" x14ac:dyDescent="0.25">
      <c r="A20" t="str" cm="1">
        <f t="array" ref="A20">INDEX(Model_Input[SKU], ROW()-1)</f>
        <v>SKU-1024</v>
      </c>
      <c r="B20" t="str" cm="1">
        <f t="array" ref="B20">INDEX(Engine!$F$2:$F$2201, Helpers!$B25)</f>
        <v>Hold</v>
      </c>
      <c r="C20" t="str" cm="1">
        <f t="array" ref="C20">INDEX(Engine!$G$2:$G$2201, Helpers!$B25)</f>
        <v>Full</v>
      </c>
      <c r="D20" s="5" cm="1">
        <f t="array" ref="D20">INDEX(Engine!$H$2:$H$2201, Helpers!$B25)</f>
        <v>118.07</v>
      </c>
      <c r="E20" t="str">
        <f>IF(Helpers!$F25 &gt;= 0.05, "Reprice", "Hold")</f>
        <v>Hold</v>
      </c>
      <c r="F20" s="8">
        <f>Helpers!$C25</f>
        <v>4.254300772799291E-2</v>
      </c>
      <c r="G20" s="5">
        <f>IF($E20="Hold", $D20, Helpers!$D25)</f>
        <v>118.07</v>
      </c>
      <c r="H20" s="5">
        <f t="shared" si="0"/>
        <v>0</v>
      </c>
      <c r="I20" s="2">
        <f t="shared" si="1"/>
        <v>0</v>
      </c>
      <c r="J20" s="5" cm="1">
        <f t="array" ref="J20">IF($E20="Hold", INDEX(Engine!$K$2:$K$2201, Helpers!$B25), INDEX(Engine!$X$2:$X$2201, Helpers!$B25))</f>
        <v>3896.31</v>
      </c>
      <c r="K20" s="5" cm="1">
        <f t="array" ref="K20">$J20 - INDEX(Engine!$K$2:$K$2201, Helpers!$B25)</f>
        <v>0</v>
      </c>
      <c r="L20" s="2">
        <f>IF($E20="Hold", 0, Helpers!$E25)</f>
        <v>0</v>
      </c>
      <c r="M20" s="5" cm="1">
        <f t="array" ref="M20">IF($E20="Hold", INDEX(Engine!$L$2:$L$2201, Helpers!$B25), INDEX(Engine!$Y$2:$Y$2201, Helpers!$B25))</f>
        <v>2586.21</v>
      </c>
      <c r="N20" s="5" cm="1">
        <f t="array" ref="N20">$M20 - INDEX(Engine!$L$2:$L$2201, Helpers!$B25)</f>
        <v>0</v>
      </c>
      <c r="O20" s="2">
        <f>IF($E20="Hold", 0, Helpers!$F25)</f>
        <v>0</v>
      </c>
      <c r="P20" s="2">
        <f t="shared" si="2"/>
        <v>0.66375878716015924</v>
      </c>
      <c r="Q20" s="2" cm="1">
        <f t="array" ref="Q20">$P20 - INDEX(Engine!$M$2:$M$2201, Helpers!$B25)</f>
        <v>0</v>
      </c>
      <c r="R20" s="5" cm="1">
        <f t="array" ref="R20">IF($E20="Hold", INDEX(Engine!$R$2:$R$2201, Helpers!$B25), INDEX(Engine!$AF$2:$AF$2201, Helpers!$B25))</f>
        <v>1530.8710932310987</v>
      </c>
      <c r="S20" s="5" cm="1">
        <f t="array" ref="S20">INDEX(Engine!$R$2:$R$2201, Helpers!$B25) - $R20</f>
        <v>0</v>
      </c>
      <c r="T20" s="2">
        <f t="shared" si="3"/>
        <v>0</v>
      </c>
    </row>
    <row r="21" spans="1:20" x14ac:dyDescent="0.25">
      <c r="A21" t="str" cm="1">
        <f t="array" ref="A21">INDEX(Model_Input[SKU], ROW()-1)</f>
        <v>SKU-1026</v>
      </c>
      <c r="B21" t="str" cm="1">
        <f t="array" ref="B21">INDEX(Engine!$F$2:$F$2201, Helpers!$B26)</f>
        <v>Raise</v>
      </c>
      <c r="C21" t="str" cm="1">
        <f t="array" ref="C21">INDEX(Engine!$G$2:$G$2201, Helpers!$B26)</f>
        <v>Full</v>
      </c>
      <c r="D21" s="5" cm="1">
        <f t="array" ref="D21">INDEX(Engine!$H$2:$H$2201, Helpers!$B26)</f>
        <v>106.06</v>
      </c>
      <c r="E21" t="str">
        <f>IF(Helpers!$F26 &gt;= 0.05, "Reprice", "Hold")</f>
        <v>Reprice</v>
      </c>
      <c r="F21" s="8">
        <f>Helpers!$C26</f>
        <v>0.19680264013785179</v>
      </c>
      <c r="G21" s="5">
        <f>IF($E21="Hold", $D21, Helpers!$D26)</f>
        <v>117.99989235447971</v>
      </c>
      <c r="H21" s="5">
        <f t="shared" si="0"/>
        <v>11.93989235447971</v>
      </c>
      <c r="I21" s="2">
        <f t="shared" si="1"/>
        <v>0.11257677120950131</v>
      </c>
      <c r="J21" s="5" cm="1">
        <f t="array" ref="J21">IF($E21="Hold", INDEX(Engine!$K$2:$K$2201, Helpers!$B26), INDEX(Engine!$X$2:$X$2201, Helpers!$B26))</f>
        <v>4394.7646704290664</v>
      </c>
      <c r="K21" s="5" cm="1">
        <f t="array" ref="K21">$J21 - INDEX(Engine!$K$2:$K$2201, Helpers!$B26)</f>
        <v>258.42467042906628</v>
      </c>
      <c r="L21" s="2">
        <f>IF($E21="Hold", 0, Helpers!$E26)</f>
        <v>6.247665095931821E-2</v>
      </c>
      <c r="M21" s="5" cm="1">
        <f t="array" ref="M21">IF($E21="Hold", INDEX(Engine!$L$2:$L$2201, Helpers!$B26), INDEX(Engine!$Y$2:$Y$2201, Helpers!$B26))</f>
        <v>3150.0767952526821</v>
      </c>
      <c r="N21" s="5" cm="1">
        <f t="array" ref="N21">$M21 - INDEX(Engine!$L$2:$L$2201, Helpers!$B26)</f>
        <v>317.1167952526821</v>
      </c>
      <c r="O21" s="2">
        <f>IF($E21="Hold", 0, Helpers!$F26)</f>
        <v>0.11193832431544466</v>
      </c>
      <c r="P21" s="2">
        <f t="shared" si="2"/>
        <v>0.71677940264891049</v>
      </c>
      <c r="Q21" s="2" cm="1">
        <f t="array" ref="Q21">$P21 - INDEX(Engine!$M$2:$M$2201, Helpers!$B26)</f>
        <v>3.1884060389811841E-2</v>
      </c>
      <c r="R21" s="5" cm="1">
        <f t="array" ref="R21">IF($E21="Hold", INDEX(Engine!$R$2:$R$2201, Helpers!$B26), INDEX(Engine!$AF$2:$AF$2201, Helpers!$B26))</f>
        <v>385.63297161716218</v>
      </c>
      <c r="S21" s="5" cm="1">
        <f t="array" ref="S21">INDEX(Engine!$R$2:$R$2201, Helpers!$B26) - $R21</f>
        <v>578.44945742574293</v>
      </c>
      <c r="T21" s="2">
        <f t="shared" si="3"/>
        <v>0.66666666666666707</v>
      </c>
    </row>
    <row r="22" spans="1:20" x14ac:dyDescent="0.25">
      <c r="A22" t="str" cm="1">
        <f t="array" ref="A22">INDEX(Model_Input[SKU], ROW()-1)</f>
        <v>SKU-1027</v>
      </c>
      <c r="B22" t="str" cm="1">
        <f t="array" ref="B22">INDEX(Engine!$F$2:$F$2201, Helpers!$B27)</f>
        <v>Raise</v>
      </c>
      <c r="C22" t="str" cm="1">
        <f t="array" ref="C22">INDEX(Engine!$G$2:$G$2201, Helpers!$B27)</f>
        <v>Full</v>
      </c>
      <c r="D22" s="5" cm="1">
        <f t="array" ref="D22">INDEX(Engine!$H$2:$H$2201, Helpers!$B27)</f>
        <v>34.479999999999997</v>
      </c>
      <c r="E22" t="str">
        <f>IF(Helpers!$F27 &gt;= 0.05, "Reprice", "Hold")</f>
        <v>Reprice</v>
      </c>
      <c r="F22" s="8">
        <f>Helpers!$C27</f>
        <v>0.11713371747296435</v>
      </c>
      <c r="G22" s="5">
        <f>IF($E22="Hold", $D22, Helpers!$D27)</f>
        <v>35.936897151785665</v>
      </c>
      <c r="H22" s="5">
        <f t="shared" si="0"/>
        <v>1.4568971517856681</v>
      </c>
      <c r="I22" s="2">
        <f t="shared" si="1"/>
        <v>4.2253397673598266E-2</v>
      </c>
      <c r="J22" s="5" cm="1">
        <f t="array" ref="J22">IF($E22="Hold", INDEX(Engine!$K$2:$K$2201, Helpers!$B27), INDEX(Engine!$X$2:$X$2201, Helpers!$B27))</f>
        <v>671.26078023445461</v>
      </c>
      <c r="K22" s="5" cm="1">
        <f t="array" ref="K22">$J22 - INDEX(Engine!$K$2:$K$2201, Helpers!$B27)</f>
        <v>16.140780234454724</v>
      </c>
      <c r="L22" s="2">
        <f>IF($E22="Hold", 0, Helpers!$E27)</f>
        <v>2.4637898758173658E-2</v>
      </c>
      <c r="M22" s="5" cm="1">
        <f t="array" ref="M22">IF($E22="Hold", INDEX(Engine!$L$2:$L$2201, Helpers!$B27), INDEX(Engine!$Y$2:$Y$2201, Helpers!$B27))</f>
        <v>311.87924105587894</v>
      </c>
      <c r="N22" s="5" cm="1">
        <f t="array" ref="N22">$M22 - INDEX(Engine!$L$2:$L$2201, Helpers!$B27)</f>
        <v>22.31924105587899</v>
      </c>
      <c r="O22" s="2">
        <f>IF($E22="Hold", 0, Helpers!$F27)</f>
        <v>7.7079848928992251E-2</v>
      </c>
      <c r="P22" s="2">
        <f t="shared" si="2"/>
        <v>0.46461710595835393</v>
      </c>
      <c r="Q22" s="2" cm="1">
        <f t="array" ref="Q22">$P22 - INDEX(Engine!$M$2:$M$2201, Helpers!$B27)</f>
        <v>2.2621746329583636E-2</v>
      </c>
      <c r="R22" s="5" cm="1">
        <f t="array" ref="R22">IF($E22="Hold", INDEX(Engine!$R$2:$R$2201, Helpers!$B27), INDEX(Engine!$AF$2:$AF$2201, Helpers!$B27))</f>
        <v>255.15004981505146</v>
      </c>
      <c r="S22" s="5" cm="1">
        <f t="array" ref="S22">INDEX(Engine!$R$2:$R$2201, Helpers!$B27) - $R22</f>
        <v>382.72507472257621</v>
      </c>
      <c r="T22" s="2">
        <f t="shared" si="3"/>
        <v>0.66666666666666841</v>
      </c>
    </row>
    <row r="23" spans="1:20" x14ac:dyDescent="0.25">
      <c r="A23" t="str" cm="1">
        <f t="array" ref="A23">INDEX(Model_Input[SKU], ROW()-1)</f>
        <v>SKU-1028</v>
      </c>
      <c r="B23" t="str" cm="1">
        <f t="array" ref="B23">INDEX(Engine!$F$2:$F$2201, Helpers!$B28)</f>
        <v>Raise</v>
      </c>
      <c r="C23" t="str" cm="1">
        <f t="array" ref="C23">INDEX(Engine!$G$2:$G$2201, Helpers!$B28)</f>
        <v>Full</v>
      </c>
      <c r="D23" s="5" cm="1">
        <f t="array" ref="D23">INDEX(Engine!$H$2:$H$2201, Helpers!$B28)</f>
        <v>174.23</v>
      </c>
      <c r="E23" t="str">
        <f>IF(Helpers!$F28 &gt;= 0.05, "Reprice", "Hold")</f>
        <v>Hold</v>
      </c>
      <c r="F23" s="8">
        <f>Helpers!$C28</f>
        <v>7.5679410119946583E-2</v>
      </c>
      <c r="G23" s="5">
        <f>IF($E23="Hold", $D23, Helpers!$D28)</f>
        <v>174.23</v>
      </c>
      <c r="H23" s="5">
        <f t="shared" si="0"/>
        <v>0</v>
      </c>
      <c r="I23" s="2">
        <f t="shared" si="1"/>
        <v>0</v>
      </c>
      <c r="J23" s="5" cm="1">
        <f t="array" ref="J23">IF($E23="Hold", INDEX(Engine!$K$2:$K$2201, Helpers!$B28), INDEX(Engine!$X$2:$X$2201, Helpers!$B28))</f>
        <v>4529.9799999999996</v>
      </c>
      <c r="K23" s="5" cm="1">
        <f t="array" ref="K23">$J23 - INDEX(Engine!$K$2:$K$2201, Helpers!$B28)</f>
        <v>0</v>
      </c>
      <c r="L23" s="2">
        <f>IF($E23="Hold", 0, Helpers!$E28)</f>
        <v>0</v>
      </c>
      <c r="M23" s="5" cm="1">
        <f t="array" ref="M23">IF($E23="Hold", INDEX(Engine!$L$2:$L$2201, Helpers!$B28), INDEX(Engine!$Y$2:$Y$2201, Helpers!$B28))</f>
        <v>2607.2799999999997</v>
      </c>
      <c r="N23" s="5" cm="1">
        <f t="array" ref="N23">$M23 - INDEX(Engine!$L$2:$L$2201, Helpers!$B28)</f>
        <v>0</v>
      </c>
      <c r="O23" s="2">
        <f>IF($E23="Hold", 0, Helpers!$F28)</f>
        <v>0</v>
      </c>
      <c r="P23" s="2">
        <f t="shared" si="2"/>
        <v>0.57556104000459163</v>
      </c>
      <c r="Q23" s="2" cm="1">
        <f t="array" ref="Q23">$P23 - INDEX(Engine!$M$2:$M$2201, Helpers!$B28)</f>
        <v>0</v>
      </c>
      <c r="R23" s="5" cm="1">
        <f t="array" ref="R23">IF($E23="Hold", INDEX(Engine!$R$2:$R$2201, Helpers!$B28), INDEX(Engine!$AF$2:$AF$2201, Helpers!$B28))</f>
        <v>1678.9946147237208</v>
      </c>
      <c r="S23" s="5" cm="1">
        <f t="array" ref="S23">INDEX(Engine!$R$2:$R$2201, Helpers!$B28) - $R23</f>
        <v>0</v>
      </c>
      <c r="T23" s="2">
        <f t="shared" si="3"/>
        <v>0</v>
      </c>
    </row>
    <row r="24" spans="1:20" x14ac:dyDescent="0.25">
      <c r="A24" t="str" cm="1">
        <f t="array" ref="A24">INDEX(Model_Input[SKU], ROW()-1)</f>
        <v>SKU-1029</v>
      </c>
      <c r="B24" t="str" cm="1">
        <f t="array" ref="B24">INDEX(Engine!$F$2:$F$2201, Helpers!$B29)</f>
        <v>Raise</v>
      </c>
      <c r="C24" t="str" cm="1">
        <f t="array" ref="C24">INDEX(Engine!$G$2:$G$2201, Helpers!$B29)</f>
        <v>Full</v>
      </c>
      <c r="D24" s="5" cm="1">
        <f t="array" ref="D24">INDEX(Engine!$H$2:$H$2201, Helpers!$B29)</f>
        <v>148.11000000000001</v>
      </c>
      <c r="E24" t="str">
        <f>IF(Helpers!$F29 &gt;= 0.05, "Reprice", "Hold")</f>
        <v>Reprice</v>
      </c>
      <c r="F24" s="8">
        <f>Helpers!$C29</f>
        <v>0.15081608687053369</v>
      </c>
      <c r="G24" s="5">
        <f>IF($E24="Hold", $D24, Helpers!$D29)</f>
        <v>157.82483512929298</v>
      </c>
      <c r="H24" s="5">
        <f t="shared" si="0"/>
        <v>9.7148351292929647</v>
      </c>
      <c r="I24" s="2">
        <f t="shared" si="1"/>
        <v>6.5592027069697953E-2</v>
      </c>
      <c r="J24" s="5" cm="1">
        <f t="array" ref="J24">IF($E24="Hold", INDEX(Engine!$K$2:$K$2201, Helpers!$B29), INDEX(Engine!$X$2:$X$2201, Helpers!$B29))</f>
        <v>4149.4683992237415</v>
      </c>
      <c r="K24" s="5" cm="1">
        <f t="array" ref="K24">$J24 - INDEX(Engine!$K$2:$K$2201, Helpers!$B29)</f>
        <v>150.49839922374122</v>
      </c>
      <c r="L24" s="2">
        <f>IF($E24="Hold", 0, Helpers!$E29)</f>
        <v>3.7634290635774011E-2</v>
      </c>
      <c r="M24" s="5" cm="1">
        <f t="array" ref="M24">IF($E24="Hold", INDEX(Engine!$L$2:$L$2201, Helpers!$B29), INDEX(Engine!$Y$2:$Y$2201, Helpers!$B29))</f>
        <v>2318.5209498871864</v>
      </c>
      <c r="N24" s="5" cm="1">
        <f t="array" ref="N24">$M24 - INDEX(Engine!$L$2:$L$2201, Helpers!$B29)</f>
        <v>199.83094988718585</v>
      </c>
      <c r="O24" s="2">
        <f>IF($E24="Hold", 0, Helpers!$F29)</f>
        <v>9.4318163528966395E-2</v>
      </c>
      <c r="P24" s="2">
        <f t="shared" si="2"/>
        <v>0.55875132108993086</v>
      </c>
      <c r="Q24" s="2" cm="1">
        <f t="array" ref="Q24">$P24 - INDEX(Engine!$M$2:$M$2201, Helpers!$B29)</f>
        <v>2.8942395291537637E-2</v>
      </c>
      <c r="R24" s="5" cm="1">
        <f t="array" ref="R24">IF($E24="Hold", INDEX(Engine!$R$2:$R$2201, Helpers!$B29), INDEX(Engine!$AF$2:$AF$2201, Helpers!$B29))</f>
        <v>543.57058421685042</v>
      </c>
      <c r="S24" s="5" cm="1">
        <f t="array" ref="S24">INDEX(Engine!$R$2:$R$2201, Helpers!$B29) - $R24</f>
        <v>750.64509248993477</v>
      </c>
      <c r="T24" s="2">
        <f t="shared" si="3"/>
        <v>0.72413793103448421</v>
      </c>
    </row>
    <row r="25" spans="1:20" x14ac:dyDescent="0.25">
      <c r="A25" t="str" cm="1">
        <f t="array" ref="A25">INDEX(Model_Input[SKU], ROW()-1)</f>
        <v>SKU-1030</v>
      </c>
      <c r="B25" t="str" cm="1">
        <f t="array" ref="B25">INDEX(Engine!$F$2:$F$2201, Helpers!$B30)</f>
        <v>Raise</v>
      </c>
      <c r="C25" t="str" cm="1">
        <f t="array" ref="C25">INDEX(Engine!$G$2:$G$2201, Helpers!$B30)</f>
        <v>Full</v>
      </c>
      <c r="D25" s="5" cm="1">
        <f t="array" ref="D25">INDEX(Engine!$H$2:$H$2201, Helpers!$B30)</f>
        <v>54.64</v>
      </c>
      <c r="E25" t="str">
        <f>IF(Helpers!$F30 &gt;= 0.05, "Reprice", "Hold")</f>
        <v>Reprice</v>
      </c>
      <c r="F25" s="8">
        <f>Helpers!$C30</f>
        <v>0.27669961611051302</v>
      </c>
      <c r="G25" s="5">
        <f>IF($E25="Hold", $D25, Helpers!$D30)</f>
        <v>62.781457043857259</v>
      </c>
      <c r="H25" s="5">
        <f t="shared" si="0"/>
        <v>8.1414570438572582</v>
      </c>
      <c r="I25" s="2">
        <f t="shared" si="1"/>
        <v>0.14900177605888101</v>
      </c>
      <c r="J25" s="5" cm="1">
        <f t="array" ref="J25">IF($E25="Hold", INDEX(Engine!$K$2:$K$2201, Helpers!$B30), INDEX(Engine!$X$2:$X$2201, Helpers!$B30))</f>
        <v>3247.1800681439695</v>
      </c>
      <c r="K25" s="5" cm="1">
        <f t="array" ref="K25">$J25 - INDEX(Engine!$K$2:$K$2201, Helpers!$B30)</f>
        <v>241.98006814396967</v>
      </c>
      <c r="L25" s="2">
        <f>IF($E25="Hold", 0, Helpers!$E30)</f>
        <v>8.052045392784829E-2</v>
      </c>
      <c r="M25" s="5" cm="1">
        <f t="array" ref="M25">IF($E25="Hold", INDEX(Engine!$L$2:$L$2201, Helpers!$B30), INDEX(Engine!$Y$2:$Y$2201, Helpers!$B30))</f>
        <v>2196.1898221133315</v>
      </c>
      <c r="N25" s="5" cm="1">
        <f t="array" ref="N25">$M25 - INDEX(Engine!$L$2:$L$2201, Helpers!$B30)</f>
        <v>308.58982211333159</v>
      </c>
      <c r="O25" s="2">
        <f>IF($E25="Hold", 0, Helpers!$F30)</f>
        <v>0.16348263515222061</v>
      </c>
      <c r="P25" s="2">
        <f t="shared" si="2"/>
        <v>0.67633755320770816</v>
      </c>
      <c r="Q25" s="2" cm="1">
        <f t="array" ref="Q25">$P25 - INDEX(Engine!$M$2:$M$2201, Helpers!$B30)</f>
        <v>4.8226279415614415E-2</v>
      </c>
      <c r="R25" s="5" cm="1">
        <f t="array" ref="R25">IF($E25="Hold", INDEX(Engine!$R$2:$R$2201, Helpers!$B30), INDEX(Engine!$AF$2:$AF$2201, Helpers!$B30))</f>
        <v>758.48927543660807</v>
      </c>
      <c r="S25" s="5" cm="1">
        <f t="array" ref="S25">INDEX(Engine!$R$2:$R$2201, Helpers!$B30) - $R25</f>
        <v>1137.7339131549131</v>
      </c>
      <c r="T25" s="2">
        <f t="shared" si="3"/>
        <v>0.66666666666666607</v>
      </c>
    </row>
    <row r="26" spans="1:20" x14ac:dyDescent="0.25">
      <c r="A26" t="str" cm="1">
        <f t="array" ref="A26">INDEX(Model_Input[SKU], ROW()-1)</f>
        <v>SKU-1031</v>
      </c>
      <c r="B26" t="str" cm="1">
        <f t="array" ref="B26">INDEX(Engine!$F$2:$F$2201, Helpers!$B31)</f>
        <v>Raise</v>
      </c>
      <c r="C26" t="str" cm="1">
        <f t="array" ref="C26">INDEX(Engine!$G$2:$G$2201, Helpers!$B31)</f>
        <v>Full</v>
      </c>
      <c r="D26" s="5" cm="1">
        <f t="array" ref="D26">INDEX(Engine!$H$2:$H$2201, Helpers!$B31)</f>
        <v>230.34</v>
      </c>
      <c r="E26" t="str">
        <f>IF(Helpers!$F31 &gt;= 0.05, "Reprice", "Hold")</f>
        <v>Reprice</v>
      </c>
      <c r="F26" s="8">
        <f>Helpers!$C31</f>
        <v>0.2760476179648978</v>
      </c>
      <c r="G26" s="5">
        <f>IF($E26="Hold", $D26, Helpers!$D31)</f>
        <v>267.36740202736343</v>
      </c>
      <c r="H26" s="5">
        <f t="shared" si="0"/>
        <v>37.027402027363422</v>
      </c>
      <c r="I26" s="2">
        <f t="shared" si="1"/>
        <v>0.16075107244665895</v>
      </c>
      <c r="J26" s="5" cm="1">
        <f t="array" ref="J26">IF($E26="Hold", INDEX(Engine!$K$2:$K$2201, Helpers!$B31), INDEX(Engine!$X$2:$X$2201, Helpers!$B31))</f>
        <v>5253.6868310239561</v>
      </c>
      <c r="K26" s="5" cm="1">
        <f t="array" ref="K26">$J26 - INDEX(Engine!$K$2:$K$2201, Helpers!$B31)</f>
        <v>416.54683102395575</v>
      </c>
      <c r="L26" s="2">
        <f>IF($E26="Hold", 0, Helpers!$E31)</f>
        <v>8.6114280550894887E-2</v>
      </c>
      <c r="M26" s="5" cm="1">
        <f t="array" ref="M26">IF($E26="Hold", INDEX(Engine!$L$2:$L$2201, Helpers!$B31), INDEX(Engine!$Y$2:$Y$2201, Helpers!$B31))</f>
        <v>3786.2479077826147</v>
      </c>
      <c r="N26" s="5" cm="1">
        <f t="array" ref="N26">$M26 - INDEX(Engine!$L$2:$L$2201, Helpers!$B31)</f>
        <v>517.38790778261455</v>
      </c>
      <c r="O26" s="2">
        <f>IF($E26="Hold", 0, Helpers!$F31)</f>
        <v>0.15827778117833574</v>
      </c>
      <c r="P26" s="2">
        <f t="shared" si="2"/>
        <v>0.72068397480872792</v>
      </c>
      <c r="Q26" s="2" cm="1">
        <f t="array" ref="Q26">$P26 - INDEX(Engine!$M$2:$M$2201, Helpers!$B31)</f>
        <v>4.4900350601034922E-2</v>
      </c>
      <c r="R26" s="5" cm="1">
        <f t="array" ref="R26">IF($E26="Hold", INDEX(Engine!$R$2:$R$2201, Helpers!$B31), INDEX(Engine!$AF$2:$AF$2201, Helpers!$B31))</f>
        <v>400.08816716748254</v>
      </c>
      <c r="S26" s="5" cm="1">
        <f t="array" ref="S26">INDEX(Engine!$R$2:$R$2201, Helpers!$B31) - $R26</f>
        <v>600.13225075122489</v>
      </c>
      <c r="T26" s="2">
        <f t="shared" si="3"/>
        <v>0.66666666666666552</v>
      </c>
    </row>
    <row r="27" spans="1:20" x14ac:dyDescent="0.25">
      <c r="A27" t="str" cm="1">
        <f t="array" ref="A27">INDEX(Model_Input[SKU], ROW()-1)</f>
        <v>SKU-1032</v>
      </c>
      <c r="B27" t="str" cm="1">
        <f t="array" ref="B27">INDEX(Engine!$F$2:$F$2201, Helpers!$B32)</f>
        <v>Reduce</v>
      </c>
      <c r="C27" t="str" cm="1">
        <f t="array" ref="C27">INDEX(Engine!$G$2:$G$2201, Helpers!$B32)</f>
        <v>Full</v>
      </c>
      <c r="D27" s="5" cm="1">
        <f t="array" ref="D27">INDEX(Engine!$H$2:$H$2201, Helpers!$B32)</f>
        <v>223.89</v>
      </c>
      <c r="E27" t="str">
        <f>IF(Helpers!$F32 &gt;= 0.05, "Reprice", "Hold")</f>
        <v>Hold</v>
      </c>
      <c r="F27" s="8">
        <f>Helpers!$C32</f>
        <v>5.2028419582666782E-2</v>
      </c>
      <c r="G27" s="5">
        <f>IF($E27="Hold", $D27, Helpers!$D32)</f>
        <v>223.89</v>
      </c>
      <c r="H27" s="5">
        <f t="shared" si="0"/>
        <v>0</v>
      </c>
      <c r="I27" s="2">
        <f t="shared" si="1"/>
        <v>0</v>
      </c>
      <c r="J27" s="5" cm="1">
        <f t="array" ref="J27">IF($E27="Hold", INDEX(Engine!$K$2:$K$2201, Helpers!$B32), INDEX(Engine!$X$2:$X$2201, Helpers!$B32))</f>
        <v>4030.0199999999995</v>
      </c>
      <c r="K27" s="5" cm="1">
        <f t="array" ref="K27">$J27 - INDEX(Engine!$K$2:$K$2201, Helpers!$B32)</f>
        <v>0</v>
      </c>
      <c r="L27" s="2">
        <f>IF($E27="Hold", 0, Helpers!$E32)</f>
        <v>0</v>
      </c>
      <c r="M27" s="5" cm="1">
        <f t="array" ref="M27">IF($E27="Hold", INDEX(Engine!$L$2:$L$2201, Helpers!$B32), INDEX(Engine!$Y$2:$Y$2201, Helpers!$B32))</f>
        <v>2680.2</v>
      </c>
      <c r="N27" s="5" cm="1">
        <f t="array" ref="N27">$M27 - INDEX(Engine!$L$2:$L$2201, Helpers!$B32)</f>
        <v>0</v>
      </c>
      <c r="O27" s="2">
        <f>IF($E27="Hold", 0, Helpers!$F32)</f>
        <v>0</v>
      </c>
      <c r="P27" s="2">
        <f t="shared" si="2"/>
        <v>0.6650587341998303</v>
      </c>
      <c r="Q27" s="2" cm="1">
        <f t="array" ref="Q27">$P27 - INDEX(Engine!$M$2:$M$2201, Helpers!$B32)</f>
        <v>0</v>
      </c>
      <c r="R27" s="5" cm="1">
        <f t="array" ref="R27">IF($E27="Hold", INDEX(Engine!$R$2:$R$2201, Helpers!$B32), INDEX(Engine!$AF$2:$AF$2201, Helpers!$B32))</f>
        <v>600.58541168518138</v>
      </c>
      <c r="S27" s="5" cm="1">
        <f t="array" ref="S27">INDEX(Engine!$R$2:$R$2201, Helpers!$B32) - $R27</f>
        <v>0</v>
      </c>
      <c r="T27" s="2">
        <f t="shared" si="3"/>
        <v>0</v>
      </c>
    </row>
    <row r="28" spans="1:20" x14ac:dyDescent="0.25">
      <c r="A28" t="str" cm="1">
        <f t="array" ref="A28">INDEX(Model_Input[SKU], ROW()-1)</f>
        <v>SKU-1033</v>
      </c>
      <c r="B28" t="str" cm="1">
        <f t="array" ref="B28">INDEX(Engine!$F$2:$F$2201, Helpers!$B33)</f>
        <v>Raise</v>
      </c>
      <c r="C28" t="str" cm="1">
        <f t="array" ref="C28">INDEX(Engine!$G$2:$G$2201, Helpers!$B33)</f>
        <v>Full</v>
      </c>
      <c r="D28" s="5" cm="1">
        <f t="array" ref="D28">INDEX(Engine!$H$2:$H$2201, Helpers!$B33)</f>
        <v>224.77</v>
      </c>
      <c r="E28" t="str">
        <f>IF(Helpers!$F33 &gt;= 0.05, "Reprice", "Hold")</f>
        <v>Reprice</v>
      </c>
      <c r="F28" s="8">
        <f>Helpers!$C33</f>
        <v>0.16564867100560926</v>
      </c>
      <c r="G28" s="5">
        <f>IF($E28="Hold", $D28, Helpers!$D33)</f>
        <v>244.71696687999997</v>
      </c>
      <c r="H28" s="5">
        <f t="shared" si="0"/>
        <v>19.946966879999962</v>
      </c>
      <c r="I28" s="2">
        <f t="shared" si="1"/>
        <v>8.8743902122169163E-2</v>
      </c>
      <c r="J28" s="5" cm="1">
        <f t="array" ref="J28">IF($E28="Hold", INDEX(Engine!$K$2:$K$2201, Helpers!$B33), INDEX(Engine!$X$2:$X$2201, Helpers!$B33))</f>
        <v>3540.4516718614022</v>
      </c>
      <c r="K28" s="5" cm="1">
        <f t="array" ref="K28">$J28 - INDEX(Engine!$K$2:$K$2201, Helpers!$B33)</f>
        <v>168.90167186140206</v>
      </c>
      <c r="L28" s="2">
        <f>IF($E28="Hold", 0, Helpers!$E33)</f>
        <v>5.0096149207753723E-2</v>
      </c>
      <c r="M28" s="5" cm="1">
        <f t="array" ref="M28">IF($E28="Hold", INDEX(Engine!$L$2:$L$2201, Helpers!$B33), INDEX(Engine!$Y$2:$Y$2201, Helpers!$B33))</f>
        <v>2400.5544641506367</v>
      </c>
      <c r="N28" s="5" cm="1">
        <f t="array" ref="N28">$M28 - INDEX(Engine!$L$2:$L$2201, Helpers!$B33)</f>
        <v>210.85446415063689</v>
      </c>
      <c r="O28" s="2">
        <f>IF($E28="Hold", 0, Helpers!$F33)</f>
        <v>9.6293768164879626E-2</v>
      </c>
      <c r="P28" s="2">
        <f t="shared" si="2"/>
        <v>0.67803621872023423</v>
      </c>
      <c r="Q28" s="2" cm="1">
        <f t="array" ref="Q28">$P28 - INDEX(Engine!$M$2:$M$2201, Helpers!$B33)</f>
        <v>2.8572322292775176E-2</v>
      </c>
      <c r="R28" s="5" cm="1">
        <f t="array" ref="R28">IF($E28="Hold", INDEX(Engine!$R$2:$R$2201, Helpers!$B33), INDEX(Engine!$AF$2:$AF$2201, Helpers!$B33))</f>
        <v>112.81656706172261</v>
      </c>
      <c r="S28" s="5" cm="1">
        <f t="array" ref="S28">INDEX(Engine!$R$2:$R$2201, Helpers!$B33) - $R28</f>
        <v>169.22485059258366</v>
      </c>
      <c r="T28" s="2">
        <f t="shared" si="3"/>
        <v>0.66666666666666763</v>
      </c>
    </row>
    <row r="29" spans="1:20" x14ac:dyDescent="0.25">
      <c r="A29" t="str" cm="1">
        <f t="array" ref="A29">INDEX(Model_Input[SKU], ROW()-1)</f>
        <v>SKU-1034</v>
      </c>
      <c r="B29" t="str" cm="1">
        <f t="array" ref="B29">INDEX(Engine!$F$2:$F$2201, Helpers!$B34)</f>
        <v>Raise</v>
      </c>
      <c r="C29" t="str" cm="1">
        <f t="array" ref="C29">INDEX(Engine!$G$2:$G$2201, Helpers!$B34)</f>
        <v>Full</v>
      </c>
      <c r="D29" s="5" cm="1">
        <f t="array" ref="D29">INDEX(Engine!$H$2:$H$2201, Helpers!$B34)</f>
        <v>196.28</v>
      </c>
      <c r="E29" t="str">
        <f>IF(Helpers!$F34 &gt;= 0.05, "Reprice", "Hold")</f>
        <v>Reprice</v>
      </c>
      <c r="F29" s="8">
        <f>Helpers!$C34</f>
        <v>0.18900169991319088</v>
      </c>
      <c r="G29" s="5">
        <f>IF($E29="Hold", $D29, Helpers!$D34)</f>
        <v>215.84807267438828</v>
      </c>
      <c r="H29" s="5">
        <f t="shared" si="0"/>
        <v>19.568072674388276</v>
      </c>
      <c r="I29" s="2">
        <f t="shared" si="1"/>
        <v>9.9694684503710398E-2</v>
      </c>
      <c r="J29" s="5" cm="1">
        <f t="array" ref="J29">IF($E29="Hold", INDEX(Engine!$K$2:$K$2201, Helpers!$B34), INDEX(Engine!$X$2:$X$2201, Helpers!$B34))</f>
        <v>7875.1393979354461</v>
      </c>
      <c r="K29" s="5" cm="1">
        <f t="array" ref="K29">$J29 - INDEX(Engine!$K$2:$K$2201, Helpers!$B34)</f>
        <v>416.49939793544581</v>
      </c>
      <c r="L29" s="2">
        <f>IF($E29="Hold", 0, Helpers!$E34)</f>
        <v>5.5841198654908372E-2</v>
      </c>
      <c r="M29" s="5" cm="1">
        <f t="array" ref="M29">IF($E29="Hold", INDEX(Engine!$L$2:$L$2201, Helpers!$B34), INDEX(Engine!$Y$2:$Y$2201, Helpers!$B34))</f>
        <v>5258.0961136711039</v>
      </c>
      <c r="N29" s="5" cm="1">
        <f t="array" ref="N29">$M29 - INDEX(Engine!$L$2:$L$2201, Helpers!$B34)</f>
        <v>525.19611367110429</v>
      </c>
      <c r="O29" s="2">
        <f>IF($E29="Hold", 0, Helpers!$F34)</f>
        <v>0.11096708438190207</v>
      </c>
      <c r="P29" s="2">
        <f t="shared" si="2"/>
        <v>0.66768292572060006</v>
      </c>
      <c r="Q29" s="2" cm="1">
        <f t="array" ref="Q29">$P29 - INDEX(Engine!$M$2:$M$2201, Helpers!$B34)</f>
        <v>3.3130245875480968E-2</v>
      </c>
      <c r="R29" s="5" cm="1">
        <f t="array" ref="R29">IF($E29="Hold", INDEX(Engine!$R$2:$R$2201, Helpers!$B34), INDEX(Engine!$AF$2:$AF$2201, Helpers!$B34))</f>
        <v>535.3161130547295</v>
      </c>
      <c r="S29" s="5" cm="1">
        <f t="array" ref="S29">INDEX(Engine!$R$2:$R$2201, Helpers!$B34) - $R29</f>
        <v>802.97416958209431</v>
      </c>
      <c r="T29" s="2">
        <f t="shared" si="3"/>
        <v>0.66666666666666663</v>
      </c>
    </row>
    <row r="30" spans="1:20" x14ac:dyDescent="0.25">
      <c r="A30" t="str" cm="1">
        <f t="array" ref="A30">INDEX(Model_Input[SKU], ROW()-1)</f>
        <v>SKU-1035</v>
      </c>
      <c r="B30" t="str" cm="1">
        <f t="array" ref="B30">INDEX(Engine!$F$2:$F$2201, Helpers!$B35)</f>
        <v>Reduce</v>
      </c>
      <c r="C30" t="str" cm="1">
        <f t="array" ref="C30">INDEX(Engine!$G$2:$G$2201, Helpers!$B35)</f>
        <v>Constrained</v>
      </c>
      <c r="D30" s="5" cm="1">
        <f t="array" ref="D30">INDEX(Engine!$H$2:$H$2201, Helpers!$B35)</f>
        <v>98.58</v>
      </c>
      <c r="E30" t="str">
        <f>IF(Helpers!$F35 &gt;= 0.05, "Reprice", "Hold")</f>
        <v>Hold</v>
      </c>
      <c r="F30" s="8">
        <f>Helpers!$C35</f>
        <v>0</v>
      </c>
      <c r="G30" s="5">
        <f>IF($E30="Hold", $D30, Helpers!$D35)</f>
        <v>98.58</v>
      </c>
      <c r="H30" s="5">
        <f t="shared" si="0"/>
        <v>0</v>
      </c>
      <c r="I30" s="2">
        <f t="shared" si="1"/>
        <v>0</v>
      </c>
      <c r="J30" s="5" cm="1">
        <f t="array" ref="J30">IF($E30="Hold", INDEX(Engine!$K$2:$K$2201, Helpers!$B35), INDEX(Engine!$X$2:$X$2201, Helpers!$B35))</f>
        <v>2563.08</v>
      </c>
      <c r="K30" s="5" cm="1">
        <f t="array" ref="K30">$J30 - INDEX(Engine!$K$2:$K$2201, Helpers!$B35)</f>
        <v>0</v>
      </c>
      <c r="L30" s="2">
        <f>IF($E30="Hold", 0, Helpers!$E35)</f>
        <v>0</v>
      </c>
      <c r="M30" s="5" cm="1">
        <f t="array" ref="M30">IF($E30="Hold", INDEX(Engine!$L$2:$L$2201, Helpers!$B35), INDEX(Engine!$Y$2:$Y$2201, Helpers!$B35))</f>
        <v>1196.26</v>
      </c>
      <c r="N30" s="5" cm="1">
        <f t="array" ref="N30">$M30 - INDEX(Engine!$L$2:$L$2201, Helpers!$B35)</f>
        <v>0</v>
      </c>
      <c r="O30" s="2">
        <f>IF($E30="Hold", 0, Helpers!$F35)</f>
        <v>0</v>
      </c>
      <c r="P30" s="2">
        <f t="shared" si="2"/>
        <v>0.46672753093933861</v>
      </c>
      <c r="Q30" s="2" cm="1">
        <f t="array" ref="Q30">$P30 - INDEX(Engine!$M$2:$M$2201, Helpers!$B35)</f>
        <v>0</v>
      </c>
      <c r="R30" s="5" cm="1">
        <f t="array" ref="R30">IF($E30="Hold", INDEX(Engine!$R$2:$R$2201, Helpers!$B35), INDEX(Engine!$AF$2:$AF$2201, Helpers!$B35))</f>
        <v>778.43858435656409</v>
      </c>
      <c r="S30" s="5" cm="1">
        <f t="array" ref="S30">INDEX(Engine!$R$2:$R$2201, Helpers!$B35) - $R30</f>
        <v>0</v>
      </c>
      <c r="T30" s="2">
        <f t="shared" si="3"/>
        <v>0</v>
      </c>
    </row>
    <row r="31" spans="1:20" x14ac:dyDescent="0.25">
      <c r="A31" t="str" cm="1">
        <f t="array" ref="A31">INDEX(Model_Input[SKU], ROW()-1)</f>
        <v>SKU-1036</v>
      </c>
      <c r="B31" t="str" cm="1">
        <f t="array" ref="B31">INDEX(Engine!$F$2:$F$2201, Helpers!$B36)</f>
        <v>Raise</v>
      </c>
      <c r="C31" t="str" cm="1">
        <f t="array" ref="C31">INDEX(Engine!$G$2:$G$2201, Helpers!$B36)</f>
        <v>Full</v>
      </c>
      <c r="D31" s="5" cm="1">
        <f t="array" ref="D31">INDEX(Engine!$H$2:$H$2201, Helpers!$B36)</f>
        <v>49.1</v>
      </c>
      <c r="E31" t="str">
        <f>IF(Helpers!$F36 &gt;= 0.05, "Reprice", "Hold")</f>
        <v>Reprice</v>
      </c>
      <c r="F31" s="8">
        <f>Helpers!$C36</f>
        <v>0.12155280800869679</v>
      </c>
      <c r="G31" s="5">
        <f>IF($E31="Hold", $D31, Helpers!$D36)</f>
        <v>50.997784977476769</v>
      </c>
      <c r="H31" s="5">
        <f t="shared" si="0"/>
        <v>1.8977849774767677</v>
      </c>
      <c r="I31" s="2">
        <f t="shared" si="1"/>
        <v>3.865142520319282E-2</v>
      </c>
      <c r="J31" s="5" cm="1">
        <f t="array" ref="J31">IF($E31="Hold", INDEX(Engine!$K$2:$K$2201, Helpers!$B36), INDEX(Engine!$X$2:$X$2201, Helpers!$B36))</f>
        <v>1857.745215507176</v>
      </c>
      <c r="K31" s="5" cm="1">
        <f t="array" ref="K31">$J31 - INDEX(Engine!$K$2:$K$2201, Helpers!$B36)</f>
        <v>41.045215507175953</v>
      </c>
      <c r="L31" s="2">
        <f>IF($E31="Hold", 0, Helpers!$E36)</f>
        <v>2.2593282053820638E-2</v>
      </c>
      <c r="M31" s="5" cm="1">
        <f t="array" ref="M31">IF($E31="Hold", INDEX(Engine!$L$2:$L$2201, Helpers!$B36), INDEX(Engine!$Y$2:$Y$2201, Helpers!$B36))</f>
        <v>764.17788911925368</v>
      </c>
      <c r="N31" s="5" cm="1">
        <f t="array" ref="N31">$M31 - INDEX(Engine!$L$2:$L$2201, Helpers!$B36)</f>
        <v>58.217889119253641</v>
      </c>
      <c r="O31" s="2">
        <f>IF($E31="Hold", 0, Helpers!$F36)</f>
        <v>8.2466271629063462E-2</v>
      </c>
      <c r="P31" s="2">
        <f t="shared" si="2"/>
        <v>0.41134698275114567</v>
      </c>
      <c r="Q31" s="2" cm="1">
        <f t="array" ref="Q31">$P31 - INDEX(Engine!$M$2:$M$2201, Helpers!$B36)</f>
        <v>2.2752278066827947E-2</v>
      </c>
      <c r="R31" s="5" cm="1">
        <f t="array" ref="R31">IF($E31="Hold", INDEX(Engine!$R$2:$R$2201, Helpers!$B36), INDEX(Engine!$AF$2:$AF$2201, Helpers!$B36))</f>
        <v>588.85616798106776</v>
      </c>
      <c r="S31" s="5" cm="1">
        <f t="array" ref="S31">INDEX(Engine!$R$2:$R$2201, Helpers!$B36) - $R31</f>
        <v>883.28425197159822</v>
      </c>
      <c r="T31" s="2">
        <f t="shared" si="3"/>
        <v>0.66666666666666929</v>
      </c>
    </row>
    <row r="32" spans="1:20" x14ac:dyDescent="0.25">
      <c r="A32" t="str" cm="1">
        <f t="array" ref="A32">INDEX(Model_Input[SKU], ROW()-1)</f>
        <v>SKU-1037</v>
      </c>
      <c r="B32" t="str" cm="1">
        <f t="array" ref="B32">INDEX(Engine!$F$2:$F$2201, Helpers!$B37)</f>
        <v>Raise</v>
      </c>
      <c r="C32" t="str" cm="1">
        <f t="array" ref="C32">INDEX(Engine!$G$2:$G$2201, Helpers!$B37)</f>
        <v>Full</v>
      </c>
      <c r="D32" s="5" cm="1">
        <f t="array" ref="D32">INDEX(Engine!$H$2:$H$2201, Helpers!$B37)</f>
        <v>31.81</v>
      </c>
      <c r="E32" t="str">
        <f>IF(Helpers!$F37 &gt;= 0.05, "Reprice", "Hold")</f>
        <v>Reprice</v>
      </c>
      <c r="F32" s="8">
        <f>Helpers!$C37</f>
        <v>0.11894568023807486</v>
      </c>
      <c r="G32" s="5">
        <f>IF($E32="Hold", $D32, Helpers!$D37)</f>
        <v>33.854041953100328</v>
      </c>
      <c r="H32" s="5">
        <f t="shared" si="0"/>
        <v>2.0440419531003293</v>
      </c>
      <c r="I32" s="2">
        <f t="shared" si="1"/>
        <v>6.4257841971088636E-2</v>
      </c>
      <c r="J32" s="5" cm="1">
        <f t="array" ref="J32">IF($E32="Hold", INDEX(Engine!$K$2:$K$2201, Helpers!$B37), INDEX(Engine!$X$2:$X$2201, Helpers!$B37))</f>
        <v>824.5971720484589</v>
      </c>
      <c r="K32" s="5" cm="1">
        <f t="array" ref="K32">$J32 - INDEX(Engine!$K$2:$K$2201, Helpers!$B37)</f>
        <v>29.347172048458901</v>
      </c>
      <c r="L32" s="2">
        <f>IF($E32="Hold", 0, Helpers!$E37)</f>
        <v>3.6903077080740525E-2</v>
      </c>
      <c r="M32" s="5" cm="1">
        <f t="array" ref="M32">IF($E32="Hold", INDEX(Engine!$L$2:$L$2201, Helpers!$B37), INDEX(Engine!$Y$2:$Y$2201, Helpers!$B37))</f>
        <v>565.43420643418267</v>
      </c>
      <c r="N32" s="5" cm="1">
        <f t="array" ref="N32">$M32 - INDEX(Engine!$L$2:$L$2201, Helpers!$B37)</f>
        <v>36.18420643418267</v>
      </c>
      <c r="O32" s="2">
        <f>IF($E32="Hold", 0, Helpers!$F37)</f>
        <v>6.836883596444529E-2</v>
      </c>
      <c r="P32" s="2">
        <f t="shared" si="2"/>
        <v>0.68570961143310094</v>
      </c>
      <c r="Q32" s="2" cm="1">
        <f t="array" ref="Q32">$P32 - INDEX(Engine!$M$2:$M$2201, Helpers!$B37)</f>
        <v>2.0195622121563672E-2</v>
      </c>
      <c r="R32" s="5" cm="1">
        <f t="array" ref="R32">IF($E32="Hold", INDEX(Engine!$R$2:$R$2201, Helpers!$B37), INDEX(Engine!$AF$2:$AF$2201, Helpers!$B37))</f>
        <v>441.9540776962001</v>
      </c>
      <c r="S32" s="5" cm="1">
        <f t="array" ref="S32">INDEX(Engine!$R$2:$R$2201, Helpers!$B37) - $R32</f>
        <v>662.93111654429799</v>
      </c>
      <c r="T32" s="2">
        <f t="shared" si="3"/>
        <v>0.66666666666666885</v>
      </c>
    </row>
    <row r="33" spans="1:20" x14ac:dyDescent="0.25">
      <c r="A33" t="str" cm="1">
        <f t="array" ref="A33">INDEX(Model_Input[SKU], ROW()-1)</f>
        <v>SKU-1038</v>
      </c>
      <c r="B33" t="str" cm="1">
        <f t="array" ref="B33">INDEX(Engine!$F$2:$F$2201, Helpers!$B38)</f>
        <v>Reduce</v>
      </c>
      <c r="C33" t="str" cm="1">
        <f t="array" ref="C33">INDEX(Engine!$G$2:$G$2201, Helpers!$B38)</f>
        <v>Full</v>
      </c>
      <c r="D33" s="5" cm="1">
        <f t="array" ref="D33">INDEX(Engine!$H$2:$H$2201, Helpers!$B38)</f>
        <v>84.87</v>
      </c>
      <c r="E33" t="str">
        <f>IF(Helpers!$F38 &gt;= 0.05, "Reprice", "Hold")</f>
        <v>Hold</v>
      </c>
      <c r="F33" s="8">
        <f>Helpers!$C38</f>
        <v>0</v>
      </c>
      <c r="G33" s="5">
        <f>IF($E33="Hold", $D33, Helpers!$D38)</f>
        <v>84.87</v>
      </c>
      <c r="H33" s="5">
        <f t="shared" si="0"/>
        <v>0</v>
      </c>
      <c r="I33" s="2">
        <f t="shared" si="1"/>
        <v>0</v>
      </c>
      <c r="J33" s="5" cm="1">
        <f t="array" ref="J33">IF($E33="Hold", INDEX(Engine!$K$2:$K$2201, Helpers!$B38), INDEX(Engine!$X$2:$X$2201, Helpers!$B38))</f>
        <v>2121.75</v>
      </c>
      <c r="K33" s="5" cm="1">
        <f t="array" ref="K33">$J33 - INDEX(Engine!$K$2:$K$2201, Helpers!$B38)</f>
        <v>0</v>
      </c>
      <c r="L33" s="2">
        <f>IF($E33="Hold", 0, Helpers!$E38)</f>
        <v>0</v>
      </c>
      <c r="M33" s="5" cm="1">
        <f t="array" ref="M33">IF($E33="Hold", INDEX(Engine!$L$2:$L$2201, Helpers!$B38), INDEX(Engine!$Y$2:$Y$2201, Helpers!$B38))</f>
        <v>1418.75</v>
      </c>
      <c r="N33" s="5" cm="1">
        <f t="array" ref="N33">$M33 - INDEX(Engine!$L$2:$L$2201, Helpers!$B38)</f>
        <v>0</v>
      </c>
      <c r="O33" s="2">
        <f>IF($E33="Hold", 0, Helpers!$F38)</f>
        <v>0</v>
      </c>
      <c r="P33" s="2">
        <f t="shared" si="2"/>
        <v>0.66866973017556264</v>
      </c>
      <c r="Q33" s="2" cm="1">
        <f t="array" ref="Q33">$P33 - INDEX(Engine!$M$2:$M$2201, Helpers!$B38)</f>
        <v>0</v>
      </c>
      <c r="R33" s="5" cm="1">
        <f t="array" ref="R33">IF($E33="Hold", INDEX(Engine!$R$2:$R$2201, Helpers!$B38), INDEX(Engine!$AF$2:$AF$2201, Helpers!$B38))</f>
        <v>633.73441946787671</v>
      </c>
      <c r="S33" s="5" cm="1">
        <f t="array" ref="S33">INDEX(Engine!$R$2:$R$2201, Helpers!$B38) - $R33</f>
        <v>0</v>
      </c>
      <c r="T33" s="2">
        <f t="shared" si="3"/>
        <v>0</v>
      </c>
    </row>
    <row r="34" spans="1:20" x14ac:dyDescent="0.25">
      <c r="A34" t="str" cm="1">
        <f t="array" ref="A34">INDEX(Model_Input[SKU], ROW()-1)</f>
        <v>SKU-1039</v>
      </c>
      <c r="B34" t="str" cm="1">
        <f t="array" ref="B34">INDEX(Engine!$F$2:$F$2201, Helpers!$B39)</f>
        <v>Raise</v>
      </c>
      <c r="C34" t="str" cm="1">
        <f t="array" ref="C34">INDEX(Engine!$G$2:$G$2201, Helpers!$B39)</f>
        <v>Full</v>
      </c>
      <c r="D34" s="5" cm="1">
        <f t="array" ref="D34">INDEX(Engine!$H$2:$H$2201, Helpers!$B39)</f>
        <v>189.99</v>
      </c>
      <c r="E34" t="str">
        <f>IF(Helpers!$F39 &gt;= 0.05, "Reprice", "Hold")</f>
        <v>Reprice</v>
      </c>
      <c r="F34" s="8">
        <f>Helpers!$C39</f>
        <v>0.23605721302245394</v>
      </c>
      <c r="G34" s="5">
        <f>IF($E34="Hold", $D34, Helpers!$D39)</f>
        <v>215.28046371273902</v>
      </c>
      <c r="H34" s="5">
        <f t="shared" si="0"/>
        <v>25.290463712739012</v>
      </c>
      <c r="I34" s="2">
        <f t="shared" si="1"/>
        <v>0.13311470978861525</v>
      </c>
      <c r="J34" s="5" cm="1">
        <f t="array" ref="J34">IF($E34="Hold", INDEX(Engine!$K$2:$K$2201, Helpers!$B39), INDEX(Engine!$X$2:$X$2201, Helpers!$B39))</f>
        <v>5706.8946237135588</v>
      </c>
      <c r="K34" s="5" cm="1">
        <f t="array" ref="K34">$J34 - INDEX(Engine!$K$2:$K$2201, Helpers!$B39)</f>
        <v>387.1746237135585</v>
      </c>
      <c r="L34" s="2">
        <f>IF($E34="Hold", 0, Helpers!$E39)</f>
        <v>7.2781015488326162E-2</v>
      </c>
      <c r="M34" s="5" cm="1">
        <f t="array" ref="M34">IF($E34="Hold", INDEX(Engine!$L$2:$L$2201, Helpers!$B39), INDEX(Engine!$Y$2:$Y$2201, Helpers!$B39))</f>
        <v>4023.3007141627186</v>
      </c>
      <c r="N34" s="5" cm="1">
        <f t="array" ref="N34">$M34 - INDEX(Engine!$L$2:$L$2201, Helpers!$B39)</f>
        <v>481.86071416271807</v>
      </c>
      <c r="O34" s="2">
        <f>IF($E34="Hold", 0, Helpers!$F39)</f>
        <v>0.1360634979451065</v>
      </c>
      <c r="P34" s="2">
        <f t="shared" si="2"/>
        <v>0.70498948718010479</v>
      </c>
      <c r="Q34" s="2" cm="1">
        <f t="array" ref="Q34">$P34 - INDEX(Engine!$M$2:$M$2201, Helpers!$B39)</f>
        <v>3.9270238798610912E-2</v>
      </c>
      <c r="R34" s="5" cm="1">
        <f t="array" ref="R34">IF($E34="Hold", INDEX(Engine!$R$2:$R$2201, Helpers!$B39), INDEX(Engine!$AF$2:$AF$2201, Helpers!$B39))</f>
        <v>492.54399704835561</v>
      </c>
      <c r="S34" s="5" cm="1">
        <f t="array" ref="S34">INDEX(Engine!$R$2:$R$2201, Helpers!$B39) - $R34</f>
        <v>738.81599557253344</v>
      </c>
      <c r="T34" s="2">
        <f t="shared" si="3"/>
        <v>0.66666666666666663</v>
      </c>
    </row>
    <row r="35" spans="1:20" x14ac:dyDescent="0.25">
      <c r="A35" t="str" cm="1">
        <f t="array" ref="A35">INDEX(Model_Input[SKU], ROW()-1)</f>
        <v>SKU-1040</v>
      </c>
      <c r="B35" t="str" cm="1">
        <f t="array" ref="B35">INDEX(Engine!$F$2:$F$2201, Helpers!$B40)</f>
        <v>Hold</v>
      </c>
      <c r="C35" t="str" cm="1">
        <f t="array" ref="C35">INDEX(Engine!$G$2:$G$2201, Helpers!$B40)</f>
        <v>Constrained</v>
      </c>
      <c r="D35" s="5" cm="1">
        <f t="array" ref="D35">INDEX(Engine!$H$2:$H$2201, Helpers!$B40)</f>
        <v>18.7</v>
      </c>
      <c r="E35" t="str">
        <f>IF(Helpers!$F40 &gt;= 0.05, "Reprice", "Hold")</f>
        <v>Hold</v>
      </c>
      <c r="F35" s="8">
        <f>Helpers!$C40</f>
        <v>0</v>
      </c>
      <c r="G35" s="5">
        <f>IF($E35="Hold", $D35, Helpers!$D40)</f>
        <v>18.7</v>
      </c>
      <c r="H35" s="5">
        <f t="shared" si="0"/>
        <v>0</v>
      </c>
      <c r="I35" s="2">
        <f t="shared" si="1"/>
        <v>0</v>
      </c>
      <c r="J35" s="5" cm="1">
        <f t="array" ref="J35">IF($E35="Hold", INDEX(Engine!$K$2:$K$2201, Helpers!$B40), INDEX(Engine!$X$2:$X$2201, Helpers!$B40))</f>
        <v>486.2</v>
      </c>
      <c r="K35" s="5" cm="1">
        <f t="array" ref="K35">$J35 - INDEX(Engine!$K$2:$K$2201, Helpers!$B40)</f>
        <v>0</v>
      </c>
      <c r="L35" s="2">
        <f>IF($E35="Hold", 0, Helpers!$E40)</f>
        <v>0</v>
      </c>
      <c r="M35" s="5" cm="1">
        <f t="array" ref="M35">IF($E35="Hold", INDEX(Engine!$L$2:$L$2201, Helpers!$B40), INDEX(Engine!$Y$2:$Y$2201, Helpers!$B40))</f>
        <v>307.83999999999997</v>
      </c>
      <c r="N35" s="5" cm="1">
        <f t="array" ref="N35">$M35 - INDEX(Engine!$L$2:$L$2201, Helpers!$B40)</f>
        <v>0</v>
      </c>
      <c r="O35" s="2">
        <f>IF($E35="Hold", 0, Helpers!$F40)</f>
        <v>0</v>
      </c>
      <c r="P35" s="2">
        <f t="shared" si="2"/>
        <v>0.63315508021390365</v>
      </c>
      <c r="Q35" s="2" cm="1">
        <f t="array" ref="Q35">$P35 - INDEX(Engine!$M$2:$M$2201, Helpers!$B40)</f>
        <v>0</v>
      </c>
      <c r="R35" s="5" cm="1">
        <f t="array" ref="R35">IF($E35="Hold", INDEX(Engine!$R$2:$R$2201, Helpers!$B40), INDEX(Engine!$AF$2:$AF$2201, Helpers!$B40))</f>
        <v>1062.8129847985024</v>
      </c>
      <c r="S35" s="5" cm="1">
        <f t="array" ref="S35">INDEX(Engine!$R$2:$R$2201, Helpers!$B40) - $R35</f>
        <v>0</v>
      </c>
      <c r="T35" s="2">
        <f t="shared" si="3"/>
        <v>0</v>
      </c>
    </row>
    <row r="36" spans="1:20" x14ac:dyDescent="0.25">
      <c r="A36" t="str" cm="1">
        <f t="array" ref="A36">INDEX(Model_Input[SKU], ROW()-1)</f>
        <v>SKU-1041</v>
      </c>
      <c r="B36" t="str" cm="1">
        <f t="array" ref="B36">INDEX(Engine!$F$2:$F$2201, Helpers!$B41)</f>
        <v>Reduce</v>
      </c>
      <c r="C36" t="str" cm="1">
        <f t="array" ref="C36">INDEX(Engine!$G$2:$G$2201, Helpers!$B41)</f>
        <v>Full</v>
      </c>
      <c r="D36" s="5" cm="1">
        <f t="array" ref="D36">INDEX(Engine!$H$2:$H$2201, Helpers!$B41)</f>
        <v>102.13</v>
      </c>
      <c r="E36" t="str">
        <f>IF(Helpers!$F41 &gt;= 0.05, "Reprice", "Hold")</f>
        <v>Hold</v>
      </c>
      <c r="F36" s="8">
        <f>Helpers!$C41</f>
        <v>0</v>
      </c>
      <c r="G36" s="5">
        <f>IF($E36="Hold", $D36, Helpers!$D41)</f>
        <v>102.13</v>
      </c>
      <c r="H36" s="5">
        <f t="shared" si="0"/>
        <v>0</v>
      </c>
      <c r="I36" s="2">
        <f t="shared" si="1"/>
        <v>0</v>
      </c>
      <c r="J36" s="5" cm="1">
        <f t="array" ref="J36">IF($E36="Hold", INDEX(Engine!$K$2:$K$2201, Helpers!$B41), INDEX(Engine!$X$2:$X$2201, Helpers!$B41))</f>
        <v>3983.0699999999997</v>
      </c>
      <c r="K36" s="5" cm="1">
        <f t="array" ref="K36">$J36 - INDEX(Engine!$K$2:$K$2201, Helpers!$B41)</f>
        <v>0</v>
      </c>
      <c r="L36" s="2">
        <f>IF($E36="Hold", 0, Helpers!$E41)</f>
        <v>0</v>
      </c>
      <c r="M36" s="5" cm="1">
        <f t="array" ref="M36">IF($E36="Hold", INDEX(Engine!$L$2:$L$2201, Helpers!$B41), INDEX(Engine!$Y$2:$Y$2201, Helpers!$B41))</f>
        <v>1485.12</v>
      </c>
      <c r="N36" s="5" cm="1">
        <f t="array" ref="N36">$M36 - INDEX(Engine!$L$2:$L$2201, Helpers!$B41)</f>
        <v>0</v>
      </c>
      <c r="O36" s="2">
        <f>IF($E36="Hold", 0, Helpers!$F41)</f>
        <v>0</v>
      </c>
      <c r="P36" s="2">
        <f t="shared" si="2"/>
        <v>0.37285812200137081</v>
      </c>
      <c r="Q36" s="2" cm="1">
        <f t="array" ref="Q36">$P36 - INDEX(Engine!$M$2:$M$2201, Helpers!$B41)</f>
        <v>0</v>
      </c>
      <c r="R36" s="5" cm="1">
        <f t="array" ref="R36">IF($E36="Hold", INDEX(Engine!$R$2:$R$2201, Helpers!$B41), INDEX(Engine!$AF$2:$AF$2201, Helpers!$B41))</f>
        <v>1155.8421373982719</v>
      </c>
      <c r="S36" s="5" cm="1">
        <f t="array" ref="S36">INDEX(Engine!$R$2:$R$2201, Helpers!$B41) - $R36</f>
        <v>0</v>
      </c>
      <c r="T36" s="2">
        <f t="shared" si="3"/>
        <v>0</v>
      </c>
    </row>
    <row r="37" spans="1:20" x14ac:dyDescent="0.25">
      <c r="A37" t="str" cm="1">
        <f t="array" ref="A37">INDEX(Model_Input[SKU], ROW()-1)</f>
        <v>SKU-1042</v>
      </c>
      <c r="B37" t="str" cm="1">
        <f t="array" ref="B37">INDEX(Engine!$F$2:$F$2201, Helpers!$B42)</f>
        <v>Raise</v>
      </c>
      <c r="C37" t="str" cm="1">
        <f t="array" ref="C37">INDEX(Engine!$G$2:$G$2201, Helpers!$B42)</f>
        <v>Full</v>
      </c>
      <c r="D37" s="5" cm="1">
        <f t="array" ref="D37">INDEX(Engine!$H$2:$H$2201, Helpers!$B42)</f>
        <v>197.52</v>
      </c>
      <c r="E37" t="str">
        <f>IF(Helpers!$F42 &gt;= 0.05, "Reprice", "Hold")</f>
        <v>Hold</v>
      </c>
      <c r="F37" s="8">
        <f>Helpers!$C42</f>
        <v>6.2006127548161559E-2</v>
      </c>
      <c r="G37" s="5">
        <f>IF($E37="Hold", $D37, Helpers!$D42)</f>
        <v>197.52</v>
      </c>
      <c r="H37" s="5">
        <f t="shared" si="0"/>
        <v>0</v>
      </c>
      <c r="I37" s="2">
        <f t="shared" si="1"/>
        <v>0</v>
      </c>
      <c r="J37" s="5" cm="1">
        <f t="array" ref="J37">IF($E37="Hold", INDEX(Engine!$K$2:$K$2201, Helpers!$B42), INDEX(Engine!$X$2:$X$2201, Helpers!$B42))</f>
        <v>4542.96</v>
      </c>
      <c r="K37" s="5" cm="1">
        <f t="array" ref="K37">$J37 - INDEX(Engine!$K$2:$K$2201, Helpers!$B42)</f>
        <v>0</v>
      </c>
      <c r="L37" s="2">
        <f>IF($E37="Hold", 0, Helpers!$E42)</f>
        <v>0</v>
      </c>
      <c r="M37" s="5" cm="1">
        <f t="array" ref="M37">IF($E37="Hold", INDEX(Engine!$L$2:$L$2201, Helpers!$B42), INDEX(Engine!$Y$2:$Y$2201, Helpers!$B42))</f>
        <v>3012.54</v>
      </c>
      <c r="N37" s="5" cm="1">
        <f t="array" ref="N37">$M37 - INDEX(Engine!$L$2:$L$2201, Helpers!$B42)</f>
        <v>0</v>
      </c>
      <c r="O37" s="2">
        <f>IF($E37="Hold", 0, Helpers!$F42)</f>
        <v>0</v>
      </c>
      <c r="P37" s="2">
        <f t="shared" si="2"/>
        <v>0.66312272174969622</v>
      </c>
      <c r="Q37" s="2" cm="1">
        <f t="array" ref="Q37">$P37 - INDEX(Engine!$M$2:$M$2201, Helpers!$B42)</f>
        <v>0</v>
      </c>
      <c r="R37" s="5" cm="1">
        <f t="array" ref="R37">IF($E37="Hold", INDEX(Engine!$R$2:$R$2201, Helpers!$B42), INDEX(Engine!$AF$2:$AF$2201, Helpers!$B42))</f>
        <v>1110.1464388952409</v>
      </c>
      <c r="S37" s="5" cm="1">
        <f t="array" ref="S37">INDEX(Engine!$R$2:$R$2201, Helpers!$B42) - $R37</f>
        <v>0</v>
      </c>
      <c r="T37" s="2">
        <f t="shared" si="3"/>
        <v>0</v>
      </c>
    </row>
    <row r="38" spans="1:20" x14ac:dyDescent="0.25">
      <c r="A38" t="str" cm="1">
        <f t="array" ref="A38">INDEX(Model_Input[SKU], ROW()-1)</f>
        <v>SKU-1043</v>
      </c>
      <c r="B38" t="str" cm="1">
        <f t="array" ref="B38">INDEX(Engine!$F$2:$F$2201, Helpers!$B43)</f>
        <v>Hold</v>
      </c>
      <c r="C38" t="str" cm="1">
        <f t="array" ref="C38">INDEX(Engine!$G$2:$G$2201, Helpers!$B43)</f>
        <v>Full</v>
      </c>
      <c r="D38" s="5" cm="1">
        <f t="array" ref="D38">INDEX(Engine!$H$2:$H$2201, Helpers!$B43)</f>
        <v>112.56</v>
      </c>
      <c r="E38" t="str">
        <f>IF(Helpers!$F43 &gt;= 0.05, "Reprice", "Hold")</f>
        <v>Reprice</v>
      </c>
      <c r="F38" s="8">
        <f>Helpers!$C43</f>
        <v>0.14820558403574094</v>
      </c>
      <c r="G38" s="5">
        <f>IF($E38="Hold", $D38, Helpers!$D43)</f>
        <v>119.78796669037288</v>
      </c>
      <c r="H38" s="5">
        <f t="shared" si="0"/>
        <v>7.227966690372881</v>
      </c>
      <c r="I38" s="2">
        <f t="shared" si="1"/>
        <v>6.4214345152566465E-2</v>
      </c>
      <c r="J38" s="5" cm="1">
        <f t="array" ref="J38">IF($E38="Hold", INDEX(Engine!$K$2:$K$2201, Helpers!$B43), INDEX(Engine!$X$2:$X$2201, Helpers!$B43))</f>
        <v>4668.4449742040397</v>
      </c>
      <c r="K38" s="5" cm="1">
        <f t="array" ref="K38">$J38 - INDEX(Engine!$K$2:$K$2201, Helpers!$B43)</f>
        <v>166.04497420404005</v>
      </c>
      <c r="L38" s="2">
        <f>IF($E38="Hold", 0, Helpers!$E43)</f>
        <v>3.6879214242190844E-2</v>
      </c>
      <c r="M38" s="5" cm="1">
        <f t="array" ref="M38">IF($E38="Hold", INDEX(Engine!$L$2:$L$2201, Helpers!$B43), INDEX(Engine!$Y$2:$Y$2201, Helpers!$B43))</f>
        <v>2598.6117561408846</v>
      </c>
      <c r="N38" s="5" cm="1">
        <f t="array" ref="N38">$M38 - INDEX(Engine!$L$2:$L$2201, Helpers!$B43)</f>
        <v>220.61175614088506</v>
      </c>
      <c r="O38" s="2">
        <f>IF($E38="Hold", 0, Helpers!$F43)</f>
        <v>9.2771974827958417E-2</v>
      </c>
      <c r="P38" s="2">
        <f t="shared" si="2"/>
        <v>0.55663326236033073</v>
      </c>
      <c r="Q38" s="2" cm="1">
        <f t="array" ref="Q38">$P38 - INDEX(Engine!$M$2:$M$2201, Helpers!$B43)</f>
        <v>2.8470504719961154E-2</v>
      </c>
      <c r="R38" s="5" cm="1">
        <f t="array" ref="R38">IF($E38="Hold", INDEX(Engine!$R$2:$R$2201, Helpers!$B43), INDEX(Engine!$AF$2:$AF$2201, Helpers!$B43))</f>
        <v>777.05597641647591</v>
      </c>
      <c r="S38" s="5" cm="1">
        <f t="array" ref="S38">INDEX(Engine!$R$2:$R$2201, Helpers!$B43) - $R38</f>
        <v>1165.5839646247127</v>
      </c>
      <c r="T38" s="2">
        <f t="shared" si="3"/>
        <v>0.6666666666666673</v>
      </c>
    </row>
    <row r="39" spans="1:20" x14ac:dyDescent="0.25">
      <c r="A39" t="str" cm="1">
        <f t="array" ref="A39">INDEX(Model_Input[SKU], ROW()-1)</f>
        <v>SKU-1044</v>
      </c>
      <c r="B39" t="str" cm="1">
        <f t="array" ref="B39">INDEX(Engine!$F$2:$F$2201, Helpers!$B44)</f>
        <v>Raise</v>
      </c>
      <c r="C39" t="str" cm="1">
        <f t="array" ref="C39">INDEX(Engine!$G$2:$G$2201, Helpers!$B44)</f>
        <v>Full</v>
      </c>
      <c r="D39" s="5" cm="1">
        <f t="array" ref="D39">INDEX(Engine!$H$2:$H$2201, Helpers!$B44)</f>
        <v>144.94999999999999</v>
      </c>
      <c r="E39" t="str">
        <f>IF(Helpers!$F44 &gt;= 0.05, "Reprice", "Hold")</f>
        <v>Reprice</v>
      </c>
      <c r="F39" s="8">
        <f>Helpers!$C44</f>
        <v>0.37745912560075434</v>
      </c>
      <c r="G39" s="5">
        <f>IF($E39="Hold", $D39, Helpers!$D44)</f>
        <v>167.1111143082619</v>
      </c>
      <c r="H39" s="5">
        <f t="shared" si="0"/>
        <v>22.161114308261915</v>
      </c>
      <c r="I39" s="2">
        <f t="shared" si="1"/>
        <v>0.15288799108838852</v>
      </c>
      <c r="J39" s="5" cm="1">
        <f t="array" ref="J39">IF($E39="Hold", INDEX(Engine!$K$2:$K$2201, Helpers!$B44), INDEX(Engine!$X$2:$X$2201, Helpers!$B44))</f>
        <v>2980.9366244379712</v>
      </c>
      <c r="K39" s="5" cm="1">
        <f t="array" ref="K39">$J39 - INDEX(Engine!$K$2:$K$2201, Helpers!$B44)</f>
        <v>226.88662443797148</v>
      </c>
      <c r="L39" s="2">
        <f>IF($E39="Hold", 0, Helpers!$E44)</f>
        <v>8.2382899525415845E-2</v>
      </c>
      <c r="M39" s="5" cm="1">
        <f t="array" ref="M39">IF($E39="Hold", INDEX(Engine!$L$2:$L$2201, Helpers!$B44), INDEX(Engine!$Y$2:$Y$2201, Helpers!$B44))</f>
        <v>1604.017447082028</v>
      </c>
      <c r="N39" s="5" cm="1">
        <f t="array" ref="N39">$M39 - INDEX(Engine!$L$2:$L$2201, Helpers!$B44)</f>
        <v>316.57744708202813</v>
      </c>
      <c r="O39" s="2">
        <f>IF($E39="Hold", 0, Helpers!$F44)</f>
        <v>0.24589685506278208</v>
      </c>
      <c r="P39" s="2">
        <f t="shared" si="2"/>
        <v>0.53809176415632487</v>
      </c>
      <c r="Q39" s="2" cm="1">
        <f t="array" ref="Q39">$P39 - INDEX(Engine!$M$2:$M$2201, Helpers!$B44)</f>
        <v>7.0620222245321107E-2</v>
      </c>
      <c r="R39" s="5" cm="1">
        <f t="array" ref="R39">IF($E39="Hold", INDEX(Engine!$R$2:$R$2201, Helpers!$B44), INDEX(Engine!$AF$2:$AF$2201, Helpers!$B44))</f>
        <v>519.03762301735776</v>
      </c>
      <c r="S39" s="5" cm="1">
        <f t="array" ref="S39">INDEX(Engine!$R$2:$R$2201, Helpers!$B44) - $R39</f>
        <v>778.55643452603761</v>
      </c>
      <c r="T39" s="2">
        <f t="shared" si="3"/>
        <v>0.66666666666666585</v>
      </c>
    </row>
    <row r="40" spans="1:20" x14ac:dyDescent="0.25">
      <c r="A40" t="str" cm="1">
        <f t="array" ref="A40">INDEX(Model_Input[SKU], ROW()-1)</f>
        <v>SKU-1045</v>
      </c>
      <c r="B40" t="str" cm="1">
        <f t="array" ref="B40">INDEX(Engine!$F$2:$F$2201, Helpers!$B45)</f>
        <v>Reduce</v>
      </c>
      <c r="C40" t="str" cm="1">
        <f t="array" ref="C40">INDEX(Engine!$G$2:$G$2201, Helpers!$B45)</f>
        <v>Full</v>
      </c>
      <c r="D40" s="5" cm="1">
        <f t="array" ref="D40">INDEX(Engine!$H$2:$H$2201, Helpers!$B45)</f>
        <v>126.76</v>
      </c>
      <c r="E40" t="str">
        <f>IF(Helpers!$F45 &gt;= 0.05, "Reprice", "Hold")</f>
        <v>Hold</v>
      </c>
      <c r="F40" s="8">
        <f>Helpers!$C45</f>
        <v>1.6942231607329758E-2</v>
      </c>
      <c r="G40" s="5">
        <f>IF($E40="Hold", $D40, Helpers!$D45)</f>
        <v>126.76</v>
      </c>
      <c r="H40" s="5">
        <f t="shared" si="0"/>
        <v>0</v>
      </c>
      <c r="I40" s="2">
        <f t="shared" si="1"/>
        <v>0</v>
      </c>
      <c r="J40" s="5" cm="1">
        <f t="array" ref="J40">IF($E40="Hold", INDEX(Engine!$K$2:$K$2201, Helpers!$B45), INDEX(Engine!$X$2:$X$2201, Helpers!$B45))</f>
        <v>2915.48</v>
      </c>
      <c r="K40" s="5" cm="1">
        <f t="array" ref="K40">$J40 - INDEX(Engine!$K$2:$K$2201, Helpers!$B45)</f>
        <v>0</v>
      </c>
      <c r="L40" s="2">
        <f>IF($E40="Hold", 0, Helpers!$E45)</f>
        <v>0</v>
      </c>
      <c r="M40" s="5" cm="1">
        <f t="array" ref="M40">IF($E40="Hold", INDEX(Engine!$L$2:$L$2201, Helpers!$B45), INDEX(Engine!$Y$2:$Y$2201, Helpers!$B45))</f>
        <v>1102.6200000000001</v>
      </c>
      <c r="N40" s="5" cm="1">
        <f t="array" ref="N40">$M40 - INDEX(Engine!$L$2:$L$2201, Helpers!$B45)</f>
        <v>0</v>
      </c>
      <c r="O40" s="2">
        <f>IF($E40="Hold", 0, Helpers!$F45)</f>
        <v>0</v>
      </c>
      <c r="P40" s="2">
        <f t="shared" si="2"/>
        <v>0.37819501420006313</v>
      </c>
      <c r="Q40" s="2" cm="1">
        <f t="array" ref="Q40">$P40 - INDEX(Engine!$M$2:$M$2201, Helpers!$B45)</f>
        <v>0</v>
      </c>
      <c r="R40" s="5" cm="1">
        <f t="array" ref="R40">IF($E40="Hold", INDEX(Engine!$R$2:$R$2201, Helpers!$B45), INDEX(Engine!$AF$2:$AF$2201, Helpers!$B45))</f>
        <v>927.65574336808766</v>
      </c>
      <c r="S40" s="5" cm="1">
        <f t="array" ref="S40">INDEX(Engine!$R$2:$R$2201, Helpers!$B45) - $R40</f>
        <v>0</v>
      </c>
      <c r="T40" s="2">
        <f t="shared" si="3"/>
        <v>0</v>
      </c>
    </row>
    <row r="41" spans="1:20" x14ac:dyDescent="0.25">
      <c r="A41" t="str" cm="1">
        <f t="array" ref="A41">INDEX(Model_Input[SKU], ROW()-1)</f>
        <v>SKU-1046</v>
      </c>
      <c r="B41" t="str" cm="1">
        <f t="array" ref="B41">INDEX(Engine!$F$2:$F$2201, Helpers!$B46)</f>
        <v>Hold</v>
      </c>
      <c r="C41" t="str" cm="1">
        <f t="array" ref="C41">INDEX(Engine!$G$2:$G$2201, Helpers!$B46)</f>
        <v>Full</v>
      </c>
      <c r="D41" s="5" cm="1">
        <f t="array" ref="D41">INDEX(Engine!$H$2:$H$2201, Helpers!$B46)</f>
        <v>116.08</v>
      </c>
      <c r="E41" t="str">
        <f>IF(Helpers!$F46 &gt;= 0.05, "Reprice", "Hold")</f>
        <v>Hold</v>
      </c>
      <c r="F41" s="8">
        <f>Helpers!$C46</f>
        <v>1.5847464658577001E-2</v>
      </c>
      <c r="G41" s="5">
        <f>IF($E41="Hold", $D41, Helpers!$D46)</f>
        <v>116.08</v>
      </c>
      <c r="H41" s="5">
        <f t="shared" si="0"/>
        <v>0</v>
      </c>
      <c r="I41" s="2">
        <f t="shared" si="1"/>
        <v>0</v>
      </c>
      <c r="J41" s="5" cm="1">
        <f t="array" ref="J41">IF($E41="Hold", INDEX(Engine!$K$2:$K$2201, Helpers!$B46), INDEX(Engine!$X$2:$X$2201, Helpers!$B46))</f>
        <v>2205.52</v>
      </c>
      <c r="K41" s="5" cm="1">
        <f t="array" ref="K41">$J41 - INDEX(Engine!$K$2:$K$2201, Helpers!$B46)</f>
        <v>0</v>
      </c>
      <c r="L41" s="2">
        <f>IF($E41="Hold", 0, Helpers!$E46)</f>
        <v>0</v>
      </c>
      <c r="M41" s="5" cm="1">
        <f t="array" ref="M41">IF($E41="Hold", INDEX(Engine!$L$2:$L$2201, Helpers!$B46), INDEX(Engine!$Y$2:$Y$2201, Helpers!$B46))</f>
        <v>1495.87</v>
      </c>
      <c r="N41" s="5" cm="1">
        <f t="array" ref="N41">$M41 - INDEX(Engine!$L$2:$L$2201, Helpers!$B46)</f>
        <v>0</v>
      </c>
      <c r="O41" s="2">
        <f>IF($E41="Hold", 0, Helpers!$F46)</f>
        <v>0</v>
      </c>
      <c r="P41" s="2">
        <f t="shared" si="2"/>
        <v>0.67823914541695374</v>
      </c>
      <c r="Q41" s="2" cm="1">
        <f t="array" ref="Q41">$P41 - INDEX(Engine!$M$2:$M$2201, Helpers!$B46)</f>
        <v>0</v>
      </c>
      <c r="R41" s="5" cm="1">
        <f t="array" ref="R41">IF($E41="Hold", INDEX(Engine!$R$2:$R$2201, Helpers!$B46), INDEX(Engine!$AF$2:$AF$2201, Helpers!$B46))</f>
        <v>1175.2335845461539</v>
      </c>
      <c r="S41" s="5" cm="1">
        <f t="array" ref="S41">INDEX(Engine!$R$2:$R$2201, Helpers!$B46) - $R41</f>
        <v>0</v>
      </c>
      <c r="T41" s="2">
        <f t="shared" si="3"/>
        <v>0</v>
      </c>
    </row>
    <row r="42" spans="1:20" x14ac:dyDescent="0.25">
      <c r="A42" t="str" cm="1">
        <f t="array" ref="A42">INDEX(Model_Input[SKU], ROW()-1)</f>
        <v>SKU-1048</v>
      </c>
      <c r="B42" t="str" cm="1">
        <f t="array" ref="B42">INDEX(Engine!$F$2:$F$2201, Helpers!$B47)</f>
        <v>Hold</v>
      </c>
      <c r="C42" t="str" cm="1">
        <f t="array" ref="C42">INDEX(Engine!$G$2:$G$2201, Helpers!$B47)</f>
        <v>Full</v>
      </c>
      <c r="D42" s="5" cm="1">
        <f t="array" ref="D42">INDEX(Engine!$H$2:$H$2201, Helpers!$B47)</f>
        <v>101.6</v>
      </c>
      <c r="E42" t="str">
        <f>IF(Helpers!$F47 &gt;= 0.05, "Reprice", "Hold")</f>
        <v>Reprice</v>
      </c>
      <c r="F42" s="8">
        <f>Helpers!$C47</f>
        <v>0.12626602434186174</v>
      </c>
      <c r="G42" s="5">
        <f>IF($E42="Hold", $D42, Helpers!$D47)</f>
        <v>107.15395156594535</v>
      </c>
      <c r="H42" s="5">
        <f t="shared" si="0"/>
        <v>5.5539515659453542</v>
      </c>
      <c r="I42" s="2">
        <f t="shared" si="1"/>
        <v>5.466487761757239E-2</v>
      </c>
      <c r="J42" s="5" cm="1">
        <f t="array" ref="J42">IF($E42="Hold", INDEX(Engine!$K$2:$K$2201, Helpers!$B47), INDEX(Engine!$X$2:$X$2201, Helpers!$B47))</f>
        <v>3878.0043547408213</v>
      </c>
      <c r="K42" s="5" cm="1">
        <f t="array" ref="K42">$J42 - INDEX(Engine!$K$2:$K$2201, Helpers!$B47)</f>
        <v>118.80435474082151</v>
      </c>
      <c r="L42" s="2">
        <f>IF($E42="Hold", 0, Helpers!$E47)</f>
        <v>3.1603627032565841E-2</v>
      </c>
      <c r="M42" s="5" cm="1">
        <f t="array" ref="M42">IF($E42="Hold", INDEX(Engine!$L$2:$L$2201, Helpers!$B47), INDEX(Engine!$Y$2:$Y$2201, Helpers!$B47))</f>
        <v>2152.4193909399478</v>
      </c>
      <c r="N42" s="5" cm="1">
        <f t="array" ref="N42">$M42 - INDEX(Engine!$L$2:$L$2201, Helpers!$B47)</f>
        <v>157.37939093994805</v>
      </c>
      <c r="O42" s="2">
        <f>IF($E42="Hold", 0, Helpers!$F47)</f>
        <v>7.888533109107991E-2</v>
      </c>
      <c r="P42" s="2">
        <f t="shared" si="2"/>
        <v>0.55503274211351428</v>
      </c>
      <c r="Q42" s="2" cm="1">
        <f t="array" ref="Q42">$P42 - INDEX(Engine!$M$2:$M$2201, Helpers!$B47)</f>
        <v>2.4324080696191519E-2</v>
      </c>
      <c r="R42" s="5" cm="1">
        <f t="array" ref="R42">IF($E42="Hold", INDEX(Engine!$R$2:$R$2201, Helpers!$B47), INDEX(Engine!$AF$2:$AF$2201, Helpers!$B47))</f>
        <v>550.82500090237477</v>
      </c>
      <c r="S42" s="5" cm="1">
        <f t="array" ref="S42">INDEX(Engine!$R$2:$R$2201, Helpers!$B47) - $R42</f>
        <v>826.23750135356204</v>
      </c>
      <c r="T42" s="2">
        <f t="shared" si="3"/>
        <v>0.66666666666666674</v>
      </c>
    </row>
    <row r="43" spans="1:20" x14ac:dyDescent="0.25">
      <c r="A43" t="str" cm="1">
        <f t="array" ref="A43">INDEX(Model_Input[SKU], ROW()-1)</f>
        <v>SKU-1049</v>
      </c>
      <c r="B43" t="str" cm="1">
        <f t="array" ref="B43">INDEX(Engine!$F$2:$F$2201, Helpers!$B48)</f>
        <v>Raise</v>
      </c>
      <c r="C43" t="str" cm="1">
        <f t="array" ref="C43">INDEX(Engine!$G$2:$G$2201, Helpers!$B48)</f>
        <v>Full</v>
      </c>
      <c r="D43" s="5" cm="1">
        <f t="array" ref="D43">INDEX(Engine!$H$2:$H$2201, Helpers!$B48)</f>
        <v>99.75</v>
      </c>
      <c r="E43" t="str">
        <f>IF(Helpers!$F48 &gt;= 0.05, "Reprice", "Hold")</f>
        <v>Reprice</v>
      </c>
      <c r="F43" s="8">
        <f>Helpers!$C48</f>
        <v>0.12768916693870555</v>
      </c>
      <c r="G43" s="5">
        <f>IF($E43="Hold", $D43, Helpers!$D48)</f>
        <v>106.16045473951499</v>
      </c>
      <c r="H43" s="5">
        <f t="shared" si="0"/>
        <v>6.4104547395149893</v>
      </c>
      <c r="I43" s="2">
        <f t="shared" si="1"/>
        <v>6.4265210421202895E-2</v>
      </c>
      <c r="J43" s="5" cm="1">
        <f t="array" ref="J43">IF($E43="Hold", INDEX(Engine!$K$2:$K$2201, Helpers!$B48), INDEX(Engine!$X$2:$X$2201, Helpers!$B48))</f>
        <v>3516.6704952569703</v>
      </c>
      <c r="K43" s="5" cm="1">
        <f t="array" ref="K43">$J43 - INDEX(Engine!$K$2:$K$2201, Helpers!$B48)</f>
        <v>125.1704952569703</v>
      </c>
      <c r="L43" s="2">
        <f>IF($E43="Hold", 0, Helpers!$E48)</f>
        <v>3.690711934452906E-2</v>
      </c>
      <c r="M43" s="5" cm="1">
        <f t="array" ref="M43">IF($E43="Hold", INDEX(Engine!$L$2:$L$2201, Helpers!$B48), INDEX(Engine!$Y$2:$Y$2201, Helpers!$B48))</f>
        <v>2253.5763768946726</v>
      </c>
      <c r="N43" s="5" cm="1">
        <f t="array" ref="N43">$M43 - INDEX(Engine!$L$2:$L$2201, Helpers!$B48)</f>
        <v>158.49637689467272</v>
      </c>
      <c r="O43" s="2">
        <f>IF($E43="Hold", 0, Helpers!$F48)</f>
        <v>7.5651706328480409E-2</v>
      </c>
      <c r="P43" s="2">
        <f t="shared" si="2"/>
        <v>0.64082670808485831</v>
      </c>
      <c r="Q43" s="2" cm="1">
        <f t="array" ref="Q43">$P43 - INDEX(Engine!$M$2:$M$2201, Helpers!$B48)</f>
        <v>2.3082347182602714E-2</v>
      </c>
      <c r="R43" s="5" cm="1">
        <f t="array" ref="R43">IF($E43="Hold", INDEX(Engine!$R$2:$R$2201, Helpers!$B48), INDEX(Engine!$AF$2:$AF$2201, Helpers!$B48))</f>
        <v>474.35487023042327</v>
      </c>
      <c r="S43" s="5" cm="1">
        <f t="array" ref="S43">INDEX(Engine!$R$2:$R$2201, Helpers!$B48) - $R43</f>
        <v>711.53230534563318</v>
      </c>
      <c r="T43" s="2">
        <f t="shared" si="3"/>
        <v>0.66666666666666829</v>
      </c>
    </row>
    <row r="44" spans="1:20" x14ac:dyDescent="0.25">
      <c r="D44" s="5"/>
      <c r="F44" s="8"/>
      <c r="G44" s="5"/>
      <c r="H44" s="5"/>
      <c r="I44" s="2"/>
      <c r="J44" s="5"/>
      <c r="K44" s="5"/>
      <c r="L44" s="2"/>
      <c r="M44" s="5"/>
      <c r="N44" s="5"/>
      <c r="O44" s="2"/>
      <c r="P44" s="2"/>
      <c r="Q44" s="2"/>
      <c r="R44" s="5"/>
      <c r="S44" s="5"/>
      <c r="T44" s="2"/>
    </row>
    <row r="45" spans="1:20" x14ac:dyDescent="0.25">
      <c r="D45" s="5"/>
      <c r="F45" s="8"/>
      <c r="G45" s="5"/>
      <c r="H45" s="5"/>
      <c r="I45" s="2"/>
      <c r="J45" s="5"/>
      <c r="K45" s="5"/>
      <c r="L45" s="2"/>
      <c r="M45" s="5"/>
      <c r="N45" s="5"/>
      <c r="O45" s="2"/>
      <c r="P45" s="2"/>
      <c r="Q45" s="2"/>
      <c r="R45" s="5"/>
      <c r="S45" s="5"/>
      <c r="T4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AB486-F63D-4700-B64A-62E26E0A36F9}">
  <sheetPr>
    <tabColor rgb="FF00B050"/>
  </sheetPr>
  <dimension ref="A1:AI49"/>
  <sheetViews>
    <sheetView workbookViewId="0"/>
  </sheetViews>
  <sheetFormatPr defaultRowHeight="15" x14ac:dyDescent="0.25"/>
  <cols>
    <col min="1" max="2" width="16.85546875" bestFit="1" customWidth="1"/>
    <col min="3" max="3" width="14.85546875" bestFit="1" customWidth="1"/>
    <col min="4" max="4" width="12.5703125" bestFit="1" customWidth="1"/>
    <col min="5" max="5" width="16.7109375" bestFit="1" customWidth="1"/>
    <col min="6" max="6" width="15.28515625" bestFit="1" customWidth="1"/>
    <col min="7" max="8" width="10.5703125" bestFit="1" customWidth="1"/>
    <col min="9" max="9" width="19.42578125" bestFit="1" customWidth="1"/>
    <col min="10" max="11" width="12" bestFit="1" customWidth="1"/>
    <col min="12" max="12" width="23" bestFit="1" customWidth="1"/>
    <col min="13" max="13" width="12" bestFit="1" customWidth="1"/>
    <col min="14" max="14" width="14" bestFit="1" customWidth="1"/>
    <col min="15" max="15" width="20.5703125" bestFit="1" customWidth="1"/>
    <col min="16" max="16" width="21.140625" bestFit="1" customWidth="1"/>
    <col min="17" max="17" width="8.85546875" bestFit="1" customWidth="1"/>
    <col min="18" max="18" width="26" bestFit="1" customWidth="1"/>
    <col min="19" max="19" width="16.5703125" bestFit="1" customWidth="1"/>
    <col min="20" max="20" width="12" bestFit="1" customWidth="1"/>
    <col min="21" max="21" width="18.5703125" bestFit="1" customWidth="1"/>
    <col min="22" max="22" width="15.28515625" bestFit="1" customWidth="1"/>
    <col min="23" max="23" width="14.42578125" bestFit="1" customWidth="1"/>
    <col min="24" max="24" width="21" bestFit="1" customWidth="1"/>
    <col min="25" max="25" width="17.85546875" bestFit="1" customWidth="1"/>
    <col min="26" max="27" width="12" bestFit="1" customWidth="1"/>
    <col min="28" max="28" width="8.7109375" bestFit="1" customWidth="1"/>
    <col min="29" max="29" width="20.7109375" bestFit="1" customWidth="1"/>
    <col min="30" max="30" width="18.7109375" bestFit="1" customWidth="1"/>
    <col min="31" max="31" width="13.42578125" bestFit="1" customWidth="1"/>
    <col min="32" max="32" width="19.7109375" bestFit="1" customWidth="1"/>
    <col min="33" max="33" width="13.42578125" bestFit="1" customWidth="1"/>
    <col min="34" max="34" width="13.28515625" bestFit="1" customWidth="1"/>
    <col min="35" max="35" width="23.5703125" bestFit="1" customWidth="1"/>
  </cols>
  <sheetData>
    <row r="1" spans="1:35" x14ac:dyDescent="0.25">
      <c r="A1" t="s">
        <v>130</v>
      </c>
      <c r="B1">
        <v>2</v>
      </c>
      <c r="C1" t="str" cm="1">
        <f t="array" ref="C1">INDEX(Model_Scenarios[SCENARIOS], $B$1)</f>
        <v>Conservative</v>
      </c>
    </row>
    <row r="3" spans="1:35" x14ac:dyDescent="0.25">
      <c r="A3" t="s">
        <v>10</v>
      </c>
      <c r="B3" t="s">
        <v>81</v>
      </c>
      <c r="C3" t="s">
        <v>12</v>
      </c>
      <c r="D3" t="s">
        <v>13</v>
      </c>
      <c r="E3" t="s">
        <v>84</v>
      </c>
      <c r="F3" t="s">
        <v>15</v>
      </c>
      <c r="G3" t="s">
        <v>85</v>
      </c>
      <c r="H3" t="s">
        <v>86</v>
      </c>
      <c r="I3" t="s">
        <v>87</v>
      </c>
      <c r="J3" t="s">
        <v>88</v>
      </c>
      <c r="K3" t="s">
        <v>131</v>
      </c>
      <c r="L3" t="s">
        <v>132</v>
      </c>
      <c r="M3" t="s">
        <v>133</v>
      </c>
      <c r="N3" t="s">
        <v>134</v>
      </c>
      <c r="O3" t="s">
        <v>135</v>
      </c>
      <c r="P3" t="s">
        <v>136</v>
      </c>
      <c r="Q3" t="s">
        <v>94</v>
      </c>
      <c r="R3" t="s">
        <v>137</v>
      </c>
      <c r="S3" t="s">
        <v>138</v>
      </c>
      <c r="T3" t="s">
        <v>139</v>
      </c>
      <c r="U3" t="s">
        <v>140</v>
      </c>
      <c r="V3" t="s">
        <v>141</v>
      </c>
      <c r="W3" t="s">
        <v>142</v>
      </c>
      <c r="X3" t="s">
        <v>143</v>
      </c>
      <c r="Y3" t="s">
        <v>144</v>
      </c>
      <c r="Z3" t="s">
        <v>145</v>
      </c>
      <c r="AA3" t="s">
        <v>146</v>
      </c>
      <c r="AB3" t="s">
        <v>147</v>
      </c>
      <c r="AC3" t="s">
        <v>148</v>
      </c>
      <c r="AD3" t="s">
        <v>149</v>
      </c>
      <c r="AE3" t="s">
        <v>101</v>
      </c>
      <c r="AF3" t="s">
        <v>104</v>
      </c>
      <c r="AG3" t="s">
        <v>105</v>
      </c>
      <c r="AH3" t="s">
        <v>150</v>
      </c>
      <c r="AI3" t="s">
        <v>151</v>
      </c>
    </row>
    <row r="4" spans="1:35" x14ac:dyDescent="0.25">
      <c r="A4" t="str" cm="1">
        <f t="array" ref="A4">INDEX(Model_Input[SKU], ROW()-3)</f>
        <v>SKU-1000</v>
      </c>
      <c r="B4" t="str" cm="1">
        <f t="array" ref="B4">INDEX(Model_Input[Tie-Breaking Recommendation], ROW()-3)</f>
        <v>Raise</v>
      </c>
      <c r="C4" t="str" cm="1">
        <f t="array" ref="C4">INDEX(Model_Input[Candidate Type], ROW()-3)</f>
        <v>Full</v>
      </c>
      <c r="D4" cm="1">
        <f t="array" ref="D4">INDEX(Model_Input[Current Price], ROW()-3)</f>
        <v>76.53</v>
      </c>
      <c r="E4" cm="1">
        <f t="array" ref="E4">INDEX(Model_Input[Current Cost Per Unit], ROW()-3)</f>
        <v>52.96</v>
      </c>
      <c r="F4" cm="1">
        <f t="array" ref="F4">INDEX(Model_Input[Current Volume], ROW()-3)</f>
        <v>24</v>
      </c>
      <c r="G4" cm="1">
        <f t="array" ref="G4">INDEX(Model_Input[Current Gross Revenue], ROW()-3)</f>
        <v>1836.72</v>
      </c>
      <c r="H4" cm="1">
        <f t="array" ref="H4">INDEX(Model_Input[Current Gross Profit], ROW()-3)</f>
        <v>565.68000000000006</v>
      </c>
      <c r="I4" cm="1">
        <f t="array" ref="I4">INDEX(Model_Input[Current Gross Profit Margin %], ROW()-3)</f>
        <v>0.307983797203711</v>
      </c>
      <c r="J4" cm="1">
        <f t="array" ref="J4">INDEX(Model_Input[V1 Suggested Price], ROW()-3)</f>
        <v>80.606322838637126</v>
      </c>
      <c r="K4" cm="1">
        <f t="array" ref="K4">INDEX(Model_Input[Total LTV at Risk], ROW()-3)</f>
        <v>1112.0931944026663</v>
      </c>
      <c r="L4" t="str">
        <f>$C$1</f>
        <v>Conservative</v>
      </c>
      <c r="M4">
        <f>_xlfn.MAXIFS(CHOOSE($B$1, Engine!$AZ$2:$AZ$2201, Engine!$BA$2:$BA$2201, Engine!$BB$2:$BB$2201, Engine!$BC$2:$BC$2201, Engine!$BD$2:$BD$2201), Engine!$E$2:$E$2201, $A4)</f>
        <v>5.4060316474765244</v>
      </c>
      <c r="N4" cm="1">
        <f t="array" ref="N4">INDEX(Engine!$T$2:$T$2201, MATCH(1, (Engine!$E$2:$E$2201=$A4) * (CHOOSE($B$1, Engine!$AZ$2:$AZ$2201, Engine!$BA$2:$BA$2201, Engine!$BB$2:$BB$2201, Engine!$BC$2:$BC$2201, Engine!$BD$2:$BD$2201)=$M4), 0))</f>
        <v>80.524796381864377</v>
      </c>
      <c r="O4">
        <f>$N4-$D4</f>
        <v>3.9947963818643757</v>
      </c>
      <c r="P4" s="2">
        <f>IFERROR($O4/$D4, 0)</f>
        <v>5.2199090315750367E-2</v>
      </c>
      <c r="Q4">
        <f>IF($B4="Reduce", INDEX(Model_Assumptions[Values], 2), INDEX(Model_Assumptions[Values], 1))</f>
        <v>-0.4</v>
      </c>
      <c r="R4" s="2">
        <f>$P4*$Q4</f>
        <v>-2.0879636126300147E-2</v>
      </c>
      <c r="S4">
        <f>$F4*(1+$R4)</f>
        <v>23.498888732968794</v>
      </c>
      <c r="T4">
        <f>$S4*$N4</f>
        <v>1892.2432304223992</v>
      </c>
      <c r="U4">
        <f>$T4-$G4</f>
        <v>55.523230422399138</v>
      </c>
      <c r="V4">
        <f>IFERROR($U4/$G4, 0)</f>
        <v>3.0229556177533395E-2</v>
      </c>
      <c r="W4">
        <f>$S4*$E4</f>
        <v>1244.5011472980273</v>
      </c>
      <c r="X4">
        <f>$W4-($F4*$E4)</f>
        <v>-26.538852701972701</v>
      </c>
      <c r="Y4">
        <f>IFERROR($X4/($F4*$E4), 0)</f>
        <v>-2.0879636126300276E-2</v>
      </c>
      <c r="Z4">
        <f>$T4-$W4</f>
        <v>647.7420831243719</v>
      </c>
      <c r="AA4">
        <f>$Z4-$H4</f>
        <v>82.062083124371838</v>
      </c>
      <c r="AB4" s="2">
        <f>IFERROR($AA4/$H4, 0)</f>
        <v>0.14506802984792078</v>
      </c>
      <c r="AC4" s="2">
        <f>IFERROR($Z4/$T4, 0)</f>
        <v>0.34231438787062202</v>
      </c>
      <c r="AD4" s="2">
        <f>$AC4-$I4</f>
        <v>3.4330590666911021E-2</v>
      </c>
      <c r="AE4" s="2">
        <f>$AD4</f>
        <v>3.4330590666911021E-2</v>
      </c>
      <c r="AF4">
        <f>IFERROR(($N4-$D4)/($J4-$D4), 0)</f>
        <v>0.97999999999999821</v>
      </c>
      <c r="AG4">
        <f>$K4*(1-$AF4)</f>
        <v>22.24186388805532</v>
      </c>
      <c r="AH4">
        <f>$K4-$AG4</f>
        <v>1089.8513305146109</v>
      </c>
      <c r="AI4" s="2">
        <f>IFERROR($AG4/$AH4, 0)</f>
        <v>2.0408163265307991E-2</v>
      </c>
    </row>
    <row r="5" spans="1:35" x14ac:dyDescent="0.25">
      <c r="A5" t="str" cm="1">
        <f t="array" ref="A5">INDEX(Model_Input[SKU], ROW()-3)</f>
        <v>SKU-1001</v>
      </c>
      <c r="B5" t="str" cm="1">
        <f t="array" ref="B5">INDEX(Model_Input[Tie-Breaking Recommendation], ROW()-3)</f>
        <v>Raise</v>
      </c>
      <c r="C5" t="str" cm="1">
        <f t="array" ref="C5">INDEX(Model_Input[Candidate Type], ROW()-3)</f>
        <v>Full</v>
      </c>
      <c r="D5" cm="1">
        <f t="array" ref="D5">INDEX(Model_Input[Current Price], ROW()-3)</f>
        <v>53.26</v>
      </c>
      <c r="E5" cm="1">
        <f t="array" ref="E5">INDEX(Model_Input[Current Cost Per Unit], ROW()-3)</f>
        <v>36.64</v>
      </c>
      <c r="F5" cm="1">
        <f t="array" ref="F5">INDEX(Model_Input[Current Volume], ROW()-3)</f>
        <v>21</v>
      </c>
      <c r="G5" cm="1">
        <f t="array" ref="G5">INDEX(Model_Input[Current Gross Revenue], ROW()-3)</f>
        <v>1118.46</v>
      </c>
      <c r="H5" cm="1">
        <f t="array" ref="H5">INDEX(Model_Input[Current Gross Profit], ROW()-3)</f>
        <v>349.02</v>
      </c>
      <c r="I5" cm="1">
        <f t="array" ref="I5">INDEX(Model_Input[Current Gross Profit Margin %], ROW()-3)</f>
        <v>0.31205407435223431</v>
      </c>
      <c r="J5" cm="1">
        <f t="array" ref="J5">INDEX(Model_Input[V1 Suggested Price], ROW()-3)</f>
        <v>57.563991794204242</v>
      </c>
      <c r="K5" cm="1">
        <f t="array" ref="K5">INDEX(Model_Input[Total LTV at Risk], ROW()-3)</f>
        <v>1487.0300026323653</v>
      </c>
      <c r="L5" t="str">
        <f t="shared" ref="L5:L45" si="0">$C$1</f>
        <v>Conservative</v>
      </c>
      <c r="M5">
        <f>_xlfn.MAXIFS(CHOOSE($B$1, Engine!$AZ$2:$AZ$2201, Engine!$BA$2:$BA$2201, Engine!$BB$2:$BB$2201, Engine!$BC$2:$BC$2201, Engine!$BD$2:$BD$2201), Engine!$E$2:$E$2201, $A5)</f>
        <v>3.9413984987613171</v>
      </c>
      <c r="N5" cm="1">
        <f t="array" ref="N5">INDEX(Engine!$T$2:$T$2201, MATCH(1, (Engine!$E$2:$E$2201=$A5) * (CHOOSE($B$1, Engine!$AZ$2:$AZ$2201, Engine!$BA$2:$BA$2201, Engine!$BB$2:$BB$2201, Engine!$BC$2:$BC$2201, Engine!$BD$2:$BD$2201)=$M5), 0))</f>
        <v>57.477911958320156</v>
      </c>
      <c r="O5">
        <f t="shared" ref="O5:O45" si="1">$N5-$D5</f>
        <v>4.2179119583201583</v>
      </c>
      <c r="P5" s="2">
        <f t="shared" ref="P5:P45" si="2">IFERROR($O5/$D5, 0)</f>
        <v>7.919474198873748E-2</v>
      </c>
      <c r="Q5">
        <f>IF($B5="Reduce", INDEX(Model_Assumptions[Values], 2), INDEX(Model_Assumptions[Values], 1))</f>
        <v>-0.4</v>
      </c>
      <c r="R5" s="2">
        <f t="shared" ref="R5:R45" si="3">$P5*$Q5</f>
        <v>-3.1677896795494993E-2</v>
      </c>
      <c r="S5">
        <f t="shared" ref="S5:S45" si="4">$F5*(1+$R5)</f>
        <v>20.334764167294605</v>
      </c>
      <c r="T5">
        <f t="shared" ref="T5:T45" si="5">$S5*$N5</f>
        <v>1168.7997845009627</v>
      </c>
      <c r="U5">
        <f t="shared" ref="U5:U45" si="6">$T5-$G5</f>
        <v>50.339784500962651</v>
      </c>
      <c r="V5">
        <f t="shared" ref="V5:V45" si="7">IFERROR($U5/$G5, 0)</f>
        <v>4.5008122329777238E-2</v>
      </c>
      <c r="W5">
        <f t="shared" ref="W5:W45" si="8">$S5*$E5</f>
        <v>745.06575908967432</v>
      </c>
      <c r="X5">
        <f t="shared" ref="X5:X45" si="9">$W5-($F5*$E5)</f>
        <v>-24.374240910325739</v>
      </c>
      <c r="Y5">
        <f t="shared" ref="Y5:Y45" si="10">IFERROR($X5/($F5*$E5), 0)</f>
        <v>-3.1677896795495084E-2</v>
      </c>
      <c r="Z5">
        <f t="shared" ref="Z5:Z45" si="11">$T5-$W5</f>
        <v>423.73402541128837</v>
      </c>
      <c r="AA5">
        <f t="shared" ref="AA5:AA45" si="12">$Z5-$H5</f>
        <v>74.714025411288389</v>
      </c>
      <c r="AB5" s="2">
        <f t="shared" ref="AB5:AB45" si="13">IFERROR($AA5/$H5, 0)</f>
        <v>0.21406803452893355</v>
      </c>
      <c r="AC5" s="2">
        <f t="shared" ref="AC5:AC45" si="14">IFERROR($Z5/$T5, 0)</f>
        <v>0.36253773403304335</v>
      </c>
      <c r="AD5" s="2">
        <f t="shared" ref="AD5:AD45" si="15">$AC5-$I5</f>
        <v>5.0483659680809034E-2</v>
      </c>
      <c r="AE5" s="2">
        <f t="shared" ref="AE5:AE45" si="16">$AD5</f>
        <v>5.0483659680809034E-2</v>
      </c>
      <c r="AF5">
        <f t="shared" ref="AF5:AF45" si="17">IFERROR(($N5-$D5)/($J5-$D5), 0)</f>
        <v>0.97999999999999987</v>
      </c>
      <c r="AG5">
        <f t="shared" ref="AG5:AG45" si="18">$K5*(1-$AF5)</f>
        <v>29.740600052647498</v>
      </c>
      <c r="AH5">
        <f t="shared" ref="AH5:AH45" si="19">$K5-$AG5</f>
        <v>1457.2894025797177</v>
      </c>
      <c r="AI5" s="2">
        <f t="shared" ref="AI5:AI45" si="20">IFERROR($AG5/$AH5, 0)</f>
        <v>2.0408163265306256E-2</v>
      </c>
    </row>
    <row r="6" spans="1:35" x14ac:dyDescent="0.25">
      <c r="A6" t="str" cm="1">
        <f t="array" ref="A6">INDEX(Model_Input[SKU], ROW()-3)</f>
        <v>SKU-1004</v>
      </c>
      <c r="B6" t="str" cm="1">
        <f t="array" ref="B6">INDEX(Model_Input[Tie-Breaking Recommendation], ROW()-3)</f>
        <v>Hold</v>
      </c>
      <c r="C6" t="str" cm="1">
        <f t="array" ref="C6">INDEX(Model_Input[Candidate Type], ROW()-3)</f>
        <v>Full</v>
      </c>
      <c r="D6" cm="1">
        <f t="array" ref="D6">INDEX(Model_Input[Current Price], ROW()-3)</f>
        <v>18.39</v>
      </c>
      <c r="E6" cm="1">
        <f t="array" ref="E6">INDEX(Model_Input[Current Cost Per Unit], ROW()-3)</f>
        <v>8.26</v>
      </c>
      <c r="F6" cm="1">
        <f t="array" ref="F6">INDEX(Model_Input[Current Volume], ROW()-3)</f>
        <v>17</v>
      </c>
      <c r="G6" cm="1">
        <f t="array" ref="G6">INDEX(Model_Input[Current Gross Revenue], ROW()-3)</f>
        <v>312.63</v>
      </c>
      <c r="H6" cm="1">
        <f t="array" ref="H6">INDEX(Model_Input[Current Gross Profit], ROW()-3)</f>
        <v>172.21</v>
      </c>
      <c r="I6" cm="1">
        <f t="array" ref="I6">INDEX(Model_Input[Current Gross Profit Margin %], ROW()-3)</f>
        <v>0.55084284937466022</v>
      </c>
      <c r="J6" cm="1">
        <f t="array" ref="J6">INDEX(Model_Input[V1 Suggested Price], ROW()-3)</f>
        <v>20.325621653116809</v>
      </c>
      <c r="K6" cm="1">
        <f t="array" ref="K6">INDEX(Model_Input[Total LTV at Risk], ROW()-3)</f>
        <v>1216.0706729565338</v>
      </c>
      <c r="L6" t="str">
        <f t="shared" si="0"/>
        <v>Conservative</v>
      </c>
      <c r="M6">
        <f>_xlfn.MAXIFS(CHOOSE($B$1, Engine!$AZ$2:$AZ$2201, Engine!$BA$2:$BA$2201, Engine!$BB$2:$BB$2201, Engine!$BC$2:$BC$2201, Engine!$BD$2:$BD$2201), Engine!$E$2:$E$2201, $A6)</f>
        <v>3.9620157045819338</v>
      </c>
      <c r="N6" cm="1">
        <f t="array" ref="N6">INDEX(Engine!$T$2:$T$2201, MATCH(1, (Engine!$E$2:$E$2201=$A6) * (CHOOSE($B$1, Engine!$AZ$2:$AZ$2201, Engine!$BA$2:$BA$2201, Engine!$BB$2:$BB$2201, Engine!$BC$2:$BC$2201, Engine!$BD$2:$BD$2201)=$M6), 0))</f>
        <v>20.286909220054472</v>
      </c>
      <c r="O6">
        <f t="shared" si="1"/>
        <v>1.8969092200544715</v>
      </c>
      <c r="P6" s="2">
        <f t="shared" si="2"/>
        <v>0.1031489516070947</v>
      </c>
      <c r="Q6">
        <f>IF($B6="Reduce", INDEX(Model_Assumptions[Values], 2), INDEX(Model_Assumptions[Values], 1))</f>
        <v>-0.4</v>
      </c>
      <c r="R6" s="2">
        <f t="shared" si="3"/>
        <v>-4.1259580642837884E-2</v>
      </c>
      <c r="S6">
        <f t="shared" si="4"/>
        <v>16.298587129071755</v>
      </c>
      <c r="T6">
        <f t="shared" si="5"/>
        <v>330.64795750262692</v>
      </c>
      <c r="U6">
        <f t="shared" si="6"/>
        <v>18.017957502626928</v>
      </c>
      <c r="V6">
        <f t="shared" si="7"/>
        <v>5.7633488477199651E-2</v>
      </c>
      <c r="W6">
        <f t="shared" si="8"/>
        <v>134.62632968613269</v>
      </c>
      <c r="X6">
        <f t="shared" si="9"/>
        <v>-5.7936703138672954</v>
      </c>
      <c r="Y6">
        <f t="shared" si="10"/>
        <v>-4.1259580642837884E-2</v>
      </c>
      <c r="Z6">
        <f t="shared" si="11"/>
        <v>196.02162781649423</v>
      </c>
      <c r="AA6">
        <f t="shared" si="12"/>
        <v>23.811627816494223</v>
      </c>
      <c r="AB6" s="2">
        <f t="shared" si="13"/>
        <v>0.13827087751288672</v>
      </c>
      <c r="AC6" s="2">
        <f t="shared" si="14"/>
        <v>0.59284088520322065</v>
      </c>
      <c r="AD6" s="2">
        <f t="shared" si="15"/>
        <v>4.1998035828560432E-2</v>
      </c>
      <c r="AE6" s="2">
        <f t="shared" si="16"/>
        <v>4.1998035828560432E-2</v>
      </c>
      <c r="AF6">
        <f t="shared" si="17"/>
        <v>0.97999999999999987</v>
      </c>
      <c r="AG6">
        <f t="shared" si="18"/>
        <v>24.321413459130834</v>
      </c>
      <c r="AH6">
        <f t="shared" si="19"/>
        <v>1191.749259497403</v>
      </c>
      <c r="AI6" s="2">
        <f t="shared" si="20"/>
        <v>2.0408163265306256E-2</v>
      </c>
    </row>
    <row r="7" spans="1:35" x14ac:dyDescent="0.25">
      <c r="A7" t="str" cm="1">
        <f t="array" ref="A7">INDEX(Model_Input[SKU], ROW()-3)</f>
        <v>SKU-1005</v>
      </c>
      <c r="B7" t="str" cm="1">
        <f t="array" ref="B7">INDEX(Model_Input[Tie-Breaking Recommendation], ROW()-3)</f>
        <v>Raise</v>
      </c>
      <c r="C7" t="str" cm="1">
        <f t="array" ref="C7">INDEX(Model_Input[Candidate Type], ROW()-3)</f>
        <v>Full</v>
      </c>
      <c r="D7" cm="1">
        <f t="array" ref="D7">INDEX(Model_Input[Current Price], ROW()-3)</f>
        <v>29.62</v>
      </c>
      <c r="E7" cm="1">
        <f t="array" ref="E7">INDEX(Model_Input[Current Cost Per Unit], ROW()-3)</f>
        <v>19.420000000000002</v>
      </c>
      <c r="F7" cm="1">
        <f t="array" ref="F7">INDEX(Model_Input[Current Volume], ROW()-3)</f>
        <v>46</v>
      </c>
      <c r="G7" cm="1">
        <f t="array" ref="G7">INDEX(Model_Input[Current Gross Revenue], ROW()-3)</f>
        <v>1362.52</v>
      </c>
      <c r="H7" cm="1">
        <f t="array" ref="H7">INDEX(Model_Input[Current Gross Profit], ROW()-3)</f>
        <v>469.19999999999993</v>
      </c>
      <c r="I7" cm="1">
        <f t="array" ref="I7">INDEX(Model_Input[Current Gross Profit Margin %], ROW()-3)</f>
        <v>0.34436191762322749</v>
      </c>
      <c r="J7" cm="1">
        <f t="array" ref="J7">INDEX(Model_Input[V1 Suggested Price], ROW()-3)</f>
        <v>28.258195261587474</v>
      </c>
      <c r="K7" cm="1">
        <f t="array" ref="K7">INDEX(Model_Input[Total LTV at Risk], ROW()-3)</f>
        <v>1171.8239094760554</v>
      </c>
      <c r="L7" t="str">
        <f t="shared" si="0"/>
        <v>Conservative</v>
      </c>
      <c r="M7">
        <f>_xlfn.MAXIFS(CHOOSE($B$1, Engine!$AZ$2:$AZ$2201, Engine!$BA$2:$BA$2201, Engine!$BB$2:$BB$2201, Engine!$BC$2:$BC$2201, Engine!$BD$2:$BD$2201), Engine!$E$2:$E$2201, $A7)</f>
        <v>5.3284842314445182</v>
      </c>
      <c r="N7" cm="1">
        <f t="array" ref="N7">INDEX(Engine!$T$2:$T$2201, MATCH(1, (Engine!$E$2:$E$2201=$A7) * (CHOOSE($B$1, Engine!$AZ$2:$AZ$2201, Engine!$BA$2:$BA$2201, Engine!$BB$2:$BB$2201, Engine!$BC$2:$BC$2201, Engine!$BD$2:$BD$2201)=$M7), 0))</f>
        <v>29.62</v>
      </c>
      <c r="O7">
        <f t="shared" si="1"/>
        <v>0</v>
      </c>
      <c r="P7" s="2">
        <f t="shared" si="2"/>
        <v>0</v>
      </c>
      <c r="Q7">
        <f>IF($B7="Reduce", INDEX(Model_Assumptions[Values], 2), INDEX(Model_Assumptions[Values], 1))</f>
        <v>-0.4</v>
      </c>
      <c r="R7" s="2">
        <f t="shared" si="3"/>
        <v>0</v>
      </c>
      <c r="S7">
        <f t="shared" si="4"/>
        <v>46</v>
      </c>
      <c r="T7">
        <f t="shared" si="5"/>
        <v>1362.52</v>
      </c>
      <c r="U7">
        <f t="shared" si="6"/>
        <v>0</v>
      </c>
      <c r="V7">
        <f t="shared" si="7"/>
        <v>0</v>
      </c>
      <c r="W7">
        <f t="shared" si="8"/>
        <v>893.32</v>
      </c>
      <c r="X7">
        <f t="shared" si="9"/>
        <v>0</v>
      </c>
      <c r="Y7">
        <f t="shared" si="10"/>
        <v>0</v>
      </c>
      <c r="Z7">
        <f t="shared" si="11"/>
        <v>469.19999999999993</v>
      </c>
      <c r="AA7">
        <f t="shared" si="12"/>
        <v>0</v>
      </c>
      <c r="AB7" s="2">
        <f t="shared" si="13"/>
        <v>0</v>
      </c>
      <c r="AC7" s="2">
        <f t="shared" si="14"/>
        <v>0.34436191762322749</v>
      </c>
      <c r="AD7" s="2">
        <f t="shared" si="15"/>
        <v>0</v>
      </c>
      <c r="AE7" s="2">
        <f t="shared" si="16"/>
        <v>0</v>
      </c>
      <c r="AF7">
        <f t="shared" si="17"/>
        <v>0</v>
      </c>
      <c r="AG7">
        <f t="shared" si="18"/>
        <v>1171.8239094760554</v>
      </c>
      <c r="AH7">
        <f t="shared" si="19"/>
        <v>0</v>
      </c>
      <c r="AI7" s="2">
        <f t="shared" si="20"/>
        <v>0</v>
      </c>
    </row>
    <row r="8" spans="1:35" x14ac:dyDescent="0.25">
      <c r="A8" t="str" cm="1">
        <f t="array" ref="A8">INDEX(Model_Input[SKU], ROW()-3)</f>
        <v>SKU-1006</v>
      </c>
      <c r="B8" t="str" cm="1">
        <f t="array" ref="B8">INDEX(Model_Input[Tie-Breaking Recommendation], ROW()-3)</f>
        <v>Hold</v>
      </c>
      <c r="C8" t="str" cm="1">
        <f t="array" ref="C8">INDEX(Model_Input[Candidate Type], ROW()-3)</f>
        <v>Full</v>
      </c>
      <c r="D8" cm="1">
        <f t="array" ref="D8">INDEX(Model_Input[Current Price], ROW()-3)</f>
        <v>113.18</v>
      </c>
      <c r="E8" cm="1">
        <f t="array" ref="E8">INDEX(Model_Input[Current Cost Per Unit], ROW()-3)</f>
        <v>39.01</v>
      </c>
      <c r="F8" cm="1">
        <f t="array" ref="F8">INDEX(Model_Input[Current Volume], ROW()-3)</f>
        <v>24</v>
      </c>
      <c r="G8" cm="1">
        <f t="array" ref="G8">INDEX(Model_Input[Current Gross Revenue], ROW()-3)</f>
        <v>2716.32</v>
      </c>
      <c r="H8" cm="1">
        <f t="array" ref="H8">INDEX(Model_Input[Current Gross Profit], ROW()-3)</f>
        <v>1780.0800000000002</v>
      </c>
      <c r="I8" cm="1">
        <f t="array" ref="I8">INDEX(Model_Input[Current Gross Profit Margin %], ROW()-3)</f>
        <v>0.65532779643046479</v>
      </c>
      <c r="J8" cm="1">
        <f t="array" ref="J8">INDEX(Model_Input[V1 Suggested Price], ROW()-3)</f>
        <v>122.07351223831479</v>
      </c>
      <c r="K8" cm="1">
        <f t="array" ref="K8">INDEX(Model_Input[Total LTV at Risk], ROW()-3)</f>
        <v>1378.1368137193899</v>
      </c>
      <c r="L8" t="str">
        <f t="shared" si="0"/>
        <v>Conservative</v>
      </c>
      <c r="M8">
        <f>_xlfn.MAXIFS(CHOOSE($B$1, Engine!$AZ$2:$AZ$2201, Engine!$BA$2:$BA$2201, Engine!$BB$2:$BB$2201, Engine!$BC$2:$BC$2201, Engine!$BD$2:$BD$2201), Engine!$E$2:$E$2201, $A8)</f>
        <v>4.05606214053069</v>
      </c>
      <c r="N8" cm="1">
        <f t="array" ref="N8">INDEX(Engine!$T$2:$T$2201, MATCH(1, (Engine!$E$2:$E$2201=$A8) * (CHOOSE($B$1, Engine!$AZ$2:$AZ$2201, Engine!$BA$2:$BA$2201, Engine!$BB$2:$BB$2201, Engine!$BC$2:$BC$2201, Engine!$BD$2:$BD$2201)=$M8), 0))</f>
        <v>121.89564199354849</v>
      </c>
      <c r="O8">
        <f t="shared" si="1"/>
        <v>8.7156419935484877</v>
      </c>
      <c r="P8" s="2">
        <f t="shared" si="2"/>
        <v>7.7006909290939105E-2</v>
      </c>
      <c r="Q8">
        <f>IF($B8="Reduce", INDEX(Model_Assumptions[Values], 2), INDEX(Model_Assumptions[Values], 1))</f>
        <v>-0.4</v>
      </c>
      <c r="R8" s="2">
        <f t="shared" si="3"/>
        <v>-3.0802763716375643E-2</v>
      </c>
      <c r="S8">
        <f t="shared" si="4"/>
        <v>23.260733670806985</v>
      </c>
      <c r="T8">
        <f t="shared" si="5"/>
        <v>2835.3820640439671</v>
      </c>
      <c r="U8">
        <f t="shared" si="6"/>
        <v>119.06206404396698</v>
      </c>
      <c r="V8">
        <f t="shared" si="7"/>
        <v>4.3832119943146231E-2</v>
      </c>
      <c r="W8">
        <f t="shared" si="8"/>
        <v>907.40122049818046</v>
      </c>
      <c r="X8">
        <f t="shared" si="9"/>
        <v>-28.838779501819545</v>
      </c>
      <c r="Y8">
        <f t="shared" si="10"/>
        <v>-3.0802763716375657E-2</v>
      </c>
      <c r="Z8">
        <f t="shared" si="11"/>
        <v>1927.9808435457867</v>
      </c>
      <c r="AA8">
        <f t="shared" si="12"/>
        <v>147.90084354578653</v>
      </c>
      <c r="AB8" s="2">
        <f t="shared" si="13"/>
        <v>8.3086627312135702E-2</v>
      </c>
      <c r="AC8" s="2">
        <f t="shared" si="14"/>
        <v>0.67997215189969906</v>
      </c>
      <c r="AD8" s="2">
        <f t="shared" si="15"/>
        <v>2.4644355469234269E-2</v>
      </c>
      <c r="AE8" s="2">
        <f t="shared" si="16"/>
        <v>2.4644355469234269E-2</v>
      </c>
      <c r="AF8">
        <f t="shared" si="17"/>
        <v>0.97999999999999987</v>
      </c>
      <c r="AG8">
        <f t="shared" si="18"/>
        <v>27.562736274387976</v>
      </c>
      <c r="AH8">
        <f t="shared" si="19"/>
        <v>1350.5740774450019</v>
      </c>
      <c r="AI8" s="2">
        <f t="shared" si="20"/>
        <v>2.040816326530626E-2</v>
      </c>
    </row>
    <row r="9" spans="1:35" x14ac:dyDescent="0.25">
      <c r="A9" t="str" cm="1">
        <f t="array" ref="A9">INDEX(Model_Input[SKU], ROW()-3)</f>
        <v>SKU-1009</v>
      </c>
      <c r="B9" t="str" cm="1">
        <f t="array" ref="B9">INDEX(Model_Input[Tie-Breaking Recommendation], ROW()-3)</f>
        <v>Raise</v>
      </c>
      <c r="C9" t="str" cm="1">
        <f t="array" ref="C9">INDEX(Model_Input[Candidate Type], ROW()-3)</f>
        <v>Full</v>
      </c>
      <c r="D9" cm="1">
        <f t="array" ref="D9">INDEX(Model_Input[Current Price], ROW()-3)</f>
        <v>177.91</v>
      </c>
      <c r="E9" cm="1">
        <f t="array" ref="E9">INDEX(Model_Input[Current Cost Per Unit], ROW()-3)</f>
        <v>73.489999999999995</v>
      </c>
      <c r="F9" cm="1">
        <f t="array" ref="F9">INDEX(Model_Input[Current Volume], ROW()-3)</f>
        <v>36</v>
      </c>
      <c r="G9" cm="1">
        <f t="array" ref="G9">INDEX(Model_Input[Current Gross Revenue], ROW()-3)</f>
        <v>6404.76</v>
      </c>
      <c r="H9" cm="1">
        <f t="array" ref="H9">INDEX(Model_Input[Current Gross Profit], ROW()-3)</f>
        <v>3759.1200000000003</v>
      </c>
      <c r="I9" cm="1">
        <f t="array" ref="I9">INDEX(Model_Input[Current Gross Profit Margin %], ROW()-3)</f>
        <v>0.58692597380698108</v>
      </c>
      <c r="J9" cm="1">
        <f t="array" ref="J9">INDEX(Model_Input[V1 Suggested Price], ROW()-3)</f>
        <v>210.36242056011631</v>
      </c>
      <c r="K9" cm="1">
        <f t="array" ref="K9">INDEX(Model_Input[Total LTV at Risk], ROW()-3)</f>
        <v>1987.17375700722</v>
      </c>
      <c r="L9" t="str">
        <f t="shared" si="0"/>
        <v>Conservative</v>
      </c>
      <c r="M9">
        <f>_xlfn.MAXIFS(CHOOSE($B$1, Engine!$AZ$2:$AZ$2201, Engine!$BA$2:$BA$2201, Engine!$BB$2:$BB$2201, Engine!$BC$2:$BC$2201, Engine!$BD$2:$BD$2201), Engine!$E$2:$E$2201, $A9)</f>
        <v>2.2574332686896268</v>
      </c>
      <c r="N9" cm="1">
        <f t="array" ref="N9">INDEX(Engine!$T$2:$T$2201, MATCH(1, (Engine!$E$2:$E$2201=$A9) * (CHOOSE($B$1, Engine!$AZ$2:$AZ$2201, Engine!$BA$2:$BA$2201, Engine!$BB$2:$BB$2201, Engine!$BC$2:$BC$2201, Engine!$BD$2:$BD$2201)=$M9), 0))</f>
        <v>201.92479121448605</v>
      </c>
      <c r="O9">
        <f t="shared" si="1"/>
        <v>24.014791214486053</v>
      </c>
      <c r="P9" s="2">
        <f t="shared" si="2"/>
        <v>0.13498280711868951</v>
      </c>
      <c r="Q9">
        <f>IF($B9="Reduce", INDEX(Model_Assumptions[Values], 2), INDEX(Model_Assumptions[Values], 1))</f>
        <v>-0.4</v>
      </c>
      <c r="R9" s="2">
        <f t="shared" si="3"/>
        <v>-5.3993122847475809E-2</v>
      </c>
      <c r="S9">
        <f t="shared" si="4"/>
        <v>34.056247577490872</v>
      </c>
      <c r="T9">
        <f t="shared" si="5"/>
        <v>6876.8006816336911</v>
      </c>
      <c r="U9">
        <f t="shared" si="6"/>
        <v>472.04068163369084</v>
      </c>
      <c r="V9">
        <f t="shared" si="7"/>
        <v>7.3701540984157224E-2</v>
      </c>
      <c r="W9">
        <f t="shared" si="8"/>
        <v>2502.7936344698041</v>
      </c>
      <c r="X9">
        <f t="shared" si="9"/>
        <v>-142.84636553019573</v>
      </c>
      <c r="Y9">
        <f t="shared" si="10"/>
        <v>-5.3993122847475747E-2</v>
      </c>
      <c r="Z9">
        <f t="shared" si="11"/>
        <v>4374.0070471638865</v>
      </c>
      <c r="AA9">
        <f t="shared" si="12"/>
        <v>614.88704716388611</v>
      </c>
      <c r="AB9" s="2">
        <f t="shared" si="13"/>
        <v>0.16357207196468485</v>
      </c>
      <c r="AC9" s="2">
        <f t="shared" si="14"/>
        <v>0.63605261365882326</v>
      </c>
      <c r="AD9" s="2">
        <f t="shared" si="15"/>
        <v>4.912663985184218E-2</v>
      </c>
      <c r="AE9" s="2">
        <f t="shared" si="16"/>
        <v>4.912663985184218E-2</v>
      </c>
      <c r="AF9">
        <f t="shared" si="17"/>
        <v>0.73999999999999955</v>
      </c>
      <c r="AG9">
        <f t="shared" si="18"/>
        <v>516.66517682187816</v>
      </c>
      <c r="AH9">
        <f t="shared" si="19"/>
        <v>1470.508580185342</v>
      </c>
      <c r="AI9" s="2">
        <f t="shared" si="20"/>
        <v>0.3513513513513522</v>
      </c>
    </row>
    <row r="10" spans="1:35" x14ac:dyDescent="0.25">
      <c r="A10" t="str" cm="1">
        <f t="array" ref="A10">INDEX(Model_Input[SKU], ROW()-3)</f>
        <v>SKU-1010</v>
      </c>
      <c r="B10" t="str" cm="1">
        <f t="array" ref="B10">INDEX(Model_Input[Tie-Breaking Recommendation], ROW()-3)</f>
        <v>Raise</v>
      </c>
      <c r="C10" t="str" cm="1">
        <f t="array" ref="C10">INDEX(Model_Input[Candidate Type], ROW()-3)</f>
        <v>Full</v>
      </c>
      <c r="D10" cm="1">
        <f t="array" ref="D10">INDEX(Model_Input[Current Price], ROW()-3)</f>
        <v>45.86</v>
      </c>
      <c r="E10" cm="1">
        <f t="array" ref="E10">INDEX(Model_Input[Current Cost Per Unit], ROW()-3)</f>
        <v>24.87</v>
      </c>
      <c r="F10" cm="1">
        <f t="array" ref="F10">INDEX(Model_Input[Current Volume], ROW()-3)</f>
        <v>42</v>
      </c>
      <c r="G10" cm="1">
        <f t="array" ref="G10">INDEX(Model_Input[Current Gross Revenue], ROW()-3)</f>
        <v>1926.12</v>
      </c>
      <c r="H10" cm="1">
        <f t="array" ref="H10">INDEX(Model_Input[Current Gross Profit], ROW()-3)</f>
        <v>881.57999999999993</v>
      </c>
      <c r="I10" cm="1">
        <f t="array" ref="I10">INDEX(Model_Input[Current Gross Profit Margin %], ROW()-3)</f>
        <v>0.45769733972961185</v>
      </c>
      <c r="J10" cm="1">
        <f t="array" ref="J10">INDEX(Model_Input[V1 Suggested Price], ROW()-3)</f>
        <v>57.591701553971269</v>
      </c>
      <c r="K10" cm="1">
        <f t="array" ref="K10">INDEX(Model_Input[Total LTV at Risk], ROW()-3)</f>
        <v>1838.4436548864205</v>
      </c>
      <c r="L10" t="str">
        <f t="shared" si="0"/>
        <v>Conservative</v>
      </c>
      <c r="M10">
        <f>_xlfn.MAXIFS(CHOOSE($B$1, Engine!$AZ$2:$AZ$2201, Engine!$BA$2:$BA$2201, Engine!$BB$2:$BB$2201, Engine!$BC$2:$BC$2201, Engine!$BD$2:$BD$2201), Engine!$E$2:$E$2201, $A10)</f>
        <v>2.3527087091758858</v>
      </c>
      <c r="N10" cm="1">
        <f t="array" ref="N10">INDEX(Engine!$T$2:$T$2201, MATCH(1, (Engine!$E$2:$E$2201=$A10) * (CHOOSE($B$1, Engine!$AZ$2:$AZ$2201, Engine!$BA$2:$BA$2201, Engine!$BB$2:$BB$2201, Engine!$BC$2:$BC$2201, Engine!$BD$2:$BD$2201)=$M10), 0))</f>
        <v>50.552680621588507</v>
      </c>
      <c r="O10">
        <f t="shared" si="1"/>
        <v>4.692680621588508</v>
      </c>
      <c r="P10" s="2">
        <f t="shared" si="2"/>
        <v>0.10232622375901675</v>
      </c>
      <c r="Q10">
        <f>IF($B10="Reduce", INDEX(Model_Assumptions[Values], 2), INDEX(Model_Assumptions[Values], 1))</f>
        <v>-0.4</v>
      </c>
      <c r="R10" s="2">
        <f t="shared" si="3"/>
        <v>-4.0930489503606698E-2</v>
      </c>
      <c r="S10">
        <f t="shared" si="4"/>
        <v>40.280919440848521</v>
      </c>
      <c r="T10">
        <f t="shared" si="5"/>
        <v>2036.3084556371507</v>
      </c>
      <c r="U10">
        <f t="shared" si="6"/>
        <v>110.18845563715081</v>
      </c>
      <c r="V10">
        <f t="shared" si="7"/>
        <v>5.7207471827897961E-2</v>
      </c>
      <c r="W10">
        <f t="shared" si="8"/>
        <v>1001.7864664939027</v>
      </c>
      <c r="X10">
        <f t="shared" si="9"/>
        <v>-42.753533506097256</v>
      </c>
      <c r="Y10">
        <f t="shared" si="10"/>
        <v>-4.0930489503606615E-2</v>
      </c>
      <c r="Z10">
        <f t="shared" si="11"/>
        <v>1034.521989143248</v>
      </c>
      <c r="AA10">
        <f t="shared" si="12"/>
        <v>152.94198914324807</v>
      </c>
      <c r="AB10" s="2">
        <f t="shared" si="13"/>
        <v>0.17348622829833715</v>
      </c>
      <c r="AC10" s="2">
        <f t="shared" si="14"/>
        <v>0.50803795774621541</v>
      </c>
      <c r="AD10" s="2">
        <f t="shared" si="15"/>
        <v>5.0340618016603556E-2</v>
      </c>
      <c r="AE10" s="2">
        <f t="shared" si="16"/>
        <v>5.0340618016603556E-2</v>
      </c>
      <c r="AF10">
        <f t="shared" si="17"/>
        <v>0.4</v>
      </c>
      <c r="AG10">
        <f t="shared" si="18"/>
        <v>1103.0661929318524</v>
      </c>
      <c r="AH10">
        <f t="shared" si="19"/>
        <v>735.37746195456816</v>
      </c>
      <c r="AI10" s="2">
        <f t="shared" si="20"/>
        <v>1.5000000000000002</v>
      </c>
    </row>
    <row r="11" spans="1:35" x14ac:dyDescent="0.25">
      <c r="A11" t="str" cm="1">
        <f t="array" ref="A11">INDEX(Model_Input[SKU], ROW()-3)</f>
        <v>SKU-1011</v>
      </c>
      <c r="B11" t="str" cm="1">
        <f t="array" ref="B11">INDEX(Model_Input[Tie-Breaking Recommendation], ROW()-3)</f>
        <v>Raise</v>
      </c>
      <c r="C11" t="str" cm="1">
        <f t="array" ref="C11">INDEX(Model_Input[Candidate Type], ROW()-3)</f>
        <v>Full</v>
      </c>
      <c r="D11" cm="1">
        <f t="array" ref="D11">INDEX(Model_Input[Current Price], ROW()-3)</f>
        <v>67.56</v>
      </c>
      <c r="E11" cm="1">
        <f t="array" ref="E11">INDEX(Model_Input[Current Cost Per Unit], ROW()-3)</f>
        <v>43.21</v>
      </c>
      <c r="F11" cm="1">
        <f t="array" ref="F11">INDEX(Model_Input[Current Volume], ROW()-3)</f>
        <v>22</v>
      </c>
      <c r="G11" cm="1">
        <f t="array" ref="G11">INDEX(Model_Input[Current Gross Revenue], ROW()-3)</f>
        <v>1486.3200000000002</v>
      </c>
      <c r="H11" cm="1">
        <f t="array" ref="H11">INDEX(Model_Input[Current Gross Profit], ROW()-3)</f>
        <v>535.70000000000016</v>
      </c>
      <c r="I11" cm="1">
        <f t="array" ref="I11">INDEX(Model_Input[Current Gross Profit Margin %], ROW()-3)</f>
        <v>0.36042036708111314</v>
      </c>
      <c r="J11" cm="1">
        <f t="array" ref="J11">INDEX(Model_Input[V1 Suggested Price], ROW()-3)</f>
        <v>74.848492484947073</v>
      </c>
      <c r="K11" cm="1">
        <f t="array" ref="K11">INDEX(Model_Input[Total LTV at Risk], ROW()-3)</f>
        <v>1511.5432138179046</v>
      </c>
      <c r="L11" t="str">
        <f t="shared" si="0"/>
        <v>Conservative</v>
      </c>
      <c r="M11">
        <f>_xlfn.MAXIFS(CHOOSE($B$1, Engine!$AZ$2:$AZ$2201, Engine!$BA$2:$BA$2201, Engine!$BB$2:$BB$2201, Engine!$BC$2:$BC$2201, Engine!$BD$2:$BD$2201), Engine!$E$2:$E$2201, $A11)</f>
        <v>3.3544813774004529</v>
      </c>
      <c r="N11" cm="1">
        <f t="array" ref="N11">INDEX(Engine!$T$2:$T$2201, MATCH(1, (Engine!$E$2:$E$2201=$A11) * (CHOOSE($B$1, Engine!$AZ$2:$AZ$2201, Engine!$BA$2:$BA$2201, Engine!$BB$2:$BB$2201, Engine!$BC$2:$BC$2201, Engine!$BD$2:$BD$2201)=$M11), 0))</f>
        <v>74.702722635248136</v>
      </c>
      <c r="O11">
        <f t="shared" si="1"/>
        <v>7.1427226352481341</v>
      </c>
      <c r="P11" s="2">
        <f t="shared" si="2"/>
        <v>0.10572413610491613</v>
      </c>
      <c r="Q11">
        <f>IF($B11="Reduce", INDEX(Model_Assumptions[Values], 2), INDEX(Model_Assumptions[Values], 1))</f>
        <v>-0.4</v>
      </c>
      <c r="R11" s="2">
        <f t="shared" si="3"/>
        <v>-4.2289654441966452E-2</v>
      </c>
      <c r="S11">
        <f t="shared" si="4"/>
        <v>21.069627602276739</v>
      </c>
      <c r="T11">
        <f t="shared" si="5"/>
        <v>1573.9585468008474</v>
      </c>
      <c r="U11">
        <f t="shared" si="6"/>
        <v>87.63854680084728</v>
      </c>
      <c r="V11">
        <f t="shared" si="7"/>
        <v>5.8963444480897298E-2</v>
      </c>
      <c r="W11">
        <f t="shared" si="8"/>
        <v>910.41860869437789</v>
      </c>
      <c r="X11">
        <f t="shared" si="9"/>
        <v>-40.20139130562211</v>
      </c>
      <c r="Y11">
        <f t="shared" si="10"/>
        <v>-4.2289654441966411E-2</v>
      </c>
      <c r="Z11">
        <f t="shared" si="11"/>
        <v>663.53993810646955</v>
      </c>
      <c r="AA11">
        <f t="shared" si="12"/>
        <v>127.83993810646939</v>
      </c>
      <c r="AB11" s="2">
        <f t="shared" si="13"/>
        <v>0.23864091488980652</v>
      </c>
      <c r="AC11" s="2">
        <f t="shared" si="14"/>
        <v>0.42157396041665074</v>
      </c>
      <c r="AD11" s="2">
        <f t="shared" si="15"/>
        <v>6.1153593335537604E-2</v>
      </c>
      <c r="AE11" s="2">
        <f t="shared" si="16"/>
        <v>6.1153593335537604E-2</v>
      </c>
      <c r="AF11">
        <f t="shared" si="17"/>
        <v>0.98000000000000065</v>
      </c>
      <c r="AG11">
        <f t="shared" si="18"/>
        <v>30.230864276357114</v>
      </c>
      <c r="AH11">
        <f t="shared" si="19"/>
        <v>1481.3123495415475</v>
      </c>
      <c r="AI11" s="2">
        <f t="shared" si="20"/>
        <v>2.0408163265305448E-2</v>
      </c>
    </row>
    <row r="12" spans="1:35" x14ac:dyDescent="0.25">
      <c r="A12" t="str" cm="1">
        <f t="array" ref="A12">INDEX(Model_Input[SKU], ROW()-3)</f>
        <v>SKU-1012</v>
      </c>
      <c r="B12" t="str" cm="1">
        <f t="array" ref="B12">INDEX(Model_Input[Tie-Breaking Recommendation], ROW()-3)</f>
        <v>Raise</v>
      </c>
      <c r="C12" t="str" cm="1">
        <f t="array" ref="C12">INDEX(Model_Input[Candidate Type], ROW()-3)</f>
        <v>Full</v>
      </c>
      <c r="D12" cm="1">
        <f t="array" ref="D12">INDEX(Model_Input[Current Price], ROW()-3)</f>
        <v>20.37</v>
      </c>
      <c r="E12" cm="1">
        <f t="array" ref="E12">INDEX(Model_Input[Current Cost Per Unit], ROW()-3)</f>
        <v>9.76</v>
      </c>
      <c r="F12" cm="1">
        <f t="array" ref="F12">INDEX(Model_Input[Current Volume], ROW()-3)</f>
        <v>15</v>
      </c>
      <c r="G12" cm="1">
        <f t="array" ref="G12">INDEX(Model_Input[Current Gross Revenue], ROW()-3)</f>
        <v>305.55</v>
      </c>
      <c r="H12" cm="1">
        <f t="array" ref="H12">INDEX(Model_Input[Current Gross Profit], ROW()-3)</f>
        <v>159.15</v>
      </c>
      <c r="I12" cm="1">
        <f t="array" ref="I12">INDEX(Model_Input[Current Gross Profit Margin %], ROW()-3)</f>
        <v>0.52086401570937657</v>
      </c>
      <c r="J12" cm="1">
        <f t="array" ref="J12">INDEX(Model_Input[V1 Suggested Price], ROW()-3)</f>
        <v>20.226861560308098</v>
      </c>
      <c r="K12" cm="1">
        <f t="array" ref="K12">INDEX(Model_Input[Total LTV at Risk], ROW()-3)</f>
        <v>464.13364002135626</v>
      </c>
      <c r="L12" t="str">
        <f t="shared" si="0"/>
        <v>Conservative</v>
      </c>
      <c r="M12">
        <f>_xlfn.MAXIFS(CHOOSE($B$1, Engine!$AZ$2:$AZ$2201, Engine!$BA$2:$BA$2201, Engine!$BB$2:$BB$2201, Engine!$BC$2:$BC$2201, Engine!$BD$2:$BD$2201), Engine!$E$2:$E$2201, $A12)</f>
        <v>5.3473478026030685</v>
      </c>
      <c r="N12" cm="1">
        <f t="array" ref="N12">INDEX(Engine!$T$2:$T$2201, MATCH(1, (Engine!$E$2:$E$2201=$A12) * (CHOOSE($B$1, Engine!$AZ$2:$AZ$2201, Engine!$BA$2:$BA$2201, Engine!$BB$2:$BB$2201, Engine!$BC$2:$BC$2201, Engine!$BD$2:$BD$2201)=$M12), 0))</f>
        <v>20.37</v>
      </c>
      <c r="O12">
        <f t="shared" si="1"/>
        <v>0</v>
      </c>
      <c r="P12" s="2">
        <f t="shared" si="2"/>
        <v>0</v>
      </c>
      <c r="Q12">
        <f>IF($B12="Reduce", INDEX(Model_Assumptions[Values], 2), INDEX(Model_Assumptions[Values], 1))</f>
        <v>-0.4</v>
      </c>
      <c r="R12" s="2">
        <f t="shared" si="3"/>
        <v>0</v>
      </c>
      <c r="S12">
        <f t="shared" si="4"/>
        <v>15</v>
      </c>
      <c r="T12">
        <f t="shared" si="5"/>
        <v>305.55</v>
      </c>
      <c r="U12">
        <f t="shared" si="6"/>
        <v>0</v>
      </c>
      <c r="V12">
        <f t="shared" si="7"/>
        <v>0</v>
      </c>
      <c r="W12">
        <f t="shared" si="8"/>
        <v>146.4</v>
      </c>
      <c r="X12">
        <f t="shared" si="9"/>
        <v>0</v>
      </c>
      <c r="Y12">
        <f t="shared" si="10"/>
        <v>0</v>
      </c>
      <c r="Z12">
        <f t="shared" si="11"/>
        <v>159.15</v>
      </c>
      <c r="AA12">
        <f t="shared" si="12"/>
        <v>0</v>
      </c>
      <c r="AB12" s="2">
        <f t="shared" si="13"/>
        <v>0</v>
      </c>
      <c r="AC12" s="2">
        <f t="shared" si="14"/>
        <v>0.52086401570937657</v>
      </c>
      <c r="AD12" s="2">
        <f t="shared" si="15"/>
        <v>0</v>
      </c>
      <c r="AE12" s="2">
        <f t="shared" si="16"/>
        <v>0</v>
      </c>
      <c r="AF12">
        <f t="shared" si="17"/>
        <v>0</v>
      </c>
      <c r="AG12">
        <f t="shared" si="18"/>
        <v>464.13364002135626</v>
      </c>
      <c r="AH12">
        <f t="shared" si="19"/>
        <v>0</v>
      </c>
      <c r="AI12" s="2">
        <f t="shared" si="20"/>
        <v>0</v>
      </c>
    </row>
    <row r="13" spans="1:35" x14ac:dyDescent="0.25">
      <c r="A13" t="str" cm="1">
        <f t="array" ref="A13">INDEX(Model_Input[SKU], ROW()-3)</f>
        <v>SKU-1013</v>
      </c>
      <c r="B13" t="str" cm="1">
        <f t="array" ref="B13">INDEX(Model_Input[Tie-Breaking Recommendation], ROW()-3)</f>
        <v>Raise</v>
      </c>
      <c r="C13" t="str" cm="1">
        <f t="array" ref="C13">INDEX(Model_Input[Candidate Type], ROW()-3)</f>
        <v>Constrained</v>
      </c>
      <c r="D13" cm="1">
        <f t="array" ref="D13">INDEX(Model_Input[Current Price], ROW()-3)</f>
        <v>84.95</v>
      </c>
      <c r="E13" cm="1">
        <f t="array" ref="E13">INDEX(Model_Input[Current Cost Per Unit], ROW()-3)</f>
        <v>53.07</v>
      </c>
      <c r="F13" cm="1">
        <f t="array" ref="F13">INDEX(Model_Input[Current Volume], ROW()-3)</f>
        <v>36</v>
      </c>
      <c r="G13" cm="1">
        <f t="array" ref="G13">INDEX(Model_Input[Current Gross Revenue], ROW()-3)</f>
        <v>3058.2000000000003</v>
      </c>
      <c r="H13" cm="1">
        <f t="array" ref="H13">INDEX(Model_Input[Current Gross Profit], ROW()-3)</f>
        <v>1147.6800000000003</v>
      </c>
      <c r="I13" cm="1">
        <f t="array" ref="I13">INDEX(Model_Input[Current Gross Profit Margin %], ROW()-3)</f>
        <v>0.3752795762213067</v>
      </c>
      <c r="J13" cm="1">
        <f t="array" ref="J13">INDEX(Model_Input[V1 Suggested Price], ROW()-3)</f>
        <v>84.95</v>
      </c>
      <c r="K13" cm="1">
        <f t="array" ref="K13">INDEX(Model_Input[Total LTV at Risk], ROW()-3)</f>
        <v>1153.7475227686814</v>
      </c>
      <c r="L13" t="str">
        <f t="shared" si="0"/>
        <v>Conservative</v>
      </c>
      <c r="M13">
        <f>_xlfn.MAXIFS(CHOOSE($B$1, Engine!$AZ$2:$AZ$2201, Engine!$BA$2:$BA$2201, Engine!$BB$2:$BB$2201, Engine!$BC$2:$BC$2201, Engine!$BD$2:$BD$2201), Engine!$E$2:$E$2201, $A13)</f>
        <v>2.8045227278524751</v>
      </c>
      <c r="N13" cm="1">
        <f t="array" ref="N13">INDEX(Engine!$T$2:$T$2201, MATCH(1, (Engine!$E$2:$E$2201=$A13) * (CHOOSE($B$1, Engine!$AZ$2:$AZ$2201, Engine!$BA$2:$BA$2201, Engine!$BB$2:$BB$2201, Engine!$BC$2:$BC$2201, Engine!$BD$2:$BD$2201)=$M13), 0))</f>
        <v>84.95</v>
      </c>
      <c r="O13">
        <f t="shared" si="1"/>
        <v>0</v>
      </c>
      <c r="P13" s="2">
        <f t="shared" si="2"/>
        <v>0</v>
      </c>
      <c r="Q13">
        <f>IF($B13="Reduce", INDEX(Model_Assumptions[Values], 2), INDEX(Model_Assumptions[Values], 1))</f>
        <v>-0.4</v>
      </c>
      <c r="R13" s="2">
        <f t="shared" si="3"/>
        <v>0</v>
      </c>
      <c r="S13">
        <f t="shared" si="4"/>
        <v>36</v>
      </c>
      <c r="T13">
        <f t="shared" si="5"/>
        <v>3058.2000000000003</v>
      </c>
      <c r="U13">
        <f t="shared" si="6"/>
        <v>0</v>
      </c>
      <c r="V13">
        <f t="shared" si="7"/>
        <v>0</v>
      </c>
      <c r="W13">
        <f t="shared" si="8"/>
        <v>1910.52</v>
      </c>
      <c r="X13">
        <f t="shared" si="9"/>
        <v>0</v>
      </c>
      <c r="Y13">
        <f t="shared" si="10"/>
        <v>0</v>
      </c>
      <c r="Z13">
        <f t="shared" si="11"/>
        <v>1147.6800000000003</v>
      </c>
      <c r="AA13">
        <f t="shared" si="12"/>
        <v>0</v>
      </c>
      <c r="AB13" s="2">
        <f t="shared" si="13"/>
        <v>0</v>
      </c>
      <c r="AC13" s="2">
        <f t="shared" si="14"/>
        <v>0.3752795762213067</v>
      </c>
      <c r="AD13" s="2">
        <f t="shared" si="15"/>
        <v>0</v>
      </c>
      <c r="AE13" s="2">
        <f t="shared" si="16"/>
        <v>0</v>
      </c>
      <c r="AF13">
        <f t="shared" si="17"/>
        <v>0</v>
      </c>
      <c r="AG13">
        <f t="shared" si="18"/>
        <v>1153.7475227686814</v>
      </c>
      <c r="AH13">
        <f t="shared" si="19"/>
        <v>0</v>
      </c>
      <c r="AI13" s="2">
        <f t="shared" si="20"/>
        <v>0</v>
      </c>
    </row>
    <row r="14" spans="1:35" x14ac:dyDescent="0.25">
      <c r="A14" t="str" cm="1">
        <f t="array" ref="A14">INDEX(Model_Input[SKU], ROW()-3)</f>
        <v>SKU-1014</v>
      </c>
      <c r="B14" t="str" cm="1">
        <f t="array" ref="B14">INDEX(Model_Input[Tie-Breaking Recommendation], ROW()-3)</f>
        <v>Raise</v>
      </c>
      <c r="C14" t="str" cm="1">
        <f t="array" ref="C14">INDEX(Model_Input[Candidate Type], ROW()-3)</f>
        <v>Full</v>
      </c>
      <c r="D14" cm="1">
        <f t="array" ref="D14">INDEX(Model_Input[Current Price], ROW()-3)</f>
        <v>143.80000000000001</v>
      </c>
      <c r="E14" cm="1">
        <f t="array" ref="E14">INDEX(Model_Input[Current Cost Per Unit], ROW()-3)</f>
        <v>62.15</v>
      </c>
      <c r="F14" cm="1">
        <f t="array" ref="F14">INDEX(Model_Input[Current Volume], ROW()-3)</f>
        <v>29</v>
      </c>
      <c r="G14" cm="1">
        <f t="array" ref="G14">INDEX(Model_Input[Current Gross Revenue], ROW()-3)</f>
        <v>4170.2000000000007</v>
      </c>
      <c r="H14" cm="1">
        <f t="array" ref="H14">INDEX(Model_Input[Current Gross Profit], ROW()-3)</f>
        <v>2367.8500000000008</v>
      </c>
      <c r="I14" cm="1">
        <f t="array" ref="I14">INDEX(Model_Input[Current Gross Profit Margin %], ROW()-3)</f>
        <v>0.56780250347705152</v>
      </c>
      <c r="J14" cm="1">
        <f t="array" ref="J14">INDEX(Model_Input[V1 Suggested Price], ROW()-3)</f>
        <v>176.09452849869206</v>
      </c>
      <c r="K14" cm="1">
        <f t="array" ref="K14">INDEX(Model_Input[Total LTV at Risk], ROW()-3)</f>
        <v>1207.1798191480714</v>
      </c>
      <c r="L14" t="str">
        <f t="shared" si="0"/>
        <v>Conservative</v>
      </c>
      <c r="M14">
        <f>_xlfn.MAXIFS(CHOOSE($B$1, Engine!$AZ$2:$AZ$2201, Engine!$BA$2:$BA$2201, Engine!$BB$2:$BB$2201, Engine!$BC$2:$BC$2201, Engine!$BD$2:$BD$2201), Engine!$E$2:$E$2201, $A14)</f>
        <v>3.3829176693212997</v>
      </c>
      <c r="N14" cm="1">
        <f t="array" ref="N14">INDEX(Engine!$T$2:$T$2201, MATCH(1, (Engine!$E$2:$E$2201=$A14) * (CHOOSE($B$1, Engine!$AZ$2:$AZ$2201, Engine!$BA$2:$BA$2201, Engine!$BB$2:$BB$2201, Engine!$BC$2:$BC$2201, Engine!$BD$2:$BD$2201)=$M14), 0))</f>
        <v>175.44863792871823</v>
      </c>
      <c r="O14">
        <f t="shared" si="1"/>
        <v>31.648637928718216</v>
      </c>
      <c r="P14" s="2">
        <f t="shared" si="2"/>
        <v>0.22008788545701122</v>
      </c>
      <c r="Q14">
        <f>IF($B14="Reduce", INDEX(Model_Assumptions[Values], 2), INDEX(Model_Assumptions[Values], 1))</f>
        <v>-0.4</v>
      </c>
      <c r="R14" s="2">
        <f t="shared" si="3"/>
        <v>-8.8035154182804498E-2</v>
      </c>
      <c r="S14">
        <f t="shared" si="4"/>
        <v>26.446980528698671</v>
      </c>
      <c r="T14">
        <f t="shared" si="5"/>
        <v>4640.0867110875142</v>
      </c>
      <c r="U14">
        <f t="shared" si="6"/>
        <v>469.8867110875135</v>
      </c>
      <c r="V14">
        <f t="shared" si="7"/>
        <v>0.11267726034423131</v>
      </c>
      <c r="W14">
        <f t="shared" si="8"/>
        <v>1643.6798398586222</v>
      </c>
      <c r="X14">
        <f t="shared" si="9"/>
        <v>-158.67016014137766</v>
      </c>
      <c r="Y14">
        <f t="shared" si="10"/>
        <v>-8.8035154182804484E-2</v>
      </c>
      <c r="Z14">
        <f t="shared" si="11"/>
        <v>2996.4068712288918</v>
      </c>
      <c r="AA14">
        <f t="shared" si="12"/>
        <v>628.55687122889094</v>
      </c>
      <c r="AB14" s="2">
        <f t="shared" si="13"/>
        <v>0.26545468303688607</v>
      </c>
      <c r="AC14" s="2">
        <f t="shared" si="14"/>
        <v>0.6457652750473305</v>
      </c>
      <c r="AD14" s="2">
        <f t="shared" si="15"/>
        <v>7.7962771570278977E-2</v>
      </c>
      <c r="AE14" s="2">
        <f t="shared" si="16"/>
        <v>7.7962771570278977E-2</v>
      </c>
      <c r="AF14">
        <f t="shared" si="17"/>
        <v>0.98000000000000032</v>
      </c>
      <c r="AG14">
        <f t="shared" si="18"/>
        <v>24.143596382961046</v>
      </c>
      <c r="AH14">
        <f t="shared" si="19"/>
        <v>1183.0362227651103</v>
      </c>
      <c r="AI14" s="2">
        <f t="shared" si="20"/>
        <v>2.0408163265305795E-2</v>
      </c>
    </row>
    <row r="15" spans="1:35" x14ac:dyDescent="0.25">
      <c r="A15" t="str" cm="1">
        <f t="array" ref="A15">INDEX(Model_Input[SKU], ROW()-3)</f>
        <v>SKU-1017</v>
      </c>
      <c r="B15" t="str" cm="1">
        <f t="array" ref="B15">INDEX(Model_Input[Tie-Breaking Recommendation], ROW()-3)</f>
        <v>Raise</v>
      </c>
      <c r="C15" t="str" cm="1">
        <f t="array" ref="C15">INDEX(Model_Input[Candidate Type], ROW()-3)</f>
        <v>Full</v>
      </c>
      <c r="D15" cm="1">
        <f t="array" ref="D15">INDEX(Model_Input[Current Price], ROW()-3)</f>
        <v>63.19</v>
      </c>
      <c r="E15" cm="1">
        <f t="array" ref="E15">INDEX(Model_Input[Current Cost Per Unit], ROW()-3)</f>
        <v>41.45</v>
      </c>
      <c r="F15" cm="1">
        <f t="array" ref="F15">INDEX(Model_Input[Current Volume], ROW()-3)</f>
        <v>19</v>
      </c>
      <c r="G15" cm="1">
        <f t="array" ref="G15">INDEX(Model_Input[Current Gross Revenue], ROW()-3)</f>
        <v>1200.6099999999999</v>
      </c>
      <c r="H15" cm="1">
        <f t="array" ref="H15">INDEX(Model_Input[Current Gross Profit], ROW()-3)</f>
        <v>413.05999999999983</v>
      </c>
      <c r="I15" cm="1">
        <f t="array" ref="I15">INDEX(Model_Input[Current Gross Profit Margin %], ROW()-3)</f>
        <v>0.34404177876246228</v>
      </c>
      <c r="J15" cm="1">
        <f t="array" ref="J15">INDEX(Model_Input[V1 Suggested Price], ROW()-3)</f>
        <v>64.147135922714369</v>
      </c>
      <c r="K15" cm="1">
        <f t="array" ref="K15">INDEX(Model_Input[Total LTV at Risk], ROW()-3)</f>
        <v>1170.2077584860217</v>
      </c>
      <c r="L15" t="str">
        <f t="shared" si="0"/>
        <v>Conservative</v>
      </c>
      <c r="M15">
        <f>_xlfn.MAXIFS(CHOOSE($B$1, Engine!$AZ$2:$AZ$2201, Engine!$BA$2:$BA$2201, Engine!$BB$2:$BB$2201, Engine!$BC$2:$BC$2201, Engine!$BD$2:$BD$2201), Engine!$E$2:$E$2201, $A15)</f>
        <v>2.3147724590389154</v>
      </c>
      <c r="N15" cm="1">
        <f t="array" ref="N15">INDEX(Engine!$T$2:$T$2201, MATCH(1, (Engine!$E$2:$E$2201=$A15) * (CHOOSE($B$1, Engine!$AZ$2:$AZ$2201, Engine!$BA$2:$BA$2201, Engine!$BB$2:$BB$2201, Engine!$BC$2:$BC$2201, Engine!$BD$2:$BD$2201)=$M15), 0))</f>
        <v>64.127993204260079</v>
      </c>
      <c r="O15">
        <f t="shared" si="1"/>
        <v>0.93799320426008137</v>
      </c>
      <c r="P15" s="2">
        <f t="shared" si="2"/>
        <v>1.484401336065962E-2</v>
      </c>
      <c r="Q15">
        <f>IF($B15="Reduce", INDEX(Model_Assumptions[Values], 2), INDEX(Model_Assumptions[Values], 1))</f>
        <v>-0.4</v>
      </c>
      <c r="R15" s="2">
        <f t="shared" si="3"/>
        <v>-5.9376053442638486E-3</v>
      </c>
      <c r="S15">
        <f t="shared" si="4"/>
        <v>18.887185498458987</v>
      </c>
      <c r="T15">
        <f t="shared" si="5"/>
        <v>1211.1973032927774</v>
      </c>
      <c r="U15">
        <f t="shared" si="6"/>
        <v>10.587303292777506</v>
      </c>
      <c r="V15">
        <f t="shared" si="7"/>
        <v>8.818270123335227E-3</v>
      </c>
      <c r="W15">
        <f t="shared" si="8"/>
        <v>782.87383891112506</v>
      </c>
      <c r="X15">
        <f t="shared" si="9"/>
        <v>-4.6761610888750056</v>
      </c>
      <c r="Y15">
        <f t="shared" si="10"/>
        <v>-5.9376053442638625E-3</v>
      </c>
      <c r="Z15">
        <f t="shared" si="11"/>
        <v>428.32346438165234</v>
      </c>
      <c r="AA15">
        <f t="shared" si="12"/>
        <v>15.263464381652511</v>
      </c>
      <c r="AB15" s="2">
        <f t="shared" si="13"/>
        <v>3.6952172521310507E-2</v>
      </c>
      <c r="AC15" s="2">
        <f t="shared" si="14"/>
        <v>0.35363640854979311</v>
      </c>
      <c r="AD15" s="2">
        <f t="shared" si="15"/>
        <v>9.5946297873308328E-3</v>
      </c>
      <c r="AE15" s="2">
        <f t="shared" si="16"/>
        <v>9.5946297873308328E-3</v>
      </c>
      <c r="AF15">
        <f t="shared" si="17"/>
        <v>0.97999999999999698</v>
      </c>
      <c r="AG15">
        <f t="shared" si="18"/>
        <v>23.404155169723964</v>
      </c>
      <c r="AH15">
        <f t="shared" si="19"/>
        <v>1146.8036033162978</v>
      </c>
      <c r="AI15" s="2">
        <f t="shared" si="20"/>
        <v>2.0408163265309264E-2</v>
      </c>
    </row>
    <row r="16" spans="1:35" x14ac:dyDescent="0.25">
      <c r="A16" t="str" cm="1">
        <f t="array" ref="A16">INDEX(Model_Input[SKU], ROW()-3)</f>
        <v>SKU-1018</v>
      </c>
      <c r="B16" t="str" cm="1">
        <f t="array" ref="B16">INDEX(Model_Input[Tie-Breaking Recommendation], ROW()-3)</f>
        <v>Hold</v>
      </c>
      <c r="C16" t="str" cm="1">
        <f t="array" ref="C16">INDEX(Model_Input[Candidate Type], ROW()-3)</f>
        <v>Full</v>
      </c>
      <c r="D16" cm="1">
        <f t="array" ref="D16">INDEX(Model_Input[Current Price], ROW()-3)</f>
        <v>111.09</v>
      </c>
      <c r="E16" cm="1">
        <f t="array" ref="E16">INDEX(Model_Input[Current Cost Per Unit], ROW()-3)</f>
        <v>44.58</v>
      </c>
      <c r="F16" cm="1">
        <f t="array" ref="F16">INDEX(Model_Input[Current Volume], ROW()-3)</f>
        <v>43</v>
      </c>
      <c r="G16" cm="1">
        <f t="array" ref="G16">INDEX(Model_Input[Current Gross Revenue], ROW()-3)</f>
        <v>4776.87</v>
      </c>
      <c r="H16" cm="1">
        <f t="array" ref="H16">INDEX(Model_Input[Current Gross Profit], ROW()-3)</f>
        <v>2859.9300000000003</v>
      </c>
      <c r="I16" cm="1">
        <f t="array" ref="I16">INDEX(Model_Input[Current Gross Profit Margin %], ROW()-3)</f>
        <v>0.59870375371320561</v>
      </c>
      <c r="J16" cm="1">
        <f t="array" ref="J16">INDEX(Model_Input[V1 Suggested Price], ROW()-3)</f>
        <v>111.21028729391587</v>
      </c>
      <c r="K16" cm="1">
        <f t="array" ref="K16">INDEX(Model_Input[Total LTV at Risk], ROW()-3)</f>
        <v>2452.6593252940897</v>
      </c>
      <c r="L16" t="str">
        <f t="shared" si="0"/>
        <v>Conservative</v>
      </c>
      <c r="M16">
        <f>_xlfn.MAXIFS(CHOOSE($B$1, Engine!$AZ$2:$AZ$2201, Engine!$BA$2:$BA$2201, Engine!$BB$2:$BB$2201, Engine!$BC$2:$BC$2201, Engine!$BD$2:$BD$2201), Engine!$E$2:$E$2201, $A16)</f>
        <v>2.1839504621863854</v>
      </c>
      <c r="N16" cm="1">
        <f t="array" ref="N16">INDEX(Engine!$T$2:$T$2201, MATCH(1, (Engine!$E$2:$E$2201=$A16) * (CHOOSE($B$1, Engine!$AZ$2:$AZ$2201, Engine!$BA$2:$BA$2201, Engine!$BB$2:$BB$2201, Engine!$BC$2:$BC$2201, Engine!$BD$2:$BD$2201)=$M16), 0))</f>
        <v>111.20788154803755</v>
      </c>
      <c r="O16">
        <f t="shared" si="1"/>
        <v>0.1178815480375448</v>
      </c>
      <c r="P16" s="2">
        <f t="shared" si="2"/>
        <v>1.0611355480920407E-3</v>
      </c>
      <c r="Q16">
        <f>IF($B16="Reduce", INDEX(Model_Assumptions[Values], 2), INDEX(Model_Assumptions[Values], 1))</f>
        <v>-0.4</v>
      </c>
      <c r="R16" s="2">
        <f t="shared" si="3"/>
        <v>-4.2445421923681631E-4</v>
      </c>
      <c r="S16">
        <f t="shared" si="4"/>
        <v>42.981748468572818</v>
      </c>
      <c r="T16">
        <f t="shared" si="5"/>
        <v>4779.9091924205904</v>
      </c>
      <c r="U16">
        <f t="shared" si="6"/>
        <v>3.0391924205905525</v>
      </c>
      <c r="V16">
        <f t="shared" si="7"/>
        <v>6.3623092539477784E-4</v>
      </c>
      <c r="W16">
        <f t="shared" si="8"/>
        <v>1916.1263467289762</v>
      </c>
      <c r="X16">
        <f t="shared" si="9"/>
        <v>-0.81365327102366791</v>
      </c>
      <c r="Y16">
        <f t="shared" si="10"/>
        <v>-4.2445421923673564E-4</v>
      </c>
      <c r="Z16">
        <f t="shared" si="11"/>
        <v>2863.7828456916141</v>
      </c>
      <c r="AA16">
        <f t="shared" si="12"/>
        <v>3.8528456916137657</v>
      </c>
      <c r="AB16" s="2">
        <f t="shared" si="13"/>
        <v>1.3471818162031116E-3</v>
      </c>
      <c r="AC16" s="2">
        <f t="shared" si="14"/>
        <v>0.59912913204139084</v>
      </c>
      <c r="AD16" s="2">
        <f t="shared" si="15"/>
        <v>4.2537832818523302E-4</v>
      </c>
      <c r="AE16" s="2">
        <f t="shared" si="16"/>
        <v>4.2537832818523302E-4</v>
      </c>
      <c r="AF16">
        <f t="shared" si="17"/>
        <v>0.979999999999974</v>
      </c>
      <c r="AG16">
        <f t="shared" si="18"/>
        <v>49.053186505945554</v>
      </c>
      <c r="AH16">
        <f t="shared" si="19"/>
        <v>2403.6061387881441</v>
      </c>
      <c r="AI16" s="2">
        <f t="shared" si="20"/>
        <v>2.0408163265333189E-2</v>
      </c>
    </row>
    <row r="17" spans="1:35" x14ac:dyDescent="0.25">
      <c r="A17" t="str" cm="1">
        <f t="array" ref="A17">INDEX(Model_Input[SKU], ROW()-3)</f>
        <v>SKU-1019</v>
      </c>
      <c r="B17" t="str" cm="1">
        <f t="array" ref="B17">INDEX(Model_Input[Tie-Breaking Recommendation], ROW()-3)</f>
        <v>Raise</v>
      </c>
      <c r="C17" t="str" cm="1">
        <f t="array" ref="C17">INDEX(Model_Input[Candidate Type], ROW()-3)</f>
        <v>Full</v>
      </c>
      <c r="D17" cm="1">
        <f t="array" ref="D17">INDEX(Model_Input[Current Price], ROW()-3)</f>
        <v>160.35</v>
      </c>
      <c r="E17" cm="1">
        <f t="array" ref="E17">INDEX(Model_Input[Current Cost Per Unit], ROW()-3)</f>
        <v>72.47</v>
      </c>
      <c r="F17" cm="1">
        <f t="array" ref="F17">INDEX(Model_Input[Current Volume], ROW()-3)</f>
        <v>36</v>
      </c>
      <c r="G17" cm="1">
        <f t="array" ref="G17">INDEX(Model_Input[Current Gross Revenue], ROW()-3)</f>
        <v>5772.5999999999995</v>
      </c>
      <c r="H17" cm="1">
        <f t="array" ref="H17">INDEX(Model_Input[Current Gross Profit], ROW()-3)</f>
        <v>3163.6799999999994</v>
      </c>
      <c r="I17" cm="1">
        <f t="array" ref="I17">INDEX(Model_Input[Current Gross Profit Margin %], ROW()-3)</f>
        <v>0.54805113813532891</v>
      </c>
      <c r="J17" cm="1">
        <f t="array" ref="J17">INDEX(Model_Input[V1 Suggested Price], ROW()-3)</f>
        <v>182.28730909948831</v>
      </c>
      <c r="K17" cm="1">
        <f t="array" ref="K17">INDEX(Model_Input[Total LTV at Risk], ROW()-3)</f>
        <v>1437.4209803104648</v>
      </c>
      <c r="L17" t="str">
        <f t="shared" si="0"/>
        <v>Conservative</v>
      </c>
      <c r="M17">
        <f>_xlfn.MAXIFS(CHOOSE($B$1, Engine!$AZ$2:$AZ$2201, Engine!$BA$2:$BA$2201, Engine!$BB$2:$BB$2201, Engine!$BC$2:$BC$2201, Engine!$BD$2:$BD$2201), Engine!$E$2:$E$2201, $A17)</f>
        <v>3.3840181336937882</v>
      </c>
      <c r="N17" cm="1">
        <f t="array" ref="N17">INDEX(Engine!$T$2:$T$2201, MATCH(1, (Engine!$E$2:$E$2201=$A17) * (CHOOSE($B$1, Engine!$AZ$2:$AZ$2201, Engine!$BA$2:$BA$2201, Engine!$BB$2:$BB$2201, Engine!$BC$2:$BC$2201, Engine!$BD$2:$BD$2201)=$M17), 0))</f>
        <v>181.84856291749855</v>
      </c>
      <c r="O17">
        <f t="shared" si="1"/>
        <v>21.49856291749856</v>
      </c>
      <c r="P17" s="2">
        <f t="shared" si="2"/>
        <v>0.13407273412845999</v>
      </c>
      <c r="Q17">
        <f>IF($B17="Reduce", INDEX(Model_Assumptions[Values], 2), INDEX(Model_Assumptions[Values], 1))</f>
        <v>-0.4</v>
      </c>
      <c r="R17" s="2">
        <f t="shared" si="3"/>
        <v>-5.3629093651383998E-2</v>
      </c>
      <c r="S17">
        <f t="shared" si="4"/>
        <v>34.069352628550178</v>
      </c>
      <c r="T17">
        <f t="shared" si="5"/>
        <v>6195.462815031352</v>
      </c>
      <c r="U17">
        <f t="shared" si="6"/>
        <v>422.86281503135251</v>
      </c>
      <c r="V17">
        <f t="shared" si="7"/>
        <v>7.3253441262403865E-2</v>
      </c>
      <c r="W17">
        <f t="shared" si="8"/>
        <v>2469.0059849910313</v>
      </c>
      <c r="X17">
        <f t="shared" si="9"/>
        <v>-139.91401500896882</v>
      </c>
      <c r="Y17">
        <f t="shared" si="10"/>
        <v>-5.3629093651384026E-2</v>
      </c>
      <c r="Z17">
        <f t="shared" si="11"/>
        <v>3726.4568300403207</v>
      </c>
      <c r="AA17">
        <f t="shared" si="12"/>
        <v>562.77683004032133</v>
      </c>
      <c r="AB17" s="2">
        <f t="shared" si="13"/>
        <v>0.17788677427562885</v>
      </c>
      <c r="AC17" s="2">
        <f t="shared" si="14"/>
        <v>0.60148159085052355</v>
      </c>
      <c r="AD17" s="2">
        <f t="shared" si="15"/>
        <v>5.3430452715194643E-2</v>
      </c>
      <c r="AE17" s="2">
        <f t="shared" si="16"/>
        <v>5.3430452715194643E-2</v>
      </c>
      <c r="AF17">
        <f t="shared" si="17"/>
        <v>0.98000000000000043</v>
      </c>
      <c r="AG17">
        <f t="shared" si="18"/>
        <v>28.748419606208682</v>
      </c>
      <c r="AH17">
        <f t="shared" si="19"/>
        <v>1408.6725607042561</v>
      </c>
      <c r="AI17" s="2">
        <f t="shared" si="20"/>
        <v>2.0408163265305677E-2</v>
      </c>
    </row>
    <row r="18" spans="1:35" x14ac:dyDescent="0.25">
      <c r="A18" t="str" cm="1">
        <f t="array" ref="A18">INDEX(Model_Input[SKU], ROW()-3)</f>
        <v>SKU-1020</v>
      </c>
      <c r="B18" t="str" cm="1">
        <f t="array" ref="B18">INDEX(Model_Input[Tie-Breaking Recommendation], ROW()-3)</f>
        <v>Reduce</v>
      </c>
      <c r="C18" t="str" cm="1">
        <f t="array" ref="C18">INDEX(Model_Input[Candidate Type], ROW()-3)</f>
        <v>Full</v>
      </c>
      <c r="D18" cm="1">
        <f t="array" ref="D18">INDEX(Model_Input[Current Price], ROW()-3)</f>
        <v>32.880000000000003</v>
      </c>
      <c r="E18" cm="1">
        <f t="array" ref="E18">INDEX(Model_Input[Current Cost Per Unit], ROW()-3)</f>
        <v>21.52</v>
      </c>
      <c r="F18" cm="1">
        <f t="array" ref="F18">INDEX(Model_Input[Current Volume], ROW()-3)</f>
        <v>32</v>
      </c>
      <c r="G18" cm="1">
        <f t="array" ref="G18">INDEX(Model_Input[Current Gross Revenue], ROW()-3)</f>
        <v>1052.1600000000001</v>
      </c>
      <c r="H18" cm="1">
        <f t="array" ref="H18">INDEX(Model_Input[Current Gross Profit], ROW()-3)</f>
        <v>363.5200000000001</v>
      </c>
      <c r="I18" cm="1">
        <f t="array" ref="I18">INDEX(Model_Input[Current Gross Profit Margin %], ROW()-3)</f>
        <v>0.34549878345498791</v>
      </c>
      <c r="J18" cm="1">
        <f t="array" ref="J18">INDEX(Model_Input[V1 Suggested Price], ROW()-3)</f>
        <v>28.515197020399562</v>
      </c>
      <c r="K18" cm="1">
        <f t="array" ref="K18">INDEX(Model_Input[Total LTV at Risk], ROW()-3)</f>
        <v>2101.4202918077772</v>
      </c>
      <c r="L18" t="str">
        <f t="shared" si="0"/>
        <v>Conservative</v>
      </c>
      <c r="M18">
        <f>_xlfn.MAXIFS(CHOOSE($B$1, Engine!$AZ$2:$AZ$2201, Engine!$BA$2:$BA$2201, Engine!$BB$2:$BB$2201, Engine!$BC$2:$BC$2201, Engine!$BD$2:$BD$2201), Engine!$E$2:$E$2201, $A18)</f>
        <v>5.2606762870890931</v>
      </c>
      <c r="N18" cm="1">
        <f t="array" ref="N18">INDEX(Engine!$T$2:$T$2201, MATCH(1, (Engine!$E$2:$E$2201=$A18) * (CHOOSE($B$1, Engine!$AZ$2:$AZ$2201, Engine!$BA$2:$BA$2201, Engine!$BB$2:$BB$2201, Engine!$BC$2:$BC$2201, Engine!$BD$2:$BD$2201)=$M18), 0))</f>
        <v>32.880000000000003</v>
      </c>
      <c r="O18">
        <f t="shared" si="1"/>
        <v>0</v>
      </c>
      <c r="P18" s="2">
        <f t="shared" si="2"/>
        <v>0</v>
      </c>
      <c r="Q18">
        <f>IF($B18="Reduce", INDEX(Model_Assumptions[Values], 2), INDEX(Model_Assumptions[Values], 1))</f>
        <v>-0.8</v>
      </c>
      <c r="R18" s="2">
        <f t="shared" si="3"/>
        <v>0</v>
      </c>
      <c r="S18">
        <f t="shared" si="4"/>
        <v>32</v>
      </c>
      <c r="T18">
        <f t="shared" si="5"/>
        <v>1052.1600000000001</v>
      </c>
      <c r="U18">
        <f t="shared" si="6"/>
        <v>0</v>
      </c>
      <c r="V18">
        <f t="shared" si="7"/>
        <v>0</v>
      </c>
      <c r="W18">
        <f t="shared" si="8"/>
        <v>688.64</v>
      </c>
      <c r="X18">
        <f t="shared" si="9"/>
        <v>0</v>
      </c>
      <c r="Y18">
        <f t="shared" si="10"/>
        <v>0</v>
      </c>
      <c r="Z18">
        <f t="shared" si="11"/>
        <v>363.5200000000001</v>
      </c>
      <c r="AA18">
        <f t="shared" si="12"/>
        <v>0</v>
      </c>
      <c r="AB18" s="2">
        <f t="shared" si="13"/>
        <v>0</v>
      </c>
      <c r="AC18" s="2">
        <f t="shared" si="14"/>
        <v>0.34549878345498791</v>
      </c>
      <c r="AD18" s="2">
        <f t="shared" si="15"/>
        <v>0</v>
      </c>
      <c r="AE18" s="2">
        <f t="shared" si="16"/>
        <v>0</v>
      </c>
      <c r="AF18">
        <f t="shared" si="17"/>
        <v>0</v>
      </c>
      <c r="AG18">
        <f t="shared" si="18"/>
        <v>2101.4202918077772</v>
      </c>
      <c r="AH18">
        <f t="shared" si="19"/>
        <v>0</v>
      </c>
      <c r="AI18" s="2">
        <f t="shared" si="20"/>
        <v>0</v>
      </c>
    </row>
    <row r="19" spans="1:35" x14ac:dyDescent="0.25">
      <c r="A19" t="str" cm="1">
        <f t="array" ref="A19">INDEX(Model_Input[SKU], ROW()-3)</f>
        <v>SKU-1021</v>
      </c>
      <c r="B19" t="str" cm="1">
        <f t="array" ref="B19">INDEX(Model_Input[Tie-Breaking Recommendation], ROW()-3)</f>
        <v>Raise</v>
      </c>
      <c r="C19" t="str" cm="1">
        <f t="array" ref="C19">INDEX(Model_Input[Candidate Type], ROW()-3)</f>
        <v>Full</v>
      </c>
      <c r="D19" cm="1">
        <f t="array" ref="D19">INDEX(Model_Input[Current Price], ROW()-3)</f>
        <v>98.51</v>
      </c>
      <c r="E19" cm="1">
        <f t="array" ref="E19">INDEX(Model_Input[Current Cost Per Unit], ROW()-3)</f>
        <v>55.17</v>
      </c>
      <c r="F19" cm="1">
        <f t="array" ref="F19">INDEX(Model_Input[Current Volume], ROW()-3)</f>
        <v>34</v>
      </c>
      <c r="G19" cm="1">
        <f t="array" ref="G19">INDEX(Model_Input[Current Gross Revenue], ROW()-3)</f>
        <v>3349.34</v>
      </c>
      <c r="H19" cm="1">
        <f t="array" ref="H19">INDEX(Model_Input[Current Gross Profit], ROW()-3)</f>
        <v>1473.5600000000002</v>
      </c>
      <c r="I19" cm="1">
        <f t="array" ref="I19">INDEX(Model_Input[Current Gross Profit Margin %], ROW()-3)</f>
        <v>0.4399553344838088</v>
      </c>
      <c r="J19" cm="1">
        <f t="array" ref="J19">INDEX(Model_Input[V1 Suggested Price], ROW()-3)</f>
        <v>115.63152012124601</v>
      </c>
      <c r="K19" cm="1">
        <f t="array" ref="K19">INDEX(Model_Input[Total LTV at Risk], ROW()-3)</f>
        <v>1821.0803839968587</v>
      </c>
      <c r="L19" t="str">
        <f t="shared" si="0"/>
        <v>Conservative</v>
      </c>
      <c r="M19">
        <f>_xlfn.MAXIFS(CHOOSE($B$1, Engine!$AZ$2:$AZ$2201, Engine!$BA$2:$BA$2201, Engine!$BB$2:$BB$2201, Engine!$BC$2:$BC$2201, Engine!$BD$2:$BD$2201), Engine!$E$2:$E$2201, $A19)</f>
        <v>3.0553058259250534</v>
      </c>
      <c r="N19" cm="1">
        <f t="array" ref="N19">INDEX(Engine!$T$2:$T$2201, MATCH(1, (Engine!$E$2:$E$2201=$A19) * (CHOOSE($B$1, Engine!$AZ$2:$AZ$2201, Engine!$BA$2:$BA$2201, Engine!$BB$2:$BB$2201, Engine!$BC$2:$BC$2201, Engine!$BD$2:$BD$2201)=$M19), 0))</f>
        <v>115.28908971882109</v>
      </c>
      <c r="O19">
        <f t="shared" si="1"/>
        <v>16.779089718821083</v>
      </c>
      <c r="P19" s="2">
        <f t="shared" si="2"/>
        <v>0.17032879625237116</v>
      </c>
      <c r="Q19">
        <f>IF($B19="Reduce", INDEX(Model_Assumptions[Values], 2), INDEX(Model_Assumptions[Values], 1))</f>
        <v>-0.4</v>
      </c>
      <c r="R19" s="2">
        <f t="shared" si="3"/>
        <v>-6.8131518500948465E-2</v>
      </c>
      <c r="S19">
        <f t="shared" si="4"/>
        <v>31.683528370967753</v>
      </c>
      <c r="T19">
        <f t="shared" si="5"/>
        <v>3652.7651449693149</v>
      </c>
      <c r="U19">
        <f t="shared" si="6"/>
        <v>303.42514496931472</v>
      </c>
      <c r="V19">
        <f t="shared" si="7"/>
        <v>9.0592518218310089E-2</v>
      </c>
      <c r="W19">
        <f t="shared" si="8"/>
        <v>1747.980260226291</v>
      </c>
      <c r="X19">
        <f t="shared" si="9"/>
        <v>-127.79973977370901</v>
      </c>
      <c r="Y19">
        <f t="shared" si="10"/>
        <v>-6.813151850094841E-2</v>
      </c>
      <c r="Z19">
        <f t="shared" si="11"/>
        <v>1904.7848847430239</v>
      </c>
      <c r="AA19">
        <f t="shared" si="12"/>
        <v>431.22488474302372</v>
      </c>
      <c r="AB19" s="2">
        <f t="shared" si="13"/>
        <v>0.29264155157782762</v>
      </c>
      <c r="AC19" s="2">
        <f t="shared" si="14"/>
        <v>0.5214638251151581</v>
      </c>
      <c r="AD19" s="2">
        <f t="shared" si="15"/>
        <v>8.1508490631349295E-2</v>
      </c>
      <c r="AE19" s="2">
        <f t="shared" si="16"/>
        <v>8.1508490631349295E-2</v>
      </c>
      <c r="AF19">
        <f t="shared" si="17"/>
        <v>0.97999999999999976</v>
      </c>
      <c r="AG19">
        <f t="shared" si="18"/>
        <v>36.421607679937608</v>
      </c>
      <c r="AH19">
        <f t="shared" si="19"/>
        <v>1784.6587763169211</v>
      </c>
      <c r="AI19" s="2">
        <f t="shared" si="20"/>
        <v>2.0408163265306371E-2</v>
      </c>
    </row>
    <row r="20" spans="1:35" x14ac:dyDescent="0.25">
      <c r="A20" t="str" cm="1">
        <f t="array" ref="A20">INDEX(Model_Input[SKU], ROW()-3)</f>
        <v>SKU-1022</v>
      </c>
      <c r="B20" t="str" cm="1">
        <f t="array" ref="B20">INDEX(Model_Input[Tie-Breaking Recommendation], ROW()-3)</f>
        <v>Raise</v>
      </c>
      <c r="C20" t="str" cm="1">
        <f t="array" ref="C20">INDEX(Model_Input[Candidate Type], ROW()-3)</f>
        <v>Full</v>
      </c>
      <c r="D20" cm="1">
        <f t="array" ref="D20">INDEX(Model_Input[Current Price], ROW()-3)</f>
        <v>26.7</v>
      </c>
      <c r="E20" cm="1">
        <f t="array" ref="E20">INDEX(Model_Input[Current Cost Per Unit], ROW()-3)</f>
        <v>12.27</v>
      </c>
      <c r="F20" cm="1">
        <f t="array" ref="F20">INDEX(Model_Input[Current Volume], ROW()-3)</f>
        <v>29</v>
      </c>
      <c r="G20" cm="1">
        <f t="array" ref="G20">INDEX(Model_Input[Current Gross Revenue], ROW()-3)</f>
        <v>774.3</v>
      </c>
      <c r="H20" cm="1">
        <f t="array" ref="H20">INDEX(Model_Input[Current Gross Profit], ROW()-3)</f>
        <v>418.46999999999997</v>
      </c>
      <c r="I20" cm="1">
        <f t="array" ref="I20">INDEX(Model_Input[Current Gross Profit Margin %], ROW()-3)</f>
        <v>0.54044943820224722</v>
      </c>
      <c r="J20" cm="1">
        <f t="array" ref="J20">INDEX(Model_Input[V1 Suggested Price], ROW()-3)</f>
        <v>26.902436199041908</v>
      </c>
      <c r="K20" cm="1">
        <f t="array" ref="K20">INDEX(Model_Input[Total LTV at Risk], ROW()-3)</f>
        <v>1536.2038051779957</v>
      </c>
      <c r="L20" t="str">
        <f t="shared" si="0"/>
        <v>Conservative</v>
      </c>
      <c r="M20">
        <f>_xlfn.MAXIFS(CHOOSE($B$1, Engine!$AZ$2:$AZ$2201, Engine!$BA$2:$BA$2201, Engine!$BB$2:$BB$2201, Engine!$BC$2:$BC$2201, Engine!$BD$2:$BD$2201), Engine!$E$2:$E$2201, $A20)</f>
        <v>3.3661117512976806</v>
      </c>
      <c r="N20" cm="1">
        <f t="array" ref="N20">INDEX(Engine!$T$2:$T$2201, MATCH(1, (Engine!$E$2:$E$2201=$A20) * (CHOOSE($B$1, Engine!$AZ$2:$AZ$2201, Engine!$BA$2:$BA$2201, Engine!$BB$2:$BB$2201, Engine!$BC$2:$BC$2201, Engine!$BD$2:$BD$2201)=$M20), 0))</f>
        <v>26.898387475061071</v>
      </c>
      <c r="O20">
        <f t="shared" si="1"/>
        <v>0.19838747506107168</v>
      </c>
      <c r="P20" s="2">
        <f t="shared" si="2"/>
        <v>7.4302425116506247E-3</v>
      </c>
      <c r="Q20">
        <f>IF($B20="Reduce", INDEX(Model_Assumptions[Values], 2), INDEX(Model_Assumptions[Values], 1))</f>
        <v>-0.4</v>
      </c>
      <c r="R20" s="2">
        <f t="shared" si="3"/>
        <v>-2.97209700466025E-3</v>
      </c>
      <c r="S20">
        <f t="shared" si="4"/>
        <v>28.913809186864853</v>
      </c>
      <c r="T20">
        <f t="shared" si="5"/>
        <v>777.73484288827126</v>
      </c>
      <c r="U20">
        <f t="shared" si="6"/>
        <v>3.4348428882713051</v>
      </c>
      <c r="V20">
        <f t="shared" si="7"/>
        <v>4.4360621054775999E-3</v>
      </c>
      <c r="W20">
        <f t="shared" si="8"/>
        <v>354.77243872283174</v>
      </c>
      <c r="X20">
        <f t="shared" si="9"/>
        <v>-1.0575612771682472</v>
      </c>
      <c r="Y20">
        <f t="shared" si="10"/>
        <v>-2.9720970046602235E-3</v>
      </c>
      <c r="Z20">
        <f t="shared" si="11"/>
        <v>422.96240416543952</v>
      </c>
      <c r="AA20">
        <f t="shared" si="12"/>
        <v>4.4924041654395523</v>
      </c>
      <c r="AB20" s="2">
        <f t="shared" si="13"/>
        <v>1.0735307585823483E-2</v>
      </c>
      <c r="AC20" s="2">
        <f t="shared" si="14"/>
        <v>0.54383882634688896</v>
      </c>
      <c r="AD20" s="2">
        <f t="shared" si="15"/>
        <v>3.3893881446417362E-3</v>
      </c>
      <c r="AE20" s="2">
        <f t="shared" si="16"/>
        <v>3.3893881446417362E-3</v>
      </c>
      <c r="AF20">
        <f t="shared" si="17"/>
        <v>0.98000000000000531</v>
      </c>
      <c r="AG20">
        <f t="shared" si="18"/>
        <v>30.724076103551756</v>
      </c>
      <c r="AH20">
        <f t="shared" si="19"/>
        <v>1505.4797290744439</v>
      </c>
      <c r="AI20" s="2">
        <f t="shared" si="20"/>
        <v>2.0408163265300594E-2</v>
      </c>
    </row>
    <row r="21" spans="1:35" x14ac:dyDescent="0.25">
      <c r="A21" t="str" cm="1">
        <f t="array" ref="A21">INDEX(Model_Input[SKU], ROW()-3)</f>
        <v>SKU-1023</v>
      </c>
      <c r="B21" t="str" cm="1">
        <f t="array" ref="B21">INDEX(Model_Input[Tie-Breaking Recommendation], ROW()-3)</f>
        <v>Raise</v>
      </c>
      <c r="C21" t="str" cm="1">
        <f t="array" ref="C21">INDEX(Model_Input[Candidate Type], ROW()-3)</f>
        <v>Full</v>
      </c>
      <c r="D21" cm="1">
        <f t="array" ref="D21">INDEX(Model_Input[Current Price], ROW()-3)</f>
        <v>70.78</v>
      </c>
      <c r="E21" cm="1">
        <f t="array" ref="E21">INDEX(Model_Input[Current Cost Per Unit], ROW()-3)</f>
        <v>35.200000000000003</v>
      </c>
      <c r="F21" cm="1">
        <f t="array" ref="F21">INDEX(Model_Input[Current Volume], ROW()-3)</f>
        <v>26</v>
      </c>
      <c r="G21" cm="1">
        <f t="array" ref="G21">INDEX(Model_Input[Current Gross Revenue], ROW()-3)</f>
        <v>1840.28</v>
      </c>
      <c r="H21" cm="1">
        <f t="array" ref="H21">INDEX(Model_Input[Current Gross Profit], ROW()-3)</f>
        <v>925.07999999999993</v>
      </c>
      <c r="I21" cm="1">
        <f t="array" ref="I21">INDEX(Model_Input[Current Gross Profit Margin %], ROW()-3)</f>
        <v>0.50268437411698219</v>
      </c>
      <c r="J21" cm="1">
        <f t="array" ref="J21">INDEX(Model_Input[V1 Suggested Price], ROW()-3)</f>
        <v>70.329603257360873</v>
      </c>
      <c r="K21" cm="1">
        <f t="array" ref="K21">INDEX(Model_Input[Total LTV at Risk], ROW()-3)</f>
        <v>644.90899917948718</v>
      </c>
      <c r="L21" t="str">
        <f t="shared" si="0"/>
        <v>Conservative</v>
      </c>
      <c r="M21">
        <f>_xlfn.MAXIFS(CHOOSE($B$1, Engine!$AZ$2:$AZ$2201, Engine!$BA$2:$BA$2201, Engine!$BB$2:$BB$2201, Engine!$BC$2:$BC$2201, Engine!$BD$2:$BD$2201), Engine!$E$2:$E$2201, $A21)</f>
        <v>5.3476895315262389</v>
      </c>
      <c r="N21" cm="1">
        <f t="array" ref="N21">INDEX(Engine!$T$2:$T$2201, MATCH(1, (Engine!$E$2:$E$2201=$A21) * (CHOOSE($B$1, Engine!$AZ$2:$AZ$2201, Engine!$BA$2:$BA$2201, Engine!$BB$2:$BB$2201, Engine!$BC$2:$BC$2201, Engine!$BD$2:$BD$2201)=$M21), 0))</f>
        <v>70.78</v>
      </c>
      <c r="O21">
        <f t="shared" si="1"/>
        <v>0</v>
      </c>
      <c r="P21" s="2">
        <f t="shared" si="2"/>
        <v>0</v>
      </c>
      <c r="Q21">
        <f>IF($B21="Reduce", INDEX(Model_Assumptions[Values], 2), INDEX(Model_Assumptions[Values], 1))</f>
        <v>-0.4</v>
      </c>
      <c r="R21" s="2">
        <f t="shared" si="3"/>
        <v>0</v>
      </c>
      <c r="S21">
        <f t="shared" si="4"/>
        <v>26</v>
      </c>
      <c r="T21">
        <f t="shared" si="5"/>
        <v>1840.28</v>
      </c>
      <c r="U21">
        <f t="shared" si="6"/>
        <v>0</v>
      </c>
      <c r="V21">
        <f t="shared" si="7"/>
        <v>0</v>
      </c>
      <c r="W21">
        <f t="shared" si="8"/>
        <v>915.2</v>
      </c>
      <c r="X21">
        <f t="shared" si="9"/>
        <v>0</v>
      </c>
      <c r="Y21">
        <f t="shared" si="10"/>
        <v>0</v>
      </c>
      <c r="Z21">
        <f t="shared" si="11"/>
        <v>925.07999999999993</v>
      </c>
      <c r="AA21">
        <f t="shared" si="12"/>
        <v>0</v>
      </c>
      <c r="AB21" s="2">
        <f t="shared" si="13"/>
        <v>0</v>
      </c>
      <c r="AC21" s="2">
        <f t="shared" si="14"/>
        <v>0.50268437411698219</v>
      </c>
      <c r="AD21" s="2">
        <f t="shared" si="15"/>
        <v>0</v>
      </c>
      <c r="AE21" s="2">
        <f t="shared" si="16"/>
        <v>0</v>
      </c>
      <c r="AF21">
        <f t="shared" si="17"/>
        <v>0</v>
      </c>
      <c r="AG21">
        <f t="shared" si="18"/>
        <v>644.90899917948718</v>
      </c>
      <c r="AH21">
        <f t="shared" si="19"/>
        <v>0</v>
      </c>
      <c r="AI21" s="2">
        <f t="shared" si="20"/>
        <v>0</v>
      </c>
    </row>
    <row r="22" spans="1:35" x14ac:dyDescent="0.25">
      <c r="A22" t="str" cm="1">
        <f t="array" ref="A22">INDEX(Model_Input[SKU], ROW()-3)</f>
        <v>SKU-1024</v>
      </c>
      <c r="B22" t="str" cm="1">
        <f t="array" ref="B22">INDEX(Model_Input[Tie-Breaking Recommendation], ROW()-3)</f>
        <v>Hold</v>
      </c>
      <c r="C22" t="str" cm="1">
        <f t="array" ref="C22">INDEX(Model_Input[Candidate Type], ROW()-3)</f>
        <v>Full</v>
      </c>
      <c r="D22" cm="1">
        <f t="array" ref="D22">INDEX(Model_Input[Current Price], ROW()-3)</f>
        <v>118.07</v>
      </c>
      <c r="E22" cm="1">
        <f t="array" ref="E22">INDEX(Model_Input[Current Cost Per Unit], ROW()-3)</f>
        <v>39.700000000000003</v>
      </c>
      <c r="F22" cm="1">
        <f t="array" ref="F22">INDEX(Model_Input[Current Volume], ROW()-3)</f>
        <v>33</v>
      </c>
      <c r="G22" cm="1">
        <f t="array" ref="G22">INDEX(Model_Input[Current Gross Revenue], ROW()-3)</f>
        <v>3896.31</v>
      </c>
      <c r="H22" cm="1">
        <f t="array" ref="H22">INDEX(Model_Input[Current Gross Profit], ROW()-3)</f>
        <v>2586.21</v>
      </c>
      <c r="I22" cm="1">
        <f t="array" ref="I22">INDEX(Model_Input[Current Gross Profit Margin %], ROW()-3)</f>
        <v>0.66375878716015924</v>
      </c>
      <c r="J22" cm="1">
        <f t="array" ref="J22">INDEX(Model_Input[V1 Suggested Price], ROW()-3)</f>
        <v>122.4697637688033</v>
      </c>
      <c r="K22" cm="1">
        <f t="array" ref="K22">INDEX(Model_Input[Total LTV at Risk], ROW()-3)</f>
        <v>1980.231264876048</v>
      </c>
      <c r="L22" t="str">
        <f t="shared" si="0"/>
        <v>Conservative</v>
      </c>
      <c r="M22">
        <f>_xlfn.MAXIFS(CHOOSE($B$1, Engine!$AZ$2:$AZ$2201, Engine!$BA$2:$BA$2201, Engine!$BB$2:$BB$2201, Engine!$BC$2:$BC$2201, Engine!$BD$2:$BD$2201), Engine!$E$2:$E$2201, $A22)</f>
        <v>3.2826247369493022</v>
      </c>
      <c r="N22" cm="1">
        <f t="array" ref="N22">INDEX(Engine!$T$2:$T$2201, MATCH(1, (Engine!$E$2:$E$2201=$A22) * (CHOOSE($B$1, Engine!$AZ$2:$AZ$2201, Engine!$BA$2:$BA$2201, Engine!$BB$2:$BB$2201, Engine!$BC$2:$BC$2201, Engine!$BD$2:$BD$2201)=$M22), 0))</f>
        <v>122.38176849342724</v>
      </c>
      <c r="O22">
        <f t="shared" si="1"/>
        <v>4.3117684934272518</v>
      </c>
      <c r="P22" s="2">
        <f t="shared" si="2"/>
        <v>3.6518747297596785E-2</v>
      </c>
      <c r="Q22">
        <f>IF($B22="Reduce", INDEX(Model_Assumptions[Values], 2), INDEX(Model_Assumptions[Values], 1))</f>
        <v>-0.4</v>
      </c>
      <c r="R22" s="2">
        <f t="shared" si="3"/>
        <v>-1.4607498919038715E-2</v>
      </c>
      <c r="S22">
        <f t="shared" si="4"/>
        <v>32.517952535671725</v>
      </c>
      <c r="T22">
        <f t="shared" si="5"/>
        <v>3979.6045391008324</v>
      </c>
      <c r="U22">
        <f t="shared" si="6"/>
        <v>83.29453910083248</v>
      </c>
      <c r="V22">
        <f t="shared" si="7"/>
        <v>2.1377800816883792E-2</v>
      </c>
      <c r="W22">
        <f t="shared" si="8"/>
        <v>1290.9627156661675</v>
      </c>
      <c r="X22">
        <f t="shared" si="9"/>
        <v>-19.137284333832667</v>
      </c>
      <c r="Y22">
        <f t="shared" si="10"/>
        <v>-1.460749891903875E-2</v>
      </c>
      <c r="Z22">
        <f t="shared" si="11"/>
        <v>2688.6418234346647</v>
      </c>
      <c r="AA22">
        <f t="shared" si="12"/>
        <v>102.43182343466469</v>
      </c>
      <c r="AB22" s="2">
        <f t="shared" si="13"/>
        <v>3.9606924199761306E-2</v>
      </c>
      <c r="AC22" s="2">
        <f t="shared" si="14"/>
        <v>0.67560527610669252</v>
      </c>
      <c r="AD22" s="2">
        <f t="shared" si="15"/>
        <v>1.1846488946533285E-2</v>
      </c>
      <c r="AE22" s="2">
        <f t="shared" si="16"/>
        <v>1.1846488946533285E-2</v>
      </c>
      <c r="AF22">
        <f t="shared" si="17"/>
        <v>0.98000000000000165</v>
      </c>
      <c r="AG22">
        <f t="shared" si="18"/>
        <v>39.6046252975177</v>
      </c>
      <c r="AH22">
        <f t="shared" si="19"/>
        <v>1940.6266395785303</v>
      </c>
      <c r="AI22" s="2">
        <f t="shared" si="20"/>
        <v>2.0408163265304407E-2</v>
      </c>
    </row>
    <row r="23" spans="1:35" x14ac:dyDescent="0.25">
      <c r="A23" t="str" cm="1">
        <f t="array" ref="A23">INDEX(Model_Input[SKU], ROW()-3)</f>
        <v>SKU-1026</v>
      </c>
      <c r="B23" t="str" cm="1">
        <f t="array" ref="B23">INDEX(Model_Input[Tie-Breaking Recommendation], ROW()-3)</f>
        <v>Raise</v>
      </c>
      <c r="C23" t="str" cm="1">
        <f t="array" ref="C23">INDEX(Model_Input[Candidate Type], ROW()-3)</f>
        <v>Full</v>
      </c>
      <c r="D23" cm="1">
        <f t="array" ref="D23">INDEX(Model_Input[Current Price], ROW()-3)</f>
        <v>106.06</v>
      </c>
      <c r="E23" cm="1">
        <f t="array" ref="E23">INDEX(Model_Input[Current Cost Per Unit], ROW()-3)</f>
        <v>33.42</v>
      </c>
      <c r="F23" cm="1">
        <f t="array" ref="F23">INDEX(Model_Input[Current Volume], ROW()-3)</f>
        <v>39</v>
      </c>
      <c r="G23" cm="1">
        <f t="array" ref="G23">INDEX(Model_Input[Current Gross Revenue], ROW()-3)</f>
        <v>4136.34</v>
      </c>
      <c r="H23" cm="1">
        <f t="array" ref="H23">INDEX(Model_Input[Current Gross Profit], ROW()-3)</f>
        <v>2832.96</v>
      </c>
      <c r="I23" cm="1">
        <f t="array" ref="I23">INDEX(Model_Input[Current Gross Profit Margin %], ROW()-3)</f>
        <v>0.68489534225909865</v>
      </c>
      <c r="J23" cm="1">
        <f t="array" ref="J23">INDEX(Model_Input[V1 Suggested Price], ROW()-3)</f>
        <v>125.95982059079952</v>
      </c>
      <c r="K23" cm="1">
        <f t="array" ref="K23">INDEX(Model_Input[Total LTV at Risk], ROW()-3)</f>
        <v>1061.3751512398956</v>
      </c>
      <c r="L23" t="str">
        <f t="shared" si="0"/>
        <v>Conservative</v>
      </c>
      <c r="M23">
        <f>_xlfn.MAXIFS(CHOOSE($B$1, Engine!$AZ$2:$AZ$2201, Engine!$BA$2:$BA$2201, Engine!$BB$2:$BB$2201, Engine!$BC$2:$BC$2201, Engine!$BD$2:$BD$2201), Engine!$E$2:$E$2201, $A23)</f>
        <v>3.4286052585429365</v>
      </c>
      <c r="N23" cm="1">
        <f t="array" ref="N23">INDEX(Engine!$T$2:$T$2201, MATCH(1, (Engine!$E$2:$E$2201=$A23) * (CHOOSE($B$1, Engine!$AZ$2:$AZ$2201, Engine!$BA$2:$BA$2201, Engine!$BB$2:$BB$2201, Engine!$BC$2:$BC$2201, Engine!$BD$2:$BD$2201)=$M23), 0))</f>
        <v>125.56182417898353</v>
      </c>
      <c r="O23">
        <f t="shared" si="1"/>
        <v>19.501824178983526</v>
      </c>
      <c r="P23" s="2">
        <f t="shared" si="2"/>
        <v>0.1838753929755188</v>
      </c>
      <c r="Q23">
        <f>IF($B23="Reduce", INDEX(Model_Assumptions[Values], 2), INDEX(Model_Assumptions[Values], 1))</f>
        <v>-0.4</v>
      </c>
      <c r="R23" s="2">
        <f t="shared" si="3"/>
        <v>-7.3550157190207521E-2</v>
      </c>
      <c r="S23">
        <f t="shared" si="4"/>
        <v>36.131543869581904</v>
      </c>
      <c r="T23">
        <f t="shared" si="5"/>
        <v>4536.7425586676736</v>
      </c>
      <c r="U23">
        <f t="shared" si="6"/>
        <v>400.40255866767347</v>
      </c>
      <c r="V23">
        <f t="shared" si="7"/>
        <v>9.6801171728550711E-2</v>
      </c>
      <c r="W23">
        <f t="shared" si="8"/>
        <v>1207.5161961214274</v>
      </c>
      <c r="X23">
        <f t="shared" si="9"/>
        <v>-95.863803878572753</v>
      </c>
      <c r="Y23">
        <f t="shared" si="10"/>
        <v>-7.3550157190207577E-2</v>
      </c>
      <c r="Z23">
        <f t="shared" si="11"/>
        <v>3329.2263625462465</v>
      </c>
      <c r="AA23">
        <f t="shared" si="12"/>
        <v>496.26636254624646</v>
      </c>
      <c r="AB23" s="2">
        <f t="shared" si="13"/>
        <v>0.17517591584288039</v>
      </c>
      <c r="AC23" s="2">
        <f t="shared" si="14"/>
        <v>0.73383629762848079</v>
      </c>
      <c r="AD23" s="2">
        <f t="shared" si="15"/>
        <v>4.8940955369382144E-2</v>
      </c>
      <c r="AE23" s="2">
        <f t="shared" si="16"/>
        <v>4.8940955369382144E-2</v>
      </c>
      <c r="AF23">
        <f t="shared" si="17"/>
        <v>0.97999999999999976</v>
      </c>
      <c r="AG23">
        <f t="shared" si="18"/>
        <v>21.227503024798164</v>
      </c>
      <c r="AH23">
        <f t="shared" si="19"/>
        <v>1040.1476482150974</v>
      </c>
      <c r="AI23" s="2">
        <f t="shared" si="20"/>
        <v>2.0408163265306371E-2</v>
      </c>
    </row>
    <row r="24" spans="1:35" x14ac:dyDescent="0.25">
      <c r="A24" t="str" cm="1">
        <f t="array" ref="A24">INDEX(Model_Input[SKU], ROW()-3)</f>
        <v>SKU-1027</v>
      </c>
      <c r="B24" t="str" cm="1">
        <f t="array" ref="B24">INDEX(Model_Input[Tie-Breaking Recommendation], ROW()-3)</f>
        <v>Raise</v>
      </c>
      <c r="C24" t="str" cm="1">
        <f t="array" ref="C24">INDEX(Model_Input[Candidate Type], ROW()-3)</f>
        <v>Full</v>
      </c>
      <c r="D24" cm="1">
        <f t="array" ref="D24">INDEX(Model_Input[Current Price], ROW()-3)</f>
        <v>34.479999999999997</v>
      </c>
      <c r="E24" cm="1">
        <f t="array" ref="E24">INDEX(Model_Input[Current Cost Per Unit], ROW()-3)</f>
        <v>19.239999999999998</v>
      </c>
      <c r="F24" cm="1">
        <f t="array" ref="F24">INDEX(Model_Input[Current Volume], ROW()-3)</f>
        <v>19</v>
      </c>
      <c r="G24" cm="1">
        <f t="array" ref="G24">INDEX(Model_Input[Current Gross Revenue], ROW()-3)</f>
        <v>655.11999999999989</v>
      </c>
      <c r="H24" cm="1">
        <f t="array" ref="H24">INDEX(Model_Input[Current Gross Profit], ROW()-3)</f>
        <v>289.55999999999995</v>
      </c>
      <c r="I24" cm="1">
        <f t="array" ref="I24">INDEX(Model_Input[Current Gross Profit Margin %], ROW()-3)</f>
        <v>0.44199535962877029</v>
      </c>
      <c r="J24" cm="1">
        <f t="array" ref="J24">INDEX(Model_Input[V1 Suggested Price], ROW()-3)</f>
        <v>36.908161919642779</v>
      </c>
      <c r="K24" cm="1">
        <f t="array" ref="K24">INDEX(Model_Input[Total LTV at Risk], ROW()-3)</f>
        <v>804.52718410151249</v>
      </c>
      <c r="L24" t="str">
        <f t="shared" si="0"/>
        <v>Conservative</v>
      </c>
      <c r="M24">
        <f>_xlfn.MAXIFS(CHOOSE($B$1, Engine!$AZ$2:$AZ$2201, Engine!$BA$2:$BA$2201, Engine!$BB$2:$BB$2201, Engine!$BC$2:$BC$2201, Engine!$BD$2:$BD$2201), Engine!$E$2:$E$2201, $A24)</f>
        <v>5.1651019702158889</v>
      </c>
      <c r="N24" cm="1">
        <f t="array" ref="N24">INDEX(Engine!$T$2:$T$2201, MATCH(1, (Engine!$E$2:$E$2201=$A24) * (CHOOSE($B$1, Engine!$AZ$2:$AZ$2201, Engine!$BA$2:$BA$2201, Engine!$BB$2:$BB$2201, Engine!$BC$2:$BC$2201, Engine!$BD$2:$BD$2201)=$M24), 0))</f>
        <v>36.859598681249921</v>
      </c>
      <c r="O24">
        <f t="shared" si="1"/>
        <v>2.3795986812499237</v>
      </c>
      <c r="P24" s="2">
        <f t="shared" si="2"/>
        <v>6.9013882866877138E-2</v>
      </c>
      <c r="Q24">
        <f>IF($B24="Reduce", INDEX(Model_Assumptions[Values], 2), INDEX(Model_Assumptions[Values], 1))</f>
        <v>-0.4</v>
      </c>
      <c r="R24" s="2">
        <f t="shared" si="3"/>
        <v>-2.7605553146750856E-2</v>
      </c>
      <c r="S24">
        <f t="shared" si="4"/>
        <v>18.475494490211734</v>
      </c>
      <c r="T24">
        <f t="shared" si="5"/>
        <v>680.99931234684857</v>
      </c>
      <c r="U24">
        <f t="shared" si="6"/>
        <v>25.879312346848678</v>
      </c>
      <c r="V24">
        <f t="shared" si="7"/>
        <v>3.9503163308781113E-2</v>
      </c>
      <c r="W24">
        <f t="shared" si="8"/>
        <v>355.46851399167372</v>
      </c>
      <c r="X24">
        <f t="shared" si="9"/>
        <v>-10.091486008326228</v>
      </c>
      <c r="Y24">
        <f t="shared" si="10"/>
        <v>-2.7605553146750821E-2</v>
      </c>
      <c r="Z24">
        <f t="shared" si="11"/>
        <v>325.53079835517485</v>
      </c>
      <c r="AA24">
        <f t="shared" si="12"/>
        <v>35.970798355174907</v>
      </c>
      <c r="AB24" s="2">
        <f t="shared" si="13"/>
        <v>0.12422571610434768</v>
      </c>
      <c r="AC24" s="2">
        <f t="shared" si="14"/>
        <v>0.47801927616246187</v>
      </c>
      <c r="AD24" s="2">
        <f t="shared" si="15"/>
        <v>3.602391653369158E-2</v>
      </c>
      <c r="AE24" s="2">
        <f t="shared" si="16"/>
        <v>3.602391653369158E-2</v>
      </c>
      <c r="AF24">
        <f t="shared" si="17"/>
        <v>0.97999999999999865</v>
      </c>
      <c r="AG24">
        <f t="shared" si="18"/>
        <v>16.090543682031335</v>
      </c>
      <c r="AH24">
        <f t="shared" si="19"/>
        <v>788.43664041948114</v>
      </c>
      <c r="AI24" s="2">
        <f t="shared" si="20"/>
        <v>2.0408163265307526E-2</v>
      </c>
    </row>
    <row r="25" spans="1:35" x14ac:dyDescent="0.25">
      <c r="A25" t="str" cm="1">
        <f t="array" ref="A25">INDEX(Model_Input[SKU], ROW()-3)</f>
        <v>SKU-1028</v>
      </c>
      <c r="B25" t="str" cm="1">
        <f t="array" ref="B25">INDEX(Model_Input[Tie-Breaking Recommendation], ROW()-3)</f>
        <v>Raise</v>
      </c>
      <c r="C25" t="str" cm="1">
        <f t="array" ref="C25">INDEX(Model_Input[Candidate Type], ROW()-3)</f>
        <v>Full</v>
      </c>
      <c r="D25" cm="1">
        <f t="array" ref="D25">INDEX(Model_Input[Current Price], ROW()-3)</f>
        <v>174.23</v>
      </c>
      <c r="E25" cm="1">
        <f t="array" ref="E25">INDEX(Model_Input[Current Cost Per Unit], ROW()-3)</f>
        <v>73.95</v>
      </c>
      <c r="F25" cm="1">
        <f t="array" ref="F25">INDEX(Model_Input[Current Volume], ROW()-3)</f>
        <v>26</v>
      </c>
      <c r="G25" cm="1">
        <f t="array" ref="G25">INDEX(Model_Input[Current Gross Revenue], ROW()-3)</f>
        <v>4529.9799999999996</v>
      </c>
      <c r="H25" cm="1">
        <f t="array" ref="H25">INDEX(Model_Input[Current Gross Profit], ROW()-3)</f>
        <v>2607.2799999999997</v>
      </c>
      <c r="I25" cm="1">
        <f t="array" ref="I25">INDEX(Model_Input[Current Gross Profit Margin %], ROW()-3)</f>
        <v>0.57556104000459163</v>
      </c>
      <c r="J25" cm="1">
        <f t="array" ref="J25">INDEX(Model_Input[V1 Suggested Price], ROW()-3)</f>
        <v>184.39598592354483</v>
      </c>
      <c r="K25" cm="1">
        <f t="array" ref="K25">INDEX(Model_Input[Total LTV at Risk], ROW()-3)</f>
        <v>2598.4440465962343</v>
      </c>
      <c r="L25" t="str">
        <f t="shared" si="0"/>
        <v>Conservative</v>
      </c>
      <c r="M25">
        <f>_xlfn.MAXIFS(CHOOSE($B$1, Engine!$AZ$2:$AZ$2201, Engine!$BA$2:$BA$2201, Engine!$BB$2:$BB$2201, Engine!$BC$2:$BC$2201, Engine!$BD$2:$BD$2201), Engine!$E$2:$E$2201, $A25)</f>
        <v>4.6624795549576792</v>
      </c>
      <c r="N25" cm="1">
        <f t="array" ref="N25">INDEX(Engine!$T$2:$T$2201, MATCH(1, (Engine!$E$2:$E$2201=$A25) * (CHOOSE($B$1, Engine!$AZ$2:$AZ$2201, Engine!$BA$2:$BA$2201, Engine!$BB$2:$BB$2201, Engine!$BC$2:$BC$2201, Engine!$BD$2:$BD$2201)=$M25), 0))</f>
        <v>184.19266620507392</v>
      </c>
      <c r="O25">
        <f t="shared" si="1"/>
        <v>9.9626662050739299</v>
      </c>
      <c r="P25" s="2">
        <f t="shared" si="2"/>
        <v>5.7181118091453424E-2</v>
      </c>
      <c r="Q25">
        <f>IF($B25="Reduce", INDEX(Model_Assumptions[Values], 2), INDEX(Model_Assumptions[Values], 1))</f>
        <v>-0.4</v>
      </c>
      <c r="R25" s="2">
        <f t="shared" si="3"/>
        <v>-2.287244723658137E-2</v>
      </c>
      <c r="S25">
        <f t="shared" si="4"/>
        <v>25.405316371848887</v>
      </c>
      <c r="T25">
        <f t="shared" si="5"/>
        <v>4679.4729583142616</v>
      </c>
      <c r="U25">
        <f t="shared" si="6"/>
        <v>149.49295831426207</v>
      </c>
      <c r="V25">
        <f t="shared" si="7"/>
        <v>3.3000798748396697E-2</v>
      </c>
      <c r="W25">
        <f t="shared" si="8"/>
        <v>1878.7231456982252</v>
      </c>
      <c r="X25">
        <f t="shared" si="9"/>
        <v>-43.976854301774893</v>
      </c>
      <c r="Y25">
        <f t="shared" si="10"/>
        <v>-2.2872447236581314E-2</v>
      </c>
      <c r="Z25">
        <f t="shared" si="11"/>
        <v>2800.7498126160363</v>
      </c>
      <c r="AA25">
        <f t="shared" si="12"/>
        <v>193.46981261603651</v>
      </c>
      <c r="AB25" s="2">
        <f t="shared" si="13"/>
        <v>7.4203696041866052E-2</v>
      </c>
      <c r="AC25" s="2">
        <f t="shared" si="14"/>
        <v>0.59851821723636611</v>
      </c>
      <c r="AD25" s="2">
        <f t="shared" si="15"/>
        <v>2.2957177231774484E-2</v>
      </c>
      <c r="AE25" s="2">
        <f t="shared" si="16"/>
        <v>2.2957177231774484E-2</v>
      </c>
      <c r="AF25">
        <f t="shared" si="17"/>
        <v>0.97999999999999887</v>
      </c>
      <c r="AG25">
        <f t="shared" si="18"/>
        <v>51.968880931927615</v>
      </c>
      <c r="AH25">
        <f t="shared" si="19"/>
        <v>2546.4751656643066</v>
      </c>
      <c r="AI25" s="2">
        <f t="shared" si="20"/>
        <v>2.0408163265307297E-2</v>
      </c>
    </row>
    <row r="26" spans="1:35" x14ac:dyDescent="0.25">
      <c r="A26" t="str" cm="1">
        <f t="array" ref="A26">INDEX(Model_Input[SKU], ROW()-3)</f>
        <v>SKU-1029</v>
      </c>
      <c r="B26" t="str" cm="1">
        <f t="array" ref="B26">INDEX(Model_Input[Tie-Breaking Recommendation], ROW()-3)</f>
        <v>Raise</v>
      </c>
      <c r="C26" t="str" cm="1">
        <f t="array" ref="C26">INDEX(Model_Input[Candidate Type], ROW()-3)</f>
        <v>Full</v>
      </c>
      <c r="D26" cm="1">
        <f t="array" ref="D26">INDEX(Model_Input[Current Price], ROW()-3)</f>
        <v>148.11000000000001</v>
      </c>
      <c r="E26" cm="1">
        <f t="array" ref="E26">INDEX(Model_Input[Current Cost Per Unit], ROW()-3)</f>
        <v>69.64</v>
      </c>
      <c r="F26" cm="1">
        <f t="array" ref="F26">INDEX(Model_Input[Current Volume], ROW()-3)</f>
        <v>27</v>
      </c>
      <c r="G26" cm="1">
        <f t="array" ref="G26">INDEX(Model_Input[Current Gross Revenue], ROW()-3)</f>
        <v>3998.9700000000003</v>
      </c>
      <c r="H26" cm="1">
        <f t="array" ref="H26">INDEX(Model_Input[Current Gross Profit], ROW()-3)</f>
        <v>2118.6900000000005</v>
      </c>
      <c r="I26" cm="1">
        <f t="array" ref="I26">INDEX(Model_Input[Current Gross Profit Margin %], ROW()-3)</f>
        <v>0.52980892579839323</v>
      </c>
      <c r="J26" cm="1">
        <f t="array" ref="J26">INDEX(Model_Input[V1 Suggested Price], ROW()-3)</f>
        <v>164.85971574016031</v>
      </c>
      <c r="K26" cm="1">
        <f t="array" ref="K26">INDEX(Model_Input[Total LTV at Risk], ROW()-3)</f>
        <v>1774.9243566264481</v>
      </c>
      <c r="L26" t="str">
        <f t="shared" si="0"/>
        <v>Conservative</v>
      </c>
      <c r="M26">
        <f>_xlfn.MAXIFS(CHOOSE($B$1, Engine!$AZ$2:$AZ$2201, Engine!$BA$2:$BA$2201, Engine!$BB$2:$BB$2201, Engine!$BC$2:$BC$2201, Engine!$BD$2:$BD$2201), Engine!$E$2:$E$2201, $A26)</f>
        <v>2.2560372306656555</v>
      </c>
      <c r="N26" cm="1">
        <f t="array" ref="N26">INDEX(Engine!$T$2:$T$2201, MATCH(1, (Engine!$E$2:$E$2201=$A26) * (CHOOSE($B$1, Engine!$AZ$2:$AZ$2201, Engine!$BA$2:$BA$2201, Engine!$BB$2:$BB$2201, Engine!$BC$2:$BC$2201, Engine!$BD$2:$BD$2201)=$M26), 0))</f>
        <v>163.5197384809475</v>
      </c>
      <c r="O26">
        <f t="shared" si="1"/>
        <v>15.409738480947482</v>
      </c>
      <c r="P26" s="2">
        <f t="shared" si="2"/>
        <v>0.10404252569676241</v>
      </c>
      <c r="Q26">
        <f>IF($B26="Reduce", INDEX(Model_Assumptions[Values], 2), INDEX(Model_Assumptions[Values], 1))</f>
        <v>-0.4</v>
      </c>
      <c r="R26" s="2">
        <f t="shared" si="3"/>
        <v>-4.1617010278704965E-2</v>
      </c>
      <c r="S26">
        <f t="shared" si="4"/>
        <v>25.876340722474964</v>
      </c>
      <c r="T26">
        <f t="shared" si="5"/>
        <v>4231.2924677829978</v>
      </c>
      <c r="U26">
        <f t="shared" si="6"/>
        <v>232.32246778299759</v>
      </c>
      <c r="V26">
        <f t="shared" si="7"/>
        <v>5.8095576556712748E-2</v>
      </c>
      <c r="W26">
        <f t="shared" si="8"/>
        <v>1802.0283679131564</v>
      </c>
      <c r="X26">
        <f t="shared" si="9"/>
        <v>-78.251632086843529</v>
      </c>
      <c r="Y26">
        <f t="shared" si="10"/>
        <v>-4.1617010278705048E-2</v>
      </c>
      <c r="Z26">
        <f t="shared" si="11"/>
        <v>2429.2640998698416</v>
      </c>
      <c r="AA26">
        <f t="shared" si="12"/>
        <v>310.57409986984112</v>
      </c>
      <c r="AB26" s="2">
        <f t="shared" si="13"/>
        <v>0.14658779711512351</v>
      </c>
      <c r="AC26" s="2">
        <f t="shared" si="14"/>
        <v>0.57411869266098359</v>
      </c>
      <c r="AD26" s="2">
        <f t="shared" si="15"/>
        <v>4.4309766862590361E-2</v>
      </c>
      <c r="AE26" s="2">
        <f t="shared" si="16"/>
        <v>4.4309766862590361E-2</v>
      </c>
      <c r="AF26">
        <f t="shared" si="17"/>
        <v>0.92000000000000048</v>
      </c>
      <c r="AG26">
        <f t="shared" si="18"/>
        <v>141.99394853011498</v>
      </c>
      <c r="AH26">
        <f t="shared" si="19"/>
        <v>1632.9304080963332</v>
      </c>
      <c r="AI26" s="2">
        <f t="shared" si="20"/>
        <v>8.695652173912985E-2</v>
      </c>
    </row>
    <row r="27" spans="1:35" x14ac:dyDescent="0.25">
      <c r="A27" t="str" cm="1">
        <f t="array" ref="A27">INDEX(Model_Input[SKU], ROW()-3)</f>
        <v>SKU-1030</v>
      </c>
      <c r="B27" t="str" cm="1">
        <f t="array" ref="B27">INDEX(Model_Input[Tie-Breaking Recommendation], ROW()-3)</f>
        <v>Raise</v>
      </c>
      <c r="C27" t="str" cm="1">
        <f t="array" ref="C27">INDEX(Model_Input[Candidate Type], ROW()-3)</f>
        <v>Full</v>
      </c>
      <c r="D27" cm="1">
        <f t="array" ref="D27">INDEX(Model_Input[Current Price], ROW()-3)</f>
        <v>54.64</v>
      </c>
      <c r="E27" cm="1">
        <f t="array" ref="E27">INDEX(Model_Input[Current Cost Per Unit], ROW()-3)</f>
        <v>20.32</v>
      </c>
      <c r="F27" cm="1">
        <f t="array" ref="F27">INDEX(Model_Input[Current Volume], ROW()-3)</f>
        <v>55</v>
      </c>
      <c r="G27" cm="1">
        <f t="array" ref="G27">INDEX(Model_Input[Current Gross Revenue], ROW()-3)</f>
        <v>3005.2</v>
      </c>
      <c r="H27" cm="1">
        <f t="array" ref="H27">INDEX(Model_Input[Current Gross Profit], ROW()-3)</f>
        <v>1887.6</v>
      </c>
      <c r="I27" cm="1">
        <f t="array" ref="I27">INDEX(Model_Input[Current Gross Profit Margin %], ROW()-3)</f>
        <v>0.62811127379209375</v>
      </c>
      <c r="J27" cm="1">
        <f t="array" ref="J27">INDEX(Model_Input[V1 Suggested Price], ROW()-3)</f>
        <v>68.209095073095426</v>
      </c>
      <c r="K27" cm="1">
        <f t="array" ref="K27">INDEX(Model_Input[Total LTV at Risk], ROW()-3)</f>
        <v>2363.2455169389877</v>
      </c>
      <c r="L27" t="str">
        <f t="shared" si="0"/>
        <v>Conservative</v>
      </c>
      <c r="M27">
        <f>_xlfn.MAXIFS(CHOOSE($B$1, Engine!$AZ$2:$AZ$2201, Engine!$BA$2:$BA$2201, Engine!$BB$2:$BB$2201, Engine!$BC$2:$BC$2201, Engine!$BD$2:$BD$2201), Engine!$E$2:$E$2201, $A27)</f>
        <v>3.0922594708943798</v>
      </c>
      <c r="N27" cm="1">
        <f t="array" ref="N27">INDEX(Engine!$T$2:$T$2201, MATCH(1, (Engine!$E$2:$E$2201=$A27) * (CHOOSE($B$1, Engine!$AZ$2:$AZ$2201, Engine!$BA$2:$BA$2201, Engine!$BB$2:$BB$2201, Engine!$BC$2:$BC$2201, Engine!$BD$2:$BD$2201)=$M27), 0))</f>
        <v>67.937713171633519</v>
      </c>
      <c r="O27">
        <f t="shared" si="1"/>
        <v>13.297713171633518</v>
      </c>
      <c r="P27" s="2">
        <f t="shared" si="2"/>
        <v>0.2433695675628389</v>
      </c>
      <c r="Q27">
        <f>IF($B27="Reduce", INDEX(Model_Assumptions[Values], 2), INDEX(Model_Assumptions[Values], 1))</f>
        <v>-0.4</v>
      </c>
      <c r="R27" s="2">
        <f t="shared" si="3"/>
        <v>-9.7347827025135558E-2</v>
      </c>
      <c r="S27">
        <f t="shared" si="4"/>
        <v>49.645869513617541</v>
      </c>
      <c r="T27">
        <f t="shared" si="5"/>
        <v>3372.8268431724932</v>
      </c>
      <c r="U27">
        <f t="shared" si="6"/>
        <v>367.62684317249341</v>
      </c>
      <c r="V27">
        <f t="shared" si="7"/>
        <v>0.12233024197141402</v>
      </c>
      <c r="W27">
        <f t="shared" si="8"/>
        <v>1008.8040685167084</v>
      </c>
      <c r="X27">
        <f t="shared" si="9"/>
        <v>-108.7959314832915</v>
      </c>
      <c r="Y27">
        <f t="shared" si="10"/>
        <v>-9.7347827025135558E-2</v>
      </c>
      <c r="Z27">
        <f t="shared" si="11"/>
        <v>2364.0227746557848</v>
      </c>
      <c r="AA27">
        <f t="shared" si="12"/>
        <v>476.42277465578491</v>
      </c>
      <c r="AB27" s="2">
        <f t="shared" si="13"/>
        <v>0.25239604506028024</v>
      </c>
      <c r="AC27" s="2">
        <f t="shared" si="14"/>
        <v>0.70090250243388608</v>
      </c>
      <c r="AD27" s="2">
        <f t="shared" si="15"/>
        <v>7.2791228641792327E-2</v>
      </c>
      <c r="AE27" s="2">
        <f t="shared" si="16"/>
        <v>7.2791228641792327E-2</v>
      </c>
      <c r="AF27">
        <f t="shared" si="17"/>
        <v>0.98000000000000009</v>
      </c>
      <c r="AG27">
        <f t="shared" si="18"/>
        <v>47.264910338779536</v>
      </c>
      <c r="AH27">
        <f t="shared" si="19"/>
        <v>2315.9806066002084</v>
      </c>
      <c r="AI27" s="2">
        <f t="shared" si="20"/>
        <v>2.0408163265306024E-2</v>
      </c>
    </row>
    <row r="28" spans="1:35" x14ac:dyDescent="0.25">
      <c r="A28" t="str" cm="1">
        <f t="array" ref="A28">INDEX(Model_Input[SKU], ROW()-3)</f>
        <v>SKU-1031</v>
      </c>
      <c r="B28" t="str" cm="1">
        <f t="array" ref="B28">INDEX(Model_Input[Tie-Breaking Recommendation], ROW()-3)</f>
        <v>Raise</v>
      </c>
      <c r="C28" t="str" cm="1">
        <f t="array" ref="C28">INDEX(Model_Input[Candidate Type], ROW()-3)</f>
        <v>Full</v>
      </c>
      <c r="D28" cm="1">
        <f t="array" ref="D28">INDEX(Model_Input[Current Price], ROW()-3)</f>
        <v>230.34</v>
      </c>
      <c r="E28" cm="1">
        <f t="array" ref="E28">INDEX(Model_Input[Current Cost Per Unit], ROW()-3)</f>
        <v>74.680000000000007</v>
      </c>
      <c r="F28" cm="1">
        <f t="array" ref="F28">INDEX(Model_Input[Current Volume], ROW()-3)</f>
        <v>21</v>
      </c>
      <c r="G28" cm="1">
        <f t="array" ref="G28">INDEX(Model_Input[Current Gross Revenue], ROW()-3)</f>
        <v>4837.1400000000003</v>
      </c>
      <c r="H28" cm="1">
        <f t="array" ref="H28">INDEX(Model_Input[Current Gross Profit], ROW()-3)</f>
        <v>3268.86</v>
      </c>
      <c r="I28" cm="1">
        <f t="array" ref="I28">INDEX(Model_Input[Current Gross Profit Margin %], ROW()-3)</f>
        <v>0.675783624207693</v>
      </c>
      <c r="J28" cm="1">
        <f t="array" ref="J28">INDEX(Model_Input[V1 Suggested Price], ROW()-3)</f>
        <v>292.05233671227234</v>
      </c>
      <c r="K28" cm="1">
        <f t="array" ref="K28">INDEX(Model_Input[Total LTV at Risk], ROW()-3)</f>
        <v>1125.247970158546</v>
      </c>
      <c r="L28" t="str">
        <f t="shared" si="0"/>
        <v>Conservative</v>
      </c>
      <c r="M28">
        <f>_xlfn.MAXIFS(CHOOSE($B$1, Engine!$AZ$2:$AZ$2201, Engine!$BA$2:$BA$2201, Engine!$BB$2:$BB$2201, Engine!$BC$2:$BC$2201, Engine!$BD$2:$BD$2201), Engine!$E$2:$E$2201, $A28)</f>
        <v>3.0731103469965757</v>
      </c>
      <c r="N28" cm="1">
        <f t="array" ref="N28">INDEX(Engine!$T$2:$T$2201, MATCH(1, (Engine!$E$2:$E$2201=$A28) * (CHOOSE($B$1, Engine!$AZ$2:$AZ$2201, Engine!$BA$2:$BA$2201, Engine!$BB$2:$BB$2201, Engine!$BC$2:$BC$2201, Engine!$BD$2:$BD$2201)=$M28), 0))</f>
        <v>287.11534977529055</v>
      </c>
      <c r="O28">
        <f t="shared" si="1"/>
        <v>56.77534977529055</v>
      </c>
      <c r="P28" s="2">
        <f t="shared" si="2"/>
        <v>0.2464849777515436</v>
      </c>
      <c r="Q28">
        <f>IF($B28="Reduce", INDEX(Model_Assumptions[Values], 2), INDEX(Model_Assumptions[Values], 1))</f>
        <v>-0.4</v>
      </c>
      <c r="R28" s="2">
        <f t="shared" si="3"/>
        <v>-9.8593991100617451E-2</v>
      </c>
      <c r="S28">
        <f t="shared" si="4"/>
        <v>18.929526186887031</v>
      </c>
      <c r="T28">
        <f t="shared" si="5"/>
        <v>5434.9575322285918</v>
      </c>
      <c r="U28">
        <f t="shared" si="6"/>
        <v>597.81753222859152</v>
      </c>
      <c r="V28">
        <f t="shared" si="7"/>
        <v>0.12358904894805432</v>
      </c>
      <c r="W28">
        <f t="shared" si="8"/>
        <v>1413.6570156367236</v>
      </c>
      <c r="X28">
        <f t="shared" si="9"/>
        <v>-154.6229843632766</v>
      </c>
      <c r="Y28">
        <f t="shared" si="10"/>
        <v>-9.8593991100617603E-2</v>
      </c>
      <c r="Z28">
        <f t="shared" si="11"/>
        <v>4021.3005165918685</v>
      </c>
      <c r="AA28">
        <f t="shared" si="12"/>
        <v>752.44051659186835</v>
      </c>
      <c r="AB28" s="2">
        <f t="shared" si="13"/>
        <v>0.23018438128028373</v>
      </c>
      <c r="AC28" s="2">
        <f t="shared" si="14"/>
        <v>0.73989548082870549</v>
      </c>
      <c r="AD28" s="2">
        <f t="shared" si="15"/>
        <v>6.4111856621012486E-2</v>
      </c>
      <c r="AE28" s="2">
        <f t="shared" si="16"/>
        <v>6.4111856621012486E-2</v>
      </c>
      <c r="AF28">
        <f t="shared" si="17"/>
        <v>0.92</v>
      </c>
      <c r="AG28">
        <f t="shared" si="18"/>
        <v>90.019837612683631</v>
      </c>
      <c r="AH28">
        <f t="shared" si="19"/>
        <v>1035.2281325458623</v>
      </c>
      <c r="AI28" s="2">
        <f t="shared" si="20"/>
        <v>8.6956521739130391E-2</v>
      </c>
    </row>
    <row r="29" spans="1:35" x14ac:dyDescent="0.25">
      <c r="A29" t="str" cm="1">
        <f t="array" ref="A29">INDEX(Model_Input[SKU], ROW()-3)</f>
        <v>SKU-1032</v>
      </c>
      <c r="B29" t="str" cm="1">
        <f t="array" ref="B29">INDEX(Model_Input[Tie-Breaking Recommendation], ROW()-3)</f>
        <v>Reduce</v>
      </c>
      <c r="C29" t="str" cm="1">
        <f t="array" ref="C29">INDEX(Model_Input[Candidate Type], ROW()-3)</f>
        <v>Full</v>
      </c>
      <c r="D29" cm="1">
        <f t="array" ref="D29">INDEX(Model_Input[Current Price], ROW()-3)</f>
        <v>223.89</v>
      </c>
      <c r="E29" cm="1">
        <f t="array" ref="E29">INDEX(Model_Input[Current Cost Per Unit], ROW()-3)</f>
        <v>74.989999999999995</v>
      </c>
      <c r="F29" cm="1">
        <f t="array" ref="F29">INDEX(Model_Input[Current Volume], ROW()-3)</f>
        <v>18</v>
      </c>
      <c r="G29" cm="1">
        <f t="array" ref="G29">INDEX(Model_Input[Current Gross Revenue], ROW()-3)</f>
        <v>4030.0199999999995</v>
      </c>
      <c r="H29" cm="1">
        <f t="array" ref="H29">INDEX(Model_Input[Current Gross Profit], ROW()-3)</f>
        <v>2680.2</v>
      </c>
      <c r="I29" cm="1">
        <f t="array" ref="I29">INDEX(Model_Input[Current Gross Profit Margin %], ROW()-3)</f>
        <v>0.6650587341998303</v>
      </c>
      <c r="J29" cm="1">
        <f t="array" ref="J29">INDEX(Model_Input[V1 Suggested Price], ROW()-3)</f>
        <v>245.05998830009713</v>
      </c>
      <c r="K29" cm="1">
        <f t="array" ref="K29">INDEX(Model_Input[Total LTV at Risk], ROW()-3)</f>
        <v>838.02615583978798</v>
      </c>
      <c r="L29" t="str">
        <f t="shared" si="0"/>
        <v>Conservative</v>
      </c>
      <c r="M29">
        <f>_xlfn.MAXIFS(CHOOSE($B$1, Engine!$AZ$2:$AZ$2201, Engine!$BA$2:$BA$2201, Engine!$BB$2:$BB$2201, Engine!$BC$2:$BC$2201, Engine!$BD$2:$BD$2201), Engine!$E$2:$E$2201, $A29)</f>
        <v>2.1497957189090222</v>
      </c>
      <c r="N29" cm="1">
        <f t="array" ref="N29">INDEX(Engine!$T$2:$T$2201, MATCH(1, (Engine!$E$2:$E$2201=$A29) * (CHOOSE($B$1, Engine!$AZ$2:$AZ$2201, Engine!$BA$2:$BA$2201, Engine!$BB$2:$BB$2201, Engine!$BC$2:$BC$2201, Engine!$BD$2:$BD$2201)=$M29), 0))</f>
        <v>238.28559204406605</v>
      </c>
      <c r="O29">
        <f t="shared" si="1"/>
        <v>14.395592044066063</v>
      </c>
      <c r="P29" s="2">
        <f t="shared" si="2"/>
        <v>6.429761063051527E-2</v>
      </c>
      <c r="Q29">
        <f>IF($B29="Reduce", INDEX(Model_Assumptions[Values], 2), INDEX(Model_Assumptions[Values], 1))</f>
        <v>-0.8</v>
      </c>
      <c r="R29" s="2">
        <f t="shared" si="3"/>
        <v>-5.143808850441222E-2</v>
      </c>
      <c r="S29">
        <f t="shared" si="4"/>
        <v>17.074114406920579</v>
      </c>
      <c r="T29">
        <f t="shared" si="5"/>
        <v>4068.5154600811879</v>
      </c>
      <c r="U29">
        <f t="shared" si="6"/>
        <v>38.495460081188412</v>
      </c>
      <c r="V29">
        <f t="shared" si="7"/>
        <v>9.552175939868391E-3</v>
      </c>
      <c r="W29">
        <f t="shared" si="8"/>
        <v>1280.3878393749742</v>
      </c>
      <c r="X29">
        <f t="shared" si="9"/>
        <v>-69.432160625025745</v>
      </c>
      <c r="Y29">
        <f t="shared" si="10"/>
        <v>-5.1438088504412255E-2</v>
      </c>
      <c r="Z29">
        <f t="shared" si="11"/>
        <v>2788.1276207062137</v>
      </c>
      <c r="AA29">
        <f t="shared" si="12"/>
        <v>107.92762070621393</v>
      </c>
      <c r="AB29" s="2">
        <f t="shared" si="13"/>
        <v>4.0268495151934161E-2</v>
      </c>
      <c r="AC29" s="2">
        <f t="shared" si="14"/>
        <v>0.68529360354220603</v>
      </c>
      <c r="AD29" s="2">
        <f t="shared" si="15"/>
        <v>2.0234869342375728E-2</v>
      </c>
      <c r="AE29" s="2">
        <f t="shared" si="16"/>
        <v>2.0234869342375728E-2</v>
      </c>
      <c r="AF29">
        <f t="shared" si="17"/>
        <v>0.68000000000000016</v>
      </c>
      <c r="AG29">
        <f t="shared" si="18"/>
        <v>268.16836986873204</v>
      </c>
      <c r="AH29">
        <f t="shared" si="19"/>
        <v>569.85778597105593</v>
      </c>
      <c r="AI29" s="2">
        <f t="shared" si="20"/>
        <v>0.47058823529411736</v>
      </c>
    </row>
    <row r="30" spans="1:35" x14ac:dyDescent="0.25">
      <c r="A30" t="str" cm="1">
        <f t="array" ref="A30">INDEX(Model_Input[SKU], ROW()-3)</f>
        <v>SKU-1033</v>
      </c>
      <c r="B30" t="str" cm="1">
        <f t="array" ref="B30">INDEX(Model_Input[Tie-Breaking Recommendation], ROW()-3)</f>
        <v>Raise</v>
      </c>
      <c r="C30" t="str" cm="1">
        <f t="array" ref="C30">INDEX(Model_Input[Candidate Type], ROW()-3)</f>
        <v>Full</v>
      </c>
      <c r="D30" cm="1">
        <f t="array" ref="D30">INDEX(Model_Input[Current Price], ROW()-3)</f>
        <v>224.77</v>
      </c>
      <c r="E30" cm="1">
        <f t="array" ref="E30">INDEX(Model_Input[Current Cost Per Unit], ROW()-3)</f>
        <v>78.790000000000006</v>
      </c>
      <c r="F30" cm="1">
        <f t="array" ref="F30">INDEX(Model_Input[Current Volume], ROW()-3)</f>
        <v>15</v>
      </c>
      <c r="G30" cm="1">
        <f t="array" ref="G30">INDEX(Model_Input[Current Gross Revenue], ROW()-3)</f>
        <v>3371.55</v>
      </c>
      <c r="H30" cm="1">
        <f t="array" ref="H30">INDEX(Model_Input[Current Gross Profit], ROW()-3)</f>
        <v>2189.6999999999998</v>
      </c>
      <c r="I30" cm="1">
        <f t="array" ref="I30">INDEX(Model_Input[Current Gross Profit Margin %], ROW()-3)</f>
        <v>0.64946389642745905</v>
      </c>
      <c r="J30" cm="1">
        <f t="array" ref="J30">INDEX(Model_Input[V1 Suggested Price], ROW()-3)</f>
        <v>258.01494479999997</v>
      </c>
      <c r="K30" cm="1">
        <f t="array" ref="K30">INDEX(Model_Input[Total LTV at Risk], ROW()-3)</f>
        <v>411.31040074586326</v>
      </c>
      <c r="L30" t="str">
        <f t="shared" si="0"/>
        <v>Conservative</v>
      </c>
      <c r="M30">
        <f>_xlfn.MAXIFS(CHOOSE($B$1, Engine!$AZ$2:$AZ$2201, Engine!$BA$2:$BA$2201, Engine!$BB$2:$BB$2201, Engine!$BC$2:$BC$2201, Engine!$BD$2:$BD$2201), Engine!$E$2:$E$2201, $A30)</f>
        <v>2.4985807807628979</v>
      </c>
      <c r="N30" cm="1">
        <f t="array" ref="N30">INDEX(Engine!$T$2:$T$2201, MATCH(1, (Engine!$E$2:$E$2201=$A30) * (CHOOSE($B$1, Engine!$AZ$2:$AZ$2201, Engine!$BA$2:$BA$2201, Engine!$BB$2:$BB$2201, Engine!$BC$2:$BC$2201, Engine!$BD$2:$BD$2201)=$M30), 0))</f>
        <v>252.03085473599998</v>
      </c>
      <c r="O30">
        <f t="shared" si="1"/>
        <v>27.26085473599997</v>
      </c>
      <c r="P30" s="2">
        <f t="shared" si="2"/>
        <v>0.12128333290029794</v>
      </c>
      <c r="Q30">
        <f>IF($B30="Reduce", INDEX(Model_Assumptions[Values], 2), INDEX(Model_Assumptions[Values], 1))</f>
        <v>-0.4</v>
      </c>
      <c r="R30" s="2">
        <f t="shared" si="3"/>
        <v>-4.8513333160119181E-2</v>
      </c>
      <c r="S30">
        <f t="shared" si="4"/>
        <v>14.272300002598213</v>
      </c>
      <c r="T30">
        <f t="shared" si="5"/>
        <v>3597.0599687034423</v>
      </c>
      <c r="U30">
        <f t="shared" si="6"/>
        <v>225.50996870344215</v>
      </c>
      <c r="V30">
        <f t="shared" si="7"/>
        <v>6.6886141004417005E-2</v>
      </c>
      <c r="W30">
        <f t="shared" si="8"/>
        <v>1124.5145172047132</v>
      </c>
      <c r="X30">
        <f t="shared" si="9"/>
        <v>-57.335482795286907</v>
      </c>
      <c r="Y30">
        <f t="shared" si="10"/>
        <v>-4.8513333160119222E-2</v>
      </c>
      <c r="Z30">
        <f t="shared" si="11"/>
        <v>2472.5454514987291</v>
      </c>
      <c r="AA30">
        <f t="shared" si="12"/>
        <v>282.84545149872929</v>
      </c>
      <c r="AB30" s="2">
        <f t="shared" si="13"/>
        <v>0.12917086883990012</v>
      </c>
      <c r="AC30" s="2">
        <f t="shared" si="14"/>
        <v>0.68737954691090575</v>
      </c>
      <c r="AD30" s="2">
        <f t="shared" si="15"/>
        <v>3.7915650483446695E-2</v>
      </c>
      <c r="AE30" s="2">
        <f t="shared" si="16"/>
        <v>3.7915650483446695E-2</v>
      </c>
      <c r="AF30">
        <f t="shared" si="17"/>
        <v>0.82000000000000017</v>
      </c>
      <c r="AG30">
        <f t="shared" si="18"/>
        <v>74.035872134255314</v>
      </c>
      <c r="AH30">
        <f t="shared" si="19"/>
        <v>337.27452861160793</v>
      </c>
      <c r="AI30" s="2">
        <f t="shared" si="20"/>
        <v>0.21951219512195097</v>
      </c>
    </row>
    <row r="31" spans="1:35" x14ac:dyDescent="0.25">
      <c r="A31" t="str" cm="1">
        <f t="array" ref="A31">INDEX(Model_Input[SKU], ROW()-3)</f>
        <v>SKU-1034</v>
      </c>
      <c r="B31" t="str" cm="1">
        <f t="array" ref="B31">INDEX(Model_Input[Tie-Breaking Recommendation], ROW()-3)</f>
        <v>Raise</v>
      </c>
      <c r="C31" t="str" cm="1">
        <f t="array" ref="C31">INDEX(Model_Input[Candidate Type], ROW()-3)</f>
        <v>Full</v>
      </c>
      <c r="D31" cm="1">
        <f t="array" ref="D31">INDEX(Model_Input[Current Price], ROW()-3)</f>
        <v>196.28</v>
      </c>
      <c r="E31" cm="1">
        <f t="array" ref="E31">INDEX(Model_Input[Current Cost Per Unit], ROW()-3)</f>
        <v>71.73</v>
      </c>
      <c r="F31" cm="1">
        <f t="array" ref="F31">INDEX(Model_Input[Current Volume], ROW()-3)</f>
        <v>38</v>
      </c>
      <c r="G31" cm="1">
        <f t="array" ref="G31">INDEX(Model_Input[Current Gross Revenue], ROW()-3)</f>
        <v>7458.64</v>
      </c>
      <c r="H31" cm="1">
        <f t="array" ref="H31">INDEX(Model_Input[Current Gross Profit], ROW()-3)</f>
        <v>4732.8999999999996</v>
      </c>
      <c r="I31" cm="1">
        <f t="array" ref="I31">INDEX(Model_Input[Current Gross Profit Margin %], ROW()-3)</f>
        <v>0.63455267984511909</v>
      </c>
      <c r="J31" cm="1">
        <f t="array" ref="J31">INDEX(Model_Input[V1 Suggested Price], ROW()-3)</f>
        <v>228.89345445731379</v>
      </c>
      <c r="K31" cm="1">
        <f t="array" ref="K31">INDEX(Model_Input[Total LTV at Risk], ROW()-3)</f>
        <v>1597.9585464320285</v>
      </c>
      <c r="L31" t="str">
        <f t="shared" si="0"/>
        <v>Conservative</v>
      </c>
      <c r="M31">
        <f>_xlfn.MAXIFS(CHOOSE($B$1, Engine!$AZ$2:$AZ$2201, Engine!$BA$2:$BA$2201, Engine!$BB$2:$BB$2201, Engine!$BC$2:$BC$2201, Engine!$BD$2:$BD$2201), Engine!$E$2:$E$2201, $A31)</f>
        <v>3.6263837763726365</v>
      </c>
      <c r="N31" cm="1">
        <f t="array" ref="N31">INDEX(Engine!$T$2:$T$2201, MATCH(1, (Engine!$E$2:$E$2201=$A31) * (CHOOSE($B$1, Engine!$AZ$2:$AZ$2201, Engine!$BA$2:$BA$2201, Engine!$BB$2:$BB$2201, Engine!$BC$2:$BC$2201, Engine!$BD$2:$BD$2201)=$M31), 0))</f>
        <v>228.24118536816752</v>
      </c>
      <c r="O31">
        <f t="shared" si="1"/>
        <v>31.96118536816752</v>
      </c>
      <c r="P31" s="2">
        <f t="shared" si="2"/>
        <v>0.16283465135606032</v>
      </c>
      <c r="Q31">
        <f>IF($B31="Reduce", INDEX(Model_Assumptions[Values], 2), INDEX(Model_Assumptions[Values], 1))</f>
        <v>-0.4</v>
      </c>
      <c r="R31" s="2">
        <f t="shared" si="3"/>
        <v>-6.5133860542424135E-2</v>
      </c>
      <c r="S31">
        <f t="shared" si="4"/>
        <v>35.524913299387883</v>
      </c>
      <c r="T31">
        <f t="shared" si="5"/>
        <v>8108.2483215536695</v>
      </c>
      <c r="U31">
        <f t="shared" si="6"/>
        <v>649.60832155366916</v>
      </c>
      <c r="V31">
        <f t="shared" si="7"/>
        <v>8.7094741340736262E-2</v>
      </c>
      <c r="W31">
        <f t="shared" si="8"/>
        <v>2548.2020309650929</v>
      </c>
      <c r="X31">
        <f t="shared" si="9"/>
        <v>-177.53796903490729</v>
      </c>
      <c r="Y31">
        <f t="shared" si="10"/>
        <v>-6.5133860542424177E-2</v>
      </c>
      <c r="Z31">
        <f t="shared" si="11"/>
        <v>5560.0462905885761</v>
      </c>
      <c r="AA31">
        <f t="shared" si="12"/>
        <v>827.14629058857645</v>
      </c>
      <c r="AB31" s="2">
        <f t="shared" si="13"/>
        <v>0.17476521595397673</v>
      </c>
      <c r="AC31" s="2">
        <f t="shared" si="14"/>
        <v>0.68572718423147438</v>
      </c>
      <c r="AD31" s="2">
        <f t="shared" si="15"/>
        <v>5.1174504386355291E-2</v>
      </c>
      <c r="AE31" s="2">
        <f t="shared" si="16"/>
        <v>5.1174504386355291E-2</v>
      </c>
      <c r="AF31">
        <f t="shared" si="17"/>
        <v>0.98000000000000009</v>
      </c>
      <c r="AG31">
        <f t="shared" si="18"/>
        <v>31.959170928640422</v>
      </c>
      <c r="AH31">
        <f t="shared" si="19"/>
        <v>1565.9993755033881</v>
      </c>
      <c r="AI31" s="2">
        <f t="shared" si="20"/>
        <v>2.0408163265306024E-2</v>
      </c>
    </row>
    <row r="32" spans="1:35" x14ac:dyDescent="0.25">
      <c r="A32" t="str" cm="1">
        <f t="array" ref="A32">INDEX(Model_Input[SKU], ROW()-3)</f>
        <v>SKU-1035</v>
      </c>
      <c r="B32" t="str" cm="1">
        <f t="array" ref="B32">INDEX(Model_Input[Tie-Breaking Recommendation], ROW()-3)</f>
        <v>Reduce</v>
      </c>
      <c r="C32" t="str" cm="1">
        <f t="array" ref="C32">INDEX(Model_Input[Candidate Type], ROW()-3)</f>
        <v>Constrained</v>
      </c>
      <c r="D32" cm="1">
        <f t="array" ref="D32">INDEX(Model_Input[Current Price], ROW()-3)</f>
        <v>98.58</v>
      </c>
      <c r="E32" cm="1">
        <f t="array" ref="E32">INDEX(Model_Input[Current Cost Per Unit], ROW()-3)</f>
        <v>52.57</v>
      </c>
      <c r="F32" cm="1">
        <f t="array" ref="F32">INDEX(Model_Input[Current Volume], ROW()-3)</f>
        <v>26</v>
      </c>
      <c r="G32" cm="1">
        <f t="array" ref="G32">INDEX(Model_Input[Current Gross Revenue], ROW()-3)</f>
        <v>2563.08</v>
      </c>
      <c r="H32" cm="1">
        <f t="array" ref="H32">INDEX(Model_Input[Current Gross Profit], ROW()-3)</f>
        <v>1196.26</v>
      </c>
      <c r="I32" cm="1">
        <f t="array" ref="I32">INDEX(Model_Input[Current Gross Profit Margin %], ROW()-3)</f>
        <v>0.46672753093933861</v>
      </c>
      <c r="J32" cm="1">
        <f t="array" ref="J32">INDEX(Model_Input[V1 Suggested Price], ROW()-3)</f>
        <v>98.58</v>
      </c>
      <c r="K32" cm="1">
        <f t="array" ref="K32">INDEX(Model_Input[Total LTV at Risk], ROW()-3)</f>
        <v>1043.7165376847788</v>
      </c>
      <c r="L32" t="str">
        <f t="shared" si="0"/>
        <v>Conservative</v>
      </c>
      <c r="M32">
        <f>_xlfn.MAXIFS(CHOOSE($B$1, Engine!$AZ$2:$AZ$2201, Engine!$BA$2:$BA$2201, Engine!$BB$2:$BB$2201, Engine!$BC$2:$BC$2201, Engine!$BD$2:$BD$2201), Engine!$E$2:$E$2201, $A32)</f>
        <v>2.8045227278524751</v>
      </c>
      <c r="N32" cm="1">
        <f t="array" ref="N32">INDEX(Engine!$T$2:$T$2201, MATCH(1, (Engine!$E$2:$E$2201=$A32) * (CHOOSE($B$1, Engine!$AZ$2:$AZ$2201, Engine!$BA$2:$BA$2201, Engine!$BB$2:$BB$2201, Engine!$BC$2:$BC$2201, Engine!$BD$2:$BD$2201)=$M32), 0))</f>
        <v>98.58</v>
      </c>
      <c r="O32">
        <f t="shared" si="1"/>
        <v>0</v>
      </c>
      <c r="P32" s="2">
        <f t="shared" si="2"/>
        <v>0</v>
      </c>
      <c r="Q32">
        <f>IF($B32="Reduce", INDEX(Model_Assumptions[Values], 2), INDEX(Model_Assumptions[Values], 1))</f>
        <v>-0.8</v>
      </c>
      <c r="R32" s="2">
        <f t="shared" si="3"/>
        <v>0</v>
      </c>
      <c r="S32">
        <f t="shared" si="4"/>
        <v>26</v>
      </c>
      <c r="T32">
        <f t="shared" si="5"/>
        <v>2563.08</v>
      </c>
      <c r="U32">
        <f t="shared" si="6"/>
        <v>0</v>
      </c>
      <c r="V32">
        <f t="shared" si="7"/>
        <v>0</v>
      </c>
      <c r="W32">
        <f t="shared" si="8"/>
        <v>1366.82</v>
      </c>
      <c r="X32">
        <f t="shared" si="9"/>
        <v>0</v>
      </c>
      <c r="Y32">
        <f t="shared" si="10"/>
        <v>0</v>
      </c>
      <c r="Z32">
        <f t="shared" si="11"/>
        <v>1196.26</v>
      </c>
      <c r="AA32">
        <f t="shared" si="12"/>
        <v>0</v>
      </c>
      <c r="AB32" s="2">
        <f t="shared" si="13"/>
        <v>0</v>
      </c>
      <c r="AC32" s="2">
        <f t="shared" si="14"/>
        <v>0.46672753093933861</v>
      </c>
      <c r="AD32" s="2">
        <f t="shared" si="15"/>
        <v>0</v>
      </c>
      <c r="AE32" s="2">
        <f t="shared" si="16"/>
        <v>0</v>
      </c>
      <c r="AF32">
        <f t="shared" si="17"/>
        <v>0</v>
      </c>
      <c r="AG32">
        <f t="shared" si="18"/>
        <v>1043.7165376847788</v>
      </c>
      <c r="AH32">
        <f t="shared" si="19"/>
        <v>0</v>
      </c>
      <c r="AI32" s="2">
        <f t="shared" si="20"/>
        <v>0</v>
      </c>
    </row>
    <row r="33" spans="1:35" x14ac:dyDescent="0.25">
      <c r="A33" t="str" cm="1">
        <f t="array" ref="A33">INDEX(Model_Input[SKU], ROW()-3)</f>
        <v>SKU-1036</v>
      </c>
      <c r="B33" t="str" cm="1">
        <f t="array" ref="B33">INDEX(Model_Input[Tie-Breaking Recommendation], ROW()-3)</f>
        <v>Raise</v>
      </c>
      <c r="C33" t="str" cm="1">
        <f t="array" ref="C33">INDEX(Model_Input[Candidate Type], ROW()-3)</f>
        <v>Full</v>
      </c>
      <c r="D33" cm="1">
        <f t="array" ref="D33">INDEX(Model_Input[Current Price], ROW()-3)</f>
        <v>49.1</v>
      </c>
      <c r="E33" cm="1">
        <f t="array" ref="E33">INDEX(Model_Input[Current Cost Per Unit], ROW()-3)</f>
        <v>30.02</v>
      </c>
      <c r="F33" cm="1">
        <f t="array" ref="F33">INDEX(Model_Input[Current Volume], ROW()-3)</f>
        <v>37</v>
      </c>
      <c r="G33" cm="1">
        <f t="array" ref="G33">INDEX(Model_Input[Current Gross Revenue], ROW()-3)</f>
        <v>1816.7</v>
      </c>
      <c r="H33" cm="1">
        <f t="array" ref="H33">INDEX(Model_Input[Current Gross Profit], ROW()-3)</f>
        <v>705.96</v>
      </c>
      <c r="I33" cm="1">
        <f t="array" ref="I33">INDEX(Model_Input[Current Gross Profit Margin %], ROW()-3)</f>
        <v>0.38859470468431773</v>
      </c>
      <c r="J33" cm="1">
        <f t="array" ref="J33">INDEX(Model_Input[V1 Suggested Price], ROW()-3)</f>
        <v>52.262974962461286</v>
      </c>
      <c r="K33" cm="1">
        <f t="array" ref="K33">INDEX(Model_Input[Total LTV at Risk], ROW()-3)</f>
        <v>1772.0208758689498</v>
      </c>
      <c r="L33" t="str">
        <f t="shared" si="0"/>
        <v>Conservative</v>
      </c>
      <c r="M33">
        <f>_xlfn.MAXIFS(CHOOSE($B$1, Engine!$AZ$2:$AZ$2201, Engine!$BA$2:$BA$2201, Engine!$BB$2:$BB$2201, Engine!$BC$2:$BC$2201, Engine!$BD$2:$BD$2201), Engine!$E$2:$E$2201, $A33)</f>
        <v>2.1169613831890879</v>
      </c>
      <c r="N33" cm="1">
        <f t="array" ref="N33">INDEX(Engine!$T$2:$T$2201, MATCH(1, (Engine!$E$2:$E$2201=$A33) * (CHOOSE($B$1, Engine!$AZ$2:$AZ$2201, Engine!$BA$2:$BA$2201, Engine!$BB$2:$BB$2201, Engine!$BC$2:$BC$2201, Engine!$BD$2:$BD$2201)=$M33), 0))</f>
        <v>50.808006479729094</v>
      </c>
      <c r="O33">
        <f t="shared" si="1"/>
        <v>1.708006479729093</v>
      </c>
      <c r="P33" s="2">
        <f t="shared" si="2"/>
        <v>3.4786282682873586E-2</v>
      </c>
      <c r="Q33">
        <f>IF($B33="Reduce", INDEX(Model_Assumptions[Values], 2), INDEX(Model_Assumptions[Values], 1))</f>
        <v>-0.4</v>
      </c>
      <c r="R33" s="2">
        <f t="shared" si="3"/>
        <v>-1.3914513073149434E-2</v>
      </c>
      <c r="S33">
        <f t="shared" si="4"/>
        <v>36.48516301629347</v>
      </c>
      <c r="T33">
        <f t="shared" si="5"/>
        <v>1853.738398945811</v>
      </c>
      <c r="U33">
        <f t="shared" si="6"/>
        <v>37.038398945810968</v>
      </c>
      <c r="V33">
        <f t="shared" si="7"/>
        <v>2.0387735424567056E-2</v>
      </c>
      <c r="W33">
        <f t="shared" si="8"/>
        <v>1095.28459374913</v>
      </c>
      <c r="X33">
        <f t="shared" si="9"/>
        <v>-15.455406250870055</v>
      </c>
      <c r="Y33">
        <f t="shared" si="10"/>
        <v>-1.3914513073149481E-2</v>
      </c>
      <c r="Z33">
        <f t="shared" si="11"/>
        <v>758.45380519668106</v>
      </c>
      <c r="AA33">
        <f t="shared" si="12"/>
        <v>52.493805196681024</v>
      </c>
      <c r="AB33" s="2">
        <f t="shared" si="13"/>
        <v>7.435804464372063E-2</v>
      </c>
      <c r="AC33" s="2">
        <f t="shared" si="14"/>
        <v>0.40914824099668035</v>
      </c>
      <c r="AD33" s="2">
        <f t="shared" si="15"/>
        <v>2.0553536312362619E-2</v>
      </c>
      <c r="AE33" s="2">
        <f t="shared" si="16"/>
        <v>2.0553536312362619E-2</v>
      </c>
      <c r="AF33">
        <f t="shared" si="17"/>
        <v>0.53999999999999981</v>
      </c>
      <c r="AG33">
        <f t="shared" si="18"/>
        <v>815.12960289971727</v>
      </c>
      <c r="AH33">
        <f t="shared" si="19"/>
        <v>956.89127296923255</v>
      </c>
      <c r="AI33" s="2">
        <f t="shared" si="20"/>
        <v>0.85185185185185253</v>
      </c>
    </row>
    <row r="34" spans="1:35" x14ac:dyDescent="0.25">
      <c r="A34" t="str" cm="1">
        <f t="array" ref="A34">INDEX(Model_Input[SKU], ROW()-3)</f>
        <v>SKU-1037</v>
      </c>
      <c r="B34" t="str" cm="1">
        <f t="array" ref="B34">INDEX(Model_Input[Tie-Breaking Recommendation], ROW()-3)</f>
        <v>Raise</v>
      </c>
      <c r="C34" t="str" cm="1">
        <f t="array" ref="C34">INDEX(Model_Input[Candidate Type], ROW()-3)</f>
        <v>Full</v>
      </c>
      <c r="D34" cm="1">
        <f t="array" ref="D34">INDEX(Model_Input[Current Price], ROW()-3)</f>
        <v>31.81</v>
      </c>
      <c r="E34" cm="1">
        <f t="array" ref="E34">INDEX(Model_Input[Current Cost Per Unit], ROW()-3)</f>
        <v>10.64</v>
      </c>
      <c r="F34" cm="1">
        <f t="array" ref="F34">INDEX(Model_Input[Current Volume], ROW()-3)</f>
        <v>25</v>
      </c>
      <c r="G34" cm="1">
        <f t="array" ref="G34">INDEX(Model_Input[Current Gross Revenue], ROW()-3)</f>
        <v>795.25</v>
      </c>
      <c r="H34" cm="1">
        <f t="array" ref="H34">INDEX(Model_Input[Current Gross Profit], ROW()-3)</f>
        <v>529.25</v>
      </c>
      <c r="I34" cm="1">
        <f t="array" ref="I34">INDEX(Model_Input[Current Gross Profit Margin %], ROW()-3)</f>
        <v>0.66551398931153727</v>
      </c>
      <c r="J34" cm="1">
        <f t="array" ref="J34">INDEX(Model_Input[V1 Suggested Price], ROW()-3)</f>
        <v>35.216736588500552</v>
      </c>
      <c r="K34" cm="1">
        <f t="array" ref="K34">INDEX(Model_Input[Total LTV at Risk], ROW()-3)</f>
        <v>1396.9812800741929</v>
      </c>
      <c r="L34" t="str">
        <f t="shared" si="0"/>
        <v>Conservative</v>
      </c>
      <c r="M34">
        <f>_xlfn.MAXIFS(CHOOSE($B$1, Engine!$AZ$2:$AZ$2201, Engine!$BA$2:$BA$2201, Engine!$BB$2:$BB$2201, Engine!$BC$2:$BC$2201, Engine!$BD$2:$BD$2201), Engine!$E$2:$E$2201, $A34)</f>
        <v>2.3189898458727871</v>
      </c>
      <c r="N34" cm="1">
        <f t="array" ref="N34">INDEX(Engine!$T$2:$T$2201, MATCH(1, (Engine!$E$2:$E$2201=$A34) * (CHOOSE($B$1, Engine!$AZ$2:$AZ$2201, Engine!$BA$2:$BA$2201, Engine!$BB$2:$BB$2201, Engine!$BC$2:$BC$2201, Engine!$BD$2:$BD$2201)=$M34), 0))</f>
        <v>34.671658734340461</v>
      </c>
      <c r="O34">
        <f t="shared" si="1"/>
        <v>2.8616587343404625</v>
      </c>
      <c r="P34" s="2">
        <f t="shared" si="2"/>
        <v>8.9960978759524135E-2</v>
      </c>
      <c r="Q34">
        <f>IF($B34="Reduce", INDEX(Model_Assumptions[Values], 2), INDEX(Model_Assumptions[Values], 1))</f>
        <v>-0.4</v>
      </c>
      <c r="R34" s="2">
        <f t="shared" si="3"/>
        <v>-3.5984391503809658E-2</v>
      </c>
      <c r="S34">
        <f t="shared" si="4"/>
        <v>24.100390212404761</v>
      </c>
      <c r="T34">
        <f t="shared" si="5"/>
        <v>835.60050480893688</v>
      </c>
      <c r="U34">
        <f t="shared" si="6"/>
        <v>40.350504808936876</v>
      </c>
      <c r="V34">
        <f t="shared" si="7"/>
        <v>5.0739396175965894E-2</v>
      </c>
      <c r="W34">
        <f t="shared" si="8"/>
        <v>256.42815185998666</v>
      </c>
      <c r="X34">
        <f t="shared" si="9"/>
        <v>-9.5718481400133442</v>
      </c>
      <c r="Y34">
        <f t="shared" si="10"/>
        <v>-3.5984391503809568E-2</v>
      </c>
      <c r="Z34">
        <f t="shared" si="11"/>
        <v>579.17235294895022</v>
      </c>
      <c r="AA34">
        <f t="shared" si="12"/>
        <v>49.92235294895022</v>
      </c>
      <c r="AB34" s="2">
        <f t="shared" si="13"/>
        <v>9.432659980906985E-2</v>
      </c>
      <c r="AC34" s="2">
        <f t="shared" si="14"/>
        <v>0.69312111423554024</v>
      </c>
      <c r="AD34" s="2">
        <f t="shared" si="15"/>
        <v>2.7607124924002968E-2</v>
      </c>
      <c r="AE34" s="2">
        <f t="shared" si="16"/>
        <v>2.7607124924002968E-2</v>
      </c>
      <c r="AF34">
        <f t="shared" si="17"/>
        <v>0.8399999999999993</v>
      </c>
      <c r="AG34">
        <f t="shared" si="18"/>
        <v>223.51700481187183</v>
      </c>
      <c r="AH34">
        <f t="shared" si="19"/>
        <v>1173.4642752623211</v>
      </c>
      <c r="AI34" s="2">
        <f t="shared" si="20"/>
        <v>0.19047619047619146</v>
      </c>
    </row>
    <row r="35" spans="1:35" x14ac:dyDescent="0.25">
      <c r="A35" t="str" cm="1">
        <f t="array" ref="A35">INDEX(Model_Input[SKU], ROW()-3)</f>
        <v>SKU-1038</v>
      </c>
      <c r="B35" t="str" cm="1">
        <f t="array" ref="B35">INDEX(Model_Input[Tie-Breaking Recommendation], ROW()-3)</f>
        <v>Reduce</v>
      </c>
      <c r="C35" t="str" cm="1">
        <f t="array" ref="C35">INDEX(Model_Input[Candidate Type], ROW()-3)</f>
        <v>Full</v>
      </c>
      <c r="D35" cm="1">
        <f t="array" ref="D35">INDEX(Model_Input[Current Price], ROW()-3)</f>
        <v>84.87</v>
      </c>
      <c r="E35" cm="1">
        <f t="array" ref="E35">INDEX(Model_Input[Current Cost Per Unit], ROW()-3)</f>
        <v>28.12</v>
      </c>
      <c r="F35" cm="1">
        <f t="array" ref="F35">INDEX(Model_Input[Current Volume], ROW()-3)</f>
        <v>25</v>
      </c>
      <c r="G35" cm="1">
        <f t="array" ref="G35">INDEX(Model_Input[Current Gross Revenue], ROW()-3)</f>
        <v>2121.75</v>
      </c>
      <c r="H35" cm="1">
        <f t="array" ref="H35">INDEX(Model_Input[Current Gross Profit], ROW()-3)</f>
        <v>1418.75</v>
      </c>
      <c r="I35" cm="1">
        <f t="array" ref="I35">INDEX(Model_Input[Current Gross Profit Margin %], ROW()-3)</f>
        <v>0.66866973017556264</v>
      </c>
      <c r="J35" cm="1">
        <f t="array" ref="J35">INDEX(Model_Input[V1 Suggested Price], ROW()-3)</f>
        <v>74.431157980265382</v>
      </c>
      <c r="K35" cm="1">
        <f t="array" ref="K35">INDEX(Model_Input[Total LTV at Risk], ROW()-3)</f>
        <v>876.86523448385458</v>
      </c>
      <c r="L35" t="str">
        <f t="shared" si="0"/>
        <v>Conservative</v>
      </c>
      <c r="M35">
        <f>_xlfn.MAXIFS(CHOOSE($B$1, Engine!$AZ$2:$AZ$2201, Engine!$BA$2:$BA$2201, Engine!$BB$2:$BB$2201, Engine!$BC$2:$BC$2201, Engine!$BD$2:$BD$2201), Engine!$E$2:$E$2201, $A35)</f>
        <v>5.247217983836693</v>
      </c>
      <c r="N35" cm="1">
        <f t="array" ref="N35">INDEX(Engine!$T$2:$T$2201, MATCH(1, (Engine!$E$2:$E$2201=$A35) * (CHOOSE($B$1, Engine!$AZ$2:$AZ$2201, Engine!$BA$2:$BA$2201, Engine!$BB$2:$BB$2201, Engine!$BC$2:$BC$2201, Engine!$BD$2:$BD$2201)=$M35), 0))</f>
        <v>84.87</v>
      </c>
      <c r="O35">
        <f t="shared" si="1"/>
        <v>0</v>
      </c>
      <c r="P35" s="2">
        <f t="shared" si="2"/>
        <v>0</v>
      </c>
      <c r="Q35">
        <f>IF($B35="Reduce", INDEX(Model_Assumptions[Values], 2), INDEX(Model_Assumptions[Values], 1))</f>
        <v>-0.8</v>
      </c>
      <c r="R35" s="2">
        <f t="shared" si="3"/>
        <v>0</v>
      </c>
      <c r="S35">
        <f t="shared" si="4"/>
        <v>25</v>
      </c>
      <c r="T35">
        <f t="shared" si="5"/>
        <v>2121.75</v>
      </c>
      <c r="U35">
        <f t="shared" si="6"/>
        <v>0</v>
      </c>
      <c r="V35">
        <f t="shared" si="7"/>
        <v>0</v>
      </c>
      <c r="W35">
        <f t="shared" si="8"/>
        <v>703</v>
      </c>
      <c r="X35">
        <f t="shared" si="9"/>
        <v>0</v>
      </c>
      <c r="Y35">
        <f t="shared" si="10"/>
        <v>0</v>
      </c>
      <c r="Z35">
        <f t="shared" si="11"/>
        <v>1418.75</v>
      </c>
      <c r="AA35">
        <f t="shared" si="12"/>
        <v>0</v>
      </c>
      <c r="AB35" s="2">
        <f t="shared" si="13"/>
        <v>0</v>
      </c>
      <c r="AC35" s="2">
        <f t="shared" si="14"/>
        <v>0.66866973017556264</v>
      </c>
      <c r="AD35" s="2">
        <f t="shared" si="15"/>
        <v>0</v>
      </c>
      <c r="AE35" s="2">
        <f t="shared" si="16"/>
        <v>0</v>
      </c>
      <c r="AF35">
        <f t="shared" si="17"/>
        <v>0</v>
      </c>
      <c r="AG35">
        <f t="shared" si="18"/>
        <v>876.86523448385458</v>
      </c>
      <c r="AH35">
        <f t="shared" si="19"/>
        <v>0</v>
      </c>
      <c r="AI35" s="2">
        <f t="shared" si="20"/>
        <v>0</v>
      </c>
    </row>
    <row r="36" spans="1:35" x14ac:dyDescent="0.25">
      <c r="A36" t="str" cm="1">
        <f t="array" ref="A36">INDEX(Model_Input[SKU], ROW()-3)</f>
        <v>SKU-1039</v>
      </c>
      <c r="B36" t="str" cm="1">
        <f t="array" ref="B36">INDEX(Model_Input[Tie-Breaking Recommendation], ROW()-3)</f>
        <v>Raise</v>
      </c>
      <c r="C36" t="str" cm="1">
        <f t="array" ref="C36">INDEX(Model_Input[Candidate Type], ROW()-3)</f>
        <v>Full</v>
      </c>
      <c r="D36" cm="1">
        <f t="array" ref="D36">INDEX(Model_Input[Current Price], ROW()-3)</f>
        <v>189.99</v>
      </c>
      <c r="E36" cm="1">
        <f t="array" ref="E36">INDEX(Model_Input[Current Cost Per Unit], ROW()-3)</f>
        <v>63.51</v>
      </c>
      <c r="F36" cm="1">
        <f t="array" ref="F36">INDEX(Model_Input[Current Volume], ROW()-3)</f>
        <v>28</v>
      </c>
      <c r="G36" cm="1">
        <f t="array" ref="G36">INDEX(Model_Input[Current Gross Revenue], ROW()-3)</f>
        <v>5319.72</v>
      </c>
      <c r="H36" cm="1">
        <f t="array" ref="H36">INDEX(Model_Input[Current Gross Profit], ROW()-3)</f>
        <v>3541.4400000000005</v>
      </c>
      <c r="I36" cm="1">
        <f t="array" ref="I36">INDEX(Model_Input[Current Gross Profit Margin %], ROW()-3)</f>
        <v>0.66571924838149388</v>
      </c>
      <c r="J36" cm="1">
        <f t="array" ref="J36">INDEX(Model_Input[V1 Suggested Price], ROW()-3)</f>
        <v>232.14077285456503</v>
      </c>
      <c r="K36" cm="1">
        <f t="array" ref="K36">INDEX(Model_Input[Total LTV at Risk], ROW()-3)</f>
        <v>1631.9228817867202</v>
      </c>
      <c r="L36" t="str">
        <f t="shared" si="0"/>
        <v>Conservative</v>
      </c>
      <c r="M36">
        <f>_xlfn.MAXIFS(CHOOSE($B$1, Engine!$AZ$2:$AZ$2201, Engine!$BA$2:$BA$2201, Engine!$BB$2:$BB$2201, Engine!$BC$2:$BC$2201, Engine!$BD$2:$BD$2201), Engine!$E$2:$E$2201, $A36)</f>
        <v>3.063629996344126</v>
      </c>
      <c r="N36" cm="1">
        <f t="array" ref="N36">INDEX(Engine!$T$2:$T$2201, MATCH(1, (Engine!$E$2:$E$2201=$A36) * (CHOOSE($B$1, Engine!$AZ$2:$AZ$2201, Engine!$BA$2:$BA$2201, Engine!$BB$2:$BB$2201, Engine!$BC$2:$BC$2201, Engine!$BD$2:$BD$2201)=$M36), 0))</f>
        <v>230.45474194038243</v>
      </c>
      <c r="O36">
        <f t="shared" si="1"/>
        <v>40.464741940382424</v>
      </c>
      <c r="P36" s="2">
        <f t="shared" si="2"/>
        <v>0.21298353566178443</v>
      </c>
      <c r="Q36">
        <f>IF($B36="Reduce", INDEX(Model_Assumptions[Values], 2), INDEX(Model_Assumptions[Values], 1))</f>
        <v>-0.4</v>
      </c>
      <c r="R36" s="2">
        <f t="shared" si="3"/>
        <v>-8.5193414264713774E-2</v>
      </c>
      <c r="S36">
        <f t="shared" si="4"/>
        <v>25.614584400588015</v>
      </c>
      <c r="T36">
        <f t="shared" si="5"/>
        <v>5903.0024379476563</v>
      </c>
      <c r="U36">
        <f t="shared" si="6"/>
        <v>583.28243794765604</v>
      </c>
      <c r="V36">
        <f t="shared" si="7"/>
        <v>0.10964532681187281</v>
      </c>
      <c r="W36">
        <f t="shared" si="8"/>
        <v>1626.7822552813448</v>
      </c>
      <c r="X36">
        <f t="shared" si="9"/>
        <v>-151.49774471865521</v>
      </c>
      <c r="Y36">
        <f t="shared" si="10"/>
        <v>-8.5193414264713774E-2</v>
      </c>
      <c r="Z36">
        <f t="shared" si="11"/>
        <v>4276.2201826663113</v>
      </c>
      <c r="AA36">
        <f t="shared" si="12"/>
        <v>734.78018266631079</v>
      </c>
      <c r="AB36" s="2">
        <f t="shared" si="13"/>
        <v>0.20748062445398219</v>
      </c>
      <c r="AC36" s="2">
        <f t="shared" si="14"/>
        <v>0.72441443614803225</v>
      </c>
      <c r="AD36" s="2">
        <f t="shared" si="15"/>
        <v>5.869518776653837E-2</v>
      </c>
      <c r="AE36" s="2">
        <f t="shared" si="16"/>
        <v>5.869518776653837E-2</v>
      </c>
      <c r="AF36">
        <f t="shared" si="17"/>
        <v>0.96000000000000019</v>
      </c>
      <c r="AG36">
        <f t="shared" si="18"/>
        <v>65.276915271468496</v>
      </c>
      <c r="AH36">
        <f t="shared" si="19"/>
        <v>1566.6459665152518</v>
      </c>
      <c r="AI36" s="2">
        <f t="shared" si="20"/>
        <v>4.1666666666666456E-2</v>
      </c>
    </row>
    <row r="37" spans="1:35" x14ac:dyDescent="0.25">
      <c r="A37" t="str" cm="1">
        <f t="array" ref="A37">INDEX(Model_Input[SKU], ROW()-3)</f>
        <v>SKU-1040</v>
      </c>
      <c r="B37" t="str" cm="1">
        <f t="array" ref="B37">INDEX(Model_Input[Tie-Breaking Recommendation], ROW()-3)</f>
        <v>Hold</v>
      </c>
      <c r="C37" t="str" cm="1">
        <f t="array" ref="C37">INDEX(Model_Input[Candidate Type], ROW()-3)</f>
        <v>Constrained</v>
      </c>
      <c r="D37" cm="1">
        <f t="array" ref="D37">INDEX(Model_Input[Current Price], ROW()-3)</f>
        <v>18.7</v>
      </c>
      <c r="E37" cm="1">
        <f t="array" ref="E37">INDEX(Model_Input[Current Cost Per Unit], ROW()-3)</f>
        <v>6.86</v>
      </c>
      <c r="F37" cm="1">
        <f t="array" ref="F37">INDEX(Model_Input[Current Volume], ROW()-3)</f>
        <v>26</v>
      </c>
      <c r="G37" cm="1">
        <f t="array" ref="G37">INDEX(Model_Input[Current Gross Revenue], ROW()-3)</f>
        <v>486.2</v>
      </c>
      <c r="H37" cm="1">
        <f t="array" ref="H37">INDEX(Model_Input[Current Gross Profit], ROW()-3)</f>
        <v>307.83999999999997</v>
      </c>
      <c r="I37" cm="1">
        <f t="array" ref="I37">INDEX(Model_Input[Current Gross Profit Margin %], ROW()-3)</f>
        <v>0.63315508021390365</v>
      </c>
      <c r="J37" cm="1">
        <f t="array" ref="J37">INDEX(Model_Input[V1 Suggested Price], ROW()-3)</f>
        <v>18.7</v>
      </c>
      <c r="K37" cm="1">
        <f t="array" ref="K37">INDEX(Model_Input[Total LTV at Risk], ROW()-3)</f>
        <v>1288.2581633921243</v>
      </c>
      <c r="L37" t="str">
        <f t="shared" si="0"/>
        <v>Conservative</v>
      </c>
      <c r="M37">
        <f>_xlfn.MAXIFS(CHOOSE($B$1, Engine!$AZ$2:$AZ$2201, Engine!$BA$2:$BA$2201, Engine!$BB$2:$BB$2201, Engine!$BC$2:$BC$2201, Engine!$BD$2:$BD$2201), Engine!$E$2:$E$2201, $A37)</f>
        <v>4.091457069611991</v>
      </c>
      <c r="N37" cm="1">
        <f t="array" ref="N37">INDEX(Engine!$T$2:$T$2201, MATCH(1, (Engine!$E$2:$E$2201=$A37) * (CHOOSE($B$1, Engine!$AZ$2:$AZ$2201, Engine!$BA$2:$BA$2201, Engine!$BB$2:$BB$2201, Engine!$BC$2:$BC$2201, Engine!$BD$2:$BD$2201)=$M37), 0))</f>
        <v>18.7</v>
      </c>
      <c r="O37">
        <f t="shared" si="1"/>
        <v>0</v>
      </c>
      <c r="P37" s="2">
        <f t="shared" si="2"/>
        <v>0</v>
      </c>
      <c r="Q37">
        <f>IF($B37="Reduce", INDEX(Model_Assumptions[Values], 2), INDEX(Model_Assumptions[Values], 1))</f>
        <v>-0.4</v>
      </c>
      <c r="R37" s="2">
        <f t="shared" si="3"/>
        <v>0</v>
      </c>
      <c r="S37">
        <f t="shared" si="4"/>
        <v>26</v>
      </c>
      <c r="T37">
        <f t="shared" si="5"/>
        <v>486.2</v>
      </c>
      <c r="U37">
        <f t="shared" si="6"/>
        <v>0</v>
      </c>
      <c r="V37">
        <f t="shared" si="7"/>
        <v>0</v>
      </c>
      <c r="W37">
        <f t="shared" si="8"/>
        <v>178.36</v>
      </c>
      <c r="X37">
        <f t="shared" si="9"/>
        <v>0</v>
      </c>
      <c r="Y37">
        <f t="shared" si="10"/>
        <v>0</v>
      </c>
      <c r="Z37">
        <f t="shared" si="11"/>
        <v>307.83999999999997</v>
      </c>
      <c r="AA37">
        <f t="shared" si="12"/>
        <v>0</v>
      </c>
      <c r="AB37" s="2">
        <f t="shared" si="13"/>
        <v>0</v>
      </c>
      <c r="AC37" s="2">
        <f t="shared" si="14"/>
        <v>0.63315508021390365</v>
      </c>
      <c r="AD37" s="2">
        <f t="shared" si="15"/>
        <v>0</v>
      </c>
      <c r="AE37" s="2">
        <f t="shared" si="16"/>
        <v>0</v>
      </c>
      <c r="AF37">
        <f t="shared" si="17"/>
        <v>0</v>
      </c>
      <c r="AG37">
        <f t="shared" si="18"/>
        <v>1288.2581633921243</v>
      </c>
      <c r="AH37">
        <f t="shared" si="19"/>
        <v>0</v>
      </c>
      <c r="AI37" s="2">
        <f t="shared" si="20"/>
        <v>0</v>
      </c>
    </row>
    <row r="38" spans="1:35" x14ac:dyDescent="0.25">
      <c r="A38" t="str" cm="1">
        <f t="array" ref="A38">INDEX(Model_Input[SKU], ROW()-3)</f>
        <v>SKU-1041</v>
      </c>
      <c r="B38" t="str" cm="1">
        <f t="array" ref="B38">INDEX(Model_Input[Tie-Breaking Recommendation], ROW()-3)</f>
        <v>Reduce</v>
      </c>
      <c r="C38" t="str" cm="1">
        <f t="array" ref="C38">INDEX(Model_Input[Candidate Type], ROW()-3)</f>
        <v>Full</v>
      </c>
      <c r="D38" cm="1">
        <f t="array" ref="D38">INDEX(Model_Input[Current Price], ROW()-3)</f>
        <v>102.13</v>
      </c>
      <c r="E38" cm="1">
        <f t="array" ref="E38">INDEX(Model_Input[Current Cost Per Unit], ROW()-3)</f>
        <v>64.05</v>
      </c>
      <c r="F38" cm="1">
        <f t="array" ref="F38">INDEX(Model_Input[Current Volume], ROW()-3)</f>
        <v>39</v>
      </c>
      <c r="G38" cm="1">
        <f t="array" ref="G38">INDEX(Model_Input[Current Gross Revenue], ROW()-3)</f>
        <v>3983.0699999999997</v>
      </c>
      <c r="H38" cm="1">
        <f t="array" ref="H38">INDEX(Model_Input[Current Gross Profit], ROW()-3)</f>
        <v>1485.12</v>
      </c>
      <c r="I38" cm="1">
        <f t="array" ref="I38">INDEX(Model_Input[Current Gross Profit Margin %], ROW()-3)</f>
        <v>0.37285812200137081</v>
      </c>
      <c r="J38" cm="1">
        <f t="array" ref="J38">INDEX(Model_Input[V1 Suggested Price], ROW()-3)</f>
        <v>95.805218757813307</v>
      </c>
      <c r="K38" cm="1">
        <f t="array" ref="K38">INDEX(Model_Input[Total LTV at Risk], ROW()-3)</f>
        <v>1365.1678788168565</v>
      </c>
      <c r="L38" t="str">
        <f t="shared" si="0"/>
        <v>Conservative</v>
      </c>
      <c r="M38">
        <f>_xlfn.MAXIFS(CHOOSE($B$1, Engine!$AZ$2:$AZ$2201, Engine!$BA$2:$BA$2201, Engine!$BB$2:$BB$2201, Engine!$BC$2:$BC$2201, Engine!$BD$2:$BD$2201), Engine!$E$2:$E$2201, $A38)</f>
        <v>5.3072345508395919</v>
      </c>
      <c r="N38" cm="1">
        <f t="array" ref="N38">INDEX(Engine!$T$2:$T$2201, MATCH(1, (Engine!$E$2:$E$2201=$A38) * (CHOOSE($B$1, Engine!$AZ$2:$AZ$2201, Engine!$BA$2:$BA$2201, Engine!$BB$2:$BB$2201, Engine!$BC$2:$BC$2201, Engine!$BD$2:$BD$2201)=$M38), 0))</f>
        <v>102.13</v>
      </c>
      <c r="O38">
        <f t="shared" si="1"/>
        <v>0</v>
      </c>
      <c r="P38" s="2">
        <f t="shared" si="2"/>
        <v>0</v>
      </c>
      <c r="Q38">
        <f>IF($B38="Reduce", INDEX(Model_Assumptions[Values], 2), INDEX(Model_Assumptions[Values], 1))</f>
        <v>-0.8</v>
      </c>
      <c r="R38" s="2">
        <f t="shared" si="3"/>
        <v>0</v>
      </c>
      <c r="S38">
        <f t="shared" si="4"/>
        <v>39</v>
      </c>
      <c r="T38">
        <f t="shared" si="5"/>
        <v>3983.0699999999997</v>
      </c>
      <c r="U38">
        <f t="shared" si="6"/>
        <v>0</v>
      </c>
      <c r="V38">
        <f t="shared" si="7"/>
        <v>0</v>
      </c>
      <c r="W38">
        <f t="shared" si="8"/>
        <v>2497.9499999999998</v>
      </c>
      <c r="X38">
        <f t="shared" si="9"/>
        <v>0</v>
      </c>
      <c r="Y38">
        <f t="shared" si="10"/>
        <v>0</v>
      </c>
      <c r="Z38">
        <f t="shared" si="11"/>
        <v>1485.12</v>
      </c>
      <c r="AA38">
        <f t="shared" si="12"/>
        <v>0</v>
      </c>
      <c r="AB38" s="2">
        <f t="shared" si="13"/>
        <v>0</v>
      </c>
      <c r="AC38" s="2">
        <f t="shared" si="14"/>
        <v>0.37285812200137081</v>
      </c>
      <c r="AD38" s="2">
        <f t="shared" si="15"/>
        <v>0</v>
      </c>
      <c r="AE38" s="2">
        <f t="shared" si="16"/>
        <v>0</v>
      </c>
      <c r="AF38">
        <f t="shared" si="17"/>
        <v>0</v>
      </c>
      <c r="AG38">
        <f t="shared" si="18"/>
        <v>1365.1678788168565</v>
      </c>
      <c r="AH38">
        <f t="shared" si="19"/>
        <v>0</v>
      </c>
      <c r="AI38" s="2">
        <f t="shared" si="20"/>
        <v>0</v>
      </c>
    </row>
    <row r="39" spans="1:35" x14ac:dyDescent="0.25">
      <c r="A39" t="str" cm="1">
        <f t="array" ref="A39">INDEX(Model_Input[SKU], ROW()-3)</f>
        <v>SKU-1042</v>
      </c>
      <c r="B39" t="str" cm="1">
        <f t="array" ref="B39">INDEX(Model_Input[Tie-Breaking Recommendation], ROW()-3)</f>
        <v>Raise</v>
      </c>
      <c r="C39" t="str" cm="1">
        <f t="array" ref="C39">INDEX(Model_Input[Candidate Type], ROW()-3)</f>
        <v>Full</v>
      </c>
      <c r="D39" cm="1">
        <f t="array" ref="D39">INDEX(Model_Input[Current Price], ROW()-3)</f>
        <v>197.52</v>
      </c>
      <c r="E39" cm="1">
        <f t="array" ref="E39">INDEX(Model_Input[Current Cost Per Unit], ROW()-3)</f>
        <v>66.540000000000006</v>
      </c>
      <c r="F39" cm="1">
        <f t="array" ref="F39">INDEX(Model_Input[Current Volume], ROW()-3)</f>
        <v>23</v>
      </c>
      <c r="G39" cm="1">
        <f t="array" ref="G39">INDEX(Model_Input[Current Gross Revenue], ROW()-3)</f>
        <v>4542.96</v>
      </c>
      <c r="H39" cm="1">
        <f t="array" ref="H39">INDEX(Model_Input[Current Gross Profit], ROW()-3)</f>
        <v>3012.54</v>
      </c>
      <c r="I39" cm="1">
        <f t="array" ref="I39">INDEX(Model_Input[Current Gross Profit Margin %], ROW()-3)</f>
        <v>0.66312272174969622</v>
      </c>
      <c r="J39" cm="1">
        <f t="array" ref="J39">INDEX(Model_Input[V1 Suggested Price], ROW()-3)</f>
        <v>208.30422246574091</v>
      </c>
      <c r="K39" cm="1">
        <f t="array" ref="K39">INDEX(Model_Input[Total LTV at Risk], ROW()-3)</f>
        <v>1221.1610827847651</v>
      </c>
      <c r="L39" t="str">
        <f t="shared" si="0"/>
        <v>Conservative</v>
      </c>
      <c r="M39">
        <f>_xlfn.MAXIFS(CHOOSE($B$1, Engine!$AZ$2:$AZ$2201, Engine!$BA$2:$BA$2201, Engine!$BB$2:$BB$2201, Engine!$BC$2:$BC$2201, Engine!$BD$2:$BD$2201), Engine!$E$2:$E$2201, $A39)</f>
        <v>6.4245418816427922</v>
      </c>
      <c r="N39" cm="1">
        <f t="array" ref="N39">INDEX(Engine!$T$2:$T$2201, MATCH(1, (Engine!$E$2:$E$2201=$A39) * (CHOOSE($B$1, Engine!$AZ$2:$AZ$2201, Engine!$BA$2:$BA$2201, Engine!$BB$2:$BB$2201, Engine!$BC$2:$BC$2201, Engine!$BD$2:$BD$2201)=$M39), 0))</f>
        <v>208.0885380164261</v>
      </c>
      <c r="O39">
        <f t="shared" si="1"/>
        <v>10.568538016426089</v>
      </c>
      <c r="P39" s="2">
        <f t="shared" si="2"/>
        <v>5.3506166547317179E-2</v>
      </c>
      <c r="Q39">
        <f>IF($B39="Reduce", INDEX(Model_Assumptions[Values], 2), INDEX(Model_Assumptions[Values], 1))</f>
        <v>-0.4</v>
      </c>
      <c r="R39" s="2">
        <f t="shared" si="3"/>
        <v>-2.1402466618926873E-2</v>
      </c>
      <c r="S39">
        <f t="shared" si="4"/>
        <v>22.507743267764681</v>
      </c>
      <c r="T39">
        <f t="shared" si="5"/>
        <v>4683.603390638209</v>
      </c>
      <c r="U39">
        <f t="shared" si="6"/>
        <v>140.64339063820898</v>
      </c>
      <c r="V39">
        <f t="shared" si="7"/>
        <v>3.095853598495452E-2</v>
      </c>
      <c r="W39">
        <f t="shared" si="8"/>
        <v>1497.6652370370621</v>
      </c>
      <c r="X39">
        <f t="shared" si="9"/>
        <v>-32.754762962938003</v>
      </c>
      <c r="Y39">
        <f t="shared" si="10"/>
        <v>-2.1402466618926832E-2</v>
      </c>
      <c r="Z39">
        <f t="shared" si="11"/>
        <v>3185.938153601147</v>
      </c>
      <c r="AA39">
        <f t="shared" si="12"/>
        <v>173.39815360114699</v>
      </c>
      <c r="AB39" s="2">
        <f t="shared" si="13"/>
        <v>5.75587887965461E-2</v>
      </c>
      <c r="AC39" s="2">
        <f t="shared" si="14"/>
        <v>0.68023226731139086</v>
      </c>
      <c r="AD39" s="2">
        <f t="shared" si="15"/>
        <v>1.7109545561694639E-2</v>
      </c>
      <c r="AE39" s="2">
        <f t="shared" si="16"/>
        <v>1.7109545561694639E-2</v>
      </c>
      <c r="AF39">
        <f t="shared" si="17"/>
        <v>0.98000000000000098</v>
      </c>
      <c r="AG39">
        <f t="shared" si="18"/>
        <v>24.423221655694103</v>
      </c>
      <c r="AH39">
        <f t="shared" si="19"/>
        <v>1196.737861129071</v>
      </c>
      <c r="AI39" s="2">
        <f t="shared" si="20"/>
        <v>2.0408163265305101E-2</v>
      </c>
    </row>
    <row r="40" spans="1:35" x14ac:dyDescent="0.25">
      <c r="A40" t="str" cm="1">
        <f t="array" ref="A40">INDEX(Model_Input[SKU], ROW()-3)</f>
        <v>SKU-1043</v>
      </c>
      <c r="B40" t="str" cm="1">
        <f t="array" ref="B40">INDEX(Model_Input[Tie-Breaking Recommendation], ROW()-3)</f>
        <v>Hold</v>
      </c>
      <c r="C40" t="str" cm="1">
        <f t="array" ref="C40">INDEX(Model_Input[Candidate Type], ROW()-3)</f>
        <v>Full</v>
      </c>
      <c r="D40" cm="1">
        <f t="array" ref="D40">INDEX(Model_Input[Current Price], ROW()-3)</f>
        <v>112.56</v>
      </c>
      <c r="E40" cm="1">
        <f t="array" ref="E40">INDEX(Model_Input[Current Cost Per Unit], ROW()-3)</f>
        <v>53.11</v>
      </c>
      <c r="F40" cm="1">
        <f t="array" ref="F40">INDEX(Model_Input[Current Volume], ROW()-3)</f>
        <v>40</v>
      </c>
      <c r="G40" cm="1">
        <f t="array" ref="G40">INDEX(Model_Input[Current Gross Revenue], ROW()-3)</f>
        <v>4502.3999999999996</v>
      </c>
      <c r="H40" cm="1">
        <f t="array" ref="H40">INDEX(Model_Input[Current Gross Profit], ROW()-3)</f>
        <v>2377.9999999999995</v>
      </c>
      <c r="I40" cm="1">
        <f t="array" ref="I40">INDEX(Model_Input[Current Gross Profit Margin %], ROW()-3)</f>
        <v>0.52816275764036957</v>
      </c>
      <c r="J40" cm="1">
        <f t="array" ref="J40">INDEX(Model_Input[V1 Suggested Price], ROW()-3)</f>
        <v>124.60661115062148</v>
      </c>
      <c r="K40" cm="1">
        <f t="array" ref="K40">INDEX(Model_Input[Total LTV at Risk], ROW()-3)</f>
        <v>2590.186588054918</v>
      </c>
      <c r="L40" t="str">
        <f t="shared" si="0"/>
        <v>Conservative</v>
      </c>
      <c r="M40">
        <f>_xlfn.MAXIFS(CHOOSE($B$1, Engine!$AZ$2:$AZ$2201, Engine!$BA$2:$BA$2201, Engine!$BB$2:$BB$2201, Engine!$BC$2:$BC$2201, Engine!$BD$2:$BD$2201), Engine!$E$2:$E$2201, $A40)</f>
        <v>2.2584052363189171</v>
      </c>
      <c r="N40" cm="1">
        <f t="array" ref="N40">INDEX(Engine!$T$2:$T$2201, MATCH(1, (Engine!$E$2:$E$2201=$A40) * (CHOOSE($B$1, Engine!$AZ$2:$AZ$2201, Engine!$BA$2:$BA$2201, Engine!$BB$2:$BB$2201, Engine!$BC$2:$BC$2201, Engine!$BD$2:$BD$2201)=$M40), 0))</f>
        <v>123.88381448158418</v>
      </c>
      <c r="O40">
        <f t="shared" si="1"/>
        <v>11.323814481584179</v>
      </c>
      <c r="P40" s="2">
        <f t="shared" si="2"/>
        <v>0.10060247407235412</v>
      </c>
      <c r="Q40">
        <f>IF($B40="Reduce", INDEX(Model_Assumptions[Values], 2), INDEX(Model_Assumptions[Values], 1))</f>
        <v>-0.4</v>
      </c>
      <c r="R40" s="2">
        <f t="shared" si="3"/>
        <v>-4.0240989628941654E-2</v>
      </c>
      <c r="S40">
        <f t="shared" si="4"/>
        <v>38.390360414842334</v>
      </c>
      <c r="T40">
        <f t="shared" si="5"/>
        <v>4755.944287513481</v>
      </c>
      <c r="U40">
        <f t="shared" si="6"/>
        <v>253.54428751348132</v>
      </c>
      <c r="V40">
        <f t="shared" si="7"/>
        <v>5.6313141327621122E-2</v>
      </c>
      <c r="W40">
        <f t="shared" si="8"/>
        <v>2038.9120416322764</v>
      </c>
      <c r="X40">
        <f t="shared" si="9"/>
        <v>-85.48795836772365</v>
      </c>
      <c r="Y40">
        <f t="shared" si="10"/>
        <v>-4.0240989628941654E-2</v>
      </c>
      <c r="Z40">
        <f t="shared" si="11"/>
        <v>2717.0322458812043</v>
      </c>
      <c r="AA40">
        <f t="shared" si="12"/>
        <v>339.03224588120474</v>
      </c>
      <c r="AB40" s="2">
        <f t="shared" si="13"/>
        <v>0.14257033047990109</v>
      </c>
      <c r="AC40" s="2">
        <f t="shared" si="14"/>
        <v>0.57129185743715516</v>
      </c>
      <c r="AD40" s="2">
        <f t="shared" si="15"/>
        <v>4.3129099796785586E-2</v>
      </c>
      <c r="AE40" s="2">
        <f t="shared" si="16"/>
        <v>4.3129099796785586E-2</v>
      </c>
      <c r="AF40">
        <f t="shared" si="17"/>
        <v>0.9399999999999995</v>
      </c>
      <c r="AG40">
        <f t="shared" si="18"/>
        <v>155.41119528329637</v>
      </c>
      <c r="AH40">
        <f t="shared" si="19"/>
        <v>2434.7753927716217</v>
      </c>
      <c r="AI40" s="2">
        <f t="shared" si="20"/>
        <v>6.3829787234043117E-2</v>
      </c>
    </row>
    <row r="41" spans="1:35" x14ac:dyDescent="0.25">
      <c r="A41" t="str" cm="1">
        <f t="array" ref="A41">INDEX(Model_Input[SKU], ROW()-3)</f>
        <v>SKU-1044</v>
      </c>
      <c r="B41" t="str" cm="1">
        <f t="array" ref="B41">INDEX(Model_Input[Tie-Breaking Recommendation], ROW()-3)</f>
        <v>Raise</v>
      </c>
      <c r="C41" t="str" cm="1">
        <f t="array" ref="C41">INDEX(Model_Input[Candidate Type], ROW()-3)</f>
        <v>Full</v>
      </c>
      <c r="D41" cm="1">
        <f t="array" ref="D41">INDEX(Model_Input[Current Price], ROW()-3)</f>
        <v>144.94999999999999</v>
      </c>
      <c r="E41" cm="1">
        <f t="array" ref="E41">INDEX(Model_Input[Current Cost Per Unit], ROW()-3)</f>
        <v>77.19</v>
      </c>
      <c r="F41" cm="1">
        <f t="array" ref="F41">INDEX(Model_Input[Current Volume], ROW()-3)</f>
        <v>19</v>
      </c>
      <c r="G41" cm="1">
        <f t="array" ref="G41">INDEX(Model_Input[Current Gross Revenue], ROW()-3)</f>
        <v>2754.0499999999997</v>
      </c>
      <c r="H41" cm="1">
        <f t="array" ref="H41">INDEX(Model_Input[Current Gross Profit], ROW()-3)</f>
        <v>1287.4399999999998</v>
      </c>
      <c r="I41" cm="1">
        <f t="array" ref="I41">INDEX(Model_Input[Current Gross Profit Margin %], ROW()-3)</f>
        <v>0.46747154191100376</v>
      </c>
      <c r="J41" cm="1">
        <f t="array" ref="J41">INDEX(Model_Input[V1 Suggested Price], ROW()-3)</f>
        <v>181.88519051376983</v>
      </c>
      <c r="K41" cm="1">
        <f t="array" ref="K41">INDEX(Model_Input[Total LTV at Risk], ROW()-3)</f>
        <v>1457.9708511723543</v>
      </c>
      <c r="L41" t="str">
        <f t="shared" si="0"/>
        <v>Conservative</v>
      </c>
      <c r="M41">
        <f>_xlfn.MAXIFS(CHOOSE($B$1, Engine!$AZ$2:$AZ$2201, Engine!$BA$2:$BA$2201, Engine!$BB$2:$BB$2201, Engine!$BC$2:$BC$2201, Engine!$BD$2:$BD$2201), Engine!$E$2:$E$2201, $A41)</f>
        <v>3.1454281356471108</v>
      </c>
      <c r="N41" cm="1">
        <f t="array" ref="N41">INDEX(Engine!$T$2:$T$2201, MATCH(1, (Engine!$E$2:$E$2201=$A41) * (CHOOSE($B$1, Engine!$AZ$2:$AZ$2201, Engine!$BA$2:$BA$2201, Engine!$BB$2:$BB$2201, Engine!$BC$2:$BC$2201, Engine!$BD$2:$BD$2201)=$M41), 0))</f>
        <v>181.14648670349442</v>
      </c>
      <c r="O41">
        <f t="shared" si="1"/>
        <v>36.196486703494429</v>
      </c>
      <c r="P41" s="2">
        <f t="shared" si="2"/>
        <v>0.24971705211103437</v>
      </c>
      <c r="Q41">
        <f>IF($B41="Reduce", INDEX(Model_Assumptions[Values], 2), INDEX(Model_Assumptions[Values], 1))</f>
        <v>-0.4</v>
      </c>
      <c r="R41" s="2">
        <f t="shared" si="3"/>
        <v>-9.9886820844413748E-2</v>
      </c>
      <c r="S41">
        <f t="shared" si="4"/>
        <v>17.102150403956141</v>
      </c>
      <c r="T41">
        <f t="shared" si="5"/>
        <v>3097.994460751403</v>
      </c>
      <c r="U41">
        <f t="shared" si="6"/>
        <v>343.94446075140331</v>
      </c>
      <c r="V41">
        <f t="shared" si="7"/>
        <v>0.12488678882061087</v>
      </c>
      <c r="W41">
        <f t="shared" si="8"/>
        <v>1320.1149896813745</v>
      </c>
      <c r="X41">
        <f t="shared" si="9"/>
        <v>-146.49501031862542</v>
      </c>
      <c r="Y41">
        <f t="shared" si="10"/>
        <v>-9.9886820844413596E-2</v>
      </c>
      <c r="Z41">
        <f t="shared" si="11"/>
        <v>1777.8794710700286</v>
      </c>
      <c r="AA41">
        <f t="shared" si="12"/>
        <v>490.43947107002873</v>
      </c>
      <c r="AB41" s="2">
        <f t="shared" si="13"/>
        <v>0.38094161364415335</v>
      </c>
      <c r="AC41" s="2">
        <f t="shared" si="14"/>
        <v>0.57388077790133063</v>
      </c>
      <c r="AD41" s="2">
        <f t="shared" si="15"/>
        <v>0.10640923599032687</v>
      </c>
      <c r="AE41" s="2">
        <f t="shared" si="16"/>
        <v>0.10640923599032687</v>
      </c>
      <c r="AF41">
        <f t="shared" si="17"/>
        <v>0.97999999999999965</v>
      </c>
      <c r="AG41">
        <f t="shared" si="18"/>
        <v>29.159417023447599</v>
      </c>
      <c r="AH41">
        <f t="shared" si="19"/>
        <v>1428.8114341489068</v>
      </c>
      <c r="AI41" s="2">
        <f t="shared" si="20"/>
        <v>2.0408163265306489E-2</v>
      </c>
    </row>
    <row r="42" spans="1:35" x14ac:dyDescent="0.25">
      <c r="A42" t="str" cm="1">
        <f t="array" ref="A42">INDEX(Model_Input[SKU], ROW()-3)</f>
        <v>SKU-1045</v>
      </c>
      <c r="B42" t="str" cm="1">
        <f t="array" ref="B42">INDEX(Model_Input[Tie-Breaking Recommendation], ROW()-3)</f>
        <v>Reduce</v>
      </c>
      <c r="C42" t="str" cm="1">
        <f t="array" ref="C42">INDEX(Model_Input[Candidate Type], ROW()-3)</f>
        <v>Full</v>
      </c>
      <c r="D42" cm="1">
        <f t="array" ref="D42">INDEX(Model_Input[Current Price], ROW()-3)</f>
        <v>126.76</v>
      </c>
      <c r="E42" cm="1">
        <f t="array" ref="E42">INDEX(Model_Input[Current Cost Per Unit], ROW()-3)</f>
        <v>78.819999999999993</v>
      </c>
      <c r="F42" cm="1">
        <f t="array" ref="F42">INDEX(Model_Input[Current Volume], ROW()-3)</f>
        <v>23</v>
      </c>
      <c r="G42" cm="1">
        <f t="array" ref="G42">INDEX(Model_Input[Current Gross Revenue], ROW()-3)</f>
        <v>2915.48</v>
      </c>
      <c r="H42" cm="1">
        <f t="array" ref="H42">INDEX(Model_Input[Current Gross Profit], ROW()-3)</f>
        <v>1102.6200000000001</v>
      </c>
      <c r="I42" cm="1">
        <f t="array" ref="I42">INDEX(Model_Input[Current Gross Profit Margin %], ROW()-3)</f>
        <v>0.37819501420006313</v>
      </c>
      <c r="J42" cm="1">
        <f t="array" ref="J42">INDEX(Model_Input[V1 Suggested Price], ROW()-3)</f>
        <v>128.30972710860155</v>
      </c>
      <c r="K42" cm="1">
        <f t="array" ref="K42">INDEX(Model_Input[Total LTV at Risk], ROW()-3)</f>
        <v>1411.6500442557856</v>
      </c>
      <c r="L42" t="str">
        <f t="shared" si="0"/>
        <v>Conservative</v>
      </c>
      <c r="M42">
        <f>_xlfn.MAXIFS(CHOOSE($B$1, Engine!$AZ$2:$AZ$2201, Engine!$BA$2:$BA$2201, Engine!$BB$2:$BB$2201, Engine!$BC$2:$BC$2201, Engine!$BD$2:$BD$2201), Engine!$E$2:$E$2201, $A42)</f>
        <v>2.1945693605388135</v>
      </c>
      <c r="N42" cm="1">
        <f t="array" ref="N42">INDEX(Engine!$T$2:$T$2201, MATCH(1, (Engine!$E$2:$E$2201=$A42) * (CHOOSE($B$1, Engine!$AZ$2:$AZ$2201, Engine!$BA$2:$BA$2201, Engine!$BB$2:$BB$2201, Engine!$BC$2:$BC$2201, Engine!$BD$2:$BD$2201)=$M42), 0))</f>
        <v>128.27873256642951</v>
      </c>
      <c r="O42">
        <f t="shared" si="1"/>
        <v>1.5187325664295059</v>
      </c>
      <c r="P42" s="2">
        <f t="shared" si="2"/>
        <v>1.198116571812485E-2</v>
      </c>
      <c r="Q42">
        <f>IF($B42="Reduce", INDEX(Model_Assumptions[Values], 2), INDEX(Model_Assumptions[Values], 1))</f>
        <v>-0.8</v>
      </c>
      <c r="R42" s="2">
        <f t="shared" si="3"/>
        <v>-9.5849325744998808E-3</v>
      </c>
      <c r="S42">
        <f t="shared" si="4"/>
        <v>22.779546550786502</v>
      </c>
      <c r="T42">
        <f t="shared" si="5"/>
        <v>2922.1313599728737</v>
      </c>
      <c r="U42">
        <f t="shared" si="6"/>
        <v>6.6513599728737063</v>
      </c>
      <c r="V42">
        <f t="shared" si="7"/>
        <v>2.2813944780529128E-3</v>
      </c>
      <c r="W42">
        <f t="shared" si="8"/>
        <v>1795.4838591329919</v>
      </c>
      <c r="X42">
        <f t="shared" si="9"/>
        <v>-17.376140867007962</v>
      </c>
      <c r="Y42">
        <f t="shared" si="10"/>
        <v>-9.5849325744999415E-3</v>
      </c>
      <c r="Z42">
        <f t="shared" si="11"/>
        <v>1126.6475008398818</v>
      </c>
      <c r="AA42">
        <f t="shared" si="12"/>
        <v>24.027500839881668</v>
      </c>
      <c r="AB42" s="2">
        <f t="shared" si="13"/>
        <v>2.179127971547919E-2</v>
      </c>
      <c r="AC42" s="2">
        <f t="shared" si="14"/>
        <v>0.38555676047716775</v>
      </c>
      <c r="AD42" s="2">
        <f t="shared" si="15"/>
        <v>7.3617462771046194E-3</v>
      </c>
      <c r="AE42" s="2">
        <f t="shared" si="16"/>
        <v>7.3617462771046194E-3</v>
      </c>
      <c r="AF42">
        <f t="shared" si="17"/>
        <v>0.9799999999999951</v>
      </c>
      <c r="AG42">
        <f t="shared" si="18"/>
        <v>28.233000885122632</v>
      </c>
      <c r="AH42">
        <f t="shared" si="19"/>
        <v>1383.4170433706629</v>
      </c>
      <c r="AI42" s="2">
        <f t="shared" si="20"/>
        <v>2.0408163265311228E-2</v>
      </c>
    </row>
    <row r="43" spans="1:35" x14ac:dyDescent="0.25">
      <c r="A43" t="str" cm="1">
        <f t="array" ref="A43">INDEX(Model_Input[SKU], ROW()-3)</f>
        <v>SKU-1046</v>
      </c>
      <c r="B43" t="str" cm="1">
        <f t="array" ref="B43">INDEX(Model_Input[Tie-Breaking Recommendation], ROW()-3)</f>
        <v>Hold</v>
      </c>
      <c r="C43" t="str" cm="1">
        <f t="array" ref="C43">INDEX(Model_Input[Candidate Type], ROW()-3)</f>
        <v>Full</v>
      </c>
      <c r="D43" cm="1">
        <f t="array" ref="D43">INDEX(Model_Input[Current Price], ROW()-3)</f>
        <v>116.08</v>
      </c>
      <c r="E43" cm="1">
        <f t="array" ref="E43">INDEX(Model_Input[Current Cost Per Unit], ROW()-3)</f>
        <v>37.35</v>
      </c>
      <c r="F43" cm="1">
        <f t="array" ref="F43">INDEX(Model_Input[Current Volume], ROW()-3)</f>
        <v>19</v>
      </c>
      <c r="G43" cm="1">
        <f t="array" ref="G43">INDEX(Model_Input[Current Gross Revenue], ROW()-3)</f>
        <v>2205.52</v>
      </c>
      <c r="H43" cm="1">
        <f t="array" ref="H43">INDEX(Model_Input[Current Gross Profit], ROW()-3)</f>
        <v>1495.87</v>
      </c>
      <c r="I43" cm="1">
        <f t="array" ref="I43">INDEX(Model_Input[Current Gross Profit Margin %], ROW()-3)</f>
        <v>0.67823914541695374</v>
      </c>
      <c r="J43" cm="1">
        <f t="array" ref="J43">INDEX(Model_Input[V1 Suggested Price], ROW()-3)</f>
        <v>117.71087137870938</v>
      </c>
      <c r="K43" cm="1">
        <f t="array" ref="K43">INDEX(Model_Input[Total LTV at Risk], ROW()-3)</f>
        <v>1526.2773825274726</v>
      </c>
      <c r="L43" t="str">
        <f t="shared" si="0"/>
        <v>Conservative</v>
      </c>
      <c r="M43">
        <f>_xlfn.MAXIFS(CHOOSE($B$1, Engine!$AZ$2:$AZ$2201, Engine!$BA$2:$BA$2201, Engine!$BB$2:$BB$2201, Engine!$BC$2:$BC$2201, Engine!$BD$2:$BD$2201), Engine!$E$2:$E$2201, $A43)</f>
        <v>2.2603553755210868</v>
      </c>
      <c r="N43" cm="1">
        <f t="array" ref="N43">INDEX(Engine!$T$2:$T$2201, MATCH(1, (Engine!$E$2:$E$2201=$A43) * (CHOOSE($B$1, Engine!$AZ$2:$AZ$2201, Engine!$BA$2:$BA$2201, Engine!$BB$2:$BB$2201, Engine!$BC$2:$BC$2201, Engine!$BD$2:$BD$2201)=$M43), 0))</f>
        <v>117.67825395113519</v>
      </c>
      <c r="O43">
        <f t="shared" si="1"/>
        <v>1.5982539511351916</v>
      </c>
      <c r="P43" s="2">
        <f t="shared" si="2"/>
        <v>1.3768555747201858E-2</v>
      </c>
      <c r="Q43">
        <f>IF($B43="Reduce", INDEX(Model_Assumptions[Values], 2), INDEX(Model_Assumptions[Values], 1))</f>
        <v>-0.4</v>
      </c>
      <c r="R43" s="2">
        <f t="shared" si="3"/>
        <v>-5.5074222988807436E-3</v>
      </c>
      <c r="S43">
        <f t="shared" si="4"/>
        <v>18.895358976321265</v>
      </c>
      <c r="T43">
        <f t="shared" si="5"/>
        <v>2223.5728521133956</v>
      </c>
      <c r="U43">
        <f t="shared" si="6"/>
        <v>18.052852113395602</v>
      </c>
      <c r="V43">
        <f t="shared" si="7"/>
        <v>8.1853041973754953E-3</v>
      </c>
      <c r="W43">
        <f t="shared" si="8"/>
        <v>705.74165776559926</v>
      </c>
      <c r="X43">
        <f t="shared" si="9"/>
        <v>-3.9083422344007204</v>
      </c>
      <c r="Y43">
        <f t="shared" si="10"/>
        <v>-5.5074222988807445E-3</v>
      </c>
      <c r="Z43">
        <f t="shared" si="11"/>
        <v>1517.8311943477963</v>
      </c>
      <c r="AA43">
        <f t="shared" si="12"/>
        <v>21.961194347796436</v>
      </c>
      <c r="AB43" s="2">
        <f t="shared" si="13"/>
        <v>1.4681218520189882E-2</v>
      </c>
      <c r="AC43" s="2">
        <f t="shared" si="14"/>
        <v>0.68260915890620499</v>
      </c>
      <c r="AD43" s="2">
        <f t="shared" si="15"/>
        <v>4.3700134892512565E-3</v>
      </c>
      <c r="AE43" s="2">
        <f t="shared" si="16"/>
        <v>4.3700134892512565E-3</v>
      </c>
      <c r="AF43">
        <f t="shared" si="17"/>
        <v>0.97999999999999565</v>
      </c>
      <c r="AG43">
        <f t="shared" si="18"/>
        <v>30.525547650556089</v>
      </c>
      <c r="AH43">
        <f t="shared" si="19"/>
        <v>1495.7518348769165</v>
      </c>
      <c r="AI43" s="2">
        <f t="shared" si="20"/>
        <v>2.0408163265310648E-2</v>
      </c>
    </row>
    <row r="44" spans="1:35" x14ac:dyDescent="0.25">
      <c r="A44" t="str" cm="1">
        <f t="array" ref="A44">INDEX(Model_Input[SKU], ROW()-3)</f>
        <v>SKU-1048</v>
      </c>
      <c r="B44" t="str" cm="1">
        <f t="array" ref="B44">INDEX(Model_Input[Tie-Breaking Recommendation], ROW()-3)</f>
        <v>Hold</v>
      </c>
      <c r="C44" t="str" cm="1">
        <f t="array" ref="C44">INDEX(Model_Input[Candidate Type], ROW()-3)</f>
        <v>Full</v>
      </c>
      <c r="D44" cm="1">
        <f t="array" ref="D44">INDEX(Model_Input[Current Price], ROW()-3)</f>
        <v>101.6</v>
      </c>
      <c r="E44" cm="1">
        <f t="array" ref="E44">INDEX(Model_Input[Current Cost Per Unit], ROW()-3)</f>
        <v>47.68</v>
      </c>
      <c r="F44" cm="1">
        <f t="array" ref="F44">INDEX(Model_Input[Current Volume], ROW()-3)</f>
        <v>37</v>
      </c>
      <c r="G44" cm="1">
        <f t="array" ref="G44">INDEX(Model_Input[Current Gross Revenue], ROW()-3)</f>
        <v>3759.2</v>
      </c>
      <c r="H44" cm="1">
        <f t="array" ref="H44">INDEX(Model_Input[Current Gross Profit], ROW()-3)</f>
        <v>1995.0399999999997</v>
      </c>
      <c r="I44" cm="1">
        <f t="array" ref="I44">INDEX(Model_Input[Current Gross Profit Margin %], ROW()-3)</f>
        <v>0.53070866141732276</v>
      </c>
      <c r="J44" cm="1">
        <f t="array" ref="J44">INDEX(Model_Input[V1 Suggested Price], ROW()-3)</f>
        <v>110.85658594324225</v>
      </c>
      <c r="K44" cm="1">
        <f t="array" ref="K44">INDEX(Model_Input[Total LTV at Risk], ROW()-3)</f>
        <v>1862.6932397664843</v>
      </c>
      <c r="L44" t="str">
        <f t="shared" si="0"/>
        <v>Conservative</v>
      </c>
      <c r="M44">
        <f>_xlfn.MAXIFS(CHOOSE($B$1, Engine!$AZ$2:$AZ$2201, Engine!$BA$2:$BA$2201, Engine!$BB$2:$BB$2201, Engine!$BC$2:$BC$2201, Engine!$BD$2:$BD$2201), Engine!$E$2:$E$2201, $A44)</f>
        <v>2.160350896281066</v>
      </c>
      <c r="N44" cm="1">
        <f t="array" ref="N44">INDEX(Engine!$T$2:$T$2201, MATCH(1, (Engine!$E$2:$E$2201=$A44) * (CHOOSE($B$1, Engine!$AZ$2:$AZ$2201, Engine!$BA$2:$BA$2201, Engine!$BB$2:$BB$2201, Engine!$BC$2:$BC$2201, Engine!$BD$2:$BD$2201)=$M44), 0))</f>
        <v>106.78368812821566</v>
      </c>
      <c r="O44">
        <f t="shared" si="1"/>
        <v>5.1836881282156639</v>
      </c>
      <c r="P44" s="2">
        <f t="shared" si="2"/>
        <v>5.1020552443067559E-2</v>
      </c>
      <c r="Q44">
        <f>IF($B44="Reduce", INDEX(Model_Assumptions[Values], 2), INDEX(Model_Assumptions[Values], 1))</f>
        <v>-0.4</v>
      </c>
      <c r="R44" s="2">
        <f t="shared" si="3"/>
        <v>-2.0408220977227026E-2</v>
      </c>
      <c r="S44">
        <f t="shared" si="4"/>
        <v>36.244895823842597</v>
      </c>
      <c r="T44">
        <f t="shared" si="5"/>
        <v>3870.3636518928743</v>
      </c>
      <c r="U44">
        <f t="shared" si="6"/>
        <v>111.16365189287444</v>
      </c>
      <c r="V44">
        <f t="shared" si="7"/>
        <v>2.9571092757202183E-2</v>
      </c>
      <c r="W44">
        <f t="shared" si="8"/>
        <v>1728.1566328808151</v>
      </c>
      <c r="X44">
        <f t="shared" si="9"/>
        <v>-36.003367119184986</v>
      </c>
      <c r="Y44">
        <f t="shared" si="10"/>
        <v>-2.0408220977227113E-2</v>
      </c>
      <c r="Z44">
        <f t="shared" si="11"/>
        <v>2142.2070190120594</v>
      </c>
      <c r="AA44">
        <f t="shared" si="12"/>
        <v>147.16701901205965</v>
      </c>
      <c r="AB44" s="2">
        <f t="shared" si="13"/>
        <v>7.3766450302780728E-2</v>
      </c>
      <c r="AC44" s="2">
        <f t="shared" si="14"/>
        <v>0.55348985565332409</v>
      </c>
      <c r="AD44" s="2">
        <f t="shared" si="15"/>
        <v>2.2781194236001334E-2</v>
      </c>
      <c r="AE44" s="2">
        <f t="shared" si="16"/>
        <v>2.2781194236001334E-2</v>
      </c>
      <c r="AF44">
        <f t="shared" si="17"/>
        <v>0.56000000000000005</v>
      </c>
      <c r="AG44">
        <f t="shared" si="18"/>
        <v>819.58502549725301</v>
      </c>
      <c r="AH44">
        <f t="shared" si="19"/>
        <v>1043.1082142692312</v>
      </c>
      <c r="AI44" s="2">
        <f t="shared" si="20"/>
        <v>0.78571428571428559</v>
      </c>
    </row>
    <row r="45" spans="1:35" x14ac:dyDescent="0.25">
      <c r="A45" t="str" cm="1">
        <f t="array" ref="A45">INDEX(Model_Input[SKU], ROW()-3)</f>
        <v>SKU-1049</v>
      </c>
      <c r="B45" t="str" cm="1">
        <f t="array" ref="B45">INDEX(Model_Input[Tie-Breaking Recommendation], ROW()-3)</f>
        <v>Raise</v>
      </c>
      <c r="C45" t="str" cm="1">
        <f t="array" ref="C45">INDEX(Model_Input[Candidate Type], ROW()-3)</f>
        <v>Full</v>
      </c>
      <c r="D45" cm="1">
        <f t="array" ref="D45">INDEX(Model_Input[Current Price], ROW()-3)</f>
        <v>99.75</v>
      </c>
      <c r="E45" cm="1">
        <f t="array" ref="E45">INDEX(Model_Input[Current Cost Per Unit], ROW()-3)</f>
        <v>38.130000000000003</v>
      </c>
      <c r="F45" cm="1">
        <f t="array" ref="F45">INDEX(Model_Input[Current Volume], ROW()-3)</f>
        <v>34</v>
      </c>
      <c r="G45" cm="1">
        <f t="array" ref="G45">INDEX(Model_Input[Current Gross Revenue], ROW()-3)</f>
        <v>3391.5</v>
      </c>
      <c r="H45" cm="1">
        <f t="array" ref="H45">INDEX(Model_Input[Current Gross Profit], ROW()-3)</f>
        <v>2095.08</v>
      </c>
      <c r="I45" cm="1">
        <f t="array" ref="I45">INDEX(Model_Input[Current Gross Profit Margin %], ROW()-3)</f>
        <v>0.6177443609022556</v>
      </c>
      <c r="J45" cm="1">
        <f t="array" ref="J45">INDEX(Model_Input[V1 Suggested Price], ROW()-3)</f>
        <v>110.43409123252499</v>
      </c>
      <c r="K45" cm="1">
        <f t="array" ref="K45">INDEX(Model_Input[Total LTV at Risk], ROW()-3)</f>
        <v>1533.9834111929088</v>
      </c>
      <c r="L45" t="str">
        <f t="shared" si="0"/>
        <v>Conservative</v>
      </c>
      <c r="M45">
        <f>_xlfn.MAXIFS(CHOOSE($B$1, Engine!$AZ$2:$AZ$2201, Engine!$BA$2:$BA$2201, Engine!$BB$2:$BB$2201, Engine!$BC$2:$BC$2201, Engine!$BD$2:$BD$2201), Engine!$E$2:$E$2201, $A45)</f>
        <v>2.4263733061198152</v>
      </c>
      <c r="N45" cm="1">
        <f t="array" ref="N45">INDEX(Engine!$T$2:$T$2201, MATCH(1, (Engine!$E$2:$E$2201=$A45) * (CHOOSE($B$1, Engine!$AZ$2:$AZ$2201, Engine!$BA$2:$BA$2201, Engine!$BB$2:$BB$2201, Engine!$BC$2:$BC$2201, Engine!$BD$2:$BD$2201)=$M45), 0))</f>
        <v>110.22040940787448</v>
      </c>
      <c r="O45">
        <f t="shared" si="1"/>
        <v>10.470409407874484</v>
      </c>
      <c r="P45" s="2">
        <f t="shared" si="2"/>
        <v>0.10496651035463142</v>
      </c>
      <c r="Q45">
        <f>IF($B45="Reduce", INDEX(Model_Assumptions[Values], 2), INDEX(Model_Assumptions[Values], 1))</f>
        <v>-0.4</v>
      </c>
      <c r="R45" s="2">
        <f t="shared" si="3"/>
        <v>-4.1986604141852568E-2</v>
      </c>
      <c r="S45">
        <f t="shared" si="4"/>
        <v>32.572455459177007</v>
      </c>
      <c r="T45">
        <f t="shared" si="5"/>
        <v>3590.1493761302459</v>
      </c>
      <c r="U45">
        <f t="shared" si="6"/>
        <v>198.64937613024586</v>
      </c>
      <c r="V45">
        <f t="shared" si="7"/>
        <v>5.8572718894367048E-2</v>
      </c>
      <c r="W45">
        <f t="shared" si="8"/>
        <v>1241.9877266584194</v>
      </c>
      <c r="X45">
        <f t="shared" si="9"/>
        <v>-54.43227334158064</v>
      </c>
      <c r="Y45">
        <f t="shared" si="10"/>
        <v>-4.1986604141852665E-2</v>
      </c>
      <c r="Z45">
        <f t="shared" si="11"/>
        <v>2348.1616494718264</v>
      </c>
      <c r="AA45">
        <f t="shared" si="12"/>
        <v>253.08164947182649</v>
      </c>
      <c r="AB45" s="2">
        <f t="shared" si="13"/>
        <v>0.12079808383060624</v>
      </c>
      <c r="AC45" s="2">
        <f t="shared" si="14"/>
        <v>0.65405681030544349</v>
      </c>
      <c r="AD45" s="2">
        <f t="shared" si="15"/>
        <v>3.6312449403187896E-2</v>
      </c>
      <c r="AE45" s="2">
        <f t="shared" si="16"/>
        <v>3.6312449403187896E-2</v>
      </c>
      <c r="AF45">
        <f t="shared" si="17"/>
        <v>0.97999999999999932</v>
      </c>
      <c r="AG45">
        <f t="shared" si="18"/>
        <v>30.679668223859224</v>
      </c>
      <c r="AH45">
        <f t="shared" si="19"/>
        <v>1503.3037429690496</v>
      </c>
      <c r="AI45" s="2">
        <f t="shared" si="20"/>
        <v>2.0408163265306832E-2</v>
      </c>
    </row>
    <row r="46" spans="1:35" x14ac:dyDescent="0.25">
      <c r="P46" s="2"/>
      <c r="R46" s="2"/>
      <c r="AB46" s="2"/>
      <c r="AC46" s="2"/>
      <c r="AD46" s="2"/>
      <c r="AE46" s="2"/>
      <c r="AI46" s="2"/>
    </row>
    <row r="47" spans="1:35" x14ac:dyDescent="0.25">
      <c r="P47" s="2"/>
      <c r="R47" s="2"/>
      <c r="AB47" s="2"/>
      <c r="AC47" s="2"/>
      <c r="AD47" s="2"/>
      <c r="AE47" s="2"/>
      <c r="AI47" s="2"/>
    </row>
    <row r="48" spans="1:35" x14ac:dyDescent="0.25">
      <c r="P48" s="2">
        <f>MIN(P4:P47)</f>
        <v>0</v>
      </c>
      <c r="AC48" s="2"/>
      <c r="AE48" s="2"/>
      <c r="AI48" s="2"/>
    </row>
    <row r="49" spans="16:35" x14ac:dyDescent="0.25">
      <c r="P49" s="2">
        <f>MAX(P4:P47)</f>
        <v>0.24971705211103437</v>
      </c>
      <c r="AI49" s="2"/>
    </row>
  </sheetData>
  <dataValidations count="1">
    <dataValidation type="list" allowBlank="1" showInputMessage="1" showErrorMessage="1" sqref="B1" xr:uid="{A3A52FE0-EE31-4C40-9208-211FC2653E32}">
      <formula1>"1,2,3,4,5"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FDDDC-05D5-41E1-8D4C-E4D91C5A3E54}">
  <dimension ref="A1:G52"/>
  <sheetViews>
    <sheetView workbookViewId="0"/>
  </sheetViews>
  <sheetFormatPr defaultRowHeight="15" x14ac:dyDescent="0.25"/>
  <cols>
    <col min="1" max="1" width="31.7109375" bestFit="1" customWidth="1"/>
    <col min="2" max="2" width="11" customWidth="1"/>
    <col min="3" max="3" width="20" bestFit="1" customWidth="1"/>
    <col min="4" max="4" width="14" bestFit="1" customWidth="1"/>
    <col min="5" max="6" width="15.28515625" bestFit="1" customWidth="1"/>
    <col min="7" max="7" width="22.7109375" bestFit="1" customWidth="1"/>
    <col min="8" max="11" width="12.28515625" bestFit="1" customWidth="1"/>
    <col min="12" max="12" width="18.140625" bestFit="1" customWidth="1"/>
    <col min="13" max="13" width="14.28515625" bestFit="1" customWidth="1"/>
    <col min="14" max="14" width="21.7109375" bestFit="1" customWidth="1"/>
  </cols>
  <sheetData>
    <row r="1" spans="1:7" x14ac:dyDescent="0.25">
      <c r="A1" t="s">
        <v>175</v>
      </c>
      <c r="B1" s="7" t="s">
        <v>1</v>
      </c>
    </row>
    <row r="2" spans="1:7" x14ac:dyDescent="0.25">
      <c r="A2" t="s">
        <v>176</v>
      </c>
      <c r="B2">
        <v>1</v>
      </c>
    </row>
    <row r="3" spans="1:7" x14ac:dyDescent="0.25">
      <c r="A3" t="s">
        <v>178</v>
      </c>
      <c r="B3">
        <v>1.2</v>
      </c>
    </row>
    <row r="4" spans="1:7" x14ac:dyDescent="0.25">
      <c r="A4" t="s">
        <v>177</v>
      </c>
      <c r="B4" s="6">
        <v>0.4</v>
      </c>
    </row>
    <row r="5" spans="1:7" x14ac:dyDescent="0.25">
      <c r="D5" s="5"/>
      <c r="E5" s="2"/>
      <c r="F5" s="2"/>
      <c r="G5" s="2"/>
    </row>
    <row r="6" spans="1:7" x14ac:dyDescent="0.25">
      <c r="A6" t="s">
        <v>10</v>
      </c>
      <c r="B6" t="s">
        <v>169</v>
      </c>
      <c r="C6" t="s">
        <v>170</v>
      </c>
      <c r="D6" t="s">
        <v>171</v>
      </c>
      <c r="E6" t="s">
        <v>172</v>
      </c>
      <c r="F6" t="s">
        <v>173</v>
      </c>
      <c r="G6" t="s">
        <v>174</v>
      </c>
    </row>
    <row r="7" spans="1:7" x14ac:dyDescent="0.25">
      <c r="A7" t="str" cm="1">
        <f t="array" ref="A7">INDEX(Model_Input[SKU], ROW()-6)</f>
        <v>SKU-1000</v>
      </c>
      <c r="B7" cm="1">
        <f t="array" ref="B7">_xlfn.LET(
    _xlpm.sku, $A7,
    _xlpm.matches, (Engine!$E$2:$E$2201=_xlpm.sku),
    _xlpm.gr_lift, IFERROR(IF(_xlpm.matches, Engine!$Z$2:$Z$2201 / Engine!$K$2:$K$2201, -999), -999),
    _xlpm.gp_lift, IFERROR(IF(_xlpm.matches, Engine!$AA$2:$AA$2201 / Engine!$L$2:$L$2201, -999), -999),
    _xlpm.ltv_prot, IFERROR(IF(_xlpm.matches, Engine!$AF$2:$AF$2201 / Engine!$R$2:$R$2201, 0), 0),
    _xlpm.combined, IF(_xlpm.ltv_prot &gt;= INDEX(Selection_Assumptions[Values],3), INDEX(Selection_Assumptions[Values],1)*_xlpm.gr_lift + INDEX(Selection_Assumptions[Values],2)*_xlpm.gp_lift, -999),
    MATCH(MAX(_xlpm.combined), IF(_xlpm.matches, _xlpm.combined), 0)
)</f>
        <v>31</v>
      </c>
      <c r="C7" cm="1">
        <f t="array" ref="C7">_xlfn.LET(
    _xlpm.sku, $A7,
    _xlpm.matches, (Engine!$E$2:$E$2201=_xlpm.sku),
    _xlpm.gr_lift, IFERROR(IF(_xlpm.matches, Engine!$Z$2:$Z$2201 / Engine!$K$2:$K$2201, -999), -999),
    _xlpm.gp_lift, IFERROR(IF(_xlpm.matches, Engine!$AA$2:$AA$2201 / Engine!$L$2:$L$2201, -999), -999),
    _xlpm.ltv_prot, IFERROR(IF(_xlpm.matches, Engine!$AF$2:$AF$2201 / Engine!$R$2:$R$2201, 0), 0),
    _xlpm.combined, IF(_xlpm.ltv_prot &gt;=  INDEX(Selection_Assumptions[Values],3), INDEX(Selection_Assumptions[Values],1)*_xlpm.gr_lift + INDEX(Selection_Assumptions[Values],2)*_xlpm.gp_lift, -999),
    MAX(_xlpm.combined)
)</f>
        <v>0.12635537038474046</v>
      </c>
      <c r="D7" s="5" cm="1">
        <f t="array" ref="D7">INDEX(Engine!$T$2:$T$2201, $B7)</f>
        <v>78.975793703182276</v>
      </c>
      <c r="E7" s="2" cm="1">
        <f t="array" ref="E7">IFERROR(INDEX(Engine!$Z$2:$Z$2201, $B7) / INDEX(Engine!$K$2:$K$2201, $B7), 0)</f>
        <v>1.8766634505525587E-2</v>
      </c>
      <c r="F7" s="2" cm="1">
        <f t="array" ref="F7">IFERROR(INDEX(Engine!$AA$2:$AA$2201, $B7) / INDEX(Engine!$L$2:$L$2201, $B7), 0)</f>
        <v>8.9657279899345729E-2</v>
      </c>
      <c r="G7" s="2" cm="1">
        <f t="array" ref="G7">IFERROR(INDEX(Engine!$AF$2:$AF$2201, $B7) / INDEX(Engine!$R$2:$R$2201, $B7), 0)</f>
        <v>0.40000000000000008</v>
      </c>
    </row>
    <row r="8" spans="1:7" x14ac:dyDescent="0.25">
      <c r="A8" t="str" cm="1">
        <f t="array" ref="A8">INDEX(Model_Input[SKU], ROW()-6)</f>
        <v>SKU-1001</v>
      </c>
      <c r="B8" cm="1">
        <f t="array" ref="B8">_xlfn.LET(
    _xlpm.sku, $A8,
    _xlpm.matches, (Engine!$E$2:$E$2201=_xlpm.sku),
    _xlpm.gr_lift, IFERROR(IF(_xlpm.matches, Engine!$Z$2:$Z$2201 / Engine!$K$2:$K$2201, -999), -999),
    _xlpm.gp_lift, IFERROR(IF(_xlpm.matches, Engine!$AA$2:$AA$2201 / Engine!$L$2:$L$2201, -999), -999),
    _xlpm.ltv_prot, IFERROR(IF(_xlpm.matches, Engine!$AF$2:$AF$2201 / Engine!$R$2:$R$2201, 0), 0),
    _xlpm.combined, IF(_xlpm.ltv_prot &gt;= INDEX(Selection_Assumptions[Values],3), INDEX(Selection_Assumptions[Values],1)*_xlpm.gr_lift + INDEX(Selection_Assumptions[Values],2)*_xlpm.gp_lift, -999),
    MATCH(MAX(_xlpm.combined), IF(_xlpm.matches, _xlpm.combined), 0)
)</f>
        <v>81</v>
      </c>
      <c r="C8" cm="1">
        <f t="array" ref="C8">_xlfn.LET(
    _xlpm.sku, $A8,
    _xlpm.matches, (Engine!$E$2:$E$2201=_xlpm.sku),
    _xlpm.gr_lift, IFERROR(IF(_xlpm.matches, Engine!$Z$2:$Z$2201 / Engine!$K$2:$K$2201, -999), -999),
    _xlpm.gp_lift, IFERROR(IF(_xlpm.matches, Engine!$AA$2:$AA$2201 / Engine!$L$2:$L$2201, -999), -999),
    _xlpm.ltv_prot, IFERROR(IF(_xlpm.matches, Engine!$AF$2:$AF$2201 / Engine!$R$2:$R$2201, 0), 0),
    _xlpm.combined, IF(_xlpm.ltv_prot &gt;=  INDEX(Selection_Assumptions[Values],3), INDEX(Selection_Assumptions[Values],1)*_xlpm.gr_lift + INDEX(Selection_Assumptions[Values],2)*_xlpm.gp_lift, -999),
    MAX(_xlpm.combined)
)</f>
        <v>0.18771631159828311</v>
      </c>
      <c r="D8" s="5" cm="1">
        <f t="array" ref="D8">INDEX(Engine!$T$2:$T$2201, $B8)</f>
        <v>55.842395076522543</v>
      </c>
      <c r="E8" s="2" cm="1">
        <f t="array" ref="E8">IFERROR(INDEX(Engine!$Z$2:$Z$2201, $B8) / INDEX(Engine!$K$2:$K$2201, $B8), 0)</f>
        <v>2.8151566787566841E-2</v>
      </c>
      <c r="F8" s="2" cm="1">
        <f t="array" ref="F8">IFERROR(INDEX(Engine!$AA$2:$AA$2201, $B8) / INDEX(Engine!$L$2:$L$2201, $B8), 0)</f>
        <v>0.1329706206755969</v>
      </c>
      <c r="G8" s="2" cm="1">
        <f t="array" ref="G8">IFERROR(INDEX(Engine!$AF$2:$AF$2201, $B8) / INDEX(Engine!$R$2:$R$2201, $B8), 0)</f>
        <v>0.40000000000000036</v>
      </c>
    </row>
    <row r="9" spans="1:7" x14ac:dyDescent="0.25">
      <c r="A9" t="str" cm="1">
        <f t="array" ref="A9">INDEX(Model_Input[SKU], ROW()-6)</f>
        <v>SKU-1004</v>
      </c>
      <c r="B9" cm="1">
        <f t="array" ref="B9">_xlfn.LET(
    _xlpm.sku, $A9,
    _xlpm.matches, (Engine!$E$2:$E$2201=_xlpm.sku),
    _xlpm.gr_lift, IFERROR(IF(_xlpm.matches, Engine!$Z$2:$Z$2201 / Engine!$K$2:$K$2201, -999), -999),
    _xlpm.gp_lift, IFERROR(IF(_xlpm.matches, Engine!$AA$2:$AA$2201 / Engine!$L$2:$L$2201, -999), -999),
    _xlpm.ltv_prot, IFERROR(IF(_xlpm.matches, Engine!$AF$2:$AF$2201 / Engine!$R$2:$R$2201, 0), 0),
    _xlpm.combined, IF(_xlpm.ltv_prot &gt;= INDEX(Selection_Assumptions[Values],3), INDEX(Selection_Assumptions[Values],1)*_xlpm.gr_lift + INDEX(Selection_Assumptions[Values],2)*_xlpm.gp_lift, -999),
    MATCH(MAX(_xlpm.combined), IF(_xlpm.matches, _xlpm.combined), 0)
)</f>
        <v>131</v>
      </c>
      <c r="C9" cm="1">
        <f t="array" ref="C9">_xlfn.LET(
    _xlpm.sku, $A9,
    _xlpm.matches, (Engine!$E$2:$E$2201=_xlpm.sku),
    _xlpm.gr_lift, IFERROR(IF(_xlpm.matches, Engine!$Z$2:$Z$2201 / Engine!$K$2:$K$2201, -999), -999),
    _xlpm.gp_lift, IFERROR(IF(_xlpm.matches, Engine!$AA$2:$AA$2201 / Engine!$L$2:$L$2201, -999), -999),
    _xlpm.ltv_prot, IFERROR(IF(_xlpm.matches, Engine!$AF$2:$AF$2201 / Engine!$R$2:$R$2201, 0), 0),
    _xlpm.combined, IF(_xlpm.ltv_prot &gt;=  INDEX(Selection_Assumptions[Values],3), INDEX(Selection_Assumptions[Values],1)*_xlpm.gr_lift + INDEX(Selection_Assumptions[Values],2)*_xlpm.gp_lift, -999),
    MAX(_xlpm.combined)
)</f>
        <v>0.14008395698414677</v>
      </c>
      <c r="D9" s="5" cm="1">
        <f t="array" ref="D9">INDEX(Engine!$T$2:$T$2201, $B9)</f>
        <v>19.551372991870085</v>
      </c>
      <c r="E9" s="2" cm="1">
        <f t="array" ref="E9">IFERROR(INDEX(Engine!$Z$2:$Z$2201, $B9) / INDEX(Engine!$K$2:$K$2201, $B9), 0)</f>
        <v>3.62961603828015E-2</v>
      </c>
      <c r="F9" s="2" cm="1">
        <f t="array" ref="F9">IFERROR(INDEX(Engine!$AA$2:$AA$2201, $B9) / INDEX(Engine!$L$2:$L$2201, $B9), 0)</f>
        <v>8.6489830501121065E-2</v>
      </c>
      <c r="G9" s="2" cm="1">
        <f t="array" ref="G9">IFERROR(INDEX(Engine!$AF$2:$AF$2201, $B9) / INDEX(Engine!$R$2:$R$2201, $B9), 0)</f>
        <v>0.4</v>
      </c>
    </row>
    <row r="10" spans="1:7" x14ac:dyDescent="0.25">
      <c r="A10" t="str" cm="1">
        <f t="array" ref="A10">INDEX(Model_Input[SKU], ROW()-6)</f>
        <v>SKU-1005</v>
      </c>
      <c r="B10" cm="1">
        <f t="array" ref="B10">_xlfn.LET(
    _xlpm.sku, $A10,
    _xlpm.matches, (Engine!$E$2:$E$2201=_xlpm.sku),
    _xlpm.gr_lift, IFERROR(IF(_xlpm.matches, Engine!$Z$2:$Z$2201 / Engine!$K$2:$K$2201, -999), -999),
    _xlpm.gp_lift, IFERROR(IF(_xlpm.matches, Engine!$AA$2:$AA$2201 / Engine!$L$2:$L$2201, -999), -999),
    _xlpm.ltv_prot, IFERROR(IF(_xlpm.matches, Engine!$AF$2:$AF$2201 / Engine!$R$2:$R$2201, 0), 0),
    _xlpm.combined, IF(_xlpm.ltv_prot &gt;= INDEX(Selection_Assumptions[Values],3), INDEX(Selection_Assumptions[Values],1)*_xlpm.gr_lift + INDEX(Selection_Assumptions[Values],2)*_xlpm.gp_lift, -999),
    MATCH(MAX(_xlpm.combined), IF(_xlpm.matches, _xlpm.combined), 0)
)</f>
        <v>151</v>
      </c>
      <c r="C10" cm="1">
        <f t="array" ref="C10">_xlfn.LET(
    _xlpm.sku, $A10,
    _xlpm.matches, (Engine!$E$2:$E$2201=_xlpm.sku),
    _xlpm.gr_lift, IFERROR(IF(_xlpm.matches, Engine!$Z$2:$Z$2201 / Engine!$K$2:$K$2201, -999), -999),
    _xlpm.gp_lift, IFERROR(IF(_xlpm.matches, Engine!$AA$2:$AA$2201 / Engine!$L$2:$L$2201, -999), -999),
    _xlpm.ltv_prot, IFERROR(IF(_xlpm.matches, Engine!$AF$2:$AF$2201 / Engine!$R$2:$R$2201, 0), 0),
    _xlpm.combined, IF(_xlpm.ltv_prot &gt;=  INDEX(Selection_Assumptions[Values],3), INDEX(Selection_Assumptions[Values],1)*_xlpm.gr_lift + INDEX(Selection_Assumptions[Values],2)*_xlpm.gp_lift, -999),
    MAX(_xlpm.combined)
)</f>
        <v>0</v>
      </c>
      <c r="D10" s="5" cm="1">
        <f t="array" ref="D10">INDEX(Engine!$T$2:$T$2201, $B10)</f>
        <v>29.62</v>
      </c>
      <c r="E10" s="2" cm="1">
        <f t="array" ref="E10">IFERROR(INDEX(Engine!$Z$2:$Z$2201, $B10) / INDEX(Engine!$K$2:$K$2201, $B10), 0)</f>
        <v>0</v>
      </c>
      <c r="F10" s="2" cm="1">
        <f t="array" ref="F10">IFERROR(INDEX(Engine!$AA$2:$AA$2201, $B10) / INDEX(Engine!$L$2:$L$2201, $B10), 0)</f>
        <v>0</v>
      </c>
      <c r="G10" s="2" cm="1">
        <f t="array" ref="G10">IFERROR(INDEX(Engine!$AF$2:$AF$2201, $B10) / INDEX(Engine!$R$2:$R$2201, $B10), 0)</f>
        <v>1</v>
      </c>
    </row>
    <row r="11" spans="1:7" x14ac:dyDescent="0.25">
      <c r="A11" t="str" cm="1">
        <f t="array" ref="A11">INDEX(Model_Input[SKU], ROW()-6)</f>
        <v>SKU-1006</v>
      </c>
      <c r="B11" cm="1">
        <f t="array" ref="B11">_xlfn.LET(
    _xlpm.sku, $A11,
    _xlpm.matches, (Engine!$E$2:$E$2201=_xlpm.sku),
    _xlpm.gr_lift, IFERROR(IF(_xlpm.matches, Engine!$Z$2:$Z$2201 / Engine!$K$2:$K$2201, -999), -999),
    _xlpm.gp_lift, IFERROR(IF(_xlpm.matches, Engine!$AA$2:$AA$2201 / Engine!$L$2:$L$2201, -999), -999),
    _xlpm.ltv_prot, IFERROR(IF(_xlpm.matches, Engine!$AF$2:$AF$2201 / Engine!$R$2:$R$2201, 0), 0),
    _xlpm.combined, IF(_xlpm.ltv_prot &gt;= INDEX(Selection_Assumptions[Values],3), INDEX(Selection_Assumptions[Values],1)*_xlpm.gr_lift + INDEX(Selection_Assumptions[Values],2)*_xlpm.gp_lift, -999),
    MATCH(MAX(_xlpm.combined), IF(_xlpm.matches, _xlpm.combined), 0)
)</f>
        <v>231</v>
      </c>
      <c r="C11" cm="1">
        <f t="array" ref="C11">_xlfn.LET(
    _xlpm.sku, $A11,
    _xlpm.matches, (Engine!$E$2:$E$2201=_xlpm.sku),
    _xlpm.gr_lift, IFERROR(IF(_xlpm.matches, Engine!$Z$2:$Z$2201 / Engine!$K$2:$K$2201, -999), -999),
    _xlpm.gp_lift, IFERROR(IF(_xlpm.matches, Engine!$AA$2:$AA$2201 / Engine!$L$2:$L$2201, -999), -999),
    _xlpm.ltv_prot, IFERROR(IF(_xlpm.matches, Engine!$AF$2:$AF$2201 / Engine!$R$2:$R$2201, 0), 0),
    _xlpm.combined, IF(_xlpm.ltv_prot &gt;=  INDEX(Selection_Assumptions[Values],3), INDEX(Selection_Assumptions[Values],1)*_xlpm.gr_lift + INDEX(Selection_Assumptions[Values],2)*_xlpm.gp_lift, -999),
    MAX(_xlpm.combined)
)</f>
        <v>8.9473506494898949E-2</v>
      </c>
      <c r="D11" s="5" cm="1">
        <f t="array" ref="D11">INDEX(Engine!$T$2:$T$2201, $B11)</f>
        <v>118.51610734298887</v>
      </c>
      <c r="E11" s="2" cm="1">
        <f t="array" ref="E11">IFERROR(INDEX(Engine!$Z$2:$Z$2201, $B11) / INDEX(Engine!$K$2:$K$2201, $B11), 0)</f>
        <v>2.7399113255448988E-2</v>
      </c>
      <c r="F11" s="2" cm="1">
        <f t="array" ref="F11">IFERROR(INDEX(Engine!$AA$2:$AA$2201, $B11) / INDEX(Engine!$L$2:$L$2201, $B11), 0)</f>
        <v>5.1728661032874969E-2</v>
      </c>
      <c r="G11" s="2" cm="1">
        <f t="array" ref="G11">IFERROR(INDEX(Engine!$AF$2:$AF$2201, $B11) / INDEX(Engine!$R$2:$R$2201, $B11), 0)</f>
        <v>0.40000000000000036</v>
      </c>
    </row>
    <row r="12" spans="1:7" x14ac:dyDescent="0.25">
      <c r="A12" t="str" cm="1">
        <f t="array" ref="A12">INDEX(Model_Input[SKU], ROW()-6)</f>
        <v>SKU-1009</v>
      </c>
      <c r="B12" cm="1">
        <f t="array" ref="B12">_xlfn.LET(
    _xlpm.sku, $A12,
    _xlpm.matches, (Engine!$E$2:$E$2201=_xlpm.sku),
    _xlpm.gr_lift, IFERROR(IF(_xlpm.matches, Engine!$Z$2:$Z$2201 / Engine!$K$2:$K$2201, -999), -999),
    _xlpm.gp_lift, IFERROR(IF(_xlpm.matches, Engine!$AA$2:$AA$2201 / Engine!$L$2:$L$2201, -999), -999),
    _xlpm.ltv_prot, IFERROR(IF(_xlpm.matches, Engine!$AF$2:$AF$2201 / Engine!$R$2:$R$2201, 0), 0),
    _xlpm.combined, IF(_xlpm.ltv_prot &gt;= INDEX(Selection_Assumptions[Values],3), INDEX(Selection_Assumptions[Values],1)*_xlpm.gr_lift + INDEX(Selection_Assumptions[Values],2)*_xlpm.gp_lift, -999),
    MATCH(MAX(_xlpm.combined), IF(_xlpm.matches, _xlpm.combined), 0)
)</f>
        <v>281</v>
      </c>
      <c r="C12" cm="1">
        <f t="array" ref="C12">_xlfn.LET(
    _xlpm.sku, $A12,
    _xlpm.matches, (Engine!$E$2:$E$2201=_xlpm.sku),
    _xlpm.gr_lift, IFERROR(IF(_xlpm.matches, Engine!$Z$2:$Z$2201 / Engine!$K$2:$K$2201, -999), -999),
    _xlpm.gp_lift, IFERROR(IF(_xlpm.matches, Engine!$AA$2:$AA$2201 / Engine!$L$2:$L$2201, -999), -999),
    _xlpm.ltv_prot, IFERROR(IF(_xlpm.matches, Engine!$AF$2:$AF$2201 / Engine!$R$2:$R$2201, 0), 0),
    _xlpm.combined, IF(_xlpm.ltv_prot &gt;=  INDEX(Selection_Assumptions[Values],3), INDEX(Selection_Assumptions[Values],1)*_xlpm.gr_lift + INDEX(Selection_Assumptions[Values],2)*_xlpm.gp_lift, -999),
    MAX(_xlpm.combined)
)</f>
        <v>0.22231294824633871</v>
      </c>
      <c r="D12" s="5" cm="1">
        <f t="array" ref="D12">INDEX(Engine!$T$2:$T$2201, $B12)</f>
        <v>197.38145233606977</v>
      </c>
      <c r="E12" s="2" cm="1">
        <f t="array" ref="E12">IFERROR(INDEX(Engine!$Z$2:$Z$2201, $B12) / INDEX(Engine!$K$2:$K$2201, $B12), 0)</f>
        <v>6.087598289459184E-2</v>
      </c>
      <c r="F12" s="2" cm="1">
        <f t="array" ref="F12">IFERROR(INDEX(Engine!$AA$2:$AA$2201, $B12) / INDEX(Engine!$L$2:$L$2201, $B12), 0)</f>
        <v>0.13453080445978907</v>
      </c>
      <c r="G12" s="2" cm="1">
        <f t="array" ref="G12">IFERROR(INDEX(Engine!$AF$2:$AF$2201, $B12) / INDEX(Engine!$R$2:$R$2201, $B12), 0)</f>
        <v>0.40000000000000036</v>
      </c>
    </row>
    <row r="13" spans="1:7" x14ac:dyDescent="0.25">
      <c r="A13" t="str" cm="1">
        <f t="array" ref="A13">INDEX(Model_Input[SKU], ROW()-6)</f>
        <v>SKU-1010</v>
      </c>
      <c r="B13" cm="1">
        <f t="array" ref="B13">_xlfn.LET(
    _xlpm.sku, $A13,
    _xlpm.matches, (Engine!$E$2:$E$2201=_xlpm.sku),
    _xlpm.gr_lift, IFERROR(IF(_xlpm.matches, Engine!$Z$2:$Z$2201 / Engine!$K$2:$K$2201, -999), -999),
    _xlpm.gp_lift, IFERROR(IF(_xlpm.matches, Engine!$AA$2:$AA$2201 / Engine!$L$2:$L$2201, -999), -999),
    _xlpm.ltv_prot, IFERROR(IF(_xlpm.matches, Engine!$AF$2:$AF$2201 / Engine!$R$2:$R$2201, 0), 0),
    _xlpm.combined, IF(_xlpm.ltv_prot &gt;= INDEX(Selection_Assumptions[Values],3), INDEX(Selection_Assumptions[Values],1)*_xlpm.gr_lift + INDEX(Selection_Assumptions[Values],2)*_xlpm.gp_lift, -999),
    MATCH(MAX(_xlpm.combined), IF(_xlpm.matches, _xlpm.combined), 0)
)</f>
        <v>331</v>
      </c>
      <c r="C13" cm="1">
        <f t="array" ref="C13">_xlfn.LET(
    _xlpm.sku, $A13,
    _xlpm.matches, (Engine!$E$2:$E$2201=_xlpm.sku),
    _xlpm.gr_lift, IFERROR(IF(_xlpm.matches, Engine!$Z$2:$Z$2201 / Engine!$K$2:$K$2201, -999), -999),
    _xlpm.gp_lift, IFERROR(IF(_xlpm.matches, Engine!$AA$2:$AA$2201 / Engine!$L$2:$L$2201, -999), -999),
    _xlpm.ltv_prot, IFERROR(IF(_xlpm.matches, Engine!$AF$2:$AF$2201 / Engine!$R$2:$R$2201, 0), 0),
    _xlpm.combined, IF(_xlpm.ltv_prot &gt;=  INDEX(Selection_Assumptions[Values],3), INDEX(Selection_Assumptions[Values],1)*_xlpm.gr_lift + INDEX(Selection_Assumptions[Values],2)*_xlpm.gp_lift, -999),
    MAX(_xlpm.combined)
)</f>
        <v>0.38670956947931834</v>
      </c>
      <c r="D13" s="5" cm="1">
        <f t="array" ref="D13">INDEX(Engine!$T$2:$T$2201, $B13)</f>
        <v>52.899020932382761</v>
      </c>
      <c r="E13" s="2" cm="1">
        <f t="array" ref="E13">IFERROR(INDEX(Engine!$Z$2:$Z$2201, $B13) / INDEX(Engine!$K$2:$K$2201, $B13), 0)</f>
        <v>8.2670010921212816E-2</v>
      </c>
      <c r="F13" s="2" cm="1">
        <f t="array" ref="F13">IFERROR(INDEX(Engine!$AA$2:$AA$2201, $B13) / INDEX(Engine!$L$2:$L$2201, $B13), 0)</f>
        <v>0.25336629879842126</v>
      </c>
      <c r="G13" s="2" cm="1">
        <f t="array" ref="G13">IFERROR(INDEX(Engine!$AF$2:$AF$2201, $B13) / INDEX(Engine!$R$2:$R$2201, $B13), 0)</f>
        <v>0.4</v>
      </c>
    </row>
    <row r="14" spans="1:7" x14ac:dyDescent="0.25">
      <c r="A14" t="str" cm="1">
        <f t="array" ref="A14">INDEX(Model_Input[SKU], ROW()-6)</f>
        <v>SKU-1011</v>
      </c>
      <c r="B14" cm="1">
        <f t="array" ref="B14">_xlfn.LET(
    _xlpm.sku, $A14,
    _xlpm.matches, (Engine!$E$2:$E$2201=_xlpm.sku),
    _xlpm.gr_lift, IFERROR(IF(_xlpm.matches, Engine!$Z$2:$Z$2201 / Engine!$K$2:$K$2201, -999), -999),
    _xlpm.gp_lift, IFERROR(IF(_xlpm.matches, Engine!$AA$2:$AA$2201 / Engine!$L$2:$L$2201, -999), -999),
    _xlpm.ltv_prot, IFERROR(IF(_xlpm.matches, Engine!$AF$2:$AF$2201 / Engine!$R$2:$R$2201, 0), 0),
    _xlpm.combined, IF(_xlpm.ltv_prot &gt;= INDEX(Selection_Assumptions[Values],3), INDEX(Selection_Assumptions[Values],1)*_xlpm.gr_lift + INDEX(Selection_Assumptions[Values],2)*_xlpm.gp_lift, -999),
    MATCH(MAX(_xlpm.combined), IF(_xlpm.matches, _xlpm.combined), 0)
)</f>
        <v>381</v>
      </c>
      <c r="C14" cm="1">
        <f t="array" ref="C14">_xlfn.LET(
    _xlpm.sku, $A14,
    _xlpm.matches, (Engine!$E$2:$E$2201=_xlpm.sku),
    _xlpm.gr_lift, IFERROR(IF(_xlpm.matches, Engine!$Z$2:$Z$2201 / Engine!$K$2:$K$2201, -999), -999),
    _xlpm.gp_lift, IFERROR(IF(_xlpm.matches, Engine!$AA$2:$AA$2201 / Engine!$L$2:$L$2201, -999), -999),
    _xlpm.ltv_prot, IFERROR(IF(_xlpm.matches, Engine!$AF$2:$AF$2201 / Engine!$R$2:$R$2201, 0), 0),
    _xlpm.combined, IF(_xlpm.ltv_prot &gt;=  INDEX(Selection_Assumptions[Values],3), INDEX(Selection_Assumptions[Values],1)*_xlpm.gr_lift + INDEX(Selection_Assumptions[Values],2)*_xlpm.gp_lift, -999),
    MAX(_xlpm.combined)
)</f>
        <v>0.21602348654742407</v>
      </c>
      <c r="D14" s="5" cm="1">
        <f t="array" ref="D14">INDEX(Engine!$T$2:$T$2201, $B14)</f>
        <v>71.933095490968242</v>
      </c>
      <c r="E14" s="2" cm="1">
        <f t="array" ref="E14">IFERROR(INDEX(Engine!$Z$2:$Z$2201, $B14) / INDEX(Engine!$K$2:$K$2201, $B14), 0)</f>
        <v>3.7161497118154523E-2</v>
      </c>
      <c r="F14" s="2" cm="1">
        <f t="array" ref="F14">IFERROR(INDEX(Engine!$AA$2:$AA$2201, $B14) / INDEX(Engine!$L$2:$L$2201, $B14), 0)</f>
        <v>0.14905165785772462</v>
      </c>
      <c r="G14" s="2" cm="1">
        <f t="array" ref="G14">IFERROR(INDEX(Engine!$AF$2:$AF$2201, $B14) / INDEX(Engine!$R$2:$R$2201, $B14), 0)</f>
        <v>0.40000000000000036</v>
      </c>
    </row>
    <row r="15" spans="1:7" x14ac:dyDescent="0.25">
      <c r="A15" t="str" cm="1">
        <f t="array" ref="A15">INDEX(Model_Input[SKU], ROW()-6)</f>
        <v>SKU-1012</v>
      </c>
      <c r="B15" cm="1">
        <f t="array" ref="B15">_xlfn.LET(
    _xlpm.sku, $A15,
    _xlpm.matches, (Engine!$E$2:$E$2201=_xlpm.sku),
    _xlpm.gr_lift, IFERROR(IF(_xlpm.matches, Engine!$Z$2:$Z$2201 / Engine!$K$2:$K$2201, -999), -999),
    _xlpm.gp_lift, IFERROR(IF(_xlpm.matches, Engine!$AA$2:$AA$2201 / Engine!$L$2:$L$2201, -999), -999),
    _xlpm.ltv_prot, IFERROR(IF(_xlpm.matches, Engine!$AF$2:$AF$2201 / Engine!$R$2:$R$2201, 0), 0),
    _xlpm.combined, IF(_xlpm.ltv_prot &gt;= INDEX(Selection_Assumptions[Values],3), INDEX(Selection_Assumptions[Values],1)*_xlpm.gr_lift + INDEX(Selection_Assumptions[Values],2)*_xlpm.gp_lift, -999),
    MATCH(MAX(_xlpm.combined), IF(_xlpm.matches, _xlpm.combined), 0)
)</f>
        <v>401</v>
      </c>
      <c r="C15" cm="1">
        <f t="array" ref="C15">_xlfn.LET(
    _xlpm.sku, $A15,
    _xlpm.matches, (Engine!$E$2:$E$2201=_xlpm.sku),
    _xlpm.gr_lift, IFERROR(IF(_xlpm.matches, Engine!$Z$2:$Z$2201 / Engine!$K$2:$K$2201, -999), -999),
    _xlpm.gp_lift, IFERROR(IF(_xlpm.matches, Engine!$AA$2:$AA$2201 / Engine!$L$2:$L$2201, -999), -999),
    _xlpm.ltv_prot, IFERROR(IF(_xlpm.matches, Engine!$AF$2:$AF$2201 / Engine!$R$2:$R$2201, 0), 0),
    _xlpm.combined, IF(_xlpm.ltv_prot &gt;=  INDEX(Selection_Assumptions[Values],3), INDEX(Selection_Assumptions[Values],1)*_xlpm.gr_lift + INDEX(Selection_Assumptions[Values],2)*_xlpm.gp_lift, -999),
    MAX(_xlpm.combined)
)</f>
        <v>0</v>
      </c>
      <c r="D15" s="5" cm="1">
        <f t="array" ref="D15">INDEX(Engine!$T$2:$T$2201, $B15)</f>
        <v>20.37</v>
      </c>
      <c r="E15" s="2" cm="1">
        <f t="array" ref="E15">IFERROR(INDEX(Engine!$Z$2:$Z$2201, $B15) / INDEX(Engine!$K$2:$K$2201, $B15), 0)</f>
        <v>0</v>
      </c>
      <c r="F15" s="2" cm="1">
        <f t="array" ref="F15">IFERROR(INDEX(Engine!$AA$2:$AA$2201, $B15) / INDEX(Engine!$L$2:$L$2201, $B15), 0)</f>
        <v>0</v>
      </c>
      <c r="G15" s="2" cm="1">
        <f t="array" ref="G15">IFERROR(INDEX(Engine!$AF$2:$AF$2201, $B15) / INDEX(Engine!$R$2:$R$2201, $B15), 0)</f>
        <v>1</v>
      </c>
    </row>
    <row r="16" spans="1:7" x14ac:dyDescent="0.25">
      <c r="A16" t="str" cm="1">
        <f t="array" ref="A16">INDEX(Model_Input[SKU], ROW()-6)</f>
        <v>SKU-1013</v>
      </c>
      <c r="B16" cm="1">
        <f t="array" ref="B16">_xlfn.LET(
    _xlpm.sku, $A16,
    _xlpm.matches, (Engine!$E$2:$E$2201=_xlpm.sku),
    _xlpm.gr_lift, IFERROR(IF(_xlpm.matches, Engine!$Z$2:$Z$2201 / Engine!$K$2:$K$2201, -999), -999),
    _xlpm.gp_lift, IFERROR(IF(_xlpm.matches, Engine!$AA$2:$AA$2201 / Engine!$L$2:$L$2201, -999), -999),
    _xlpm.ltv_prot, IFERROR(IF(_xlpm.matches, Engine!$AF$2:$AF$2201 / Engine!$R$2:$R$2201, 0), 0),
    _xlpm.combined, IF(_xlpm.ltv_prot &gt;= INDEX(Selection_Assumptions[Values],3), INDEX(Selection_Assumptions[Values],1)*_xlpm.gr_lift + INDEX(Selection_Assumptions[Values],2)*_xlpm.gp_lift, -999),
    MATCH(MAX(_xlpm.combined), IF(_xlpm.matches, _xlpm.combined), 0)
)</f>
        <v>451</v>
      </c>
      <c r="C16" cm="1">
        <f t="array" ref="C16">_xlfn.LET(
    _xlpm.sku, $A16,
    _xlpm.matches, (Engine!$E$2:$E$2201=_xlpm.sku),
    _xlpm.gr_lift, IFERROR(IF(_xlpm.matches, Engine!$Z$2:$Z$2201 / Engine!$K$2:$K$2201, -999), -999),
    _xlpm.gp_lift, IFERROR(IF(_xlpm.matches, Engine!$AA$2:$AA$2201 / Engine!$L$2:$L$2201, -999), -999),
    _xlpm.ltv_prot, IFERROR(IF(_xlpm.matches, Engine!$AF$2:$AF$2201 / Engine!$R$2:$R$2201, 0), 0),
    _xlpm.combined, IF(_xlpm.ltv_prot &gt;=  INDEX(Selection_Assumptions[Values],3), INDEX(Selection_Assumptions[Values],1)*_xlpm.gr_lift + INDEX(Selection_Assumptions[Values],2)*_xlpm.gp_lift, -999),
    MAX(_xlpm.combined)
)</f>
        <v>0</v>
      </c>
      <c r="D16" s="5" cm="1">
        <f t="array" ref="D16">INDEX(Engine!$T$2:$T$2201, $B16)</f>
        <v>84.95</v>
      </c>
      <c r="E16" s="2" cm="1">
        <f t="array" ref="E16">IFERROR(INDEX(Engine!$Z$2:$Z$2201, $B16) / INDEX(Engine!$K$2:$K$2201, $B16), 0)</f>
        <v>0</v>
      </c>
      <c r="F16" s="2" cm="1">
        <f t="array" ref="F16">IFERROR(INDEX(Engine!$AA$2:$AA$2201, $B16) / INDEX(Engine!$L$2:$L$2201, $B16), 0)</f>
        <v>0</v>
      </c>
      <c r="G16" s="2" cm="1">
        <f t="array" ref="G16">IFERROR(INDEX(Engine!$AF$2:$AF$2201, $B16) / INDEX(Engine!$R$2:$R$2201, $B16), 0)</f>
        <v>1</v>
      </c>
    </row>
    <row r="17" spans="1:7" x14ac:dyDescent="0.25">
      <c r="A17" t="str" cm="1">
        <f t="array" ref="A17">INDEX(Model_Input[SKU], ROW()-6)</f>
        <v>SKU-1014</v>
      </c>
      <c r="B17" cm="1">
        <f t="array" ref="B17">_xlfn.LET(
    _xlpm.sku, $A17,
    _xlpm.matches, (Engine!$E$2:$E$2201=_xlpm.sku),
    _xlpm.gr_lift, IFERROR(IF(_xlpm.matches, Engine!$Z$2:$Z$2201 / Engine!$K$2:$K$2201, -999), -999),
    _xlpm.gp_lift, IFERROR(IF(_xlpm.matches, Engine!$AA$2:$AA$2201 / Engine!$L$2:$L$2201, -999), -999),
    _xlpm.ltv_prot, IFERROR(IF(_xlpm.matches, Engine!$AF$2:$AF$2201 / Engine!$R$2:$R$2201, 0), 0),
    _xlpm.combined, IF(_xlpm.ltv_prot &gt;= INDEX(Selection_Assumptions[Values],3), INDEX(Selection_Assumptions[Values],1)*_xlpm.gr_lift + INDEX(Selection_Assumptions[Values],2)*_xlpm.gp_lift, -999),
    MATCH(MAX(_xlpm.combined), IF(_xlpm.matches, _xlpm.combined), 0)
)</f>
        <v>531</v>
      </c>
      <c r="C17" cm="1">
        <f t="array" ref="C17">_xlfn.LET(
    _xlpm.sku, $A17,
    _xlpm.matches, (Engine!$E$2:$E$2201=_xlpm.sku),
    _xlpm.gr_lift, IFERROR(IF(_xlpm.matches, Engine!$Z$2:$Z$2201 / Engine!$K$2:$K$2201, -999), -999),
    _xlpm.gp_lift, IFERROR(IF(_xlpm.matches, Engine!$AA$2:$AA$2201 / Engine!$L$2:$L$2201, -999), -999),
    _xlpm.ltv_prot, IFERROR(IF(_xlpm.matches, Engine!$AF$2:$AF$2201 / Engine!$R$2:$R$2201, 0), 0),
    _xlpm.combined, IF(_xlpm.ltv_prot &gt;=  INDEX(Selection_Assumptions[Values],3), INDEX(Selection_Assumptions[Values],1)*_xlpm.gr_lift + INDEX(Selection_Assumptions[Values],2)*_xlpm.gp_lift, -999),
    MAX(_xlpm.combined)
)</f>
        <v>0.27833494416707416</v>
      </c>
      <c r="D17" s="5" cm="1">
        <f t="array" ref="D17">INDEX(Engine!$T$2:$T$2201, $B17)</f>
        <v>163.17671709921524</v>
      </c>
      <c r="E17" s="2" cm="1">
        <f t="array" ref="E17">IFERROR(INDEX(Engine!$Z$2:$Z$2201, $B17) / INDEX(Engine!$K$2:$K$2201, $B17), 0)</f>
        <v>7.3585835541901526E-2</v>
      </c>
      <c r="F17" s="2" cm="1">
        <f t="array" ref="F17">IFERROR(INDEX(Engine!$AA$2:$AA$2201, $B17) / INDEX(Engine!$L$2:$L$2201, $B17), 0)</f>
        <v>0.17062425718764387</v>
      </c>
      <c r="G17" s="2" cm="1">
        <f t="array" ref="G17">IFERROR(INDEX(Engine!$AF$2:$AF$2201, $B17) / INDEX(Engine!$R$2:$R$2201, $B17), 0)</f>
        <v>0.4</v>
      </c>
    </row>
    <row r="18" spans="1:7" x14ac:dyDescent="0.25">
      <c r="A18" t="str" cm="1">
        <f t="array" ref="A18">INDEX(Model_Input[SKU], ROW()-6)</f>
        <v>SKU-1017</v>
      </c>
      <c r="B18" cm="1">
        <f t="array" ref="B18">_xlfn.LET(
    _xlpm.sku, $A18,
    _xlpm.matches, (Engine!$E$2:$E$2201=_xlpm.sku),
    _xlpm.gr_lift, IFERROR(IF(_xlpm.matches, Engine!$Z$2:$Z$2201 / Engine!$K$2:$K$2201, -999), -999),
    _xlpm.gp_lift, IFERROR(IF(_xlpm.matches, Engine!$AA$2:$AA$2201 / Engine!$L$2:$L$2201, -999), -999),
    _xlpm.ltv_prot, IFERROR(IF(_xlpm.matches, Engine!$AF$2:$AF$2201 / Engine!$R$2:$R$2201, 0), 0),
    _xlpm.combined, IF(_xlpm.ltv_prot &gt;= INDEX(Selection_Assumptions[Values],3), INDEX(Selection_Assumptions[Values],1)*_xlpm.gr_lift + INDEX(Selection_Assumptions[Values],2)*_xlpm.gp_lift, -999),
    MATCH(MAX(_xlpm.combined), IF(_xlpm.matches, _xlpm.combined), 0)
)</f>
        <v>581</v>
      </c>
      <c r="C18" cm="1">
        <f t="array" ref="C18">_xlfn.LET(
    _xlpm.sku, $A18,
    _xlpm.matches, (Engine!$E$2:$E$2201=_xlpm.sku),
    _xlpm.gr_lift, IFERROR(IF(_xlpm.matches, Engine!$Z$2:$Z$2201 / Engine!$K$2:$K$2201, -999), -999),
    _xlpm.gp_lift, IFERROR(IF(_xlpm.matches, Engine!$AA$2:$AA$2201 / Engine!$L$2:$L$2201, -999), -999),
    _xlpm.ltv_prot, IFERROR(IF(_xlpm.matches, Engine!$AF$2:$AF$2201 / Engine!$R$2:$R$2201, 0), 0),
    _xlpm.combined, IF(_xlpm.ltv_prot &gt;=  INDEX(Selection_Assumptions[Values],3), INDEX(Selection_Assumptions[Values],1)*_xlpm.gr_lift + INDEX(Selection_Assumptions[Values],2)*_xlpm.gp_lift, -999),
    MAX(_xlpm.combined)
)</f>
        <v>3.2641381779766276E-2</v>
      </c>
      <c r="D18" s="5" cm="1">
        <f t="array" ref="D18">INDEX(Engine!$T$2:$T$2201, $B18)</f>
        <v>63.764281553628621</v>
      </c>
      <c r="E18" s="2" cm="1">
        <f t="array" ref="E18">IFERROR(INDEX(Engine!$Z$2:$Z$2201, $B18) / INDEX(Engine!$K$2:$K$2201, $B18), 0)</f>
        <v>5.4198649230936639E-3</v>
      </c>
      <c r="F18" s="2" cm="1">
        <f t="array" ref="F18">IFERROR(INDEX(Engine!$AA$2:$AA$2201, $B18) / INDEX(Engine!$L$2:$L$2201, $B18), 0)</f>
        <v>2.2684597380560514E-2</v>
      </c>
      <c r="G18" s="2" cm="1">
        <f t="array" ref="G18">IFERROR(INDEX(Engine!$AF$2:$AF$2201, $B18) / INDEX(Engine!$R$2:$R$2201, $B18), 0)</f>
        <v>0.4</v>
      </c>
    </row>
    <row r="19" spans="1:7" x14ac:dyDescent="0.25">
      <c r="A19" t="str" cm="1">
        <f t="array" ref="A19">INDEX(Model_Input[SKU], ROW()-6)</f>
        <v>SKU-1018</v>
      </c>
      <c r="B19" cm="1">
        <f t="array" ref="B19">_xlfn.LET(
    _xlpm.sku, $A19,
    _xlpm.matches, (Engine!$E$2:$E$2201=_xlpm.sku),
    _xlpm.gr_lift, IFERROR(IF(_xlpm.matches, Engine!$Z$2:$Z$2201 / Engine!$K$2:$K$2201, -999), -999),
    _xlpm.gp_lift, IFERROR(IF(_xlpm.matches, Engine!$AA$2:$AA$2201 / Engine!$L$2:$L$2201, -999), -999),
    _xlpm.ltv_prot, IFERROR(IF(_xlpm.matches, Engine!$AF$2:$AF$2201 / Engine!$R$2:$R$2201, 0), 0),
    _xlpm.combined, IF(_xlpm.ltv_prot &gt;= INDEX(Selection_Assumptions[Values],3), INDEX(Selection_Assumptions[Values],1)*_xlpm.gr_lift + INDEX(Selection_Assumptions[Values],2)*_xlpm.gp_lift, -999),
    MATCH(MAX(_xlpm.combined), IF(_xlpm.matches, _xlpm.combined), 0)
)</f>
        <v>631</v>
      </c>
      <c r="C19" cm="1">
        <f t="array" ref="C19">_xlfn.LET(
    _xlpm.sku, $A19,
    _xlpm.matches, (Engine!$E$2:$E$2201=_xlpm.sku),
    _xlpm.gr_lift, IFERROR(IF(_xlpm.matches, Engine!$Z$2:$Z$2201 / Engine!$K$2:$K$2201, -999), -999),
    _xlpm.gp_lift, IFERROR(IF(_xlpm.matches, Engine!$AA$2:$AA$2201 / Engine!$L$2:$L$2201, -999), -999),
    _xlpm.ltv_prot, IFERROR(IF(_xlpm.matches, Engine!$AF$2:$AF$2201 / Engine!$R$2:$R$2201, 0), 0),
    _xlpm.combined, IF(_xlpm.ltv_prot &gt;=  INDEX(Selection_Assumptions[Values],3), INDEX(Selection_Assumptions[Values],1)*_xlpm.gr_lift + INDEX(Selection_Assumptions[Values],2)*_xlpm.gp_lift, -999),
    MAX(_xlpm.combined)
)</f>
        <v>1.379616612126664E-3</v>
      </c>
      <c r="D19" s="5" cm="1">
        <f t="array" ref="D19">INDEX(Engine!$T$2:$T$2201, $B19)</f>
        <v>111.16217237634952</v>
      </c>
      <c r="E19" s="2" cm="1">
        <f t="array" ref="E19">IFERROR(INDEX(Engine!$Z$2:$Z$2201, $B19) / INDEX(Engine!$K$2:$K$2201, $B19), 0)</f>
        <v>3.8963606426607321E-4</v>
      </c>
      <c r="F19" s="2" cm="1">
        <f t="array" ref="F19">IFERROR(INDEX(Engine!$AA$2:$AA$2201, $B19) / INDEX(Engine!$L$2:$L$2201, $B19), 0)</f>
        <v>8.2498378988382561E-4</v>
      </c>
      <c r="G19" s="2" cm="1">
        <f t="array" ref="G19">IFERROR(INDEX(Engine!$AF$2:$AF$2201, $B19) / INDEX(Engine!$R$2:$R$2201, $B19), 0)</f>
        <v>0.40000000000004721</v>
      </c>
    </row>
    <row r="20" spans="1:7" x14ac:dyDescent="0.25">
      <c r="A20" t="str" cm="1">
        <f t="array" ref="A20">INDEX(Model_Input[SKU], ROW()-6)</f>
        <v>SKU-1019</v>
      </c>
      <c r="B20" cm="1">
        <f t="array" ref="B20">_xlfn.LET(
    _xlpm.sku, $A20,
    _xlpm.matches, (Engine!$E$2:$E$2201=_xlpm.sku),
    _xlpm.gr_lift, IFERROR(IF(_xlpm.matches, Engine!$Z$2:$Z$2201 / Engine!$K$2:$K$2201, -999), -999),
    _xlpm.gp_lift, IFERROR(IF(_xlpm.matches, Engine!$AA$2:$AA$2201 / Engine!$L$2:$L$2201, -999), -999),
    _xlpm.ltv_prot, IFERROR(IF(_xlpm.matches, Engine!$AF$2:$AF$2201 / Engine!$R$2:$R$2201, 0), 0),
    _xlpm.combined, IF(_xlpm.ltv_prot &gt;= INDEX(Selection_Assumptions[Values],3), INDEX(Selection_Assumptions[Values],1)*_xlpm.gr_lift + INDEX(Selection_Assumptions[Values],2)*_xlpm.gp_lift, -999),
    MATCH(MAX(_xlpm.combined), IF(_xlpm.matches, _xlpm.combined), 0)
)</f>
        <v>681</v>
      </c>
      <c r="C20" cm="1">
        <f t="array" ref="C20">_xlfn.LET(
    _xlpm.sku, $A20,
    _xlpm.matches, (Engine!$E$2:$E$2201=_xlpm.sku),
    _xlpm.gr_lift, IFERROR(IF(_xlpm.matches, Engine!$Z$2:$Z$2201 / Engine!$K$2:$K$2201, -999), -999),
    _xlpm.gp_lift, IFERROR(IF(_xlpm.matches, Engine!$AA$2:$AA$2201 / Engine!$L$2:$L$2201, -999), -999),
    _xlpm.ltv_prot, IFERROR(IF(_xlpm.matches, Engine!$AF$2:$AF$2201 / Engine!$R$2:$R$2201, 0), 0),
    _xlpm.combined, IF(_xlpm.ltv_prot &gt;=  INDEX(Selection_Assumptions[Values],3), INDEX(Selection_Assumptions[Values],1)*_xlpm.gr_lift + INDEX(Selection_Assumptions[Values],2)*_xlpm.gp_lift, -999),
    MAX(_xlpm.combined)
)</f>
        <v>0.18098585290839481</v>
      </c>
      <c r="D20" s="5" cm="1">
        <f t="array" ref="D20">INDEX(Engine!$T$2:$T$2201, $B20)</f>
        <v>173.51238545969298</v>
      </c>
      <c r="E20" s="2" cm="1">
        <f t="array" ref="E20">IFERROR(INDEX(Engine!$Z$2:$Z$2201, $B20) / INDEX(Engine!$K$2:$K$2201, $B20), 0)</f>
        <v>4.655600675056084E-2</v>
      </c>
      <c r="F20" s="2" cm="1">
        <f t="array" ref="F20">IFERROR(INDEX(Engine!$AA$2:$AA$2201, $B20) / INDEX(Engine!$L$2:$L$2201, $B20), 0)</f>
        <v>0.11202487179819497</v>
      </c>
      <c r="G20" s="2" cm="1">
        <f t="array" ref="G20">IFERROR(INDEX(Engine!$AF$2:$AF$2201, $B20) / INDEX(Engine!$R$2:$R$2201, $B20), 0)</f>
        <v>0.40000000000000024</v>
      </c>
    </row>
    <row r="21" spans="1:7" x14ac:dyDescent="0.25">
      <c r="A21" t="str" cm="1">
        <f t="array" ref="A21">INDEX(Model_Input[SKU], ROW()-6)</f>
        <v>SKU-1020</v>
      </c>
      <c r="B21" cm="1">
        <f t="array" ref="B21">_xlfn.LET(
    _xlpm.sku, $A21,
    _xlpm.matches, (Engine!$E$2:$E$2201=_xlpm.sku),
    _xlpm.gr_lift, IFERROR(IF(_xlpm.matches, Engine!$Z$2:$Z$2201 / Engine!$K$2:$K$2201, -999), -999),
    _xlpm.gp_lift, IFERROR(IF(_xlpm.matches, Engine!$AA$2:$AA$2201 / Engine!$L$2:$L$2201, -999), -999),
    _xlpm.ltv_prot, IFERROR(IF(_xlpm.matches, Engine!$AF$2:$AF$2201 / Engine!$R$2:$R$2201, 0), 0),
    _xlpm.combined, IF(_xlpm.ltv_prot &gt;= INDEX(Selection_Assumptions[Values],3), INDEX(Selection_Assumptions[Values],1)*_xlpm.gr_lift + INDEX(Selection_Assumptions[Values],2)*_xlpm.gp_lift, -999),
    MATCH(MAX(_xlpm.combined), IF(_xlpm.matches, _xlpm.combined), 0)
)</f>
        <v>701</v>
      </c>
      <c r="C21" cm="1">
        <f t="array" ref="C21">_xlfn.LET(
    _xlpm.sku, $A21,
    _xlpm.matches, (Engine!$E$2:$E$2201=_xlpm.sku),
    _xlpm.gr_lift, IFERROR(IF(_xlpm.matches, Engine!$Z$2:$Z$2201 / Engine!$K$2:$K$2201, -999), -999),
    _xlpm.gp_lift, IFERROR(IF(_xlpm.matches, Engine!$AA$2:$AA$2201 / Engine!$L$2:$L$2201, -999), -999),
    _xlpm.ltv_prot, IFERROR(IF(_xlpm.matches, Engine!$AF$2:$AF$2201 / Engine!$R$2:$R$2201, 0), 0),
    _xlpm.combined, IF(_xlpm.ltv_prot &gt;=  INDEX(Selection_Assumptions[Values],3), INDEX(Selection_Assumptions[Values],1)*_xlpm.gr_lift + INDEX(Selection_Assumptions[Values],2)*_xlpm.gp_lift, -999),
    MAX(_xlpm.combined)
)</f>
        <v>0</v>
      </c>
      <c r="D21" s="5" cm="1">
        <f t="array" ref="D21">INDEX(Engine!$T$2:$T$2201, $B21)</f>
        <v>32.880000000000003</v>
      </c>
      <c r="E21" s="2" cm="1">
        <f t="array" ref="E21">IFERROR(INDEX(Engine!$Z$2:$Z$2201, $B21) / INDEX(Engine!$K$2:$K$2201, $B21), 0)</f>
        <v>0</v>
      </c>
      <c r="F21" s="2" cm="1">
        <f t="array" ref="F21">IFERROR(INDEX(Engine!$AA$2:$AA$2201, $B21) / INDEX(Engine!$L$2:$L$2201, $B21), 0)</f>
        <v>0</v>
      </c>
      <c r="G21" s="2" cm="1">
        <f t="array" ref="G21">IFERROR(INDEX(Engine!$AF$2:$AF$2201, $B21) / INDEX(Engine!$R$2:$R$2201, $B21), 0)</f>
        <v>1</v>
      </c>
    </row>
    <row r="22" spans="1:7" x14ac:dyDescent="0.25">
      <c r="A22" t="str" cm="1">
        <f t="array" ref="A22">INDEX(Model_Input[SKU], ROW()-6)</f>
        <v>SKU-1021</v>
      </c>
      <c r="B22" cm="1">
        <f t="array" ref="B22">_xlfn.LET(
    _xlpm.sku, $A22,
    _xlpm.matches, (Engine!$E$2:$E$2201=_xlpm.sku),
    _xlpm.gr_lift, IFERROR(IF(_xlpm.matches, Engine!$Z$2:$Z$2201 / Engine!$K$2:$K$2201, -999), -999),
    _xlpm.gp_lift, IFERROR(IF(_xlpm.matches, Engine!$AA$2:$AA$2201 / Engine!$L$2:$L$2201, -999), -999),
    _xlpm.ltv_prot, IFERROR(IF(_xlpm.matches, Engine!$AF$2:$AF$2201 / Engine!$R$2:$R$2201, 0), 0),
    _xlpm.combined, IF(_xlpm.ltv_prot &gt;= INDEX(Selection_Assumptions[Values],3), INDEX(Selection_Assumptions[Values],1)*_xlpm.gr_lift + INDEX(Selection_Assumptions[Values],2)*_xlpm.gp_lift, -999),
    MATCH(MAX(_xlpm.combined), IF(_xlpm.matches, _xlpm.combined), 0)
)</f>
        <v>781</v>
      </c>
      <c r="C22" cm="1">
        <f t="array" ref="C22">_xlfn.LET(
    _xlpm.sku, $A22,
    _xlpm.matches, (Engine!$E$2:$E$2201=_xlpm.sku),
    _xlpm.gr_lift, IFERROR(IF(_xlpm.matches, Engine!$Z$2:$Z$2201 / Engine!$K$2:$K$2201, -999), -999),
    _xlpm.gp_lift, IFERROR(IF(_xlpm.matches, Engine!$AA$2:$AA$2201 / Engine!$L$2:$L$2201, -999), -999),
    _xlpm.ltv_prot, IFERROR(IF(_xlpm.matches, Engine!$AF$2:$AF$2201 / Engine!$R$2:$R$2201, 0), 0),
    _xlpm.combined, IF(_xlpm.ltv_prot &gt;=  INDEX(Selection_Assumptions[Values],3), INDEX(Selection_Assumptions[Values],1)*_xlpm.gr_lift + INDEX(Selection_Assumptions[Values],2)*_xlpm.gp_lift, -999),
    MAX(_xlpm.combined)
)</f>
        <v>0.28073609719544462</v>
      </c>
      <c r="D22" s="5" cm="1">
        <f t="array" ref="D22">INDEX(Engine!$T$2:$T$2201, $B22)</f>
        <v>108.78291207274761</v>
      </c>
      <c r="E22" s="2" cm="1">
        <f t="array" ref="E22">IFERROR(INDEX(Engine!$Z$2:$Z$2201, $B22) / INDEX(Engine!$K$2:$K$2201, $B22), 0)</f>
        <v>5.8219789552182391E-2</v>
      </c>
      <c r="F22" s="2" cm="1">
        <f t="array" ref="F22">IFERROR(INDEX(Engine!$AA$2:$AA$2201, $B22) / INDEX(Engine!$L$2:$L$2201, $B22), 0)</f>
        <v>0.1854302563693852</v>
      </c>
      <c r="G22" s="2" cm="1">
        <f t="array" ref="G22">IFERROR(INDEX(Engine!$AF$2:$AF$2201, $B22) / INDEX(Engine!$R$2:$R$2201, $B22), 0)</f>
        <v>0.40000000000000019</v>
      </c>
    </row>
    <row r="23" spans="1:7" x14ac:dyDescent="0.25">
      <c r="A23" t="str" cm="1">
        <f t="array" ref="A23">INDEX(Model_Input[SKU], ROW()-6)</f>
        <v>SKU-1022</v>
      </c>
      <c r="B23" cm="1">
        <f t="array" ref="B23">_xlfn.LET(
    _xlpm.sku, $A23,
    _xlpm.matches, (Engine!$E$2:$E$2201=_xlpm.sku),
    _xlpm.gr_lift, IFERROR(IF(_xlpm.matches, Engine!$Z$2:$Z$2201 / Engine!$K$2:$K$2201, -999), -999),
    _xlpm.gp_lift, IFERROR(IF(_xlpm.matches, Engine!$AA$2:$AA$2201 / Engine!$L$2:$L$2201, -999), -999),
    _xlpm.ltv_prot, IFERROR(IF(_xlpm.matches, Engine!$AF$2:$AF$2201 / Engine!$R$2:$R$2201, 0), 0),
    _xlpm.combined, IF(_xlpm.ltv_prot &gt;= INDEX(Selection_Assumptions[Values],3), INDEX(Selection_Assumptions[Values],1)*_xlpm.gr_lift + INDEX(Selection_Assumptions[Values],2)*_xlpm.gp_lift, -999),
    MATCH(MAX(_xlpm.combined), IF(_xlpm.matches, _xlpm.combined), 0)
)</f>
        <v>831</v>
      </c>
      <c r="C23" cm="1">
        <f t="array" ref="C23">_xlfn.LET(
    _xlpm.sku, $A23,
    _xlpm.matches, (Engine!$E$2:$E$2201=_xlpm.sku),
    _xlpm.gr_lift, IFERROR(IF(_xlpm.matches, Engine!$Z$2:$Z$2201 / Engine!$K$2:$K$2201, -999), -999),
    _xlpm.gp_lift, IFERROR(IF(_xlpm.matches, Engine!$AA$2:$AA$2201 / Engine!$L$2:$L$2201, -999), -999),
    _xlpm.ltv_prot, IFERROR(IF(_xlpm.matches, Engine!$AF$2:$AF$2201 / Engine!$R$2:$R$2201, 0), 0),
    _xlpm.combined, IF(_xlpm.ltv_prot &gt;=  INDEX(Selection_Assumptions[Values],3), INDEX(Selection_Assumptions[Values],1)*_xlpm.gr_lift + INDEX(Selection_Assumptions[Values],2)*_xlpm.gp_lift, -999),
    MAX(_xlpm.combined)
)</f>
        <v>1.062000435739102E-2</v>
      </c>
      <c r="D23" s="5" cm="1">
        <f t="array" ref="D23">INDEX(Engine!$T$2:$T$2201, $B23)</f>
        <v>26.821461719425145</v>
      </c>
      <c r="E23" s="2" cm="1">
        <f t="array" ref="E23">IFERROR(INDEX(Engine!$Z$2:$Z$2201, $B23) / INDEX(Engine!$K$2:$K$2201, $B23), 0)</f>
        <v>2.7211990145417451E-3</v>
      </c>
      <c r="F23" s="2" cm="1">
        <f t="array" ref="F23">IFERROR(INDEX(Engine!$AA$2:$AA$2201, $B23) / INDEX(Engine!$L$2:$L$2201, $B23), 0)</f>
        <v>6.5823377857077295E-3</v>
      </c>
      <c r="G23" s="2" cm="1">
        <f t="array" ref="G23">IFERROR(INDEX(Engine!$AF$2:$AF$2201, $B23) / INDEX(Engine!$R$2:$R$2201, $B23), 0)</f>
        <v>0.4</v>
      </c>
    </row>
    <row r="24" spans="1:7" x14ac:dyDescent="0.25">
      <c r="A24" t="str" cm="1">
        <f t="array" ref="A24">INDEX(Model_Input[SKU], ROW()-6)</f>
        <v>SKU-1023</v>
      </c>
      <c r="B24" cm="1">
        <f t="array" ref="B24">_xlfn.LET(
    _xlpm.sku, $A24,
    _xlpm.matches, (Engine!$E$2:$E$2201=_xlpm.sku),
    _xlpm.gr_lift, IFERROR(IF(_xlpm.matches, Engine!$Z$2:$Z$2201 / Engine!$K$2:$K$2201, -999), -999),
    _xlpm.gp_lift, IFERROR(IF(_xlpm.matches, Engine!$AA$2:$AA$2201 / Engine!$L$2:$L$2201, -999), -999),
    _xlpm.ltv_prot, IFERROR(IF(_xlpm.matches, Engine!$AF$2:$AF$2201 / Engine!$R$2:$R$2201, 0), 0),
    _xlpm.combined, IF(_xlpm.ltv_prot &gt;= INDEX(Selection_Assumptions[Values],3), INDEX(Selection_Assumptions[Values],1)*_xlpm.gr_lift + INDEX(Selection_Assumptions[Values],2)*_xlpm.gp_lift, -999),
    MATCH(MAX(_xlpm.combined), IF(_xlpm.matches, _xlpm.combined), 0)
)</f>
        <v>851</v>
      </c>
      <c r="C24" cm="1">
        <f t="array" ref="C24">_xlfn.LET(
    _xlpm.sku, $A24,
    _xlpm.matches, (Engine!$E$2:$E$2201=_xlpm.sku),
    _xlpm.gr_lift, IFERROR(IF(_xlpm.matches, Engine!$Z$2:$Z$2201 / Engine!$K$2:$K$2201, -999), -999),
    _xlpm.gp_lift, IFERROR(IF(_xlpm.matches, Engine!$AA$2:$AA$2201 / Engine!$L$2:$L$2201, -999), -999),
    _xlpm.ltv_prot, IFERROR(IF(_xlpm.matches, Engine!$AF$2:$AF$2201 / Engine!$R$2:$R$2201, 0), 0),
    _xlpm.combined, IF(_xlpm.ltv_prot &gt;=  INDEX(Selection_Assumptions[Values],3), INDEX(Selection_Assumptions[Values],1)*_xlpm.gr_lift + INDEX(Selection_Assumptions[Values],2)*_xlpm.gp_lift, -999),
    MAX(_xlpm.combined)
)</f>
        <v>0</v>
      </c>
      <c r="D24" s="5" cm="1">
        <f t="array" ref="D24">INDEX(Engine!$T$2:$T$2201, $B24)</f>
        <v>70.78</v>
      </c>
      <c r="E24" s="2" cm="1">
        <f t="array" ref="E24">IFERROR(INDEX(Engine!$Z$2:$Z$2201, $B24) / INDEX(Engine!$K$2:$K$2201, $B24), 0)</f>
        <v>0</v>
      </c>
      <c r="F24" s="2" cm="1">
        <f t="array" ref="F24">IFERROR(INDEX(Engine!$AA$2:$AA$2201, $B24) / INDEX(Engine!$L$2:$L$2201, $B24), 0)</f>
        <v>0</v>
      </c>
      <c r="G24" s="2" cm="1">
        <f t="array" ref="G24">IFERROR(INDEX(Engine!$AF$2:$AF$2201, $B24) / INDEX(Engine!$R$2:$R$2201, $B24), 0)</f>
        <v>1</v>
      </c>
    </row>
    <row r="25" spans="1:7" x14ac:dyDescent="0.25">
      <c r="A25" t="str" cm="1">
        <f t="array" ref="A25">INDEX(Model_Input[SKU], ROW()-6)</f>
        <v>SKU-1024</v>
      </c>
      <c r="B25" cm="1">
        <f t="array" ref="B25">_xlfn.LET(
    _xlpm.sku, $A25,
    _xlpm.matches, (Engine!$E$2:$E$2201=_xlpm.sku),
    _xlpm.gr_lift, IFERROR(IF(_xlpm.matches, Engine!$Z$2:$Z$2201 / Engine!$K$2:$K$2201, -999), -999),
    _xlpm.gp_lift, IFERROR(IF(_xlpm.matches, Engine!$AA$2:$AA$2201 / Engine!$L$2:$L$2201, -999), -999),
    _xlpm.ltv_prot, IFERROR(IF(_xlpm.matches, Engine!$AF$2:$AF$2201 / Engine!$R$2:$R$2201, 0), 0),
    _xlpm.combined, IF(_xlpm.ltv_prot &gt;= INDEX(Selection_Assumptions[Values],3), INDEX(Selection_Assumptions[Values],1)*_xlpm.gr_lift + INDEX(Selection_Assumptions[Values],2)*_xlpm.gp_lift, -999),
    MATCH(MAX(_xlpm.combined), IF(_xlpm.matches, _xlpm.combined), 0)
)</f>
        <v>931</v>
      </c>
      <c r="C25" cm="1">
        <f t="array" ref="C25">_xlfn.LET(
    _xlpm.sku, $A25,
    _xlpm.matches, (Engine!$E$2:$E$2201=_xlpm.sku),
    _xlpm.gr_lift, IFERROR(IF(_xlpm.matches, Engine!$Z$2:$Z$2201 / Engine!$K$2:$K$2201, -999), -999),
    _xlpm.gp_lift, IFERROR(IF(_xlpm.matches, Engine!$AA$2:$AA$2201 / Engine!$L$2:$L$2201, -999), -999),
    _xlpm.ltv_prot, IFERROR(IF(_xlpm.matches, Engine!$AF$2:$AF$2201 / Engine!$R$2:$R$2201, 0), 0),
    _xlpm.combined, IF(_xlpm.ltv_prot &gt;=  INDEX(Selection_Assumptions[Values],3), INDEX(Selection_Assumptions[Values],1)*_xlpm.gr_lift + INDEX(Selection_Assumptions[Values],2)*_xlpm.gp_lift, -999),
    MAX(_xlpm.combined)
)</f>
        <v>4.254300772799291E-2</v>
      </c>
      <c r="D25" s="5" cm="1">
        <f t="array" ref="D25">INDEX(Engine!$T$2:$T$2201, $B25)</f>
        <v>120.70985826128198</v>
      </c>
      <c r="E25" s="2" cm="1">
        <f t="array" ref="E25">IFERROR(INDEX(Engine!$Z$2:$Z$2201, $B25) / INDEX(Engine!$K$2:$K$2201, $B25), 0)</f>
        <v>1.3215090508527077E-2</v>
      </c>
      <c r="F25" s="2" cm="1">
        <f t="array" ref="F25">IFERROR(INDEX(Engine!$AA$2:$AA$2201, $B25) / INDEX(Engine!$L$2:$L$2201, $B25), 0)</f>
        <v>2.4439931016221526E-2</v>
      </c>
      <c r="G25" s="2" cm="1">
        <f t="array" ref="G25">IFERROR(INDEX(Engine!$AF$2:$AF$2201, $B25) / INDEX(Engine!$R$2:$R$2201, $B25), 0)</f>
        <v>0.4</v>
      </c>
    </row>
    <row r="26" spans="1:7" x14ac:dyDescent="0.25">
      <c r="A26" t="str" cm="1">
        <f t="array" ref="A26">INDEX(Model_Input[SKU], ROW()-6)</f>
        <v>SKU-1026</v>
      </c>
      <c r="B26" cm="1">
        <f t="array" ref="B26">_xlfn.LET(
    _xlpm.sku, $A26,
    _xlpm.matches, (Engine!$E$2:$E$2201=_xlpm.sku),
    _xlpm.gr_lift, IFERROR(IF(_xlpm.matches, Engine!$Z$2:$Z$2201 / Engine!$K$2:$K$2201, -999), -999),
    _xlpm.gp_lift, IFERROR(IF(_xlpm.matches, Engine!$AA$2:$AA$2201 / Engine!$L$2:$L$2201, -999), -999),
    _xlpm.ltv_prot, IFERROR(IF(_xlpm.matches, Engine!$AF$2:$AF$2201 / Engine!$R$2:$R$2201, 0), 0),
    _xlpm.combined, IF(_xlpm.ltv_prot &gt;= INDEX(Selection_Assumptions[Values],3), INDEX(Selection_Assumptions[Values],1)*_xlpm.gr_lift + INDEX(Selection_Assumptions[Values],2)*_xlpm.gp_lift, -999),
    MATCH(MAX(_xlpm.combined), IF(_xlpm.matches, _xlpm.combined), 0)
)</f>
        <v>981</v>
      </c>
      <c r="C26" cm="1">
        <f t="array" ref="C26">_xlfn.LET(
    _xlpm.sku, $A26,
    _xlpm.matches, (Engine!$E$2:$E$2201=_xlpm.sku),
    _xlpm.gr_lift, IFERROR(IF(_xlpm.matches, Engine!$Z$2:$Z$2201 / Engine!$K$2:$K$2201, -999), -999),
    _xlpm.gp_lift, IFERROR(IF(_xlpm.matches, Engine!$AA$2:$AA$2201 / Engine!$L$2:$L$2201, -999), -999),
    _xlpm.ltv_prot, IFERROR(IF(_xlpm.matches, Engine!$AF$2:$AF$2201 / Engine!$R$2:$R$2201, 0), 0),
    _xlpm.combined, IF(_xlpm.ltv_prot &gt;=  INDEX(Selection_Assumptions[Values],3), INDEX(Selection_Assumptions[Values],1)*_xlpm.gr_lift + INDEX(Selection_Assumptions[Values],2)*_xlpm.gp_lift, -999),
    MAX(_xlpm.combined)
)</f>
        <v>0.19680264013785179</v>
      </c>
      <c r="D26" s="5" cm="1">
        <f t="array" ref="D26">INDEX(Engine!$T$2:$T$2201, $B26)</f>
        <v>117.99989235447971</v>
      </c>
      <c r="E26" s="2" cm="1">
        <f t="array" ref="E26">IFERROR(INDEX(Engine!$Z$2:$Z$2201, $B26) / INDEX(Engine!$K$2:$K$2201, $B26), 0)</f>
        <v>6.247665095931821E-2</v>
      </c>
      <c r="F26" s="2" cm="1">
        <f t="array" ref="F26">IFERROR(INDEX(Engine!$AA$2:$AA$2201, $B26) / INDEX(Engine!$L$2:$L$2201, $B26), 0)</f>
        <v>0.11193832431544466</v>
      </c>
      <c r="G26" s="2" cm="1">
        <f t="array" ref="G26">IFERROR(INDEX(Engine!$AF$2:$AF$2201, $B26) / INDEX(Engine!$R$2:$R$2201, $B26), 0)</f>
        <v>0.40000000000000013</v>
      </c>
    </row>
    <row r="27" spans="1:7" x14ac:dyDescent="0.25">
      <c r="A27" t="str" cm="1">
        <f t="array" ref="A27">INDEX(Model_Input[SKU], ROW()-6)</f>
        <v>SKU-1027</v>
      </c>
      <c r="B27" cm="1">
        <f t="array" ref="B27">_xlfn.LET(
    _xlpm.sku, $A27,
    _xlpm.matches, (Engine!$E$2:$E$2201=_xlpm.sku),
    _xlpm.gr_lift, IFERROR(IF(_xlpm.matches, Engine!$Z$2:$Z$2201 / Engine!$K$2:$K$2201, -999), -999),
    _xlpm.gp_lift, IFERROR(IF(_xlpm.matches, Engine!$AA$2:$AA$2201 / Engine!$L$2:$L$2201, -999), -999),
    _xlpm.ltv_prot, IFERROR(IF(_xlpm.matches, Engine!$AF$2:$AF$2201 / Engine!$R$2:$R$2201, 0), 0),
    _xlpm.combined, IF(_xlpm.ltv_prot &gt;= INDEX(Selection_Assumptions[Values],3), INDEX(Selection_Assumptions[Values],1)*_xlpm.gr_lift + INDEX(Selection_Assumptions[Values],2)*_xlpm.gp_lift, -999),
    MATCH(MAX(_xlpm.combined), IF(_xlpm.matches, _xlpm.combined), 0)
)</f>
        <v>1031</v>
      </c>
      <c r="C27" cm="1">
        <f t="array" ref="C27">_xlfn.LET(
    _xlpm.sku, $A27,
    _xlpm.matches, (Engine!$E$2:$E$2201=_xlpm.sku),
    _xlpm.gr_lift, IFERROR(IF(_xlpm.matches, Engine!$Z$2:$Z$2201 / Engine!$K$2:$K$2201, -999), -999),
    _xlpm.gp_lift, IFERROR(IF(_xlpm.matches, Engine!$AA$2:$AA$2201 / Engine!$L$2:$L$2201, -999), -999),
    _xlpm.ltv_prot, IFERROR(IF(_xlpm.matches, Engine!$AF$2:$AF$2201 / Engine!$R$2:$R$2201, 0), 0),
    _xlpm.combined, IF(_xlpm.ltv_prot &gt;=  INDEX(Selection_Assumptions[Values],3), INDEX(Selection_Assumptions[Values],1)*_xlpm.gr_lift + INDEX(Selection_Assumptions[Values],2)*_xlpm.gp_lift, -999),
    MAX(_xlpm.combined)
)</f>
        <v>0.11713371747296435</v>
      </c>
      <c r="D27" s="5" cm="1">
        <f t="array" ref="D27">INDEX(Engine!$T$2:$T$2201, $B27)</f>
        <v>35.936897151785665</v>
      </c>
      <c r="E27" s="2" cm="1">
        <f t="array" ref="E27">IFERROR(INDEX(Engine!$Z$2:$Z$2201, $B27) / INDEX(Engine!$K$2:$K$2201, $B27), 0)</f>
        <v>2.4637898758173658E-2</v>
      </c>
      <c r="F27" s="2" cm="1">
        <f t="array" ref="F27">IFERROR(INDEX(Engine!$AA$2:$AA$2201, $B27) / INDEX(Engine!$L$2:$L$2201, $B27), 0)</f>
        <v>7.7079848928992251E-2</v>
      </c>
      <c r="G27" s="2" cm="1">
        <f t="array" ref="G27">IFERROR(INDEX(Engine!$AF$2:$AF$2201, $B27) / INDEX(Engine!$R$2:$R$2201, $B27), 0)</f>
        <v>0.40000000000000058</v>
      </c>
    </row>
    <row r="28" spans="1:7" x14ac:dyDescent="0.25">
      <c r="A28" t="str" cm="1">
        <f t="array" ref="A28">INDEX(Model_Input[SKU], ROW()-6)</f>
        <v>SKU-1028</v>
      </c>
      <c r="B28" cm="1">
        <f t="array" ref="B28">_xlfn.LET(
    _xlpm.sku, $A28,
    _xlpm.matches, (Engine!$E$2:$E$2201=_xlpm.sku),
    _xlpm.gr_lift, IFERROR(IF(_xlpm.matches, Engine!$Z$2:$Z$2201 / Engine!$K$2:$K$2201, -999), -999),
    _xlpm.gp_lift, IFERROR(IF(_xlpm.matches, Engine!$AA$2:$AA$2201 / Engine!$L$2:$L$2201, -999), -999),
    _xlpm.ltv_prot, IFERROR(IF(_xlpm.matches, Engine!$AF$2:$AF$2201 / Engine!$R$2:$R$2201, 0), 0),
    _xlpm.combined, IF(_xlpm.ltv_prot &gt;= INDEX(Selection_Assumptions[Values],3), INDEX(Selection_Assumptions[Values],1)*_xlpm.gr_lift + INDEX(Selection_Assumptions[Values],2)*_xlpm.gp_lift, -999),
    MATCH(MAX(_xlpm.combined), IF(_xlpm.matches, _xlpm.combined), 0)
)</f>
        <v>1081</v>
      </c>
      <c r="C28" cm="1">
        <f t="array" ref="C28">_xlfn.LET(
    _xlpm.sku, $A28,
    _xlpm.matches, (Engine!$E$2:$E$2201=_xlpm.sku),
    _xlpm.gr_lift, IFERROR(IF(_xlpm.matches, Engine!$Z$2:$Z$2201 / Engine!$K$2:$K$2201, -999), -999),
    _xlpm.gp_lift, IFERROR(IF(_xlpm.matches, Engine!$AA$2:$AA$2201 / Engine!$L$2:$L$2201, -999), -999),
    _xlpm.ltv_prot, IFERROR(IF(_xlpm.matches, Engine!$AF$2:$AF$2201 / Engine!$R$2:$R$2201, 0), 0),
    _xlpm.combined, IF(_xlpm.ltv_prot &gt;=  INDEX(Selection_Assumptions[Values],3), INDEX(Selection_Assumptions[Values],1)*_xlpm.gr_lift + INDEX(Selection_Assumptions[Values],2)*_xlpm.gp_lift, -999),
    MAX(_xlpm.combined)
)</f>
        <v>7.5679410119946583E-2</v>
      </c>
      <c r="D28" s="5" cm="1">
        <f t="array" ref="D28">INDEX(Engine!$T$2:$T$2201, $B28)</f>
        <v>180.32959155412689</v>
      </c>
      <c r="E28" s="2" cm="1">
        <f t="array" ref="E28">IFERROR(INDEX(Engine!$Z$2:$Z$2201, $B28) / INDEX(Engine!$K$2:$K$2201, $B28), 0)</f>
        <v>2.0515060916632209E-2</v>
      </c>
      <c r="F28" s="2" cm="1">
        <f t="array" ref="F28">IFERROR(INDEX(Engine!$AA$2:$AA$2201, $B28) / INDEX(Engine!$L$2:$L$2201, $B28), 0)</f>
        <v>4.5970291002761975E-2</v>
      </c>
      <c r="G28" s="2" cm="1">
        <f t="array" ref="G28">IFERROR(INDEX(Engine!$AF$2:$AF$2201, $B28) / INDEX(Engine!$R$2:$R$2201, $B28), 0)</f>
        <v>0.4</v>
      </c>
    </row>
    <row r="29" spans="1:7" x14ac:dyDescent="0.25">
      <c r="A29" t="str" cm="1">
        <f t="array" ref="A29">INDEX(Model_Input[SKU], ROW()-6)</f>
        <v>SKU-1029</v>
      </c>
      <c r="B29" cm="1">
        <f t="array" ref="B29">_xlfn.LET(
    _xlpm.sku, $A29,
    _xlpm.matches, (Engine!$E$2:$E$2201=_xlpm.sku),
    _xlpm.gr_lift, IFERROR(IF(_xlpm.matches, Engine!$Z$2:$Z$2201 / Engine!$K$2:$K$2201, -999), -999),
    _xlpm.gp_lift, IFERROR(IF(_xlpm.matches, Engine!$AA$2:$AA$2201 / Engine!$L$2:$L$2201, -999), -999),
    _xlpm.ltv_prot, IFERROR(IF(_xlpm.matches, Engine!$AF$2:$AF$2201 / Engine!$R$2:$R$2201, 0), 0),
    _xlpm.combined, IF(_xlpm.ltv_prot &gt;= INDEX(Selection_Assumptions[Values],3), INDEX(Selection_Assumptions[Values],1)*_xlpm.gr_lift + INDEX(Selection_Assumptions[Values],2)*_xlpm.gp_lift, -999),
    MATCH(MAX(_xlpm.combined), IF(_xlpm.matches, _xlpm.combined), 0)
)</f>
        <v>1130</v>
      </c>
      <c r="C29" cm="1">
        <f t="array" ref="C29">_xlfn.LET(
    _xlpm.sku, $A29,
    _xlpm.matches, (Engine!$E$2:$E$2201=_xlpm.sku),
    _xlpm.gr_lift, IFERROR(IF(_xlpm.matches, Engine!$Z$2:$Z$2201 / Engine!$K$2:$K$2201, -999), -999),
    _xlpm.gp_lift, IFERROR(IF(_xlpm.matches, Engine!$AA$2:$AA$2201 / Engine!$L$2:$L$2201, -999), -999),
    _xlpm.ltv_prot, IFERROR(IF(_xlpm.matches, Engine!$AF$2:$AF$2201 / Engine!$R$2:$R$2201, 0), 0),
    _xlpm.combined, IF(_xlpm.ltv_prot &gt;=  INDEX(Selection_Assumptions[Values],3), INDEX(Selection_Assumptions[Values],1)*_xlpm.gr_lift + INDEX(Selection_Assumptions[Values],2)*_xlpm.gp_lift, -999),
    MAX(_xlpm.combined)
)</f>
        <v>0.15081608687053369</v>
      </c>
      <c r="D29" s="5" cm="1">
        <f t="array" ref="D29">INDEX(Engine!$T$2:$T$2201, $B29)</f>
        <v>157.82483512929298</v>
      </c>
      <c r="E29" s="2" cm="1">
        <f t="array" ref="E29">IFERROR(INDEX(Engine!$Z$2:$Z$2201, $B29) / INDEX(Engine!$K$2:$K$2201, $B29), 0)</f>
        <v>3.7634290635774011E-2</v>
      </c>
      <c r="F29" s="2" cm="1">
        <f t="array" ref="F29">IFERROR(INDEX(Engine!$AA$2:$AA$2201, $B29) / INDEX(Engine!$L$2:$L$2201, $B29), 0)</f>
        <v>9.4318163528966395E-2</v>
      </c>
      <c r="G29" s="2" cm="1">
        <f t="array" ref="G29">IFERROR(INDEX(Engine!$AF$2:$AF$2201, $B29) / INDEX(Engine!$R$2:$R$2201, $B29), 0)</f>
        <v>0.42000000000000048</v>
      </c>
    </row>
    <row r="30" spans="1:7" x14ac:dyDescent="0.25">
      <c r="A30" t="str" cm="1">
        <f t="array" ref="A30">INDEX(Model_Input[SKU], ROW()-6)</f>
        <v>SKU-1030</v>
      </c>
      <c r="B30" cm="1">
        <f t="array" ref="B30">_xlfn.LET(
    _xlpm.sku, $A30,
    _xlpm.matches, (Engine!$E$2:$E$2201=_xlpm.sku),
    _xlpm.gr_lift, IFERROR(IF(_xlpm.matches, Engine!$Z$2:$Z$2201 / Engine!$K$2:$K$2201, -999), -999),
    _xlpm.gp_lift, IFERROR(IF(_xlpm.matches, Engine!$AA$2:$AA$2201 / Engine!$L$2:$L$2201, -999), -999),
    _xlpm.ltv_prot, IFERROR(IF(_xlpm.matches, Engine!$AF$2:$AF$2201 / Engine!$R$2:$R$2201, 0), 0),
    _xlpm.combined, IF(_xlpm.ltv_prot &gt;= INDEX(Selection_Assumptions[Values],3), INDEX(Selection_Assumptions[Values],1)*_xlpm.gr_lift + INDEX(Selection_Assumptions[Values],2)*_xlpm.gp_lift, -999),
    MATCH(MAX(_xlpm.combined), IF(_xlpm.matches, _xlpm.combined), 0)
)</f>
        <v>1181</v>
      </c>
      <c r="C30" cm="1">
        <f t="array" ref="C30">_xlfn.LET(
    _xlpm.sku, $A30,
    _xlpm.matches, (Engine!$E$2:$E$2201=_xlpm.sku),
    _xlpm.gr_lift, IFERROR(IF(_xlpm.matches, Engine!$Z$2:$Z$2201 / Engine!$K$2:$K$2201, -999), -999),
    _xlpm.gp_lift, IFERROR(IF(_xlpm.matches, Engine!$AA$2:$AA$2201 / Engine!$L$2:$L$2201, -999), -999),
    _xlpm.ltv_prot, IFERROR(IF(_xlpm.matches, Engine!$AF$2:$AF$2201 / Engine!$R$2:$R$2201, 0), 0),
    _xlpm.combined, IF(_xlpm.ltv_prot &gt;=  INDEX(Selection_Assumptions[Values],3), INDEX(Selection_Assumptions[Values],1)*_xlpm.gr_lift + INDEX(Selection_Assumptions[Values],2)*_xlpm.gp_lift, -999),
    MAX(_xlpm.combined)
)</f>
        <v>0.27669961611051302</v>
      </c>
      <c r="D30" s="5" cm="1">
        <f t="array" ref="D30">INDEX(Engine!$T$2:$T$2201, $B30)</f>
        <v>62.781457043857259</v>
      </c>
      <c r="E30" s="2" cm="1">
        <f t="array" ref="E30">IFERROR(INDEX(Engine!$Z$2:$Z$2201, $B30) / INDEX(Engine!$K$2:$K$2201, $B30), 0)</f>
        <v>8.052045392784829E-2</v>
      </c>
      <c r="F30" s="2" cm="1">
        <f t="array" ref="F30">IFERROR(INDEX(Engine!$AA$2:$AA$2201, $B30) / INDEX(Engine!$L$2:$L$2201, $B30), 0)</f>
        <v>0.16348263515222061</v>
      </c>
      <c r="G30" s="2" cm="1">
        <f t="array" ref="G30">IFERROR(INDEX(Engine!$AF$2:$AF$2201, $B30) / INDEX(Engine!$R$2:$R$2201, $B30), 0)</f>
        <v>0.3999999999999998</v>
      </c>
    </row>
    <row r="31" spans="1:7" x14ac:dyDescent="0.25">
      <c r="A31" t="str" cm="1">
        <f t="array" ref="A31">INDEX(Model_Input[SKU], ROW()-6)</f>
        <v>SKU-1031</v>
      </c>
      <c r="B31" cm="1">
        <f t="array" ref="B31">_xlfn.LET(
    _xlpm.sku, $A31,
    _xlpm.matches, (Engine!$E$2:$E$2201=_xlpm.sku),
    _xlpm.gr_lift, IFERROR(IF(_xlpm.matches, Engine!$Z$2:$Z$2201 / Engine!$K$2:$K$2201, -999), -999),
    _xlpm.gp_lift, IFERROR(IF(_xlpm.matches, Engine!$AA$2:$AA$2201 / Engine!$L$2:$L$2201, -999), -999),
    _xlpm.ltv_prot, IFERROR(IF(_xlpm.matches, Engine!$AF$2:$AF$2201 / Engine!$R$2:$R$2201, 0), 0),
    _xlpm.combined, IF(_xlpm.ltv_prot &gt;= INDEX(Selection_Assumptions[Values],3), INDEX(Selection_Assumptions[Values],1)*_xlpm.gr_lift + INDEX(Selection_Assumptions[Values],2)*_xlpm.gp_lift, -999),
    MATCH(MAX(_xlpm.combined), IF(_xlpm.matches, _xlpm.combined), 0)
)</f>
        <v>1231</v>
      </c>
      <c r="C31" cm="1">
        <f t="array" ref="C31">_xlfn.LET(
    _xlpm.sku, $A31,
    _xlpm.matches, (Engine!$E$2:$E$2201=_xlpm.sku),
    _xlpm.gr_lift, IFERROR(IF(_xlpm.matches, Engine!$Z$2:$Z$2201 / Engine!$K$2:$K$2201, -999), -999),
    _xlpm.gp_lift, IFERROR(IF(_xlpm.matches, Engine!$AA$2:$AA$2201 / Engine!$L$2:$L$2201, -999), -999),
    _xlpm.ltv_prot, IFERROR(IF(_xlpm.matches, Engine!$AF$2:$AF$2201 / Engine!$R$2:$R$2201, 0), 0),
    _xlpm.combined, IF(_xlpm.ltv_prot &gt;=  INDEX(Selection_Assumptions[Values],3), INDEX(Selection_Assumptions[Values],1)*_xlpm.gr_lift + INDEX(Selection_Assumptions[Values],2)*_xlpm.gp_lift, -999),
    MAX(_xlpm.combined)
)</f>
        <v>0.2760476179648978</v>
      </c>
      <c r="D31" s="5" cm="1">
        <f t="array" ref="D31">INDEX(Engine!$T$2:$T$2201, $B31)</f>
        <v>267.36740202736343</v>
      </c>
      <c r="E31" s="2" cm="1">
        <f t="array" ref="E31">IFERROR(INDEX(Engine!$Z$2:$Z$2201, $B31) / INDEX(Engine!$K$2:$K$2201, $B31), 0)</f>
        <v>8.6114280550894887E-2</v>
      </c>
      <c r="F31" s="2" cm="1">
        <f t="array" ref="F31">IFERROR(INDEX(Engine!$AA$2:$AA$2201, $B31) / INDEX(Engine!$L$2:$L$2201, $B31), 0)</f>
        <v>0.15827778117833574</v>
      </c>
      <c r="G31" s="2" cm="1">
        <f t="array" ref="G31">IFERROR(INDEX(Engine!$AF$2:$AF$2201, $B31) / INDEX(Engine!$R$2:$R$2201, $B31), 0)</f>
        <v>0.39999999999999958</v>
      </c>
    </row>
    <row r="32" spans="1:7" x14ac:dyDescent="0.25">
      <c r="A32" t="str" cm="1">
        <f t="array" ref="A32">INDEX(Model_Input[SKU], ROW()-6)</f>
        <v>SKU-1032</v>
      </c>
      <c r="B32" cm="1">
        <f t="array" ref="B32">_xlfn.LET(
    _xlpm.sku, $A32,
    _xlpm.matches, (Engine!$E$2:$E$2201=_xlpm.sku),
    _xlpm.gr_lift, IFERROR(IF(_xlpm.matches, Engine!$Z$2:$Z$2201 / Engine!$K$2:$K$2201, -999), -999),
    _xlpm.gp_lift, IFERROR(IF(_xlpm.matches, Engine!$AA$2:$AA$2201 / Engine!$L$2:$L$2201, -999), -999),
    _xlpm.ltv_prot, IFERROR(IF(_xlpm.matches, Engine!$AF$2:$AF$2201 / Engine!$R$2:$R$2201, 0), 0),
    _xlpm.combined, IF(_xlpm.ltv_prot &gt;= INDEX(Selection_Assumptions[Values],3), INDEX(Selection_Assumptions[Values],1)*_xlpm.gr_lift + INDEX(Selection_Assumptions[Values],2)*_xlpm.gp_lift, -999),
    MATCH(MAX(_xlpm.combined), IF(_xlpm.matches, _xlpm.combined), 0)
)</f>
        <v>1281</v>
      </c>
      <c r="C32" cm="1">
        <f t="array" ref="C32">_xlfn.LET(
    _xlpm.sku, $A32,
    _xlpm.matches, (Engine!$E$2:$E$2201=_xlpm.sku),
    _xlpm.gr_lift, IFERROR(IF(_xlpm.matches, Engine!$Z$2:$Z$2201 / Engine!$K$2:$K$2201, -999), -999),
    _xlpm.gp_lift, IFERROR(IF(_xlpm.matches, Engine!$AA$2:$AA$2201 / Engine!$L$2:$L$2201, -999), -999),
    _xlpm.ltv_prot, IFERROR(IF(_xlpm.matches, Engine!$AF$2:$AF$2201 / Engine!$R$2:$R$2201, 0), 0),
    _xlpm.combined, IF(_xlpm.ltv_prot &gt;=  INDEX(Selection_Assumptions[Values],3), INDEX(Selection_Assumptions[Values],1)*_xlpm.gr_lift + INDEX(Selection_Assumptions[Values],2)*_xlpm.gp_lift, -999),
    MAX(_xlpm.combined)
)</f>
        <v>5.2028419582666782E-2</v>
      </c>
      <c r="D32" s="5" cm="1">
        <f t="array" ref="D32">INDEX(Engine!$T$2:$T$2201, $B32)</f>
        <v>236.59199298005828</v>
      </c>
      <c r="E32" s="2" cm="1">
        <f t="array" ref="E32">IFERROR(INDEX(Engine!$Z$2:$Z$2201, $B32) / INDEX(Engine!$K$2:$K$2201, $B32), 0)</f>
        <v>8.7717136686971779E-3</v>
      </c>
      <c r="F32" s="2" cm="1">
        <f t="array" ref="F32">IFERROR(INDEX(Engine!$AA$2:$AA$2201, $B32) / INDEX(Engine!$L$2:$L$2201, $B32), 0)</f>
        <v>3.6047254928308001E-2</v>
      </c>
      <c r="G32" s="2" cm="1">
        <f t="array" ref="G32">IFERROR(INDEX(Engine!$AF$2:$AF$2201, $B32) / INDEX(Engine!$R$2:$R$2201, $B32), 0)</f>
        <v>0.39999999999999969</v>
      </c>
    </row>
    <row r="33" spans="1:7" x14ac:dyDescent="0.25">
      <c r="A33" t="str" cm="1">
        <f t="array" ref="A33">INDEX(Model_Input[SKU], ROW()-6)</f>
        <v>SKU-1033</v>
      </c>
      <c r="B33" cm="1">
        <f t="array" ref="B33">_xlfn.LET(
    _xlpm.sku, $A33,
    _xlpm.matches, (Engine!$E$2:$E$2201=_xlpm.sku),
    _xlpm.gr_lift, IFERROR(IF(_xlpm.matches, Engine!$Z$2:$Z$2201 / Engine!$K$2:$K$2201, -999), -999),
    _xlpm.gp_lift, IFERROR(IF(_xlpm.matches, Engine!$AA$2:$AA$2201 / Engine!$L$2:$L$2201, -999), -999),
    _xlpm.ltv_prot, IFERROR(IF(_xlpm.matches, Engine!$AF$2:$AF$2201 / Engine!$R$2:$R$2201, 0), 0),
    _xlpm.combined, IF(_xlpm.ltv_prot &gt;= INDEX(Selection_Assumptions[Values],3), INDEX(Selection_Assumptions[Values],1)*_xlpm.gr_lift + INDEX(Selection_Assumptions[Values],2)*_xlpm.gp_lift, -999),
    MATCH(MAX(_xlpm.combined), IF(_xlpm.matches, _xlpm.combined), 0)
)</f>
        <v>1331</v>
      </c>
      <c r="C33" cm="1">
        <f t="array" ref="C33">_xlfn.LET(
    _xlpm.sku, $A33,
    _xlpm.matches, (Engine!$E$2:$E$2201=_xlpm.sku),
    _xlpm.gr_lift, IFERROR(IF(_xlpm.matches, Engine!$Z$2:$Z$2201 / Engine!$K$2:$K$2201, -999), -999),
    _xlpm.gp_lift, IFERROR(IF(_xlpm.matches, Engine!$AA$2:$AA$2201 / Engine!$L$2:$L$2201, -999), -999),
    _xlpm.ltv_prot, IFERROR(IF(_xlpm.matches, Engine!$AF$2:$AF$2201 / Engine!$R$2:$R$2201, 0), 0),
    _xlpm.combined, IF(_xlpm.ltv_prot &gt;=  INDEX(Selection_Assumptions[Values],3), INDEX(Selection_Assumptions[Values],1)*_xlpm.gr_lift + INDEX(Selection_Assumptions[Values],2)*_xlpm.gp_lift, -999),
    MAX(_xlpm.combined)
)</f>
        <v>0.16564867100560926</v>
      </c>
      <c r="D33" s="5" cm="1">
        <f t="array" ref="D33">INDEX(Engine!$T$2:$T$2201, $B33)</f>
        <v>244.71696687999997</v>
      </c>
      <c r="E33" s="2" cm="1">
        <f t="array" ref="E33">IFERROR(INDEX(Engine!$Z$2:$Z$2201, $B33) / INDEX(Engine!$K$2:$K$2201, $B33), 0)</f>
        <v>5.0096149207753723E-2</v>
      </c>
      <c r="F33" s="2" cm="1">
        <f t="array" ref="F33">IFERROR(INDEX(Engine!$AA$2:$AA$2201, $B33) / INDEX(Engine!$L$2:$L$2201, $B33), 0)</f>
        <v>9.6293768164879626E-2</v>
      </c>
      <c r="G33" s="2" cm="1">
        <f t="array" ref="G33">IFERROR(INDEX(Engine!$AF$2:$AF$2201, $B33) / INDEX(Engine!$R$2:$R$2201, $B33), 0)</f>
        <v>0.40000000000000036</v>
      </c>
    </row>
    <row r="34" spans="1:7" x14ac:dyDescent="0.25">
      <c r="A34" t="str" cm="1">
        <f t="array" ref="A34">INDEX(Model_Input[SKU], ROW()-6)</f>
        <v>SKU-1034</v>
      </c>
      <c r="B34" cm="1">
        <f t="array" ref="B34">_xlfn.LET(
    _xlpm.sku, $A34,
    _xlpm.matches, (Engine!$E$2:$E$2201=_xlpm.sku),
    _xlpm.gr_lift, IFERROR(IF(_xlpm.matches, Engine!$Z$2:$Z$2201 / Engine!$K$2:$K$2201, -999), -999),
    _xlpm.gp_lift, IFERROR(IF(_xlpm.matches, Engine!$AA$2:$AA$2201 / Engine!$L$2:$L$2201, -999), -999),
    _xlpm.ltv_prot, IFERROR(IF(_xlpm.matches, Engine!$AF$2:$AF$2201 / Engine!$R$2:$R$2201, 0), 0),
    _xlpm.combined, IF(_xlpm.ltv_prot &gt;= INDEX(Selection_Assumptions[Values],3), INDEX(Selection_Assumptions[Values],1)*_xlpm.gr_lift + INDEX(Selection_Assumptions[Values],2)*_xlpm.gp_lift, -999),
    MATCH(MAX(_xlpm.combined), IF(_xlpm.matches, _xlpm.combined), 0)
)</f>
        <v>1381</v>
      </c>
      <c r="C34" cm="1">
        <f t="array" ref="C34">_xlfn.LET(
    _xlpm.sku, $A34,
    _xlpm.matches, (Engine!$E$2:$E$2201=_xlpm.sku),
    _xlpm.gr_lift, IFERROR(IF(_xlpm.matches, Engine!$Z$2:$Z$2201 / Engine!$K$2:$K$2201, -999), -999),
    _xlpm.gp_lift, IFERROR(IF(_xlpm.matches, Engine!$AA$2:$AA$2201 / Engine!$L$2:$L$2201, -999), -999),
    _xlpm.ltv_prot, IFERROR(IF(_xlpm.matches, Engine!$AF$2:$AF$2201 / Engine!$R$2:$R$2201, 0), 0),
    _xlpm.combined, IF(_xlpm.ltv_prot &gt;=  INDEX(Selection_Assumptions[Values],3), INDEX(Selection_Assumptions[Values],1)*_xlpm.gr_lift + INDEX(Selection_Assumptions[Values],2)*_xlpm.gp_lift, -999),
    MAX(_xlpm.combined)
)</f>
        <v>0.18900169991319088</v>
      </c>
      <c r="D34" s="5" cm="1">
        <f t="array" ref="D34">INDEX(Engine!$T$2:$T$2201, $B34)</f>
        <v>215.84807267438828</v>
      </c>
      <c r="E34" s="2" cm="1">
        <f t="array" ref="E34">IFERROR(INDEX(Engine!$Z$2:$Z$2201, $B34) / INDEX(Engine!$K$2:$K$2201, $B34), 0)</f>
        <v>5.5841198654908372E-2</v>
      </c>
      <c r="F34" s="2" cm="1">
        <f t="array" ref="F34">IFERROR(INDEX(Engine!$AA$2:$AA$2201, $B34) / INDEX(Engine!$L$2:$L$2201, $B34), 0)</f>
        <v>0.11096708438190207</v>
      </c>
      <c r="G34" s="2" cm="1">
        <f t="array" ref="G34">IFERROR(INDEX(Engine!$AF$2:$AF$2201, $B34) / INDEX(Engine!$R$2:$R$2201, $B34), 0)</f>
        <v>0.39999999999999997</v>
      </c>
    </row>
    <row r="35" spans="1:7" x14ac:dyDescent="0.25">
      <c r="A35" t="str" cm="1">
        <f t="array" ref="A35">INDEX(Model_Input[SKU], ROW()-6)</f>
        <v>SKU-1035</v>
      </c>
      <c r="B35" cm="1">
        <f t="array" ref="B35">_xlfn.LET(
    _xlpm.sku, $A35,
    _xlpm.matches, (Engine!$E$2:$E$2201=_xlpm.sku),
    _xlpm.gr_lift, IFERROR(IF(_xlpm.matches, Engine!$Z$2:$Z$2201 / Engine!$K$2:$K$2201, -999), -999),
    _xlpm.gp_lift, IFERROR(IF(_xlpm.matches, Engine!$AA$2:$AA$2201 / Engine!$L$2:$L$2201, -999), -999),
    _xlpm.ltv_prot, IFERROR(IF(_xlpm.matches, Engine!$AF$2:$AF$2201 / Engine!$R$2:$R$2201, 0), 0),
    _xlpm.combined, IF(_xlpm.ltv_prot &gt;= INDEX(Selection_Assumptions[Values],3), INDEX(Selection_Assumptions[Values],1)*_xlpm.gr_lift + INDEX(Selection_Assumptions[Values],2)*_xlpm.gp_lift, -999),
    MATCH(MAX(_xlpm.combined), IF(_xlpm.matches, _xlpm.combined), 0)
)</f>
        <v>1401</v>
      </c>
      <c r="C35" cm="1">
        <f t="array" ref="C35">_xlfn.LET(
    _xlpm.sku, $A35,
    _xlpm.matches, (Engine!$E$2:$E$2201=_xlpm.sku),
    _xlpm.gr_lift, IFERROR(IF(_xlpm.matches, Engine!$Z$2:$Z$2201 / Engine!$K$2:$K$2201, -999), -999),
    _xlpm.gp_lift, IFERROR(IF(_xlpm.matches, Engine!$AA$2:$AA$2201 / Engine!$L$2:$L$2201, -999), -999),
    _xlpm.ltv_prot, IFERROR(IF(_xlpm.matches, Engine!$AF$2:$AF$2201 / Engine!$R$2:$R$2201, 0), 0),
    _xlpm.combined, IF(_xlpm.ltv_prot &gt;=  INDEX(Selection_Assumptions[Values],3), INDEX(Selection_Assumptions[Values],1)*_xlpm.gr_lift + INDEX(Selection_Assumptions[Values],2)*_xlpm.gp_lift, -999),
    MAX(_xlpm.combined)
)</f>
        <v>0</v>
      </c>
      <c r="D35" s="5" cm="1">
        <f t="array" ref="D35">INDEX(Engine!$T$2:$T$2201, $B35)</f>
        <v>98.58</v>
      </c>
      <c r="E35" s="2" cm="1">
        <f t="array" ref="E35">IFERROR(INDEX(Engine!$Z$2:$Z$2201, $B35) / INDEX(Engine!$K$2:$K$2201, $B35), 0)</f>
        <v>0</v>
      </c>
      <c r="F35" s="2" cm="1">
        <f t="array" ref="F35">IFERROR(INDEX(Engine!$AA$2:$AA$2201, $B35) / INDEX(Engine!$L$2:$L$2201, $B35), 0)</f>
        <v>0</v>
      </c>
      <c r="G35" s="2" cm="1">
        <f t="array" ref="G35">IFERROR(INDEX(Engine!$AF$2:$AF$2201, $B35) / INDEX(Engine!$R$2:$R$2201, $B35), 0)</f>
        <v>1</v>
      </c>
    </row>
    <row r="36" spans="1:7" x14ac:dyDescent="0.25">
      <c r="A36" t="str" cm="1">
        <f t="array" ref="A36">INDEX(Model_Input[SKU], ROW()-6)</f>
        <v>SKU-1036</v>
      </c>
      <c r="B36" cm="1">
        <f t="array" ref="B36">_xlfn.LET(
    _xlpm.sku, $A36,
    _xlpm.matches, (Engine!$E$2:$E$2201=_xlpm.sku),
    _xlpm.gr_lift, IFERROR(IF(_xlpm.matches, Engine!$Z$2:$Z$2201 / Engine!$K$2:$K$2201, -999), -999),
    _xlpm.gp_lift, IFERROR(IF(_xlpm.matches, Engine!$AA$2:$AA$2201 / Engine!$L$2:$L$2201, -999), -999),
    _xlpm.ltv_prot, IFERROR(IF(_xlpm.matches, Engine!$AF$2:$AF$2201 / Engine!$R$2:$R$2201, 0), 0),
    _xlpm.combined, IF(_xlpm.ltv_prot &gt;= INDEX(Selection_Assumptions[Values],3), INDEX(Selection_Assumptions[Values],1)*_xlpm.gr_lift + INDEX(Selection_Assumptions[Values],2)*_xlpm.gp_lift, -999),
    MATCH(MAX(_xlpm.combined), IF(_xlpm.matches, _xlpm.combined), 0)
)</f>
        <v>1481</v>
      </c>
      <c r="C36" cm="1">
        <f t="array" ref="C36">_xlfn.LET(
    _xlpm.sku, $A36,
    _xlpm.matches, (Engine!$E$2:$E$2201=_xlpm.sku),
    _xlpm.gr_lift, IFERROR(IF(_xlpm.matches, Engine!$Z$2:$Z$2201 / Engine!$K$2:$K$2201, -999), -999),
    _xlpm.gp_lift, IFERROR(IF(_xlpm.matches, Engine!$AA$2:$AA$2201 / Engine!$L$2:$L$2201, -999), -999),
    _xlpm.ltv_prot, IFERROR(IF(_xlpm.matches, Engine!$AF$2:$AF$2201 / Engine!$R$2:$R$2201, 0), 0),
    _xlpm.combined, IF(_xlpm.ltv_prot &gt;=  INDEX(Selection_Assumptions[Values],3), INDEX(Selection_Assumptions[Values],1)*_xlpm.gr_lift + INDEX(Selection_Assumptions[Values],2)*_xlpm.gp_lift, -999),
    MAX(_xlpm.combined)
)</f>
        <v>0.12155280800869679</v>
      </c>
      <c r="D36" s="5" cm="1">
        <f t="array" ref="D36">INDEX(Engine!$T$2:$T$2201, $B36)</f>
        <v>50.997784977476769</v>
      </c>
      <c r="E36" s="2" cm="1">
        <f t="array" ref="E36">IFERROR(INDEX(Engine!$Z$2:$Z$2201, $B36) / INDEX(Engine!$K$2:$K$2201, $B36), 0)</f>
        <v>2.2593282053820638E-2</v>
      </c>
      <c r="F36" s="2" cm="1">
        <f t="array" ref="F36">IFERROR(INDEX(Engine!$AA$2:$AA$2201, $B36) / INDEX(Engine!$L$2:$L$2201, $B36), 0)</f>
        <v>8.2466271629063462E-2</v>
      </c>
      <c r="G36" s="2" cm="1">
        <f t="array" ref="G36">IFERROR(INDEX(Engine!$AF$2:$AF$2201, $B36) / INDEX(Engine!$R$2:$R$2201, $B36), 0)</f>
        <v>0.40000000000000091</v>
      </c>
    </row>
    <row r="37" spans="1:7" x14ac:dyDescent="0.25">
      <c r="A37" t="str" cm="1">
        <f t="array" ref="A37">INDEX(Model_Input[SKU], ROW()-6)</f>
        <v>SKU-1037</v>
      </c>
      <c r="B37" cm="1">
        <f t="array" ref="B37">_xlfn.LET(
    _xlpm.sku, $A37,
    _xlpm.matches, (Engine!$E$2:$E$2201=_xlpm.sku),
    _xlpm.gr_lift, IFERROR(IF(_xlpm.matches, Engine!$Z$2:$Z$2201 / Engine!$K$2:$K$2201, -999), -999),
    _xlpm.gp_lift, IFERROR(IF(_xlpm.matches, Engine!$AA$2:$AA$2201 / Engine!$L$2:$L$2201, -999), -999),
    _xlpm.ltv_prot, IFERROR(IF(_xlpm.matches, Engine!$AF$2:$AF$2201 / Engine!$R$2:$R$2201, 0), 0),
    _xlpm.combined, IF(_xlpm.ltv_prot &gt;= INDEX(Selection_Assumptions[Values],3), INDEX(Selection_Assumptions[Values],1)*_xlpm.gr_lift + INDEX(Selection_Assumptions[Values],2)*_xlpm.gp_lift, -999),
    MATCH(MAX(_xlpm.combined), IF(_xlpm.matches, _xlpm.combined), 0)
)</f>
        <v>1531</v>
      </c>
      <c r="C37" cm="1">
        <f t="array" ref="C37">_xlfn.LET(
    _xlpm.sku, $A37,
    _xlpm.matches, (Engine!$E$2:$E$2201=_xlpm.sku),
    _xlpm.gr_lift, IFERROR(IF(_xlpm.matches, Engine!$Z$2:$Z$2201 / Engine!$K$2:$K$2201, -999), -999),
    _xlpm.gp_lift, IFERROR(IF(_xlpm.matches, Engine!$AA$2:$AA$2201 / Engine!$L$2:$L$2201, -999), -999),
    _xlpm.ltv_prot, IFERROR(IF(_xlpm.matches, Engine!$AF$2:$AF$2201 / Engine!$R$2:$R$2201, 0), 0),
    _xlpm.combined, IF(_xlpm.ltv_prot &gt;=  INDEX(Selection_Assumptions[Values],3), INDEX(Selection_Assumptions[Values],1)*_xlpm.gr_lift + INDEX(Selection_Assumptions[Values],2)*_xlpm.gp_lift, -999),
    MAX(_xlpm.combined)
)</f>
        <v>0.11894568023807486</v>
      </c>
      <c r="D37" s="5" cm="1">
        <f t="array" ref="D37">INDEX(Engine!$T$2:$T$2201, $B37)</f>
        <v>33.854041953100328</v>
      </c>
      <c r="E37" s="2" cm="1">
        <f t="array" ref="E37">IFERROR(INDEX(Engine!$Z$2:$Z$2201, $B37) / INDEX(Engine!$K$2:$K$2201, $B37), 0)</f>
        <v>3.6903077080740525E-2</v>
      </c>
      <c r="F37" s="2" cm="1">
        <f t="array" ref="F37">IFERROR(INDEX(Engine!$AA$2:$AA$2201, $B37) / INDEX(Engine!$L$2:$L$2201, $B37), 0)</f>
        <v>6.836883596444529E-2</v>
      </c>
      <c r="G37" s="2" cm="1">
        <f t="array" ref="G37">IFERROR(INDEX(Engine!$AF$2:$AF$2201, $B37) / INDEX(Engine!$R$2:$R$2201, $B37), 0)</f>
        <v>0.4000000000000008</v>
      </c>
    </row>
    <row r="38" spans="1:7" x14ac:dyDescent="0.25">
      <c r="A38" t="str" cm="1">
        <f t="array" ref="A38">INDEX(Model_Input[SKU], ROW()-6)</f>
        <v>SKU-1038</v>
      </c>
      <c r="B38" cm="1">
        <f t="array" ref="B38">_xlfn.LET(
    _xlpm.sku, $A38,
    _xlpm.matches, (Engine!$E$2:$E$2201=_xlpm.sku),
    _xlpm.gr_lift, IFERROR(IF(_xlpm.matches, Engine!$Z$2:$Z$2201 / Engine!$K$2:$K$2201, -999), -999),
    _xlpm.gp_lift, IFERROR(IF(_xlpm.matches, Engine!$AA$2:$AA$2201 / Engine!$L$2:$L$2201, -999), -999),
    _xlpm.ltv_prot, IFERROR(IF(_xlpm.matches, Engine!$AF$2:$AF$2201 / Engine!$R$2:$R$2201, 0), 0),
    _xlpm.combined, IF(_xlpm.ltv_prot &gt;= INDEX(Selection_Assumptions[Values],3), INDEX(Selection_Assumptions[Values],1)*_xlpm.gr_lift + INDEX(Selection_Assumptions[Values],2)*_xlpm.gp_lift, -999),
    MATCH(MAX(_xlpm.combined), IF(_xlpm.matches, _xlpm.combined), 0)
)</f>
        <v>1551</v>
      </c>
      <c r="C38" cm="1">
        <f t="array" ref="C38">_xlfn.LET(
    _xlpm.sku, $A38,
    _xlpm.matches, (Engine!$E$2:$E$2201=_xlpm.sku),
    _xlpm.gr_lift, IFERROR(IF(_xlpm.matches, Engine!$Z$2:$Z$2201 / Engine!$K$2:$K$2201, -999), -999),
    _xlpm.gp_lift, IFERROR(IF(_xlpm.matches, Engine!$AA$2:$AA$2201 / Engine!$L$2:$L$2201, -999), -999),
    _xlpm.ltv_prot, IFERROR(IF(_xlpm.matches, Engine!$AF$2:$AF$2201 / Engine!$R$2:$R$2201, 0), 0),
    _xlpm.combined, IF(_xlpm.ltv_prot &gt;=  INDEX(Selection_Assumptions[Values],3), INDEX(Selection_Assumptions[Values],1)*_xlpm.gr_lift + INDEX(Selection_Assumptions[Values],2)*_xlpm.gp_lift, -999),
    MAX(_xlpm.combined)
)</f>
        <v>0</v>
      </c>
      <c r="D38" s="5" cm="1">
        <f t="array" ref="D38">INDEX(Engine!$T$2:$T$2201, $B38)</f>
        <v>84.87</v>
      </c>
      <c r="E38" s="2" cm="1">
        <f t="array" ref="E38">IFERROR(INDEX(Engine!$Z$2:$Z$2201, $B38) / INDEX(Engine!$K$2:$K$2201, $B38), 0)</f>
        <v>0</v>
      </c>
      <c r="F38" s="2" cm="1">
        <f t="array" ref="F38">IFERROR(INDEX(Engine!$AA$2:$AA$2201, $B38) / INDEX(Engine!$L$2:$L$2201, $B38), 0)</f>
        <v>0</v>
      </c>
      <c r="G38" s="2" cm="1">
        <f t="array" ref="G38">IFERROR(INDEX(Engine!$AF$2:$AF$2201, $B38) / INDEX(Engine!$R$2:$R$2201, $B38), 0)</f>
        <v>1</v>
      </c>
    </row>
    <row r="39" spans="1:7" x14ac:dyDescent="0.25">
      <c r="A39" t="str" cm="1">
        <f t="array" ref="A39">INDEX(Model_Input[SKU], ROW()-6)</f>
        <v>SKU-1039</v>
      </c>
      <c r="B39" cm="1">
        <f t="array" ref="B39">_xlfn.LET(
    _xlpm.sku, $A39,
    _xlpm.matches, (Engine!$E$2:$E$2201=_xlpm.sku),
    _xlpm.gr_lift, IFERROR(IF(_xlpm.matches, Engine!$Z$2:$Z$2201 / Engine!$K$2:$K$2201, -999), -999),
    _xlpm.gp_lift, IFERROR(IF(_xlpm.matches, Engine!$AA$2:$AA$2201 / Engine!$L$2:$L$2201, -999), -999),
    _xlpm.ltv_prot, IFERROR(IF(_xlpm.matches, Engine!$AF$2:$AF$2201 / Engine!$R$2:$R$2201, 0), 0),
    _xlpm.combined, IF(_xlpm.ltv_prot &gt;= INDEX(Selection_Assumptions[Values],3), INDEX(Selection_Assumptions[Values],1)*_xlpm.gr_lift + INDEX(Selection_Assumptions[Values],2)*_xlpm.gp_lift, -999),
    MATCH(MAX(_xlpm.combined), IF(_xlpm.matches, _xlpm.combined), 0)
)</f>
        <v>1631</v>
      </c>
      <c r="C39" cm="1">
        <f t="array" ref="C39">_xlfn.LET(
    _xlpm.sku, $A39,
    _xlpm.matches, (Engine!$E$2:$E$2201=_xlpm.sku),
    _xlpm.gr_lift, IFERROR(IF(_xlpm.matches, Engine!$Z$2:$Z$2201 / Engine!$K$2:$K$2201, -999), -999),
    _xlpm.gp_lift, IFERROR(IF(_xlpm.matches, Engine!$AA$2:$AA$2201 / Engine!$L$2:$L$2201, -999), -999),
    _xlpm.ltv_prot, IFERROR(IF(_xlpm.matches, Engine!$AF$2:$AF$2201 / Engine!$R$2:$R$2201, 0), 0),
    _xlpm.combined, IF(_xlpm.ltv_prot &gt;=  INDEX(Selection_Assumptions[Values],3), INDEX(Selection_Assumptions[Values],1)*_xlpm.gr_lift + INDEX(Selection_Assumptions[Values],2)*_xlpm.gp_lift, -999),
    MAX(_xlpm.combined)
)</f>
        <v>0.23605721302245394</v>
      </c>
      <c r="D39" s="5" cm="1">
        <f t="array" ref="D39">INDEX(Engine!$T$2:$T$2201, $B39)</f>
        <v>215.28046371273902</v>
      </c>
      <c r="E39" s="2" cm="1">
        <f t="array" ref="E39">IFERROR(INDEX(Engine!$Z$2:$Z$2201, $B39) / INDEX(Engine!$K$2:$K$2201, $B39), 0)</f>
        <v>7.2781015488326162E-2</v>
      </c>
      <c r="F39" s="2" cm="1">
        <f t="array" ref="F39">IFERROR(INDEX(Engine!$AA$2:$AA$2201, $B39) / INDEX(Engine!$L$2:$L$2201, $B39), 0)</f>
        <v>0.1360634979451065</v>
      </c>
      <c r="G39" s="2" cm="1">
        <f t="array" ref="G39">IFERROR(INDEX(Engine!$AF$2:$AF$2201, $B39) / INDEX(Engine!$R$2:$R$2201, $B39), 0)</f>
        <v>0.4</v>
      </c>
    </row>
    <row r="40" spans="1:7" x14ac:dyDescent="0.25">
      <c r="A40" t="str" cm="1">
        <f t="array" ref="A40">INDEX(Model_Input[SKU], ROW()-6)</f>
        <v>SKU-1040</v>
      </c>
      <c r="B40" cm="1">
        <f t="array" ref="B40">_xlfn.LET(
    _xlpm.sku, $A40,
    _xlpm.matches, (Engine!$E$2:$E$2201=_xlpm.sku),
    _xlpm.gr_lift, IFERROR(IF(_xlpm.matches, Engine!$Z$2:$Z$2201 / Engine!$K$2:$K$2201, -999), -999),
    _xlpm.gp_lift, IFERROR(IF(_xlpm.matches, Engine!$AA$2:$AA$2201 / Engine!$L$2:$L$2201, -999), -999),
    _xlpm.ltv_prot, IFERROR(IF(_xlpm.matches, Engine!$AF$2:$AF$2201 / Engine!$R$2:$R$2201, 0), 0),
    _xlpm.combined, IF(_xlpm.ltv_prot &gt;= INDEX(Selection_Assumptions[Values],3), INDEX(Selection_Assumptions[Values],1)*_xlpm.gr_lift + INDEX(Selection_Assumptions[Values],2)*_xlpm.gp_lift, -999),
    MATCH(MAX(_xlpm.combined), IF(_xlpm.matches, _xlpm.combined), 0)
)</f>
        <v>1651</v>
      </c>
      <c r="C40" cm="1">
        <f t="array" ref="C40">_xlfn.LET(
    _xlpm.sku, $A40,
    _xlpm.matches, (Engine!$E$2:$E$2201=_xlpm.sku),
    _xlpm.gr_lift, IFERROR(IF(_xlpm.matches, Engine!$Z$2:$Z$2201 / Engine!$K$2:$K$2201, -999), -999),
    _xlpm.gp_lift, IFERROR(IF(_xlpm.matches, Engine!$AA$2:$AA$2201 / Engine!$L$2:$L$2201, -999), -999),
    _xlpm.ltv_prot, IFERROR(IF(_xlpm.matches, Engine!$AF$2:$AF$2201 / Engine!$R$2:$R$2201, 0), 0),
    _xlpm.combined, IF(_xlpm.ltv_prot &gt;=  INDEX(Selection_Assumptions[Values],3), INDEX(Selection_Assumptions[Values],1)*_xlpm.gr_lift + INDEX(Selection_Assumptions[Values],2)*_xlpm.gp_lift, -999),
    MAX(_xlpm.combined)
)</f>
        <v>0</v>
      </c>
      <c r="D40" s="5" cm="1">
        <f t="array" ref="D40">INDEX(Engine!$T$2:$T$2201, $B40)</f>
        <v>18.7</v>
      </c>
      <c r="E40" s="2" cm="1">
        <f t="array" ref="E40">IFERROR(INDEX(Engine!$Z$2:$Z$2201, $B40) / INDEX(Engine!$K$2:$K$2201, $B40), 0)</f>
        <v>0</v>
      </c>
      <c r="F40" s="2" cm="1">
        <f t="array" ref="F40">IFERROR(INDEX(Engine!$AA$2:$AA$2201, $B40) / INDEX(Engine!$L$2:$L$2201, $B40), 0)</f>
        <v>0</v>
      </c>
      <c r="G40" s="2" cm="1">
        <f t="array" ref="G40">IFERROR(INDEX(Engine!$AF$2:$AF$2201, $B40) / INDEX(Engine!$R$2:$R$2201, $B40), 0)</f>
        <v>1</v>
      </c>
    </row>
    <row r="41" spans="1:7" x14ac:dyDescent="0.25">
      <c r="A41" t="str" cm="1">
        <f t="array" ref="A41">INDEX(Model_Input[SKU], ROW()-6)</f>
        <v>SKU-1041</v>
      </c>
      <c r="B41" cm="1">
        <f t="array" ref="B41">_xlfn.LET(
    _xlpm.sku, $A41,
    _xlpm.matches, (Engine!$E$2:$E$2201=_xlpm.sku),
    _xlpm.gr_lift, IFERROR(IF(_xlpm.matches, Engine!$Z$2:$Z$2201 / Engine!$K$2:$K$2201, -999), -999),
    _xlpm.gp_lift, IFERROR(IF(_xlpm.matches, Engine!$AA$2:$AA$2201 / Engine!$L$2:$L$2201, -999), -999),
    _xlpm.ltv_prot, IFERROR(IF(_xlpm.matches, Engine!$AF$2:$AF$2201 / Engine!$R$2:$R$2201, 0), 0),
    _xlpm.combined, IF(_xlpm.ltv_prot &gt;= INDEX(Selection_Assumptions[Values],3), INDEX(Selection_Assumptions[Values],1)*_xlpm.gr_lift + INDEX(Selection_Assumptions[Values],2)*_xlpm.gp_lift, -999),
    MATCH(MAX(_xlpm.combined), IF(_xlpm.matches, _xlpm.combined), 0)
)</f>
        <v>1701</v>
      </c>
      <c r="C41" cm="1">
        <f t="array" ref="C41">_xlfn.LET(
    _xlpm.sku, $A41,
    _xlpm.matches, (Engine!$E$2:$E$2201=_xlpm.sku),
    _xlpm.gr_lift, IFERROR(IF(_xlpm.matches, Engine!$Z$2:$Z$2201 / Engine!$K$2:$K$2201, -999), -999),
    _xlpm.gp_lift, IFERROR(IF(_xlpm.matches, Engine!$AA$2:$AA$2201 / Engine!$L$2:$L$2201, -999), -999),
    _xlpm.ltv_prot, IFERROR(IF(_xlpm.matches, Engine!$AF$2:$AF$2201 / Engine!$R$2:$R$2201, 0), 0),
    _xlpm.combined, IF(_xlpm.ltv_prot &gt;=  INDEX(Selection_Assumptions[Values],3), INDEX(Selection_Assumptions[Values],1)*_xlpm.gr_lift + INDEX(Selection_Assumptions[Values],2)*_xlpm.gp_lift, -999),
    MAX(_xlpm.combined)
)</f>
        <v>0</v>
      </c>
      <c r="D41" s="5" cm="1">
        <f t="array" ref="D41">INDEX(Engine!$T$2:$T$2201, $B41)</f>
        <v>102.13</v>
      </c>
      <c r="E41" s="2" cm="1">
        <f t="array" ref="E41">IFERROR(INDEX(Engine!$Z$2:$Z$2201, $B41) / INDEX(Engine!$K$2:$K$2201, $B41), 0)</f>
        <v>0</v>
      </c>
      <c r="F41" s="2" cm="1">
        <f t="array" ref="F41">IFERROR(INDEX(Engine!$AA$2:$AA$2201, $B41) / INDEX(Engine!$L$2:$L$2201, $B41), 0)</f>
        <v>0</v>
      </c>
      <c r="G41" s="2" cm="1">
        <f t="array" ref="G41">IFERROR(INDEX(Engine!$AF$2:$AF$2201, $B41) / INDEX(Engine!$R$2:$R$2201, $B41), 0)</f>
        <v>1</v>
      </c>
    </row>
    <row r="42" spans="1:7" x14ac:dyDescent="0.25">
      <c r="A42" t="str" cm="1">
        <f t="array" ref="A42">INDEX(Model_Input[SKU], ROW()-6)</f>
        <v>SKU-1042</v>
      </c>
      <c r="B42" cm="1">
        <f t="array" ref="B42">_xlfn.LET(
    _xlpm.sku, $A42,
    _xlpm.matches, (Engine!$E$2:$E$2201=_xlpm.sku),
    _xlpm.gr_lift, IFERROR(IF(_xlpm.matches, Engine!$Z$2:$Z$2201 / Engine!$K$2:$K$2201, -999), -999),
    _xlpm.gp_lift, IFERROR(IF(_xlpm.matches, Engine!$AA$2:$AA$2201 / Engine!$L$2:$L$2201, -999), -999),
    _xlpm.ltv_prot, IFERROR(IF(_xlpm.matches, Engine!$AF$2:$AF$2201 / Engine!$R$2:$R$2201, 0), 0),
    _xlpm.combined, IF(_xlpm.ltv_prot &gt;= INDEX(Selection_Assumptions[Values],3), INDEX(Selection_Assumptions[Values],1)*_xlpm.gr_lift + INDEX(Selection_Assumptions[Values],2)*_xlpm.gp_lift, -999),
    MATCH(MAX(_xlpm.combined), IF(_xlpm.matches, _xlpm.combined), 0)
)</f>
        <v>1781</v>
      </c>
      <c r="C42" cm="1">
        <f t="array" ref="C42">_xlfn.LET(
    _xlpm.sku, $A42,
    _xlpm.matches, (Engine!$E$2:$E$2201=_xlpm.sku),
    _xlpm.gr_lift, IFERROR(IF(_xlpm.matches, Engine!$Z$2:$Z$2201 / Engine!$K$2:$K$2201, -999), -999),
    _xlpm.gp_lift, IFERROR(IF(_xlpm.matches, Engine!$AA$2:$AA$2201 / Engine!$L$2:$L$2201, -999), -999),
    _xlpm.ltv_prot, IFERROR(IF(_xlpm.matches, Engine!$AF$2:$AF$2201 / Engine!$R$2:$R$2201, 0), 0),
    _xlpm.combined, IF(_xlpm.ltv_prot &gt;=  INDEX(Selection_Assumptions[Values],3), INDEX(Selection_Assumptions[Values],1)*_xlpm.gr_lift + INDEX(Selection_Assumptions[Values],2)*_xlpm.gp_lift, -999),
    MAX(_xlpm.combined)
)</f>
        <v>6.2006127548161559E-2</v>
      </c>
      <c r="D42" s="5" cm="1">
        <f t="array" ref="D42">INDEX(Engine!$T$2:$T$2201, $B42)</f>
        <v>203.99053347944454</v>
      </c>
      <c r="E42" s="2" cm="1">
        <f t="array" ref="E42">IFERROR(INDEX(Engine!$Z$2:$Z$2201, $B42) / INDEX(Engine!$K$2:$K$2201, $B42), 0)</f>
        <v>1.9226068865323437E-2</v>
      </c>
      <c r="F42" s="2" cm="1">
        <f t="array" ref="F42">IFERROR(INDEX(Engine!$AA$2:$AA$2201, $B42) / INDEX(Engine!$L$2:$L$2201, $B42), 0)</f>
        <v>3.5650048902365103E-2</v>
      </c>
      <c r="G42" s="2" cm="1">
        <f t="array" ref="G42">IFERROR(INDEX(Engine!$AF$2:$AF$2201, $B42) / INDEX(Engine!$R$2:$R$2201, $B42), 0)</f>
        <v>0.40000000000000102</v>
      </c>
    </row>
    <row r="43" spans="1:7" x14ac:dyDescent="0.25">
      <c r="A43" t="str" cm="1">
        <f t="array" ref="A43">INDEX(Model_Input[SKU], ROW()-6)</f>
        <v>SKU-1043</v>
      </c>
      <c r="B43" cm="1">
        <f t="array" ref="B43">_xlfn.LET(
    _xlpm.sku, $A43,
    _xlpm.matches, (Engine!$E$2:$E$2201=_xlpm.sku),
    _xlpm.gr_lift, IFERROR(IF(_xlpm.matches, Engine!$Z$2:$Z$2201 / Engine!$K$2:$K$2201, -999), -999),
    _xlpm.gp_lift, IFERROR(IF(_xlpm.matches, Engine!$AA$2:$AA$2201 / Engine!$L$2:$L$2201, -999), -999),
    _xlpm.ltv_prot, IFERROR(IF(_xlpm.matches, Engine!$AF$2:$AF$2201 / Engine!$R$2:$R$2201, 0), 0),
    _xlpm.combined, IF(_xlpm.ltv_prot &gt;= INDEX(Selection_Assumptions[Values],3), INDEX(Selection_Assumptions[Values],1)*_xlpm.gr_lift + INDEX(Selection_Assumptions[Values],2)*_xlpm.gp_lift, -999),
    MATCH(MAX(_xlpm.combined), IF(_xlpm.matches, _xlpm.combined), 0)
)</f>
        <v>1831</v>
      </c>
      <c r="C43" cm="1">
        <f t="array" ref="C43">_xlfn.LET(
    _xlpm.sku, $A43,
    _xlpm.matches, (Engine!$E$2:$E$2201=_xlpm.sku),
    _xlpm.gr_lift, IFERROR(IF(_xlpm.matches, Engine!$Z$2:$Z$2201 / Engine!$K$2:$K$2201, -999), -999),
    _xlpm.gp_lift, IFERROR(IF(_xlpm.matches, Engine!$AA$2:$AA$2201 / Engine!$L$2:$L$2201, -999), -999),
    _xlpm.ltv_prot, IFERROR(IF(_xlpm.matches, Engine!$AF$2:$AF$2201 / Engine!$R$2:$R$2201, 0), 0),
    _xlpm.combined, IF(_xlpm.ltv_prot &gt;=  INDEX(Selection_Assumptions[Values],3), INDEX(Selection_Assumptions[Values],1)*_xlpm.gr_lift + INDEX(Selection_Assumptions[Values],2)*_xlpm.gp_lift, -999),
    MAX(_xlpm.combined)
)</f>
        <v>0.14820558403574094</v>
      </c>
      <c r="D43" s="5" cm="1">
        <f t="array" ref="D43">INDEX(Engine!$T$2:$T$2201, $B43)</f>
        <v>119.78796669037288</v>
      </c>
      <c r="E43" s="2" cm="1">
        <f t="array" ref="E43">IFERROR(INDEX(Engine!$Z$2:$Z$2201, $B43) / INDEX(Engine!$K$2:$K$2201, $B43), 0)</f>
        <v>3.6879214242190844E-2</v>
      </c>
      <c r="F43" s="2" cm="1">
        <f t="array" ref="F43">IFERROR(INDEX(Engine!$AA$2:$AA$2201, $B43) / INDEX(Engine!$L$2:$L$2201, $B43), 0)</f>
        <v>9.2771974827958417E-2</v>
      </c>
      <c r="G43" s="2" cm="1">
        <f t="array" ref="G43">IFERROR(INDEX(Engine!$AF$2:$AF$2201, $B43) / INDEX(Engine!$R$2:$R$2201, $B43), 0)</f>
        <v>0.40000000000000024</v>
      </c>
    </row>
    <row r="44" spans="1:7" x14ac:dyDescent="0.25">
      <c r="A44" t="str" cm="1">
        <f t="array" ref="A44">INDEX(Model_Input[SKU], ROW()-6)</f>
        <v>SKU-1044</v>
      </c>
      <c r="B44" cm="1">
        <f t="array" ref="B44">_xlfn.LET(
    _xlpm.sku, $A44,
    _xlpm.matches, (Engine!$E$2:$E$2201=_xlpm.sku),
    _xlpm.gr_lift, IFERROR(IF(_xlpm.matches, Engine!$Z$2:$Z$2201 / Engine!$K$2:$K$2201, -999), -999),
    _xlpm.gp_lift, IFERROR(IF(_xlpm.matches, Engine!$AA$2:$AA$2201 / Engine!$L$2:$L$2201, -999), -999),
    _xlpm.ltv_prot, IFERROR(IF(_xlpm.matches, Engine!$AF$2:$AF$2201 / Engine!$R$2:$R$2201, 0), 0),
    _xlpm.combined, IF(_xlpm.ltv_prot &gt;= INDEX(Selection_Assumptions[Values],3), INDEX(Selection_Assumptions[Values],1)*_xlpm.gr_lift + INDEX(Selection_Assumptions[Values],2)*_xlpm.gp_lift, -999),
    MATCH(MAX(_xlpm.combined), IF(_xlpm.matches, _xlpm.combined), 0)
)</f>
        <v>1881</v>
      </c>
      <c r="C44" cm="1">
        <f t="array" ref="C44">_xlfn.LET(
    _xlpm.sku, $A44,
    _xlpm.matches, (Engine!$E$2:$E$2201=_xlpm.sku),
    _xlpm.gr_lift, IFERROR(IF(_xlpm.matches, Engine!$Z$2:$Z$2201 / Engine!$K$2:$K$2201, -999), -999),
    _xlpm.gp_lift, IFERROR(IF(_xlpm.matches, Engine!$AA$2:$AA$2201 / Engine!$L$2:$L$2201, -999), -999),
    _xlpm.ltv_prot, IFERROR(IF(_xlpm.matches, Engine!$AF$2:$AF$2201 / Engine!$R$2:$R$2201, 0), 0),
    _xlpm.combined, IF(_xlpm.ltv_prot &gt;=  INDEX(Selection_Assumptions[Values],3), INDEX(Selection_Assumptions[Values],1)*_xlpm.gr_lift + INDEX(Selection_Assumptions[Values],2)*_xlpm.gp_lift, -999),
    MAX(_xlpm.combined)
)</f>
        <v>0.37745912560075434</v>
      </c>
      <c r="D44" s="5" cm="1">
        <f t="array" ref="D44">INDEX(Engine!$T$2:$T$2201, $B44)</f>
        <v>167.1111143082619</v>
      </c>
      <c r="E44" s="2" cm="1">
        <f t="array" ref="E44">IFERROR(INDEX(Engine!$Z$2:$Z$2201, $B44) / INDEX(Engine!$K$2:$K$2201, $B44), 0)</f>
        <v>8.2382899525415845E-2</v>
      </c>
      <c r="F44" s="2" cm="1">
        <f t="array" ref="F44">IFERROR(INDEX(Engine!$AA$2:$AA$2201, $B44) / INDEX(Engine!$L$2:$L$2201, $B44), 0)</f>
        <v>0.24589685506278208</v>
      </c>
      <c r="G44" s="2" cm="1">
        <f t="array" ref="G44">IFERROR(INDEX(Engine!$AF$2:$AF$2201, $B44) / INDEX(Engine!$R$2:$R$2201, $B44), 0)</f>
        <v>0.39999999999999969</v>
      </c>
    </row>
    <row r="45" spans="1:7" x14ac:dyDescent="0.25">
      <c r="A45" t="str" cm="1">
        <f t="array" ref="A45">INDEX(Model_Input[SKU], ROW()-6)</f>
        <v>SKU-1045</v>
      </c>
      <c r="B45" cm="1">
        <f t="array" ref="B45">_xlfn.LET(
    _xlpm.sku, $A45,
    _xlpm.matches, (Engine!$E$2:$E$2201=_xlpm.sku),
    _xlpm.gr_lift, IFERROR(IF(_xlpm.matches, Engine!$Z$2:$Z$2201 / Engine!$K$2:$K$2201, -999), -999),
    _xlpm.gp_lift, IFERROR(IF(_xlpm.matches, Engine!$AA$2:$AA$2201 / Engine!$L$2:$L$2201, -999), -999),
    _xlpm.ltv_prot, IFERROR(IF(_xlpm.matches, Engine!$AF$2:$AF$2201 / Engine!$R$2:$R$2201, 0), 0),
    _xlpm.combined, IF(_xlpm.ltv_prot &gt;= INDEX(Selection_Assumptions[Values],3), INDEX(Selection_Assumptions[Values],1)*_xlpm.gr_lift + INDEX(Selection_Assumptions[Values],2)*_xlpm.gp_lift, -999),
    MATCH(MAX(_xlpm.combined), IF(_xlpm.matches, _xlpm.combined), 0)
)</f>
        <v>1930</v>
      </c>
      <c r="C45" cm="1">
        <f t="array" ref="C45">_xlfn.LET(
    _xlpm.sku, $A45,
    _xlpm.matches, (Engine!$E$2:$E$2201=_xlpm.sku),
    _xlpm.gr_lift, IFERROR(IF(_xlpm.matches, Engine!$Z$2:$Z$2201 / Engine!$K$2:$K$2201, -999), -999),
    _xlpm.gp_lift, IFERROR(IF(_xlpm.matches, Engine!$AA$2:$AA$2201 / Engine!$L$2:$L$2201, -999), -999),
    _xlpm.ltv_prot, IFERROR(IF(_xlpm.matches, Engine!$AF$2:$AF$2201 / Engine!$R$2:$R$2201, 0), 0),
    _xlpm.combined, IF(_xlpm.ltv_prot &gt;=  INDEX(Selection_Assumptions[Values],3), INDEX(Selection_Assumptions[Values],1)*_xlpm.gr_lift + INDEX(Selection_Assumptions[Values],2)*_xlpm.gp_lift, -999),
    MAX(_xlpm.combined)
)</f>
        <v>1.6942231607329758E-2</v>
      </c>
      <c r="D45" s="5" cm="1">
        <f t="array" ref="D45">INDEX(Engine!$T$2:$T$2201, $B45)</f>
        <v>127.6588417229889</v>
      </c>
      <c r="E45" s="2" cm="1">
        <f t="array" ref="E45">IFERROR(INDEX(Engine!$Z$2:$Z$2201, $B45) / INDEX(Engine!$K$2:$K$2201, $B45), 0)</f>
        <v>1.3779541771532602E-3</v>
      </c>
      <c r="F45" s="2" cm="1">
        <f t="array" ref="F45">IFERROR(INDEX(Engine!$AA$2:$AA$2201, $B45) / INDEX(Engine!$L$2:$L$2201, $B45), 0)</f>
        <v>1.2970231191813749E-2</v>
      </c>
      <c r="G45" s="2" cm="1">
        <f t="array" ref="G45">IFERROR(INDEX(Engine!$AF$2:$AF$2201, $B45) / INDEX(Engine!$R$2:$R$2201, $B45), 0)</f>
        <v>0.42000000000000315</v>
      </c>
    </row>
    <row r="46" spans="1:7" x14ac:dyDescent="0.25">
      <c r="A46" t="str" cm="1">
        <f t="array" ref="A46">INDEX(Model_Input[SKU], ROW()-6)</f>
        <v>SKU-1046</v>
      </c>
      <c r="B46" cm="1">
        <f t="array" ref="B46">_xlfn.LET(
    _xlpm.sku, $A46,
    _xlpm.matches, (Engine!$E$2:$E$2201=_xlpm.sku),
    _xlpm.gr_lift, IFERROR(IF(_xlpm.matches, Engine!$Z$2:$Z$2201 / Engine!$K$2:$K$2201, -999), -999),
    _xlpm.gp_lift, IFERROR(IF(_xlpm.matches, Engine!$AA$2:$AA$2201 / Engine!$L$2:$L$2201, -999), -999),
    _xlpm.ltv_prot, IFERROR(IF(_xlpm.matches, Engine!$AF$2:$AF$2201 / Engine!$R$2:$R$2201, 0), 0),
    _xlpm.combined, IF(_xlpm.ltv_prot &gt;= INDEX(Selection_Assumptions[Values],3), INDEX(Selection_Assumptions[Values],1)*_xlpm.gr_lift + INDEX(Selection_Assumptions[Values],2)*_xlpm.gp_lift, -999),
    MATCH(MAX(_xlpm.combined), IF(_xlpm.matches, _xlpm.combined), 0)
)</f>
        <v>1981</v>
      </c>
      <c r="C46" cm="1">
        <f t="array" ref="C46">_xlfn.LET(
    _xlpm.sku, $A46,
    _xlpm.matches, (Engine!$E$2:$E$2201=_xlpm.sku),
    _xlpm.gr_lift, IFERROR(IF(_xlpm.matches, Engine!$Z$2:$Z$2201 / Engine!$K$2:$K$2201, -999), -999),
    _xlpm.gp_lift, IFERROR(IF(_xlpm.matches, Engine!$AA$2:$AA$2201 / Engine!$L$2:$L$2201, -999), -999),
    _xlpm.ltv_prot, IFERROR(IF(_xlpm.matches, Engine!$AF$2:$AF$2201 / Engine!$R$2:$R$2201, 0), 0),
    _xlpm.combined, IF(_xlpm.ltv_prot &gt;=  INDEX(Selection_Assumptions[Values],3), INDEX(Selection_Assumptions[Values],1)*_xlpm.gr_lift + INDEX(Selection_Assumptions[Values],2)*_xlpm.gp_lift, -999),
    MAX(_xlpm.combined)
)</f>
        <v>1.5847464658577001E-2</v>
      </c>
      <c r="D46" s="5" cm="1">
        <f t="array" ref="D46">INDEX(Engine!$T$2:$T$2201, $B46)</f>
        <v>117.05852282722563</v>
      </c>
      <c r="E46" s="2" cm="1">
        <f t="array" ref="E46">IFERROR(INDEX(Engine!$Z$2:$Z$2201, $B46) / INDEX(Engine!$K$2:$K$2201, $B46), 0)</f>
        <v>5.029412679375519E-3</v>
      </c>
      <c r="F46" s="2" cm="1">
        <f t="array" ref="F46">IFERROR(INDEX(Engine!$AA$2:$AA$2201, $B46) / INDEX(Engine!$L$2:$L$2201, $B46), 0)</f>
        <v>9.015043316001236E-3</v>
      </c>
      <c r="G46" s="2" cm="1">
        <f t="array" ref="G46">IFERROR(INDEX(Engine!$AF$2:$AF$2201, $B46) / INDEX(Engine!$R$2:$R$2201, $B46), 0)</f>
        <v>0.4</v>
      </c>
    </row>
    <row r="47" spans="1:7" x14ac:dyDescent="0.25">
      <c r="A47" t="str" cm="1">
        <f t="array" ref="A47">INDEX(Model_Input[SKU], ROW()-6)</f>
        <v>SKU-1048</v>
      </c>
      <c r="B47" cm="1">
        <f t="array" ref="B47">_xlfn.LET(
    _xlpm.sku, $A47,
    _xlpm.matches, (Engine!$E$2:$E$2201=_xlpm.sku),
    _xlpm.gr_lift, IFERROR(IF(_xlpm.matches, Engine!$Z$2:$Z$2201 / Engine!$K$2:$K$2201, -999), -999),
    _xlpm.gp_lift, IFERROR(IF(_xlpm.matches, Engine!$AA$2:$AA$2201 / Engine!$L$2:$L$2201, -999), -999),
    _xlpm.ltv_prot, IFERROR(IF(_xlpm.matches, Engine!$AF$2:$AF$2201 / Engine!$R$2:$R$2201, 0), 0),
    _xlpm.combined, IF(_xlpm.ltv_prot &gt;= INDEX(Selection_Assumptions[Values],3), INDEX(Selection_Assumptions[Values],1)*_xlpm.gr_lift + INDEX(Selection_Assumptions[Values],2)*_xlpm.gp_lift, -999),
    MATCH(MAX(_xlpm.combined), IF(_xlpm.matches, _xlpm.combined), 0)
)</f>
        <v>2031</v>
      </c>
      <c r="C47" cm="1">
        <f t="array" ref="C47">_xlfn.LET(
    _xlpm.sku, $A47,
    _xlpm.matches, (Engine!$E$2:$E$2201=_xlpm.sku),
    _xlpm.gr_lift, IFERROR(IF(_xlpm.matches, Engine!$Z$2:$Z$2201 / Engine!$K$2:$K$2201, -999), -999),
    _xlpm.gp_lift, IFERROR(IF(_xlpm.matches, Engine!$AA$2:$AA$2201 / Engine!$L$2:$L$2201, -999), -999),
    _xlpm.ltv_prot, IFERROR(IF(_xlpm.matches, Engine!$AF$2:$AF$2201 / Engine!$R$2:$R$2201, 0), 0),
    _xlpm.combined, IF(_xlpm.ltv_prot &gt;=  INDEX(Selection_Assumptions[Values],3), INDEX(Selection_Assumptions[Values],1)*_xlpm.gr_lift + INDEX(Selection_Assumptions[Values],2)*_xlpm.gp_lift, -999),
    MAX(_xlpm.combined)
)</f>
        <v>0.12626602434186174</v>
      </c>
      <c r="D47" s="5" cm="1">
        <f t="array" ref="D47">INDEX(Engine!$T$2:$T$2201, $B47)</f>
        <v>107.15395156594535</v>
      </c>
      <c r="E47" s="2" cm="1">
        <f t="array" ref="E47">IFERROR(INDEX(Engine!$Z$2:$Z$2201, $B47) / INDEX(Engine!$K$2:$K$2201, $B47), 0)</f>
        <v>3.1603627032565841E-2</v>
      </c>
      <c r="F47" s="2" cm="1">
        <f t="array" ref="F47">IFERROR(INDEX(Engine!$AA$2:$AA$2201, $B47) / INDEX(Engine!$L$2:$L$2201, $B47), 0)</f>
        <v>7.888533109107991E-2</v>
      </c>
      <c r="G47" s="2" cm="1">
        <f t="array" ref="G47">IFERROR(INDEX(Engine!$AF$2:$AF$2201, $B47) / INDEX(Engine!$R$2:$R$2201, $B47), 0)</f>
        <v>0.4</v>
      </c>
    </row>
    <row r="48" spans="1:7" x14ac:dyDescent="0.25">
      <c r="A48" t="str" cm="1">
        <f t="array" ref="A48">INDEX(Model_Input[SKU], ROW()-6)</f>
        <v>SKU-1049</v>
      </c>
      <c r="B48" cm="1">
        <f t="array" ref="B48">_xlfn.LET(
    _xlpm.sku, $A48,
    _xlpm.matches, (Engine!$E$2:$E$2201=_xlpm.sku),
    _xlpm.gr_lift, IFERROR(IF(_xlpm.matches, Engine!$Z$2:$Z$2201 / Engine!$K$2:$K$2201, -999), -999),
    _xlpm.gp_lift, IFERROR(IF(_xlpm.matches, Engine!$AA$2:$AA$2201 / Engine!$L$2:$L$2201, -999), -999),
    _xlpm.ltv_prot, IFERROR(IF(_xlpm.matches, Engine!$AF$2:$AF$2201 / Engine!$R$2:$R$2201, 0), 0),
    _xlpm.combined, IF(_xlpm.ltv_prot &gt;= INDEX(Selection_Assumptions[Values],3), INDEX(Selection_Assumptions[Values],1)*_xlpm.gr_lift + INDEX(Selection_Assumptions[Values],2)*_xlpm.gp_lift, -999),
    MATCH(MAX(_xlpm.combined), IF(_xlpm.matches, _xlpm.combined), 0)
)</f>
        <v>2081</v>
      </c>
      <c r="C48" cm="1">
        <f t="array" ref="C48">_xlfn.LET(
    _xlpm.sku, $A48,
    _xlpm.matches, (Engine!$E$2:$E$2201=_xlpm.sku),
    _xlpm.gr_lift, IFERROR(IF(_xlpm.matches, Engine!$Z$2:$Z$2201 / Engine!$K$2:$K$2201, -999), -999),
    _xlpm.gp_lift, IFERROR(IF(_xlpm.matches, Engine!$AA$2:$AA$2201 / Engine!$L$2:$L$2201, -999), -999),
    _xlpm.ltv_prot, IFERROR(IF(_xlpm.matches, Engine!$AF$2:$AF$2201 / Engine!$R$2:$R$2201, 0), 0),
    _xlpm.combined, IF(_xlpm.ltv_prot &gt;=  INDEX(Selection_Assumptions[Values],3), INDEX(Selection_Assumptions[Values],1)*_xlpm.gr_lift + INDEX(Selection_Assumptions[Values],2)*_xlpm.gp_lift, -999),
    MAX(_xlpm.combined)
)</f>
        <v>0.12768916693870555</v>
      </c>
      <c r="D48" s="5" cm="1">
        <f t="array" ref="D48">INDEX(Engine!$T$2:$T$2201, $B48)</f>
        <v>106.16045473951499</v>
      </c>
      <c r="E48" s="2" cm="1">
        <f t="array" ref="E48">IFERROR(INDEX(Engine!$Z$2:$Z$2201, $B48) / INDEX(Engine!$K$2:$K$2201, $B48), 0)</f>
        <v>3.690711934452906E-2</v>
      </c>
      <c r="F48" s="2" cm="1">
        <f t="array" ref="F48">IFERROR(INDEX(Engine!$AA$2:$AA$2201, $B48) / INDEX(Engine!$L$2:$L$2201, $B48), 0)</f>
        <v>7.5651706328480409E-2</v>
      </c>
      <c r="G48" s="2" cm="1">
        <f t="array" ref="G48">IFERROR(INDEX(Engine!$AF$2:$AF$2201, $B48) / INDEX(Engine!$R$2:$R$2201, $B48), 0)</f>
        <v>0.40000000000000058</v>
      </c>
    </row>
    <row r="49" spans="4:7" x14ac:dyDescent="0.25">
      <c r="D49" s="5"/>
      <c r="E49" s="2"/>
      <c r="F49" s="2"/>
      <c r="G49" s="2"/>
    </row>
    <row r="50" spans="4:7" x14ac:dyDescent="0.25">
      <c r="D50" s="5"/>
      <c r="E50" s="2"/>
      <c r="F50" s="2"/>
      <c r="G50" s="2"/>
    </row>
    <row r="51" spans="4:7" x14ac:dyDescent="0.25">
      <c r="F51" s="2"/>
    </row>
    <row r="52" spans="4:7" x14ac:dyDescent="0.25">
      <c r="F52" s="4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747CA-1485-471A-8920-85B737D17F38}">
  <sheetPr>
    <tabColor rgb="FFFFFF00"/>
  </sheetPr>
  <dimension ref="A1:BD2201"/>
  <sheetViews>
    <sheetView workbookViewId="0"/>
  </sheetViews>
  <sheetFormatPr defaultRowHeight="15" x14ac:dyDescent="0.25"/>
  <cols>
    <col min="1" max="1" width="10.28515625" bestFit="1" customWidth="1"/>
    <col min="2" max="2" width="9.85546875" bestFit="1" customWidth="1"/>
    <col min="3" max="3" width="6.42578125" bestFit="1" customWidth="1"/>
    <col min="4" max="4" width="7" style="2" bestFit="1" customWidth="1"/>
    <col min="5" max="5" width="9.140625" bestFit="1" customWidth="1"/>
    <col min="6" max="6" width="16.85546875" bestFit="1" customWidth="1"/>
    <col min="7" max="7" width="14.85546875" bestFit="1" customWidth="1"/>
    <col min="8" max="8" width="12.5703125" bestFit="1" customWidth="1"/>
    <col min="9" max="9" width="16.7109375" bestFit="1" customWidth="1"/>
    <col min="10" max="10" width="15.28515625" bestFit="1" customWidth="1"/>
    <col min="11" max="12" width="10.5703125" bestFit="1" customWidth="1"/>
    <col min="13" max="13" width="19.42578125" bestFit="1" customWidth="1"/>
    <col min="14" max="14" width="12" bestFit="1" customWidth="1"/>
    <col min="15" max="15" width="12.7109375" bestFit="1" customWidth="1"/>
    <col min="16" max="16" width="12.5703125" bestFit="1" customWidth="1"/>
    <col min="17" max="17" width="15.28515625" bestFit="1" customWidth="1"/>
    <col min="18" max="18" width="23.42578125" bestFit="1" customWidth="1"/>
    <col min="19" max="19" width="15.140625" bestFit="1" customWidth="1"/>
    <col min="20" max="20" width="12" bestFit="1" customWidth="1"/>
    <col min="21" max="21" width="14.5703125" bestFit="1" customWidth="1"/>
    <col min="22" max="22" width="8.85546875" bestFit="1" customWidth="1"/>
    <col min="23" max="23" width="12.5703125" bestFit="1" customWidth="1"/>
    <col min="24" max="25" width="12" bestFit="1" customWidth="1"/>
    <col min="26" max="27" width="14.5703125" bestFit="1" customWidth="1"/>
    <col min="28" max="28" width="16.7109375" bestFit="1" customWidth="1"/>
    <col min="29" max="30" width="15.42578125" bestFit="1" customWidth="1"/>
    <col min="31" max="31" width="19.7109375" bestFit="1" customWidth="1"/>
    <col min="32" max="32" width="13.42578125" bestFit="1" customWidth="1"/>
    <col min="33" max="34" width="12.7109375" bestFit="1" customWidth="1"/>
    <col min="35" max="35" width="9.5703125" bestFit="1" customWidth="1"/>
    <col min="36" max="36" width="15.5703125" bestFit="1" customWidth="1"/>
    <col min="37" max="38" width="21.7109375" bestFit="1" customWidth="1"/>
    <col min="39" max="39" width="23.85546875" bestFit="1" customWidth="1"/>
    <col min="40" max="41" width="16.85546875" bestFit="1" customWidth="1"/>
    <col min="42" max="42" width="18.5703125" bestFit="1" customWidth="1"/>
    <col min="43" max="44" width="23" bestFit="1" customWidth="1"/>
    <col min="45" max="45" width="24.5703125" bestFit="1" customWidth="1"/>
    <col min="46" max="47" width="23" bestFit="1" customWidth="1"/>
    <col min="48" max="48" width="24.5703125" bestFit="1" customWidth="1"/>
    <col min="49" max="50" width="18.42578125" bestFit="1" customWidth="1"/>
    <col min="51" max="51" width="20" bestFit="1" customWidth="1"/>
    <col min="52" max="52" width="32.42578125" bestFit="1" customWidth="1"/>
    <col min="53" max="53" width="22.140625" bestFit="1" customWidth="1"/>
    <col min="54" max="54" width="18.42578125" bestFit="1" customWidth="1"/>
    <col min="55" max="55" width="16.85546875" bestFit="1" customWidth="1"/>
    <col min="56" max="56" width="27.28515625" bestFit="1" customWidth="1"/>
  </cols>
  <sheetData>
    <row r="1" spans="1:56" x14ac:dyDescent="0.25">
      <c r="A1" t="s">
        <v>82</v>
      </c>
      <c r="B1" t="s">
        <v>83</v>
      </c>
      <c r="C1" t="s">
        <v>79</v>
      </c>
      <c r="D1" s="2" t="s">
        <v>80</v>
      </c>
      <c r="E1" t="s">
        <v>10</v>
      </c>
      <c r="F1" t="s">
        <v>81</v>
      </c>
      <c r="G1" t="s">
        <v>12</v>
      </c>
      <c r="H1" t="s">
        <v>13</v>
      </c>
      <c r="I1" t="s">
        <v>84</v>
      </c>
      <c r="J1" t="s">
        <v>15</v>
      </c>
      <c r="K1" t="s">
        <v>85</v>
      </c>
      <c r="L1" t="s">
        <v>86</v>
      </c>
      <c r="M1" t="s">
        <v>87</v>
      </c>
      <c r="N1" t="s">
        <v>88</v>
      </c>
      <c r="O1" t="s">
        <v>89</v>
      </c>
      <c r="P1" t="s">
        <v>90</v>
      </c>
      <c r="Q1" t="s">
        <v>22</v>
      </c>
      <c r="R1" t="s">
        <v>158</v>
      </c>
      <c r="S1" t="s">
        <v>91</v>
      </c>
      <c r="T1" t="s">
        <v>92</v>
      </c>
      <c r="U1" t="s">
        <v>93</v>
      </c>
      <c r="V1" t="s">
        <v>94</v>
      </c>
      <c r="W1" t="s">
        <v>95</v>
      </c>
      <c r="X1" t="s">
        <v>96</v>
      </c>
      <c r="Y1" t="s">
        <v>97</v>
      </c>
      <c r="Z1" t="s">
        <v>99</v>
      </c>
      <c r="AA1" t="s">
        <v>100</v>
      </c>
      <c r="AB1" t="s">
        <v>98</v>
      </c>
      <c r="AC1" t="s">
        <v>102</v>
      </c>
      <c r="AD1" t="s">
        <v>103</v>
      </c>
      <c r="AE1" t="s">
        <v>104</v>
      </c>
      <c r="AF1" t="s">
        <v>105</v>
      </c>
      <c r="AG1" t="s">
        <v>106</v>
      </c>
      <c r="AH1" t="s">
        <v>107</v>
      </c>
      <c r="AI1" t="s">
        <v>129</v>
      </c>
      <c r="AJ1" t="s">
        <v>108</v>
      </c>
      <c r="AK1" t="s">
        <v>109</v>
      </c>
      <c r="AL1" t="s">
        <v>117</v>
      </c>
      <c r="AM1" t="s">
        <v>110</v>
      </c>
      <c r="AN1" t="s">
        <v>111</v>
      </c>
      <c r="AO1" t="s">
        <v>112</v>
      </c>
      <c r="AP1" t="s">
        <v>118</v>
      </c>
      <c r="AQ1" t="s">
        <v>113</v>
      </c>
      <c r="AR1" t="s">
        <v>114</v>
      </c>
      <c r="AS1" t="s">
        <v>115</v>
      </c>
      <c r="AT1" t="s">
        <v>116</v>
      </c>
      <c r="AU1" t="s">
        <v>119</v>
      </c>
      <c r="AV1" t="s">
        <v>120</v>
      </c>
      <c r="AW1" t="s">
        <v>121</v>
      </c>
      <c r="AX1" t="s">
        <v>122</v>
      </c>
      <c r="AY1" t="s">
        <v>123</v>
      </c>
      <c r="AZ1" t="s">
        <v>124</v>
      </c>
      <c r="BA1" t="s">
        <v>125</v>
      </c>
      <c r="BB1" t="s">
        <v>126</v>
      </c>
      <c r="BC1" t="s">
        <v>127</v>
      </c>
      <c r="BD1" t="s">
        <v>128</v>
      </c>
    </row>
    <row r="2" spans="1:56" x14ac:dyDescent="0.25">
      <c r="A2" cm="1">
        <f t="array" ref="A2:A2101">_xlfn.SEQUENCE(COUNTA(Model_Input[SKU]) * 50)</f>
        <v>1</v>
      </c>
      <c r="B2" cm="1">
        <f t="array" ref="B2:B2101">INT((_xlfn.ANCHORARRAY(A2)-1)/50)+1</f>
        <v>1</v>
      </c>
      <c r="C2" s="3" cm="1">
        <f t="array" ref="C2:C2101">MOD(_xlfn.ANCHORARRAY($A2)-1,50)+1</f>
        <v>1</v>
      </c>
      <c r="D2" s="4" cm="1">
        <f t="array" ref="D2:D2101">(_xlfn.ANCHORARRAY($C2)-1)*'Model Assumptions'!$B$9</f>
        <v>0</v>
      </c>
      <c r="E2" t="str" cm="1">
        <f t="array" ref="E2:E2101">IFERROR(INDEX(Model_Input[SKU],_xlfn.ANCHORARRAY( $B2)), "")</f>
        <v>SKU-1000</v>
      </c>
      <c r="F2" t="str" cm="1">
        <f t="array" ref="F2:F2101">INDEX(Model_Input[Tie-Breaking Recommendation],_xlfn.ANCHORARRAY( Engine!$B2))</f>
        <v>Raise</v>
      </c>
      <c r="G2" t="str" cm="1">
        <f t="array" ref="G2:G2101">INDEX(Model_Input[Candidate Type],_xlfn.ANCHORARRAY( Engine!$B2))</f>
        <v>Full</v>
      </c>
      <c r="H2" cm="1">
        <f t="array" ref="H2:H2101">INDEX(Model_Input[Current Price],_xlfn.ANCHORARRAY(Engine!$B2))</f>
        <v>76.53</v>
      </c>
      <c r="I2" cm="1">
        <f t="array" ref="I2:I2101">INDEX(Model_Input[Current Cost Per Unit],_xlfn.ANCHORARRAY(Engine!$B2))</f>
        <v>52.96</v>
      </c>
      <c r="J2" cm="1">
        <f t="array" ref="J2:J2101">INDEX(Model_Input[Current Volume],_xlfn.ANCHORARRAY(Engine!$B2))</f>
        <v>24</v>
      </c>
      <c r="K2" cm="1">
        <f t="array" ref="K2:K2101">INDEX(Model_Input[Current Gross Revenue],_xlfn.ANCHORARRAY(Engine!$B2))</f>
        <v>1836.72</v>
      </c>
      <c r="L2" cm="1">
        <f t="array" ref="L2:L2101">INDEX(Model_Input[Current Gross Profit],_xlfn.ANCHORARRAY(Engine!$B2))</f>
        <v>565.68000000000006</v>
      </c>
      <c r="M2" cm="1">
        <f t="array" ref="M2:M2101">INDEX(Model_Input[Current Gross Profit Margin %],_xlfn.ANCHORARRAY(Engine!$B2))</f>
        <v>0.307983797203711</v>
      </c>
      <c r="N2" cm="1">
        <f t="array" ref="N2:N2101">INDEX(Model_Input[V1 Suggested Price],_xlfn.ANCHORARRAY(Engine!$B2))</f>
        <v>80.606322838637126</v>
      </c>
      <c r="O2" cm="1">
        <f t="array" ref="O2:O2101">INDEX(Model_Input[V1 Gross Revenue Impact],_xlfn.ANCHORARRAY(Engine!$B2))</f>
        <v>17.225425288654151</v>
      </c>
      <c r="P2" cm="1">
        <f t="array" ref="P2:P2101">INDEX(Model_Input[V1 Gross Profit Impact $],_xlfn.ANCHORARRAY(Engine!$B2))</f>
        <v>70.185425288654415</v>
      </c>
      <c r="Q2" cm="1">
        <f t="array" ref="Q2:Q2101">INDEX(Model_Input[Total LTV at Risk],_xlfn.ANCHORARRAY(Engine!$B2))</f>
        <v>1112.0931944026663</v>
      </c>
      <c r="R2" cm="1">
        <f t="array" ref="R2:R2101">_xlfn.LET(
    _xlpm.sku_idx,_xlfn.ANCHORARRAY( $B2),
    _xlpm.ltv,_xlfn.ANCHORARRAY( $Q2),
    _xlpm.pct_crit, INDEX(Model_Input[% Critical], _xlpm.sku_idx),
    _xlpm.pct_high, INDEX(Model_Input[% High], _xlpm.sku_idx),
    _xlpm.pct_med, INDEX(Model_Input[% Medium], _xlpm.sku_idx),
    _xlpm.pct_low, INDEX(Model_Input[%Low], _xlpm.sku_idx),
    _xlpm.ltv * (_xlpm.pct_crit * 1 + _xlpm.pct_high * 0.75 + _xlpm.pct_med * 0.4 + _xlpm.pct_low * 0.15)
)</f>
        <v>895.23502149414628</v>
      </c>
      <c r="S2" cm="1">
        <f t="array" ref="S2:S2101">IF(_xlfn.ANCHORARRAY($G2)="Constrained", 0.5, 1)</f>
        <v>1</v>
      </c>
      <c r="T2">
        <f t="shared" ref="T2:T65" si="0">$H2 + MIN($D2, $S2) * ($N2 - $H2)</f>
        <v>76.53</v>
      </c>
      <c r="U2">
        <f t="shared" ref="U2:U65" si="1">IFERROR(($T2-$H2)/$H2, 0)</f>
        <v>0</v>
      </c>
      <c r="V2">
        <f>IF($F2="Reduce", INDEX(Model_Assumptions[Values], 2), INDEX(Model_Assumptions[Values], 1))</f>
        <v>-0.4</v>
      </c>
      <c r="W2">
        <f t="shared" ref="W2:W65" si="2">$J2 * (1 + ($U2 * $V2))</f>
        <v>24</v>
      </c>
      <c r="X2">
        <f>$W2*$T2</f>
        <v>1836.72</v>
      </c>
      <c r="Y2">
        <f t="shared" ref="Y2:Y65" si="3">$X2-($W2*$I2)</f>
        <v>565.68000000000006</v>
      </c>
      <c r="Z2">
        <f t="shared" ref="Z2:Z65" si="4">$X2-$K2</f>
        <v>0</v>
      </c>
      <c r="AA2">
        <f t="shared" ref="AA2:AA65" si="5">$Y2-$L2</f>
        <v>0</v>
      </c>
      <c r="AB2">
        <f>IFERROR($Y2/$X2,0)</f>
        <v>0.307983797203711</v>
      </c>
      <c r="AC2">
        <f t="shared" ref="AC2:AC65" si="6">$AB2-$M2</f>
        <v>0</v>
      </c>
      <c r="AD2">
        <f t="shared" ref="AD2:AD65" si="7">IFERROR(($X2-($W2*$I2))/$X2, 0) - IFERROR(($K2-($J2*$I2))/$K2, 0)</f>
        <v>0</v>
      </c>
      <c r="AE2">
        <f t="shared" ref="AE2:AE65" si="8">IFERROR(($T2-$H2)/($N2-$H2), 0)</f>
        <v>0</v>
      </c>
      <c r="AF2">
        <f>$R2 * (1 - $AE2)</f>
        <v>895.23502149414628</v>
      </c>
      <c r="AG2">
        <f t="shared" ref="AG2:AG65" si="9">IFERROR($Z2/$O2, 0)</f>
        <v>0</v>
      </c>
      <c r="AH2">
        <f t="shared" ref="AH2:AH65" si="10">IFERROR($AA2/$P2, 0)</f>
        <v>0</v>
      </c>
      <c r="AI2">
        <f>IFERROR($AF2/$R2, 0)</f>
        <v>1</v>
      </c>
      <c r="AJ2">
        <f>MAX(0, $R2 - $AA2) * INDEX(Model_Assumptions[Values], 7)</f>
        <v>1790.4700429882926</v>
      </c>
      <c r="AK2">
        <f>MAX(0, INDEX(Model_Assumptions[Values], 4) - $AD2)</f>
        <v>0.05</v>
      </c>
      <c r="AL2">
        <f>MAX(0, INDEX(Model_Assumptions[Values], 5) - $AC2)</f>
        <v>0.02</v>
      </c>
      <c r="AM2">
        <f>INDEX(Model_Assumptions[Values], 6) * MAX(0, INDEX(Model_Assumptions[Values], 3) - $AB2)^2</f>
        <v>0</v>
      </c>
      <c r="AN2">
        <f t="shared" ref="AN2:AN65" si="11">AVERAGEIF($E$2:$E$2201, $E2, $AJ$2:$AJ$2201)</f>
        <v>1707.7542986471208</v>
      </c>
      <c r="AO2" cm="1">
        <f t="array" ref="AO2">IFERROR(STDEV(IF($E$2:$E$2201=$E2, $AJ$2:$AJ$2201)), 0)</f>
        <v>48.827543469457964</v>
      </c>
      <c r="AP2">
        <f>IF($AO2=0, 0, ($AJ2-$AN2)/$AO2)</f>
        <v>1.6940386196760271</v>
      </c>
      <c r="AQ2">
        <f t="shared" ref="AQ2:AQ65" si="12">AVERAGEIF($E$2:$E$2201, $E2, $AK$2:$AK$2201)</f>
        <v>3.2549534075488891E-2</v>
      </c>
      <c r="AR2" cm="1">
        <f t="array" ref="AR2">IFERROR(STDEV(IF($E$2:$E$2201=$E2, $AK$2:$AK$2201)), 0)</f>
        <v>1.021169840914617E-2</v>
      </c>
      <c r="AS2">
        <f>IF($AR2=0, 0, ($AK2-$AQ2)/$AR2)</f>
        <v>1.7088700846160414</v>
      </c>
      <c r="AT2">
        <f t="shared" ref="AT2:AT65" si="13">AVERAGEIF($E$2:$E$2201, $E2, $AL$2:$AL$2201)</f>
        <v>5.7333064723345383E-3</v>
      </c>
      <c r="AU2" cm="1">
        <f t="array" ref="AU2">IFERROR(STDEV(IF($E$2:$E$2201=$E2, $AL$2:$AL$2201)), 0)</f>
        <v>6.7452578143157391E-3</v>
      </c>
      <c r="AV2">
        <f>IF($AU2=0, 0, ($AL2-$AT2)/$AU2)</f>
        <v>2.1150701604594966</v>
      </c>
      <c r="AW2">
        <f t="shared" ref="AW2:AW65" si="14">AVERAGEIF($E$2:$E$2201, $E2, $AM$2:$AM$2201)</f>
        <v>0</v>
      </c>
      <c r="AX2" cm="1">
        <f t="array" ref="AX2">IFERROR(STDEV(IF($E$2:$E$2201=$E2, $AM$2:$AM$2201)), 0)</f>
        <v>0</v>
      </c>
      <c r="AY2">
        <f>IF($AU2=0, 0, ($AL2-$AT2)/$AU2)</f>
        <v>2.1150701604594966</v>
      </c>
      <c r="AZ2">
        <f>INDEX(Model_Assumptions[Values],9)*((INDEX(Model_Scenarios[GR Weight],1)*$AG2)+(INDEX(Model_Scenarios[GP Weight],1)*$AH2)+(INDEX(Model_Scenarios[LTV Weight],1)*$AI2))-(INDEX(Model_Scenarios[LTV Weight],1)*$AP2)-(INDEX(Model_Scenarios[GP Weight],1)*($AS2+$AV2+$AY2))</f>
        <v>2.0508680637056749</v>
      </c>
      <c r="BA2">
        <f>INDEX(Model_Assumptions[Values],9)*((INDEX(Model_Scenarios[GR Weight],2)*$AG2)+(INDEX(Model_Scenarios[GP Weight],2)*$AH2)+(INDEX(Model_Scenarios[LTV Weight],2)*$AI2))-(INDEX(Model_Scenarios[LTV Weight],2)*$AP2)-(INDEX(Model_Scenarios[GP Weight],2)*($AS2+$AV2+$AY2))</f>
        <v>0.96107281610357553</v>
      </c>
      <c r="BB2">
        <f>INDEX(Model_Assumptions[Values],9)*((INDEX(Model_Scenarios[GR Weight],3)*$AG2)+(INDEX(Model_Scenarios[GP Weight],3)*$AH2)+(INDEX(Model_Scenarios[LTV Weight],3)*$AI2))-(INDEX(Model_Scenarios[LTV Weight],3)*$AP2)-(INDEX(Model_Scenarios[GP Weight],3)*($AS2+$AV2+$AY2))</f>
        <v>-0.75626908980767293</v>
      </c>
      <c r="BC2">
        <f>INDEX(Model_Assumptions[Values],9)*((INDEX(Model_Scenarios[GR Weight],4)*$AG2)+(INDEX(Model_Scenarios[GP Weight],4)*$AH2)+(INDEX(Model_Scenarios[LTV Weight],4)*$AI2))-(INDEX(Model_Scenarios[LTV Weight],4)*$AP2)-(INDEX(Model_Scenarios[GP Weight],4)*($AS2+$AV2+$AY2))</f>
        <v>-1.0868652278400703</v>
      </c>
      <c r="BD2">
        <f>INDEX(Model_Assumptions[Values],9)*((INDEX(Model_Scenarios[GR Weight],5)*$AG2)+(INDEX(Model_Scenarios[GP Weight],5)*$AH2)+(INDEX(Model_Scenarios[LTV Weight],5)*$AI2))-(INDEX(Model_Scenarios[LTV Weight],5)*$AP2)-(INDEX(Model_Scenarios[GP Weight],5)*($AS2+$AV2+$AY2))</f>
        <v>-2.4399653779632762</v>
      </c>
    </row>
    <row r="3" spans="1:56" x14ac:dyDescent="0.25">
      <c r="A3">
        <v>2</v>
      </c>
      <c r="B3">
        <v>1</v>
      </c>
      <c r="C3" s="3">
        <v>2</v>
      </c>
      <c r="D3" s="4">
        <v>0.02</v>
      </c>
      <c r="E3" t="str">
        <v>SKU-1000</v>
      </c>
      <c r="F3" t="str">
        <v>Raise</v>
      </c>
      <c r="G3" t="str">
        <v>Full</v>
      </c>
      <c r="H3">
        <v>76.53</v>
      </c>
      <c r="I3">
        <v>52.96</v>
      </c>
      <c r="J3">
        <v>24</v>
      </c>
      <c r="K3">
        <v>1836.72</v>
      </c>
      <c r="L3">
        <v>565.68000000000006</v>
      </c>
      <c r="M3">
        <v>0.307983797203711</v>
      </c>
      <c r="N3">
        <v>80.606322838637126</v>
      </c>
      <c r="O3">
        <v>17.225425288654151</v>
      </c>
      <c r="P3">
        <v>70.185425288654415</v>
      </c>
      <c r="Q3">
        <v>1112.0931944026663</v>
      </c>
      <c r="R3">
        <v>895.23502149414628</v>
      </c>
      <c r="S3">
        <v>1</v>
      </c>
      <c r="T3">
        <f t="shared" si="0"/>
        <v>76.611526456772737</v>
      </c>
      <c r="U3">
        <f t="shared" si="1"/>
        <v>1.0652875574642022E-3</v>
      </c>
      <c r="V3">
        <f>IF($F3="Reduce", INDEX(Model_Assumptions[Values], 2), INDEX(Model_Assumptions[Values], 1))</f>
        <v>-0.4</v>
      </c>
      <c r="W3">
        <f t="shared" si="2"/>
        <v>23.989773239448343</v>
      </c>
      <c r="X3">
        <f t="shared" ref="X3:X66" si="15">$W3*$T3</f>
        <v>1837.8931472259753</v>
      </c>
      <c r="Y3">
        <f t="shared" si="3"/>
        <v>567.39475646479104</v>
      </c>
      <c r="Z3">
        <f t="shared" si="4"/>
        <v>1.1731472259752991</v>
      </c>
      <c r="AA3">
        <f t="shared" si="5"/>
        <v>1.7147564647909803</v>
      </c>
      <c r="AB3">
        <f t="shared" ref="AB3:AB66" si="16">IFERROR($Y3/$X3,0)</f>
        <v>0.30872020896382824</v>
      </c>
      <c r="AC3">
        <f t="shared" si="6"/>
        <v>7.364117601172393E-4</v>
      </c>
      <c r="AD3">
        <f t="shared" si="7"/>
        <v>7.364117601172393E-4</v>
      </c>
      <c r="AE3">
        <f t="shared" si="8"/>
        <v>1.9999999999998255E-2</v>
      </c>
      <c r="AF3">
        <f t="shared" ref="AF3:AF66" si="17">$R3 * (1 - $AE3)</f>
        <v>877.33032106426492</v>
      </c>
      <c r="AG3">
        <f t="shared" si="9"/>
        <v>6.8105559445781255E-2</v>
      </c>
      <c r="AH3">
        <f t="shared" si="10"/>
        <v>2.4431802724549045E-2</v>
      </c>
      <c r="AI3">
        <f t="shared" ref="AI3:AI66" si="18">IFERROR($AF3/$R3, 0)</f>
        <v>0.98000000000000176</v>
      </c>
      <c r="AJ3">
        <f>MAX(0, $R3 - $AA3) * INDEX(Model_Assumptions[Values], 7)</f>
        <v>1787.0405300587106</v>
      </c>
      <c r="AK3">
        <f>MAX(0, INDEX(Model_Assumptions[Values], 4) - $AD3)</f>
        <v>4.9263588239882763E-2</v>
      </c>
      <c r="AL3">
        <f>MAX(0, INDEX(Model_Assumptions[Values], 5) - $AC3)</f>
        <v>1.9263588239882761E-2</v>
      </c>
      <c r="AM3">
        <f>INDEX(Model_Assumptions[Values], 6) * MAX(0, INDEX(Model_Assumptions[Values], 3) - $AB3)^2</f>
        <v>0</v>
      </c>
      <c r="AN3">
        <f t="shared" si="11"/>
        <v>1707.7542986471208</v>
      </c>
      <c r="AO3" cm="1">
        <f t="array" ref="AO3">IFERROR(STDEV(IF($E$2:$E$2201=$E3, $AJ$2:$AJ$2201)), 0)</f>
        <v>48.827543469457964</v>
      </c>
      <c r="AP3">
        <f t="shared" ref="AP3:AP66" si="19">IF($AO3=0, 0, ($AJ3-$AN3)/$AO3)</f>
        <v>1.6238013583702817</v>
      </c>
      <c r="AQ3">
        <f t="shared" si="12"/>
        <v>3.2549534075488891E-2</v>
      </c>
      <c r="AR3" cm="1">
        <f t="array" ref="AR3">IFERROR(STDEV(IF($E$2:$E$2201=$E3, $AK$2:$AK$2201)), 0)</f>
        <v>1.021169840914617E-2</v>
      </c>
      <c r="AS3">
        <f t="shared" ref="AS3:AS66" si="20">IF($AR3=0, 0, ($AK3-$AQ3)/$AR3)</f>
        <v>1.6367555615845282</v>
      </c>
      <c r="AT3">
        <f t="shared" si="13"/>
        <v>5.7333064723345383E-3</v>
      </c>
      <c r="AU3" cm="1">
        <f t="array" ref="AU3">IFERROR(STDEV(IF($E$2:$E$2201=$E3, $AL$2:$AL$2201)), 0)</f>
        <v>6.7452578143157391E-3</v>
      </c>
      <c r="AV3">
        <f t="shared" ref="AV3:AV66" si="21">IF($AU3=0, 0, ($AL3-$AT3)/$AU3)</f>
        <v>2.0058954216445732</v>
      </c>
      <c r="AW3">
        <f t="shared" si="14"/>
        <v>0</v>
      </c>
      <c r="AX3" cm="1">
        <f t="array" ref="AX3">IFERROR(STDEV(IF($E$2:$E$2201=$E3, $AM$2:$AM$2201)), 0)</f>
        <v>0</v>
      </c>
      <c r="AY3">
        <f t="shared" ref="AY3:AY66" si="22">IF($AU3=0, 0, ($AL3-$AT3)/$AU3)</f>
        <v>2.0058954216445732</v>
      </c>
      <c r="AZ3">
        <f>INDEX(Model_Assumptions[Values],9)*((INDEX(Model_Scenarios[GR Weight],1)*$AG3)+(INDEX(Model_Scenarios[GP Weight],1)*$AH3)+(INDEX(Model_Scenarios[LTV Weight],1)*$AI3))-(INDEX(Model_Scenarios[LTV Weight],1)*$AP3)-(INDEX(Model_Scenarios[GP Weight],1)*($AS3+$AV3+$AY3))</f>
        <v>2.1023729539015799</v>
      </c>
      <c r="BA3">
        <f>INDEX(Model_Assumptions[Values],9)*((INDEX(Model_Scenarios[GR Weight],2)*$AG3)+(INDEX(Model_Scenarios[GP Weight],2)*$AH3)+(INDEX(Model_Scenarios[LTV Weight],2)*$AI3))-(INDEX(Model_Scenarios[LTV Weight],2)*$AP3)-(INDEX(Model_Scenarios[GP Weight],2)*($AS3+$AV3+$AY3))</f>
        <v>1.0753308083934725</v>
      </c>
      <c r="BB3">
        <f>INDEX(Model_Assumptions[Values],9)*((INDEX(Model_Scenarios[GR Weight],3)*$AG3)+(INDEX(Model_Scenarios[GP Weight],3)*$AH3)+(INDEX(Model_Scenarios[LTV Weight],3)*$AI3))-(INDEX(Model_Scenarios[LTV Weight],3)*$AP3)-(INDEX(Model_Scenarios[GP Weight],3)*($AS3+$AV3+$AY3))</f>
        <v>-0.53862418097870757</v>
      </c>
      <c r="BC3">
        <f>INDEX(Model_Assumptions[Values],9)*((INDEX(Model_Scenarios[GR Weight],4)*$AG3)+(INDEX(Model_Scenarios[GP Weight],4)*$AH3)+(INDEX(Model_Scenarios[LTV Weight],4)*$AI3))-(INDEX(Model_Scenarios[LTV Weight],4)*$AP3)-(INDEX(Model_Scenarios[GP Weight],4)*($AS3+$AV3+$AY3))</f>
        <v>-0.83219126541878996</v>
      </c>
      <c r="BD3">
        <f>INDEX(Model_Assumptions[Values],9)*((INDEX(Model_Scenarios[GR Weight],5)*$AG3)+(INDEX(Model_Scenarios[GP Weight],5)*$AH3)+(INDEX(Model_Scenarios[LTV Weight],5)*$AI3))-(INDEX(Model_Scenarios[LTV Weight],5)*$AP3)-(INDEX(Model_Scenarios[GP Weight],5)*($AS3+$AV3+$AY3))</f>
        <v>-2.1523578453347985</v>
      </c>
    </row>
    <row r="4" spans="1:56" x14ac:dyDescent="0.25">
      <c r="A4">
        <v>3</v>
      </c>
      <c r="B4">
        <v>1</v>
      </c>
      <c r="C4" s="3">
        <v>3</v>
      </c>
      <c r="D4" s="4">
        <v>0.04</v>
      </c>
      <c r="E4" t="str">
        <v>SKU-1000</v>
      </c>
      <c r="F4" t="str">
        <v>Raise</v>
      </c>
      <c r="G4" t="str">
        <v>Full</v>
      </c>
      <c r="H4">
        <v>76.53</v>
      </c>
      <c r="I4">
        <v>52.96</v>
      </c>
      <c r="J4">
        <v>24</v>
      </c>
      <c r="K4">
        <v>1836.72</v>
      </c>
      <c r="L4">
        <v>565.68000000000006</v>
      </c>
      <c r="M4">
        <v>0.307983797203711</v>
      </c>
      <c r="N4">
        <v>80.606322838637126</v>
      </c>
      <c r="O4">
        <v>17.225425288654151</v>
      </c>
      <c r="P4">
        <v>70.185425288654415</v>
      </c>
      <c r="Q4">
        <v>1112.0931944026663</v>
      </c>
      <c r="R4">
        <v>895.23502149414628</v>
      </c>
      <c r="S4">
        <v>1</v>
      </c>
      <c r="T4">
        <f t="shared" si="0"/>
        <v>76.693052913545486</v>
      </c>
      <c r="U4">
        <f t="shared" si="1"/>
        <v>2.1305751149285901E-3</v>
      </c>
      <c r="V4">
        <f>IF($F4="Reduce", INDEX(Model_Assumptions[Values], 2), INDEX(Model_Assumptions[Values], 1))</f>
        <v>-0.4</v>
      </c>
      <c r="W4">
        <f t="shared" si="2"/>
        <v>23.979546478896687</v>
      </c>
      <c r="X4">
        <f t="shared" si="15"/>
        <v>1839.064626948847</v>
      </c>
      <c r="Y4">
        <f t="shared" si="3"/>
        <v>569.10784542647843</v>
      </c>
      <c r="Z4">
        <f t="shared" si="4"/>
        <v>2.344626948847008</v>
      </c>
      <c r="AA4">
        <f t="shared" si="5"/>
        <v>3.4278454264783704</v>
      </c>
      <c r="AB4">
        <f t="shared" si="16"/>
        <v>0.30945505507909915</v>
      </c>
      <c r="AC4">
        <f t="shared" si="6"/>
        <v>1.4712578753881544E-3</v>
      </c>
      <c r="AD4">
        <f t="shared" si="7"/>
        <v>1.4712578753881544E-3</v>
      </c>
      <c r="AE4">
        <f t="shared" si="8"/>
        <v>0.04</v>
      </c>
      <c r="AF4">
        <f t="shared" si="17"/>
        <v>859.42562063438038</v>
      </c>
      <c r="AG4">
        <f t="shared" si="9"/>
        <v>0.13611431413489342</v>
      </c>
      <c r="AH4">
        <f t="shared" si="10"/>
        <v>4.8839846910958121E-2</v>
      </c>
      <c r="AI4">
        <f t="shared" si="18"/>
        <v>0.96</v>
      </c>
      <c r="AJ4">
        <f>MAX(0, $R4 - $AA4) * INDEX(Model_Assumptions[Values], 7)</f>
        <v>1783.6143521353358</v>
      </c>
      <c r="AK4">
        <f>MAX(0, INDEX(Model_Assumptions[Values], 4) - $AD4)</f>
        <v>4.8528742124611848E-2</v>
      </c>
      <c r="AL4">
        <f>MAX(0, INDEX(Model_Assumptions[Values], 5) - $AC4)</f>
        <v>1.8528742124611846E-2</v>
      </c>
      <c r="AM4">
        <f>INDEX(Model_Assumptions[Values], 6) * MAX(0, INDEX(Model_Assumptions[Values], 3) - $AB4)^2</f>
        <v>0</v>
      </c>
      <c r="AN4">
        <f t="shared" si="11"/>
        <v>1707.7542986471208</v>
      </c>
      <c r="AO4" cm="1">
        <f t="array" ref="AO4">IFERROR(STDEV(IF($E$2:$E$2201=$E4, $AJ$2:$AJ$2201)), 0)</f>
        <v>48.827543469457964</v>
      </c>
      <c r="AP4">
        <f t="shared" si="19"/>
        <v>1.5536323988051157</v>
      </c>
      <c r="AQ4">
        <f t="shared" si="12"/>
        <v>3.2549534075488891E-2</v>
      </c>
      <c r="AR4" cm="1">
        <f t="array" ref="AR4">IFERROR(STDEV(IF($E$2:$E$2201=$E4, $AK$2:$AK$2201)), 0)</f>
        <v>1.021169840914617E-2</v>
      </c>
      <c r="AS4">
        <f t="shared" si="20"/>
        <v>1.5647943573040781</v>
      </c>
      <c r="AT4">
        <f t="shared" si="13"/>
        <v>5.7333064723345383E-3</v>
      </c>
      <c r="AU4" cm="1">
        <f t="array" ref="AU4">IFERROR(STDEV(IF($E$2:$E$2201=$E4, $AL$2:$AL$2201)), 0)</f>
        <v>6.7452578143157391E-3</v>
      </c>
      <c r="AV4">
        <f t="shared" si="21"/>
        <v>1.8969527932825676</v>
      </c>
      <c r="AW4">
        <f t="shared" si="14"/>
        <v>0</v>
      </c>
      <c r="AX4" cm="1">
        <f t="array" ref="AX4">IFERROR(STDEV(IF($E$2:$E$2201=$E4, $AM$2:$AM$2201)), 0)</f>
        <v>0</v>
      </c>
      <c r="AY4">
        <f t="shared" si="22"/>
        <v>1.8969527932825676</v>
      </c>
      <c r="AZ4">
        <f>INDEX(Model_Assumptions[Values],9)*((INDEX(Model_Scenarios[GR Weight],1)*$AG4)+(INDEX(Model_Scenarios[GP Weight],1)*$AH4)+(INDEX(Model_Scenarios[LTV Weight],1)*$AI4))-(INDEX(Model_Scenarios[LTV Weight],1)*$AP4)-(INDEX(Model_Scenarios[GP Weight],1)*($AS4+$AV4+$AY4))</f>
        <v>2.1537011670919117</v>
      </c>
      <c r="BA4">
        <f>INDEX(Model_Assumptions[Values],9)*((INDEX(Model_Scenarios[GR Weight],2)*$AG4)+(INDEX(Model_Scenarios[GP Weight],2)*$AH4)+(INDEX(Model_Scenarios[LTV Weight],2)*$AI4))-(INDEX(Model_Scenarios[LTV Weight],2)*$AP4)-(INDEX(Model_Scenarios[GP Weight],2)*($AS4+$AV4+$AY4))</f>
        <v>1.1893245345149599</v>
      </c>
      <c r="BB4">
        <f>INDEX(Model_Assumptions[Values],9)*((INDEX(Model_Scenarios[GR Weight],3)*$AG4)+(INDEX(Model_Scenarios[GP Weight],3)*$AH4)+(INDEX(Model_Scenarios[LTV Weight],3)*$AI4))-(INDEX(Model_Scenarios[LTV Weight],3)*$AP4)-(INDEX(Model_Scenarios[GP Weight],3)*($AS4+$AV4+$AY4))</f>
        <v>-0.32138531511347734</v>
      </c>
      <c r="BC4">
        <f>INDEX(Model_Assumptions[Values],9)*((INDEX(Model_Scenarios[GR Weight],4)*$AG4)+(INDEX(Model_Scenarios[GP Weight],4)*$AH4)+(INDEX(Model_Scenarios[LTV Weight],4)*$AI4))-(INDEX(Model_Scenarios[LTV Weight],4)*$AP4)-(INDEX(Model_Scenarios[GP Weight],4)*($AS4+$AV4+$AY4))</f>
        <v>-0.57796491816551931</v>
      </c>
      <c r="BD4">
        <f>INDEX(Model_Assumptions[Values],9)*((INDEX(Model_Scenarios[GR Weight],5)*$AG4)+(INDEX(Model_Scenarios[GP Weight],5)*$AH4)+(INDEX(Model_Scenarios[LTV Weight],5)*$AI4))-(INDEX(Model_Scenarios[LTV Weight],5)*$AP4)-(INDEX(Model_Scenarios[GP Weight],5)*($AS4+$AV4+$AY4))</f>
        <v>-1.8652691756893185</v>
      </c>
    </row>
    <row r="5" spans="1:56" x14ac:dyDescent="0.25">
      <c r="A5">
        <v>4</v>
      </c>
      <c r="B5">
        <v>1</v>
      </c>
      <c r="C5" s="3">
        <v>4</v>
      </c>
      <c r="D5" s="4">
        <v>0.06</v>
      </c>
      <c r="E5" t="str">
        <v>SKU-1000</v>
      </c>
      <c r="F5" t="str">
        <v>Raise</v>
      </c>
      <c r="G5" t="str">
        <v>Full</v>
      </c>
      <c r="H5">
        <v>76.53</v>
      </c>
      <c r="I5">
        <v>52.96</v>
      </c>
      <c r="J5">
        <v>24</v>
      </c>
      <c r="K5">
        <v>1836.72</v>
      </c>
      <c r="L5">
        <v>565.68000000000006</v>
      </c>
      <c r="M5">
        <v>0.307983797203711</v>
      </c>
      <c r="N5">
        <v>80.606322838637126</v>
      </c>
      <c r="O5">
        <v>17.225425288654151</v>
      </c>
      <c r="P5">
        <v>70.185425288654415</v>
      </c>
      <c r="Q5">
        <v>1112.0931944026663</v>
      </c>
      <c r="R5">
        <v>895.23502149414628</v>
      </c>
      <c r="S5">
        <v>1</v>
      </c>
      <c r="T5">
        <f t="shared" si="0"/>
        <v>76.774579370318236</v>
      </c>
      <c r="U5">
        <f t="shared" si="1"/>
        <v>3.1958626723929784E-3</v>
      </c>
      <c r="V5">
        <f>IF($F5="Reduce", INDEX(Model_Assumptions[Values], 2), INDEX(Model_Assumptions[Values], 1))</f>
        <v>-0.4</v>
      </c>
      <c r="W5">
        <f t="shared" si="2"/>
        <v>23.969319718345027</v>
      </c>
      <c r="X5">
        <f t="shared" si="15"/>
        <v>1840.2344391686142</v>
      </c>
      <c r="Y5">
        <f t="shared" si="3"/>
        <v>570.81926688506155</v>
      </c>
      <c r="Z5">
        <f t="shared" si="4"/>
        <v>3.5144391686142171</v>
      </c>
      <c r="AA5">
        <f t="shared" si="5"/>
        <v>5.1392668850614882</v>
      </c>
      <c r="AB5">
        <f t="shared" si="16"/>
        <v>0.31018834053716965</v>
      </c>
      <c r="AC5">
        <f t="shared" si="6"/>
        <v>2.2045433334586528E-3</v>
      </c>
      <c r="AD5">
        <f t="shared" si="7"/>
        <v>2.2045433334586528E-3</v>
      </c>
      <c r="AE5">
        <f t="shared" si="8"/>
        <v>6.0000000000001746E-2</v>
      </c>
      <c r="AF5">
        <f t="shared" si="17"/>
        <v>841.52092020449595</v>
      </c>
      <c r="AG5">
        <f t="shared" si="9"/>
        <v>0.20402626406728364</v>
      </c>
      <c r="AH5">
        <f t="shared" si="10"/>
        <v>7.3224132559217517E-2</v>
      </c>
      <c r="AI5">
        <f t="shared" si="18"/>
        <v>0.93999999999999828</v>
      </c>
      <c r="AJ5">
        <f>MAX(0, $R5 - $AA5) * INDEX(Model_Assumptions[Values], 7)</f>
        <v>1780.1915092181696</v>
      </c>
      <c r="AK5">
        <f>MAX(0, INDEX(Model_Assumptions[Values], 4) - $AD5)</f>
        <v>4.779545666654135E-2</v>
      </c>
      <c r="AL5">
        <f>MAX(0, INDEX(Model_Assumptions[Values], 5) - $AC5)</f>
        <v>1.7795456666541348E-2</v>
      </c>
      <c r="AM5">
        <f>INDEX(Model_Assumptions[Values], 6) * MAX(0, INDEX(Model_Assumptions[Values], 3) - $AB5)^2</f>
        <v>0</v>
      </c>
      <c r="AN5">
        <f t="shared" si="11"/>
        <v>1707.7542986471208</v>
      </c>
      <c r="AO5" cm="1">
        <f t="array" ref="AO5">IFERROR(STDEV(IF($E$2:$E$2201=$E5, $AJ$2:$AJ$2201)), 0)</f>
        <v>48.827543469457964</v>
      </c>
      <c r="AP5">
        <f t="shared" si="19"/>
        <v>1.4835317409805571</v>
      </c>
      <c r="AQ5">
        <f t="shared" si="12"/>
        <v>3.2549534075488891E-2</v>
      </c>
      <c r="AR5" cm="1">
        <f t="array" ref="AR5">IFERROR(STDEV(IF($E$2:$E$2201=$E5, $AK$2:$AK$2201)), 0)</f>
        <v>1.021169840914617E-2</v>
      </c>
      <c r="AS5">
        <f t="shared" si="20"/>
        <v>1.4929859833499739</v>
      </c>
      <c r="AT5">
        <f t="shared" si="13"/>
        <v>5.7333064723345383E-3</v>
      </c>
      <c r="AU5" cm="1">
        <f t="array" ref="AU5">IFERROR(STDEV(IF($E$2:$E$2201=$E5, $AL$2:$AL$2201)), 0)</f>
        <v>6.7452578143157391E-3</v>
      </c>
      <c r="AV5">
        <f t="shared" si="21"/>
        <v>1.7882415359434904</v>
      </c>
      <c r="AW5">
        <f t="shared" si="14"/>
        <v>0</v>
      </c>
      <c r="AX5" cm="1">
        <f t="array" ref="AX5">IFERROR(STDEV(IF($E$2:$E$2201=$E5, $AM$2:$AM$2201)), 0)</f>
        <v>0</v>
      </c>
      <c r="AY5">
        <f t="shared" si="22"/>
        <v>1.7882415359434904</v>
      </c>
      <c r="AZ5">
        <f>INDEX(Model_Assumptions[Values],9)*((INDEX(Model_Scenarios[GR Weight],1)*$AG5)+(INDEX(Model_Scenarios[GP Weight],1)*$AH5)+(INDEX(Model_Scenarios[LTV Weight],1)*$AI5))-(INDEX(Model_Scenarios[LTV Weight],1)*$AP5)-(INDEX(Model_Scenarios[GP Weight],1)*($AS5+$AV5+$AY5))</f>
        <v>2.2048529000051027</v>
      </c>
      <c r="BA5">
        <f>INDEX(Model_Assumptions[Values],9)*((INDEX(Model_Scenarios[GR Weight],2)*$AG5)+(INDEX(Model_Scenarios[GP Weight],2)*$AH5)+(INDEX(Model_Scenarios[LTV Weight],2)*$AI5))-(INDEX(Model_Scenarios[LTV Weight],2)*$AP5)-(INDEX(Model_Scenarios[GP Weight],2)*($AS5+$AV5+$AY5))</f>
        <v>1.3030543879249212</v>
      </c>
      <c r="BB5">
        <f>INDEX(Model_Assumptions[Values],9)*((INDEX(Model_Scenarios[GR Weight],3)*$AG5)+(INDEX(Model_Scenarios[GP Weight],3)*$AH5)+(INDEX(Model_Scenarios[LTV Weight],3)*$AI5))-(INDEX(Model_Scenarios[LTV Weight],3)*$AP5)-(INDEX(Model_Scenarios[GP Weight],3)*($AS5+$AV5+$AY5))</f>
        <v>-0.10455180366242534</v>
      </c>
      <c r="BC5">
        <f>INDEX(Model_Assumptions[Values],9)*((INDEX(Model_Scenarios[GR Weight],4)*$AG5)+(INDEX(Model_Scenarios[GP Weight],4)*$AH5)+(INDEX(Model_Scenarios[LTV Weight],4)*$AI5))-(INDEX(Model_Scenarios[LTV Weight],4)*$AP5)-(INDEX(Model_Scenarios[GP Weight],4)*($AS5+$AV5+$AY5))</f>
        <v>-0.32418549753072701</v>
      </c>
      <c r="BD5">
        <f>INDEX(Model_Assumptions[Values],9)*((INDEX(Model_Scenarios[GR Weight],5)*$AG5)+(INDEX(Model_Scenarios[GP Weight],5)*$AH5)+(INDEX(Model_Scenarios[LTV Weight],5)*$AI5))-(INDEX(Model_Scenarios[LTV Weight],5)*$AP5)-(INDEX(Model_Scenarios[GP Weight],5)*($AS5+$AV5+$AY5))</f>
        <v>-1.5786982870203354</v>
      </c>
    </row>
    <row r="6" spans="1:56" x14ac:dyDescent="0.25">
      <c r="A6">
        <v>5</v>
      </c>
      <c r="B6">
        <v>1</v>
      </c>
      <c r="C6" s="3">
        <v>5</v>
      </c>
      <c r="D6" s="4">
        <v>0.08</v>
      </c>
      <c r="E6" t="str">
        <v>SKU-1000</v>
      </c>
      <c r="F6" t="str">
        <v>Raise</v>
      </c>
      <c r="G6" t="str">
        <v>Full</v>
      </c>
      <c r="H6">
        <v>76.53</v>
      </c>
      <c r="I6">
        <v>52.96</v>
      </c>
      <c r="J6">
        <v>24</v>
      </c>
      <c r="K6">
        <v>1836.72</v>
      </c>
      <c r="L6">
        <v>565.68000000000006</v>
      </c>
      <c r="M6">
        <v>0.307983797203711</v>
      </c>
      <c r="N6">
        <v>80.606322838637126</v>
      </c>
      <c r="O6">
        <v>17.225425288654151</v>
      </c>
      <c r="P6">
        <v>70.185425288654415</v>
      </c>
      <c r="Q6">
        <v>1112.0931944026663</v>
      </c>
      <c r="R6">
        <v>895.23502149414628</v>
      </c>
      <c r="S6">
        <v>1</v>
      </c>
      <c r="T6">
        <f t="shared" si="0"/>
        <v>76.856105827090971</v>
      </c>
      <c r="U6">
        <f t="shared" si="1"/>
        <v>4.2611502298571802E-3</v>
      </c>
      <c r="V6">
        <f>IF($F6="Reduce", INDEX(Model_Assumptions[Values], 2), INDEX(Model_Assumptions[Values], 1))</f>
        <v>-0.4</v>
      </c>
      <c r="W6">
        <f t="shared" si="2"/>
        <v>23.95909295779337</v>
      </c>
      <c r="X6">
        <f t="shared" si="15"/>
        <v>1841.4025838852772</v>
      </c>
      <c r="Y6">
        <f t="shared" si="3"/>
        <v>572.5290208405404</v>
      </c>
      <c r="Z6">
        <f t="shared" si="4"/>
        <v>4.682583885277154</v>
      </c>
      <c r="AA6">
        <f t="shared" si="5"/>
        <v>6.8490208405403337</v>
      </c>
      <c r="AB6">
        <f t="shared" si="16"/>
        <v>0.31092007030452284</v>
      </c>
      <c r="AC6">
        <f t="shared" si="6"/>
        <v>2.9362731008118481E-3</v>
      </c>
      <c r="AD6">
        <f t="shared" si="7"/>
        <v>2.9362731008118481E-3</v>
      </c>
      <c r="AE6">
        <f t="shared" si="8"/>
        <v>0.08</v>
      </c>
      <c r="AF6">
        <f t="shared" si="17"/>
        <v>823.61621977461459</v>
      </c>
      <c r="AG6">
        <f t="shared" si="9"/>
        <v>0.27184140924296513</v>
      </c>
      <c r="AH6">
        <f t="shared" si="10"/>
        <v>9.7584659669327223E-2</v>
      </c>
      <c r="AI6">
        <f t="shared" si="18"/>
        <v>0.92</v>
      </c>
      <c r="AJ6">
        <f>MAX(0, $R6 - $AA6) * INDEX(Model_Assumptions[Values], 7)</f>
        <v>1776.7720013072119</v>
      </c>
      <c r="AK6">
        <f>MAX(0, INDEX(Model_Assumptions[Values], 4) - $AD6)</f>
        <v>4.7063726899188155E-2</v>
      </c>
      <c r="AL6">
        <f>MAX(0, INDEX(Model_Assumptions[Values], 5) - $AC6)</f>
        <v>1.7063726899188152E-2</v>
      </c>
      <c r="AM6">
        <f>INDEX(Model_Assumptions[Values], 6) * MAX(0, INDEX(Model_Assumptions[Values], 3) - $AB6)^2</f>
        <v>0</v>
      </c>
      <c r="AN6">
        <f t="shared" si="11"/>
        <v>1707.7542986471208</v>
      </c>
      <c r="AO6" cm="1">
        <f t="array" ref="AO6">IFERROR(STDEV(IF($E$2:$E$2201=$E6, $AJ$2:$AJ$2201)), 0)</f>
        <v>48.827543469457964</v>
      </c>
      <c r="AP6">
        <f t="shared" si="19"/>
        <v>1.413499384896606</v>
      </c>
      <c r="AQ6">
        <f t="shared" si="12"/>
        <v>3.2549534075488891E-2</v>
      </c>
      <c r="AR6" cm="1">
        <f t="array" ref="AR6">IFERROR(STDEV(IF($E$2:$E$2201=$E6, $AK$2:$AK$2201)), 0)</f>
        <v>1.021169840914617E-2</v>
      </c>
      <c r="AS6">
        <f t="shared" si="20"/>
        <v>1.4213299533699055</v>
      </c>
      <c r="AT6">
        <f t="shared" si="13"/>
        <v>5.7333064723345383E-3</v>
      </c>
      <c r="AU6" cm="1">
        <f t="array" ref="AU6">IFERROR(STDEV(IF($E$2:$E$2201=$E6, $AL$2:$AL$2201)), 0)</f>
        <v>6.7452578143157391E-3</v>
      </c>
      <c r="AV6">
        <f t="shared" si="21"/>
        <v>1.6797609133347868</v>
      </c>
      <c r="AW6">
        <f t="shared" si="14"/>
        <v>0</v>
      </c>
      <c r="AX6" cm="1">
        <f t="array" ref="AX6">IFERROR(STDEV(IF($E$2:$E$2201=$E6, $AM$2:$AM$2201)), 0)</f>
        <v>0</v>
      </c>
      <c r="AY6">
        <f t="shared" si="22"/>
        <v>1.6797609133347868</v>
      </c>
      <c r="AZ6">
        <f>INDEX(Model_Assumptions[Values],9)*((INDEX(Model_Scenarios[GR Weight],1)*$AG6)+(INDEX(Model_Scenarios[GP Weight],1)*$AH6)+(INDEX(Model_Scenarios[LTV Weight],1)*$AI6))-(INDEX(Model_Scenarios[LTV Weight],1)*$AP6)-(INDEX(Model_Scenarios[GP Weight],1)*($AS6+$AV6+$AY6))</f>
        <v>2.255828348534914</v>
      </c>
      <c r="BA6">
        <f>INDEX(Model_Assumptions[Values],9)*((INDEX(Model_Scenarios[GR Weight],2)*$AG6)+(INDEX(Model_Scenarios[GP Weight],2)*$AH6)+(INDEX(Model_Scenarios[LTV Weight],2)*$AI6))-(INDEX(Model_Scenarios[LTV Weight],2)*$AP6)-(INDEX(Model_Scenarios[GP Weight],2)*($AS6+$AV6+$AY6))</f>
        <v>1.4165207604108621</v>
      </c>
      <c r="BB6">
        <f>INDEX(Model_Assumptions[Values],9)*((INDEX(Model_Scenarios[GR Weight],3)*$AG6)+(INDEX(Model_Scenarios[GP Weight],3)*$AH6)+(INDEX(Model_Scenarios[LTV Weight],3)*$AI6))-(INDEX(Model_Scenarios[LTV Weight],3)*$AP6)-(INDEX(Model_Scenarios[GP Weight],3)*($AS6+$AV6+$AY6))</f>
        <v>0.11187703900256984</v>
      </c>
      <c r="BC6">
        <f>INDEX(Model_Assumptions[Values],9)*((INDEX(Model_Scenarios[GR Weight],4)*$AG6)+(INDEX(Model_Scenarios[GP Weight],4)*$AH6)+(INDEX(Model_Scenarios[LTV Weight],4)*$AI6))-(INDEX(Model_Scenarios[LTV Weight],4)*$AP6)-(INDEX(Model_Scenarios[GP Weight],4)*($AS6+$AV6+$AY6))</f>
        <v>-7.085231788628743E-2</v>
      </c>
      <c r="BD6">
        <f>INDEX(Model_Assumptions[Values],9)*((INDEX(Model_Scenarios[GR Weight],5)*$AG6)+(INDEX(Model_Scenarios[GP Weight],5)*$AH6)+(INDEX(Model_Scenarios[LTV Weight],5)*$AI6))-(INDEX(Model_Scenarios[LTV Weight],5)*$AP6)-(INDEX(Model_Scenarios[GP Weight],5)*($AS6+$AV6+$AY6))</f>
        <v>-1.2926441019122501</v>
      </c>
    </row>
    <row r="7" spans="1:56" x14ac:dyDescent="0.25">
      <c r="A7">
        <v>6</v>
      </c>
      <c r="B7">
        <v>1</v>
      </c>
      <c r="C7" s="3">
        <v>6</v>
      </c>
      <c r="D7" s="4">
        <v>0.1</v>
      </c>
      <c r="E7" t="str">
        <v>SKU-1000</v>
      </c>
      <c r="F7" t="str">
        <v>Raise</v>
      </c>
      <c r="G7" t="str">
        <v>Full</v>
      </c>
      <c r="H7">
        <v>76.53</v>
      </c>
      <c r="I7">
        <v>52.96</v>
      </c>
      <c r="J7">
        <v>24</v>
      </c>
      <c r="K7">
        <v>1836.72</v>
      </c>
      <c r="L7">
        <v>565.68000000000006</v>
      </c>
      <c r="M7">
        <v>0.307983797203711</v>
      </c>
      <c r="N7">
        <v>80.606322838637126</v>
      </c>
      <c r="O7">
        <v>17.225425288654151</v>
      </c>
      <c r="P7">
        <v>70.185425288654415</v>
      </c>
      <c r="Q7">
        <v>1112.0931944026663</v>
      </c>
      <c r="R7">
        <v>895.23502149414628</v>
      </c>
      <c r="S7">
        <v>1</v>
      </c>
      <c r="T7">
        <f t="shared" si="0"/>
        <v>76.937632283863707</v>
      </c>
      <c r="U7">
        <f t="shared" si="1"/>
        <v>5.3264377873213824E-3</v>
      </c>
      <c r="V7">
        <f>IF($F7="Reduce", INDEX(Model_Assumptions[Values], 2), INDEX(Model_Assumptions[Values], 1))</f>
        <v>-0.4</v>
      </c>
      <c r="W7">
        <f t="shared" si="2"/>
        <v>23.948866197241713</v>
      </c>
      <c r="X7">
        <f t="shared" si="15"/>
        <v>1842.5690610988363</v>
      </c>
      <c r="Y7">
        <f t="shared" si="3"/>
        <v>574.2371072929152</v>
      </c>
      <c r="Z7">
        <f t="shared" si="4"/>
        <v>5.8490610988362732</v>
      </c>
      <c r="AA7">
        <f t="shared" si="5"/>
        <v>8.5571072929151342</v>
      </c>
      <c r="AB7">
        <f t="shared" si="16"/>
        <v>0.31165024932659108</v>
      </c>
      <c r="AC7">
        <f t="shared" si="6"/>
        <v>3.6664521228800817E-3</v>
      </c>
      <c r="AD7">
        <f t="shared" si="7"/>
        <v>3.6664521228800817E-3</v>
      </c>
      <c r="AE7">
        <f t="shared" si="8"/>
        <v>9.9999999999998257E-2</v>
      </c>
      <c r="AF7">
        <f t="shared" si="17"/>
        <v>805.71151934473312</v>
      </c>
      <c r="AG7">
        <f t="shared" si="9"/>
        <v>0.33955974966196434</v>
      </c>
      <c r="AH7">
        <f t="shared" si="10"/>
        <v>0.12192142824129049</v>
      </c>
      <c r="AI7">
        <f t="shared" si="18"/>
        <v>0.90000000000000169</v>
      </c>
      <c r="AJ7">
        <f>MAX(0, $R7 - $AA7) * INDEX(Model_Assumptions[Values], 7)</f>
        <v>1773.3558284024623</v>
      </c>
      <c r="AK7">
        <f>MAX(0, INDEX(Model_Assumptions[Values], 4) - $AD7)</f>
        <v>4.6333547877119921E-2</v>
      </c>
      <c r="AL7">
        <f>MAX(0, INDEX(Model_Assumptions[Values], 5) - $AC7)</f>
        <v>1.6333547877119919E-2</v>
      </c>
      <c r="AM7">
        <f>INDEX(Model_Assumptions[Values], 6) * MAX(0, INDEX(Model_Assumptions[Values], 3) - $AB7)^2</f>
        <v>0</v>
      </c>
      <c r="AN7">
        <f t="shared" si="11"/>
        <v>1707.7542986471208</v>
      </c>
      <c r="AO7" cm="1">
        <f t="array" ref="AO7">IFERROR(STDEV(IF($E$2:$E$2201=$E7, $AJ$2:$AJ$2201)), 0)</f>
        <v>48.827543469457964</v>
      </c>
      <c r="AP7">
        <f t="shared" si="19"/>
        <v>1.3435353305532527</v>
      </c>
      <c r="AQ7">
        <f t="shared" si="12"/>
        <v>3.2549534075488891E-2</v>
      </c>
      <c r="AR7" cm="1">
        <f t="array" ref="AR7">IFERROR(STDEV(IF($E$2:$E$2201=$E7, $AK$2:$AK$2201)), 0)</f>
        <v>1.021169840914617E-2</v>
      </c>
      <c r="AS7">
        <f t="shared" si="20"/>
        <v>1.3498257830729994</v>
      </c>
      <c r="AT7">
        <f t="shared" si="13"/>
        <v>5.7333064723345383E-3</v>
      </c>
      <c r="AU7" cm="1">
        <f t="array" ref="AU7">IFERROR(STDEV(IF($E$2:$E$2201=$E7, $AL$2:$AL$2201)), 0)</f>
        <v>6.7452578143157391E-3</v>
      </c>
      <c r="AV7">
        <f t="shared" si="21"/>
        <v>1.5715101922847263</v>
      </c>
      <c r="AW7">
        <f t="shared" si="14"/>
        <v>0</v>
      </c>
      <c r="AX7" cm="1">
        <f t="array" ref="AX7">IFERROR(STDEV(IF($E$2:$E$2201=$E7, $AM$2:$AM$2201)), 0)</f>
        <v>0</v>
      </c>
      <c r="AY7">
        <f t="shared" si="22"/>
        <v>1.5715101922847263</v>
      </c>
      <c r="AZ7">
        <f>INDEX(Model_Assumptions[Values],9)*((INDEX(Model_Scenarios[GR Weight],1)*$AG7)+(INDEX(Model_Scenarios[GP Weight],1)*$AH7)+(INDEX(Model_Scenarios[LTV Weight],1)*$AI7))-(INDEX(Model_Scenarios[LTV Weight],1)*$AP7)-(INDEX(Model_Scenarios[GP Weight],1)*($AS7+$AV7+$AY7))</f>
        <v>2.306627707744787</v>
      </c>
      <c r="BA7">
        <f>INDEX(Model_Assumptions[Values],9)*((INDEX(Model_Scenarios[GR Weight],2)*$AG7)+(INDEX(Model_Scenarios[GP Weight],2)*$AH7)+(INDEX(Model_Scenarios[LTV Weight],2)*$AI7))-(INDEX(Model_Scenarios[LTV Weight],2)*$AP7)-(INDEX(Model_Scenarios[GP Weight],2)*($AS7+$AV7+$AY7))</f>
        <v>1.5297240420996641</v>
      </c>
      <c r="BB7">
        <f>INDEX(Model_Assumptions[Values],9)*((INDEX(Model_Scenarios[GR Weight],3)*$AG7)+(INDEX(Model_Scenarios[GP Weight],3)*$AH7)+(INDEX(Model_Scenarios[LTV Weight],3)*$AI7))-(INDEX(Model_Scenarios[LTV Weight],3)*$AP7)-(INDEX(Model_Scenarios[GP Weight],3)*($AS7+$AV7+$AY7))</f>
        <v>0.32790189560355842</v>
      </c>
      <c r="BC7">
        <f>INDEX(Model_Assumptions[Values],9)*((INDEX(Model_Scenarios[GR Weight],4)*$AG7)+(INDEX(Model_Scenarios[GP Weight],4)*$AH7)+(INDEX(Model_Scenarios[LTV Weight],4)*$AI7))-(INDEX(Model_Scenarios[LTV Weight],4)*$AP7)-(INDEX(Model_Scenarios[GP Weight],4)*($AS7+$AV7+$AY7))</f>
        <v>0.18203530348986452</v>
      </c>
      <c r="BD7">
        <f>INDEX(Model_Assumptions[Values],9)*((INDEX(Model_Scenarios[GR Weight],5)*$AG7)+(INDEX(Model_Scenarios[GP Weight],5)*$AH7)+(INDEX(Model_Scenarios[LTV Weight],5)*$AI7))-(INDEX(Model_Scenarios[LTV Weight],5)*$AP7)-(INDEX(Model_Scenarios[GP Weight],5)*($AS7+$AV7+$AY7))</f>
        <v>-1.0071055475161466</v>
      </c>
    </row>
    <row r="8" spans="1:56" x14ac:dyDescent="0.25">
      <c r="A8">
        <v>7</v>
      </c>
      <c r="B8">
        <v>1</v>
      </c>
      <c r="C8" s="3">
        <v>7</v>
      </c>
      <c r="D8" s="4">
        <v>0.12</v>
      </c>
      <c r="E8" t="str">
        <v>SKU-1000</v>
      </c>
      <c r="F8" t="str">
        <v>Raise</v>
      </c>
      <c r="G8" t="str">
        <v>Full</v>
      </c>
      <c r="H8">
        <v>76.53</v>
      </c>
      <c r="I8">
        <v>52.96</v>
      </c>
      <c r="J8">
        <v>24</v>
      </c>
      <c r="K8">
        <v>1836.72</v>
      </c>
      <c r="L8">
        <v>565.68000000000006</v>
      </c>
      <c r="M8">
        <v>0.307983797203711</v>
      </c>
      <c r="N8">
        <v>80.606322838637126</v>
      </c>
      <c r="O8">
        <v>17.225425288654151</v>
      </c>
      <c r="P8">
        <v>70.185425288654415</v>
      </c>
      <c r="Q8">
        <v>1112.0931944026663</v>
      </c>
      <c r="R8">
        <v>895.23502149414628</v>
      </c>
      <c r="S8">
        <v>1</v>
      </c>
      <c r="T8">
        <f t="shared" si="0"/>
        <v>77.019158740636456</v>
      </c>
      <c r="U8">
        <f t="shared" si="1"/>
        <v>6.3917253447857703E-3</v>
      </c>
      <c r="V8">
        <f>IF($F8="Reduce", INDEX(Model_Assumptions[Values], 2), INDEX(Model_Assumptions[Values], 1))</f>
        <v>-0.4</v>
      </c>
      <c r="W8">
        <f t="shared" si="2"/>
        <v>23.938639436690057</v>
      </c>
      <c r="X8">
        <f t="shared" si="15"/>
        <v>1843.7338708092916</v>
      </c>
      <c r="Y8">
        <f t="shared" si="3"/>
        <v>575.94352624218618</v>
      </c>
      <c r="Z8">
        <f t="shared" si="4"/>
        <v>7.0138708092915749</v>
      </c>
      <c r="AA8">
        <f t="shared" si="5"/>
        <v>10.263526242186117</v>
      </c>
      <c r="AB8">
        <f t="shared" si="16"/>
        <v>0.31237888252786755</v>
      </c>
      <c r="AC8">
        <f t="shared" si="6"/>
        <v>4.3950853241565557E-3</v>
      </c>
      <c r="AD8">
        <f t="shared" si="7"/>
        <v>4.3950853241565557E-3</v>
      </c>
      <c r="AE8">
        <f t="shared" si="8"/>
        <v>0.12</v>
      </c>
      <c r="AF8">
        <f t="shared" si="17"/>
        <v>787.80681891484869</v>
      </c>
      <c r="AG8">
        <f t="shared" si="9"/>
        <v>0.40718128532428122</v>
      </c>
      <c r="AH8">
        <f t="shared" si="10"/>
        <v>0.14623443827511054</v>
      </c>
      <c r="AI8">
        <f t="shared" si="18"/>
        <v>0.88</v>
      </c>
      <c r="AJ8">
        <f>MAX(0, $R8 - $AA8) * INDEX(Model_Assumptions[Values], 7)</f>
        <v>1769.9429905039203</v>
      </c>
      <c r="AK8">
        <f>MAX(0, INDEX(Model_Assumptions[Values], 4) - $AD8)</f>
        <v>4.5604914675843447E-2</v>
      </c>
      <c r="AL8">
        <f>MAX(0, INDEX(Model_Assumptions[Values], 5) - $AC8)</f>
        <v>1.5604914675843445E-2</v>
      </c>
      <c r="AM8">
        <f>INDEX(Model_Assumptions[Values], 6) * MAX(0, INDEX(Model_Assumptions[Values], 3) - $AB8)^2</f>
        <v>0</v>
      </c>
      <c r="AN8">
        <f t="shared" si="11"/>
        <v>1707.7542986471208</v>
      </c>
      <c r="AO8" cm="1">
        <f t="array" ref="AO8">IFERROR(STDEV(IF($E$2:$E$2201=$E8, $AJ$2:$AJ$2201)), 0)</f>
        <v>48.827543469457964</v>
      </c>
      <c r="AP8">
        <f t="shared" si="19"/>
        <v>1.2736395779504881</v>
      </c>
      <c r="AQ8">
        <f t="shared" si="12"/>
        <v>3.2549534075488891E-2</v>
      </c>
      <c r="AR8" cm="1">
        <f t="array" ref="AR8">IFERROR(STDEV(IF($E$2:$E$2201=$E8, $AK$2:$AK$2201)), 0)</f>
        <v>1.021169840914617E-2</v>
      </c>
      <c r="AS8">
        <f t="shared" si="20"/>
        <v>1.2784729902188872</v>
      </c>
      <c r="AT8">
        <f t="shared" si="13"/>
        <v>5.7333064723345383E-3</v>
      </c>
      <c r="AU8" cm="1">
        <f t="array" ref="AU8">IFERROR(STDEV(IF($E$2:$E$2201=$E8, $AL$2:$AL$2201)), 0)</f>
        <v>6.7452578143157391E-3</v>
      </c>
      <c r="AV8">
        <f t="shared" si="21"/>
        <v>1.4634886427258547</v>
      </c>
      <c r="AW8">
        <f t="shared" si="14"/>
        <v>0</v>
      </c>
      <c r="AX8" cm="1">
        <f t="array" ref="AX8">IFERROR(STDEV(IF($E$2:$E$2201=$E8, $AM$2:$AM$2201)), 0)</f>
        <v>0</v>
      </c>
      <c r="AY8">
        <f t="shared" si="22"/>
        <v>1.4634886427258547</v>
      </c>
      <c r="AZ8">
        <f>INDEX(Model_Assumptions[Values],9)*((INDEX(Model_Scenarios[GR Weight],1)*$AG8)+(INDEX(Model_Scenarios[GP Weight],1)*$AH8)+(INDEX(Model_Scenarios[LTV Weight],1)*$AI8))-(INDEX(Model_Scenarios[LTV Weight],1)*$AP8)-(INDEX(Model_Scenarios[GP Weight],1)*($AS8+$AV8+$AY8))</f>
        <v>2.357251171872246</v>
      </c>
      <c r="BA8">
        <f>INDEX(Model_Assumptions[Values],9)*((INDEX(Model_Scenarios[GR Weight],2)*$AG8)+(INDEX(Model_Scenarios[GP Weight],2)*$AH8)+(INDEX(Model_Scenarios[LTV Weight],2)*$AI8))-(INDEX(Model_Scenarios[LTV Weight],2)*$AP8)-(INDEX(Model_Scenarios[GP Weight],2)*($AS8+$AV8+$AY8))</f>
        <v>1.6426646214663845</v>
      </c>
      <c r="BB8">
        <f>INDEX(Model_Assumptions[Values],9)*((INDEX(Model_Scenarios[GR Weight],3)*$AG8)+(INDEX(Model_Scenarios[GP Weight],3)*$AH8)+(INDEX(Model_Scenarios[LTV Weight],3)*$AI8))-(INDEX(Model_Scenarios[LTV Weight],3)*$AP8)-(INDEX(Model_Scenarios[GP Weight],3)*($AS8+$AV8+$AY8))</f>
        <v>0.54352344597189139</v>
      </c>
      <c r="BC8">
        <f>INDEX(Model_Assumptions[Values],9)*((INDEX(Model_Scenarios[GR Weight],4)*$AG8)+(INDEX(Model_Scenarios[GP Weight],4)*$AH8)+(INDEX(Model_Scenarios[LTV Weight],4)*$AI8))-(INDEX(Model_Scenarios[LTV Weight],4)*$AP8)-(INDEX(Model_Scenarios[GP Weight],4)*($AS8+$AV8+$AY8))</f>
        <v>0.4344780464290805</v>
      </c>
      <c r="BD8">
        <f>INDEX(Model_Assumptions[Values],9)*((INDEX(Model_Scenarios[GR Weight],5)*$AG8)+(INDEX(Model_Scenarios[GP Weight],5)*$AH8)+(INDEX(Model_Scenarios[LTV Weight],5)*$AI8))-(INDEX(Model_Scenarios[LTV Weight],5)*$AP8)-(INDEX(Model_Scenarios[GP Weight],5)*($AS8+$AV8+$AY8))</f>
        <v>-0.72208155552561548</v>
      </c>
    </row>
    <row r="9" spans="1:56" x14ac:dyDescent="0.25">
      <c r="A9">
        <v>8</v>
      </c>
      <c r="B9">
        <v>1</v>
      </c>
      <c r="C9" s="3">
        <v>8</v>
      </c>
      <c r="D9" s="4">
        <v>0.14000000000000001</v>
      </c>
      <c r="E9" t="str">
        <v>SKU-1000</v>
      </c>
      <c r="F9" t="str">
        <v>Raise</v>
      </c>
      <c r="G9" t="str">
        <v>Full</v>
      </c>
      <c r="H9">
        <v>76.53</v>
      </c>
      <c r="I9">
        <v>52.96</v>
      </c>
      <c r="J9">
        <v>24</v>
      </c>
      <c r="K9">
        <v>1836.72</v>
      </c>
      <c r="L9">
        <v>565.68000000000006</v>
      </c>
      <c r="M9">
        <v>0.307983797203711</v>
      </c>
      <c r="N9">
        <v>80.606322838637126</v>
      </c>
      <c r="O9">
        <v>17.225425288654151</v>
      </c>
      <c r="P9">
        <v>70.185425288654415</v>
      </c>
      <c r="Q9">
        <v>1112.0931944026663</v>
      </c>
      <c r="R9">
        <v>895.23502149414628</v>
      </c>
      <c r="S9">
        <v>1</v>
      </c>
      <c r="T9">
        <f t="shared" si="0"/>
        <v>77.100685197409206</v>
      </c>
      <c r="U9">
        <f t="shared" si="1"/>
        <v>7.457012902250159E-3</v>
      </c>
      <c r="V9">
        <f>IF($F9="Reduce", INDEX(Model_Assumptions[Values], 2), INDEX(Model_Assumptions[Values], 1))</f>
        <v>-0.4</v>
      </c>
      <c r="W9">
        <f t="shared" si="2"/>
        <v>23.928412676138397</v>
      </c>
      <c r="X9">
        <f t="shared" si="15"/>
        <v>1844.8970130166424</v>
      </c>
      <c r="Y9">
        <f t="shared" si="3"/>
        <v>577.64827768835289</v>
      </c>
      <c r="Z9">
        <f t="shared" si="4"/>
        <v>8.1770130166423769</v>
      </c>
      <c r="AA9">
        <f t="shared" si="5"/>
        <v>11.968277688352828</v>
      </c>
      <c r="AB9">
        <f t="shared" si="16"/>
        <v>0.3131059748120163</v>
      </c>
      <c r="AC9">
        <f t="shared" si="6"/>
        <v>5.1221776083053006E-3</v>
      </c>
      <c r="AD9">
        <f t="shared" si="7"/>
        <v>5.1221776083053006E-3</v>
      </c>
      <c r="AE9">
        <f t="shared" si="8"/>
        <v>0.14000000000000173</v>
      </c>
      <c r="AF9">
        <f t="shared" si="17"/>
        <v>769.90211848496426</v>
      </c>
      <c r="AG9">
        <f t="shared" si="9"/>
        <v>0.47470601622987618</v>
      </c>
      <c r="AH9">
        <f t="shared" si="10"/>
        <v>0.17052368977078092</v>
      </c>
      <c r="AI9">
        <f t="shared" si="18"/>
        <v>0.85999999999999832</v>
      </c>
      <c r="AJ9">
        <f>MAX(0, $R9 - $AA9) * INDEX(Model_Assumptions[Values], 7)</f>
        <v>1766.5334876115869</v>
      </c>
      <c r="AK9">
        <f>MAX(0, INDEX(Model_Assumptions[Values], 4) - $AD9)</f>
        <v>4.4877822391694702E-2</v>
      </c>
      <c r="AL9">
        <f>MAX(0, INDEX(Model_Assumptions[Values], 5) - $AC9)</f>
        <v>1.48778223916947E-2</v>
      </c>
      <c r="AM9">
        <f>INDEX(Model_Assumptions[Values], 6) * MAX(0, INDEX(Model_Assumptions[Values], 3) - $AB9)^2</f>
        <v>0</v>
      </c>
      <c r="AN9">
        <f t="shared" si="11"/>
        <v>1707.7542986471208</v>
      </c>
      <c r="AO9" cm="1">
        <f t="array" ref="AO9">IFERROR(STDEV(IF($E$2:$E$2201=$E9, $AJ$2:$AJ$2201)), 0)</f>
        <v>48.827543469457964</v>
      </c>
      <c r="AP9">
        <f t="shared" si="19"/>
        <v>1.2038121270883309</v>
      </c>
      <c r="AQ9">
        <f t="shared" si="12"/>
        <v>3.2549534075488891E-2</v>
      </c>
      <c r="AR9" cm="1">
        <f t="array" ref="AR9">IFERROR(STDEV(IF($E$2:$E$2201=$E9, $AK$2:$AK$2201)), 0)</f>
        <v>1.021169840914617E-2</v>
      </c>
      <c r="AS9">
        <f t="shared" si="20"/>
        <v>1.2072710946069367</v>
      </c>
      <c r="AT9">
        <f t="shared" si="13"/>
        <v>5.7333064723345383E-3</v>
      </c>
      <c r="AU9" cm="1">
        <f t="array" ref="AU9">IFERROR(STDEV(IF($E$2:$E$2201=$E9, $AL$2:$AL$2201)), 0)</f>
        <v>6.7452578143157391E-3</v>
      </c>
      <c r="AV9">
        <f t="shared" si="21"/>
        <v>1.3556955376786901</v>
      </c>
      <c r="AW9">
        <f t="shared" si="14"/>
        <v>0</v>
      </c>
      <c r="AX9" cm="1">
        <f t="array" ref="AX9">IFERROR(STDEV(IF($E$2:$E$2201=$E9, $AM$2:$AM$2201)), 0)</f>
        <v>0</v>
      </c>
      <c r="AY9">
        <f t="shared" si="22"/>
        <v>1.3556955376786901</v>
      </c>
      <c r="AZ9">
        <f>INDEX(Model_Assumptions[Values],9)*((INDEX(Model_Scenarios[GR Weight],1)*$AG9)+(INDEX(Model_Scenarios[GP Weight],1)*$AH9)+(INDEX(Model_Scenarios[LTV Weight],1)*$AI9))-(INDEX(Model_Scenarios[LTV Weight],1)*$AP9)-(INDEX(Model_Scenarios[GP Weight],1)*($AS9+$AV9+$AY9))</f>
        <v>2.4076989343332258</v>
      </c>
      <c r="BA9">
        <f>INDEX(Model_Assumptions[Values],9)*((INDEX(Model_Scenarios[GR Weight],2)*$AG9)+(INDEX(Model_Scenarios[GP Weight],2)*$AH9)+(INDEX(Model_Scenarios[LTV Weight],2)*$AI9))-(INDEX(Model_Scenarios[LTV Weight],2)*$AP9)-(INDEX(Model_Scenarios[GP Weight],2)*($AS9+$AV9+$AY9))</f>
        <v>1.7553428853429041</v>
      </c>
      <c r="BB9">
        <f>INDEX(Model_Assumptions[Values],9)*((INDEX(Model_Scenarios[GR Weight],3)*$AG9)+(INDEX(Model_Scenarios[GP Weight],3)*$AH9)+(INDEX(Model_Scenarios[LTV Weight],3)*$AI9))-(INDEX(Model_Scenarios[LTV Weight],3)*$AP9)-(INDEX(Model_Scenarios[GP Weight],3)*($AS9+$AV9+$AY9))</f>
        <v>0.75874236706336573</v>
      </c>
      <c r="BC9">
        <f>INDEX(Model_Assumptions[Values],9)*((INDEX(Model_Scenarios[GR Weight],4)*$AG9)+(INDEX(Model_Scenarios[GP Weight],4)*$AH9)+(INDEX(Model_Scenarios[LTV Weight],4)*$AI9))-(INDEX(Model_Scenarios[LTV Weight],4)*$AP9)-(INDEX(Model_Scenarios[GP Weight],4)*($AS9+$AV9+$AY9))</f>
        <v>0.68647658788713706</v>
      </c>
      <c r="BD9">
        <f>INDEX(Model_Assumptions[Values],9)*((INDEX(Model_Scenarios[GR Weight],5)*$AG9)+(INDEX(Model_Scenarios[GP Weight],5)*$AH9)+(INDEX(Model_Scenarios[LTV Weight],5)*$AI9))-(INDEX(Model_Scenarios[LTV Weight],5)*$AP9)-(INDEX(Model_Scenarios[GP Weight],5)*($AS9+$AV9+$AY9))</f>
        <v>-0.43757106215293518</v>
      </c>
    </row>
    <row r="10" spans="1:56" x14ac:dyDescent="0.25">
      <c r="A10">
        <v>9</v>
      </c>
      <c r="B10">
        <v>1</v>
      </c>
      <c r="C10" s="3">
        <v>9</v>
      </c>
      <c r="D10" s="4">
        <v>0.16</v>
      </c>
      <c r="E10" t="str">
        <v>SKU-1000</v>
      </c>
      <c r="F10" t="str">
        <v>Raise</v>
      </c>
      <c r="G10" t="str">
        <v>Full</v>
      </c>
      <c r="H10">
        <v>76.53</v>
      </c>
      <c r="I10">
        <v>52.96</v>
      </c>
      <c r="J10">
        <v>24</v>
      </c>
      <c r="K10">
        <v>1836.72</v>
      </c>
      <c r="L10">
        <v>565.68000000000006</v>
      </c>
      <c r="M10">
        <v>0.307983797203711</v>
      </c>
      <c r="N10">
        <v>80.606322838637126</v>
      </c>
      <c r="O10">
        <v>17.225425288654151</v>
      </c>
      <c r="P10">
        <v>70.185425288654415</v>
      </c>
      <c r="Q10">
        <v>1112.0931944026663</v>
      </c>
      <c r="R10">
        <v>895.23502149414628</v>
      </c>
      <c r="S10">
        <v>1</v>
      </c>
      <c r="T10">
        <f t="shared" si="0"/>
        <v>77.182211654181941</v>
      </c>
      <c r="U10">
        <f t="shared" si="1"/>
        <v>8.5223004597143603E-3</v>
      </c>
      <c r="V10">
        <f>IF($F10="Reduce", INDEX(Model_Assumptions[Values], 2), INDEX(Model_Assumptions[Values], 1))</f>
        <v>-0.4</v>
      </c>
      <c r="W10">
        <f t="shared" si="2"/>
        <v>23.918185915586744</v>
      </c>
      <c r="X10">
        <f t="shared" si="15"/>
        <v>1846.0584877208896</v>
      </c>
      <c r="Y10">
        <f t="shared" si="3"/>
        <v>579.35136163141556</v>
      </c>
      <c r="Z10">
        <f t="shared" si="4"/>
        <v>9.3384877208895887</v>
      </c>
      <c r="AA10">
        <f t="shared" si="5"/>
        <v>13.671361631415493</v>
      </c>
      <c r="AB10">
        <f t="shared" si="16"/>
        <v>0.31383153106198292</v>
      </c>
      <c r="AC10">
        <f t="shared" si="6"/>
        <v>5.8477338582719196E-3</v>
      </c>
      <c r="AD10">
        <f t="shared" si="7"/>
        <v>5.8477338582719196E-3</v>
      </c>
      <c r="AE10">
        <f t="shared" si="8"/>
        <v>0.16</v>
      </c>
      <c r="AF10">
        <f t="shared" si="17"/>
        <v>751.9974180550829</v>
      </c>
      <c r="AG10">
        <f t="shared" si="9"/>
        <v>0.54213394237880208</v>
      </c>
      <c r="AH10">
        <f t="shared" si="10"/>
        <v>0.19478918272830487</v>
      </c>
      <c r="AI10">
        <f t="shared" si="18"/>
        <v>0.84000000000000008</v>
      </c>
      <c r="AJ10">
        <f>MAX(0, $R10 - $AA10) * INDEX(Model_Assumptions[Values], 7)</f>
        <v>1763.1273197254616</v>
      </c>
      <c r="AK10">
        <f>MAX(0, INDEX(Model_Assumptions[Values], 4) - $AD10)</f>
        <v>4.4152266141728083E-2</v>
      </c>
      <c r="AL10">
        <f>MAX(0, INDEX(Model_Assumptions[Values], 5) - $AC10)</f>
        <v>1.4152266141728081E-2</v>
      </c>
      <c r="AM10">
        <f>INDEX(Model_Assumptions[Values], 6) * MAX(0, INDEX(Model_Assumptions[Values], 3) - $AB10)^2</f>
        <v>0</v>
      </c>
      <c r="AN10">
        <f t="shared" si="11"/>
        <v>1707.7542986471208</v>
      </c>
      <c r="AO10" cm="1">
        <f t="array" ref="AO10">IFERROR(STDEV(IF($E$2:$E$2201=$E10, $AJ$2:$AJ$2201)), 0)</f>
        <v>48.827543469457964</v>
      </c>
      <c r="AP10">
        <f t="shared" si="19"/>
        <v>1.1340529779667716</v>
      </c>
      <c r="AQ10">
        <f t="shared" si="12"/>
        <v>3.2549534075488891E-2</v>
      </c>
      <c r="AR10" cm="1">
        <f t="array" ref="AR10">IFERROR(STDEV(IF($E$2:$E$2201=$E10, $AK$2:$AK$2201)), 0)</f>
        <v>1.021169840914617E-2</v>
      </c>
      <c r="AS10">
        <f t="shared" si="20"/>
        <v>1.1362196180654076</v>
      </c>
      <c r="AT10">
        <f t="shared" si="13"/>
        <v>5.7333064723345383E-3</v>
      </c>
      <c r="AU10" cm="1">
        <f t="array" ref="AU10">IFERROR(STDEV(IF($E$2:$E$2201=$E10, $AL$2:$AL$2201)), 0)</f>
        <v>6.7452578143157391E-3</v>
      </c>
      <c r="AV10">
        <f t="shared" si="21"/>
        <v>1.2481301532353051</v>
      </c>
      <c r="AW10">
        <f t="shared" si="14"/>
        <v>0</v>
      </c>
      <c r="AX10" cm="1">
        <f t="array" ref="AX10">IFERROR(STDEV(IF($E$2:$E$2201=$E10, $AM$2:$AM$2201)), 0)</f>
        <v>0</v>
      </c>
      <c r="AY10">
        <f t="shared" si="22"/>
        <v>1.2481301532353051</v>
      </c>
      <c r="AZ10">
        <f>INDEX(Model_Assumptions[Values],9)*((INDEX(Model_Scenarios[GR Weight],1)*$AG10)+(INDEX(Model_Scenarios[GP Weight],1)*$AH10)+(INDEX(Model_Scenarios[LTV Weight],1)*$AI10))-(INDEX(Model_Scenarios[LTV Weight],1)*$AP10)-(INDEX(Model_Scenarios[GP Weight],1)*($AS10+$AV10+$AY10))</f>
        <v>2.4579711877265349</v>
      </c>
      <c r="BA10">
        <f>INDEX(Model_Assumptions[Values],9)*((INDEX(Model_Scenarios[GR Weight],2)*$AG10)+(INDEX(Model_Scenarios[GP Weight],2)*$AH10)+(INDEX(Model_Scenarios[LTV Weight],2)*$AI10))-(INDEX(Model_Scenarios[LTV Weight],2)*$AP10)-(INDEX(Model_Scenarios[GP Weight],2)*($AS10+$AV10+$AY10))</f>
        <v>1.8677592189268011</v>
      </c>
      <c r="BB10">
        <f>INDEX(Model_Assumptions[Values],9)*((INDEX(Model_Scenarios[GR Weight],3)*$AG10)+(INDEX(Model_Scenarios[GP Weight],3)*$AH10)+(INDEX(Model_Scenarios[LTV Weight],3)*$AI10))-(INDEX(Model_Scenarios[LTV Weight],3)*$AP10)-(INDEX(Model_Scenarios[GP Weight],3)*($AS10+$AV10+$AY10))</f>
        <v>0.97355933297372199</v>
      </c>
      <c r="BC10">
        <f>INDEX(Model_Assumptions[Values],9)*((INDEX(Model_Scenarios[GR Weight],4)*$AG10)+(INDEX(Model_Scenarios[GP Weight],4)*$AH10)+(INDEX(Model_Scenarios[LTV Weight],4)*$AI10))-(INDEX(Model_Scenarios[LTV Weight],4)*$AP10)-(INDEX(Model_Scenarios[GP Weight],4)*($AS10+$AV10+$AY10))</f>
        <v>0.93803160195980007</v>
      </c>
      <c r="BD10">
        <f>INDEX(Model_Assumptions[Values],9)*((INDEX(Model_Scenarios[GR Weight],5)*$AG10)+(INDEX(Model_Scenarios[GP Weight],5)*$AH10)+(INDEX(Model_Scenarios[LTV Weight],5)*$AI10))-(INDEX(Model_Scenarios[LTV Weight],5)*$AP10)-(INDEX(Model_Scenarios[GP Weight],5)*($AS10+$AV10+$AY10))</f>
        <v>-0.15357300810486185</v>
      </c>
    </row>
    <row r="11" spans="1:56" x14ac:dyDescent="0.25">
      <c r="A11">
        <v>10</v>
      </c>
      <c r="B11">
        <v>1</v>
      </c>
      <c r="C11" s="3">
        <v>10</v>
      </c>
      <c r="D11" s="4">
        <v>0.18</v>
      </c>
      <c r="E11" t="str">
        <v>SKU-1000</v>
      </c>
      <c r="F11" t="str">
        <v>Raise</v>
      </c>
      <c r="G11" t="str">
        <v>Full</v>
      </c>
      <c r="H11">
        <v>76.53</v>
      </c>
      <c r="I11">
        <v>52.96</v>
      </c>
      <c r="J11">
        <v>24</v>
      </c>
      <c r="K11">
        <v>1836.72</v>
      </c>
      <c r="L11">
        <v>565.68000000000006</v>
      </c>
      <c r="M11">
        <v>0.307983797203711</v>
      </c>
      <c r="N11">
        <v>80.606322838637126</v>
      </c>
      <c r="O11">
        <v>17.225425288654151</v>
      </c>
      <c r="P11">
        <v>70.185425288654415</v>
      </c>
      <c r="Q11">
        <v>1112.0931944026663</v>
      </c>
      <c r="R11">
        <v>895.23502149414628</v>
      </c>
      <c r="S11">
        <v>1</v>
      </c>
      <c r="T11">
        <f t="shared" si="0"/>
        <v>77.263738110954677</v>
      </c>
      <c r="U11">
        <f t="shared" si="1"/>
        <v>9.5875880171785634E-3</v>
      </c>
      <c r="V11">
        <f>IF($F11="Reduce", INDEX(Model_Assumptions[Values], 2), INDEX(Model_Assumptions[Values], 1))</f>
        <v>-0.4</v>
      </c>
      <c r="W11">
        <f t="shared" si="2"/>
        <v>23.907959155035087</v>
      </c>
      <c r="X11">
        <f t="shared" si="15"/>
        <v>1847.2182949220323</v>
      </c>
      <c r="Y11">
        <f t="shared" si="3"/>
        <v>581.05277807137418</v>
      </c>
      <c r="Z11">
        <f t="shared" si="4"/>
        <v>10.498294922032301</v>
      </c>
      <c r="AA11">
        <f t="shared" si="5"/>
        <v>15.372778071374114</v>
      </c>
      <c r="AB11">
        <f t="shared" si="16"/>
        <v>0.31455555614010383</v>
      </c>
      <c r="AC11">
        <f t="shared" si="6"/>
        <v>6.5717589363928353E-3</v>
      </c>
      <c r="AD11">
        <f t="shared" si="7"/>
        <v>6.5717589363928353E-3</v>
      </c>
      <c r="AE11">
        <f t="shared" si="8"/>
        <v>0.17999999999999824</v>
      </c>
      <c r="AF11">
        <f t="shared" si="17"/>
        <v>734.09271762520154</v>
      </c>
      <c r="AG11">
        <f t="shared" si="9"/>
        <v>0.60946506377100595</v>
      </c>
      <c r="AH11">
        <f t="shared" si="10"/>
        <v>0.21903091714768233</v>
      </c>
      <c r="AI11">
        <f t="shared" si="18"/>
        <v>0.82000000000000173</v>
      </c>
      <c r="AJ11">
        <f>MAX(0, $R11 - $AA11) * INDEX(Model_Assumptions[Values], 7)</f>
        <v>1759.7244868455443</v>
      </c>
      <c r="AK11">
        <f>MAX(0, INDEX(Model_Assumptions[Values], 4) - $AD11)</f>
        <v>4.3428241063607168E-2</v>
      </c>
      <c r="AL11">
        <f>MAX(0, INDEX(Model_Assumptions[Values], 5) - $AC11)</f>
        <v>1.3428241063607165E-2</v>
      </c>
      <c r="AM11">
        <f>INDEX(Model_Assumptions[Values], 6) * MAX(0, INDEX(Model_Assumptions[Values], 3) - $AB11)^2</f>
        <v>0</v>
      </c>
      <c r="AN11">
        <f t="shared" si="11"/>
        <v>1707.7542986471208</v>
      </c>
      <c r="AO11" cm="1">
        <f t="array" ref="AO11">IFERROR(STDEV(IF($E$2:$E$2201=$E11, $AJ$2:$AJ$2201)), 0)</f>
        <v>48.827543469457964</v>
      </c>
      <c r="AP11">
        <f t="shared" si="19"/>
        <v>1.0643621305858104</v>
      </c>
      <c r="AQ11">
        <f t="shared" si="12"/>
        <v>3.2549534075488891E-2</v>
      </c>
      <c r="AR11" cm="1">
        <f t="array" ref="AR11">IFERROR(STDEV(IF($E$2:$E$2201=$E11, $AK$2:$AK$2201)), 0)</f>
        <v>1.021169840914617E-2</v>
      </c>
      <c r="AS11">
        <f t="shared" si="20"/>
        <v>1.0653180844407524</v>
      </c>
      <c r="AT11">
        <f t="shared" si="13"/>
        <v>5.7333064723345383E-3</v>
      </c>
      <c r="AU11" cm="1">
        <f t="array" ref="AU11">IFERROR(STDEV(IF($E$2:$E$2201=$E11, $AL$2:$AL$2201)), 0)</f>
        <v>6.7452578143157391E-3</v>
      </c>
      <c r="AV11">
        <f t="shared" si="21"/>
        <v>1.140791768543131</v>
      </c>
      <c r="AW11">
        <f t="shared" si="14"/>
        <v>0</v>
      </c>
      <c r="AX11" cm="1">
        <f t="array" ref="AX11">IFERROR(STDEV(IF($E$2:$E$2201=$E11, $AM$2:$AM$2201)), 0)</f>
        <v>0</v>
      </c>
      <c r="AY11">
        <f t="shared" si="22"/>
        <v>1.140791768543131</v>
      </c>
      <c r="AZ11">
        <f>INDEX(Model_Assumptions[Values],9)*((INDEX(Model_Scenarios[GR Weight],1)*$AG11)+(INDEX(Model_Scenarios[GP Weight],1)*$AH11)+(INDEX(Model_Scenarios[LTV Weight],1)*$AI11))-(INDEX(Model_Scenarios[LTV Weight],1)*$AP11)-(INDEX(Model_Scenarios[GP Weight],1)*($AS11+$AV11+$AY11))</f>
        <v>2.5080681238380018</v>
      </c>
      <c r="BA11">
        <f>INDEX(Model_Assumptions[Values],9)*((INDEX(Model_Scenarios[GR Weight],2)*$AG11)+(INDEX(Model_Scenarios[GP Weight],2)*$AH11)+(INDEX(Model_Scenarios[LTV Weight],2)*$AI11))-(INDEX(Model_Scenarios[LTV Weight],2)*$AP11)-(INDEX(Model_Scenarios[GP Weight],2)*($AS11+$AV11+$AY11))</f>
        <v>1.9799140057897624</v>
      </c>
      <c r="BB11">
        <f>INDEX(Model_Assumptions[Values],9)*((INDEX(Model_Scenarios[GR Weight],3)*$AG11)+(INDEX(Model_Scenarios[GP Weight],3)*$AH11)+(INDEX(Model_Scenarios[LTV Weight],3)*$AI11))-(INDEX(Model_Scenarios[LTV Weight],3)*$AP11)-(INDEX(Model_Scenarios[GP Weight],3)*($AS11+$AV11+$AY11))</f>
        <v>1.1879750149534261</v>
      </c>
      <c r="BC11">
        <f>INDEX(Model_Assumptions[Values],9)*((INDEX(Model_Scenarios[GR Weight],4)*$AG11)+(INDEX(Model_Scenarios[GP Weight],4)*$AH11)+(INDEX(Model_Scenarios[LTV Weight],4)*$AI11))-(INDEX(Model_Scenarios[LTV Weight],4)*$AP11)-(INDEX(Model_Scenarios[GP Weight],4)*($AS11+$AV11+$AY11))</f>
        <v>1.1891437598975092</v>
      </c>
      <c r="BD11">
        <f>INDEX(Model_Assumptions[Values],9)*((INDEX(Model_Scenarios[GR Weight],5)*$AG11)+(INDEX(Model_Scenarios[GP Weight],5)*$AH11)+(INDEX(Model_Scenarios[LTV Weight],5)*$AI11))-(INDEX(Model_Scenarios[LTV Weight],5)*$AP11)-(INDEX(Model_Scenarios[GP Weight],5)*($AS11+$AV11+$AY11))</f>
        <v>0.12991366144082428</v>
      </c>
    </row>
    <row r="12" spans="1:56" x14ac:dyDescent="0.25">
      <c r="A12">
        <v>11</v>
      </c>
      <c r="B12">
        <v>1</v>
      </c>
      <c r="C12" s="3">
        <v>11</v>
      </c>
      <c r="D12" s="4">
        <v>0.2</v>
      </c>
      <c r="E12" t="str">
        <v>SKU-1000</v>
      </c>
      <c r="F12" t="str">
        <v>Raise</v>
      </c>
      <c r="G12" t="str">
        <v>Full</v>
      </c>
      <c r="H12">
        <v>76.53</v>
      </c>
      <c r="I12">
        <v>52.96</v>
      </c>
      <c r="J12">
        <v>24</v>
      </c>
      <c r="K12">
        <v>1836.72</v>
      </c>
      <c r="L12">
        <v>565.68000000000006</v>
      </c>
      <c r="M12">
        <v>0.307983797203711</v>
      </c>
      <c r="N12">
        <v>80.606322838637126</v>
      </c>
      <c r="O12">
        <v>17.225425288654151</v>
      </c>
      <c r="P12">
        <v>70.185425288654415</v>
      </c>
      <c r="Q12">
        <v>1112.0931944026663</v>
      </c>
      <c r="R12">
        <v>895.23502149414628</v>
      </c>
      <c r="S12">
        <v>1</v>
      </c>
      <c r="T12">
        <f t="shared" si="0"/>
        <v>77.345264567727426</v>
      </c>
      <c r="U12">
        <f t="shared" si="1"/>
        <v>1.065287557464295E-2</v>
      </c>
      <c r="V12">
        <f>IF($F12="Reduce", INDEX(Model_Assumptions[Values], 2), INDEX(Model_Assumptions[Values], 1))</f>
        <v>-0.4</v>
      </c>
      <c r="W12">
        <f t="shared" si="2"/>
        <v>23.897732394483427</v>
      </c>
      <c r="X12">
        <f t="shared" si="15"/>
        <v>1848.376434620071</v>
      </c>
      <c r="Y12">
        <f t="shared" si="3"/>
        <v>582.75252700822875</v>
      </c>
      <c r="Z12">
        <f t="shared" si="4"/>
        <v>11.656434620070968</v>
      </c>
      <c r="AA12">
        <f t="shared" si="5"/>
        <v>17.07252700822869</v>
      </c>
      <c r="AB12">
        <f t="shared" si="16"/>
        <v>0.31527805488821437</v>
      </c>
      <c r="AC12">
        <f t="shared" si="6"/>
        <v>7.2942576845033691E-3</v>
      </c>
      <c r="AD12">
        <f t="shared" si="7"/>
        <v>7.2942576845033691E-3</v>
      </c>
      <c r="AE12">
        <f t="shared" si="8"/>
        <v>0.2</v>
      </c>
      <c r="AF12">
        <f t="shared" si="17"/>
        <v>716.18801719531712</v>
      </c>
      <c r="AG12">
        <f t="shared" si="9"/>
        <v>0.67669938040651434</v>
      </c>
      <c r="AH12">
        <f t="shared" si="10"/>
        <v>0.24324889302891339</v>
      </c>
      <c r="AI12">
        <f t="shared" si="18"/>
        <v>0.80000000000000016</v>
      </c>
      <c r="AJ12">
        <f>MAX(0, $R12 - $AA12) * INDEX(Model_Assumptions[Values], 7)</f>
        <v>1756.3249889718352</v>
      </c>
      <c r="AK12">
        <f>MAX(0, INDEX(Model_Assumptions[Values], 4) - $AD12)</f>
        <v>4.2705742315496634E-2</v>
      </c>
      <c r="AL12">
        <f>MAX(0, INDEX(Model_Assumptions[Values], 5) - $AC12)</f>
        <v>1.2705742315496631E-2</v>
      </c>
      <c r="AM12">
        <f>INDEX(Model_Assumptions[Values], 6) * MAX(0, INDEX(Model_Assumptions[Values], 3) - $AB12)^2</f>
        <v>0</v>
      </c>
      <c r="AN12">
        <f t="shared" si="11"/>
        <v>1707.7542986471208</v>
      </c>
      <c r="AO12" cm="1">
        <f t="array" ref="AO12">IFERROR(STDEV(IF($E$2:$E$2201=$E12, $AJ$2:$AJ$2201)), 0)</f>
        <v>48.827543469457964</v>
      </c>
      <c r="AP12">
        <f t="shared" si="19"/>
        <v>0.99473958494544734</v>
      </c>
      <c r="AQ12">
        <f t="shared" si="12"/>
        <v>3.2549534075488891E-2</v>
      </c>
      <c r="AR12" cm="1">
        <f t="array" ref="AR12">IFERROR(STDEV(IF($E$2:$E$2201=$E12, $AK$2:$AK$2201)), 0)</f>
        <v>1.021169840914617E-2</v>
      </c>
      <c r="AS12">
        <f t="shared" si="20"/>
        <v>0.99456601958703295</v>
      </c>
      <c r="AT12">
        <f t="shared" si="13"/>
        <v>5.7333064723345383E-3</v>
      </c>
      <c r="AU12" cm="1">
        <f t="array" ref="AU12">IFERROR(STDEV(IF($E$2:$E$2201=$E12, $AL$2:$AL$2201)), 0)</f>
        <v>6.7452578143157391E-3</v>
      </c>
      <c r="AV12">
        <f t="shared" si="21"/>
        <v>1.0336796657889347</v>
      </c>
      <c r="AW12">
        <f t="shared" si="14"/>
        <v>0</v>
      </c>
      <c r="AX12" cm="1">
        <f t="array" ref="AX12">IFERROR(STDEV(IF($E$2:$E$2201=$E12, $AM$2:$AM$2201)), 0)</f>
        <v>0</v>
      </c>
      <c r="AY12">
        <f t="shared" si="22"/>
        <v>1.0336796657889347</v>
      </c>
      <c r="AZ12">
        <f>INDEX(Model_Assumptions[Values],9)*((INDEX(Model_Scenarios[GR Weight],1)*$AG12)+(INDEX(Model_Scenarios[GP Weight],1)*$AH12)+(INDEX(Model_Scenarios[LTV Weight],1)*$AI12))-(INDEX(Model_Scenarios[LTV Weight],1)*$AP12)-(INDEX(Model_Scenarios[GP Weight],1)*($AS12+$AV12+$AY12))</f>
        <v>2.5579899336448664</v>
      </c>
      <c r="BA12">
        <f>INDEX(Model_Assumptions[Values],9)*((INDEX(Model_Scenarios[GR Weight],2)*$AG12)+(INDEX(Model_Scenarios[GP Weight],2)*$AH12)+(INDEX(Model_Scenarios[LTV Weight],2)*$AI12))-(INDEX(Model_Scenarios[LTV Weight],2)*$AP12)-(INDEX(Model_Scenarios[GP Weight],2)*($AS12+$AV12+$AY12))</f>
        <v>2.0918076278862787</v>
      </c>
      <c r="BB12">
        <f>INDEX(Model_Assumptions[Values],9)*((INDEX(Model_Scenarios[GR Weight],3)*$AG12)+(INDEX(Model_Scenarios[GP Weight],3)*$AH12)+(INDEX(Model_Scenarios[LTV Weight],3)*$AI12))-(INDEX(Model_Scenarios[LTV Weight],3)*$AP12)-(INDEX(Model_Scenarios[GP Weight],3)*($AS12+$AV12+$AY12))</f>
        <v>1.4019900814228472</v>
      </c>
      <c r="BC12">
        <f>INDEX(Model_Assumptions[Values],9)*((INDEX(Model_Scenarios[GR Weight],4)*$AG12)+(INDEX(Model_Scenarios[GP Weight],4)*$AH12)+(INDEX(Model_Scenarios[LTV Weight],4)*$AI12))-(INDEX(Model_Scenarios[LTV Weight],4)*$AP12)-(INDEX(Model_Scenarios[GP Weight],4)*($AS12+$AV12+$AY12))</f>
        <v>1.4398137301206484</v>
      </c>
      <c r="BD12">
        <f>INDEX(Model_Assumptions[Values],9)*((INDEX(Model_Scenarios[GR Weight],5)*$AG12)+(INDEX(Model_Scenarios[GP Weight],5)*$AH12)+(INDEX(Model_Scenarios[LTV Weight],5)*$AI12))-(INDEX(Model_Scenarios[LTV Weight],5)*$AP12)-(INDEX(Model_Scenarios[GP Weight],5)*($AS12+$AV12+$AY12))</f>
        <v>0.41288999685896832</v>
      </c>
    </row>
    <row r="13" spans="1:56" x14ac:dyDescent="0.25">
      <c r="A13">
        <v>12</v>
      </c>
      <c r="B13">
        <v>1</v>
      </c>
      <c r="C13" s="3">
        <v>12</v>
      </c>
      <c r="D13" s="4">
        <v>0.22</v>
      </c>
      <c r="E13" t="str">
        <v>SKU-1000</v>
      </c>
      <c r="F13" t="str">
        <v>Raise</v>
      </c>
      <c r="G13" t="str">
        <v>Full</v>
      </c>
      <c r="H13">
        <v>76.53</v>
      </c>
      <c r="I13">
        <v>52.96</v>
      </c>
      <c r="J13">
        <v>24</v>
      </c>
      <c r="K13">
        <v>1836.72</v>
      </c>
      <c r="L13">
        <v>565.68000000000006</v>
      </c>
      <c r="M13">
        <v>0.307983797203711</v>
      </c>
      <c r="N13">
        <v>80.606322838637126</v>
      </c>
      <c r="O13">
        <v>17.225425288654151</v>
      </c>
      <c r="P13">
        <v>70.185425288654415</v>
      </c>
      <c r="Q13">
        <v>1112.0931944026663</v>
      </c>
      <c r="R13">
        <v>895.23502149414628</v>
      </c>
      <c r="S13">
        <v>1</v>
      </c>
      <c r="T13">
        <f t="shared" si="0"/>
        <v>77.426791024500176</v>
      </c>
      <c r="U13">
        <f t="shared" si="1"/>
        <v>1.1718163132107339E-2</v>
      </c>
      <c r="V13">
        <f>IF($F13="Reduce", INDEX(Model_Assumptions[Values], 2), INDEX(Model_Assumptions[Values], 1))</f>
        <v>-0.4</v>
      </c>
      <c r="W13">
        <f t="shared" si="2"/>
        <v>23.88750563393177</v>
      </c>
      <c r="X13">
        <f t="shared" si="15"/>
        <v>1849.5329068150058</v>
      </c>
      <c r="Y13">
        <f t="shared" si="3"/>
        <v>584.45060844197928</v>
      </c>
      <c r="Z13">
        <f t="shared" si="4"/>
        <v>12.812906815005817</v>
      </c>
      <c r="AA13">
        <f t="shared" si="5"/>
        <v>18.770608441979221</v>
      </c>
      <c r="AB13">
        <f t="shared" si="16"/>
        <v>0.31599903212775726</v>
      </c>
      <c r="AC13">
        <f t="shared" si="6"/>
        <v>8.0152349240462661E-3</v>
      </c>
      <c r="AD13">
        <f t="shared" si="7"/>
        <v>8.0152349240462661E-3</v>
      </c>
      <c r="AE13">
        <f t="shared" si="8"/>
        <v>0.22000000000000175</v>
      </c>
      <c r="AF13">
        <f t="shared" si="17"/>
        <v>698.28331676543257</v>
      </c>
      <c r="AG13">
        <f t="shared" si="9"/>
        <v>0.74383689228534045</v>
      </c>
      <c r="AH13">
        <f t="shared" si="10"/>
        <v>0.26744311037199797</v>
      </c>
      <c r="AI13">
        <f t="shared" si="18"/>
        <v>0.77999999999999825</v>
      </c>
      <c r="AJ13">
        <f>MAX(0, $R13 - $AA13) * INDEX(Model_Assumptions[Values], 7)</f>
        <v>1752.9288261043341</v>
      </c>
      <c r="AK13">
        <f>MAX(0, INDEX(Model_Assumptions[Values], 4) - $AD13)</f>
        <v>4.1984765075953737E-2</v>
      </c>
      <c r="AL13">
        <f>MAX(0, INDEX(Model_Assumptions[Values], 5) - $AC13)</f>
        <v>1.1984765075953734E-2</v>
      </c>
      <c r="AM13">
        <f>INDEX(Model_Assumptions[Values], 6) * MAX(0, INDEX(Model_Assumptions[Values], 3) - $AB13)^2</f>
        <v>0</v>
      </c>
      <c r="AN13">
        <f t="shared" si="11"/>
        <v>1707.7542986471208</v>
      </c>
      <c r="AO13" cm="1">
        <f t="array" ref="AO13">IFERROR(STDEV(IF($E$2:$E$2201=$E13, $AJ$2:$AJ$2201)), 0)</f>
        <v>48.827543469457964</v>
      </c>
      <c r="AP13">
        <f t="shared" si="19"/>
        <v>0.92518534104568229</v>
      </c>
      <c r="AQ13">
        <f t="shared" si="12"/>
        <v>3.2549534075488891E-2</v>
      </c>
      <c r="AR13" cm="1">
        <f t="array" ref="AR13">IFERROR(STDEV(IF($E$2:$E$2201=$E13, $AK$2:$AK$2201)), 0)</f>
        <v>1.021169840914617E-2</v>
      </c>
      <c r="AS13">
        <f t="shared" si="20"/>
        <v>0.92396295135529305</v>
      </c>
      <c r="AT13">
        <f t="shared" si="13"/>
        <v>5.7333064723345383E-3</v>
      </c>
      <c r="AU13" cm="1">
        <f t="array" ref="AU13">IFERROR(STDEV(IF($E$2:$E$2201=$E13, $AL$2:$AL$2201)), 0)</f>
        <v>6.7452578143157391E-3</v>
      </c>
      <c r="AV13">
        <f t="shared" si="21"/>
        <v>0.92679313018272891</v>
      </c>
      <c r="AW13">
        <f t="shared" si="14"/>
        <v>0</v>
      </c>
      <c r="AX13" cm="1">
        <f t="array" ref="AX13">IFERROR(STDEV(IF($E$2:$E$2201=$E13, $AM$2:$AM$2201)), 0)</f>
        <v>0</v>
      </c>
      <c r="AY13">
        <f t="shared" si="22"/>
        <v>0.92679313018272891</v>
      </c>
      <c r="AZ13">
        <f>INDEX(Model_Assumptions[Values],9)*((INDEX(Model_Scenarios[GR Weight],1)*$AG13)+(INDEX(Model_Scenarios[GP Weight],1)*$AH13)+(INDEX(Model_Scenarios[LTV Weight],1)*$AI13))-(INDEX(Model_Scenarios[LTV Weight],1)*$AP13)-(INDEX(Model_Scenarios[GP Weight],1)*($AS13+$AV13+$AY13))</f>
        <v>2.607736807320042</v>
      </c>
      <c r="BA13">
        <f>INDEX(Model_Assumptions[Values],9)*((INDEX(Model_Scenarios[GR Weight],2)*$AG13)+(INDEX(Model_Scenarios[GP Weight],2)*$AH13)+(INDEX(Model_Scenarios[LTV Weight],2)*$AI13))-(INDEX(Model_Scenarios[LTV Weight],2)*$AP13)-(INDEX(Model_Scenarios[GP Weight],2)*($AS13+$AV13+$AY13))</f>
        <v>2.2034404655621542</v>
      </c>
      <c r="BB13">
        <f>INDEX(Model_Assumptions[Values],9)*((INDEX(Model_Scenarios[GR Weight],3)*$AG13)+(INDEX(Model_Scenarios[GP Weight],3)*$AH13)+(INDEX(Model_Scenarios[LTV Weight],3)*$AI13))-(INDEX(Model_Scenarios[LTV Weight],3)*$AP13)-(INDEX(Model_Scenarios[GP Weight],3)*($AS13+$AV13+$AY13))</f>
        <v>1.6156051979871329</v>
      </c>
      <c r="BC13">
        <f>INDEX(Model_Assumptions[Values],9)*((INDEX(Model_Scenarios[GR Weight],4)*$AG13)+(INDEX(Model_Scenarios[GP Weight],4)*$AH13)+(INDEX(Model_Scenarios[LTV Weight],4)*$AI13))-(INDEX(Model_Scenarios[LTV Weight],4)*$AP13)-(INDEX(Model_Scenarios[GP Weight],4)*($AS13+$AV13+$AY13))</f>
        <v>1.6900421782343722</v>
      </c>
      <c r="BD13">
        <f>INDEX(Model_Assumptions[Values],9)*((INDEX(Model_Scenarios[GR Weight],5)*$AG13)+(INDEX(Model_Scenarios[GP Weight],5)*$AH13)+(INDEX(Model_Scenarios[LTV Weight],5)*$AI13))-(INDEX(Model_Scenarios[LTV Weight],5)*$AP13)-(INDEX(Model_Scenarios[GP Weight],5)*($AS13+$AV13+$AY13))</f>
        <v>0.69535704410049926</v>
      </c>
    </row>
    <row r="14" spans="1:56" x14ac:dyDescent="0.25">
      <c r="A14">
        <v>13</v>
      </c>
      <c r="B14">
        <v>1</v>
      </c>
      <c r="C14" s="3">
        <v>13</v>
      </c>
      <c r="D14" s="4">
        <v>0.24</v>
      </c>
      <c r="E14" t="str">
        <v>SKU-1000</v>
      </c>
      <c r="F14" t="str">
        <v>Raise</v>
      </c>
      <c r="G14" t="str">
        <v>Full</v>
      </c>
      <c r="H14">
        <v>76.53</v>
      </c>
      <c r="I14">
        <v>52.96</v>
      </c>
      <c r="J14">
        <v>24</v>
      </c>
      <c r="K14">
        <v>1836.72</v>
      </c>
      <c r="L14">
        <v>565.68000000000006</v>
      </c>
      <c r="M14">
        <v>0.307983797203711</v>
      </c>
      <c r="N14">
        <v>80.606322838637126</v>
      </c>
      <c r="O14">
        <v>17.225425288654151</v>
      </c>
      <c r="P14">
        <v>70.185425288654415</v>
      </c>
      <c r="Q14">
        <v>1112.0931944026663</v>
      </c>
      <c r="R14">
        <v>895.23502149414628</v>
      </c>
      <c r="S14">
        <v>1</v>
      </c>
      <c r="T14">
        <f t="shared" si="0"/>
        <v>77.508317481272911</v>
      </c>
      <c r="U14">
        <f t="shared" si="1"/>
        <v>1.2783450689571541E-2</v>
      </c>
      <c r="V14">
        <f>IF($F14="Reduce", INDEX(Model_Assumptions[Values], 2), INDEX(Model_Assumptions[Values], 1))</f>
        <v>-0.4</v>
      </c>
      <c r="W14">
        <f t="shared" si="2"/>
        <v>23.877278873380114</v>
      </c>
      <c r="X14">
        <f t="shared" si="15"/>
        <v>1850.6877115068362</v>
      </c>
      <c r="Y14">
        <f t="shared" si="3"/>
        <v>586.14702237262532</v>
      </c>
      <c r="Z14">
        <f t="shared" si="4"/>
        <v>13.967711506836167</v>
      </c>
      <c r="AA14">
        <f t="shared" si="5"/>
        <v>20.467022372625252</v>
      </c>
      <c r="AB14">
        <f t="shared" si="16"/>
        <v>0.31671849265988933</v>
      </c>
      <c r="AC14">
        <f t="shared" si="6"/>
        <v>8.7346954561783319E-3</v>
      </c>
      <c r="AD14">
        <f t="shared" si="7"/>
        <v>8.7346954561783319E-3</v>
      </c>
      <c r="AE14">
        <f t="shared" si="8"/>
        <v>0.24</v>
      </c>
      <c r="AF14">
        <f t="shared" si="17"/>
        <v>680.37861633555121</v>
      </c>
      <c r="AG14">
        <f t="shared" si="9"/>
        <v>0.81087759940744464</v>
      </c>
      <c r="AH14">
        <f t="shared" si="10"/>
        <v>0.29161356917692965</v>
      </c>
      <c r="AI14">
        <f t="shared" si="18"/>
        <v>0.76</v>
      </c>
      <c r="AJ14">
        <f>MAX(0, $R14 - $AA14) * INDEX(Model_Assumptions[Values], 7)</f>
        <v>1749.5359982430421</v>
      </c>
      <c r="AK14">
        <f>MAX(0, INDEX(Model_Assumptions[Values], 4) - $AD14)</f>
        <v>4.1265304543821671E-2</v>
      </c>
      <c r="AL14">
        <f>MAX(0, INDEX(Model_Assumptions[Values], 5) - $AC14)</f>
        <v>1.1265304543821669E-2</v>
      </c>
      <c r="AM14">
        <f>INDEX(Model_Assumptions[Values], 6) * MAX(0, INDEX(Model_Assumptions[Values], 3) - $AB14)^2</f>
        <v>0</v>
      </c>
      <c r="AN14">
        <f t="shared" si="11"/>
        <v>1707.7542986471208</v>
      </c>
      <c r="AO14" cm="1">
        <f t="array" ref="AO14">IFERROR(STDEV(IF($E$2:$E$2201=$E14, $AJ$2:$AJ$2201)), 0)</f>
        <v>48.827543469457964</v>
      </c>
      <c r="AP14">
        <f t="shared" si="19"/>
        <v>0.8556993988865339</v>
      </c>
      <c r="AQ14">
        <f t="shared" si="12"/>
        <v>3.2549534075488891E-2</v>
      </c>
      <c r="AR14" cm="1">
        <f t="array" ref="AR14">IFERROR(STDEV(IF($E$2:$E$2201=$E14, $AK$2:$AK$2201)), 0)</f>
        <v>1.021169840914617E-2</v>
      </c>
      <c r="AS14">
        <f t="shared" si="20"/>
        <v>0.85350840958311569</v>
      </c>
      <c r="AT14">
        <f t="shared" si="13"/>
        <v>5.7333064723345383E-3</v>
      </c>
      <c r="AU14" cm="1">
        <f t="array" ref="AU14">IFERROR(STDEV(IF($E$2:$E$2201=$E14, $AL$2:$AL$2201)), 0)</f>
        <v>6.7452578143157391E-3</v>
      </c>
      <c r="AV14">
        <f t="shared" si="21"/>
        <v>0.82013144994196396</v>
      </c>
      <c r="AW14">
        <f t="shared" si="14"/>
        <v>0</v>
      </c>
      <c r="AX14" cm="1">
        <f t="array" ref="AX14">IFERROR(STDEV(IF($E$2:$E$2201=$E14, $AM$2:$AM$2201)), 0)</f>
        <v>0</v>
      </c>
      <c r="AY14">
        <f t="shared" si="22"/>
        <v>0.82013144994196396</v>
      </c>
      <c r="AZ14">
        <f>INDEX(Model_Assumptions[Values],9)*((INDEX(Model_Scenarios[GR Weight],1)*$AG14)+(INDEX(Model_Scenarios[GP Weight],1)*$AH14)+(INDEX(Model_Scenarios[LTV Weight],1)*$AI14))-(INDEX(Model_Scenarios[LTV Weight],1)*$AP14)-(INDEX(Model_Scenarios[GP Weight],1)*($AS14+$AV14+$AY14))</f>
        <v>2.6573089342362559</v>
      </c>
      <c r="BA14">
        <f>INDEX(Model_Assumptions[Values],9)*((INDEX(Model_Scenarios[GR Weight],2)*$AG14)+(INDEX(Model_Scenarios[GP Weight],2)*$AH14)+(INDEX(Model_Scenarios[LTV Weight],2)*$AI14))-(INDEX(Model_Scenarios[LTV Weight],2)*$AP14)-(INDEX(Model_Scenarios[GP Weight],2)*($AS14+$AV14+$AY14))</f>
        <v>2.3148128975628577</v>
      </c>
      <c r="BB14">
        <f>INDEX(Model_Assumptions[Values],9)*((INDEX(Model_Scenarios[GR Weight],3)*$AG14)+(INDEX(Model_Scenarios[GP Weight],3)*$AH14)+(INDEX(Model_Scenarios[LTV Weight],3)*$AI14))-(INDEX(Model_Scenarios[LTV Weight],3)*$AP14)-(INDEX(Model_Scenarios[GP Weight],3)*($AS14+$AV14+$AY14))</f>
        <v>1.8288210274508545</v>
      </c>
      <c r="BC14">
        <f>INDEX(Model_Assumptions[Values],9)*((INDEX(Model_Scenarios[GR Weight],4)*$AG14)+(INDEX(Model_Scenarios[GP Weight],4)*$AH14)+(INDEX(Model_Scenarios[LTV Weight],4)*$AI14))-(INDEX(Model_Scenarios[LTV Weight],4)*$AP14)-(INDEX(Model_Scenarios[GP Weight],4)*($AS14+$AV14+$AY14))</f>
        <v>1.9398297670432294</v>
      </c>
      <c r="BD14">
        <f>INDEX(Model_Assumptions[Values],9)*((INDEX(Model_Scenarios[GR Weight],5)*$AG14)+(INDEX(Model_Scenarios[GP Weight],5)*$AH14)+(INDEX(Model_Scenarios[LTV Weight],5)*$AI14))-(INDEX(Model_Scenarios[LTV Weight],5)*$AP14)-(INDEX(Model_Scenarios[GP Weight],5)*($AS14+$AV14+$AY14))</f>
        <v>0.97731584471549415</v>
      </c>
    </row>
    <row r="15" spans="1:56" x14ac:dyDescent="0.25">
      <c r="A15">
        <v>14</v>
      </c>
      <c r="B15">
        <v>1</v>
      </c>
      <c r="C15" s="3">
        <v>14</v>
      </c>
      <c r="D15" s="4">
        <v>0.26</v>
      </c>
      <c r="E15" t="str">
        <v>SKU-1000</v>
      </c>
      <c r="F15" t="str">
        <v>Raise</v>
      </c>
      <c r="G15" t="str">
        <v>Full</v>
      </c>
      <c r="H15">
        <v>76.53</v>
      </c>
      <c r="I15">
        <v>52.96</v>
      </c>
      <c r="J15">
        <v>24</v>
      </c>
      <c r="K15">
        <v>1836.72</v>
      </c>
      <c r="L15">
        <v>565.68000000000006</v>
      </c>
      <c r="M15">
        <v>0.307983797203711</v>
      </c>
      <c r="N15">
        <v>80.606322838637126</v>
      </c>
      <c r="O15">
        <v>17.225425288654151</v>
      </c>
      <c r="P15">
        <v>70.185425288654415</v>
      </c>
      <c r="Q15">
        <v>1112.0931944026663</v>
      </c>
      <c r="R15">
        <v>895.23502149414628</v>
      </c>
      <c r="S15">
        <v>1</v>
      </c>
      <c r="T15">
        <f t="shared" si="0"/>
        <v>77.589843938045647</v>
      </c>
      <c r="U15">
        <f t="shared" si="1"/>
        <v>1.3848738247035744E-2</v>
      </c>
      <c r="V15">
        <f>IF($F15="Reduce", INDEX(Model_Assumptions[Values], 2), INDEX(Model_Assumptions[Values], 1))</f>
        <v>-0.4</v>
      </c>
      <c r="W15">
        <f t="shared" si="2"/>
        <v>23.867052112828457</v>
      </c>
      <c r="X15">
        <f t="shared" si="15"/>
        <v>1851.8408486955625</v>
      </c>
      <c r="Y15">
        <f t="shared" si="3"/>
        <v>587.8417688001673</v>
      </c>
      <c r="Z15">
        <f t="shared" si="4"/>
        <v>15.120848695562472</v>
      </c>
      <c r="AA15">
        <f t="shared" si="5"/>
        <v>22.161768800167238</v>
      </c>
      <c r="AB15">
        <f t="shared" si="16"/>
        <v>0.31743644126558895</v>
      </c>
      <c r="AC15">
        <f t="shared" si="6"/>
        <v>9.4526440618779572E-3</v>
      </c>
      <c r="AD15">
        <f t="shared" si="7"/>
        <v>9.4526440618779572E-3</v>
      </c>
      <c r="AE15">
        <f t="shared" si="8"/>
        <v>0.25999999999999823</v>
      </c>
      <c r="AF15">
        <f t="shared" si="17"/>
        <v>662.47391590566986</v>
      </c>
      <c r="AG15">
        <f t="shared" si="9"/>
        <v>0.87782150177285334</v>
      </c>
      <c r="AH15">
        <f t="shared" si="10"/>
        <v>0.31576026944371488</v>
      </c>
      <c r="AI15">
        <f t="shared" si="18"/>
        <v>0.74000000000000177</v>
      </c>
      <c r="AJ15">
        <f>MAX(0, $R15 - $AA15) * INDEX(Model_Assumptions[Values], 7)</f>
        <v>1746.1465053879581</v>
      </c>
      <c r="AK15">
        <f>MAX(0, INDEX(Model_Assumptions[Values], 4) - $AD15)</f>
        <v>4.0547355938122046E-2</v>
      </c>
      <c r="AL15">
        <f>MAX(0, INDEX(Model_Assumptions[Values], 5) - $AC15)</f>
        <v>1.0547355938122043E-2</v>
      </c>
      <c r="AM15">
        <f>INDEX(Model_Assumptions[Values], 6) * MAX(0, INDEX(Model_Assumptions[Values], 3) - $AB15)^2</f>
        <v>0</v>
      </c>
      <c r="AN15">
        <f t="shared" si="11"/>
        <v>1707.7542986471208</v>
      </c>
      <c r="AO15" cm="1">
        <f t="array" ref="AO15">IFERROR(STDEV(IF($E$2:$E$2201=$E15, $AJ$2:$AJ$2201)), 0)</f>
        <v>48.827543469457964</v>
      </c>
      <c r="AP15">
        <f t="shared" si="19"/>
        <v>0.78628175846798343</v>
      </c>
      <c r="AQ15">
        <f t="shared" si="12"/>
        <v>3.2549534075488891E-2</v>
      </c>
      <c r="AR15" cm="1">
        <f t="array" ref="AR15">IFERROR(STDEV(IF($E$2:$E$2201=$E15, $AK$2:$AK$2201)), 0)</f>
        <v>1.021169840914617E-2</v>
      </c>
      <c r="AS15">
        <f t="shared" si="20"/>
        <v>0.78320192608409356</v>
      </c>
      <c r="AT15">
        <f t="shared" si="13"/>
        <v>5.7333064723345383E-3</v>
      </c>
      <c r="AU15" cm="1">
        <f t="array" ref="AU15">IFERROR(STDEV(IF($E$2:$E$2201=$E15, $AL$2:$AL$2201)), 0)</f>
        <v>6.7452578143157391E-3</v>
      </c>
      <c r="AV15">
        <f t="shared" si="21"/>
        <v>0.71369391627558687</v>
      </c>
      <c r="AW15">
        <f t="shared" si="14"/>
        <v>0</v>
      </c>
      <c r="AX15" cm="1">
        <f t="array" ref="AX15">IFERROR(STDEV(IF($E$2:$E$2201=$E15, $AM$2:$AM$2201)), 0)</f>
        <v>0</v>
      </c>
      <c r="AY15">
        <f t="shared" si="22"/>
        <v>0.71369391627558687</v>
      </c>
      <c r="AZ15">
        <f>INDEX(Model_Assumptions[Values],9)*((INDEX(Model_Scenarios[GR Weight],1)*$AG15)+(INDEX(Model_Scenarios[GP Weight],1)*$AH15)+(INDEX(Model_Scenarios[LTV Weight],1)*$AI15))-(INDEX(Model_Scenarios[LTV Weight],1)*$AP15)-(INDEX(Model_Scenarios[GP Weight],1)*($AS15+$AV15+$AY15))</f>
        <v>2.7067065029703783</v>
      </c>
      <c r="BA15">
        <f>INDEX(Model_Assumptions[Values],9)*((INDEX(Model_Scenarios[GR Weight],2)*$AG15)+(INDEX(Model_Scenarios[GP Weight],2)*$AH15)+(INDEX(Model_Scenarios[LTV Weight],2)*$AI15))-(INDEX(Model_Scenarios[LTV Weight],2)*$AP15)-(INDEX(Model_Scenarios[GP Weight],2)*($AS15+$AV15+$AY15))</f>
        <v>2.4259253010421187</v>
      </c>
      <c r="BB15">
        <f>INDEX(Model_Assumptions[Values],9)*((INDEX(Model_Scenarios[GR Weight],3)*$AG15)+(INDEX(Model_Scenarios[GP Weight],3)*$AH15)+(INDEX(Model_Scenarios[LTV Weight],3)*$AI15))-(INDEX(Model_Scenarios[LTV Weight],3)*$AP15)-(INDEX(Model_Scenarios[GP Weight],3)*($AS15+$AV15+$AY15))</f>
        <v>2.0416382298330342</v>
      </c>
      <c r="BC15">
        <f>INDEX(Model_Assumptions[Values],9)*((INDEX(Model_Scenarios[GR Weight],4)*$AG15)+(INDEX(Model_Scenarios[GP Weight],4)*$AH15)+(INDEX(Model_Scenarios[LTV Weight],4)*$AI15))-(INDEX(Model_Scenarios[LTV Weight],4)*$AP15)-(INDEX(Model_Scenarios[GP Weight],4)*($AS15+$AV15+$AY15))</f>
        <v>2.1891771565662586</v>
      </c>
      <c r="BD15">
        <f>INDEX(Model_Assumptions[Values],9)*((INDEX(Model_Scenarios[GR Weight],5)*$AG15)+(INDEX(Model_Scenarios[GP Weight],5)*$AH15)+(INDEX(Model_Scenarios[LTV Weight],5)*$AI15))-(INDEX(Model_Scenarios[LTV Weight],5)*$AP15)-(INDEX(Model_Scenarios[GP Weight],5)*($AS15+$AV15+$AY15))</f>
        <v>1.2587674358766785</v>
      </c>
    </row>
    <row r="16" spans="1:56" x14ac:dyDescent="0.25">
      <c r="A16">
        <v>15</v>
      </c>
      <c r="B16">
        <v>1</v>
      </c>
      <c r="C16" s="3">
        <v>15</v>
      </c>
      <c r="D16" s="4">
        <v>0.28000000000000003</v>
      </c>
      <c r="E16" t="str">
        <v>SKU-1000</v>
      </c>
      <c r="F16" t="str">
        <v>Raise</v>
      </c>
      <c r="G16" t="str">
        <v>Full</v>
      </c>
      <c r="H16">
        <v>76.53</v>
      </c>
      <c r="I16">
        <v>52.96</v>
      </c>
      <c r="J16">
        <v>24</v>
      </c>
      <c r="K16">
        <v>1836.72</v>
      </c>
      <c r="L16">
        <v>565.68000000000006</v>
      </c>
      <c r="M16">
        <v>0.307983797203711</v>
      </c>
      <c r="N16">
        <v>80.606322838637126</v>
      </c>
      <c r="O16">
        <v>17.225425288654151</v>
      </c>
      <c r="P16">
        <v>70.185425288654415</v>
      </c>
      <c r="Q16">
        <v>1112.0931944026663</v>
      </c>
      <c r="R16">
        <v>895.23502149414628</v>
      </c>
      <c r="S16">
        <v>1</v>
      </c>
      <c r="T16">
        <f t="shared" si="0"/>
        <v>77.671370394818396</v>
      </c>
      <c r="U16">
        <f t="shared" si="1"/>
        <v>1.4914025804500132E-2</v>
      </c>
      <c r="V16">
        <f>IF($F16="Reduce", INDEX(Model_Assumptions[Values], 2), INDEX(Model_Assumptions[Values], 1))</f>
        <v>-0.4</v>
      </c>
      <c r="W16">
        <f t="shared" si="2"/>
        <v>23.856825352276797</v>
      </c>
      <c r="X16">
        <f t="shared" si="15"/>
        <v>1852.992318381185</v>
      </c>
      <c r="Y16">
        <f t="shared" si="3"/>
        <v>589.5348477246057</v>
      </c>
      <c r="Z16">
        <f t="shared" si="4"/>
        <v>16.272318381184959</v>
      </c>
      <c r="AA16">
        <f t="shared" si="5"/>
        <v>23.854847724605634</v>
      </c>
      <c r="AB16">
        <f t="shared" si="16"/>
        <v>0.3181528827057612</v>
      </c>
      <c r="AC16">
        <f t="shared" si="6"/>
        <v>1.0169085502050201E-2</v>
      </c>
      <c r="AD16">
        <f t="shared" si="7"/>
        <v>1.0169085502050201E-2</v>
      </c>
      <c r="AE16">
        <f t="shared" si="8"/>
        <v>0.28000000000000003</v>
      </c>
      <c r="AF16">
        <f t="shared" si="17"/>
        <v>644.56921547578531</v>
      </c>
      <c r="AG16">
        <f t="shared" si="9"/>
        <v>0.94466859938157965</v>
      </c>
      <c r="AH16">
        <f t="shared" si="10"/>
        <v>0.33988321117236014</v>
      </c>
      <c r="AI16">
        <f t="shared" si="18"/>
        <v>0.72</v>
      </c>
      <c r="AJ16">
        <f>MAX(0, $R16 - $AA16) * INDEX(Model_Assumptions[Values], 7)</f>
        <v>1742.7603475390813</v>
      </c>
      <c r="AK16">
        <f>MAX(0, INDEX(Model_Assumptions[Values], 4) - $AD16)</f>
        <v>3.9830914497949801E-2</v>
      </c>
      <c r="AL16">
        <f>MAX(0, INDEX(Model_Assumptions[Values], 5) - $AC16)</f>
        <v>9.8309144979497991E-3</v>
      </c>
      <c r="AM16">
        <f>INDEX(Model_Assumptions[Values], 6) * MAX(0, INDEX(Model_Assumptions[Values], 3) - $AB16)^2</f>
        <v>0</v>
      </c>
      <c r="AN16">
        <f t="shared" si="11"/>
        <v>1707.7542986471208</v>
      </c>
      <c r="AO16" cm="1">
        <f t="array" ref="AO16">IFERROR(STDEV(IF($E$2:$E$2201=$E16, $AJ$2:$AJ$2201)), 0)</f>
        <v>48.827543469457964</v>
      </c>
      <c r="AP16">
        <f t="shared" si="19"/>
        <v>0.71693241979001243</v>
      </c>
      <c r="AQ16">
        <f t="shared" si="12"/>
        <v>3.2549534075488891E-2</v>
      </c>
      <c r="AR16" cm="1">
        <f t="array" ref="AR16">IFERROR(STDEV(IF($E$2:$E$2201=$E16, $AK$2:$AK$2201)), 0)</f>
        <v>1.021169840914617E-2</v>
      </c>
      <c r="AS16">
        <f t="shared" si="20"/>
        <v>0.7130430346375386</v>
      </c>
      <c r="AT16">
        <f t="shared" si="13"/>
        <v>5.7333064723345383E-3</v>
      </c>
      <c r="AU16" cm="1">
        <f t="array" ref="AU16">IFERROR(STDEV(IF($E$2:$E$2201=$E16, $AL$2:$AL$2201)), 0)</f>
        <v>6.7452578143157391E-3</v>
      </c>
      <c r="AV16">
        <f t="shared" si="21"/>
        <v>0.60747982336846162</v>
      </c>
      <c r="AW16">
        <f t="shared" si="14"/>
        <v>0</v>
      </c>
      <c r="AX16" cm="1">
        <f t="array" ref="AX16">IFERROR(STDEV(IF($E$2:$E$2201=$E16, $AM$2:$AM$2201)), 0)</f>
        <v>0</v>
      </c>
      <c r="AY16">
        <f t="shared" si="22"/>
        <v>0.60747982336846162</v>
      </c>
      <c r="AZ16">
        <f>INDEX(Model_Assumptions[Values],9)*((INDEX(Model_Scenarios[GR Weight],1)*$AG16)+(INDEX(Model_Scenarios[GP Weight],1)*$AH16)+(INDEX(Model_Scenarios[LTV Weight],1)*$AI16))-(INDEX(Model_Scenarios[LTV Weight],1)*$AP16)-(INDEX(Model_Scenarios[GP Weight],1)*($AS16+$AV16+$AY16))</f>
        <v>2.7559297013075139</v>
      </c>
      <c r="BA16">
        <f>INDEX(Model_Assumptions[Values],9)*((INDEX(Model_Scenarios[GR Weight],2)*$AG16)+(INDEX(Model_Scenarios[GP Weight],2)*$AH16)+(INDEX(Model_Scenarios[LTV Weight],2)*$AI16))-(INDEX(Model_Scenarios[LTV Weight],2)*$AP16)-(INDEX(Model_Scenarios[GP Weight],2)*($AS16+$AV16+$AY16))</f>
        <v>2.5367780515701437</v>
      </c>
      <c r="BB16">
        <f>INDEX(Model_Assumptions[Values],9)*((INDEX(Model_Scenarios[GR Weight],3)*$AG16)+(INDEX(Model_Scenarios[GP Weight],3)*$AH16)+(INDEX(Model_Scenarios[LTV Weight],3)*$AI16))-(INDEX(Model_Scenarios[LTV Weight],3)*$AP16)-(INDEX(Model_Scenarios[GP Weight],3)*($AS16+$AV16+$AY16))</f>
        <v>2.2540574623815375</v>
      </c>
      <c r="BC16">
        <f>INDEX(Model_Assumptions[Values],9)*((INDEX(Model_Scenarios[GR Weight],4)*$AG16)+(INDEX(Model_Scenarios[GP Weight],4)*$AH16)+(INDEX(Model_Scenarios[LTV Weight],4)*$AI16))-(INDEX(Model_Scenarios[LTV Weight],4)*$AP16)-(INDEX(Model_Scenarios[GP Weight],4)*($AS16+$AV16+$AY16))</f>
        <v>2.4380850040513291</v>
      </c>
      <c r="BD16">
        <f>INDEX(Model_Assumptions[Values],9)*((INDEX(Model_Scenarios[GR Weight],5)*$AG16)+(INDEX(Model_Scenarios[GP Weight],5)*$AH16)+(INDEX(Model_Scenarios[LTV Weight],5)*$AI16))-(INDEX(Model_Scenarios[LTV Weight],5)*$AP16)-(INDEX(Model_Scenarios[GP Weight],5)*($AS16+$AV16+$AY16))</f>
        <v>1.5397128504021125</v>
      </c>
    </row>
    <row r="17" spans="1:56" x14ac:dyDescent="0.25">
      <c r="A17">
        <v>16</v>
      </c>
      <c r="B17">
        <v>1</v>
      </c>
      <c r="C17" s="3">
        <v>16</v>
      </c>
      <c r="D17" s="4">
        <v>0.3</v>
      </c>
      <c r="E17" t="str">
        <v>SKU-1000</v>
      </c>
      <c r="F17" t="str">
        <v>Raise</v>
      </c>
      <c r="G17" t="str">
        <v>Full</v>
      </c>
      <c r="H17">
        <v>76.53</v>
      </c>
      <c r="I17">
        <v>52.96</v>
      </c>
      <c r="J17">
        <v>24</v>
      </c>
      <c r="K17">
        <v>1836.72</v>
      </c>
      <c r="L17">
        <v>565.68000000000006</v>
      </c>
      <c r="M17">
        <v>0.307983797203711</v>
      </c>
      <c r="N17">
        <v>80.606322838637126</v>
      </c>
      <c r="O17">
        <v>17.225425288654151</v>
      </c>
      <c r="P17">
        <v>70.185425288654415</v>
      </c>
      <c r="Q17">
        <v>1112.0931944026663</v>
      </c>
      <c r="R17">
        <v>895.23502149414628</v>
      </c>
      <c r="S17">
        <v>1</v>
      </c>
      <c r="T17">
        <f t="shared" si="0"/>
        <v>77.752896851591146</v>
      </c>
      <c r="U17">
        <f t="shared" si="1"/>
        <v>1.5979313361964519E-2</v>
      </c>
      <c r="V17">
        <f>IF($F17="Reduce", INDEX(Model_Assumptions[Values], 2), INDEX(Model_Assumptions[Values], 1))</f>
        <v>-0.4</v>
      </c>
      <c r="W17">
        <f t="shared" si="2"/>
        <v>23.84659859172514</v>
      </c>
      <c r="X17">
        <f t="shared" si="15"/>
        <v>1854.1421205637034</v>
      </c>
      <c r="Y17">
        <f t="shared" si="3"/>
        <v>591.22625914594005</v>
      </c>
      <c r="Z17">
        <f t="shared" si="4"/>
        <v>17.422120563703402</v>
      </c>
      <c r="AA17">
        <f t="shared" si="5"/>
        <v>25.546259145939985</v>
      </c>
      <c r="AB17">
        <f t="shared" si="16"/>
        <v>0.31886782172134309</v>
      </c>
      <c r="AC17">
        <f t="shared" si="6"/>
        <v>1.0884024517632096E-2</v>
      </c>
      <c r="AD17">
        <f t="shared" si="7"/>
        <v>1.0884024517632096E-2</v>
      </c>
      <c r="AE17">
        <f t="shared" si="8"/>
        <v>0.30000000000000177</v>
      </c>
      <c r="AF17">
        <f t="shared" si="17"/>
        <v>626.66451504590077</v>
      </c>
      <c r="AG17">
        <f t="shared" si="9"/>
        <v>1.0114188922336105</v>
      </c>
      <c r="AH17">
        <f t="shared" si="10"/>
        <v>0.36398239436285895</v>
      </c>
      <c r="AI17">
        <f t="shared" si="18"/>
        <v>0.69999999999999818</v>
      </c>
      <c r="AJ17">
        <f>MAX(0, $R17 - $AA17) * INDEX(Model_Assumptions[Values], 7)</f>
        <v>1739.3775246964126</v>
      </c>
      <c r="AK17">
        <f>MAX(0, INDEX(Model_Assumptions[Values], 4) - $AD17)</f>
        <v>3.9115975482367907E-2</v>
      </c>
      <c r="AL17">
        <f>MAX(0, INDEX(Model_Assumptions[Values], 5) - $AC17)</f>
        <v>9.1159754823679044E-3</v>
      </c>
      <c r="AM17">
        <f>INDEX(Model_Assumptions[Values], 6) * MAX(0, INDEX(Model_Assumptions[Values], 3) - $AB17)^2</f>
        <v>0</v>
      </c>
      <c r="AN17">
        <f t="shared" si="11"/>
        <v>1707.7542986471208</v>
      </c>
      <c r="AO17" cm="1">
        <f t="array" ref="AO17">IFERROR(STDEV(IF($E$2:$E$2201=$E17, $AJ$2:$AJ$2201)), 0)</f>
        <v>48.827543469457964</v>
      </c>
      <c r="AP17">
        <f t="shared" si="19"/>
        <v>0.64765138285263946</v>
      </c>
      <c r="AQ17">
        <f t="shared" si="12"/>
        <v>3.2549534075488891E-2</v>
      </c>
      <c r="AR17" cm="1">
        <f t="array" ref="AR17">IFERROR(STDEV(IF($E$2:$E$2201=$E17, $AK$2:$AK$2201)), 0)</f>
        <v>1.021169840914617E-2</v>
      </c>
      <c r="AS17">
        <f t="shared" si="20"/>
        <v>0.6430312709781697</v>
      </c>
      <c r="AT17">
        <f t="shared" si="13"/>
        <v>5.7333064723345383E-3</v>
      </c>
      <c r="AU17" cm="1">
        <f t="array" ref="AU17">IFERROR(STDEV(IF($E$2:$E$2201=$E17, $AL$2:$AL$2201)), 0)</f>
        <v>6.7452578143157391E-3</v>
      </c>
      <c r="AV17">
        <f t="shared" si="21"/>
        <v>0.50148846836575878</v>
      </c>
      <c r="AW17">
        <f t="shared" si="14"/>
        <v>0</v>
      </c>
      <c r="AX17" cm="1">
        <f t="array" ref="AX17">IFERROR(STDEV(IF($E$2:$E$2201=$E17, $AM$2:$AM$2201)), 0)</f>
        <v>0</v>
      </c>
      <c r="AY17">
        <f t="shared" si="22"/>
        <v>0.50148846836575878</v>
      </c>
      <c r="AZ17">
        <f>INDEX(Model_Assumptions[Values],9)*((INDEX(Model_Scenarios[GR Weight],1)*$AG17)+(INDEX(Model_Scenarios[GP Weight],1)*$AH17)+(INDEX(Model_Scenarios[LTV Weight],1)*$AI17))-(INDEX(Model_Scenarios[LTV Weight],1)*$AP17)-(INDEX(Model_Scenarios[GP Weight],1)*($AS17+$AV17+$AY17))</f>
        <v>2.8049787162451478</v>
      </c>
      <c r="BA17">
        <f>INDEX(Model_Assumptions[Values],9)*((INDEX(Model_Scenarios[GR Weight],2)*$AG17)+(INDEX(Model_Scenarios[GP Weight],2)*$AH17)+(INDEX(Model_Scenarios[LTV Weight],2)*$AI17))-(INDEX(Model_Scenarios[LTV Weight],2)*$AP17)-(INDEX(Model_Scenarios[GP Weight],2)*($AS17+$AV17+$AY17))</f>
        <v>2.6473715231419077</v>
      </c>
      <c r="BB17">
        <f>INDEX(Model_Assumptions[Values],9)*((INDEX(Model_Scenarios[GR Weight],3)*$AG17)+(INDEX(Model_Scenarios[GP Weight],3)*$AH17)+(INDEX(Model_Scenarios[LTV Weight],3)*$AI17))-(INDEX(Model_Scenarios[LTV Weight],3)*$AP17)-(INDEX(Model_Scenarios[GP Weight],3)*($AS17+$AV17+$AY17))</f>
        <v>2.466079379587566</v>
      </c>
      <c r="BC17">
        <f>INDEX(Model_Assumptions[Values],9)*((INDEX(Model_Scenarios[GR Weight],4)*$AG17)+(INDEX(Model_Scenarios[GP Weight],4)*$AH17)+(INDEX(Model_Scenarios[LTV Weight],4)*$AI17))-(INDEX(Model_Scenarios[LTV Weight],4)*$AP17)-(INDEX(Model_Scenarios[GP Weight],4)*($AS17+$AV17+$AY17))</f>
        <v>2.6865539639896361</v>
      </c>
      <c r="BD17">
        <f>INDEX(Model_Assumptions[Values],9)*((INDEX(Model_Scenarios[GR Weight],5)*$AG17)+(INDEX(Model_Scenarios[GP Weight],5)*$AH17)+(INDEX(Model_Scenarios[LTV Weight],5)*$AI17))-(INDEX(Model_Scenarios[LTV Weight],5)*$AP17)-(INDEX(Model_Scenarios[GP Weight],5)*($AS17+$AV17+$AY17))</f>
        <v>1.8201531167779819</v>
      </c>
    </row>
    <row r="18" spans="1:56" x14ac:dyDescent="0.25">
      <c r="A18">
        <v>17</v>
      </c>
      <c r="B18">
        <v>1</v>
      </c>
      <c r="C18" s="3">
        <v>17</v>
      </c>
      <c r="D18" s="4">
        <v>0.32</v>
      </c>
      <c r="E18" t="str">
        <v>SKU-1000</v>
      </c>
      <c r="F18" t="str">
        <v>Raise</v>
      </c>
      <c r="G18" t="str">
        <v>Full</v>
      </c>
      <c r="H18">
        <v>76.53</v>
      </c>
      <c r="I18">
        <v>52.96</v>
      </c>
      <c r="J18">
        <v>24</v>
      </c>
      <c r="K18">
        <v>1836.72</v>
      </c>
      <c r="L18">
        <v>565.68000000000006</v>
      </c>
      <c r="M18">
        <v>0.307983797203711</v>
      </c>
      <c r="N18">
        <v>80.606322838637126</v>
      </c>
      <c r="O18">
        <v>17.225425288654151</v>
      </c>
      <c r="P18">
        <v>70.185425288654415</v>
      </c>
      <c r="Q18">
        <v>1112.0931944026663</v>
      </c>
      <c r="R18">
        <v>895.23502149414628</v>
      </c>
      <c r="S18">
        <v>1</v>
      </c>
      <c r="T18">
        <f t="shared" si="0"/>
        <v>77.834423308363881</v>
      </c>
      <c r="U18">
        <f t="shared" si="1"/>
        <v>1.7044600919428721E-2</v>
      </c>
      <c r="V18">
        <f>IF($F18="Reduce", INDEX(Model_Assumptions[Values], 2), INDEX(Model_Assumptions[Values], 1))</f>
        <v>-0.4</v>
      </c>
      <c r="W18">
        <f t="shared" si="2"/>
        <v>23.836371831173487</v>
      </c>
      <c r="X18">
        <f t="shared" si="15"/>
        <v>1855.2902552431178</v>
      </c>
      <c r="Y18">
        <f t="shared" si="3"/>
        <v>592.9160030641699</v>
      </c>
      <c r="Z18">
        <f t="shared" si="4"/>
        <v>18.570255243117799</v>
      </c>
      <c r="AA18">
        <f t="shared" si="5"/>
        <v>27.236003064169836</v>
      </c>
      <c r="AB18">
        <f t="shared" si="16"/>
        <v>0.31958126303340822</v>
      </c>
      <c r="AC18">
        <f t="shared" si="6"/>
        <v>1.1597465829697229E-2</v>
      </c>
      <c r="AD18">
        <f t="shared" si="7"/>
        <v>1.1597465829697229E-2</v>
      </c>
      <c r="AE18">
        <f t="shared" si="8"/>
        <v>0.32</v>
      </c>
      <c r="AF18">
        <f t="shared" si="17"/>
        <v>608.75981461601941</v>
      </c>
      <c r="AG18">
        <f t="shared" si="9"/>
        <v>1.0780723803289458</v>
      </c>
      <c r="AH18">
        <f t="shared" si="10"/>
        <v>0.38805781901520486</v>
      </c>
      <c r="AI18">
        <f t="shared" si="18"/>
        <v>0.67999999999999994</v>
      </c>
      <c r="AJ18">
        <f>MAX(0, $R18 - $AA18) * INDEX(Model_Assumptions[Values], 7)</f>
        <v>1735.9980368599529</v>
      </c>
      <c r="AK18">
        <f>MAX(0, INDEX(Model_Assumptions[Values], 4) - $AD18)</f>
        <v>3.8402534170302774E-2</v>
      </c>
      <c r="AL18">
        <f>MAX(0, INDEX(Model_Assumptions[Values], 5) - $AC18)</f>
        <v>8.4025341703027716E-3</v>
      </c>
      <c r="AM18">
        <f>INDEX(Model_Assumptions[Values], 6) * MAX(0, INDEX(Model_Assumptions[Values], 3) - $AB18)^2</f>
        <v>0</v>
      </c>
      <c r="AN18">
        <f t="shared" si="11"/>
        <v>1707.7542986471208</v>
      </c>
      <c r="AO18" cm="1">
        <f t="array" ref="AO18">IFERROR(STDEV(IF($E$2:$E$2201=$E18, $AJ$2:$AJ$2201)), 0)</f>
        <v>48.827543469457964</v>
      </c>
      <c r="AP18">
        <f t="shared" si="19"/>
        <v>0.57843864765588315</v>
      </c>
      <c r="AQ18">
        <f t="shared" si="12"/>
        <v>3.2549534075488891E-2</v>
      </c>
      <c r="AR18" cm="1">
        <f t="array" ref="AR18">IFERROR(STDEV(IF($E$2:$E$2201=$E18, $AK$2:$AK$2201)), 0)</f>
        <v>1.021169840914617E-2</v>
      </c>
      <c r="AS18">
        <f t="shared" si="20"/>
        <v>0.57316617278587156</v>
      </c>
      <c r="AT18">
        <f t="shared" si="13"/>
        <v>5.7333064723345383E-3</v>
      </c>
      <c r="AU18" cm="1">
        <f t="array" ref="AU18">IFERROR(STDEV(IF($E$2:$E$2201=$E18, $AL$2:$AL$2201)), 0)</f>
        <v>6.7452578143157391E-3</v>
      </c>
      <c r="AV18">
        <f t="shared" si="21"/>
        <v>0.39571915135745012</v>
      </c>
      <c r="AW18">
        <f t="shared" si="14"/>
        <v>0</v>
      </c>
      <c r="AX18" cm="1">
        <f t="array" ref="AX18">IFERROR(STDEV(IF($E$2:$E$2201=$E18, $AM$2:$AM$2201)), 0)</f>
        <v>0</v>
      </c>
      <c r="AY18">
        <f t="shared" si="22"/>
        <v>0.39571915135745012</v>
      </c>
      <c r="AZ18">
        <f>INDEX(Model_Assumptions[Values],9)*((INDEX(Model_Scenarios[GR Weight],1)*$AG18)+(INDEX(Model_Scenarios[GP Weight],1)*$AH18)+(INDEX(Model_Scenarios[LTV Weight],1)*$AI18))-(INDEX(Model_Scenarios[LTV Weight],1)*$AP18)-(INDEX(Model_Scenarios[GP Weight],1)*($AS18+$AV18+$AY18))</f>
        <v>2.8538537339972914</v>
      </c>
      <c r="BA18">
        <f>INDEX(Model_Assumptions[Values],9)*((INDEX(Model_Scenarios[GR Weight],2)*$AG18)+(INDEX(Model_Scenarios[GP Weight],2)*$AH18)+(INDEX(Model_Scenarios[LTV Weight],2)*$AI18))-(INDEX(Model_Scenarios[LTV Weight],2)*$AP18)-(INDEX(Model_Scenarios[GP Weight],2)*($AS18+$AV18+$AY18))</f>
        <v>2.7577060881854356</v>
      </c>
      <c r="BB18">
        <f>INDEX(Model_Assumptions[Values],9)*((INDEX(Model_Scenarios[GR Weight],3)*$AG18)+(INDEX(Model_Scenarios[GP Weight],3)*$AH18)+(INDEX(Model_Scenarios[LTV Weight],3)*$AI18))-(INDEX(Model_Scenarios[LTV Weight],3)*$AP18)-(INDEX(Model_Scenarios[GP Weight],3)*($AS18+$AV18+$AY18))</f>
        <v>2.6777046332001668</v>
      </c>
      <c r="BC18">
        <f>INDEX(Model_Assumptions[Values],9)*((INDEX(Model_Scenarios[GR Weight],4)*$AG18)+(INDEX(Model_Scenarios[GP Weight],4)*$AH18)+(INDEX(Model_Scenarios[LTV Weight],4)*$AI18))-(INDEX(Model_Scenarios[LTV Weight],4)*$AP18)-(INDEX(Model_Scenarios[GP Weight],4)*($AS18+$AV18+$AY18))</f>
        <v>2.934584688130228</v>
      </c>
      <c r="BD18">
        <f>INDEX(Model_Assumptions[Values],9)*((INDEX(Model_Scenarios[GR Weight],5)*$AG18)+(INDEX(Model_Scenarios[GP Weight],5)*$AH18)+(INDEX(Model_Scenarios[LTV Weight],5)*$AI18))-(INDEX(Model_Scenarios[LTV Weight],5)*$AP18)-(INDEX(Model_Scenarios[GP Weight],5)*($AS18+$AV18+$AY18))</f>
        <v>2.1000892591813631</v>
      </c>
    </row>
    <row r="19" spans="1:56" x14ac:dyDescent="0.25">
      <c r="A19">
        <v>18</v>
      </c>
      <c r="B19">
        <v>1</v>
      </c>
      <c r="C19" s="3">
        <v>18</v>
      </c>
      <c r="D19" s="4">
        <v>0.34</v>
      </c>
      <c r="E19" t="str">
        <v>SKU-1000</v>
      </c>
      <c r="F19" t="str">
        <v>Raise</v>
      </c>
      <c r="G19" t="str">
        <v>Full</v>
      </c>
      <c r="H19">
        <v>76.53</v>
      </c>
      <c r="I19">
        <v>52.96</v>
      </c>
      <c r="J19">
        <v>24</v>
      </c>
      <c r="K19">
        <v>1836.72</v>
      </c>
      <c r="L19">
        <v>565.68000000000006</v>
      </c>
      <c r="M19">
        <v>0.307983797203711</v>
      </c>
      <c r="N19">
        <v>80.606322838637126</v>
      </c>
      <c r="O19">
        <v>17.225425288654151</v>
      </c>
      <c r="P19">
        <v>70.185425288654415</v>
      </c>
      <c r="Q19">
        <v>1112.0931944026663</v>
      </c>
      <c r="R19">
        <v>895.23502149414628</v>
      </c>
      <c r="S19">
        <v>1</v>
      </c>
      <c r="T19">
        <f t="shared" si="0"/>
        <v>77.915949765136617</v>
      </c>
      <c r="U19">
        <f t="shared" si="1"/>
        <v>1.8109888476892926E-2</v>
      </c>
      <c r="V19">
        <f>IF($F19="Reduce", INDEX(Model_Assumptions[Values], 2), INDEX(Model_Assumptions[Values], 1))</f>
        <v>-0.4</v>
      </c>
      <c r="W19">
        <f t="shared" si="2"/>
        <v>23.826145070621827</v>
      </c>
      <c r="X19">
        <f t="shared" si="15"/>
        <v>1856.4367224194277</v>
      </c>
      <c r="Y19">
        <f t="shared" si="3"/>
        <v>594.60407947929571</v>
      </c>
      <c r="Z19">
        <f t="shared" si="4"/>
        <v>19.716722419427697</v>
      </c>
      <c r="AA19">
        <f t="shared" si="5"/>
        <v>28.924079479295642</v>
      </c>
      <c r="AB19">
        <f t="shared" si="16"/>
        <v>0.32029321134327132</v>
      </c>
      <c r="AC19">
        <f t="shared" si="6"/>
        <v>1.2309414139560326E-2</v>
      </c>
      <c r="AD19">
        <f t="shared" si="7"/>
        <v>1.2309414139560326E-2</v>
      </c>
      <c r="AE19">
        <f t="shared" si="8"/>
        <v>0.33999999999999825</v>
      </c>
      <c r="AF19">
        <f t="shared" si="17"/>
        <v>590.85511418613805</v>
      </c>
      <c r="AG19">
        <f t="shared" si="9"/>
        <v>1.1446290636675593</v>
      </c>
      <c r="AH19">
        <f t="shared" si="10"/>
        <v>0.41210948512940426</v>
      </c>
      <c r="AI19">
        <f t="shared" si="18"/>
        <v>0.6600000000000017</v>
      </c>
      <c r="AJ19">
        <f>MAX(0, $R19 - $AA19) * INDEX(Model_Assumptions[Values], 7)</f>
        <v>1732.6218840297013</v>
      </c>
      <c r="AK19">
        <f>MAX(0, INDEX(Model_Assumptions[Values], 4) - $AD19)</f>
        <v>3.7690585860439677E-2</v>
      </c>
      <c r="AL19">
        <f>MAX(0, INDEX(Model_Assumptions[Values], 5) - $AC19)</f>
        <v>7.6905858604396742E-3</v>
      </c>
      <c r="AM19">
        <f>INDEX(Model_Assumptions[Values], 6) * MAX(0, INDEX(Model_Assumptions[Values], 3) - $AB19)^2</f>
        <v>0</v>
      </c>
      <c r="AN19">
        <f t="shared" si="11"/>
        <v>1707.7542986471208</v>
      </c>
      <c r="AO19" cm="1">
        <f t="array" ref="AO19">IFERROR(STDEV(IF($E$2:$E$2201=$E19, $AJ$2:$AJ$2201)), 0)</f>
        <v>48.827543469457964</v>
      </c>
      <c r="AP19">
        <f t="shared" si="19"/>
        <v>0.50929421419972487</v>
      </c>
      <c r="AQ19">
        <f t="shared" si="12"/>
        <v>3.2549534075488891E-2</v>
      </c>
      <c r="AR19" cm="1">
        <f t="array" ref="AR19">IFERROR(STDEV(IF($E$2:$E$2201=$E19, $AK$2:$AK$2201)), 0)</f>
        <v>1.021169840914617E-2</v>
      </c>
      <c r="AS19">
        <f t="shared" si="20"/>
        <v>0.50344727967545255</v>
      </c>
      <c r="AT19">
        <f t="shared" si="13"/>
        <v>5.7333064723345383E-3</v>
      </c>
      <c r="AU19" cm="1">
        <f t="array" ref="AU19">IFERROR(STDEV(IF($E$2:$E$2201=$E19, $AL$2:$AL$2201)), 0)</f>
        <v>6.7452578143157391E-3</v>
      </c>
      <c r="AV19">
        <f t="shared" si="21"/>
        <v>0.2901711753628039</v>
      </c>
      <c r="AW19">
        <f t="shared" si="14"/>
        <v>0</v>
      </c>
      <c r="AX19" cm="1">
        <f t="array" ref="AX19">IFERROR(STDEV(IF($E$2:$E$2201=$E19, $AM$2:$AM$2201)), 0)</f>
        <v>0</v>
      </c>
      <c r="AY19">
        <f t="shared" si="22"/>
        <v>0.2901711753628039</v>
      </c>
      <c r="AZ19">
        <f>INDEX(Model_Assumptions[Values],9)*((INDEX(Model_Scenarios[GR Weight],1)*$AG19)+(INDEX(Model_Scenarios[GP Weight],1)*$AH19)+(INDEX(Model_Scenarios[LTV Weight],1)*$AI19))-(INDEX(Model_Scenarios[LTV Weight],1)*$AP19)-(INDEX(Model_Scenarios[GP Weight],1)*($AS19+$AV19+$AY19))</f>
        <v>2.9025549399986024</v>
      </c>
      <c r="BA19">
        <f>INDEX(Model_Assumptions[Values],9)*((INDEX(Model_Scenarios[GR Weight],2)*$AG19)+(INDEX(Model_Scenarios[GP Weight],2)*$AH19)+(INDEX(Model_Scenarios[LTV Weight],2)*$AI19))-(INDEX(Model_Scenarios[LTV Weight],2)*$AP19)-(INDEX(Model_Scenarios[GP Weight],2)*($AS19+$AV19+$AY19))</f>
        <v>2.8677821175700458</v>
      </c>
      <c r="BB19">
        <f>INDEX(Model_Assumptions[Values],9)*((INDEX(Model_Scenarios[GR Weight],3)*$AG19)+(INDEX(Model_Scenarios[GP Weight],3)*$AH19)+(INDEX(Model_Scenarios[LTV Weight],3)*$AI19))-(INDEX(Model_Scenarios[LTV Weight],3)*$AP19)-(INDEX(Model_Scenarios[GP Weight],3)*($AS19+$AV19+$AY19))</f>
        <v>2.8889338722406488</v>
      </c>
      <c r="BC19">
        <f>INDEX(Model_Assumptions[Values],9)*((INDEX(Model_Scenarios[GR Weight],4)*$AG19)+(INDEX(Model_Scenarios[GP Weight],4)*$AH19)+(INDEX(Model_Scenarios[LTV Weight],4)*$AI19))-(INDEX(Model_Scenarios[LTV Weight],4)*$AP19)-(INDEX(Model_Scenarios[GP Weight],4)*($AS19+$AV19+$AY19))</f>
        <v>3.1821778254943998</v>
      </c>
      <c r="BD19">
        <f>INDEX(Model_Assumptions[Values],9)*((INDEX(Model_Scenarios[GR Weight],5)*$AG19)+(INDEX(Model_Scenarios[GP Weight],5)*$AH19)+(INDEX(Model_Scenarios[LTV Weight],5)*$AI19))-(INDEX(Model_Scenarios[LTV Weight],5)*$AP19)-(INDEX(Model_Scenarios[GP Weight],5)*($AS19+$AV19+$AY19))</f>
        <v>2.3795222975029082</v>
      </c>
    </row>
    <row r="20" spans="1:56" x14ac:dyDescent="0.25">
      <c r="A20">
        <v>19</v>
      </c>
      <c r="B20">
        <v>1</v>
      </c>
      <c r="C20" s="3">
        <v>19</v>
      </c>
      <c r="D20" s="4">
        <v>0.36</v>
      </c>
      <c r="E20" t="str">
        <v>SKU-1000</v>
      </c>
      <c r="F20" t="str">
        <v>Raise</v>
      </c>
      <c r="G20" t="str">
        <v>Full</v>
      </c>
      <c r="H20">
        <v>76.53</v>
      </c>
      <c r="I20">
        <v>52.96</v>
      </c>
      <c r="J20">
        <v>24</v>
      </c>
      <c r="K20">
        <v>1836.72</v>
      </c>
      <c r="L20">
        <v>565.68000000000006</v>
      </c>
      <c r="M20">
        <v>0.307983797203711</v>
      </c>
      <c r="N20">
        <v>80.606322838637126</v>
      </c>
      <c r="O20">
        <v>17.225425288654151</v>
      </c>
      <c r="P20">
        <v>70.185425288654415</v>
      </c>
      <c r="Q20">
        <v>1112.0931944026663</v>
      </c>
      <c r="R20">
        <v>895.23502149414628</v>
      </c>
      <c r="S20">
        <v>1</v>
      </c>
      <c r="T20">
        <f t="shared" si="0"/>
        <v>77.997476221909366</v>
      </c>
      <c r="U20">
        <f t="shared" si="1"/>
        <v>1.9175176034357311E-2</v>
      </c>
      <c r="V20">
        <f>IF($F20="Reduce", INDEX(Model_Assumptions[Values], 2), INDEX(Model_Assumptions[Values], 1))</f>
        <v>-0.4</v>
      </c>
      <c r="W20">
        <f t="shared" si="2"/>
        <v>23.81591831007017</v>
      </c>
      <c r="X20">
        <f t="shared" si="15"/>
        <v>1857.581522092634</v>
      </c>
      <c r="Y20">
        <f t="shared" si="3"/>
        <v>596.29048839131769</v>
      </c>
      <c r="Z20">
        <f t="shared" si="4"/>
        <v>20.861522092634004</v>
      </c>
      <c r="AA20">
        <f t="shared" si="5"/>
        <v>30.610488391317631</v>
      </c>
      <c r="AB20">
        <f t="shared" si="16"/>
        <v>0.32100367133259083</v>
      </c>
      <c r="AC20">
        <f t="shared" si="6"/>
        <v>1.3019874128879838E-2</v>
      </c>
      <c r="AD20">
        <f t="shared" si="7"/>
        <v>1.3019874128879838E-2</v>
      </c>
      <c r="AE20">
        <f t="shared" si="8"/>
        <v>0.36</v>
      </c>
      <c r="AF20">
        <f t="shared" si="17"/>
        <v>572.95041375625362</v>
      </c>
      <c r="AG20">
        <f t="shared" si="9"/>
        <v>1.2110889422495035</v>
      </c>
      <c r="AH20">
        <f t="shared" si="10"/>
        <v>0.43613739270546054</v>
      </c>
      <c r="AI20">
        <f t="shared" si="18"/>
        <v>0.64</v>
      </c>
      <c r="AJ20">
        <f>MAX(0, $R20 - $AA20) * INDEX(Model_Assumptions[Values], 7)</f>
        <v>1729.2490662056573</v>
      </c>
      <c r="AK20">
        <f>MAX(0, INDEX(Model_Assumptions[Values], 4) - $AD20)</f>
        <v>3.6980125871120165E-2</v>
      </c>
      <c r="AL20">
        <f>MAX(0, INDEX(Model_Assumptions[Values], 5) - $AC20)</f>
        <v>6.9801258711201623E-3</v>
      </c>
      <c r="AM20">
        <f>INDEX(Model_Assumptions[Values], 6) * MAX(0, INDEX(Model_Assumptions[Values], 3) - $AB20)^2</f>
        <v>0</v>
      </c>
      <c r="AN20">
        <f t="shared" si="11"/>
        <v>1707.7542986471208</v>
      </c>
      <c r="AO20" cm="1">
        <f t="array" ref="AO20">IFERROR(STDEV(IF($E$2:$E$2201=$E20, $AJ$2:$AJ$2201)), 0)</f>
        <v>48.827543469457964</v>
      </c>
      <c r="AP20">
        <f t="shared" si="19"/>
        <v>0.44021808248415528</v>
      </c>
      <c r="AQ20">
        <f t="shared" si="12"/>
        <v>3.2549534075488891E-2</v>
      </c>
      <c r="AR20" cm="1">
        <f t="array" ref="AR20">IFERROR(STDEV(IF($E$2:$E$2201=$E20, $AK$2:$AK$2201)), 0)</f>
        <v>1.021169840914617E-2</v>
      </c>
      <c r="AS20">
        <f t="shared" si="20"/>
        <v>0.43387413318659973</v>
      </c>
      <c r="AT20">
        <f t="shared" si="13"/>
        <v>5.7333064723345383E-3</v>
      </c>
      <c r="AU20" cm="1">
        <f t="array" ref="AU20">IFERROR(STDEV(IF($E$2:$E$2201=$E20, $AL$2:$AL$2201)), 0)</f>
        <v>6.7452578143157391E-3</v>
      </c>
      <c r="AV20">
        <f t="shared" si="21"/>
        <v>0.18484384631517684</v>
      </c>
      <c r="AW20">
        <f t="shared" si="14"/>
        <v>0</v>
      </c>
      <c r="AX20" cm="1">
        <f t="array" ref="AX20">IFERROR(STDEV(IF($E$2:$E$2201=$E20, $AM$2:$AM$2201)), 0)</f>
        <v>0</v>
      </c>
      <c r="AY20">
        <f t="shared" si="22"/>
        <v>0.18484384631517684</v>
      </c>
      <c r="AZ20">
        <f>INDEX(Model_Assumptions[Values],9)*((INDEX(Model_Scenarios[GR Weight],1)*$AG20)+(INDEX(Model_Scenarios[GP Weight],1)*$AH20)+(INDEX(Model_Scenarios[LTV Weight],1)*$AI20))-(INDEX(Model_Scenarios[LTV Weight],1)*$AP20)-(INDEX(Model_Scenarios[GP Weight],1)*($AS20+$AV20+$AY20))</f>
        <v>2.9510825189084628</v>
      </c>
      <c r="BA20">
        <f>INDEX(Model_Assumptions[Values],9)*((INDEX(Model_Scenarios[GR Weight],2)*$AG20)+(INDEX(Model_Scenarios[GP Weight],2)*$AH20)+(INDEX(Model_Scenarios[LTV Weight],2)*$AI20))-(INDEX(Model_Scenarios[LTV Weight],2)*$AP20)-(INDEX(Model_Scenarios[GP Weight],2)*($AS20+$AV20+$AY20))</f>
        <v>2.9775999806144964</v>
      </c>
      <c r="BB20">
        <f>INDEX(Model_Assumptions[Values],9)*((INDEX(Model_Scenarios[GR Weight],3)*$AG20)+(INDEX(Model_Scenarios[GP Weight],3)*$AH20)+(INDEX(Model_Scenarios[LTV Weight],3)*$AI20))-(INDEX(Model_Scenarios[LTV Weight],3)*$AP20)-(INDEX(Model_Scenarios[GP Weight],3)*($AS20+$AV20+$AY20))</f>
        <v>3.0997677430168395</v>
      </c>
      <c r="BC20">
        <f>INDEX(Model_Assumptions[Values],9)*((INDEX(Model_Scenarios[GR Weight],4)*$AG20)+(INDEX(Model_Scenarios[GP Weight],4)*$AH20)+(INDEX(Model_Scenarios[LTV Weight],4)*$AI20))-(INDEX(Model_Scenarios[LTV Weight],4)*$AP20)-(INDEX(Model_Scenarios[GP Weight],4)*($AS20+$AV20+$AY20))</f>
        <v>3.4293340223900062</v>
      </c>
      <c r="BD20">
        <f>INDEX(Model_Assumptions[Values],9)*((INDEX(Model_Scenarios[GR Weight],5)*$AG20)+(INDEX(Model_Scenarios[GP Weight],5)*$AH20)+(INDEX(Model_Scenarios[LTV Weight],5)*$AI20))-(INDEX(Model_Scenarios[LTV Weight],5)*$AP20)-(INDEX(Model_Scenarios[GP Weight],5)*($AS20+$AV20+$AY20))</f>
        <v>2.6584532473691569</v>
      </c>
    </row>
    <row r="21" spans="1:56" x14ac:dyDescent="0.25">
      <c r="A21">
        <v>20</v>
      </c>
      <c r="B21">
        <v>1</v>
      </c>
      <c r="C21" s="3">
        <v>20</v>
      </c>
      <c r="D21" s="4">
        <v>0.38</v>
      </c>
      <c r="E21" t="str">
        <v>SKU-1000</v>
      </c>
      <c r="F21" t="str">
        <v>Raise</v>
      </c>
      <c r="G21" t="str">
        <v>Full</v>
      </c>
      <c r="H21">
        <v>76.53</v>
      </c>
      <c r="I21">
        <v>52.96</v>
      </c>
      <c r="J21">
        <v>24</v>
      </c>
      <c r="K21">
        <v>1836.72</v>
      </c>
      <c r="L21">
        <v>565.68000000000006</v>
      </c>
      <c r="M21">
        <v>0.307983797203711</v>
      </c>
      <c r="N21">
        <v>80.606322838637126</v>
      </c>
      <c r="O21">
        <v>17.225425288654151</v>
      </c>
      <c r="P21">
        <v>70.185425288654415</v>
      </c>
      <c r="Q21">
        <v>1112.0931944026663</v>
      </c>
      <c r="R21">
        <v>895.23502149414628</v>
      </c>
      <c r="S21">
        <v>1</v>
      </c>
      <c r="T21">
        <f t="shared" si="0"/>
        <v>78.079002678682116</v>
      </c>
      <c r="U21">
        <f t="shared" si="1"/>
        <v>2.0240463591821699E-2</v>
      </c>
      <c r="V21">
        <f>IF($F21="Reduce", INDEX(Model_Assumptions[Values], 2), INDEX(Model_Assumptions[Values], 1))</f>
        <v>-0.4</v>
      </c>
      <c r="W21">
        <f t="shared" si="2"/>
        <v>23.805691549518514</v>
      </c>
      <c r="X21">
        <f t="shared" si="15"/>
        <v>1858.7246542627363</v>
      </c>
      <c r="Y21">
        <f t="shared" si="3"/>
        <v>597.97522980023587</v>
      </c>
      <c r="Z21">
        <f t="shared" si="4"/>
        <v>22.004654262736267</v>
      </c>
      <c r="AA21">
        <f t="shared" si="5"/>
        <v>32.295229800235802</v>
      </c>
      <c r="AB21">
        <f t="shared" si="16"/>
        <v>0.32171264766347168</v>
      </c>
      <c r="AC21">
        <f t="shared" si="6"/>
        <v>1.3728850459760689E-2</v>
      </c>
      <c r="AD21">
        <f t="shared" si="7"/>
        <v>1.3728850459760689E-2</v>
      </c>
      <c r="AE21">
        <f t="shared" si="8"/>
        <v>0.38000000000000173</v>
      </c>
      <c r="AF21">
        <f t="shared" si="17"/>
        <v>555.0457133263692</v>
      </c>
      <c r="AG21">
        <f t="shared" si="9"/>
        <v>1.2774520160747522</v>
      </c>
      <c r="AH21">
        <f t="shared" si="10"/>
        <v>0.46014154174337357</v>
      </c>
      <c r="AI21">
        <f t="shared" si="18"/>
        <v>0.61999999999999833</v>
      </c>
      <c r="AJ21">
        <f>MAX(0, $R21 - $AA21) * INDEX(Model_Assumptions[Values], 7)</f>
        <v>1725.879583387821</v>
      </c>
      <c r="AK21">
        <f>MAX(0, INDEX(Model_Assumptions[Values], 4) - $AD21)</f>
        <v>3.6271149540239314E-2</v>
      </c>
      <c r="AL21">
        <f>MAX(0, INDEX(Model_Assumptions[Values], 5) - $AC21)</f>
        <v>6.2711495402393118E-3</v>
      </c>
      <c r="AM21">
        <f>INDEX(Model_Assumptions[Values], 6) * MAX(0, INDEX(Model_Assumptions[Values], 3) - $AB21)^2</f>
        <v>0</v>
      </c>
      <c r="AN21">
        <f t="shared" si="11"/>
        <v>1707.7542986471208</v>
      </c>
      <c r="AO21" cm="1">
        <f t="array" ref="AO21">IFERROR(STDEV(IF($E$2:$E$2201=$E21, $AJ$2:$AJ$2201)), 0)</f>
        <v>48.827543469457964</v>
      </c>
      <c r="AP21">
        <f t="shared" si="19"/>
        <v>0.37121025250917439</v>
      </c>
      <c r="AQ21">
        <f t="shared" si="12"/>
        <v>3.2549534075488891E-2</v>
      </c>
      <c r="AR21" cm="1">
        <f t="array" ref="AR21">IFERROR(STDEV(IF($E$2:$E$2201=$E21, $AK$2:$AK$2201)), 0)</f>
        <v>1.021169840914617E-2</v>
      </c>
      <c r="AS21">
        <f t="shared" si="20"/>
        <v>0.36444627677381614</v>
      </c>
      <c r="AT21">
        <f t="shared" si="13"/>
        <v>5.7333064723345383E-3</v>
      </c>
      <c r="AU21" cm="1">
        <f t="array" ref="AU21">IFERROR(STDEV(IF($E$2:$E$2201=$E21, $AL$2:$AL$2201)), 0)</f>
        <v>6.7452578143157391E-3</v>
      </c>
      <c r="AV21">
        <f t="shared" si="21"/>
        <v>7.9736473046780651E-2</v>
      </c>
      <c r="AW21">
        <f t="shared" si="14"/>
        <v>0</v>
      </c>
      <c r="AX21" cm="1">
        <f t="array" ref="AX21">IFERROR(STDEV(IF($E$2:$E$2201=$E21, $AM$2:$AM$2201)), 0)</f>
        <v>0</v>
      </c>
      <c r="AY21">
        <f t="shared" si="22"/>
        <v>7.9736473046780651E-2</v>
      </c>
      <c r="AZ21">
        <f>INDEX(Model_Assumptions[Values],9)*((INDEX(Model_Scenarios[GR Weight],1)*$AG21)+(INDEX(Model_Scenarios[GP Weight],1)*$AH21)+(INDEX(Model_Scenarios[LTV Weight],1)*$AI21))-(INDEX(Model_Scenarios[LTV Weight],1)*$AP21)-(INDEX(Model_Scenarios[GP Weight],1)*($AS21+$AV21+$AY21))</f>
        <v>2.9994366546149789</v>
      </c>
      <c r="BA21">
        <f>INDEX(Model_Assumptions[Values],9)*((INDEX(Model_Scenarios[GR Weight],2)*$AG21)+(INDEX(Model_Scenarios[GP Weight],2)*$AH21)+(INDEX(Model_Scenarios[LTV Weight],2)*$AI21))-(INDEX(Model_Scenarios[LTV Weight],2)*$AP21)-(INDEX(Model_Scenarios[GP Weight],2)*($AS21+$AV21+$AY21))</f>
        <v>3.0871600450949934</v>
      </c>
      <c r="BB21">
        <f>INDEX(Model_Assumptions[Values],9)*((INDEX(Model_Scenarios[GR Weight],3)*$AG21)+(INDEX(Model_Scenarios[GP Weight],3)*$AH21)+(INDEX(Model_Scenarios[LTV Weight],3)*$AI21))-(INDEX(Model_Scenarios[LTV Weight],3)*$AP21)-(INDEX(Model_Scenarios[GP Weight],3)*($AS21+$AV21+$AY21))</f>
        <v>3.3102068891370888</v>
      </c>
      <c r="BC21">
        <f>INDEX(Model_Assumptions[Values],9)*((INDEX(Model_Scenarios[GR Weight],4)*$AG21)+(INDEX(Model_Scenarios[GP Weight],4)*$AH21)+(INDEX(Model_Scenarios[LTV Weight],4)*$AI21))-(INDEX(Model_Scenarios[LTV Weight],4)*$AP21)-(INDEX(Model_Scenarios[GP Weight],4)*($AS21+$AV21+$AY21))</f>
        <v>3.6760539224253832</v>
      </c>
      <c r="BD21">
        <f>INDEX(Model_Assumptions[Values],9)*((INDEX(Model_Scenarios[GR Weight],5)*$AG21)+(INDEX(Model_Scenarios[GP Weight],5)*$AH21)+(INDEX(Model_Scenarios[LTV Weight],5)*$AI21))-(INDEX(Model_Scenarios[LTV Weight],5)*$AP21)-(INDEX(Model_Scenarios[GP Weight],5)*($AS21+$AV21+$AY21))</f>
        <v>2.9368831201646763</v>
      </c>
    </row>
    <row r="22" spans="1:56" x14ac:dyDescent="0.25">
      <c r="A22">
        <v>21</v>
      </c>
      <c r="B22">
        <v>1</v>
      </c>
      <c r="C22" s="3">
        <v>21</v>
      </c>
      <c r="D22" s="4">
        <v>0.4</v>
      </c>
      <c r="E22" t="str">
        <v>SKU-1000</v>
      </c>
      <c r="F22" t="str">
        <v>Raise</v>
      </c>
      <c r="G22" t="str">
        <v>Full</v>
      </c>
      <c r="H22">
        <v>76.53</v>
      </c>
      <c r="I22">
        <v>52.96</v>
      </c>
      <c r="J22">
        <v>24</v>
      </c>
      <c r="K22">
        <v>1836.72</v>
      </c>
      <c r="L22">
        <v>565.68000000000006</v>
      </c>
      <c r="M22">
        <v>0.307983797203711</v>
      </c>
      <c r="N22">
        <v>80.606322838637126</v>
      </c>
      <c r="O22">
        <v>17.225425288654151</v>
      </c>
      <c r="P22">
        <v>70.185425288654415</v>
      </c>
      <c r="Q22">
        <v>1112.0931944026663</v>
      </c>
      <c r="R22">
        <v>895.23502149414628</v>
      </c>
      <c r="S22">
        <v>1</v>
      </c>
      <c r="T22">
        <f t="shared" si="0"/>
        <v>78.160529135454851</v>
      </c>
      <c r="U22">
        <f t="shared" si="1"/>
        <v>2.1305751149285901E-2</v>
      </c>
      <c r="V22">
        <f>IF($F22="Reduce", INDEX(Model_Assumptions[Values], 2), INDEX(Model_Assumptions[Values], 1))</f>
        <v>-0.4</v>
      </c>
      <c r="W22">
        <f t="shared" si="2"/>
        <v>23.795464788966854</v>
      </c>
      <c r="X22">
        <f t="shared" si="15"/>
        <v>1859.8661189297338</v>
      </c>
      <c r="Y22">
        <f t="shared" si="3"/>
        <v>599.65830370604931</v>
      </c>
      <c r="Z22">
        <f t="shared" si="4"/>
        <v>23.146118929733802</v>
      </c>
      <c r="AA22">
        <f t="shared" si="5"/>
        <v>33.978303706049246</v>
      </c>
      <c r="AB22">
        <f t="shared" si="16"/>
        <v>0.32242014497856691</v>
      </c>
      <c r="AC22">
        <f t="shared" si="6"/>
        <v>1.4436347774855918E-2</v>
      </c>
      <c r="AD22">
        <f t="shared" si="7"/>
        <v>1.4436347774855918E-2</v>
      </c>
      <c r="AE22">
        <f t="shared" si="8"/>
        <v>0.4</v>
      </c>
      <c r="AF22">
        <f t="shared" si="17"/>
        <v>537.14101289648772</v>
      </c>
      <c r="AG22">
        <f t="shared" si="9"/>
        <v>1.3437182851432659</v>
      </c>
      <c r="AH22">
        <f t="shared" si="10"/>
        <v>0.48412193224313044</v>
      </c>
      <c r="AI22">
        <f t="shared" si="18"/>
        <v>0.6</v>
      </c>
      <c r="AJ22">
        <f>MAX(0, $R22 - $AA22) * INDEX(Model_Assumptions[Values], 7)</f>
        <v>1722.5134355761941</v>
      </c>
      <c r="AK22">
        <f>MAX(0, INDEX(Model_Assumptions[Values], 4) - $AD22)</f>
        <v>3.5563652225144085E-2</v>
      </c>
      <c r="AL22">
        <f>MAX(0, INDEX(Model_Assumptions[Values], 5) - $AC22)</f>
        <v>5.5636522251440827E-3</v>
      </c>
      <c r="AM22">
        <f>INDEX(Model_Assumptions[Values], 6) * MAX(0, INDEX(Model_Assumptions[Values], 3) - $AB22)^2</f>
        <v>0</v>
      </c>
      <c r="AN22">
        <f t="shared" si="11"/>
        <v>1707.7542986471208</v>
      </c>
      <c r="AO22" cm="1">
        <f t="array" ref="AO22">IFERROR(STDEV(IF($E$2:$E$2201=$E22, $AJ$2:$AJ$2201)), 0)</f>
        <v>48.827543469457964</v>
      </c>
      <c r="AP22">
        <f t="shared" si="19"/>
        <v>0.30227072427481949</v>
      </c>
      <c r="AQ22">
        <f t="shared" si="12"/>
        <v>3.2549534075488891E-2</v>
      </c>
      <c r="AR22" cm="1">
        <f t="array" ref="AR22">IFERROR(STDEV(IF($E$2:$E$2201=$E22, $AK$2:$AK$2201)), 0)</f>
        <v>1.021169840914617E-2</v>
      </c>
      <c r="AS22">
        <f t="shared" si="20"/>
        <v>0.29516325579646779</v>
      </c>
      <c r="AT22">
        <f t="shared" si="13"/>
        <v>5.7333064723345383E-3</v>
      </c>
      <c r="AU22" cm="1">
        <f t="array" ref="AU22">IFERROR(STDEV(IF($E$2:$E$2201=$E22, $AL$2:$AL$2201)), 0)</f>
        <v>6.7452578143157391E-3</v>
      </c>
      <c r="AV22">
        <f t="shared" si="21"/>
        <v>-2.5151632726386139E-2</v>
      </c>
      <c r="AW22">
        <f t="shared" si="14"/>
        <v>0</v>
      </c>
      <c r="AX22" cm="1">
        <f t="array" ref="AX22">IFERROR(STDEV(IF($E$2:$E$2201=$E22, $AM$2:$AM$2201)), 0)</f>
        <v>0</v>
      </c>
      <c r="AY22">
        <f t="shared" si="22"/>
        <v>-2.5151632726386139E-2</v>
      </c>
      <c r="AZ22">
        <f>INDEX(Model_Assumptions[Values],9)*((INDEX(Model_Scenarios[GR Weight],1)*$AG22)+(INDEX(Model_Scenarios[GP Weight],1)*$AH22)+(INDEX(Model_Scenarios[LTV Weight],1)*$AI22))-(INDEX(Model_Scenarios[LTV Weight],1)*$AP22)-(INDEX(Model_Scenarios[GP Weight],1)*($AS22+$AV22+$AY22))</f>
        <v>3.0476175302389725</v>
      </c>
      <c r="BA22">
        <f>INDEX(Model_Assumptions[Values],9)*((INDEX(Model_Scenarios[GR Weight],2)*$AG22)+(INDEX(Model_Scenarios[GP Weight],2)*$AH22)+(INDEX(Model_Scenarios[LTV Weight],2)*$AI22))-(INDEX(Model_Scenarios[LTV Weight],2)*$AP22)-(INDEX(Model_Scenarios[GP Weight],2)*($AS22+$AV22+$AY22))</f>
        <v>3.1964626772532085</v>
      </c>
      <c r="BB22">
        <f>INDEX(Model_Assumptions[Values],9)*((INDEX(Model_Scenarios[GR Weight],3)*$AG22)+(INDEX(Model_Scenarios[GP Weight],3)*$AH22)+(INDEX(Model_Scenarios[LTV Weight],3)*$AI22))-(INDEX(Model_Scenarios[LTV Weight],3)*$AP22)-(INDEX(Model_Scenarios[GP Weight],3)*($AS22+$AV22+$AY22))</f>
        <v>3.5202519515243393</v>
      </c>
      <c r="BC22">
        <f>INDEX(Model_Assumptions[Values],9)*((INDEX(Model_Scenarios[GR Weight],4)*$AG22)+(INDEX(Model_Scenarios[GP Weight],4)*$AH22)+(INDEX(Model_Scenarios[LTV Weight],4)*$AI22))-(INDEX(Model_Scenarios[LTV Weight],4)*$AP22)-(INDEX(Model_Scenarios[GP Weight],4)*($AS22+$AV22+$AY22))</f>
        <v>3.9223381665234531</v>
      </c>
      <c r="BD22">
        <f>INDEX(Model_Assumptions[Values],9)*((INDEX(Model_Scenarios[GR Weight],5)*$AG22)+(INDEX(Model_Scenarios[GP Weight],5)*$AH22)+(INDEX(Model_Scenarios[LTV Weight],5)*$AI22))-(INDEX(Model_Scenarios[LTV Weight],5)*$AP22)-(INDEX(Model_Scenarios[GP Weight],5)*($AS22+$AV22+$AY22))</f>
        <v>3.2148129230541374</v>
      </c>
    </row>
    <row r="23" spans="1:56" x14ac:dyDescent="0.25">
      <c r="A23">
        <v>22</v>
      </c>
      <c r="B23">
        <v>1</v>
      </c>
      <c r="C23" s="3">
        <v>22</v>
      </c>
      <c r="D23" s="4">
        <v>0.42</v>
      </c>
      <c r="E23" t="str">
        <v>SKU-1000</v>
      </c>
      <c r="F23" t="str">
        <v>Raise</v>
      </c>
      <c r="G23" t="str">
        <v>Full</v>
      </c>
      <c r="H23">
        <v>76.53</v>
      </c>
      <c r="I23">
        <v>52.96</v>
      </c>
      <c r="J23">
        <v>24</v>
      </c>
      <c r="K23">
        <v>1836.72</v>
      </c>
      <c r="L23">
        <v>565.68000000000006</v>
      </c>
      <c r="M23">
        <v>0.307983797203711</v>
      </c>
      <c r="N23">
        <v>80.606322838637126</v>
      </c>
      <c r="O23">
        <v>17.225425288654151</v>
      </c>
      <c r="P23">
        <v>70.185425288654415</v>
      </c>
      <c r="Q23">
        <v>1112.0931944026663</v>
      </c>
      <c r="R23">
        <v>895.23502149414628</v>
      </c>
      <c r="S23">
        <v>1</v>
      </c>
      <c r="T23">
        <f t="shared" si="0"/>
        <v>78.242055592227587</v>
      </c>
      <c r="U23">
        <f t="shared" si="1"/>
        <v>2.2371038706750106E-2</v>
      </c>
      <c r="V23">
        <f>IF($F23="Reduce", INDEX(Model_Assumptions[Values], 2), INDEX(Model_Assumptions[Values], 1))</f>
        <v>-0.4</v>
      </c>
      <c r="W23">
        <f t="shared" si="2"/>
        <v>23.785238028415197</v>
      </c>
      <c r="X23">
        <f t="shared" si="15"/>
        <v>1861.0059160936275</v>
      </c>
      <c r="Y23">
        <f t="shared" si="3"/>
        <v>601.33971010875871</v>
      </c>
      <c r="Z23">
        <f t="shared" si="4"/>
        <v>24.28591609362752</v>
      </c>
      <c r="AA23">
        <f t="shared" si="5"/>
        <v>35.659710108758645</v>
      </c>
      <c r="AB23">
        <f t="shared" si="16"/>
        <v>0.32312616790117993</v>
      </c>
      <c r="AC23">
        <f t="shared" si="6"/>
        <v>1.5142370697468932E-2</v>
      </c>
      <c r="AD23">
        <f t="shared" si="7"/>
        <v>1.5142370697468932E-2</v>
      </c>
      <c r="AE23">
        <f t="shared" si="8"/>
        <v>0.41999999999999826</v>
      </c>
      <c r="AF23">
        <f t="shared" si="17"/>
        <v>519.23631246660636</v>
      </c>
      <c r="AG23">
        <f t="shared" si="9"/>
        <v>1.4098877494550972</v>
      </c>
      <c r="AH23">
        <f t="shared" si="10"/>
        <v>0.50807856420474085</v>
      </c>
      <c r="AI23">
        <f t="shared" si="18"/>
        <v>0.58000000000000174</v>
      </c>
      <c r="AJ23">
        <f>MAX(0, $R23 - $AA23) * INDEX(Model_Assumptions[Values], 7)</f>
        <v>1719.1506227707753</v>
      </c>
      <c r="AK23">
        <f>MAX(0, INDEX(Model_Assumptions[Values], 4) - $AD23)</f>
        <v>3.4857629302531071E-2</v>
      </c>
      <c r="AL23">
        <f>MAX(0, INDEX(Model_Assumptions[Values], 5) - $AC23)</f>
        <v>4.8576293025310684E-3</v>
      </c>
      <c r="AM23">
        <f>INDEX(Model_Assumptions[Values], 6) * MAX(0, INDEX(Model_Assumptions[Values], 3) - $AB23)^2</f>
        <v>0</v>
      </c>
      <c r="AN23">
        <f t="shared" si="11"/>
        <v>1707.7542986471208</v>
      </c>
      <c r="AO23" cm="1">
        <f t="array" ref="AO23">IFERROR(STDEV(IF($E$2:$E$2201=$E23, $AJ$2:$AJ$2201)), 0)</f>
        <v>48.827543469457964</v>
      </c>
      <c r="AP23">
        <f t="shared" si="19"/>
        <v>0.23339949778106264</v>
      </c>
      <c r="AQ23">
        <f t="shared" si="12"/>
        <v>3.2549534075488891E-2</v>
      </c>
      <c r="AR23" cm="1">
        <f t="array" ref="AR23">IFERROR(STDEV(IF($E$2:$E$2201=$E23, $AK$2:$AK$2201)), 0)</f>
        <v>1.021169840914617E-2</v>
      </c>
      <c r="AS23">
        <f t="shared" si="20"/>
        <v>0.22602461750877015</v>
      </c>
      <c r="AT23">
        <f t="shared" si="13"/>
        <v>5.7333064723345383E-3</v>
      </c>
      <c r="AU23" cm="1">
        <f t="array" ref="AU23">IFERROR(STDEV(IF($E$2:$E$2201=$E23, $AL$2:$AL$2201)), 0)</f>
        <v>6.7452578143157391E-3</v>
      </c>
      <c r="AV23">
        <f t="shared" si="21"/>
        <v>-0.12982115641969744</v>
      </c>
      <c r="AW23">
        <f t="shared" si="14"/>
        <v>0</v>
      </c>
      <c r="AX23" cm="1">
        <f t="array" ref="AX23">IFERROR(STDEV(IF($E$2:$E$2201=$E23, $AM$2:$AM$2201)), 0)</f>
        <v>0</v>
      </c>
      <c r="AY23">
        <f t="shared" si="22"/>
        <v>-0.12982115641969744</v>
      </c>
      <c r="AZ23">
        <f>INDEX(Model_Assumptions[Values],9)*((INDEX(Model_Scenarios[GR Weight],1)*$AG23)+(INDEX(Model_Scenarios[GP Weight],1)*$AH23)+(INDEX(Model_Scenarios[LTV Weight],1)*$AI23))-(INDEX(Model_Scenarios[LTV Weight],1)*$AP23)-(INDEX(Model_Scenarios[GP Weight],1)*($AS23+$AV23+$AY23))</f>
        <v>3.0956253281381385</v>
      </c>
      <c r="BA23">
        <f>INDEX(Model_Assumptions[Values],9)*((INDEX(Model_Scenarios[GR Weight],2)*$AG23)+(INDEX(Model_Scenarios[GP Weight],2)*$AH23)+(INDEX(Model_Scenarios[LTV Weight],2)*$AI23))-(INDEX(Model_Scenarios[LTV Weight],2)*$AP23)-(INDEX(Model_Scenarios[GP Weight],2)*($AS23+$AV23+$AY23))</f>
        <v>3.3055082418045036</v>
      </c>
      <c r="BB23">
        <f>INDEX(Model_Assumptions[Values],9)*((INDEX(Model_Scenarios[GR Weight],3)*$AG23)+(INDEX(Model_Scenarios[GP Weight],3)*$AH23)+(INDEX(Model_Scenarios[LTV Weight],3)*$AI23))-(INDEX(Model_Scenarios[LTV Weight],3)*$AP23)-(INDEX(Model_Scenarios[GP Weight],3)*($AS23+$AV23+$AY23))</f>
        <v>3.7299035684304656</v>
      </c>
      <c r="BC23">
        <f>INDEX(Model_Assumptions[Values],9)*((INDEX(Model_Scenarios[GR Weight],4)*$AG23)+(INDEX(Model_Scenarios[GP Weight],4)*$AH23)+(INDEX(Model_Scenarios[LTV Weight],4)*$AI23))-(INDEX(Model_Scenarios[LTV Weight],4)*$AP23)-(INDEX(Model_Scenarios[GP Weight],4)*($AS23+$AV23+$AY23))</f>
        <v>4.1681873929361188</v>
      </c>
      <c r="BD23">
        <f>INDEX(Model_Assumptions[Values],9)*((INDEX(Model_Scenarios[GR Weight],5)*$AG23)+(INDEX(Model_Scenarios[GP Weight],5)*$AH23)+(INDEX(Model_Scenarios[LTV Weight],5)*$AI23))-(INDEX(Model_Scenarios[LTV Weight],5)*$AP23)-(INDEX(Model_Scenarios[GP Weight],5)*($AS23+$AV23+$AY23))</f>
        <v>3.4922436590047155</v>
      </c>
    </row>
    <row r="24" spans="1:56" x14ac:dyDescent="0.25">
      <c r="A24">
        <v>23</v>
      </c>
      <c r="B24">
        <v>1</v>
      </c>
      <c r="C24" s="3">
        <v>23</v>
      </c>
      <c r="D24" s="4">
        <v>0.44</v>
      </c>
      <c r="E24" t="str">
        <v>SKU-1000</v>
      </c>
      <c r="F24" t="str">
        <v>Raise</v>
      </c>
      <c r="G24" t="str">
        <v>Full</v>
      </c>
      <c r="H24">
        <v>76.53</v>
      </c>
      <c r="I24">
        <v>52.96</v>
      </c>
      <c r="J24">
        <v>24</v>
      </c>
      <c r="K24">
        <v>1836.72</v>
      </c>
      <c r="L24">
        <v>565.68000000000006</v>
      </c>
      <c r="M24">
        <v>0.307983797203711</v>
      </c>
      <c r="N24">
        <v>80.606322838637126</v>
      </c>
      <c r="O24">
        <v>17.225425288654151</v>
      </c>
      <c r="P24">
        <v>70.185425288654415</v>
      </c>
      <c r="Q24">
        <v>1112.0931944026663</v>
      </c>
      <c r="R24">
        <v>895.23502149414628</v>
      </c>
      <c r="S24">
        <v>1</v>
      </c>
      <c r="T24">
        <f t="shared" si="0"/>
        <v>78.323582049000336</v>
      </c>
      <c r="U24">
        <f t="shared" si="1"/>
        <v>2.3436326264214491E-2</v>
      </c>
      <c r="V24">
        <f>IF($F24="Reduce", INDEX(Model_Assumptions[Values], 2), INDEX(Model_Assumptions[Values], 1))</f>
        <v>-0.4</v>
      </c>
      <c r="W24">
        <f t="shared" si="2"/>
        <v>23.77501126786354</v>
      </c>
      <c r="X24">
        <f t="shared" si="15"/>
        <v>1862.1440457544174</v>
      </c>
      <c r="Y24">
        <f t="shared" si="3"/>
        <v>603.01944900836429</v>
      </c>
      <c r="Z24">
        <f t="shared" si="4"/>
        <v>25.424045754417421</v>
      </c>
      <c r="AA24">
        <f t="shared" si="5"/>
        <v>37.339449008364227</v>
      </c>
      <c r="AB24">
        <f t="shared" si="16"/>
        <v>0.32383072103536475</v>
      </c>
      <c r="AC24">
        <f t="shared" si="6"/>
        <v>1.5846923831653759E-2</v>
      </c>
      <c r="AD24">
        <f t="shared" si="7"/>
        <v>1.5846923831653759E-2</v>
      </c>
      <c r="AE24">
        <f t="shared" si="8"/>
        <v>0.44</v>
      </c>
      <c r="AF24">
        <f t="shared" si="17"/>
        <v>501.33161203672199</v>
      </c>
      <c r="AG24">
        <f t="shared" si="9"/>
        <v>1.4759604090102463</v>
      </c>
      <c r="AH24">
        <f t="shared" si="10"/>
        <v>0.53201143762820813</v>
      </c>
      <c r="AI24">
        <f t="shared" si="18"/>
        <v>0.56000000000000005</v>
      </c>
      <c r="AJ24">
        <f>MAX(0, $R24 - $AA24) * INDEX(Model_Assumptions[Values], 7)</f>
        <v>1715.7911449715641</v>
      </c>
      <c r="AK24">
        <f>MAX(0, INDEX(Model_Assumptions[Values], 4) - $AD24)</f>
        <v>3.4153076168346244E-2</v>
      </c>
      <c r="AL24">
        <f>MAX(0, INDEX(Model_Assumptions[Values], 5) - $AC24)</f>
        <v>4.1530761683462418E-3</v>
      </c>
      <c r="AM24">
        <f>INDEX(Model_Assumptions[Values], 6) * MAX(0, INDEX(Model_Assumptions[Values], 3) - $AB24)^2</f>
        <v>0</v>
      </c>
      <c r="AN24">
        <f t="shared" si="11"/>
        <v>1707.7542986471208</v>
      </c>
      <c r="AO24" cm="1">
        <f t="array" ref="AO24">IFERROR(STDEV(IF($E$2:$E$2201=$E24, $AJ$2:$AJ$2201)), 0)</f>
        <v>48.827543469457964</v>
      </c>
      <c r="AP24">
        <f t="shared" si="19"/>
        <v>0.16459657302789452</v>
      </c>
      <c r="AQ24">
        <f t="shared" si="12"/>
        <v>3.2549534075488891E-2</v>
      </c>
      <c r="AR24" cm="1">
        <f t="array" ref="AR24">IFERROR(STDEV(IF($E$2:$E$2201=$E24, $AK$2:$AK$2201)), 0)</f>
        <v>1.021169840914617E-2</v>
      </c>
      <c r="AS24">
        <f t="shared" si="20"/>
        <v>0.15702991104997097</v>
      </c>
      <c r="AT24">
        <f t="shared" si="13"/>
        <v>5.7333064723345383E-3</v>
      </c>
      <c r="AU24" cm="1">
        <f t="array" ref="AU24">IFERROR(STDEV(IF($E$2:$E$2201=$E24, $AL$2:$AL$2201)), 0)</f>
        <v>6.7452578143157391E-3</v>
      </c>
      <c r="AV24">
        <f t="shared" si="21"/>
        <v>-0.23427278059476223</v>
      </c>
      <c r="AW24">
        <f t="shared" si="14"/>
        <v>0</v>
      </c>
      <c r="AX24" cm="1">
        <f t="array" ref="AX24">IFERROR(STDEV(IF($E$2:$E$2201=$E24, $AM$2:$AM$2201)), 0)</f>
        <v>0</v>
      </c>
      <c r="AY24">
        <f t="shared" si="22"/>
        <v>-0.23427278059476223</v>
      </c>
      <c r="AZ24">
        <f>INDEX(Model_Assumptions[Values],9)*((INDEX(Model_Scenarios[GR Weight],1)*$AG24)+(INDEX(Model_Scenarios[GP Weight],1)*$AH24)+(INDEX(Model_Scenarios[LTV Weight],1)*$AI24))-(INDEX(Model_Scenarios[LTV Weight],1)*$AP24)-(INDEX(Model_Scenarios[GP Weight],1)*($AS24+$AV24+$AY24))</f>
        <v>3.1434602299108674</v>
      </c>
      <c r="BA24">
        <f>INDEX(Model_Assumptions[Values],9)*((INDEX(Model_Scenarios[GR Weight],2)*$AG24)+(INDEX(Model_Scenarios[GP Weight],2)*$AH24)+(INDEX(Model_Scenarios[LTV Weight],2)*$AI24))-(INDEX(Model_Scenarios[LTV Weight],2)*$AP24)-(INDEX(Model_Scenarios[GP Weight],2)*($AS24+$AV24+$AY24))</f>
        <v>3.4142971019456723</v>
      </c>
      <c r="BB24">
        <f>INDEX(Model_Assumptions[Values],9)*((INDEX(Model_Scenarios[GR Weight],3)*$AG24)+(INDEX(Model_Scenarios[GP Weight],3)*$AH24)+(INDEX(Model_Scenarios[LTV Weight],3)*$AI24))-(INDEX(Model_Scenarios[LTV Weight],3)*$AP24)-(INDEX(Model_Scenarios[GP Weight],3)*($AS24+$AV24+$AY24))</f>
        <v>3.9391623754498588</v>
      </c>
      <c r="BC24">
        <f>INDEX(Model_Assumptions[Values],9)*((INDEX(Model_Scenarios[GR Weight],4)*$AG24)+(INDEX(Model_Scenarios[GP Weight],4)*$AH24)+(INDEX(Model_Scenarios[LTV Weight],4)*$AI24))-(INDEX(Model_Scenarios[LTV Weight],4)*$AP24)-(INDEX(Model_Scenarios[GP Weight],4)*($AS24+$AV24+$AY24))</f>
        <v>4.4136022372577717</v>
      </c>
      <c r="BD24">
        <f>INDEX(Model_Assumptions[Values],9)*((INDEX(Model_Scenarios[GR Weight],5)*$AG24)+(INDEX(Model_Scenarios[GP Weight],5)*$AH24)+(INDEX(Model_Scenarios[LTV Weight],5)*$AI24))-(INDEX(Model_Scenarios[LTV Weight],5)*$AP24)-(INDEX(Model_Scenarios[GP Weight],5)*($AS24+$AV24+$AY24))</f>
        <v>3.7691763268075995</v>
      </c>
    </row>
    <row r="25" spans="1:56" x14ac:dyDescent="0.25">
      <c r="A25">
        <v>24</v>
      </c>
      <c r="B25">
        <v>1</v>
      </c>
      <c r="C25" s="3">
        <v>24</v>
      </c>
      <c r="D25" s="4">
        <v>0.46</v>
      </c>
      <c r="E25" t="str">
        <v>SKU-1000</v>
      </c>
      <c r="F25" t="str">
        <v>Raise</v>
      </c>
      <c r="G25" t="str">
        <v>Full</v>
      </c>
      <c r="H25">
        <v>76.53</v>
      </c>
      <c r="I25">
        <v>52.96</v>
      </c>
      <c r="J25">
        <v>24</v>
      </c>
      <c r="K25">
        <v>1836.72</v>
      </c>
      <c r="L25">
        <v>565.68000000000006</v>
      </c>
      <c r="M25">
        <v>0.307983797203711</v>
      </c>
      <c r="N25">
        <v>80.606322838637126</v>
      </c>
      <c r="O25">
        <v>17.225425288654151</v>
      </c>
      <c r="P25">
        <v>70.185425288654415</v>
      </c>
      <c r="Q25">
        <v>1112.0931944026663</v>
      </c>
      <c r="R25">
        <v>895.23502149414628</v>
      </c>
      <c r="S25">
        <v>1</v>
      </c>
      <c r="T25">
        <f t="shared" si="0"/>
        <v>78.405108505773086</v>
      </c>
      <c r="U25">
        <f t="shared" si="1"/>
        <v>2.450161382167888E-2</v>
      </c>
      <c r="V25">
        <f>IF($F25="Reduce", INDEX(Model_Assumptions[Values], 2), INDEX(Model_Assumptions[Values], 1))</f>
        <v>-0.4</v>
      </c>
      <c r="W25">
        <f t="shared" si="2"/>
        <v>23.764784507311884</v>
      </c>
      <c r="X25">
        <f t="shared" si="15"/>
        <v>1863.2805079121035</v>
      </c>
      <c r="Y25">
        <f t="shared" si="3"/>
        <v>604.69752040486605</v>
      </c>
      <c r="Z25">
        <f t="shared" si="4"/>
        <v>26.560507912103503</v>
      </c>
      <c r="AA25">
        <f t="shared" si="5"/>
        <v>39.017520404865991</v>
      </c>
      <c r="AB25">
        <f t="shared" si="16"/>
        <v>0.32453380896602574</v>
      </c>
      <c r="AC25">
        <f t="shared" si="6"/>
        <v>1.6550011762314742E-2</v>
      </c>
      <c r="AD25">
        <f t="shared" si="7"/>
        <v>1.6550011762314742E-2</v>
      </c>
      <c r="AE25">
        <f t="shared" si="8"/>
        <v>0.46000000000000174</v>
      </c>
      <c r="AF25">
        <f t="shared" si="17"/>
        <v>483.42691160683745</v>
      </c>
      <c r="AG25">
        <f t="shared" si="9"/>
        <v>1.5419362638087131</v>
      </c>
      <c r="AH25">
        <f t="shared" si="10"/>
        <v>0.55592055251353212</v>
      </c>
      <c r="AI25">
        <f t="shared" si="18"/>
        <v>0.53999999999999826</v>
      </c>
      <c r="AJ25">
        <f>MAX(0, $R25 - $AA25) * INDEX(Model_Assumptions[Values], 7)</f>
        <v>1712.4350021785606</v>
      </c>
      <c r="AK25">
        <f>MAX(0, INDEX(Model_Assumptions[Values], 4) - $AD25)</f>
        <v>3.344998823768526E-2</v>
      </c>
      <c r="AL25">
        <f>MAX(0, INDEX(Model_Assumptions[Values], 5) - $AC25)</f>
        <v>3.4499882376852579E-3</v>
      </c>
      <c r="AM25">
        <f>INDEX(Model_Assumptions[Values], 6) * MAX(0, INDEX(Model_Assumptions[Values], 3) - $AB25)^2</f>
        <v>0</v>
      </c>
      <c r="AN25">
        <f t="shared" si="11"/>
        <v>1707.7542986471208</v>
      </c>
      <c r="AO25" cm="1">
        <f t="array" ref="AO25">IFERROR(STDEV(IF($E$2:$E$2201=$E25, $AJ$2:$AJ$2201)), 0)</f>
        <v>48.827543469457964</v>
      </c>
      <c r="AP25">
        <f t="shared" si="19"/>
        <v>9.5861950015315084E-2</v>
      </c>
      <c r="AQ25">
        <f t="shared" si="12"/>
        <v>3.2549534075488891E-2</v>
      </c>
      <c r="AR25" cm="1">
        <f t="array" ref="AR25">IFERROR(STDEV(IF($E$2:$E$2201=$E25, $AK$2:$AK$2201)), 0)</f>
        <v>1.021169840914617E-2</v>
      </c>
      <c r="AS25">
        <f t="shared" si="20"/>
        <v>8.8178687434586997E-2</v>
      </c>
      <c r="AT25">
        <f t="shared" si="13"/>
        <v>5.7333064723345383E-3</v>
      </c>
      <c r="AU25" cm="1">
        <f t="array" ref="AU25">IFERROR(STDEV(IF($E$2:$E$2201=$E25, $AL$2:$AL$2201)), 0)</f>
        <v>6.7452578143157391E-3</v>
      </c>
      <c r="AV25">
        <f t="shared" si="21"/>
        <v>-0.33850718497420512</v>
      </c>
      <c r="AW25">
        <f t="shared" si="14"/>
        <v>0</v>
      </c>
      <c r="AX25" cm="1">
        <f t="array" ref="AX25">IFERROR(STDEV(IF($E$2:$E$2201=$E25, $AM$2:$AM$2201)), 0)</f>
        <v>0</v>
      </c>
      <c r="AY25">
        <f t="shared" si="22"/>
        <v>-0.33850718497420512</v>
      </c>
      <c r="AZ25">
        <f>INDEX(Model_Assumptions[Values],9)*((INDEX(Model_Scenarios[GR Weight],1)*$AG25)+(INDEX(Model_Scenarios[GP Weight],1)*$AH25)+(INDEX(Model_Scenarios[LTV Weight],1)*$AI25))-(INDEX(Model_Scenarios[LTV Weight],1)*$AP25)-(INDEX(Model_Scenarios[GP Weight],1)*($AS25+$AV25+$AY25))</f>
        <v>3.1911224164002459</v>
      </c>
      <c r="BA25">
        <f>INDEX(Model_Assumptions[Values],9)*((INDEX(Model_Scenarios[GR Weight],2)*$AG25)+(INDEX(Model_Scenarios[GP Weight],2)*$AH25)+(INDEX(Model_Scenarios[LTV Weight],2)*$AI25))-(INDEX(Model_Scenarios[LTV Weight],2)*$AP25)-(INDEX(Model_Scenarios[GP Weight],2)*($AS25+$AV25+$AY25))</f>
        <v>3.5228296193628714</v>
      </c>
      <c r="BB25">
        <f>INDEX(Model_Assumptions[Values],9)*((INDEX(Model_Scenarios[GR Weight],3)*$AG25)+(INDEX(Model_Scenarios[GP Weight],3)*$AH25)+(INDEX(Model_Scenarios[LTV Weight],3)*$AI25))-(INDEX(Model_Scenarios[LTV Weight],3)*$AP25)-(INDEX(Model_Scenarios[GP Weight],3)*($AS25+$AV25+$AY25))</f>
        <v>4.1480290055332816</v>
      </c>
      <c r="BC25">
        <f>INDEX(Model_Assumptions[Values],9)*((INDEX(Model_Scenarios[GR Weight],4)*$AG25)+(INDEX(Model_Scenarios[GP Weight],4)*$AH25)+(INDEX(Model_Scenarios[LTV Weight],4)*$AI25))-(INDEX(Model_Scenarios[LTV Weight],4)*$AP25)-(INDEX(Model_Scenarios[GP Weight],4)*($AS25+$AV25+$AY25))</f>
        <v>4.6585833324391688</v>
      </c>
      <c r="BD25">
        <f>INDEX(Model_Assumptions[Values],9)*((INDEX(Model_Scenarios[GR Weight],5)*$AG25)+(INDEX(Model_Scenarios[GP Weight],5)*$AH25)+(INDEX(Model_Scenarios[LTV Weight],5)*$AI25))-(INDEX(Model_Scenarios[LTV Weight],5)*$AP25)-(INDEX(Model_Scenarios[GP Weight],5)*($AS25+$AV25+$AY25))</f>
        <v>4.0456119210996988</v>
      </c>
    </row>
    <row r="26" spans="1:56" x14ac:dyDescent="0.25">
      <c r="A26">
        <v>25</v>
      </c>
      <c r="B26">
        <v>1</v>
      </c>
      <c r="C26" s="3">
        <v>25</v>
      </c>
      <c r="D26" s="4">
        <v>0.48</v>
      </c>
      <c r="E26" t="str">
        <v>SKU-1000</v>
      </c>
      <c r="F26" t="str">
        <v>Raise</v>
      </c>
      <c r="G26" t="str">
        <v>Full</v>
      </c>
      <c r="H26">
        <v>76.53</v>
      </c>
      <c r="I26">
        <v>52.96</v>
      </c>
      <c r="J26">
        <v>24</v>
      </c>
      <c r="K26">
        <v>1836.72</v>
      </c>
      <c r="L26">
        <v>565.68000000000006</v>
      </c>
      <c r="M26">
        <v>0.307983797203711</v>
      </c>
      <c r="N26">
        <v>80.606322838637126</v>
      </c>
      <c r="O26">
        <v>17.225425288654151</v>
      </c>
      <c r="P26">
        <v>70.185425288654415</v>
      </c>
      <c r="Q26">
        <v>1112.0931944026663</v>
      </c>
      <c r="R26">
        <v>895.23502149414628</v>
      </c>
      <c r="S26">
        <v>1</v>
      </c>
      <c r="T26">
        <f t="shared" si="0"/>
        <v>78.486634962545821</v>
      </c>
      <c r="U26">
        <f t="shared" si="1"/>
        <v>2.5566901379143081E-2</v>
      </c>
      <c r="V26">
        <f>IF($F26="Reduce", INDEX(Model_Assumptions[Values], 2), INDEX(Model_Assumptions[Values], 1))</f>
        <v>-0.4</v>
      </c>
      <c r="W26">
        <f t="shared" si="2"/>
        <v>23.754557746760227</v>
      </c>
      <c r="X26">
        <f t="shared" si="15"/>
        <v>1864.4153025666849</v>
      </c>
      <c r="Y26">
        <f t="shared" si="3"/>
        <v>606.37392429826332</v>
      </c>
      <c r="Z26">
        <f t="shared" si="4"/>
        <v>27.695302566684859</v>
      </c>
      <c r="AA26">
        <f t="shared" si="5"/>
        <v>40.693924298263255</v>
      </c>
      <c r="AB26">
        <f t="shared" si="16"/>
        <v>0.32523543625901719</v>
      </c>
      <c r="AC26">
        <f t="shared" si="6"/>
        <v>1.7251639055306189E-2</v>
      </c>
      <c r="AD26">
        <f t="shared" si="7"/>
        <v>1.7251639055306189E-2</v>
      </c>
      <c r="AE26">
        <f t="shared" si="8"/>
        <v>0.48</v>
      </c>
      <c r="AF26">
        <f t="shared" si="17"/>
        <v>465.52221117695609</v>
      </c>
      <c r="AG26">
        <f t="shared" si="9"/>
        <v>1.6078153138504445</v>
      </c>
      <c r="AH26">
        <f t="shared" si="10"/>
        <v>0.57980590886070316</v>
      </c>
      <c r="AI26">
        <f t="shared" si="18"/>
        <v>0.52</v>
      </c>
      <c r="AJ26">
        <f>MAX(0, $R26 - $AA26) * INDEX(Model_Assumptions[Values], 7)</f>
        <v>1709.0821943917661</v>
      </c>
      <c r="AK26">
        <f>MAX(0, INDEX(Model_Assumptions[Values], 4) - $AD26)</f>
        <v>3.2748360944693813E-2</v>
      </c>
      <c r="AL26">
        <f>MAX(0, INDEX(Model_Assumptions[Values], 5) - $AC26)</f>
        <v>2.7483609446938111E-3</v>
      </c>
      <c r="AM26">
        <f>INDEX(Model_Assumptions[Values], 6) * MAX(0, INDEX(Model_Assumptions[Values], 3) - $AB26)^2</f>
        <v>0</v>
      </c>
      <c r="AN26">
        <f t="shared" si="11"/>
        <v>1707.7542986471208</v>
      </c>
      <c r="AO26" cm="1">
        <f t="array" ref="AO26">IFERROR(STDEV(IF($E$2:$E$2201=$E26, $AJ$2:$AJ$2201)), 0)</f>
        <v>48.827543469457964</v>
      </c>
      <c r="AP26">
        <f t="shared" si="19"/>
        <v>2.7195628743352303E-2</v>
      </c>
      <c r="AQ26">
        <f t="shared" si="12"/>
        <v>3.2549534075488891E-2</v>
      </c>
      <c r="AR26" cm="1">
        <f t="array" ref="AR26">IFERROR(STDEV(IF($E$2:$E$2201=$E26, $AK$2:$AK$2201)), 0)</f>
        <v>1.021169840914617E-2</v>
      </c>
      <c r="AS26">
        <f t="shared" si="20"/>
        <v>1.9470499542646302E-2</v>
      </c>
      <c r="AT26">
        <f t="shared" si="13"/>
        <v>5.7333064723345383E-3</v>
      </c>
      <c r="AU26" cm="1">
        <f t="array" ref="AU26">IFERROR(STDEV(IF($E$2:$E$2201=$E26, $AL$2:$AL$2201)), 0)</f>
        <v>6.7452578143157391E-3</v>
      </c>
      <c r="AV26">
        <f t="shared" si="21"/>
        <v>-0.44252504645643848</v>
      </c>
      <c r="AW26">
        <f t="shared" si="14"/>
        <v>0</v>
      </c>
      <c r="AX26" cm="1">
        <f t="array" ref="AX26">IFERROR(STDEV(IF($E$2:$E$2201=$E26, $AM$2:$AM$2201)), 0)</f>
        <v>0</v>
      </c>
      <c r="AY26">
        <f t="shared" si="22"/>
        <v>-0.44252504645643848</v>
      </c>
      <c r="AZ26">
        <f>INDEX(Model_Assumptions[Values],9)*((INDEX(Model_Scenarios[GR Weight],1)*$AG26)+(INDEX(Model_Scenarios[GP Weight],1)*$AH26)+(INDEX(Model_Scenarios[LTV Weight],1)*$AI26))-(INDEX(Model_Scenarios[LTV Weight],1)*$AP26)-(INDEX(Model_Scenarios[GP Weight],1)*($AS26+$AV26+$AY26))</f>
        <v>3.2386120676979155</v>
      </c>
      <c r="BA26">
        <f>INDEX(Model_Assumptions[Values],9)*((INDEX(Model_Scenarios[GR Weight],2)*$AG26)+(INDEX(Model_Scenarios[GP Weight],2)*$AH26)+(INDEX(Model_Scenarios[LTV Weight],2)*$AI26))-(INDEX(Model_Scenarios[LTV Weight],2)*$AP26)-(INDEX(Model_Scenarios[GP Weight],2)*($AS26+$AV26+$AY26))</f>
        <v>3.6311061542394039</v>
      </c>
      <c r="BB26">
        <f>INDEX(Model_Assumptions[Values],9)*((INDEX(Model_Scenarios[GR Weight],3)*$AG26)+(INDEX(Model_Scenarios[GP Weight],3)*$AH26)+(INDEX(Model_Scenarios[LTV Weight],3)*$AI26))-(INDEX(Model_Scenarios[LTV Weight],3)*$AP26)-(INDEX(Model_Scenarios[GP Weight],3)*($AS26+$AV26+$AY26))</f>
        <v>4.3565040890015263</v>
      </c>
      <c r="BC26">
        <f>INDEX(Model_Assumptions[Values],9)*((INDEX(Model_Scenarios[GR Weight],4)*$AG26)+(INDEX(Model_Scenarios[GP Weight],4)*$AH26)+(INDEX(Model_Scenarios[LTV Weight],4)*$AI26))-(INDEX(Model_Scenarios[LTV Weight],4)*$AP26)-(INDEX(Model_Scenarios[GP Weight],4)*($AS26+$AV26+$AY26))</f>
        <v>4.9031313088010835</v>
      </c>
      <c r="BD26">
        <f>INDEX(Model_Assumptions[Values],9)*((INDEX(Model_Scenarios[GR Weight],5)*$AG26)+(INDEX(Model_Scenarios[GP Weight],5)*$AH26)+(INDEX(Model_Scenarios[LTV Weight],5)*$AI26))-(INDEX(Model_Scenarios[LTV Weight],5)*$AP26)-(INDEX(Model_Scenarios[GP Weight],5)*($AS26+$AV26+$AY26))</f>
        <v>4.3215514323851671</v>
      </c>
    </row>
    <row r="27" spans="1:56" x14ac:dyDescent="0.25">
      <c r="A27">
        <v>26</v>
      </c>
      <c r="B27">
        <v>1</v>
      </c>
      <c r="C27" s="3">
        <v>26</v>
      </c>
      <c r="D27" s="4">
        <v>0.5</v>
      </c>
      <c r="E27" t="str">
        <v>SKU-1000</v>
      </c>
      <c r="F27" t="str">
        <v>Raise</v>
      </c>
      <c r="G27" t="str">
        <v>Full</v>
      </c>
      <c r="H27">
        <v>76.53</v>
      </c>
      <c r="I27">
        <v>52.96</v>
      </c>
      <c r="J27">
        <v>24</v>
      </c>
      <c r="K27">
        <v>1836.72</v>
      </c>
      <c r="L27">
        <v>565.68000000000006</v>
      </c>
      <c r="M27">
        <v>0.307983797203711</v>
      </c>
      <c r="N27">
        <v>80.606322838637126</v>
      </c>
      <c r="O27">
        <v>17.225425288654151</v>
      </c>
      <c r="P27">
        <v>70.185425288654415</v>
      </c>
      <c r="Q27">
        <v>1112.0931944026663</v>
      </c>
      <c r="R27">
        <v>895.23502149414628</v>
      </c>
      <c r="S27">
        <v>1</v>
      </c>
      <c r="T27">
        <f t="shared" si="0"/>
        <v>78.568161419318557</v>
      </c>
      <c r="U27">
        <f t="shared" si="1"/>
        <v>2.6632188936607286E-2</v>
      </c>
      <c r="V27">
        <f>IF($F27="Reduce", INDEX(Model_Assumptions[Values], 2), INDEX(Model_Assumptions[Values], 1))</f>
        <v>-0.4</v>
      </c>
      <c r="W27">
        <f t="shared" si="2"/>
        <v>23.744330986208571</v>
      </c>
      <c r="X27">
        <f t="shared" si="15"/>
        <v>1865.5484297181624</v>
      </c>
      <c r="Y27">
        <f t="shared" si="3"/>
        <v>608.04866068855654</v>
      </c>
      <c r="Z27">
        <f t="shared" si="4"/>
        <v>28.828429718162397</v>
      </c>
      <c r="AA27">
        <f t="shared" si="5"/>
        <v>42.368660688556474</v>
      </c>
      <c r="AB27">
        <f t="shared" si="16"/>
        <v>0.32593560746124262</v>
      </c>
      <c r="AC27">
        <f t="shared" si="6"/>
        <v>1.795181025753162E-2</v>
      </c>
      <c r="AD27">
        <f t="shared" si="7"/>
        <v>1.795181025753162E-2</v>
      </c>
      <c r="AE27">
        <f t="shared" si="8"/>
        <v>0.49999999999999828</v>
      </c>
      <c r="AF27">
        <f t="shared" si="17"/>
        <v>447.61751074707473</v>
      </c>
      <c r="AG27">
        <f t="shared" si="9"/>
        <v>1.6735975591354939</v>
      </c>
      <c r="AH27">
        <f t="shared" si="10"/>
        <v>0.60366750666972779</v>
      </c>
      <c r="AI27">
        <f t="shared" si="18"/>
        <v>0.50000000000000178</v>
      </c>
      <c r="AJ27">
        <f>MAX(0, $R27 - $AA27) * INDEX(Model_Assumptions[Values], 7)</f>
        <v>1705.7327216111796</v>
      </c>
      <c r="AK27">
        <f>MAX(0, INDEX(Model_Assumptions[Values], 4) - $AD27)</f>
        <v>3.2048189742468383E-2</v>
      </c>
      <c r="AL27">
        <f>MAX(0, INDEX(Model_Assumptions[Values], 5) - $AC27)</f>
        <v>2.0481897424683808E-3</v>
      </c>
      <c r="AM27">
        <f>INDEX(Model_Assumptions[Values], 6) * MAX(0, INDEX(Model_Assumptions[Values], 3) - $AB27)^2</f>
        <v>0</v>
      </c>
      <c r="AN27">
        <f t="shared" si="11"/>
        <v>1707.7542986471208</v>
      </c>
      <c r="AO27" cm="1">
        <f t="array" ref="AO27">IFERROR(STDEV(IF($E$2:$E$2201=$E27, $AJ$2:$AJ$2201)), 0)</f>
        <v>48.827543469457964</v>
      </c>
      <c r="AP27">
        <f t="shared" si="19"/>
        <v>-4.1402390788012444E-2</v>
      </c>
      <c r="AQ27">
        <f t="shared" si="12"/>
        <v>3.2549534075488891E-2</v>
      </c>
      <c r="AR27" cm="1">
        <f t="array" ref="AR27">IFERROR(STDEV(IF($E$2:$E$2201=$E27, $AK$2:$AK$2201)), 0)</f>
        <v>1.021169840914617E-2</v>
      </c>
      <c r="AS27">
        <f t="shared" si="20"/>
        <v>-4.9095097890031268E-2</v>
      </c>
      <c r="AT27">
        <f t="shared" si="13"/>
        <v>5.7333064723345383E-3</v>
      </c>
      <c r="AU27" cm="1">
        <f t="array" ref="AU27">IFERROR(STDEV(IF($E$2:$E$2201=$E27, $AL$2:$AL$2201)), 0)</f>
        <v>6.7452578143157391E-3</v>
      </c>
      <c r="AV27">
        <f t="shared" si="21"/>
        <v>-0.54632703913037717</v>
      </c>
      <c r="AW27">
        <f t="shared" si="14"/>
        <v>0</v>
      </c>
      <c r="AX27" cm="1">
        <f t="array" ref="AX27">IFERROR(STDEV(IF($E$2:$E$2201=$E27, $AM$2:$AM$2201)), 0)</f>
        <v>0</v>
      </c>
      <c r="AY27">
        <f t="shared" si="22"/>
        <v>-0.54632703913037717</v>
      </c>
      <c r="AZ27">
        <f>INDEX(Model_Assumptions[Values],9)*((INDEX(Model_Scenarios[GR Weight],1)*$AG27)+(INDEX(Model_Scenarios[GP Weight],1)*$AH27)+(INDEX(Model_Scenarios[LTV Weight],1)*$AI27))-(INDEX(Model_Scenarios[LTV Weight],1)*$AP27)-(INDEX(Model_Scenarios[GP Weight],1)*($AS27+$AV27+$AY27))</f>
        <v>3.2859293631481066</v>
      </c>
      <c r="BA27">
        <f>INDEX(Model_Assumptions[Values],9)*((INDEX(Model_Scenarios[GR Weight],2)*$AG27)+(INDEX(Model_Scenarios[GP Weight],2)*$AH27)+(INDEX(Model_Scenarios[LTV Weight],2)*$AI27))-(INDEX(Model_Scenarios[LTV Weight],2)*$AP27)-(INDEX(Model_Scenarios[GP Weight],2)*($AS27+$AV27+$AY27))</f>
        <v>3.7391270652637192</v>
      </c>
      <c r="BB27">
        <f>INDEX(Model_Assumptions[Values],9)*((INDEX(Model_Scenarios[GR Weight],3)*$AG27)+(INDEX(Model_Scenarios[GP Weight],3)*$AH27)+(INDEX(Model_Scenarios[LTV Weight],3)*$AI27))-(INDEX(Model_Scenarios[LTV Weight],3)*$AP27)-(INDEX(Model_Scenarios[GP Weight],3)*($AS27+$AV27+$AY27))</f>
        <v>4.5645882535593749</v>
      </c>
      <c r="BC27">
        <f>INDEX(Model_Assumptions[Values],9)*((INDEX(Model_Scenarios[GR Weight],4)*$AG27)+(INDEX(Model_Scenarios[GP Weight],4)*$AH27)+(INDEX(Model_Scenarios[LTV Weight],4)*$AI27))-(INDEX(Model_Scenarios[LTV Weight],4)*$AP27)-(INDEX(Model_Scenarios[GP Weight],4)*($AS27+$AV27+$AY27))</f>
        <v>5.1472467940483195</v>
      </c>
      <c r="BD27">
        <f>INDEX(Model_Assumptions[Values],9)*((INDEX(Model_Scenarios[GR Weight],5)*$AG27)+(INDEX(Model_Scenarios[GP Weight],5)*$AH27)+(INDEX(Model_Scenarios[LTV Weight],5)*$AI27))-(INDEX(Model_Scenarios[LTV Weight],5)*$AP27)-(INDEX(Model_Scenarios[GP Weight],5)*($AS27+$AV27+$AY27))</f>
        <v>4.5969958470571832</v>
      </c>
    </row>
    <row r="28" spans="1:56" x14ac:dyDescent="0.25">
      <c r="A28">
        <v>27</v>
      </c>
      <c r="B28">
        <v>1</v>
      </c>
      <c r="C28" s="3">
        <v>27</v>
      </c>
      <c r="D28" s="4">
        <v>0.52</v>
      </c>
      <c r="E28" t="str">
        <v>SKU-1000</v>
      </c>
      <c r="F28" t="str">
        <v>Raise</v>
      </c>
      <c r="G28" t="str">
        <v>Full</v>
      </c>
      <c r="H28">
        <v>76.53</v>
      </c>
      <c r="I28">
        <v>52.96</v>
      </c>
      <c r="J28">
        <v>24</v>
      </c>
      <c r="K28">
        <v>1836.72</v>
      </c>
      <c r="L28">
        <v>565.68000000000006</v>
      </c>
      <c r="M28">
        <v>0.307983797203711</v>
      </c>
      <c r="N28">
        <v>80.606322838637126</v>
      </c>
      <c r="O28">
        <v>17.225425288654151</v>
      </c>
      <c r="P28">
        <v>70.185425288654415</v>
      </c>
      <c r="Q28">
        <v>1112.0931944026663</v>
      </c>
      <c r="R28">
        <v>895.23502149414628</v>
      </c>
      <c r="S28">
        <v>1</v>
      </c>
      <c r="T28">
        <f t="shared" si="0"/>
        <v>78.649687876091306</v>
      </c>
      <c r="U28">
        <f t="shared" si="1"/>
        <v>2.7697476494071675E-2</v>
      </c>
      <c r="V28">
        <f>IF($F28="Reduce", INDEX(Model_Assumptions[Values], 2), INDEX(Model_Assumptions[Values], 1))</f>
        <v>-0.4</v>
      </c>
      <c r="W28">
        <f t="shared" si="2"/>
        <v>23.734104225656914</v>
      </c>
      <c r="X28">
        <f t="shared" si="15"/>
        <v>1866.6798893665359</v>
      </c>
      <c r="Y28">
        <f t="shared" si="3"/>
        <v>609.72172957574571</v>
      </c>
      <c r="Z28">
        <f t="shared" si="4"/>
        <v>29.95988936653589</v>
      </c>
      <c r="AA28">
        <f t="shared" si="5"/>
        <v>44.041729575745649</v>
      </c>
      <c r="AB28">
        <f t="shared" si="16"/>
        <v>0.32663432710075258</v>
      </c>
      <c r="AC28">
        <f t="shared" si="6"/>
        <v>1.8650529897041579E-2</v>
      </c>
      <c r="AD28">
        <f t="shared" si="7"/>
        <v>1.8650529897041579E-2</v>
      </c>
      <c r="AE28">
        <f t="shared" si="8"/>
        <v>0.52</v>
      </c>
      <c r="AF28">
        <f t="shared" si="17"/>
        <v>429.71281031719019</v>
      </c>
      <c r="AG28">
        <f t="shared" si="9"/>
        <v>1.7392829996638477</v>
      </c>
      <c r="AH28">
        <f t="shared" si="10"/>
        <v>0.62750534594060603</v>
      </c>
      <c r="AI28">
        <f t="shared" si="18"/>
        <v>0.48</v>
      </c>
      <c r="AJ28">
        <f>MAX(0, $R28 - $AA28) * INDEX(Model_Assumptions[Values], 7)</f>
        <v>1702.3865838368013</v>
      </c>
      <c r="AK28">
        <f>MAX(0, INDEX(Model_Assumptions[Values], 4) - $AD28)</f>
        <v>3.1349470102958424E-2</v>
      </c>
      <c r="AL28">
        <f>MAX(0, INDEX(Model_Assumptions[Values], 5) - $AC28)</f>
        <v>1.3494701029584215E-3</v>
      </c>
      <c r="AM28">
        <f>INDEX(Model_Assumptions[Values], 6) * MAX(0, INDEX(Model_Assumptions[Values], 3) - $AB28)^2</f>
        <v>0</v>
      </c>
      <c r="AN28">
        <f t="shared" si="11"/>
        <v>1707.7542986471208</v>
      </c>
      <c r="AO28" cm="1">
        <f t="array" ref="AO28">IFERROR(STDEV(IF($E$2:$E$2201=$E28, $AJ$2:$AJ$2201)), 0)</f>
        <v>48.827543469457964</v>
      </c>
      <c r="AP28">
        <f t="shared" si="19"/>
        <v>-0.10993210857877916</v>
      </c>
      <c r="AQ28">
        <f t="shared" si="12"/>
        <v>3.2549534075488891E-2</v>
      </c>
      <c r="AR28" cm="1">
        <f t="array" ref="AR28">IFERROR(STDEV(IF($E$2:$E$2201=$E28, $AK$2:$AK$2201)), 0)</f>
        <v>1.021169840914617E-2</v>
      </c>
      <c r="AS28">
        <f t="shared" si="20"/>
        <v>-0.11751854828141246</v>
      </c>
      <c r="AT28">
        <f t="shared" si="13"/>
        <v>5.7333064723345383E-3</v>
      </c>
      <c r="AU28" cm="1">
        <f t="array" ref="AU28">IFERROR(STDEV(IF($E$2:$E$2201=$E28, $AL$2:$AL$2201)), 0)</f>
        <v>6.7452578143157391E-3</v>
      </c>
      <c r="AV28">
        <f t="shared" si="21"/>
        <v>-0.64991383428993921</v>
      </c>
      <c r="AW28">
        <f t="shared" si="14"/>
        <v>0</v>
      </c>
      <c r="AX28" cm="1">
        <f t="array" ref="AX28">IFERROR(STDEV(IF($E$2:$E$2201=$E28, $AM$2:$AM$2201)), 0)</f>
        <v>0</v>
      </c>
      <c r="AY28">
        <f t="shared" si="22"/>
        <v>-0.64991383428993921</v>
      </c>
      <c r="AZ28">
        <f>INDEX(Model_Assumptions[Values],9)*((INDEX(Model_Scenarios[GR Weight],1)*$AG28)+(INDEX(Model_Scenarios[GP Weight],1)*$AH28)+(INDEX(Model_Scenarios[LTV Weight],1)*$AI28))-(INDEX(Model_Scenarios[LTV Weight],1)*$AP28)-(INDEX(Model_Scenarios[GP Weight],1)*($AS28+$AV28+$AY28))</f>
        <v>3.3330744813513795</v>
      </c>
      <c r="BA28">
        <f>INDEX(Model_Assumptions[Values],9)*((INDEX(Model_Scenarios[GR Weight],2)*$AG28)+(INDEX(Model_Scenarios[GP Weight],2)*$AH28)+(INDEX(Model_Scenarios[LTV Weight],2)*$AI28))-(INDEX(Model_Scenarios[LTV Weight],2)*$AP28)-(INDEX(Model_Scenarios[GP Weight],2)*($AS28+$AV28+$AY28))</f>
        <v>3.8468927096369567</v>
      </c>
      <c r="BB28">
        <f>INDEX(Model_Assumptions[Values],9)*((INDEX(Model_Scenarios[GR Weight],3)*$AG28)+(INDEX(Model_Scenarios[GP Weight],3)*$AH28)+(INDEX(Model_Scenarios[LTV Weight],3)*$AI28))-(INDEX(Model_Scenarios[LTV Weight],3)*$AP28)-(INDEX(Model_Scenarios[GP Weight],3)*($AS28+$AV28+$AY28))</f>
        <v>4.7722821243088323</v>
      </c>
      <c r="BC28">
        <f>INDEX(Model_Assumptions[Values],9)*((INDEX(Model_Scenarios[GR Weight],4)*$AG28)+(INDEX(Model_Scenarios[GP Weight],4)*$AH28)+(INDEX(Model_Scenarios[LTV Weight],4)*$AI28))-(INDEX(Model_Scenarios[LTV Weight],4)*$AP28)-(INDEX(Model_Scenarios[GP Weight],4)*($AS28+$AV28+$AY28))</f>
        <v>5.390930413282879</v>
      </c>
      <c r="BD28">
        <f>INDEX(Model_Assumptions[Values],9)*((INDEX(Model_Scenarios[GR Weight],5)*$AG28)+(INDEX(Model_Scenarios[GP Weight],5)*$AH28)+(INDEX(Model_Scenarios[LTV Weight],5)*$AI28))-(INDEX(Model_Scenarios[LTV Weight],5)*$AP28)-(INDEX(Model_Scenarios[GP Weight],5)*($AS28+$AV28+$AY28))</f>
        <v>4.8719461474189192</v>
      </c>
    </row>
    <row r="29" spans="1:56" x14ac:dyDescent="0.25">
      <c r="A29">
        <v>28</v>
      </c>
      <c r="B29">
        <v>1</v>
      </c>
      <c r="C29" s="3">
        <v>28</v>
      </c>
      <c r="D29" s="4">
        <v>0.54</v>
      </c>
      <c r="E29" t="str">
        <v>SKU-1000</v>
      </c>
      <c r="F29" t="str">
        <v>Raise</v>
      </c>
      <c r="G29" t="str">
        <v>Full</v>
      </c>
      <c r="H29">
        <v>76.53</v>
      </c>
      <c r="I29">
        <v>52.96</v>
      </c>
      <c r="J29">
        <v>24</v>
      </c>
      <c r="K29">
        <v>1836.72</v>
      </c>
      <c r="L29">
        <v>565.68000000000006</v>
      </c>
      <c r="M29">
        <v>0.307983797203711</v>
      </c>
      <c r="N29">
        <v>80.606322838637126</v>
      </c>
      <c r="O29">
        <v>17.225425288654151</v>
      </c>
      <c r="P29">
        <v>70.185425288654415</v>
      </c>
      <c r="Q29">
        <v>1112.0931944026663</v>
      </c>
      <c r="R29">
        <v>895.23502149414628</v>
      </c>
      <c r="S29">
        <v>1</v>
      </c>
      <c r="T29">
        <f t="shared" si="0"/>
        <v>78.731214332864056</v>
      </c>
      <c r="U29">
        <f t="shared" si="1"/>
        <v>2.876276405153606E-2</v>
      </c>
      <c r="V29">
        <f>IF($F29="Reduce", INDEX(Model_Assumptions[Values], 2), INDEX(Model_Assumptions[Values], 1))</f>
        <v>-0.4</v>
      </c>
      <c r="W29">
        <f t="shared" si="2"/>
        <v>23.723877465105254</v>
      </c>
      <c r="X29">
        <f t="shared" si="15"/>
        <v>1867.8096815118054</v>
      </c>
      <c r="Y29">
        <f t="shared" si="3"/>
        <v>611.39313095983107</v>
      </c>
      <c r="Z29">
        <f t="shared" si="4"/>
        <v>31.089681511805338</v>
      </c>
      <c r="AA29">
        <f t="shared" si="5"/>
        <v>45.713130959831005</v>
      </c>
      <c r="AB29">
        <f t="shared" si="16"/>
        <v>0.3273315996868425</v>
      </c>
      <c r="AC29">
        <f t="shared" si="6"/>
        <v>1.9347802483131504E-2</v>
      </c>
      <c r="AD29">
        <f t="shared" si="7"/>
        <v>1.9347802483131504E-2</v>
      </c>
      <c r="AE29">
        <f t="shared" si="8"/>
        <v>0.5400000000000017</v>
      </c>
      <c r="AF29">
        <f t="shared" si="17"/>
        <v>411.80810988730576</v>
      </c>
      <c r="AG29">
        <f t="shared" si="9"/>
        <v>1.8048716354355059</v>
      </c>
      <c r="AH29">
        <f t="shared" si="10"/>
        <v>0.65131942667334108</v>
      </c>
      <c r="AI29">
        <f t="shared" si="18"/>
        <v>0.4599999999999983</v>
      </c>
      <c r="AJ29">
        <f>MAX(0, $R29 - $AA29) * INDEX(Model_Assumptions[Values], 7)</f>
        <v>1699.0437810686306</v>
      </c>
      <c r="AK29">
        <f>MAX(0, INDEX(Model_Assumptions[Values], 4) - $AD29)</f>
        <v>3.0652197516868498E-2</v>
      </c>
      <c r="AL29">
        <f>MAX(0, INDEX(Model_Assumptions[Values], 5) - $AC29)</f>
        <v>6.5219751686849611E-4</v>
      </c>
      <c r="AM29">
        <f>INDEX(Model_Assumptions[Values], 6) * MAX(0, INDEX(Model_Assumptions[Values], 3) - $AB29)^2</f>
        <v>0</v>
      </c>
      <c r="AN29">
        <f t="shared" si="11"/>
        <v>1707.7542986471208</v>
      </c>
      <c r="AO29" cm="1">
        <f t="array" ref="AO29">IFERROR(STDEV(IF($E$2:$E$2201=$E29, $AJ$2:$AJ$2201)), 0)</f>
        <v>48.827543469457964</v>
      </c>
      <c r="AP29">
        <f t="shared" si="19"/>
        <v>-0.17839352462895716</v>
      </c>
      <c r="AQ29">
        <f t="shared" si="12"/>
        <v>3.2549534075488891E-2</v>
      </c>
      <c r="AR29" cm="1">
        <f t="array" ref="AR29">IFERROR(STDEV(IF($E$2:$E$2201=$E29, $AK$2:$AK$2201)), 0)</f>
        <v>1.021169840914617E-2</v>
      </c>
      <c r="AS29">
        <f t="shared" si="20"/>
        <v>-0.18580029321283434</v>
      </c>
      <c r="AT29">
        <f t="shared" si="13"/>
        <v>5.7333064723345383E-3</v>
      </c>
      <c r="AU29" cm="1">
        <f t="array" ref="AU29">IFERROR(STDEV(IF($E$2:$E$2201=$E29, $AL$2:$AL$2201)), 0)</f>
        <v>6.7452578143157391E-3</v>
      </c>
      <c r="AV29">
        <f t="shared" si="21"/>
        <v>-0.75328610044855437</v>
      </c>
      <c r="AW29">
        <f t="shared" si="14"/>
        <v>0</v>
      </c>
      <c r="AX29" cm="1">
        <f t="array" ref="AX29">IFERROR(STDEV(IF($E$2:$E$2201=$E29, $AM$2:$AM$2201)), 0)</f>
        <v>0</v>
      </c>
      <c r="AY29">
        <f t="shared" si="22"/>
        <v>-0.75328610044855437</v>
      </c>
      <c r="AZ29">
        <f>INDEX(Model_Assumptions[Values],9)*((INDEX(Model_Scenarios[GR Weight],1)*$AG29)+(INDEX(Model_Scenarios[GP Weight],1)*$AH29)+(INDEX(Model_Scenarios[LTV Weight],1)*$AI29))-(INDEX(Model_Scenarios[LTV Weight],1)*$AP29)-(INDEX(Model_Scenarios[GP Weight],1)*($AS29+$AV29+$AY29))</f>
        <v>3.3800476001685769</v>
      </c>
      <c r="BA29">
        <f>INDEX(Model_Assumptions[Values],9)*((INDEX(Model_Scenarios[GR Weight],2)*$AG29)+(INDEX(Model_Scenarios[GP Weight],2)*$AH29)+(INDEX(Model_Scenarios[LTV Weight],2)*$AI29))-(INDEX(Model_Scenarios[LTV Weight],2)*$AP29)-(INDEX(Model_Scenarios[GP Weight],2)*($AS29+$AV29+$AY29))</f>
        <v>3.9544034430807753</v>
      </c>
      <c r="BB29">
        <f>INDEX(Model_Assumptions[Values],9)*((INDEX(Model_Scenarios[GR Weight],3)*$AG29)+(INDEX(Model_Scenarios[GP Weight],3)*$AH29)+(INDEX(Model_Scenarios[LTV Weight],3)*$AI29))-(INDEX(Model_Scenarios[LTV Weight],3)*$AP29)-(INDEX(Model_Scenarios[GP Weight],3)*($AS29+$AV29+$AY29))</f>
        <v>4.9795863237627884</v>
      </c>
      <c r="BC29">
        <f>INDEX(Model_Assumptions[Values],9)*((INDEX(Model_Scenarios[GR Weight],4)*$AG29)+(INDEX(Model_Scenarios[GP Weight],4)*$AH29)+(INDEX(Model_Scenarios[LTV Weight],4)*$AI29))-(INDEX(Model_Scenarios[LTV Weight],4)*$AP29)-(INDEX(Model_Scenarios[GP Weight],4)*($AS29+$AV29+$AY29))</f>
        <v>5.6341827890176459</v>
      </c>
      <c r="BD29">
        <f>INDEX(Model_Assumptions[Values],9)*((INDEX(Model_Scenarios[GR Weight],5)*$AG29)+(INDEX(Model_Scenarios[GP Weight],5)*$AH29)+(INDEX(Model_Scenarios[LTV Weight],5)*$AI29))-(INDEX(Model_Scenarios[LTV Weight],5)*$AP29)-(INDEX(Model_Scenarios[GP Weight],5)*($AS29+$AV29+$AY29))</f>
        <v>5.1464033117049004</v>
      </c>
    </row>
    <row r="30" spans="1:56" x14ac:dyDescent="0.25">
      <c r="A30">
        <v>29</v>
      </c>
      <c r="B30">
        <v>1</v>
      </c>
      <c r="C30" s="3">
        <v>29</v>
      </c>
      <c r="D30" s="4">
        <v>0.56000000000000005</v>
      </c>
      <c r="E30" t="str">
        <v>SKU-1000</v>
      </c>
      <c r="F30" t="str">
        <v>Raise</v>
      </c>
      <c r="G30" t="str">
        <v>Full</v>
      </c>
      <c r="H30">
        <v>76.53</v>
      </c>
      <c r="I30">
        <v>52.96</v>
      </c>
      <c r="J30">
        <v>24</v>
      </c>
      <c r="K30">
        <v>1836.72</v>
      </c>
      <c r="L30">
        <v>565.68000000000006</v>
      </c>
      <c r="M30">
        <v>0.307983797203711</v>
      </c>
      <c r="N30">
        <v>80.606322838637126</v>
      </c>
      <c r="O30">
        <v>17.225425288654151</v>
      </c>
      <c r="P30">
        <v>70.185425288654415</v>
      </c>
      <c r="Q30">
        <v>1112.0931944026663</v>
      </c>
      <c r="R30">
        <v>895.23502149414628</v>
      </c>
      <c r="S30">
        <v>1</v>
      </c>
      <c r="T30">
        <f t="shared" si="0"/>
        <v>78.812740789636791</v>
      </c>
      <c r="U30">
        <f t="shared" si="1"/>
        <v>2.9828051609000265E-2</v>
      </c>
      <c r="V30">
        <f>IF($F30="Reduce", INDEX(Model_Assumptions[Values], 2), INDEX(Model_Assumptions[Values], 1))</f>
        <v>-0.4</v>
      </c>
      <c r="W30">
        <f t="shared" si="2"/>
        <v>23.713650704553597</v>
      </c>
      <c r="X30">
        <f t="shared" si="15"/>
        <v>1868.9378061539705</v>
      </c>
      <c r="Y30">
        <f t="shared" si="3"/>
        <v>613.06286484081193</v>
      </c>
      <c r="Z30">
        <f t="shared" si="4"/>
        <v>32.217806153970514</v>
      </c>
      <c r="AA30">
        <f t="shared" si="5"/>
        <v>47.382864840811862</v>
      </c>
      <c r="AB30">
        <f t="shared" si="16"/>
        <v>0.32802742971014914</v>
      </c>
      <c r="AC30">
        <f t="shared" si="6"/>
        <v>2.0043632506438147E-2</v>
      </c>
      <c r="AD30">
        <f t="shared" si="7"/>
        <v>2.0043632506438147E-2</v>
      </c>
      <c r="AE30">
        <f t="shared" si="8"/>
        <v>0.56000000000000005</v>
      </c>
      <c r="AF30">
        <f t="shared" si="17"/>
        <v>393.90340945742429</v>
      </c>
      <c r="AG30">
        <f t="shared" si="9"/>
        <v>1.8703634664504554</v>
      </c>
      <c r="AH30">
        <f t="shared" si="10"/>
        <v>0.67510974886792308</v>
      </c>
      <c r="AI30">
        <f t="shared" si="18"/>
        <v>0.43999999999999989</v>
      </c>
      <c r="AJ30">
        <f>MAX(0, $R30 - $AA30) * INDEX(Model_Assumptions[Values], 7)</f>
        <v>1695.7043133066688</v>
      </c>
      <c r="AK30">
        <f>MAX(0, INDEX(Model_Assumptions[Values], 4) - $AD30)</f>
        <v>2.9956367493561856E-2</v>
      </c>
      <c r="AL30">
        <f>MAX(0, INDEX(Model_Assumptions[Values], 5) - $AC30)</f>
        <v>0</v>
      </c>
      <c r="AM30">
        <f>INDEX(Model_Assumptions[Values], 6) * MAX(0, INDEX(Model_Assumptions[Values], 3) - $AB30)^2</f>
        <v>0</v>
      </c>
      <c r="AN30">
        <f t="shared" si="11"/>
        <v>1707.7542986471208</v>
      </c>
      <c r="AO30" cm="1">
        <f t="array" ref="AO30">IFERROR(STDEV(IF($E$2:$E$2201=$E30, $AJ$2:$AJ$2201)), 0)</f>
        <v>48.827543469457964</v>
      </c>
      <c r="AP30">
        <f t="shared" si="19"/>
        <v>-0.24678663893851852</v>
      </c>
      <c r="AQ30">
        <f t="shared" si="12"/>
        <v>3.2549534075488891E-2</v>
      </c>
      <c r="AR30" cm="1">
        <f t="array" ref="AR30">IFERROR(STDEV(IF($E$2:$E$2201=$E30, $AK$2:$AK$2201)), 0)</f>
        <v>1.021169840914617E-2</v>
      </c>
      <c r="AS30">
        <f t="shared" si="20"/>
        <v>-0.25394077243844665</v>
      </c>
      <c r="AT30">
        <f t="shared" si="13"/>
        <v>5.7333064723345383E-3</v>
      </c>
      <c r="AU30" cm="1">
        <f t="array" ref="AU30">IFERROR(STDEV(IF($E$2:$E$2201=$E30, $AL$2:$AL$2201)), 0)</f>
        <v>6.7452578143157391E-3</v>
      </c>
      <c r="AV30">
        <f t="shared" si="21"/>
        <v>-0.84997588382263245</v>
      </c>
      <c r="AW30">
        <f t="shared" si="14"/>
        <v>0</v>
      </c>
      <c r="AX30" cm="1">
        <f t="array" ref="AX30">IFERROR(STDEV(IF($E$2:$E$2201=$E30, $AM$2:$AM$2201)), 0)</f>
        <v>0</v>
      </c>
      <c r="AY30">
        <f t="shared" si="22"/>
        <v>-0.84997588382263245</v>
      </c>
      <c r="AZ30">
        <f>INDEX(Model_Assumptions[Values],9)*((INDEX(Model_Scenarios[GR Weight],1)*$AG30)+(INDEX(Model_Scenarios[GP Weight],1)*$AH30)+(INDEX(Model_Scenarios[LTV Weight],1)*$AI30))-(INDEX(Model_Scenarios[LTV Weight],1)*$AP30)-(INDEX(Model_Scenarios[GP Weight],1)*($AS30+$AV30+$AY30))</f>
        <v>3.4255551728183748</v>
      </c>
      <c r="BA30">
        <f>INDEX(Model_Assumptions[Values],9)*((INDEX(Model_Scenarios[GR Weight],2)*$AG30)+(INDEX(Model_Scenarios[GP Weight],2)*$AH30)+(INDEX(Model_Scenarios[LTV Weight],2)*$AI30))-(INDEX(Model_Scenarios[LTV Weight],2)*$AP30)-(INDEX(Model_Scenarios[GP Weight],2)*($AS30+$AV30+$AY30))</f>
        <v>4.0590721720325433</v>
      </c>
      <c r="BB30">
        <f>INDEX(Model_Assumptions[Values],9)*((INDEX(Model_Scenarios[GR Weight],3)*$AG30)+(INDEX(Model_Scenarios[GP Weight],3)*$AH30)+(INDEX(Model_Scenarios[LTV Weight],3)*$AI30))-(INDEX(Model_Scenarios[LTV Weight],3)*$AP30)-(INDEX(Model_Scenarios[GP Weight],3)*($AS30+$AV30+$AY30))</f>
        <v>5.1819734381866409</v>
      </c>
      <c r="BC30">
        <f>INDEX(Model_Assumptions[Values],9)*((INDEX(Model_Scenarios[GR Weight],4)*$AG30)+(INDEX(Model_Scenarios[GP Weight],4)*$AH30)+(INDEX(Model_Scenarios[LTV Weight],4)*$AI30))-(INDEX(Model_Scenarios[LTV Weight],4)*$AP30)-(INDEX(Model_Scenarios[GP Weight],4)*($AS30+$AV30+$AY30))</f>
        <v>5.8724765075180168</v>
      </c>
      <c r="BD30">
        <f>INDEX(Model_Assumptions[Values],9)*((INDEX(Model_Scenarios[GR Weight],5)*$AG30)+(INDEX(Model_Scenarios[GP Weight],5)*$AH30)+(INDEX(Model_Scenarios[LTV Weight],5)*$AI30))-(INDEX(Model_Scenarios[LTV Weight],5)*$AP30)-(INDEX(Model_Scenarios[GP Weight],5)*($AS30+$AV30+$AY30))</f>
        <v>5.413252832617915</v>
      </c>
    </row>
    <row r="31" spans="1:56" x14ac:dyDescent="0.25">
      <c r="A31">
        <v>30</v>
      </c>
      <c r="B31">
        <v>1</v>
      </c>
      <c r="C31" s="3">
        <v>30</v>
      </c>
      <c r="D31" s="4">
        <v>0.57999999999999996</v>
      </c>
      <c r="E31" t="str">
        <v>SKU-1000</v>
      </c>
      <c r="F31" t="str">
        <v>Raise</v>
      </c>
      <c r="G31" t="str">
        <v>Full</v>
      </c>
      <c r="H31">
        <v>76.53</v>
      </c>
      <c r="I31">
        <v>52.96</v>
      </c>
      <c r="J31">
        <v>24</v>
      </c>
      <c r="K31">
        <v>1836.72</v>
      </c>
      <c r="L31">
        <v>565.68000000000006</v>
      </c>
      <c r="M31">
        <v>0.307983797203711</v>
      </c>
      <c r="N31">
        <v>80.606322838637126</v>
      </c>
      <c r="O31">
        <v>17.225425288654151</v>
      </c>
      <c r="P31">
        <v>70.185425288654415</v>
      </c>
      <c r="Q31">
        <v>1112.0931944026663</v>
      </c>
      <c r="R31">
        <v>895.23502149414628</v>
      </c>
      <c r="S31">
        <v>1</v>
      </c>
      <c r="T31">
        <f t="shared" si="0"/>
        <v>78.894267246409527</v>
      </c>
      <c r="U31">
        <f t="shared" si="1"/>
        <v>3.0893339166464466E-2</v>
      </c>
      <c r="V31">
        <f>IF($F31="Reduce", INDEX(Model_Assumptions[Values], 2), INDEX(Model_Assumptions[Values], 1))</f>
        <v>-0.4</v>
      </c>
      <c r="W31">
        <f t="shared" si="2"/>
        <v>23.703423944001941</v>
      </c>
      <c r="X31">
        <f t="shared" si="15"/>
        <v>1870.0642632930317</v>
      </c>
      <c r="Y31">
        <f t="shared" si="3"/>
        <v>614.73093121868897</v>
      </c>
      <c r="Z31">
        <f t="shared" si="4"/>
        <v>33.344263293031645</v>
      </c>
      <c r="AA31">
        <f t="shared" si="5"/>
        <v>49.050931218688902</v>
      </c>
      <c r="AB31">
        <f t="shared" si="16"/>
        <v>0.32872182164274805</v>
      </c>
      <c r="AC31">
        <f t="shared" si="6"/>
        <v>2.0738024439037051E-2</v>
      </c>
      <c r="AD31">
        <f t="shared" si="7"/>
        <v>2.0738024439037051E-2</v>
      </c>
      <c r="AE31">
        <f t="shared" si="8"/>
        <v>0.57999999999999829</v>
      </c>
      <c r="AF31">
        <f t="shared" si="17"/>
        <v>375.99870902754299</v>
      </c>
      <c r="AG31">
        <f t="shared" si="9"/>
        <v>1.9357584927087095</v>
      </c>
      <c r="AH31">
        <f t="shared" si="10"/>
        <v>0.698876312524362</v>
      </c>
      <c r="AI31">
        <f t="shared" si="18"/>
        <v>0.42000000000000171</v>
      </c>
      <c r="AJ31">
        <f>MAX(0, $R31 - $AA31) * INDEX(Model_Assumptions[Values], 7)</f>
        <v>1692.3681805509148</v>
      </c>
      <c r="AK31">
        <f>MAX(0, INDEX(Model_Assumptions[Values], 4) - $AD31)</f>
        <v>2.9261975560962952E-2</v>
      </c>
      <c r="AL31">
        <f>MAX(0, INDEX(Model_Assumptions[Values], 5) - $AC31)</f>
        <v>0</v>
      </c>
      <c r="AM31">
        <f>INDEX(Model_Assumptions[Values], 6) * MAX(0, INDEX(Model_Assumptions[Values], 3) - $AB31)^2</f>
        <v>0</v>
      </c>
      <c r="AN31">
        <f t="shared" si="11"/>
        <v>1707.7542986471208</v>
      </c>
      <c r="AO31" cm="1">
        <f t="array" ref="AO31">IFERROR(STDEV(IF($E$2:$E$2201=$E31, $AJ$2:$AJ$2201)), 0)</f>
        <v>48.827543469457964</v>
      </c>
      <c r="AP31">
        <f t="shared" si="19"/>
        <v>-0.31511145150749115</v>
      </c>
      <c r="AQ31">
        <f t="shared" si="12"/>
        <v>3.2549534075488891E-2</v>
      </c>
      <c r="AR31" cm="1">
        <f t="array" ref="AR31">IFERROR(STDEV(IF($E$2:$E$2201=$E31, $AK$2:$AK$2201)), 0)</f>
        <v>1.021169840914617E-2</v>
      </c>
      <c r="AS31">
        <f t="shared" si="20"/>
        <v>-0.32194042389475747</v>
      </c>
      <c r="AT31">
        <f t="shared" si="13"/>
        <v>5.7333064723345383E-3</v>
      </c>
      <c r="AU31" cm="1">
        <f t="array" ref="AU31">IFERROR(STDEV(IF($E$2:$E$2201=$E31, $AL$2:$AL$2201)), 0)</f>
        <v>6.7452578143157391E-3</v>
      </c>
      <c r="AV31">
        <f t="shared" si="21"/>
        <v>-0.84997588382263245</v>
      </c>
      <c r="AW31">
        <f t="shared" si="14"/>
        <v>0</v>
      </c>
      <c r="AX31" cm="1">
        <f t="array" ref="AX31">IFERROR(STDEV(IF($E$2:$E$2201=$E31, $AM$2:$AM$2201)), 0)</f>
        <v>0</v>
      </c>
      <c r="AY31">
        <f t="shared" si="22"/>
        <v>-0.84997588382263245</v>
      </c>
      <c r="AZ31">
        <f>INDEX(Model_Assumptions[Values],9)*((INDEX(Model_Scenarios[GR Weight],1)*$AG31)+(INDEX(Model_Scenarios[GP Weight],1)*$AH31)+(INDEX(Model_Scenarios[LTV Weight],1)*$AI31))-(INDEX(Model_Scenarios[LTV Weight],1)*$AP31)-(INDEX(Model_Scenarios[GP Weight],1)*($AS31+$AV31+$AY31))</f>
        <v>3.4515957829765376</v>
      </c>
      <c r="BA31">
        <f>INDEX(Model_Assumptions[Values],9)*((INDEX(Model_Scenarios[GR Weight],2)*$AG31)+(INDEX(Model_Scenarios[GP Weight],2)*$AH31)+(INDEX(Model_Scenarios[LTV Weight],2)*$AI31))-(INDEX(Model_Scenarios[LTV Weight],2)*$AP31)-(INDEX(Model_Scenarios[GP Weight],2)*($AS31+$AV31+$AY31))</f>
        <v>4.1248960638437735</v>
      </c>
      <c r="BB31">
        <f>INDEX(Model_Assumptions[Values],9)*((INDEX(Model_Scenarios[GR Weight],3)*$AG31)+(INDEX(Model_Scenarios[GP Weight],3)*$AH31)+(INDEX(Model_Scenarios[LTV Weight],3)*$AI31))-(INDEX(Model_Scenarios[LTV Weight],3)*$AP31)-(INDEX(Model_Scenarios[GP Weight],3)*($AS31+$AV31+$AY31))</f>
        <v>5.3164385104455274</v>
      </c>
      <c r="BC31">
        <f>INDEX(Model_Assumptions[Values],9)*((INDEX(Model_Scenarios[GR Weight],4)*$AG31)+(INDEX(Model_Scenarios[GP Weight],4)*$AH31)+(INDEX(Model_Scenarios[LTV Weight],4)*$AI31))-(INDEX(Model_Scenarios[LTV Weight],4)*$AP31)-(INDEX(Model_Scenarios[GP Weight],4)*($AS31+$AV31+$AY31))</f>
        <v>6.0428066116491328</v>
      </c>
      <c r="BD31">
        <f>INDEX(Model_Assumptions[Values],9)*((INDEX(Model_Scenarios[GR Weight],5)*$AG31)+(INDEX(Model_Scenarios[GP Weight],5)*$AH31)+(INDEX(Model_Scenarios[LTV Weight],5)*$AI31))-(INDEX(Model_Scenarios[LTV Weight],5)*$AP31)-(INDEX(Model_Scenarios[GP Weight],5)*($AS31+$AV31+$AY31))</f>
        <v>5.5734869203745925</v>
      </c>
    </row>
    <row r="32" spans="1:56" x14ac:dyDescent="0.25">
      <c r="A32">
        <v>31</v>
      </c>
      <c r="B32">
        <v>1</v>
      </c>
      <c r="C32" s="3">
        <v>31</v>
      </c>
      <c r="D32" s="4">
        <v>0.6</v>
      </c>
      <c r="E32" t="str">
        <v>SKU-1000</v>
      </c>
      <c r="F32" t="str">
        <v>Raise</v>
      </c>
      <c r="G32" t="str">
        <v>Full</v>
      </c>
      <c r="H32">
        <v>76.53</v>
      </c>
      <c r="I32">
        <v>52.96</v>
      </c>
      <c r="J32">
        <v>24</v>
      </c>
      <c r="K32">
        <v>1836.72</v>
      </c>
      <c r="L32">
        <v>565.68000000000006</v>
      </c>
      <c r="M32">
        <v>0.307983797203711</v>
      </c>
      <c r="N32">
        <v>80.606322838637126</v>
      </c>
      <c r="O32">
        <v>17.225425288654151</v>
      </c>
      <c r="P32">
        <v>70.185425288654415</v>
      </c>
      <c r="Q32">
        <v>1112.0931944026663</v>
      </c>
      <c r="R32">
        <v>895.23502149414628</v>
      </c>
      <c r="S32">
        <v>1</v>
      </c>
      <c r="T32">
        <f t="shared" si="0"/>
        <v>78.975793703182276</v>
      </c>
      <c r="U32">
        <f t="shared" si="1"/>
        <v>3.1958626723928851E-2</v>
      </c>
      <c r="V32">
        <f>IF($F32="Reduce", INDEX(Model_Assumptions[Values], 2), INDEX(Model_Assumptions[Values], 1))</f>
        <v>-0.4</v>
      </c>
      <c r="W32">
        <f t="shared" si="2"/>
        <v>23.693197183450284</v>
      </c>
      <c r="X32">
        <f t="shared" si="15"/>
        <v>1871.189052928989</v>
      </c>
      <c r="Y32">
        <f t="shared" si="3"/>
        <v>616.39733009346196</v>
      </c>
      <c r="Z32">
        <f t="shared" si="4"/>
        <v>34.469052928988958</v>
      </c>
      <c r="AA32">
        <f t="shared" si="5"/>
        <v>50.717330093461896</v>
      </c>
      <c r="AB32">
        <f t="shared" si="16"/>
        <v>0.32941477993824819</v>
      </c>
      <c r="AC32">
        <f t="shared" si="6"/>
        <v>2.1430982734537196E-2</v>
      </c>
      <c r="AD32">
        <f t="shared" si="7"/>
        <v>2.1430982734537196E-2</v>
      </c>
      <c r="AE32">
        <f t="shared" si="8"/>
        <v>0.6</v>
      </c>
      <c r="AF32">
        <f t="shared" si="17"/>
        <v>358.09400859765856</v>
      </c>
      <c r="AG32">
        <f t="shared" si="9"/>
        <v>2.0010567142102813</v>
      </c>
      <c r="AH32">
        <f t="shared" si="10"/>
        <v>0.72261911764265441</v>
      </c>
      <c r="AI32">
        <f t="shared" si="18"/>
        <v>0.40000000000000008</v>
      </c>
      <c r="AJ32">
        <f>MAX(0, $R32 - $AA32) * INDEX(Model_Assumptions[Values], 7)</f>
        <v>1689.0353828013688</v>
      </c>
      <c r="AK32">
        <f>MAX(0, INDEX(Model_Assumptions[Values], 4) - $AD32)</f>
        <v>2.8569017265462807E-2</v>
      </c>
      <c r="AL32">
        <f>MAX(0, INDEX(Model_Assumptions[Values], 5) - $AC32)</f>
        <v>0</v>
      </c>
      <c r="AM32">
        <f>INDEX(Model_Assumptions[Values], 6) * MAX(0, INDEX(Model_Assumptions[Values], 3) - $AB32)^2</f>
        <v>0</v>
      </c>
      <c r="AN32">
        <f t="shared" si="11"/>
        <v>1707.7542986471208</v>
      </c>
      <c r="AO32" cm="1">
        <f t="array" ref="AO32">IFERROR(STDEV(IF($E$2:$E$2201=$E32, $AJ$2:$AJ$2201)), 0)</f>
        <v>48.827543469457964</v>
      </c>
      <c r="AP32">
        <f t="shared" si="19"/>
        <v>-0.38336796233586573</v>
      </c>
      <c r="AQ32">
        <f t="shared" si="12"/>
        <v>3.2549534075488891E-2</v>
      </c>
      <c r="AR32" cm="1">
        <f t="array" ref="AR32">IFERROR(STDEV(IF($E$2:$E$2201=$E32, $AK$2:$AK$2201)), 0)</f>
        <v>1.021169840914617E-2</v>
      </c>
      <c r="AS32">
        <f t="shared" si="20"/>
        <v>-0.38979968370990181</v>
      </c>
      <c r="AT32">
        <f t="shared" si="13"/>
        <v>5.7333064723345383E-3</v>
      </c>
      <c r="AU32" cm="1">
        <f t="array" ref="AU32">IFERROR(STDEV(IF($E$2:$E$2201=$E32, $AL$2:$AL$2201)), 0)</f>
        <v>6.7452578143157391E-3</v>
      </c>
      <c r="AV32">
        <f t="shared" si="21"/>
        <v>-0.84997588382263245</v>
      </c>
      <c r="AW32">
        <f t="shared" si="14"/>
        <v>0</v>
      </c>
      <c r="AX32" cm="1">
        <f t="array" ref="AX32">IFERROR(STDEV(IF($E$2:$E$2201=$E32, $AM$2:$AM$2201)), 0)</f>
        <v>0</v>
      </c>
      <c r="AY32">
        <f t="shared" si="22"/>
        <v>-0.84997588382263245</v>
      </c>
      <c r="AZ32">
        <f>INDEX(Model_Assumptions[Values],9)*((INDEX(Model_Scenarios[GR Weight],1)*$AG32)+(INDEX(Model_Scenarios[GP Weight],1)*$AH32)+(INDEX(Model_Scenarios[LTV Weight],1)*$AI32))-(INDEX(Model_Scenarios[LTV Weight],1)*$AP32)-(INDEX(Model_Scenarios[GP Weight],1)*($AS32+$AV32+$AY32))</f>
        <v>3.4775074309306779</v>
      </c>
      <c r="BA32">
        <f>INDEX(Model_Assumptions[Values],9)*((INDEX(Model_Scenarios[GR Weight],2)*$AG32)+(INDEX(Model_Scenarios[GP Weight],2)*$AH32)+(INDEX(Model_Scenarios[LTV Weight],2)*$AI32))-(INDEX(Model_Scenarios[LTV Weight],2)*$AP32)-(INDEX(Model_Scenarios[GP Weight],2)*($AS32+$AV32+$AY32))</f>
        <v>4.1905511190897116</v>
      </c>
      <c r="BB32">
        <f>INDEX(Model_Assumptions[Values],9)*((INDEX(Model_Scenarios[GR Weight],3)*$AG32)+(INDEX(Model_Scenarios[GP Weight],3)*$AH32)+(INDEX(Model_Scenarios[LTV Weight],3)*$AI32))-(INDEX(Model_Scenarios[LTV Weight],3)*$AP32)-(INDEX(Model_Scenarios[GP Weight],3)*($AS32+$AV32+$AY32))</f>
        <v>5.4506645415461508</v>
      </c>
      <c r="BC32">
        <f>INDEX(Model_Assumptions[Values],9)*((INDEX(Model_Scenarios[GR Weight],4)*$AG32)+(INDEX(Model_Scenarios[GP Weight],4)*$AH32)+(INDEX(Model_Scenarios[LTV Weight],4)*$AI32))-(INDEX(Model_Scenarios[LTV Weight],4)*$AP32)-(INDEX(Model_Scenarios[GP Weight],4)*($AS32+$AV32+$AY32))</f>
        <v>6.2128561024177049</v>
      </c>
      <c r="BD32">
        <f>INDEX(Model_Assumptions[Values],9)*((INDEX(Model_Scenarios[GR Weight],5)*$AG32)+(INDEX(Model_Scenarios[GP Weight],5)*$AH32)+(INDEX(Model_Scenarios[LTV Weight],5)*$AI32))-(INDEX(Model_Scenarios[LTV Weight],5)*$AP32)-(INDEX(Model_Scenarios[GP Weight],5)*($AS32+$AV32+$AY32))</f>
        <v>5.733464576556889</v>
      </c>
    </row>
    <row r="33" spans="1:56" x14ac:dyDescent="0.25">
      <c r="A33">
        <v>32</v>
      </c>
      <c r="B33">
        <v>1</v>
      </c>
      <c r="C33" s="3">
        <v>32</v>
      </c>
      <c r="D33" s="4">
        <v>0.62</v>
      </c>
      <c r="E33" t="str">
        <v>SKU-1000</v>
      </c>
      <c r="F33" t="str">
        <v>Raise</v>
      </c>
      <c r="G33" t="str">
        <v>Full</v>
      </c>
      <c r="H33">
        <v>76.53</v>
      </c>
      <c r="I33">
        <v>52.96</v>
      </c>
      <c r="J33">
        <v>24</v>
      </c>
      <c r="K33">
        <v>1836.72</v>
      </c>
      <c r="L33">
        <v>565.68000000000006</v>
      </c>
      <c r="M33">
        <v>0.307983797203711</v>
      </c>
      <c r="N33">
        <v>80.606322838637126</v>
      </c>
      <c r="O33">
        <v>17.225425288654151</v>
      </c>
      <c r="P33">
        <v>70.185425288654415</v>
      </c>
      <c r="Q33">
        <v>1112.0931944026663</v>
      </c>
      <c r="R33">
        <v>895.23502149414628</v>
      </c>
      <c r="S33">
        <v>1</v>
      </c>
      <c r="T33">
        <f t="shared" si="0"/>
        <v>79.057320159955026</v>
      </c>
      <c r="U33">
        <f t="shared" si="1"/>
        <v>3.3023914281393243E-2</v>
      </c>
      <c r="V33">
        <f>IF($F33="Reduce", INDEX(Model_Assumptions[Values], 2), INDEX(Model_Assumptions[Values], 1))</f>
        <v>-0.4</v>
      </c>
      <c r="W33">
        <f t="shared" si="2"/>
        <v>23.682970422898627</v>
      </c>
      <c r="X33">
        <f t="shared" si="15"/>
        <v>1872.3121750618423</v>
      </c>
      <c r="Y33">
        <f t="shared" si="3"/>
        <v>618.06206146513091</v>
      </c>
      <c r="Z33">
        <f t="shared" si="4"/>
        <v>35.592175061842227</v>
      </c>
      <c r="AA33">
        <f t="shared" si="5"/>
        <v>52.382061465130846</v>
      </c>
      <c r="AB33">
        <f t="shared" si="16"/>
        <v>0.33010630903188803</v>
      </c>
      <c r="AC33">
        <f t="shared" si="6"/>
        <v>2.2122511828177038E-2</v>
      </c>
      <c r="AD33">
        <f t="shared" si="7"/>
        <v>2.2122511828177038E-2</v>
      </c>
      <c r="AE33">
        <f t="shared" si="8"/>
        <v>0.62000000000000177</v>
      </c>
      <c r="AF33">
        <f t="shared" si="17"/>
        <v>340.18930816777402</v>
      </c>
      <c r="AG33">
        <f t="shared" si="9"/>
        <v>2.0662581309551573</v>
      </c>
      <c r="AH33">
        <f t="shared" si="10"/>
        <v>0.74633816422280042</v>
      </c>
      <c r="AI33">
        <f t="shared" si="18"/>
        <v>0.37999999999999823</v>
      </c>
      <c r="AJ33">
        <f>MAX(0, $R33 - $AA33) * INDEX(Model_Assumptions[Values], 7)</f>
        <v>1685.7059200580309</v>
      </c>
      <c r="AK33">
        <f>MAX(0, INDEX(Model_Assumptions[Values], 4) - $AD33)</f>
        <v>2.7877488171822964E-2</v>
      </c>
      <c r="AL33">
        <f>MAX(0, INDEX(Model_Assumptions[Values], 5) - $AC33)</f>
        <v>0</v>
      </c>
      <c r="AM33">
        <f>INDEX(Model_Assumptions[Values], 6) * MAX(0, INDEX(Model_Assumptions[Values], 3) - $AB33)^2</f>
        <v>0</v>
      </c>
      <c r="AN33">
        <f t="shared" si="11"/>
        <v>1707.7542986471208</v>
      </c>
      <c r="AO33" cm="1">
        <f t="array" ref="AO33">IFERROR(STDEV(IF($E$2:$E$2201=$E33, $AJ$2:$AJ$2201)), 0)</f>
        <v>48.827543469457964</v>
      </c>
      <c r="AP33">
        <f t="shared" si="19"/>
        <v>-0.45155617142364229</v>
      </c>
      <c r="AQ33">
        <f t="shared" si="12"/>
        <v>3.2549534075488891E-2</v>
      </c>
      <c r="AR33" cm="1">
        <f t="array" ref="AR33">IFERROR(STDEV(IF($E$2:$E$2201=$E33, $AK$2:$AK$2201)), 0)</f>
        <v>1.021169840914617E-2</v>
      </c>
      <c r="AS33">
        <f t="shared" si="20"/>
        <v>-0.4575189862130456</v>
      </c>
      <c r="AT33">
        <f t="shared" si="13"/>
        <v>5.7333064723345383E-3</v>
      </c>
      <c r="AU33" cm="1">
        <f t="array" ref="AU33">IFERROR(STDEV(IF($E$2:$E$2201=$E33, $AL$2:$AL$2201)), 0)</f>
        <v>6.7452578143157391E-3</v>
      </c>
      <c r="AV33">
        <f t="shared" si="21"/>
        <v>-0.84997588382263245</v>
      </c>
      <c r="AW33">
        <f t="shared" si="14"/>
        <v>0</v>
      </c>
      <c r="AX33" cm="1">
        <f t="array" ref="AX33">IFERROR(STDEV(IF($E$2:$E$2201=$E33, $AM$2:$AM$2201)), 0)</f>
        <v>0</v>
      </c>
      <c r="AY33">
        <f t="shared" si="22"/>
        <v>-0.84997588382263245</v>
      </c>
      <c r="AZ33">
        <f>INDEX(Model_Assumptions[Values],9)*((INDEX(Model_Scenarios[GR Weight],1)*$AG33)+(INDEX(Model_Scenarios[GP Weight],1)*$AH33)+(INDEX(Model_Scenarios[LTV Weight],1)*$AI33))-(INDEX(Model_Scenarios[LTV Weight],1)*$AP33)-(INDEX(Model_Scenarios[GP Weight],1)*($AS33+$AV33+$AY33))</f>
        <v>3.5032901601137167</v>
      </c>
      <c r="BA33">
        <f>INDEX(Model_Assumptions[Values],9)*((INDEX(Model_Scenarios[GR Weight],2)*$AG33)+(INDEX(Model_Scenarios[GP Weight],2)*$AH33)+(INDEX(Model_Scenarios[LTV Weight],2)*$AI33))-(INDEX(Model_Scenarios[LTV Weight],2)*$AP33)-(INDEX(Model_Scenarios[GP Weight],2)*($AS33+$AV33+$AY33))</f>
        <v>4.2560374246361921</v>
      </c>
      <c r="BB33">
        <f>INDEX(Model_Assumptions[Values],9)*((INDEX(Model_Scenarios[GR Weight],3)*$AG33)+(INDEX(Model_Scenarios[GP Weight],3)*$AH33)+(INDEX(Model_Scenarios[LTV Weight],3)*$AI33))-(INDEX(Model_Scenarios[LTV Weight],3)*$AP33)-(INDEX(Model_Scenarios[GP Weight],3)*($AS33+$AV33+$AY33))</f>
        <v>5.5846516835037088</v>
      </c>
      <c r="BC33">
        <f>INDEX(Model_Assumptions[Values],9)*((INDEX(Model_Scenarios[GR Weight],4)*$AG33)+(INDEX(Model_Scenarios[GP Weight],4)*$AH33)+(INDEX(Model_Scenarios[LTV Weight],4)*$AI33))-(INDEX(Model_Scenarios[LTV Weight],4)*$AP33)-(INDEX(Model_Scenarios[GP Weight],4)*($AS33+$AV33+$AY33))</f>
        <v>6.3826251318389229</v>
      </c>
      <c r="BD33">
        <f>INDEX(Model_Assumptions[Values],9)*((INDEX(Model_Scenarios[GR Weight],5)*$AG33)+(INDEX(Model_Scenarios[GP Weight],5)*$AH33)+(INDEX(Model_Scenarios[LTV Weight],5)*$AI33))-(INDEX(Model_Scenarios[LTV Weight],5)*$AP33)-(INDEX(Model_Scenarios[GP Weight],5)*($AS33+$AV33+$AY33))</f>
        <v>5.8931860400458378</v>
      </c>
    </row>
    <row r="34" spans="1:56" x14ac:dyDescent="0.25">
      <c r="A34">
        <v>33</v>
      </c>
      <c r="B34">
        <v>1</v>
      </c>
      <c r="C34" s="3">
        <v>33</v>
      </c>
      <c r="D34" s="4">
        <v>0.64</v>
      </c>
      <c r="E34" t="str">
        <v>SKU-1000</v>
      </c>
      <c r="F34" t="str">
        <v>Raise</v>
      </c>
      <c r="G34" t="str">
        <v>Full</v>
      </c>
      <c r="H34">
        <v>76.53</v>
      </c>
      <c r="I34">
        <v>52.96</v>
      </c>
      <c r="J34">
        <v>24</v>
      </c>
      <c r="K34">
        <v>1836.72</v>
      </c>
      <c r="L34">
        <v>565.68000000000006</v>
      </c>
      <c r="M34">
        <v>0.307983797203711</v>
      </c>
      <c r="N34">
        <v>80.606322838637126</v>
      </c>
      <c r="O34">
        <v>17.225425288654151</v>
      </c>
      <c r="P34">
        <v>70.185425288654415</v>
      </c>
      <c r="Q34">
        <v>1112.0931944026663</v>
      </c>
      <c r="R34">
        <v>895.23502149414628</v>
      </c>
      <c r="S34">
        <v>1</v>
      </c>
      <c r="T34">
        <f t="shared" si="0"/>
        <v>79.138846616727761</v>
      </c>
      <c r="U34">
        <f t="shared" si="1"/>
        <v>3.4089201838857441E-2</v>
      </c>
      <c r="V34">
        <f>IF($F34="Reduce", INDEX(Model_Assumptions[Values], 2), INDEX(Model_Assumptions[Values], 1))</f>
        <v>-0.4</v>
      </c>
      <c r="W34">
        <f t="shared" si="2"/>
        <v>23.672743662346967</v>
      </c>
      <c r="X34">
        <f t="shared" si="15"/>
        <v>1873.4336296915908</v>
      </c>
      <c r="Y34">
        <f t="shared" si="3"/>
        <v>619.72512533369536</v>
      </c>
      <c r="Z34">
        <f t="shared" si="4"/>
        <v>36.713629691590768</v>
      </c>
      <c r="AA34">
        <f t="shared" si="5"/>
        <v>54.045125333695296</v>
      </c>
      <c r="AB34">
        <f t="shared" si="16"/>
        <v>0.33079641334062954</v>
      </c>
      <c r="AC34">
        <f t="shared" si="6"/>
        <v>2.281261613691854E-2</v>
      </c>
      <c r="AD34">
        <f t="shared" si="7"/>
        <v>2.281261613691854E-2</v>
      </c>
      <c r="AE34">
        <f t="shared" si="8"/>
        <v>0.64</v>
      </c>
      <c r="AF34">
        <f t="shared" si="17"/>
        <v>322.28460773789266</v>
      </c>
      <c r="AG34">
        <f t="shared" si="9"/>
        <v>2.1313627429432982</v>
      </c>
      <c r="AH34">
        <f t="shared" si="10"/>
        <v>0.77003345226479347</v>
      </c>
      <c r="AI34">
        <f t="shared" si="18"/>
        <v>0.36</v>
      </c>
      <c r="AJ34">
        <f>MAX(0, $R34 - $AA34) * INDEX(Model_Assumptions[Values], 7)</f>
        <v>1682.379792320902</v>
      </c>
      <c r="AK34">
        <f>MAX(0, INDEX(Model_Assumptions[Values], 4) - $AD34)</f>
        <v>2.7187383863081463E-2</v>
      </c>
      <c r="AL34">
        <f>MAX(0, INDEX(Model_Assumptions[Values], 5) - $AC34)</f>
        <v>0</v>
      </c>
      <c r="AM34">
        <f>INDEX(Model_Assumptions[Values], 6) * MAX(0, INDEX(Model_Assumptions[Values], 3) - $AB34)^2</f>
        <v>0</v>
      </c>
      <c r="AN34">
        <f t="shared" si="11"/>
        <v>1707.7542986471208</v>
      </c>
      <c r="AO34" cm="1">
        <f t="array" ref="AO34">IFERROR(STDEV(IF($E$2:$E$2201=$E34, $AJ$2:$AJ$2201)), 0)</f>
        <v>48.827543469457964</v>
      </c>
      <c r="AP34">
        <f t="shared" si="19"/>
        <v>-0.51967607877080224</v>
      </c>
      <c r="AQ34">
        <f t="shared" si="12"/>
        <v>3.2549534075488891E-2</v>
      </c>
      <c r="AR34" cm="1">
        <f t="array" ref="AR34">IFERROR(STDEV(IF($E$2:$E$2201=$E34, $AK$2:$AK$2201)), 0)</f>
        <v>1.021169840914617E-2</v>
      </c>
      <c r="AS34">
        <f t="shared" si="20"/>
        <v>-0.52509876394359489</v>
      </c>
      <c r="AT34">
        <f t="shared" si="13"/>
        <v>5.7333064723345383E-3</v>
      </c>
      <c r="AU34" cm="1">
        <f t="array" ref="AU34">IFERROR(STDEV(IF($E$2:$E$2201=$E34, $AL$2:$AL$2201)), 0)</f>
        <v>6.7452578143157391E-3</v>
      </c>
      <c r="AV34">
        <f t="shared" si="21"/>
        <v>-0.84997588382263245</v>
      </c>
      <c r="AW34">
        <f t="shared" si="14"/>
        <v>0</v>
      </c>
      <c r="AX34" cm="1">
        <f t="array" ref="AX34">IFERROR(STDEV(IF($E$2:$E$2201=$E34, $AM$2:$AM$2201)), 0)</f>
        <v>0</v>
      </c>
      <c r="AY34">
        <f t="shared" si="22"/>
        <v>-0.84997588382263245</v>
      </c>
      <c r="AZ34">
        <f>INDEX(Model_Assumptions[Values],9)*((INDEX(Model_Scenarios[GR Weight],1)*$AG34)+(INDEX(Model_Scenarios[GP Weight],1)*$AH34)+(INDEX(Model_Scenarios[LTV Weight],1)*$AI34))-(INDEX(Model_Scenarios[LTV Weight],1)*$AP34)-(INDEX(Model_Scenarios[GP Weight],1)*($AS34+$AV34+$AY34))</f>
        <v>3.5289440137795736</v>
      </c>
      <c r="BA34">
        <f>INDEX(Model_Assumptions[Values],9)*((INDEX(Model_Scenarios[GR Weight],2)*$AG34)+(INDEX(Model_Scenarios[GP Weight],2)*$AH34)+(INDEX(Model_Scenarios[LTV Weight],2)*$AI34))-(INDEX(Model_Scenarios[LTV Weight],2)*$AP34)-(INDEX(Model_Scenarios[GP Weight],2)*($AS34+$AV34+$AY34))</f>
        <v>4.3213550669910603</v>
      </c>
      <c r="BB34">
        <f>INDEX(Model_Assumptions[Values],9)*((INDEX(Model_Scenarios[GR Weight],3)*$AG34)+(INDEX(Model_Scenarios[GP Weight],3)*$AH34)+(INDEX(Model_Scenarios[LTV Weight],3)*$AI34))-(INDEX(Model_Scenarios[LTV Weight],3)*$AP34)-(INDEX(Model_Scenarios[GP Weight],3)*($AS34+$AV34+$AY34))</f>
        <v>5.7184000877069332</v>
      </c>
      <c r="BC34">
        <f>INDEX(Model_Assumptions[Values],9)*((INDEX(Model_Scenarios[GR Weight],4)*$AG34)+(INDEX(Model_Scenarios[GP Weight],4)*$AH34)+(INDEX(Model_Scenarios[LTV Weight],4)*$AI34))-(INDEX(Model_Scenarios[LTV Weight],4)*$AP34)-(INDEX(Model_Scenarios[GP Weight],4)*($AS34+$AV34+$AY34))</f>
        <v>6.5521138513015025</v>
      </c>
      <c r="BD34">
        <f>INDEX(Model_Assumptions[Values],9)*((INDEX(Model_Scenarios[GR Weight],5)*$AG34)+(INDEX(Model_Scenarios[GP Weight],5)*$AH34)+(INDEX(Model_Scenarios[LTV Weight],5)*$AI34))-(INDEX(Model_Scenarios[LTV Weight],5)*$AP34)-(INDEX(Model_Scenarios[GP Weight],5)*($AS34+$AV34+$AY34))</f>
        <v>6.052651548738055</v>
      </c>
    </row>
    <row r="35" spans="1:56" x14ac:dyDescent="0.25">
      <c r="A35">
        <v>34</v>
      </c>
      <c r="B35">
        <v>1</v>
      </c>
      <c r="C35" s="3">
        <v>34</v>
      </c>
      <c r="D35" s="4">
        <v>0.66</v>
      </c>
      <c r="E35" t="str">
        <v>SKU-1000</v>
      </c>
      <c r="F35" t="str">
        <v>Raise</v>
      </c>
      <c r="G35" t="str">
        <v>Full</v>
      </c>
      <c r="H35">
        <v>76.53</v>
      </c>
      <c r="I35">
        <v>52.96</v>
      </c>
      <c r="J35">
        <v>24</v>
      </c>
      <c r="K35">
        <v>1836.72</v>
      </c>
      <c r="L35">
        <v>565.68000000000006</v>
      </c>
      <c r="M35">
        <v>0.307983797203711</v>
      </c>
      <c r="N35">
        <v>80.606322838637126</v>
      </c>
      <c r="O35">
        <v>17.225425288654151</v>
      </c>
      <c r="P35">
        <v>70.185425288654415</v>
      </c>
      <c r="Q35">
        <v>1112.0931944026663</v>
      </c>
      <c r="R35">
        <v>895.23502149414628</v>
      </c>
      <c r="S35">
        <v>1</v>
      </c>
      <c r="T35">
        <f t="shared" si="0"/>
        <v>79.220373073500497</v>
      </c>
      <c r="U35">
        <f t="shared" si="1"/>
        <v>3.5154489396321646E-2</v>
      </c>
      <c r="V35">
        <f>IF($F35="Reduce", INDEX(Model_Assumptions[Values], 2), INDEX(Model_Assumptions[Values], 1))</f>
        <v>-0.4</v>
      </c>
      <c r="W35">
        <f t="shared" si="2"/>
        <v>23.662516901795314</v>
      </c>
      <c r="X35">
        <f t="shared" si="15"/>
        <v>1874.553416818236</v>
      </c>
      <c r="Y35">
        <f t="shared" si="3"/>
        <v>621.38652169915622</v>
      </c>
      <c r="Z35">
        <f t="shared" si="4"/>
        <v>37.833416818235946</v>
      </c>
      <c r="AA35">
        <f t="shared" si="5"/>
        <v>55.706521699156156</v>
      </c>
      <c r="AB35">
        <f t="shared" si="16"/>
        <v>0.33148509726325304</v>
      </c>
      <c r="AC35">
        <f t="shared" si="6"/>
        <v>2.3501300059542041E-2</v>
      </c>
      <c r="AD35">
        <f t="shared" si="7"/>
        <v>2.3501300059542041E-2</v>
      </c>
      <c r="AE35">
        <f t="shared" si="8"/>
        <v>0.65999999999999825</v>
      </c>
      <c r="AF35">
        <f t="shared" si="17"/>
        <v>304.3799073080113</v>
      </c>
      <c r="AG35">
        <f t="shared" si="9"/>
        <v>2.1963705501747834</v>
      </c>
      <c r="AH35">
        <f t="shared" si="10"/>
        <v>0.79370498176864657</v>
      </c>
      <c r="AI35">
        <f t="shared" si="18"/>
        <v>0.34000000000000175</v>
      </c>
      <c r="AJ35">
        <f>MAX(0, $R35 - $AA35) * INDEX(Model_Assumptions[Values], 7)</f>
        <v>1679.0569995899803</v>
      </c>
      <c r="AK35">
        <f>MAX(0, INDEX(Model_Assumptions[Values], 4) - $AD35)</f>
        <v>2.6498699940457962E-2</v>
      </c>
      <c r="AL35">
        <f>MAX(0, INDEX(Model_Assumptions[Values], 5) - $AC35)</f>
        <v>0</v>
      </c>
      <c r="AM35">
        <f>INDEX(Model_Assumptions[Values], 6) * MAX(0, INDEX(Model_Assumptions[Values], 3) - $AB35)^2</f>
        <v>0</v>
      </c>
      <c r="AN35">
        <f t="shared" si="11"/>
        <v>1707.7542986471208</v>
      </c>
      <c r="AO35" cm="1">
        <f t="array" ref="AO35">IFERROR(STDEV(IF($E$2:$E$2201=$E35, $AJ$2:$AJ$2201)), 0)</f>
        <v>48.827543469457964</v>
      </c>
      <c r="AP35">
        <f t="shared" si="19"/>
        <v>-0.58772768437738276</v>
      </c>
      <c r="AQ35">
        <f t="shared" si="12"/>
        <v>3.2549534075488891E-2</v>
      </c>
      <c r="AR35" cm="1">
        <f t="array" ref="AR35">IFERROR(STDEV(IF($E$2:$E$2201=$E35, $AK$2:$AK$2201)), 0)</f>
        <v>1.021169840914617E-2</v>
      </c>
      <c r="AS35">
        <f t="shared" si="20"/>
        <v>-0.59253944766048539</v>
      </c>
      <c r="AT35">
        <f t="shared" si="13"/>
        <v>5.7333064723345383E-3</v>
      </c>
      <c r="AU35" cm="1">
        <f t="array" ref="AU35">IFERROR(STDEV(IF($E$2:$E$2201=$E35, $AL$2:$AL$2201)), 0)</f>
        <v>6.7452578143157391E-3</v>
      </c>
      <c r="AV35">
        <f t="shared" si="21"/>
        <v>-0.84997588382263245</v>
      </c>
      <c r="AW35">
        <f t="shared" si="14"/>
        <v>0</v>
      </c>
      <c r="AX35" cm="1">
        <f t="array" ref="AX35">IFERROR(STDEV(IF($E$2:$E$2201=$E35, $AM$2:$AM$2201)), 0)</f>
        <v>0</v>
      </c>
      <c r="AY35">
        <f t="shared" si="22"/>
        <v>-0.84997588382263245</v>
      </c>
      <c r="AZ35">
        <f>INDEX(Model_Assumptions[Values],9)*((INDEX(Model_Scenarios[GR Weight],1)*$AG35)+(INDEX(Model_Scenarios[GP Weight],1)*$AH35)+(INDEX(Model_Scenarios[LTV Weight],1)*$AI35))-(INDEX(Model_Scenarios[LTV Weight],1)*$AP35)-(INDEX(Model_Scenarios[GP Weight],1)*($AS35+$AV35+$AY35))</f>
        <v>3.5544690350042032</v>
      </c>
      <c r="BA35">
        <f>INDEX(Model_Assumptions[Values],9)*((INDEX(Model_Scenarios[GR Weight],2)*$AG35)+(INDEX(Model_Scenarios[GP Weight],2)*$AH35)+(INDEX(Model_Scenarios[LTV Weight],2)*$AI35))-(INDEX(Model_Scenarios[LTV Weight],2)*$AP35)-(INDEX(Model_Scenarios[GP Weight],2)*($AS35+$AV35+$AY35))</f>
        <v>4.3865041323061886</v>
      </c>
      <c r="BB35">
        <f>INDEX(Model_Assumptions[Values],9)*((INDEX(Model_Scenarios[GR Weight],3)*$AG35)+(INDEX(Model_Scenarios[GP Weight],3)*$AH35)+(INDEX(Model_Scenarios[LTV Weight],3)*$AI35))-(INDEX(Model_Scenarios[LTV Weight],3)*$AP35)-(INDEX(Model_Scenarios[GP Weight],3)*($AS35+$AV35+$AY35))</f>
        <v>5.8519099049215804</v>
      </c>
      <c r="BC35">
        <f>INDEX(Model_Assumptions[Values],9)*((INDEX(Model_Scenarios[GR Weight],4)*$AG35)+(INDEX(Model_Scenarios[GP Weight],4)*$AH35)+(INDEX(Model_Scenarios[LTV Weight],4)*$AI35))-(INDEX(Model_Scenarios[LTV Weight],4)*$AP35)-(INDEX(Model_Scenarios[GP Weight],4)*($AS35+$AV35+$AY35))</f>
        <v>6.721322411571232</v>
      </c>
      <c r="BD35">
        <f>INDEX(Model_Assumptions[Values],9)*((INDEX(Model_Scenarios[GR Weight],5)*$AG35)+(INDEX(Model_Scenarios[GP Weight],5)*$AH35)+(INDEX(Model_Scenarios[LTV Weight],5)*$AI35))-(INDEX(Model_Scenarios[LTV Weight],5)*$AP35)-(INDEX(Model_Scenarios[GP Weight],5)*($AS35+$AV35+$AY35))</f>
        <v>6.2118613395510724</v>
      </c>
    </row>
    <row r="36" spans="1:56" x14ac:dyDescent="0.25">
      <c r="A36">
        <v>35</v>
      </c>
      <c r="B36">
        <v>1</v>
      </c>
      <c r="C36" s="3">
        <v>35</v>
      </c>
      <c r="D36" s="4">
        <v>0.68</v>
      </c>
      <c r="E36" t="str">
        <v>SKU-1000</v>
      </c>
      <c r="F36" t="str">
        <v>Raise</v>
      </c>
      <c r="G36" t="str">
        <v>Full</v>
      </c>
      <c r="H36">
        <v>76.53</v>
      </c>
      <c r="I36">
        <v>52.96</v>
      </c>
      <c r="J36">
        <v>24</v>
      </c>
      <c r="K36">
        <v>1836.72</v>
      </c>
      <c r="L36">
        <v>565.68000000000006</v>
      </c>
      <c r="M36">
        <v>0.307983797203711</v>
      </c>
      <c r="N36">
        <v>80.606322838637126</v>
      </c>
      <c r="O36">
        <v>17.225425288654151</v>
      </c>
      <c r="P36">
        <v>70.185425288654415</v>
      </c>
      <c r="Q36">
        <v>1112.0931944026663</v>
      </c>
      <c r="R36">
        <v>895.23502149414628</v>
      </c>
      <c r="S36">
        <v>1</v>
      </c>
      <c r="T36">
        <f t="shared" si="0"/>
        <v>79.301899530273246</v>
      </c>
      <c r="U36">
        <f t="shared" si="1"/>
        <v>3.6219776953786031E-2</v>
      </c>
      <c r="V36">
        <f>IF($F36="Reduce", INDEX(Model_Assumptions[Values], 2), INDEX(Model_Assumptions[Values], 1))</f>
        <v>-0.4</v>
      </c>
      <c r="W36">
        <f t="shared" si="2"/>
        <v>23.652290141243654</v>
      </c>
      <c r="X36">
        <f t="shared" si="15"/>
        <v>1875.6715364417767</v>
      </c>
      <c r="Y36">
        <f t="shared" si="3"/>
        <v>623.04625056151281</v>
      </c>
      <c r="Z36">
        <f t="shared" si="4"/>
        <v>38.951536441776625</v>
      </c>
      <c r="AA36">
        <f t="shared" si="5"/>
        <v>57.366250561512743</v>
      </c>
      <c r="AB36">
        <f t="shared" si="16"/>
        <v>0.33217236518044957</v>
      </c>
      <c r="AC36">
        <f t="shared" si="6"/>
        <v>2.4188567976738573E-2</v>
      </c>
      <c r="AD36">
        <f t="shared" si="7"/>
        <v>2.4188567976738573E-2</v>
      </c>
      <c r="AE36">
        <f t="shared" si="8"/>
        <v>0.68</v>
      </c>
      <c r="AF36">
        <f t="shared" si="17"/>
        <v>286.47520687812676</v>
      </c>
      <c r="AG36">
        <f t="shared" si="9"/>
        <v>2.2612815526495469</v>
      </c>
      <c r="AH36">
        <f t="shared" si="10"/>
        <v>0.81735275273434993</v>
      </c>
      <c r="AI36">
        <f t="shared" si="18"/>
        <v>0.31999999999999995</v>
      </c>
      <c r="AJ36">
        <f>MAX(0, $R36 - $AA36) * INDEX(Model_Assumptions[Values], 7)</f>
        <v>1675.7375418652671</v>
      </c>
      <c r="AK36">
        <f>MAX(0, INDEX(Model_Assumptions[Values], 4) - $AD36)</f>
        <v>2.581143202326143E-2</v>
      </c>
      <c r="AL36">
        <f>MAX(0, INDEX(Model_Assumptions[Values], 5) - $AC36)</f>
        <v>0</v>
      </c>
      <c r="AM36">
        <f>INDEX(Model_Assumptions[Values], 6) * MAX(0, INDEX(Model_Assumptions[Values], 3) - $AB36)^2</f>
        <v>0</v>
      </c>
      <c r="AN36">
        <f t="shared" si="11"/>
        <v>1707.7542986471208</v>
      </c>
      <c r="AO36" cm="1">
        <f t="array" ref="AO36">IFERROR(STDEV(IF($E$2:$E$2201=$E36, $AJ$2:$AJ$2201)), 0)</f>
        <v>48.827543469457964</v>
      </c>
      <c r="AP36">
        <f t="shared" si="19"/>
        <v>-0.65571098824335594</v>
      </c>
      <c r="AQ36">
        <f t="shared" si="12"/>
        <v>3.2549534075488891E-2</v>
      </c>
      <c r="AR36" cm="1">
        <f t="array" ref="AR36">IFERROR(STDEV(IF($E$2:$E$2201=$E36, $AK$2:$AK$2201)), 0)</f>
        <v>1.021169840914617E-2</v>
      </c>
      <c r="AS36">
        <f t="shared" si="20"/>
        <v>-0.65984146635122309</v>
      </c>
      <c r="AT36">
        <f t="shared" si="13"/>
        <v>5.7333064723345383E-3</v>
      </c>
      <c r="AU36" cm="1">
        <f t="array" ref="AU36">IFERROR(STDEV(IF($E$2:$E$2201=$E36, $AL$2:$AL$2201)), 0)</f>
        <v>6.7452578143157391E-3</v>
      </c>
      <c r="AV36">
        <f t="shared" si="21"/>
        <v>-0.84997588382263245</v>
      </c>
      <c r="AW36">
        <f t="shared" si="14"/>
        <v>0</v>
      </c>
      <c r="AX36" cm="1">
        <f t="array" ref="AX36">IFERROR(STDEV(IF($E$2:$E$2201=$E36, $AM$2:$AM$2201)), 0)</f>
        <v>0</v>
      </c>
      <c r="AY36">
        <f t="shared" si="22"/>
        <v>-0.84997588382263245</v>
      </c>
      <c r="AZ36">
        <f>INDEX(Model_Assumptions[Values],9)*((INDEX(Model_Scenarios[GR Weight],1)*$AG36)+(INDEX(Model_Scenarios[GP Weight],1)*$AH36)+(INDEX(Model_Scenarios[LTV Weight],1)*$AI36))-(INDEX(Model_Scenarios[LTV Weight],1)*$AP36)-(INDEX(Model_Scenarios[GP Weight],1)*($AS36+$AV36+$AY36))</f>
        <v>3.5798652666862814</v>
      </c>
      <c r="BA36">
        <f>INDEX(Model_Assumptions[Values],9)*((INDEX(Model_Scenarios[GR Weight],2)*$AG36)+(INDEX(Model_Scenarios[GP Weight],2)*$AH36)+(INDEX(Model_Scenarios[LTV Weight],2)*$AI36))-(INDEX(Model_Scenarios[LTV Weight],2)*$AP36)-(INDEX(Model_Scenarios[GP Weight],2)*($AS36+$AV36+$AY36))</f>
        <v>4.4514847063789889</v>
      </c>
      <c r="BB36">
        <f>INDEX(Model_Assumptions[Values],9)*((INDEX(Model_Scenarios[GR Weight],3)*$AG36)+(INDEX(Model_Scenarios[GP Weight],3)*$AH36)+(INDEX(Model_Scenarios[LTV Weight],3)*$AI36))-(INDEX(Model_Scenarios[LTV Weight],3)*$AP36)-(INDEX(Model_Scenarios[GP Weight],3)*($AS36+$AV36+$AY36))</f>
        <v>5.9851812852931596</v>
      </c>
      <c r="BC36">
        <f>INDEX(Model_Assumptions[Values],9)*((INDEX(Model_Scenarios[GR Weight],4)*$AG36)+(INDEX(Model_Scenarios[GP Weight],4)*$AH36)+(INDEX(Model_Scenarios[LTV Weight],4)*$AI36))-(INDEX(Model_Scenarios[LTV Weight],4)*$AP36)-(INDEX(Model_Scenarios[GP Weight],4)*($AS36+$AV36+$AY36))</f>
        <v>6.8902509627935968</v>
      </c>
      <c r="BD36">
        <f>INDEX(Model_Assumptions[Values],9)*((INDEX(Model_Scenarios[GR Weight],5)*$AG36)+(INDEX(Model_Scenarios[GP Weight],5)*$AH36)+(INDEX(Model_Scenarios[LTV Weight],5)*$AI36))-(INDEX(Model_Scenarios[LTV Weight],5)*$AP36)-(INDEX(Model_Scenarios[GP Weight],5)*($AS36+$AV36+$AY36))</f>
        <v>6.3708156484279179</v>
      </c>
    </row>
    <row r="37" spans="1:56" x14ac:dyDescent="0.25">
      <c r="A37">
        <v>36</v>
      </c>
      <c r="B37">
        <v>1</v>
      </c>
      <c r="C37" s="3">
        <v>36</v>
      </c>
      <c r="D37" s="4">
        <v>0.70000000000000007</v>
      </c>
      <c r="E37" t="str">
        <v>SKU-1000</v>
      </c>
      <c r="F37" t="str">
        <v>Raise</v>
      </c>
      <c r="G37" t="str">
        <v>Full</v>
      </c>
      <c r="H37">
        <v>76.53</v>
      </c>
      <c r="I37">
        <v>52.96</v>
      </c>
      <c r="J37">
        <v>24</v>
      </c>
      <c r="K37">
        <v>1836.72</v>
      </c>
      <c r="L37">
        <v>565.68000000000006</v>
      </c>
      <c r="M37">
        <v>0.307983797203711</v>
      </c>
      <c r="N37">
        <v>80.606322838637126</v>
      </c>
      <c r="O37">
        <v>17.225425288654151</v>
      </c>
      <c r="P37">
        <v>70.185425288654415</v>
      </c>
      <c r="Q37">
        <v>1112.0931944026663</v>
      </c>
      <c r="R37">
        <v>895.23502149414628</v>
      </c>
      <c r="S37">
        <v>1</v>
      </c>
      <c r="T37">
        <f t="shared" si="0"/>
        <v>79.383425987045996</v>
      </c>
      <c r="U37">
        <f t="shared" si="1"/>
        <v>3.7285064511250424E-2</v>
      </c>
      <c r="V37">
        <f>IF($F37="Reduce", INDEX(Model_Assumptions[Values], 2), INDEX(Model_Assumptions[Values], 1))</f>
        <v>-0.4</v>
      </c>
      <c r="W37">
        <f t="shared" si="2"/>
        <v>23.642063380691994</v>
      </c>
      <c r="X37">
        <f t="shared" si="15"/>
        <v>1876.7879885622133</v>
      </c>
      <c r="Y37">
        <f t="shared" si="3"/>
        <v>624.70431192076535</v>
      </c>
      <c r="Z37">
        <f t="shared" si="4"/>
        <v>40.067988562213259</v>
      </c>
      <c r="AA37">
        <f t="shared" si="5"/>
        <v>59.024311920765285</v>
      </c>
      <c r="AB37">
        <f t="shared" si="16"/>
        <v>0.33285822145491484</v>
      </c>
      <c r="AC37">
        <f t="shared" si="6"/>
        <v>2.4874424251203842E-2</v>
      </c>
      <c r="AD37">
        <f t="shared" si="7"/>
        <v>2.4874424251203842E-2</v>
      </c>
      <c r="AE37">
        <f t="shared" si="8"/>
        <v>0.70000000000000173</v>
      </c>
      <c r="AF37">
        <f t="shared" si="17"/>
        <v>268.57050644824233</v>
      </c>
      <c r="AG37">
        <f t="shared" si="9"/>
        <v>2.3260957503676143</v>
      </c>
      <c r="AH37">
        <f t="shared" si="10"/>
        <v>0.84097676516190689</v>
      </c>
      <c r="AI37">
        <f t="shared" si="18"/>
        <v>0.29999999999999827</v>
      </c>
      <c r="AJ37">
        <f>MAX(0, $R37 - $AA37) * INDEX(Model_Assumptions[Values], 7)</f>
        <v>1672.421419146762</v>
      </c>
      <c r="AK37">
        <f>MAX(0, INDEX(Model_Assumptions[Values], 4) - $AD37)</f>
        <v>2.5125575748796161E-2</v>
      </c>
      <c r="AL37">
        <f>MAX(0, INDEX(Model_Assumptions[Values], 5) - $AC37)</f>
        <v>0</v>
      </c>
      <c r="AM37">
        <f>INDEX(Model_Assumptions[Values], 6) * MAX(0, INDEX(Model_Assumptions[Values], 3) - $AB37)^2</f>
        <v>0</v>
      </c>
      <c r="AN37">
        <f t="shared" si="11"/>
        <v>1707.7542986471208</v>
      </c>
      <c r="AO37" cm="1">
        <f t="array" ref="AO37">IFERROR(STDEV(IF($E$2:$E$2201=$E37, $AJ$2:$AJ$2201)), 0)</f>
        <v>48.827543469457964</v>
      </c>
      <c r="AP37">
        <f t="shared" si="19"/>
        <v>-0.7236259903687311</v>
      </c>
      <c r="AQ37">
        <f t="shared" si="12"/>
        <v>3.2549534075488891E-2</v>
      </c>
      <c r="AR37" cm="1">
        <f t="array" ref="AR37">IFERROR(STDEV(IF($E$2:$E$2201=$E37, $AK$2:$AK$2201)), 0)</f>
        <v>1.021169840914617E-2</v>
      </c>
      <c r="AS37">
        <f t="shared" si="20"/>
        <v>-0.72700524724108739</v>
      </c>
      <c r="AT37">
        <f t="shared" si="13"/>
        <v>5.7333064723345383E-3</v>
      </c>
      <c r="AU37" cm="1">
        <f t="array" ref="AU37">IFERROR(STDEV(IF($E$2:$E$2201=$E37, $AL$2:$AL$2201)), 0)</f>
        <v>6.7452578143157391E-3</v>
      </c>
      <c r="AV37">
        <f t="shared" si="21"/>
        <v>-0.84997588382263245</v>
      </c>
      <c r="AW37">
        <f t="shared" si="14"/>
        <v>0</v>
      </c>
      <c r="AX37" cm="1">
        <f t="array" ref="AX37">IFERROR(STDEV(IF($E$2:$E$2201=$E37, $AM$2:$AM$2201)), 0)</f>
        <v>0</v>
      </c>
      <c r="AY37">
        <f t="shared" si="22"/>
        <v>-0.84997588382263245</v>
      </c>
      <c r="AZ37">
        <f>INDEX(Model_Assumptions[Values],9)*((INDEX(Model_Scenarios[GR Weight],1)*$AG37)+(INDEX(Model_Scenarios[GP Weight],1)*$AH37)+(INDEX(Model_Scenarios[LTV Weight],1)*$AI37))-(INDEX(Model_Scenarios[LTV Weight],1)*$AP37)-(INDEX(Model_Scenarios[GP Weight],1)*($AS37+$AV37+$AY37))</f>
        <v>3.6051327515483735</v>
      </c>
      <c r="BA37">
        <f>INDEX(Model_Assumptions[Values],9)*((INDEX(Model_Scenarios[GR Weight],2)*$AG37)+(INDEX(Model_Scenarios[GP Weight],2)*$AH37)+(INDEX(Model_Scenarios[LTV Weight],2)*$AI37))-(INDEX(Model_Scenarios[LTV Weight],2)*$AP37)-(INDEX(Model_Scenarios[GP Weight],2)*($AS37+$AV37+$AY37))</f>
        <v>4.5162968746545573</v>
      </c>
      <c r="BB37">
        <f>INDEX(Model_Assumptions[Values],9)*((INDEX(Model_Scenarios[GR Weight],3)*$AG37)+(INDEX(Model_Scenarios[GP Weight],3)*$AH37)+(INDEX(Model_Scenarios[LTV Weight],3)*$AI37))-(INDEX(Model_Scenarios[LTV Weight],3)*$AP37)-(INDEX(Model_Scenarios[GP Weight],3)*($AS37+$AV37+$AY37))</f>
        <v>6.1182143783505669</v>
      </c>
      <c r="BC37">
        <f>INDEX(Model_Assumptions[Values],9)*((INDEX(Model_Scenarios[GR Weight],4)*$AG37)+(INDEX(Model_Scenarios[GP Weight],4)*$AH37)+(INDEX(Model_Scenarios[LTV Weight],4)*$AI37))-(INDEX(Model_Scenarios[LTV Weight],4)*$AP37)-(INDEX(Model_Scenarios[GP Weight],4)*($AS37+$AV37+$AY37))</f>
        <v>7.0588996544975018</v>
      </c>
      <c r="BD37">
        <f>INDEX(Model_Assumptions[Values],9)*((INDEX(Model_Scenarios[GR Weight],5)*$AG37)+(INDEX(Model_Scenarios[GP Weight],5)*$AH37)+(INDEX(Model_Scenarios[LTV Weight],5)*$AI37))-(INDEX(Model_Scenarios[LTV Weight],5)*$AP37)-(INDEX(Model_Scenarios[GP Weight],5)*($AS37+$AV37+$AY37))</f>
        <v>6.5295147103425339</v>
      </c>
    </row>
    <row r="38" spans="1:56" x14ac:dyDescent="0.25">
      <c r="A38">
        <v>37</v>
      </c>
      <c r="B38">
        <v>1</v>
      </c>
      <c r="C38" s="3">
        <v>37</v>
      </c>
      <c r="D38" s="4">
        <v>0.72</v>
      </c>
      <c r="E38" t="str">
        <v>SKU-1000</v>
      </c>
      <c r="F38" t="str">
        <v>Raise</v>
      </c>
      <c r="G38" t="str">
        <v>Full</v>
      </c>
      <c r="H38">
        <v>76.53</v>
      </c>
      <c r="I38">
        <v>52.96</v>
      </c>
      <c r="J38">
        <v>24</v>
      </c>
      <c r="K38">
        <v>1836.72</v>
      </c>
      <c r="L38">
        <v>565.68000000000006</v>
      </c>
      <c r="M38">
        <v>0.307983797203711</v>
      </c>
      <c r="N38">
        <v>80.606322838637126</v>
      </c>
      <c r="O38">
        <v>17.225425288654151</v>
      </c>
      <c r="P38">
        <v>70.185425288654415</v>
      </c>
      <c r="Q38">
        <v>1112.0931944026663</v>
      </c>
      <c r="R38">
        <v>895.23502149414628</v>
      </c>
      <c r="S38">
        <v>1</v>
      </c>
      <c r="T38">
        <f t="shared" si="0"/>
        <v>79.464952443818731</v>
      </c>
      <c r="U38">
        <f t="shared" si="1"/>
        <v>3.8350352068714622E-2</v>
      </c>
      <c r="V38">
        <f>IF($F38="Reduce", INDEX(Model_Assumptions[Values], 2), INDEX(Model_Assumptions[Values], 1))</f>
        <v>-0.4</v>
      </c>
      <c r="W38">
        <f t="shared" si="2"/>
        <v>23.631836620140341</v>
      </c>
      <c r="X38">
        <f t="shared" si="15"/>
        <v>1877.9027731795461</v>
      </c>
      <c r="Y38">
        <f t="shared" si="3"/>
        <v>626.36070577691362</v>
      </c>
      <c r="Z38">
        <f t="shared" si="4"/>
        <v>41.182773179546075</v>
      </c>
      <c r="AA38">
        <f t="shared" si="5"/>
        <v>60.680705776913555</v>
      </c>
      <c r="AB38">
        <f t="shared" si="16"/>
        <v>0.33354267043144054</v>
      </c>
      <c r="AC38">
        <f t="shared" si="6"/>
        <v>2.5558873227729539E-2</v>
      </c>
      <c r="AD38">
        <f t="shared" si="7"/>
        <v>2.5558873227729539E-2</v>
      </c>
      <c r="AE38">
        <f t="shared" si="8"/>
        <v>0.72</v>
      </c>
      <c r="AF38">
        <f t="shared" si="17"/>
        <v>250.665806018361</v>
      </c>
      <c r="AG38">
        <f t="shared" si="9"/>
        <v>2.3908131433289999</v>
      </c>
      <c r="AH38">
        <f t="shared" si="10"/>
        <v>0.86457701905131412</v>
      </c>
      <c r="AI38">
        <f t="shared" si="18"/>
        <v>0.28000000000000003</v>
      </c>
      <c r="AJ38">
        <f>MAX(0, $R38 - $AA38) * INDEX(Model_Assumptions[Values], 7)</f>
        <v>1669.1086314344655</v>
      </c>
      <c r="AK38">
        <f>MAX(0, INDEX(Model_Assumptions[Values], 4) - $AD38)</f>
        <v>2.4441126772270463E-2</v>
      </c>
      <c r="AL38">
        <f>MAX(0, INDEX(Model_Assumptions[Values], 5) - $AC38)</f>
        <v>0</v>
      </c>
      <c r="AM38">
        <f>INDEX(Model_Assumptions[Values], 6) * MAX(0, INDEX(Model_Assumptions[Values], 3) - $AB38)^2</f>
        <v>0</v>
      </c>
      <c r="AN38">
        <f t="shared" si="11"/>
        <v>1707.7542986471208</v>
      </c>
      <c r="AO38" cm="1">
        <f t="array" ref="AO38">IFERROR(STDEV(IF($E$2:$E$2201=$E38, $AJ$2:$AJ$2201)), 0)</f>
        <v>48.827543469457964</v>
      </c>
      <c r="AP38">
        <f t="shared" si="19"/>
        <v>-0.7914726907534988</v>
      </c>
      <c r="AQ38">
        <f t="shared" si="12"/>
        <v>3.2549534075488891E-2</v>
      </c>
      <c r="AR38" cm="1">
        <f t="array" ref="AR38">IFERROR(STDEV(IF($E$2:$E$2201=$E38, $AK$2:$AK$2201)), 0)</f>
        <v>1.021169840914617E-2</v>
      </c>
      <c r="AS38">
        <f t="shared" si="20"/>
        <v>-0.79403121580207292</v>
      </c>
      <c r="AT38">
        <f t="shared" si="13"/>
        <v>5.7333064723345383E-3</v>
      </c>
      <c r="AU38" cm="1">
        <f t="array" ref="AU38">IFERROR(STDEV(IF($E$2:$E$2201=$E38, $AL$2:$AL$2201)), 0)</f>
        <v>6.7452578143157391E-3</v>
      </c>
      <c r="AV38">
        <f t="shared" si="21"/>
        <v>-0.84997588382263245</v>
      </c>
      <c r="AW38">
        <f t="shared" si="14"/>
        <v>0</v>
      </c>
      <c r="AX38" cm="1">
        <f t="array" ref="AX38">IFERROR(STDEV(IF($E$2:$E$2201=$E38, $AM$2:$AM$2201)), 0)</f>
        <v>0</v>
      </c>
      <c r="AY38">
        <f t="shared" si="22"/>
        <v>-0.84997588382263245</v>
      </c>
      <c r="AZ38">
        <f>INDEX(Model_Assumptions[Values],9)*((INDEX(Model_Scenarios[GR Weight],1)*$AG38)+(INDEX(Model_Scenarios[GP Weight],1)*$AH38)+(INDEX(Model_Scenarios[LTV Weight],1)*$AI38))-(INDEX(Model_Scenarios[LTV Weight],1)*$AP38)-(INDEX(Model_Scenarios[GP Weight],1)*($AS38+$AV38+$AY38))</f>
        <v>3.6302715321376895</v>
      </c>
      <c r="BA38">
        <f>INDEX(Model_Assumptions[Values],9)*((INDEX(Model_Scenarios[GR Weight],2)*$AG38)+(INDEX(Model_Scenarios[GP Weight],2)*$AH38)+(INDEX(Model_Scenarios[LTV Weight],2)*$AI38))-(INDEX(Model_Scenarios[LTV Weight],2)*$AP38)-(INDEX(Model_Scenarios[GP Weight],2)*($AS38+$AV38+$AY38))</f>
        <v>4.5809407222273055</v>
      </c>
      <c r="BB38">
        <f>INDEX(Model_Assumptions[Values],9)*((INDEX(Model_Scenarios[GR Weight],3)*$AG38)+(INDEX(Model_Scenarios[GP Weight],3)*$AH38)+(INDEX(Model_Scenarios[LTV Weight],3)*$AI38))-(INDEX(Model_Scenarios[LTV Weight],3)*$AP38)-(INDEX(Model_Scenarios[GP Weight],3)*($AS38+$AV38+$AY38))</f>
        <v>6.2510093330090166</v>
      </c>
      <c r="BC38">
        <f>INDEX(Model_Assumptions[Values],9)*((INDEX(Model_Scenarios[GR Weight],4)*$AG38)+(INDEX(Model_Scenarios[GP Weight],4)*$AH38)+(INDEX(Model_Scenarios[LTV Weight],4)*$AI38))-(INDEX(Model_Scenarios[LTV Weight],4)*$AP38)-(INDEX(Model_Scenarios[GP Weight],4)*($AS38+$AV38+$AY38))</f>
        <v>7.2272686355981675</v>
      </c>
      <c r="BD38">
        <f>INDEX(Model_Assumptions[Values],9)*((INDEX(Model_Scenarios[GR Weight],5)*$AG38)+(INDEX(Model_Scenarios[GP Weight],5)*$AH38)+(INDEX(Model_Scenarios[LTV Weight],5)*$AI38))-(INDEX(Model_Scenarios[LTV Weight],5)*$AP38)-(INDEX(Model_Scenarios[GP Weight],5)*($AS38+$AV38+$AY38))</f>
        <v>6.6879587593045251</v>
      </c>
    </row>
    <row r="39" spans="1:56" x14ac:dyDescent="0.25">
      <c r="A39">
        <v>38</v>
      </c>
      <c r="B39">
        <v>1</v>
      </c>
      <c r="C39" s="3">
        <v>38</v>
      </c>
      <c r="D39" s="4">
        <v>0.74</v>
      </c>
      <c r="E39" t="str">
        <v>SKU-1000</v>
      </c>
      <c r="F39" t="str">
        <v>Raise</v>
      </c>
      <c r="G39" t="str">
        <v>Full</v>
      </c>
      <c r="H39">
        <v>76.53</v>
      </c>
      <c r="I39">
        <v>52.96</v>
      </c>
      <c r="J39">
        <v>24</v>
      </c>
      <c r="K39">
        <v>1836.72</v>
      </c>
      <c r="L39">
        <v>565.68000000000006</v>
      </c>
      <c r="M39">
        <v>0.307983797203711</v>
      </c>
      <c r="N39">
        <v>80.606322838637126</v>
      </c>
      <c r="O39">
        <v>17.225425288654151</v>
      </c>
      <c r="P39">
        <v>70.185425288654415</v>
      </c>
      <c r="Q39">
        <v>1112.0931944026663</v>
      </c>
      <c r="R39">
        <v>895.23502149414628</v>
      </c>
      <c r="S39">
        <v>1</v>
      </c>
      <c r="T39">
        <f t="shared" si="0"/>
        <v>79.546478900591467</v>
      </c>
      <c r="U39">
        <f t="shared" si="1"/>
        <v>3.9415639626178826E-2</v>
      </c>
      <c r="V39">
        <f>IF($F39="Reduce", INDEX(Model_Assumptions[Values], 2), INDEX(Model_Assumptions[Values], 1))</f>
        <v>-0.4</v>
      </c>
      <c r="W39">
        <f t="shared" si="2"/>
        <v>23.621609859588684</v>
      </c>
      <c r="X39">
        <f t="shared" si="15"/>
        <v>1879.0158902937746</v>
      </c>
      <c r="Y39">
        <f t="shared" si="3"/>
        <v>628.01543212995784</v>
      </c>
      <c r="Z39">
        <f t="shared" si="4"/>
        <v>42.295890293774619</v>
      </c>
      <c r="AA39">
        <f t="shared" si="5"/>
        <v>62.33543212995778</v>
      </c>
      <c r="AB39">
        <f t="shared" si="16"/>
        <v>0.33422571643700727</v>
      </c>
      <c r="AC39">
        <f t="shared" si="6"/>
        <v>2.6241919233296274E-2</v>
      </c>
      <c r="AD39">
        <f t="shared" si="7"/>
        <v>2.6241919233296274E-2</v>
      </c>
      <c r="AE39">
        <f t="shared" si="8"/>
        <v>0.73999999999999821</v>
      </c>
      <c r="AF39">
        <f t="shared" si="17"/>
        <v>232.76110558847964</v>
      </c>
      <c r="AG39">
        <f t="shared" si="9"/>
        <v>2.4554337315336765</v>
      </c>
      <c r="AH39">
        <f t="shared" si="10"/>
        <v>0.88815351440257495</v>
      </c>
      <c r="AI39">
        <f t="shared" si="18"/>
        <v>0.26000000000000179</v>
      </c>
      <c r="AJ39">
        <f>MAX(0, $R39 - $AA39) * INDEX(Model_Assumptions[Values], 7)</f>
        <v>1665.799178728377</v>
      </c>
      <c r="AK39">
        <f>MAX(0, INDEX(Model_Assumptions[Values], 4) - $AD39)</f>
        <v>2.3758080766703729E-2</v>
      </c>
      <c r="AL39">
        <f>MAX(0, INDEX(Model_Assumptions[Values], 5) - $AC39)</f>
        <v>0</v>
      </c>
      <c r="AM39">
        <f>INDEX(Model_Assumptions[Values], 6) * MAX(0, INDEX(Model_Assumptions[Values], 3) - $AB39)^2</f>
        <v>0</v>
      </c>
      <c r="AN39">
        <f t="shared" si="11"/>
        <v>1707.7542986471208</v>
      </c>
      <c r="AO39" cm="1">
        <f t="array" ref="AO39">IFERROR(STDEV(IF($E$2:$E$2201=$E39, $AJ$2:$AJ$2201)), 0)</f>
        <v>48.827543469457964</v>
      </c>
      <c r="AP39">
        <f t="shared" si="19"/>
        <v>-0.85925108939766859</v>
      </c>
      <c r="AQ39">
        <f t="shared" si="12"/>
        <v>3.2549534075488891E-2</v>
      </c>
      <c r="AR39" cm="1">
        <f t="array" ref="AR39">IFERROR(STDEV(IF($E$2:$E$2201=$E39, $AK$2:$AK$2201)), 0)</f>
        <v>1.021169840914617E-2</v>
      </c>
      <c r="AS39">
        <f t="shared" si="20"/>
        <v>-0.86091979576199029</v>
      </c>
      <c r="AT39">
        <f t="shared" si="13"/>
        <v>5.7333064723345383E-3</v>
      </c>
      <c r="AU39" cm="1">
        <f t="array" ref="AU39">IFERROR(STDEV(IF($E$2:$E$2201=$E39, $AL$2:$AL$2201)), 0)</f>
        <v>6.7452578143157391E-3</v>
      </c>
      <c r="AV39">
        <f t="shared" si="21"/>
        <v>-0.84997588382263245</v>
      </c>
      <c r="AW39">
        <f t="shared" si="14"/>
        <v>0</v>
      </c>
      <c r="AX39" cm="1">
        <f t="array" ref="AX39">IFERROR(STDEV(IF($E$2:$E$2201=$E39, $AM$2:$AM$2201)), 0)</f>
        <v>0</v>
      </c>
      <c r="AY39">
        <f t="shared" si="22"/>
        <v>-0.84997588382263245</v>
      </c>
      <c r="AZ39">
        <f>INDEX(Model_Assumptions[Values],9)*((INDEX(Model_Scenarios[GR Weight],1)*$AG39)+(INDEX(Model_Scenarios[GP Weight],1)*$AH39)+(INDEX(Model_Scenarios[LTV Weight],1)*$AI39))-(INDEX(Model_Scenarios[LTV Weight],1)*$AP39)-(INDEX(Model_Scenarios[GP Weight],1)*($AS39+$AV39+$AY39))</f>
        <v>3.6552816508269932</v>
      </c>
      <c r="BA39">
        <f>INDEX(Model_Assumptions[Values],9)*((INDEX(Model_Scenarios[GR Weight],2)*$AG39)+(INDEX(Model_Scenarios[GP Weight],2)*$AH39)+(INDEX(Model_Scenarios[LTV Weight],2)*$AI39))-(INDEX(Model_Scenarios[LTV Weight],2)*$AP39)-(INDEX(Model_Scenarios[GP Weight],2)*($AS39+$AV39+$AY39))</f>
        <v>4.6454163338427739</v>
      </c>
      <c r="BB39">
        <f>INDEX(Model_Assumptions[Values],9)*((INDEX(Model_Scenarios[GR Weight],3)*$AG39)+(INDEX(Model_Scenarios[GP Weight],3)*$AH39)+(INDEX(Model_Scenarios[LTV Weight],3)*$AI39))-(INDEX(Model_Scenarios[LTV Weight],3)*$AP39)-(INDEX(Model_Scenarios[GP Weight],3)*($AS39+$AV39+$AY39))</f>
        <v>6.3835662975732115</v>
      </c>
      <c r="BC39">
        <f>INDEX(Model_Assumptions[Values],9)*((INDEX(Model_Scenarios[GR Weight],4)*$AG39)+(INDEX(Model_Scenarios[GP Weight],4)*$AH39)+(INDEX(Model_Scenarios[LTV Weight],4)*$AI39))-(INDEX(Model_Scenarios[LTV Weight],4)*$AP39)-(INDEX(Model_Scenarios[GP Weight],4)*($AS39+$AV39+$AY39))</f>
        <v>7.3953580544002824</v>
      </c>
      <c r="BD39">
        <f>INDEX(Model_Assumptions[Values],9)*((INDEX(Model_Scenarios[GR Weight],5)*$AG39)+(INDEX(Model_Scenarios[GP Weight],5)*$AH39)+(INDEX(Model_Scenarios[LTV Weight],5)*$AI39))-(INDEX(Model_Scenarios[LTV Weight],5)*$AP39)-(INDEX(Model_Scenarios[GP Weight],5)*($AS39+$AV39+$AY39))</f>
        <v>6.8461480283641674</v>
      </c>
    </row>
    <row r="40" spans="1:56" x14ac:dyDescent="0.25">
      <c r="A40">
        <v>39</v>
      </c>
      <c r="B40">
        <v>1</v>
      </c>
      <c r="C40" s="3">
        <v>39</v>
      </c>
      <c r="D40" s="4">
        <v>0.76</v>
      </c>
      <c r="E40" t="str">
        <v>SKU-1000</v>
      </c>
      <c r="F40" t="str">
        <v>Raise</v>
      </c>
      <c r="G40" t="str">
        <v>Full</v>
      </c>
      <c r="H40">
        <v>76.53</v>
      </c>
      <c r="I40">
        <v>52.96</v>
      </c>
      <c r="J40">
        <v>24</v>
      </c>
      <c r="K40">
        <v>1836.72</v>
      </c>
      <c r="L40">
        <v>565.68000000000006</v>
      </c>
      <c r="M40">
        <v>0.307983797203711</v>
      </c>
      <c r="N40">
        <v>80.606322838637126</v>
      </c>
      <c r="O40">
        <v>17.225425288654151</v>
      </c>
      <c r="P40">
        <v>70.185425288654415</v>
      </c>
      <c r="Q40">
        <v>1112.0931944026663</v>
      </c>
      <c r="R40">
        <v>895.23502149414628</v>
      </c>
      <c r="S40">
        <v>1</v>
      </c>
      <c r="T40">
        <f t="shared" si="0"/>
        <v>79.628005357364216</v>
      </c>
      <c r="U40">
        <f t="shared" si="1"/>
        <v>4.0480927183643212E-2</v>
      </c>
      <c r="V40">
        <f>IF($F40="Reduce", INDEX(Model_Assumptions[Values], 2), INDEX(Model_Assumptions[Values], 1))</f>
        <v>-0.4</v>
      </c>
      <c r="W40">
        <f t="shared" si="2"/>
        <v>23.611383099037027</v>
      </c>
      <c r="X40">
        <f t="shared" si="15"/>
        <v>1880.1273399048994</v>
      </c>
      <c r="Y40">
        <f t="shared" si="3"/>
        <v>629.66849097989848</v>
      </c>
      <c r="Z40">
        <f t="shared" si="4"/>
        <v>43.407339904899345</v>
      </c>
      <c r="AA40">
        <f t="shared" si="5"/>
        <v>63.988490979898415</v>
      </c>
      <c r="AB40">
        <f t="shared" si="16"/>
        <v>0.33490736378087477</v>
      </c>
      <c r="AC40">
        <f t="shared" si="6"/>
        <v>2.6923566577163771E-2</v>
      </c>
      <c r="AD40">
        <f t="shared" si="7"/>
        <v>2.6923566577163771E-2</v>
      </c>
      <c r="AE40">
        <f t="shared" si="8"/>
        <v>0.76</v>
      </c>
      <c r="AF40">
        <f t="shared" si="17"/>
        <v>214.85640515859509</v>
      </c>
      <c r="AG40">
        <f t="shared" si="9"/>
        <v>2.5199575149816709</v>
      </c>
      <c r="AH40">
        <f t="shared" si="10"/>
        <v>0.91170625121569582</v>
      </c>
      <c r="AI40">
        <f t="shared" si="18"/>
        <v>0.24</v>
      </c>
      <c r="AJ40">
        <f>MAX(0, $R40 - $AA40) * INDEX(Model_Assumptions[Values], 7)</f>
        <v>1662.4930610284957</v>
      </c>
      <c r="AK40">
        <f>MAX(0, INDEX(Model_Assumptions[Values], 4) - $AD40)</f>
        <v>2.3076433422836232E-2</v>
      </c>
      <c r="AL40">
        <f>MAX(0, INDEX(Model_Assumptions[Values], 5) - $AC40)</f>
        <v>0</v>
      </c>
      <c r="AM40">
        <f>INDEX(Model_Assumptions[Values], 6) * MAX(0, INDEX(Model_Assumptions[Values], 3) - $AB40)^2</f>
        <v>0</v>
      </c>
      <c r="AN40">
        <f t="shared" si="11"/>
        <v>1707.7542986471208</v>
      </c>
      <c r="AO40" cm="1">
        <f t="array" ref="AO40">IFERROR(STDEV(IF($E$2:$E$2201=$E40, $AJ$2:$AJ$2201)), 0)</f>
        <v>48.827543469457964</v>
      </c>
      <c r="AP40">
        <f t="shared" si="19"/>
        <v>-0.92696118630125901</v>
      </c>
      <c r="AQ40">
        <f t="shared" si="12"/>
        <v>3.2549534075488891E-2</v>
      </c>
      <c r="AR40" cm="1">
        <f t="array" ref="AR40">IFERROR(STDEV(IF($E$2:$E$2201=$E40, $AK$2:$AK$2201)), 0)</f>
        <v>1.021169840914617E-2</v>
      </c>
      <c r="AS40">
        <f t="shared" si="20"/>
        <v>-0.92767140911329882</v>
      </c>
      <c r="AT40">
        <f t="shared" si="13"/>
        <v>5.7333064723345383E-3</v>
      </c>
      <c r="AU40" cm="1">
        <f t="array" ref="AU40">IFERROR(STDEV(IF($E$2:$E$2201=$E40, $AL$2:$AL$2201)), 0)</f>
        <v>6.7452578143157391E-3</v>
      </c>
      <c r="AV40">
        <f t="shared" si="21"/>
        <v>-0.84997588382263245</v>
      </c>
      <c r="AW40">
        <f t="shared" si="14"/>
        <v>0</v>
      </c>
      <c r="AX40" cm="1">
        <f t="array" ref="AX40">IFERROR(STDEV(IF($E$2:$E$2201=$E40, $AM$2:$AM$2201)), 0)</f>
        <v>0</v>
      </c>
      <c r="AY40">
        <f t="shared" si="22"/>
        <v>-0.84997588382263245</v>
      </c>
      <c r="AZ40">
        <f>INDEX(Model_Assumptions[Values],9)*((INDEX(Model_Scenarios[GR Weight],1)*$AG40)+(INDEX(Model_Scenarios[GP Weight],1)*$AH40)+(INDEX(Model_Scenarios[LTV Weight],1)*$AI40))-(INDEX(Model_Scenarios[LTV Weight],1)*$AP40)-(INDEX(Model_Scenarios[GP Weight],1)*($AS40+$AV40+$AY40))</f>
        <v>3.6801631498155469</v>
      </c>
      <c r="BA40">
        <f>INDEX(Model_Assumptions[Values],9)*((INDEX(Model_Scenarios[GR Weight],2)*$AG40)+(INDEX(Model_Scenarios[GP Weight],2)*$AH40)+(INDEX(Model_Scenarios[LTV Weight],2)*$AI40))-(INDEX(Model_Scenarios[LTV Weight],2)*$AP40)-(INDEX(Model_Scenarios[GP Weight],2)*($AS40+$AV40+$AY40))</f>
        <v>4.7097237938994798</v>
      </c>
      <c r="BB40">
        <f>INDEX(Model_Assumptions[Values],9)*((INDEX(Model_Scenarios[GR Weight],3)*$AG40)+(INDEX(Model_Scenarios[GP Weight],3)*$AH40)+(INDEX(Model_Scenarios[LTV Weight],3)*$AI40))-(INDEX(Model_Scenarios[LTV Weight],3)*$AP40)-(INDEX(Model_Scenarios[GP Weight],3)*($AS40+$AV40+$AY40))</f>
        <v>6.5158854197405569</v>
      </c>
      <c r="BC40">
        <f>INDEX(Model_Assumptions[Values],9)*((INDEX(Model_Scenarios[GR Weight],4)*$AG40)+(INDEX(Model_Scenarios[GP Weight],4)*$AH40)+(INDEX(Model_Scenarios[LTV Weight],4)*$AI40))-(INDEX(Model_Scenarios[LTV Weight],4)*$AP40)-(INDEX(Model_Scenarios[GP Weight],4)*($AS40+$AV40+$AY40))</f>
        <v>7.5631680586012662</v>
      </c>
      <c r="BD40">
        <f>INDEX(Model_Assumptions[Values],9)*((INDEX(Model_Scenarios[GR Weight],5)*$AG40)+(INDEX(Model_Scenarios[GP Weight],5)*$AH40)+(INDEX(Model_Scenarios[LTV Weight],5)*$AI40))-(INDEX(Model_Scenarios[LTV Weight],5)*$AP40)-(INDEX(Model_Scenarios[GP Weight],5)*($AS40+$AV40+$AY40))</f>
        <v>7.0040827496173605</v>
      </c>
    </row>
    <row r="41" spans="1:56" x14ac:dyDescent="0.25">
      <c r="A41">
        <v>40</v>
      </c>
      <c r="B41">
        <v>1</v>
      </c>
      <c r="C41" s="3">
        <v>40</v>
      </c>
      <c r="D41" s="4">
        <v>0.78</v>
      </c>
      <c r="E41" t="str">
        <v>SKU-1000</v>
      </c>
      <c r="F41" t="str">
        <v>Raise</v>
      </c>
      <c r="G41" t="str">
        <v>Full</v>
      </c>
      <c r="H41">
        <v>76.53</v>
      </c>
      <c r="I41">
        <v>52.96</v>
      </c>
      <c r="J41">
        <v>24</v>
      </c>
      <c r="K41">
        <v>1836.72</v>
      </c>
      <c r="L41">
        <v>565.68000000000006</v>
      </c>
      <c r="M41">
        <v>0.307983797203711</v>
      </c>
      <c r="N41">
        <v>80.606322838637126</v>
      </c>
      <c r="O41">
        <v>17.225425288654151</v>
      </c>
      <c r="P41">
        <v>70.185425288654415</v>
      </c>
      <c r="Q41">
        <v>1112.0931944026663</v>
      </c>
      <c r="R41">
        <v>895.23502149414628</v>
      </c>
      <c r="S41">
        <v>1</v>
      </c>
      <c r="T41">
        <f t="shared" si="0"/>
        <v>79.709531814136966</v>
      </c>
      <c r="U41">
        <f t="shared" si="1"/>
        <v>4.1546214741107604E-2</v>
      </c>
      <c r="V41">
        <f>IF($F41="Reduce", INDEX(Model_Assumptions[Values], 2), INDEX(Model_Assumptions[Values], 1))</f>
        <v>-0.4</v>
      </c>
      <c r="W41">
        <f t="shared" si="2"/>
        <v>23.601156338485367</v>
      </c>
      <c r="X41">
        <f t="shared" si="15"/>
        <v>1881.2371220129196</v>
      </c>
      <c r="Y41">
        <f t="shared" si="3"/>
        <v>631.31988232673461</v>
      </c>
      <c r="Z41">
        <f t="shared" si="4"/>
        <v>44.517122012919572</v>
      </c>
      <c r="AA41">
        <f t="shared" si="5"/>
        <v>65.639882326734551</v>
      </c>
      <c r="AB41">
        <f t="shared" si="16"/>
        <v>0.33558761675467241</v>
      </c>
      <c r="AC41">
        <f t="shared" si="6"/>
        <v>2.7603819550961417E-2</v>
      </c>
      <c r="AD41">
        <f t="shared" si="7"/>
        <v>2.7603819550961417E-2</v>
      </c>
      <c r="AE41">
        <f t="shared" si="8"/>
        <v>0.78000000000000169</v>
      </c>
      <c r="AF41">
        <f t="shared" si="17"/>
        <v>196.95170472871067</v>
      </c>
      <c r="AG41">
        <f t="shared" si="9"/>
        <v>2.5843844936729434</v>
      </c>
      <c r="AH41">
        <f t="shared" si="10"/>
        <v>0.93523522949066384</v>
      </c>
      <c r="AI41">
        <f t="shared" si="18"/>
        <v>0.21999999999999831</v>
      </c>
      <c r="AJ41">
        <f>MAX(0, $R41 - $AA41) * INDEX(Model_Assumptions[Values], 7)</f>
        <v>1659.1902783348235</v>
      </c>
      <c r="AK41">
        <f>MAX(0, INDEX(Model_Assumptions[Values], 4) - $AD41)</f>
        <v>2.2396180449038586E-2</v>
      </c>
      <c r="AL41">
        <f>MAX(0, INDEX(Model_Assumptions[Values], 5) - $AC41)</f>
        <v>0</v>
      </c>
      <c r="AM41">
        <f>INDEX(Model_Assumptions[Values], 6) * MAX(0, INDEX(Model_Assumptions[Values], 3) - $AB41)^2</f>
        <v>0</v>
      </c>
      <c r="AN41">
        <f t="shared" si="11"/>
        <v>1707.7542986471208</v>
      </c>
      <c r="AO41" cm="1">
        <f t="array" ref="AO41">IFERROR(STDEV(IF($E$2:$E$2201=$E41, $AJ$2:$AJ$2201)), 0)</f>
        <v>48.827543469457964</v>
      </c>
      <c r="AP41">
        <f t="shared" si="19"/>
        <v>-0.99460298146423265</v>
      </c>
      <c r="AQ41">
        <f t="shared" si="12"/>
        <v>3.2549534075488891E-2</v>
      </c>
      <c r="AR41" cm="1">
        <f t="array" ref="AR41">IFERROR(STDEV(IF($E$2:$E$2201=$E41, $AK$2:$AK$2201)), 0)</f>
        <v>1.021169840914617E-2</v>
      </c>
      <c r="AS41">
        <f t="shared" si="20"/>
        <v>-0.99428647612197318</v>
      </c>
      <c r="AT41">
        <f t="shared" si="13"/>
        <v>5.7333064723345383E-3</v>
      </c>
      <c r="AU41" cm="1">
        <f t="array" ref="AU41">IFERROR(STDEV(IF($E$2:$E$2201=$E41, $AL$2:$AL$2201)), 0)</f>
        <v>6.7452578143157391E-3</v>
      </c>
      <c r="AV41">
        <f t="shared" si="21"/>
        <v>-0.84997588382263245</v>
      </c>
      <c r="AW41">
        <f t="shared" si="14"/>
        <v>0</v>
      </c>
      <c r="AX41" cm="1">
        <f t="array" ref="AX41">IFERROR(STDEV(IF($E$2:$E$2201=$E41, $AM$2:$AM$2201)), 0)</f>
        <v>0</v>
      </c>
      <c r="AY41">
        <f t="shared" si="22"/>
        <v>-0.84997588382263245</v>
      </c>
      <c r="AZ41">
        <f>INDEX(Model_Assumptions[Values],9)*((INDEX(Model_Scenarios[GR Weight],1)*$AG41)+(INDEX(Model_Scenarios[GP Weight],1)*$AH41)+(INDEX(Model_Scenarios[LTV Weight],1)*$AI41))-(INDEX(Model_Scenarios[LTV Weight],1)*$AP41)-(INDEX(Model_Scenarios[GP Weight],1)*($AS41+$AV41+$AY41))</f>
        <v>3.7049160711299072</v>
      </c>
      <c r="BA41">
        <f>INDEX(Model_Assumptions[Values],9)*((INDEX(Model_Scenarios[GR Weight],2)*$AG41)+(INDEX(Model_Scenarios[GP Weight],2)*$AH41)+(INDEX(Model_Scenarios[LTV Weight],2)*$AI41))-(INDEX(Model_Scenarios[LTV Weight],2)*$AP41)-(INDEX(Model_Scenarios[GP Weight],2)*($AS41+$AV41+$AY41))</f>
        <v>4.7738631864505647</v>
      </c>
      <c r="BB41">
        <f>INDEX(Model_Assumptions[Values],9)*((INDEX(Model_Scenarios[GR Weight],3)*$AG41)+(INDEX(Model_Scenarios[GP Weight],3)*$AH41)+(INDEX(Model_Scenarios[LTV Weight],3)*$AI41))-(INDEX(Model_Scenarios[LTV Weight],3)*$AP41)-(INDEX(Model_Scenarios[GP Weight],3)*($AS41+$AV41+$AY41))</f>
        <v>6.6479668466040645</v>
      </c>
      <c r="BC41">
        <f>INDEX(Model_Assumptions[Values],9)*((INDEX(Model_Scenarios[GR Weight],4)*$AG41)+(INDEX(Model_Scenarios[GP Weight],4)*$AH41)+(INDEX(Model_Scenarios[LTV Weight],4)*$AI41))-(INDEX(Model_Scenarios[LTV Weight],4)*$AP41)-(INDEX(Model_Scenarios[GP Weight],4)*($AS41+$AV41+$AY41))</f>
        <v>7.7306987952941126</v>
      </c>
      <c r="BD41">
        <f>INDEX(Model_Assumptions[Values],9)*((INDEX(Model_Scenarios[GR Weight],5)*$AG41)+(INDEX(Model_Scenarios[GP Weight],5)*$AH41)+(INDEX(Model_Scenarios[LTV Weight],5)*$AI41))-(INDEX(Model_Scenarios[LTV Weight],5)*$AP41)-(INDEX(Model_Scenarios[GP Weight],5)*($AS41+$AV41+$AY41))</f>
        <v>7.1617631542103064</v>
      </c>
    </row>
    <row r="42" spans="1:56" x14ac:dyDescent="0.25">
      <c r="A42">
        <v>41</v>
      </c>
      <c r="B42">
        <v>1</v>
      </c>
      <c r="C42" s="3">
        <v>41</v>
      </c>
      <c r="D42" s="4">
        <v>0.8</v>
      </c>
      <c r="E42" t="str">
        <v>SKU-1000</v>
      </c>
      <c r="F42" t="str">
        <v>Raise</v>
      </c>
      <c r="G42" t="str">
        <v>Full</v>
      </c>
      <c r="H42">
        <v>76.53</v>
      </c>
      <c r="I42">
        <v>52.96</v>
      </c>
      <c r="J42">
        <v>24</v>
      </c>
      <c r="K42">
        <v>1836.72</v>
      </c>
      <c r="L42">
        <v>565.68000000000006</v>
      </c>
      <c r="M42">
        <v>0.307983797203711</v>
      </c>
      <c r="N42">
        <v>80.606322838637126</v>
      </c>
      <c r="O42">
        <v>17.225425288654151</v>
      </c>
      <c r="P42">
        <v>70.185425288654415</v>
      </c>
      <c r="Q42">
        <v>1112.0931944026663</v>
      </c>
      <c r="R42">
        <v>895.23502149414628</v>
      </c>
      <c r="S42">
        <v>1</v>
      </c>
      <c r="T42">
        <f t="shared" si="0"/>
        <v>79.791058270909701</v>
      </c>
      <c r="U42">
        <f t="shared" si="1"/>
        <v>4.2611502298571802E-2</v>
      </c>
      <c r="V42">
        <f>IF($F42="Reduce", INDEX(Model_Assumptions[Values], 2), INDEX(Model_Assumptions[Values], 1))</f>
        <v>-0.4</v>
      </c>
      <c r="W42">
        <f t="shared" si="2"/>
        <v>23.590929577933711</v>
      </c>
      <c r="X42">
        <f t="shared" si="15"/>
        <v>1882.345236617836</v>
      </c>
      <c r="Y42">
        <f t="shared" si="3"/>
        <v>632.9696061704667</v>
      </c>
      <c r="Z42">
        <f t="shared" si="4"/>
        <v>45.625236617835981</v>
      </c>
      <c r="AA42">
        <f t="shared" si="5"/>
        <v>67.289606170466641</v>
      </c>
      <c r="AB42">
        <f t="shared" si="16"/>
        <v>0.33626647963249029</v>
      </c>
      <c r="AC42">
        <f t="shared" si="6"/>
        <v>2.8282682428779293E-2</v>
      </c>
      <c r="AD42">
        <f t="shared" si="7"/>
        <v>2.8282682428779293E-2</v>
      </c>
      <c r="AE42">
        <f t="shared" si="8"/>
        <v>0.8</v>
      </c>
      <c r="AF42">
        <f t="shared" si="17"/>
        <v>179.04700429882922</v>
      </c>
      <c r="AG42">
        <f t="shared" si="9"/>
        <v>2.6487146676075337</v>
      </c>
      <c r="AH42">
        <f t="shared" si="10"/>
        <v>0.95874044922748536</v>
      </c>
      <c r="AI42">
        <f t="shared" si="18"/>
        <v>0.19999999999999996</v>
      </c>
      <c r="AJ42">
        <f>MAX(0, $R42 - $AA42) * INDEX(Model_Assumptions[Values], 7)</f>
        <v>1655.8908306473593</v>
      </c>
      <c r="AK42">
        <f>MAX(0, INDEX(Model_Assumptions[Values], 4) - $AD42)</f>
        <v>2.1717317571220709E-2</v>
      </c>
      <c r="AL42">
        <f>MAX(0, INDEX(Model_Assumptions[Values], 5) - $AC42)</f>
        <v>0</v>
      </c>
      <c r="AM42">
        <f>INDEX(Model_Assumptions[Values], 6) * MAX(0, INDEX(Model_Assumptions[Values], 3) - $AB42)^2</f>
        <v>0</v>
      </c>
      <c r="AN42">
        <f t="shared" si="11"/>
        <v>1707.7542986471208</v>
      </c>
      <c r="AO42" cm="1">
        <f t="array" ref="AO42">IFERROR(STDEV(IF($E$2:$E$2201=$E42, $AJ$2:$AJ$2201)), 0)</f>
        <v>48.827543469457964</v>
      </c>
      <c r="AP42">
        <f t="shared" si="19"/>
        <v>-1.0621764748866085</v>
      </c>
      <c r="AQ42">
        <f t="shared" si="12"/>
        <v>3.2549534075488891E-2</v>
      </c>
      <c r="AR42" cm="1">
        <f t="array" ref="AR42">IFERROR(STDEV(IF($E$2:$E$2201=$E42, $AK$2:$AK$2201)), 0)</f>
        <v>1.021169840914617E-2</v>
      </c>
      <c r="AS42">
        <f t="shared" si="20"/>
        <v>-1.0607654153364185</v>
      </c>
      <c r="AT42">
        <f t="shared" si="13"/>
        <v>5.7333064723345383E-3</v>
      </c>
      <c r="AU42" cm="1">
        <f t="array" ref="AU42">IFERROR(STDEV(IF($E$2:$E$2201=$E42, $AL$2:$AL$2201)), 0)</f>
        <v>6.7452578143157391E-3</v>
      </c>
      <c r="AV42">
        <f t="shared" si="21"/>
        <v>-0.84997588382263245</v>
      </c>
      <c r="AW42">
        <f t="shared" si="14"/>
        <v>0</v>
      </c>
      <c r="AX42" cm="1">
        <f t="array" ref="AX42">IFERROR(STDEV(IF($E$2:$E$2201=$E42, $AM$2:$AM$2201)), 0)</f>
        <v>0</v>
      </c>
      <c r="AY42">
        <f t="shared" si="22"/>
        <v>-0.84997588382263245</v>
      </c>
      <c r="AZ42">
        <f>INDEX(Model_Assumptions[Values],9)*((INDEX(Model_Scenarios[GR Weight],1)*$AG42)+(INDEX(Model_Scenarios[GP Weight],1)*$AH42)+(INDEX(Model_Scenarios[LTV Weight],1)*$AI42))-(INDEX(Model_Scenarios[LTV Weight],1)*$AP42)-(INDEX(Model_Scenarios[GP Weight],1)*($AS42+$AV42+$AY42))</f>
        <v>3.729540456624965</v>
      </c>
      <c r="BA42">
        <f>INDEX(Model_Assumptions[Values],9)*((INDEX(Model_Scenarios[GR Weight],2)*$AG42)+(INDEX(Model_Scenarios[GP Weight],2)*$AH42)+(INDEX(Model_Scenarios[LTV Weight],2)*$AI42))-(INDEX(Model_Scenarios[LTV Weight],2)*$AP42)-(INDEX(Model_Scenarios[GP Weight],2)*($AS42+$AV42+$AY42))</f>
        <v>4.8378345952057682</v>
      </c>
      <c r="BB42">
        <f>INDEX(Model_Assumptions[Values],9)*((INDEX(Model_Scenarios[GR Weight],3)*$AG42)+(INDEX(Model_Scenarios[GP Weight],3)*$AH42)+(INDEX(Model_Scenarios[LTV Weight],3)*$AI42))-(INDEX(Model_Scenarios[LTV Weight],3)*$AP42)-(INDEX(Model_Scenarios[GP Weight],3)*($AS42+$AV42+$AY42))</f>
        <v>6.77981072465575</v>
      </c>
      <c r="BC42">
        <f>INDEX(Model_Assumptions[Values],9)*((INDEX(Model_Scenarios[GR Weight],4)*$AG42)+(INDEX(Model_Scenarios[GP Weight],4)*$AH42)+(INDEX(Model_Scenarios[LTV Weight],4)*$AI42))-(INDEX(Model_Scenarios[LTV Weight],4)*$AP42)-(INDEX(Model_Scenarios[GP Weight],4)*($AS42+$AV42+$AY42))</f>
        <v>7.8979504109708554</v>
      </c>
      <c r="BD42">
        <f>INDEX(Model_Assumptions[Values],9)*((INDEX(Model_Scenarios[GR Weight],5)*$AG42)+(INDEX(Model_Scenarios[GP Weight],5)*$AH42)+(INDEX(Model_Scenarios[LTV Weight],5)*$AI42))-(INDEX(Model_Scenarios[LTV Weight],5)*$AP42)-(INDEX(Model_Scenarios[GP Weight],5)*($AS42+$AV42+$AY42))</f>
        <v>7.3191894723446973</v>
      </c>
    </row>
    <row r="43" spans="1:56" x14ac:dyDescent="0.25">
      <c r="A43">
        <v>42</v>
      </c>
      <c r="B43">
        <v>1</v>
      </c>
      <c r="C43" s="3">
        <v>42</v>
      </c>
      <c r="D43" s="4">
        <v>0.82000000000000006</v>
      </c>
      <c r="E43" t="str">
        <v>SKU-1000</v>
      </c>
      <c r="F43" t="str">
        <v>Raise</v>
      </c>
      <c r="G43" t="str">
        <v>Full</v>
      </c>
      <c r="H43">
        <v>76.53</v>
      </c>
      <c r="I43">
        <v>52.96</v>
      </c>
      <c r="J43">
        <v>24</v>
      </c>
      <c r="K43">
        <v>1836.72</v>
      </c>
      <c r="L43">
        <v>565.68000000000006</v>
      </c>
      <c r="M43">
        <v>0.307983797203711</v>
      </c>
      <c r="N43">
        <v>80.606322838637126</v>
      </c>
      <c r="O43">
        <v>17.225425288654151</v>
      </c>
      <c r="P43">
        <v>70.185425288654415</v>
      </c>
      <c r="Q43">
        <v>1112.0931944026663</v>
      </c>
      <c r="R43">
        <v>895.23502149414628</v>
      </c>
      <c r="S43">
        <v>1</v>
      </c>
      <c r="T43">
        <f t="shared" si="0"/>
        <v>79.872584727682451</v>
      </c>
      <c r="U43">
        <f t="shared" si="1"/>
        <v>4.3676789856036194E-2</v>
      </c>
      <c r="V43">
        <f>IF($F43="Reduce", INDEX(Model_Assumptions[Values], 2), INDEX(Model_Assumptions[Values], 1))</f>
        <v>-0.4</v>
      </c>
      <c r="W43">
        <f t="shared" si="2"/>
        <v>23.580702817382054</v>
      </c>
      <c r="X43">
        <f t="shared" si="15"/>
        <v>1883.4516837196484</v>
      </c>
      <c r="Y43">
        <f t="shared" si="3"/>
        <v>634.61766251109475</v>
      </c>
      <c r="Z43">
        <f t="shared" si="4"/>
        <v>46.731683719648345</v>
      </c>
      <c r="AA43">
        <f t="shared" si="5"/>
        <v>68.937662511094686</v>
      </c>
      <c r="AB43">
        <f t="shared" si="16"/>
        <v>0.33694395667096788</v>
      </c>
      <c r="AC43">
        <f t="shared" si="6"/>
        <v>2.8960159467256885E-2</v>
      </c>
      <c r="AD43">
        <f t="shared" si="7"/>
        <v>2.8960159467256885E-2</v>
      </c>
      <c r="AE43">
        <f t="shared" si="8"/>
        <v>0.82000000000000173</v>
      </c>
      <c r="AF43">
        <f t="shared" si="17"/>
        <v>161.14230386894479</v>
      </c>
      <c r="AG43">
        <f t="shared" si="9"/>
        <v>2.712948036785428</v>
      </c>
      <c r="AH43">
        <f t="shared" si="10"/>
        <v>0.98222191042616036</v>
      </c>
      <c r="AI43">
        <f t="shared" si="18"/>
        <v>0.17999999999999827</v>
      </c>
      <c r="AJ43">
        <f>MAX(0, $R43 - $AA43) * INDEX(Model_Assumptions[Values], 7)</f>
        <v>1652.5947179661032</v>
      </c>
      <c r="AK43">
        <f>MAX(0, INDEX(Model_Assumptions[Values], 4) - $AD43)</f>
        <v>2.1039840532743118E-2</v>
      </c>
      <c r="AL43">
        <f>MAX(0, INDEX(Model_Assumptions[Values], 5) - $AC43)</f>
        <v>0</v>
      </c>
      <c r="AM43">
        <f>INDEX(Model_Assumptions[Values], 6) * MAX(0, INDEX(Model_Assumptions[Values], 3) - $AB43)^2</f>
        <v>0</v>
      </c>
      <c r="AN43">
        <f t="shared" si="11"/>
        <v>1707.7542986471208</v>
      </c>
      <c r="AO43" cm="1">
        <f t="array" ref="AO43">IFERROR(STDEV(IF($E$2:$E$2201=$E43, $AJ$2:$AJ$2201)), 0)</f>
        <v>48.827543469457964</v>
      </c>
      <c r="AP43">
        <f t="shared" si="19"/>
        <v>-1.129681666568386</v>
      </c>
      <c r="AQ43">
        <f t="shared" si="12"/>
        <v>3.2549534075488891E-2</v>
      </c>
      <c r="AR43" cm="1">
        <f t="array" ref="AR43">IFERROR(STDEV(IF($E$2:$E$2201=$E43, $AK$2:$AK$2201)), 0)</f>
        <v>1.021169840914617E-2</v>
      </c>
      <c r="AS43">
        <f t="shared" si="20"/>
        <v>-1.127108643596157</v>
      </c>
      <c r="AT43">
        <f t="shared" si="13"/>
        <v>5.7333064723345383E-3</v>
      </c>
      <c r="AU43" cm="1">
        <f t="array" ref="AU43">IFERROR(STDEV(IF($E$2:$E$2201=$E43, $AL$2:$AL$2201)), 0)</f>
        <v>6.7452578143157391E-3</v>
      </c>
      <c r="AV43">
        <f t="shared" si="21"/>
        <v>-0.84997588382263245</v>
      </c>
      <c r="AW43">
        <f t="shared" si="14"/>
        <v>0</v>
      </c>
      <c r="AX43" cm="1">
        <f t="array" ref="AX43">IFERROR(STDEV(IF($E$2:$E$2201=$E43, $AM$2:$AM$2201)), 0)</f>
        <v>0</v>
      </c>
      <c r="AY43">
        <f t="shared" si="22"/>
        <v>-0.84997588382263245</v>
      </c>
      <c r="AZ43">
        <f>INDEX(Model_Assumptions[Values],9)*((INDEX(Model_Scenarios[GR Weight],1)*$AG43)+(INDEX(Model_Scenarios[GP Weight],1)*$AH43)+(INDEX(Model_Scenarios[LTV Weight],1)*$AI43))-(INDEX(Model_Scenarios[LTV Weight],1)*$AP43)-(INDEX(Model_Scenarios[GP Weight],1)*($AS43+$AV43+$AY43))</f>
        <v>3.7540363479846386</v>
      </c>
      <c r="BA43">
        <f>INDEX(Model_Assumptions[Values],9)*((INDEX(Model_Scenarios[GR Weight],2)*$AG43)+(INDEX(Model_Scenarios[GP Weight],2)*$AH43)+(INDEX(Model_Scenarios[LTV Weight],2)*$AI43))-(INDEX(Model_Scenarios[LTV Weight],2)*$AP43)-(INDEX(Model_Scenarios[GP Weight],2)*($AS43+$AV43+$AY43))</f>
        <v>4.9016381035329601</v>
      </c>
      <c r="BB43">
        <f>INDEX(Model_Assumptions[Values],9)*((INDEX(Model_Scenarios[GR Weight],3)*$AG43)+(INDEX(Model_Scenarios[GP Weight],3)*$AH43)+(INDEX(Model_Scenarios[LTV Weight],3)*$AI43))-(INDEX(Model_Scenarios[LTV Weight],3)*$AP43)-(INDEX(Model_Scenarios[GP Weight],3)*($AS43+$AV43+$AY43))</f>
        <v>6.9114171997894136</v>
      </c>
      <c r="BC43">
        <f>INDEX(Model_Assumptions[Values],9)*((INDEX(Model_Scenarios[GR Weight],4)*$AG43)+(INDEX(Model_Scenarios[GP Weight],4)*$AH43)+(INDEX(Model_Scenarios[LTV Weight],4)*$AI43))-(INDEX(Model_Scenarios[LTV Weight],4)*$AP43)-(INDEX(Model_Scenarios[GP Weight],4)*($AS43+$AV43+$AY43))</f>
        <v>8.0649230515252892</v>
      </c>
      <c r="BD43">
        <f>INDEX(Model_Assumptions[Values],9)*((INDEX(Model_Scenarios[GR Weight],5)*$AG43)+(INDEX(Model_Scenarios[GP Weight],5)*$AH43)+(INDEX(Model_Scenarios[LTV Weight],5)*$AI43))-(INDEX(Model_Scenarios[LTV Weight],5)*$AP43)-(INDEX(Model_Scenarios[GP Weight],5)*($AS43+$AV43+$AY43))</f>
        <v>7.4763619332822442</v>
      </c>
    </row>
    <row r="44" spans="1:56" x14ac:dyDescent="0.25">
      <c r="A44">
        <v>43</v>
      </c>
      <c r="B44">
        <v>1</v>
      </c>
      <c r="C44" s="3">
        <v>43</v>
      </c>
      <c r="D44" s="4">
        <v>0.84</v>
      </c>
      <c r="E44" t="str">
        <v>SKU-1000</v>
      </c>
      <c r="F44" t="str">
        <v>Raise</v>
      </c>
      <c r="G44" t="str">
        <v>Full</v>
      </c>
      <c r="H44">
        <v>76.53</v>
      </c>
      <c r="I44">
        <v>52.96</v>
      </c>
      <c r="J44">
        <v>24</v>
      </c>
      <c r="K44">
        <v>1836.72</v>
      </c>
      <c r="L44">
        <v>565.68000000000006</v>
      </c>
      <c r="M44">
        <v>0.307983797203711</v>
      </c>
      <c r="N44">
        <v>80.606322838637126</v>
      </c>
      <c r="O44">
        <v>17.225425288654151</v>
      </c>
      <c r="P44">
        <v>70.185425288654415</v>
      </c>
      <c r="Q44">
        <v>1112.0931944026663</v>
      </c>
      <c r="R44">
        <v>895.23502149414628</v>
      </c>
      <c r="S44">
        <v>1</v>
      </c>
      <c r="T44">
        <f t="shared" si="0"/>
        <v>79.954111184455186</v>
      </c>
      <c r="U44">
        <f t="shared" si="1"/>
        <v>4.4742077413500392E-2</v>
      </c>
      <c r="V44">
        <f>IF($F44="Reduce", INDEX(Model_Assumptions[Values], 2), INDEX(Model_Assumptions[Values], 1))</f>
        <v>-0.4</v>
      </c>
      <c r="W44">
        <f t="shared" si="2"/>
        <v>23.570476056830394</v>
      </c>
      <c r="X44">
        <f t="shared" si="15"/>
        <v>1884.5564633183562</v>
      </c>
      <c r="Y44">
        <f t="shared" si="3"/>
        <v>636.26405134861852</v>
      </c>
      <c r="Z44">
        <f t="shared" si="4"/>
        <v>47.836463318356209</v>
      </c>
      <c r="AA44">
        <f t="shared" si="5"/>
        <v>70.584051348618459</v>
      </c>
      <c r="AB44">
        <f t="shared" si="16"/>
        <v>0.33762005210938328</v>
      </c>
      <c r="AC44">
        <f t="shared" si="6"/>
        <v>2.9636254905672288E-2</v>
      </c>
      <c r="AD44">
        <f t="shared" si="7"/>
        <v>2.9636254905672288E-2</v>
      </c>
      <c r="AE44">
        <f t="shared" si="8"/>
        <v>0.84</v>
      </c>
      <c r="AF44">
        <f t="shared" si="17"/>
        <v>143.23760343906343</v>
      </c>
      <c r="AG44">
        <f t="shared" si="9"/>
        <v>2.7770846012066008</v>
      </c>
      <c r="AH44">
        <f t="shared" si="10"/>
        <v>1.0056796130866856</v>
      </c>
      <c r="AI44">
        <f t="shared" si="18"/>
        <v>0.16000000000000003</v>
      </c>
      <c r="AJ44">
        <f>MAX(0, $R44 - $AA44) * INDEX(Model_Assumptions[Values], 7)</f>
        <v>1649.3019402910556</v>
      </c>
      <c r="AK44">
        <f>MAX(0, INDEX(Model_Assumptions[Values], 4) - $AD44)</f>
        <v>2.0363745094327715E-2</v>
      </c>
      <c r="AL44">
        <f>MAX(0, INDEX(Model_Assumptions[Values], 5) - $AC44)</f>
        <v>0</v>
      </c>
      <c r="AM44">
        <f>INDEX(Model_Assumptions[Values], 6) * MAX(0, INDEX(Model_Assumptions[Values], 3) - $AB44)^2</f>
        <v>0</v>
      </c>
      <c r="AN44">
        <f t="shared" si="11"/>
        <v>1707.7542986471208</v>
      </c>
      <c r="AO44" cm="1">
        <f t="array" ref="AO44">IFERROR(STDEV(IF($E$2:$E$2201=$E44, $AJ$2:$AJ$2201)), 0)</f>
        <v>48.827543469457964</v>
      </c>
      <c r="AP44">
        <f t="shared" si="19"/>
        <v>-1.1971185565095563</v>
      </c>
      <c r="AQ44">
        <f t="shared" si="12"/>
        <v>3.2549534075488891E-2</v>
      </c>
      <c r="AR44" cm="1">
        <f t="array" ref="AR44">IFERROR(STDEV(IF($E$2:$E$2201=$E44, $AK$2:$AK$2201)), 0)</f>
        <v>1.021169840914617E-2</v>
      </c>
      <c r="AS44">
        <f t="shared" si="20"/>
        <v>-1.1933165760405635</v>
      </c>
      <c r="AT44">
        <f t="shared" si="13"/>
        <v>5.7333064723345383E-3</v>
      </c>
      <c r="AU44" cm="1">
        <f t="array" ref="AU44">IFERROR(STDEV(IF($E$2:$E$2201=$E44, $AL$2:$AL$2201)), 0)</f>
        <v>6.7452578143157391E-3</v>
      </c>
      <c r="AV44">
        <f t="shared" si="21"/>
        <v>-0.84997588382263245</v>
      </c>
      <c r="AW44">
        <f t="shared" si="14"/>
        <v>0</v>
      </c>
      <c r="AX44" cm="1">
        <f t="array" ref="AX44">IFERROR(STDEV(IF($E$2:$E$2201=$E44, $AM$2:$AM$2201)), 0)</f>
        <v>0</v>
      </c>
      <c r="AY44">
        <f t="shared" si="22"/>
        <v>-0.84997588382263245</v>
      </c>
      <c r="AZ44">
        <f>INDEX(Model_Assumptions[Values],9)*((INDEX(Model_Scenarios[GR Weight],1)*$AG44)+(INDEX(Model_Scenarios[GP Weight],1)*$AH44)+(INDEX(Model_Scenarios[LTV Weight],1)*$AI44))-(INDEX(Model_Scenarios[LTV Weight],1)*$AP44)-(INDEX(Model_Scenarios[GP Weight],1)*($AS44+$AV44+$AY44))</f>
        <v>3.7784037867228717</v>
      </c>
      <c r="BA44">
        <f>INDEX(Model_Assumptions[Values],9)*((INDEX(Model_Scenarios[GR Weight],2)*$AG44)+(INDEX(Model_Scenarios[GP Weight],2)*$AH44)+(INDEX(Model_Scenarios[LTV Weight],2)*$AI44))-(INDEX(Model_Scenarios[LTV Weight],2)*$AP44)-(INDEX(Model_Scenarios[GP Weight],2)*($AS44+$AV44+$AY44))</f>
        <v>4.965273794460014</v>
      </c>
      <c r="BB44">
        <f>INDEX(Model_Assumptions[Values],9)*((INDEX(Model_Scenarios[GR Weight],3)*$AG44)+(INDEX(Model_Scenarios[GP Weight],3)*$AH44)+(INDEX(Model_Scenarios[LTV Weight],3)*$AI44))-(INDEX(Model_Scenarios[LTV Weight],3)*$AP44)-(INDEX(Model_Scenarios[GP Weight],3)*($AS44+$AV44+$AY44))</f>
        <v>7.0427864173038124</v>
      </c>
      <c r="BC44">
        <f>INDEX(Model_Assumptions[Values],9)*((INDEX(Model_Scenarios[GR Weight],4)*$AG44)+(INDEX(Model_Scenarios[GP Weight],4)*$AH44)+(INDEX(Model_Scenarios[LTV Weight],4)*$AI44))-(INDEX(Model_Scenarios[LTV Weight],4)*$AP44)-(INDEX(Model_Scenarios[GP Weight],4)*($AS44+$AV44+$AY44))</f>
        <v>8.2316168622561587</v>
      </c>
      <c r="BD44">
        <f>INDEX(Model_Assumptions[Values],9)*((INDEX(Model_Scenarios[GR Weight],5)*$AG44)+(INDEX(Model_Scenarios[GP Weight],5)*$AH44)+(INDEX(Model_Scenarios[LTV Weight],5)*$AI44))-(INDEX(Model_Scenarios[LTV Weight],5)*$AP44)-(INDEX(Model_Scenarios[GP Weight],5)*($AS44+$AV44+$AY44))</f>
        <v>7.6332807653495811</v>
      </c>
    </row>
    <row r="45" spans="1:56" x14ac:dyDescent="0.25">
      <c r="A45">
        <v>44</v>
      </c>
      <c r="B45">
        <v>1</v>
      </c>
      <c r="C45" s="3">
        <v>44</v>
      </c>
      <c r="D45" s="4">
        <v>0.86</v>
      </c>
      <c r="E45" t="str">
        <v>SKU-1000</v>
      </c>
      <c r="F45" t="str">
        <v>Raise</v>
      </c>
      <c r="G45" t="str">
        <v>Full</v>
      </c>
      <c r="H45">
        <v>76.53</v>
      </c>
      <c r="I45">
        <v>52.96</v>
      </c>
      <c r="J45">
        <v>24</v>
      </c>
      <c r="K45">
        <v>1836.72</v>
      </c>
      <c r="L45">
        <v>565.68000000000006</v>
      </c>
      <c r="M45">
        <v>0.307983797203711</v>
      </c>
      <c r="N45">
        <v>80.606322838637126</v>
      </c>
      <c r="O45">
        <v>17.225425288654151</v>
      </c>
      <c r="P45">
        <v>70.185425288654415</v>
      </c>
      <c r="Q45">
        <v>1112.0931944026663</v>
      </c>
      <c r="R45">
        <v>895.23502149414628</v>
      </c>
      <c r="S45">
        <v>1</v>
      </c>
      <c r="T45">
        <f t="shared" si="0"/>
        <v>80.035637641227936</v>
      </c>
      <c r="U45">
        <f t="shared" si="1"/>
        <v>4.5807364970964784E-2</v>
      </c>
      <c r="V45">
        <f>IF($F45="Reduce", INDEX(Model_Assumptions[Values], 2), INDEX(Model_Assumptions[Values], 1))</f>
        <v>-0.4</v>
      </c>
      <c r="W45">
        <f t="shared" si="2"/>
        <v>23.560249296278737</v>
      </c>
      <c r="X45">
        <f t="shared" si="15"/>
        <v>1885.6595754139605</v>
      </c>
      <c r="Y45">
        <f t="shared" si="3"/>
        <v>637.90877268303848</v>
      </c>
      <c r="Z45">
        <f t="shared" si="4"/>
        <v>48.939575413960483</v>
      </c>
      <c r="AA45">
        <f t="shared" si="5"/>
        <v>72.228772683038414</v>
      </c>
      <c r="AB45">
        <f t="shared" si="16"/>
        <v>0.33829477016974169</v>
      </c>
      <c r="AC45">
        <f t="shared" si="6"/>
        <v>3.0310972966030691E-2</v>
      </c>
      <c r="AD45">
        <f t="shared" si="7"/>
        <v>3.0310972966030691E-2</v>
      </c>
      <c r="AE45">
        <f t="shared" si="8"/>
        <v>0.86000000000000176</v>
      </c>
      <c r="AF45">
        <f t="shared" si="17"/>
        <v>125.33290300917891</v>
      </c>
      <c r="AG45">
        <f t="shared" si="9"/>
        <v>2.8411243608711043</v>
      </c>
      <c r="AH45">
        <f t="shared" si="10"/>
        <v>1.0291135572090679</v>
      </c>
      <c r="AI45">
        <f t="shared" si="18"/>
        <v>0.13999999999999824</v>
      </c>
      <c r="AJ45">
        <f>MAX(0, $R45 - $AA45) * INDEX(Model_Assumptions[Values], 7)</f>
        <v>1646.0124976222157</v>
      </c>
      <c r="AK45">
        <f>MAX(0, INDEX(Model_Assumptions[Values], 4) - $AD45)</f>
        <v>1.9689027033969311E-2</v>
      </c>
      <c r="AL45">
        <f>MAX(0, INDEX(Model_Assumptions[Values], 5) - $AC45)</f>
        <v>0</v>
      </c>
      <c r="AM45">
        <f>INDEX(Model_Assumptions[Values], 6) * MAX(0, INDEX(Model_Assumptions[Values], 3) - $AB45)^2</f>
        <v>0</v>
      </c>
      <c r="AN45">
        <f t="shared" si="11"/>
        <v>1707.7542986471208</v>
      </c>
      <c r="AO45" cm="1">
        <f t="array" ref="AO45">IFERROR(STDEV(IF($E$2:$E$2201=$E45, $AJ$2:$AJ$2201)), 0)</f>
        <v>48.827543469457964</v>
      </c>
      <c r="AP45">
        <f t="shared" si="19"/>
        <v>-1.264487144710138</v>
      </c>
      <c r="AQ45">
        <f t="shared" si="12"/>
        <v>3.2549534075488891E-2</v>
      </c>
      <c r="AR45" cm="1">
        <f t="array" ref="AR45">IFERROR(STDEV(IF($E$2:$E$2201=$E45, $AK$2:$AK$2201)), 0)</f>
        <v>1.021169840914617E-2</v>
      </c>
      <c r="AS45">
        <f t="shared" si="20"/>
        <v>-1.2593896261175308</v>
      </c>
      <c r="AT45">
        <f t="shared" si="13"/>
        <v>5.7333064723345383E-3</v>
      </c>
      <c r="AU45" cm="1">
        <f t="array" ref="AU45">IFERROR(STDEV(IF($E$2:$E$2201=$E45, $AL$2:$AL$2201)), 0)</f>
        <v>6.7452578143157391E-3</v>
      </c>
      <c r="AV45">
        <f t="shared" si="21"/>
        <v>-0.84997588382263245</v>
      </c>
      <c r="AW45">
        <f t="shared" si="14"/>
        <v>0</v>
      </c>
      <c r="AX45" cm="1">
        <f t="array" ref="AX45">IFERROR(STDEV(IF($E$2:$E$2201=$E45, $AM$2:$AM$2201)), 0)</f>
        <v>0</v>
      </c>
      <c r="AY45">
        <f t="shared" si="22"/>
        <v>-0.84997588382263245</v>
      </c>
      <c r="AZ45">
        <f>INDEX(Model_Assumptions[Values],9)*((INDEX(Model_Scenarios[GR Weight],1)*$AG45)+(INDEX(Model_Scenarios[GP Weight],1)*$AH45)+(INDEX(Model_Scenarios[LTV Weight],1)*$AI45))-(INDEX(Model_Scenarios[LTV Weight],1)*$AP45)-(INDEX(Model_Scenarios[GP Weight],1)*($AS45+$AV45+$AY45))</f>
        <v>3.8026428141844697</v>
      </c>
      <c r="BA45">
        <f>INDEX(Model_Assumptions[Values],9)*((INDEX(Model_Scenarios[GR Weight],2)*$AG45)+(INDEX(Model_Scenarios[GP Weight],2)*$AH45)+(INDEX(Model_Scenarios[LTV Weight],2)*$AI45))-(INDEX(Model_Scenarios[LTV Weight],2)*$AP45)-(INDEX(Model_Scenarios[GP Weight],2)*($AS45+$AV45+$AY45))</f>
        <v>5.0287417506765397</v>
      </c>
      <c r="BB45">
        <f>INDEX(Model_Assumptions[Values],9)*((INDEX(Model_Scenarios[GR Weight],3)*$AG45)+(INDEX(Model_Scenarios[GP Weight],3)*$AH45)+(INDEX(Model_Scenarios[LTV Weight],3)*$AI45))-(INDEX(Model_Scenarios[LTV Weight],3)*$AP45)-(INDEX(Model_Scenarios[GP Weight],3)*($AS45+$AV45+$AY45))</f>
        <v>7.1739185219057795</v>
      </c>
      <c r="BC45">
        <f>INDEX(Model_Assumptions[Values],9)*((INDEX(Model_Scenarios[GR Weight],4)*$AG45)+(INDEX(Model_Scenarios[GP Weight],4)*$AH45)+(INDEX(Model_Scenarios[LTV Weight],4)*$AI45))-(INDEX(Model_Scenarios[LTV Weight],4)*$AP45)-(INDEX(Model_Scenarios[GP Weight],4)*($AS45+$AV45+$AY45))</f>
        <v>8.3980319878703167</v>
      </c>
      <c r="BD45">
        <f>INDEX(Model_Assumptions[Values],9)*((INDEX(Model_Scenarios[GR Weight],5)*$AG45)+(INDEX(Model_Scenarios[GP Weight],5)*$AH45)+(INDEX(Model_Scenarios[LTV Weight],5)*$AI45))-(INDEX(Model_Scenarios[LTV Weight],5)*$AP45)-(INDEX(Model_Scenarios[GP Weight],5)*($AS45+$AV45+$AY45))</f>
        <v>7.789946195943112</v>
      </c>
    </row>
    <row r="46" spans="1:56" x14ac:dyDescent="0.25">
      <c r="A46">
        <v>45</v>
      </c>
      <c r="B46">
        <v>1</v>
      </c>
      <c r="C46" s="3">
        <v>45</v>
      </c>
      <c r="D46" s="4">
        <v>0.88</v>
      </c>
      <c r="E46" t="str">
        <v>SKU-1000</v>
      </c>
      <c r="F46" t="str">
        <v>Raise</v>
      </c>
      <c r="G46" t="str">
        <v>Full</v>
      </c>
      <c r="H46">
        <v>76.53</v>
      </c>
      <c r="I46">
        <v>52.96</v>
      </c>
      <c r="J46">
        <v>24</v>
      </c>
      <c r="K46">
        <v>1836.72</v>
      </c>
      <c r="L46">
        <v>565.68000000000006</v>
      </c>
      <c r="M46">
        <v>0.307983797203711</v>
      </c>
      <c r="N46">
        <v>80.606322838637126</v>
      </c>
      <c r="O46">
        <v>17.225425288654151</v>
      </c>
      <c r="P46">
        <v>70.185425288654415</v>
      </c>
      <c r="Q46">
        <v>1112.0931944026663</v>
      </c>
      <c r="R46">
        <v>895.23502149414628</v>
      </c>
      <c r="S46">
        <v>1</v>
      </c>
      <c r="T46">
        <f t="shared" si="0"/>
        <v>80.117164098000671</v>
      </c>
      <c r="U46">
        <f t="shared" si="1"/>
        <v>4.6872652528428982E-2</v>
      </c>
      <c r="V46">
        <f>IF($F46="Reduce", INDEX(Model_Assumptions[Values], 2), INDEX(Model_Assumptions[Values], 1))</f>
        <v>-0.4</v>
      </c>
      <c r="W46">
        <f t="shared" si="2"/>
        <v>23.550022535727081</v>
      </c>
      <c r="X46">
        <f t="shared" si="15"/>
        <v>1886.7610200064605</v>
      </c>
      <c r="Y46">
        <f t="shared" si="3"/>
        <v>639.55182651435439</v>
      </c>
      <c r="Z46">
        <f t="shared" si="4"/>
        <v>50.041020006460485</v>
      </c>
      <c r="AA46">
        <f t="shared" si="5"/>
        <v>73.871826514354325</v>
      </c>
      <c r="AB46">
        <f t="shared" si="16"/>
        <v>0.33896811505686314</v>
      </c>
      <c r="AC46">
        <f t="shared" si="6"/>
        <v>3.0984317853152143E-2</v>
      </c>
      <c r="AD46">
        <f t="shared" si="7"/>
        <v>3.0984317853152143E-2</v>
      </c>
      <c r="AE46">
        <f t="shared" si="8"/>
        <v>0.88</v>
      </c>
      <c r="AF46">
        <f t="shared" si="17"/>
        <v>107.42820257929755</v>
      </c>
      <c r="AG46">
        <f t="shared" si="9"/>
        <v>2.9050673157788993</v>
      </c>
      <c r="AH46">
        <f t="shared" si="10"/>
        <v>1.0525237427933036</v>
      </c>
      <c r="AI46">
        <f t="shared" si="18"/>
        <v>0.12</v>
      </c>
      <c r="AJ46">
        <f>MAX(0, $R46 - $AA46) * INDEX(Model_Assumptions[Values], 7)</f>
        <v>1642.7263899595839</v>
      </c>
      <c r="AK46">
        <f>MAX(0, INDEX(Model_Assumptions[Values], 4) - $AD46)</f>
        <v>1.9015682146847859E-2</v>
      </c>
      <c r="AL46">
        <f>MAX(0, INDEX(Model_Assumptions[Values], 5) - $AC46)</f>
        <v>0</v>
      </c>
      <c r="AM46">
        <f>INDEX(Model_Assumptions[Values], 6) * MAX(0, INDEX(Model_Assumptions[Values], 3) - $AB46)^2</f>
        <v>0</v>
      </c>
      <c r="AN46">
        <f t="shared" si="11"/>
        <v>1707.7542986471208</v>
      </c>
      <c r="AO46" cm="1">
        <f t="array" ref="AO46">IFERROR(STDEV(IF($E$2:$E$2201=$E46, $AJ$2:$AJ$2201)), 0)</f>
        <v>48.827543469457964</v>
      </c>
      <c r="AP46">
        <f t="shared" si="19"/>
        <v>-1.3317874311701214</v>
      </c>
      <c r="AQ46">
        <f t="shared" si="12"/>
        <v>3.2549534075488891E-2</v>
      </c>
      <c r="AR46" cm="1">
        <f t="array" ref="AR46">IFERROR(STDEV(IF($E$2:$E$2201=$E46, $AK$2:$AK$2201)), 0)</f>
        <v>1.021169840914617E-2</v>
      </c>
      <c r="AS46">
        <f t="shared" si="20"/>
        <v>-1.3253282055920643</v>
      </c>
      <c r="AT46">
        <f t="shared" si="13"/>
        <v>5.7333064723345383E-3</v>
      </c>
      <c r="AU46" cm="1">
        <f t="array" ref="AU46">IFERROR(STDEV(IF($E$2:$E$2201=$E46, $AL$2:$AL$2201)), 0)</f>
        <v>6.7452578143157391E-3</v>
      </c>
      <c r="AV46">
        <f t="shared" si="21"/>
        <v>-0.84997588382263245</v>
      </c>
      <c r="AW46">
        <f t="shared" si="14"/>
        <v>0</v>
      </c>
      <c r="AX46" cm="1">
        <f t="array" ref="AX46">IFERROR(STDEV(IF($E$2:$E$2201=$E46, $AM$2:$AM$2201)), 0)</f>
        <v>0</v>
      </c>
      <c r="AY46">
        <f t="shared" si="22"/>
        <v>-0.84997588382263245</v>
      </c>
      <c r="AZ46">
        <f>INDEX(Model_Assumptions[Values],9)*((INDEX(Model_Scenarios[GR Weight],1)*$AG46)+(INDEX(Model_Scenarios[GP Weight],1)*$AH46)+(INDEX(Model_Scenarios[LTV Weight],1)*$AI46))-(INDEX(Model_Scenarios[LTV Weight],1)*$AP46)-(INDEX(Model_Scenarios[GP Weight],1)*($AS46+$AV46+$AY46))</f>
        <v>3.8267534715459317</v>
      </c>
      <c r="BA46">
        <f>INDEX(Model_Assumptions[Values],9)*((INDEX(Model_Scenarios[GR Weight],2)*$AG46)+(INDEX(Model_Scenarios[GP Weight],2)*$AH46)+(INDEX(Model_Scenarios[LTV Weight],2)*$AI46))-(INDEX(Model_Scenarios[LTV Weight],2)*$AP46)-(INDEX(Model_Scenarios[GP Weight],2)*($AS46+$AV46+$AY46))</f>
        <v>5.0920420545355229</v>
      </c>
      <c r="BB46">
        <f>INDEX(Model_Assumptions[Values],9)*((INDEX(Model_Scenarios[GR Weight],3)*$AG46)+(INDEX(Model_Scenarios[GP Weight],3)*$AH46)+(INDEX(Model_Scenarios[LTV Weight],3)*$AI46))-(INDEX(Model_Scenarios[LTV Weight],3)*$AP46)-(INDEX(Model_Scenarios[GP Weight],3)*($AS46+$AV46+$AY46))</f>
        <v>7.3048136577130194</v>
      </c>
      <c r="BC46">
        <f>INDEX(Model_Assumptions[Values],9)*((INDEX(Model_Scenarios[GR Weight],4)*$AG46)+(INDEX(Model_Scenarios[GP Weight],4)*$AH46)+(INDEX(Model_Scenarios[LTV Weight],4)*$AI46))-(INDEX(Model_Scenarios[LTV Weight],4)*$AP46)-(INDEX(Model_Scenarios[GP Weight],4)*($AS46+$AV46+$AY46))</f>
        <v>8.564168572485455</v>
      </c>
      <c r="BD46">
        <f>INDEX(Model_Assumptions[Values],9)*((INDEX(Model_Scenarios[GR Weight],5)*$AG46)+(INDEX(Model_Scenarios[GP Weight],5)*$AH46)+(INDEX(Model_Scenarios[LTV Weight],5)*$AI46))-(INDEX(Model_Scenarios[LTV Weight],5)*$AP46)-(INDEX(Model_Scenarios[GP Weight],5)*($AS46+$AV46+$AY46))</f>
        <v>7.9463584515335457</v>
      </c>
    </row>
    <row r="47" spans="1:56" x14ac:dyDescent="0.25">
      <c r="A47">
        <v>46</v>
      </c>
      <c r="B47">
        <v>1</v>
      </c>
      <c r="C47" s="3">
        <v>46</v>
      </c>
      <c r="D47" s="4">
        <v>0.9</v>
      </c>
      <c r="E47" t="str">
        <v>SKU-1000</v>
      </c>
      <c r="F47" t="str">
        <v>Raise</v>
      </c>
      <c r="G47" t="str">
        <v>Full</v>
      </c>
      <c r="H47">
        <v>76.53</v>
      </c>
      <c r="I47">
        <v>52.96</v>
      </c>
      <c r="J47">
        <v>24</v>
      </c>
      <c r="K47">
        <v>1836.72</v>
      </c>
      <c r="L47">
        <v>565.68000000000006</v>
      </c>
      <c r="M47">
        <v>0.307983797203711</v>
      </c>
      <c r="N47">
        <v>80.606322838637126</v>
      </c>
      <c r="O47">
        <v>17.225425288654151</v>
      </c>
      <c r="P47">
        <v>70.185425288654415</v>
      </c>
      <c r="Q47">
        <v>1112.0931944026663</v>
      </c>
      <c r="R47">
        <v>895.23502149414628</v>
      </c>
      <c r="S47">
        <v>1</v>
      </c>
      <c r="T47">
        <f t="shared" si="0"/>
        <v>80.198690554773407</v>
      </c>
      <c r="U47">
        <f t="shared" si="1"/>
        <v>4.7937940085893187E-2</v>
      </c>
      <c r="V47">
        <f>IF($F47="Reduce", INDEX(Model_Assumptions[Values], 2), INDEX(Model_Assumptions[Values], 1))</f>
        <v>-0.4</v>
      </c>
      <c r="W47">
        <f t="shared" si="2"/>
        <v>23.539795775175428</v>
      </c>
      <c r="X47">
        <f t="shared" si="15"/>
        <v>1887.8607970958565</v>
      </c>
      <c r="Y47">
        <f t="shared" si="3"/>
        <v>641.1932128425658</v>
      </c>
      <c r="Z47">
        <f t="shared" si="4"/>
        <v>51.140797095856442</v>
      </c>
      <c r="AA47">
        <f t="shared" si="5"/>
        <v>75.513212842565736</v>
      </c>
      <c r="AB47">
        <f t="shared" si="16"/>
        <v>0.3396400909584697</v>
      </c>
      <c r="AC47">
        <f t="shared" si="6"/>
        <v>3.1656293754758702E-2</v>
      </c>
      <c r="AD47">
        <f t="shared" si="7"/>
        <v>3.1656293754758702E-2</v>
      </c>
      <c r="AE47">
        <f t="shared" si="8"/>
        <v>0.89999999999999825</v>
      </c>
      <c r="AF47">
        <f t="shared" si="17"/>
        <v>89.523502149416203</v>
      </c>
      <c r="AG47">
        <f t="shared" si="9"/>
        <v>2.9689134659299987</v>
      </c>
      <c r="AH47">
        <f t="shared" si="10"/>
        <v>1.0759101698393865</v>
      </c>
      <c r="AI47">
        <f t="shared" si="18"/>
        <v>0.10000000000000175</v>
      </c>
      <c r="AJ47">
        <f>MAX(0, $R47 - $AA47) * INDEX(Model_Assumptions[Values], 7)</f>
        <v>1639.4436173031611</v>
      </c>
      <c r="AK47">
        <f>MAX(0, INDEX(Model_Assumptions[Values], 4) - $AD47)</f>
        <v>1.8343706245241301E-2</v>
      </c>
      <c r="AL47">
        <f>MAX(0, INDEX(Model_Assumptions[Values], 5) - $AC47)</f>
        <v>0</v>
      </c>
      <c r="AM47">
        <f>INDEX(Model_Assumptions[Values], 6) * MAX(0, INDEX(Model_Assumptions[Values], 3) - $AB47)^2</f>
        <v>0</v>
      </c>
      <c r="AN47">
        <f t="shared" si="11"/>
        <v>1707.7542986471208</v>
      </c>
      <c r="AO47" cm="1">
        <f t="array" ref="AO47">IFERROR(STDEV(IF($E$2:$E$2201=$E47, $AJ$2:$AJ$2201)), 0)</f>
        <v>48.827543469457964</v>
      </c>
      <c r="AP47">
        <f t="shared" si="19"/>
        <v>-1.3990194158894884</v>
      </c>
      <c r="AQ47">
        <f t="shared" si="12"/>
        <v>3.2549534075488891E-2</v>
      </c>
      <c r="AR47" cm="1">
        <f t="array" ref="AR47">IFERROR(STDEV(IF($E$2:$E$2201=$E47, $AK$2:$AK$2201)), 0)</f>
        <v>1.021169840914617E-2</v>
      </c>
      <c r="AS47">
        <f t="shared" si="20"/>
        <v>-1.391132724554816</v>
      </c>
      <c r="AT47">
        <f t="shared" si="13"/>
        <v>5.7333064723345383E-3</v>
      </c>
      <c r="AU47" cm="1">
        <f t="array" ref="AU47">IFERROR(STDEV(IF($E$2:$E$2201=$E47, $AL$2:$AL$2201)), 0)</f>
        <v>6.7452578143157391E-3</v>
      </c>
      <c r="AV47">
        <f t="shared" si="21"/>
        <v>-0.84997588382263245</v>
      </c>
      <c r="AW47">
        <f t="shared" si="14"/>
        <v>0</v>
      </c>
      <c r="AX47" cm="1">
        <f t="array" ref="AX47">IFERROR(STDEV(IF($E$2:$E$2201=$E47, $AM$2:$AM$2201)), 0)</f>
        <v>0</v>
      </c>
      <c r="AY47">
        <f t="shared" si="22"/>
        <v>-0.84997588382263245</v>
      </c>
      <c r="AZ47">
        <f>INDEX(Model_Assumptions[Values],9)*((INDEX(Model_Scenarios[GR Weight],1)*$AG47)+(INDEX(Model_Scenarios[GP Weight],1)*$AH47)+(INDEX(Model_Scenarios[LTV Weight],1)*$AI47))-(INDEX(Model_Scenarios[LTV Weight],1)*$AP47)-(INDEX(Model_Scenarios[GP Weight],1)*($AS47+$AV47+$AY47))</f>
        <v>3.8507357998162979</v>
      </c>
      <c r="BA47">
        <f>INDEX(Model_Assumptions[Values],9)*((INDEX(Model_Scenarios[GR Weight],2)*$AG47)+(INDEX(Model_Scenarios[GP Weight],2)*$AH47)+(INDEX(Model_Scenarios[LTV Weight],2)*$AI47))-(INDEX(Model_Scenarios[LTV Weight],2)*$AP47)-(INDEX(Model_Scenarios[GP Weight],2)*($AS47+$AV47+$AY47))</f>
        <v>5.1551747880550751</v>
      </c>
      <c r="BB47">
        <f>INDEX(Model_Assumptions[Values],9)*((INDEX(Model_Scenarios[GR Weight],3)*$AG47)+(INDEX(Model_Scenarios[GP Weight],3)*$AH47)+(INDEX(Model_Scenarios[LTV Weight],3)*$AI47))-(INDEX(Model_Scenarios[LTV Weight],3)*$AP47)-(INDEX(Model_Scenarios[GP Weight],3)*($AS47+$AV47+$AY47))</f>
        <v>7.4354719682572519</v>
      </c>
      <c r="BC47">
        <f>INDEX(Model_Assumptions[Values],9)*((INDEX(Model_Scenarios[GR Weight],4)*$AG47)+(INDEX(Model_Scenarios[GP Weight],4)*$AH47)+(INDEX(Model_Scenarios[LTV Weight],4)*$AI47))-(INDEX(Model_Scenarios[LTV Weight],4)*$AP47)-(INDEX(Model_Scenarios[GP Weight],4)*($AS47+$AV47+$AY47))</f>
        <v>8.7300267596333008</v>
      </c>
      <c r="BD47">
        <f>INDEX(Model_Assumptions[Values],9)*((INDEX(Model_Scenarios[GR Weight],5)*$AG47)+(INDEX(Model_Scenarios[GP Weight],5)*$AH47)+(INDEX(Model_Scenarios[LTV Weight],5)*$AI47))-(INDEX(Model_Scenarios[LTV Weight],5)*$AP47)-(INDEX(Model_Scenarios[GP Weight],5)*($AS47+$AV47+$AY47))</f>
        <v>8.1025177576707303</v>
      </c>
    </row>
    <row r="48" spans="1:56" x14ac:dyDescent="0.25">
      <c r="A48">
        <v>47</v>
      </c>
      <c r="B48">
        <v>1</v>
      </c>
      <c r="C48" s="3">
        <v>47</v>
      </c>
      <c r="D48" s="4">
        <v>0.92</v>
      </c>
      <c r="E48" t="str">
        <v>SKU-1000</v>
      </c>
      <c r="F48" t="str">
        <v>Raise</v>
      </c>
      <c r="G48" t="str">
        <v>Full</v>
      </c>
      <c r="H48">
        <v>76.53</v>
      </c>
      <c r="I48">
        <v>52.96</v>
      </c>
      <c r="J48">
        <v>24</v>
      </c>
      <c r="K48">
        <v>1836.72</v>
      </c>
      <c r="L48">
        <v>565.68000000000006</v>
      </c>
      <c r="M48">
        <v>0.307983797203711</v>
      </c>
      <c r="N48">
        <v>80.606322838637126</v>
      </c>
      <c r="O48">
        <v>17.225425288654151</v>
      </c>
      <c r="P48">
        <v>70.185425288654415</v>
      </c>
      <c r="Q48">
        <v>1112.0931944026663</v>
      </c>
      <c r="R48">
        <v>895.23502149414628</v>
      </c>
      <c r="S48">
        <v>1</v>
      </c>
      <c r="T48">
        <f t="shared" si="0"/>
        <v>80.280217011546156</v>
      </c>
      <c r="U48">
        <f t="shared" si="1"/>
        <v>4.9003227643357572E-2</v>
      </c>
      <c r="V48">
        <f>IF($F48="Reduce", INDEX(Model_Assumptions[Values], 2), INDEX(Model_Assumptions[Values], 1))</f>
        <v>-0.4</v>
      </c>
      <c r="W48">
        <f t="shared" si="2"/>
        <v>23.529569014623767</v>
      </c>
      <c r="X48">
        <f t="shared" si="15"/>
        <v>1888.9589066821484</v>
      </c>
      <c r="Y48">
        <f t="shared" si="3"/>
        <v>642.83293166767362</v>
      </c>
      <c r="Z48">
        <f t="shared" si="4"/>
        <v>52.238906682148354</v>
      </c>
      <c r="AA48">
        <f t="shared" si="5"/>
        <v>77.152931667673556</v>
      </c>
      <c r="AB48">
        <f t="shared" si="16"/>
        <v>0.34031070204527319</v>
      </c>
      <c r="AC48">
        <f t="shared" si="6"/>
        <v>3.2326904841562198E-2</v>
      </c>
      <c r="AD48">
        <f t="shared" si="7"/>
        <v>3.2326904841562198E-2</v>
      </c>
      <c r="AE48">
        <f t="shared" si="8"/>
        <v>0.92</v>
      </c>
      <c r="AF48">
        <f t="shared" si="17"/>
        <v>71.61880171953166</v>
      </c>
      <c r="AG48">
        <f t="shared" si="9"/>
        <v>3.0326628113244025</v>
      </c>
      <c r="AH48">
        <f t="shared" si="10"/>
        <v>1.0992728383473291</v>
      </c>
      <c r="AI48">
        <f t="shared" si="18"/>
        <v>7.9999999999999946E-2</v>
      </c>
      <c r="AJ48">
        <f>MAX(0, $R48 - $AA48) * INDEX(Model_Assumptions[Values], 7)</f>
        <v>1636.1641796529454</v>
      </c>
      <c r="AK48">
        <f>MAX(0, INDEX(Model_Assumptions[Values], 4) - $AD48)</f>
        <v>1.7673095158437804E-2</v>
      </c>
      <c r="AL48">
        <f>MAX(0, INDEX(Model_Assumptions[Values], 5) - $AC48)</f>
        <v>0</v>
      </c>
      <c r="AM48">
        <f>INDEX(Model_Assumptions[Values], 6) * MAX(0, INDEX(Model_Assumptions[Values], 3) - $AB48)^2</f>
        <v>0</v>
      </c>
      <c r="AN48">
        <f t="shared" si="11"/>
        <v>1707.7542986471208</v>
      </c>
      <c r="AO48" cm="1">
        <f t="array" ref="AO48">IFERROR(STDEV(IF($E$2:$E$2201=$E48, $AJ$2:$AJ$2201)), 0)</f>
        <v>48.827543469457964</v>
      </c>
      <c r="AP48">
        <f t="shared" si="19"/>
        <v>-1.466183098868276</v>
      </c>
      <c r="AQ48">
        <f t="shared" si="12"/>
        <v>3.2549534075488891E-2</v>
      </c>
      <c r="AR48" cm="1">
        <f t="array" ref="AR48">IFERROR(STDEV(IF($E$2:$E$2201=$E48, $AK$2:$AK$2201)), 0)</f>
        <v>1.021169840914617E-2</v>
      </c>
      <c r="AS48">
        <f t="shared" si="20"/>
        <v>-1.4568035914306785</v>
      </c>
      <c r="AT48">
        <f t="shared" si="13"/>
        <v>5.7333064723345383E-3</v>
      </c>
      <c r="AU48" cm="1">
        <f t="array" ref="AU48">IFERROR(STDEV(IF($E$2:$E$2201=$E48, $AL$2:$AL$2201)), 0)</f>
        <v>6.7452578143157391E-3</v>
      </c>
      <c r="AV48">
        <f t="shared" si="21"/>
        <v>-0.84997588382263245</v>
      </c>
      <c r="AW48">
        <f t="shared" si="14"/>
        <v>0</v>
      </c>
      <c r="AX48" cm="1">
        <f t="array" ref="AX48">IFERROR(STDEV(IF($E$2:$E$2201=$E48, $AM$2:$AM$2201)), 0)</f>
        <v>0</v>
      </c>
      <c r="AY48">
        <f t="shared" si="22"/>
        <v>-0.84997588382263245</v>
      </c>
      <c r="AZ48">
        <f>INDEX(Model_Assumptions[Values],9)*((INDEX(Model_Scenarios[GR Weight],1)*$AG48)+(INDEX(Model_Scenarios[GP Weight],1)*$AH48)+(INDEX(Model_Scenarios[LTV Weight],1)*$AI48))-(INDEX(Model_Scenarios[LTV Weight],1)*$AP48)-(INDEX(Model_Scenarios[GP Weight],1)*($AS48+$AV48+$AY48))</f>
        <v>3.8745898398380811</v>
      </c>
      <c r="BA48">
        <f>INDEX(Model_Assumptions[Values],9)*((INDEX(Model_Scenarios[GR Weight],2)*$AG48)+(INDEX(Model_Scenarios[GP Weight],2)*$AH48)+(INDEX(Model_Scenarios[LTV Weight],2)*$AI48))-(INDEX(Model_Scenarios[LTV Weight],2)*$AP48)-(INDEX(Model_Scenarios[GP Weight],2)*($AS48+$AV48+$AY48))</f>
        <v>5.218140032920199</v>
      </c>
      <c r="BB48">
        <f>INDEX(Model_Assumptions[Values],9)*((INDEX(Model_Scenarios[GR Weight],3)*$AG48)+(INDEX(Model_Scenarios[GP Weight],3)*$AH48)+(INDEX(Model_Scenarios[LTV Weight],3)*$AI48))-(INDEX(Model_Scenarios[LTV Weight],3)*$AP48)-(INDEX(Model_Scenarios[GP Weight],3)*($AS48+$AV48+$AY48))</f>
        <v>7.5658935964872196</v>
      </c>
      <c r="BC48">
        <f>INDEX(Model_Assumptions[Values],9)*((INDEX(Model_Scenarios[GR Weight],4)*$AG48)+(INDEX(Model_Scenarios[GP Weight],4)*$AH48)+(INDEX(Model_Scenarios[LTV Weight],4)*$AI48))-(INDEX(Model_Scenarios[LTV Weight],4)*$AP48)-(INDEX(Model_Scenarios[GP Weight],4)*($AS48+$AV48+$AY48))</f>
        <v>8.8956066922625947</v>
      </c>
      <c r="BD48">
        <f>INDEX(Model_Assumptions[Values],9)*((INDEX(Model_Scenarios[GR Weight],5)*$AG48)+(INDEX(Model_Scenarios[GP Weight],5)*$AH48)+(INDEX(Model_Scenarios[LTV Weight],5)*$AI48))-(INDEX(Model_Scenarios[LTV Weight],5)*$AP48)-(INDEX(Model_Scenarios[GP Weight],5)*($AS48+$AV48+$AY48))</f>
        <v>8.2584243389883945</v>
      </c>
    </row>
    <row r="49" spans="1:56" x14ac:dyDescent="0.25">
      <c r="A49">
        <v>48</v>
      </c>
      <c r="B49">
        <v>1</v>
      </c>
      <c r="C49" s="3">
        <v>48</v>
      </c>
      <c r="D49" s="4">
        <v>0.94000000000000006</v>
      </c>
      <c r="E49" t="str">
        <v>SKU-1000</v>
      </c>
      <c r="F49" t="str">
        <v>Raise</v>
      </c>
      <c r="G49" t="str">
        <v>Full</v>
      </c>
      <c r="H49">
        <v>76.53</v>
      </c>
      <c r="I49">
        <v>52.96</v>
      </c>
      <c r="J49">
        <v>24</v>
      </c>
      <c r="K49">
        <v>1836.72</v>
      </c>
      <c r="L49">
        <v>565.68000000000006</v>
      </c>
      <c r="M49">
        <v>0.307983797203711</v>
      </c>
      <c r="N49">
        <v>80.606322838637126</v>
      </c>
      <c r="O49">
        <v>17.225425288654151</v>
      </c>
      <c r="P49">
        <v>70.185425288654415</v>
      </c>
      <c r="Q49">
        <v>1112.0931944026663</v>
      </c>
      <c r="R49">
        <v>895.23502149414628</v>
      </c>
      <c r="S49">
        <v>1</v>
      </c>
      <c r="T49">
        <f t="shared" si="0"/>
        <v>80.361743468318906</v>
      </c>
      <c r="U49">
        <f t="shared" si="1"/>
        <v>5.0068515200821964E-2</v>
      </c>
      <c r="V49">
        <f>IF($F49="Reduce", INDEX(Model_Assumptions[Values], 2), INDEX(Model_Assumptions[Values], 1))</f>
        <v>-0.4</v>
      </c>
      <c r="W49">
        <f t="shared" si="2"/>
        <v>23.519342254072107</v>
      </c>
      <c r="X49">
        <f t="shared" si="15"/>
        <v>1890.055348765336</v>
      </c>
      <c r="Y49">
        <f t="shared" si="3"/>
        <v>644.47098298967717</v>
      </c>
      <c r="Z49">
        <f t="shared" si="4"/>
        <v>53.335348765335993</v>
      </c>
      <c r="AA49">
        <f t="shared" si="5"/>
        <v>78.790982989677104</v>
      </c>
      <c r="AB49">
        <f t="shared" si="16"/>
        <v>0.34097995247106011</v>
      </c>
      <c r="AC49">
        <f t="shared" si="6"/>
        <v>3.2996155267349114E-2</v>
      </c>
      <c r="AD49">
        <f t="shared" si="7"/>
        <v>3.2996155267349114E-2</v>
      </c>
      <c r="AE49">
        <f t="shared" si="8"/>
        <v>0.94000000000000172</v>
      </c>
      <c r="AF49">
        <f t="shared" si="17"/>
        <v>53.714101289647232</v>
      </c>
      <c r="AG49">
        <f t="shared" si="9"/>
        <v>3.0963153519620974</v>
      </c>
      <c r="AH49">
        <f t="shared" si="10"/>
        <v>1.1226117483171223</v>
      </c>
      <c r="AI49">
        <f t="shared" si="18"/>
        <v>5.9999999999998277E-2</v>
      </c>
      <c r="AJ49">
        <f>MAX(0, $R49 - $AA49) * INDEX(Model_Assumptions[Values], 7)</f>
        <v>1632.8880770089384</v>
      </c>
      <c r="AK49">
        <f>MAX(0, INDEX(Model_Assumptions[Values], 4) - $AD49)</f>
        <v>1.7003844732650888E-2</v>
      </c>
      <c r="AL49">
        <f>MAX(0, INDEX(Model_Assumptions[Values], 5) - $AC49)</f>
        <v>0</v>
      </c>
      <c r="AM49">
        <f>INDEX(Model_Assumptions[Values], 6) * MAX(0, INDEX(Model_Assumptions[Values], 3) - $AB49)^2</f>
        <v>0</v>
      </c>
      <c r="AN49">
        <f t="shared" si="11"/>
        <v>1707.7542986471208</v>
      </c>
      <c r="AO49" cm="1">
        <f t="array" ref="AO49">IFERROR(STDEV(IF($E$2:$E$2201=$E49, $AJ$2:$AJ$2201)), 0)</f>
        <v>48.827543469457964</v>
      </c>
      <c r="AP49">
        <f t="shared" si="19"/>
        <v>-1.5332784801064561</v>
      </c>
      <c r="AQ49">
        <f t="shared" si="12"/>
        <v>3.2549534075488891E-2</v>
      </c>
      <c r="AR49" cm="1">
        <f t="array" ref="AR49">IFERROR(STDEV(IF($E$2:$E$2201=$E49, $AK$2:$AK$2201)), 0)</f>
        <v>1.021169840914617E-2</v>
      </c>
      <c r="AS49">
        <f t="shared" si="20"/>
        <v>-1.5223412129870983</v>
      </c>
      <c r="AT49">
        <f t="shared" si="13"/>
        <v>5.7333064723345383E-3</v>
      </c>
      <c r="AU49" cm="1">
        <f t="array" ref="AU49">IFERROR(STDEV(IF($E$2:$E$2201=$E49, $AL$2:$AL$2201)), 0)</f>
        <v>6.7452578143157391E-3</v>
      </c>
      <c r="AV49">
        <f t="shared" si="21"/>
        <v>-0.84997588382263245</v>
      </c>
      <c r="AW49">
        <f t="shared" si="14"/>
        <v>0</v>
      </c>
      <c r="AX49" cm="1">
        <f t="array" ref="AX49">IFERROR(STDEV(IF($E$2:$E$2201=$E49, $AM$2:$AM$2201)), 0)</f>
        <v>0</v>
      </c>
      <c r="AY49">
        <f t="shared" si="22"/>
        <v>-0.84997588382263245</v>
      </c>
      <c r="AZ49">
        <f>INDEX(Model_Assumptions[Values],9)*((INDEX(Model_Scenarios[GR Weight],1)*$AG49)+(INDEX(Model_Scenarios[GP Weight],1)*$AH49)+(INDEX(Model_Scenarios[LTV Weight],1)*$AI49))-(INDEX(Model_Scenarios[LTV Weight],1)*$AP49)-(INDEX(Model_Scenarios[GP Weight],1)*($AS49+$AV49+$AY49))</f>
        <v>3.8983156322880044</v>
      </c>
      <c r="BA49">
        <f>INDEX(Model_Assumptions[Values],9)*((INDEX(Model_Scenarios[GR Weight],2)*$AG49)+(INDEX(Model_Scenarios[GP Weight],2)*$AH49)+(INDEX(Model_Scenarios[LTV Weight],2)*$AI49))-(INDEX(Model_Scenarios[LTV Weight],2)*$AP49)-(INDEX(Model_Scenarios[GP Weight],2)*($AS49+$AV49+$AY49))</f>
        <v>5.280937870484359</v>
      </c>
      <c r="BB49">
        <f>INDEX(Model_Assumptions[Values],9)*((INDEX(Model_Scenarios[GR Weight],3)*$AG49)+(INDEX(Model_Scenarios[GP Weight],3)*$AH49)+(INDEX(Model_Scenarios[LTV Weight],3)*$AI49))-(INDEX(Model_Scenarios[LTV Weight],3)*$AP49)-(INDEX(Model_Scenarios[GP Weight],3)*($AS49+$AV49+$AY49))</f>
        <v>7.696078684771491</v>
      </c>
      <c r="BC49">
        <f>INDEX(Model_Assumptions[Values],9)*((INDEX(Model_Scenarios[GR Weight],4)*$AG49)+(INDEX(Model_Scenarios[GP Weight],4)*$AH49)+(INDEX(Model_Scenarios[LTV Weight],4)*$AI49))-(INDEX(Model_Scenarios[LTV Weight],4)*$AP49)-(INDEX(Model_Scenarios[GP Weight],4)*($AS49+$AV49+$AY49))</f>
        <v>9.0609085127418947</v>
      </c>
      <c r="BD49">
        <f>INDEX(Model_Assumptions[Values],9)*((INDEX(Model_Scenarios[GR Weight],5)*$AG49)+(INDEX(Model_Scenarios[GP Weight],5)*$AH49)+(INDEX(Model_Scenarios[LTV Weight],5)*$AI49))-(INDEX(Model_Scenarios[LTV Weight],5)*$AP49)-(INDEX(Model_Scenarios[GP Weight],5)*($AS49+$AV49+$AY49))</f>
        <v>8.4140784192085984</v>
      </c>
    </row>
    <row r="50" spans="1:56" x14ac:dyDescent="0.25">
      <c r="A50">
        <v>49</v>
      </c>
      <c r="B50">
        <v>1</v>
      </c>
      <c r="C50" s="3">
        <v>49</v>
      </c>
      <c r="D50" s="4">
        <v>0.96</v>
      </c>
      <c r="E50" t="str">
        <v>SKU-1000</v>
      </c>
      <c r="F50" t="str">
        <v>Raise</v>
      </c>
      <c r="G50" t="str">
        <v>Full</v>
      </c>
      <c r="H50">
        <v>76.53</v>
      </c>
      <c r="I50">
        <v>52.96</v>
      </c>
      <c r="J50">
        <v>24</v>
      </c>
      <c r="K50">
        <v>1836.72</v>
      </c>
      <c r="L50">
        <v>565.68000000000006</v>
      </c>
      <c r="M50">
        <v>0.307983797203711</v>
      </c>
      <c r="N50">
        <v>80.606322838637126</v>
      </c>
      <c r="O50">
        <v>17.225425288654151</v>
      </c>
      <c r="P50">
        <v>70.185425288654415</v>
      </c>
      <c r="Q50">
        <v>1112.0931944026663</v>
      </c>
      <c r="R50">
        <v>895.23502149414628</v>
      </c>
      <c r="S50">
        <v>1</v>
      </c>
      <c r="T50">
        <f t="shared" si="0"/>
        <v>80.443269925091641</v>
      </c>
      <c r="U50">
        <f t="shared" si="1"/>
        <v>5.1133802758286162E-2</v>
      </c>
      <c r="V50">
        <f>IF($F50="Reduce", INDEX(Model_Assumptions[Values], 2), INDEX(Model_Assumptions[Values], 1))</f>
        <v>-0.4</v>
      </c>
      <c r="W50">
        <f t="shared" si="2"/>
        <v>23.509115493520454</v>
      </c>
      <c r="X50">
        <f t="shared" si="15"/>
        <v>1891.1501233454198</v>
      </c>
      <c r="Y50">
        <f t="shared" si="3"/>
        <v>646.10736680857667</v>
      </c>
      <c r="Z50">
        <f t="shared" si="4"/>
        <v>54.430123345419815</v>
      </c>
      <c r="AA50">
        <f t="shared" si="5"/>
        <v>80.427366808576608</v>
      </c>
      <c r="AB50">
        <f t="shared" si="16"/>
        <v>0.34164784637277829</v>
      </c>
      <c r="AC50">
        <f t="shared" si="6"/>
        <v>3.3664049169067289E-2</v>
      </c>
      <c r="AD50">
        <f t="shared" si="7"/>
        <v>3.3664049169067289E-2</v>
      </c>
      <c r="AE50">
        <f t="shared" si="8"/>
        <v>0.96</v>
      </c>
      <c r="AF50">
        <f t="shared" si="17"/>
        <v>35.80940085976588</v>
      </c>
      <c r="AG50">
        <f t="shared" si="9"/>
        <v>3.1598710878431104</v>
      </c>
      <c r="AH50">
        <f t="shared" si="10"/>
        <v>1.145926899748769</v>
      </c>
      <c r="AI50">
        <f t="shared" si="18"/>
        <v>4.0000000000000036E-2</v>
      </c>
      <c r="AJ50">
        <f>MAX(0, $R50 - $AA50) * INDEX(Model_Assumptions[Values], 7)</f>
        <v>1629.6153093711393</v>
      </c>
      <c r="AK50">
        <f>MAX(0, INDEX(Model_Assumptions[Values], 4) - $AD50)</f>
        <v>1.6335950830932713E-2</v>
      </c>
      <c r="AL50">
        <f>MAX(0, INDEX(Model_Assumptions[Values], 5) - $AC50)</f>
        <v>0</v>
      </c>
      <c r="AM50">
        <f>INDEX(Model_Assumptions[Values], 6) * MAX(0, INDEX(Model_Assumptions[Values], 3) - $AB50)^2</f>
        <v>0</v>
      </c>
      <c r="AN50">
        <f t="shared" si="11"/>
        <v>1707.7542986471208</v>
      </c>
      <c r="AO50" cm="1">
        <f t="array" ref="AO50">IFERROR(STDEV(IF($E$2:$E$2201=$E50, $AJ$2:$AJ$2201)), 0)</f>
        <v>48.827543469457964</v>
      </c>
      <c r="AP50">
        <f t="shared" si="19"/>
        <v>-1.6003055596040383</v>
      </c>
      <c r="AQ50">
        <f t="shared" si="12"/>
        <v>3.2549534075488891E-2</v>
      </c>
      <c r="AR50" cm="1">
        <f t="array" ref="AR50">IFERROR(STDEV(IF($E$2:$E$2201=$E50, $AK$2:$AK$2201)), 0)</f>
        <v>1.021169840914617E-2</v>
      </c>
      <c r="AS50">
        <f t="shared" si="20"/>
        <v>-1.5877459943425654</v>
      </c>
      <c r="AT50">
        <f t="shared" si="13"/>
        <v>5.7333064723345383E-3</v>
      </c>
      <c r="AU50" cm="1">
        <f t="array" ref="AU50">IFERROR(STDEV(IF($E$2:$E$2201=$E50, $AL$2:$AL$2201)), 0)</f>
        <v>6.7452578143157391E-3</v>
      </c>
      <c r="AV50">
        <f t="shared" si="21"/>
        <v>-0.84997588382263245</v>
      </c>
      <c r="AW50">
        <f t="shared" si="14"/>
        <v>0</v>
      </c>
      <c r="AX50" cm="1">
        <f t="array" ref="AX50">IFERROR(STDEV(IF($E$2:$E$2201=$E50, $AM$2:$AM$2201)), 0)</f>
        <v>0</v>
      </c>
      <c r="AY50">
        <f t="shared" si="22"/>
        <v>-0.84997588382263245</v>
      </c>
      <c r="AZ50">
        <f>INDEX(Model_Assumptions[Values],9)*((INDEX(Model_Scenarios[GR Weight],1)*$AG50)+(INDEX(Model_Scenarios[GP Weight],1)*$AH50)+(INDEX(Model_Scenarios[LTV Weight],1)*$AI50))-(INDEX(Model_Scenarios[LTV Weight],1)*$AP50)-(INDEX(Model_Scenarios[GP Weight],1)*($AS50+$AV50+$AY50))</f>
        <v>3.9219132176779539</v>
      </c>
      <c r="BA50">
        <f>INDEX(Model_Assumptions[Values],9)*((INDEX(Model_Scenarios[GR Weight],2)*$AG50)+(INDEX(Model_Scenarios[GP Weight],2)*$AH50)+(INDEX(Model_Scenarios[LTV Weight],2)*$AI50))-(INDEX(Model_Scenarios[LTV Weight],2)*$AP50)-(INDEX(Model_Scenarios[GP Weight],2)*($AS50+$AV50+$AY50))</f>
        <v>5.3435683817712922</v>
      </c>
      <c r="BB50">
        <f>INDEX(Model_Assumptions[Values],9)*((INDEX(Model_Scenarios[GR Weight],3)*$AG50)+(INDEX(Model_Scenarios[GP Weight],3)*$AH50)+(INDEX(Model_Scenarios[LTV Weight],3)*$AI50))-(INDEX(Model_Scenarios[LTV Weight],3)*$AP50)-(INDEX(Model_Scenarios[GP Weight],3)*($AS50+$AV50+$AY50))</f>
        <v>7.8260273749015887</v>
      </c>
      <c r="BC50">
        <f>INDEX(Model_Assumptions[Values],9)*((INDEX(Model_Scenarios[GR Weight],4)*$AG50)+(INDEX(Model_Scenarios[GP Weight],4)*$AH50)+(INDEX(Model_Scenarios[LTV Weight],4)*$AI50))-(INDEX(Model_Scenarios[LTV Weight],4)*$AP50)-(INDEX(Model_Scenarios[GP Weight],4)*($AS50+$AV50+$AY50))</f>
        <v>9.2259323628627392</v>
      </c>
      <c r="BD50">
        <f>INDEX(Model_Assumptions[Values],9)*((INDEX(Model_Scenarios[GR Weight],5)*$AG50)+(INDEX(Model_Scenarios[GP Weight],5)*$AH50)+(INDEX(Model_Scenarios[LTV Weight],5)*$AI50))-(INDEX(Model_Scenarios[LTV Weight],5)*$AP50)-(INDEX(Model_Scenarios[GP Weight],5)*($AS50+$AV50+$AY50))</f>
        <v>8.5694802211465415</v>
      </c>
    </row>
    <row r="51" spans="1:56" x14ac:dyDescent="0.25">
      <c r="A51">
        <v>50</v>
      </c>
      <c r="B51">
        <v>1</v>
      </c>
      <c r="C51" s="3">
        <v>50</v>
      </c>
      <c r="D51" s="4">
        <v>0.98</v>
      </c>
      <c r="E51" t="str">
        <v>SKU-1000</v>
      </c>
      <c r="F51" t="str">
        <v>Raise</v>
      </c>
      <c r="G51" t="str">
        <v>Full</v>
      </c>
      <c r="H51">
        <v>76.53</v>
      </c>
      <c r="I51">
        <v>52.96</v>
      </c>
      <c r="J51">
        <v>24</v>
      </c>
      <c r="K51">
        <v>1836.72</v>
      </c>
      <c r="L51">
        <v>565.68000000000006</v>
      </c>
      <c r="M51">
        <v>0.307983797203711</v>
      </c>
      <c r="N51">
        <v>80.606322838637126</v>
      </c>
      <c r="O51">
        <v>17.225425288654151</v>
      </c>
      <c r="P51">
        <v>70.185425288654415</v>
      </c>
      <c r="Q51">
        <v>1112.0931944026663</v>
      </c>
      <c r="R51">
        <v>895.23502149414628</v>
      </c>
      <c r="S51">
        <v>1</v>
      </c>
      <c r="T51">
        <f t="shared" si="0"/>
        <v>80.524796381864377</v>
      </c>
      <c r="U51">
        <f t="shared" si="1"/>
        <v>5.2199090315750367E-2</v>
      </c>
      <c r="V51">
        <f>IF($F51="Reduce", INDEX(Model_Assumptions[Values], 2), INDEX(Model_Assumptions[Values], 1))</f>
        <v>-0.4</v>
      </c>
      <c r="W51">
        <f t="shared" si="2"/>
        <v>23.498888732968794</v>
      </c>
      <c r="X51">
        <f t="shared" si="15"/>
        <v>1892.2432304223992</v>
      </c>
      <c r="Y51">
        <f t="shared" si="3"/>
        <v>647.7420831243719</v>
      </c>
      <c r="Z51">
        <f t="shared" si="4"/>
        <v>55.523230422399138</v>
      </c>
      <c r="AA51">
        <f t="shared" si="5"/>
        <v>82.062083124371838</v>
      </c>
      <c r="AB51">
        <f t="shared" si="16"/>
        <v>0.34231438787062202</v>
      </c>
      <c r="AC51">
        <f t="shared" si="6"/>
        <v>3.4330590666911021E-2</v>
      </c>
      <c r="AD51">
        <f t="shared" si="7"/>
        <v>3.4330590666911021E-2</v>
      </c>
      <c r="AE51">
        <f t="shared" si="8"/>
        <v>0.97999999999999821</v>
      </c>
      <c r="AF51">
        <f t="shared" si="17"/>
        <v>17.904700429884532</v>
      </c>
      <c r="AG51">
        <f t="shared" si="9"/>
        <v>3.2233300189674012</v>
      </c>
      <c r="AH51">
        <f t="shared" si="10"/>
        <v>1.1692182926422661</v>
      </c>
      <c r="AI51">
        <f t="shared" si="18"/>
        <v>2.0000000000001794E-2</v>
      </c>
      <c r="AJ51">
        <f>MAX(0, $R51 - $AA51) * INDEX(Model_Assumptions[Values], 7)</f>
        <v>1626.3458767395489</v>
      </c>
      <c r="AK51">
        <f>MAX(0, INDEX(Model_Assumptions[Values], 4) - $AD51)</f>
        <v>1.5669409333088982E-2</v>
      </c>
      <c r="AL51">
        <f>MAX(0, INDEX(Model_Assumptions[Values], 5) - $AC51)</f>
        <v>0</v>
      </c>
      <c r="AM51">
        <f>INDEX(Model_Assumptions[Values], 6) * MAX(0, INDEX(Model_Assumptions[Values], 3) - $AB51)^2</f>
        <v>0</v>
      </c>
      <c r="AN51">
        <f t="shared" si="11"/>
        <v>1707.7542986471208</v>
      </c>
      <c r="AO51" cm="1">
        <f t="array" ref="AO51">IFERROR(STDEV(IF($E$2:$E$2201=$E51, $AJ$2:$AJ$2201)), 0)</f>
        <v>48.827543469457964</v>
      </c>
      <c r="AP51">
        <f t="shared" si="19"/>
        <v>-1.667264337361013</v>
      </c>
      <c r="AQ51">
        <f t="shared" si="12"/>
        <v>3.2549534075488891E-2</v>
      </c>
      <c r="AR51" cm="1">
        <f t="array" ref="AR51">IFERROR(STDEV(IF($E$2:$E$2201=$E51, $AK$2:$AK$2201)), 0)</f>
        <v>1.021169840914617E-2</v>
      </c>
      <c r="AS51">
        <f t="shared" si="20"/>
        <v>-1.6530183389749469</v>
      </c>
      <c r="AT51">
        <f t="shared" si="13"/>
        <v>5.7333064723345383E-3</v>
      </c>
      <c r="AU51" cm="1">
        <f t="array" ref="AU51">IFERROR(STDEV(IF($E$2:$E$2201=$E51, $AL$2:$AL$2201)), 0)</f>
        <v>6.7452578143157391E-3</v>
      </c>
      <c r="AV51">
        <f t="shared" si="21"/>
        <v>-0.84997588382263245</v>
      </c>
      <c r="AW51">
        <f t="shared" si="14"/>
        <v>0</v>
      </c>
      <c r="AX51" cm="1">
        <f t="array" ref="AX51">IFERROR(STDEV(IF($E$2:$E$2201=$E51, $AM$2:$AM$2201)), 0)</f>
        <v>0</v>
      </c>
      <c r="AY51">
        <f t="shared" si="22"/>
        <v>-0.84997588382263245</v>
      </c>
      <c r="AZ51">
        <f>INDEX(Model_Assumptions[Values],9)*((INDEX(Model_Scenarios[GR Weight],1)*$AG51)+(INDEX(Model_Scenarios[GP Weight],1)*$AH51)+(INDEX(Model_Scenarios[LTV Weight],1)*$AI51))-(INDEX(Model_Scenarios[LTV Weight],1)*$AP51)-(INDEX(Model_Scenarios[GP Weight],1)*($AS51+$AV51+$AY51))</f>
        <v>3.9453826363556725</v>
      </c>
      <c r="BA51">
        <f>INDEX(Model_Assumptions[Values],9)*((INDEX(Model_Scenarios[GR Weight],2)*$AG51)+(INDEX(Model_Scenarios[GP Weight],2)*$AH51)+(INDEX(Model_Scenarios[LTV Weight],2)*$AI51))-(INDEX(Model_Scenarios[LTV Weight],2)*$AP51)-(INDEX(Model_Scenarios[GP Weight],2)*($AS51+$AV51+$AY51))</f>
        <v>5.4060316474765244</v>
      </c>
      <c r="BB51">
        <f>INDEX(Model_Assumptions[Values],9)*((INDEX(Model_Scenarios[GR Weight],3)*$AG51)+(INDEX(Model_Scenarios[GP Weight],3)*$AH51)+(INDEX(Model_Scenarios[LTV Weight],3)*$AI51))-(INDEX(Model_Scenarios[LTV Weight],3)*$AP51)-(INDEX(Model_Scenarios[GP Weight],3)*($AS51+$AV51+$AY51))</f>
        <v>7.9557398080946999</v>
      </c>
      <c r="BC51">
        <f>INDEX(Model_Assumptions[Values],9)*((INDEX(Model_Scenarios[GR Weight],4)*$AG51)+(INDEX(Model_Scenarios[GP Weight],4)*$AH51)+(INDEX(Model_Scenarios[LTV Weight],4)*$AI51))-(INDEX(Model_Scenarios[LTV Weight],4)*$AP51)-(INDEX(Model_Scenarios[GP Weight],4)*($AS51+$AV51+$AY51))</f>
        <v>9.3906783838422978</v>
      </c>
      <c r="BD51">
        <f>INDEX(Model_Assumptions[Values],9)*((INDEX(Model_Scenarios[GR Weight],5)*$AG51)+(INDEX(Model_Scenarios[GP Weight],5)*$AH51)+(INDEX(Model_Scenarios[LTV Weight],5)*$AI51))-(INDEX(Model_Scenarios[LTV Weight],5)*$AP51)-(INDEX(Model_Scenarios[GP Weight],5)*($AS51+$AV51+$AY51))</f>
        <v>8.7246299667150051</v>
      </c>
    </row>
    <row r="52" spans="1:56" x14ac:dyDescent="0.25">
      <c r="A52">
        <v>51</v>
      </c>
      <c r="B52">
        <v>2</v>
      </c>
      <c r="C52" s="3">
        <v>1</v>
      </c>
      <c r="D52" s="4">
        <v>0</v>
      </c>
      <c r="E52" t="str">
        <v>SKU-1001</v>
      </c>
      <c r="F52" t="str">
        <v>Raise</v>
      </c>
      <c r="G52" t="str">
        <v>Full</v>
      </c>
      <c r="H52">
        <v>53.26</v>
      </c>
      <c r="I52">
        <v>36.64</v>
      </c>
      <c r="J52">
        <v>21</v>
      </c>
      <c r="K52">
        <v>1118.46</v>
      </c>
      <c r="L52">
        <v>349.02</v>
      </c>
      <c r="M52">
        <v>0.31205407435223431</v>
      </c>
      <c r="N52">
        <v>57.563991794204242</v>
      </c>
      <c r="O52">
        <v>32.819835884084796</v>
      </c>
      <c r="P52">
        <v>69.459835884084782</v>
      </c>
      <c r="Q52">
        <v>1487.0300026323653</v>
      </c>
      <c r="R52">
        <v>1123.5337797666759</v>
      </c>
      <c r="S52">
        <v>1</v>
      </c>
      <c r="T52">
        <f t="shared" si="0"/>
        <v>53.26</v>
      </c>
      <c r="U52">
        <f t="shared" si="1"/>
        <v>0</v>
      </c>
      <c r="V52">
        <f>IF($F52="Reduce", INDEX(Model_Assumptions[Values], 2), INDEX(Model_Assumptions[Values], 1))</f>
        <v>-0.4</v>
      </c>
      <c r="W52">
        <f t="shared" si="2"/>
        <v>21</v>
      </c>
      <c r="X52">
        <f t="shared" si="15"/>
        <v>1118.46</v>
      </c>
      <c r="Y52">
        <f t="shared" si="3"/>
        <v>349.02</v>
      </c>
      <c r="Z52">
        <f t="shared" si="4"/>
        <v>0</v>
      </c>
      <c r="AA52">
        <f t="shared" si="5"/>
        <v>0</v>
      </c>
      <c r="AB52">
        <f t="shared" si="16"/>
        <v>0.31205407435223431</v>
      </c>
      <c r="AC52">
        <f t="shared" si="6"/>
        <v>0</v>
      </c>
      <c r="AD52">
        <f t="shared" si="7"/>
        <v>0</v>
      </c>
      <c r="AE52">
        <f t="shared" si="8"/>
        <v>0</v>
      </c>
      <c r="AF52">
        <f t="shared" si="17"/>
        <v>1123.5337797666759</v>
      </c>
      <c r="AG52">
        <f t="shared" si="9"/>
        <v>0</v>
      </c>
      <c r="AH52">
        <f t="shared" si="10"/>
        <v>0</v>
      </c>
      <c r="AI52">
        <f t="shared" si="18"/>
        <v>1</v>
      </c>
      <c r="AJ52">
        <f>MAX(0, $R52 - $AA52) * INDEX(Model_Assumptions[Values], 7)</f>
        <v>2247.0675595333519</v>
      </c>
      <c r="AK52">
        <f>MAX(0, INDEX(Model_Assumptions[Values], 4) - $AD52)</f>
        <v>0.05</v>
      </c>
      <c r="AL52">
        <f>MAX(0, INDEX(Model_Assumptions[Values], 5) - $AC52)</f>
        <v>0.02</v>
      </c>
      <c r="AM52">
        <f>INDEX(Model_Assumptions[Values], 6) * MAX(0, INDEX(Model_Assumptions[Values], 3) - $AB52)^2</f>
        <v>0</v>
      </c>
      <c r="AN52">
        <f t="shared" si="11"/>
        <v>2171.4373198612075</v>
      </c>
      <c r="AO52" cm="1">
        <f t="array" ref="AO52">IFERROR(STDEV(IF($E$2:$E$2201=$E52, $AJ$2:$AJ$2201)), 0)</f>
        <v>44.456650963353724</v>
      </c>
      <c r="AP52">
        <f t="shared" si="19"/>
        <v>1.701213160084585</v>
      </c>
      <c r="AQ52">
        <f t="shared" si="12"/>
        <v>2.4139782425523205E-2</v>
      </c>
      <c r="AR52" cm="1">
        <f t="array" ref="AR52">IFERROR(STDEV(IF($E$2:$E$2201=$E52, $AK$2:$AK$2201)), 0)</f>
        <v>1.4997557289428956E-2</v>
      </c>
      <c r="AS52">
        <f t="shared" si="20"/>
        <v>1.7242953019225602</v>
      </c>
      <c r="AT52">
        <f t="shared" si="13"/>
        <v>3.8715394073667053E-3</v>
      </c>
      <c r="AU52" cm="1">
        <f t="array" ref="AU52">IFERROR(STDEV(IF($E$2:$E$2201=$E52, $AL$2:$AL$2201)), 0)</f>
        <v>6.2074828171179812E-3</v>
      </c>
      <c r="AV52">
        <f t="shared" si="21"/>
        <v>2.598228793828774</v>
      </c>
      <c r="AW52">
        <f t="shared" si="14"/>
        <v>0</v>
      </c>
      <c r="AX52" cm="1">
        <f t="array" ref="AX52">IFERROR(STDEV(IF($E$2:$E$2201=$E52, $AM$2:$AM$2201)), 0)</f>
        <v>0</v>
      </c>
      <c r="AY52">
        <f t="shared" si="22"/>
        <v>2.598228793828774</v>
      </c>
      <c r="AZ52">
        <f>INDEX(Model_Assumptions[Values],9)*((INDEX(Model_Scenarios[GR Weight],1)*$AG52)+(INDEX(Model_Scenarios[GP Weight],1)*$AH52)+(INDEX(Model_Scenarios[LTV Weight],1)*$AI52))-(INDEX(Model_Scenarios[LTV Weight],1)*$AP52)-(INDEX(Model_Scenarios[GP Weight],1)*($AS52+$AV52+$AY52))</f>
        <v>1.9469541829743213</v>
      </c>
      <c r="BA52">
        <f>INDEX(Model_Assumptions[Values],9)*((INDEX(Model_Scenarios[GR Weight],2)*$AG52)+(INDEX(Model_Scenarios[GP Weight],2)*$AH52)+(INDEX(Model_Scenarios[LTV Weight],2)*$AI52))-(INDEX(Model_Scenarios[LTV Weight],2)*$AP52)-(INDEX(Model_Scenarios[GP Weight],2)*($AS52+$AV52+$AY52))</f>
        <v>0.76006086802899819</v>
      </c>
      <c r="BB52">
        <f>INDEX(Model_Assumptions[Values],9)*((INDEX(Model_Scenarios[GR Weight],3)*$AG52)+(INDEX(Model_Scenarios[GP Weight],3)*$AH52)+(INDEX(Model_Scenarios[LTV Weight],3)*$AI52))-(INDEX(Model_Scenarios[LTV Weight],3)*$AP52)-(INDEX(Model_Scenarios[GP Weight],3)*($AS52+$AV52+$AY52))</f>
        <v>-1.1027487753868717</v>
      </c>
      <c r="BC52">
        <f>INDEX(Model_Assumptions[Values],9)*((INDEX(Model_Scenarios[GR Weight],4)*$AG52)+(INDEX(Model_Scenarios[GP Weight],4)*$AH52)+(INDEX(Model_Scenarios[LTV Weight],4)*$AI52))-(INDEX(Model_Scenarios[LTV Weight],4)*$AP52)-(INDEX(Model_Scenarios[GP Weight],4)*($AS52+$AV52+$AY52))</f>
        <v>-1.4326274593784132</v>
      </c>
      <c r="BD52">
        <f>INDEX(Model_Assumptions[Values],9)*((INDEX(Model_Scenarios[GR Weight],5)*$AG52)+(INDEX(Model_Scenarios[GP Weight],5)*$AH52)+(INDEX(Model_Scenarios[LTV Weight],5)*$AI52))-(INDEX(Model_Scenarios[LTV Weight],5)*$AP52)-(INDEX(Model_Scenarios[GP Weight],5)*($AS52+$AV52+$AY52))</f>
        <v>-2.9817173792902061</v>
      </c>
    </row>
    <row r="53" spans="1:56" x14ac:dyDescent="0.25">
      <c r="A53">
        <v>52</v>
      </c>
      <c r="B53">
        <v>2</v>
      </c>
      <c r="C53" s="3">
        <v>2</v>
      </c>
      <c r="D53" s="4">
        <v>0.02</v>
      </c>
      <c r="E53" t="str">
        <v>SKU-1001</v>
      </c>
      <c r="F53" t="str">
        <v>Raise</v>
      </c>
      <c r="G53" t="str">
        <v>Full</v>
      </c>
      <c r="H53">
        <v>53.26</v>
      </c>
      <c r="I53">
        <v>36.64</v>
      </c>
      <c r="J53">
        <v>21</v>
      </c>
      <c r="K53">
        <v>1118.46</v>
      </c>
      <c r="L53">
        <v>349.02</v>
      </c>
      <c r="M53">
        <v>0.31205407435223431</v>
      </c>
      <c r="N53">
        <v>57.563991794204242</v>
      </c>
      <c r="O53">
        <v>32.819835884084796</v>
      </c>
      <c r="P53">
        <v>69.459835884084782</v>
      </c>
      <c r="Q53">
        <v>1487.0300026323653</v>
      </c>
      <c r="R53">
        <v>1123.5337797666759</v>
      </c>
      <c r="S53">
        <v>1</v>
      </c>
      <c r="T53">
        <f t="shared" si="0"/>
        <v>53.346079835884083</v>
      </c>
      <c r="U53">
        <f t="shared" si="1"/>
        <v>1.6162192242599569E-3</v>
      </c>
      <c r="V53">
        <f>IF($F53="Reduce", INDEX(Model_Assumptions[Values], 2), INDEX(Model_Assumptions[Values], 1))</f>
        <v>-0.4</v>
      </c>
      <c r="W53">
        <f t="shared" si="2"/>
        <v>20.986423758516217</v>
      </c>
      <c r="X53">
        <f t="shared" si="15"/>
        <v>1119.5434372915006</v>
      </c>
      <c r="Y53">
        <f t="shared" si="3"/>
        <v>350.60087077946639</v>
      </c>
      <c r="Z53">
        <f t="shared" si="4"/>
        <v>1.0834372915005588</v>
      </c>
      <c r="AA53">
        <f t="shared" si="5"/>
        <v>1.5808707794664087</v>
      </c>
      <c r="AB53">
        <f t="shared" si="16"/>
        <v>0.31316415165424161</v>
      </c>
      <c r="AC53">
        <f t="shared" si="6"/>
        <v>1.1100773020072952E-3</v>
      </c>
      <c r="AD53">
        <f t="shared" si="7"/>
        <v>1.1100773020072952E-3</v>
      </c>
      <c r="AE53">
        <f t="shared" si="8"/>
        <v>2.0000000000000098E-2</v>
      </c>
      <c r="AF53">
        <f t="shared" si="17"/>
        <v>1101.0631041713423</v>
      </c>
      <c r="AG53">
        <f t="shared" si="9"/>
        <v>3.301166085434163E-2</v>
      </c>
      <c r="AH53">
        <f t="shared" si="10"/>
        <v>2.2759494884275002E-2</v>
      </c>
      <c r="AI53">
        <f t="shared" si="18"/>
        <v>0.97999999999999987</v>
      </c>
      <c r="AJ53">
        <f>MAX(0, $R53 - $AA53) * INDEX(Model_Assumptions[Values], 7)</f>
        <v>2243.9058179744188</v>
      </c>
      <c r="AK53">
        <f>MAX(0, INDEX(Model_Assumptions[Values], 4) - $AD53)</f>
        <v>4.8889922697992708E-2</v>
      </c>
      <c r="AL53">
        <f>MAX(0, INDEX(Model_Assumptions[Values], 5) - $AC53)</f>
        <v>1.8889922697992705E-2</v>
      </c>
      <c r="AM53">
        <f>INDEX(Model_Assumptions[Values], 6) * MAX(0, INDEX(Model_Assumptions[Values], 3) - $AB53)^2</f>
        <v>0</v>
      </c>
      <c r="AN53">
        <f t="shared" si="11"/>
        <v>2171.4373198612075</v>
      </c>
      <c r="AO53" cm="1">
        <f t="array" ref="AO53">IFERROR(STDEV(IF($E$2:$E$2201=$E53, $AJ$2:$AJ$2201)), 0)</f>
        <v>44.456650963353724</v>
      </c>
      <c r="AP53">
        <f t="shared" si="19"/>
        <v>1.6300935077846554</v>
      </c>
      <c r="AQ53">
        <f t="shared" si="12"/>
        <v>2.4139782425523205E-2</v>
      </c>
      <c r="AR53" cm="1">
        <f t="array" ref="AR53">IFERROR(STDEV(IF($E$2:$E$2201=$E53, $AK$2:$AK$2201)), 0)</f>
        <v>1.4997557289428956E-2</v>
      </c>
      <c r="AS53">
        <f t="shared" si="20"/>
        <v>1.6502780949478129</v>
      </c>
      <c r="AT53">
        <f t="shared" si="13"/>
        <v>3.8715394073667053E-3</v>
      </c>
      <c r="AU53" cm="1">
        <f t="array" ref="AU53">IFERROR(STDEV(IF($E$2:$E$2201=$E53, $AL$2:$AL$2201)), 0)</f>
        <v>6.2074828171179812E-3</v>
      </c>
      <c r="AV53">
        <f t="shared" si="21"/>
        <v>2.419399897364316</v>
      </c>
      <c r="AW53">
        <f t="shared" si="14"/>
        <v>0</v>
      </c>
      <c r="AX53" cm="1">
        <f t="array" ref="AX53">IFERROR(STDEV(IF($E$2:$E$2201=$E53, $AM$2:$AM$2201)), 0)</f>
        <v>0</v>
      </c>
      <c r="AY53">
        <f t="shared" si="22"/>
        <v>2.419399897364316</v>
      </c>
      <c r="AZ53">
        <f>INDEX(Model_Assumptions[Values],9)*((INDEX(Model_Scenarios[GR Weight],1)*$AG53)+(INDEX(Model_Scenarios[GP Weight],1)*$AH53)+(INDEX(Model_Scenarios[LTV Weight],1)*$AI53))-(INDEX(Model_Scenarios[LTV Weight],1)*$AP53)-(INDEX(Model_Scenarios[GP Weight],1)*($AS53+$AV53+$AY53))</f>
        <v>1.9949029826739388</v>
      </c>
      <c r="BA53">
        <f>INDEX(Model_Assumptions[Values],9)*((INDEX(Model_Scenarios[GR Weight],2)*$AG53)+(INDEX(Model_Scenarios[GP Weight],2)*$AH53)+(INDEX(Model_Scenarios[LTV Weight],2)*$AI53))-(INDEX(Model_Scenarios[LTV Weight],2)*$AP53)-(INDEX(Model_Scenarios[GP Weight],2)*($AS53+$AV53+$AY53))</f>
        <v>0.8751418825297157</v>
      </c>
      <c r="BB53">
        <f>INDEX(Model_Assumptions[Values],9)*((INDEX(Model_Scenarios[GR Weight],3)*$AG53)+(INDEX(Model_Scenarios[GP Weight],3)*$AH53)+(INDEX(Model_Scenarios[LTV Weight],3)*$AI53))-(INDEX(Model_Scenarios[LTV Weight],3)*$AP53)-(INDEX(Model_Scenarios[GP Weight],3)*($AS53+$AV53+$AY53))</f>
        <v>-0.8821209723852097</v>
      </c>
      <c r="BC53">
        <f>INDEX(Model_Assumptions[Values],9)*((INDEX(Model_Scenarios[GR Weight],4)*$AG53)+(INDEX(Model_Scenarios[GP Weight],4)*$AH53)+(INDEX(Model_Scenarios[LTV Weight],4)*$AI53))-(INDEX(Model_Scenarios[LTV Weight],4)*$AP53)-(INDEX(Model_Scenarios[GP Weight],4)*($AS53+$AV53+$AY53))</f>
        <v>-1.1926057911795733</v>
      </c>
      <c r="BD53">
        <f>INDEX(Model_Assumptions[Values],9)*((INDEX(Model_Scenarios[GR Weight],5)*$AG53)+(INDEX(Model_Scenarios[GP Weight],5)*$AH53)+(INDEX(Model_Scenarios[LTV Weight],5)*$AI53))-(INDEX(Model_Scenarios[LTV Weight],5)*$AP53)-(INDEX(Model_Scenarios[GP Weight],5)*($AS53+$AV53+$AY53))</f>
        <v>-2.6559159444821114</v>
      </c>
    </row>
    <row r="54" spans="1:56" x14ac:dyDescent="0.25">
      <c r="A54">
        <v>53</v>
      </c>
      <c r="B54">
        <v>2</v>
      </c>
      <c r="C54" s="3">
        <v>3</v>
      </c>
      <c r="D54" s="4">
        <v>0.04</v>
      </c>
      <c r="E54" t="str">
        <v>SKU-1001</v>
      </c>
      <c r="F54" t="str">
        <v>Raise</v>
      </c>
      <c r="G54" t="str">
        <v>Full</v>
      </c>
      <c r="H54">
        <v>53.26</v>
      </c>
      <c r="I54">
        <v>36.64</v>
      </c>
      <c r="J54">
        <v>21</v>
      </c>
      <c r="K54">
        <v>1118.46</v>
      </c>
      <c r="L54">
        <v>349.02</v>
      </c>
      <c r="M54">
        <v>0.31205407435223431</v>
      </c>
      <c r="N54">
        <v>57.563991794204242</v>
      </c>
      <c r="O54">
        <v>32.819835884084796</v>
      </c>
      <c r="P54">
        <v>69.459835884084782</v>
      </c>
      <c r="Q54">
        <v>1487.0300026323653</v>
      </c>
      <c r="R54">
        <v>1123.5337797666759</v>
      </c>
      <c r="S54">
        <v>1</v>
      </c>
      <c r="T54">
        <f t="shared" si="0"/>
        <v>53.432159671768169</v>
      </c>
      <c r="U54">
        <f t="shared" si="1"/>
        <v>3.2324384485199137E-3</v>
      </c>
      <c r="V54">
        <f>IF($F54="Reduce", INDEX(Model_Assumptions[Values], 2), INDEX(Model_Assumptions[Values], 1))</f>
        <v>-0.4</v>
      </c>
      <c r="W54">
        <f t="shared" si="2"/>
        <v>20.972847517032431</v>
      </c>
      <c r="X54">
        <f t="shared" si="15"/>
        <v>1120.6245373017234</v>
      </c>
      <c r="Y54">
        <f t="shared" si="3"/>
        <v>352.17940427765518</v>
      </c>
      <c r="Z54">
        <f t="shared" si="4"/>
        <v>2.1645373017233851</v>
      </c>
      <c r="AA54">
        <f t="shared" si="5"/>
        <v>3.1594042776551987</v>
      </c>
      <c r="AB54">
        <f t="shared" si="16"/>
        <v>0.31427065226114387</v>
      </c>
      <c r="AC54">
        <f t="shared" si="6"/>
        <v>2.2165779089095561E-3</v>
      </c>
      <c r="AD54">
        <f t="shared" si="7"/>
        <v>2.2165779089095561E-3</v>
      </c>
      <c r="AE54">
        <f t="shared" si="8"/>
        <v>4.0000000000000195E-2</v>
      </c>
      <c r="AF54">
        <f t="shared" si="17"/>
        <v>1078.5924285760088</v>
      </c>
      <c r="AG54">
        <f t="shared" si="9"/>
        <v>6.5952106200903526E-2</v>
      </c>
      <c r="AH54">
        <f t="shared" si="10"/>
        <v>4.5485340376093628E-2</v>
      </c>
      <c r="AI54">
        <f t="shared" si="18"/>
        <v>0.96</v>
      </c>
      <c r="AJ54">
        <f>MAX(0, $R54 - $AA54) * INDEX(Model_Assumptions[Values], 7)</f>
        <v>2240.7487509780412</v>
      </c>
      <c r="AK54">
        <f>MAX(0, INDEX(Model_Assumptions[Values], 4) - $AD54)</f>
        <v>4.7783422091090447E-2</v>
      </c>
      <c r="AL54">
        <f>MAX(0, INDEX(Model_Assumptions[Values], 5) - $AC54)</f>
        <v>1.7783422091090444E-2</v>
      </c>
      <c r="AM54">
        <f>INDEX(Model_Assumptions[Values], 6) * MAX(0, INDEX(Model_Assumptions[Values], 3) - $AB54)^2</f>
        <v>0</v>
      </c>
      <c r="AN54">
        <f t="shared" si="11"/>
        <v>2171.4373198612075</v>
      </c>
      <c r="AO54" cm="1">
        <f t="array" ref="AO54">IFERROR(STDEV(IF($E$2:$E$2201=$E54, $AJ$2:$AJ$2201)), 0)</f>
        <v>44.456650963353724</v>
      </c>
      <c r="AP54">
        <f t="shared" si="19"/>
        <v>1.5590790042634615</v>
      </c>
      <c r="AQ54">
        <f t="shared" si="12"/>
        <v>2.4139782425523205E-2</v>
      </c>
      <c r="AR54" cm="1">
        <f t="array" ref="AR54">IFERROR(STDEV(IF($E$2:$E$2201=$E54, $AK$2:$AK$2201)), 0)</f>
        <v>1.4997557289428956E-2</v>
      </c>
      <c r="AS54">
        <f t="shared" si="20"/>
        <v>1.5764993731500851</v>
      </c>
      <c r="AT54">
        <f t="shared" si="13"/>
        <v>3.8715394073667053E-3</v>
      </c>
      <c r="AU54" cm="1">
        <f t="array" ref="AU54">IFERROR(STDEV(IF($E$2:$E$2201=$E54, $AL$2:$AL$2201)), 0)</f>
        <v>6.2074828171179812E-3</v>
      </c>
      <c r="AV54">
        <f t="shared" si="21"/>
        <v>2.2411471917988761</v>
      </c>
      <c r="AW54">
        <f t="shared" si="14"/>
        <v>0</v>
      </c>
      <c r="AX54" cm="1">
        <f t="array" ref="AX54">IFERROR(STDEV(IF($E$2:$E$2201=$E54, $AM$2:$AM$2201)), 0)</f>
        <v>0</v>
      </c>
      <c r="AY54">
        <f t="shared" si="22"/>
        <v>2.2411471917988761</v>
      </c>
      <c r="AZ54">
        <f>INDEX(Model_Assumptions[Values],9)*((INDEX(Model_Scenarios[GR Weight],1)*$AG54)+(INDEX(Model_Scenarios[GP Weight],1)*$AH54)+(INDEX(Model_Scenarios[LTV Weight],1)*$AI54))-(INDEX(Model_Scenarios[LTV Weight],1)*$AP54)-(INDEX(Model_Scenarios[GP Weight],1)*($AS54+$AV54+$AY54))</f>
        <v>2.042576144202946</v>
      </c>
      <c r="BA54">
        <f>INDEX(Model_Assumptions[Values],9)*((INDEX(Model_Scenarios[GR Weight],2)*$AG54)+(INDEX(Model_Scenarios[GP Weight],2)*$AH54)+(INDEX(Model_Scenarios[LTV Weight],2)*$AI54))-(INDEX(Model_Scenarios[LTV Weight],2)*$AP54)-(INDEX(Model_Scenarios[GP Weight],2)*($AS54+$AV54+$AY54))</f>
        <v>0.98978931590595387</v>
      </c>
      <c r="BB54">
        <f>INDEX(Model_Assumptions[Values],9)*((INDEX(Model_Scenarios[GR Weight],3)*$AG54)+(INDEX(Model_Scenarios[GP Weight],3)*$AH54)+(INDEX(Model_Scenarios[LTV Weight],3)*$AI54))-(INDEX(Model_Scenarios[LTV Weight],3)*$AP54)-(INDEX(Model_Scenarios[GP Weight],3)*($AS54+$AV54+$AY54))</f>
        <v>-0.66216993815783409</v>
      </c>
      <c r="BC54">
        <f>INDEX(Model_Assumptions[Values],9)*((INDEX(Model_Scenarios[GR Weight],4)*$AG54)+(INDEX(Model_Scenarios[GP Weight],4)*$AH54)+(INDEX(Model_Scenarios[LTV Weight],4)*$AI54))-(INDEX(Model_Scenarios[LTV Weight],4)*$AP54)-(INDEX(Model_Scenarios[GP Weight],4)*($AS54+$AV54+$AY54))</f>
        <v>-0.95328598463103642</v>
      </c>
      <c r="BD54">
        <f>INDEX(Model_Assumptions[Values],9)*((INDEX(Model_Scenarios[GR Weight],5)*$AG54)+(INDEX(Model_Scenarios[GP Weight],5)*$AH54)+(INDEX(Model_Scenarios[LTV Weight],5)*$AI54))-(INDEX(Model_Scenarios[LTV Weight],5)*$AP54)-(INDEX(Model_Scenarios[GP Weight],5)*($AS54+$AV54+$AY54))</f>
        <v>-2.3310695250420155</v>
      </c>
    </row>
    <row r="55" spans="1:56" x14ac:dyDescent="0.25">
      <c r="A55">
        <v>54</v>
      </c>
      <c r="B55">
        <v>2</v>
      </c>
      <c r="C55" s="3">
        <v>4</v>
      </c>
      <c r="D55" s="4">
        <v>0.06</v>
      </c>
      <c r="E55" t="str">
        <v>SKU-1001</v>
      </c>
      <c r="F55" t="str">
        <v>Raise</v>
      </c>
      <c r="G55" t="str">
        <v>Full</v>
      </c>
      <c r="H55">
        <v>53.26</v>
      </c>
      <c r="I55">
        <v>36.64</v>
      </c>
      <c r="J55">
        <v>21</v>
      </c>
      <c r="K55">
        <v>1118.46</v>
      </c>
      <c r="L55">
        <v>349.02</v>
      </c>
      <c r="M55">
        <v>0.31205407435223431</v>
      </c>
      <c r="N55">
        <v>57.563991794204242</v>
      </c>
      <c r="O55">
        <v>32.819835884084796</v>
      </c>
      <c r="P55">
        <v>69.459835884084782</v>
      </c>
      <c r="Q55">
        <v>1487.0300026323653</v>
      </c>
      <c r="R55">
        <v>1123.5337797666759</v>
      </c>
      <c r="S55">
        <v>1</v>
      </c>
      <c r="T55">
        <f t="shared" si="0"/>
        <v>53.518239507652254</v>
      </c>
      <c r="U55">
        <f t="shared" si="1"/>
        <v>4.8486576727798701E-3</v>
      </c>
      <c r="V55">
        <f>IF($F55="Reduce", INDEX(Model_Assumptions[Values], 2), INDEX(Model_Assumptions[Values], 1))</f>
        <v>-0.4</v>
      </c>
      <c r="W55">
        <f t="shared" si="2"/>
        <v>20.959271275548648</v>
      </c>
      <c r="X55">
        <f t="shared" si="15"/>
        <v>1121.7033000306687</v>
      </c>
      <c r="Y55">
        <f t="shared" si="3"/>
        <v>353.75560049456624</v>
      </c>
      <c r="Z55">
        <f t="shared" si="4"/>
        <v>3.2433000306687063</v>
      </c>
      <c r="AA55">
        <f t="shared" si="5"/>
        <v>4.7356004945662562</v>
      </c>
      <c r="AB55">
        <f t="shared" si="16"/>
        <v>0.31537359343143068</v>
      </c>
      <c r="AC55">
        <f t="shared" si="6"/>
        <v>3.3195190791963647E-3</v>
      </c>
      <c r="AD55">
        <f t="shared" si="7"/>
        <v>3.3195190791963647E-3</v>
      </c>
      <c r="AE55">
        <f t="shared" si="8"/>
        <v>6.0000000000000296E-2</v>
      </c>
      <c r="AF55">
        <f t="shared" si="17"/>
        <v>1056.121752980675</v>
      </c>
      <c r="AG55">
        <f t="shared" si="9"/>
        <v>9.8821336039692634E-2</v>
      </c>
      <c r="AH55">
        <f t="shared" si="10"/>
        <v>6.8177536475454256E-2</v>
      </c>
      <c r="AI55">
        <f t="shared" si="18"/>
        <v>0.93999999999999961</v>
      </c>
      <c r="AJ55">
        <f>MAX(0, $R55 - $AA55) * INDEX(Model_Assumptions[Values], 7)</f>
        <v>2237.5963585442196</v>
      </c>
      <c r="AK55">
        <f>MAX(0, INDEX(Model_Assumptions[Values], 4) - $AD55)</f>
        <v>4.6680480920803638E-2</v>
      </c>
      <c r="AL55">
        <f>MAX(0, INDEX(Model_Assumptions[Values], 5) - $AC55)</f>
        <v>1.6680480920803636E-2</v>
      </c>
      <c r="AM55">
        <f>INDEX(Model_Assumptions[Values], 6) * MAX(0, INDEX(Model_Assumptions[Values], 3) - $AB55)^2</f>
        <v>0</v>
      </c>
      <c r="AN55">
        <f t="shared" si="11"/>
        <v>2171.4373198612075</v>
      </c>
      <c r="AO55" cm="1">
        <f t="array" ref="AO55">IFERROR(STDEV(IF($E$2:$E$2201=$E55, $AJ$2:$AJ$2201)), 0)</f>
        <v>44.456650963353724</v>
      </c>
      <c r="AP55">
        <f t="shared" si="19"/>
        <v>1.488169649521013</v>
      </c>
      <c r="AQ55">
        <f t="shared" si="12"/>
        <v>2.4139782425523205E-2</v>
      </c>
      <c r="AR55" cm="1">
        <f t="array" ref="AR55">IFERROR(STDEV(IF($E$2:$E$2201=$E55, $AK$2:$AK$2201)), 0)</f>
        <v>1.4997557289428956E-2</v>
      </c>
      <c r="AS55">
        <f t="shared" si="20"/>
        <v>1.502957985776008</v>
      </c>
      <c r="AT55">
        <f t="shared" si="13"/>
        <v>3.8715394073667053E-3</v>
      </c>
      <c r="AU55" cm="1">
        <f t="array" ref="AU55">IFERROR(STDEV(IF($E$2:$E$2201=$E55, $AL$2:$AL$2201)), 0)</f>
        <v>6.2074828171179812E-3</v>
      </c>
      <c r="AV55">
        <f t="shared" si="21"/>
        <v>2.0634678968606286</v>
      </c>
      <c r="AW55">
        <f t="shared" si="14"/>
        <v>0</v>
      </c>
      <c r="AX55" cm="1">
        <f t="array" ref="AX55">IFERROR(STDEV(IF($E$2:$E$2201=$E55, $AM$2:$AM$2201)), 0)</f>
        <v>0</v>
      </c>
      <c r="AY55">
        <f t="shared" si="22"/>
        <v>2.0634678968606286</v>
      </c>
      <c r="AZ55">
        <f>INDEX(Model_Assumptions[Values],9)*((INDEX(Model_Scenarios[GR Weight],1)*$AG55)+(INDEX(Model_Scenarios[GP Weight],1)*$AH55)+(INDEX(Model_Scenarios[LTV Weight],1)*$AI55))-(INDEX(Model_Scenarios[LTV Weight],1)*$AP55)-(INDEX(Model_Scenarios[GP Weight],1)*($AS55+$AV55+$AY55))</f>
        <v>2.0899743386910359</v>
      </c>
      <c r="BA55">
        <f>INDEX(Model_Assumptions[Values],9)*((INDEX(Model_Scenarios[GR Weight],2)*$AG55)+(INDEX(Model_Scenarios[GP Weight],2)*$AH55)+(INDEX(Model_Scenarios[LTV Weight],2)*$AI55))-(INDEX(Model_Scenarios[LTV Weight],2)*$AP55)-(INDEX(Model_Scenarios[GP Weight],2)*($AS55+$AV55+$AY55))</f>
        <v>1.1040045104171112</v>
      </c>
      <c r="BB55">
        <f>INDEX(Model_Assumptions[Values],9)*((INDEX(Model_Scenarios[GR Weight],3)*$AG55)+(INDEX(Model_Scenarios[GP Weight],3)*$AH55)+(INDEX(Model_Scenarios[LTV Weight],3)*$AI55))-(INDEX(Model_Scenarios[LTV Weight],3)*$AP55)-(INDEX(Model_Scenarios[GP Weight],3)*($AS55+$AV55+$AY55))</f>
        <v>-0.44289332375078772</v>
      </c>
      <c r="BC55">
        <f>INDEX(Model_Assumptions[Values],9)*((INDEX(Model_Scenarios[GR Weight],4)*$AG55)+(INDEX(Model_Scenarios[GP Weight],4)*$AH55)+(INDEX(Model_Scenarios[LTV Weight],4)*$AI55))-(INDEX(Model_Scenarios[LTV Weight],4)*$AP55)-(INDEX(Model_Scenarios[GP Weight],4)*($AS55+$AV55+$AY55))</f>
        <v>-0.71466569077884023</v>
      </c>
      <c r="BD55">
        <f>INDEX(Model_Assumptions[Values],9)*((INDEX(Model_Scenarios[GR Weight],5)*$AG55)+(INDEX(Model_Scenarios[GP Weight],5)*$AH55)+(INDEX(Model_Scenarios[LTV Weight],5)*$AI55))-(INDEX(Model_Scenarios[LTV Weight],5)*$AP55)-(INDEX(Model_Scenarios[GP Weight],5)*($AS55+$AV55+$AY55))</f>
        <v>-2.0071744297565575</v>
      </c>
    </row>
    <row r="56" spans="1:56" x14ac:dyDescent="0.25">
      <c r="A56">
        <v>55</v>
      </c>
      <c r="B56">
        <v>2</v>
      </c>
      <c r="C56" s="3">
        <v>5</v>
      </c>
      <c r="D56" s="4">
        <v>0.08</v>
      </c>
      <c r="E56" t="str">
        <v>SKU-1001</v>
      </c>
      <c r="F56" t="str">
        <v>Raise</v>
      </c>
      <c r="G56" t="str">
        <v>Full</v>
      </c>
      <c r="H56">
        <v>53.26</v>
      </c>
      <c r="I56">
        <v>36.64</v>
      </c>
      <c r="J56">
        <v>21</v>
      </c>
      <c r="K56">
        <v>1118.46</v>
      </c>
      <c r="L56">
        <v>349.02</v>
      </c>
      <c r="M56">
        <v>0.31205407435223431</v>
      </c>
      <c r="N56">
        <v>57.563991794204242</v>
      </c>
      <c r="O56">
        <v>32.819835884084796</v>
      </c>
      <c r="P56">
        <v>69.459835884084782</v>
      </c>
      <c r="Q56">
        <v>1487.0300026323653</v>
      </c>
      <c r="R56">
        <v>1123.5337797666759</v>
      </c>
      <c r="S56">
        <v>1</v>
      </c>
      <c r="T56">
        <f t="shared" si="0"/>
        <v>53.604319343536339</v>
      </c>
      <c r="U56">
        <f t="shared" si="1"/>
        <v>6.4648768970398274E-3</v>
      </c>
      <c r="V56">
        <f>IF($F56="Reduce", INDEX(Model_Assumptions[Values], 2), INDEX(Model_Assumptions[Values], 1))</f>
        <v>-0.4</v>
      </c>
      <c r="W56">
        <f t="shared" si="2"/>
        <v>20.945695034064865</v>
      </c>
      <c r="X56">
        <f t="shared" si="15"/>
        <v>1122.7797254783363</v>
      </c>
      <c r="Y56">
        <f t="shared" si="3"/>
        <v>355.32945943019968</v>
      </c>
      <c r="Z56">
        <f t="shared" si="4"/>
        <v>4.3197254783362951</v>
      </c>
      <c r="AA56">
        <f t="shared" si="5"/>
        <v>6.3094594301996949</v>
      </c>
      <c r="AB56">
        <f t="shared" si="16"/>
        <v>0.31647299231273451</v>
      </c>
      <c r="AC56">
        <f t="shared" si="6"/>
        <v>4.4189179605002016E-3</v>
      </c>
      <c r="AD56">
        <f t="shared" si="7"/>
        <v>4.4189179605002016E-3</v>
      </c>
      <c r="AE56">
        <f t="shared" si="8"/>
        <v>8.000000000000039E-2</v>
      </c>
      <c r="AF56">
        <f t="shared" si="17"/>
        <v>1033.6510773853413</v>
      </c>
      <c r="AG56">
        <f t="shared" si="9"/>
        <v>0.13161935037070199</v>
      </c>
      <c r="AH56">
        <f t="shared" si="10"/>
        <v>9.0836083182358501E-2</v>
      </c>
      <c r="AI56">
        <f t="shared" si="18"/>
        <v>0.91999999999999948</v>
      </c>
      <c r="AJ56">
        <f>MAX(0, $R56 - $AA56) * INDEX(Model_Assumptions[Values], 7)</f>
        <v>2234.4486406729525</v>
      </c>
      <c r="AK56">
        <f>MAX(0, INDEX(Model_Assumptions[Values], 4) - $AD56)</f>
        <v>4.5581082039499801E-2</v>
      </c>
      <c r="AL56">
        <f>MAX(0, INDEX(Model_Assumptions[Values], 5) - $AC56)</f>
        <v>1.5581082039499799E-2</v>
      </c>
      <c r="AM56">
        <f>INDEX(Model_Assumptions[Values], 6) * MAX(0, INDEX(Model_Assumptions[Values], 3) - $AB56)^2</f>
        <v>0</v>
      </c>
      <c r="AN56">
        <f t="shared" si="11"/>
        <v>2171.4373198612075</v>
      </c>
      <c r="AO56" cm="1">
        <f t="array" ref="AO56">IFERROR(STDEV(IF($E$2:$E$2201=$E56, $AJ$2:$AJ$2201)), 0)</f>
        <v>44.456650963353724</v>
      </c>
      <c r="AP56">
        <f t="shared" si="19"/>
        <v>1.4173654435572796</v>
      </c>
      <c r="AQ56">
        <f t="shared" si="12"/>
        <v>2.4139782425523205E-2</v>
      </c>
      <c r="AR56" cm="1">
        <f t="array" ref="AR56">IFERROR(STDEV(IF($E$2:$E$2201=$E56, $AK$2:$AK$2201)), 0)</f>
        <v>1.4997557289428956E-2</v>
      </c>
      <c r="AS56">
        <f t="shared" si="20"/>
        <v>1.4296527894638895</v>
      </c>
      <c r="AT56">
        <f t="shared" si="13"/>
        <v>3.8715394073667053E-3</v>
      </c>
      <c r="AU56" cm="1">
        <f t="array" ref="AU56">IFERROR(STDEV(IF($E$2:$E$2201=$E56, $AL$2:$AL$2201)), 0)</f>
        <v>6.2074828171179812E-3</v>
      </c>
      <c r="AV56">
        <f t="shared" si="21"/>
        <v>1.8863592501363728</v>
      </c>
      <c r="AW56">
        <f t="shared" si="14"/>
        <v>0</v>
      </c>
      <c r="AX56" cm="1">
        <f t="array" ref="AX56">IFERROR(STDEV(IF($E$2:$E$2201=$E56, $AM$2:$AM$2201)), 0)</f>
        <v>0</v>
      </c>
      <c r="AY56">
        <f t="shared" si="22"/>
        <v>1.8863592501363728</v>
      </c>
      <c r="AZ56">
        <f>INDEX(Model_Assumptions[Values],9)*((INDEX(Model_Scenarios[GR Weight],1)*$AG56)+(INDEX(Model_Scenarios[GP Weight],1)*$AH56)+(INDEX(Model_Scenarios[LTV Weight],1)*$AI56))-(INDEX(Model_Scenarios[LTV Weight],1)*$AP56)-(INDEX(Model_Scenarios[GP Weight],1)*($AS56+$AV56+$AY56))</f>
        <v>2.1370982329570412</v>
      </c>
      <c r="BA56">
        <f>INDEX(Model_Assumptions[Values],9)*((INDEX(Model_Scenarios[GR Weight],2)*$AG56)+(INDEX(Model_Scenarios[GP Weight],2)*$AH56)+(INDEX(Model_Scenarios[LTV Weight],2)*$AI56))-(INDEX(Model_Scenarios[LTV Weight],2)*$AP56)-(INDEX(Model_Scenarios[GP Weight],2)*($AS56+$AV56+$AY56))</f>
        <v>1.2177887997008245</v>
      </c>
      <c r="BB56">
        <f>INDEX(Model_Assumptions[Values],9)*((INDEX(Model_Scenarios[GR Weight],3)*$AG56)+(INDEX(Model_Scenarios[GP Weight],3)*$AH56)+(INDEX(Model_Scenarios[LTV Weight],3)*$AI56))-(INDEX(Model_Scenarios[LTV Weight],3)*$AP56)-(INDEX(Model_Scenarios[GP Weight],3)*($AS56+$AV56+$AY56))</f>
        <v>-0.2242887952982302</v>
      </c>
      <c r="BC56">
        <f>INDEX(Model_Assumptions[Values],9)*((INDEX(Model_Scenarios[GR Weight],4)*$AG56)+(INDEX(Model_Scenarios[GP Weight],4)*$AH56)+(INDEX(Model_Scenarios[LTV Weight],4)*$AI56))-(INDEX(Model_Scenarios[LTV Weight],4)*$AP56)-(INDEX(Model_Scenarios[GP Weight],4)*($AS56+$AV56+$AY56))</f>
        <v>-0.47674257575715107</v>
      </c>
      <c r="BD56">
        <f>INDEX(Model_Assumptions[Values],9)*((INDEX(Model_Scenarios[GR Weight],5)*$AG56)+(INDEX(Model_Scenarios[GP Weight],5)*$AH56)+(INDEX(Model_Scenarios[LTV Weight],5)*$AI56))-(INDEX(Model_Scenarios[LTV Weight],5)*$AP56)-(INDEX(Model_Scenarios[GP Weight],5)*($AS56+$AV56+$AY56))</f>
        <v>-1.6842269911222818</v>
      </c>
    </row>
    <row r="57" spans="1:56" x14ac:dyDescent="0.25">
      <c r="A57">
        <v>56</v>
      </c>
      <c r="B57">
        <v>2</v>
      </c>
      <c r="C57" s="3">
        <v>6</v>
      </c>
      <c r="D57" s="4">
        <v>0.1</v>
      </c>
      <c r="E57" t="str">
        <v>SKU-1001</v>
      </c>
      <c r="F57" t="str">
        <v>Raise</v>
      </c>
      <c r="G57" t="str">
        <v>Full</v>
      </c>
      <c r="H57">
        <v>53.26</v>
      </c>
      <c r="I57">
        <v>36.64</v>
      </c>
      <c r="J57">
        <v>21</v>
      </c>
      <c r="K57">
        <v>1118.46</v>
      </c>
      <c r="L57">
        <v>349.02</v>
      </c>
      <c r="M57">
        <v>0.31205407435223431</v>
      </c>
      <c r="N57">
        <v>57.563991794204242</v>
      </c>
      <c r="O57">
        <v>32.819835884084796</v>
      </c>
      <c r="P57">
        <v>69.459835884084782</v>
      </c>
      <c r="Q57">
        <v>1487.0300026323653</v>
      </c>
      <c r="R57">
        <v>1123.5337797666759</v>
      </c>
      <c r="S57">
        <v>1</v>
      </c>
      <c r="T57">
        <f t="shared" si="0"/>
        <v>53.690399179420425</v>
      </c>
      <c r="U57">
        <f t="shared" si="1"/>
        <v>8.0810961212997839E-3</v>
      </c>
      <c r="V57">
        <f>IF($F57="Reduce", INDEX(Model_Assumptions[Values], 2), INDEX(Model_Assumptions[Values], 1))</f>
        <v>-0.4</v>
      </c>
      <c r="W57">
        <f t="shared" si="2"/>
        <v>20.932118792581083</v>
      </c>
      <c r="X57">
        <f t="shared" si="15"/>
        <v>1123.8538136447262</v>
      </c>
      <c r="Y57">
        <f t="shared" si="3"/>
        <v>356.90098108455527</v>
      </c>
      <c r="Z57">
        <f t="shared" si="4"/>
        <v>5.3938136447261513</v>
      </c>
      <c r="AA57">
        <f t="shared" si="5"/>
        <v>7.8809810845552875</v>
      </c>
      <c r="AB57">
        <f t="shared" si="16"/>
        <v>0.31756886594271877</v>
      </c>
      <c r="AC57">
        <f t="shared" si="6"/>
        <v>5.514791590484458E-3</v>
      </c>
      <c r="AD57">
        <f t="shared" si="7"/>
        <v>5.514791590484458E-3</v>
      </c>
      <c r="AE57">
        <f t="shared" si="8"/>
        <v>0.10000000000000049</v>
      </c>
      <c r="AF57">
        <f t="shared" si="17"/>
        <v>1011.1804017900077</v>
      </c>
      <c r="AG57">
        <f t="shared" si="9"/>
        <v>0.16434614919393165</v>
      </c>
      <c r="AH57">
        <f t="shared" si="10"/>
        <v>0.1134609804968031</v>
      </c>
      <c r="AI57">
        <f t="shared" si="18"/>
        <v>0.89999999999999947</v>
      </c>
      <c r="AJ57">
        <f>MAX(0, $R57 - $AA57) * INDEX(Model_Assumptions[Values], 7)</f>
        <v>2231.3055973642413</v>
      </c>
      <c r="AK57">
        <f>MAX(0, INDEX(Model_Assumptions[Values], 4) - $AD57)</f>
        <v>4.4485208409515545E-2</v>
      </c>
      <c r="AL57">
        <f>MAX(0, INDEX(Model_Assumptions[Values], 5) - $AC57)</f>
        <v>1.4485208409515542E-2</v>
      </c>
      <c r="AM57">
        <f>INDEX(Model_Assumptions[Values], 6) * MAX(0, INDEX(Model_Assumptions[Values], 3) - $AB57)^2</f>
        <v>0</v>
      </c>
      <c r="AN57">
        <f t="shared" si="11"/>
        <v>2171.4373198612075</v>
      </c>
      <c r="AO57" cm="1">
        <f t="array" ref="AO57">IFERROR(STDEV(IF($E$2:$E$2201=$E57, $AJ$2:$AJ$2201)), 0)</f>
        <v>44.456650963353724</v>
      </c>
      <c r="AP57">
        <f t="shared" si="19"/>
        <v>1.3466663863722919</v>
      </c>
      <c r="AQ57">
        <f t="shared" si="12"/>
        <v>2.4139782425523205E-2</v>
      </c>
      <c r="AR57" cm="1">
        <f t="array" ref="AR57">IFERROR(STDEV(IF($E$2:$E$2201=$E57, $AK$2:$AK$2201)), 0)</f>
        <v>1.4997557289428956E-2</v>
      </c>
      <c r="AS57">
        <f t="shared" si="20"/>
        <v>1.3565826481845036</v>
      </c>
      <c r="AT57">
        <f t="shared" si="13"/>
        <v>3.8715394073667053E-3</v>
      </c>
      <c r="AU57" cm="1">
        <f t="array" ref="AU57">IFERROR(STDEV(IF($E$2:$E$2201=$E57, $AL$2:$AL$2201)), 0)</f>
        <v>6.2074828171179812E-3</v>
      </c>
      <c r="AV57">
        <f t="shared" si="21"/>
        <v>1.7098185069284761</v>
      </c>
      <c r="AW57">
        <f t="shared" si="14"/>
        <v>0</v>
      </c>
      <c r="AX57" cm="1">
        <f t="array" ref="AX57">IFERROR(STDEV(IF($E$2:$E$2201=$E57, $AM$2:$AM$2201)), 0)</f>
        <v>0</v>
      </c>
      <c r="AY57">
        <f t="shared" si="22"/>
        <v>1.7098185069284761</v>
      </c>
      <c r="AZ57">
        <f>INDEX(Model_Assumptions[Values],9)*((INDEX(Model_Scenarios[GR Weight],1)*$AG57)+(INDEX(Model_Scenarios[GP Weight],1)*$AH57)+(INDEX(Model_Scenarios[LTV Weight],1)*$AI57))-(INDEX(Model_Scenarios[LTV Weight],1)*$AP57)-(INDEX(Model_Scenarios[GP Weight],1)*($AS57+$AV57+$AY57))</f>
        <v>2.1839484895433867</v>
      </c>
      <c r="BA57">
        <f>INDEX(Model_Assumptions[Values],9)*((INDEX(Model_Scenarios[GR Weight],2)*$AG57)+(INDEX(Model_Scenarios[GP Weight],2)*$AH57)+(INDEX(Model_Scenarios[LTV Weight],2)*$AI57))-(INDEX(Model_Scenarios[LTV Weight],2)*$AP57)-(INDEX(Model_Scenarios[GP Weight],2)*($AS57+$AV57+$AY57))</f>
        <v>1.3311435088419685</v>
      </c>
      <c r="BB57">
        <f>INDEX(Model_Assumptions[Values],9)*((INDEX(Model_Scenarios[GR Weight],3)*$AG57)+(INDEX(Model_Scenarios[GP Weight],3)*$AH57)+(INDEX(Model_Scenarios[LTV Weight],3)*$AI57))-(INDEX(Model_Scenarios[LTV Weight],3)*$AP57)-(INDEX(Model_Scenarios[GP Weight],3)*($AS57+$AV57+$AY57))</f>
        <v>-6.354033901607048E-3</v>
      </c>
      <c r="BC57">
        <f>INDEX(Model_Assumptions[Values],9)*((INDEX(Model_Scenarios[GR Weight],4)*$AG57)+(INDEX(Model_Scenarios[GP Weight],4)*$AH57)+(INDEX(Model_Scenarios[LTV Weight],4)*$AI57))-(INDEX(Model_Scenarios[LTV Weight],4)*$AP57)-(INDEX(Model_Scenarios[GP Weight],4)*($AS57+$AV57+$AY57))</f>
        <v>-0.23951432066741196</v>
      </c>
      <c r="BD57">
        <f>INDEX(Model_Assumptions[Values],9)*((INDEX(Model_Scenarios[GR Weight],5)*$AG57)+(INDEX(Model_Scenarios[GP Weight],5)*$AH57)+(INDEX(Model_Scenarios[LTV Weight],5)*$AI57))-(INDEX(Model_Scenarios[LTV Weight],5)*$AP57)-(INDEX(Model_Scenarios[GP Weight],5)*($AS57+$AV57+$AY57))</f>
        <v>-1.3622235651557344</v>
      </c>
    </row>
    <row r="58" spans="1:56" x14ac:dyDescent="0.25">
      <c r="A58">
        <v>57</v>
      </c>
      <c r="B58">
        <v>2</v>
      </c>
      <c r="C58" s="3">
        <v>7</v>
      </c>
      <c r="D58" s="4">
        <v>0.12</v>
      </c>
      <c r="E58" t="str">
        <v>SKU-1001</v>
      </c>
      <c r="F58" t="str">
        <v>Raise</v>
      </c>
      <c r="G58" t="str">
        <v>Full</v>
      </c>
      <c r="H58">
        <v>53.26</v>
      </c>
      <c r="I58">
        <v>36.64</v>
      </c>
      <c r="J58">
        <v>21</v>
      </c>
      <c r="K58">
        <v>1118.46</v>
      </c>
      <c r="L58">
        <v>349.02</v>
      </c>
      <c r="M58">
        <v>0.31205407435223431</v>
      </c>
      <c r="N58">
        <v>57.563991794204242</v>
      </c>
      <c r="O58">
        <v>32.819835884084796</v>
      </c>
      <c r="P58">
        <v>69.459835884084782</v>
      </c>
      <c r="Q58">
        <v>1487.0300026323653</v>
      </c>
      <c r="R58">
        <v>1123.5337797666759</v>
      </c>
      <c r="S58">
        <v>1</v>
      </c>
      <c r="T58">
        <f t="shared" si="0"/>
        <v>53.77647901530451</v>
      </c>
      <c r="U58">
        <f t="shared" si="1"/>
        <v>9.6973153455597403E-3</v>
      </c>
      <c r="V58">
        <f>IF($F58="Reduce", INDEX(Model_Assumptions[Values], 2), INDEX(Model_Assumptions[Values], 1))</f>
        <v>-0.4</v>
      </c>
      <c r="W58">
        <f t="shared" si="2"/>
        <v>20.918542551097296</v>
      </c>
      <c r="X58">
        <f t="shared" si="15"/>
        <v>1124.9255645298383</v>
      </c>
      <c r="Y58">
        <f t="shared" si="3"/>
        <v>358.47016545763336</v>
      </c>
      <c r="Z58">
        <f t="shared" si="4"/>
        <v>6.4655645298382751</v>
      </c>
      <c r="AA58">
        <f t="shared" si="5"/>
        <v>9.4501654576333749</v>
      </c>
      <c r="AB58">
        <f t="shared" si="16"/>
        <v>0.31866123124995888</v>
      </c>
      <c r="AC58">
        <f t="shared" si="6"/>
        <v>6.6071568977245643E-3</v>
      </c>
      <c r="AD58">
        <f t="shared" si="7"/>
        <v>6.6071568977245643E-3</v>
      </c>
      <c r="AE58">
        <f t="shared" si="8"/>
        <v>0.12000000000000059</v>
      </c>
      <c r="AF58">
        <f t="shared" si="17"/>
        <v>988.7097261946742</v>
      </c>
      <c r="AG58">
        <f t="shared" si="9"/>
        <v>0.19700173250938155</v>
      </c>
      <c r="AH58">
        <f t="shared" si="10"/>
        <v>0.13605222841879297</v>
      </c>
      <c r="AI58">
        <f t="shared" si="18"/>
        <v>0.87999999999999945</v>
      </c>
      <c r="AJ58">
        <f>MAX(0, $R58 - $AA58) * INDEX(Model_Assumptions[Values], 7)</f>
        <v>2228.1672286180851</v>
      </c>
      <c r="AK58">
        <f>MAX(0, INDEX(Model_Assumptions[Values], 4) - $AD58)</f>
        <v>4.3392843102275439E-2</v>
      </c>
      <c r="AL58">
        <f>MAX(0, INDEX(Model_Assumptions[Values], 5) - $AC58)</f>
        <v>1.3392843102275436E-2</v>
      </c>
      <c r="AM58">
        <f>INDEX(Model_Assumptions[Values], 6) * MAX(0, INDEX(Model_Assumptions[Values], 3) - $AB58)^2</f>
        <v>0</v>
      </c>
      <c r="AN58">
        <f t="shared" si="11"/>
        <v>2171.4373198612075</v>
      </c>
      <c r="AO58" cm="1">
        <f t="array" ref="AO58">IFERROR(STDEV(IF($E$2:$E$2201=$E58, $AJ$2:$AJ$2201)), 0)</f>
        <v>44.456650963353724</v>
      </c>
      <c r="AP58">
        <f t="shared" si="19"/>
        <v>1.2760724779660293</v>
      </c>
      <c r="AQ58">
        <f t="shared" si="12"/>
        <v>2.4139782425523205E-2</v>
      </c>
      <c r="AR58" cm="1">
        <f t="array" ref="AR58">IFERROR(STDEV(IF($E$2:$E$2201=$E58, $AK$2:$AK$2201)), 0)</f>
        <v>1.4997557289428956E-2</v>
      </c>
      <c r="AS58">
        <f t="shared" si="20"/>
        <v>1.2837464331823405</v>
      </c>
      <c r="AT58">
        <f t="shared" si="13"/>
        <v>3.8715394073667053E-3</v>
      </c>
      <c r="AU58" cm="1">
        <f t="array" ref="AU58">IFERROR(STDEV(IF($E$2:$E$2201=$E58, $AL$2:$AL$2201)), 0)</f>
        <v>6.2074828171179812E-3</v>
      </c>
      <c r="AV58">
        <f t="shared" si="21"/>
        <v>1.533842940112929</v>
      </c>
      <c r="AW58">
        <f t="shared" si="14"/>
        <v>0</v>
      </c>
      <c r="AX58" cm="1">
        <f t="array" ref="AX58">IFERROR(STDEV(IF($E$2:$E$2201=$E58, $AM$2:$AM$2201)), 0)</f>
        <v>0</v>
      </c>
      <c r="AY58">
        <f t="shared" si="22"/>
        <v>1.533842940112929</v>
      </c>
      <c r="AZ58">
        <f>INDEX(Model_Assumptions[Values],9)*((INDEX(Model_Scenarios[GR Weight],1)*$AG58)+(INDEX(Model_Scenarios[GP Weight],1)*$AH58)+(INDEX(Model_Scenarios[LTV Weight],1)*$AI58))-(INDEX(Model_Scenarios[LTV Weight],1)*$AP58)-(INDEX(Model_Scenarios[GP Weight],1)*($AS58+$AV58+$AY58))</f>
        <v>2.2305257667504423</v>
      </c>
      <c r="BA58">
        <f>INDEX(Model_Assumptions[Values],9)*((INDEX(Model_Scenarios[GR Weight],2)*$AG58)+(INDEX(Model_Scenarios[GP Weight],2)*$AH58)+(INDEX(Model_Scenarios[LTV Weight],2)*$AI58))-(INDEX(Model_Scenarios[LTV Weight],2)*$AP58)-(INDEX(Model_Scenarios[GP Weight],2)*($AS58+$AV58+$AY58))</f>
        <v>1.4440699544412681</v>
      </c>
      <c r="BB58">
        <f>INDEX(Model_Assumptions[Values],9)*((INDEX(Model_Scenarios[GR Weight],3)*$AG58)+(INDEX(Model_Scenarios[GP Weight],3)*$AH58)+(INDEX(Model_Scenarios[LTV Weight],3)*$AI58))-(INDEX(Model_Scenarios[LTV Weight],3)*$AP58)-(INDEX(Model_Scenarios[GP Weight],3)*($AS58+$AV58+$AY58))</f>
        <v>0.21091326449033265</v>
      </c>
      <c r="BC58">
        <f>INDEX(Model_Assumptions[Values],9)*((INDEX(Model_Scenarios[GR Weight],4)*$AG58)+(INDEX(Model_Scenarios[GP Weight],4)*$AH58)+(INDEX(Model_Scenarios[LTV Weight],4)*$AI58))-(INDEX(Model_Scenarios[LTV Weight],4)*$AP58)-(INDEX(Model_Scenarios[GP Weight],4)*($AS58+$AV58+$AY58))</f>
        <v>-2.9786214583735759E-3</v>
      </c>
      <c r="BD58">
        <f>INDEX(Model_Assumptions[Values],9)*((INDEX(Model_Scenarios[GR Weight],5)*$AG58)+(INDEX(Model_Scenarios[GP Weight],5)*$AH58)+(INDEX(Model_Scenarios[LTV Weight],5)*$AI58))-(INDEX(Model_Scenarios[LTV Weight],5)*$AP58)-(INDEX(Model_Scenarios[GP Weight],5)*($AS58+$AV58+$AY58))</f>
        <v>-1.041160531204955</v>
      </c>
    </row>
    <row r="59" spans="1:56" x14ac:dyDescent="0.25">
      <c r="A59">
        <v>58</v>
      </c>
      <c r="B59">
        <v>2</v>
      </c>
      <c r="C59" s="3">
        <v>8</v>
      </c>
      <c r="D59" s="4">
        <v>0.14000000000000001</v>
      </c>
      <c r="E59" t="str">
        <v>SKU-1001</v>
      </c>
      <c r="F59" t="str">
        <v>Raise</v>
      </c>
      <c r="G59" t="str">
        <v>Full</v>
      </c>
      <c r="H59">
        <v>53.26</v>
      </c>
      <c r="I59">
        <v>36.64</v>
      </c>
      <c r="J59">
        <v>21</v>
      </c>
      <c r="K59">
        <v>1118.46</v>
      </c>
      <c r="L59">
        <v>349.02</v>
      </c>
      <c r="M59">
        <v>0.31205407435223431</v>
      </c>
      <c r="N59">
        <v>57.563991794204242</v>
      </c>
      <c r="O59">
        <v>32.819835884084796</v>
      </c>
      <c r="P59">
        <v>69.459835884084782</v>
      </c>
      <c r="Q59">
        <v>1487.0300026323653</v>
      </c>
      <c r="R59">
        <v>1123.5337797666759</v>
      </c>
      <c r="S59">
        <v>1</v>
      </c>
      <c r="T59">
        <f t="shared" si="0"/>
        <v>53.862558851188595</v>
      </c>
      <c r="U59">
        <f t="shared" si="1"/>
        <v>1.1313534569819698E-2</v>
      </c>
      <c r="V59">
        <f>IF($F59="Reduce", INDEX(Model_Assumptions[Values], 2), INDEX(Model_Assumptions[Values], 1))</f>
        <v>-0.4</v>
      </c>
      <c r="W59">
        <f t="shared" si="2"/>
        <v>20.904966309613513</v>
      </c>
      <c r="X59">
        <f t="shared" si="15"/>
        <v>1125.9949781336727</v>
      </c>
      <c r="Y59">
        <f t="shared" si="3"/>
        <v>360.0370125494336</v>
      </c>
      <c r="Z59">
        <f t="shared" si="4"/>
        <v>7.5349781336726664</v>
      </c>
      <c r="AA59">
        <f t="shared" si="5"/>
        <v>11.017012549433616</v>
      </c>
      <c r="AB59">
        <f t="shared" si="16"/>
        <v>0.31975010505481288</v>
      </c>
      <c r="AC59">
        <f t="shared" si="6"/>
        <v>7.6960307025785712E-3</v>
      </c>
      <c r="AD59">
        <f t="shared" si="7"/>
        <v>7.6960307025785712E-3</v>
      </c>
      <c r="AE59">
        <f t="shared" si="8"/>
        <v>0.14000000000000071</v>
      </c>
      <c r="AF59">
        <f t="shared" si="17"/>
        <v>966.23905059934054</v>
      </c>
      <c r="AG59">
        <f t="shared" si="9"/>
        <v>0.22958610031705173</v>
      </c>
      <c r="AH59">
        <f t="shared" si="10"/>
        <v>0.15860982694832318</v>
      </c>
      <c r="AI59">
        <f t="shared" si="18"/>
        <v>0.85999999999999932</v>
      </c>
      <c r="AJ59">
        <f>MAX(0, $R59 - $AA59) * INDEX(Model_Assumptions[Values], 7)</f>
        <v>2225.0335344344849</v>
      </c>
      <c r="AK59">
        <f>MAX(0, INDEX(Model_Assumptions[Values], 4) - $AD59)</f>
        <v>4.2303969297421432E-2</v>
      </c>
      <c r="AL59">
        <f>MAX(0, INDEX(Model_Assumptions[Values], 5) - $AC59)</f>
        <v>1.2303969297421429E-2</v>
      </c>
      <c r="AM59">
        <f>INDEX(Model_Assumptions[Values], 6) * MAX(0, INDEX(Model_Assumptions[Values], 3) - $AB59)^2</f>
        <v>0</v>
      </c>
      <c r="AN59">
        <f t="shared" si="11"/>
        <v>2171.4373198612075</v>
      </c>
      <c r="AO59" cm="1">
        <f t="array" ref="AO59">IFERROR(STDEV(IF($E$2:$E$2201=$E59, $AJ$2:$AJ$2201)), 0)</f>
        <v>44.456650963353724</v>
      </c>
      <c r="AP59">
        <f t="shared" si="19"/>
        <v>1.2055837183385125</v>
      </c>
      <c r="AQ59">
        <f t="shared" si="12"/>
        <v>2.4139782425523205E-2</v>
      </c>
      <c r="AR59" cm="1">
        <f t="array" ref="AR59">IFERROR(STDEV(IF($E$2:$E$2201=$E59, $AK$2:$AK$2201)), 0)</f>
        <v>1.4997557289428956E-2</v>
      </c>
      <c r="AS59">
        <f t="shared" si="20"/>
        <v>1.2111430229175568</v>
      </c>
      <c r="AT59">
        <f t="shared" si="13"/>
        <v>3.8715394073667053E-3</v>
      </c>
      <c r="AU59" cm="1">
        <f t="array" ref="AU59">IFERROR(STDEV(IF($E$2:$E$2201=$E59, $AL$2:$AL$2201)), 0)</f>
        <v>6.2074828171179812E-3</v>
      </c>
      <c r="AV59">
        <f t="shared" si="21"/>
        <v>1.3584298399990973</v>
      </c>
      <c r="AW59">
        <f t="shared" si="14"/>
        <v>0</v>
      </c>
      <c r="AX59" cm="1">
        <f t="array" ref="AX59">IFERROR(STDEV(IF($E$2:$E$2201=$E59, $AM$2:$AM$2201)), 0)</f>
        <v>0</v>
      </c>
      <c r="AY59">
        <f t="shared" si="22"/>
        <v>1.3584298399990973</v>
      </c>
      <c r="AZ59">
        <f>INDEX(Model_Assumptions[Values],9)*((INDEX(Model_Scenarios[GR Weight],1)*$AG59)+(INDEX(Model_Scenarios[GP Weight],1)*$AH59)+(INDEX(Model_Scenarios[LTV Weight],1)*$AI59))-(INDEX(Model_Scenarios[LTV Weight],1)*$AP59)-(INDEX(Model_Scenarios[GP Weight],1)*($AS59+$AV59+$AY59))</f>
        <v>2.2768307186702996</v>
      </c>
      <c r="BA59">
        <f>INDEX(Model_Assumptions[Values],9)*((INDEX(Model_Scenarios[GR Weight],2)*$AG59)+(INDEX(Model_Scenarios[GP Weight],2)*$AH59)+(INDEX(Model_Scenarios[LTV Weight],2)*$AI59))-(INDEX(Model_Scenarios[LTV Weight],2)*$AP59)-(INDEX(Model_Scenarios[GP Weight],2)*($AS59+$AV59+$AY59))</f>
        <v>1.5565694446829266</v>
      </c>
      <c r="BB59">
        <f>INDEX(Model_Assumptions[Values],9)*((INDEX(Model_Scenarios[GR Weight],3)*$AG59)+(INDEX(Model_Scenarios[GP Weight],3)*$AH59)+(INDEX(Model_Scenarios[LTV Weight],3)*$AI59))-(INDEX(Model_Scenarios[LTV Weight],3)*$AP59)-(INDEX(Model_Scenarios[GP Weight],3)*($AS59+$AV59+$AY59))</f>
        <v>0.42751538919996102</v>
      </c>
      <c r="BC59">
        <f>INDEX(Model_Assumptions[Values],9)*((INDEX(Model_Scenarios[GR Weight],4)*$AG59)+(INDEX(Model_Scenarios[GP Weight],4)*$AH59)+(INDEX(Model_Scenarios[LTV Weight],4)*$AI59))-(INDEX(Model_Scenarios[LTV Weight],4)*$AP59)-(INDEX(Model_Scenarios[GP Weight],4)*($AS59+$AV59+$AY59))</f>
        <v>0.23286681119233821</v>
      </c>
      <c r="BD59">
        <f>INDEX(Model_Assumptions[Values],9)*((INDEX(Model_Scenarios[GR Weight],5)*$AG59)+(INDEX(Model_Scenarios[GP Weight],5)*$AH59)+(INDEX(Model_Scenarios[LTV Weight],5)*$AI59))-(INDEX(Model_Scenarios[LTV Weight],5)*$AP59)-(INDEX(Model_Scenarios[GP Weight],5)*($AS59+$AV59+$AY59))</f>
        <v>-0.72103429176335165</v>
      </c>
    </row>
    <row r="60" spans="1:56" x14ac:dyDescent="0.25">
      <c r="A60">
        <v>59</v>
      </c>
      <c r="B60">
        <v>2</v>
      </c>
      <c r="C60" s="3">
        <v>9</v>
      </c>
      <c r="D60" s="4">
        <v>0.16</v>
      </c>
      <c r="E60" t="str">
        <v>SKU-1001</v>
      </c>
      <c r="F60" t="str">
        <v>Raise</v>
      </c>
      <c r="G60" t="str">
        <v>Full</v>
      </c>
      <c r="H60">
        <v>53.26</v>
      </c>
      <c r="I60">
        <v>36.64</v>
      </c>
      <c r="J60">
        <v>21</v>
      </c>
      <c r="K60">
        <v>1118.46</v>
      </c>
      <c r="L60">
        <v>349.02</v>
      </c>
      <c r="M60">
        <v>0.31205407435223431</v>
      </c>
      <c r="N60">
        <v>57.563991794204242</v>
      </c>
      <c r="O60">
        <v>32.819835884084796</v>
      </c>
      <c r="P60">
        <v>69.459835884084782</v>
      </c>
      <c r="Q60">
        <v>1487.0300026323653</v>
      </c>
      <c r="R60">
        <v>1123.5337797666759</v>
      </c>
      <c r="S60">
        <v>1</v>
      </c>
      <c r="T60">
        <f t="shared" si="0"/>
        <v>53.94863868707268</v>
      </c>
      <c r="U60">
        <f t="shared" si="1"/>
        <v>1.2929753794079655E-2</v>
      </c>
      <c r="V60">
        <f>IF($F60="Reduce", INDEX(Model_Assumptions[Values], 2), INDEX(Model_Assumptions[Values], 1))</f>
        <v>-0.4</v>
      </c>
      <c r="W60">
        <f t="shared" si="2"/>
        <v>20.891390068129731</v>
      </c>
      <c r="X60">
        <f t="shared" si="15"/>
        <v>1127.0620544562296</v>
      </c>
      <c r="Y60">
        <f t="shared" si="3"/>
        <v>361.60152235995622</v>
      </c>
      <c r="Z60">
        <f t="shared" si="4"/>
        <v>8.6020544562295527</v>
      </c>
      <c r="AA60">
        <f t="shared" si="5"/>
        <v>12.581522359956239</v>
      </c>
      <c r="AB60">
        <f t="shared" si="16"/>
        <v>0.32083550407028572</v>
      </c>
      <c r="AC60">
        <f t="shared" si="6"/>
        <v>8.7814297180514034E-3</v>
      </c>
      <c r="AD60">
        <f t="shared" si="7"/>
        <v>8.7814297180514034E-3</v>
      </c>
      <c r="AE60">
        <f t="shared" si="8"/>
        <v>0.16000000000000078</v>
      </c>
      <c r="AF60">
        <f t="shared" si="17"/>
        <v>943.76837500400688</v>
      </c>
      <c r="AG60">
        <f t="shared" si="9"/>
        <v>0.26209925261694911</v>
      </c>
      <c r="AH60">
        <f t="shared" si="10"/>
        <v>0.18113377608539702</v>
      </c>
      <c r="AI60">
        <f t="shared" si="18"/>
        <v>0.83999999999999919</v>
      </c>
      <c r="AJ60">
        <f>MAX(0, $R60 - $AA60) * INDEX(Model_Assumptions[Values], 7)</f>
        <v>2221.9045148134392</v>
      </c>
      <c r="AK60">
        <f>MAX(0, INDEX(Model_Assumptions[Values], 4) - $AD60)</f>
        <v>4.1218570281948599E-2</v>
      </c>
      <c r="AL60">
        <f>MAX(0, INDEX(Model_Assumptions[Values], 5) - $AC60)</f>
        <v>1.1218570281948597E-2</v>
      </c>
      <c r="AM60">
        <f>INDEX(Model_Assumptions[Values], 6) * MAX(0, INDEX(Model_Assumptions[Values], 3) - $AB60)^2</f>
        <v>0</v>
      </c>
      <c r="AN60">
        <f t="shared" si="11"/>
        <v>2171.4373198612075</v>
      </c>
      <c r="AO60" cm="1">
        <f t="array" ref="AO60">IFERROR(STDEV(IF($E$2:$E$2201=$E60, $AJ$2:$AJ$2201)), 0)</f>
        <v>44.456650963353724</v>
      </c>
      <c r="AP60">
        <f t="shared" si="19"/>
        <v>1.1352001074897107</v>
      </c>
      <c r="AQ60">
        <f t="shared" si="12"/>
        <v>2.4139782425523205E-2</v>
      </c>
      <c r="AR60" cm="1">
        <f t="array" ref="AR60">IFERROR(STDEV(IF($E$2:$E$2201=$E60, $AK$2:$AK$2201)), 0)</f>
        <v>1.4997557289428956E-2</v>
      </c>
      <c r="AS60">
        <f t="shared" si="20"/>
        <v>1.1387713030083502</v>
      </c>
      <c r="AT60">
        <f t="shared" si="13"/>
        <v>3.8715394073667053E-3</v>
      </c>
      <c r="AU60" cm="1">
        <f t="array" ref="AU60">IFERROR(STDEV(IF($E$2:$E$2201=$E60, $AL$2:$AL$2201)), 0)</f>
        <v>6.2074828171179812E-3</v>
      </c>
      <c r="AV60">
        <f t="shared" si="21"/>
        <v>1.1835765141904946</v>
      </c>
      <c r="AW60">
        <f t="shared" si="14"/>
        <v>0</v>
      </c>
      <c r="AX60" cm="1">
        <f t="array" ref="AX60">IFERROR(STDEV(IF($E$2:$E$2201=$E60, $AM$2:$AM$2201)), 0)</f>
        <v>0</v>
      </c>
      <c r="AY60">
        <f t="shared" si="22"/>
        <v>1.1835765141904946</v>
      </c>
      <c r="AZ60">
        <f>INDEX(Model_Assumptions[Values],9)*((INDEX(Model_Scenarios[GR Weight],1)*$AG60)+(INDEX(Model_Scenarios[GP Weight],1)*$AH60)+(INDEX(Model_Scenarios[LTV Weight],1)*$AI60))-(INDEX(Model_Scenarios[LTV Weight],1)*$AP60)-(INDEX(Model_Scenarios[GP Weight],1)*($AS60+$AV60+$AY60))</f>
        <v>2.3228639952204677</v>
      </c>
      <c r="BA60">
        <f>INDEX(Model_Assumptions[Values],9)*((INDEX(Model_Scenarios[GR Weight],2)*$AG60)+(INDEX(Model_Scenarios[GP Weight],2)*$AH60)+(INDEX(Model_Scenarios[LTV Weight],2)*$AI60))-(INDEX(Model_Scenarios[LTV Weight],2)*$AP60)-(INDEX(Model_Scenarios[GP Weight],2)*($AS60+$AV60+$AY60))</f>
        <v>1.6686432794019261</v>
      </c>
      <c r="BB60">
        <f>INDEX(Model_Assumptions[Values],9)*((INDEX(Model_Scenarios[GR Weight],3)*$AG60)+(INDEX(Model_Scenarios[GP Weight],3)*$AH60)+(INDEX(Model_Scenarios[LTV Weight],3)*$AI60))-(INDEX(Model_Scenarios[LTV Weight],3)*$AP60)-(INDEX(Model_Scenarios[GP Weight],3)*($AS60+$AV60+$AY60))</f>
        <v>0.64345461493847655</v>
      </c>
      <c r="BC60">
        <f>INDEX(Model_Assumptions[Values],9)*((INDEX(Model_Scenarios[GR Weight],4)*$AG60)+(INDEX(Model_Scenarios[GP Weight],4)*$AH60)+(INDEX(Model_Scenarios[LTV Weight],4)*$AI60))-(INDEX(Model_Scenarios[LTV Weight],4)*$AP60)-(INDEX(Model_Scenarios[GP Weight],4)*($AS60+$AV60+$AY60))</f>
        <v>0.46802425199592257</v>
      </c>
      <c r="BD60">
        <f>INDEX(Model_Assumptions[Values],9)*((INDEX(Model_Scenarios[GR Weight],5)*$AG60)+(INDEX(Model_Scenarios[GP Weight],5)*$AH60)+(INDEX(Model_Scenarios[LTV Weight],5)*$AI60))-(INDEX(Model_Scenarios[LTV Weight],5)*$AP60)-(INDEX(Model_Scenarios[GP Weight],5)*($AS60+$AV60+$AY60))</f>
        <v>-0.4018412722847744</v>
      </c>
    </row>
    <row r="61" spans="1:56" x14ac:dyDescent="0.25">
      <c r="A61">
        <v>60</v>
      </c>
      <c r="B61">
        <v>2</v>
      </c>
      <c r="C61" s="3">
        <v>10</v>
      </c>
      <c r="D61" s="4">
        <v>0.18</v>
      </c>
      <c r="E61" t="str">
        <v>SKU-1001</v>
      </c>
      <c r="F61" t="str">
        <v>Raise</v>
      </c>
      <c r="G61" t="str">
        <v>Full</v>
      </c>
      <c r="H61">
        <v>53.26</v>
      </c>
      <c r="I61">
        <v>36.64</v>
      </c>
      <c r="J61">
        <v>21</v>
      </c>
      <c r="K61">
        <v>1118.46</v>
      </c>
      <c r="L61">
        <v>349.02</v>
      </c>
      <c r="M61">
        <v>0.31205407435223431</v>
      </c>
      <c r="N61">
        <v>57.563991794204242</v>
      </c>
      <c r="O61">
        <v>32.819835884084796</v>
      </c>
      <c r="P61">
        <v>69.459835884084782</v>
      </c>
      <c r="Q61">
        <v>1487.0300026323653</v>
      </c>
      <c r="R61">
        <v>1123.5337797666759</v>
      </c>
      <c r="S61">
        <v>1</v>
      </c>
      <c r="T61">
        <f t="shared" si="0"/>
        <v>54.034718522956759</v>
      </c>
      <c r="U61">
        <f t="shared" si="1"/>
        <v>1.4545973018339478E-2</v>
      </c>
      <c r="V61">
        <f>IF($F61="Reduce", INDEX(Model_Assumptions[Values], 2), INDEX(Model_Assumptions[Values], 1))</f>
        <v>-0.4</v>
      </c>
      <c r="W61">
        <f t="shared" si="2"/>
        <v>20.877813826645948</v>
      </c>
      <c r="X61">
        <f t="shared" si="15"/>
        <v>1128.1267934975085</v>
      </c>
      <c r="Y61">
        <f t="shared" si="3"/>
        <v>363.163694889201</v>
      </c>
      <c r="Z61">
        <f t="shared" si="4"/>
        <v>9.666793497508479</v>
      </c>
      <c r="AA61">
        <f t="shared" si="5"/>
        <v>14.143694889201015</v>
      </c>
      <c r="AB61">
        <f t="shared" si="16"/>
        <v>0.32191744490288365</v>
      </c>
      <c r="AC61">
        <f t="shared" si="6"/>
        <v>9.8633705506493419E-3</v>
      </c>
      <c r="AD61">
        <f t="shared" si="7"/>
        <v>9.8633705506493419E-3</v>
      </c>
      <c r="AE61">
        <f t="shared" si="8"/>
        <v>0.17999999999999924</v>
      </c>
      <c r="AF61">
        <f t="shared" si="17"/>
        <v>921.29769940867504</v>
      </c>
      <c r="AG61">
        <f t="shared" si="9"/>
        <v>0.29454118940905982</v>
      </c>
      <c r="AH61">
        <f t="shared" si="10"/>
        <v>0.20362407583001124</v>
      </c>
      <c r="AI61">
        <f t="shared" si="18"/>
        <v>0.82000000000000073</v>
      </c>
      <c r="AJ61">
        <f>MAX(0, $R61 - $AA61) * INDEX(Model_Assumptions[Values], 7)</f>
        <v>2218.7801697549498</v>
      </c>
      <c r="AK61">
        <f>MAX(0, INDEX(Model_Assumptions[Values], 4) - $AD61)</f>
        <v>4.0136629449350661E-2</v>
      </c>
      <c r="AL61">
        <f>MAX(0, INDEX(Model_Assumptions[Values], 5) - $AC61)</f>
        <v>1.0136629449350659E-2</v>
      </c>
      <c r="AM61">
        <f>INDEX(Model_Assumptions[Values], 6) * MAX(0, INDEX(Model_Assumptions[Values], 3) - $AB61)^2</f>
        <v>0</v>
      </c>
      <c r="AN61">
        <f t="shared" si="11"/>
        <v>2171.4373198612075</v>
      </c>
      <c r="AO61" cm="1">
        <f t="array" ref="AO61">IFERROR(STDEV(IF($E$2:$E$2201=$E61, $AJ$2:$AJ$2201)), 0)</f>
        <v>44.456650963353724</v>
      </c>
      <c r="AP61">
        <f t="shared" si="19"/>
        <v>1.0649216454196646</v>
      </c>
      <c r="AQ61">
        <f t="shared" si="12"/>
        <v>2.4139782425523205E-2</v>
      </c>
      <c r="AR61" cm="1">
        <f t="array" ref="AR61">IFERROR(STDEV(IF($E$2:$E$2201=$E61, $AK$2:$AK$2201)), 0)</f>
        <v>1.4997557289428956E-2</v>
      </c>
      <c r="AS61">
        <f t="shared" si="20"/>
        <v>1.0666301661739841</v>
      </c>
      <c r="AT61">
        <f t="shared" si="13"/>
        <v>3.8715394073667053E-3</v>
      </c>
      <c r="AU61" cm="1">
        <f t="array" ref="AU61">IFERROR(STDEV(IF($E$2:$E$2201=$E61, $AL$2:$AL$2201)), 0)</f>
        <v>6.2074828171179812E-3</v>
      </c>
      <c r="AV61">
        <f t="shared" si="21"/>
        <v>1.0092802874471296</v>
      </c>
      <c r="AW61">
        <f t="shared" si="14"/>
        <v>0</v>
      </c>
      <c r="AX61" cm="1">
        <f t="array" ref="AX61">IFERROR(STDEV(IF($E$2:$E$2201=$E61, $AM$2:$AM$2201)), 0)</f>
        <v>0</v>
      </c>
      <c r="AY61">
        <f t="shared" si="22"/>
        <v>1.0092802874471296</v>
      </c>
      <c r="AZ61">
        <f>INDEX(Model_Assumptions[Values],9)*((INDEX(Model_Scenarios[GR Weight],1)*$AG61)+(INDEX(Model_Scenarios[GP Weight],1)*$AH61)+(INDEX(Model_Scenarios[LTV Weight],1)*$AI61))-(INDEX(Model_Scenarios[LTV Weight],1)*$AP61)-(INDEX(Model_Scenarios[GP Weight],1)*($AS61+$AV61+$AY61))</f>
        <v>2.3686262421769824</v>
      </c>
      <c r="BA61">
        <f>INDEX(Model_Assumptions[Values],9)*((INDEX(Model_Scenarios[GR Weight],2)*$AG61)+(INDEX(Model_Scenarios[GP Weight],2)*$AH61)+(INDEX(Model_Scenarios[LTV Weight],2)*$AI61))-(INDEX(Model_Scenarios[LTV Weight],2)*$AP61)-(INDEX(Model_Scenarios[GP Weight],2)*($AS61+$AV61+$AY61))</f>
        <v>1.7802927501503774</v>
      </c>
      <c r="BB61">
        <f>INDEX(Model_Assumptions[Values],9)*((INDEX(Model_Scenarios[GR Weight],3)*$AG61)+(INDEX(Model_Scenarios[GP Weight],3)*$AH61)+(INDEX(Model_Scenarios[LTV Weight],3)*$AI61))-(INDEX(Model_Scenarios[LTV Weight],3)*$AP61)-(INDEX(Model_Scenarios[GP Weight],3)*($AS61+$AV61+$AY61))</f>
        <v>0.85873320192209501</v>
      </c>
      <c r="BC61">
        <f>INDEX(Model_Assumptions[Values],9)*((INDEX(Model_Scenarios[GR Weight],4)*$AG61)+(INDEX(Model_Scenarios[GP Weight],4)*$AH61)+(INDEX(Model_Scenarios[LTV Weight],4)*$AI61))-(INDEX(Model_Scenarios[LTV Weight],4)*$AP61)-(INDEX(Model_Scenarios[GP Weight],4)*($AS61+$AV61+$AY61))</f>
        <v>0.70249596116859081</v>
      </c>
      <c r="BD61">
        <f>INDEX(Model_Assumptions[Values],9)*((INDEX(Model_Scenarios[GR Weight],5)*$AG61)+(INDEX(Model_Scenarios[GP Weight],5)*$AH61)+(INDEX(Model_Scenarios[LTV Weight],5)*$AI61))-(INDEX(Model_Scenarios[LTV Weight],5)*$AP61)-(INDEX(Model_Scenarios[GP Weight],5)*($AS61+$AV61+$AY61))</f>
        <v>-8.3577921000858479E-2</v>
      </c>
    </row>
    <row r="62" spans="1:56" x14ac:dyDescent="0.25">
      <c r="A62">
        <v>61</v>
      </c>
      <c r="B62">
        <v>2</v>
      </c>
      <c r="C62" s="3">
        <v>11</v>
      </c>
      <c r="D62" s="4">
        <v>0.2</v>
      </c>
      <c r="E62" t="str">
        <v>SKU-1001</v>
      </c>
      <c r="F62" t="str">
        <v>Raise</v>
      </c>
      <c r="G62" t="str">
        <v>Full</v>
      </c>
      <c r="H62">
        <v>53.26</v>
      </c>
      <c r="I62">
        <v>36.64</v>
      </c>
      <c r="J62">
        <v>21</v>
      </c>
      <c r="K62">
        <v>1118.46</v>
      </c>
      <c r="L62">
        <v>349.02</v>
      </c>
      <c r="M62">
        <v>0.31205407435223431</v>
      </c>
      <c r="N62">
        <v>57.563991794204242</v>
      </c>
      <c r="O62">
        <v>32.819835884084796</v>
      </c>
      <c r="P62">
        <v>69.459835884084782</v>
      </c>
      <c r="Q62">
        <v>1487.0300026323653</v>
      </c>
      <c r="R62">
        <v>1123.5337797666759</v>
      </c>
      <c r="S62">
        <v>1</v>
      </c>
      <c r="T62">
        <f t="shared" si="0"/>
        <v>54.120798358840844</v>
      </c>
      <c r="U62">
        <f t="shared" si="1"/>
        <v>1.6162192242599436E-2</v>
      </c>
      <c r="V62">
        <f>IF($F62="Reduce", INDEX(Model_Assumptions[Values], 2), INDEX(Model_Assumptions[Values], 1))</f>
        <v>-0.4</v>
      </c>
      <c r="W62">
        <f t="shared" si="2"/>
        <v>20.864237585162165</v>
      </c>
      <c r="X62">
        <f t="shared" si="15"/>
        <v>1129.1891952575099</v>
      </c>
      <c r="Y62">
        <f t="shared" si="3"/>
        <v>364.72353013716815</v>
      </c>
      <c r="Z62">
        <f t="shared" si="4"/>
        <v>10.7291952575099</v>
      </c>
      <c r="AA62">
        <f t="shared" si="5"/>
        <v>15.703530137168173</v>
      </c>
      <c r="AB62">
        <f t="shared" si="16"/>
        <v>0.32299594405346171</v>
      </c>
      <c r="AC62">
        <f t="shared" si="6"/>
        <v>1.0941869701227402E-2</v>
      </c>
      <c r="AD62">
        <f t="shared" si="7"/>
        <v>1.0941869701227402E-2</v>
      </c>
      <c r="AE62">
        <f t="shared" si="8"/>
        <v>0.19999999999999934</v>
      </c>
      <c r="AF62">
        <f t="shared" si="17"/>
        <v>898.8270238133415</v>
      </c>
      <c r="AG62">
        <f t="shared" si="9"/>
        <v>0.32691191069339776</v>
      </c>
      <c r="AH62">
        <f t="shared" si="10"/>
        <v>0.22608072618216907</v>
      </c>
      <c r="AI62">
        <f t="shared" si="18"/>
        <v>0.80000000000000071</v>
      </c>
      <c r="AJ62">
        <f>MAX(0, $R62 - $AA62) * INDEX(Model_Assumptions[Values], 7)</f>
        <v>2215.6604992590155</v>
      </c>
      <c r="AK62">
        <f>MAX(0, INDEX(Model_Assumptions[Values], 4) - $AD62)</f>
        <v>3.90581302987726E-2</v>
      </c>
      <c r="AL62">
        <f>MAX(0, INDEX(Model_Assumptions[Values], 5) - $AC62)</f>
        <v>9.058130298772598E-3</v>
      </c>
      <c r="AM62">
        <f>INDEX(Model_Assumptions[Values], 6) * MAX(0, INDEX(Model_Assumptions[Values], 3) - $AB62)^2</f>
        <v>0</v>
      </c>
      <c r="AN62">
        <f t="shared" si="11"/>
        <v>2171.4373198612075</v>
      </c>
      <c r="AO62" cm="1">
        <f t="array" ref="AO62">IFERROR(STDEV(IF($E$2:$E$2201=$E62, $AJ$2:$AJ$2201)), 0)</f>
        <v>44.456650963353724</v>
      </c>
      <c r="AP62">
        <f t="shared" si="19"/>
        <v>0.99474833212834401</v>
      </c>
      <c r="AQ62">
        <f t="shared" si="12"/>
        <v>2.4139782425523205E-2</v>
      </c>
      <c r="AR62" cm="1">
        <f t="array" ref="AR62">IFERROR(STDEV(IF($E$2:$E$2201=$E62, $AK$2:$AK$2201)), 0)</f>
        <v>1.4997557289428956E-2</v>
      </c>
      <c r="AS62">
        <f t="shared" si="20"/>
        <v>0.994718512178287</v>
      </c>
      <c r="AT62">
        <f t="shared" si="13"/>
        <v>3.8715394073667053E-3</v>
      </c>
      <c r="AU62" cm="1">
        <f t="array" ref="AU62">IFERROR(STDEV(IF($E$2:$E$2201=$E62, $AL$2:$AL$2201)), 0)</f>
        <v>6.2074828171179812E-3</v>
      </c>
      <c r="AV62">
        <f t="shared" si="21"/>
        <v>0.83553850154899512</v>
      </c>
      <c r="AW62">
        <f t="shared" si="14"/>
        <v>0</v>
      </c>
      <c r="AX62" cm="1">
        <f t="array" ref="AX62">IFERROR(STDEV(IF($E$2:$E$2201=$E62, $AM$2:$AM$2201)), 0)</f>
        <v>0</v>
      </c>
      <c r="AY62">
        <f t="shared" si="22"/>
        <v>0.83553850154899512</v>
      </c>
      <c r="AZ62">
        <f>INDEX(Model_Assumptions[Values],9)*((INDEX(Model_Scenarios[GR Weight],1)*$AG62)+(INDEX(Model_Scenarios[GP Weight],1)*$AH62)+(INDEX(Model_Scenarios[LTV Weight],1)*$AI62))-(INDEX(Model_Scenarios[LTV Weight],1)*$AP62)-(INDEX(Model_Scenarios[GP Weight],1)*($AS62+$AV62+$AY62))</f>
        <v>2.4141181012074835</v>
      </c>
      <c r="BA62">
        <f>INDEX(Model_Assumptions[Values],9)*((INDEX(Model_Scenarios[GR Weight],2)*$AG62)+(INDEX(Model_Scenarios[GP Weight],2)*$AH62)+(INDEX(Model_Scenarios[LTV Weight],2)*$AI62))-(INDEX(Model_Scenarios[LTV Weight],2)*$AP62)-(INDEX(Model_Scenarios[GP Weight],2)*($AS62+$AV62+$AY62))</f>
        <v>1.891519140263541</v>
      </c>
      <c r="BB62">
        <f>INDEX(Model_Assumptions[Values],9)*((INDEX(Model_Scenarios[GR Weight],3)*$AG62)+(INDEX(Model_Scenarios[GP Weight],3)*$AH62)+(INDEX(Model_Scenarios[LTV Weight],3)*$AI62))-(INDEX(Model_Scenarios[LTV Weight],3)*$AP62)-(INDEX(Model_Scenarios[GP Weight],3)*($AS62+$AV62+$AY62))</f>
        <v>1.0733533959875099</v>
      </c>
      <c r="BC62">
        <f>INDEX(Model_Assumptions[Values],9)*((INDEX(Model_Scenarios[GR Weight],4)*$AG62)+(INDEX(Model_Scenarios[GP Weight],4)*$AH62)+(INDEX(Model_Scenarios[LTV Weight],4)*$AI62))-(INDEX(Model_Scenarios[LTV Weight],4)*$AP62)-(INDEX(Model_Scenarios[GP Weight],4)*($AS62+$AV62+$AY62))</f>
        <v>0.93628418454704299</v>
      </c>
      <c r="BD62">
        <f>INDEX(Model_Assumptions[Values],9)*((INDEX(Model_Scenarios[GR Weight],5)*$AG62)+(INDEX(Model_Scenarios[GP Weight],5)*$AH62)+(INDEX(Model_Scenarios[LTV Weight],5)*$AI62))-(INDEX(Model_Scenarios[LTV Weight],5)*$AP62)-(INDEX(Model_Scenarios[GP Weight],5)*($AS62+$AV62+$AY62))</f>
        <v>0.23375929126032524</v>
      </c>
    </row>
    <row r="63" spans="1:56" x14ac:dyDescent="0.25">
      <c r="A63">
        <v>62</v>
      </c>
      <c r="B63">
        <v>2</v>
      </c>
      <c r="C63" s="3">
        <v>12</v>
      </c>
      <c r="D63" s="4">
        <v>0.22</v>
      </c>
      <c r="E63" t="str">
        <v>SKU-1001</v>
      </c>
      <c r="F63" t="str">
        <v>Raise</v>
      </c>
      <c r="G63" t="str">
        <v>Full</v>
      </c>
      <c r="H63">
        <v>53.26</v>
      </c>
      <c r="I63">
        <v>36.64</v>
      </c>
      <c r="J63">
        <v>21</v>
      </c>
      <c r="K63">
        <v>1118.46</v>
      </c>
      <c r="L63">
        <v>349.02</v>
      </c>
      <c r="M63">
        <v>0.31205407435223431</v>
      </c>
      <c r="N63">
        <v>57.563991794204242</v>
      </c>
      <c r="O63">
        <v>32.819835884084796</v>
      </c>
      <c r="P63">
        <v>69.459835884084782</v>
      </c>
      <c r="Q63">
        <v>1487.0300026323653</v>
      </c>
      <c r="R63">
        <v>1123.5337797666759</v>
      </c>
      <c r="S63">
        <v>1</v>
      </c>
      <c r="T63">
        <f t="shared" si="0"/>
        <v>54.206878194724929</v>
      </c>
      <c r="U63">
        <f t="shared" si="1"/>
        <v>1.7778411466859392E-2</v>
      </c>
      <c r="V63">
        <f>IF($F63="Reduce", INDEX(Model_Assumptions[Values], 2), INDEX(Model_Assumptions[Values], 1))</f>
        <v>-0.4</v>
      </c>
      <c r="W63">
        <f t="shared" si="2"/>
        <v>20.850661343678382</v>
      </c>
      <c r="X63">
        <f t="shared" si="15"/>
        <v>1130.2492597362336</v>
      </c>
      <c r="Y63">
        <f t="shared" si="3"/>
        <v>366.28102810385769</v>
      </c>
      <c r="Z63">
        <f t="shared" si="4"/>
        <v>11.789259736233589</v>
      </c>
      <c r="AA63">
        <f t="shared" si="5"/>
        <v>17.261028103857711</v>
      </c>
      <c r="AB63">
        <f t="shared" si="16"/>
        <v>0.32407101791806237</v>
      </c>
      <c r="AC63">
        <f t="shared" si="6"/>
        <v>1.2016943565828053E-2</v>
      </c>
      <c r="AD63">
        <f t="shared" si="7"/>
        <v>1.2016943565828053E-2</v>
      </c>
      <c r="AE63">
        <f t="shared" si="8"/>
        <v>0.21999999999999945</v>
      </c>
      <c r="AF63">
        <f t="shared" si="17"/>
        <v>876.35634821800784</v>
      </c>
      <c r="AG63">
        <f t="shared" si="9"/>
        <v>0.35921141646995597</v>
      </c>
      <c r="AH63">
        <f t="shared" si="10"/>
        <v>0.24850372714187052</v>
      </c>
      <c r="AI63">
        <f t="shared" si="18"/>
        <v>0.78000000000000058</v>
      </c>
      <c r="AJ63">
        <f>MAX(0, $R63 - $AA63) * INDEX(Model_Assumptions[Values], 7)</f>
        <v>2212.5455033256367</v>
      </c>
      <c r="AK63">
        <f>MAX(0, INDEX(Model_Assumptions[Values], 4) - $AD63)</f>
        <v>3.798305643417195E-2</v>
      </c>
      <c r="AL63">
        <f>MAX(0, INDEX(Model_Assumptions[Values], 5) - $AC63)</f>
        <v>7.9830564341719472E-3</v>
      </c>
      <c r="AM63">
        <f>INDEX(Model_Assumptions[Values], 6) * MAX(0, INDEX(Model_Assumptions[Values], 3) - $AB63)^2</f>
        <v>0</v>
      </c>
      <c r="AN63">
        <f t="shared" si="11"/>
        <v>2171.4373198612075</v>
      </c>
      <c r="AO63" cm="1">
        <f t="array" ref="AO63">IFERROR(STDEV(IF($E$2:$E$2201=$E63, $AJ$2:$AJ$2201)), 0)</f>
        <v>44.456650963353724</v>
      </c>
      <c r="AP63">
        <f t="shared" si="19"/>
        <v>0.92468016761575877</v>
      </c>
      <c r="AQ63">
        <f t="shared" si="12"/>
        <v>2.4139782425523205E-2</v>
      </c>
      <c r="AR63" cm="1">
        <f t="array" ref="AR63">IFERROR(STDEV(IF($E$2:$E$2201=$E63, $AK$2:$AK$2201)), 0)</f>
        <v>1.4997557289428956E-2</v>
      </c>
      <c r="AS63">
        <f t="shared" si="20"/>
        <v>0.92303524777372847</v>
      </c>
      <c r="AT63">
        <f t="shared" si="13"/>
        <v>3.8715394073667053E-3</v>
      </c>
      <c r="AU63" cm="1">
        <f t="array" ref="AU63">IFERROR(STDEV(IF($E$2:$E$2201=$E63, $AL$2:$AL$2201)), 0)</f>
        <v>6.2074828171179812E-3</v>
      </c>
      <c r="AV63">
        <f t="shared" si="21"/>
        <v>0.66234851516095594</v>
      </c>
      <c r="AW63">
        <f t="shared" si="14"/>
        <v>0</v>
      </c>
      <c r="AX63" cm="1">
        <f t="array" ref="AX63">IFERROR(STDEV(IF($E$2:$E$2201=$E63, $AM$2:$AM$2201)), 0)</f>
        <v>0</v>
      </c>
      <c r="AY63">
        <f t="shared" si="22"/>
        <v>0.66234851516095594</v>
      </c>
      <c r="AZ63">
        <f>INDEX(Model_Assumptions[Values],9)*((INDEX(Model_Scenarios[GR Weight],1)*$AG63)+(INDEX(Model_Scenarios[GP Weight],1)*$AH63)+(INDEX(Model_Scenarios[LTV Weight],1)*$AI63))-(INDEX(Model_Scenarios[LTV Weight],1)*$AP63)-(INDEX(Model_Scenarios[GP Weight],1)*($AS63+$AV63+$AY63))</f>
        <v>2.4593402099037451</v>
      </c>
      <c r="BA63">
        <f>INDEX(Model_Assumptions[Values],9)*((INDEX(Model_Scenarios[GR Weight],2)*$AG63)+(INDEX(Model_Scenarios[GP Weight],2)*$AH63)+(INDEX(Model_Scenarios[LTV Weight],2)*$AI63))-(INDEX(Model_Scenarios[LTV Weight],2)*$AP63)-(INDEX(Model_Scenarios[GP Weight],2)*($AS63+$AV63+$AY63))</f>
        <v>2.0023237249249686</v>
      </c>
      <c r="BB63">
        <f>INDEX(Model_Assumptions[Values],9)*((INDEX(Model_Scenarios[GR Weight],3)*$AG63)+(INDEX(Model_Scenarios[GP Weight],3)*$AH63)+(INDEX(Model_Scenarios[LTV Weight],3)*$AI63))-(INDEX(Model_Scenarios[LTV Weight],3)*$AP63)-(INDEX(Model_Scenarios[GP Weight],3)*($AS63+$AV63+$AY63))</f>
        <v>1.2873174287059421</v>
      </c>
      <c r="BC63">
        <f>INDEX(Model_Assumptions[Values],9)*((INDEX(Model_Scenarios[GR Weight],4)*$AG63)+(INDEX(Model_Scenarios[GP Weight],4)*$AH63)+(INDEX(Model_Scenarios[LTV Weight],4)*$AI63))-(INDEX(Model_Scenarios[LTV Weight],4)*$AP63)-(INDEX(Model_Scenarios[GP Weight],4)*($AS63+$AV63+$AY63))</f>
        <v>1.1693911537024957</v>
      </c>
      <c r="BD63">
        <f>INDEX(Model_Assumptions[Values],9)*((INDEX(Model_Scenarios[GR Weight],5)*$AG63)+(INDEX(Model_Scenarios[GP Weight],5)*$AH63)+(INDEX(Model_Scenarios[LTV Weight],5)*$AI63))-(INDEX(Model_Scenarios[LTV Weight],5)*$AP63)-(INDEX(Model_Scenarios[GP Weight],5)*($AS63+$AV63+$AY63))</f>
        <v>0.55017387125355843</v>
      </c>
    </row>
    <row r="64" spans="1:56" x14ac:dyDescent="0.25">
      <c r="A64">
        <v>63</v>
      </c>
      <c r="B64">
        <v>2</v>
      </c>
      <c r="C64" s="3">
        <v>13</v>
      </c>
      <c r="D64" s="4">
        <v>0.24</v>
      </c>
      <c r="E64" t="str">
        <v>SKU-1001</v>
      </c>
      <c r="F64" t="str">
        <v>Raise</v>
      </c>
      <c r="G64" t="str">
        <v>Full</v>
      </c>
      <c r="H64">
        <v>53.26</v>
      </c>
      <c r="I64">
        <v>36.64</v>
      </c>
      <c r="J64">
        <v>21</v>
      </c>
      <c r="K64">
        <v>1118.46</v>
      </c>
      <c r="L64">
        <v>349.02</v>
      </c>
      <c r="M64">
        <v>0.31205407435223431</v>
      </c>
      <c r="N64">
        <v>57.563991794204242</v>
      </c>
      <c r="O64">
        <v>32.819835884084796</v>
      </c>
      <c r="P64">
        <v>69.459835884084782</v>
      </c>
      <c r="Q64">
        <v>1487.0300026323653</v>
      </c>
      <c r="R64">
        <v>1123.5337797666759</v>
      </c>
      <c r="S64">
        <v>1</v>
      </c>
      <c r="T64">
        <f t="shared" si="0"/>
        <v>54.292958030609014</v>
      </c>
      <c r="U64">
        <f t="shared" si="1"/>
        <v>1.9394630691119349E-2</v>
      </c>
      <c r="V64">
        <f>IF($F64="Reduce", INDEX(Model_Assumptions[Values], 2), INDEX(Model_Assumptions[Values], 1))</f>
        <v>-0.4</v>
      </c>
      <c r="W64">
        <f t="shared" si="2"/>
        <v>20.837085102194596</v>
      </c>
      <c r="X64">
        <f t="shared" si="15"/>
        <v>1131.3069869336796</v>
      </c>
      <c r="Y64">
        <f t="shared" si="3"/>
        <v>367.83618878926961</v>
      </c>
      <c r="Z64">
        <f t="shared" si="4"/>
        <v>12.846986933679545</v>
      </c>
      <c r="AA64">
        <f t="shared" si="5"/>
        <v>18.816188789269631</v>
      </c>
      <c r="AB64">
        <f t="shared" si="16"/>
        <v>0.3251426827887462</v>
      </c>
      <c r="AC64">
        <f t="shared" si="6"/>
        <v>1.3088608436511884E-2</v>
      </c>
      <c r="AD64">
        <f t="shared" si="7"/>
        <v>1.3088608436511884E-2</v>
      </c>
      <c r="AE64">
        <f t="shared" si="8"/>
        <v>0.23999999999999955</v>
      </c>
      <c r="AF64">
        <f t="shared" si="17"/>
        <v>853.88567262267418</v>
      </c>
      <c r="AG64">
        <f t="shared" si="9"/>
        <v>0.39143970673873446</v>
      </c>
      <c r="AH64">
        <f t="shared" si="10"/>
        <v>0.27089307870911561</v>
      </c>
      <c r="AI64">
        <f t="shared" si="18"/>
        <v>0.76000000000000045</v>
      </c>
      <c r="AJ64">
        <f>MAX(0, $R64 - $AA64) * INDEX(Model_Assumptions[Values], 7)</f>
        <v>2209.4351819548128</v>
      </c>
      <c r="AK64">
        <f>MAX(0, INDEX(Model_Assumptions[Values], 4) - $AD64)</f>
        <v>3.6911391563488119E-2</v>
      </c>
      <c r="AL64">
        <f>MAX(0, INDEX(Model_Assumptions[Values], 5) - $AC64)</f>
        <v>6.9113915634881166E-3</v>
      </c>
      <c r="AM64">
        <f>INDEX(Model_Assumptions[Values], 6) * MAX(0, INDEX(Model_Assumptions[Values], 3) - $AB64)^2</f>
        <v>0</v>
      </c>
      <c r="AN64">
        <f t="shared" si="11"/>
        <v>2171.4373198612075</v>
      </c>
      <c r="AO64" cm="1">
        <f t="array" ref="AO64">IFERROR(STDEV(IF($E$2:$E$2201=$E64, $AJ$2:$AJ$2201)), 0)</f>
        <v>44.456650963353724</v>
      </c>
      <c r="AP64">
        <f t="shared" si="19"/>
        <v>0.85471715188189867</v>
      </c>
      <c r="AQ64">
        <f t="shared" si="12"/>
        <v>2.4139782425523205E-2</v>
      </c>
      <c r="AR64" cm="1">
        <f t="array" ref="AR64">IFERROR(STDEV(IF($E$2:$E$2201=$E64, $AK$2:$AK$2201)), 0)</f>
        <v>1.4997557289428956E-2</v>
      </c>
      <c r="AS64">
        <f t="shared" si="20"/>
        <v>0.85157928664603233</v>
      </c>
      <c r="AT64">
        <f t="shared" si="13"/>
        <v>3.8715394073667053E-3</v>
      </c>
      <c r="AU64" cm="1">
        <f t="array" ref="AU64">IFERROR(STDEV(IF($E$2:$E$2201=$E64, $AL$2:$AL$2201)), 0)</f>
        <v>6.2074828171179812E-3</v>
      </c>
      <c r="AV64">
        <f t="shared" si="21"/>
        <v>0.48970770369892996</v>
      </c>
      <c r="AW64">
        <f t="shared" si="14"/>
        <v>0</v>
      </c>
      <c r="AX64" cm="1">
        <f t="array" ref="AX64">IFERROR(STDEV(IF($E$2:$E$2201=$E64, $AM$2:$AM$2201)), 0)</f>
        <v>0</v>
      </c>
      <c r="AY64">
        <f t="shared" si="22"/>
        <v>0.48970770369892996</v>
      </c>
      <c r="AZ64">
        <f>INDEX(Model_Assumptions[Values],9)*((INDEX(Model_Scenarios[GR Weight],1)*$AG64)+(INDEX(Model_Scenarios[GP Weight],1)*$AH64)+(INDEX(Model_Scenarios[LTV Weight],1)*$AI64))-(INDEX(Model_Scenarios[LTV Weight],1)*$AP64)-(INDEX(Model_Scenarios[GP Weight],1)*($AS64+$AV64+$AY64))</f>
        <v>2.5042932018140194</v>
      </c>
      <c r="BA64">
        <f>INDEX(Model_Assumptions[Values],9)*((INDEX(Model_Scenarios[GR Weight],2)*$AG64)+(INDEX(Model_Scenarios[GP Weight],2)*$AH64)+(INDEX(Model_Scenarios[LTV Weight],2)*$AI64))-(INDEX(Model_Scenarios[LTV Weight],2)*$AP64)-(INDEX(Model_Scenarios[GP Weight],2)*($AS64+$AV64+$AY64))</f>
        <v>2.1127077712311553</v>
      </c>
      <c r="BB64">
        <f>INDEX(Model_Assumptions[Values],9)*((INDEX(Model_Scenarios[GR Weight],3)*$AG64)+(INDEX(Model_Scenarios[GP Weight],3)*$AH64)+(INDEX(Model_Scenarios[LTV Weight],3)*$AI64))-(INDEX(Model_Scenarios[LTV Weight],3)*$AP64)-(INDEX(Model_Scenarios[GP Weight],3)*($AS64+$AV64+$AY64))</f>
        <v>1.5006275174962496</v>
      </c>
      <c r="BC64">
        <f>INDEX(Model_Assumptions[Values],9)*((INDEX(Model_Scenarios[GR Weight],4)*$AG64)+(INDEX(Model_Scenarios[GP Weight],4)*$AH64)+(INDEX(Model_Scenarios[LTV Weight],4)*$AI64))-(INDEX(Model_Scenarios[LTV Weight],4)*$AP64)-(INDEX(Model_Scenarios[GP Weight],4)*($AS64+$AV64+$AY64))</f>
        <v>1.4018190860538065</v>
      </c>
      <c r="BD64">
        <f>INDEX(Model_Assumptions[Values],9)*((INDEX(Model_Scenarios[GR Weight],5)*$AG64)+(INDEX(Model_Scenarios[GP Weight],5)*$AH64)+(INDEX(Model_Scenarios[LTV Weight],5)*$AI64))-(INDEX(Model_Scenarios[LTV Weight],5)*$AP64)-(INDEX(Model_Scenarios[GP Weight],5)*($AS64+$AV64+$AY64))</f>
        <v>0.86566930349418736</v>
      </c>
    </row>
    <row r="65" spans="1:56" x14ac:dyDescent="0.25">
      <c r="A65">
        <v>64</v>
      </c>
      <c r="B65">
        <v>2</v>
      </c>
      <c r="C65" s="3">
        <v>14</v>
      </c>
      <c r="D65" s="4">
        <v>0.26</v>
      </c>
      <c r="E65" t="str">
        <v>SKU-1001</v>
      </c>
      <c r="F65" t="str">
        <v>Raise</v>
      </c>
      <c r="G65" t="str">
        <v>Full</v>
      </c>
      <c r="H65">
        <v>53.26</v>
      </c>
      <c r="I65">
        <v>36.64</v>
      </c>
      <c r="J65">
        <v>21</v>
      </c>
      <c r="K65">
        <v>1118.46</v>
      </c>
      <c r="L65">
        <v>349.02</v>
      </c>
      <c r="M65">
        <v>0.31205407435223431</v>
      </c>
      <c r="N65">
        <v>57.563991794204242</v>
      </c>
      <c r="O65">
        <v>32.819835884084796</v>
      </c>
      <c r="P65">
        <v>69.459835884084782</v>
      </c>
      <c r="Q65">
        <v>1487.0300026323653</v>
      </c>
      <c r="R65">
        <v>1123.5337797666759</v>
      </c>
      <c r="S65">
        <v>1</v>
      </c>
      <c r="T65">
        <f t="shared" si="0"/>
        <v>54.3790378664931</v>
      </c>
      <c r="U65">
        <f t="shared" si="1"/>
        <v>2.1010849915379305E-2</v>
      </c>
      <c r="V65">
        <f>IF($F65="Reduce", INDEX(Model_Assumptions[Values], 2), INDEX(Model_Assumptions[Values], 1))</f>
        <v>-0.4</v>
      </c>
      <c r="W65">
        <f t="shared" si="2"/>
        <v>20.823508860710813</v>
      </c>
      <c r="X65">
        <f t="shared" si="15"/>
        <v>1132.3623768498478</v>
      </c>
      <c r="Y65">
        <f t="shared" si="3"/>
        <v>369.38901219340357</v>
      </c>
      <c r="Z65">
        <f t="shared" si="4"/>
        <v>13.902376849847769</v>
      </c>
      <c r="AA65">
        <f t="shared" si="5"/>
        <v>20.369012193403591</v>
      </c>
      <c r="AB65">
        <f t="shared" si="16"/>
        <v>0.32621095485441481</v>
      </c>
      <c r="AC65">
        <f t="shared" si="6"/>
        <v>1.4156880502180502E-2</v>
      </c>
      <c r="AD65">
        <f t="shared" si="7"/>
        <v>1.4156880502180502E-2</v>
      </c>
      <c r="AE65">
        <f t="shared" si="8"/>
        <v>0.25999999999999962</v>
      </c>
      <c r="AF65">
        <f t="shared" si="17"/>
        <v>831.41499702734063</v>
      </c>
      <c r="AG65">
        <f t="shared" si="9"/>
        <v>0.42359678149973318</v>
      </c>
      <c r="AH65">
        <f t="shared" si="10"/>
        <v>0.29324878088389938</v>
      </c>
      <c r="AI65">
        <f t="shared" si="18"/>
        <v>0.74000000000000044</v>
      </c>
      <c r="AJ65">
        <f>MAX(0, $R65 - $AA65) * INDEX(Model_Assumptions[Values], 7)</f>
        <v>2206.3295351465449</v>
      </c>
      <c r="AK65">
        <f>MAX(0, INDEX(Model_Assumptions[Values], 4) - $AD65)</f>
        <v>3.5843119497819501E-2</v>
      </c>
      <c r="AL65">
        <f>MAX(0, INDEX(Model_Assumptions[Values], 5) - $AC65)</f>
        <v>5.8431194978194982E-3</v>
      </c>
      <c r="AM65">
        <f>INDEX(Model_Assumptions[Values], 6) * MAX(0, INDEX(Model_Assumptions[Values], 3) - $AB65)^2</f>
        <v>0</v>
      </c>
      <c r="AN65">
        <f t="shared" si="11"/>
        <v>2171.4373198612075</v>
      </c>
      <c r="AO65" cm="1">
        <f t="array" ref="AO65">IFERROR(STDEV(IF($E$2:$E$2201=$E65, $AJ$2:$AJ$2201)), 0)</f>
        <v>44.456650963353724</v>
      </c>
      <c r="AP65">
        <f t="shared" si="19"/>
        <v>0.78485928492678436</v>
      </c>
      <c r="AQ65">
        <f t="shared" si="12"/>
        <v>2.4139782425523205E-2</v>
      </c>
      <c r="AR65" cm="1">
        <f t="array" ref="AR65">IFERROR(STDEV(IF($E$2:$E$2201=$E65, $AK$2:$AK$2201)), 0)</f>
        <v>1.4997557289428956E-2</v>
      </c>
      <c r="AS65">
        <f t="shared" si="20"/>
        <v>0.78034954935930823</v>
      </c>
      <c r="AT65">
        <f t="shared" si="13"/>
        <v>3.8715394073667053E-3</v>
      </c>
      <c r="AU65" cm="1">
        <f t="array" ref="AU65">IFERROR(STDEV(IF($E$2:$E$2201=$E65, $AL$2:$AL$2201)), 0)</f>
        <v>6.2074828171179812E-3</v>
      </c>
      <c r="AV65">
        <f t="shared" si="21"/>
        <v>0.3176134591973242</v>
      </c>
      <c r="AW65">
        <f t="shared" si="14"/>
        <v>0</v>
      </c>
      <c r="AX65" cm="1">
        <f t="array" ref="AX65">IFERROR(STDEV(IF($E$2:$E$2201=$E65, $AM$2:$AM$2201)), 0)</f>
        <v>0</v>
      </c>
      <c r="AY65">
        <f t="shared" si="22"/>
        <v>0.3176134591973242</v>
      </c>
      <c r="AZ65">
        <f>INDEX(Model_Assumptions[Values],9)*((INDEX(Model_Scenarios[GR Weight],1)*$AG65)+(INDEX(Model_Scenarios[GP Weight],1)*$AH65)+(INDEX(Model_Scenarios[LTV Weight],1)*$AI65))-(INDEX(Model_Scenarios[LTV Weight],1)*$AP65)-(INDEX(Model_Scenarios[GP Weight],1)*($AS65+$AV65+$AY65))</f>
        <v>2.5489777064749952</v>
      </c>
      <c r="BA65">
        <f>INDEX(Model_Assumptions[Values],9)*((INDEX(Model_Scenarios[GR Weight],2)*$AG65)+(INDEX(Model_Scenarios[GP Weight],2)*$AH65)+(INDEX(Model_Scenarios[LTV Weight],2)*$AI65))-(INDEX(Model_Scenarios[LTV Weight],2)*$AP65)-(INDEX(Model_Scenarios[GP Weight],2)*($AS65+$AV65+$AY65))</f>
        <v>2.222672538255499</v>
      </c>
      <c r="BB65">
        <f>INDEX(Model_Assumptions[Values],9)*((INDEX(Model_Scenarios[GR Weight],3)*$AG65)+(INDEX(Model_Scenarios[GP Weight],3)*$AH65)+(INDEX(Model_Scenarios[LTV Weight],3)*$AI65))-(INDEX(Model_Scenarios[LTV Weight],3)*$AP65)-(INDEX(Model_Scenarios[GP Weight],3)*($AS65+$AV65+$AY65))</f>
        <v>1.7132858657368928</v>
      </c>
      <c r="BC65">
        <f>INDEX(Model_Assumptions[Values],9)*((INDEX(Model_Scenarios[GR Weight],4)*$AG65)+(INDEX(Model_Scenarios[GP Weight],4)*$AH65)+(INDEX(Model_Scenarios[LTV Weight],4)*$AI65))-(INDEX(Model_Scenarios[LTV Weight],4)*$AP65)-(INDEX(Model_Scenarios[GP Weight],4)*($AS65+$AV65+$AY65))</f>
        <v>1.6335701849794377</v>
      </c>
      <c r="BD65">
        <f>INDEX(Model_Assumptions[Values],9)*((INDEX(Model_Scenarios[GR Weight],5)*$AG65)+(INDEX(Model_Scenarios[GP Weight],5)*$AH65)+(INDEX(Model_Scenarios[LTV Weight],5)*$AI65))-(INDEX(Model_Scenarios[LTV Weight],5)*$AP65)-(INDEX(Model_Scenarios[GP Weight],5)*($AS65+$AV65+$AY65))</f>
        <v>1.1802490504340848</v>
      </c>
    </row>
    <row r="66" spans="1:56" x14ac:dyDescent="0.25">
      <c r="A66">
        <v>65</v>
      </c>
      <c r="B66">
        <v>2</v>
      </c>
      <c r="C66" s="3">
        <v>15</v>
      </c>
      <c r="D66" s="4">
        <v>0.28000000000000003</v>
      </c>
      <c r="E66" t="str">
        <v>SKU-1001</v>
      </c>
      <c r="F66" t="str">
        <v>Raise</v>
      </c>
      <c r="G66" t="str">
        <v>Full</v>
      </c>
      <c r="H66">
        <v>53.26</v>
      </c>
      <c r="I66">
        <v>36.64</v>
      </c>
      <c r="J66">
        <v>21</v>
      </c>
      <c r="K66">
        <v>1118.46</v>
      </c>
      <c r="L66">
        <v>349.02</v>
      </c>
      <c r="M66">
        <v>0.31205407435223431</v>
      </c>
      <c r="N66">
        <v>57.563991794204242</v>
      </c>
      <c r="O66">
        <v>32.819835884084796</v>
      </c>
      <c r="P66">
        <v>69.459835884084782</v>
      </c>
      <c r="Q66">
        <v>1487.0300026323653</v>
      </c>
      <c r="R66">
        <v>1123.5337797666759</v>
      </c>
      <c r="S66">
        <v>1</v>
      </c>
      <c r="T66">
        <f t="shared" ref="T66:T129" si="23">$H66 + MIN($D66, $S66) * ($N66 - $H66)</f>
        <v>54.465117702377185</v>
      </c>
      <c r="U66">
        <f t="shared" ref="U66:U129" si="24">IFERROR(($T66-$H66)/$H66, 0)</f>
        <v>2.2627069139639262E-2</v>
      </c>
      <c r="V66">
        <f>IF($F66="Reduce", INDEX(Model_Assumptions[Values], 2), INDEX(Model_Assumptions[Values], 1))</f>
        <v>-0.4</v>
      </c>
      <c r="W66">
        <f t="shared" ref="W66:W129" si="25">$J66 * (1 + ($U66 * $V66))</f>
        <v>20.80993261922703</v>
      </c>
      <c r="X66">
        <f t="shared" si="15"/>
        <v>1133.4154294847385</v>
      </c>
      <c r="Y66">
        <f t="shared" ref="Y66:Y129" si="26">$X66-($W66*$I66)</f>
        <v>370.93949831626014</v>
      </c>
      <c r="Z66">
        <f t="shared" ref="Z66:Z129" si="27">$X66-$K66</f>
        <v>14.955429484738488</v>
      </c>
      <c r="AA66">
        <f t="shared" ref="AA66:AA129" si="28">$Y66-$L66</f>
        <v>21.91949831626016</v>
      </c>
      <c r="AB66">
        <f t="shared" si="16"/>
        <v>0.32727585020162714</v>
      </c>
      <c r="AC66">
        <f t="shared" ref="AC66:AC129" si="29">$AB66-$M66</f>
        <v>1.5221775849392827E-2</v>
      </c>
      <c r="AD66">
        <f t="shared" ref="AD66:AD129" si="30">IFERROR(($X66-($W66*$I66))/$X66, 0) - IFERROR(($K66-($J66*$I66))/$K66, 0)</f>
        <v>1.5221775849392827E-2</v>
      </c>
      <c r="AE66">
        <f t="shared" ref="AE66:AE129" si="31">IFERROR(($T66-$H66)/($N66-$H66), 0)</f>
        <v>0.27999999999999975</v>
      </c>
      <c r="AF66">
        <f t="shared" si="17"/>
        <v>808.94432143200686</v>
      </c>
      <c r="AG66">
        <f t="shared" ref="AG66:AG129" si="32">IFERROR($Z66/$O66, 0)</f>
        <v>0.45568264075295911</v>
      </c>
      <c r="AH66">
        <f t="shared" ref="AH66:AH129" si="33">IFERROR($AA66/$P66, 0)</f>
        <v>0.31557083366623012</v>
      </c>
      <c r="AI66">
        <f t="shared" si="18"/>
        <v>0.7200000000000002</v>
      </c>
      <c r="AJ66">
        <f>MAX(0, $R66 - $AA66) * INDEX(Model_Assumptions[Values], 7)</f>
        <v>2203.2285629008315</v>
      </c>
      <c r="AK66">
        <f>MAX(0, INDEX(Model_Assumptions[Values], 4) - $AD66)</f>
        <v>3.4778224150607176E-2</v>
      </c>
      <c r="AL66">
        <f>MAX(0, INDEX(Model_Assumptions[Values], 5) - $AC66)</f>
        <v>4.7782241506071736E-3</v>
      </c>
      <c r="AM66">
        <f>INDEX(Model_Assumptions[Values], 6) * MAX(0, INDEX(Model_Assumptions[Values], 3) - $AB66)^2</f>
        <v>0</v>
      </c>
      <c r="AN66">
        <f t="shared" ref="AN66:AN129" si="34">AVERAGEIF($E$2:$E$2201, $E66, $AJ$2:$AJ$2201)</f>
        <v>2171.4373198612075</v>
      </c>
      <c r="AO66" cm="1">
        <f t="array" ref="AO66">IFERROR(STDEV(IF($E$2:$E$2201=$E66, $AJ$2:$AJ$2201)), 0)</f>
        <v>44.456650963353724</v>
      </c>
      <c r="AP66">
        <f t="shared" si="19"/>
        <v>0.71510656675038498</v>
      </c>
      <c r="AQ66">
        <f t="shared" ref="AQ66:AQ129" si="35">AVERAGEIF($E$2:$E$2201, $E66, $AK$2:$AK$2201)</f>
        <v>2.4139782425523205E-2</v>
      </c>
      <c r="AR66" cm="1">
        <f t="array" ref="AR66">IFERROR(STDEV(IF($E$2:$E$2201=$E66, $AK$2:$AK$2201)), 0)</f>
        <v>1.4997557289428956E-2</v>
      </c>
      <c r="AS66">
        <f t="shared" si="20"/>
        <v>0.70934496330162289</v>
      </c>
      <c r="AT66">
        <f t="shared" ref="AT66:AT129" si="36">AVERAGEIF($E$2:$E$2201, $E66, $AL$2:$AL$2201)</f>
        <v>3.8715394073667053E-3</v>
      </c>
      <c r="AU66" cm="1">
        <f t="array" ref="AU66">IFERROR(STDEV(IF($E$2:$E$2201=$E66, $AL$2:$AL$2201)), 0)</f>
        <v>6.2074828171179812E-3</v>
      </c>
      <c r="AV66">
        <f t="shared" si="21"/>
        <v>0.14606319017753241</v>
      </c>
      <c r="AW66">
        <f t="shared" ref="AW66:AW129" si="37">AVERAGEIF($E$2:$E$2201, $E66, $AM$2:$AM$2201)</f>
        <v>0</v>
      </c>
      <c r="AX66" cm="1">
        <f t="array" ref="AX66">IFERROR(STDEV(IF($E$2:$E$2201=$E66, $AM$2:$AM$2201)), 0)</f>
        <v>0</v>
      </c>
      <c r="AY66">
        <f t="shared" si="22"/>
        <v>0.14606319017753241</v>
      </c>
      <c r="AZ66">
        <f>INDEX(Model_Assumptions[Values],9)*((INDEX(Model_Scenarios[GR Weight],1)*$AG66)+(INDEX(Model_Scenarios[GP Weight],1)*$AH66)+(INDEX(Model_Scenarios[LTV Weight],1)*$AI66))-(INDEX(Model_Scenarios[LTV Weight],1)*$AP66)-(INDEX(Model_Scenarios[GP Weight],1)*($AS66+$AV66+$AY66))</f>
        <v>2.5933943494436189</v>
      </c>
      <c r="BA66">
        <f>INDEX(Model_Assumptions[Values],9)*((INDEX(Model_Scenarios[GR Weight],2)*$AG66)+(INDEX(Model_Scenarios[GP Weight],2)*$AH66)+(INDEX(Model_Scenarios[LTV Weight],2)*$AI66))-(INDEX(Model_Scenarios[LTV Weight],2)*$AP66)-(INDEX(Model_Scenarios[GP Weight],2)*($AS66+$AV66+$AY66))</f>
        <v>2.3322192771118626</v>
      </c>
      <c r="BB66">
        <f>INDEX(Model_Assumptions[Values],9)*((INDEX(Model_Scenarios[GR Weight],3)*$AG66)+(INDEX(Model_Scenarios[GP Weight],3)*$AH66)+(INDEX(Model_Scenarios[LTV Weight],3)*$AI66))-(INDEX(Model_Scenarios[LTV Weight],3)*$AP66)-(INDEX(Model_Scenarios[GP Weight],3)*($AS66+$AV66+$AY66))</f>
        <v>1.9252946628771073</v>
      </c>
      <c r="BC66">
        <f>INDEX(Model_Assumptions[Values],9)*((INDEX(Model_Scenarios[GR Weight],4)*$AG66)+(INDEX(Model_Scenarios[GP Weight],4)*$AH66)+(INDEX(Model_Scenarios[LTV Weight],4)*$AI66))-(INDEX(Model_Scenarios[LTV Weight],4)*$AP66)-(INDEX(Model_Scenarios[GP Weight],4)*($AS66+$AV66+$AY66))</f>
        <v>1.864646639928625</v>
      </c>
      <c r="BD66">
        <f>INDEX(Model_Assumptions[Values],9)*((INDEX(Model_Scenarios[GR Weight],5)*$AG66)+(INDEX(Model_Scenarios[GP Weight],5)*$AH66)+(INDEX(Model_Scenarios[LTV Weight],5)*$AI66))-(INDEX(Model_Scenarios[LTV Weight],5)*$AP66)-(INDEX(Model_Scenarios[GP Weight],5)*($AS66+$AV66+$AY66))</f>
        <v>1.4939165526363174</v>
      </c>
    </row>
    <row r="67" spans="1:56" x14ac:dyDescent="0.25">
      <c r="A67">
        <v>66</v>
      </c>
      <c r="B67">
        <v>2</v>
      </c>
      <c r="C67" s="3">
        <v>16</v>
      </c>
      <c r="D67" s="4">
        <v>0.3</v>
      </c>
      <c r="E67" t="str">
        <v>SKU-1001</v>
      </c>
      <c r="F67" t="str">
        <v>Raise</v>
      </c>
      <c r="G67" t="str">
        <v>Full</v>
      </c>
      <c r="H67">
        <v>53.26</v>
      </c>
      <c r="I67">
        <v>36.64</v>
      </c>
      <c r="J67">
        <v>21</v>
      </c>
      <c r="K67">
        <v>1118.46</v>
      </c>
      <c r="L67">
        <v>349.02</v>
      </c>
      <c r="M67">
        <v>0.31205407435223431</v>
      </c>
      <c r="N67">
        <v>57.563991794204242</v>
      </c>
      <c r="O67">
        <v>32.819835884084796</v>
      </c>
      <c r="P67">
        <v>69.459835884084782</v>
      </c>
      <c r="Q67">
        <v>1487.0300026323653</v>
      </c>
      <c r="R67">
        <v>1123.5337797666759</v>
      </c>
      <c r="S67">
        <v>1</v>
      </c>
      <c r="T67">
        <f t="shared" si="23"/>
        <v>54.55119753826127</v>
      </c>
      <c r="U67">
        <f t="shared" si="24"/>
        <v>2.4243288363899218E-2</v>
      </c>
      <c r="V67">
        <f>IF($F67="Reduce", INDEX(Model_Assumptions[Values], 2), INDEX(Model_Assumptions[Values], 1))</f>
        <v>-0.4</v>
      </c>
      <c r="W67">
        <f t="shared" si="25"/>
        <v>20.796356377743244</v>
      </c>
      <c r="X67">
        <f t="shared" ref="X67:X130" si="38">$W67*$T67</f>
        <v>1134.4661448383513</v>
      </c>
      <c r="Y67">
        <f t="shared" si="26"/>
        <v>372.48764715783886</v>
      </c>
      <c r="Z67">
        <f t="shared" si="27"/>
        <v>16.006144838351247</v>
      </c>
      <c r="AA67">
        <f t="shared" si="28"/>
        <v>23.467647157838883</v>
      </c>
      <c r="AB67">
        <f t="shared" ref="AB67:AB130" si="39">IFERROR($Y67/$X67,0)</f>
        <v>0.32833738481540514</v>
      </c>
      <c r="AC67">
        <f t="shared" si="29"/>
        <v>1.628331046317083E-2</v>
      </c>
      <c r="AD67">
        <f t="shared" si="30"/>
        <v>1.628331046317083E-2</v>
      </c>
      <c r="AE67">
        <f t="shared" si="31"/>
        <v>0.29999999999999982</v>
      </c>
      <c r="AF67">
        <f t="shared" ref="AF67:AF130" si="40">$R67 * (1 - $AE67)</f>
        <v>786.47364583667331</v>
      </c>
      <c r="AG67">
        <f t="shared" si="32"/>
        <v>0.48769728449839839</v>
      </c>
      <c r="AH67">
        <f t="shared" si="33"/>
        <v>0.33785923705610116</v>
      </c>
      <c r="AI67">
        <f t="shared" ref="AI67:AI130" si="41">IFERROR($AF67/$R67, 0)</f>
        <v>0.70000000000000018</v>
      </c>
      <c r="AJ67">
        <f>MAX(0, $R67 - $AA67) * INDEX(Model_Assumptions[Values], 7)</f>
        <v>2200.1322652176741</v>
      </c>
      <c r="AK67">
        <f>MAX(0, INDEX(Model_Assumptions[Values], 4) - $AD67)</f>
        <v>3.3716689536829172E-2</v>
      </c>
      <c r="AL67">
        <f>MAX(0, INDEX(Model_Assumptions[Values], 5) - $AC67)</f>
        <v>3.7166895368291701E-3</v>
      </c>
      <c r="AM67">
        <f>INDEX(Model_Assumptions[Values], 6) * MAX(0, INDEX(Model_Assumptions[Values], 3) - $AB67)^2</f>
        <v>0</v>
      </c>
      <c r="AN67">
        <f t="shared" si="34"/>
        <v>2171.4373198612075</v>
      </c>
      <c r="AO67" cm="1">
        <f t="array" ref="AO67">IFERROR(STDEV(IF($E$2:$E$2201=$E67, $AJ$2:$AJ$2201)), 0)</f>
        <v>44.456650963353724</v>
      </c>
      <c r="AP67">
        <f t="shared" ref="AP67:AP130" si="42">IF($AO67=0, 0, ($AJ67-$AN67)/$AO67)</f>
        <v>0.64545899735273138</v>
      </c>
      <c r="AQ67">
        <f t="shared" si="35"/>
        <v>2.4139782425523205E-2</v>
      </c>
      <c r="AR67" cm="1">
        <f t="array" ref="AR67">IFERROR(STDEV(IF($E$2:$E$2201=$E67, $AK$2:$AK$2201)), 0)</f>
        <v>1.4997557289428956E-2</v>
      </c>
      <c r="AS67">
        <f t="shared" ref="AS67:AS130" si="43">IF($AR67=0, 0, ($AK67-$AQ67)/$AR67)</f>
        <v>0.63856446263127531</v>
      </c>
      <c r="AT67">
        <f t="shared" si="36"/>
        <v>3.8715394073667053E-3</v>
      </c>
      <c r="AU67" cm="1">
        <f t="array" ref="AU67">IFERROR(STDEV(IF($E$2:$E$2201=$E67, $AL$2:$AL$2201)), 0)</f>
        <v>6.2074828171179812E-3</v>
      </c>
      <c r="AV67">
        <f t="shared" ref="AV67:AV130" si="44">IF($AU67=0, 0, ($AL67-$AT67)/$AU67)</f>
        <v>-2.4945678481866355E-2</v>
      </c>
      <c r="AW67">
        <f t="shared" si="37"/>
        <v>0</v>
      </c>
      <c r="AX67" cm="1">
        <f t="array" ref="AX67">IFERROR(STDEV(IF($E$2:$E$2201=$E67, $AM$2:$AM$2201)), 0)</f>
        <v>0</v>
      </c>
      <c r="AY67">
        <f t="shared" ref="AY67:AY130" si="45">IF($AU67=0, 0, ($AL67-$AT67)/$AU67)</f>
        <v>-2.4945678481866355E-2</v>
      </c>
      <c r="AZ67">
        <f>INDEX(Model_Assumptions[Values],9)*((INDEX(Model_Scenarios[GR Weight],1)*$AG67)+(INDEX(Model_Scenarios[GP Weight],1)*$AH67)+(INDEX(Model_Scenarios[LTV Weight],1)*$AI67))-(INDEX(Model_Scenarios[LTV Weight],1)*$AP67)-(INDEX(Model_Scenarios[GP Weight],1)*($AS67+$AV67+$AY67))</f>
        <v>2.6375437523283112</v>
      </c>
      <c r="BA67">
        <f>INDEX(Model_Assumptions[Values],9)*((INDEX(Model_Scenarios[GR Weight],2)*$AG67)+(INDEX(Model_Scenarios[GP Weight],2)*$AH67)+(INDEX(Model_Scenarios[LTV Weight],2)*$AI67))-(INDEX(Model_Scenarios[LTV Weight],2)*$AP67)-(INDEX(Model_Scenarios[GP Weight],2)*($AS67+$AV67+$AY67))</f>
        <v>2.4413492310171163</v>
      </c>
      <c r="BB67">
        <f>INDEX(Model_Assumptions[Values],9)*((INDEX(Model_Scenarios[GR Weight],3)*$AG67)+(INDEX(Model_Scenarios[GP Weight],3)*$AH67)+(INDEX(Model_Scenarios[LTV Weight],3)*$AI67))-(INDEX(Model_Scenarios[LTV Weight],3)*$AP67)-(INDEX(Model_Scenarios[GP Weight],3)*($AS67+$AV67+$AY67))</f>
        <v>2.1366560845464431</v>
      </c>
      <c r="BC67">
        <f>INDEX(Model_Assumptions[Values],9)*((INDEX(Model_Scenarios[GR Weight],4)*$AG67)+(INDEX(Model_Scenarios[GP Weight],4)*$AH67)+(INDEX(Model_Scenarios[LTV Weight],4)*$AI67))-(INDEX(Model_Scenarios[LTV Weight],4)*$AP67)-(INDEX(Model_Scenarios[GP Weight],4)*($AS67+$AV67+$AY67))</f>
        <v>2.0950506265309152</v>
      </c>
      <c r="BD67">
        <f>INDEX(Model_Assumptions[Values],9)*((INDEX(Model_Scenarios[GR Weight],5)*$AG67)+(INDEX(Model_Scenarios[GP Weight],5)*$AH67)+(INDEX(Model_Scenarios[LTV Weight],5)*$AI67))-(INDEX(Model_Scenarios[LTV Weight],5)*$AP67)-(INDEX(Model_Scenarios[GP Weight],5)*($AS67+$AV67+$AY67))</f>
        <v>1.8066752289473453</v>
      </c>
    </row>
    <row r="68" spans="1:56" x14ac:dyDescent="0.25">
      <c r="A68">
        <v>67</v>
      </c>
      <c r="B68">
        <v>2</v>
      </c>
      <c r="C68" s="3">
        <v>17</v>
      </c>
      <c r="D68" s="4">
        <v>0.32</v>
      </c>
      <c r="E68" t="str">
        <v>SKU-1001</v>
      </c>
      <c r="F68" t="str">
        <v>Raise</v>
      </c>
      <c r="G68" t="str">
        <v>Full</v>
      </c>
      <c r="H68">
        <v>53.26</v>
      </c>
      <c r="I68">
        <v>36.64</v>
      </c>
      <c r="J68">
        <v>21</v>
      </c>
      <c r="K68">
        <v>1118.46</v>
      </c>
      <c r="L68">
        <v>349.02</v>
      </c>
      <c r="M68">
        <v>0.31205407435223431</v>
      </c>
      <c r="N68">
        <v>57.563991794204242</v>
      </c>
      <c r="O68">
        <v>32.819835884084796</v>
      </c>
      <c r="P68">
        <v>69.459835884084782</v>
      </c>
      <c r="Q68">
        <v>1487.0300026323653</v>
      </c>
      <c r="R68">
        <v>1123.5337797666759</v>
      </c>
      <c r="S68">
        <v>1</v>
      </c>
      <c r="T68">
        <f t="shared" si="23"/>
        <v>54.637277374145356</v>
      </c>
      <c r="U68">
        <f t="shared" si="24"/>
        <v>2.5859507588159174E-2</v>
      </c>
      <c r="V68">
        <f>IF($F68="Reduce", INDEX(Model_Assumptions[Values], 2), INDEX(Model_Assumptions[Values], 1))</f>
        <v>-0.4</v>
      </c>
      <c r="W68">
        <f t="shared" si="25"/>
        <v>20.782780136259461</v>
      </c>
      <c r="X68">
        <f t="shared" si="38"/>
        <v>1135.5145229106865</v>
      </c>
      <c r="Y68">
        <f t="shared" si="26"/>
        <v>374.03345871813985</v>
      </c>
      <c r="Z68">
        <f t="shared" si="27"/>
        <v>17.054522910686501</v>
      </c>
      <c r="AA68">
        <f t="shared" si="28"/>
        <v>25.013458718139873</v>
      </c>
      <c r="AB68">
        <f t="shared" si="39"/>
        <v>0.32939557458003493</v>
      </c>
      <c r="AC68">
        <f t="shared" si="29"/>
        <v>1.7341500227800621E-2</v>
      </c>
      <c r="AD68">
        <f t="shared" si="30"/>
        <v>1.7341500227800621E-2</v>
      </c>
      <c r="AE68">
        <f t="shared" si="31"/>
        <v>0.31999999999999995</v>
      </c>
      <c r="AF68">
        <f t="shared" si="40"/>
        <v>764.00297024133965</v>
      </c>
      <c r="AG68">
        <f t="shared" si="32"/>
        <v>0.51964071273606482</v>
      </c>
      <c r="AH68">
        <f t="shared" si="33"/>
        <v>0.36011399105351422</v>
      </c>
      <c r="AI68">
        <f t="shared" si="41"/>
        <v>0.68</v>
      </c>
      <c r="AJ68">
        <f>MAX(0, $R68 - $AA68) * INDEX(Model_Assumptions[Values], 7)</f>
        <v>2197.0406420970721</v>
      </c>
      <c r="AK68">
        <f>MAX(0, INDEX(Model_Assumptions[Values], 4) - $AD68)</f>
        <v>3.2658499772199381E-2</v>
      </c>
      <c r="AL68">
        <f>MAX(0, INDEX(Model_Assumptions[Values], 5) - $AC68)</f>
        <v>2.658499772199379E-3</v>
      </c>
      <c r="AM68">
        <f>INDEX(Model_Assumptions[Values], 6) * MAX(0, INDEX(Model_Assumptions[Values], 3) - $AB68)^2</f>
        <v>0</v>
      </c>
      <c r="AN68">
        <f t="shared" si="34"/>
        <v>2171.4373198612075</v>
      </c>
      <c r="AO68" cm="1">
        <f t="array" ref="AO68">IFERROR(STDEV(IF($E$2:$E$2201=$E68, $AJ$2:$AJ$2201)), 0)</f>
        <v>44.456650963353724</v>
      </c>
      <c r="AP68">
        <f t="shared" si="42"/>
        <v>0.57591657673381313</v>
      </c>
      <c r="AQ68">
        <f t="shared" si="35"/>
        <v>2.4139782425523205E-2</v>
      </c>
      <c r="AR68" cm="1">
        <f t="array" ref="AR68">IFERROR(STDEV(IF($E$2:$E$2201=$E68, $AK$2:$AK$2201)), 0)</f>
        <v>1.4997557289428956E-2</v>
      </c>
      <c r="AS68">
        <f t="shared" si="43"/>
        <v>0.56800698822338236</v>
      </c>
      <c r="AT68">
        <f t="shared" si="36"/>
        <v>3.8715394073667053E-3</v>
      </c>
      <c r="AU68" cm="1">
        <f t="array" ref="AU68">IFERROR(STDEV(IF($E$2:$E$2201=$E68, $AL$2:$AL$2201)), 0)</f>
        <v>6.2074828171179812E-3</v>
      </c>
      <c r="AV68">
        <f t="shared" si="44"/>
        <v>-0.19541570567415892</v>
      </c>
      <c r="AW68">
        <f t="shared" si="37"/>
        <v>0</v>
      </c>
      <c r="AX68" cm="1">
        <f t="array" ref="AX68">IFERROR(STDEV(IF($E$2:$E$2201=$E68, $AM$2:$AM$2201)), 0)</f>
        <v>0</v>
      </c>
      <c r="AY68">
        <f t="shared" si="45"/>
        <v>-0.19541570567415892</v>
      </c>
      <c r="AZ68">
        <f>INDEX(Model_Assumptions[Values],9)*((INDEX(Model_Scenarios[GR Weight],1)*$AG68)+(INDEX(Model_Scenarios[GP Weight],1)*$AH68)+(INDEX(Model_Scenarios[LTV Weight],1)*$AI68))-(INDEX(Model_Scenarios[LTV Weight],1)*$AP68)-(INDEX(Model_Scenarios[GP Weight],1)*($AS68+$AV68+$AY68))</f>
        <v>2.6814265328202325</v>
      </c>
      <c r="BA68">
        <f>INDEX(Model_Assumptions[Values],9)*((INDEX(Model_Scenarios[GR Weight],2)*$AG68)+(INDEX(Model_Scenarios[GP Weight],2)*$AH68)+(INDEX(Model_Scenarios[LTV Weight],2)*$AI68))-(INDEX(Model_Scenarios[LTV Weight],2)*$AP68)-(INDEX(Model_Scenarios[GP Weight],2)*($AS68+$AV68+$AY68))</f>
        <v>2.5500636353535717</v>
      </c>
      <c r="BB68">
        <f>INDEX(Model_Assumptions[Values],9)*((INDEX(Model_Scenarios[GR Weight],3)*$AG68)+(INDEX(Model_Scenarios[GP Weight],3)*$AH68)+(INDEX(Model_Scenarios[LTV Weight],3)*$AI68))-(INDEX(Model_Scenarios[LTV Weight],3)*$AP68)-(INDEX(Model_Scenarios[GP Weight],3)*($AS68+$AV68+$AY68))</f>
        <v>2.3473722926639331</v>
      </c>
      <c r="BC68">
        <f>INDEX(Model_Assumptions[Values],9)*((INDEX(Model_Scenarios[GR Weight],4)*$AG68)+(INDEX(Model_Scenarios[GP Weight],4)*$AH68)+(INDEX(Model_Scenarios[LTV Weight],4)*$AI68))-(INDEX(Model_Scenarios[LTV Weight],4)*$AP68)-(INDEX(Model_Scenarios[GP Weight],4)*($AS68+$AV68+$AY68))</f>
        <v>2.3247843067053466</v>
      </c>
      <c r="BD68">
        <f>INDEX(Model_Assumptions[Values],9)*((INDEX(Model_Scenarios[GR Weight],5)*$AG68)+(INDEX(Model_Scenarios[GP Weight],5)*$AH68)+(INDEX(Model_Scenarios[LTV Weight],5)*$AI68))-(INDEX(Model_Scenarios[LTV Weight],5)*$AP68)-(INDEX(Model_Scenarios[GP Weight],5)*($AS68+$AV68+$AY68))</f>
        <v>2.11852847666849</v>
      </c>
    </row>
    <row r="69" spans="1:56" x14ac:dyDescent="0.25">
      <c r="A69">
        <v>68</v>
      </c>
      <c r="B69">
        <v>2</v>
      </c>
      <c r="C69" s="3">
        <v>18</v>
      </c>
      <c r="D69" s="4">
        <v>0.34</v>
      </c>
      <c r="E69" t="str">
        <v>SKU-1001</v>
      </c>
      <c r="F69" t="str">
        <v>Raise</v>
      </c>
      <c r="G69" t="str">
        <v>Full</v>
      </c>
      <c r="H69">
        <v>53.26</v>
      </c>
      <c r="I69">
        <v>36.64</v>
      </c>
      <c r="J69">
        <v>21</v>
      </c>
      <c r="K69">
        <v>1118.46</v>
      </c>
      <c r="L69">
        <v>349.02</v>
      </c>
      <c r="M69">
        <v>0.31205407435223431</v>
      </c>
      <c r="N69">
        <v>57.563991794204242</v>
      </c>
      <c r="O69">
        <v>32.819835884084796</v>
      </c>
      <c r="P69">
        <v>69.459835884084782</v>
      </c>
      <c r="Q69">
        <v>1487.0300026323653</v>
      </c>
      <c r="R69">
        <v>1123.5337797666759</v>
      </c>
      <c r="S69">
        <v>1</v>
      </c>
      <c r="T69">
        <f t="shared" si="23"/>
        <v>54.723357210029441</v>
      </c>
      <c r="U69">
        <f t="shared" si="24"/>
        <v>2.7475726812419134E-2</v>
      </c>
      <c r="V69">
        <f>IF($F69="Reduce", INDEX(Model_Assumptions[Values], 2), INDEX(Model_Assumptions[Values], 1))</f>
        <v>-0.4</v>
      </c>
      <c r="W69">
        <f t="shared" si="25"/>
        <v>20.769203894775679</v>
      </c>
      <c r="X69">
        <f t="shared" si="38"/>
        <v>1136.5605637017443</v>
      </c>
      <c r="Y69">
        <f t="shared" si="26"/>
        <v>375.57693299716345</v>
      </c>
      <c r="Z69">
        <f t="shared" si="27"/>
        <v>18.10056370174425</v>
      </c>
      <c r="AA69">
        <f t="shared" si="28"/>
        <v>26.556932997163472</v>
      </c>
      <c r="AB69">
        <f t="shared" si="39"/>
        <v>0.33045043527985912</v>
      </c>
      <c r="AC69">
        <f t="shared" si="29"/>
        <v>1.8396360927624811E-2</v>
      </c>
      <c r="AD69">
        <f t="shared" si="30"/>
        <v>1.8396360927624811E-2</v>
      </c>
      <c r="AE69">
        <f t="shared" si="31"/>
        <v>0.34</v>
      </c>
      <c r="AF69">
        <f t="shared" si="40"/>
        <v>741.53229464600599</v>
      </c>
      <c r="AG69">
        <f t="shared" si="32"/>
        <v>0.55151292546595854</v>
      </c>
      <c r="AH69">
        <f t="shared" si="33"/>
        <v>0.38233509565847418</v>
      </c>
      <c r="AI69">
        <f t="shared" si="41"/>
        <v>0.65999999999999992</v>
      </c>
      <c r="AJ69">
        <f>MAX(0, $R69 - $AA69) * INDEX(Model_Assumptions[Values], 7)</f>
        <v>2193.9536935390252</v>
      </c>
      <c r="AK69">
        <f>MAX(0, INDEX(Model_Assumptions[Values], 4) - $AD69)</f>
        <v>3.1603639072375192E-2</v>
      </c>
      <c r="AL69">
        <f>MAX(0, INDEX(Model_Assumptions[Values], 5) - $AC69)</f>
        <v>1.6036390723751896E-3</v>
      </c>
      <c r="AM69">
        <f>INDEX(Model_Assumptions[Values], 6) * MAX(0, INDEX(Model_Assumptions[Values], 3) - $AB69)^2</f>
        <v>0</v>
      </c>
      <c r="AN69">
        <f t="shared" si="34"/>
        <v>2171.4373198612075</v>
      </c>
      <c r="AO69" cm="1">
        <f t="array" ref="AO69">IFERROR(STDEV(IF($E$2:$E$2201=$E69, $AJ$2:$AJ$2201)), 0)</f>
        <v>44.456650963353724</v>
      </c>
      <c r="AP69">
        <f t="shared" si="42"/>
        <v>0.50647930489362014</v>
      </c>
      <c r="AQ69">
        <f t="shared" si="35"/>
        <v>2.4139782425523205E-2</v>
      </c>
      <c r="AR69" cm="1">
        <f t="array" ref="AR69">IFERROR(STDEV(IF($E$2:$E$2201=$E69, $AK$2:$AK$2201)), 0)</f>
        <v>1.4997557289428956E-2</v>
      </c>
      <c r="AS69">
        <f t="shared" si="43"/>
        <v>0.49767148761704638</v>
      </c>
      <c r="AT69">
        <f t="shared" si="36"/>
        <v>3.8715394073667053E-3</v>
      </c>
      <c r="AU69" cm="1">
        <f t="array" ref="AU69">IFERROR(STDEV(IF($E$2:$E$2201=$E69, $AL$2:$AL$2201)), 0)</f>
        <v>6.2074828171179812E-3</v>
      </c>
      <c r="AV69">
        <f t="shared" si="44"/>
        <v>-0.36534943419214483</v>
      </c>
      <c r="AW69">
        <f t="shared" si="37"/>
        <v>0</v>
      </c>
      <c r="AX69" cm="1">
        <f t="array" ref="AX69">IFERROR(STDEV(IF($E$2:$E$2201=$E69, $AM$2:$AM$2201)), 0)</f>
        <v>0</v>
      </c>
      <c r="AY69">
        <f t="shared" si="45"/>
        <v>-0.36534943419214483</v>
      </c>
      <c r="AZ69">
        <f>INDEX(Model_Assumptions[Values],9)*((INDEX(Model_Scenarios[GR Weight],1)*$AG69)+(INDEX(Model_Scenarios[GP Weight],1)*$AH69)+(INDEX(Model_Scenarios[LTV Weight],1)*$AI69))-(INDEX(Model_Scenarios[LTV Weight],1)*$AP69)-(INDEX(Model_Scenarios[GP Weight],1)*($AS69+$AV69+$AY69))</f>
        <v>2.7250433047240441</v>
      </c>
      <c r="BA69">
        <f>INDEX(Model_Assumptions[Values],9)*((INDEX(Model_Scenarios[GR Weight],2)*$AG69)+(INDEX(Model_Scenarios[GP Weight],2)*$AH69)+(INDEX(Model_Scenarios[LTV Weight],2)*$AI69))-(INDEX(Model_Scenarios[LTV Weight],2)*$AP69)-(INDEX(Model_Scenarios[GP Weight],2)*($AS69+$AV69+$AY69))</f>
        <v>2.6583637177305386</v>
      </c>
      <c r="BB69">
        <f>INDEX(Model_Assumptions[Values],9)*((INDEX(Model_Scenarios[GR Weight],3)*$AG69)+(INDEX(Model_Scenarios[GP Weight],3)*$AH69)+(INDEX(Model_Scenarios[LTV Weight],3)*$AI69))-(INDEX(Model_Scenarios[LTV Weight],3)*$AP69)-(INDEX(Model_Scenarios[GP Weight],3)*($AS69+$AV69+$AY69))</f>
        <v>2.5574454355458651</v>
      </c>
      <c r="BC69">
        <f>INDEX(Model_Assumptions[Values],9)*((INDEX(Model_Scenarios[GR Weight],4)*$AG69)+(INDEX(Model_Scenarios[GP Weight],4)*$AH69)+(INDEX(Model_Scenarios[LTV Weight],4)*$AI69))-(INDEX(Model_Scenarios[LTV Weight],4)*$AP69)-(INDEX(Model_Scenarios[GP Weight],4)*($AS69+$AV69+$AY69))</f>
        <v>2.5538498287682061</v>
      </c>
      <c r="BD69">
        <f>INDEX(Model_Assumptions[Values],9)*((INDEX(Model_Scenarios[GR Weight],5)*$AG69)+(INDEX(Model_Scenarios[GP Weight],5)*$AH69)+(INDEX(Model_Scenarios[LTV Weight],5)*$AI69))-(INDEX(Model_Scenarios[LTV Weight],5)*$AP69)-(INDEX(Model_Scenarios[GP Weight],5)*($AS69+$AV69+$AY69))</f>
        <v>2.4294796717253413</v>
      </c>
    </row>
    <row r="70" spans="1:56" x14ac:dyDescent="0.25">
      <c r="A70">
        <v>69</v>
      </c>
      <c r="B70">
        <v>2</v>
      </c>
      <c r="C70" s="3">
        <v>19</v>
      </c>
      <c r="D70" s="4">
        <v>0.36</v>
      </c>
      <c r="E70" t="str">
        <v>SKU-1001</v>
      </c>
      <c r="F70" t="str">
        <v>Raise</v>
      </c>
      <c r="G70" t="str">
        <v>Full</v>
      </c>
      <c r="H70">
        <v>53.26</v>
      </c>
      <c r="I70">
        <v>36.64</v>
      </c>
      <c r="J70">
        <v>21</v>
      </c>
      <c r="K70">
        <v>1118.46</v>
      </c>
      <c r="L70">
        <v>349.02</v>
      </c>
      <c r="M70">
        <v>0.31205407435223431</v>
      </c>
      <c r="N70">
        <v>57.563991794204242</v>
      </c>
      <c r="O70">
        <v>32.819835884084796</v>
      </c>
      <c r="P70">
        <v>69.459835884084782</v>
      </c>
      <c r="Q70">
        <v>1487.0300026323653</v>
      </c>
      <c r="R70">
        <v>1123.5337797666759</v>
      </c>
      <c r="S70">
        <v>1</v>
      </c>
      <c r="T70">
        <f t="shared" si="23"/>
        <v>54.809437045913526</v>
      </c>
      <c r="U70">
        <f t="shared" si="24"/>
        <v>2.9091946036679091E-2</v>
      </c>
      <c r="V70">
        <f>IF($F70="Reduce", INDEX(Model_Assumptions[Values], 2), INDEX(Model_Assumptions[Values], 1))</f>
        <v>-0.4</v>
      </c>
      <c r="W70">
        <f t="shared" si="25"/>
        <v>20.755627653291896</v>
      </c>
      <c r="X70">
        <f t="shared" si="38"/>
        <v>1137.6042672115241</v>
      </c>
      <c r="Y70">
        <f t="shared" si="26"/>
        <v>377.11806999490898</v>
      </c>
      <c r="Z70">
        <f t="shared" si="27"/>
        <v>19.144267211524038</v>
      </c>
      <c r="AA70">
        <f t="shared" si="28"/>
        <v>28.098069994908997</v>
      </c>
      <c r="AB70">
        <f t="shared" si="39"/>
        <v>0.33150198260006025</v>
      </c>
      <c r="AC70">
        <f t="shared" si="29"/>
        <v>1.944790824782594E-2</v>
      </c>
      <c r="AD70">
        <f t="shared" si="30"/>
        <v>1.944790824782594E-2</v>
      </c>
      <c r="AE70">
        <f t="shared" si="31"/>
        <v>0.36000000000000015</v>
      </c>
      <c r="AF70">
        <f t="shared" si="40"/>
        <v>719.06161905067245</v>
      </c>
      <c r="AG70">
        <f t="shared" si="32"/>
        <v>0.58331392268806559</v>
      </c>
      <c r="AH70">
        <f t="shared" si="33"/>
        <v>0.40452255087097122</v>
      </c>
      <c r="AI70">
        <f t="shared" si="41"/>
        <v>0.6399999999999999</v>
      </c>
      <c r="AJ70">
        <f>MAX(0, $R70 - $AA70) * INDEX(Model_Assumptions[Values], 7)</f>
        <v>2190.8714195435341</v>
      </c>
      <c r="AK70">
        <f>MAX(0, INDEX(Model_Assumptions[Values], 4) - $AD70)</f>
        <v>3.0552091752174063E-2</v>
      </c>
      <c r="AL70">
        <f>MAX(0, INDEX(Model_Assumptions[Values], 5) - $AC70)</f>
        <v>5.5209175217406023E-4</v>
      </c>
      <c r="AM70">
        <f>INDEX(Model_Assumptions[Values], 6) * MAX(0, INDEX(Model_Assumptions[Values], 3) - $AB70)^2</f>
        <v>0</v>
      </c>
      <c r="AN70">
        <f t="shared" si="34"/>
        <v>2171.4373198612075</v>
      </c>
      <c r="AO70" cm="1">
        <f t="array" ref="AO70">IFERROR(STDEV(IF($E$2:$E$2201=$E70, $AJ$2:$AJ$2201)), 0)</f>
        <v>44.456650963353724</v>
      </c>
      <c r="AP70">
        <f t="shared" si="42"/>
        <v>0.43714718183217283</v>
      </c>
      <c r="AQ70">
        <f t="shared" si="35"/>
        <v>2.4139782425523205E-2</v>
      </c>
      <c r="AR70" cm="1">
        <f t="array" ref="AR70">IFERROR(STDEV(IF($E$2:$E$2201=$E70, $AK$2:$AK$2201)), 0)</f>
        <v>1.4997557289428956E-2</v>
      </c>
      <c r="AS70">
        <f t="shared" si="43"/>
        <v>0.42755691496311737</v>
      </c>
      <c r="AT70">
        <f t="shared" si="36"/>
        <v>3.8715394073667053E-3</v>
      </c>
      <c r="AU70" cm="1">
        <f t="array" ref="AU70">IFERROR(STDEV(IF($E$2:$E$2201=$E70, $AL$2:$AL$2201)), 0)</f>
        <v>6.2074828171179812E-3</v>
      </c>
      <c r="AV70">
        <f t="shared" si="44"/>
        <v>-0.53474939085434359</v>
      </c>
      <c r="AW70">
        <f t="shared" si="37"/>
        <v>0</v>
      </c>
      <c r="AX70" cm="1">
        <f t="array" ref="AX70">IFERROR(STDEV(IF($E$2:$E$2201=$E70, $AM$2:$AM$2201)), 0)</f>
        <v>0</v>
      </c>
      <c r="AY70">
        <f t="shared" si="45"/>
        <v>-0.53474939085434359</v>
      </c>
      <c r="AZ70">
        <f>INDEX(Model_Assumptions[Values],9)*((INDEX(Model_Scenarios[GR Weight],1)*$AG70)+(INDEX(Model_Scenarios[GP Weight],1)*$AH70)+(INDEX(Model_Scenarios[LTV Weight],1)*$AI70))-(INDEX(Model_Scenarios[LTV Weight],1)*$AP70)-(INDEX(Model_Scenarios[GP Weight],1)*($AS70+$AV70+$AY70))</f>
        <v>2.7683946779883368</v>
      </c>
      <c r="BA70">
        <f>INDEX(Model_Assumptions[Values],9)*((INDEX(Model_Scenarios[GR Weight],2)*$AG70)+(INDEX(Model_Scenarios[GP Weight],2)*$AH70)+(INDEX(Model_Scenarios[LTV Weight],2)*$AI70))-(INDEX(Model_Scenarios[LTV Weight],2)*$AP70)-(INDEX(Model_Scenarios[GP Weight],2)*($AS70+$AV70+$AY70))</f>
        <v>2.7662506980452219</v>
      </c>
      <c r="BB70">
        <f>INDEX(Model_Assumptions[Values],9)*((INDEX(Model_Scenarios[GR Weight],3)*$AG70)+(INDEX(Model_Scenarios[GP Weight],3)*$AH70)+(INDEX(Model_Scenarios[LTV Weight],3)*$AI70))-(INDEX(Model_Scenarios[LTV Weight],3)*$AP70)-(INDEX(Model_Scenarios[GP Weight],3)*($AS70+$AV70+$AY70))</f>
        <v>2.7668776480123616</v>
      </c>
      <c r="BC70">
        <f>INDEX(Model_Assumptions[Values],9)*((INDEX(Model_Scenarios[GR Weight],4)*$AG70)+(INDEX(Model_Scenarios[GP Weight],4)*$AH70)+(INDEX(Model_Scenarios[LTV Weight],4)*$AI70))-(INDEX(Model_Scenarios[LTV Weight],4)*$AP70)-(INDEX(Model_Scenarios[GP Weight],4)*($AS70+$AV70+$AY70))</f>
        <v>2.7822493275396121</v>
      </c>
      <c r="BD70">
        <f>INDEX(Model_Assumptions[Values],9)*((INDEX(Model_Scenarios[GR Weight],5)*$AG70)+(INDEX(Model_Scenarios[GP Weight],5)*$AH70)+(INDEX(Model_Scenarios[LTV Weight],5)*$AI70))-(INDEX(Model_Scenarios[LTV Weight],5)*$AP70)-(INDEX(Model_Scenarios[GP Weight],5)*($AS70+$AV70+$AY70))</f>
        <v>2.739532168835257</v>
      </c>
    </row>
    <row r="71" spans="1:56" x14ac:dyDescent="0.25">
      <c r="A71">
        <v>70</v>
      </c>
      <c r="B71">
        <v>2</v>
      </c>
      <c r="C71" s="3">
        <v>20</v>
      </c>
      <c r="D71" s="4">
        <v>0.38</v>
      </c>
      <c r="E71" t="str">
        <v>SKU-1001</v>
      </c>
      <c r="F71" t="str">
        <v>Raise</v>
      </c>
      <c r="G71" t="str">
        <v>Full</v>
      </c>
      <c r="H71">
        <v>53.26</v>
      </c>
      <c r="I71">
        <v>36.64</v>
      </c>
      <c r="J71">
        <v>21</v>
      </c>
      <c r="K71">
        <v>1118.46</v>
      </c>
      <c r="L71">
        <v>349.02</v>
      </c>
      <c r="M71">
        <v>0.31205407435223431</v>
      </c>
      <c r="N71">
        <v>57.563991794204242</v>
      </c>
      <c r="O71">
        <v>32.819835884084796</v>
      </c>
      <c r="P71">
        <v>69.459835884084782</v>
      </c>
      <c r="Q71">
        <v>1487.0300026323653</v>
      </c>
      <c r="R71">
        <v>1123.5337797666759</v>
      </c>
      <c r="S71">
        <v>1</v>
      </c>
      <c r="T71">
        <f t="shared" si="23"/>
        <v>54.895516881797612</v>
      </c>
      <c r="U71">
        <f t="shared" si="24"/>
        <v>3.0708165260939047E-2</v>
      </c>
      <c r="V71">
        <f>IF($F71="Reduce", INDEX(Model_Assumptions[Values], 2), INDEX(Model_Assumptions[Values], 1))</f>
        <v>-0.4</v>
      </c>
      <c r="W71">
        <f t="shared" si="25"/>
        <v>20.742051411808113</v>
      </c>
      <c r="X71">
        <f t="shared" si="38"/>
        <v>1138.6456334400264</v>
      </c>
      <c r="Y71">
        <f t="shared" si="26"/>
        <v>378.65686971137711</v>
      </c>
      <c r="Z71">
        <f t="shared" si="27"/>
        <v>20.185633440026322</v>
      </c>
      <c r="AA71">
        <f t="shared" si="28"/>
        <v>29.63686971137713</v>
      </c>
      <c r="AB71">
        <f t="shared" si="39"/>
        <v>0.33255023212744034</v>
      </c>
      <c r="AC71">
        <f t="shared" si="29"/>
        <v>2.0496157775206025E-2</v>
      </c>
      <c r="AD71">
        <f t="shared" si="30"/>
        <v>2.0496157775206025E-2</v>
      </c>
      <c r="AE71">
        <f t="shared" si="31"/>
        <v>0.38000000000000023</v>
      </c>
      <c r="AF71">
        <f t="shared" si="40"/>
        <v>696.59094345533879</v>
      </c>
      <c r="AG71">
        <f t="shared" si="32"/>
        <v>0.61504370440239975</v>
      </c>
      <c r="AH71">
        <f t="shared" si="33"/>
        <v>0.42667635669101511</v>
      </c>
      <c r="AI71">
        <f t="shared" si="41"/>
        <v>0.61999999999999977</v>
      </c>
      <c r="AJ71">
        <f>MAX(0, $R71 - $AA71) * INDEX(Model_Assumptions[Values], 7)</f>
        <v>2187.7938201105976</v>
      </c>
      <c r="AK71">
        <f>MAX(0, INDEX(Model_Assumptions[Values], 4) - $AD71)</f>
        <v>2.9503842224793977E-2</v>
      </c>
      <c r="AL71">
        <f>MAX(0, INDEX(Model_Assumptions[Values], 5) - $AC71)</f>
        <v>0</v>
      </c>
      <c r="AM71">
        <f>INDEX(Model_Assumptions[Values], 6) * MAX(0, INDEX(Model_Assumptions[Values], 3) - $AB71)^2</f>
        <v>0</v>
      </c>
      <c r="AN71">
        <f t="shared" si="34"/>
        <v>2171.4373198612075</v>
      </c>
      <c r="AO71" cm="1">
        <f t="array" ref="AO71">IFERROR(STDEV(IF($E$2:$E$2201=$E71, $AJ$2:$AJ$2201)), 0)</f>
        <v>44.456650963353724</v>
      </c>
      <c r="AP71">
        <f t="shared" si="42"/>
        <v>0.36792020754944055</v>
      </c>
      <c r="AQ71">
        <f t="shared" si="35"/>
        <v>2.4139782425523205E-2</v>
      </c>
      <c r="AR71" cm="1">
        <f t="array" ref="AR71">IFERROR(STDEV(IF($E$2:$E$2201=$E71, $AK$2:$AK$2201)), 0)</f>
        <v>1.4997557289428956E-2</v>
      </c>
      <c r="AS71">
        <f t="shared" si="43"/>
        <v>0.35766223097221539</v>
      </c>
      <c r="AT71">
        <f t="shared" si="36"/>
        <v>3.8715394073667053E-3</v>
      </c>
      <c r="AU71" cm="1">
        <f t="array" ref="AU71">IFERROR(STDEV(IF($E$2:$E$2201=$E71, $AL$2:$AL$2201)), 0)</f>
        <v>6.2074828171179812E-3</v>
      </c>
      <c r="AV71">
        <f t="shared" si="44"/>
        <v>-0.62368910578220316</v>
      </c>
      <c r="AW71">
        <f t="shared" si="37"/>
        <v>0</v>
      </c>
      <c r="AX71" cm="1">
        <f t="array" ref="AX71">IFERROR(STDEV(IF($E$2:$E$2201=$E71, $AM$2:$AM$2201)), 0)</f>
        <v>0</v>
      </c>
      <c r="AY71">
        <f t="shared" si="45"/>
        <v>-0.62368910578220316</v>
      </c>
      <c r="AZ71">
        <f>INDEX(Model_Assumptions[Values],9)*((INDEX(Model_Scenarios[GR Weight],1)*$AG71)+(INDEX(Model_Scenarios[GP Weight],1)*$AH71)+(INDEX(Model_Scenarios[LTV Weight],1)*$AI71))-(INDEX(Model_Scenarios[LTV Weight],1)*$AP71)-(INDEX(Model_Scenarios[GP Weight],1)*($AS71+$AV71+$AY71))</f>
        <v>2.795495462566373</v>
      </c>
      <c r="BA71">
        <f>INDEX(Model_Assumptions[Values],9)*((INDEX(Model_Scenarios[GR Weight],2)*$AG71)+(INDEX(Model_Scenarios[GP Weight],2)*$AH71)+(INDEX(Model_Scenarios[LTV Weight],2)*$AI71))-(INDEX(Model_Scenarios[LTV Weight],2)*$AP71)-(INDEX(Model_Scenarios[GP Weight],2)*($AS71+$AV71+$AY71))</f>
        <v>2.8417541962041164</v>
      </c>
      <c r="BB71">
        <f>INDEX(Model_Assumptions[Values],9)*((INDEX(Model_Scenarios[GR Weight],3)*$AG71)+(INDEX(Model_Scenarios[GP Weight],3)*$AH71)+(INDEX(Model_Scenarios[LTV Weight],3)*$AI71))-(INDEX(Model_Scenarios[LTV Weight],3)*$AP71)-(INDEX(Model_Scenarios[GP Weight],3)*($AS71+$AV71+$AY71))</f>
        <v>2.9197207648997661</v>
      </c>
      <c r="BC71">
        <f>INDEX(Model_Assumptions[Values],9)*((INDEX(Model_Scenarios[GR Weight],4)*$AG71)+(INDEX(Model_Scenarios[GP Weight],4)*$AH71)+(INDEX(Model_Scenarios[LTV Weight],4)*$AI71))-(INDEX(Model_Scenarios[LTV Weight],4)*$AP71)-(INDEX(Model_Scenarios[GP Weight],4)*($AS71+$AV71+$AY71))</f>
        <v>2.9540346378559104</v>
      </c>
      <c r="BD71">
        <f>INDEX(Model_Assumptions[Values],9)*((INDEX(Model_Scenarios[GR Weight],5)*$AG71)+(INDEX(Model_Scenarios[GP Weight],5)*$AH71)+(INDEX(Model_Scenarios[LTV Weight],5)*$AI71))-(INDEX(Model_Scenarios[LTV Weight],5)*$AP71)-(INDEX(Model_Scenarios[GP Weight],5)*($AS71+$AV71+$AY71))</f>
        <v>2.9607674227410361</v>
      </c>
    </row>
    <row r="72" spans="1:56" x14ac:dyDescent="0.25">
      <c r="A72">
        <v>71</v>
      </c>
      <c r="B72">
        <v>2</v>
      </c>
      <c r="C72" s="3">
        <v>21</v>
      </c>
      <c r="D72" s="4">
        <v>0.4</v>
      </c>
      <c r="E72" t="str">
        <v>SKU-1001</v>
      </c>
      <c r="F72" t="str">
        <v>Raise</v>
      </c>
      <c r="G72" t="str">
        <v>Full</v>
      </c>
      <c r="H72">
        <v>53.26</v>
      </c>
      <c r="I72">
        <v>36.64</v>
      </c>
      <c r="J72">
        <v>21</v>
      </c>
      <c r="K72">
        <v>1118.46</v>
      </c>
      <c r="L72">
        <v>349.02</v>
      </c>
      <c r="M72">
        <v>0.31205407435223431</v>
      </c>
      <c r="N72">
        <v>57.563991794204242</v>
      </c>
      <c r="O72">
        <v>32.819835884084796</v>
      </c>
      <c r="P72">
        <v>69.459835884084782</v>
      </c>
      <c r="Q72">
        <v>1487.0300026323653</v>
      </c>
      <c r="R72">
        <v>1123.5337797666759</v>
      </c>
      <c r="S72">
        <v>1</v>
      </c>
      <c r="T72">
        <f t="shared" si="23"/>
        <v>54.981596717681697</v>
      </c>
      <c r="U72">
        <f t="shared" si="24"/>
        <v>3.2324384485199004E-2</v>
      </c>
      <c r="V72">
        <f>IF($F72="Reduce", INDEX(Model_Assumptions[Values], 2), INDEX(Model_Assumptions[Values], 1))</f>
        <v>-0.4</v>
      </c>
      <c r="W72">
        <f t="shared" si="25"/>
        <v>20.72847517032433</v>
      </c>
      <c r="X72">
        <f t="shared" si="38"/>
        <v>1139.6846623872507</v>
      </c>
      <c r="Y72">
        <f t="shared" si="26"/>
        <v>380.19333214656717</v>
      </c>
      <c r="Z72">
        <f t="shared" si="27"/>
        <v>21.224662387250646</v>
      </c>
      <c r="AA72">
        <f t="shared" si="28"/>
        <v>31.173332146567191</v>
      </c>
      <c r="AB72">
        <f t="shared" si="39"/>
        <v>0.33359519935118875</v>
      </c>
      <c r="AC72">
        <f t="shared" si="29"/>
        <v>2.1541124998954442E-2</v>
      </c>
      <c r="AD72">
        <f t="shared" si="30"/>
        <v>2.1541124998954442E-2</v>
      </c>
      <c r="AE72">
        <f t="shared" si="31"/>
        <v>0.40000000000000036</v>
      </c>
      <c r="AF72">
        <f t="shared" si="40"/>
        <v>674.12026786000513</v>
      </c>
      <c r="AG72">
        <f t="shared" si="32"/>
        <v>0.64670227060894736</v>
      </c>
      <c r="AH72">
        <f t="shared" si="33"/>
        <v>0.44879651311859614</v>
      </c>
      <c r="AI72">
        <f t="shared" si="41"/>
        <v>0.59999999999999964</v>
      </c>
      <c r="AJ72">
        <f>MAX(0, $R72 - $AA72) * INDEX(Model_Assumptions[Values], 7)</f>
        <v>2184.7208952402175</v>
      </c>
      <c r="AK72">
        <f>MAX(0, INDEX(Model_Assumptions[Values], 4) - $AD72)</f>
        <v>2.8458875001045561E-2</v>
      </c>
      <c r="AL72">
        <f>MAX(0, INDEX(Model_Assumptions[Values], 5) - $AC72)</f>
        <v>0</v>
      </c>
      <c r="AM72">
        <f>INDEX(Model_Assumptions[Values], 6) * MAX(0, INDEX(Model_Assumptions[Values], 3) - $AB72)^2</f>
        <v>0</v>
      </c>
      <c r="AN72">
        <f t="shared" si="34"/>
        <v>2171.4373198612075</v>
      </c>
      <c r="AO72" cm="1">
        <f t="array" ref="AO72">IFERROR(STDEV(IF($E$2:$E$2201=$E72, $AJ$2:$AJ$2201)), 0)</f>
        <v>44.456650963353724</v>
      </c>
      <c r="AP72">
        <f t="shared" si="42"/>
        <v>0.29879838204546416</v>
      </c>
      <c r="AQ72">
        <f t="shared" si="35"/>
        <v>2.4139782425523205E-2</v>
      </c>
      <c r="AR72" cm="1">
        <f t="array" ref="AR72">IFERROR(STDEV(IF($E$2:$E$2201=$E72, $AK$2:$AK$2201)), 0)</f>
        <v>1.4997557289428956E-2</v>
      </c>
      <c r="AS72">
        <f t="shared" si="43"/>
        <v>0.28798640286352983</v>
      </c>
      <c r="AT72">
        <f t="shared" si="36"/>
        <v>3.8715394073667053E-3</v>
      </c>
      <c r="AU72" cm="1">
        <f t="array" ref="AU72">IFERROR(STDEV(IF($E$2:$E$2201=$E72, $AL$2:$AL$2201)), 0)</f>
        <v>6.2074828171179812E-3</v>
      </c>
      <c r="AV72">
        <f t="shared" si="44"/>
        <v>-0.62368910578220316</v>
      </c>
      <c r="AW72">
        <f t="shared" si="37"/>
        <v>0</v>
      </c>
      <c r="AX72" cm="1">
        <f t="array" ref="AX72">IFERROR(STDEV(IF($E$2:$E$2201=$E72, $AM$2:$AM$2201)), 0)</f>
        <v>0</v>
      </c>
      <c r="AY72">
        <f t="shared" si="45"/>
        <v>-0.62368910578220316</v>
      </c>
      <c r="AZ72">
        <f>INDEX(Model_Assumptions[Values],9)*((INDEX(Model_Scenarios[GR Weight],1)*$AG72)+(INDEX(Model_Scenarios[GP Weight],1)*$AH72)+(INDEX(Model_Scenarios[LTV Weight],1)*$AI72))-(INDEX(Model_Scenarios[LTV Weight],1)*$AP72)-(INDEX(Model_Scenarios[GP Weight],1)*($AS72+$AV72+$AY72))</f>
        <v>2.8046498670974866</v>
      </c>
      <c r="BA72">
        <f>INDEX(Model_Assumptions[Values],9)*((INDEX(Model_Scenarios[GR Weight],2)*$AG72)+(INDEX(Model_Scenarios[GP Weight],2)*$AH72)+(INDEX(Model_Scenarios[LTV Weight],2)*$AI72))-(INDEX(Model_Scenarios[LTV Weight],2)*$AP72)-(INDEX(Model_Scenarios[GP Weight],2)*($AS72+$AV72+$AY72))</f>
        <v>2.8814826294859288</v>
      </c>
      <c r="BB72">
        <f>INDEX(Model_Assumptions[Values],9)*((INDEX(Model_Scenarios[GR Weight],3)*$AG72)+(INDEX(Model_Scenarios[GP Weight],3)*$AH72)+(INDEX(Model_Scenarios[LTV Weight],3)*$AI72))-(INDEX(Model_Scenarios[LTV Weight],3)*$AP72)-(INDEX(Model_Scenarios[GP Weight],3)*($AS72+$AV72+$AY72))</f>
        <v>3.0100395164458478</v>
      </c>
      <c r="BC72">
        <f>INDEX(Model_Assumptions[Values],9)*((INDEX(Model_Scenarios[GR Weight],4)*$AG72)+(INDEX(Model_Scenarios[GP Weight],4)*$AH72)+(INDEX(Model_Scenarios[LTV Weight],4)*$AI72))-(INDEX(Model_Scenarios[LTV Weight],4)*$AP72)-(INDEX(Model_Scenarios[GP Weight],4)*($AS72+$AV72+$AY72))</f>
        <v>3.0632704899548679</v>
      </c>
      <c r="BD72">
        <f>INDEX(Model_Assumptions[Values],9)*((INDEX(Model_Scenarios[GR Weight],5)*$AG72)+(INDEX(Model_Scenarios[GP Weight],5)*$AH72)+(INDEX(Model_Scenarios[LTV Weight],5)*$AI72))-(INDEX(Model_Scenarios[LTV Weight],5)*$AP72)-(INDEX(Model_Scenarios[GP Weight],5)*($AS72+$AV72+$AY72))</f>
        <v>3.0838585809592027</v>
      </c>
    </row>
    <row r="73" spans="1:56" x14ac:dyDescent="0.25">
      <c r="A73">
        <v>72</v>
      </c>
      <c r="B73">
        <v>2</v>
      </c>
      <c r="C73" s="3">
        <v>22</v>
      </c>
      <c r="D73" s="4">
        <v>0.42</v>
      </c>
      <c r="E73" t="str">
        <v>SKU-1001</v>
      </c>
      <c r="F73" t="str">
        <v>Raise</v>
      </c>
      <c r="G73" t="str">
        <v>Full</v>
      </c>
      <c r="H73">
        <v>53.26</v>
      </c>
      <c r="I73">
        <v>36.64</v>
      </c>
      <c r="J73">
        <v>21</v>
      </c>
      <c r="K73">
        <v>1118.46</v>
      </c>
      <c r="L73">
        <v>349.02</v>
      </c>
      <c r="M73">
        <v>0.31205407435223431</v>
      </c>
      <c r="N73">
        <v>57.563991794204242</v>
      </c>
      <c r="O73">
        <v>32.819835884084796</v>
      </c>
      <c r="P73">
        <v>69.459835884084782</v>
      </c>
      <c r="Q73">
        <v>1487.0300026323653</v>
      </c>
      <c r="R73">
        <v>1123.5337797666759</v>
      </c>
      <c r="S73">
        <v>1</v>
      </c>
      <c r="T73">
        <f t="shared" si="23"/>
        <v>55.067676553565782</v>
      </c>
      <c r="U73">
        <f t="shared" si="24"/>
        <v>3.3940603709458964E-2</v>
      </c>
      <c r="V73">
        <f>IF($F73="Reduce", INDEX(Model_Assumptions[Values], 2), INDEX(Model_Assumptions[Values], 1))</f>
        <v>-0.4</v>
      </c>
      <c r="W73">
        <f t="shared" si="25"/>
        <v>20.714898928840544</v>
      </c>
      <c r="X73">
        <f t="shared" si="38"/>
        <v>1140.7213540531973</v>
      </c>
      <c r="Y73">
        <f t="shared" si="26"/>
        <v>381.72745730047973</v>
      </c>
      <c r="Z73">
        <f t="shared" si="27"/>
        <v>22.261354053197238</v>
      </c>
      <c r="AA73">
        <f t="shared" si="28"/>
        <v>32.707457300479746</v>
      </c>
      <c r="AB73">
        <f t="shared" si="39"/>
        <v>0.33463689966364735</v>
      </c>
      <c r="AC73">
        <f t="shared" si="29"/>
        <v>2.2582825311413035E-2</v>
      </c>
      <c r="AD73">
        <f t="shared" si="30"/>
        <v>2.2582825311413035E-2</v>
      </c>
      <c r="AE73">
        <f t="shared" si="31"/>
        <v>0.42000000000000043</v>
      </c>
      <c r="AF73">
        <f t="shared" si="40"/>
        <v>651.64959226467158</v>
      </c>
      <c r="AG73">
        <f t="shared" si="32"/>
        <v>0.6782896213077152</v>
      </c>
      <c r="AH73">
        <f t="shared" si="33"/>
        <v>0.47088302015372241</v>
      </c>
      <c r="AI73">
        <f t="shared" si="41"/>
        <v>0.57999999999999963</v>
      </c>
      <c r="AJ73">
        <f>MAX(0, $R73 - $AA73) * INDEX(Model_Assumptions[Values], 7)</f>
        <v>2181.6526449323924</v>
      </c>
      <c r="AK73">
        <f>MAX(0, INDEX(Model_Assumptions[Values], 4) - $AD73)</f>
        <v>2.7417174688586968E-2</v>
      </c>
      <c r="AL73">
        <f>MAX(0, INDEX(Model_Assumptions[Values], 5) - $AC73)</f>
        <v>0</v>
      </c>
      <c r="AM73">
        <f>INDEX(Model_Assumptions[Values], 6) * MAX(0, INDEX(Model_Assumptions[Values], 3) - $AB73)^2</f>
        <v>0</v>
      </c>
      <c r="AN73">
        <f t="shared" si="34"/>
        <v>2171.4373198612075</v>
      </c>
      <c r="AO73" cm="1">
        <f t="array" ref="AO73">IFERROR(STDEV(IF($E$2:$E$2201=$E73, $AJ$2:$AJ$2201)), 0)</f>
        <v>44.456650963353724</v>
      </c>
      <c r="AP73">
        <f t="shared" si="42"/>
        <v>0.22978170532021297</v>
      </c>
      <c r="AQ73">
        <f t="shared" si="35"/>
        <v>2.4139782425523205E-2</v>
      </c>
      <c r="AR73" cm="1">
        <f t="array" ref="AR73">IFERROR(STDEV(IF($E$2:$E$2201=$E73, $AK$2:$AK$2201)), 0)</f>
        <v>1.4997557289428956E-2</v>
      </c>
      <c r="AS73">
        <f t="shared" si="43"/>
        <v>0.21852840431380352</v>
      </c>
      <c r="AT73">
        <f t="shared" si="36"/>
        <v>3.8715394073667053E-3</v>
      </c>
      <c r="AU73" cm="1">
        <f t="array" ref="AU73">IFERROR(STDEV(IF($E$2:$E$2201=$E73, $AL$2:$AL$2201)), 0)</f>
        <v>6.2074828171179812E-3</v>
      </c>
      <c r="AV73">
        <f t="shared" si="44"/>
        <v>-0.62368910578220316</v>
      </c>
      <c r="AW73">
        <f t="shared" si="37"/>
        <v>0</v>
      </c>
      <c r="AX73" cm="1">
        <f t="array" ref="AX73">IFERROR(STDEV(IF($E$2:$E$2201=$E73, $AM$2:$AM$2201)), 0)</f>
        <v>0</v>
      </c>
      <c r="AY73">
        <f t="shared" si="45"/>
        <v>-0.62368910578220316</v>
      </c>
      <c r="AZ73">
        <f>INDEX(Model_Assumptions[Values],9)*((INDEX(Model_Scenarios[GR Weight],1)*$AG73)+(INDEX(Model_Scenarios[GP Weight],1)*$AH73)+(INDEX(Model_Scenarios[LTV Weight],1)*$AI73))-(INDEX(Model_Scenarios[LTV Weight],1)*$AP73)-(INDEX(Model_Scenarios[GP Weight],1)*($AS73+$AV73+$AY73))</f>
        <v>2.8136459371996079</v>
      </c>
      <c r="BA73">
        <f>INDEX(Model_Assumptions[Values],9)*((INDEX(Model_Scenarios[GR Weight],2)*$AG73)+(INDEX(Model_Scenarios[GP Weight],2)*$AH73)+(INDEX(Model_Scenarios[LTV Weight],2)*$AI73))-(INDEX(Model_Scenarios[LTV Weight],2)*$AP73)-(INDEX(Model_Scenarios[GP Weight],2)*($AS73+$AV73+$AY73))</f>
        <v>2.9210120891264899</v>
      </c>
      <c r="BB73">
        <f>INDEX(Model_Assumptions[Values],9)*((INDEX(Model_Scenarios[GR Weight],3)*$AG73)+(INDEX(Model_Scenarios[GP Weight],3)*$AH73)+(INDEX(Model_Scenarios[LTV Weight],3)*$AI73))-(INDEX(Model_Scenarios[LTV Weight],3)*$AP73)-(INDEX(Model_Scenarios[GP Weight],3)*($AS73+$AV73+$AY73))</f>
        <v>3.1000920623132835</v>
      </c>
      <c r="BC73">
        <f>INDEX(Model_Assumptions[Values],9)*((INDEX(Model_Scenarios[GR Weight],4)*$AG73)+(INDEX(Model_Scenarios[GP Weight],4)*$AH73)+(INDEX(Model_Scenarios[LTV Weight],4)*$AI73))-(INDEX(Model_Scenarios[LTV Weight],4)*$AP73)-(INDEX(Model_Scenarios[GP Weight],4)*($AS73+$AV73+$AY73))</f>
        <v>3.1722150434991621</v>
      </c>
      <c r="BD73">
        <f>INDEX(Model_Assumptions[Values],9)*((INDEX(Model_Scenarios[GR Weight],5)*$AG73)+(INDEX(Model_Scenarios[GP Weight],5)*$AH73)+(INDEX(Model_Scenarios[LTV Weight],5)*$AI73))-(INDEX(Model_Scenarios[LTV Weight],5)*$AP73)-(INDEX(Model_Scenarios[GP Weight],5)*($AS73+$AV73+$AY73))</f>
        <v>3.2066398943882302</v>
      </c>
    </row>
    <row r="74" spans="1:56" x14ac:dyDescent="0.25">
      <c r="A74">
        <v>73</v>
      </c>
      <c r="B74">
        <v>2</v>
      </c>
      <c r="C74" s="3">
        <v>23</v>
      </c>
      <c r="D74" s="4">
        <v>0.44</v>
      </c>
      <c r="E74" t="str">
        <v>SKU-1001</v>
      </c>
      <c r="F74" t="str">
        <v>Raise</v>
      </c>
      <c r="G74" t="str">
        <v>Full</v>
      </c>
      <c r="H74">
        <v>53.26</v>
      </c>
      <c r="I74">
        <v>36.64</v>
      </c>
      <c r="J74">
        <v>21</v>
      </c>
      <c r="K74">
        <v>1118.46</v>
      </c>
      <c r="L74">
        <v>349.02</v>
      </c>
      <c r="M74">
        <v>0.31205407435223431</v>
      </c>
      <c r="N74">
        <v>57.563991794204242</v>
      </c>
      <c r="O74">
        <v>32.819835884084796</v>
      </c>
      <c r="P74">
        <v>69.459835884084782</v>
      </c>
      <c r="Q74">
        <v>1487.0300026323653</v>
      </c>
      <c r="R74">
        <v>1123.5337797666759</v>
      </c>
      <c r="S74">
        <v>1</v>
      </c>
      <c r="T74">
        <f t="shared" si="23"/>
        <v>55.153756389449867</v>
      </c>
      <c r="U74">
        <f t="shared" si="24"/>
        <v>3.5556822933718917E-2</v>
      </c>
      <c r="V74">
        <f>IF($F74="Reduce", INDEX(Model_Assumptions[Values], 2), INDEX(Model_Assumptions[Values], 1))</f>
        <v>-0.4</v>
      </c>
      <c r="W74">
        <f t="shared" si="25"/>
        <v>20.701322687356761</v>
      </c>
      <c r="X74">
        <f t="shared" si="38"/>
        <v>1141.7557084378664</v>
      </c>
      <c r="Y74">
        <f t="shared" si="26"/>
        <v>383.25924517311466</v>
      </c>
      <c r="Z74">
        <f t="shared" si="27"/>
        <v>23.295708437866324</v>
      </c>
      <c r="AA74">
        <f t="shared" si="28"/>
        <v>34.239245173114682</v>
      </c>
      <c r="AB74">
        <f t="shared" si="39"/>
        <v>0.33567534836106439</v>
      </c>
      <c r="AC74">
        <f t="shared" si="29"/>
        <v>2.3621274008830073E-2</v>
      </c>
      <c r="AD74">
        <f t="shared" si="30"/>
        <v>2.3621274008830073E-2</v>
      </c>
      <c r="AE74">
        <f t="shared" si="31"/>
        <v>0.4400000000000005</v>
      </c>
      <c r="AF74">
        <f t="shared" si="40"/>
        <v>629.17891666933792</v>
      </c>
      <c r="AG74">
        <f t="shared" si="32"/>
        <v>0.70980575649871025</v>
      </c>
      <c r="AH74">
        <f t="shared" si="33"/>
        <v>0.49293587779639231</v>
      </c>
      <c r="AI74">
        <f t="shared" si="41"/>
        <v>0.5599999999999995</v>
      </c>
      <c r="AJ74">
        <f>MAX(0, $R74 - $AA74) * INDEX(Model_Assumptions[Values], 7)</f>
        <v>2178.5890691871227</v>
      </c>
      <c r="AK74">
        <f>MAX(0, INDEX(Model_Assumptions[Values], 4) - $AD74)</f>
        <v>2.637872599116993E-2</v>
      </c>
      <c r="AL74">
        <f>MAX(0, INDEX(Model_Assumptions[Values], 5) - $AC74)</f>
        <v>0</v>
      </c>
      <c r="AM74">
        <f>INDEX(Model_Assumptions[Values], 6) * MAX(0, INDEX(Model_Assumptions[Values], 3) - $AB74)^2</f>
        <v>0</v>
      </c>
      <c r="AN74">
        <f t="shared" si="34"/>
        <v>2171.4373198612075</v>
      </c>
      <c r="AO74" cm="1">
        <f t="array" ref="AO74">IFERROR(STDEV(IF($E$2:$E$2201=$E74, $AJ$2:$AJ$2201)), 0)</f>
        <v>44.456650963353724</v>
      </c>
      <c r="AP74">
        <f t="shared" si="42"/>
        <v>0.16087017737369724</v>
      </c>
      <c r="AQ74">
        <f t="shared" si="35"/>
        <v>2.4139782425523205E-2</v>
      </c>
      <c r="AR74" cm="1">
        <f t="array" ref="AR74">IFERROR(STDEV(IF($E$2:$E$2201=$E74, $AK$2:$AK$2201)), 0)</f>
        <v>1.4997557289428956E-2</v>
      </c>
      <c r="AS74">
        <f t="shared" si="43"/>
        <v>0.14928721540706139</v>
      </c>
      <c r="AT74">
        <f t="shared" si="36"/>
        <v>3.8715394073667053E-3</v>
      </c>
      <c r="AU74" cm="1">
        <f t="array" ref="AU74">IFERROR(STDEV(IF($E$2:$E$2201=$E74, $AL$2:$AL$2201)), 0)</f>
        <v>6.2074828171179812E-3</v>
      </c>
      <c r="AV74">
        <f t="shared" si="44"/>
        <v>-0.62368910578220316</v>
      </c>
      <c r="AW74">
        <f t="shared" si="37"/>
        <v>0</v>
      </c>
      <c r="AX74" cm="1">
        <f t="array" ref="AX74">IFERROR(STDEV(IF($E$2:$E$2201=$E74, $AM$2:$AM$2201)), 0)</f>
        <v>0</v>
      </c>
      <c r="AY74">
        <f t="shared" si="45"/>
        <v>-0.62368910578220316</v>
      </c>
      <c r="AZ74">
        <f>INDEX(Model_Assumptions[Values],9)*((INDEX(Model_Scenarios[GR Weight],1)*$AG74)+(INDEX(Model_Scenarios[GP Weight],1)*$AH74)+(INDEX(Model_Scenarios[LTV Weight],1)*$AI74))-(INDEX(Model_Scenarios[LTV Weight],1)*$AP74)-(INDEX(Model_Scenarios[GP Weight],1)*($AS74+$AV74+$AY74))</f>
        <v>2.8224837748643261</v>
      </c>
      <c r="BA74">
        <f>INDEX(Model_Assumptions[Values],9)*((INDEX(Model_Scenarios[GR Weight],2)*$AG74)+(INDEX(Model_Scenarios[GP Weight],2)*$AH74)+(INDEX(Model_Scenarios[LTV Weight],2)*$AI74))-(INDEX(Model_Scenarios[LTV Weight],2)*$AP74)-(INDEX(Model_Scenarios[GP Weight],2)*($AS74+$AV74+$AY74))</f>
        <v>2.9603427791089891</v>
      </c>
      <c r="BB74">
        <f>INDEX(Model_Assumptions[Values],9)*((INDEX(Model_Scenarios[GR Weight],3)*$AG74)+(INDEX(Model_Scenarios[GP Weight],3)*$AH74)+(INDEX(Model_Scenarios[LTV Weight],3)*$AI74))-(INDEX(Model_Scenarios[LTV Weight],3)*$AP74)-(INDEX(Model_Scenarios[GP Weight],3)*($AS74+$AV74+$AY74))</f>
        <v>3.1898787594726654</v>
      </c>
      <c r="BC74">
        <f>INDEX(Model_Assumptions[Values],9)*((INDEX(Model_Scenarios[GR Weight],4)*$AG74)+(INDEX(Model_Scenarios[GP Weight],4)*$AH74)+(INDEX(Model_Scenarios[LTV Weight],4)*$AI74))-(INDEX(Model_Scenarios[LTV Weight],4)*$AP74)-(INDEX(Model_Scenarios[GP Weight],4)*($AS74+$AV74+$AY74))</f>
        <v>3.2808686554593902</v>
      </c>
      <c r="BD74">
        <f>INDEX(Model_Assumptions[Values],9)*((INDEX(Model_Scenarios[GR Weight],5)*$AG74)+(INDEX(Model_Scenarios[GP Weight],5)*$AH74)+(INDEX(Model_Scenarios[LTV Weight],5)*$AI74))-(INDEX(Model_Scenarios[LTV Weight],5)*$AP74)-(INDEX(Model_Scenarios[GP Weight],5)*($AS74+$AV74+$AY74))</f>
        <v>3.3291119239819045</v>
      </c>
    </row>
    <row r="75" spans="1:56" x14ac:dyDescent="0.25">
      <c r="A75">
        <v>74</v>
      </c>
      <c r="B75">
        <v>2</v>
      </c>
      <c r="C75" s="3">
        <v>24</v>
      </c>
      <c r="D75" s="4">
        <v>0.46</v>
      </c>
      <c r="E75" t="str">
        <v>SKU-1001</v>
      </c>
      <c r="F75" t="str">
        <v>Raise</v>
      </c>
      <c r="G75" t="str">
        <v>Full</v>
      </c>
      <c r="H75">
        <v>53.26</v>
      </c>
      <c r="I75">
        <v>36.64</v>
      </c>
      <c r="J75">
        <v>21</v>
      </c>
      <c r="K75">
        <v>1118.46</v>
      </c>
      <c r="L75">
        <v>349.02</v>
      </c>
      <c r="M75">
        <v>0.31205407435223431</v>
      </c>
      <c r="N75">
        <v>57.563991794204242</v>
      </c>
      <c r="O75">
        <v>32.819835884084796</v>
      </c>
      <c r="P75">
        <v>69.459835884084782</v>
      </c>
      <c r="Q75">
        <v>1487.0300026323653</v>
      </c>
      <c r="R75">
        <v>1123.5337797666759</v>
      </c>
      <c r="S75">
        <v>1</v>
      </c>
      <c r="T75">
        <f t="shared" si="23"/>
        <v>55.239836225333953</v>
      </c>
      <c r="U75">
        <f t="shared" si="24"/>
        <v>3.7173042157978876E-2</v>
      </c>
      <c r="V75">
        <f>IF($F75="Reduce", INDEX(Model_Assumptions[Values], 2), INDEX(Model_Assumptions[Values], 1))</f>
        <v>-0.4</v>
      </c>
      <c r="W75">
        <f t="shared" si="25"/>
        <v>20.687746445872978</v>
      </c>
      <c r="X75">
        <f t="shared" si="38"/>
        <v>1142.7877255412579</v>
      </c>
      <c r="Y75">
        <f t="shared" si="26"/>
        <v>384.78869576447198</v>
      </c>
      <c r="Z75">
        <f t="shared" si="27"/>
        <v>24.327725541257905</v>
      </c>
      <c r="AA75">
        <f t="shared" si="28"/>
        <v>35.768695764472</v>
      </c>
      <c r="AB75">
        <f t="shared" si="39"/>
        <v>0.33671056064434429</v>
      </c>
      <c r="AC75">
        <f t="shared" si="29"/>
        <v>2.465648629210998E-2</v>
      </c>
      <c r="AD75">
        <f t="shared" si="30"/>
        <v>2.465648629210998E-2</v>
      </c>
      <c r="AE75">
        <f t="shared" si="31"/>
        <v>0.46000000000000063</v>
      </c>
      <c r="AF75">
        <f t="shared" si="40"/>
        <v>606.70824107400426</v>
      </c>
      <c r="AG75">
        <f t="shared" si="32"/>
        <v>0.74125067618193241</v>
      </c>
      <c r="AH75">
        <f t="shared" si="33"/>
        <v>0.51495508604660589</v>
      </c>
      <c r="AI75">
        <f t="shared" si="41"/>
        <v>0.53999999999999937</v>
      </c>
      <c r="AJ75">
        <f>MAX(0, $R75 - $AA75) * INDEX(Model_Assumptions[Values], 7)</f>
        <v>2175.5301680044076</v>
      </c>
      <c r="AK75">
        <f>MAX(0, INDEX(Model_Assumptions[Values], 4) - $AD75)</f>
        <v>2.5343513707890022E-2</v>
      </c>
      <c r="AL75">
        <f>MAX(0, INDEX(Model_Assumptions[Values], 5) - $AC75)</f>
        <v>0</v>
      </c>
      <c r="AM75">
        <f>INDEX(Model_Assumptions[Values], 6) * MAX(0, INDEX(Model_Assumptions[Values], 3) - $AB75)^2</f>
        <v>0</v>
      </c>
      <c r="AN75">
        <f t="shared" si="34"/>
        <v>2171.4373198612075</v>
      </c>
      <c r="AO75" cm="1">
        <f t="array" ref="AO75">IFERROR(STDEV(IF($E$2:$E$2201=$E75, $AJ$2:$AJ$2201)), 0)</f>
        <v>44.456650963353724</v>
      </c>
      <c r="AP75">
        <f t="shared" si="42"/>
        <v>9.206379820589651E-2</v>
      </c>
      <c r="AQ75">
        <f t="shared" si="35"/>
        <v>2.4139782425523205E-2</v>
      </c>
      <c r="AR75" cm="1">
        <f t="array" ref="AR75">IFERROR(STDEV(IF($E$2:$E$2201=$E75, $AK$2:$AK$2201)), 0)</f>
        <v>1.4997557289428956E-2</v>
      </c>
      <c r="AS75">
        <f t="shared" si="43"/>
        <v>8.026182258461971E-2</v>
      </c>
      <c r="AT75">
        <f t="shared" si="36"/>
        <v>3.8715394073667053E-3</v>
      </c>
      <c r="AU75" cm="1">
        <f t="array" ref="AU75">IFERROR(STDEV(IF($E$2:$E$2201=$E75, $AL$2:$AL$2201)), 0)</f>
        <v>6.2074828171179812E-3</v>
      </c>
      <c r="AV75">
        <f t="shared" si="44"/>
        <v>-0.62368910578220316</v>
      </c>
      <c r="AW75">
        <f t="shared" si="37"/>
        <v>0</v>
      </c>
      <c r="AX75" cm="1">
        <f t="array" ref="AX75">IFERROR(STDEV(IF($E$2:$E$2201=$E75, $AM$2:$AM$2201)), 0)</f>
        <v>0</v>
      </c>
      <c r="AY75">
        <f t="shared" si="45"/>
        <v>-0.62368910578220316</v>
      </c>
      <c r="AZ75">
        <f>INDEX(Model_Assumptions[Values],9)*((INDEX(Model_Scenarios[GR Weight],1)*$AG75)+(INDEX(Model_Scenarios[GP Weight],1)*$AH75)+(INDEX(Model_Scenarios[LTV Weight],1)*$AI75))-(INDEX(Model_Scenarios[LTV Weight],1)*$AP75)-(INDEX(Model_Scenarios[GP Weight],1)*($AS75+$AV75+$AY75))</f>
        <v>2.8311634814475282</v>
      </c>
      <c r="BA75">
        <f>INDEX(Model_Assumptions[Values],9)*((INDEX(Model_Scenarios[GR Weight],2)*$AG75)+(INDEX(Model_Scenarios[GP Weight],2)*$AH75)+(INDEX(Model_Scenarios[LTV Weight],2)*$AI75))-(INDEX(Model_Scenarios[LTV Weight],2)*$AP75)-(INDEX(Model_Scenarios[GP Weight],2)*($AS75+$AV75+$AY75))</f>
        <v>2.9994749021451779</v>
      </c>
      <c r="BB75">
        <f>INDEX(Model_Assumptions[Values],9)*((INDEX(Model_Scenarios[GR Weight],3)*$AG75)+(INDEX(Model_Scenarios[GP Weight],3)*$AH75)+(INDEX(Model_Scenarios[LTV Weight],3)*$AI75))-(INDEX(Model_Scenarios[LTV Weight],3)*$AP75)-(INDEX(Model_Scenarios[GP Weight],3)*($AS75+$AV75+$AY75))</f>
        <v>3.2793999626695407</v>
      </c>
      <c r="BC75">
        <f>INDEX(Model_Assumptions[Values],9)*((INDEX(Model_Scenarios[GR Weight],4)*$AG75)+(INDEX(Model_Scenarios[GP Weight],4)*$AH75)+(INDEX(Model_Scenarios[LTV Weight],4)*$AI75))-(INDEX(Model_Scenarios[LTV Weight],4)*$AP75)-(INDEX(Model_Scenarios[GP Weight],4)*($AS75+$AV75+$AY75))</f>
        <v>3.3892316805810974</v>
      </c>
      <c r="BD75">
        <f>INDEX(Model_Assumptions[Values],9)*((INDEX(Model_Scenarios[GR Weight],5)*$AG75)+(INDEX(Model_Scenarios[GP Weight],5)*$AH75)+(INDEX(Model_Scenarios[LTV Weight],5)*$AI75))-(INDEX(Model_Scenarios[LTV Weight],5)*$AP75)-(INDEX(Model_Scenarios[GP Weight],5)*($AS75+$AV75+$AY75))</f>
        <v>3.4512752271975065</v>
      </c>
    </row>
    <row r="76" spans="1:56" x14ac:dyDescent="0.25">
      <c r="A76">
        <v>75</v>
      </c>
      <c r="B76">
        <v>2</v>
      </c>
      <c r="C76" s="3">
        <v>25</v>
      </c>
      <c r="D76" s="4">
        <v>0.48</v>
      </c>
      <c r="E76" t="str">
        <v>SKU-1001</v>
      </c>
      <c r="F76" t="str">
        <v>Raise</v>
      </c>
      <c r="G76" t="str">
        <v>Full</v>
      </c>
      <c r="H76">
        <v>53.26</v>
      </c>
      <c r="I76">
        <v>36.64</v>
      </c>
      <c r="J76">
        <v>21</v>
      </c>
      <c r="K76">
        <v>1118.46</v>
      </c>
      <c r="L76">
        <v>349.02</v>
      </c>
      <c r="M76">
        <v>0.31205407435223431</v>
      </c>
      <c r="N76">
        <v>57.563991794204242</v>
      </c>
      <c r="O76">
        <v>32.819835884084796</v>
      </c>
      <c r="P76">
        <v>69.459835884084782</v>
      </c>
      <c r="Q76">
        <v>1487.0300026323653</v>
      </c>
      <c r="R76">
        <v>1123.5337797666759</v>
      </c>
      <c r="S76">
        <v>1</v>
      </c>
      <c r="T76">
        <f t="shared" si="23"/>
        <v>55.325916061218038</v>
      </c>
      <c r="U76">
        <f t="shared" si="24"/>
        <v>3.8789261382238829E-2</v>
      </c>
      <c r="V76">
        <f>IF($F76="Reduce", INDEX(Model_Assumptions[Values], 2), INDEX(Model_Assumptions[Values], 1))</f>
        <v>-0.4</v>
      </c>
      <c r="W76">
        <f t="shared" si="25"/>
        <v>20.674170204389196</v>
      </c>
      <c r="X76">
        <f t="shared" si="38"/>
        <v>1143.8174053633716</v>
      </c>
      <c r="Y76">
        <f t="shared" si="26"/>
        <v>386.31580907455145</v>
      </c>
      <c r="Z76">
        <f t="shared" si="27"/>
        <v>25.357405363371527</v>
      </c>
      <c r="AA76">
        <f t="shared" si="28"/>
        <v>37.295809074551471</v>
      </c>
      <c r="AB76">
        <f t="shared" si="39"/>
        <v>0.33774255161978883</v>
      </c>
      <c r="AC76">
        <f t="shared" si="29"/>
        <v>2.5688477267554521E-2</v>
      </c>
      <c r="AD76">
        <f t="shared" si="30"/>
        <v>2.5688477267554521E-2</v>
      </c>
      <c r="AE76">
        <f t="shared" si="31"/>
        <v>0.4800000000000007</v>
      </c>
      <c r="AF76">
        <f t="shared" si="40"/>
        <v>584.23756547867072</v>
      </c>
      <c r="AG76">
        <f t="shared" si="32"/>
        <v>0.77262438035736802</v>
      </c>
      <c r="AH76">
        <f t="shared" si="33"/>
        <v>0.53694064490435978</v>
      </c>
      <c r="AI76">
        <f t="shared" si="41"/>
        <v>0.51999999999999935</v>
      </c>
      <c r="AJ76">
        <f>MAX(0, $R76 - $AA76) * INDEX(Model_Assumptions[Values], 7)</f>
        <v>2172.4759413842489</v>
      </c>
      <c r="AK76">
        <f>MAX(0, INDEX(Model_Assumptions[Values], 4) - $AD76)</f>
        <v>2.4311522732445481E-2</v>
      </c>
      <c r="AL76">
        <f>MAX(0, INDEX(Model_Assumptions[Values], 5) - $AC76)</f>
        <v>0</v>
      </c>
      <c r="AM76">
        <f>INDEX(Model_Assumptions[Values], 6) * MAX(0, INDEX(Model_Assumptions[Values], 3) - $AB76)^2</f>
        <v>0</v>
      </c>
      <c r="AN76">
        <f t="shared" si="34"/>
        <v>2171.4373198612075</v>
      </c>
      <c r="AO76" cm="1">
        <f t="array" ref="AO76">IFERROR(STDEV(IF($E$2:$E$2201=$E76, $AJ$2:$AJ$2201)), 0)</f>
        <v>44.456650963353724</v>
      </c>
      <c r="AP76">
        <f t="shared" si="42"/>
        <v>2.3362567816851691E-2</v>
      </c>
      <c r="AQ76">
        <f t="shared" si="35"/>
        <v>2.4139782425523205E-2</v>
      </c>
      <c r="AR76" cm="1">
        <f t="array" ref="AR76">IFERROR(STDEV(IF($E$2:$E$2201=$E76, $AK$2:$AK$2201)), 0)</f>
        <v>1.4997557289428956E-2</v>
      </c>
      <c r="AS76">
        <f t="shared" si="43"/>
        <v>1.1451218595666056E-2</v>
      </c>
      <c r="AT76">
        <f t="shared" si="36"/>
        <v>3.8715394073667053E-3</v>
      </c>
      <c r="AU76" cm="1">
        <f t="array" ref="AU76">IFERROR(STDEV(IF($E$2:$E$2201=$E76, $AL$2:$AL$2201)), 0)</f>
        <v>6.2074828171179812E-3</v>
      </c>
      <c r="AV76">
        <f t="shared" si="44"/>
        <v>-0.62368910578220316</v>
      </c>
      <c r="AW76">
        <f t="shared" si="37"/>
        <v>0</v>
      </c>
      <c r="AX76" cm="1">
        <f t="array" ref="AX76">IFERROR(STDEV(IF($E$2:$E$2201=$E76, $AM$2:$AM$2201)), 0)</f>
        <v>0</v>
      </c>
      <c r="AY76">
        <f t="shared" si="45"/>
        <v>-0.62368910578220316</v>
      </c>
      <c r="AZ76">
        <f>INDEX(Model_Assumptions[Values],9)*((INDEX(Model_Scenarios[GR Weight],1)*$AG76)+(INDEX(Model_Scenarios[GP Weight],1)*$AH76)+(INDEX(Model_Scenarios[LTV Weight],1)*$AI76))-(INDEX(Model_Scenarios[LTV Weight],1)*$AP76)-(INDEX(Model_Scenarios[GP Weight],1)*($AS76+$AV76+$AY76))</f>
        <v>2.8396851576742543</v>
      </c>
      <c r="BA76">
        <f>INDEX(Model_Assumptions[Values],9)*((INDEX(Model_Scenarios[GR Weight],2)*$AG76)+(INDEX(Model_Scenarios[GP Weight],2)*$AH76)+(INDEX(Model_Scenarios[LTV Weight],2)*$AI76))-(INDEX(Model_Scenarios[LTV Weight],2)*$AP76)-(INDEX(Model_Scenarios[GP Weight],2)*($AS76+$AV76+$AY76))</f>
        <v>3.0384086596851785</v>
      </c>
      <c r="BB76">
        <f>INDEX(Model_Assumptions[Values],9)*((INDEX(Model_Scenarios[GR Weight],3)*$AG76)+(INDEX(Model_Scenarios[GP Weight],3)*$AH76)+(INDEX(Model_Scenarios[LTV Weight],3)*$AI76))-(INDEX(Model_Scenarios[LTV Weight],3)*$AP76)-(INDEX(Model_Scenarios[GP Weight],3)*($AS76+$AV76+$AY76))</f>
        <v>3.3686560244416563</v>
      </c>
      <c r="BC76">
        <f>INDEX(Model_Assumptions[Values],9)*((INDEX(Model_Scenarios[GR Weight],4)*$AG76)+(INDEX(Model_Scenarios[GP Weight],4)*$AH76)+(INDEX(Model_Scenarios[LTV Weight],4)*$AI76))-(INDEX(Model_Scenarios[LTV Weight],4)*$AP76)-(INDEX(Model_Scenarios[GP Weight],4)*($AS76+$AV76+$AY76))</f>
        <v>3.497304471402026</v>
      </c>
      <c r="BD76">
        <f>INDEX(Model_Assumptions[Values],9)*((INDEX(Model_Scenarios[GR Weight],5)*$AG76)+(INDEX(Model_Scenarios[GP Weight],5)*$AH76)+(INDEX(Model_Scenarios[LTV Weight],5)*$AI76))-(INDEX(Model_Scenarios[LTV Weight],5)*$AP76)-(INDEX(Model_Scenarios[GP Weight],5)*($AS76+$AV76+$AY76))</f>
        <v>3.5731303580229508</v>
      </c>
    </row>
    <row r="77" spans="1:56" x14ac:dyDescent="0.25">
      <c r="A77">
        <v>76</v>
      </c>
      <c r="B77">
        <v>2</v>
      </c>
      <c r="C77" s="3">
        <v>26</v>
      </c>
      <c r="D77" s="4">
        <v>0.5</v>
      </c>
      <c r="E77" t="str">
        <v>SKU-1001</v>
      </c>
      <c r="F77" t="str">
        <v>Raise</v>
      </c>
      <c r="G77" t="str">
        <v>Full</v>
      </c>
      <c r="H77">
        <v>53.26</v>
      </c>
      <c r="I77">
        <v>36.64</v>
      </c>
      <c r="J77">
        <v>21</v>
      </c>
      <c r="K77">
        <v>1118.46</v>
      </c>
      <c r="L77">
        <v>349.02</v>
      </c>
      <c r="M77">
        <v>0.31205407435223431</v>
      </c>
      <c r="N77">
        <v>57.563991794204242</v>
      </c>
      <c r="O77">
        <v>32.819835884084796</v>
      </c>
      <c r="P77">
        <v>69.459835884084782</v>
      </c>
      <c r="Q77">
        <v>1487.0300026323653</v>
      </c>
      <c r="R77">
        <v>1123.5337797666759</v>
      </c>
      <c r="S77">
        <v>1</v>
      </c>
      <c r="T77">
        <f t="shared" si="23"/>
        <v>55.411995897102116</v>
      </c>
      <c r="U77">
        <f t="shared" si="24"/>
        <v>4.0405480606498657E-2</v>
      </c>
      <c r="V77">
        <f>IF($F77="Reduce", INDEX(Model_Assumptions[Values], 2), INDEX(Model_Assumptions[Values], 1))</f>
        <v>-0.4</v>
      </c>
      <c r="W77">
        <f t="shared" si="25"/>
        <v>20.660593962905409</v>
      </c>
      <c r="X77">
        <f t="shared" si="38"/>
        <v>1144.8447479042072</v>
      </c>
      <c r="Y77">
        <f t="shared" si="26"/>
        <v>387.84058510335296</v>
      </c>
      <c r="Z77">
        <f t="shared" si="27"/>
        <v>26.384747904207188</v>
      </c>
      <c r="AA77">
        <f t="shared" si="28"/>
        <v>38.820585103352983</v>
      </c>
      <c r="AB77">
        <f t="shared" si="39"/>
        <v>0.33877133629983236</v>
      </c>
      <c r="AC77">
        <f t="shared" si="29"/>
        <v>2.6717261947598048E-2</v>
      </c>
      <c r="AD77">
        <f t="shared" si="30"/>
        <v>2.6717261947598048E-2</v>
      </c>
      <c r="AE77">
        <f t="shared" si="31"/>
        <v>0.49999999999999917</v>
      </c>
      <c r="AF77">
        <f t="shared" si="40"/>
        <v>561.76688988333899</v>
      </c>
      <c r="AG77">
        <f t="shared" si="32"/>
        <v>0.80392686902501698</v>
      </c>
      <c r="AH77">
        <f t="shared" si="33"/>
        <v>0.55889255436965235</v>
      </c>
      <c r="AI77">
        <f t="shared" si="41"/>
        <v>0.50000000000000089</v>
      </c>
      <c r="AJ77">
        <f>MAX(0, $R77 - $AA77) * INDEX(Model_Assumptions[Values], 7)</f>
        <v>2169.4263893266461</v>
      </c>
      <c r="AK77">
        <f>MAX(0, INDEX(Model_Assumptions[Values], 4) - $AD77)</f>
        <v>2.3282738052401955E-2</v>
      </c>
      <c r="AL77">
        <f>MAX(0, INDEX(Model_Assumptions[Values], 5) - $AC77)</f>
        <v>0</v>
      </c>
      <c r="AM77">
        <f>INDEX(Model_Assumptions[Values], 6) * MAX(0, INDEX(Model_Assumptions[Values], 3) - $AB77)^2</f>
        <v>0</v>
      </c>
      <c r="AN77">
        <f t="shared" si="34"/>
        <v>2171.4373198612075</v>
      </c>
      <c r="AO77" cm="1">
        <f t="array" ref="AO77">IFERROR(STDEV(IF($E$2:$E$2201=$E77, $AJ$2:$AJ$2201)), 0)</f>
        <v>44.456650963353724</v>
      </c>
      <c r="AP77">
        <f t="shared" si="42"/>
        <v>-4.5233513793447443E-2</v>
      </c>
      <c r="AQ77">
        <f t="shared" si="35"/>
        <v>2.4139782425523205E-2</v>
      </c>
      <c r="AR77" cm="1">
        <f t="array" ref="AR77">IFERROR(STDEV(IF($E$2:$E$2201=$E77, $AK$2:$AK$2201)), 0)</f>
        <v>1.4997557289428956E-2</v>
      </c>
      <c r="AS77">
        <f t="shared" si="43"/>
        <v>-5.7145597551765251E-2</v>
      </c>
      <c r="AT77">
        <f t="shared" si="36"/>
        <v>3.8715394073667053E-3</v>
      </c>
      <c r="AU77" cm="1">
        <f t="array" ref="AU77">IFERROR(STDEV(IF($E$2:$E$2201=$E77, $AL$2:$AL$2201)), 0)</f>
        <v>6.2074828171179812E-3</v>
      </c>
      <c r="AV77">
        <f t="shared" si="44"/>
        <v>-0.62368910578220316</v>
      </c>
      <c r="AW77">
        <f t="shared" si="37"/>
        <v>0</v>
      </c>
      <c r="AX77" cm="1">
        <f t="array" ref="AX77">IFERROR(STDEV(IF($E$2:$E$2201=$E77, $AM$2:$AM$2201)), 0)</f>
        <v>0</v>
      </c>
      <c r="AY77">
        <f t="shared" si="45"/>
        <v>-0.62368910578220316</v>
      </c>
      <c r="AZ77">
        <f>INDEX(Model_Assumptions[Values],9)*((INDEX(Model_Scenarios[GR Weight],1)*$AG77)+(INDEX(Model_Scenarios[GP Weight],1)*$AH77)+(INDEX(Model_Scenarios[LTV Weight],1)*$AI77))-(INDEX(Model_Scenarios[LTV Weight],1)*$AP77)-(INDEX(Model_Scenarios[GP Weight],1)*($AS77+$AV77+$AY77))</f>
        <v>2.8480489036437131</v>
      </c>
      <c r="BA77">
        <f>INDEX(Model_Assumptions[Values],9)*((INDEX(Model_Scenarios[GR Weight],2)*$AG77)+(INDEX(Model_Scenarios[GP Weight],2)*$AH77)+(INDEX(Model_Scenarios[LTV Weight],2)*$AI77))-(INDEX(Model_Scenarios[LTV Weight],2)*$AP77)-(INDEX(Model_Scenarios[GP Weight],2)*($AS77+$AV77+$AY77))</f>
        <v>3.0771442519273933</v>
      </c>
      <c r="BB77">
        <f>INDEX(Model_Assumptions[Values],9)*((INDEX(Model_Scenarios[GR Weight],3)*$AG77)+(INDEX(Model_Scenarios[GP Weight],3)*$AH77)+(INDEX(Model_Scenarios[LTV Weight],3)*$AI77))-(INDEX(Model_Scenarios[LTV Weight],3)*$AP77)-(INDEX(Model_Scenarios[GP Weight],3)*($AS77+$AV77+$AY77))</f>
        <v>3.4576472951362036</v>
      </c>
      <c r="BC77">
        <f>INDEX(Model_Assumptions[Values],9)*((INDEX(Model_Scenarios[GR Weight],4)*$AG77)+(INDEX(Model_Scenarios[GP Weight],4)*$AH77)+(INDEX(Model_Scenarios[LTV Weight],4)*$AI77))-(INDEX(Model_Scenarios[LTV Weight],4)*$AP77)-(INDEX(Model_Scenarios[GP Weight],4)*($AS77+$AV77+$AY77))</f>
        <v>3.6050873782693671</v>
      </c>
      <c r="BD77">
        <f>INDEX(Model_Assumptions[Values],9)*((INDEX(Model_Scenarios[GR Weight],5)*$AG77)+(INDEX(Model_Scenarios[GP Weight],5)*$AH77)+(INDEX(Model_Scenarios[LTV Weight],5)*$AI77))-(INDEX(Model_Scenarios[LTV Weight],5)*$AP77)-(INDEX(Model_Scenarios[GP Weight],5)*($AS77+$AV77+$AY77))</f>
        <v>3.6946778670038189</v>
      </c>
    </row>
    <row r="78" spans="1:56" x14ac:dyDescent="0.25">
      <c r="A78">
        <v>77</v>
      </c>
      <c r="B78">
        <v>2</v>
      </c>
      <c r="C78" s="3">
        <v>27</v>
      </c>
      <c r="D78" s="4">
        <v>0.52</v>
      </c>
      <c r="E78" t="str">
        <v>SKU-1001</v>
      </c>
      <c r="F78" t="str">
        <v>Raise</v>
      </c>
      <c r="G78" t="str">
        <v>Full</v>
      </c>
      <c r="H78">
        <v>53.26</v>
      </c>
      <c r="I78">
        <v>36.64</v>
      </c>
      <c r="J78">
        <v>21</v>
      </c>
      <c r="K78">
        <v>1118.46</v>
      </c>
      <c r="L78">
        <v>349.02</v>
      </c>
      <c r="M78">
        <v>0.31205407435223431</v>
      </c>
      <c r="N78">
        <v>57.563991794204242</v>
      </c>
      <c r="O78">
        <v>32.819835884084796</v>
      </c>
      <c r="P78">
        <v>69.459835884084782</v>
      </c>
      <c r="Q78">
        <v>1487.0300026323653</v>
      </c>
      <c r="R78">
        <v>1123.5337797666759</v>
      </c>
      <c r="S78">
        <v>1</v>
      </c>
      <c r="T78">
        <f t="shared" si="23"/>
        <v>55.498075732986202</v>
      </c>
      <c r="U78">
        <f t="shared" si="24"/>
        <v>4.202169983075861E-2</v>
      </c>
      <c r="V78">
        <f>IF($F78="Reduce", INDEX(Model_Assumptions[Values], 2), INDEX(Model_Assumptions[Values], 1))</f>
        <v>-0.4</v>
      </c>
      <c r="W78">
        <f t="shared" si="25"/>
        <v>20.64701772142163</v>
      </c>
      <c r="X78">
        <f t="shared" si="38"/>
        <v>1145.8697531637658</v>
      </c>
      <c r="Y78">
        <f t="shared" si="26"/>
        <v>389.36302385087731</v>
      </c>
      <c r="Z78">
        <f t="shared" si="27"/>
        <v>27.409753163765799</v>
      </c>
      <c r="AA78">
        <f t="shared" si="28"/>
        <v>40.34302385087733</v>
      </c>
      <c r="AB78">
        <f t="shared" si="39"/>
        <v>0.33979692960376989</v>
      </c>
      <c r="AC78">
        <f t="shared" si="29"/>
        <v>2.7742855251535581E-2</v>
      </c>
      <c r="AD78">
        <f t="shared" si="30"/>
        <v>2.7742855251535581E-2</v>
      </c>
      <c r="AE78">
        <f t="shared" si="31"/>
        <v>0.51999999999999924</v>
      </c>
      <c r="AF78">
        <f t="shared" si="40"/>
        <v>539.29621428800533</v>
      </c>
      <c r="AG78">
        <f t="shared" si="32"/>
        <v>0.83515814218490692</v>
      </c>
      <c r="AH78">
        <f t="shared" si="33"/>
        <v>0.58081081444249516</v>
      </c>
      <c r="AI78">
        <f t="shared" si="41"/>
        <v>0.48000000000000076</v>
      </c>
      <c r="AJ78">
        <f>MAX(0, $R78 - $AA78) * INDEX(Model_Assumptions[Values], 7)</f>
        <v>2166.381511831597</v>
      </c>
      <c r="AK78">
        <f>MAX(0, INDEX(Model_Assumptions[Values], 4) - $AD78)</f>
        <v>2.2257144748464422E-2</v>
      </c>
      <c r="AL78">
        <f>MAX(0, INDEX(Model_Assumptions[Values], 5) - $AC78)</f>
        <v>0</v>
      </c>
      <c r="AM78">
        <f>INDEX(Model_Assumptions[Values], 6) * MAX(0, INDEX(Model_Assumptions[Values], 3) - $AB78)^2</f>
        <v>0</v>
      </c>
      <c r="AN78">
        <f t="shared" si="34"/>
        <v>2171.4373198612075</v>
      </c>
      <c r="AO78" cm="1">
        <f t="array" ref="AO78">IFERROR(STDEV(IF($E$2:$E$2201=$E78, $AJ$2:$AJ$2201)), 0)</f>
        <v>44.456650963353724</v>
      </c>
      <c r="AP78">
        <f t="shared" si="42"/>
        <v>-0.11372444662505204</v>
      </c>
      <c r="AQ78">
        <f t="shared" si="35"/>
        <v>2.4139782425523205E-2</v>
      </c>
      <c r="AR78" cm="1">
        <f t="array" ref="AR78">IFERROR(STDEV(IF($E$2:$E$2201=$E78, $AK$2:$AK$2201)), 0)</f>
        <v>1.4997557289428956E-2</v>
      </c>
      <c r="AS78">
        <f t="shared" si="43"/>
        <v>-0.1255296206393399</v>
      </c>
      <c r="AT78">
        <f t="shared" si="36"/>
        <v>3.8715394073667053E-3</v>
      </c>
      <c r="AU78" cm="1">
        <f t="array" ref="AU78">IFERROR(STDEV(IF($E$2:$E$2201=$E78, $AL$2:$AL$2201)), 0)</f>
        <v>6.2074828171179812E-3</v>
      </c>
      <c r="AV78">
        <f t="shared" si="44"/>
        <v>-0.62368910578220316</v>
      </c>
      <c r="AW78">
        <f t="shared" si="37"/>
        <v>0</v>
      </c>
      <c r="AX78" cm="1">
        <f t="array" ref="AX78">IFERROR(STDEV(IF($E$2:$E$2201=$E78, $AM$2:$AM$2201)), 0)</f>
        <v>0</v>
      </c>
      <c r="AY78">
        <f t="shared" si="45"/>
        <v>-0.62368910578220316</v>
      </c>
      <c r="AZ78">
        <f>INDEX(Model_Assumptions[Values],9)*((INDEX(Model_Scenarios[GR Weight],1)*$AG78)+(INDEX(Model_Scenarios[GP Weight],1)*$AH78)+(INDEX(Model_Scenarios[LTV Weight],1)*$AI78))-(INDEX(Model_Scenarios[LTV Weight],1)*$AP78)-(INDEX(Model_Scenarios[GP Weight],1)*($AS78+$AV78+$AY78))</f>
        <v>2.8562548188341199</v>
      </c>
      <c r="BA78">
        <f>INDEX(Model_Assumptions[Values],9)*((INDEX(Model_Scenarios[GR Weight],2)*$AG78)+(INDEX(Model_Scenarios[GP Weight],2)*$AH78)+(INDEX(Model_Scenarios[LTV Weight],2)*$AI78))-(INDEX(Model_Scenarios[LTV Weight],2)*$AP78)-(INDEX(Model_Scenarios[GP Weight],2)*($AS78+$AV78+$AY78))</f>
        <v>3.1156818778282114</v>
      </c>
      <c r="BB78">
        <f>INDEX(Model_Assumptions[Values],9)*((INDEX(Model_Scenarios[GR Weight],3)*$AG78)+(INDEX(Model_Scenarios[GP Weight],3)*$AH78)+(INDEX(Model_Scenarios[LTV Weight],3)*$AI78))-(INDEX(Model_Scenarios[LTV Weight],3)*$AP78)-(INDEX(Model_Scenarios[GP Weight],3)*($AS78+$AV78+$AY78))</f>
        <v>3.5463741229268337</v>
      </c>
      <c r="BC78">
        <f>INDEX(Model_Assumptions[Values],9)*((INDEX(Model_Scenarios[GR Weight],4)*$AG78)+(INDEX(Model_Scenarios[GP Weight],4)*$AH78)+(INDEX(Model_Scenarios[LTV Weight],4)*$AI78))-(INDEX(Model_Scenarios[LTV Weight],4)*$AP78)-(INDEX(Model_Scenarios[GP Weight],4)*($AS78+$AV78+$AY78))</f>
        <v>3.7125807493567815</v>
      </c>
      <c r="BD78">
        <f>INDEX(Model_Assumptions[Values],9)*((INDEX(Model_Scenarios[GR Weight],5)*$AG78)+(INDEX(Model_Scenarios[GP Weight],5)*$AH78)+(INDEX(Model_Scenarios[LTV Weight],5)*$AI78))-(INDEX(Model_Scenarios[LTV Weight],5)*$AP78)-(INDEX(Model_Scenarios[GP Weight],5)*($AS78+$AV78+$AY78))</f>
        <v>3.8159183012700932</v>
      </c>
    </row>
    <row r="79" spans="1:56" x14ac:dyDescent="0.25">
      <c r="A79">
        <v>78</v>
      </c>
      <c r="B79">
        <v>2</v>
      </c>
      <c r="C79" s="3">
        <v>28</v>
      </c>
      <c r="D79" s="4">
        <v>0.54</v>
      </c>
      <c r="E79" t="str">
        <v>SKU-1001</v>
      </c>
      <c r="F79" t="str">
        <v>Raise</v>
      </c>
      <c r="G79" t="str">
        <v>Full</v>
      </c>
      <c r="H79">
        <v>53.26</v>
      </c>
      <c r="I79">
        <v>36.64</v>
      </c>
      <c r="J79">
        <v>21</v>
      </c>
      <c r="K79">
        <v>1118.46</v>
      </c>
      <c r="L79">
        <v>349.02</v>
      </c>
      <c r="M79">
        <v>0.31205407435223431</v>
      </c>
      <c r="N79">
        <v>57.563991794204242</v>
      </c>
      <c r="O79">
        <v>32.819835884084796</v>
      </c>
      <c r="P79">
        <v>69.459835884084782</v>
      </c>
      <c r="Q79">
        <v>1487.0300026323653</v>
      </c>
      <c r="R79">
        <v>1123.5337797666759</v>
      </c>
      <c r="S79">
        <v>1</v>
      </c>
      <c r="T79">
        <f t="shared" si="23"/>
        <v>55.584155568870287</v>
      </c>
      <c r="U79">
        <f t="shared" si="24"/>
        <v>4.363791905501857E-2</v>
      </c>
      <c r="V79">
        <f>IF($F79="Reduce", INDEX(Model_Assumptions[Values], 2), INDEX(Model_Assumptions[Values], 1))</f>
        <v>-0.4</v>
      </c>
      <c r="W79">
        <f t="shared" si="25"/>
        <v>20.633441479937844</v>
      </c>
      <c r="X79">
        <f t="shared" si="38"/>
        <v>1146.8924211420463</v>
      </c>
      <c r="Y79">
        <f t="shared" si="26"/>
        <v>390.8831253171237</v>
      </c>
      <c r="Z79">
        <f t="shared" si="27"/>
        <v>28.432421142046223</v>
      </c>
      <c r="AA79">
        <f t="shared" si="28"/>
        <v>41.863125317123718</v>
      </c>
      <c r="AB79">
        <f t="shared" si="39"/>
        <v>0.34081934635847733</v>
      </c>
      <c r="AC79">
        <f t="shared" si="29"/>
        <v>2.8765272006243015E-2</v>
      </c>
      <c r="AD79">
        <f t="shared" si="30"/>
        <v>2.8765272006243015E-2</v>
      </c>
      <c r="AE79">
        <f t="shared" si="31"/>
        <v>0.53999999999999937</v>
      </c>
      <c r="AF79">
        <f t="shared" si="40"/>
        <v>516.82553869267167</v>
      </c>
      <c r="AG79">
        <f t="shared" si="32"/>
        <v>0.86631819983700331</v>
      </c>
      <c r="AH79">
        <f t="shared" si="33"/>
        <v>0.60269542512287666</v>
      </c>
      <c r="AI79">
        <f t="shared" si="41"/>
        <v>0.46000000000000069</v>
      </c>
      <c r="AJ79">
        <f>MAX(0, $R79 - $AA79) * INDEX(Model_Assumptions[Values], 7)</f>
        <v>2163.3413088991047</v>
      </c>
      <c r="AK79">
        <f>MAX(0, INDEX(Model_Assumptions[Values], 4) - $AD79)</f>
        <v>2.1234727993756988E-2</v>
      </c>
      <c r="AL79">
        <f>MAX(0, INDEX(Model_Assumptions[Values], 5) - $AC79)</f>
        <v>0</v>
      </c>
      <c r="AM79">
        <f>INDEX(Model_Assumptions[Values], 6) * MAX(0, INDEX(Model_Assumptions[Values], 3) - $AB79)^2</f>
        <v>0</v>
      </c>
      <c r="AN79">
        <f t="shared" si="34"/>
        <v>2171.4373198612075</v>
      </c>
      <c r="AO79" cm="1">
        <f t="array" ref="AO79">IFERROR(STDEV(IF($E$2:$E$2201=$E79, $AJ$2:$AJ$2201)), 0)</f>
        <v>44.456650963353724</v>
      </c>
      <c r="AP79">
        <f t="shared" si="42"/>
        <v>-0.18211023067789051</v>
      </c>
      <c r="AQ79">
        <f t="shared" si="35"/>
        <v>2.4139782425523205E-2</v>
      </c>
      <c r="AR79" cm="1">
        <f t="array" ref="AR79">IFERROR(STDEV(IF($E$2:$E$2201=$E79, $AK$2:$AK$2201)), 0)</f>
        <v>1.4997557289428956E-2</v>
      </c>
      <c r="AS79">
        <f t="shared" si="43"/>
        <v>-0.19370183928644485</v>
      </c>
      <c r="AT79">
        <f t="shared" si="36"/>
        <v>3.8715394073667053E-3</v>
      </c>
      <c r="AU79" cm="1">
        <f t="array" ref="AU79">IFERROR(STDEV(IF($E$2:$E$2201=$E79, $AL$2:$AL$2201)), 0)</f>
        <v>6.2074828171179812E-3</v>
      </c>
      <c r="AV79">
        <f t="shared" si="44"/>
        <v>-0.62368910578220316</v>
      </c>
      <c r="AW79">
        <f t="shared" si="37"/>
        <v>0</v>
      </c>
      <c r="AX79" cm="1">
        <f t="array" ref="AX79">IFERROR(STDEV(IF($E$2:$E$2201=$E79, $AM$2:$AM$2201)), 0)</f>
        <v>0</v>
      </c>
      <c r="AY79">
        <f t="shared" si="45"/>
        <v>-0.62368910578220316</v>
      </c>
      <c r="AZ79">
        <f>INDEX(Model_Assumptions[Values],9)*((INDEX(Model_Scenarios[GR Weight],1)*$AG79)+(INDEX(Model_Scenarios[GP Weight],1)*$AH79)+(INDEX(Model_Scenarios[LTV Weight],1)*$AI79))-(INDEX(Model_Scenarios[LTV Weight],1)*$AP79)-(INDEX(Model_Scenarios[GP Weight],1)*($AS79+$AV79+$AY79))</f>
        <v>2.8643030021073406</v>
      </c>
      <c r="BA79">
        <f>INDEX(Model_Assumptions[Values],9)*((INDEX(Model_Scenarios[GR Weight],2)*$AG79)+(INDEX(Model_Scenarios[GP Weight],2)*$AH79)+(INDEX(Model_Scenarios[LTV Weight],2)*$AI79))-(INDEX(Model_Scenarios[LTV Weight],2)*$AP79)-(INDEX(Model_Scenarios[GP Weight],2)*($AS79+$AV79+$AY79))</f>
        <v>3.1540217351114297</v>
      </c>
      <c r="BB79">
        <f>INDEX(Model_Assumptions[Values],9)*((INDEX(Model_Scenarios[GR Weight],3)*$AG79)+(INDEX(Model_Scenarios[GP Weight],3)*$AH79)+(INDEX(Model_Scenarios[LTV Weight],3)*$AI79))-(INDEX(Model_Scenarios[LTV Weight],3)*$AP79)-(INDEX(Model_Scenarios[GP Weight],3)*($AS79+$AV79+$AY79))</f>
        <v>3.6348368538302442</v>
      </c>
      <c r="BC79">
        <f>INDEX(Model_Assumptions[Values],9)*((INDEX(Model_Scenarios[GR Weight],4)*$AG79)+(INDEX(Model_Scenarios[GP Weight],4)*$AH79)+(INDEX(Model_Scenarios[LTV Weight],4)*$AI79))-(INDEX(Model_Scenarios[LTV Weight],4)*$AP79)-(INDEX(Model_Scenarios[GP Weight],4)*($AS79+$AV79+$AY79))</f>
        <v>3.8197849306809561</v>
      </c>
      <c r="BD79">
        <f>INDEX(Model_Assumptions[Values],9)*((INDEX(Model_Scenarios[GR Weight],5)*$AG79)+(INDEX(Model_Scenarios[GP Weight],5)*$AH79)+(INDEX(Model_Scenarios[LTV Weight],5)*$AI79))-(INDEX(Model_Scenarios[LTV Weight],5)*$AP79)-(INDEX(Model_Scenarios[GP Weight],5)*($AS79+$AV79+$AY79))</f>
        <v>3.9368522045623564</v>
      </c>
    </row>
    <row r="80" spans="1:56" x14ac:dyDescent="0.25">
      <c r="A80">
        <v>79</v>
      </c>
      <c r="B80">
        <v>2</v>
      </c>
      <c r="C80" s="3">
        <v>29</v>
      </c>
      <c r="D80" s="4">
        <v>0.56000000000000005</v>
      </c>
      <c r="E80" t="str">
        <v>SKU-1001</v>
      </c>
      <c r="F80" t="str">
        <v>Raise</v>
      </c>
      <c r="G80" t="str">
        <v>Full</v>
      </c>
      <c r="H80">
        <v>53.26</v>
      </c>
      <c r="I80">
        <v>36.64</v>
      </c>
      <c r="J80">
        <v>21</v>
      </c>
      <c r="K80">
        <v>1118.46</v>
      </c>
      <c r="L80">
        <v>349.02</v>
      </c>
      <c r="M80">
        <v>0.31205407435223431</v>
      </c>
      <c r="N80">
        <v>57.563991794204242</v>
      </c>
      <c r="O80">
        <v>32.819835884084796</v>
      </c>
      <c r="P80">
        <v>69.459835884084782</v>
      </c>
      <c r="Q80">
        <v>1487.0300026323653</v>
      </c>
      <c r="R80">
        <v>1123.5337797666759</v>
      </c>
      <c r="S80">
        <v>1</v>
      </c>
      <c r="T80">
        <f t="shared" si="23"/>
        <v>55.670235404754372</v>
      </c>
      <c r="U80">
        <f t="shared" si="24"/>
        <v>4.5254138279278523E-2</v>
      </c>
      <c r="V80">
        <f>IF($F80="Reduce", INDEX(Model_Assumptions[Values], 2), INDEX(Model_Assumptions[Values], 1))</f>
        <v>-0.4</v>
      </c>
      <c r="W80">
        <f t="shared" si="25"/>
        <v>20.619865238454061</v>
      </c>
      <c r="X80">
        <f t="shared" si="38"/>
        <v>1147.9127518390492</v>
      </c>
      <c r="Y80">
        <f t="shared" si="26"/>
        <v>392.40088950209235</v>
      </c>
      <c r="Z80">
        <f t="shared" si="27"/>
        <v>29.452751839049142</v>
      </c>
      <c r="AA80">
        <f t="shared" si="28"/>
        <v>43.380889502092373</v>
      </c>
      <c r="AB80">
        <f t="shared" si="39"/>
        <v>0.34183860129912691</v>
      </c>
      <c r="AC80">
        <f t="shared" si="29"/>
        <v>2.9784526946892598E-2</v>
      </c>
      <c r="AD80">
        <f t="shared" si="30"/>
        <v>2.9784526946892598E-2</v>
      </c>
      <c r="AE80">
        <f t="shared" si="31"/>
        <v>0.5599999999999995</v>
      </c>
      <c r="AF80">
        <f t="shared" si="40"/>
        <v>494.35486309733795</v>
      </c>
      <c r="AG80">
        <f t="shared" si="32"/>
        <v>0.89740704198132681</v>
      </c>
      <c r="AH80">
        <f t="shared" si="33"/>
        <v>0.62454638641080007</v>
      </c>
      <c r="AI80">
        <f t="shared" si="41"/>
        <v>0.4400000000000005</v>
      </c>
      <c r="AJ80">
        <f>MAX(0, $R80 - $AA80) * INDEX(Model_Assumptions[Values], 7)</f>
        <v>2160.3057805291674</v>
      </c>
      <c r="AK80">
        <f>MAX(0, INDEX(Model_Assumptions[Values], 4) - $AD80)</f>
        <v>2.0215473053107405E-2</v>
      </c>
      <c r="AL80">
        <f>MAX(0, INDEX(Model_Assumptions[Values], 5) - $AC80)</f>
        <v>0</v>
      </c>
      <c r="AM80">
        <f>INDEX(Model_Assumptions[Values], 6) * MAX(0, INDEX(Model_Assumptions[Values], 3) - $AB80)^2</f>
        <v>0</v>
      </c>
      <c r="AN80">
        <f t="shared" si="34"/>
        <v>2171.4373198612075</v>
      </c>
      <c r="AO80" cm="1">
        <f t="array" ref="AO80">IFERROR(STDEV(IF($E$2:$E$2201=$E80, $AJ$2:$AJ$2201)), 0)</f>
        <v>44.456650963353724</v>
      </c>
      <c r="AP80">
        <f t="shared" si="42"/>
        <v>-0.25039086595200372</v>
      </c>
      <c r="AQ80">
        <f t="shared" si="35"/>
        <v>2.4139782425523205E-2</v>
      </c>
      <c r="AR80" cm="1">
        <f t="array" ref="AR80">IFERROR(STDEV(IF($E$2:$E$2201=$E80, $AK$2:$AK$2201)), 0)</f>
        <v>1.4997557289428956E-2</v>
      </c>
      <c r="AS80">
        <f t="shared" si="43"/>
        <v>-0.26166323599789504</v>
      </c>
      <c r="AT80">
        <f t="shared" si="36"/>
        <v>3.8715394073667053E-3</v>
      </c>
      <c r="AU80" cm="1">
        <f t="array" ref="AU80">IFERROR(STDEV(IF($E$2:$E$2201=$E80, $AL$2:$AL$2201)), 0)</f>
        <v>6.2074828171179812E-3</v>
      </c>
      <c r="AV80">
        <f t="shared" si="44"/>
        <v>-0.62368910578220316</v>
      </c>
      <c r="AW80">
        <f t="shared" si="37"/>
        <v>0</v>
      </c>
      <c r="AX80" cm="1">
        <f t="array" ref="AX80">IFERROR(STDEV(IF($E$2:$E$2201=$E80, $AM$2:$AM$2201)), 0)</f>
        <v>0</v>
      </c>
      <c r="AY80">
        <f t="shared" si="45"/>
        <v>-0.62368910578220316</v>
      </c>
      <c r="AZ80">
        <f>INDEX(Model_Assumptions[Values],9)*((INDEX(Model_Scenarios[GR Weight],1)*$AG80)+(INDEX(Model_Scenarios[GP Weight],1)*$AH80)+(INDEX(Model_Scenarios[LTV Weight],1)*$AI80))-(INDEX(Model_Scenarios[LTV Weight],1)*$AP80)-(INDEX(Model_Scenarios[GP Weight],1)*($AS80+$AV80+$AY80))</f>
        <v>2.8721935517138988</v>
      </c>
      <c r="BA80">
        <f>INDEX(Model_Assumptions[Values],9)*((INDEX(Model_Scenarios[GR Weight],2)*$AG80)+(INDEX(Model_Scenarios[GP Weight],2)*$AH80)+(INDEX(Model_Scenarios[LTV Weight],2)*$AI80))-(INDEX(Model_Scenarios[LTV Weight],2)*$AP80)-(INDEX(Model_Scenarios[GP Weight],2)*($AS80+$AV80+$AY80))</f>
        <v>3.1921640202780592</v>
      </c>
      <c r="BB80">
        <f>INDEX(Model_Assumptions[Values],9)*((INDEX(Model_Scenarios[GR Weight],3)*$AG80)+(INDEX(Model_Scenarios[GP Weight],3)*$AH80)+(INDEX(Model_Scenarios[LTV Weight],3)*$AI80))-(INDEX(Model_Scenarios[LTV Weight],3)*$AP80)-(INDEX(Model_Scenarios[GP Weight],3)*($AS80+$AV80+$AY80))</f>
        <v>3.7230358317231667</v>
      </c>
      <c r="BC80">
        <f>INDEX(Model_Assumptions[Values],9)*((INDEX(Model_Scenarios[GR Weight],4)*$AG80)+(INDEX(Model_Scenarios[GP Weight],4)*$AH80)+(INDEX(Model_Scenarios[LTV Weight],4)*$AI80))-(INDEX(Model_Scenarios[LTV Weight],4)*$AP80)-(INDEX(Model_Scenarios[GP Weight],4)*($AS80+$AV80+$AY80))</f>
        <v>3.9267002661186288</v>
      </c>
      <c r="BD80">
        <f>INDEX(Model_Assumptions[Values],9)*((INDEX(Model_Scenarios[GR Weight],5)*$AG80)+(INDEX(Model_Scenarios[GP Weight],5)*$AH80)+(INDEX(Model_Scenarios[LTV Weight],5)*$AI80))-(INDEX(Model_Scenarios[LTV Weight],5)*$AP80)-(INDEX(Model_Scenarios[GP Weight],5)*($AS80+$AV80+$AY80))</f>
        <v>4.0574801172582937</v>
      </c>
    </row>
    <row r="81" spans="1:56" x14ac:dyDescent="0.25">
      <c r="A81">
        <v>80</v>
      </c>
      <c r="B81">
        <v>2</v>
      </c>
      <c r="C81" s="3">
        <v>30</v>
      </c>
      <c r="D81" s="4">
        <v>0.57999999999999996</v>
      </c>
      <c r="E81" t="str">
        <v>SKU-1001</v>
      </c>
      <c r="F81" t="str">
        <v>Raise</v>
      </c>
      <c r="G81" t="str">
        <v>Full</v>
      </c>
      <c r="H81">
        <v>53.26</v>
      </c>
      <c r="I81">
        <v>36.64</v>
      </c>
      <c r="J81">
        <v>21</v>
      </c>
      <c r="K81">
        <v>1118.46</v>
      </c>
      <c r="L81">
        <v>349.02</v>
      </c>
      <c r="M81">
        <v>0.31205407435223431</v>
      </c>
      <c r="N81">
        <v>57.563991794204242</v>
      </c>
      <c r="O81">
        <v>32.819835884084796</v>
      </c>
      <c r="P81">
        <v>69.459835884084782</v>
      </c>
      <c r="Q81">
        <v>1487.0300026323653</v>
      </c>
      <c r="R81">
        <v>1123.5337797666759</v>
      </c>
      <c r="S81">
        <v>1</v>
      </c>
      <c r="T81">
        <f t="shared" si="23"/>
        <v>55.756315240638457</v>
      </c>
      <c r="U81">
        <f t="shared" si="24"/>
        <v>4.6870357503538483E-2</v>
      </c>
      <c r="V81">
        <f>IF($F81="Reduce", INDEX(Model_Assumptions[Values], 2), INDEX(Model_Assumptions[Values], 1))</f>
        <v>-0.4</v>
      </c>
      <c r="W81">
        <f t="shared" si="25"/>
        <v>20.606288996970278</v>
      </c>
      <c r="X81">
        <f t="shared" si="38"/>
        <v>1148.9307452547744</v>
      </c>
      <c r="Y81">
        <f t="shared" si="26"/>
        <v>393.91631640578339</v>
      </c>
      <c r="Z81">
        <f t="shared" si="27"/>
        <v>30.470745254774329</v>
      </c>
      <c r="AA81">
        <f t="shared" si="28"/>
        <v>44.896316405783409</v>
      </c>
      <c r="AB81">
        <f t="shared" si="39"/>
        <v>0.34285470906989507</v>
      </c>
      <c r="AC81">
        <f t="shared" si="29"/>
        <v>3.0800634717660758E-2</v>
      </c>
      <c r="AD81">
        <f t="shared" si="30"/>
        <v>3.0800634717660758E-2</v>
      </c>
      <c r="AE81">
        <f t="shared" si="31"/>
        <v>0.57999999999999952</v>
      </c>
      <c r="AF81">
        <f t="shared" si="40"/>
        <v>471.88418750200441</v>
      </c>
      <c r="AG81">
        <f t="shared" si="32"/>
        <v>0.92842466861787076</v>
      </c>
      <c r="AH81">
        <f t="shared" si="33"/>
        <v>0.64636369830626716</v>
      </c>
      <c r="AI81">
        <f t="shared" si="41"/>
        <v>0.42000000000000048</v>
      </c>
      <c r="AJ81">
        <f>MAX(0, $R81 - $AA81) * INDEX(Model_Assumptions[Values], 7)</f>
        <v>2157.2749267217851</v>
      </c>
      <c r="AK81">
        <f>MAX(0, INDEX(Model_Assumptions[Values], 4) - $AD81)</f>
        <v>1.9199365282339245E-2</v>
      </c>
      <c r="AL81">
        <f>MAX(0, INDEX(Model_Assumptions[Values], 5) - $AC81)</f>
        <v>0</v>
      </c>
      <c r="AM81">
        <f>INDEX(Model_Assumptions[Values], 6) * MAX(0, INDEX(Model_Assumptions[Values], 3) - $AB81)^2</f>
        <v>0</v>
      </c>
      <c r="AN81">
        <f t="shared" si="34"/>
        <v>2171.4373198612075</v>
      </c>
      <c r="AO81" cm="1">
        <f t="array" ref="AO81">IFERROR(STDEV(IF($E$2:$E$2201=$E81, $AJ$2:$AJ$2201)), 0)</f>
        <v>44.456650963353724</v>
      </c>
      <c r="AP81">
        <f t="shared" si="42"/>
        <v>-0.31856635244739173</v>
      </c>
      <c r="AQ81">
        <f t="shared" si="35"/>
        <v>2.4139782425523205E-2</v>
      </c>
      <c r="AR81" cm="1">
        <f t="array" ref="AR81">IFERROR(STDEV(IF($E$2:$E$2201=$E81, $AK$2:$AK$2201)), 0)</f>
        <v>1.4997557289428956E-2</v>
      </c>
      <c r="AS81">
        <f t="shared" si="43"/>
        <v>-0.32941478721112927</v>
      </c>
      <c r="AT81">
        <f t="shared" si="36"/>
        <v>3.8715394073667053E-3</v>
      </c>
      <c r="AU81" cm="1">
        <f t="array" ref="AU81">IFERROR(STDEV(IF($E$2:$E$2201=$E81, $AL$2:$AL$2201)), 0)</f>
        <v>6.2074828171179812E-3</v>
      </c>
      <c r="AV81">
        <f t="shared" si="44"/>
        <v>-0.62368910578220316</v>
      </c>
      <c r="AW81">
        <f t="shared" si="37"/>
        <v>0</v>
      </c>
      <c r="AX81" cm="1">
        <f t="array" ref="AX81">IFERROR(STDEV(IF($E$2:$E$2201=$E81, $AM$2:$AM$2201)), 0)</f>
        <v>0</v>
      </c>
      <c r="AY81">
        <f t="shared" si="45"/>
        <v>-0.62368910578220316</v>
      </c>
      <c r="AZ81">
        <f>INDEX(Model_Assumptions[Values],9)*((INDEX(Model_Scenarios[GR Weight],1)*$AG81)+(INDEX(Model_Scenarios[GP Weight],1)*$AH81)+(INDEX(Model_Scenarios[LTV Weight],1)*$AI81))-(INDEX(Model_Scenarios[LTV Weight],1)*$AP81)-(INDEX(Model_Scenarios[GP Weight],1)*($AS81+$AV81+$AY81))</f>
        <v>2.8799265652975379</v>
      </c>
      <c r="BA81">
        <f>INDEX(Model_Assumptions[Values],9)*((INDEX(Model_Scenarios[GR Weight],2)*$AG81)+(INDEX(Model_Scenarios[GP Weight],2)*$AH81)+(INDEX(Model_Scenarios[LTV Weight],2)*$AI81))-(INDEX(Model_Scenarios[LTV Weight],2)*$AP81)-(INDEX(Model_Scenarios[GP Weight],2)*($AS81+$AV81+$AY81))</f>
        <v>3.230108928615584</v>
      </c>
      <c r="BB81">
        <f>INDEX(Model_Assumptions[Values],9)*((INDEX(Model_Scenarios[GR Weight],3)*$AG81)+(INDEX(Model_Scenarios[GP Weight],3)*$AH81)+(INDEX(Model_Scenarios[LTV Weight],3)*$AI81))-(INDEX(Model_Scenarios[LTV Weight],3)*$AP81)-(INDEX(Model_Scenarios[GP Weight],3)*($AS81+$AV81+$AY81))</f>
        <v>3.810971398358701</v>
      </c>
      <c r="BC81">
        <f>INDEX(Model_Assumptions[Values],9)*((INDEX(Model_Scenarios[GR Weight],4)*$AG81)+(INDEX(Model_Scenarios[GP Weight],4)*$AH81)+(INDEX(Model_Scenarios[LTV Weight],4)*$AI81))-(INDEX(Model_Scenarios[LTV Weight],4)*$AP81)-(INDEX(Model_Scenarios[GP Weight],4)*($AS81+$AV81+$AY81))</f>
        <v>4.0333270974228963</v>
      </c>
      <c r="BD81">
        <f>INDEX(Model_Assumptions[Values],9)*((INDEX(Model_Scenarios[GR Weight],5)*$AG81)+(INDEX(Model_Scenarios[GP Weight],5)*$AH81)+(INDEX(Model_Scenarios[LTV Weight],5)*$AI81))-(INDEX(Model_Scenarios[LTV Weight],5)*$AP81)-(INDEX(Model_Scenarios[GP Weight],5)*($AS81+$AV81+$AY81))</f>
        <v>4.1778025763984994</v>
      </c>
    </row>
    <row r="82" spans="1:56" x14ac:dyDescent="0.25">
      <c r="A82">
        <v>81</v>
      </c>
      <c r="B82">
        <v>2</v>
      </c>
      <c r="C82" s="3">
        <v>31</v>
      </c>
      <c r="D82" s="4">
        <v>0.6</v>
      </c>
      <c r="E82" t="str">
        <v>SKU-1001</v>
      </c>
      <c r="F82" t="str">
        <v>Raise</v>
      </c>
      <c r="G82" t="str">
        <v>Full</v>
      </c>
      <c r="H82">
        <v>53.26</v>
      </c>
      <c r="I82">
        <v>36.64</v>
      </c>
      <c r="J82">
        <v>21</v>
      </c>
      <c r="K82">
        <v>1118.46</v>
      </c>
      <c r="L82">
        <v>349.02</v>
      </c>
      <c r="M82">
        <v>0.31205407435223431</v>
      </c>
      <c r="N82">
        <v>57.563991794204242</v>
      </c>
      <c r="O82">
        <v>32.819835884084796</v>
      </c>
      <c r="P82">
        <v>69.459835884084782</v>
      </c>
      <c r="Q82">
        <v>1487.0300026323653</v>
      </c>
      <c r="R82">
        <v>1123.5337797666759</v>
      </c>
      <c r="S82">
        <v>1</v>
      </c>
      <c r="T82">
        <f t="shared" si="23"/>
        <v>55.842395076522543</v>
      </c>
      <c r="U82">
        <f t="shared" si="24"/>
        <v>4.8486576727798436E-2</v>
      </c>
      <c r="V82">
        <f>IF($F82="Reduce", INDEX(Model_Assumptions[Values], 2), INDEX(Model_Assumptions[Values], 1))</f>
        <v>-0.4</v>
      </c>
      <c r="W82">
        <f t="shared" si="25"/>
        <v>20.592712755486495</v>
      </c>
      <c r="X82">
        <f t="shared" si="38"/>
        <v>1149.946401389222</v>
      </c>
      <c r="Y82">
        <f t="shared" si="26"/>
        <v>395.42940602819681</v>
      </c>
      <c r="Z82">
        <f t="shared" si="27"/>
        <v>31.48640138922201</v>
      </c>
      <c r="AA82">
        <f t="shared" si="28"/>
        <v>46.409406028196827</v>
      </c>
      <c r="AB82">
        <f t="shared" si="39"/>
        <v>0.34386768422466318</v>
      </c>
      <c r="AC82">
        <f t="shared" si="29"/>
        <v>3.1813609872428872E-2</v>
      </c>
      <c r="AD82">
        <f t="shared" si="30"/>
        <v>3.1813609872428872E-2</v>
      </c>
      <c r="AE82">
        <f t="shared" si="31"/>
        <v>0.59999999999999964</v>
      </c>
      <c r="AF82">
        <f t="shared" si="40"/>
        <v>449.41351190667075</v>
      </c>
      <c r="AG82">
        <f t="shared" si="32"/>
        <v>0.95937107974664182</v>
      </c>
      <c r="AH82">
        <f t="shared" si="33"/>
        <v>0.66814736080927795</v>
      </c>
      <c r="AI82">
        <f t="shared" si="41"/>
        <v>0.40000000000000036</v>
      </c>
      <c r="AJ82">
        <f>MAX(0, $R82 - $AA82) * INDEX(Model_Assumptions[Values], 7)</f>
        <v>2154.2487474769582</v>
      </c>
      <c r="AK82">
        <f>MAX(0, INDEX(Model_Assumptions[Values], 4) - $AD82)</f>
        <v>1.8186390127571131E-2</v>
      </c>
      <c r="AL82">
        <f>MAX(0, INDEX(Model_Assumptions[Values], 5) - $AC82)</f>
        <v>0</v>
      </c>
      <c r="AM82">
        <f>INDEX(Model_Assumptions[Values], 6) * MAX(0, INDEX(Model_Assumptions[Values], 3) - $AB82)^2</f>
        <v>0</v>
      </c>
      <c r="AN82">
        <f t="shared" si="34"/>
        <v>2171.4373198612075</v>
      </c>
      <c r="AO82" cm="1">
        <f t="array" ref="AO82">IFERROR(STDEV(IF($E$2:$E$2201=$E82, $AJ$2:$AJ$2201)), 0)</f>
        <v>44.456650963353724</v>
      </c>
      <c r="AP82">
        <f t="shared" si="42"/>
        <v>-0.38663669016404428</v>
      </c>
      <c r="AQ82">
        <f t="shared" si="35"/>
        <v>2.4139782425523205E-2</v>
      </c>
      <c r="AR82" cm="1">
        <f t="array" ref="AR82">IFERROR(STDEV(IF($E$2:$E$2201=$E82, $AK$2:$AK$2201)), 0)</f>
        <v>1.4997557289428956E-2</v>
      </c>
      <c r="AS82">
        <f t="shared" si="43"/>
        <v>-0.3969574633429358</v>
      </c>
      <c r="AT82">
        <f t="shared" si="36"/>
        <v>3.8715394073667053E-3</v>
      </c>
      <c r="AU82" cm="1">
        <f t="array" ref="AU82">IFERROR(STDEV(IF($E$2:$E$2201=$E82, $AL$2:$AL$2201)), 0)</f>
        <v>6.2074828171179812E-3</v>
      </c>
      <c r="AV82">
        <f t="shared" si="44"/>
        <v>-0.62368910578220316</v>
      </c>
      <c r="AW82">
        <f t="shared" si="37"/>
        <v>0</v>
      </c>
      <c r="AX82" cm="1">
        <f t="array" ref="AX82">IFERROR(STDEV(IF($E$2:$E$2201=$E82, $AM$2:$AM$2201)), 0)</f>
        <v>0</v>
      </c>
      <c r="AY82">
        <f t="shared" si="45"/>
        <v>-0.62368910578220316</v>
      </c>
      <c r="AZ82">
        <f>INDEX(Model_Assumptions[Values],9)*((INDEX(Model_Scenarios[GR Weight],1)*$AG82)+(INDEX(Model_Scenarios[GP Weight],1)*$AH82)+(INDEX(Model_Scenarios[LTV Weight],1)*$AI82))-(INDEX(Model_Scenarios[LTV Weight],1)*$AP82)-(INDEX(Model_Scenarios[GP Weight],1)*($AS82+$AV82+$AY82))</f>
        <v>2.8875021398999308</v>
      </c>
      <c r="BA82">
        <f>INDEX(Model_Assumptions[Values],9)*((INDEX(Model_Scenarios[GR Weight],2)*$AG82)+(INDEX(Model_Scenarios[GP Weight],2)*$AH82)+(INDEX(Model_Scenarios[LTV Weight],2)*$AI82))-(INDEX(Model_Scenarios[LTV Weight],2)*$AP82)-(INDEX(Model_Scenarios[GP Weight],2)*($AS82+$AV82+$AY82))</f>
        <v>3.2678566542073577</v>
      </c>
      <c r="BB82">
        <f>INDEX(Model_Assumptions[Values],9)*((INDEX(Model_Scenarios[GR Weight],3)*$AG82)+(INDEX(Model_Scenarios[GP Weight],3)*$AH82)+(INDEX(Model_Scenarios[LTV Weight],3)*$AI82))-(INDEX(Model_Scenarios[LTV Weight],3)*$AP82)-(INDEX(Model_Scenarios[GP Weight],3)*($AS82+$AV82+$AY82))</f>
        <v>3.8986438933827268</v>
      </c>
      <c r="BC82">
        <f>INDEX(Model_Assumptions[Values],9)*((INDEX(Model_Scenarios[GR Weight],4)*$AG82)+(INDEX(Model_Scenarios[GP Weight],4)*$AH82)+(INDEX(Model_Scenarios[LTV Weight],4)*$AI82))-(INDEX(Model_Scenarios[LTV Weight],4)*$AP82)-(INDEX(Model_Scenarios[GP Weight],4)*($AS82+$AV82+$AY82))</f>
        <v>4.1396657642396431</v>
      </c>
      <c r="BD82">
        <f>INDEX(Model_Assumptions[Values],9)*((INDEX(Model_Scenarios[GR Weight],5)*$AG82)+(INDEX(Model_Scenarios[GP Weight],5)*$AH82)+(INDEX(Model_Scenarios[LTV Weight],5)*$AI82))-(INDEX(Model_Scenarios[LTV Weight],5)*$AP82)-(INDEX(Model_Scenarios[GP Weight],5)*($AS82+$AV82+$AY82))</f>
        <v>4.2978201157122058</v>
      </c>
    </row>
    <row r="83" spans="1:56" x14ac:dyDescent="0.25">
      <c r="A83">
        <v>82</v>
      </c>
      <c r="B83">
        <v>2</v>
      </c>
      <c r="C83" s="3">
        <v>32</v>
      </c>
      <c r="D83" s="4">
        <v>0.62</v>
      </c>
      <c r="E83" t="str">
        <v>SKU-1001</v>
      </c>
      <c r="F83" t="str">
        <v>Raise</v>
      </c>
      <c r="G83" t="str">
        <v>Full</v>
      </c>
      <c r="H83">
        <v>53.26</v>
      </c>
      <c r="I83">
        <v>36.64</v>
      </c>
      <c r="J83">
        <v>21</v>
      </c>
      <c r="K83">
        <v>1118.46</v>
      </c>
      <c r="L83">
        <v>349.02</v>
      </c>
      <c r="M83">
        <v>0.31205407435223431</v>
      </c>
      <c r="N83">
        <v>57.563991794204242</v>
      </c>
      <c r="O83">
        <v>32.819835884084796</v>
      </c>
      <c r="P83">
        <v>69.459835884084782</v>
      </c>
      <c r="Q83">
        <v>1487.0300026323653</v>
      </c>
      <c r="R83">
        <v>1123.5337797666759</v>
      </c>
      <c r="S83">
        <v>1</v>
      </c>
      <c r="T83">
        <f t="shared" si="23"/>
        <v>55.928474912406628</v>
      </c>
      <c r="U83">
        <f t="shared" si="24"/>
        <v>5.0102795952058396E-2</v>
      </c>
      <c r="V83">
        <f>IF($F83="Reduce", INDEX(Model_Assumptions[Values], 2), INDEX(Model_Assumptions[Values], 1))</f>
        <v>-0.4</v>
      </c>
      <c r="W83">
        <f t="shared" si="25"/>
        <v>20.579136514002709</v>
      </c>
      <c r="X83">
        <f t="shared" si="38"/>
        <v>1150.9597202423918</v>
      </c>
      <c r="Y83">
        <f t="shared" si="26"/>
        <v>396.94015836933249</v>
      </c>
      <c r="Z83">
        <f t="shared" si="27"/>
        <v>32.499720242391732</v>
      </c>
      <c r="AA83">
        <f t="shared" si="28"/>
        <v>47.920158369332512</v>
      </c>
      <c r="AB83">
        <f t="shared" si="39"/>
        <v>0.34487754122771302</v>
      </c>
      <c r="AC83">
        <f t="shared" si="29"/>
        <v>3.2823466875478713E-2</v>
      </c>
      <c r="AD83">
        <f t="shared" si="30"/>
        <v>3.2823466875478713E-2</v>
      </c>
      <c r="AE83">
        <f t="shared" si="31"/>
        <v>0.61999999999999977</v>
      </c>
      <c r="AF83">
        <f t="shared" si="40"/>
        <v>426.94283631133709</v>
      </c>
      <c r="AG83">
        <f t="shared" si="32"/>
        <v>0.99024627536762622</v>
      </c>
      <c r="AH83">
        <f t="shared" si="33"/>
        <v>0.68989737391983064</v>
      </c>
      <c r="AI83">
        <f t="shared" si="41"/>
        <v>0.38000000000000023</v>
      </c>
      <c r="AJ83">
        <f>MAX(0, $R83 - $AA83) * INDEX(Model_Assumptions[Values], 7)</f>
        <v>2151.2272427946868</v>
      </c>
      <c r="AK83">
        <f>MAX(0, INDEX(Model_Assumptions[Values], 4) - $AD83)</f>
        <v>1.717653312452129E-2</v>
      </c>
      <c r="AL83">
        <f>MAX(0, INDEX(Model_Assumptions[Values], 5) - $AC83)</f>
        <v>0</v>
      </c>
      <c r="AM83">
        <f>INDEX(Model_Assumptions[Values], 6) * MAX(0, INDEX(Model_Assumptions[Values], 3) - $AB83)^2</f>
        <v>0</v>
      </c>
      <c r="AN83">
        <f t="shared" si="34"/>
        <v>2171.4373198612075</v>
      </c>
      <c r="AO83" cm="1">
        <f t="array" ref="AO83">IFERROR(STDEV(IF($E$2:$E$2201=$E83, $AJ$2:$AJ$2201)), 0)</f>
        <v>44.456650963353724</v>
      </c>
      <c r="AP83">
        <f t="shared" si="42"/>
        <v>-0.45460187910196143</v>
      </c>
      <c r="AQ83">
        <f t="shared" si="35"/>
        <v>2.4139782425523205E-2</v>
      </c>
      <c r="AR83" cm="1">
        <f t="array" ref="AR83">IFERROR(STDEV(IF($E$2:$E$2201=$E83, $AK$2:$AK$2201)), 0)</f>
        <v>1.4997557289428956E-2</v>
      </c>
      <c r="AS83">
        <f t="shared" si="43"/>
        <v>-0.46429222883582311</v>
      </c>
      <c r="AT83">
        <f t="shared" si="36"/>
        <v>3.8715394073667053E-3</v>
      </c>
      <c r="AU83" cm="1">
        <f t="array" ref="AU83">IFERROR(STDEV(IF($E$2:$E$2201=$E83, $AL$2:$AL$2201)), 0)</f>
        <v>6.2074828171179812E-3</v>
      </c>
      <c r="AV83">
        <f t="shared" si="44"/>
        <v>-0.62368910578220316</v>
      </c>
      <c r="AW83">
        <f t="shared" si="37"/>
        <v>0</v>
      </c>
      <c r="AX83" cm="1">
        <f t="array" ref="AX83">IFERROR(STDEV(IF($E$2:$E$2201=$E83, $AM$2:$AM$2201)), 0)</f>
        <v>0</v>
      </c>
      <c r="AY83">
        <f t="shared" si="45"/>
        <v>-0.62368910578220316</v>
      </c>
      <c r="AZ83">
        <f>INDEX(Model_Assumptions[Values],9)*((INDEX(Model_Scenarios[GR Weight],1)*$AG83)+(INDEX(Model_Scenarios[GP Weight],1)*$AH83)+(INDEX(Model_Scenarios[LTV Weight],1)*$AI83))-(INDEX(Model_Scenarios[LTV Weight],1)*$AP83)-(INDEX(Model_Scenarios[GP Weight],1)*($AS83+$AV83+$AY83))</f>
        <v>2.8949203719653216</v>
      </c>
      <c r="BA83">
        <f>INDEX(Model_Assumptions[Values],9)*((INDEX(Model_Scenarios[GR Weight],2)*$AG83)+(INDEX(Model_Scenarios[GP Weight],2)*$AH83)+(INDEX(Model_Scenarios[LTV Weight],2)*$AI83))-(INDEX(Model_Scenarios[LTV Weight],2)*$AP83)-(INDEX(Model_Scenarios[GP Weight],2)*($AS83+$AV83+$AY83))</f>
        <v>3.3054073899418719</v>
      </c>
      <c r="BB83">
        <f>INDEX(Model_Assumptions[Values],9)*((INDEX(Model_Scenarios[GR Weight],3)*$AG83)+(INDEX(Model_Scenarios[GP Weight],3)*$AH83)+(INDEX(Model_Scenarios[LTV Weight],3)*$AI83))-(INDEX(Model_Scenarios[LTV Weight],3)*$AP83)-(INDEX(Model_Scenarios[GP Weight],3)*($AS83+$AV83+$AY83))</f>
        <v>3.9860536543501013</v>
      </c>
      <c r="BC83">
        <f>INDEX(Model_Assumptions[Values],9)*((INDEX(Model_Scenarios[GR Weight],4)*$AG83)+(INDEX(Model_Scenarios[GP Weight],4)*$AH83)+(INDEX(Model_Scenarios[LTV Weight],4)*$AI83))-(INDEX(Model_Scenarios[LTV Weight],4)*$AP83)-(INDEX(Model_Scenarios[GP Weight],4)*($AS83+$AV83+$AY83))</f>
        <v>4.245716604123718</v>
      </c>
      <c r="BD83">
        <f>INDEX(Model_Assumptions[Values],9)*((INDEX(Model_Scenarios[GR Weight],5)*$AG83)+(INDEX(Model_Scenarios[GP Weight],5)*$AH83)+(INDEX(Model_Scenarios[LTV Weight],5)*$AI83))-(INDEX(Model_Scenarios[LTV Weight],5)*$AP83)-(INDEX(Model_Scenarios[GP Weight],5)*($AS83+$AV83+$AY83))</f>
        <v>4.4175332656427777</v>
      </c>
    </row>
    <row r="84" spans="1:56" x14ac:dyDescent="0.25">
      <c r="A84">
        <v>83</v>
      </c>
      <c r="B84">
        <v>2</v>
      </c>
      <c r="C84" s="3">
        <v>33</v>
      </c>
      <c r="D84" s="4">
        <v>0.64</v>
      </c>
      <c r="E84" t="str">
        <v>SKU-1001</v>
      </c>
      <c r="F84" t="str">
        <v>Raise</v>
      </c>
      <c r="G84" t="str">
        <v>Full</v>
      </c>
      <c r="H84">
        <v>53.26</v>
      </c>
      <c r="I84">
        <v>36.64</v>
      </c>
      <c r="J84">
        <v>21</v>
      </c>
      <c r="K84">
        <v>1118.46</v>
      </c>
      <c r="L84">
        <v>349.02</v>
      </c>
      <c r="M84">
        <v>0.31205407435223431</v>
      </c>
      <c r="N84">
        <v>57.563991794204242</v>
      </c>
      <c r="O84">
        <v>32.819835884084796</v>
      </c>
      <c r="P84">
        <v>69.459835884084782</v>
      </c>
      <c r="Q84">
        <v>1487.0300026323653</v>
      </c>
      <c r="R84">
        <v>1123.5337797666759</v>
      </c>
      <c r="S84">
        <v>1</v>
      </c>
      <c r="T84">
        <f t="shared" si="23"/>
        <v>56.014554748290713</v>
      </c>
      <c r="U84">
        <f t="shared" si="24"/>
        <v>5.1719015176318349E-2</v>
      </c>
      <c r="V84">
        <f>IF($F84="Reduce", INDEX(Model_Assumptions[Values], 2), INDEX(Model_Assumptions[Values], 1))</f>
        <v>-0.4</v>
      </c>
      <c r="W84">
        <f t="shared" si="25"/>
        <v>20.565560272518926</v>
      </c>
      <c r="X84">
        <f t="shared" si="38"/>
        <v>1151.970701814284</v>
      </c>
      <c r="Y84">
        <f t="shared" si="26"/>
        <v>398.44857342919056</v>
      </c>
      <c r="Z84">
        <f t="shared" si="27"/>
        <v>33.510701814283948</v>
      </c>
      <c r="AA84">
        <f t="shared" si="28"/>
        <v>49.428573429190578</v>
      </c>
      <c r="AB84">
        <f t="shared" si="39"/>
        <v>0.34588429445441471</v>
      </c>
      <c r="AC84">
        <f t="shared" si="29"/>
        <v>3.3830220102180397E-2</v>
      </c>
      <c r="AD84">
        <f t="shared" si="30"/>
        <v>3.3830220102180397E-2</v>
      </c>
      <c r="AE84">
        <f t="shared" si="31"/>
        <v>0.6399999999999999</v>
      </c>
      <c r="AF84">
        <f t="shared" si="40"/>
        <v>404.47216071600343</v>
      </c>
      <c r="AG84">
        <f t="shared" si="32"/>
        <v>1.0210502554808378</v>
      </c>
      <c r="AH84">
        <f t="shared" si="33"/>
        <v>0.71161373763792701</v>
      </c>
      <c r="AI84">
        <f t="shared" si="41"/>
        <v>0.3600000000000001</v>
      </c>
      <c r="AJ84">
        <f>MAX(0, $R84 - $AA84) * INDEX(Model_Assumptions[Values], 7)</f>
        <v>2148.2104126749709</v>
      </c>
      <c r="AK84">
        <f>MAX(0, INDEX(Model_Assumptions[Values], 4) - $AD84)</f>
        <v>1.6169779897819606E-2</v>
      </c>
      <c r="AL84">
        <f>MAX(0, INDEX(Model_Assumptions[Values], 5) - $AC84)</f>
        <v>0</v>
      </c>
      <c r="AM84">
        <f>INDEX(Model_Assumptions[Values], 6) * MAX(0, INDEX(Model_Assumptions[Values], 3) - $AB84)^2</f>
        <v>0</v>
      </c>
      <c r="AN84">
        <f t="shared" si="34"/>
        <v>2171.4373198612075</v>
      </c>
      <c r="AO84" cm="1">
        <f t="array" ref="AO84">IFERROR(STDEV(IF($E$2:$E$2201=$E84, $AJ$2:$AJ$2201)), 0)</f>
        <v>44.456650963353724</v>
      </c>
      <c r="AP84">
        <f t="shared" si="42"/>
        <v>-0.52246191926114305</v>
      </c>
      <c r="AQ84">
        <f t="shared" si="35"/>
        <v>2.4139782425523205E-2</v>
      </c>
      <c r="AR84" cm="1">
        <f t="array" ref="AR84">IFERROR(STDEV(IF($E$2:$E$2201=$E84, $AK$2:$AK$2201)), 0)</f>
        <v>1.4997557289428956E-2</v>
      </c>
      <c r="AS84">
        <f t="shared" si="43"/>
        <v>-0.53142004220389039</v>
      </c>
      <c r="AT84">
        <f t="shared" si="36"/>
        <v>3.8715394073667053E-3</v>
      </c>
      <c r="AU84" cm="1">
        <f t="array" ref="AU84">IFERROR(STDEV(IF($E$2:$E$2201=$E84, $AL$2:$AL$2201)), 0)</f>
        <v>6.2074828171179812E-3</v>
      </c>
      <c r="AV84">
        <f t="shared" si="44"/>
        <v>-0.62368910578220316</v>
      </c>
      <c r="AW84">
        <f t="shared" si="37"/>
        <v>0</v>
      </c>
      <c r="AX84" cm="1">
        <f t="array" ref="AX84">IFERROR(STDEV(IF($E$2:$E$2201=$E84, $AM$2:$AM$2201)), 0)</f>
        <v>0</v>
      </c>
      <c r="AY84">
        <f t="shared" si="45"/>
        <v>-0.62368910578220316</v>
      </c>
      <c r="AZ84">
        <f>INDEX(Model_Assumptions[Values],9)*((INDEX(Model_Scenarios[GR Weight],1)*$AG84)+(INDEX(Model_Scenarios[GP Weight],1)*$AH84)+(INDEX(Model_Scenarios[LTV Weight],1)*$AI84))-(INDEX(Model_Scenarios[LTV Weight],1)*$AP84)-(INDEX(Model_Scenarios[GP Weight],1)*($AS84+$AV84+$AY84))</f>
        <v>2.9021813573451265</v>
      </c>
      <c r="BA84">
        <f>INDEX(Model_Assumptions[Values],9)*((INDEX(Model_Scenarios[GR Weight],2)*$AG84)+(INDEX(Model_Scenarios[GP Weight],2)*$AH84)+(INDEX(Model_Scenarios[LTV Weight],2)*$AI84))-(INDEX(Model_Scenarios[LTV Weight],2)*$AP84)-(INDEX(Model_Scenarios[GP Weight],2)*($AS84+$AV84+$AY84))</f>
        <v>3.3427613275219583</v>
      </c>
      <c r="BB84">
        <f>INDEX(Model_Assumptions[Values],9)*((INDEX(Model_Scenarios[GR Weight],3)*$AG84)+(INDEX(Model_Scenarios[GP Weight],3)*$AH84)+(INDEX(Model_Scenarios[LTV Weight],3)*$AI84))-(INDEX(Model_Scenarios[LTV Weight],3)*$AP84)-(INDEX(Model_Scenarios[GP Weight],3)*($AS84+$AV84+$AY84))</f>
        <v>4.0732010167407813</v>
      </c>
      <c r="BC84">
        <f>INDEX(Model_Assumptions[Values],9)*((INDEX(Model_Scenarios[GR Weight],4)*$AG84)+(INDEX(Model_Scenarios[GP Weight],4)*$AH84)+(INDEX(Model_Scenarios[LTV Weight],4)*$AI84))-(INDEX(Model_Scenarios[LTV Weight],4)*$AP84)-(INDEX(Model_Scenarios[GP Weight],4)*($AS84+$AV84+$AY84))</f>
        <v>4.3514799525550849</v>
      </c>
      <c r="BD84">
        <f>INDEX(Model_Assumptions[Values],9)*((INDEX(Model_Scenarios[GR Weight],5)*$AG84)+(INDEX(Model_Scenarios[GP Weight],5)*$AH84)+(INDEX(Model_Scenarios[LTV Weight],5)*$AI84))-(INDEX(Model_Scenarios[LTV Weight],5)*$AP84)-(INDEX(Model_Scenarios[GP Weight],5)*($AS84+$AV84+$AY84))</f>
        <v>4.5369425533729864</v>
      </c>
    </row>
    <row r="85" spans="1:56" x14ac:dyDescent="0.25">
      <c r="A85">
        <v>84</v>
      </c>
      <c r="B85">
        <v>2</v>
      </c>
      <c r="C85" s="3">
        <v>34</v>
      </c>
      <c r="D85" s="4">
        <v>0.66</v>
      </c>
      <c r="E85" t="str">
        <v>SKU-1001</v>
      </c>
      <c r="F85" t="str">
        <v>Raise</v>
      </c>
      <c r="G85" t="str">
        <v>Full</v>
      </c>
      <c r="H85">
        <v>53.26</v>
      </c>
      <c r="I85">
        <v>36.64</v>
      </c>
      <c r="J85">
        <v>21</v>
      </c>
      <c r="K85">
        <v>1118.46</v>
      </c>
      <c r="L85">
        <v>349.02</v>
      </c>
      <c r="M85">
        <v>0.31205407435223431</v>
      </c>
      <c r="N85">
        <v>57.563991794204242</v>
      </c>
      <c r="O85">
        <v>32.819835884084796</v>
      </c>
      <c r="P85">
        <v>69.459835884084782</v>
      </c>
      <c r="Q85">
        <v>1487.0300026323653</v>
      </c>
      <c r="R85">
        <v>1123.5337797666759</v>
      </c>
      <c r="S85">
        <v>1</v>
      </c>
      <c r="T85">
        <f t="shared" si="23"/>
        <v>56.100634584174799</v>
      </c>
      <c r="U85">
        <f t="shared" si="24"/>
        <v>5.3335234400578309E-2</v>
      </c>
      <c r="V85">
        <f>IF($F85="Reduce", INDEX(Model_Assumptions[Values], 2), INDEX(Model_Assumptions[Values], 1))</f>
        <v>-0.4</v>
      </c>
      <c r="W85">
        <f t="shared" si="25"/>
        <v>20.551984031035143</v>
      </c>
      <c r="X85">
        <f t="shared" si="38"/>
        <v>1152.9793461048982</v>
      </c>
      <c r="Y85">
        <f t="shared" si="26"/>
        <v>399.95465120777055</v>
      </c>
      <c r="Z85">
        <f t="shared" si="27"/>
        <v>34.519346104898204</v>
      </c>
      <c r="AA85">
        <f t="shared" si="28"/>
        <v>50.934651207770571</v>
      </c>
      <c r="AB85">
        <f t="shared" si="39"/>
        <v>0.34688795819190904</v>
      </c>
      <c r="AC85">
        <f t="shared" si="29"/>
        <v>3.4833883839674729E-2</v>
      </c>
      <c r="AD85">
        <f t="shared" si="30"/>
        <v>3.4833883839674729E-2</v>
      </c>
      <c r="AE85">
        <f t="shared" si="31"/>
        <v>0.65999999999999992</v>
      </c>
      <c r="AF85">
        <f t="shared" si="40"/>
        <v>382.00148512066988</v>
      </c>
      <c r="AG85">
        <f t="shared" si="32"/>
        <v>1.0517830200862628</v>
      </c>
      <c r="AH85">
        <f t="shared" si="33"/>
        <v>0.73329645196356052</v>
      </c>
      <c r="AI85">
        <f t="shared" si="41"/>
        <v>0.34000000000000008</v>
      </c>
      <c r="AJ85">
        <f>MAX(0, $R85 - $AA85) * INDEX(Model_Assumptions[Values], 7)</f>
        <v>2145.1982571178105</v>
      </c>
      <c r="AK85">
        <f>MAX(0, INDEX(Model_Assumptions[Values], 4) - $AD85)</f>
        <v>1.5166116160325274E-2</v>
      </c>
      <c r="AL85">
        <f>MAX(0, INDEX(Model_Assumptions[Values], 5) - $AC85)</f>
        <v>0</v>
      </c>
      <c r="AM85">
        <f>INDEX(Model_Assumptions[Values], 6) * MAX(0, INDEX(Model_Assumptions[Values], 3) - $AB85)^2</f>
        <v>0</v>
      </c>
      <c r="AN85">
        <f t="shared" si="34"/>
        <v>2171.4373198612075</v>
      </c>
      <c r="AO85" cm="1">
        <f t="array" ref="AO85">IFERROR(STDEV(IF($E$2:$E$2201=$E85, $AJ$2:$AJ$2201)), 0)</f>
        <v>44.456650963353724</v>
      </c>
      <c r="AP85">
        <f t="shared" si="42"/>
        <v>-0.59021681064158926</v>
      </c>
      <c r="AQ85">
        <f t="shared" si="35"/>
        <v>2.4139782425523205E-2</v>
      </c>
      <c r="AR85" cm="1">
        <f t="array" ref="AR85">IFERROR(STDEV(IF($E$2:$E$2201=$E85, $AK$2:$AK$2201)), 0)</f>
        <v>1.4997557289428956E-2</v>
      </c>
      <c r="AS85">
        <f t="shared" si="43"/>
        <v>-0.5983418560783248</v>
      </c>
      <c r="AT85">
        <f t="shared" si="36"/>
        <v>3.8715394073667053E-3</v>
      </c>
      <c r="AU85" cm="1">
        <f t="array" ref="AU85">IFERROR(STDEV(IF($E$2:$E$2201=$E85, $AL$2:$AL$2201)), 0)</f>
        <v>6.2074828171179812E-3</v>
      </c>
      <c r="AV85">
        <f t="shared" si="44"/>
        <v>-0.62368910578220316</v>
      </c>
      <c r="AW85">
        <f t="shared" si="37"/>
        <v>0</v>
      </c>
      <c r="AX85" cm="1">
        <f t="array" ref="AX85">IFERROR(STDEV(IF($E$2:$E$2201=$E85, $AM$2:$AM$2201)), 0)</f>
        <v>0</v>
      </c>
      <c r="AY85">
        <f t="shared" si="45"/>
        <v>-0.62368910578220316</v>
      </c>
      <c r="AZ85">
        <f>INDEX(Model_Assumptions[Values],9)*((INDEX(Model_Scenarios[GR Weight],1)*$AG85)+(INDEX(Model_Scenarios[GP Weight],1)*$AH85)+(INDEX(Model_Scenarios[LTV Weight],1)*$AI85))-(INDEX(Model_Scenarios[LTV Weight],1)*$AP85)-(INDEX(Model_Scenarios[GP Weight],1)*($AS85+$AV85+$AY85))</f>
        <v>2.9092851913024571</v>
      </c>
      <c r="BA85">
        <f>INDEX(Model_Assumptions[Values],9)*((INDEX(Model_Scenarios[GR Weight],2)*$AG85)+(INDEX(Model_Scenarios[GP Weight],2)*$AH85)+(INDEX(Model_Scenarios[LTV Weight],2)*$AI85))-(INDEX(Model_Scenarios[LTV Weight],2)*$AP85)-(INDEX(Model_Scenarios[GP Weight],2)*($AS85+$AV85+$AY85))</f>
        <v>3.3799186574738371</v>
      </c>
      <c r="BB85">
        <f>INDEX(Model_Assumptions[Values],9)*((INDEX(Model_Scenarios[GR Weight],3)*$AG85)+(INDEX(Model_Scenarios[GP Weight],3)*$AH85)+(INDEX(Model_Scenarios[LTV Weight],3)*$AI85))-(INDEX(Model_Scenarios[LTV Weight],3)*$AP85)-(INDEX(Model_Scenarios[GP Weight],3)*($AS85+$AV85+$AY85))</f>
        <v>4.1600863139756505</v>
      </c>
      <c r="BC85">
        <f>INDEX(Model_Assumptions[Values],9)*((INDEX(Model_Scenarios[GR Weight],4)*$AG85)+(INDEX(Model_Scenarios[GP Weight],4)*$AH85)+(INDEX(Model_Scenarios[LTV Weight],4)*$AI85))-(INDEX(Model_Scenarios[LTV Weight],4)*$AP85)-(INDEX(Model_Scenarios[GP Weight],4)*($AS85+$AV85+$AY85))</f>
        <v>4.4569561429546232</v>
      </c>
      <c r="BD85">
        <f>INDEX(Model_Assumptions[Values],9)*((INDEX(Model_Scenarios[GR Weight],5)*$AG85)+(INDEX(Model_Scenarios[GP Weight],5)*$AH85)+(INDEX(Model_Scenarios[LTV Weight],5)*$AI85))-(INDEX(Model_Scenarios[LTV Weight],5)*$AP85)-(INDEX(Model_Scenarios[GP Weight],5)*($AS85+$AV85+$AY85))</f>
        <v>4.6560485028499539</v>
      </c>
    </row>
    <row r="86" spans="1:56" x14ac:dyDescent="0.25">
      <c r="A86">
        <v>85</v>
      </c>
      <c r="B86">
        <v>2</v>
      </c>
      <c r="C86" s="3">
        <v>35</v>
      </c>
      <c r="D86" s="4">
        <v>0.68</v>
      </c>
      <c r="E86" t="str">
        <v>SKU-1001</v>
      </c>
      <c r="F86" t="str">
        <v>Raise</v>
      </c>
      <c r="G86" t="str">
        <v>Full</v>
      </c>
      <c r="H86">
        <v>53.26</v>
      </c>
      <c r="I86">
        <v>36.64</v>
      </c>
      <c r="J86">
        <v>21</v>
      </c>
      <c r="K86">
        <v>1118.46</v>
      </c>
      <c r="L86">
        <v>349.02</v>
      </c>
      <c r="M86">
        <v>0.31205407435223431</v>
      </c>
      <c r="N86">
        <v>57.563991794204242</v>
      </c>
      <c r="O86">
        <v>32.819835884084796</v>
      </c>
      <c r="P86">
        <v>69.459835884084782</v>
      </c>
      <c r="Q86">
        <v>1487.0300026323653</v>
      </c>
      <c r="R86">
        <v>1123.5337797666759</v>
      </c>
      <c r="S86">
        <v>1</v>
      </c>
      <c r="T86">
        <f t="shared" si="23"/>
        <v>56.186714420058884</v>
      </c>
      <c r="U86">
        <f t="shared" si="24"/>
        <v>5.4951453624838269E-2</v>
      </c>
      <c r="V86">
        <f>IF($F86="Reduce", INDEX(Model_Assumptions[Values], 2), INDEX(Model_Assumptions[Values], 1))</f>
        <v>-0.4</v>
      </c>
      <c r="W86">
        <f t="shared" si="25"/>
        <v>20.538407789551357</v>
      </c>
      <c r="X86">
        <f t="shared" si="38"/>
        <v>1153.985653114235</v>
      </c>
      <c r="Y86">
        <f t="shared" si="26"/>
        <v>401.45839170507327</v>
      </c>
      <c r="Z86">
        <f t="shared" si="27"/>
        <v>35.525653114234956</v>
      </c>
      <c r="AA86">
        <f t="shared" si="28"/>
        <v>52.438391705073286</v>
      </c>
      <c r="AB86">
        <f t="shared" si="39"/>
        <v>0.34788854663978414</v>
      </c>
      <c r="AC86">
        <f t="shared" si="29"/>
        <v>3.5834472287549823E-2</v>
      </c>
      <c r="AD86">
        <f t="shared" si="30"/>
        <v>3.5834472287549823E-2</v>
      </c>
      <c r="AE86">
        <f t="shared" si="31"/>
        <v>0.68</v>
      </c>
      <c r="AF86">
        <f t="shared" si="40"/>
        <v>359.53080952533622</v>
      </c>
      <c r="AG86">
        <f t="shared" si="32"/>
        <v>1.0824445691839149</v>
      </c>
      <c r="AH86">
        <f t="shared" si="33"/>
        <v>0.7549455168967425</v>
      </c>
      <c r="AI86">
        <f t="shared" si="41"/>
        <v>0.31999999999999995</v>
      </c>
      <c r="AJ86">
        <f>MAX(0, $R86 - $AA86) * INDEX(Model_Assumptions[Values], 7)</f>
        <v>2142.1907761232051</v>
      </c>
      <c r="AK86">
        <f>MAX(0, INDEX(Model_Assumptions[Values], 4) - $AD86)</f>
        <v>1.4165527712450179E-2</v>
      </c>
      <c r="AL86">
        <f>MAX(0, INDEX(Model_Assumptions[Values], 5) - $AC86)</f>
        <v>0</v>
      </c>
      <c r="AM86">
        <f>INDEX(Model_Assumptions[Values], 6) * MAX(0, INDEX(Model_Assumptions[Values], 3) - $AB86)^2</f>
        <v>0</v>
      </c>
      <c r="AN86">
        <f t="shared" si="34"/>
        <v>2171.4373198612075</v>
      </c>
      <c r="AO86" cm="1">
        <f t="array" ref="AO86">IFERROR(STDEV(IF($E$2:$E$2201=$E86, $AJ$2:$AJ$2201)), 0)</f>
        <v>44.456650963353724</v>
      </c>
      <c r="AP86">
        <f t="shared" si="42"/>
        <v>-0.65786655324331023</v>
      </c>
      <c r="AQ86">
        <f t="shared" si="35"/>
        <v>2.4139782425523205E-2</v>
      </c>
      <c r="AR86" cm="1">
        <f t="array" ref="AR86">IFERROR(STDEV(IF($E$2:$E$2201=$E86, $AK$2:$AK$2201)), 0)</f>
        <v>1.4997557289428956E-2</v>
      </c>
      <c r="AS86">
        <f t="shared" si="43"/>
        <v>-0.6650586172525168</v>
      </c>
      <c r="AT86">
        <f t="shared" si="36"/>
        <v>3.8715394073667053E-3</v>
      </c>
      <c r="AU86" cm="1">
        <f t="array" ref="AU86">IFERROR(STDEV(IF($E$2:$E$2201=$E86, $AL$2:$AL$2201)), 0)</f>
        <v>6.2074828171179812E-3</v>
      </c>
      <c r="AV86">
        <f t="shared" si="44"/>
        <v>-0.62368910578220316</v>
      </c>
      <c r="AW86">
        <f t="shared" si="37"/>
        <v>0</v>
      </c>
      <c r="AX86" cm="1">
        <f t="array" ref="AX86">IFERROR(STDEV(IF($E$2:$E$2201=$E86, $AM$2:$AM$2201)), 0)</f>
        <v>0</v>
      </c>
      <c r="AY86">
        <f t="shared" si="45"/>
        <v>-0.62368910578220316</v>
      </c>
      <c r="AZ86">
        <f>INDEX(Model_Assumptions[Values],9)*((INDEX(Model_Scenarios[GR Weight],1)*$AG86)+(INDEX(Model_Scenarios[GP Weight],1)*$AH86)+(INDEX(Model_Scenarios[LTV Weight],1)*$AI86))-(INDEX(Model_Scenarios[LTV Weight],1)*$AP86)-(INDEX(Model_Scenarios[GP Weight],1)*($AS86+$AV86+$AY86))</f>
        <v>2.9162319685166689</v>
      </c>
      <c r="BA86">
        <f>INDEX(Model_Assumptions[Values],9)*((INDEX(Model_Scenarios[GR Weight],2)*$AG86)+(INDEX(Model_Scenarios[GP Weight],2)*$AH86)+(INDEX(Model_Scenarios[LTV Weight],2)*$AI86))-(INDEX(Model_Scenarios[LTV Weight],2)*$AP86)-(INDEX(Model_Scenarios[GP Weight],2)*($AS86+$AV86+$AY86))</f>
        <v>3.4168795691562148</v>
      </c>
      <c r="BB86">
        <f>INDEX(Model_Assumptions[Values],9)*((INDEX(Model_Scenarios[GR Weight],3)*$AG86)+(INDEX(Model_Scenarios[GP Weight],3)*$AH86)+(INDEX(Model_Scenarios[LTV Weight],3)*$AI86))-(INDEX(Model_Scenarios[LTV Weight],3)*$AP86)-(INDEX(Model_Scenarios[GP Weight],3)*($AS86+$AV86+$AY86))</f>
        <v>4.2467098774324397</v>
      </c>
      <c r="BC86">
        <f>INDEX(Model_Assumptions[Values],9)*((INDEX(Model_Scenarios[GR Weight],4)*$AG86)+(INDEX(Model_Scenarios[GP Weight],4)*$AH86)+(INDEX(Model_Scenarios[LTV Weight],4)*$AI86))-(INDEX(Model_Scenarios[LTV Weight],4)*$AP86)-(INDEX(Model_Scenarios[GP Weight],4)*($AS86+$AV86+$AY86))</f>
        <v>4.562145506700066</v>
      </c>
      <c r="BD86">
        <f>INDEX(Model_Assumptions[Values],9)*((INDEX(Model_Scenarios[GR Weight],5)*$AG86)+(INDEX(Model_Scenarios[GP Weight],5)*$AH86)+(INDEX(Model_Scenarios[LTV Weight],5)*$AI86))-(INDEX(Model_Scenarios[LTV Weight],5)*$AP86)-(INDEX(Model_Scenarios[GP Weight],5)*($AS86+$AV86+$AY86))</f>
        <v>4.7748516348100924</v>
      </c>
    </row>
    <row r="87" spans="1:56" x14ac:dyDescent="0.25">
      <c r="A87">
        <v>86</v>
      </c>
      <c r="B87">
        <v>2</v>
      </c>
      <c r="C87" s="3">
        <v>36</v>
      </c>
      <c r="D87" s="4">
        <v>0.70000000000000007</v>
      </c>
      <c r="E87" t="str">
        <v>SKU-1001</v>
      </c>
      <c r="F87" t="str">
        <v>Raise</v>
      </c>
      <c r="G87" t="str">
        <v>Full</v>
      </c>
      <c r="H87">
        <v>53.26</v>
      </c>
      <c r="I87">
        <v>36.64</v>
      </c>
      <c r="J87">
        <v>21</v>
      </c>
      <c r="K87">
        <v>1118.46</v>
      </c>
      <c r="L87">
        <v>349.02</v>
      </c>
      <c r="M87">
        <v>0.31205407435223431</v>
      </c>
      <c r="N87">
        <v>57.563991794204242</v>
      </c>
      <c r="O87">
        <v>32.819835884084796</v>
      </c>
      <c r="P87">
        <v>69.459835884084782</v>
      </c>
      <c r="Q87">
        <v>1487.0300026323653</v>
      </c>
      <c r="R87">
        <v>1123.5337797666759</v>
      </c>
      <c r="S87">
        <v>1</v>
      </c>
      <c r="T87">
        <f t="shared" si="23"/>
        <v>56.272794255942969</v>
      </c>
      <c r="U87">
        <f t="shared" si="24"/>
        <v>5.6567672849098222E-2</v>
      </c>
      <c r="V87">
        <f>IF($F87="Reduce", INDEX(Model_Assumptions[Values], 2), INDEX(Model_Assumptions[Values], 1))</f>
        <v>-0.4</v>
      </c>
      <c r="W87">
        <f t="shared" si="25"/>
        <v>20.524831548067574</v>
      </c>
      <c r="X87">
        <f t="shared" si="38"/>
        <v>1154.989622842294</v>
      </c>
      <c r="Y87">
        <f t="shared" si="26"/>
        <v>402.95979492109802</v>
      </c>
      <c r="Z87">
        <f t="shared" si="27"/>
        <v>36.529622842293975</v>
      </c>
      <c r="AA87">
        <f t="shared" si="28"/>
        <v>53.939794921098041</v>
      </c>
      <c r="AB87">
        <f t="shared" si="39"/>
        <v>0.34888607391074322</v>
      </c>
      <c r="AC87">
        <f t="shared" si="29"/>
        <v>3.683199955850891E-2</v>
      </c>
      <c r="AD87">
        <f t="shared" si="30"/>
        <v>3.683199955850891E-2</v>
      </c>
      <c r="AE87">
        <f t="shared" si="31"/>
        <v>0.70000000000000018</v>
      </c>
      <c r="AF87">
        <f t="shared" si="40"/>
        <v>337.06013393000256</v>
      </c>
      <c r="AG87">
        <f t="shared" si="32"/>
        <v>1.1130349027737874</v>
      </c>
      <c r="AH87">
        <f t="shared" si="33"/>
        <v>0.77656093243746316</v>
      </c>
      <c r="AI87">
        <f t="shared" si="41"/>
        <v>0.29999999999999982</v>
      </c>
      <c r="AJ87">
        <f>MAX(0, $R87 - $AA87) * INDEX(Model_Assumptions[Values], 7)</f>
        <v>2139.1879696911556</v>
      </c>
      <c r="AK87">
        <f>MAX(0, INDEX(Model_Assumptions[Values], 4) - $AD87)</f>
        <v>1.3168000441491093E-2</v>
      </c>
      <c r="AL87">
        <f>MAX(0, INDEX(Model_Assumptions[Values], 5) - $AC87)</f>
        <v>0</v>
      </c>
      <c r="AM87">
        <f>INDEX(Model_Assumptions[Values], 6) * MAX(0, INDEX(Model_Assumptions[Values], 3) - $AB87)^2</f>
        <v>0</v>
      </c>
      <c r="AN87">
        <f t="shared" si="34"/>
        <v>2171.4373198612075</v>
      </c>
      <c r="AO87" cm="1">
        <f t="array" ref="AO87">IFERROR(STDEV(IF($E$2:$E$2201=$E87, $AJ$2:$AJ$2201)), 0)</f>
        <v>44.456650963353724</v>
      </c>
      <c r="AP87">
        <f t="shared" si="42"/>
        <v>-0.72541114706628551</v>
      </c>
      <c r="AQ87">
        <f t="shared" si="35"/>
        <v>2.4139782425523205E-2</v>
      </c>
      <c r="AR87" cm="1">
        <f t="array" ref="AR87">IFERROR(STDEV(IF($E$2:$E$2201=$E87, $AK$2:$AK$2201)), 0)</f>
        <v>1.4997557289428956E-2</v>
      </c>
      <c r="AS87">
        <f t="shared" si="43"/>
        <v>-0.73157126672658779</v>
      </c>
      <c r="AT87">
        <f t="shared" si="36"/>
        <v>3.8715394073667053E-3</v>
      </c>
      <c r="AU87" cm="1">
        <f t="array" ref="AU87">IFERROR(STDEV(IF($E$2:$E$2201=$E87, $AL$2:$AL$2201)), 0)</f>
        <v>6.2074828171179812E-3</v>
      </c>
      <c r="AV87">
        <f t="shared" si="44"/>
        <v>-0.62368910578220316</v>
      </c>
      <c r="AW87">
        <f t="shared" si="37"/>
        <v>0</v>
      </c>
      <c r="AX87" cm="1">
        <f t="array" ref="AX87">IFERROR(STDEV(IF($E$2:$E$2201=$E87, $AM$2:$AM$2201)), 0)</f>
        <v>0</v>
      </c>
      <c r="AY87">
        <f t="shared" si="45"/>
        <v>-0.62368910578220316</v>
      </c>
      <c r="AZ87">
        <f>INDEX(Model_Assumptions[Values],9)*((INDEX(Model_Scenarios[GR Weight],1)*$AG87)+(INDEX(Model_Scenarios[GP Weight],1)*$AH87)+(INDEX(Model_Scenarios[LTV Weight],1)*$AI87))-(INDEX(Model_Scenarios[LTV Weight],1)*$AP87)-(INDEX(Model_Scenarios[GP Weight],1)*($AS87+$AV87+$AY87))</f>
        <v>2.9230217830877527</v>
      </c>
      <c r="BA87">
        <f>INDEX(Model_Assumptions[Values],9)*((INDEX(Model_Scenarios[GR Weight],2)*$AG87)+(INDEX(Model_Scenarios[GP Weight],2)*$AH87)+(INDEX(Model_Scenarios[LTV Weight],2)*$AI87))-(INDEX(Model_Scenarios[LTV Weight],2)*$AP87)-(INDEX(Model_Scenarios[GP Weight],2)*($AS87+$AV87+$AY87))</f>
        <v>3.4536442507690879</v>
      </c>
      <c r="BB87">
        <f>INDEX(Model_Assumptions[Values],9)*((INDEX(Model_Scenarios[GR Weight],3)*$AG87)+(INDEX(Model_Scenarios[GP Weight],3)*$AH87)+(INDEX(Model_Scenarios[LTV Weight],3)*$AI87))-(INDEX(Model_Scenarios[LTV Weight],3)*$AP87)-(INDEX(Model_Scenarios[GP Weight],3)*($AS87+$AV87+$AY87))</f>
        <v>4.3330720364611564</v>
      </c>
      <c r="BC87">
        <f>INDEX(Model_Assumptions[Values],9)*((INDEX(Model_Scenarios[GR Weight],4)*$AG87)+(INDEX(Model_Scenarios[GP Weight],4)*$AH87)+(INDEX(Model_Scenarios[LTV Weight],4)*$AI87))-(INDEX(Model_Scenarios[LTV Weight],4)*$AP87)-(INDEX(Model_Scenarios[GP Weight],4)*($AS87+$AV87+$AY87))</f>
        <v>4.6670483731414212</v>
      </c>
      <c r="BD87">
        <f>INDEX(Model_Assumptions[Values],9)*((INDEX(Model_Scenarios[GR Weight],5)*$AG87)+(INDEX(Model_Scenarios[GP Weight],5)*$AH87)+(INDEX(Model_Scenarios[LTV Weight],5)*$AI87))-(INDEX(Model_Scenarios[LTV Weight],5)*$AP87)-(INDEX(Model_Scenarios[GP Weight],5)*($AS87+$AV87+$AY87))</f>
        <v>4.8933524668034289</v>
      </c>
    </row>
    <row r="88" spans="1:56" x14ac:dyDescent="0.25">
      <c r="A88">
        <v>87</v>
      </c>
      <c r="B88">
        <v>2</v>
      </c>
      <c r="C88" s="3">
        <v>37</v>
      </c>
      <c r="D88" s="4">
        <v>0.72</v>
      </c>
      <c r="E88" t="str">
        <v>SKU-1001</v>
      </c>
      <c r="F88" t="str">
        <v>Raise</v>
      </c>
      <c r="G88" t="str">
        <v>Full</v>
      </c>
      <c r="H88">
        <v>53.26</v>
      </c>
      <c r="I88">
        <v>36.64</v>
      </c>
      <c r="J88">
        <v>21</v>
      </c>
      <c r="K88">
        <v>1118.46</v>
      </c>
      <c r="L88">
        <v>349.02</v>
      </c>
      <c r="M88">
        <v>0.31205407435223431</v>
      </c>
      <c r="N88">
        <v>57.563991794204242</v>
      </c>
      <c r="O88">
        <v>32.819835884084796</v>
      </c>
      <c r="P88">
        <v>69.459835884084782</v>
      </c>
      <c r="Q88">
        <v>1487.0300026323653</v>
      </c>
      <c r="R88">
        <v>1123.5337797666759</v>
      </c>
      <c r="S88">
        <v>1</v>
      </c>
      <c r="T88">
        <f t="shared" si="23"/>
        <v>56.358874091827055</v>
      </c>
      <c r="U88">
        <f t="shared" si="24"/>
        <v>5.8183892073358182E-2</v>
      </c>
      <c r="V88">
        <f>IF($F88="Reduce", INDEX(Model_Assumptions[Values], 2), INDEX(Model_Assumptions[Values], 1))</f>
        <v>-0.4</v>
      </c>
      <c r="W88">
        <f t="shared" si="25"/>
        <v>20.511255306583791</v>
      </c>
      <c r="X88">
        <f t="shared" si="38"/>
        <v>1155.9912552890755</v>
      </c>
      <c r="Y88">
        <f t="shared" si="26"/>
        <v>404.45886085584539</v>
      </c>
      <c r="Z88">
        <f t="shared" si="27"/>
        <v>37.531255289075489</v>
      </c>
      <c r="AA88">
        <f t="shared" si="28"/>
        <v>55.438860855845405</v>
      </c>
      <c r="AB88">
        <f t="shared" si="39"/>
        <v>0.34988055403127033</v>
      </c>
      <c r="AC88">
        <f t="shared" si="29"/>
        <v>3.7826479679036018E-2</v>
      </c>
      <c r="AD88">
        <f t="shared" si="30"/>
        <v>3.7826479679036018E-2</v>
      </c>
      <c r="AE88">
        <f t="shared" si="31"/>
        <v>0.72000000000000031</v>
      </c>
      <c r="AF88">
        <f t="shared" si="40"/>
        <v>314.5894583346689</v>
      </c>
      <c r="AG88">
        <f t="shared" si="32"/>
        <v>1.1435540208558868</v>
      </c>
      <c r="AH88">
        <f t="shared" si="33"/>
        <v>0.79814269858573073</v>
      </c>
      <c r="AI88">
        <f t="shared" si="41"/>
        <v>0.27999999999999969</v>
      </c>
      <c r="AJ88">
        <f>MAX(0, $R88 - $AA88) * INDEX(Model_Assumptions[Values], 7)</f>
        <v>2136.1898378216611</v>
      </c>
      <c r="AK88">
        <f>MAX(0, INDEX(Model_Assumptions[Values], 4) - $AD88)</f>
        <v>1.2173520320963985E-2</v>
      </c>
      <c r="AL88">
        <f>MAX(0, INDEX(Model_Assumptions[Values], 5) - $AC88)</f>
        <v>0</v>
      </c>
      <c r="AM88">
        <f>INDEX(Model_Assumptions[Values], 6) * MAX(0, INDEX(Model_Assumptions[Values], 3) - $AB88)^2</f>
        <v>0</v>
      </c>
      <c r="AN88">
        <f t="shared" si="34"/>
        <v>2171.4373198612075</v>
      </c>
      <c r="AO88" cm="1">
        <f t="array" ref="AO88">IFERROR(STDEV(IF($E$2:$E$2201=$E88, $AJ$2:$AJ$2201)), 0)</f>
        <v>44.456650963353724</v>
      </c>
      <c r="AP88">
        <f t="shared" si="42"/>
        <v>-0.79285059211053555</v>
      </c>
      <c r="AQ88">
        <f t="shared" si="35"/>
        <v>2.4139782425523205E-2</v>
      </c>
      <c r="AR88" cm="1">
        <f t="array" ref="AR88">IFERROR(STDEV(IF($E$2:$E$2201=$E88, $AK$2:$AK$2201)), 0)</f>
        <v>1.4997557289428956E-2</v>
      </c>
      <c r="AS88">
        <f t="shared" si="43"/>
        <v>-0.79788073975177631</v>
      </c>
      <c r="AT88">
        <f t="shared" si="36"/>
        <v>3.8715394073667053E-3</v>
      </c>
      <c r="AU88" cm="1">
        <f t="array" ref="AU88">IFERROR(STDEV(IF($E$2:$E$2201=$E88, $AL$2:$AL$2201)), 0)</f>
        <v>6.2074828171179812E-3</v>
      </c>
      <c r="AV88">
        <f t="shared" si="44"/>
        <v>-0.62368910578220316</v>
      </c>
      <c r="AW88">
        <f t="shared" si="37"/>
        <v>0</v>
      </c>
      <c r="AX88" cm="1">
        <f t="array" ref="AX88">IFERROR(STDEV(IF($E$2:$E$2201=$E88, $AM$2:$AM$2201)), 0)</f>
        <v>0</v>
      </c>
      <c r="AY88">
        <f t="shared" si="45"/>
        <v>-0.62368910578220316</v>
      </c>
      <c r="AZ88">
        <f>INDEX(Model_Assumptions[Values],9)*((INDEX(Model_Scenarios[GR Weight],1)*$AG88)+(INDEX(Model_Scenarios[GP Weight],1)*$AH88)+(INDEX(Model_Scenarios[LTV Weight],1)*$AI88))-(INDEX(Model_Scenarios[LTV Weight],1)*$AP88)-(INDEX(Model_Scenarios[GP Weight],1)*($AS88+$AV88+$AY88))</f>
        <v>2.9296547285408545</v>
      </c>
      <c r="BA88">
        <f>INDEX(Model_Assumptions[Values],9)*((INDEX(Model_Scenarios[GR Weight],2)*$AG88)+(INDEX(Model_Scenarios[GP Weight],2)*$AH88)+(INDEX(Model_Scenarios[LTV Weight],2)*$AI88))-(INDEX(Model_Scenarios[LTV Weight],2)*$AP88)-(INDEX(Model_Scenarios[GP Weight],2)*($AS88+$AV88+$AY88))</f>
        <v>3.4902128893627298</v>
      </c>
      <c r="BB88">
        <f>INDEX(Model_Assumptions[Values],9)*((INDEX(Model_Scenarios[GR Weight],3)*$AG88)+(INDEX(Model_Scenarios[GP Weight],3)*$AH88)+(INDEX(Model_Scenarios[LTV Weight],3)*$AI88))-(INDEX(Model_Scenarios[LTV Weight],3)*$AP88)-(INDEX(Model_Scenarios[GP Weight],3)*($AS88+$AV88+$AY88))</f>
        <v>4.4191731183997645</v>
      </c>
      <c r="BC88">
        <f>INDEX(Model_Assumptions[Values],9)*((INDEX(Model_Scenarios[GR Weight],4)*$AG88)+(INDEX(Model_Scenarios[GP Weight],4)*$AH88)+(INDEX(Model_Scenarios[LTV Weight],4)*$AI88))-(INDEX(Model_Scenarios[LTV Weight],4)*$AP88)-(INDEX(Model_Scenarios[GP Weight],4)*($AS88+$AV88+$AY88))</f>
        <v>4.7716650696166543</v>
      </c>
      <c r="BD88">
        <f>INDEX(Model_Assumptions[Values],9)*((INDEX(Model_Scenarios[GR Weight],5)*$AG88)+(INDEX(Model_Scenarios[GP Weight],5)*$AH88)+(INDEX(Model_Scenarios[LTV Weight],5)*$AI88))-(INDEX(Model_Scenarios[LTV Weight],5)*$AP88)-(INDEX(Model_Scenarios[GP Weight],5)*($AS88+$AV88+$AY88))</f>
        <v>5.0115515132181807</v>
      </c>
    </row>
    <row r="89" spans="1:56" x14ac:dyDescent="0.25">
      <c r="A89">
        <v>88</v>
      </c>
      <c r="B89">
        <v>2</v>
      </c>
      <c r="C89" s="3">
        <v>38</v>
      </c>
      <c r="D89" s="4">
        <v>0.74</v>
      </c>
      <c r="E89" t="str">
        <v>SKU-1001</v>
      </c>
      <c r="F89" t="str">
        <v>Raise</v>
      </c>
      <c r="G89" t="str">
        <v>Full</v>
      </c>
      <c r="H89">
        <v>53.26</v>
      </c>
      <c r="I89">
        <v>36.64</v>
      </c>
      <c r="J89">
        <v>21</v>
      </c>
      <c r="K89">
        <v>1118.46</v>
      </c>
      <c r="L89">
        <v>349.02</v>
      </c>
      <c r="M89">
        <v>0.31205407435223431</v>
      </c>
      <c r="N89">
        <v>57.563991794204242</v>
      </c>
      <c r="O89">
        <v>32.819835884084796</v>
      </c>
      <c r="P89">
        <v>69.459835884084782</v>
      </c>
      <c r="Q89">
        <v>1487.0300026323653</v>
      </c>
      <c r="R89">
        <v>1123.5337797666759</v>
      </c>
      <c r="S89">
        <v>1</v>
      </c>
      <c r="T89">
        <f t="shared" si="23"/>
        <v>56.44495392771114</v>
      </c>
      <c r="U89">
        <f t="shared" si="24"/>
        <v>5.9800111297618135E-2</v>
      </c>
      <c r="V89">
        <f>IF($F89="Reduce", INDEX(Model_Assumptions[Values], 2), INDEX(Model_Assumptions[Values], 1))</f>
        <v>-0.4</v>
      </c>
      <c r="W89">
        <f t="shared" si="25"/>
        <v>20.497679065100009</v>
      </c>
      <c r="X89">
        <f t="shared" si="38"/>
        <v>1156.9905504545791</v>
      </c>
      <c r="Y89">
        <f t="shared" si="26"/>
        <v>405.95558950931479</v>
      </c>
      <c r="Z89">
        <f t="shared" si="27"/>
        <v>38.530550454579043</v>
      </c>
      <c r="AA89">
        <f t="shared" si="28"/>
        <v>56.935589509314809</v>
      </c>
      <c r="AB89">
        <f t="shared" si="39"/>
        <v>0.35087200094228577</v>
      </c>
      <c r="AC89">
        <f t="shared" si="29"/>
        <v>3.8817926590051455E-2</v>
      </c>
      <c r="AD89">
        <f t="shared" si="30"/>
        <v>3.8817926590051455E-2</v>
      </c>
      <c r="AE89">
        <f t="shared" si="31"/>
        <v>0.74000000000000032</v>
      </c>
      <c r="AF89">
        <f t="shared" si="40"/>
        <v>292.11878273933536</v>
      </c>
      <c r="AG89">
        <f t="shared" si="32"/>
        <v>1.1740019234301997</v>
      </c>
      <c r="AH89">
        <f t="shared" si="33"/>
        <v>0.81969081534153709</v>
      </c>
      <c r="AI89">
        <f t="shared" si="41"/>
        <v>0.25999999999999968</v>
      </c>
      <c r="AJ89">
        <f>MAX(0, $R89 - $AA89) * INDEX(Model_Assumptions[Values], 7)</f>
        <v>2133.1963805147225</v>
      </c>
      <c r="AK89">
        <f>MAX(0, INDEX(Model_Assumptions[Values], 4) - $AD89)</f>
        <v>1.1182073409948548E-2</v>
      </c>
      <c r="AL89">
        <f>MAX(0, INDEX(Model_Assumptions[Values], 5) - $AC89)</f>
        <v>0</v>
      </c>
      <c r="AM89">
        <f>INDEX(Model_Assumptions[Values], 6) * MAX(0, INDEX(Model_Assumptions[Values], 3) - $AB89)^2</f>
        <v>0</v>
      </c>
      <c r="AN89">
        <f t="shared" si="34"/>
        <v>2171.4373198612075</v>
      </c>
      <c r="AO89" cm="1">
        <f t="array" ref="AO89">IFERROR(STDEV(IF($E$2:$E$2201=$E89, $AJ$2:$AJ$2201)), 0)</f>
        <v>44.456650963353724</v>
      </c>
      <c r="AP89">
        <f t="shared" si="42"/>
        <v>-0.86018488837604001</v>
      </c>
      <c r="AQ89">
        <f t="shared" si="35"/>
        <v>2.4139782425523205E-2</v>
      </c>
      <c r="AR89" cm="1">
        <f t="array" ref="AR89">IFERROR(STDEV(IF($E$2:$E$2201=$E89, $AK$2:$AK$2201)), 0)</f>
        <v>1.4997557289428956E-2</v>
      </c>
      <c r="AS89">
        <f t="shared" si="43"/>
        <v>-0.8639879658741435</v>
      </c>
      <c r="AT89">
        <f t="shared" si="36"/>
        <v>3.8715394073667053E-3</v>
      </c>
      <c r="AU89" cm="1">
        <f t="array" ref="AU89">IFERROR(STDEV(IF($E$2:$E$2201=$E89, $AL$2:$AL$2201)), 0)</f>
        <v>6.2074828171179812E-3</v>
      </c>
      <c r="AV89">
        <f t="shared" si="44"/>
        <v>-0.62368910578220316</v>
      </c>
      <c r="AW89">
        <f t="shared" si="37"/>
        <v>0</v>
      </c>
      <c r="AX89" cm="1">
        <f t="array" ref="AX89">IFERROR(STDEV(IF($E$2:$E$2201=$E89, $AM$2:$AM$2201)), 0)</f>
        <v>0</v>
      </c>
      <c r="AY89">
        <f t="shared" si="45"/>
        <v>-0.62368910578220316</v>
      </c>
      <c r="AZ89">
        <f>INDEX(Model_Assumptions[Values],9)*((INDEX(Model_Scenarios[GR Weight],1)*$AG89)+(INDEX(Model_Scenarios[GP Weight],1)*$AH89)+(INDEX(Model_Scenarios[LTV Weight],1)*$AI89))-(INDEX(Model_Scenarios[LTV Weight],1)*$AP89)-(INDEX(Model_Scenarios[GP Weight],1)*($AS89+$AV89+$AY89))</f>
        <v>2.9361308978305538</v>
      </c>
      <c r="BA89">
        <f>INDEX(Model_Assumptions[Values],9)*((INDEX(Model_Scenarios[GR Weight],2)*$AG89)+(INDEX(Model_Scenarios[GP Weight],2)*$AH89)+(INDEX(Model_Scenarios[LTV Weight],2)*$AI89))-(INDEX(Model_Scenarios[LTV Weight],2)*$AP89)-(INDEX(Model_Scenarios[GP Weight],2)*($AS89+$AV89+$AY89))</f>
        <v>3.5265856708463219</v>
      </c>
      <c r="BB89">
        <f>INDEX(Model_Assumptions[Values],9)*((INDEX(Model_Scenarios[GR Weight],3)*$AG89)+(INDEX(Model_Scenarios[GP Weight],3)*$AH89)+(INDEX(Model_Scenarios[LTV Weight],3)*$AI89))-(INDEX(Model_Scenarios[LTV Weight],3)*$AP89)-(INDEX(Model_Scenarios[GP Weight],3)*($AS89+$AV89+$AY89))</f>
        <v>4.5050134485893478</v>
      </c>
      <c r="BC89">
        <f>INDEX(Model_Assumptions[Values],9)*((INDEX(Model_Scenarios[GR Weight],4)*$AG89)+(INDEX(Model_Scenarios[GP Weight],4)*$AH89)+(INDEX(Model_Scenarios[LTV Weight],4)*$AI89))-(INDEX(Model_Scenarios[LTV Weight],4)*$AP89)-(INDEX(Model_Scenarios[GP Weight],4)*($AS89+$AV89+$AY89))</f>
        <v>4.8759959214668429</v>
      </c>
      <c r="BD89">
        <f>INDEX(Model_Assumptions[Values],9)*((INDEX(Model_Scenarios[GR Weight],5)*$AG89)+(INDEX(Model_Scenarios[GP Weight],5)*$AH89)+(INDEX(Model_Scenarios[LTV Weight],5)*$AI89))-(INDEX(Model_Scenarios[LTV Weight],5)*$AP89)-(INDEX(Model_Scenarios[GP Weight],5)*($AS89+$AV89+$AY89))</f>
        <v>5.1294492853046396</v>
      </c>
    </row>
    <row r="90" spans="1:56" x14ac:dyDescent="0.25">
      <c r="A90">
        <v>89</v>
      </c>
      <c r="B90">
        <v>2</v>
      </c>
      <c r="C90" s="3">
        <v>39</v>
      </c>
      <c r="D90" s="4">
        <v>0.76</v>
      </c>
      <c r="E90" t="str">
        <v>SKU-1001</v>
      </c>
      <c r="F90" t="str">
        <v>Raise</v>
      </c>
      <c r="G90" t="str">
        <v>Full</v>
      </c>
      <c r="H90">
        <v>53.26</v>
      </c>
      <c r="I90">
        <v>36.64</v>
      </c>
      <c r="J90">
        <v>21</v>
      </c>
      <c r="K90">
        <v>1118.46</v>
      </c>
      <c r="L90">
        <v>349.02</v>
      </c>
      <c r="M90">
        <v>0.31205407435223431</v>
      </c>
      <c r="N90">
        <v>57.563991794204242</v>
      </c>
      <c r="O90">
        <v>32.819835884084796</v>
      </c>
      <c r="P90">
        <v>69.459835884084782</v>
      </c>
      <c r="Q90">
        <v>1487.0300026323653</v>
      </c>
      <c r="R90">
        <v>1123.5337797666759</v>
      </c>
      <c r="S90">
        <v>1</v>
      </c>
      <c r="T90">
        <f t="shared" si="23"/>
        <v>56.531033763595225</v>
      </c>
      <c r="U90">
        <f t="shared" si="24"/>
        <v>6.1416330521878094E-2</v>
      </c>
      <c r="V90">
        <f>IF($F90="Reduce", INDEX(Model_Assumptions[Values], 2), INDEX(Model_Assumptions[Values], 1))</f>
        <v>-0.4</v>
      </c>
      <c r="W90">
        <f t="shared" si="25"/>
        <v>20.484102823616222</v>
      </c>
      <c r="X90">
        <f t="shared" si="38"/>
        <v>1157.9875083388049</v>
      </c>
      <c r="Y90">
        <f t="shared" si="26"/>
        <v>407.44998088150646</v>
      </c>
      <c r="Z90">
        <f t="shared" si="27"/>
        <v>39.527508338804864</v>
      </c>
      <c r="AA90">
        <f t="shared" si="28"/>
        <v>58.429980881506481</v>
      </c>
      <c r="AB90">
        <f t="shared" si="39"/>
        <v>0.35186042849979898</v>
      </c>
      <c r="AC90">
        <f t="shared" si="29"/>
        <v>3.9806354147564671E-2</v>
      </c>
      <c r="AD90">
        <f t="shared" si="30"/>
        <v>3.9806354147564671E-2</v>
      </c>
      <c r="AE90">
        <f t="shared" si="31"/>
        <v>0.76000000000000045</v>
      </c>
      <c r="AF90">
        <f t="shared" si="40"/>
        <v>269.6481071440017</v>
      </c>
      <c r="AG90">
        <f t="shared" si="32"/>
        <v>1.2043786104967331</v>
      </c>
      <c r="AH90">
        <f t="shared" si="33"/>
        <v>0.84120528270488537</v>
      </c>
      <c r="AI90">
        <f t="shared" si="41"/>
        <v>0.23999999999999952</v>
      </c>
      <c r="AJ90">
        <f>MAX(0, $R90 - $AA90) * INDEX(Model_Assumptions[Values], 7)</f>
        <v>2130.2075977703389</v>
      </c>
      <c r="AK90">
        <f>MAX(0, INDEX(Model_Assumptions[Values], 4) - $AD90)</f>
        <v>1.0193645852435332E-2</v>
      </c>
      <c r="AL90">
        <f>MAX(0, INDEX(Model_Assumptions[Values], 5) - $AC90)</f>
        <v>0</v>
      </c>
      <c r="AM90">
        <f>INDEX(Model_Assumptions[Values], 6) * MAX(0, INDEX(Model_Assumptions[Values], 3) - $AB90)^2</f>
        <v>0</v>
      </c>
      <c r="AN90">
        <f t="shared" si="34"/>
        <v>2171.4373198612075</v>
      </c>
      <c r="AO90" cm="1">
        <f t="array" ref="AO90">IFERROR(STDEV(IF($E$2:$E$2201=$E90, $AJ$2:$AJ$2201)), 0)</f>
        <v>44.456650963353724</v>
      </c>
      <c r="AP90">
        <f t="shared" si="42"/>
        <v>-0.92741403586281912</v>
      </c>
      <c r="AQ90">
        <f t="shared" si="35"/>
        <v>2.4139782425523205E-2</v>
      </c>
      <c r="AR90" cm="1">
        <f t="array" ref="AR90">IFERROR(STDEV(IF($E$2:$E$2201=$E90, $AK$2:$AK$2201)), 0)</f>
        <v>1.4997557289428956E-2</v>
      </c>
      <c r="AS90">
        <f t="shared" si="43"/>
        <v>-0.929893868978105</v>
      </c>
      <c r="AT90">
        <f t="shared" si="36"/>
        <v>3.8715394073667053E-3</v>
      </c>
      <c r="AU90" cm="1">
        <f t="array" ref="AU90">IFERROR(STDEV(IF($E$2:$E$2201=$E90, $AL$2:$AL$2201)), 0)</f>
        <v>6.2074828171179812E-3</v>
      </c>
      <c r="AV90">
        <f t="shared" si="44"/>
        <v>-0.62368910578220316</v>
      </c>
      <c r="AW90">
        <f t="shared" si="37"/>
        <v>0</v>
      </c>
      <c r="AX90" cm="1">
        <f t="array" ref="AX90">IFERROR(STDEV(IF($E$2:$E$2201=$E90, $AM$2:$AM$2201)), 0)</f>
        <v>0</v>
      </c>
      <c r="AY90">
        <f t="shared" si="45"/>
        <v>-0.62368910578220316</v>
      </c>
      <c r="AZ90">
        <f>INDEX(Model_Assumptions[Values],9)*((INDEX(Model_Scenarios[GR Weight],1)*$AG90)+(INDEX(Model_Scenarios[GP Weight],1)*$AH90)+(INDEX(Model_Scenarios[LTV Weight],1)*$AI90))-(INDEX(Model_Scenarios[LTV Weight],1)*$AP90)-(INDEX(Model_Scenarios[GP Weight],1)*($AS90+$AV90+$AY90))</f>
        <v>2.9424503833453137</v>
      </c>
      <c r="BA90">
        <f>INDEX(Model_Assumptions[Values],9)*((INDEX(Model_Scenarios[GR Weight],2)*$AG90)+(INDEX(Model_Scenarios[GP Weight],2)*$AH90)+(INDEX(Model_Scenarios[LTV Weight],2)*$AI90))-(INDEX(Model_Scenarios[LTV Weight],2)*$AP90)-(INDEX(Model_Scenarios[GP Weight],2)*($AS90+$AV90+$AY90))</f>
        <v>3.5627627799967687</v>
      </c>
      <c r="BB90">
        <f>INDEX(Model_Assumptions[Values],9)*((INDEX(Model_Scenarios[GR Weight],3)*$AG90)+(INDEX(Model_Scenarios[GP Weight],3)*$AH90)+(INDEX(Model_Scenarios[LTV Weight],3)*$AI90))-(INDEX(Model_Scenarios[LTV Weight],3)*$AP90)-(INDEX(Model_Scenarios[GP Weight],3)*($AS90+$AV90+$AY90))</f>
        <v>4.5905933503894722</v>
      </c>
      <c r="BC90">
        <f>INDEX(Model_Assumptions[Values],9)*((INDEX(Model_Scenarios[GR Weight],4)*$AG90)+(INDEX(Model_Scenarios[GP Weight],4)*$AH90)+(INDEX(Model_Scenarios[LTV Weight],4)*$AI90))-(INDEX(Model_Scenarios[LTV Weight],4)*$AP90)-(INDEX(Model_Scenarios[GP Weight],4)*($AS90+$AV90+$AY90))</f>
        <v>4.9800412520515565</v>
      </c>
      <c r="BD90">
        <f>INDEX(Model_Assumptions[Values],9)*((INDEX(Model_Scenarios[GR Weight],5)*$AG90)+(INDEX(Model_Scenarios[GP Weight],5)*$AH90)+(INDEX(Model_Scenarios[LTV Weight],5)*$AI90))-(INDEX(Model_Scenarios[LTV Weight],5)*$AP90)-(INDEX(Model_Scenarios[GP Weight],5)*($AS90+$AV90+$AY90))</f>
        <v>5.2470462911992533</v>
      </c>
    </row>
    <row r="91" spans="1:56" x14ac:dyDescent="0.25">
      <c r="A91">
        <v>90</v>
      </c>
      <c r="B91">
        <v>2</v>
      </c>
      <c r="C91" s="3">
        <v>40</v>
      </c>
      <c r="D91" s="4">
        <v>0.78</v>
      </c>
      <c r="E91" t="str">
        <v>SKU-1001</v>
      </c>
      <c r="F91" t="str">
        <v>Raise</v>
      </c>
      <c r="G91" t="str">
        <v>Full</v>
      </c>
      <c r="H91">
        <v>53.26</v>
      </c>
      <c r="I91">
        <v>36.64</v>
      </c>
      <c r="J91">
        <v>21</v>
      </c>
      <c r="K91">
        <v>1118.46</v>
      </c>
      <c r="L91">
        <v>349.02</v>
      </c>
      <c r="M91">
        <v>0.31205407435223431</v>
      </c>
      <c r="N91">
        <v>57.563991794204242</v>
      </c>
      <c r="O91">
        <v>32.819835884084796</v>
      </c>
      <c r="P91">
        <v>69.459835884084782</v>
      </c>
      <c r="Q91">
        <v>1487.0300026323653</v>
      </c>
      <c r="R91">
        <v>1123.5337797666759</v>
      </c>
      <c r="S91">
        <v>1</v>
      </c>
      <c r="T91">
        <f t="shared" si="23"/>
        <v>56.61711359947931</v>
      </c>
      <c r="U91">
        <f t="shared" si="24"/>
        <v>6.3032549746138047E-2</v>
      </c>
      <c r="V91">
        <f>IF($F91="Reduce", INDEX(Model_Assumptions[Values], 2), INDEX(Model_Assumptions[Values], 1))</f>
        <v>-0.4</v>
      </c>
      <c r="W91">
        <f t="shared" si="25"/>
        <v>20.47052658213244</v>
      </c>
      <c r="X91">
        <f t="shared" si="38"/>
        <v>1158.9821289417532</v>
      </c>
      <c r="Y91">
        <f t="shared" si="26"/>
        <v>408.94203497242063</v>
      </c>
      <c r="Z91">
        <f t="shared" si="27"/>
        <v>40.522128941753181</v>
      </c>
      <c r="AA91">
        <f t="shared" si="28"/>
        <v>59.922034972420647</v>
      </c>
      <c r="AB91">
        <f t="shared" si="39"/>
        <v>0.35284585047555361</v>
      </c>
      <c r="AC91">
        <f t="shared" si="29"/>
        <v>4.0791776123319301E-2</v>
      </c>
      <c r="AD91">
        <f t="shared" si="30"/>
        <v>4.0791776123319301E-2</v>
      </c>
      <c r="AE91">
        <f t="shared" si="31"/>
        <v>0.78000000000000058</v>
      </c>
      <c r="AF91">
        <f t="shared" si="40"/>
        <v>247.17743154866804</v>
      </c>
      <c r="AG91">
        <f t="shared" si="32"/>
        <v>1.2346840820554934</v>
      </c>
      <c r="AH91">
        <f t="shared" si="33"/>
        <v>0.86268610067577889</v>
      </c>
      <c r="AI91">
        <f t="shared" si="41"/>
        <v>0.21999999999999942</v>
      </c>
      <c r="AJ91">
        <f>MAX(0, $R91 - $AA91) * INDEX(Model_Assumptions[Values], 7)</f>
        <v>2127.2234895885103</v>
      </c>
      <c r="AK91">
        <f>MAX(0, INDEX(Model_Assumptions[Values], 4) - $AD91)</f>
        <v>9.2082238766807017E-3</v>
      </c>
      <c r="AL91">
        <f>MAX(0, INDEX(Model_Assumptions[Values], 5) - $AC91)</f>
        <v>0</v>
      </c>
      <c r="AM91">
        <f>INDEX(Model_Assumptions[Values], 6) * MAX(0, INDEX(Model_Assumptions[Values], 3) - $AB91)^2</f>
        <v>0</v>
      </c>
      <c r="AN91">
        <f t="shared" si="34"/>
        <v>2171.4373198612075</v>
      </c>
      <c r="AO91" cm="1">
        <f t="array" ref="AO91">IFERROR(STDEV(IF($E$2:$E$2201=$E91, $AJ$2:$AJ$2201)), 0)</f>
        <v>44.456650963353724</v>
      </c>
      <c r="AP91">
        <f t="shared" si="42"/>
        <v>-0.99453803457087309</v>
      </c>
      <c r="AQ91">
        <f t="shared" si="35"/>
        <v>2.4139782425523205E-2</v>
      </c>
      <c r="AR91" cm="1">
        <f t="array" ref="AR91">IFERROR(STDEV(IF($E$2:$E$2201=$E91, $AK$2:$AK$2201)), 0)</f>
        <v>1.4997557289428956E-2</v>
      </c>
      <c r="AS91">
        <f t="shared" si="43"/>
        <v>-0.99559936732944021</v>
      </c>
      <c r="AT91">
        <f t="shared" si="36"/>
        <v>3.8715394073667053E-3</v>
      </c>
      <c r="AU91" cm="1">
        <f t="array" ref="AU91">IFERROR(STDEV(IF($E$2:$E$2201=$E91, $AL$2:$AL$2201)), 0)</f>
        <v>6.2074828171179812E-3</v>
      </c>
      <c r="AV91">
        <f t="shared" si="44"/>
        <v>-0.62368910578220316</v>
      </c>
      <c r="AW91">
        <f t="shared" si="37"/>
        <v>0</v>
      </c>
      <c r="AX91" cm="1">
        <f t="array" ref="AX91">IFERROR(STDEV(IF($E$2:$E$2201=$E91, $AM$2:$AM$2201)), 0)</f>
        <v>0</v>
      </c>
      <c r="AY91">
        <f t="shared" si="45"/>
        <v>-0.62368910578220316</v>
      </c>
      <c r="AZ91">
        <f>INDEX(Model_Assumptions[Values],9)*((INDEX(Model_Scenarios[GR Weight],1)*$AG91)+(INDEX(Model_Scenarios[GP Weight],1)*$AH91)+(INDEX(Model_Scenarios[LTV Weight],1)*$AI91))-(INDEX(Model_Scenarios[LTV Weight],1)*$AP91)-(INDEX(Model_Scenarios[GP Weight],1)*($AS91+$AV91+$AY91))</f>
        <v>2.948613276911717</v>
      </c>
      <c r="BA91">
        <f>INDEX(Model_Assumptions[Values],9)*((INDEX(Model_Scenarios[GR Weight],2)*$AG91)+(INDEX(Model_Scenarios[GP Weight],2)*$AH91)+(INDEX(Model_Scenarios[LTV Weight],2)*$AI91))-(INDEX(Model_Scenarios[LTV Weight],2)*$AP91)-(INDEX(Model_Scenarios[GP Weight],2)*($AS91+$AV91+$AY91))</f>
        <v>3.5987444004672335</v>
      </c>
      <c r="BB91">
        <f>INDEX(Model_Assumptions[Values],9)*((INDEX(Model_Scenarios[GR Weight],3)*$AG91)+(INDEX(Model_Scenarios[GP Weight],3)*$AH91)+(INDEX(Model_Scenarios[LTV Weight],3)*$AI91))-(INDEX(Model_Scenarios[LTV Weight],3)*$AP91)-(INDEX(Model_Scenarios[GP Weight],3)*($AS91+$AV91+$AY91))</f>
        <v>4.6759131451931744</v>
      </c>
      <c r="BC91">
        <f>INDEX(Model_Assumptions[Values],9)*((INDEX(Model_Scenarios[GR Weight],4)*$AG91)+(INDEX(Model_Scenarios[GP Weight],4)*$AH91)+(INDEX(Model_Scenarios[LTV Weight],4)*$AI91))-(INDEX(Model_Scenarios[LTV Weight],4)*$AP91)-(INDEX(Model_Scenarios[GP Weight],4)*($AS91+$AV91+$AY91))</f>
        <v>5.0838013827638342</v>
      </c>
      <c r="BD91">
        <f>INDEX(Model_Assumptions[Values],9)*((INDEX(Model_Scenarios[GR Weight],5)*$AG91)+(INDEX(Model_Scenarios[GP Weight],5)*$AH91)+(INDEX(Model_Scenarios[LTV Weight],5)*$AI91))-(INDEX(Model_Scenarios[LTV Weight],5)*$AP91)-(INDEX(Model_Scenarios[GP Weight],5)*($AS91+$AV91+$AY91))</f>
        <v>5.3643430359482185</v>
      </c>
    </row>
    <row r="92" spans="1:56" x14ac:dyDescent="0.25">
      <c r="A92">
        <v>91</v>
      </c>
      <c r="B92">
        <v>2</v>
      </c>
      <c r="C92" s="3">
        <v>41</v>
      </c>
      <c r="D92" s="4">
        <v>0.8</v>
      </c>
      <c r="E92" t="str">
        <v>SKU-1001</v>
      </c>
      <c r="F92" t="str">
        <v>Raise</v>
      </c>
      <c r="G92" t="str">
        <v>Full</v>
      </c>
      <c r="H92">
        <v>53.26</v>
      </c>
      <c r="I92">
        <v>36.64</v>
      </c>
      <c r="J92">
        <v>21</v>
      </c>
      <c r="K92">
        <v>1118.46</v>
      </c>
      <c r="L92">
        <v>349.02</v>
      </c>
      <c r="M92">
        <v>0.31205407435223431</v>
      </c>
      <c r="N92">
        <v>57.563991794204242</v>
      </c>
      <c r="O92">
        <v>32.819835884084796</v>
      </c>
      <c r="P92">
        <v>69.459835884084782</v>
      </c>
      <c r="Q92">
        <v>1487.0300026323653</v>
      </c>
      <c r="R92">
        <v>1123.5337797666759</v>
      </c>
      <c r="S92">
        <v>1</v>
      </c>
      <c r="T92">
        <f t="shared" si="23"/>
        <v>56.703193435363396</v>
      </c>
      <c r="U92">
        <f t="shared" si="24"/>
        <v>6.4648768970398007E-2</v>
      </c>
      <c r="V92">
        <f>IF($F92="Reduce", INDEX(Model_Assumptions[Values], 2), INDEX(Model_Assumptions[Values], 1))</f>
        <v>-0.4</v>
      </c>
      <c r="W92">
        <f t="shared" si="25"/>
        <v>20.456950340648657</v>
      </c>
      <c r="X92">
        <f t="shared" si="38"/>
        <v>1159.9744122634238</v>
      </c>
      <c r="Y92">
        <f t="shared" si="26"/>
        <v>410.43175178205695</v>
      </c>
      <c r="Z92">
        <f t="shared" si="27"/>
        <v>41.514412263423765</v>
      </c>
      <c r="AA92">
        <f t="shared" si="28"/>
        <v>61.411751782056967</v>
      </c>
      <c r="AB92">
        <f t="shared" si="39"/>
        <v>0.35382828055766646</v>
      </c>
      <c r="AC92">
        <f t="shared" si="29"/>
        <v>4.1774206205432152E-2</v>
      </c>
      <c r="AD92">
        <f t="shared" si="30"/>
        <v>4.1774206205432152E-2</v>
      </c>
      <c r="AE92">
        <f t="shared" si="31"/>
        <v>0.80000000000000071</v>
      </c>
      <c r="AF92">
        <f t="shared" si="40"/>
        <v>224.70675595333438</v>
      </c>
      <c r="AG92">
        <f t="shared" si="32"/>
        <v>1.2649183381064741</v>
      </c>
      <c r="AH92">
        <f t="shared" si="33"/>
        <v>0.88413326925421287</v>
      </c>
      <c r="AI92">
        <f t="shared" si="41"/>
        <v>0.19999999999999929</v>
      </c>
      <c r="AJ92">
        <f>MAX(0, $R92 - $AA92) * INDEX(Model_Assumptions[Values], 7)</f>
        <v>2124.2440559692377</v>
      </c>
      <c r="AK92">
        <f>MAX(0, INDEX(Model_Assumptions[Values], 4) - $AD92)</f>
        <v>8.2257937945678511E-3</v>
      </c>
      <c r="AL92">
        <f>MAX(0, INDEX(Model_Assumptions[Values], 5) - $AC92)</f>
        <v>0</v>
      </c>
      <c r="AM92">
        <f>INDEX(Model_Assumptions[Values], 6) * MAX(0, INDEX(Model_Assumptions[Values], 3) - $AB92)^2</f>
        <v>0</v>
      </c>
      <c r="AN92">
        <f t="shared" si="34"/>
        <v>2171.4373198612075</v>
      </c>
      <c r="AO92" cm="1">
        <f t="array" ref="AO92">IFERROR(STDEV(IF($E$2:$E$2201=$E92, $AJ$2:$AJ$2201)), 0)</f>
        <v>44.456650963353724</v>
      </c>
      <c r="AP92">
        <f t="shared" si="42"/>
        <v>-1.0615568845001813</v>
      </c>
      <c r="AQ92">
        <f t="shared" si="35"/>
        <v>2.4139782425523205E-2</v>
      </c>
      <c r="AR92" cm="1">
        <f t="array" ref="AR92">IFERROR(STDEV(IF($E$2:$E$2201=$E92, $AK$2:$AK$2201)), 0)</f>
        <v>1.4997557289428956E-2</v>
      </c>
      <c r="AS92">
        <f t="shared" si="43"/>
        <v>-1.0611053736178988</v>
      </c>
      <c r="AT92">
        <f t="shared" si="36"/>
        <v>3.8715394073667053E-3</v>
      </c>
      <c r="AU92" cm="1">
        <f t="array" ref="AU92">IFERROR(STDEV(IF($E$2:$E$2201=$E92, $AL$2:$AL$2201)), 0)</f>
        <v>6.2074828171179812E-3</v>
      </c>
      <c r="AV92">
        <f t="shared" si="44"/>
        <v>-0.62368910578220316</v>
      </c>
      <c r="AW92">
        <f t="shared" si="37"/>
        <v>0</v>
      </c>
      <c r="AX92" cm="1">
        <f t="array" ref="AX92">IFERROR(STDEV(IF($E$2:$E$2201=$E92, $AM$2:$AM$2201)), 0)</f>
        <v>0</v>
      </c>
      <c r="AY92">
        <f t="shared" si="45"/>
        <v>-0.62368910578220316</v>
      </c>
      <c r="AZ92">
        <f>INDEX(Model_Assumptions[Values],9)*((INDEX(Model_Scenarios[GR Weight],1)*$AG92)+(INDEX(Model_Scenarios[GP Weight],1)*$AH92)+(INDEX(Model_Scenarios[LTV Weight],1)*$AI92))-(INDEX(Model_Scenarios[LTV Weight],1)*$AP92)-(INDEX(Model_Scenarios[GP Weight],1)*($AS92+$AV92+$AY92))</f>
        <v>2.9546196697987166</v>
      </c>
      <c r="BA92">
        <f>INDEX(Model_Assumptions[Values],9)*((INDEX(Model_Scenarios[GR Weight],2)*$AG92)+(INDEX(Model_Scenarios[GP Weight],2)*$AH92)+(INDEX(Model_Scenarios[LTV Weight],2)*$AI92))-(INDEX(Model_Scenarios[LTV Weight],2)*$AP92)-(INDEX(Model_Scenarios[GP Weight],2)*($AS92+$AV92+$AY92))</f>
        <v>3.6345307147956456</v>
      </c>
      <c r="BB92">
        <f>INDEX(Model_Assumptions[Values],9)*((INDEX(Model_Scenarios[GR Weight],3)*$AG92)+(INDEX(Model_Scenarios[GP Weight],3)*$AH92)+(INDEX(Model_Scenarios[LTV Weight],3)*$AI92))-(INDEX(Model_Scenarios[LTV Weight],3)*$AP92)-(INDEX(Model_Scenarios[GP Weight],3)*($AS92+$AV92+$AY92))</f>
        <v>4.760973152441843</v>
      </c>
      <c r="BC92">
        <f>INDEX(Model_Assumptions[Values],9)*((INDEX(Model_Scenarios[GR Weight],4)*$AG92)+(INDEX(Model_Scenarios[GP Weight],4)*$AH92)+(INDEX(Model_Scenarios[LTV Weight],4)*$AI92))-(INDEX(Model_Scenarios[LTV Weight],4)*$AP92)-(INDEX(Model_Scenarios[GP Weight],4)*($AS92+$AV92+$AY92))</f>
        <v>5.1872766330450615</v>
      </c>
      <c r="BD92">
        <f>INDEX(Model_Assumptions[Values],9)*((INDEX(Model_Scenarios[GR Weight],5)*$AG92)+(INDEX(Model_Scenarios[GP Weight],5)*$AH92)+(INDEX(Model_Scenarios[LTV Weight],5)*$AI92))-(INDEX(Model_Scenarios[LTV Weight],5)*$AP92)-(INDEX(Model_Scenarios[GP Weight],5)*($AS92+$AV92+$AY92))</f>
        <v>5.4813400215308716</v>
      </c>
    </row>
    <row r="93" spans="1:56" x14ac:dyDescent="0.25">
      <c r="A93">
        <v>92</v>
      </c>
      <c r="B93">
        <v>2</v>
      </c>
      <c r="C93" s="3">
        <v>42</v>
      </c>
      <c r="D93" s="4">
        <v>0.82000000000000006</v>
      </c>
      <c r="E93" t="str">
        <v>SKU-1001</v>
      </c>
      <c r="F93" t="str">
        <v>Raise</v>
      </c>
      <c r="G93" t="str">
        <v>Full</v>
      </c>
      <c r="H93">
        <v>53.26</v>
      </c>
      <c r="I93">
        <v>36.64</v>
      </c>
      <c r="J93">
        <v>21</v>
      </c>
      <c r="K93">
        <v>1118.46</v>
      </c>
      <c r="L93">
        <v>349.02</v>
      </c>
      <c r="M93">
        <v>0.31205407435223431</v>
      </c>
      <c r="N93">
        <v>57.563991794204242</v>
      </c>
      <c r="O93">
        <v>32.819835884084796</v>
      </c>
      <c r="P93">
        <v>69.459835884084782</v>
      </c>
      <c r="Q93">
        <v>1487.0300026323653</v>
      </c>
      <c r="R93">
        <v>1123.5337797666759</v>
      </c>
      <c r="S93">
        <v>1</v>
      </c>
      <c r="T93">
        <f t="shared" si="23"/>
        <v>56.789273271247481</v>
      </c>
      <c r="U93">
        <f t="shared" si="24"/>
        <v>6.6264988194657967E-2</v>
      </c>
      <c r="V93">
        <f>IF($F93="Reduce", INDEX(Model_Assumptions[Values], 2), INDEX(Model_Assumptions[Values], 1))</f>
        <v>-0.4</v>
      </c>
      <c r="W93">
        <f t="shared" si="25"/>
        <v>20.44337409916487</v>
      </c>
      <c r="X93">
        <f t="shared" si="38"/>
        <v>1160.9643583038167</v>
      </c>
      <c r="Y93">
        <f t="shared" si="26"/>
        <v>411.91913131041576</v>
      </c>
      <c r="Z93">
        <f t="shared" si="27"/>
        <v>42.504358303816616</v>
      </c>
      <c r="AA93">
        <f t="shared" si="28"/>
        <v>62.899131310415783</v>
      </c>
      <c r="AB93">
        <f t="shared" si="39"/>
        <v>0.35480773235126245</v>
      </c>
      <c r="AC93">
        <f t="shared" si="29"/>
        <v>4.2753657999028138E-2</v>
      </c>
      <c r="AD93">
        <f t="shared" si="30"/>
        <v>4.2753657999028138E-2</v>
      </c>
      <c r="AE93">
        <f t="shared" si="31"/>
        <v>0.82000000000000073</v>
      </c>
      <c r="AF93">
        <f t="shared" si="40"/>
        <v>202.23608035800086</v>
      </c>
      <c r="AG93">
        <f t="shared" si="32"/>
        <v>1.2950813786496751</v>
      </c>
      <c r="AH93">
        <f t="shared" si="33"/>
        <v>0.9055467884401921</v>
      </c>
      <c r="AI93">
        <f t="shared" si="41"/>
        <v>0.17999999999999927</v>
      </c>
      <c r="AJ93">
        <f>MAX(0, $R93 - $AA93) * INDEX(Model_Assumptions[Values], 7)</f>
        <v>2121.2692969125201</v>
      </c>
      <c r="AK93">
        <f>MAX(0, INDEX(Model_Assumptions[Values], 4) - $AD93)</f>
        <v>7.2463420009718643E-3</v>
      </c>
      <c r="AL93">
        <f>MAX(0, INDEX(Model_Assumptions[Values], 5) - $AC93)</f>
        <v>0</v>
      </c>
      <c r="AM93">
        <f>INDEX(Model_Assumptions[Values], 6) * MAX(0, INDEX(Model_Assumptions[Values], 3) - $AB93)^2</f>
        <v>0</v>
      </c>
      <c r="AN93">
        <f t="shared" si="34"/>
        <v>2171.4373198612075</v>
      </c>
      <c r="AO93" cm="1">
        <f t="array" ref="AO93">IFERROR(STDEV(IF($E$2:$E$2201=$E93, $AJ$2:$AJ$2201)), 0)</f>
        <v>44.456650963353724</v>
      </c>
      <c r="AP93">
        <f t="shared" si="42"/>
        <v>-1.1284705856507644</v>
      </c>
      <c r="AQ93">
        <f t="shared" si="35"/>
        <v>2.4139782425523205E-2</v>
      </c>
      <c r="AR93" cm="1">
        <f t="array" ref="AR93">IFERROR(STDEV(IF($E$2:$E$2201=$E93, $AK$2:$AK$2201)), 0)</f>
        <v>1.4997557289428956E-2</v>
      </c>
      <c r="AS93">
        <f t="shared" si="43"/>
        <v>-1.1264127949995364</v>
      </c>
      <c r="AT93">
        <f t="shared" si="36"/>
        <v>3.8715394073667053E-3</v>
      </c>
      <c r="AU93" cm="1">
        <f t="array" ref="AU93">IFERROR(STDEV(IF($E$2:$E$2201=$E93, $AL$2:$AL$2201)), 0)</f>
        <v>6.2074828171179812E-3</v>
      </c>
      <c r="AV93">
        <f t="shared" si="44"/>
        <v>-0.62368910578220316</v>
      </c>
      <c r="AW93">
        <f t="shared" si="37"/>
        <v>0</v>
      </c>
      <c r="AX93" cm="1">
        <f t="array" ref="AX93">IFERROR(STDEV(IF($E$2:$E$2201=$E93, $AM$2:$AM$2201)), 0)</f>
        <v>0</v>
      </c>
      <c r="AY93">
        <f t="shared" si="45"/>
        <v>-0.62368910578220316</v>
      </c>
      <c r="AZ93">
        <f>INDEX(Model_Assumptions[Values],9)*((INDEX(Model_Scenarios[GR Weight],1)*$AG93)+(INDEX(Model_Scenarios[GP Weight],1)*$AH93)+(INDEX(Model_Scenarios[LTV Weight],1)*$AI93))-(INDEX(Model_Scenarios[LTV Weight],1)*$AP93)-(INDEX(Model_Scenarios[GP Weight],1)*($AS93+$AV93+$AY93))</f>
        <v>2.9604696527219363</v>
      </c>
      <c r="BA93">
        <f>INDEX(Model_Assumptions[Values],9)*((INDEX(Model_Scenarios[GR Weight],2)*$AG93)+(INDEX(Model_Scenarios[GP Weight],2)*$AH93)+(INDEX(Model_Scenarios[LTV Weight],2)*$AI93))-(INDEX(Model_Scenarios[LTV Weight],2)*$AP93)-(INDEX(Model_Scenarios[GP Weight],2)*($AS93+$AV93+$AY93))</f>
        <v>3.6701219044132318</v>
      </c>
      <c r="BB93">
        <f>INDEX(Model_Assumptions[Values],9)*((INDEX(Model_Scenarios[GR Weight],3)*$AG93)+(INDEX(Model_Scenarios[GP Weight],3)*$AH93)+(INDEX(Model_Scenarios[LTV Weight],3)*$AI93))-(INDEX(Model_Scenarios[LTV Weight],3)*$AP93)-(INDEX(Model_Scenarios[GP Weight],3)*($AS93+$AV93+$AY93))</f>
        <v>4.8457736896401151</v>
      </c>
      <c r="BC93">
        <f>INDEX(Model_Assumptions[Values],9)*((INDEX(Model_Scenarios[GR Weight],4)*$AG93)+(INDEX(Model_Scenarios[GP Weight],4)*$AH93)+(INDEX(Model_Scenarios[LTV Weight],4)*$AI93))-(INDEX(Model_Scenarios[LTV Weight],4)*$AP93)-(INDEX(Model_Scenarios[GP Weight],4)*($AS93+$AV93+$AY93))</f>
        <v>5.290467320399876</v>
      </c>
      <c r="BD93">
        <f>INDEX(Model_Assumptions[Values],9)*((INDEX(Model_Scenarios[GR Weight],5)*$AG93)+(INDEX(Model_Scenarios[GP Weight],5)*$AH93)+(INDEX(Model_Scenarios[LTV Weight],5)*$AI93))-(INDEX(Model_Scenarios[LTV Weight],5)*$AP93)-(INDEX(Model_Scenarios[GP Weight],5)*($AS93+$AV93+$AY93))</f>
        <v>5.5980377468830618</v>
      </c>
    </row>
    <row r="94" spans="1:56" x14ac:dyDescent="0.25">
      <c r="A94">
        <v>93</v>
      </c>
      <c r="B94">
        <v>2</v>
      </c>
      <c r="C94" s="3">
        <v>43</v>
      </c>
      <c r="D94" s="4">
        <v>0.84</v>
      </c>
      <c r="E94" t="str">
        <v>SKU-1001</v>
      </c>
      <c r="F94" t="str">
        <v>Raise</v>
      </c>
      <c r="G94" t="str">
        <v>Full</v>
      </c>
      <c r="H94">
        <v>53.26</v>
      </c>
      <c r="I94">
        <v>36.64</v>
      </c>
      <c r="J94">
        <v>21</v>
      </c>
      <c r="K94">
        <v>1118.46</v>
      </c>
      <c r="L94">
        <v>349.02</v>
      </c>
      <c r="M94">
        <v>0.31205407435223431</v>
      </c>
      <c r="N94">
        <v>57.563991794204242</v>
      </c>
      <c r="O94">
        <v>32.819835884084796</v>
      </c>
      <c r="P94">
        <v>69.459835884084782</v>
      </c>
      <c r="Q94">
        <v>1487.0300026323653</v>
      </c>
      <c r="R94">
        <v>1123.5337797666759</v>
      </c>
      <c r="S94">
        <v>1</v>
      </c>
      <c r="T94">
        <f t="shared" si="23"/>
        <v>56.875353107131559</v>
      </c>
      <c r="U94">
        <f t="shared" si="24"/>
        <v>6.7881207418917788E-2</v>
      </c>
      <c r="V94">
        <f>IF($F94="Reduce", INDEX(Model_Assumptions[Values], 2), INDEX(Model_Assumptions[Values], 1))</f>
        <v>-0.4</v>
      </c>
      <c r="W94">
        <f t="shared" si="25"/>
        <v>20.429797857681091</v>
      </c>
      <c r="X94">
        <f t="shared" si="38"/>
        <v>1161.951967062932</v>
      </c>
      <c r="Y94">
        <f t="shared" si="26"/>
        <v>413.40417355749685</v>
      </c>
      <c r="Z94">
        <f t="shared" si="27"/>
        <v>43.491967062931963</v>
      </c>
      <c r="AA94">
        <f t="shared" si="28"/>
        <v>64.384173557496865</v>
      </c>
      <c r="AB94">
        <f t="shared" si="39"/>
        <v>0.3557842193791016</v>
      </c>
      <c r="AC94">
        <f t="shared" si="29"/>
        <v>4.3730145026867284E-2</v>
      </c>
      <c r="AD94">
        <f t="shared" si="30"/>
        <v>4.3730145026867284E-2</v>
      </c>
      <c r="AE94">
        <f t="shared" si="31"/>
        <v>0.83999999999999919</v>
      </c>
      <c r="AF94">
        <f t="shared" si="40"/>
        <v>179.76540476266905</v>
      </c>
      <c r="AG94">
        <f t="shared" si="32"/>
        <v>1.3251732036851032</v>
      </c>
      <c r="AH94">
        <f t="shared" si="33"/>
        <v>0.92692665823371323</v>
      </c>
      <c r="AI94">
        <f t="shared" si="41"/>
        <v>0.16000000000000081</v>
      </c>
      <c r="AJ94">
        <f>MAX(0, $R94 - $AA94) * INDEX(Model_Assumptions[Values], 7)</f>
        <v>2118.2992124183584</v>
      </c>
      <c r="AK94">
        <f>MAX(0, INDEX(Model_Assumptions[Values], 4) - $AD94)</f>
        <v>6.2698549731327186E-3</v>
      </c>
      <c r="AL94">
        <f>MAX(0, INDEX(Model_Assumptions[Values], 5) - $AC94)</f>
        <v>0</v>
      </c>
      <c r="AM94">
        <f>INDEX(Model_Assumptions[Values], 6) * MAX(0, INDEX(Model_Assumptions[Values], 3) - $AB94)^2</f>
        <v>0</v>
      </c>
      <c r="AN94">
        <f t="shared" si="34"/>
        <v>2171.4373198612075</v>
      </c>
      <c r="AO94" cm="1">
        <f t="array" ref="AO94">IFERROR(STDEV(IF($E$2:$E$2201=$E94, $AJ$2:$AJ$2201)), 0)</f>
        <v>44.456650963353724</v>
      </c>
      <c r="AP94">
        <f t="shared" si="42"/>
        <v>-1.1952791380226018</v>
      </c>
      <c r="AQ94">
        <f t="shared" si="35"/>
        <v>2.4139782425523205E-2</v>
      </c>
      <c r="AR94" cm="1">
        <f t="array" ref="AR94">IFERROR(STDEV(IF($E$2:$E$2201=$E94, $AK$2:$AK$2201)), 0)</f>
        <v>1.4997557289428956E-2</v>
      </c>
      <c r="AS94">
        <f t="shared" si="43"/>
        <v>-1.1915225331385213</v>
      </c>
      <c r="AT94">
        <f t="shared" si="36"/>
        <v>3.8715394073667053E-3</v>
      </c>
      <c r="AU94" cm="1">
        <f t="array" ref="AU94">IFERROR(STDEV(IF($E$2:$E$2201=$E94, $AL$2:$AL$2201)), 0)</f>
        <v>6.2074828171179812E-3</v>
      </c>
      <c r="AV94">
        <f t="shared" si="44"/>
        <v>-0.62368910578220316</v>
      </c>
      <c r="AW94">
        <f t="shared" si="37"/>
        <v>0</v>
      </c>
      <c r="AX94" cm="1">
        <f t="array" ref="AX94">IFERROR(STDEV(IF($E$2:$E$2201=$E94, $AM$2:$AM$2201)), 0)</f>
        <v>0</v>
      </c>
      <c r="AY94">
        <f t="shared" si="45"/>
        <v>-0.62368910578220316</v>
      </c>
      <c r="AZ94">
        <f>INDEX(Model_Assumptions[Values],9)*((INDEX(Model_Scenarios[GR Weight],1)*$AG94)+(INDEX(Model_Scenarios[GP Weight],1)*$AH94)+(INDEX(Model_Scenarios[LTV Weight],1)*$AI94))-(INDEX(Model_Scenarios[LTV Weight],1)*$AP94)-(INDEX(Model_Scenarios[GP Weight],1)*($AS94+$AV94+$AY94))</f>
        <v>2.9661633158477851</v>
      </c>
      <c r="BA94">
        <f>INDEX(Model_Assumptions[Values],9)*((INDEX(Model_Scenarios[GR Weight],2)*$AG94)+(INDEX(Model_Scenarios[GP Weight],2)*$AH94)+(INDEX(Model_Scenarios[LTV Weight],2)*$AI94))-(INDEX(Model_Scenarios[LTV Weight],2)*$AP94)-(INDEX(Model_Scenarios[GP Weight],2)*($AS94+$AV94+$AY94))</f>
        <v>3.70551814965282</v>
      </c>
      <c r="BB94">
        <f>INDEX(Model_Assumptions[Values],9)*((INDEX(Model_Scenarios[GR Weight],3)*$AG94)+(INDEX(Model_Scenarios[GP Weight],3)*$AH94)+(INDEX(Model_Scenarios[LTV Weight],3)*$AI94))-(INDEX(Model_Scenarios[LTV Weight],3)*$AP94)-(INDEX(Model_Scenarios[GP Weight],3)*($AS94+$AV94+$AY94))</f>
        <v>4.9303150723704441</v>
      </c>
      <c r="BC94">
        <f>INDEX(Model_Assumptions[Values],9)*((INDEX(Model_Scenarios[GR Weight],4)*$AG94)+(INDEX(Model_Scenarios[GP Weight],4)*$AH94)+(INDEX(Model_Scenarios[LTV Weight],4)*$AI94))-(INDEX(Model_Scenarios[LTV Weight],4)*$AP94)-(INDEX(Model_Scenarios[GP Weight],4)*($AS94+$AV94+$AY94))</f>
        <v>5.3933737604107348</v>
      </c>
      <c r="BD94">
        <f>INDEX(Model_Assumptions[Values],9)*((INDEX(Model_Scenarios[GR Weight],5)*$AG94)+(INDEX(Model_Scenarios[GP Weight],5)*$AH94)+(INDEX(Model_Scenarios[LTV Weight],5)*$AI94))-(INDEX(Model_Scenarios[LTV Weight],5)*$AP94)-(INDEX(Model_Scenarios[GP Weight],5)*($AS94+$AV94+$AY94))</f>
        <v>5.7144367079200764</v>
      </c>
    </row>
    <row r="95" spans="1:56" x14ac:dyDescent="0.25">
      <c r="A95">
        <v>94</v>
      </c>
      <c r="B95">
        <v>2</v>
      </c>
      <c r="C95" s="3">
        <v>44</v>
      </c>
      <c r="D95" s="4">
        <v>0.86</v>
      </c>
      <c r="E95" t="str">
        <v>SKU-1001</v>
      </c>
      <c r="F95" t="str">
        <v>Raise</v>
      </c>
      <c r="G95" t="str">
        <v>Full</v>
      </c>
      <c r="H95">
        <v>53.26</v>
      </c>
      <c r="I95">
        <v>36.64</v>
      </c>
      <c r="J95">
        <v>21</v>
      </c>
      <c r="K95">
        <v>1118.46</v>
      </c>
      <c r="L95">
        <v>349.02</v>
      </c>
      <c r="M95">
        <v>0.31205407435223431</v>
      </c>
      <c r="N95">
        <v>57.563991794204242</v>
      </c>
      <c r="O95">
        <v>32.819835884084796</v>
      </c>
      <c r="P95">
        <v>69.459835884084782</v>
      </c>
      <c r="Q95">
        <v>1487.0300026323653</v>
      </c>
      <c r="R95">
        <v>1123.5337797666759</v>
      </c>
      <c r="S95">
        <v>1</v>
      </c>
      <c r="T95">
        <f t="shared" si="23"/>
        <v>56.961432943015645</v>
      </c>
      <c r="U95">
        <f t="shared" si="24"/>
        <v>6.9497426643177748E-2</v>
      </c>
      <c r="V95">
        <f>IF($F95="Reduce", INDEX(Model_Assumptions[Values], 2), INDEX(Model_Assumptions[Values], 1))</f>
        <v>-0.4</v>
      </c>
      <c r="W95">
        <f t="shared" si="25"/>
        <v>20.416221616197308</v>
      </c>
      <c r="X95">
        <f t="shared" si="38"/>
        <v>1162.9372385407694</v>
      </c>
      <c r="Y95">
        <f t="shared" si="26"/>
        <v>414.88687852329997</v>
      </c>
      <c r="Z95">
        <f t="shared" si="27"/>
        <v>44.477238540769349</v>
      </c>
      <c r="AA95">
        <f t="shared" si="28"/>
        <v>65.866878523299988</v>
      </c>
      <c r="AB95">
        <f t="shared" si="39"/>
        <v>0.35675775508220187</v>
      </c>
      <c r="AC95">
        <f t="shared" si="29"/>
        <v>4.4703680729967554E-2</v>
      </c>
      <c r="AD95">
        <f t="shared" si="30"/>
        <v>4.4703680729967554E-2</v>
      </c>
      <c r="AE95">
        <f t="shared" si="31"/>
        <v>0.85999999999999932</v>
      </c>
      <c r="AF95">
        <f t="shared" si="40"/>
        <v>157.29472916733539</v>
      </c>
      <c r="AG95">
        <f t="shared" si="32"/>
        <v>1.3551938132127448</v>
      </c>
      <c r="AH95">
        <f t="shared" si="33"/>
        <v>0.94827287863477316</v>
      </c>
      <c r="AI95">
        <f t="shared" si="41"/>
        <v>0.14000000000000068</v>
      </c>
      <c r="AJ95">
        <f>MAX(0, $R95 - $AA95) * INDEX(Model_Assumptions[Values], 7)</f>
        <v>2115.3338024867517</v>
      </c>
      <c r="AK95">
        <f>MAX(0, INDEX(Model_Assumptions[Values], 4) - $AD95)</f>
        <v>5.2963192700324485E-3</v>
      </c>
      <c r="AL95">
        <f>MAX(0, INDEX(Model_Assumptions[Values], 5) - $AC95)</f>
        <v>0</v>
      </c>
      <c r="AM95">
        <f>INDEX(Model_Assumptions[Values], 6) * MAX(0, INDEX(Model_Assumptions[Values], 3) - $AB95)^2</f>
        <v>0</v>
      </c>
      <c r="AN95">
        <f t="shared" si="34"/>
        <v>2171.4373198612075</v>
      </c>
      <c r="AO95" cm="1">
        <f t="array" ref="AO95">IFERROR(STDEV(IF($E$2:$E$2201=$E95, $AJ$2:$AJ$2201)), 0)</f>
        <v>44.456650963353724</v>
      </c>
      <c r="AP95">
        <f t="shared" si="42"/>
        <v>-1.2619825416157138</v>
      </c>
      <c r="AQ95">
        <f t="shared" si="35"/>
        <v>2.4139782425523205E-2</v>
      </c>
      <c r="AR95" cm="1">
        <f t="array" ref="AR95">IFERROR(STDEV(IF($E$2:$E$2201=$E95, $AK$2:$AK$2201)), 0)</f>
        <v>1.4997557289428956E-2</v>
      </c>
      <c r="AS95">
        <f t="shared" si="43"/>
        <v>-1.2564354842486645</v>
      </c>
      <c r="AT95">
        <f t="shared" si="36"/>
        <v>3.8715394073667053E-3</v>
      </c>
      <c r="AU95" cm="1">
        <f t="array" ref="AU95">IFERROR(STDEV(IF($E$2:$E$2201=$E95, $AL$2:$AL$2201)), 0)</f>
        <v>6.2074828171179812E-3</v>
      </c>
      <c r="AV95">
        <f t="shared" si="44"/>
        <v>-0.62368910578220316</v>
      </c>
      <c r="AW95">
        <f t="shared" si="37"/>
        <v>0</v>
      </c>
      <c r="AX95" cm="1">
        <f t="array" ref="AX95">IFERROR(STDEV(IF($E$2:$E$2201=$E95, $AM$2:$AM$2201)), 0)</f>
        <v>0</v>
      </c>
      <c r="AY95">
        <f t="shared" si="45"/>
        <v>-0.62368910578220316</v>
      </c>
      <c r="AZ95">
        <f>INDEX(Model_Assumptions[Values],9)*((INDEX(Model_Scenarios[GR Weight],1)*$AG95)+(INDEX(Model_Scenarios[GP Weight],1)*$AH95)+(INDEX(Model_Scenarios[LTV Weight],1)*$AI95))-(INDEX(Model_Scenarios[LTV Weight],1)*$AP95)-(INDEX(Model_Scenarios[GP Weight],1)*($AS95+$AV95+$AY95))</f>
        <v>2.9717007487976392</v>
      </c>
      <c r="BA95">
        <f>INDEX(Model_Assumptions[Values],9)*((INDEX(Model_Scenarios[GR Weight],2)*$AG95)+(INDEX(Model_Scenarios[GP Weight],2)*$AH95)+(INDEX(Model_Scenarios[LTV Weight],2)*$AI95))-(INDEX(Model_Scenarios[LTV Weight],2)*$AP95)-(INDEX(Model_Scenarios[GP Weight],2)*($AS95+$AV95+$AY95))</f>
        <v>3.7407196297571623</v>
      </c>
      <c r="BB95">
        <f>INDEX(Model_Assumptions[Values],9)*((INDEX(Model_Scenarios[GR Weight],3)*$AG95)+(INDEX(Model_Scenarios[GP Weight],3)*$AH95)+(INDEX(Model_Scenarios[LTV Weight],3)*$AI95))-(INDEX(Model_Scenarios[LTV Weight],3)*$AP95)-(INDEX(Model_Scenarios[GP Weight],3)*($AS95+$AV95+$AY95))</f>
        <v>5.0145976143076458</v>
      </c>
      <c r="BC95">
        <f>INDEX(Model_Assumptions[Values],9)*((INDEX(Model_Scenarios[GR Weight],4)*$AG95)+(INDEX(Model_Scenarios[GP Weight],4)*$AH95)+(INDEX(Model_Scenarios[LTV Weight],4)*$AI95))-(INDEX(Model_Scenarios[LTV Weight],4)*$AP95)-(INDEX(Model_Scenarios[GP Weight],4)*($AS95+$AV95+$AY95))</f>
        <v>5.4959962667524458</v>
      </c>
      <c r="BD95">
        <f>INDEX(Model_Assumptions[Values],9)*((INDEX(Model_Scenarios[GR Weight],5)*$AG95)+(INDEX(Model_Scenarios[GP Weight],5)*$AH95)+(INDEX(Model_Scenarios[LTV Weight],5)*$AI95))-(INDEX(Model_Scenarios[LTV Weight],5)*$AP95)-(INDEX(Model_Scenarios[GP Weight],5)*($AS95+$AV95+$AY95))</f>
        <v>5.830537397559489</v>
      </c>
    </row>
    <row r="96" spans="1:56" x14ac:dyDescent="0.25">
      <c r="A96">
        <v>95</v>
      </c>
      <c r="B96">
        <v>2</v>
      </c>
      <c r="C96" s="3">
        <v>45</v>
      </c>
      <c r="D96" s="4">
        <v>0.88</v>
      </c>
      <c r="E96" t="str">
        <v>SKU-1001</v>
      </c>
      <c r="F96" t="str">
        <v>Raise</v>
      </c>
      <c r="G96" t="str">
        <v>Full</v>
      </c>
      <c r="H96">
        <v>53.26</v>
      </c>
      <c r="I96">
        <v>36.64</v>
      </c>
      <c r="J96">
        <v>21</v>
      </c>
      <c r="K96">
        <v>1118.46</v>
      </c>
      <c r="L96">
        <v>349.02</v>
      </c>
      <c r="M96">
        <v>0.31205407435223431</v>
      </c>
      <c r="N96">
        <v>57.563991794204242</v>
      </c>
      <c r="O96">
        <v>32.819835884084796</v>
      </c>
      <c r="P96">
        <v>69.459835884084782</v>
      </c>
      <c r="Q96">
        <v>1487.0300026323653</v>
      </c>
      <c r="R96">
        <v>1123.5337797666759</v>
      </c>
      <c r="S96">
        <v>1</v>
      </c>
      <c r="T96">
        <f t="shared" si="23"/>
        <v>57.04751277889973</v>
      </c>
      <c r="U96">
        <f t="shared" si="24"/>
        <v>7.1113645867437694E-2</v>
      </c>
      <c r="V96">
        <f>IF($F96="Reduce", INDEX(Model_Assumptions[Values], 2), INDEX(Model_Assumptions[Values], 1))</f>
        <v>-0.4</v>
      </c>
      <c r="W96">
        <f t="shared" si="25"/>
        <v>20.402645374713522</v>
      </c>
      <c r="X96">
        <f t="shared" si="38"/>
        <v>1163.920172737329</v>
      </c>
      <c r="Y96">
        <f t="shared" si="26"/>
        <v>416.36724620782559</v>
      </c>
      <c r="Z96">
        <f t="shared" si="27"/>
        <v>45.460172737329003</v>
      </c>
      <c r="AA96">
        <f t="shared" si="28"/>
        <v>67.347246207825606</v>
      </c>
      <c r="AB96">
        <f t="shared" si="39"/>
        <v>0.35772835282045623</v>
      </c>
      <c r="AC96">
        <f t="shared" si="29"/>
        <v>4.5674278468221918E-2</v>
      </c>
      <c r="AD96">
        <f t="shared" si="30"/>
        <v>4.5674278468221918E-2</v>
      </c>
      <c r="AE96">
        <f t="shared" si="31"/>
        <v>0.87999999999999945</v>
      </c>
      <c r="AF96">
        <f t="shared" si="40"/>
        <v>134.82405357200173</v>
      </c>
      <c r="AG96">
        <f t="shared" si="32"/>
        <v>1.3851432072326066</v>
      </c>
      <c r="AH96">
        <f t="shared" si="33"/>
        <v>0.96958544964337834</v>
      </c>
      <c r="AI96">
        <f t="shared" si="41"/>
        <v>0.12000000000000055</v>
      </c>
      <c r="AJ96">
        <f>MAX(0, $R96 - $AA96) * INDEX(Model_Assumptions[Values], 7)</f>
        <v>2112.3730671177009</v>
      </c>
      <c r="AK96">
        <f>MAX(0, INDEX(Model_Assumptions[Values], 4) - $AD96)</f>
        <v>4.3257215317780845E-3</v>
      </c>
      <c r="AL96">
        <f>MAX(0, INDEX(Model_Assumptions[Values], 5) - $AC96)</f>
        <v>0</v>
      </c>
      <c r="AM96">
        <f>INDEX(Model_Assumptions[Values], 6) * MAX(0, INDEX(Model_Assumptions[Values], 3) - $AB96)^2</f>
        <v>0</v>
      </c>
      <c r="AN96">
        <f t="shared" si="34"/>
        <v>2171.4373198612075</v>
      </c>
      <c r="AO96" cm="1">
        <f t="array" ref="AO96">IFERROR(STDEV(IF($E$2:$E$2201=$E96, $AJ$2:$AJ$2201)), 0)</f>
        <v>44.456650963353724</v>
      </c>
      <c r="AP96">
        <f t="shared" si="42"/>
        <v>-1.3285807964300802</v>
      </c>
      <c r="AQ96">
        <f t="shared" si="35"/>
        <v>2.4139782425523205E-2</v>
      </c>
      <c r="AR96" cm="1">
        <f t="array" ref="AR96">IFERROR(STDEV(IF($E$2:$E$2201=$E96, $AK$2:$AK$2201)), 0)</f>
        <v>1.4997557289428956E-2</v>
      </c>
      <c r="AS96">
        <f t="shared" si="43"/>
        <v>-1.3211525391345618</v>
      </c>
      <c r="AT96">
        <f t="shared" si="36"/>
        <v>3.8715394073667053E-3</v>
      </c>
      <c r="AU96" cm="1">
        <f t="array" ref="AU96">IFERROR(STDEV(IF($E$2:$E$2201=$E96, $AL$2:$AL$2201)), 0)</f>
        <v>6.2074828171179812E-3</v>
      </c>
      <c r="AV96">
        <f t="shared" si="44"/>
        <v>-0.62368910578220316</v>
      </c>
      <c r="AW96">
        <f t="shared" si="37"/>
        <v>0</v>
      </c>
      <c r="AX96" cm="1">
        <f t="array" ref="AX96">IFERROR(STDEV(IF($E$2:$E$2201=$E96, $AM$2:$AM$2201)), 0)</f>
        <v>0</v>
      </c>
      <c r="AY96">
        <f t="shared" si="45"/>
        <v>-0.62368910578220316</v>
      </c>
      <c r="AZ96">
        <f>INDEX(Model_Assumptions[Values],9)*((INDEX(Model_Scenarios[GR Weight],1)*$AG96)+(INDEX(Model_Scenarios[GP Weight],1)*$AH96)+(INDEX(Model_Scenarios[LTV Weight],1)*$AI96))-(INDEX(Model_Scenarios[LTV Weight],1)*$AP96)-(INDEX(Model_Scenarios[GP Weight],1)*($AS96+$AV96+$AY96))</f>
        <v>2.9770820406519558</v>
      </c>
      <c r="BA96">
        <f>INDEX(Model_Assumptions[Values],9)*((INDEX(Model_Scenarios[GR Weight],2)*$AG96)+(INDEX(Model_Scenarios[GP Weight],2)*$AH96)+(INDEX(Model_Scenarios[LTV Weight],2)*$AI96))-(INDEX(Model_Scenarios[LTV Weight],2)*$AP96)-(INDEX(Model_Scenarios[GP Weight],2)*($AS96+$AV96+$AY96))</f>
        <v>3.7757265228871808</v>
      </c>
      <c r="BB96">
        <f>INDEX(Model_Assumptions[Values],9)*((INDEX(Model_Scenarios[GR Weight],3)*$AG96)+(INDEX(Model_Scenarios[GP Weight],3)*$AH96)+(INDEX(Model_Scenarios[LTV Weight],3)*$AI96))-(INDEX(Model_Scenarios[LTV Weight],3)*$AP96)-(INDEX(Model_Scenarios[GP Weight],3)*($AS96+$AV96+$AY96))</f>
        <v>5.0986216272333431</v>
      </c>
      <c r="BC96">
        <f>INDEX(Model_Assumptions[Values],9)*((INDEX(Model_Scenarios[GR Weight],4)*$AG96)+(INDEX(Model_Scenarios[GP Weight],4)*$AH96)+(INDEX(Model_Scenarios[LTV Weight],4)*$AI96))-(INDEX(Model_Scenarios[LTV Weight],4)*$AP96)-(INDEX(Model_Scenarios[GP Weight],4)*($AS96+$AV96+$AY96))</f>
        <v>5.5983351512066371</v>
      </c>
      <c r="BD96">
        <f>INDEX(Model_Assumptions[Values],9)*((INDEX(Model_Scenarios[GR Weight],5)*$AG96)+(INDEX(Model_Scenarios[GP Weight],5)*$AH96)+(INDEX(Model_Scenarios[LTV Weight],5)*$AI96))-(INDEX(Model_Scenarios[LTV Weight],5)*$AP96)-(INDEX(Model_Scenarios[GP Weight],5)*($AS96+$AV96+$AY96))</f>
        <v>5.9463403057438509</v>
      </c>
    </row>
    <row r="97" spans="1:56" x14ac:dyDescent="0.25">
      <c r="A97">
        <v>96</v>
      </c>
      <c r="B97">
        <v>2</v>
      </c>
      <c r="C97" s="3">
        <v>46</v>
      </c>
      <c r="D97" s="4">
        <v>0.9</v>
      </c>
      <c r="E97" t="str">
        <v>SKU-1001</v>
      </c>
      <c r="F97" t="str">
        <v>Raise</v>
      </c>
      <c r="G97" t="str">
        <v>Full</v>
      </c>
      <c r="H97">
        <v>53.26</v>
      </c>
      <c r="I97">
        <v>36.64</v>
      </c>
      <c r="J97">
        <v>21</v>
      </c>
      <c r="K97">
        <v>1118.46</v>
      </c>
      <c r="L97">
        <v>349.02</v>
      </c>
      <c r="M97">
        <v>0.31205407435223431</v>
      </c>
      <c r="N97">
        <v>57.563991794204242</v>
      </c>
      <c r="O97">
        <v>32.819835884084796</v>
      </c>
      <c r="P97">
        <v>69.459835884084782</v>
      </c>
      <c r="Q97">
        <v>1487.0300026323653</v>
      </c>
      <c r="R97">
        <v>1123.5337797666759</v>
      </c>
      <c r="S97">
        <v>1</v>
      </c>
      <c r="T97">
        <f t="shared" si="23"/>
        <v>57.133592614783815</v>
      </c>
      <c r="U97">
        <f t="shared" si="24"/>
        <v>7.2729865091697654E-2</v>
      </c>
      <c r="V97">
        <f>IF($F97="Reduce", INDEX(Model_Assumptions[Values], 2), INDEX(Model_Assumptions[Values], 1))</f>
        <v>-0.4</v>
      </c>
      <c r="W97">
        <f t="shared" si="25"/>
        <v>20.389069133229739</v>
      </c>
      <c r="X97">
        <f t="shared" si="38"/>
        <v>1164.9007696526112</v>
      </c>
      <c r="Y97">
        <f t="shared" si="26"/>
        <v>417.84527661107347</v>
      </c>
      <c r="Z97">
        <f t="shared" si="27"/>
        <v>46.440769652611152</v>
      </c>
      <c r="AA97">
        <f t="shared" si="28"/>
        <v>68.825276611073491</v>
      </c>
      <c r="AB97">
        <f t="shared" si="39"/>
        <v>0.35869602587324279</v>
      </c>
      <c r="AC97">
        <f t="shared" si="29"/>
        <v>4.6641951521008473E-2</v>
      </c>
      <c r="AD97">
        <f t="shared" si="30"/>
        <v>4.6641951521008473E-2</v>
      </c>
      <c r="AE97">
        <f t="shared" si="31"/>
        <v>0.89999999999999947</v>
      </c>
      <c r="AF97">
        <f t="shared" si="40"/>
        <v>112.3533779766682</v>
      </c>
      <c r="AG97">
        <f t="shared" si="32"/>
        <v>1.4150213857446956</v>
      </c>
      <c r="AH97">
        <f t="shared" si="33"/>
        <v>0.99086437125952542</v>
      </c>
      <c r="AI97">
        <f t="shared" si="41"/>
        <v>0.10000000000000053</v>
      </c>
      <c r="AJ97">
        <f>MAX(0, $R97 - $AA97) * INDEX(Model_Assumptions[Values], 7)</f>
        <v>2109.4170063112051</v>
      </c>
      <c r="AK97">
        <f>MAX(0, INDEX(Model_Assumptions[Values], 4) - $AD97)</f>
        <v>3.3580484789915294E-3</v>
      </c>
      <c r="AL97">
        <f>MAX(0, INDEX(Model_Assumptions[Values], 5) - $AC97)</f>
        <v>0</v>
      </c>
      <c r="AM97">
        <f>INDEX(Model_Assumptions[Values], 6) * MAX(0, INDEX(Model_Assumptions[Values], 3) - $AB97)^2</f>
        <v>0</v>
      </c>
      <c r="AN97">
        <f t="shared" si="34"/>
        <v>2171.4373198612075</v>
      </c>
      <c r="AO97" cm="1">
        <f t="array" ref="AO97">IFERROR(STDEV(IF($E$2:$E$2201=$E97, $AJ$2:$AJ$2201)), 0)</f>
        <v>44.456650963353724</v>
      </c>
      <c r="AP97">
        <f t="shared" si="42"/>
        <v>-1.3950739024657215</v>
      </c>
      <c r="AQ97">
        <f t="shared" si="35"/>
        <v>2.4139782425523205E-2</v>
      </c>
      <c r="AR97" cm="1">
        <f t="array" ref="AR97">IFERROR(STDEV(IF($E$2:$E$2201=$E97, $AK$2:$AK$2201)), 0)</f>
        <v>1.4997557289428956E-2</v>
      </c>
      <c r="AS97">
        <f t="shared" si="43"/>
        <v>-1.3856745832322777</v>
      </c>
      <c r="AT97">
        <f t="shared" si="36"/>
        <v>3.8715394073667053E-3</v>
      </c>
      <c r="AU97" cm="1">
        <f t="array" ref="AU97">IFERROR(STDEV(IF($E$2:$E$2201=$E97, $AL$2:$AL$2201)), 0)</f>
        <v>6.2074828171179812E-3</v>
      </c>
      <c r="AV97">
        <f t="shared" si="44"/>
        <v>-0.62368910578220316</v>
      </c>
      <c r="AW97">
        <f t="shared" si="37"/>
        <v>0</v>
      </c>
      <c r="AX97" cm="1">
        <f t="array" ref="AX97">IFERROR(STDEV(IF($E$2:$E$2201=$E97, $AM$2:$AM$2201)), 0)</f>
        <v>0</v>
      </c>
      <c r="AY97">
        <f t="shared" si="45"/>
        <v>-0.62368910578220316</v>
      </c>
      <c r="AZ97">
        <f>INDEX(Model_Assumptions[Values],9)*((INDEX(Model_Scenarios[GR Weight],1)*$AG97)+(INDEX(Model_Scenarios[GP Weight],1)*$AH97)+(INDEX(Model_Scenarios[LTV Weight],1)*$AI97))-(INDEX(Model_Scenarios[LTV Weight],1)*$AP97)-(INDEX(Model_Scenarios[GP Weight],1)*($AS97+$AV97+$AY97))</f>
        <v>2.9823072799543584</v>
      </c>
      <c r="BA97">
        <f>INDEX(Model_Assumptions[Values],9)*((INDEX(Model_Scenarios[GR Weight],2)*$AG97)+(INDEX(Model_Scenarios[GP Weight],2)*$AH97)+(INDEX(Model_Scenarios[LTV Weight],2)*$AI97))-(INDEX(Model_Scenarios[LTV Weight],2)*$AP97)-(INDEX(Model_Scenarios[GP Weight],2)*($AS97+$AV97+$AY97))</f>
        <v>3.8105390061301043</v>
      </c>
      <c r="BB97">
        <f>INDEX(Model_Assumptions[Values],9)*((INDEX(Model_Scenarios[GR Weight],3)*$AG97)+(INDEX(Model_Scenarios[GP Weight],3)*$AH97)+(INDEX(Model_Scenarios[LTV Weight],3)*$AI97))-(INDEX(Model_Scenarios[LTV Weight],3)*$AP97)-(INDEX(Model_Scenarios[GP Weight],3)*($AS97+$AV97+$AY97))</f>
        <v>5.1823874210501684</v>
      </c>
      <c r="BC97">
        <f>INDEX(Model_Assumptions[Values],9)*((INDEX(Model_Scenarios[GR Weight],4)*$AG97)+(INDEX(Model_Scenarios[GP Weight],4)*$AH97)+(INDEX(Model_Scenarios[LTV Weight],4)*$AI97))-(INDEX(Model_Scenarios[LTV Weight],4)*$AP97)-(INDEX(Model_Scenarios[GP Weight],4)*($AS97+$AV97+$AY97))</f>
        <v>5.7003907236759428</v>
      </c>
      <c r="BD97">
        <f>INDEX(Model_Assumptions[Values],9)*((INDEX(Model_Scenarios[GR Weight],5)*$AG97)+(INDEX(Model_Scenarios[GP Weight],5)*$AH97)+(INDEX(Model_Scenarios[LTV Weight],5)*$AI97))-(INDEX(Model_Scenarios[LTV Weight],5)*$AP97)-(INDEX(Model_Scenarios[GP Weight],5)*($AS97+$AV97+$AY97))</f>
        <v>6.0618459194629981</v>
      </c>
    </row>
    <row r="98" spans="1:56" x14ac:dyDescent="0.25">
      <c r="A98">
        <v>97</v>
      </c>
      <c r="B98">
        <v>2</v>
      </c>
      <c r="C98" s="3">
        <v>47</v>
      </c>
      <c r="D98" s="4">
        <v>0.92</v>
      </c>
      <c r="E98" t="str">
        <v>SKU-1001</v>
      </c>
      <c r="F98" t="str">
        <v>Raise</v>
      </c>
      <c r="G98" t="str">
        <v>Full</v>
      </c>
      <c r="H98">
        <v>53.26</v>
      </c>
      <c r="I98">
        <v>36.64</v>
      </c>
      <c r="J98">
        <v>21</v>
      </c>
      <c r="K98">
        <v>1118.46</v>
      </c>
      <c r="L98">
        <v>349.02</v>
      </c>
      <c r="M98">
        <v>0.31205407435223431</v>
      </c>
      <c r="N98">
        <v>57.563991794204242</v>
      </c>
      <c r="O98">
        <v>32.819835884084796</v>
      </c>
      <c r="P98">
        <v>69.459835884084782</v>
      </c>
      <c r="Q98">
        <v>1487.0300026323653</v>
      </c>
      <c r="R98">
        <v>1123.5337797666759</v>
      </c>
      <c r="S98">
        <v>1</v>
      </c>
      <c r="T98">
        <f t="shared" si="23"/>
        <v>57.2196724506679</v>
      </c>
      <c r="U98">
        <f t="shared" si="24"/>
        <v>7.4346084315957614E-2</v>
      </c>
      <c r="V98">
        <f>IF($F98="Reduce", INDEX(Model_Assumptions[Values], 2), INDEX(Model_Assumptions[Values], 1))</f>
        <v>-0.4</v>
      </c>
      <c r="W98">
        <f t="shared" si="25"/>
        <v>20.375492891745957</v>
      </c>
      <c r="X98">
        <f t="shared" si="38"/>
        <v>1165.8790292866158</v>
      </c>
      <c r="Y98">
        <f t="shared" si="26"/>
        <v>419.32096973304397</v>
      </c>
      <c r="Z98">
        <f t="shared" si="27"/>
        <v>47.419029286615796</v>
      </c>
      <c r="AA98">
        <f t="shared" si="28"/>
        <v>70.300969733043985</v>
      </c>
      <c r="AB98">
        <f t="shared" si="39"/>
        <v>0.35966078744003166</v>
      </c>
      <c r="AC98">
        <f t="shared" si="29"/>
        <v>4.7606713087797348E-2</v>
      </c>
      <c r="AD98">
        <f t="shared" si="30"/>
        <v>4.7606713087797348E-2</v>
      </c>
      <c r="AE98">
        <f t="shared" si="31"/>
        <v>0.9199999999999996</v>
      </c>
      <c r="AF98">
        <f t="shared" si="40"/>
        <v>89.882702381334525</v>
      </c>
      <c r="AG98">
        <f t="shared" si="32"/>
        <v>1.4448283487490117</v>
      </c>
      <c r="AH98">
        <f t="shared" si="33"/>
        <v>1.0121096434832195</v>
      </c>
      <c r="AI98">
        <f t="shared" si="41"/>
        <v>8.0000000000000404E-2</v>
      </c>
      <c r="AJ98">
        <f>MAX(0, $R98 - $AA98) * INDEX(Model_Assumptions[Values], 7)</f>
        <v>2106.4656200672639</v>
      </c>
      <c r="AK98">
        <f>MAX(0, INDEX(Model_Assumptions[Values], 4) - $AD98)</f>
        <v>2.3932869122026551E-3</v>
      </c>
      <c r="AL98">
        <f>MAX(0, INDEX(Model_Assumptions[Values], 5) - $AC98)</f>
        <v>0</v>
      </c>
      <c r="AM98">
        <f>INDEX(Model_Assumptions[Values], 6) * MAX(0, INDEX(Model_Assumptions[Values], 3) - $AB98)^2</f>
        <v>0</v>
      </c>
      <c r="AN98">
        <f t="shared" si="34"/>
        <v>2171.4373198612075</v>
      </c>
      <c r="AO98" cm="1">
        <f t="array" ref="AO98">IFERROR(STDEV(IF($E$2:$E$2201=$E98, $AJ$2:$AJ$2201)), 0)</f>
        <v>44.456650963353724</v>
      </c>
      <c r="AP98">
        <f t="shared" si="42"/>
        <v>-1.4614618597226476</v>
      </c>
      <c r="AQ98">
        <f t="shared" si="35"/>
        <v>2.4139782425523205E-2</v>
      </c>
      <c r="AR98" cm="1">
        <f t="array" ref="AR98">IFERROR(STDEV(IF($E$2:$E$2201=$E98, $AK$2:$AK$2201)), 0)</f>
        <v>1.4997557289428956E-2</v>
      </c>
      <c r="AS98">
        <f t="shared" si="43"/>
        <v>-1.4500024966498104</v>
      </c>
      <c r="AT98">
        <f t="shared" si="36"/>
        <v>3.8715394073667053E-3</v>
      </c>
      <c r="AU98" cm="1">
        <f t="array" ref="AU98">IFERROR(STDEV(IF($E$2:$E$2201=$E98, $AL$2:$AL$2201)), 0)</f>
        <v>6.2074828171179812E-3</v>
      </c>
      <c r="AV98">
        <f t="shared" si="44"/>
        <v>-0.62368910578220316</v>
      </c>
      <c r="AW98">
        <f t="shared" si="37"/>
        <v>0</v>
      </c>
      <c r="AX98" cm="1">
        <f t="array" ref="AX98">IFERROR(STDEV(IF($E$2:$E$2201=$E98, $AM$2:$AM$2201)), 0)</f>
        <v>0</v>
      </c>
      <c r="AY98">
        <f t="shared" si="45"/>
        <v>-0.62368910578220316</v>
      </c>
      <c r="AZ98">
        <f>INDEX(Model_Assumptions[Values],9)*((INDEX(Model_Scenarios[GR Weight],1)*$AG98)+(INDEX(Model_Scenarios[GP Weight],1)*$AH98)+(INDEX(Model_Scenarios[LTV Weight],1)*$AI98))-(INDEX(Model_Scenarios[LTV Weight],1)*$AP98)-(INDEX(Model_Scenarios[GP Weight],1)*($AS98+$AV98+$AY98))</f>
        <v>2.9873765547156577</v>
      </c>
      <c r="BA98">
        <f>INDEX(Model_Assumptions[Values],9)*((INDEX(Model_Scenarios[GR Weight],2)*$AG98)+(INDEX(Model_Scenarios[GP Weight],2)*$AH98)+(INDEX(Model_Scenarios[LTV Weight],2)*$AI98))-(INDEX(Model_Scenarios[LTV Weight],2)*$AP98)-(INDEX(Model_Scenarios[GP Weight],2)*($AS98+$AV98+$AY98))</f>
        <v>3.8451572555075439</v>
      </c>
      <c r="BB98">
        <f>INDEX(Model_Assumptions[Values],9)*((INDEX(Model_Scenarios[GR Weight],3)*$AG98)+(INDEX(Model_Scenarios[GP Weight],3)*$AH98)+(INDEX(Model_Scenarios[LTV Weight],3)*$AI98))-(INDEX(Model_Scenarios[LTV Weight],3)*$AP98)-(INDEX(Model_Scenarios[GP Weight],3)*($AS98+$AV98+$AY98))</f>
        <v>5.2658953037959337</v>
      </c>
      <c r="BC98">
        <f>INDEX(Model_Assumptions[Values],9)*((INDEX(Model_Scenarios[GR Weight],4)*$AG98)+(INDEX(Model_Scenarios[GP Weight],4)*$AH98)+(INDEX(Model_Scenarios[LTV Weight],4)*$AI98))-(INDEX(Model_Scenarios[LTV Weight],4)*$AP98)-(INDEX(Model_Scenarios[GP Weight],4)*($AS98+$AV98+$AY98))</f>
        <v>5.8021632921981752</v>
      </c>
      <c r="BD98">
        <f>INDEX(Model_Assumptions[Values],9)*((INDEX(Model_Scenarios[GR Weight],5)*$AG98)+(INDEX(Model_Scenarios[GP Weight],5)*$AH98)+(INDEX(Model_Scenarios[LTV Weight],5)*$AI98))-(INDEX(Model_Scenarios[LTV Weight],5)*$AP98)-(INDEX(Model_Scenarios[GP Weight],5)*($AS98+$AV98+$AY98))</f>
        <v>6.1770547227763473</v>
      </c>
    </row>
    <row r="99" spans="1:56" x14ac:dyDescent="0.25">
      <c r="A99">
        <v>98</v>
      </c>
      <c r="B99">
        <v>2</v>
      </c>
      <c r="C99" s="3">
        <v>48</v>
      </c>
      <c r="D99" s="4">
        <v>0.94000000000000006</v>
      </c>
      <c r="E99" t="str">
        <v>SKU-1001</v>
      </c>
      <c r="F99" t="str">
        <v>Raise</v>
      </c>
      <c r="G99" t="str">
        <v>Full</v>
      </c>
      <c r="H99">
        <v>53.26</v>
      </c>
      <c r="I99">
        <v>36.64</v>
      </c>
      <c r="J99">
        <v>21</v>
      </c>
      <c r="K99">
        <v>1118.46</v>
      </c>
      <c r="L99">
        <v>349.02</v>
      </c>
      <c r="M99">
        <v>0.31205407435223431</v>
      </c>
      <c r="N99">
        <v>57.563991794204242</v>
      </c>
      <c r="O99">
        <v>32.819835884084796</v>
      </c>
      <c r="P99">
        <v>69.459835884084782</v>
      </c>
      <c r="Q99">
        <v>1487.0300026323653</v>
      </c>
      <c r="R99">
        <v>1123.5337797666759</v>
      </c>
      <c r="S99">
        <v>1</v>
      </c>
      <c r="T99">
        <f t="shared" si="23"/>
        <v>57.305752286551986</v>
      </c>
      <c r="U99">
        <f t="shared" si="24"/>
        <v>7.5962303540217574E-2</v>
      </c>
      <c r="V99">
        <f>IF($F99="Reduce", INDEX(Model_Assumptions[Values], 2), INDEX(Model_Assumptions[Values], 1))</f>
        <v>-0.4</v>
      </c>
      <c r="W99">
        <f t="shared" si="25"/>
        <v>20.36191665026217</v>
      </c>
      <c r="X99">
        <f t="shared" si="38"/>
        <v>1166.8549516393423</v>
      </c>
      <c r="Y99">
        <f t="shared" si="26"/>
        <v>420.79432557373639</v>
      </c>
      <c r="Z99">
        <f t="shared" si="27"/>
        <v>48.394951639342253</v>
      </c>
      <c r="AA99">
        <f t="shared" si="28"/>
        <v>71.774325573736405</v>
      </c>
      <c r="AB99">
        <f t="shared" si="39"/>
        <v>0.36062265064098364</v>
      </c>
      <c r="AC99">
        <f t="shared" si="29"/>
        <v>4.8568576288749332E-2</v>
      </c>
      <c r="AD99">
        <f t="shared" si="30"/>
        <v>4.8568576288749332E-2</v>
      </c>
      <c r="AE99">
        <f t="shared" si="31"/>
        <v>0.93999999999999972</v>
      </c>
      <c r="AF99">
        <f t="shared" si="40"/>
        <v>67.412026786000865</v>
      </c>
      <c r="AG99">
        <f t="shared" si="32"/>
        <v>1.4745640962455342</v>
      </c>
      <c r="AH99">
        <f t="shared" si="33"/>
        <v>1.0333212663144506</v>
      </c>
      <c r="AI99">
        <f t="shared" si="41"/>
        <v>6.0000000000000275E-2</v>
      </c>
      <c r="AJ99">
        <f>MAX(0, $R99 - $AA99) * INDEX(Model_Assumptions[Values], 7)</f>
        <v>2103.5189083858791</v>
      </c>
      <c r="AK99">
        <f>MAX(0, INDEX(Model_Assumptions[Values], 4) - $AD99)</f>
        <v>1.4314237112506706E-3</v>
      </c>
      <c r="AL99">
        <f>MAX(0, INDEX(Model_Assumptions[Values], 5) - $AC99)</f>
        <v>0</v>
      </c>
      <c r="AM99">
        <f>INDEX(Model_Assumptions[Values], 6) * MAX(0, INDEX(Model_Assumptions[Values], 3) - $AB99)^2</f>
        <v>0</v>
      </c>
      <c r="AN99">
        <f t="shared" si="34"/>
        <v>2171.4373198612075</v>
      </c>
      <c r="AO99" cm="1">
        <f t="array" ref="AO99">IFERROR(STDEV(IF($E$2:$E$2201=$E99, $AJ$2:$AJ$2201)), 0)</f>
        <v>44.456650963353724</v>
      </c>
      <c r="AP99">
        <f t="shared" si="42"/>
        <v>-1.527744668200818</v>
      </c>
      <c r="AQ99">
        <f t="shared" si="35"/>
        <v>2.4139782425523205E-2</v>
      </c>
      <c r="AR99" cm="1">
        <f t="array" ref="AR99">IFERROR(STDEV(IF($E$2:$E$2201=$E99, $AK$2:$AK$2201)), 0)</f>
        <v>1.4997557289428956E-2</v>
      </c>
      <c r="AS99">
        <f t="shared" si="43"/>
        <v>-1.5141371542070083</v>
      </c>
      <c r="AT99">
        <f t="shared" si="36"/>
        <v>3.8715394073667053E-3</v>
      </c>
      <c r="AU99" cm="1">
        <f t="array" ref="AU99">IFERROR(STDEV(IF($E$2:$E$2201=$E99, $AL$2:$AL$2201)), 0)</f>
        <v>6.2074828171179812E-3</v>
      </c>
      <c r="AV99">
        <f t="shared" si="44"/>
        <v>-0.62368910578220316</v>
      </c>
      <c r="AW99">
        <f t="shared" si="37"/>
        <v>0</v>
      </c>
      <c r="AX99" cm="1">
        <f t="array" ref="AX99">IFERROR(STDEV(IF($E$2:$E$2201=$E99, $AM$2:$AM$2201)), 0)</f>
        <v>0</v>
      </c>
      <c r="AY99">
        <f t="shared" si="45"/>
        <v>-0.62368910578220316</v>
      </c>
      <c r="AZ99">
        <f>INDEX(Model_Assumptions[Values],9)*((INDEX(Model_Scenarios[GR Weight],1)*$AG99)+(INDEX(Model_Scenarios[GP Weight],1)*$AH99)+(INDEX(Model_Scenarios[LTV Weight],1)*$AI99))-(INDEX(Model_Scenarios[LTV Weight],1)*$AP99)-(INDEX(Model_Scenarios[GP Weight],1)*($AS99+$AV99+$AY99))</f>
        <v>2.9922899524177895</v>
      </c>
      <c r="BA99">
        <f>INDEX(Model_Assumptions[Values],9)*((INDEX(Model_Scenarios[GR Weight],2)*$AG99)+(INDEX(Model_Scenarios[GP Weight],2)*$AH99)+(INDEX(Model_Scenarios[LTV Weight],2)*$AI99))-(INDEX(Model_Scenarios[LTV Weight],2)*$AP99)-(INDEX(Model_Scenarios[GP Weight],2)*($AS99+$AV99+$AY99))</f>
        <v>3.8795814459834173</v>
      </c>
      <c r="BB99">
        <f>INDEX(Model_Assumptions[Values],9)*((INDEX(Model_Scenarios[GR Weight],3)*$AG99)+(INDEX(Model_Scenarios[GP Weight],3)*$AH99)+(INDEX(Model_Scenarios[LTV Weight],3)*$AI99))-(INDEX(Model_Scenarios[LTV Weight],3)*$AP99)-(INDEX(Model_Scenarios[GP Weight],3)*($AS99+$AV99+$AY99))</f>
        <v>5.3491455816575293</v>
      </c>
      <c r="BC99">
        <f>INDEX(Model_Assumptions[Values],9)*((INDEX(Model_Scenarios[GR Weight],4)*$AG99)+(INDEX(Model_Scenarios[GP Weight],4)*$AH99)+(INDEX(Model_Scenarios[LTV Weight],4)*$AI99))-(INDEX(Model_Scenarios[LTV Weight],4)*$AP99)-(INDEX(Model_Scenarios[GP Weight],4)*($AS99+$AV99+$AY99))</f>
        <v>5.9036531629602145</v>
      </c>
      <c r="BD99">
        <f>INDEX(Model_Assumptions[Values],9)*((INDEX(Model_Scenarios[GR Weight],5)*$AG99)+(INDEX(Model_Scenarios[GP Weight],5)*$AH99)+(INDEX(Model_Scenarios[LTV Weight],5)*$AI99))-(INDEX(Model_Scenarios[LTV Weight],5)*$AP99)-(INDEX(Model_Scenarios[GP Weight],5)*($AS99+$AV99+$AY99))</f>
        <v>6.291967196834757</v>
      </c>
    </row>
    <row r="100" spans="1:56" x14ac:dyDescent="0.25">
      <c r="A100">
        <v>99</v>
      </c>
      <c r="B100">
        <v>2</v>
      </c>
      <c r="C100" s="3">
        <v>49</v>
      </c>
      <c r="D100" s="4">
        <v>0.96</v>
      </c>
      <c r="E100" t="str">
        <v>SKU-1001</v>
      </c>
      <c r="F100" t="str">
        <v>Raise</v>
      </c>
      <c r="G100" t="str">
        <v>Full</v>
      </c>
      <c r="H100">
        <v>53.26</v>
      </c>
      <c r="I100">
        <v>36.64</v>
      </c>
      <c r="J100">
        <v>21</v>
      </c>
      <c r="K100">
        <v>1118.46</v>
      </c>
      <c r="L100">
        <v>349.02</v>
      </c>
      <c r="M100">
        <v>0.31205407435223431</v>
      </c>
      <c r="N100">
        <v>57.563991794204242</v>
      </c>
      <c r="O100">
        <v>32.819835884084796</v>
      </c>
      <c r="P100">
        <v>69.459835884084782</v>
      </c>
      <c r="Q100">
        <v>1487.0300026323653</v>
      </c>
      <c r="R100">
        <v>1123.5337797666759</v>
      </c>
      <c r="S100">
        <v>1</v>
      </c>
      <c r="T100">
        <f t="shared" si="23"/>
        <v>57.391832122436071</v>
      </c>
      <c r="U100">
        <f t="shared" si="24"/>
        <v>7.7578522764477534E-2</v>
      </c>
      <c r="V100">
        <f>IF($F100="Reduce", INDEX(Model_Assumptions[Values], 2), INDEX(Model_Assumptions[Values], 1))</f>
        <v>-0.4</v>
      </c>
      <c r="W100">
        <f t="shared" si="25"/>
        <v>20.348340408778387</v>
      </c>
      <c r="X100">
        <f t="shared" si="38"/>
        <v>1167.8285367107915</v>
      </c>
      <c r="Y100">
        <f t="shared" si="26"/>
        <v>422.2653441331513</v>
      </c>
      <c r="Z100">
        <f t="shared" si="27"/>
        <v>49.368536710791432</v>
      </c>
      <c r="AA100">
        <f t="shared" si="28"/>
        <v>73.24534413315132</v>
      </c>
      <c r="AB100">
        <f t="shared" si="39"/>
        <v>0.36158162851754649</v>
      </c>
      <c r="AC100">
        <f t="shared" si="29"/>
        <v>4.9527554165312182E-2</v>
      </c>
      <c r="AD100">
        <f t="shared" si="30"/>
        <v>4.9527554165312182E-2</v>
      </c>
      <c r="AE100">
        <f t="shared" si="31"/>
        <v>0.95999999999999985</v>
      </c>
      <c r="AF100">
        <f t="shared" si="40"/>
        <v>44.941351190667199</v>
      </c>
      <c r="AG100">
        <f t="shared" si="32"/>
        <v>1.5042286282342909</v>
      </c>
      <c r="AH100">
        <f t="shared" si="33"/>
        <v>1.0544992397532271</v>
      </c>
      <c r="AI100">
        <f t="shared" si="41"/>
        <v>4.0000000000000147E-2</v>
      </c>
      <c r="AJ100">
        <f>MAX(0, $R100 - $AA100) * INDEX(Model_Assumptions[Values], 7)</f>
        <v>2100.5768712670492</v>
      </c>
      <c r="AK100">
        <f>MAX(0, INDEX(Model_Assumptions[Values], 4) - $AD100)</f>
        <v>4.7244583468782075E-4</v>
      </c>
      <c r="AL100">
        <f>MAX(0, INDEX(Model_Assumptions[Values], 5) - $AC100)</f>
        <v>0</v>
      </c>
      <c r="AM100">
        <f>INDEX(Model_Assumptions[Values], 6) * MAX(0, INDEX(Model_Assumptions[Values], 3) - $AB100)^2</f>
        <v>0</v>
      </c>
      <c r="AN100">
        <f t="shared" si="34"/>
        <v>2171.4373198612075</v>
      </c>
      <c r="AO100" cm="1">
        <f t="array" ref="AO100">IFERROR(STDEV(IF($E$2:$E$2201=$E100, $AJ$2:$AJ$2201)), 0)</f>
        <v>44.456650963353724</v>
      </c>
      <c r="AP100">
        <f t="shared" si="42"/>
        <v>-1.5939223279002632</v>
      </c>
      <c r="AQ100">
        <f t="shared" si="35"/>
        <v>2.4139782425523205E-2</v>
      </c>
      <c r="AR100" cm="1">
        <f t="array" ref="AR100">IFERROR(STDEV(IF($E$2:$E$2201=$E100, $AK$2:$AK$2201)), 0)</f>
        <v>1.4997557289428956E-2</v>
      </c>
      <c r="AS100">
        <f t="shared" si="43"/>
        <v>-1.5780794254753294</v>
      </c>
      <c r="AT100">
        <f t="shared" si="36"/>
        <v>3.8715394073667053E-3</v>
      </c>
      <c r="AU100" cm="1">
        <f t="array" ref="AU100">IFERROR(STDEV(IF($E$2:$E$2201=$E100, $AL$2:$AL$2201)), 0)</f>
        <v>6.2074828171179812E-3</v>
      </c>
      <c r="AV100">
        <f t="shared" si="44"/>
        <v>-0.62368910578220316</v>
      </c>
      <c r="AW100">
        <f t="shared" si="37"/>
        <v>0</v>
      </c>
      <c r="AX100" cm="1">
        <f t="array" ref="AX100">IFERROR(STDEV(IF($E$2:$E$2201=$E100, $AM$2:$AM$2201)), 0)</f>
        <v>0</v>
      </c>
      <c r="AY100">
        <f t="shared" si="45"/>
        <v>-0.62368910578220316</v>
      </c>
      <c r="AZ100">
        <f>INDEX(Model_Assumptions[Values],9)*((INDEX(Model_Scenarios[GR Weight],1)*$AG100)+(INDEX(Model_Scenarios[GP Weight],1)*$AH100)+(INDEX(Model_Scenarios[LTV Weight],1)*$AI100))-(INDEX(Model_Scenarios[LTV Weight],1)*$AP100)-(INDEX(Model_Scenarios[GP Weight],1)*($AS100+$AV100+$AY100))</f>
        <v>2.9970475600179443</v>
      </c>
      <c r="BA100">
        <f>INDEX(Model_Assumptions[Values],9)*((INDEX(Model_Scenarios[GR Weight],2)*$AG100)+(INDEX(Model_Scenarios[GP Weight],2)*$AH100)+(INDEX(Model_Scenarios[LTV Weight],2)*$AI100))-(INDEX(Model_Scenarios[LTV Weight],2)*$AP100)-(INDEX(Model_Scenarios[GP Weight],2)*($AS100+$AV100+$AY100))</f>
        <v>3.9138117514720641</v>
      </c>
      <c r="BB100">
        <f>INDEX(Model_Assumptions[Values],9)*((INDEX(Model_Scenarios[GR Weight],3)*$AG100)+(INDEX(Model_Scenarios[GP Weight],3)*$AH100)+(INDEX(Model_Scenarios[LTV Weight],3)*$AI100))-(INDEX(Model_Scenarios[LTV Weight],3)*$AP100)-(INDEX(Model_Scenarios[GP Weight],3)*($AS100+$AV100+$AY100))</f>
        <v>5.4321385589850246</v>
      </c>
      <c r="BC100">
        <f>INDEX(Model_Assumptions[Values],9)*((INDEX(Model_Scenarios[GR Weight],4)*$AG100)+(INDEX(Model_Scenarios[GP Weight],4)*$AH100)+(INDEX(Model_Scenarios[LTV Weight],4)*$AI100))-(INDEX(Model_Scenarios[LTV Weight],4)*$AP100)-(INDEX(Model_Scenarios[GP Weight],4)*($AS100+$AV100+$AY100))</f>
        <v>6.0048606403121427</v>
      </c>
      <c r="BD100">
        <f>INDEX(Model_Assumptions[Values],9)*((INDEX(Model_Scenarios[GR Weight],5)*$AG100)+(INDEX(Model_Scenarios[GP Weight],5)*$AH100)+(INDEX(Model_Scenarios[LTV Weight],5)*$AI100))-(INDEX(Model_Scenarios[LTV Weight],5)*$AP100)-(INDEX(Model_Scenarios[GP Weight],5)*($AS100+$AV100+$AY100))</f>
        <v>6.4065838199025862</v>
      </c>
    </row>
    <row r="101" spans="1:56" x14ac:dyDescent="0.25">
      <c r="A101">
        <v>100</v>
      </c>
      <c r="B101">
        <v>2</v>
      </c>
      <c r="C101" s="3">
        <v>50</v>
      </c>
      <c r="D101" s="4">
        <v>0.98</v>
      </c>
      <c r="E101" t="str">
        <v>SKU-1001</v>
      </c>
      <c r="F101" t="str">
        <v>Raise</v>
      </c>
      <c r="G101" t="str">
        <v>Full</v>
      </c>
      <c r="H101">
        <v>53.26</v>
      </c>
      <c r="I101">
        <v>36.64</v>
      </c>
      <c r="J101">
        <v>21</v>
      </c>
      <c r="K101">
        <v>1118.46</v>
      </c>
      <c r="L101">
        <v>349.02</v>
      </c>
      <c r="M101">
        <v>0.31205407435223431</v>
      </c>
      <c r="N101">
        <v>57.563991794204242</v>
      </c>
      <c r="O101">
        <v>32.819835884084796</v>
      </c>
      <c r="P101">
        <v>69.459835884084782</v>
      </c>
      <c r="Q101">
        <v>1487.0300026323653</v>
      </c>
      <c r="R101">
        <v>1123.5337797666759</v>
      </c>
      <c r="S101">
        <v>1</v>
      </c>
      <c r="T101">
        <f t="shared" si="23"/>
        <v>57.477911958320156</v>
      </c>
      <c r="U101">
        <f t="shared" si="24"/>
        <v>7.919474198873748E-2</v>
      </c>
      <c r="V101">
        <f>IF($F101="Reduce", INDEX(Model_Assumptions[Values], 2), INDEX(Model_Assumptions[Values], 1))</f>
        <v>-0.4</v>
      </c>
      <c r="W101">
        <f t="shared" si="25"/>
        <v>20.334764167294605</v>
      </c>
      <c r="X101">
        <f t="shared" si="38"/>
        <v>1168.7997845009627</v>
      </c>
      <c r="Y101">
        <f t="shared" si="26"/>
        <v>423.73402541128837</v>
      </c>
      <c r="Z101">
        <f t="shared" si="27"/>
        <v>50.339784500962651</v>
      </c>
      <c r="AA101">
        <f t="shared" si="28"/>
        <v>74.714025411288389</v>
      </c>
      <c r="AB101">
        <f t="shared" si="39"/>
        <v>0.36253773403304335</v>
      </c>
      <c r="AC101">
        <f t="shared" si="29"/>
        <v>5.0483659680809034E-2</v>
      </c>
      <c r="AD101">
        <f t="shared" si="30"/>
        <v>5.0483659680809034E-2</v>
      </c>
      <c r="AE101">
        <f t="shared" si="31"/>
        <v>0.97999999999999987</v>
      </c>
      <c r="AF101">
        <f t="shared" si="40"/>
        <v>22.470675595333663</v>
      </c>
      <c r="AG101">
        <f t="shared" si="32"/>
        <v>1.533821944715261</v>
      </c>
      <c r="AH101">
        <f t="shared" si="33"/>
        <v>1.0756435637995438</v>
      </c>
      <c r="AI101">
        <f t="shared" si="41"/>
        <v>2.0000000000000129E-2</v>
      </c>
      <c r="AJ101">
        <f>MAX(0, $R101 - $AA101) * INDEX(Model_Assumptions[Values], 7)</f>
        <v>2097.6395087107749</v>
      </c>
      <c r="AK101">
        <f>MAX(0, INDEX(Model_Assumptions[Values], 4) - $AD101)</f>
        <v>0</v>
      </c>
      <c r="AL101">
        <f>MAX(0, INDEX(Model_Assumptions[Values], 5) - $AC101)</f>
        <v>0</v>
      </c>
      <c r="AM101">
        <f>INDEX(Model_Assumptions[Values], 6) * MAX(0, INDEX(Model_Assumptions[Values], 3) - $AB101)^2</f>
        <v>0</v>
      </c>
      <c r="AN101">
        <f t="shared" si="34"/>
        <v>2171.4373198612075</v>
      </c>
      <c r="AO101" cm="1">
        <f t="array" ref="AO101">IFERROR(STDEV(IF($E$2:$E$2201=$E101, $AJ$2:$AJ$2201)), 0)</f>
        <v>44.456650963353724</v>
      </c>
      <c r="AP101">
        <f t="shared" si="42"/>
        <v>-1.6599948388209727</v>
      </c>
      <c r="AQ101">
        <f t="shared" si="35"/>
        <v>2.4139782425523205E-2</v>
      </c>
      <c r="AR101" cm="1">
        <f t="array" ref="AR101">IFERROR(STDEV(IF($E$2:$E$2201=$E101, $AK$2:$AK$2201)), 0)</f>
        <v>1.4997557289428956E-2</v>
      </c>
      <c r="AS101">
        <f t="shared" si="43"/>
        <v>-1.6095809443940685</v>
      </c>
      <c r="AT101">
        <f t="shared" si="36"/>
        <v>3.8715394073667053E-3</v>
      </c>
      <c r="AU101" cm="1">
        <f t="array" ref="AU101">IFERROR(STDEV(IF($E$2:$E$2201=$E101, $AL$2:$AL$2201)), 0)</f>
        <v>6.2074828171179812E-3</v>
      </c>
      <c r="AV101">
        <f t="shared" si="44"/>
        <v>-0.62368910578220316</v>
      </c>
      <c r="AW101">
        <f t="shared" si="37"/>
        <v>0</v>
      </c>
      <c r="AX101" cm="1">
        <f t="array" ref="AX101">IFERROR(STDEV(IF($E$2:$E$2201=$E101, $AM$2:$AM$2201)), 0)</f>
        <v>0</v>
      </c>
      <c r="AY101">
        <f t="shared" si="45"/>
        <v>-0.62368910578220316</v>
      </c>
      <c r="AZ101">
        <f>INDEX(Model_Assumptions[Values],9)*((INDEX(Model_Scenarios[GR Weight],1)*$AG101)+(INDEX(Model_Scenarios[GP Weight],1)*$AH101)+(INDEX(Model_Scenarios[LTV Weight],1)*$AI101))-(INDEX(Model_Scenarios[LTV Weight],1)*$AP101)-(INDEX(Model_Scenarios[GP Weight],1)*($AS101+$AV101+$AY101))</f>
        <v>2.9984245409100287</v>
      </c>
      <c r="BA101">
        <f>INDEX(Model_Assumptions[Values],9)*((INDEX(Model_Scenarios[GR Weight],2)*$AG101)+(INDEX(Model_Scenarios[GP Weight],2)*$AH101)+(INDEX(Model_Scenarios[LTV Weight],2)*$AI101))-(INDEX(Model_Scenarios[LTV Weight],2)*$AP101)-(INDEX(Model_Scenarios[GP Weight],2)*($AS101+$AV101+$AY101))</f>
        <v>3.9413984987613171</v>
      </c>
      <c r="BB101">
        <f>INDEX(Model_Assumptions[Values],9)*((INDEX(Model_Scenarios[GR Weight],3)*$AG101)+(INDEX(Model_Scenarios[GP Weight],3)*$AH101)+(INDEX(Model_Scenarios[LTV Weight],3)*$AI101))-(INDEX(Model_Scenarios[LTV Weight],3)*$AP101)-(INDEX(Model_Scenarios[GP Weight],3)*($AS101+$AV101+$AY101))</f>
        <v>5.5035873076571331</v>
      </c>
      <c r="BC101">
        <f>INDEX(Model_Assumptions[Values],9)*((INDEX(Model_Scenarios[GR Weight],4)*$AG101)+(INDEX(Model_Scenarios[GP Weight],4)*$AH101)+(INDEX(Model_Scenarios[LTV Weight],4)*$AI101))-(INDEX(Model_Scenarios[LTV Weight],4)*$AP101)-(INDEX(Model_Scenarios[GP Weight],4)*($AS101+$AV101+$AY101))</f>
        <v>6.0944987961326662</v>
      </c>
      <c r="BD101">
        <f>INDEX(Model_Assumptions[Values],9)*((INDEX(Model_Scenarios[GR Weight],5)*$AG101)+(INDEX(Model_Scenarios[GP Weight],5)*$AH101)+(INDEX(Model_Scenarios[LTV Weight],5)*$AI101))-(INDEX(Model_Scenarios[LTV Weight],5)*$AP101)-(INDEX(Model_Scenarios[GP Weight],5)*($AS101+$AV101+$AY101))</f>
        <v>6.5031679906464115</v>
      </c>
    </row>
    <row r="102" spans="1:56" x14ac:dyDescent="0.25">
      <c r="A102">
        <v>101</v>
      </c>
      <c r="B102">
        <v>3</v>
      </c>
      <c r="C102" s="3">
        <v>1</v>
      </c>
      <c r="D102" s="4">
        <v>0</v>
      </c>
      <c r="E102" t="str">
        <v>SKU-1004</v>
      </c>
      <c r="F102" t="str">
        <v>Hold</v>
      </c>
      <c r="G102" t="str">
        <v>Full</v>
      </c>
      <c r="H102">
        <v>18.39</v>
      </c>
      <c r="I102">
        <v>8.26</v>
      </c>
      <c r="J102">
        <v>17</v>
      </c>
      <c r="K102">
        <v>312.63</v>
      </c>
      <c r="L102">
        <v>172.21</v>
      </c>
      <c r="M102">
        <v>0.55084284937466022</v>
      </c>
      <c r="N102">
        <v>20.325621653116809</v>
      </c>
      <c r="O102">
        <v>12.579946449868942</v>
      </c>
      <c r="P102">
        <v>20.839946449868961</v>
      </c>
      <c r="Q102">
        <v>1216.0706729565338</v>
      </c>
      <c r="R102">
        <v>939.07679744976781</v>
      </c>
      <c r="S102">
        <v>1</v>
      </c>
      <c r="T102">
        <f t="shared" si="23"/>
        <v>18.39</v>
      </c>
      <c r="U102">
        <f t="shared" si="24"/>
        <v>0</v>
      </c>
      <c r="V102">
        <f>IF($F102="Reduce", INDEX(Model_Assumptions[Values], 2), INDEX(Model_Assumptions[Values], 1))</f>
        <v>-0.4</v>
      </c>
      <c r="W102">
        <f t="shared" si="25"/>
        <v>17</v>
      </c>
      <c r="X102">
        <f t="shared" si="38"/>
        <v>312.63</v>
      </c>
      <c r="Y102">
        <f t="shared" si="26"/>
        <v>172.21</v>
      </c>
      <c r="Z102">
        <f t="shared" si="27"/>
        <v>0</v>
      </c>
      <c r="AA102">
        <f t="shared" si="28"/>
        <v>0</v>
      </c>
      <c r="AB102">
        <f t="shared" si="39"/>
        <v>0.55084284937466022</v>
      </c>
      <c r="AC102">
        <f t="shared" si="29"/>
        <v>0</v>
      </c>
      <c r="AD102">
        <f t="shared" si="30"/>
        <v>0</v>
      </c>
      <c r="AE102">
        <f t="shared" si="31"/>
        <v>0</v>
      </c>
      <c r="AF102">
        <f t="shared" si="40"/>
        <v>939.07679744976781</v>
      </c>
      <c r="AG102">
        <f t="shared" si="32"/>
        <v>0</v>
      </c>
      <c r="AH102">
        <f t="shared" si="33"/>
        <v>0</v>
      </c>
      <c r="AI102">
        <f t="shared" si="41"/>
        <v>1</v>
      </c>
      <c r="AJ102">
        <f>MAX(0, $R102 - $AA102) * INDEX(Model_Assumptions[Values], 7)</f>
        <v>1878.1535948995356</v>
      </c>
      <c r="AK102">
        <f>MAX(0, INDEX(Model_Assumptions[Values], 4) - $AD102)</f>
        <v>0.05</v>
      </c>
      <c r="AL102">
        <f>MAX(0, INDEX(Model_Assumptions[Values], 5) - $AC102)</f>
        <v>0.02</v>
      </c>
      <c r="AM102">
        <f>INDEX(Model_Assumptions[Values], 6) * MAX(0, INDEX(Model_Assumptions[Values], 3) - $AB102)^2</f>
        <v>0</v>
      </c>
      <c r="AN102">
        <f t="shared" si="34"/>
        <v>1853.9075127020039</v>
      </c>
      <c r="AO102" cm="1">
        <f t="array" ref="AO102">IFERROR(STDEV(IF($E$2:$E$2201=$E102, $AJ$2:$AJ$2201)), 0)</f>
        <v>14.16933442118051</v>
      </c>
      <c r="AP102">
        <f t="shared" si="42"/>
        <v>1.7111659219002067</v>
      </c>
      <c r="AQ102">
        <f t="shared" si="35"/>
        <v>2.8328072962228935E-2</v>
      </c>
      <c r="AR102" cm="1">
        <f t="array" ref="AR102">IFERROR(STDEV(IF($E$2:$E$2201=$E102, $AK$2:$AK$2201)), 0)</f>
        <v>1.2487174677357635E-2</v>
      </c>
      <c r="AS102">
        <f t="shared" si="43"/>
        <v>1.7355348665913741</v>
      </c>
      <c r="AT102">
        <f t="shared" si="36"/>
        <v>4.5616105020067875E-3</v>
      </c>
      <c r="AU102" cm="1">
        <f t="array" ref="AU102">IFERROR(STDEV(IF($E$2:$E$2201=$E102, $AL$2:$AL$2201)), 0)</f>
        <v>6.4643270913897584E-3</v>
      </c>
      <c r="AV102">
        <f t="shared" si="44"/>
        <v>2.3882438620032964</v>
      </c>
      <c r="AW102">
        <f t="shared" si="37"/>
        <v>0</v>
      </c>
      <c r="AX102" cm="1">
        <f t="array" ref="AX102">IFERROR(STDEV(IF($E$2:$E$2201=$E102, $AM$2:$AM$2201)), 0)</f>
        <v>0</v>
      </c>
      <c r="AY102">
        <f t="shared" si="45"/>
        <v>2.3882438620032964</v>
      </c>
      <c r="AZ102">
        <f>INDEX(Model_Assumptions[Values],9)*((INDEX(Model_Scenarios[GR Weight],1)*$AG102)+(INDEX(Model_Scenarios[GP Weight],1)*$AH102)+(INDEX(Model_Scenarios[LTV Weight],1)*$AI102))-(INDEX(Model_Scenarios[LTV Weight],1)*$AP102)-(INDEX(Model_Scenarios[GP Weight],1)*($AS102+$AV102+$AY102))</f>
        <v>1.9798650034200378</v>
      </c>
      <c r="BA102">
        <f>INDEX(Model_Assumptions[Values],9)*((INDEX(Model_Scenarios[GR Weight],2)*$AG102)+(INDEX(Model_Scenarios[GP Weight],2)*$AH102)+(INDEX(Model_Scenarios[LTV Weight],2)*$AI102))-(INDEX(Model_Scenarios[LTV Weight],2)*$AP102)-(INDEX(Model_Scenarios[GP Weight],2)*($AS102+$AV102+$AY102))</f>
        <v>0.83533763264527217</v>
      </c>
      <c r="BB102">
        <f>INDEX(Model_Assumptions[Values],9)*((INDEX(Model_Scenarios[GR Weight],3)*$AG102)+(INDEX(Model_Scenarios[GP Weight],3)*$AH102)+(INDEX(Model_Scenarios[LTV Weight],3)*$AI102))-(INDEX(Model_Scenarios[LTV Weight],3)*$AP102)-(INDEX(Model_Scenarios[GP Weight],3)*($AS102+$AV102+$AY102))</f>
        <v>-0.96367427546937079</v>
      </c>
      <c r="BC102">
        <f>INDEX(Model_Assumptions[Values],9)*((INDEX(Model_Scenarios[GR Weight],4)*$AG102)+(INDEX(Model_Scenarios[GP Weight],4)*$AH102)+(INDEX(Model_Scenarios[LTV Weight],4)*$AI102))-(INDEX(Model_Scenarios[LTV Weight],4)*$AP102)-(INDEX(Model_Scenarios[GP Weight],4)*($AS102+$AV102+$AY102))</f>
        <v>-1.2925576832793499</v>
      </c>
      <c r="BD102">
        <f>INDEX(Model_Assumptions[Values],9)*((INDEX(Model_Scenarios[GR Weight],5)*$AG102)+(INDEX(Model_Scenarios[GP Weight],5)*$AH102)+(INDEX(Model_Scenarios[LTV Weight],5)*$AI102))-(INDEX(Model_Scenarios[LTV Weight],5)*$AP102)-(INDEX(Model_Scenarios[GP Weight],5)*($AS102+$AV102+$AY102))</f>
        <v>-2.7594039053039339</v>
      </c>
    </row>
    <row r="103" spans="1:56" x14ac:dyDescent="0.25">
      <c r="A103">
        <v>102</v>
      </c>
      <c r="B103">
        <v>3</v>
      </c>
      <c r="C103" s="3">
        <v>2</v>
      </c>
      <c r="D103" s="4">
        <v>0.02</v>
      </c>
      <c r="E103" t="str">
        <v>SKU-1004</v>
      </c>
      <c r="F103" t="str">
        <v>Hold</v>
      </c>
      <c r="G103" t="str">
        <v>Full</v>
      </c>
      <c r="H103">
        <v>18.39</v>
      </c>
      <c r="I103">
        <v>8.26</v>
      </c>
      <c r="J103">
        <v>17</v>
      </c>
      <c r="K103">
        <v>312.63</v>
      </c>
      <c r="L103">
        <v>172.21</v>
      </c>
      <c r="M103">
        <v>0.55084284937466022</v>
      </c>
      <c r="N103">
        <v>20.325621653116809</v>
      </c>
      <c r="O103">
        <v>12.579946449868942</v>
      </c>
      <c r="P103">
        <v>20.839946449868961</v>
      </c>
      <c r="Q103">
        <v>1216.0706729565338</v>
      </c>
      <c r="R103">
        <v>939.07679744976781</v>
      </c>
      <c r="S103">
        <v>1</v>
      </c>
      <c r="T103">
        <f t="shared" si="23"/>
        <v>18.428712433062337</v>
      </c>
      <c r="U103">
        <f t="shared" si="24"/>
        <v>2.1050806450427684E-3</v>
      </c>
      <c r="V103">
        <f>IF($F103="Reduce", INDEX(Model_Assumptions[Values], 2), INDEX(Model_Assumptions[Values], 1))</f>
        <v>-0.4</v>
      </c>
      <c r="W103">
        <f t="shared" si="25"/>
        <v>16.985685451613708</v>
      </c>
      <c r="X103">
        <f t="shared" si="38"/>
        <v>313.02431266623961</v>
      </c>
      <c r="Y103">
        <f t="shared" si="26"/>
        <v>172.72255083591037</v>
      </c>
      <c r="Z103">
        <f t="shared" si="27"/>
        <v>0.39431266623961392</v>
      </c>
      <c r="AA103">
        <f t="shared" si="28"/>
        <v>0.51255083591036055</v>
      </c>
      <c r="AB103">
        <f t="shared" si="39"/>
        <v>0.55178637520106877</v>
      </c>
      <c r="AC103">
        <f t="shared" si="29"/>
        <v>9.4352582640855331E-4</v>
      </c>
      <c r="AD103">
        <f t="shared" si="30"/>
        <v>9.4352582640855331E-4</v>
      </c>
      <c r="AE103">
        <f t="shared" si="31"/>
        <v>2.0000000000000184E-2</v>
      </c>
      <c r="AF103">
        <f t="shared" si="40"/>
        <v>920.2952615007722</v>
      </c>
      <c r="AG103">
        <f t="shared" si="32"/>
        <v>3.1344542507470041E-2</v>
      </c>
      <c r="AH103">
        <f t="shared" si="33"/>
        <v>2.4594633059317837E-2</v>
      </c>
      <c r="AI103">
        <f t="shared" si="41"/>
        <v>0.97999999999999976</v>
      </c>
      <c r="AJ103">
        <f>MAX(0, $R103 - $AA103) * INDEX(Model_Assumptions[Values], 7)</f>
        <v>1877.1284932277149</v>
      </c>
      <c r="AK103">
        <f>MAX(0, INDEX(Model_Assumptions[Values], 4) - $AD103)</f>
        <v>4.9056474173591449E-2</v>
      </c>
      <c r="AL103">
        <f>MAX(0, INDEX(Model_Assumptions[Values], 5) - $AC103)</f>
        <v>1.9056474173591447E-2</v>
      </c>
      <c r="AM103">
        <f>INDEX(Model_Assumptions[Values], 6) * MAX(0, INDEX(Model_Assumptions[Values], 3) - $AB103)^2</f>
        <v>0</v>
      </c>
      <c r="AN103">
        <f t="shared" si="34"/>
        <v>1853.9075127020039</v>
      </c>
      <c r="AO103" cm="1">
        <f t="array" ref="AO103">IFERROR(STDEV(IF($E$2:$E$2201=$E103, $AJ$2:$AJ$2201)), 0)</f>
        <v>14.16933442118051</v>
      </c>
      <c r="AP103">
        <f t="shared" si="42"/>
        <v>1.6388194276083938</v>
      </c>
      <c r="AQ103">
        <f t="shared" si="35"/>
        <v>2.8328072962228935E-2</v>
      </c>
      <c r="AR103" cm="1">
        <f t="array" ref="AR103">IFERROR(STDEV(IF($E$2:$E$2201=$E103, $AK$2:$AK$2201)), 0)</f>
        <v>1.2487174677357635E-2</v>
      </c>
      <c r="AS103">
        <f t="shared" si="43"/>
        <v>1.6599752743867899</v>
      </c>
      <c r="AT103">
        <f t="shared" si="36"/>
        <v>4.5616105020067875E-3</v>
      </c>
      <c r="AU103" cm="1">
        <f t="array" ref="AU103">IFERROR(STDEV(IF($E$2:$E$2201=$E103, $AL$2:$AL$2201)), 0)</f>
        <v>6.4643270913897584E-3</v>
      </c>
      <c r="AV103">
        <f t="shared" si="44"/>
        <v>2.2422849999176675</v>
      </c>
      <c r="AW103">
        <f t="shared" si="37"/>
        <v>0</v>
      </c>
      <c r="AX103" cm="1">
        <f t="array" ref="AX103">IFERROR(STDEV(IF($E$2:$E$2201=$E103, $AM$2:$AM$2201)), 0)</f>
        <v>0</v>
      </c>
      <c r="AY103">
        <f t="shared" si="45"/>
        <v>2.2422849999176675</v>
      </c>
      <c r="AZ103">
        <f>INDEX(Model_Assumptions[Values],9)*((INDEX(Model_Scenarios[GR Weight],1)*$AG103)+(INDEX(Model_Scenarios[GP Weight],1)*$AH103)+(INDEX(Model_Scenarios[LTV Weight],1)*$AI103))-(INDEX(Model_Scenarios[LTV Weight],1)*$AP103)-(INDEX(Model_Scenarios[GP Weight],1)*($AS103+$AV103+$AY103))</f>
        <v>2.0224595182744656</v>
      </c>
      <c r="BA103">
        <f>INDEX(Model_Assumptions[Values],9)*((INDEX(Model_Scenarios[GR Weight],2)*$AG103)+(INDEX(Model_Scenarios[GP Weight],2)*$AH103)+(INDEX(Model_Scenarios[LTV Weight],2)*$AI103))-(INDEX(Model_Scenarios[LTV Weight],2)*$AP103)-(INDEX(Model_Scenarios[GP Weight],2)*($AS103+$AV103+$AY103))</f>
        <v>0.93896135715003859</v>
      </c>
      <c r="BB103">
        <f>INDEX(Model_Assumptions[Values],9)*((INDEX(Model_Scenarios[GR Weight],3)*$AG103)+(INDEX(Model_Scenarios[GP Weight],3)*$AH103)+(INDEX(Model_Scenarios[LTV Weight],3)*$AI103))-(INDEX(Model_Scenarios[LTV Weight],3)*$AP103)-(INDEX(Model_Scenarios[GP Weight],3)*($AS103+$AV103+$AY103))</f>
        <v>-0.76389733103295776</v>
      </c>
      <c r="BC103">
        <f>INDEX(Model_Assumptions[Values],9)*((INDEX(Model_Scenarios[GR Weight],4)*$AG103)+(INDEX(Model_Scenarios[GP Weight],4)*$AH103)+(INDEX(Model_Scenarios[LTV Weight],4)*$AI103))-(INDEX(Model_Scenarios[LTV Weight],4)*$AP103)-(INDEX(Model_Scenarios[GP Weight],4)*($AS103+$AV103+$AY103))</f>
        <v>-1.0743431170183833</v>
      </c>
      <c r="BD103">
        <f>INDEX(Model_Assumptions[Values],9)*((INDEX(Model_Scenarios[GR Weight],5)*$AG103)+(INDEX(Model_Scenarios[GP Weight],5)*$AH103)+(INDEX(Model_Scenarios[LTV Weight],5)*$AI103))-(INDEX(Model_Scenarios[LTV Weight],5)*$AP103)-(INDEX(Model_Scenarios[GP Weight],5)*($AS103+$AV103+$AY103))</f>
        <v>-2.4652249743036734</v>
      </c>
    </row>
    <row r="104" spans="1:56" x14ac:dyDescent="0.25">
      <c r="A104">
        <v>103</v>
      </c>
      <c r="B104">
        <v>3</v>
      </c>
      <c r="C104" s="3">
        <v>3</v>
      </c>
      <c r="D104" s="4">
        <v>0.04</v>
      </c>
      <c r="E104" t="str">
        <v>SKU-1004</v>
      </c>
      <c r="F104" t="str">
        <v>Hold</v>
      </c>
      <c r="G104" t="str">
        <v>Full</v>
      </c>
      <c r="H104">
        <v>18.39</v>
      </c>
      <c r="I104">
        <v>8.26</v>
      </c>
      <c r="J104">
        <v>17</v>
      </c>
      <c r="K104">
        <v>312.63</v>
      </c>
      <c r="L104">
        <v>172.21</v>
      </c>
      <c r="M104">
        <v>0.55084284937466022</v>
      </c>
      <c r="N104">
        <v>20.325621653116809</v>
      </c>
      <c r="O104">
        <v>12.579946449868942</v>
      </c>
      <c r="P104">
        <v>20.839946449868961</v>
      </c>
      <c r="Q104">
        <v>1216.0706729565338</v>
      </c>
      <c r="R104">
        <v>939.07679744976781</v>
      </c>
      <c r="S104">
        <v>1</v>
      </c>
      <c r="T104">
        <f t="shared" si="23"/>
        <v>18.467424866124674</v>
      </c>
      <c r="U104">
        <f t="shared" si="24"/>
        <v>4.2101612900855368E-3</v>
      </c>
      <c r="V104">
        <f>IF($F104="Reduce", INDEX(Model_Assumptions[Values], 2), INDEX(Model_Assumptions[Values], 1))</f>
        <v>-0.4</v>
      </c>
      <c r="W104">
        <f t="shared" si="25"/>
        <v>16.97137090322742</v>
      </c>
      <c r="X104">
        <f t="shared" si="38"/>
        <v>313.41751703048681</v>
      </c>
      <c r="Y104">
        <f t="shared" si="26"/>
        <v>173.23399336982831</v>
      </c>
      <c r="Z104">
        <f t="shared" si="27"/>
        <v>0.78751703048681065</v>
      </c>
      <c r="AA104">
        <f t="shared" si="28"/>
        <v>1.0239933698283039</v>
      </c>
      <c r="AB104">
        <f t="shared" si="39"/>
        <v>0.55272594528587715</v>
      </c>
      <c r="AC104">
        <f t="shared" si="29"/>
        <v>1.8830959112169365E-3</v>
      </c>
      <c r="AD104">
        <f t="shared" si="30"/>
        <v>1.8830959112169365E-3</v>
      </c>
      <c r="AE104">
        <f t="shared" si="31"/>
        <v>4.0000000000000369E-2</v>
      </c>
      <c r="AF104">
        <f t="shared" si="40"/>
        <v>901.5137255517767</v>
      </c>
      <c r="AG104">
        <f t="shared" si="32"/>
        <v>6.260098432255369E-2</v>
      </c>
      <c r="AH104">
        <f t="shared" si="33"/>
        <v>4.9136084504417844E-2</v>
      </c>
      <c r="AI104">
        <f t="shared" si="41"/>
        <v>0.95999999999999963</v>
      </c>
      <c r="AJ104">
        <f>MAX(0, $R104 - $AA104) * INDEX(Model_Assumptions[Values], 7)</f>
        <v>1876.105608159879</v>
      </c>
      <c r="AK104">
        <f>MAX(0, INDEX(Model_Assumptions[Values], 4) - $AD104)</f>
        <v>4.8116904088783066E-2</v>
      </c>
      <c r="AL104">
        <f>MAX(0, INDEX(Model_Assumptions[Values], 5) - $AC104)</f>
        <v>1.8116904088783064E-2</v>
      </c>
      <c r="AM104">
        <f>INDEX(Model_Assumptions[Values], 6) * MAX(0, INDEX(Model_Assumptions[Values], 3) - $AB104)^2</f>
        <v>0</v>
      </c>
      <c r="AN104">
        <f t="shared" si="34"/>
        <v>1853.9075127020039</v>
      </c>
      <c r="AO104" cm="1">
        <f t="array" ref="AO104">IFERROR(STDEV(IF($E$2:$E$2201=$E104, $AJ$2:$AJ$2201)), 0)</f>
        <v>14.16933442118051</v>
      </c>
      <c r="AP104">
        <f t="shared" si="42"/>
        <v>1.5666293700212948</v>
      </c>
      <c r="AQ104">
        <f t="shared" si="35"/>
        <v>2.8328072962228935E-2</v>
      </c>
      <c r="AR104" cm="1">
        <f t="array" ref="AR104">IFERROR(STDEV(IF($E$2:$E$2201=$E104, $AK$2:$AK$2201)), 0)</f>
        <v>1.2487174677357635E-2</v>
      </c>
      <c r="AS104">
        <f t="shared" si="43"/>
        <v>1.584732466539146</v>
      </c>
      <c r="AT104">
        <f t="shared" si="36"/>
        <v>4.5616105020067875E-3</v>
      </c>
      <c r="AU104" cm="1">
        <f t="array" ref="AU104">IFERROR(STDEV(IF($E$2:$E$2201=$E104, $AL$2:$AL$2201)), 0)</f>
        <v>6.4643270913897584E-3</v>
      </c>
      <c r="AV104">
        <f t="shared" si="44"/>
        <v>2.0969380718422217</v>
      </c>
      <c r="AW104">
        <f t="shared" si="37"/>
        <v>0</v>
      </c>
      <c r="AX104" cm="1">
        <f t="array" ref="AX104">IFERROR(STDEV(IF($E$2:$E$2201=$E104, $AM$2:$AM$2201)), 0)</f>
        <v>0</v>
      </c>
      <c r="AY104">
        <f t="shared" si="45"/>
        <v>2.0969380718422217</v>
      </c>
      <c r="AZ104">
        <f>INDEX(Model_Assumptions[Values],9)*((INDEX(Model_Scenarios[GR Weight],1)*$AG104)+(INDEX(Model_Scenarios[GP Weight],1)*$AH104)+(INDEX(Model_Scenarios[LTV Weight],1)*$AI104))-(INDEX(Model_Scenarios[LTV Weight],1)*$AP104)-(INDEX(Model_Scenarios[GP Weight],1)*($AS104+$AV104+$AY104))</f>
        <v>2.06470417737409</v>
      </c>
      <c r="BA104">
        <f>INDEX(Model_Assumptions[Values],9)*((INDEX(Model_Scenarios[GR Weight],2)*$AG104)+(INDEX(Model_Scenarios[GP Weight],2)*$AH104)+(INDEX(Model_Scenarios[LTV Weight],2)*$AI104))-(INDEX(Model_Scenarios[LTV Weight],2)*$AP104)-(INDEX(Model_Scenarios[GP Weight],2)*($AS104+$AV104+$AY104))</f>
        <v>1.0420560101877723</v>
      </c>
      <c r="BB104">
        <f>INDEX(Model_Assumptions[Values],9)*((INDEX(Model_Scenarios[GR Weight],3)*$AG104)+(INDEX(Model_Scenarios[GP Weight],3)*$AH104)+(INDEX(Model_Scenarios[LTV Weight],3)*$AI104))-(INDEX(Model_Scenarios[LTV Weight],3)*$AP104)-(INDEX(Model_Scenarios[GP Weight],3)*($AS104+$AV104+$AY104))</f>
        <v>-0.56492538330085162</v>
      </c>
      <c r="BC104">
        <f>INDEX(Model_Assumptions[Values],9)*((INDEX(Model_Scenarios[GR Weight],4)*$AG104)+(INDEX(Model_Scenarios[GP Weight],4)*$AH104)+(INDEX(Model_Scenarios[LTV Weight],4)*$AI104))-(INDEX(Model_Scenarios[LTV Weight],4)*$AP104)-(INDEX(Model_Scenarios[GP Weight],4)*($AS104+$AV104+$AY104))</f>
        <v>-0.85696195413744491</v>
      </c>
      <c r="BD104">
        <f>INDEX(Model_Assumptions[Values],9)*((INDEX(Model_Scenarios[GR Weight],5)*$AG104)+(INDEX(Model_Scenarios[GP Weight],5)*$AH104)+(INDEX(Model_Scenarios[LTV Weight],5)*$AI104))-(INDEX(Model_Scenarios[LTV Weight],5)*$AP104)-(INDEX(Model_Scenarios[GP Weight],5)*($AS104+$AV104+$AY104))</f>
        <v>-2.1721668614185958</v>
      </c>
    </row>
    <row r="105" spans="1:56" x14ac:dyDescent="0.25">
      <c r="A105">
        <v>104</v>
      </c>
      <c r="B105">
        <v>3</v>
      </c>
      <c r="C105" s="3">
        <v>4</v>
      </c>
      <c r="D105" s="4">
        <v>0.06</v>
      </c>
      <c r="E105" t="str">
        <v>SKU-1004</v>
      </c>
      <c r="F105" t="str">
        <v>Hold</v>
      </c>
      <c r="G105" t="str">
        <v>Full</v>
      </c>
      <c r="H105">
        <v>18.39</v>
      </c>
      <c r="I105">
        <v>8.26</v>
      </c>
      <c r="J105">
        <v>17</v>
      </c>
      <c r="K105">
        <v>312.63</v>
      </c>
      <c r="L105">
        <v>172.21</v>
      </c>
      <c r="M105">
        <v>0.55084284937466022</v>
      </c>
      <c r="N105">
        <v>20.325621653116809</v>
      </c>
      <c r="O105">
        <v>12.579946449868942</v>
      </c>
      <c r="P105">
        <v>20.839946449868961</v>
      </c>
      <c r="Q105">
        <v>1216.0706729565338</v>
      </c>
      <c r="R105">
        <v>939.07679744976781</v>
      </c>
      <c r="S105">
        <v>1</v>
      </c>
      <c r="T105">
        <f t="shared" si="23"/>
        <v>18.50613729918701</v>
      </c>
      <c r="U105">
        <f t="shared" si="24"/>
        <v>6.3152419351283056E-3</v>
      </c>
      <c r="V105">
        <f>IF($F105="Reduce", INDEX(Model_Assumptions[Values], 2), INDEX(Model_Assumptions[Values], 1))</f>
        <v>-0.4</v>
      </c>
      <c r="W105">
        <f t="shared" si="25"/>
        <v>16.957056354841129</v>
      </c>
      <c r="X105">
        <f t="shared" si="38"/>
        <v>313.80961309274153</v>
      </c>
      <c r="Y105">
        <f t="shared" si="26"/>
        <v>173.74432760175381</v>
      </c>
      <c r="Z105">
        <f t="shared" si="27"/>
        <v>1.1796130927415334</v>
      </c>
      <c r="AA105">
        <f t="shared" si="28"/>
        <v>1.5343276017538017</v>
      </c>
      <c r="AB105">
        <f t="shared" si="39"/>
        <v>0.55366158445377645</v>
      </c>
      <c r="AC105">
        <f t="shared" si="29"/>
        <v>2.8187350791162302E-3</v>
      </c>
      <c r="AD105">
        <f t="shared" si="30"/>
        <v>2.8187350791162302E-3</v>
      </c>
      <c r="AE105">
        <f t="shared" si="31"/>
        <v>6.0000000000000553E-2</v>
      </c>
      <c r="AF105">
        <f t="shared" si="40"/>
        <v>882.73218960278132</v>
      </c>
      <c r="AG105">
        <f t="shared" si="32"/>
        <v>9.3769325445246438E-2</v>
      </c>
      <c r="AH105">
        <f t="shared" si="33"/>
        <v>7.3624354335298653E-2</v>
      </c>
      <c r="AI105">
        <f t="shared" si="41"/>
        <v>0.9399999999999995</v>
      </c>
      <c r="AJ105">
        <f>MAX(0, $R105 - $AA105) * INDEX(Model_Assumptions[Values], 7)</f>
        <v>1875.084939696028</v>
      </c>
      <c r="AK105">
        <f>MAX(0, INDEX(Model_Assumptions[Values], 4) - $AD105)</f>
        <v>4.7181264920883773E-2</v>
      </c>
      <c r="AL105">
        <f>MAX(0, INDEX(Model_Assumptions[Values], 5) - $AC105)</f>
        <v>1.718126492088377E-2</v>
      </c>
      <c r="AM105">
        <f>INDEX(Model_Assumptions[Values], 6) * MAX(0, INDEX(Model_Assumptions[Values], 3) - $AB105)^2</f>
        <v>0</v>
      </c>
      <c r="AN105">
        <f t="shared" si="34"/>
        <v>1853.9075127020039</v>
      </c>
      <c r="AO105" cm="1">
        <f t="array" ref="AO105">IFERROR(STDEV(IF($E$2:$E$2201=$E105, $AJ$2:$AJ$2201)), 0)</f>
        <v>14.16933442118051</v>
      </c>
      <c r="AP105">
        <f t="shared" si="42"/>
        <v>1.4945957491389092</v>
      </c>
      <c r="AQ105">
        <f t="shared" si="35"/>
        <v>2.8328072962228935E-2</v>
      </c>
      <c r="AR105" cm="1">
        <f t="array" ref="AR105">IFERROR(STDEV(IF($E$2:$E$2201=$E105, $AK$2:$AK$2201)), 0)</f>
        <v>1.2487174677357635E-2</v>
      </c>
      <c r="AS105">
        <f t="shared" si="43"/>
        <v>1.5098044550334015</v>
      </c>
      <c r="AT105">
        <f t="shared" si="36"/>
        <v>4.5616105020067875E-3</v>
      </c>
      <c r="AU105" cm="1">
        <f t="array" ref="AU105">IFERROR(STDEV(IF($E$2:$E$2201=$E105, $AL$2:$AL$2201)), 0)</f>
        <v>6.4643270913897584E-3</v>
      </c>
      <c r="AV105">
        <f t="shared" si="44"/>
        <v>1.952199237517837</v>
      </c>
      <c r="AW105">
        <f t="shared" si="37"/>
        <v>0</v>
      </c>
      <c r="AX105" cm="1">
        <f t="array" ref="AX105">IFERROR(STDEV(IF($E$2:$E$2201=$E105, $AM$2:$AM$2201)), 0)</f>
        <v>0</v>
      </c>
      <c r="AY105">
        <f t="shared" si="45"/>
        <v>1.952199237517837</v>
      </c>
      <c r="AZ105">
        <f>INDEX(Model_Assumptions[Values],9)*((INDEX(Model_Scenarios[GR Weight],1)*$AG105)+(INDEX(Model_Scenarios[GP Weight],1)*$AH105)+(INDEX(Model_Scenarios[LTV Weight],1)*$AI105))-(INDEX(Model_Scenarios[LTV Weight],1)*$AP105)-(INDEX(Model_Scenarios[GP Weight],1)*($AS105+$AV105+$AY105))</f>
        <v>2.1065999475722363</v>
      </c>
      <c r="BA105">
        <f>INDEX(Model_Assumptions[Values],9)*((INDEX(Model_Scenarios[GR Weight],2)*$AG105)+(INDEX(Model_Scenarios[GP Weight],2)*$AH105)+(INDEX(Model_Scenarios[LTV Weight],2)*$AI105))-(INDEX(Model_Scenarios[LTV Weight],2)*$AP105)-(INDEX(Model_Scenarios[GP Weight],2)*($AS105+$AV105+$AY105))</f>
        <v>1.1446235254651256</v>
      </c>
      <c r="BB105">
        <f>INDEX(Model_Assumptions[Values],9)*((INDEX(Model_Scenarios[GR Weight],3)*$AG105)+(INDEX(Model_Scenarios[GP Weight],3)*$AH105)+(INDEX(Model_Scenarios[LTV Weight],3)*$AI105))-(INDEX(Model_Scenarios[LTV Weight],3)*$AP105)-(INDEX(Model_Scenarios[GP Weight],3)*($AS105+$AV105+$AY105))</f>
        <v>-0.36675504828641015</v>
      </c>
      <c r="BC105">
        <f>INDEX(Model_Assumptions[Values],9)*((INDEX(Model_Scenarios[GR Weight],4)*$AG105)+(INDEX(Model_Scenarios[GP Weight],4)*$AH105)+(INDEX(Model_Scenarios[LTV Weight],4)*$AI105))-(INDEX(Model_Scenarios[LTV Weight],4)*$AP105)-(INDEX(Model_Scenarios[GP Weight],4)*($AS105+$AV105+$AY105))</f>
        <v>-0.6404108106498958</v>
      </c>
      <c r="BD105">
        <f>INDEX(Model_Assumptions[Values],9)*((INDEX(Model_Scenarios[GR Weight],5)*$AG105)+(INDEX(Model_Scenarios[GP Weight],5)*$AH105)+(INDEX(Model_Scenarios[LTV Weight],5)*$AI105))-(INDEX(Model_Scenarios[LTV Weight],5)*$AP105)-(INDEX(Model_Scenarios[GP Weight],5)*($AS105+$AV105+$AY105))</f>
        <v>-1.8802242489554022</v>
      </c>
    </row>
    <row r="106" spans="1:56" x14ac:dyDescent="0.25">
      <c r="A106">
        <v>105</v>
      </c>
      <c r="B106">
        <v>3</v>
      </c>
      <c r="C106" s="3">
        <v>5</v>
      </c>
      <c r="D106" s="4">
        <v>0.08</v>
      </c>
      <c r="E106" t="str">
        <v>SKU-1004</v>
      </c>
      <c r="F106" t="str">
        <v>Hold</v>
      </c>
      <c r="G106" t="str">
        <v>Full</v>
      </c>
      <c r="H106">
        <v>18.39</v>
      </c>
      <c r="I106">
        <v>8.26</v>
      </c>
      <c r="J106">
        <v>17</v>
      </c>
      <c r="K106">
        <v>312.63</v>
      </c>
      <c r="L106">
        <v>172.21</v>
      </c>
      <c r="M106">
        <v>0.55084284937466022</v>
      </c>
      <c r="N106">
        <v>20.325621653116809</v>
      </c>
      <c r="O106">
        <v>12.579946449868942</v>
      </c>
      <c r="P106">
        <v>20.839946449868961</v>
      </c>
      <c r="Q106">
        <v>1216.0706729565338</v>
      </c>
      <c r="R106">
        <v>939.07679744976781</v>
      </c>
      <c r="S106">
        <v>1</v>
      </c>
      <c r="T106">
        <f t="shared" si="23"/>
        <v>18.544849732249347</v>
      </c>
      <c r="U106">
        <f t="shared" si="24"/>
        <v>8.4203225801710736E-3</v>
      </c>
      <c r="V106">
        <f>IF($F106="Reduce", INDEX(Model_Assumptions[Values], 2), INDEX(Model_Assumptions[Values], 1))</f>
        <v>-0.4</v>
      </c>
      <c r="W106">
        <f t="shared" si="25"/>
        <v>16.942741806454837</v>
      </c>
      <c r="X106">
        <f t="shared" si="38"/>
        <v>314.20060085300378</v>
      </c>
      <c r="Y106">
        <f t="shared" si="26"/>
        <v>174.25355353168683</v>
      </c>
      <c r="Z106">
        <f t="shared" si="27"/>
        <v>1.570600853003782</v>
      </c>
      <c r="AA106">
        <f t="shared" si="28"/>
        <v>2.0435535316868254</v>
      </c>
      <c r="AB106">
        <f t="shared" si="39"/>
        <v>0.55459331732217132</v>
      </c>
      <c r="AC106">
        <f t="shared" si="29"/>
        <v>3.7504679475111047E-3</v>
      </c>
      <c r="AD106">
        <f t="shared" si="30"/>
        <v>3.7504679475111047E-3</v>
      </c>
      <c r="AE106">
        <f t="shared" si="31"/>
        <v>8.0000000000000737E-2</v>
      </c>
      <c r="AF106">
        <f t="shared" si="40"/>
        <v>863.95065365378571</v>
      </c>
      <c r="AG106">
        <f t="shared" si="32"/>
        <v>0.12484956587554827</v>
      </c>
      <c r="AH106">
        <f t="shared" si="33"/>
        <v>9.8059442551958906E-2</v>
      </c>
      <c r="AI106">
        <f t="shared" si="41"/>
        <v>0.91999999999999926</v>
      </c>
      <c r="AJ106">
        <f>MAX(0, $R106 - $AA106) * INDEX(Model_Assumptions[Values], 7)</f>
        <v>1874.066487836162</v>
      </c>
      <c r="AK106">
        <f>MAX(0, INDEX(Model_Assumptions[Values], 4) - $AD106)</f>
        <v>4.6249532052488898E-2</v>
      </c>
      <c r="AL106">
        <f>MAX(0, INDEX(Model_Assumptions[Values], 5) - $AC106)</f>
        <v>1.6249532052488896E-2</v>
      </c>
      <c r="AM106">
        <f>INDEX(Model_Assumptions[Values], 6) * MAX(0, INDEX(Model_Assumptions[Values], 3) - $AB106)^2</f>
        <v>0</v>
      </c>
      <c r="AN106">
        <f t="shared" si="34"/>
        <v>1853.9075127020039</v>
      </c>
      <c r="AO106" cm="1">
        <f t="array" ref="AO106">IFERROR(STDEV(IF($E$2:$E$2201=$E106, $AJ$2:$AJ$2201)), 0)</f>
        <v>14.16933442118051</v>
      </c>
      <c r="AP106">
        <f t="shared" si="42"/>
        <v>1.4227185649612533</v>
      </c>
      <c r="AQ106">
        <f t="shared" si="35"/>
        <v>2.8328072962228935E-2</v>
      </c>
      <c r="AR106" cm="1">
        <f t="array" ref="AR106">IFERROR(STDEV(IF($E$2:$E$2201=$E106, $AK$2:$AK$2201)), 0)</f>
        <v>1.2487174677357635E-2</v>
      </c>
      <c r="AS106">
        <f t="shared" si="43"/>
        <v>1.43518926845446</v>
      </c>
      <c r="AT106">
        <f t="shared" si="36"/>
        <v>4.5616105020067875E-3</v>
      </c>
      <c r="AU106" cm="1">
        <f t="array" ref="AU106">IFERROR(STDEV(IF($E$2:$E$2201=$E106, $AL$2:$AL$2201)), 0)</f>
        <v>6.4643270913897584E-3</v>
      </c>
      <c r="AV106">
        <f t="shared" si="44"/>
        <v>1.8080646887515921</v>
      </c>
      <c r="AW106">
        <f t="shared" si="37"/>
        <v>0</v>
      </c>
      <c r="AX106" cm="1">
        <f t="array" ref="AX106">IFERROR(STDEV(IF($E$2:$E$2201=$E106, $AM$2:$AM$2201)), 0)</f>
        <v>0</v>
      </c>
      <c r="AY106">
        <f t="shared" si="45"/>
        <v>1.8080646887515921</v>
      </c>
      <c r="AZ106">
        <f>INDEX(Model_Assumptions[Values],9)*((INDEX(Model_Scenarios[GR Weight],1)*$AG106)+(INDEX(Model_Scenarios[GP Weight],1)*$AH106)+(INDEX(Model_Scenarios[LTV Weight],1)*$AI106))-(INDEX(Model_Scenarios[LTV Weight],1)*$AP106)-(INDEX(Model_Scenarios[GP Weight],1)*($AS106+$AV106+$AY106))</f>
        <v>2.1481477876489841</v>
      </c>
      <c r="BA106">
        <f>INDEX(Model_Assumptions[Values],9)*((INDEX(Model_Scenarios[GR Weight],2)*$AG106)+(INDEX(Model_Scenarios[GP Weight],2)*$AH106)+(INDEX(Model_Scenarios[LTV Weight],2)*$AI106))-(INDEX(Model_Scenarios[LTV Weight],2)*$AP106)-(INDEX(Model_Scenarios[GP Weight],2)*($AS106+$AV106+$AY106))</f>
        <v>1.2466658205422743</v>
      </c>
      <c r="BB106">
        <f>INDEX(Model_Assumptions[Values],9)*((INDEX(Model_Scenarios[GR Weight],3)*$AG106)+(INDEX(Model_Scenarios[GP Weight],3)*$AH106)+(INDEX(Model_Scenarios[LTV Weight],3)*$AI106))-(INDEX(Model_Scenarios[LTV Weight],3)*$AP106)-(INDEX(Model_Scenarios[GP Weight],3)*($AS106+$AV106+$AY106))</f>
        <v>-0.16938297025931504</v>
      </c>
      <c r="BC106">
        <f>INDEX(Model_Assumptions[Values],9)*((INDEX(Model_Scenarios[GR Weight],4)*$AG106)+(INDEX(Model_Scenarios[GP Weight],4)*$AH106)+(INDEX(Model_Scenarios[LTV Weight],4)*$AI106))-(INDEX(Model_Scenarios[LTV Weight],4)*$AP106)-(INDEX(Model_Scenarios[GP Weight],4)*($AS106+$AV106+$AY106))</f>
        <v>-0.4246863308254154</v>
      </c>
      <c r="BD106">
        <f>INDEX(Model_Assumptions[Values],9)*((INDEX(Model_Scenarios[GR Weight],5)*$AG106)+(INDEX(Model_Scenarios[GP Weight],5)*$AH106)+(INDEX(Model_Scenarios[LTV Weight],5)*$AI106))-(INDEX(Model_Scenarios[LTV Weight],5)*$AP106)-(INDEX(Model_Scenarios[GP Weight],5)*($AS106+$AV106+$AY106))</f>
        <v>-1.5893918636235842</v>
      </c>
    </row>
    <row r="107" spans="1:56" x14ac:dyDescent="0.25">
      <c r="A107">
        <v>106</v>
      </c>
      <c r="B107">
        <v>3</v>
      </c>
      <c r="C107" s="3">
        <v>6</v>
      </c>
      <c r="D107" s="4">
        <v>0.1</v>
      </c>
      <c r="E107" t="str">
        <v>SKU-1004</v>
      </c>
      <c r="F107" t="str">
        <v>Hold</v>
      </c>
      <c r="G107" t="str">
        <v>Full</v>
      </c>
      <c r="H107">
        <v>18.39</v>
      </c>
      <c r="I107">
        <v>8.26</v>
      </c>
      <c r="J107">
        <v>17</v>
      </c>
      <c r="K107">
        <v>312.63</v>
      </c>
      <c r="L107">
        <v>172.21</v>
      </c>
      <c r="M107">
        <v>0.55084284937466022</v>
      </c>
      <c r="N107">
        <v>20.325621653116809</v>
      </c>
      <c r="O107">
        <v>12.579946449868942</v>
      </c>
      <c r="P107">
        <v>20.839946449868961</v>
      </c>
      <c r="Q107">
        <v>1216.0706729565338</v>
      </c>
      <c r="R107">
        <v>939.07679744976781</v>
      </c>
      <c r="S107">
        <v>1</v>
      </c>
      <c r="T107">
        <f t="shared" si="23"/>
        <v>18.583562165311683</v>
      </c>
      <c r="U107">
        <f t="shared" si="24"/>
        <v>1.0525403225213843E-2</v>
      </c>
      <c r="V107">
        <f>IF($F107="Reduce", INDEX(Model_Assumptions[Values], 2), INDEX(Model_Assumptions[Values], 1))</f>
        <v>-0.4</v>
      </c>
      <c r="W107">
        <f t="shared" si="25"/>
        <v>16.928427258068545</v>
      </c>
      <c r="X107">
        <f t="shared" si="38"/>
        <v>314.59048031127361</v>
      </c>
      <c r="Y107">
        <f t="shared" si="26"/>
        <v>174.76167115962744</v>
      </c>
      <c r="Z107">
        <f t="shared" si="27"/>
        <v>1.9604803112736136</v>
      </c>
      <c r="AA107">
        <f t="shared" si="28"/>
        <v>2.551671159627432</v>
      </c>
      <c r="AB107">
        <f t="shared" si="39"/>
        <v>0.55552116830333953</v>
      </c>
      <c r="AC107">
        <f t="shared" si="29"/>
        <v>4.6783189286793148E-3</v>
      </c>
      <c r="AD107">
        <f t="shared" si="30"/>
        <v>4.6783189286793148E-3</v>
      </c>
      <c r="AE107">
        <f t="shared" si="31"/>
        <v>0.10000000000000092</v>
      </c>
      <c r="AF107">
        <f t="shared" si="40"/>
        <v>845.1691177047901</v>
      </c>
      <c r="AG107">
        <f t="shared" si="32"/>
        <v>0.15584170561346372</v>
      </c>
      <c r="AH107">
        <f t="shared" si="33"/>
        <v>0.12244134915440133</v>
      </c>
      <c r="AI107">
        <f t="shared" si="41"/>
        <v>0.89999999999999902</v>
      </c>
      <c r="AJ107">
        <f>MAX(0, $R107 - $AA107) * INDEX(Model_Assumptions[Values], 7)</f>
        <v>1873.0502525802808</v>
      </c>
      <c r="AK107">
        <f>MAX(0, INDEX(Model_Assumptions[Values], 4) - $AD107)</f>
        <v>4.5321681071320688E-2</v>
      </c>
      <c r="AL107">
        <f>MAX(0, INDEX(Model_Assumptions[Values], 5) - $AC107)</f>
        <v>1.5321681071320686E-2</v>
      </c>
      <c r="AM107">
        <f>INDEX(Model_Assumptions[Values], 6) * MAX(0, INDEX(Model_Assumptions[Values], 3) - $AB107)^2</f>
        <v>0</v>
      </c>
      <c r="AN107">
        <f t="shared" si="34"/>
        <v>1853.9075127020039</v>
      </c>
      <c r="AO107" cm="1">
        <f t="array" ref="AO107">IFERROR(STDEV(IF($E$2:$E$2201=$E107, $AJ$2:$AJ$2201)), 0)</f>
        <v>14.16933442118051</v>
      </c>
      <c r="AP107">
        <f t="shared" si="42"/>
        <v>1.350997817488311</v>
      </c>
      <c r="AQ107">
        <f t="shared" si="35"/>
        <v>2.8328072962228935E-2</v>
      </c>
      <c r="AR107" cm="1">
        <f t="array" ref="AR107">IFERROR(STDEV(IF($E$2:$E$2201=$E107, $AK$2:$AK$2201)), 0)</f>
        <v>1.2487174677357635E-2</v>
      </c>
      <c r="AS107">
        <f t="shared" si="43"/>
        <v>1.3608849518142327</v>
      </c>
      <c r="AT107">
        <f t="shared" si="36"/>
        <v>4.5616105020067875E-3</v>
      </c>
      <c r="AU107" cm="1">
        <f t="array" ref="AU107">IFERROR(STDEV(IF($E$2:$E$2201=$E107, $AL$2:$AL$2201)), 0)</f>
        <v>6.4643270913897584E-3</v>
      </c>
      <c r="AV107">
        <f t="shared" si="44"/>
        <v>1.6645306490827034</v>
      </c>
      <c r="AW107">
        <f t="shared" si="37"/>
        <v>0</v>
      </c>
      <c r="AX107" cm="1">
        <f t="array" ref="AX107">IFERROR(STDEV(IF($E$2:$E$2201=$E107, $AM$2:$AM$2201)), 0)</f>
        <v>0</v>
      </c>
      <c r="AY107">
        <f t="shared" si="45"/>
        <v>1.6645306490827034</v>
      </c>
      <c r="AZ107">
        <f>INDEX(Model_Assumptions[Values],9)*((INDEX(Model_Scenarios[GR Weight],1)*$AG107)+(INDEX(Model_Scenarios[GP Weight],1)*$AH107)+(INDEX(Model_Scenarios[LTV Weight],1)*$AI107))-(INDEX(Model_Scenarios[LTV Weight],1)*$AP107)-(INDEX(Model_Scenarios[GP Weight],1)*($AS107+$AV107+$AY107))</f>
        <v>2.189348648395316</v>
      </c>
      <c r="BA107">
        <f>INDEX(Model_Assumptions[Values],9)*((INDEX(Model_Scenarios[GR Weight],2)*$AG107)+(INDEX(Model_Scenarios[GP Weight],2)*$AH107)+(INDEX(Model_Scenarios[LTV Weight],2)*$AI107))-(INDEX(Model_Scenarios[LTV Weight],2)*$AP107)-(INDEX(Model_Scenarios[GP Weight],2)*($AS107+$AV107+$AY107))</f>
        <v>1.3481847970011658</v>
      </c>
      <c r="BB107">
        <f>INDEX(Model_Assumptions[Values],9)*((INDEX(Model_Scenarios[GR Weight],3)*$AG107)+(INDEX(Model_Scenarios[GP Weight],3)*$AH107)+(INDEX(Model_Scenarios[LTV Weight],3)*$AI107))-(INDEX(Model_Scenarios[LTV Weight],3)*$AP107)-(INDEX(Model_Scenarios[GP Weight],3)*($AS107+$AV107+$AY107))</f>
        <v>2.7194178548832326E-2</v>
      </c>
      <c r="BC107">
        <f>INDEX(Model_Assumptions[Values],9)*((INDEX(Model_Scenarios[GR Weight],4)*$AG107)+(INDEX(Model_Scenarios[GP Weight],4)*$AH107)+(INDEX(Model_Scenarios[LTV Weight],4)*$AI107))-(INDEX(Model_Scenarios[LTV Weight],4)*$AP107)-(INDEX(Model_Scenarios[GP Weight],4)*($AS107+$AV107+$AY107))</f>
        <v>-0.2097851868956051</v>
      </c>
      <c r="BD107">
        <f>INDEX(Model_Assumptions[Values],9)*((INDEX(Model_Scenarios[GR Weight],5)*$AG107)+(INDEX(Model_Scenarios[GP Weight],5)*$AH107)+(INDEX(Model_Scenarios[LTV Weight],5)*$AI107))-(INDEX(Model_Scenarios[LTV Weight],5)*$AP107)-(INDEX(Model_Scenarios[GP Weight],5)*($AS107+$AV107+$AY107))</f>
        <v>-1.2996644760728135</v>
      </c>
    </row>
    <row r="108" spans="1:56" x14ac:dyDescent="0.25">
      <c r="A108">
        <v>107</v>
      </c>
      <c r="B108">
        <v>3</v>
      </c>
      <c r="C108" s="3">
        <v>7</v>
      </c>
      <c r="D108" s="4">
        <v>0.12</v>
      </c>
      <c r="E108" t="str">
        <v>SKU-1004</v>
      </c>
      <c r="F108" t="str">
        <v>Hold</v>
      </c>
      <c r="G108" t="str">
        <v>Full</v>
      </c>
      <c r="H108">
        <v>18.39</v>
      </c>
      <c r="I108">
        <v>8.26</v>
      </c>
      <c r="J108">
        <v>17</v>
      </c>
      <c r="K108">
        <v>312.63</v>
      </c>
      <c r="L108">
        <v>172.21</v>
      </c>
      <c r="M108">
        <v>0.55084284937466022</v>
      </c>
      <c r="N108">
        <v>20.325621653116809</v>
      </c>
      <c r="O108">
        <v>12.579946449868942</v>
      </c>
      <c r="P108">
        <v>20.839946449868961</v>
      </c>
      <c r="Q108">
        <v>1216.0706729565338</v>
      </c>
      <c r="R108">
        <v>939.07679744976781</v>
      </c>
      <c r="S108">
        <v>1</v>
      </c>
      <c r="T108">
        <f t="shared" si="23"/>
        <v>18.622274598374016</v>
      </c>
      <c r="U108">
        <f t="shared" si="24"/>
        <v>1.2630483870256419E-2</v>
      </c>
      <c r="V108">
        <f>IF($F108="Reduce", INDEX(Model_Assumptions[Values], 2), INDEX(Model_Assumptions[Values], 1))</f>
        <v>-0.4</v>
      </c>
      <c r="W108">
        <f t="shared" si="25"/>
        <v>16.914112709682257</v>
      </c>
      <c r="X108">
        <f t="shared" si="38"/>
        <v>314.97925146755102</v>
      </c>
      <c r="Y108">
        <f t="shared" si="26"/>
        <v>175.26868048557557</v>
      </c>
      <c r="Z108">
        <f t="shared" si="27"/>
        <v>2.3492514675510279</v>
      </c>
      <c r="AA108">
        <f t="shared" si="28"/>
        <v>3.0586804855755645</v>
      </c>
      <c r="AB108">
        <f t="shared" si="39"/>
        <v>0.55644516160656265</v>
      </c>
      <c r="AC108">
        <f t="shared" si="29"/>
        <v>5.6023122319024399E-3</v>
      </c>
      <c r="AD108">
        <f t="shared" si="30"/>
        <v>5.6023122319024399E-3</v>
      </c>
      <c r="AE108">
        <f t="shared" si="31"/>
        <v>0.11999999999999926</v>
      </c>
      <c r="AF108">
        <f t="shared" si="40"/>
        <v>826.38758175579642</v>
      </c>
      <c r="AG108">
        <f t="shared" si="32"/>
        <v>0.18674574465899277</v>
      </c>
      <c r="AH108">
        <f t="shared" si="33"/>
        <v>0.14677007414262319</v>
      </c>
      <c r="AI108">
        <f t="shared" si="41"/>
        <v>0.88000000000000078</v>
      </c>
      <c r="AJ108">
        <f>MAX(0, $R108 - $AA108) * INDEX(Model_Assumptions[Values], 7)</f>
        <v>1872.0362339283845</v>
      </c>
      <c r="AK108">
        <f>MAX(0, INDEX(Model_Assumptions[Values], 4) - $AD108)</f>
        <v>4.4397687768097563E-2</v>
      </c>
      <c r="AL108">
        <f>MAX(0, INDEX(Model_Assumptions[Values], 5) - $AC108)</f>
        <v>1.4397687768097561E-2</v>
      </c>
      <c r="AM108">
        <f>INDEX(Model_Assumptions[Values], 6) * MAX(0, INDEX(Model_Assumptions[Values], 3) - $AB108)^2</f>
        <v>0</v>
      </c>
      <c r="AN108">
        <f t="shared" si="34"/>
        <v>1853.9075127020039</v>
      </c>
      <c r="AO108" cm="1">
        <f t="array" ref="AO108">IFERROR(STDEV(IF($E$2:$E$2201=$E108, $AJ$2:$AJ$2201)), 0)</f>
        <v>14.16933442118051</v>
      </c>
      <c r="AP108">
        <f t="shared" si="42"/>
        <v>1.2794335067200824</v>
      </c>
      <c r="AQ108">
        <f t="shared" si="35"/>
        <v>2.8328072962228935E-2</v>
      </c>
      <c r="AR108" cm="1">
        <f t="array" ref="AR108">IFERROR(STDEV(IF($E$2:$E$2201=$E108, $AK$2:$AK$2201)), 0)</f>
        <v>1.2487174677357635E-2</v>
      </c>
      <c r="AS108">
        <f t="shared" si="43"/>
        <v>1.2868895663810045</v>
      </c>
      <c r="AT108">
        <f t="shared" si="36"/>
        <v>4.5616105020067875E-3</v>
      </c>
      <c r="AU108" cm="1">
        <f t="array" ref="AU108">IFERROR(STDEV(IF($E$2:$E$2201=$E108, $AL$2:$AL$2201)), 0)</f>
        <v>6.4643270913897584E-3</v>
      </c>
      <c r="AV108">
        <f t="shared" si="44"/>
        <v>1.521593373452909</v>
      </c>
      <c r="AW108">
        <f t="shared" si="37"/>
        <v>0</v>
      </c>
      <c r="AX108" cm="1">
        <f t="array" ref="AX108">IFERROR(STDEV(IF($E$2:$E$2201=$E108, $AM$2:$AM$2201)), 0)</f>
        <v>0</v>
      </c>
      <c r="AY108">
        <f t="shared" si="45"/>
        <v>1.521593373452909</v>
      </c>
      <c r="AZ108">
        <f>INDEX(Model_Assumptions[Values],9)*((INDEX(Model_Scenarios[GR Weight],1)*$AG108)+(INDEX(Model_Scenarios[GP Weight],1)*$AH108)+(INDEX(Model_Scenarios[LTV Weight],1)*$AI108))-(INDEX(Model_Scenarios[LTV Weight],1)*$AP108)-(INDEX(Model_Scenarios[GP Weight],1)*($AS108+$AV108+$AY108))</f>
        <v>2.2302034726960631</v>
      </c>
      <c r="BA108">
        <f>INDEX(Model_Assumptions[Values],9)*((INDEX(Model_Scenarios[GR Weight],2)*$AG108)+(INDEX(Model_Scenarios[GP Weight],2)*$AH108)+(INDEX(Model_Scenarios[LTV Weight],2)*$AI108))-(INDEX(Model_Scenarios[LTV Weight],2)*$AP108)-(INDEX(Model_Scenarios[GP Weight],2)*($AS108+$AV108+$AY108))</f>
        <v>1.4491823406114526</v>
      </c>
      <c r="BB108">
        <f>INDEX(Model_Assumptions[Values],9)*((INDEX(Model_Scenarios[GR Weight],3)*$AG108)+(INDEX(Model_Scenarios[GP Weight],3)*$AH108)+(INDEX(Model_Scenarios[LTV Weight],3)*$AI108))-(INDEX(Model_Scenarios[LTV Weight],3)*$AP108)-(INDEX(Model_Scenarios[GP Weight],3)*($AS108+$AV108+$AY108))</f>
        <v>0.22297969823491215</v>
      </c>
      <c r="BC108">
        <f>INDEX(Model_Assumptions[Values],9)*((INDEX(Model_Scenarios[GR Weight],4)*$AG108)+(INDEX(Model_Scenarios[GP Weight],4)*$AH108)+(INDEX(Model_Scenarios[LTV Weight],4)*$AI108))-(INDEX(Model_Scenarios[LTV Weight],4)*$AP108)-(INDEX(Model_Scenarios[GP Weight],4)*($AS108+$AV108+$AY108))</f>
        <v>4.2959212364166444E-3</v>
      </c>
      <c r="BD108">
        <f>INDEX(Model_Assumptions[Values],9)*((INDEX(Model_Scenarios[GR Weight],5)*$AG108)+(INDEX(Model_Scenarios[GP Weight],5)*$AH108)+(INDEX(Model_Scenarios[LTV Weight],5)*$AI108))-(INDEX(Model_Scenarios[LTV Weight],5)*$AP108)-(INDEX(Model_Scenarios[GP Weight],5)*($AS108+$AV108+$AY108))</f>
        <v>-1.0110369004365656</v>
      </c>
    </row>
    <row r="109" spans="1:56" x14ac:dyDescent="0.25">
      <c r="A109">
        <v>108</v>
      </c>
      <c r="B109">
        <v>3</v>
      </c>
      <c r="C109" s="3">
        <v>8</v>
      </c>
      <c r="D109" s="4">
        <v>0.14000000000000001</v>
      </c>
      <c r="E109" t="str">
        <v>SKU-1004</v>
      </c>
      <c r="F109" t="str">
        <v>Hold</v>
      </c>
      <c r="G109" t="str">
        <v>Full</v>
      </c>
      <c r="H109">
        <v>18.39</v>
      </c>
      <c r="I109">
        <v>8.26</v>
      </c>
      <c r="J109">
        <v>17</v>
      </c>
      <c r="K109">
        <v>312.63</v>
      </c>
      <c r="L109">
        <v>172.21</v>
      </c>
      <c r="M109">
        <v>0.55084284937466022</v>
      </c>
      <c r="N109">
        <v>20.325621653116809</v>
      </c>
      <c r="O109">
        <v>12.579946449868942</v>
      </c>
      <c r="P109">
        <v>20.839946449868961</v>
      </c>
      <c r="Q109">
        <v>1216.0706729565338</v>
      </c>
      <c r="R109">
        <v>939.07679744976781</v>
      </c>
      <c r="S109">
        <v>1</v>
      </c>
      <c r="T109">
        <f t="shared" si="23"/>
        <v>18.660987031436353</v>
      </c>
      <c r="U109">
        <f t="shared" si="24"/>
        <v>1.4735564515299187E-2</v>
      </c>
      <c r="V109">
        <f>IF($F109="Reduce", INDEX(Model_Assumptions[Values], 2), INDEX(Model_Assumptions[Values], 1))</f>
        <v>-0.4</v>
      </c>
      <c r="W109">
        <f t="shared" si="25"/>
        <v>16.899798161295966</v>
      </c>
      <c r="X109">
        <f t="shared" si="38"/>
        <v>315.36691432183591</v>
      </c>
      <c r="Y109">
        <f t="shared" si="26"/>
        <v>175.77458150953123</v>
      </c>
      <c r="Z109">
        <f t="shared" si="27"/>
        <v>2.7369143218359113</v>
      </c>
      <c r="AA109">
        <f t="shared" si="28"/>
        <v>3.564581509531223</v>
      </c>
      <c r="AB109">
        <f t="shared" si="39"/>
        <v>0.55736532124023341</v>
      </c>
      <c r="AC109">
        <f t="shared" si="29"/>
        <v>6.5224718655731984E-3</v>
      </c>
      <c r="AD109">
        <f t="shared" si="30"/>
        <v>6.5224718655731984E-3</v>
      </c>
      <c r="AE109">
        <f t="shared" si="31"/>
        <v>0.13999999999999946</v>
      </c>
      <c r="AF109">
        <f t="shared" si="40"/>
        <v>807.60604580680081</v>
      </c>
      <c r="AG109">
        <f t="shared" si="32"/>
        <v>0.21756168301212639</v>
      </c>
      <c r="AH109">
        <f t="shared" si="33"/>
        <v>0.1710456175166245</v>
      </c>
      <c r="AI109">
        <f t="shared" si="41"/>
        <v>0.86000000000000054</v>
      </c>
      <c r="AJ109">
        <f>MAX(0, $R109 - $AA109) * INDEX(Model_Assumptions[Values], 7)</f>
        <v>1871.0244318804732</v>
      </c>
      <c r="AK109">
        <f>MAX(0, INDEX(Model_Assumptions[Values], 4) - $AD109)</f>
        <v>4.3477528134426804E-2</v>
      </c>
      <c r="AL109">
        <f>MAX(0, INDEX(Model_Assumptions[Values], 5) - $AC109)</f>
        <v>1.3477528134426802E-2</v>
      </c>
      <c r="AM109">
        <f>INDEX(Model_Assumptions[Values], 6) * MAX(0, INDEX(Model_Assumptions[Values], 3) - $AB109)^2</f>
        <v>0</v>
      </c>
      <c r="AN109">
        <f t="shared" si="34"/>
        <v>1853.9075127020039</v>
      </c>
      <c r="AO109" cm="1">
        <f t="array" ref="AO109">IFERROR(STDEV(IF($E$2:$E$2201=$E109, $AJ$2:$AJ$2201)), 0)</f>
        <v>14.16933442118051</v>
      </c>
      <c r="AP109">
        <f t="shared" si="42"/>
        <v>1.2080256326565832</v>
      </c>
      <c r="AQ109">
        <f t="shared" si="35"/>
        <v>2.8328072962228935E-2</v>
      </c>
      <c r="AR109" cm="1">
        <f t="array" ref="AR109">IFERROR(STDEV(IF($E$2:$E$2201=$E109, $AK$2:$AK$2201)), 0)</f>
        <v>1.2487174677357635E-2</v>
      </c>
      <c r="AS109">
        <f t="shared" si="43"/>
        <v>1.2132011895106756</v>
      </c>
      <c r="AT109">
        <f t="shared" si="36"/>
        <v>4.5616105020067875E-3</v>
      </c>
      <c r="AU109" cm="1">
        <f t="array" ref="AU109">IFERROR(STDEV(IF($E$2:$E$2201=$E109, $AL$2:$AL$2201)), 0)</f>
        <v>6.4643270913897584E-3</v>
      </c>
      <c r="AV109">
        <f t="shared" si="44"/>
        <v>1.3792491478804783</v>
      </c>
      <c r="AW109">
        <f t="shared" si="37"/>
        <v>0</v>
      </c>
      <c r="AX109" cm="1">
        <f t="array" ref="AX109">IFERROR(STDEV(IF($E$2:$E$2201=$E109, $AM$2:$AM$2201)), 0)</f>
        <v>0</v>
      </c>
      <c r="AY109">
        <f t="shared" si="45"/>
        <v>1.3792491478804783</v>
      </c>
      <c r="AZ109">
        <f>INDEX(Model_Assumptions[Values],9)*((INDEX(Model_Scenarios[GR Weight],1)*$AG109)+(INDEX(Model_Scenarios[GP Weight],1)*$AH109)+(INDEX(Model_Scenarios[LTV Weight],1)*$AI109))-(INDEX(Model_Scenarios[LTV Weight],1)*$AP109)-(INDEX(Model_Scenarios[GP Weight],1)*($AS109+$AV109+$AY109))</f>
        <v>2.2707131956119477</v>
      </c>
      <c r="BA109">
        <f>INDEX(Model_Assumptions[Values],9)*((INDEX(Model_Scenarios[GR Weight],2)*$AG109)+(INDEX(Model_Scenarios[GP Weight],2)*$AH109)+(INDEX(Model_Scenarios[LTV Weight],2)*$AI109))-(INDEX(Model_Scenarios[LTV Weight],2)*$AP109)-(INDEX(Model_Scenarios[GP Weight],2)*($AS109+$AV109+$AY109))</f>
        <v>1.5496603214946156</v>
      </c>
      <c r="BB109">
        <f>INDEX(Model_Assumptions[Values],9)*((INDEX(Model_Scenarios[GR Weight],3)*$AG109)+(INDEX(Model_Scenarios[GP Weight],3)*$AH109)+(INDEX(Model_Scenarios[LTV Weight],3)*$AI109))-(INDEX(Model_Scenarios[LTV Weight],3)*$AP109)-(INDEX(Model_Scenarios[GP Weight],3)*($AS109+$AV109+$AY109))</f>
        <v>0.41797686151154756</v>
      </c>
      <c r="BC109">
        <f>INDEX(Model_Assumptions[Values],9)*((INDEX(Model_Scenarios[GR Weight],4)*$AG109)+(INDEX(Model_Scenarios[GP Weight],4)*$AH109)+(INDEX(Model_Scenarios[LTV Weight],4)*$AI109))-(INDEX(Model_Scenarios[LTV Weight],4)*$AP109)-(INDEX(Model_Scenarios[GP Weight],4)*($AS109+$AV109+$AY109))</f>
        <v>0.21756026628326852</v>
      </c>
      <c r="BD109">
        <f>INDEX(Model_Assumptions[Values],9)*((INDEX(Model_Scenarios[GR Weight],5)*$AG109)+(INDEX(Model_Scenarios[GP Weight],5)*$AH109)+(INDEX(Model_Scenarios[LTV Weight],5)*$AI109))-(INDEX(Model_Scenarios[LTV Weight],5)*$AP109)-(INDEX(Model_Scenarios[GP Weight],5)*($AS109+$AV109+$AY109))</f>
        <v>-0.72350399388069886</v>
      </c>
    </row>
    <row r="110" spans="1:56" x14ac:dyDescent="0.25">
      <c r="A110">
        <v>109</v>
      </c>
      <c r="B110">
        <v>3</v>
      </c>
      <c r="C110" s="3">
        <v>9</v>
      </c>
      <c r="D110" s="4">
        <v>0.16</v>
      </c>
      <c r="E110" t="str">
        <v>SKU-1004</v>
      </c>
      <c r="F110" t="str">
        <v>Hold</v>
      </c>
      <c r="G110" t="str">
        <v>Full</v>
      </c>
      <c r="H110">
        <v>18.39</v>
      </c>
      <c r="I110">
        <v>8.26</v>
      </c>
      <c r="J110">
        <v>17</v>
      </c>
      <c r="K110">
        <v>312.63</v>
      </c>
      <c r="L110">
        <v>172.21</v>
      </c>
      <c r="M110">
        <v>0.55084284937466022</v>
      </c>
      <c r="N110">
        <v>20.325621653116809</v>
      </c>
      <c r="O110">
        <v>12.579946449868942</v>
      </c>
      <c r="P110">
        <v>20.839946449868961</v>
      </c>
      <c r="Q110">
        <v>1216.0706729565338</v>
      </c>
      <c r="R110">
        <v>939.07679744976781</v>
      </c>
      <c r="S110">
        <v>1</v>
      </c>
      <c r="T110">
        <f t="shared" si="23"/>
        <v>18.699699464498689</v>
      </c>
      <c r="U110">
        <f t="shared" si="24"/>
        <v>1.6840645160341956E-2</v>
      </c>
      <c r="V110">
        <f>IF($F110="Reduce", INDEX(Model_Assumptions[Values], 2), INDEX(Model_Assumptions[Values], 1))</f>
        <v>-0.4</v>
      </c>
      <c r="W110">
        <f t="shared" si="25"/>
        <v>16.885483612909674</v>
      </c>
      <c r="X110">
        <f t="shared" si="38"/>
        <v>315.75346887412843</v>
      </c>
      <c r="Y110">
        <f t="shared" si="26"/>
        <v>176.27937423149453</v>
      </c>
      <c r="Z110">
        <f t="shared" si="27"/>
        <v>3.1234688741284344</v>
      </c>
      <c r="AA110">
        <f t="shared" si="28"/>
        <v>4.0693742314945212</v>
      </c>
      <c r="AB110">
        <f t="shared" si="39"/>
        <v>0.55828167101393367</v>
      </c>
      <c r="AC110">
        <f t="shared" si="29"/>
        <v>7.4388216392734519E-3</v>
      </c>
      <c r="AD110">
        <f t="shared" si="30"/>
        <v>7.4388216392734519E-3</v>
      </c>
      <c r="AE110">
        <f t="shared" si="31"/>
        <v>0.15999999999999964</v>
      </c>
      <c r="AF110">
        <f t="shared" si="40"/>
        <v>788.8245098578052</v>
      </c>
      <c r="AG110">
        <f t="shared" si="32"/>
        <v>0.24828952067287813</v>
      </c>
      <c r="AH110">
        <f t="shared" si="33"/>
        <v>0.19526797927641071</v>
      </c>
      <c r="AI110">
        <f t="shared" si="41"/>
        <v>0.8400000000000003</v>
      </c>
      <c r="AJ110">
        <f>MAX(0, $R110 - $AA110) * INDEX(Model_Assumptions[Values], 7)</f>
        <v>1870.0148464365466</v>
      </c>
      <c r="AK110">
        <f>MAX(0, INDEX(Model_Assumptions[Values], 4) - $AD110)</f>
        <v>4.2561178360726551E-2</v>
      </c>
      <c r="AL110">
        <f>MAX(0, INDEX(Model_Assumptions[Values], 5) - $AC110)</f>
        <v>1.2561178360726549E-2</v>
      </c>
      <c r="AM110">
        <f>INDEX(Model_Assumptions[Values], 6) * MAX(0, INDEX(Model_Assumptions[Values], 3) - $AB110)^2</f>
        <v>0</v>
      </c>
      <c r="AN110">
        <f t="shared" si="34"/>
        <v>1853.9075127020039</v>
      </c>
      <c r="AO110" cm="1">
        <f t="array" ref="AO110">IFERROR(STDEV(IF($E$2:$E$2201=$E110, $AJ$2:$AJ$2201)), 0)</f>
        <v>14.16933442118051</v>
      </c>
      <c r="AP110">
        <f t="shared" si="42"/>
        <v>1.1367741952977819</v>
      </c>
      <c r="AQ110">
        <f t="shared" si="35"/>
        <v>2.8328072962228935E-2</v>
      </c>
      <c r="AR110" cm="1">
        <f t="array" ref="AR110">IFERROR(STDEV(IF($E$2:$E$2201=$E110, $AK$2:$AK$2201)), 0)</f>
        <v>1.2487174677357635E-2</v>
      </c>
      <c r="AS110">
        <f t="shared" si="43"/>
        <v>1.13981791448035</v>
      </c>
      <c r="AT110">
        <f t="shared" si="36"/>
        <v>4.5616105020067875E-3</v>
      </c>
      <c r="AU110" cm="1">
        <f t="array" ref="AU110">IFERROR(STDEV(IF($E$2:$E$2201=$E110, $AL$2:$AL$2201)), 0)</f>
        <v>6.4643270913897584E-3</v>
      </c>
      <c r="AV110">
        <f t="shared" si="44"/>
        <v>1.2374942891387544</v>
      </c>
      <c r="AW110">
        <f t="shared" si="37"/>
        <v>0</v>
      </c>
      <c r="AX110" cm="1">
        <f t="array" ref="AX110">IFERROR(STDEV(IF($E$2:$E$2201=$E110, $AM$2:$AM$2201)), 0)</f>
        <v>0</v>
      </c>
      <c r="AY110">
        <f t="shared" si="45"/>
        <v>1.2374942891387544</v>
      </c>
      <c r="AZ110">
        <f>INDEX(Model_Assumptions[Values],9)*((INDEX(Model_Scenarios[GR Weight],1)*$AG110)+(INDEX(Model_Scenarios[GP Weight],1)*$AH110)+(INDEX(Model_Scenarios[LTV Weight],1)*$AI110))-(INDEX(Model_Scenarios[LTV Weight],1)*$AP110)-(INDEX(Model_Scenarios[GP Weight],1)*($AS110+$AV110+$AY110))</f>
        <v>2.3108787444606347</v>
      </c>
      <c r="BA110">
        <f>INDEX(Model_Assumptions[Values],9)*((INDEX(Model_Scenarios[GR Weight],2)*$AG110)+(INDEX(Model_Scenarios[GP Weight],2)*$AH110)+(INDEX(Model_Scenarios[LTV Weight],2)*$AI110))-(INDEX(Model_Scenarios[LTV Weight],2)*$AP110)-(INDEX(Model_Scenarios[GP Weight],2)*($AS110+$AV110+$AY110))</f>
        <v>1.6496205942859403</v>
      </c>
      <c r="BB110">
        <f>INDEX(Model_Assumptions[Values],9)*((INDEX(Model_Scenarios[GR Weight],3)*$AG110)+(INDEX(Model_Scenarios[GP Weight],3)*$AH110)+(INDEX(Model_Scenarios[LTV Weight],3)*$AI110))-(INDEX(Model_Scenarios[LTV Weight],3)*$AP110)-(INDEX(Model_Scenarios[GP Weight],3)*($AS110+$AV110+$AY110))</f>
        <v>0.61218891399045372</v>
      </c>
      <c r="BC110">
        <f>INDEX(Model_Assumptions[Values],9)*((INDEX(Model_Scenarios[GR Weight],4)*$AG110)+(INDEX(Model_Scenarios[GP Weight],4)*$AH110)+(INDEX(Model_Scenarios[LTV Weight],4)*$AI110))-(INDEX(Model_Scenarios[LTV Weight],4)*$AP110)-(INDEX(Model_Scenarios[GP Weight],4)*($AS110+$AV110+$AY110))</f>
        <v>0.43001109385667036</v>
      </c>
      <c r="BD110">
        <f>INDEX(Model_Assumptions[Values],9)*((INDEX(Model_Scenarios[GR Weight],5)*$AG110)+(INDEX(Model_Scenarios[GP Weight],5)*$AH110)+(INDEX(Model_Scenarios[LTV Weight],5)*$AI110))-(INDEX(Model_Scenarios[LTV Weight],5)*$AP110)-(INDEX(Model_Scenarios[GP Weight],5)*($AS110+$AV110+$AY110))</f>
        <v>-0.4370606561582604</v>
      </c>
    </row>
    <row r="111" spans="1:56" x14ac:dyDescent="0.25">
      <c r="A111">
        <v>110</v>
      </c>
      <c r="B111">
        <v>3</v>
      </c>
      <c r="C111" s="3">
        <v>10</v>
      </c>
      <c r="D111" s="4">
        <v>0.18</v>
      </c>
      <c r="E111" t="str">
        <v>SKU-1004</v>
      </c>
      <c r="F111" t="str">
        <v>Hold</v>
      </c>
      <c r="G111" t="str">
        <v>Full</v>
      </c>
      <c r="H111">
        <v>18.39</v>
      </c>
      <c r="I111">
        <v>8.26</v>
      </c>
      <c r="J111">
        <v>17</v>
      </c>
      <c r="K111">
        <v>312.63</v>
      </c>
      <c r="L111">
        <v>172.21</v>
      </c>
      <c r="M111">
        <v>0.55084284937466022</v>
      </c>
      <c r="N111">
        <v>20.325621653116809</v>
      </c>
      <c r="O111">
        <v>12.579946449868942</v>
      </c>
      <c r="P111">
        <v>20.839946449868961</v>
      </c>
      <c r="Q111">
        <v>1216.0706729565338</v>
      </c>
      <c r="R111">
        <v>939.07679744976781</v>
      </c>
      <c r="S111">
        <v>1</v>
      </c>
      <c r="T111">
        <f t="shared" si="23"/>
        <v>18.738411897561026</v>
      </c>
      <c r="U111">
        <f t="shared" si="24"/>
        <v>1.8945725805384724E-2</v>
      </c>
      <c r="V111">
        <f>IF($F111="Reduce", INDEX(Model_Assumptions[Values], 2), INDEX(Model_Assumptions[Values], 1))</f>
        <v>-0.4</v>
      </c>
      <c r="W111">
        <f t="shared" si="25"/>
        <v>16.871169064523386</v>
      </c>
      <c r="X111">
        <f t="shared" si="38"/>
        <v>316.13891512442854</v>
      </c>
      <c r="Y111">
        <f t="shared" si="26"/>
        <v>176.78305865146538</v>
      </c>
      <c r="Z111">
        <f t="shared" si="27"/>
        <v>3.5089151244285404</v>
      </c>
      <c r="AA111">
        <f t="shared" si="28"/>
        <v>4.5730586514653737</v>
      </c>
      <c r="AB111">
        <f t="shared" si="39"/>
        <v>0.55919423454048878</v>
      </c>
      <c r="AC111">
        <f t="shared" si="29"/>
        <v>8.3513851658285621E-3</v>
      </c>
      <c r="AD111">
        <f t="shared" si="30"/>
        <v>8.3513851658285621E-3</v>
      </c>
      <c r="AE111">
        <f t="shared" si="31"/>
        <v>0.17999999999999983</v>
      </c>
      <c r="AF111">
        <f t="shared" si="40"/>
        <v>770.04297390880981</v>
      </c>
      <c r="AG111">
        <f t="shared" si="32"/>
        <v>0.27892925764124349</v>
      </c>
      <c r="AH111">
        <f t="shared" si="33"/>
        <v>0.21943715942197772</v>
      </c>
      <c r="AI111">
        <f t="shared" si="41"/>
        <v>0.82000000000000017</v>
      </c>
      <c r="AJ111">
        <f>MAX(0, $R111 - $AA111) * INDEX(Model_Assumptions[Values], 7)</f>
        <v>1869.007477596605</v>
      </c>
      <c r="AK111">
        <f>MAX(0, INDEX(Model_Assumptions[Values], 4) - $AD111)</f>
        <v>4.1648614834171441E-2</v>
      </c>
      <c r="AL111">
        <f>MAX(0, INDEX(Model_Assumptions[Values], 5) - $AC111)</f>
        <v>1.1648614834171438E-2</v>
      </c>
      <c r="AM111">
        <f>INDEX(Model_Assumptions[Values], 6) * MAX(0, INDEX(Model_Assumptions[Values], 3) - $AB111)^2</f>
        <v>0</v>
      </c>
      <c r="AN111">
        <f t="shared" si="34"/>
        <v>1853.9075127020039</v>
      </c>
      <c r="AO111" cm="1">
        <f t="array" ref="AO111">IFERROR(STDEV(IF($E$2:$E$2201=$E111, $AJ$2:$AJ$2201)), 0)</f>
        <v>14.16933442118051</v>
      </c>
      <c r="AP111">
        <f t="shared" si="42"/>
        <v>1.0656791946437099</v>
      </c>
      <c r="AQ111">
        <f t="shared" si="35"/>
        <v>2.8328072962228935E-2</v>
      </c>
      <c r="AR111" cm="1">
        <f t="array" ref="AR111">IFERROR(STDEV(IF($E$2:$E$2201=$E111, $AK$2:$AK$2201)), 0)</f>
        <v>1.2487174677357635E-2</v>
      </c>
      <c r="AS111">
        <f t="shared" si="43"/>
        <v>1.0667378503238185</v>
      </c>
      <c r="AT111">
        <f t="shared" si="36"/>
        <v>4.5616105020067875E-3</v>
      </c>
      <c r="AU111" cm="1">
        <f t="array" ref="AU111">IFERROR(STDEV(IF($E$2:$E$2201=$E111, $AL$2:$AL$2201)), 0)</f>
        <v>6.4643270913897584E-3</v>
      </c>
      <c r="AV111">
        <f t="shared" si="44"/>
        <v>1.0963251444383555</v>
      </c>
      <c r="AW111">
        <f t="shared" si="37"/>
        <v>0</v>
      </c>
      <c r="AX111" cm="1">
        <f t="array" ref="AX111">IFERROR(STDEV(IF($E$2:$E$2201=$E111, $AM$2:$AM$2201)), 0)</f>
        <v>0</v>
      </c>
      <c r="AY111">
        <f t="shared" si="45"/>
        <v>1.0963251444383555</v>
      </c>
      <c r="AZ111">
        <f>INDEX(Model_Assumptions[Values],9)*((INDEX(Model_Scenarios[GR Weight],1)*$AG111)+(INDEX(Model_Scenarios[GP Weight],1)*$AH111)+(INDEX(Model_Scenarios[LTV Weight],1)*$AI111))-(INDEX(Model_Scenarios[LTV Weight],1)*$AP111)-(INDEX(Model_Scenarios[GP Weight],1)*($AS111+$AV111+$AY111))</f>
        <v>2.3507010388965903</v>
      </c>
      <c r="BA111">
        <f>INDEX(Model_Assumptions[Values],9)*((INDEX(Model_Scenarios[GR Weight],2)*$AG111)+(INDEX(Model_Scenarios[GP Weight],2)*$AH111)+(INDEX(Model_Scenarios[LTV Weight],2)*$AI111))-(INDEX(Model_Scenarios[LTV Weight],2)*$AP111)-(INDEX(Model_Scenarios[GP Weight],2)*($AS111+$AV111+$AY111))</f>
        <v>1.749064998294394</v>
      </c>
      <c r="BB111">
        <f>INDEX(Model_Assumptions[Values],9)*((INDEX(Model_Scenarios[GR Weight],3)*$AG111)+(INDEX(Model_Scenarios[GP Weight],3)*$AH111)+(INDEX(Model_Scenarios[LTV Weight],3)*$AI111))-(INDEX(Model_Scenarios[LTV Weight],3)*$AP111)-(INDEX(Model_Scenarios[GP Weight],3)*($AS111+$AV111+$AY111))</f>
        <v>0.80561907446234637</v>
      </c>
      <c r="BC111">
        <f>INDEX(Model_Assumptions[Values],9)*((INDEX(Model_Scenarios[GR Weight],4)*$AG111)+(INDEX(Model_Scenarios[GP Weight],4)*$AH111)+(INDEX(Model_Scenarios[LTV Weight],4)*$AI111))-(INDEX(Model_Scenarios[LTV Weight],4)*$AP111)-(INDEX(Model_Scenarios[GP Weight],4)*($AS111+$AV111+$AY111))</f>
        <v>0.641651622747339</v>
      </c>
      <c r="BD111">
        <f>INDEX(Model_Assumptions[Values],9)*((INDEX(Model_Scenarios[GR Weight],5)*$AG111)+(INDEX(Model_Scenarios[GP Weight],5)*$AH111)+(INDEX(Model_Scenarios[LTV Weight],5)*$AI111))-(INDEX(Model_Scenarios[LTV Weight],5)*$AP111)-(INDEX(Model_Scenarios[GP Weight],5)*($AS111+$AV111+$AY111))</f>
        <v>-0.15170182916953645</v>
      </c>
    </row>
    <row r="112" spans="1:56" x14ac:dyDescent="0.25">
      <c r="A112">
        <v>111</v>
      </c>
      <c r="B112">
        <v>3</v>
      </c>
      <c r="C112" s="3">
        <v>11</v>
      </c>
      <c r="D112" s="4">
        <v>0.2</v>
      </c>
      <c r="E112" t="str">
        <v>SKU-1004</v>
      </c>
      <c r="F112" t="str">
        <v>Hold</v>
      </c>
      <c r="G112" t="str">
        <v>Full</v>
      </c>
      <c r="H112">
        <v>18.39</v>
      </c>
      <c r="I112">
        <v>8.26</v>
      </c>
      <c r="J112">
        <v>17</v>
      </c>
      <c r="K112">
        <v>312.63</v>
      </c>
      <c r="L112">
        <v>172.21</v>
      </c>
      <c r="M112">
        <v>0.55084284937466022</v>
      </c>
      <c r="N112">
        <v>20.325621653116809</v>
      </c>
      <c r="O112">
        <v>12.579946449868942</v>
      </c>
      <c r="P112">
        <v>20.839946449868961</v>
      </c>
      <c r="Q112">
        <v>1216.0706729565338</v>
      </c>
      <c r="R112">
        <v>939.07679744976781</v>
      </c>
      <c r="S112">
        <v>1</v>
      </c>
      <c r="T112">
        <f t="shared" si="23"/>
        <v>18.777124330623362</v>
      </c>
      <c r="U112">
        <f t="shared" si="24"/>
        <v>2.1050806450427492E-2</v>
      </c>
      <c r="V112">
        <f>IF($F112="Reduce", INDEX(Model_Assumptions[Values], 2), INDEX(Model_Assumptions[Values], 1))</f>
        <v>-0.4</v>
      </c>
      <c r="W112">
        <f t="shared" si="25"/>
        <v>16.856854516137094</v>
      </c>
      <c r="X112">
        <f t="shared" si="38"/>
        <v>316.52325307273611</v>
      </c>
      <c r="Y112">
        <f t="shared" si="26"/>
        <v>177.2856347694437</v>
      </c>
      <c r="Z112">
        <f t="shared" si="27"/>
        <v>3.8932530727361154</v>
      </c>
      <c r="AA112">
        <f t="shared" si="28"/>
        <v>5.0756347694436954</v>
      </c>
      <c r="AB112">
        <f t="shared" si="39"/>
        <v>0.56010303523799554</v>
      </c>
      <c r="AC112">
        <f t="shared" si="29"/>
        <v>9.260185863335324E-3</v>
      </c>
      <c r="AD112">
        <f t="shared" si="30"/>
        <v>9.260185863335324E-3</v>
      </c>
      <c r="AE112">
        <f t="shared" si="31"/>
        <v>0.2</v>
      </c>
      <c r="AF112">
        <f t="shared" si="40"/>
        <v>751.26143795981432</v>
      </c>
      <c r="AG112">
        <f t="shared" si="32"/>
        <v>0.3094808939172134</v>
      </c>
      <c r="AH112">
        <f t="shared" si="33"/>
        <v>0.24355315795332144</v>
      </c>
      <c r="AI112">
        <f t="shared" si="41"/>
        <v>0.8</v>
      </c>
      <c r="AJ112">
        <f>MAX(0, $R112 - $AA112) * INDEX(Model_Assumptions[Values], 7)</f>
        <v>1868.0023253606482</v>
      </c>
      <c r="AK112">
        <f>MAX(0, INDEX(Model_Assumptions[Values], 4) - $AD112)</f>
        <v>4.0739814136664679E-2</v>
      </c>
      <c r="AL112">
        <f>MAX(0, INDEX(Model_Assumptions[Values], 5) - $AC112)</f>
        <v>1.0739814136664676E-2</v>
      </c>
      <c r="AM112">
        <f>INDEX(Model_Assumptions[Values], 6) * MAX(0, INDEX(Model_Assumptions[Values], 3) - $AB112)^2</f>
        <v>0</v>
      </c>
      <c r="AN112">
        <f t="shared" si="34"/>
        <v>1853.9075127020039</v>
      </c>
      <c r="AO112" cm="1">
        <f t="array" ref="AO112">IFERROR(STDEV(IF($E$2:$E$2201=$E112, $AJ$2:$AJ$2201)), 0)</f>
        <v>14.16933442118051</v>
      </c>
      <c r="AP112">
        <f t="shared" si="42"/>
        <v>0.9947406306943517</v>
      </c>
      <c r="AQ112">
        <f t="shared" si="35"/>
        <v>2.8328072962228935E-2</v>
      </c>
      <c r="AR112" cm="1">
        <f t="array" ref="AR112">IFERROR(STDEV(IF($E$2:$E$2201=$E112, $AK$2:$AK$2201)), 0)</f>
        <v>1.2487174677357635E-2</v>
      </c>
      <c r="AS112">
        <f t="shared" si="43"/>
        <v>0.99395912166915779</v>
      </c>
      <c r="AT112">
        <f t="shared" si="36"/>
        <v>4.5616105020067875E-3</v>
      </c>
      <c r="AU112" cm="1">
        <f t="array" ref="AU112">IFERROR(STDEV(IF($E$2:$E$2201=$E112, $AL$2:$AL$2201)), 0)</f>
        <v>6.4643270913897584E-3</v>
      </c>
      <c r="AV112">
        <f t="shared" si="44"/>
        <v>0.95573809111346253</v>
      </c>
      <c r="AW112">
        <f t="shared" si="37"/>
        <v>0</v>
      </c>
      <c r="AX112" cm="1">
        <f t="array" ref="AX112">IFERROR(STDEV(IF($E$2:$E$2201=$E112, $AM$2:$AM$2201)), 0)</f>
        <v>0</v>
      </c>
      <c r="AY112">
        <f t="shared" si="45"/>
        <v>0.95573809111346253</v>
      </c>
      <c r="AZ112">
        <f>INDEX(Model_Assumptions[Values],9)*((INDEX(Model_Scenarios[GR Weight],1)*$AG112)+(INDEX(Model_Scenarios[GP Weight],1)*$AH112)+(INDEX(Model_Scenarios[LTV Weight],1)*$AI112))-(INDEX(Model_Scenarios[LTV Weight],1)*$AP112)-(INDEX(Model_Scenarios[GP Weight],1)*($AS112+$AV112+$AY112))</f>
        <v>2.3901809909901783</v>
      </c>
      <c r="BA112">
        <f>INDEX(Model_Assumptions[Values],9)*((INDEX(Model_Scenarios[GR Weight],2)*$AG112)+(INDEX(Model_Scenarios[GP Weight],2)*$AH112)+(INDEX(Model_Scenarios[LTV Weight],2)*$AI112))-(INDEX(Model_Scenarios[LTV Weight],2)*$AP112)-(INDEX(Model_Scenarios[GP Weight],2)*($AS112+$AV112+$AY112))</f>
        <v>1.8479953576606862</v>
      </c>
      <c r="BB112">
        <f>INDEX(Model_Assumptions[Values],9)*((INDEX(Model_Scenarios[GR Weight],3)*$AG112)+(INDEX(Model_Scenarios[GP Weight],3)*$AH112)+(INDEX(Model_Scenarios[LTV Weight],3)*$AI112))-(INDEX(Model_Scenarios[LTV Weight],3)*$AP112)-(INDEX(Model_Scenarios[GP Weight],3)*($AS112+$AV112+$AY112))</f>
        <v>0.99827053517345976</v>
      </c>
      <c r="BC112">
        <f>INDEX(Model_Assumptions[Values],9)*((INDEX(Model_Scenarios[GR Weight],4)*$AG112)+(INDEX(Model_Scenarios[GP Weight],4)*$AH112)+(INDEX(Model_Scenarios[LTV Weight],4)*$AI112))-(INDEX(Model_Scenarios[LTV Weight],4)*$AP112)-(INDEX(Model_Scenarios[GP Weight],4)*($AS112+$AV112+$AY112))</f>
        <v>0.85248504520150115</v>
      </c>
      <c r="BD112">
        <f>INDEX(Model_Assumptions[Values],9)*((INDEX(Model_Scenarios[GR Weight],5)*$AG112)+(INDEX(Model_Scenarios[GP Weight],5)*$AH112)+(INDEX(Model_Scenarios[LTV Weight],5)*$AI112))-(INDEX(Model_Scenarios[LTV Weight],5)*$AP112)-(INDEX(Model_Scenarios[GP Weight],5)*($AS112+$AV112+$AY112))</f>
        <v>0.1325775034724137</v>
      </c>
    </row>
    <row r="113" spans="1:56" x14ac:dyDescent="0.25">
      <c r="A113">
        <v>112</v>
      </c>
      <c r="B113">
        <v>3</v>
      </c>
      <c r="C113" s="3">
        <v>12</v>
      </c>
      <c r="D113" s="4">
        <v>0.22</v>
      </c>
      <c r="E113" t="str">
        <v>SKU-1004</v>
      </c>
      <c r="F113" t="str">
        <v>Hold</v>
      </c>
      <c r="G113" t="str">
        <v>Full</v>
      </c>
      <c r="H113">
        <v>18.39</v>
      </c>
      <c r="I113">
        <v>8.26</v>
      </c>
      <c r="J113">
        <v>17</v>
      </c>
      <c r="K113">
        <v>312.63</v>
      </c>
      <c r="L113">
        <v>172.21</v>
      </c>
      <c r="M113">
        <v>0.55084284937466022</v>
      </c>
      <c r="N113">
        <v>20.325621653116809</v>
      </c>
      <c r="O113">
        <v>12.579946449868942</v>
      </c>
      <c r="P113">
        <v>20.839946449868961</v>
      </c>
      <c r="Q113">
        <v>1216.0706729565338</v>
      </c>
      <c r="R113">
        <v>939.07679744976781</v>
      </c>
      <c r="S113">
        <v>1</v>
      </c>
      <c r="T113">
        <f t="shared" si="23"/>
        <v>18.815836763685699</v>
      </c>
      <c r="U113">
        <f t="shared" si="24"/>
        <v>2.315588709547026E-2</v>
      </c>
      <c r="V113">
        <f>IF($F113="Reduce", INDEX(Model_Assumptions[Values], 2), INDEX(Model_Assumptions[Values], 1))</f>
        <v>-0.4</v>
      </c>
      <c r="W113">
        <f t="shared" si="25"/>
        <v>16.842539967750803</v>
      </c>
      <c r="X113">
        <f t="shared" si="38"/>
        <v>316.90648271905127</v>
      </c>
      <c r="Y113">
        <f t="shared" si="26"/>
        <v>177.78710258542964</v>
      </c>
      <c r="Z113">
        <f t="shared" si="27"/>
        <v>4.2764827190512733</v>
      </c>
      <c r="AA113">
        <f t="shared" si="28"/>
        <v>5.5771025854296283</v>
      </c>
      <c r="AB113">
        <f t="shared" si="39"/>
        <v>0.56100809633182591</v>
      </c>
      <c r="AC113">
        <f t="shared" si="29"/>
        <v>1.0165246957165697E-2</v>
      </c>
      <c r="AD113">
        <f t="shared" si="30"/>
        <v>1.0165246957165697E-2</v>
      </c>
      <c r="AE113">
        <f t="shared" si="31"/>
        <v>0.2200000000000002</v>
      </c>
      <c r="AF113">
        <f t="shared" si="40"/>
        <v>732.47990201081871</v>
      </c>
      <c r="AG113">
        <f t="shared" si="32"/>
        <v>0.33994442950079695</v>
      </c>
      <c r="AH113">
        <f t="shared" si="33"/>
        <v>0.26761597487044869</v>
      </c>
      <c r="AI113">
        <f t="shared" si="41"/>
        <v>0.7799999999999998</v>
      </c>
      <c r="AJ113">
        <f>MAX(0, $R113 - $AA113) * INDEX(Model_Assumptions[Values], 7)</f>
        <v>1866.9993897286763</v>
      </c>
      <c r="AK113">
        <f>MAX(0, INDEX(Model_Assumptions[Values], 4) - $AD113)</f>
        <v>3.9834753042834306E-2</v>
      </c>
      <c r="AL113">
        <f>MAX(0, INDEX(Model_Assumptions[Values], 5) - $AC113)</f>
        <v>9.8347530428343037E-3</v>
      </c>
      <c r="AM113">
        <f>INDEX(Model_Assumptions[Values], 6) * MAX(0, INDEX(Model_Assumptions[Values], 3) - $AB113)^2</f>
        <v>0</v>
      </c>
      <c r="AN113">
        <f t="shared" si="34"/>
        <v>1853.9075127020039</v>
      </c>
      <c r="AO113" cm="1">
        <f t="array" ref="AO113">IFERROR(STDEV(IF($E$2:$E$2201=$E113, $AJ$2:$AJ$2201)), 0)</f>
        <v>14.16933442118051</v>
      </c>
      <c r="AP113">
        <f t="shared" si="42"/>
        <v>0.92395850344970698</v>
      </c>
      <c r="AQ113">
        <f t="shared" si="35"/>
        <v>2.8328072962228935E-2</v>
      </c>
      <c r="AR113" cm="1">
        <f t="array" ref="AR113">IFERROR(STDEV(IF($E$2:$E$2201=$E113, $AK$2:$AK$2201)), 0)</f>
        <v>1.2487174677357635E-2</v>
      </c>
      <c r="AS113">
        <f t="shared" si="43"/>
        <v>0.92147986857826647</v>
      </c>
      <c r="AT113">
        <f t="shared" si="36"/>
        <v>4.5616105020067875E-3</v>
      </c>
      <c r="AU113" cm="1">
        <f t="array" ref="AU113">IFERROR(STDEV(IF($E$2:$E$2201=$E113, $AL$2:$AL$2201)), 0)</f>
        <v>6.4643270913897584E-3</v>
      </c>
      <c r="AV113">
        <f t="shared" si="44"/>
        <v>0.81572953631185285</v>
      </c>
      <c r="AW113">
        <f t="shared" si="37"/>
        <v>0</v>
      </c>
      <c r="AX113" cm="1">
        <f t="array" ref="AX113">IFERROR(STDEV(IF($E$2:$E$2201=$E113, $AM$2:$AM$2201)), 0)</f>
        <v>0</v>
      </c>
      <c r="AY113">
        <f t="shared" si="45"/>
        <v>0.81572953631185285</v>
      </c>
      <c r="AZ113">
        <f>INDEX(Model_Assumptions[Values],9)*((INDEX(Model_Scenarios[GR Weight],1)*$AG113)+(INDEX(Model_Scenarios[GP Weight],1)*$AH113)+(INDEX(Model_Scenarios[LTV Weight],1)*$AI113))-(INDEX(Model_Scenarios[LTV Weight],1)*$AP113)-(INDEX(Model_Scenarios[GP Weight],1)*($AS113+$AV113+$AY113))</f>
        <v>2.4293195053056591</v>
      </c>
      <c r="BA113">
        <f>INDEX(Model_Assumptions[Values],9)*((INDEX(Model_Scenarios[GR Weight],2)*$AG113)+(INDEX(Model_Scenarios[GP Weight],2)*$AH113)+(INDEX(Model_Scenarios[LTV Weight],2)*$AI113))-(INDEX(Model_Scenarios[LTV Weight],2)*$AP113)-(INDEX(Model_Scenarios[GP Weight],2)*($AS113+$AV113+$AY113))</f>
        <v>1.9464134815133423</v>
      </c>
      <c r="BB113">
        <f>INDEX(Model_Assumptions[Values],9)*((INDEX(Model_Scenarios[GR Weight],3)*$AG113)+(INDEX(Model_Scenarios[GP Weight],3)*$AH113)+(INDEX(Model_Scenarios[LTV Weight],3)*$AI113))-(INDEX(Model_Scenarios[LTV Weight],3)*$AP113)-(INDEX(Model_Scenarios[GP Weight],3)*($AS113+$AV113+$AY113))</f>
        <v>1.1901464620987086</v>
      </c>
      <c r="BC113">
        <f>INDEX(Model_Assumptions[Values],9)*((INDEX(Model_Scenarios[GR Weight],4)*$AG113)+(INDEX(Model_Scenarios[GP Weight],4)*$AH113)+(INDEX(Model_Scenarios[LTV Weight],4)*$AI113))-(INDEX(Model_Scenarios[LTV Weight],4)*$AP113)-(INDEX(Model_Scenarios[GP Weight],4)*($AS113+$AV113+$AY113))</f>
        <v>1.062514527194077</v>
      </c>
      <c r="BD113">
        <f>INDEX(Model_Assumptions[Values],9)*((INDEX(Model_Scenarios[GR Weight],5)*$AG113)+(INDEX(Model_Scenarios[GP Weight],5)*$AH113)+(INDEX(Model_Scenarios[LTV Weight],5)*$AI113))-(INDEX(Model_Scenarios[LTV Weight],5)*$AP113)-(INDEX(Model_Scenarios[GP Weight],5)*($AS113+$AV113+$AY113))</f>
        <v>0.4157823168710193</v>
      </c>
    </row>
    <row r="114" spans="1:56" x14ac:dyDescent="0.25">
      <c r="A114">
        <v>113</v>
      </c>
      <c r="B114">
        <v>3</v>
      </c>
      <c r="C114" s="3">
        <v>13</v>
      </c>
      <c r="D114" s="4">
        <v>0.24</v>
      </c>
      <c r="E114" t="str">
        <v>SKU-1004</v>
      </c>
      <c r="F114" t="str">
        <v>Hold</v>
      </c>
      <c r="G114" t="str">
        <v>Full</v>
      </c>
      <c r="H114">
        <v>18.39</v>
      </c>
      <c r="I114">
        <v>8.26</v>
      </c>
      <c r="J114">
        <v>17</v>
      </c>
      <c r="K114">
        <v>312.63</v>
      </c>
      <c r="L114">
        <v>172.21</v>
      </c>
      <c r="M114">
        <v>0.55084284937466022</v>
      </c>
      <c r="N114">
        <v>20.325621653116809</v>
      </c>
      <c r="O114">
        <v>12.579946449868942</v>
      </c>
      <c r="P114">
        <v>20.839946449868961</v>
      </c>
      <c r="Q114">
        <v>1216.0706729565338</v>
      </c>
      <c r="R114">
        <v>939.07679744976781</v>
      </c>
      <c r="S114">
        <v>1</v>
      </c>
      <c r="T114">
        <f t="shared" si="23"/>
        <v>18.854549196748035</v>
      </c>
      <c r="U114">
        <f t="shared" si="24"/>
        <v>2.5260967740513028E-2</v>
      </c>
      <c r="V114">
        <f>IF($F114="Reduce", INDEX(Model_Assumptions[Values], 2), INDEX(Model_Assumptions[Values], 1))</f>
        <v>-0.4</v>
      </c>
      <c r="W114">
        <f t="shared" si="25"/>
        <v>16.828225419364511</v>
      </c>
      <c r="X114">
        <f t="shared" si="38"/>
        <v>317.28860406337401</v>
      </c>
      <c r="Y114">
        <f t="shared" si="26"/>
        <v>178.28746209942315</v>
      </c>
      <c r="Z114">
        <f t="shared" si="27"/>
        <v>4.658604063374014</v>
      </c>
      <c r="AA114">
        <f t="shared" si="28"/>
        <v>6.0774620994231441</v>
      </c>
      <c r="AB114">
        <f t="shared" si="39"/>
        <v>0.56190944085660477</v>
      </c>
      <c r="AC114">
        <f t="shared" si="29"/>
        <v>1.1066591481944554E-2</v>
      </c>
      <c r="AD114">
        <f t="shared" si="30"/>
        <v>1.1066591481944554E-2</v>
      </c>
      <c r="AE114">
        <f t="shared" si="31"/>
        <v>0.24000000000000038</v>
      </c>
      <c r="AF114">
        <f t="shared" si="40"/>
        <v>713.69836606182309</v>
      </c>
      <c r="AG114">
        <f t="shared" si="32"/>
        <v>0.3703198643919941</v>
      </c>
      <c r="AH114">
        <f t="shared" si="33"/>
        <v>0.29162561017335814</v>
      </c>
      <c r="AI114">
        <f t="shared" si="41"/>
        <v>0.75999999999999956</v>
      </c>
      <c r="AJ114">
        <f>MAX(0, $R114 - $AA114) * INDEX(Model_Assumptions[Values], 7)</f>
        <v>1865.9986707006892</v>
      </c>
      <c r="AK114">
        <f>MAX(0, INDEX(Model_Assumptions[Values], 4) - $AD114)</f>
        <v>3.8933408518055448E-2</v>
      </c>
      <c r="AL114">
        <f>MAX(0, INDEX(Model_Assumptions[Values], 5) - $AC114)</f>
        <v>8.9334085180554461E-3</v>
      </c>
      <c r="AM114">
        <f>INDEX(Model_Assumptions[Values], 6) * MAX(0, INDEX(Model_Assumptions[Values], 3) - $AB114)^2</f>
        <v>0</v>
      </c>
      <c r="AN114">
        <f t="shared" si="34"/>
        <v>1853.9075127020039</v>
      </c>
      <c r="AO114" cm="1">
        <f t="array" ref="AO114">IFERROR(STDEV(IF($E$2:$E$2201=$E114, $AJ$2:$AJ$2201)), 0)</f>
        <v>14.16933442118051</v>
      </c>
      <c r="AP114">
        <f t="shared" si="42"/>
        <v>0.85333281290977592</v>
      </c>
      <c r="AQ114">
        <f t="shared" si="35"/>
        <v>2.8328072962228935E-2</v>
      </c>
      <c r="AR114" cm="1">
        <f t="array" ref="AR114">IFERROR(STDEV(IF($E$2:$E$2201=$E114, $AK$2:$AK$2201)), 0)</f>
        <v>1.2487174677357635E-2</v>
      </c>
      <c r="AS114">
        <f t="shared" si="43"/>
        <v>0.84929824638848328</v>
      </c>
      <c r="AT114">
        <f t="shared" si="36"/>
        <v>4.5616105020067875E-3</v>
      </c>
      <c r="AU114" cm="1">
        <f t="array" ref="AU114">IFERROR(STDEV(IF($E$2:$E$2201=$E114, $AL$2:$AL$2201)), 0)</f>
        <v>6.4643270913897584E-3</v>
      </c>
      <c r="AV114">
        <f t="shared" si="44"/>
        <v>0.67629591668895128</v>
      </c>
      <c r="AW114">
        <f t="shared" si="37"/>
        <v>0</v>
      </c>
      <c r="AX114" cm="1">
        <f t="array" ref="AX114">IFERROR(STDEV(IF($E$2:$E$2201=$E114, $AM$2:$AM$2201)), 0)</f>
        <v>0</v>
      </c>
      <c r="AY114">
        <f t="shared" si="45"/>
        <v>0.67629591668895128</v>
      </c>
      <c r="AZ114">
        <f>INDEX(Model_Assumptions[Values],9)*((INDEX(Model_Scenarios[GR Weight],1)*$AG114)+(INDEX(Model_Scenarios[GP Weight],1)*$AH114)+(INDEX(Model_Scenarios[LTV Weight],1)*$AI114))-(INDEX(Model_Scenarios[LTV Weight],1)*$AP114)-(INDEX(Model_Scenarios[GP Weight],1)*($AS114+$AV114+$AY114))</f>
        <v>2.4681174789782148</v>
      </c>
      <c r="BA114">
        <f>INDEX(Model_Assumptions[Values],9)*((INDEX(Model_Scenarios[GR Weight],2)*$AG114)+(INDEX(Model_Scenarios[GP Weight],2)*$AH114)+(INDEX(Model_Scenarios[LTV Weight],2)*$AI114))-(INDEX(Model_Scenarios[LTV Weight],2)*$AP114)-(INDEX(Model_Scenarios[GP Weight],2)*($AS114+$AV114+$AY114))</f>
        <v>2.0443211641227204</v>
      </c>
      <c r="BB114">
        <f>INDEX(Model_Assumptions[Values],9)*((INDEX(Model_Scenarios[GR Weight],3)*$AG114)+(INDEX(Model_Scenarios[GP Weight],3)*$AH114)+(INDEX(Model_Scenarios[LTV Weight],3)*$AI114))-(INDEX(Model_Scenarios[LTV Weight],3)*$AP114)-(INDEX(Model_Scenarios[GP Weight],3)*($AS114+$AV114+$AY114))</f>
        <v>1.3812499952112232</v>
      </c>
      <c r="BC114">
        <f>INDEX(Model_Assumptions[Values],9)*((INDEX(Model_Scenarios[GR Weight],4)*$AG114)+(INDEX(Model_Scenarios[GP Weight],4)*$AH114)+(INDEX(Model_Scenarios[LTV Weight],4)*$AI114))-(INDEX(Model_Scenarios[LTV Weight],4)*$AP114)-(INDEX(Model_Scenarios[GP Weight],4)*($AS114+$AV114+$AY114))</f>
        <v>1.2717432086981977</v>
      </c>
      <c r="BD114">
        <f>INDEX(Model_Assumptions[Values],9)*((INDEX(Model_Scenarios[GR Weight],5)*$AG114)+(INDEX(Model_Scenarios[GP Weight],5)*$AH114)+(INDEX(Model_Scenarios[LTV Weight],5)*$AI114))-(INDEX(Model_Scenarios[LTV Weight],5)*$AP114)-(INDEX(Model_Scenarios[GP Weight],5)*($AS114+$AV114+$AY114))</f>
        <v>0.6979175452697719</v>
      </c>
    </row>
    <row r="115" spans="1:56" x14ac:dyDescent="0.25">
      <c r="A115">
        <v>114</v>
      </c>
      <c r="B115">
        <v>3</v>
      </c>
      <c r="C115" s="3">
        <v>14</v>
      </c>
      <c r="D115" s="4">
        <v>0.26</v>
      </c>
      <c r="E115" t="str">
        <v>SKU-1004</v>
      </c>
      <c r="F115" t="str">
        <v>Hold</v>
      </c>
      <c r="G115" t="str">
        <v>Full</v>
      </c>
      <c r="H115">
        <v>18.39</v>
      </c>
      <c r="I115">
        <v>8.26</v>
      </c>
      <c r="J115">
        <v>17</v>
      </c>
      <c r="K115">
        <v>312.63</v>
      </c>
      <c r="L115">
        <v>172.21</v>
      </c>
      <c r="M115">
        <v>0.55084284937466022</v>
      </c>
      <c r="N115">
        <v>20.325621653116809</v>
      </c>
      <c r="O115">
        <v>12.579946449868942</v>
      </c>
      <c r="P115">
        <v>20.839946449868961</v>
      </c>
      <c r="Q115">
        <v>1216.0706729565338</v>
      </c>
      <c r="R115">
        <v>939.07679744976781</v>
      </c>
      <c r="S115">
        <v>1</v>
      </c>
      <c r="T115">
        <f t="shared" si="23"/>
        <v>18.893261629810372</v>
      </c>
      <c r="U115">
        <f t="shared" si="24"/>
        <v>2.73660483855558E-2</v>
      </c>
      <c r="V115">
        <f>IF($F115="Reduce", INDEX(Model_Assumptions[Values], 2), INDEX(Model_Assumptions[Values], 1))</f>
        <v>-0.4</v>
      </c>
      <c r="W115">
        <f t="shared" si="25"/>
        <v>16.813910870978219</v>
      </c>
      <c r="X115">
        <f t="shared" si="38"/>
        <v>317.66961710570428</v>
      </c>
      <c r="Y115">
        <f t="shared" si="26"/>
        <v>178.78671331142419</v>
      </c>
      <c r="Z115">
        <f t="shared" si="27"/>
        <v>5.0396171057042807</v>
      </c>
      <c r="AA115">
        <f t="shared" si="28"/>
        <v>6.5767133114241858</v>
      </c>
      <c r="AB115">
        <f t="shared" si="39"/>
        <v>0.56280709165816467</v>
      </c>
      <c r="AC115">
        <f t="shared" si="29"/>
        <v>1.1964242283504456E-2</v>
      </c>
      <c r="AD115">
        <f t="shared" si="30"/>
        <v>1.1964242283504456E-2</v>
      </c>
      <c r="AE115">
        <f t="shared" si="31"/>
        <v>0.26000000000000056</v>
      </c>
      <c r="AF115">
        <f t="shared" si="40"/>
        <v>694.9168301128276</v>
      </c>
      <c r="AG115">
        <f t="shared" si="32"/>
        <v>0.40060719859080035</v>
      </c>
      <c r="AH115">
        <f t="shared" si="33"/>
        <v>0.31558206386204696</v>
      </c>
      <c r="AI115">
        <f t="shared" si="41"/>
        <v>0.73999999999999932</v>
      </c>
      <c r="AJ115">
        <f>MAX(0, $R115 - $AA115) * INDEX(Model_Assumptions[Values], 7)</f>
        <v>1865.0001682766872</v>
      </c>
      <c r="AK115">
        <f>MAX(0, INDEX(Model_Assumptions[Values], 4) - $AD115)</f>
        <v>3.8035757716495547E-2</v>
      </c>
      <c r="AL115">
        <f>MAX(0, INDEX(Model_Assumptions[Values], 5) - $AC115)</f>
        <v>8.0357577164955445E-3</v>
      </c>
      <c r="AM115">
        <f>INDEX(Model_Assumptions[Values], 6) * MAX(0, INDEX(Model_Assumptions[Values], 3) - $AB115)^2</f>
        <v>0</v>
      </c>
      <c r="AN115">
        <f t="shared" si="34"/>
        <v>1853.9075127020039</v>
      </c>
      <c r="AO115" cm="1">
        <f t="array" ref="AO115">IFERROR(STDEV(IF($E$2:$E$2201=$E115, $AJ$2:$AJ$2201)), 0)</f>
        <v>14.16933442118051</v>
      </c>
      <c r="AP115">
        <f t="shared" si="42"/>
        <v>0.78286355907457439</v>
      </c>
      <c r="AQ115">
        <f t="shared" si="35"/>
        <v>2.8328072962228935E-2</v>
      </c>
      <c r="AR115" cm="1">
        <f t="array" ref="AR115">IFERROR(STDEV(IF($E$2:$E$2201=$E115, $AK$2:$AK$2201)), 0)</f>
        <v>1.2487174677357635E-2</v>
      </c>
      <c r="AS115">
        <f t="shared" si="43"/>
        <v>0.77741242555604417</v>
      </c>
      <c r="AT115">
        <f t="shared" si="36"/>
        <v>4.5616105020067875E-3</v>
      </c>
      <c r="AU115" cm="1">
        <f t="array" ref="AU115">IFERROR(STDEV(IF($E$2:$E$2201=$E115, $AL$2:$AL$2201)), 0)</f>
        <v>6.4643270913897584E-3</v>
      </c>
      <c r="AV115">
        <f t="shared" si="44"/>
        <v>0.5374336981054364</v>
      </c>
      <c r="AW115">
        <f t="shared" si="37"/>
        <v>0</v>
      </c>
      <c r="AX115" cm="1">
        <f t="array" ref="AX115">IFERROR(STDEV(IF($E$2:$E$2201=$E115, $AM$2:$AM$2201)), 0)</f>
        <v>0</v>
      </c>
      <c r="AY115">
        <f t="shared" si="45"/>
        <v>0.5374336981054364</v>
      </c>
      <c r="AZ115">
        <f>INDEX(Model_Assumptions[Values],9)*((INDEX(Model_Scenarios[GR Weight],1)*$AG115)+(INDEX(Model_Scenarios[GP Weight],1)*$AH115)+(INDEX(Model_Scenarios[LTV Weight],1)*$AI115))-(INDEX(Model_Scenarios[LTV Weight],1)*$AP115)-(INDEX(Model_Scenarios[GP Weight],1)*($AS115+$AV115+$AY115))</f>
        <v>2.5065758017900701</v>
      </c>
      <c r="BA115">
        <f>INDEX(Model_Assumptions[Values],9)*((INDEX(Model_Scenarios[GR Weight],2)*$AG115)+(INDEX(Model_Scenarios[GP Weight],2)*$AH115)+(INDEX(Model_Scenarios[LTV Weight],2)*$AI115))-(INDEX(Model_Scenarios[LTV Weight],2)*$AP115)-(INDEX(Model_Scenarios[GP Weight],2)*($AS115+$AV115+$AY115))</f>
        <v>2.1417201850532881</v>
      </c>
      <c r="BB115">
        <f>INDEX(Model_Assumptions[Values],9)*((INDEX(Model_Scenarios[GR Weight],3)*$AG115)+(INDEX(Model_Scenarios[GP Weight],3)*$AH115)+(INDEX(Model_Scenarios[LTV Weight],3)*$AI115))-(INDEX(Model_Scenarios[LTV Weight],3)*$AP115)-(INDEX(Model_Scenarios[GP Weight],3)*($AS115+$AV115+$AY115))</f>
        <v>1.571584248748831</v>
      </c>
      <c r="BC115">
        <f>INDEX(Model_Assumptions[Values],9)*((INDEX(Model_Scenarios[GR Weight],4)*$AG115)+(INDEX(Model_Scenarios[GP Weight],4)*$AH115)+(INDEX(Model_Scenarios[LTV Weight],4)*$AI115))-(INDEX(Model_Scenarios[LTV Weight],4)*$AP115)-(INDEX(Model_Scenarios[GP Weight],4)*($AS115+$AV115+$AY115))</f>
        <v>1.4801742039516883</v>
      </c>
      <c r="BD115">
        <f>INDEX(Model_Assumptions[Values],9)*((INDEX(Model_Scenarios[GR Weight],5)*$AG115)+(INDEX(Model_Scenarios[GP Weight],5)*$AH115)+(INDEX(Model_Scenarios[LTV Weight],5)*$AI115))-(INDEX(Model_Scenarios[LTV Weight],5)*$AP115)-(INDEX(Model_Scenarios[GP Weight],5)*($AS115+$AV115+$AY115))</f>
        <v>0.97898808247098068</v>
      </c>
    </row>
    <row r="116" spans="1:56" x14ac:dyDescent="0.25">
      <c r="A116">
        <v>115</v>
      </c>
      <c r="B116">
        <v>3</v>
      </c>
      <c r="C116" s="3">
        <v>15</v>
      </c>
      <c r="D116" s="4">
        <v>0.28000000000000003</v>
      </c>
      <c r="E116" t="str">
        <v>SKU-1004</v>
      </c>
      <c r="F116" t="str">
        <v>Hold</v>
      </c>
      <c r="G116" t="str">
        <v>Full</v>
      </c>
      <c r="H116">
        <v>18.39</v>
      </c>
      <c r="I116">
        <v>8.26</v>
      </c>
      <c r="J116">
        <v>17</v>
      </c>
      <c r="K116">
        <v>312.63</v>
      </c>
      <c r="L116">
        <v>172.21</v>
      </c>
      <c r="M116">
        <v>0.55084284937466022</v>
      </c>
      <c r="N116">
        <v>20.325621653116809</v>
      </c>
      <c r="O116">
        <v>12.579946449868942</v>
      </c>
      <c r="P116">
        <v>20.839946449868961</v>
      </c>
      <c r="Q116">
        <v>1216.0706729565338</v>
      </c>
      <c r="R116">
        <v>939.07679744976781</v>
      </c>
      <c r="S116">
        <v>1</v>
      </c>
      <c r="T116">
        <f t="shared" si="23"/>
        <v>18.931974062872708</v>
      </c>
      <c r="U116">
        <f t="shared" si="24"/>
        <v>2.9471129030598568E-2</v>
      </c>
      <c r="V116">
        <f>IF($F116="Reduce", INDEX(Model_Assumptions[Values], 2), INDEX(Model_Assumptions[Values], 1))</f>
        <v>-0.4</v>
      </c>
      <c r="W116">
        <f t="shared" si="25"/>
        <v>16.799596322591931</v>
      </c>
      <c r="X116">
        <f t="shared" si="38"/>
        <v>318.04952184604218</v>
      </c>
      <c r="Y116">
        <f t="shared" si="26"/>
        <v>179.28485622143285</v>
      </c>
      <c r="Z116">
        <f t="shared" si="27"/>
        <v>5.419521846042187</v>
      </c>
      <c r="AA116">
        <f t="shared" si="28"/>
        <v>7.0748562214328388</v>
      </c>
      <c r="AB116">
        <f t="shared" si="39"/>
        <v>0.56370107139547609</v>
      </c>
      <c r="AC116">
        <f t="shared" si="29"/>
        <v>1.2858222020815879E-2</v>
      </c>
      <c r="AD116">
        <f t="shared" si="30"/>
        <v>1.2858222020815879E-2</v>
      </c>
      <c r="AE116">
        <f t="shared" si="31"/>
        <v>0.28000000000000075</v>
      </c>
      <c r="AF116">
        <f t="shared" si="40"/>
        <v>676.13529416383221</v>
      </c>
      <c r="AG116">
        <f t="shared" si="32"/>
        <v>0.43080643209722469</v>
      </c>
      <c r="AH116">
        <f t="shared" si="33"/>
        <v>0.33948533593651936</v>
      </c>
      <c r="AI116">
        <f t="shared" si="41"/>
        <v>0.71999999999999931</v>
      </c>
      <c r="AJ116">
        <f>MAX(0, $R116 - $AA116) * INDEX(Model_Assumptions[Values], 7)</f>
        <v>1864.00388245667</v>
      </c>
      <c r="AK116">
        <f>MAX(0, INDEX(Model_Assumptions[Values], 4) - $AD116)</f>
        <v>3.7141777979184123E-2</v>
      </c>
      <c r="AL116">
        <f>MAX(0, INDEX(Model_Assumptions[Values], 5) - $AC116)</f>
        <v>7.1417779791841211E-3</v>
      </c>
      <c r="AM116">
        <f>INDEX(Model_Assumptions[Values], 6) * MAX(0, INDEX(Model_Assumptions[Values], 3) - $AB116)^2</f>
        <v>0</v>
      </c>
      <c r="AN116">
        <f t="shared" si="34"/>
        <v>1853.9075127020039</v>
      </c>
      <c r="AO116" cm="1">
        <f t="array" ref="AO116">IFERROR(STDEV(IF($E$2:$E$2201=$E116, $AJ$2:$AJ$2201)), 0)</f>
        <v>14.16933442118051</v>
      </c>
      <c r="AP116">
        <f t="shared" si="42"/>
        <v>0.71255074194408652</v>
      </c>
      <c r="AQ116">
        <f t="shared" si="35"/>
        <v>2.8328072962228935E-2</v>
      </c>
      <c r="AR116" cm="1">
        <f t="array" ref="AR116">IFERROR(STDEV(IF($E$2:$E$2201=$E116, $AK$2:$AK$2201)), 0)</f>
        <v>1.2487174677357635E-2</v>
      </c>
      <c r="AS116">
        <f t="shared" si="43"/>
        <v>0.70582059150150567</v>
      </c>
      <c r="AT116">
        <f t="shared" si="36"/>
        <v>4.5616105020067875E-3</v>
      </c>
      <c r="AU116" cm="1">
        <f t="array" ref="AU116">IFERROR(STDEV(IF($E$2:$E$2201=$E116, $AL$2:$AL$2201)), 0)</f>
        <v>6.4643270913897584E-3</v>
      </c>
      <c r="AV116">
        <f t="shared" si="44"/>
        <v>0.3991393753286433</v>
      </c>
      <c r="AW116">
        <f t="shared" si="37"/>
        <v>0</v>
      </c>
      <c r="AX116" cm="1">
        <f t="array" ref="AX116">IFERROR(STDEV(IF($E$2:$E$2201=$E116, $AM$2:$AM$2201)), 0)</f>
        <v>0</v>
      </c>
      <c r="AY116">
        <f t="shared" si="45"/>
        <v>0.3991393753286433</v>
      </c>
      <c r="AZ116">
        <f>INDEX(Model_Assumptions[Values],9)*((INDEX(Model_Scenarios[GR Weight],1)*$AG116)+(INDEX(Model_Scenarios[GP Weight],1)*$AH116)+(INDEX(Model_Scenarios[LTV Weight],1)*$AI116))-(INDEX(Model_Scenarios[LTV Weight],1)*$AP116)-(INDEX(Model_Scenarios[GP Weight],1)*($AS116+$AV116+$AY116))</f>
        <v>2.5446953562457213</v>
      </c>
      <c r="BA116">
        <f>INDEX(Model_Assumptions[Values],9)*((INDEX(Model_Scenarios[GR Weight],2)*$AG116)+(INDEX(Model_Scenarios[GP Weight],2)*$AH116)+(INDEX(Model_Scenarios[LTV Weight],2)*$AI116))-(INDEX(Model_Scenarios[LTV Weight],2)*$AP116)-(INDEX(Model_Scenarios[GP Weight],2)*($AS116+$AV116+$AY116))</f>
        <v>2.2386123093140213</v>
      </c>
      <c r="BB116">
        <f>INDEX(Model_Assumptions[Values],9)*((INDEX(Model_Scenarios[GR Weight],3)*$AG116)+(INDEX(Model_Scenarios[GP Weight],3)*$AH116)+(INDEX(Model_Scenarios[LTV Weight],3)*$AI116))-(INDEX(Model_Scenarios[LTV Weight],3)*$AP116)-(INDEX(Model_Scenarios[GP Weight],3)*($AS116+$AV116+$AY116))</f>
        <v>1.7611523114772267</v>
      </c>
      <c r="BC116">
        <f>INDEX(Model_Assumptions[Values],9)*((INDEX(Model_Scenarios[GR Weight],4)*$AG116)+(INDEX(Model_Scenarios[GP Weight],4)*$AH116)+(INDEX(Model_Scenarios[LTV Weight],4)*$AI116))-(INDEX(Model_Scenarios[LTV Weight],4)*$AP116)-(INDEX(Model_Scenarios[GP Weight],4)*($AS116+$AV116+$AY116))</f>
        <v>1.6878106017202477</v>
      </c>
      <c r="BD116">
        <f>INDEX(Model_Assumptions[Values],9)*((INDEX(Model_Scenarios[GR Weight],5)*$AG116)+(INDEX(Model_Scenarios[GP Weight],5)*$AH116)+(INDEX(Model_Scenarios[LTV Weight],5)*$AI116))-(INDEX(Model_Scenarios[LTV Weight],5)*$AP116)-(INDEX(Model_Scenarios[GP Weight],5)*($AS116+$AV116+$AY116))</f>
        <v>1.2589987822492947</v>
      </c>
    </row>
    <row r="117" spans="1:56" x14ac:dyDescent="0.25">
      <c r="A117">
        <v>116</v>
      </c>
      <c r="B117">
        <v>3</v>
      </c>
      <c r="C117" s="3">
        <v>16</v>
      </c>
      <c r="D117" s="4">
        <v>0.3</v>
      </c>
      <c r="E117" t="str">
        <v>SKU-1004</v>
      </c>
      <c r="F117" t="str">
        <v>Hold</v>
      </c>
      <c r="G117" t="str">
        <v>Full</v>
      </c>
      <c r="H117">
        <v>18.39</v>
      </c>
      <c r="I117">
        <v>8.26</v>
      </c>
      <c r="J117">
        <v>17</v>
      </c>
      <c r="K117">
        <v>312.63</v>
      </c>
      <c r="L117">
        <v>172.21</v>
      </c>
      <c r="M117">
        <v>0.55084284937466022</v>
      </c>
      <c r="N117">
        <v>20.325621653116809</v>
      </c>
      <c r="O117">
        <v>12.579946449868942</v>
      </c>
      <c r="P117">
        <v>20.839946449868961</v>
      </c>
      <c r="Q117">
        <v>1216.0706729565338</v>
      </c>
      <c r="R117">
        <v>939.07679744976781</v>
      </c>
      <c r="S117">
        <v>1</v>
      </c>
      <c r="T117">
        <f t="shared" si="23"/>
        <v>18.970686495935041</v>
      </c>
      <c r="U117">
        <f t="shared" si="24"/>
        <v>3.1576209675641141E-2</v>
      </c>
      <c r="V117">
        <f>IF($F117="Reduce", INDEX(Model_Assumptions[Values], 2), INDEX(Model_Assumptions[Values], 1))</f>
        <v>-0.4</v>
      </c>
      <c r="W117">
        <f t="shared" si="25"/>
        <v>16.785281774205639</v>
      </c>
      <c r="X117">
        <f t="shared" si="38"/>
        <v>318.4283182843875</v>
      </c>
      <c r="Y117">
        <f t="shared" si="26"/>
        <v>179.78189082944891</v>
      </c>
      <c r="Z117">
        <f t="shared" si="27"/>
        <v>5.7983182843875056</v>
      </c>
      <c r="AA117">
        <f t="shared" si="28"/>
        <v>7.571890829448904</v>
      </c>
      <c r="AB117">
        <f t="shared" si="39"/>
        <v>0.56459140254255336</v>
      </c>
      <c r="AC117">
        <f t="shared" si="29"/>
        <v>1.3748553167893141E-2</v>
      </c>
      <c r="AD117">
        <f t="shared" si="30"/>
        <v>1.3748553167893141E-2</v>
      </c>
      <c r="AE117">
        <f t="shared" si="31"/>
        <v>0.2999999999999991</v>
      </c>
      <c r="AF117">
        <f t="shared" si="40"/>
        <v>657.35375821483831</v>
      </c>
      <c r="AG117">
        <f t="shared" si="32"/>
        <v>0.46091756491124908</v>
      </c>
      <c r="AH117">
        <f t="shared" si="33"/>
        <v>0.36333542639676575</v>
      </c>
      <c r="AI117">
        <f t="shared" si="41"/>
        <v>0.70000000000000084</v>
      </c>
      <c r="AJ117">
        <f>MAX(0, $R117 - $AA117) * INDEX(Model_Assumptions[Values], 7)</f>
        <v>1863.0098132406379</v>
      </c>
      <c r="AK117">
        <f>MAX(0, INDEX(Model_Assumptions[Values], 4) - $AD117)</f>
        <v>3.6251446832106862E-2</v>
      </c>
      <c r="AL117">
        <f>MAX(0, INDEX(Model_Assumptions[Values], 5) - $AC117)</f>
        <v>6.2514468321068599E-3</v>
      </c>
      <c r="AM117">
        <f>INDEX(Model_Assumptions[Values], 6) * MAX(0, INDEX(Model_Assumptions[Values], 3) - $AB117)^2</f>
        <v>0</v>
      </c>
      <c r="AN117">
        <f t="shared" si="34"/>
        <v>1853.9075127020039</v>
      </c>
      <c r="AO117" cm="1">
        <f t="array" ref="AO117">IFERROR(STDEV(IF($E$2:$E$2201=$E117, $AJ$2:$AJ$2201)), 0)</f>
        <v>14.16933442118051</v>
      </c>
      <c r="AP117">
        <f t="shared" si="42"/>
        <v>0.64239436151832841</v>
      </c>
      <c r="AQ117">
        <f t="shared" si="35"/>
        <v>2.8328072962228935E-2</v>
      </c>
      <c r="AR117" cm="1">
        <f t="array" ref="AR117">IFERROR(STDEV(IF($E$2:$E$2201=$E117, $AK$2:$AK$2201)), 0)</f>
        <v>1.2487174677357635E-2</v>
      </c>
      <c r="AS117">
        <f t="shared" si="43"/>
        <v>0.63452094445711427</v>
      </c>
      <c r="AT117">
        <f t="shared" si="36"/>
        <v>4.5616105020067875E-3</v>
      </c>
      <c r="AU117" cm="1">
        <f t="array" ref="AU117">IFERROR(STDEV(IF($E$2:$E$2201=$E117, $AL$2:$AL$2201)), 0)</f>
        <v>6.4643270913897584E-3</v>
      </c>
      <c r="AV117">
        <f t="shared" si="44"/>
        <v>0.26140947173772677</v>
      </c>
      <c r="AW117">
        <f t="shared" si="37"/>
        <v>0</v>
      </c>
      <c r="AX117" cm="1">
        <f t="array" ref="AX117">IFERROR(STDEV(IF($E$2:$E$2201=$E117, $AM$2:$AM$2201)), 0)</f>
        <v>0</v>
      </c>
      <c r="AY117">
        <f t="shared" si="45"/>
        <v>0.26140947173772677</v>
      </c>
      <c r="AZ117">
        <f>INDEX(Model_Assumptions[Values],9)*((INDEX(Model_Scenarios[GR Weight],1)*$AG117)+(INDEX(Model_Scenarios[GP Weight],1)*$AH117)+(INDEX(Model_Scenarios[LTV Weight],1)*$AI117))-(INDEX(Model_Scenarios[LTV Weight],1)*$AP117)-(INDEX(Model_Scenarios[GP Weight],1)*($AS117+$AV117+$AY117))</f>
        <v>2.5824770176460912</v>
      </c>
      <c r="BA117">
        <f>INDEX(Model_Assumptions[Values],9)*((INDEX(Model_Scenarios[GR Weight],2)*$AG117)+(INDEX(Model_Scenarios[GP Weight],2)*$AH117)+(INDEX(Model_Scenarios[LTV Weight],2)*$AI117))-(INDEX(Model_Scenarios[LTV Weight],2)*$AP117)-(INDEX(Model_Scenarios[GP Weight],2)*($AS117+$AV117+$AY117))</f>
        <v>2.3349992875067787</v>
      </c>
      <c r="BB117">
        <f>INDEX(Model_Assumptions[Values],9)*((INDEX(Model_Scenarios[GR Weight],3)*$AG117)+(INDEX(Model_Scenarios[GP Weight],3)*$AH117)+(INDEX(Model_Scenarios[LTV Weight],3)*$AI117))-(INDEX(Model_Scenarios[LTV Weight],3)*$AP117)-(INDEX(Model_Scenarios[GP Weight],3)*($AS117+$AV117+$AY117))</f>
        <v>1.9499572469496733</v>
      </c>
      <c r="BC117">
        <f>INDEX(Model_Assumptions[Values],9)*((INDEX(Model_Scenarios[GR Weight],4)*$AG117)+(INDEX(Model_Scenarios[GP Weight],4)*$AH117)+(INDEX(Model_Scenarios[LTV Weight],4)*$AI117))-(INDEX(Model_Scenarios[LTV Weight],4)*$AP117)-(INDEX(Model_Scenarios[GP Weight],4)*($AS117+$AV117+$AY117))</f>
        <v>1.8946554655571297</v>
      </c>
      <c r="BD117">
        <f>INDEX(Model_Assumptions[Values],9)*((INDEX(Model_Scenarios[GR Weight],5)*$AG117)+(INDEX(Model_Scenarios[GP Weight],5)*$AH117)+(INDEX(Model_Scenarios[LTV Weight],5)*$AI117))-(INDEX(Model_Scenarios[LTV Weight],5)*$AP117)-(INDEX(Model_Scenarios[GP Weight],5)*($AS117+$AV117+$AY117))</f>
        <v>1.5379544587598617</v>
      </c>
    </row>
    <row r="118" spans="1:56" x14ac:dyDescent="0.25">
      <c r="A118">
        <v>117</v>
      </c>
      <c r="B118">
        <v>3</v>
      </c>
      <c r="C118" s="3">
        <v>17</v>
      </c>
      <c r="D118" s="4">
        <v>0.32</v>
      </c>
      <c r="E118" t="str">
        <v>SKU-1004</v>
      </c>
      <c r="F118" t="str">
        <v>Hold</v>
      </c>
      <c r="G118" t="str">
        <v>Full</v>
      </c>
      <c r="H118">
        <v>18.39</v>
      </c>
      <c r="I118">
        <v>8.26</v>
      </c>
      <c r="J118">
        <v>17</v>
      </c>
      <c r="K118">
        <v>312.63</v>
      </c>
      <c r="L118">
        <v>172.21</v>
      </c>
      <c r="M118">
        <v>0.55084284937466022</v>
      </c>
      <c r="N118">
        <v>20.325621653116809</v>
      </c>
      <c r="O118">
        <v>12.579946449868942</v>
      </c>
      <c r="P118">
        <v>20.839946449868961</v>
      </c>
      <c r="Q118">
        <v>1216.0706729565338</v>
      </c>
      <c r="R118">
        <v>939.07679744976781</v>
      </c>
      <c r="S118">
        <v>1</v>
      </c>
      <c r="T118">
        <f t="shared" si="23"/>
        <v>19.009398928997378</v>
      </c>
      <c r="U118">
        <f t="shared" si="24"/>
        <v>3.3681290320683913E-2</v>
      </c>
      <c r="V118">
        <f>IF($F118="Reduce", INDEX(Model_Assumptions[Values], 2), INDEX(Model_Assumptions[Values], 1))</f>
        <v>-0.4</v>
      </c>
      <c r="W118">
        <f t="shared" si="25"/>
        <v>16.770967225819348</v>
      </c>
      <c r="X118">
        <f t="shared" si="38"/>
        <v>318.80600642074046</v>
      </c>
      <c r="Y118">
        <f t="shared" si="26"/>
        <v>180.27781713547265</v>
      </c>
      <c r="Z118">
        <f t="shared" si="27"/>
        <v>6.1760064207404639</v>
      </c>
      <c r="AA118">
        <f t="shared" si="28"/>
        <v>8.0678171354726373</v>
      </c>
      <c r="AB118">
        <f t="shared" si="39"/>
        <v>0.56547810739033921</v>
      </c>
      <c r="AC118">
        <f t="shared" si="29"/>
        <v>1.4635258015678998E-2</v>
      </c>
      <c r="AD118">
        <f t="shared" si="30"/>
        <v>1.4635258015678998E-2</v>
      </c>
      <c r="AE118">
        <f t="shared" si="31"/>
        <v>0.31999999999999929</v>
      </c>
      <c r="AF118">
        <f t="shared" si="40"/>
        <v>638.57222226584281</v>
      </c>
      <c r="AG118">
        <f t="shared" si="32"/>
        <v>0.49094059703289167</v>
      </c>
      <c r="AH118">
        <f t="shared" si="33"/>
        <v>0.38713233524279844</v>
      </c>
      <c r="AI118">
        <f t="shared" si="41"/>
        <v>0.68000000000000071</v>
      </c>
      <c r="AJ118">
        <f>MAX(0, $R118 - $AA118) * INDEX(Model_Assumptions[Values], 7)</f>
        <v>1862.0179606285903</v>
      </c>
      <c r="AK118">
        <f>MAX(0, INDEX(Model_Assumptions[Values], 4) - $AD118)</f>
        <v>3.5364741984321005E-2</v>
      </c>
      <c r="AL118">
        <f>MAX(0, INDEX(Model_Assumptions[Values], 5) - $AC118)</f>
        <v>5.3647419843210024E-3</v>
      </c>
      <c r="AM118">
        <f>INDEX(Model_Assumptions[Values], 6) * MAX(0, INDEX(Model_Assumptions[Values], 3) - $AB118)^2</f>
        <v>0</v>
      </c>
      <c r="AN118">
        <f t="shared" si="34"/>
        <v>1853.9075127020039</v>
      </c>
      <c r="AO118" cm="1">
        <f t="array" ref="AO118">IFERROR(STDEV(IF($E$2:$E$2201=$E118, $AJ$2:$AJ$2201)), 0)</f>
        <v>14.16933442118051</v>
      </c>
      <c r="AP118">
        <f t="shared" si="42"/>
        <v>0.57239441779726763</v>
      </c>
      <c r="AQ118">
        <f t="shared" si="35"/>
        <v>2.8328072962228935E-2</v>
      </c>
      <c r="AR118" cm="1">
        <f t="array" ref="AR118">IFERROR(STDEV(IF($E$2:$E$2201=$E118, $AK$2:$AK$2201)), 0)</f>
        <v>1.2487174677357635E-2</v>
      </c>
      <c r="AS118">
        <f t="shared" si="43"/>
        <v>0.56351169931588352</v>
      </c>
      <c r="AT118">
        <f t="shared" si="36"/>
        <v>4.5616105020067875E-3</v>
      </c>
      <c r="AU118" cm="1">
        <f t="array" ref="AU118">IFERROR(STDEV(IF($E$2:$E$2201=$E118, $AL$2:$AL$2201)), 0)</f>
        <v>6.4643270913897584E-3</v>
      </c>
      <c r="AV118">
        <f t="shared" si="44"/>
        <v>0.1242405390321223</v>
      </c>
      <c r="AW118">
        <f t="shared" si="37"/>
        <v>0</v>
      </c>
      <c r="AX118" cm="1">
        <f t="array" ref="AX118">IFERROR(STDEV(IF($E$2:$E$2201=$E118, $AM$2:$AM$2201)), 0)</f>
        <v>0</v>
      </c>
      <c r="AY118">
        <f t="shared" si="45"/>
        <v>0.1242405390321223</v>
      </c>
      <c r="AZ118">
        <f>INDEX(Model_Assumptions[Values],9)*((INDEX(Model_Scenarios[GR Weight],1)*$AG118)+(INDEX(Model_Scenarios[GP Weight],1)*$AH118)+(INDEX(Model_Scenarios[LTV Weight],1)*$AI118))-(INDEX(Model_Scenarios[LTV Weight],1)*$AP118)-(INDEX(Model_Scenarios[GP Weight],1)*($AS118+$AV118+$AY118))</f>
        <v>2.6199216541620207</v>
      </c>
      <c r="BA118">
        <f>INDEX(Model_Assumptions[Values],9)*((INDEX(Model_Scenarios[GR Weight],2)*$AG118)+(INDEX(Model_Scenarios[GP Weight],2)*$AH118)+(INDEX(Model_Scenarios[LTV Weight],2)*$AI118))-(INDEX(Model_Scenarios[LTV Weight],2)*$AP118)-(INDEX(Model_Scenarios[GP Weight],2)*($AS118+$AV118+$AY118))</f>
        <v>2.4308828559732203</v>
      </c>
      <c r="BB118">
        <f>INDEX(Model_Assumptions[Values],9)*((INDEX(Model_Scenarios[GR Weight],3)*$AG118)+(INDEX(Model_Scenarios[GP Weight],3)*$AH118)+(INDEX(Model_Scenarios[LTV Weight],3)*$AI118))-(INDEX(Model_Scenarios[LTV Weight],3)*$AP118)-(INDEX(Model_Scenarios[GP Weight],3)*($AS118+$AV118+$AY118))</f>
        <v>2.1380020937640616</v>
      </c>
      <c r="BC118">
        <f>INDEX(Model_Assumptions[Values],9)*((INDEX(Model_Scenarios[GR Weight],4)*$AG118)+(INDEX(Model_Scenarios[GP Weight],4)*$AH118)+(INDEX(Model_Scenarios[LTV Weight],4)*$AI118))-(INDEX(Model_Scenarios[LTV Weight],4)*$AP118)-(INDEX(Model_Scenarios[GP Weight],4)*($AS118+$AV118+$AY118))</f>
        <v>2.1007118340602338</v>
      </c>
      <c r="BD118">
        <f>INDEX(Model_Assumptions[Values],9)*((INDEX(Model_Scenarios[GR Weight],5)*$AG118)+(INDEX(Model_Scenarios[GP Weight],5)*$AH118)+(INDEX(Model_Scenarios[LTV Weight],5)*$AI118))-(INDEX(Model_Scenarios[LTV Weight],5)*$AP118)-(INDEX(Model_Scenarios[GP Weight],5)*($AS118+$AV118+$AY118))</f>
        <v>1.8158598869422007</v>
      </c>
    </row>
    <row r="119" spans="1:56" x14ac:dyDescent="0.25">
      <c r="A119">
        <v>118</v>
      </c>
      <c r="B119">
        <v>3</v>
      </c>
      <c r="C119" s="3">
        <v>18</v>
      </c>
      <c r="D119" s="4">
        <v>0.34</v>
      </c>
      <c r="E119" t="str">
        <v>SKU-1004</v>
      </c>
      <c r="F119" t="str">
        <v>Hold</v>
      </c>
      <c r="G119" t="str">
        <v>Full</v>
      </c>
      <c r="H119">
        <v>18.39</v>
      </c>
      <c r="I119">
        <v>8.26</v>
      </c>
      <c r="J119">
        <v>17</v>
      </c>
      <c r="K119">
        <v>312.63</v>
      </c>
      <c r="L119">
        <v>172.21</v>
      </c>
      <c r="M119">
        <v>0.55084284937466022</v>
      </c>
      <c r="N119">
        <v>20.325621653116809</v>
      </c>
      <c r="O119">
        <v>12.579946449868942</v>
      </c>
      <c r="P119">
        <v>20.839946449868961</v>
      </c>
      <c r="Q119">
        <v>1216.0706729565338</v>
      </c>
      <c r="R119">
        <v>939.07679744976781</v>
      </c>
      <c r="S119">
        <v>1</v>
      </c>
      <c r="T119">
        <f t="shared" si="23"/>
        <v>19.048111362059714</v>
      </c>
      <c r="U119">
        <f t="shared" si="24"/>
        <v>3.5786370965726677E-2</v>
      </c>
      <c r="V119">
        <f>IF($F119="Reduce", INDEX(Model_Assumptions[Values], 2), INDEX(Model_Assumptions[Values], 1))</f>
        <v>-0.4</v>
      </c>
      <c r="W119">
        <f t="shared" si="25"/>
        <v>16.75665267743306</v>
      </c>
      <c r="X119">
        <f t="shared" si="38"/>
        <v>319.182586255101</v>
      </c>
      <c r="Y119">
        <f t="shared" si="26"/>
        <v>180.77263513950393</v>
      </c>
      <c r="Z119">
        <f t="shared" si="27"/>
        <v>6.552586255101005</v>
      </c>
      <c r="AA119">
        <f t="shared" si="28"/>
        <v>8.5626351395039251</v>
      </c>
      <c r="AB119">
        <f t="shared" si="39"/>
        <v>0.56636120804856382</v>
      </c>
      <c r="AC119">
        <f t="shared" si="29"/>
        <v>1.5518358673903609E-2</v>
      </c>
      <c r="AD119">
        <f t="shared" si="30"/>
        <v>1.5518358673903609E-2</v>
      </c>
      <c r="AE119">
        <f t="shared" si="31"/>
        <v>0.33999999999999947</v>
      </c>
      <c r="AF119">
        <f t="shared" si="40"/>
        <v>619.79068631684731</v>
      </c>
      <c r="AG119">
        <f t="shared" si="32"/>
        <v>0.5208755284621478</v>
      </c>
      <c r="AH119">
        <f t="shared" si="33"/>
        <v>0.41087606247461189</v>
      </c>
      <c r="AI119">
        <f t="shared" si="41"/>
        <v>0.66000000000000059</v>
      </c>
      <c r="AJ119">
        <f>MAX(0, $R119 - $AA119) * INDEX(Model_Assumptions[Values], 7)</f>
        <v>1861.0283246205277</v>
      </c>
      <c r="AK119">
        <f>MAX(0, INDEX(Model_Assumptions[Values], 4) - $AD119)</f>
        <v>3.4481641326096393E-2</v>
      </c>
      <c r="AL119">
        <f>MAX(0, INDEX(Model_Assumptions[Values], 5) - $AC119)</f>
        <v>4.481641326096391E-3</v>
      </c>
      <c r="AM119">
        <f>INDEX(Model_Assumptions[Values], 6) * MAX(0, INDEX(Model_Assumptions[Values], 3) - $AB119)^2</f>
        <v>0</v>
      </c>
      <c r="AN119">
        <f t="shared" si="34"/>
        <v>1853.9075127020039</v>
      </c>
      <c r="AO119" cm="1">
        <f t="array" ref="AO119">IFERROR(STDEV(IF($E$2:$E$2201=$E119, $AJ$2:$AJ$2201)), 0)</f>
        <v>14.16933442118051</v>
      </c>
      <c r="AP119">
        <f t="shared" si="42"/>
        <v>0.50255091078092062</v>
      </c>
      <c r="AQ119">
        <f t="shared" si="35"/>
        <v>2.8328072962228935E-2</v>
      </c>
      <c r="AR119" cm="1">
        <f t="array" ref="AR119">IFERROR(STDEV(IF($E$2:$E$2201=$E119, $AK$2:$AK$2201)), 0)</f>
        <v>1.2487174677357635E-2</v>
      </c>
      <c r="AS119">
        <f t="shared" si="43"/>
        <v>0.49279108548272443</v>
      </c>
      <c r="AT119">
        <f t="shared" si="36"/>
        <v>4.5616105020067875E-3</v>
      </c>
      <c r="AU119" cm="1">
        <f t="array" ref="AU119">IFERROR(STDEV(IF($E$2:$E$2201=$E119, $AL$2:$AL$2201)), 0)</f>
        <v>6.4643270913897584E-3</v>
      </c>
      <c r="AV119">
        <f t="shared" si="44"/>
        <v>-1.2370843056025505E-2</v>
      </c>
      <c r="AW119">
        <f t="shared" si="37"/>
        <v>0</v>
      </c>
      <c r="AX119" cm="1">
        <f t="array" ref="AX119">IFERROR(STDEV(IF($E$2:$E$2201=$E119, $AM$2:$AM$2201)), 0)</f>
        <v>0</v>
      </c>
      <c r="AY119">
        <f t="shared" si="45"/>
        <v>-1.2370843056025505E-2</v>
      </c>
      <c r="AZ119">
        <f>INDEX(Model_Assumptions[Values],9)*((INDEX(Model_Scenarios[GR Weight],1)*$AG119)+(INDEX(Model_Scenarios[GP Weight],1)*$AH119)+(INDEX(Model_Scenarios[LTV Weight],1)*$AI119))-(INDEX(Model_Scenarios[LTV Weight],1)*$AP119)-(INDEX(Model_Scenarios[GP Weight],1)*($AS119+$AV119+$AY119))</f>
        <v>2.6570301269065788</v>
      </c>
      <c r="BA119">
        <f>INDEX(Model_Assumptions[Values],9)*((INDEX(Model_Scenarios[GR Weight],2)*$AG119)+(INDEX(Model_Scenarios[GP Weight],2)*$AH119)+(INDEX(Model_Scenarios[LTV Weight],2)*$AI119))-(INDEX(Model_Scenarios[LTV Weight],2)*$AP119)-(INDEX(Model_Scenarios[GP Weight],2)*($AS119+$AV119+$AY119))</f>
        <v>2.5262647369394911</v>
      </c>
      <c r="BB119">
        <f>INDEX(Model_Assumptions[Values],9)*((INDEX(Model_Scenarios[GR Weight],3)*$AG119)+(INDEX(Model_Scenarios[GP Weight],3)*$AH119)+(INDEX(Model_Scenarios[LTV Weight],3)*$AI119))-(INDEX(Model_Scenarios[LTV Weight],3)*$AP119)-(INDEX(Model_Scenarios[GP Weight],3)*($AS119+$AV119+$AY119))</f>
        <v>2.3252898658161523</v>
      </c>
      <c r="BC119">
        <f>INDEX(Model_Assumptions[Values],9)*((INDEX(Model_Scenarios[GR Weight],4)*$AG119)+(INDEX(Model_Scenarios[GP Weight],4)*$AH119)+(INDEX(Model_Scenarios[LTV Weight],4)*$AI119))-(INDEX(Model_Scenarios[LTV Weight],4)*$AP119)-(INDEX(Model_Scenarios[GP Weight],4)*($AS119+$AV119+$AY119))</f>
        <v>2.3059827211253179</v>
      </c>
      <c r="BD119">
        <f>INDEX(Model_Assumptions[Values],9)*((INDEX(Model_Scenarios[GR Weight],5)*$AG119)+(INDEX(Model_Scenarios[GP Weight],5)*$AH119)+(INDEX(Model_Scenarios[LTV Weight],5)*$AI119))-(INDEX(Model_Scenarios[LTV Weight],5)*$AP119)-(INDEX(Model_Scenarios[GP Weight],5)*($AS119+$AV119+$AY119))</f>
        <v>2.0927198029182308</v>
      </c>
    </row>
    <row r="120" spans="1:56" x14ac:dyDescent="0.25">
      <c r="A120">
        <v>119</v>
      </c>
      <c r="B120">
        <v>3</v>
      </c>
      <c r="C120" s="3">
        <v>19</v>
      </c>
      <c r="D120" s="4">
        <v>0.36</v>
      </c>
      <c r="E120" t="str">
        <v>SKU-1004</v>
      </c>
      <c r="F120" t="str">
        <v>Hold</v>
      </c>
      <c r="G120" t="str">
        <v>Full</v>
      </c>
      <c r="H120">
        <v>18.39</v>
      </c>
      <c r="I120">
        <v>8.26</v>
      </c>
      <c r="J120">
        <v>17</v>
      </c>
      <c r="K120">
        <v>312.63</v>
      </c>
      <c r="L120">
        <v>172.21</v>
      </c>
      <c r="M120">
        <v>0.55084284937466022</v>
      </c>
      <c r="N120">
        <v>20.325621653116809</v>
      </c>
      <c r="O120">
        <v>12.579946449868942</v>
      </c>
      <c r="P120">
        <v>20.839946449868961</v>
      </c>
      <c r="Q120">
        <v>1216.0706729565338</v>
      </c>
      <c r="R120">
        <v>939.07679744976781</v>
      </c>
      <c r="S120">
        <v>1</v>
      </c>
      <c r="T120">
        <f t="shared" si="23"/>
        <v>19.086823795122051</v>
      </c>
      <c r="U120">
        <f t="shared" si="24"/>
        <v>3.7891451610769449E-2</v>
      </c>
      <c r="V120">
        <f>IF($F120="Reduce", INDEX(Model_Assumptions[Values], 2), INDEX(Model_Assumptions[Values], 1))</f>
        <v>-0.4</v>
      </c>
      <c r="W120">
        <f t="shared" si="25"/>
        <v>16.742338129046768</v>
      </c>
      <c r="X120">
        <f t="shared" si="38"/>
        <v>319.55805778746907</v>
      </c>
      <c r="Y120">
        <f t="shared" si="26"/>
        <v>181.26634484154278</v>
      </c>
      <c r="Z120">
        <f t="shared" si="27"/>
        <v>6.9280577874690721</v>
      </c>
      <c r="AA120">
        <f t="shared" si="28"/>
        <v>9.0563448415427672</v>
      </c>
      <c r="AB120">
        <f t="shared" si="39"/>
        <v>0.56724072644758339</v>
      </c>
      <c r="AC120">
        <f t="shared" si="29"/>
        <v>1.6397877072923173E-2</v>
      </c>
      <c r="AD120">
        <f t="shared" si="30"/>
        <v>1.6397877072923173E-2</v>
      </c>
      <c r="AE120">
        <f t="shared" si="31"/>
        <v>0.35999999999999965</v>
      </c>
      <c r="AF120">
        <f t="shared" si="40"/>
        <v>601.0091503678517</v>
      </c>
      <c r="AG120">
        <f t="shared" si="32"/>
        <v>0.55072235919901302</v>
      </c>
      <c r="AH120">
        <f t="shared" si="33"/>
        <v>0.43456660809220615</v>
      </c>
      <c r="AI120">
        <f t="shared" si="41"/>
        <v>0.64000000000000035</v>
      </c>
      <c r="AJ120">
        <f>MAX(0, $R120 - $AA120) * INDEX(Model_Assumptions[Values], 7)</f>
        <v>1860.04090521645</v>
      </c>
      <c r="AK120">
        <f>MAX(0, INDEX(Model_Assumptions[Values], 4) - $AD120)</f>
        <v>3.360212292707683E-2</v>
      </c>
      <c r="AL120">
        <f>MAX(0, INDEX(Model_Assumptions[Values], 5) - $AC120)</f>
        <v>3.6021229270768278E-3</v>
      </c>
      <c r="AM120">
        <f>INDEX(Model_Assumptions[Values], 6) * MAX(0, INDEX(Model_Assumptions[Values], 3) - $AB120)^2</f>
        <v>0</v>
      </c>
      <c r="AN120">
        <f t="shared" si="34"/>
        <v>1853.9075127020039</v>
      </c>
      <c r="AO120" cm="1">
        <f t="array" ref="AO120">IFERROR(STDEV(IF($E$2:$E$2201=$E120, $AJ$2:$AJ$2201)), 0)</f>
        <v>14.16933442118051</v>
      </c>
      <c r="AP120">
        <f t="shared" si="42"/>
        <v>0.43286384046930315</v>
      </c>
      <c r="AQ120">
        <f t="shared" si="35"/>
        <v>2.8328072962228935E-2</v>
      </c>
      <c r="AR120" cm="1">
        <f t="array" ref="AR120">IFERROR(STDEV(IF($E$2:$E$2201=$E120, $AK$2:$AK$2201)), 0)</f>
        <v>1.2487174677357635E-2</v>
      </c>
      <c r="AS120">
        <f t="shared" si="43"/>
        <v>0.4223573467272036</v>
      </c>
      <c r="AT120">
        <f t="shared" si="36"/>
        <v>4.5616105020067875E-3</v>
      </c>
      <c r="AU120" cm="1">
        <f t="array" ref="AU120">IFERROR(STDEV(IF($E$2:$E$2201=$E120, $AL$2:$AL$2201)), 0)</f>
        <v>6.4643270913897584E-3</v>
      </c>
      <c r="AV120">
        <f t="shared" si="44"/>
        <v>-0.14842806704629183</v>
      </c>
      <c r="AW120">
        <f t="shared" si="37"/>
        <v>0</v>
      </c>
      <c r="AX120" cm="1">
        <f t="array" ref="AX120">IFERROR(STDEV(IF($E$2:$E$2201=$E120, $AM$2:$AM$2201)), 0)</f>
        <v>0</v>
      </c>
      <c r="AY120">
        <f t="shared" si="45"/>
        <v>-0.14842806704629183</v>
      </c>
      <c r="AZ120">
        <f>INDEX(Model_Assumptions[Values],9)*((INDEX(Model_Scenarios[GR Weight],1)*$AG120)+(INDEX(Model_Scenarios[GP Weight],1)*$AH120)+(INDEX(Model_Scenarios[LTV Weight],1)*$AI120))-(INDEX(Model_Scenarios[LTV Weight],1)*$AP120)-(INDEX(Model_Scenarios[GP Weight],1)*($AS120+$AV120+$AY120))</f>
        <v>2.693803290006707</v>
      </c>
      <c r="BA120">
        <f>INDEX(Model_Assumptions[Values],9)*((INDEX(Model_Scenarios[GR Weight],2)*$AG120)+(INDEX(Model_Scenarios[GP Weight],2)*$AH120)+(INDEX(Model_Scenarios[LTV Weight],2)*$AI120))-(INDEX(Model_Scenarios[LTV Weight],2)*$AP120)-(INDEX(Model_Scenarios[GP Weight],2)*($AS120+$AV120+$AY120))</f>
        <v>2.6211466386594964</v>
      </c>
      <c r="BB120">
        <f>INDEX(Model_Assumptions[Values],9)*((INDEX(Model_Scenarios[GR Weight],3)*$AG120)+(INDEX(Model_Scenarios[GP Weight],3)*$AH120)+(INDEX(Model_Scenarios[LTV Weight],3)*$AI120))-(INDEX(Model_Scenarios[LTV Weight],3)*$AP120)-(INDEX(Model_Scenarios[GP Weight],3)*($AS120+$AV120+$AY120))</f>
        <v>2.5118235525502901</v>
      </c>
      <c r="BC120">
        <f>INDEX(Model_Assumptions[Values],9)*((INDEX(Model_Scenarios[GR Weight],4)*$AG120)+(INDEX(Model_Scenarios[GP Weight],4)*$AH120)+(INDEX(Model_Scenarios[LTV Weight],4)*$AI120))-(INDEX(Model_Scenarios[LTV Weight],4)*$AP120)-(INDEX(Model_Scenarios[GP Weight],4)*($AS120+$AV120+$AY120))</f>
        <v>2.5104711161967264</v>
      </c>
      <c r="BD120">
        <f>INDEX(Model_Assumptions[Values],9)*((INDEX(Model_Scenarios[GR Weight],5)*$AG120)+(INDEX(Model_Scenarios[GP Weight],5)*$AH120)+(INDEX(Model_Scenarios[LTV Weight],5)*$AI120))-(INDEX(Model_Scenarios[LTV Weight],5)*$AP120)-(INDEX(Model_Scenarios[GP Weight],5)*($AS120+$AV120+$AY120))</f>
        <v>2.368538904386214</v>
      </c>
    </row>
    <row r="121" spans="1:56" x14ac:dyDescent="0.25">
      <c r="A121">
        <v>120</v>
      </c>
      <c r="B121">
        <v>3</v>
      </c>
      <c r="C121" s="3">
        <v>20</v>
      </c>
      <c r="D121" s="4">
        <v>0.38</v>
      </c>
      <c r="E121" t="str">
        <v>SKU-1004</v>
      </c>
      <c r="F121" t="str">
        <v>Hold</v>
      </c>
      <c r="G121" t="str">
        <v>Full</v>
      </c>
      <c r="H121">
        <v>18.39</v>
      </c>
      <c r="I121">
        <v>8.26</v>
      </c>
      <c r="J121">
        <v>17</v>
      </c>
      <c r="K121">
        <v>312.63</v>
      </c>
      <c r="L121">
        <v>172.21</v>
      </c>
      <c r="M121">
        <v>0.55084284937466022</v>
      </c>
      <c r="N121">
        <v>20.325621653116809</v>
      </c>
      <c r="O121">
        <v>12.579946449868942</v>
      </c>
      <c r="P121">
        <v>20.839946449868961</v>
      </c>
      <c r="Q121">
        <v>1216.0706729565338</v>
      </c>
      <c r="R121">
        <v>939.07679744976781</v>
      </c>
      <c r="S121">
        <v>1</v>
      </c>
      <c r="T121">
        <f t="shared" si="23"/>
        <v>19.125536228184387</v>
      </c>
      <c r="U121">
        <f t="shared" si="24"/>
        <v>3.999653225581222E-2</v>
      </c>
      <c r="V121">
        <f>IF($F121="Reduce", INDEX(Model_Assumptions[Values], 2), INDEX(Model_Assumptions[Values], 1))</f>
        <v>-0.4</v>
      </c>
      <c r="W121">
        <f t="shared" si="25"/>
        <v>16.728023580660476</v>
      </c>
      <c r="X121">
        <f t="shared" si="38"/>
        <v>319.93242101784466</v>
      </c>
      <c r="Y121">
        <f t="shared" si="26"/>
        <v>181.75894624158911</v>
      </c>
      <c r="Z121">
        <f t="shared" si="27"/>
        <v>7.3024210178446651</v>
      </c>
      <c r="AA121">
        <f t="shared" si="28"/>
        <v>9.5489462415891069</v>
      </c>
      <c r="AB121">
        <f t="shared" si="39"/>
        <v>0.56811668434019469</v>
      </c>
      <c r="AC121">
        <f t="shared" si="29"/>
        <v>1.7273834965534474E-2</v>
      </c>
      <c r="AD121">
        <f t="shared" si="30"/>
        <v>1.7273834965534474E-2</v>
      </c>
      <c r="AE121">
        <f t="shared" si="31"/>
        <v>0.37999999999999984</v>
      </c>
      <c r="AF121">
        <f t="shared" si="40"/>
        <v>582.22761441885609</v>
      </c>
      <c r="AG121">
        <f t="shared" si="32"/>
        <v>0.5804810892434874</v>
      </c>
      <c r="AH121">
        <f t="shared" si="33"/>
        <v>0.45820397209557845</v>
      </c>
      <c r="AI121">
        <f t="shared" si="41"/>
        <v>0.62000000000000011</v>
      </c>
      <c r="AJ121">
        <f>MAX(0, $R121 - $AA121) * INDEX(Model_Assumptions[Values], 7)</f>
        <v>1859.0557024163575</v>
      </c>
      <c r="AK121">
        <f>MAX(0, INDEX(Model_Assumptions[Values], 4) - $AD121)</f>
        <v>3.2726165034465529E-2</v>
      </c>
      <c r="AL121">
        <f>MAX(0, INDEX(Model_Assumptions[Values], 5) - $AC121)</f>
        <v>2.7261650344655268E-3</v>
      </c>
      <c r="AM121">
        <f>INDEX(Model_Assumptions[Values], 6) * MAX(0, INDEX(Model_Assumptions[Values], 3) - $AB121)^2</f>
        <v>0</v>
      </c>
      <c r="AN121">
        <f t="shared" si="34"/>
        <v>1853.9075127020039</v>
      </c>
      <c r="AO121" cm="1">
        <f t="array" ref="AO121">IFERROR(STDEV(IF($E$2:$E$2201=$E121, $AJ$2:$AJ$2201)), 0)</f>
        <v>14.16933442118051</v>
      </c>
      <c r="AP121">
        <f t="shared" si="42"/>
        <v>0.36333320686241538</v>
      </c>
      <c r="AQ121">
        <f t="shared" si="35"/>
        <v>2.8328072962228935E-2</v>
      </c>
      <c r="AR121" cm="1">
        <f t="array" ref="AR121">IFERROR(STDEV(IF($E$2:$E$2201=$E121, $AK$2:$AK$2201)), 0)</f>
        <v>1.2487174677357635E-2</v>
      </c>
      <c r="AS121">
        <f t="shared" si="43"/>
        <v>0.35220874103822969</v>
      </c>
      <c r="AT121">
        <f t="shared" si="36"/>
        <v>4.5616105020067875E-3</v>
      </c>
      <c r="AU121" cm="1">
        <f t="array" ref="AU121">IFERROR(STDEV(IF($E$2:$E$2201=$E121, $AL$2:$AL$2201)), 0)</f>
        <v>6.4643270913897584E-3</v>
      </c>
      <c r="AV121">
        <f t="shared" si="44"/>
        <v>-0.28393449799067338</v>
      </c>
      <c r="AW121">
        <f t="shared" si="37"/>
        <v>0</v>
      </c>
      <c r="AX121" cm="1">
        <f t="array" ref="AX121">IFERROR(STDEV(IF($E$2:$E$2201=$E121, $AM$2:$AM$2201)), 0)</f>
        <v>0</v>
      </c>
      <c r="AY121">
        <f t="shared" si="45"/>
        <v>-0.28393449799067338</v>
      </c>
      <c r="AZ121">
        <f>INDEX(Model_Assumptions[Values],9)*((INDEX(Model_Scenarios[GR Weight],1)*$AG121)+(INDEX(Model_Scenarios[GP Weight],1)*$AH121)+(INDEX(Model_Scenarios[LTV Weight],1)*$AI121))-(INDEX(Model_Scenarios[LTV Weight],1)*$AP121)-(INDEX(Model_Scenarios[GP Weight],1)*($AS121+$AV121+$AY121))</f>
        <v>2.730241990673913</v>
      </c>
      <c r="BA121">
        <f>INDEX(Model_Assumptions[Values],9)*((INDEX(Model_Scenarios[GR Weight],2)*$AG121)+(INDEX(Model_Scenarios[GP Weight],2)*$AH121)+(INDEX(Model_Scenarios[LTV Weight],2)*$AI121))-(INDEX(Model_Scenarios[LTV Weight],2)*$AP121)-(INDEX(Model_Scenarios[GP Weight],2)*($AS121+$AV121+$AY121))</f>
        <v>2.7155302555562479</v>
      </c>
      <c r="BB121">
        <f>INDEX(Model_Assumptions[Values],9)*((INDEX(Model_Scenarios[GR Weight],3)*$AG121)+(INDEX(Model_Scenarios[GP Weight],3)*$AH121)+(INDEX(Model_Scenarios[LTV Weight],3)*$AI121))-(INDEX(Model_Scenarios[LTV Weight],3)*$AP121)-(INDEX(Model_Scenarios[GP Weight],3)*($AS121+$AV121+$AY121))</f>
        <v>2.6976061192067466</v>
      </c>
      <c r="BC121">
        <f>INDEX(Model_Assumptions[Values],9)*((INDEX(Model_Scenarios[GR Weight],4)*$AG121)+(INDEX(Model_Scenarios[GP Weight],4)*$AH121)+(INDEX(Model_Scenarios[LTV Weight],4)*$AI121))-(INDEX(Model_Scenarios[LTV Weight],4)*$AP121)-(INDEX(Model_Scenarios[GP Weight],4)*($AS121+$AV121+$AY121))</f>
        <v>2.7141799845147316</v>
      </c>
      <c r="BD121">
        <f>INDEX(Model_Assumptions[Values],9)*((INDEX(Model_Scenarios[GR Weight],5)*$AG121)+(INDEX(Model_Scenarios[GP Weight],5)*$AH121)+(INDEX(Model_Scenarios[LTV Weight],5)*$AI121))-(INDEX(Model_Scenarios[LTV Weight],5)*$AP121)-(INDEX(Model_Scenarios[GP Weight],5)*($AS121+$AV121+$AY121))</f>
        <v>2.6433218510094392</v>
      </c>
    </row>
    <row r="122" spans="1:56" x14ac:dyDescent="0.25">
      <c r="A122">
        <v>121</v>
      </c>
      <c r="B122">
        <v>3</v>
      </c>
      <c r="C122" s="3">
        <v>21</v>
      </c>
      <c r="D122" s="4">
        <v>0.4</v>
      </c>
      <c r="E122" t="str">
        <v>SKU-1004</v>
      </c>
      <c r="F122" t="str">
        <v>Hold</v>
      </c>
      <c r="G122" t="str">
        <v>Full</v>
      </c>
      <c r="H122">
        <v>18.39</v>
      </c>
      <c r="I122">
        <v>8.26</v>
      </c>
      <c r="J122">
        <v>17</v>
      </c>
      <c r="K122">
        <v>312.63</v>
      </c>
      <c r="L122">
        <v>172.21</v>
      </c>
      <c r="M122">
        <v>0.55084284937466022</v>
      </c>
      <c r="N122">
        <v>20.325621653116809</v>
      </c>
      <c r="O122">
        <v>12.579946449868942</v>
      </c>
      <c r="P122">
        <v>20.839946449868961</v>
      </c>
      <c r="Q122">
        <v>1216.0706729565338</v>
      </c>
      <c r="R122">
        <v>939.07679744976781</v>
      </c>
      <c r="S122">
        <v>1</v>
      </c>
      <c r="T122">
        <f t="shared" si="23"/>
        <v>19.164248661246724</v>
      </c>
      <c r="U122">
        <f t="shared" si="24"/>
        <v>4.2101612900854984E-2</v>
      </c>
      <c r="V122">
        <f>IF($F122="Reduce", INDEX(Model_Assumptions[Values], 2), INDEX(Model_Assumptions[Values], 1))</f>
        <v>-0.4</v>
      </c>
      <c r="W122">
        <f t="shared" si="25"/>
        <v>16.713709032274185</v>
      </c>
      <c r="X122">
        <f t="shared" si="38"/>
        <v>320.30567594622784</v>
      </c>
      <c r="Y122">
        <f t="shared" si="26"/>
        <v>182.25043933964307</v>
      </c>
      <c r="Z122">
        <f t="shared" si="27"/>
        <v>7.675675946227841</v>
      </c>
      <c r="AA122">
        <f t="shared" si="28"/>
        <v>10.040439339643058</v>
      </c>
      <c r="AB122">
        <f t="shared" si="39"/>
        <v>0.56898910330342956</v>
      </c>
      <c r="AC122">
        <f t="shared" si="29"/>
        <v>1.814625392876934E-2</v>
      </c>
      <c r="AD122">
        <f t="shared" si="30"/>
        <v>1.814625392876934E-2</v>
      </c>
      <c r="AE122">
        <f t="shared" si="31"/>
        <v>0.4</v>
      </c>
      <c r="AF122">
        <f t="shared" si="40"/>
        <v>563.44607846986071</v>
      </c>
      <c r="AG122">
        <f t="shared" si="32"/>
        <v>0.61015171859557527</v>
      </c>
      <c r="AH122">
        <f t="shared" si="33"/>
        <v>0.48178815448473433</v>
      </c>
      <c r="AI122">
        <f t="shared" si="41"/>
        <v>0.6</v>
      </c>
      <c r="AJ122">
        <f>MAX(0, $R122 - $AA122) * INDEX(Model_Assumptions[Values], 7)</f>
        <v>1858.0727162202495</v>
      </c>
      <c r="AK122">
        <f>MAX(0, INDEX(Model_Assumptions[Values], 4) - $AD122)</f>
        <v>3.1853746071230662E-2</v>
      </c>
      <c r="AL122">
        <f>MAX(0, INDEX(Model_Assumptions[Values], 5) - $AC122)</f>
        <v>1.8537460712306601E-3</v>
      </c>
      <c r="AM122">
        <f>INDEX(Model_Assumptions[Values], 6) * MAX(0, INDEX(Model_Assumptions[Values], 3) - $AB122)^2</f>
        <v>0</v>
      </c>
      <c r="AN122">
        <f t="shared" si="34"/>
        <v>1853.9075127020039</v>
      </c>
      <c r="AO122" cm="1">
        <f t="array" ref="AO122">IFERROR(STDEV(IF($E$2:$E$2201=$E122, $AJ$2:$AJ$2201)), 0)</f>
        <v>14.16933442118051</v>
      </c>
      <c r="AP122">
        <f t="shared" si="42"/>
        <v>0.29395900996022511</v>
      </c>
      <c r="AQ122">
        <f t="shared" si="35"/>
        <v>2.8328072962228935E-2</v>
      </c>
      <c r="AR122" cm="1">
        <f t="array" ref="AR122">IFERROR(STDEV(IF($E$2:$E$2201=$E122, $AK$2:$AK$2201)), 0)</f>
        <v>1.2487174677357635E-2</v>
      </c>
      <c r="AS122">
        <f t="shared" si="43"/>
        <v>0.28234354048035004</v>
      </c>
      <c r="AT122">
        <f t="shared" si="36"/>
        <v>4.5616105020067875E-3</v>
      </c>
      <c r="AU122" cm="1">
        <f t="array" ref="AU122">IFERROR(STDEV(IF($E$2:$E$2201=$E122, $AL$2:$AL$2201)), 0)</f>
        <v>6.4643270913897584E-3</v>
      </c>
      <c r="AV122">
        <f t="shared" si="44"/>
        <v>-0.41889347375118152</v>
      </c>
      <c r="AW122">
        <f t="shared" si="37"/>
        <v>0</v>
      </c>
      <c r="AX122" cm="1">
        <f t="array" ref="AX122">IFERROR(STDEV(IF($E$2:$E$2201=$E122, $AM$2:$AM$2201)), 0)</f>
        <v>0</v>
      </c>
      <c r="AY122">
        <f t="shared" si="45"/>
        <v>-0.41889347375118152</v>
      </c>
      <c r="AZ122">
        <f>INDEX(Model_Assumptions[Values],9)*((INDEX(Model_Scenarios[GR Weight],1)*$AG122)+(INDEX(Model_Scenarios[GP Weight],1)*$AH122)+(INDEX(Model_Scenarios[LTV Weight],1)*$AI122))-(INDEX(Model_Scenarios[LTV Weight],1)*$AP122)-(INDEX(Model_Scenarios[GP Weight],1)*($AS122+$AV122+$AY122))</f>
        <v>2.7663470692741758</v>
      </c>
      <c r="BA122">
        <f>INDEX(Model_Assumptions[Values],9)*((INDEX(Model_Scenarios[GR Weight],2)*$AG122)+(INDEX(Model_Scenarios[GP Weight],2)*$AH122)+(INDEX(Model_Scenarios[LTV Weight],2)*$AI122))-(INDEX(Model_Scenarios[LTV Weight],2)*$AP122)-(INDEX(Model_Scenarios[GP Weight],2)*($AS122+$AV122+$AY122))</f>
        <v>2.8094172683616718</v>
      </c>
      <c r="BB122">
        <f>INDEX(Model_Assumptions[Values],9)*((INDEX(Model_Scenarios[GR Weight],3)*$AG122)+(INDEX(Model_Scenarios[GP Weight],3)*$AH122)+(INDEX(Model_Scenarios[LTV Weight],3)*$AI122))-(INDEX(Model_Scenarios[LTV Weight],3)*$AP122)-(INDEX(Model_Scenarios[GP Weight],3)*($AS122+$AV122+$AY122))</f>
        <v>2.8826405070663688</v>
      </c>
      <c r="BC122">
        <f>INDEX(Model_Assumptions[Values],9)*((INDEX(Model_Scenarios[GR Weight],4)*$AG122)+(INDEX(Model_Scenarios[GP Weight],4)*$AH122)+(INDEX(Model_Scenarios[LTV Weight],4)*$AI122))-(INDEX(Model_Scenarios[LTV Weight],4)*$AP122)-(INDEX(Model_Scenarios[GP Weight],4)*($AS122+$AV122+$AY122))</f>
        <v>2.9171122673601788</v>
      </c>
      <c r="BD122">
        <f>INDEX(Model_Assumptions[Values],9)*((INDEX(Model_Scenarios[GR Weight],5)*$AG122)+(INDEX(Model_Scenarios[GP Weight],5)*$AH122)+(INDEX(Model_Scenarios[LTV Weight],5)*$AI122))-(INDEX(Model_Scenarios[LTV Weight],5)*$AP122)-(INDEX(Model_Scenarios[GP Weight],5)*($AS122+$AV122+$AY122))</f>
        <v>2.9170732648006461</v>
      </c>
    </row>
    <row r="123" spans="1:56" x14ac:dyDescent="0.25">
      <c r="A123">
        <v>122</v>
      </c>
      <c r="B123">
        <v>3</v>
      </c>
      <c r="C123" s="3">
        <v>22</v>
      </c>
      <c r="D123" s="4">
        <v>0.42</v>
      </c>
      <c r="E123" t="str">
        <v>SKU-1004</v>
      </c>
      <c r="F123" t="str">
        <v>Hold</v>
      </c>
      <c r="G123" t="str">
        <v>Full</v>
      </c>
      <c r="H123">
        <v>18.39</v>
      </c>
      <c r="I123">
        <v>8.26</v>
      </c>
      <c r="J123">
        <v>17</v>
      </c>
      <c r="K123">
        <v>312.63</v>
      </c>
      <c r="L123">
        <v>172.21</v>
      </c>
      <c r="M123">
        <v>0.55084284937466022</v>
      </c>
      <c r="N123">
        <v>20.325621653116809</v>
      </c>
      <c r="O123">
        <v>12.579946449868942</v>
      </c>
      <c r="P123">
        <v>20.839946449868961</v>
      </c>
      <c r="Q123">
        <v>1216.0706729565338</v>
      </c>
      <c r="R123">
        <v>939.07679744976781</v>
      </c>
      <c r="S123">
        <v>1</v>
      </c>
      <c r="T123">
        <f t="shared" si="23"/>
        <v>19.20296109430906</v>
      </c>
      <c r="U123">
        <f t="shared" si="24"/>
        <v>4.4206693545897756E-2</v>
      </c>
      <c r="V123">
        <f>IF($F123="Reduce", INDEX(Model_Assumptions[Values], 2), INDEX(Model_Assumptions[Values], 1))</f>
        <v>-0.4</v>
      </c>
      <c r="W123">
        <f t="shared" si="25"/>
        <v>16.699394483887897</v>
      </c>
      <c r="X123">
        <f t="shared" si="38"/>
        <v>320.6778225726186</v>
      </c>
      <c r="Y123">
        <f t="shared" si="26"/>
        <v>182.74082413570457</v>
      </c>
      <c r="Z123">
        <f t="shared" si="27"/>
        <v>8.0478225726185997</v>
      </c>
      <c r="AA123">
        <f t="shared" si="28"/>
        <v>10.530824135704563</v>
      </c>
      <c r="AB123">
        <f t="shared" si="39"/>
        <v>0.56985800474032555</v>
      </c>
      <c r="AC123">
        <f t="shared" si="29"/>
        <v>1.9015155365665337E-2</v>
      </c>
      <c r="AD123">
        <f t="shared" si="30"/>
        <v>1.9015155365665337E-2</v>
      </c>
      <c r="AE123">
        <f t="shared" si="31"/>
        <v>0.42000000000000021</v>
      </c>
      <c r="AF123">
        <f t="shared" si="40"/>
        <v>544.66454252086521</v>
      </c>
      <c r="AG123">
        <f t="shared" si="32"/>
        <v>0.63973424725527683</v>
      </c>
      <c r="AH123">
        <f t="shared" si="33"/>
        <v>0.50531915525967097</v>
      </c>
      <c r="AI123">
        <f t="shared" si="41"/>
        <v>0.57999999999999985</v>
      </c>
      <c r="AJ123">
        <f>MAX(0, $R123 - $AA123) * INDEX(Model_Assumptions[Values], 7)</f>
        <v>1857.0919466281266</v>
      </c>
      <c r="AK123">
        <f>MAX(0, INDEX(Model_Assumptions[Values], 4) - $AD123)</f>
        <v>3.0984844634334666E-2</v>
      </c>
      <c r="AL123">
        <f>MAX(0, INDEX(Model_Assumptions[Values], 5) - $AC123)</f>
        <v>9.8484463433466327E-4</v>
      </c>
      <c r="AM123">
        <f>INDEX(Model_Assumptions[Values], 6) * MAX(0, INDEX(Model_Assumptions[Values], 3) - $AB123)^2</f>
        <v>0</v>
      </c>
      <c r="AN123">
        <f t="shared" si="34"/>
        <v>1853.9075127020039</v>
      </c>
      <c r="AO123" cm="1">
        <f t="array" ref="AO123">IFERROR(STDEV(IF($E$2:$E$2201=$E123, $AJ$2:$AJ$2201)), 0)</f>
        <v>14.16933442118051</v>
      </c>
      <c r="AP123">
        <f t="shared" si="42"/>
        <v>0.22474124976276449</v>
      </c>
      <c r="AQ123">
        <f t="shared" si="35"/>
        <v>2.8328072962228935E-2</v>
      </c>
      <c r="AR123" cm="1">
        <f t="array" ref="AR123">IFERROR(STDEV(IF($E$2:$E$2201=$E123, $AK$2:$AK$2201)), 0)</f>
        <v>1.2487174677357635E-2</v>
      </c>
      <c r="AS123">
        <f t="shared" si="43"/>
        <v>0.21276003105194974</v>
      </c>
      <c r="AT123">
        <f t="shared" si="36"/>
        <v>4.5616105020067875E-3</v>
      </c>
      <c r="AU123" cm="1">
        <f t="array" ref="AU123">IFERROR(STDEV(IF($E$2:$E$2201=$E123, $AL$2:$AL$2201)), 0)</f>
        <v>6.4643270913897584E-3</v>
      </c>
      <c r="AV123">
        <f t="shared" si="44"/>
        <v>-0.5533083052737604</v>
      </c>
      <c r="AW123">
        <f t="shared" si="37"/>
        <v>0</v>
      </c>
      <c r="AX123" cm="1">
        <f t="array" ref="AX123">IFERROR(STDEV(IF($E$2:$E$2201=$E123, $AM$2:$AM$2201)), 0)</f>
        <v>0</v>
      </c>
      <c r="AY123">
        <f t="shared" si="45"/>
        <v>-0.5533083052737604</v>
      </c>
      <c r="AZ123">
        <f>INDEX(Model_Assumptions[Values],9)*((INDEX(Model_Scenarios[GR Weight],1)*$AG123)+(INDEX(Model_Scenarios[GP Weight],1)*$AH123)+(INDEX(Model_Scenarios[LTV Weight],1)*$AI123))-(INDEX(Model_Scenarios[LTV Weight],1)*$AP123)-(INDEX(Model_Scenarios[GP Weight],1)*($AS123+$AV123+$AY123))</f>
        <v>2.8021193593968192</v>
      </c>
      <c r="BA123">
        <f>INDEX(Model_Assumptions[Values],9)*((INDEX(Model_Scenarios[GR Weight],2)*$AG123)+(INDEX(Model_Scenarios[GP Weight],2)*$AH123)+(INDEX(Model_Scenarios[LTV Weight],2)*$AI123))-(INDEX(Model_Scenarios[LTV Weight],2)*$AP123)-(INDEX(Model_Scenarios[GP Weight],2)*($AS123+$AV123+$AY123))</f>
        <v>2.9028093442544454</v>
      </c>
      <c r="BB123">
        <f>INDEX(Model_Assumptions[Values],9)*((INDEX(Model_Scenarios[GR Weight],3)*$AG123)+(INDEX(Model_Scenarios[GP Weight],3)*$AH123)+(INDEX(Model_Scenarios[LTV Weight],3)*$AI123))-(INDEX(Model_Scenarios[LTV Weight],3)*$AP123)-(INDEX(Model_Scenarios[GP Weight],3)*($AS123+$AV123+$AY123))</f>
        <v>3.0669296336918643</v>
      </c>
      <c r="BC123">
        <f>INDEX(Model_Assumptions[Values],9)*((INDEX(Model_Scenarios[GR Weight],4)*$AG123)+(INDEX(Model_Scenarios[GP Weight],4)*$AH123)+(INDEX(Model_Scenarios[LTV Weight],4)*$AI123))-(INDEX(Model_Scenarios[LTV Weight],4)*$AP123)-(INDEX(Model_Scenarios[GP Weight],4)*($AS123+$AV123+$AY123))</f>
        <v>3.1192708822957789</v>
      </c>
      <c r="BD123">
        <f>INDEX(Model_Assumptions[Values],9)*((INDEX(Model_Scenarios[GR Weight],5)*$AG123)+(INDEX(Model_Scenarios[GP Weight],5)*$AH123)+(INDEX(Model_Scenarios[LTV Weight],5)*$AI123))-(INDEX(Model_Scenarios[LTV Weight],5)*$AP123)-(INDEX(Model_Scenarios[GP Weight],5)*($AS123+$AV123+$AY123))</f>
        <v>3.1897977305012444</v>
      </c>
    </row>
    <row r="124" spans="1:56" x14ac:dyDescent="0.25">
      <c r="A124">
        <v>123</v>
      </c>
      <c r="B124">
        <v>3</v>
      </c>
      <c r="C124" s="3">
        <v>23</v>
      </c>
      <c r="D124" s="4">
        <v>0.44</v>
      </c>
      <c r="E124" t="str">
        <v>SKU-1004</v>
      </c>
      <c r="F124" t="str">
        <v>Hold</v>
      </c>
      <c r="G124" t="str">
        <v>Full</v>
      </c>
      <c r="H124">
        <v>18.39</v>
      </c>
      <c r="I124">
        <v>8.26</v>
      </c>
      <c r="J124">
        <v>17</v>
      </c>
      <c r="K124">
        <v>312.63</v>
      </c>
      <c r="L124">
        <v>172.21</v>
      </c>
      <c r="M124">
        <v>0.55084284937466022</v>
      </c>
      <c r="N124">
        <v>20.325621653116809</v>
      </c>
      <c r="O124">
        <v>12.579946449868942</v>
      </c>
      <c r="P124">
        <v>20.839946449868961</v>
      </c>
      <c r="Q124">
        <v>1216.0706729565338</v>
      </c>
      <c r="R124">
        <v>939.07679744976781</v>
      </c>
      <c r="S124">
        <v>1</v>
      </c>
      <c r="T124">
        <f t="shared" si="23"/>
        <v>19.241673527371397</v>
      </c>
      <c r="U124">
        <f t="shared" si="24"/>
        <v>4.631177419094052E-2</v>
      </c>
      <c r="V124">
        <f>IF($F124="Reduce", INDEX(Model_Assumptions[Values], 2), INDEX(Model_Assumptions[Values], 1))</f>
        <v>-0.4</v>
      </c>
      <c r="W124">
        <f t="shared" si="25"/>
        <v>16.685079935501605</v>
      </c>
      <c r="X124">
        <f t="shared" si="38"/>
        <v>321.04886089701688</v>
      </c>
      <c r="Y124">
        <f t="shared" si="26"/>
        <v>183.23010062977363</v>
      </c>
      <c r="Z124">
        <f t="shared" si="27"/>
        <v>8.4188608970168843</v>
      </c>
      <c r="AA124">
        <f t="shared" si="28"/>
        <v>11.020100629773623</v>
      </c>
      <c r="AB124">
        <f t="shared" si="39"/>
        <v>0.57072340988167691</v>
      </c>
      <c r="AC124">
        <f t="shared" si="29"/>
        <v>1.9880560507016698E-2</v>
      </c>
      <c r="AD124">
        <f t="shared" si="30"/>
        <v>1.9880560507016698E-2</v>
      </c>
      <c r="AE124">
        <f t="shared" si="31"/>
        <v>0.44000000000000039</v>
      </c>
      <c r="AF124">
        <f t="shared" si="40"/>
        <v>525.8830065718696</v>
      </c>
      <c r="AG124">
        <f t="shared" si="32"/>
        <v>0.66922867522258744</v>
      </c>
      <c r="AH124">
        <f t="shared" si="33"/>
        <v>0.52879697442038853</v>
      </c>
      <c r="AI124">
        <f t="shared" si="41"/>
        <v>0.55999999999999961</v>
      </c>
      <c r="AJ124">
        <f>MAX(0, $R124 - $AA124) * INDEX(Model_Assumptions[Values], 7)</f>
        <v>1856.1133936399883</v>
      </c>
      <c r="AK124">
        <f>MAX(0, INDEX(Model_Assumptions[Values], 4) - $AD124)</f>
        <v>3.0119439492983305E-2</v>
      </c>
      <c r="AL124">
        <f>MAX(0, INDEX(Model_Assumptions[Values], 5) - $AC124)</f>
        <v>1.1943949298330245E-4</v>
      </c>
      <c r="AM124">
        <f>INDEX(Model_Assumptions[Values], 6) * MAX(0, INDEX(Model_Assumptions[Values], 3) - $AB124)^2</f>
        <v>0</v>
      </c>
      <c r="AN124">
        <f t="shared" si="34"/>
        <v>1853.9075127020039</v>
      </c>
      <c r="AO124" cm="1">
        <f t="array" ref="AO124">IFERROR(STDEV(IF($E$2:$E$2201=$E124, $AJ$2:$AJ$2201)), 0)</f>
        <v>14.16933442118051</v>
      </c>
      <c r="AP124">
        <f t="shared" si="42"/>
        <v>0.15567992627000143</v>
      </c>
      <c r="AQ124">
        <f t="shared" si="35"/>
        <v>2.8328072962228935E-2</v>
      </c>
      <c r="AR124" cm="1">
        <f t="array" ref="AR124">IFERROR(STDEV(IF($E$2:$E$2201=$E124, $AK$2:$AK$2201)), 0)</f>
        <v>1.2487174677357635E-2</v>
      </c>
      <c r="AS124">
        <f t="shared" si="43"/>
        <v>0.14345651254503269</v>
      </c>
      <c r="AT124">
        <f t="shared" si="36"/>
        <v>4.5616105020067875E-3</v>
      </c>
      <c r="AU124" cm="1">
        <f t="array" ref="AU124">IFERROR(STDEV(IF($E$2:$E$2201=$E124, $AL$2:$AL$2201)), 0)</f>
        <v>6.4643270913897584E-3</v>
      </c>
      <c r="AV124">
        <f t="shared" si="44"/>
        <v>-0.68718227685914757</v>
      </c>
      <c r="AW124">
        <f t="shared" si="37"/>
        <v>0</v>
      </c>
      <c r="AX124" cm="1">
        <f t="array" ref="AX124">IFERROR(STDEV(IF($E$2:$E$2201=$E124, $AM$2:$AM$2201)), 0)</f>
        <v>0</v>
      </c>
      <c r="AY124">
        <f t="shared" si="45"/>
        <v>-0.68718227685914757</v>
      </c>
      <c r="AZ124">
        <f>INDEX(Model_Assumptions[Values],9)*((INDEX(Model_Scenarios[GR Weight],1)*$AG124)+(INDEX(Model_Scenarios[GP Weight],1)*$AH124)+(INDEX(Model_Scenarios[LTV Weight],1)*$AI124))-(INDEX(Model_Scenarios[LTV Weight],1)*$AP124)-(INDEX(Model_Scenarios[GP Weight],1)*($AS124+$AV124+$AY124))</f>
        <v>2.8375596879228122</v>
      </c>
      <c r="BA124">
        <f>INDEX(Model_Assumptions[Values],9)*((INDEX(Model_Scenarios[GR Weight],2)*$AG124)+(INDEX(Model_Scenarios[GP Weight],2)*$AH124)+(INDEX(Model_Scenarios[LTV Weight],2)*$AI124))-(INDEX(Model_Scenarios[LTV Weight],2)*$AP124)-(INDEX(Model_Scenarios[GP Weight],2)*($AS124+$AV124+$AY124))</f>
        <v>2.9957081369964791</v>
      </c>
      <c r="BB124">
        <f>INDEX(Model_Assumptions[Values],9)*((INDEX(Model_Scenarios[GR Weight],3)*$AG124)+(INDEX(Model_Scenarios[GP Weight],3)*$AH124)+(INDEX(Model_Scenarios[LTV Weight],3)*$AI124))-(INDEX(Model_Scenarios[LTV Weight],3)*$AP124)-(INDEX(Model_Scenarios[GP Weight],3)*($AS124+$AV124+$AY124))</f>
        <v>3.2504763931665548</v>
      </c>
      <c r="BC124">
        <f>INDEX(Model_Assumptions[Values],9)*((INDEX(Model_Scenarios[GR Weight],4)*$AG124)+(INDEX(Model_Scenarios[GP Weight],4)*$AH124)+(INDEX(Model_Scenarios[LTV Weight],4)*$AI124))-(INDEX(Model_Scenarios[LTV Weight],4)*$AP124)-(INDEX(Model_Scenarios[GP Weight],4)*($AS124+$AV124+$AY124))</f>
        <v>3.3206587234048488</v>
      </c>
      <c r="BD124">
        <f>INDEX(Model_Assumptions[Values],9)*((INDEX(Model_Scenarios[GR Weight],5)*$AG124)+(INDEX(Model_Scenarios[GP Weight],5)*$AH124)+(INDEX(Model_Scenarios[LTV Weight],5)*$AI124))-(INDEX(Model_Scenarios[LTV Weight],5)*$AP124)-(INDEX(Model_Scenarios[GP Weight],5)*($AS124+$AV124+$AY124))</f>
        <v>3.46149979595645</v>
      </c>
    </row>
    <row r="125" spans="1:56" x14ac:dyDescent="0.25">
      <c r="A125">
        <v>124</v>
      </c>
      <c r="B125">
        <v>3</v>
      </c>
      <c r="C125" s="3">
        <v>24</v>
      </c>
      <c r="D125" s="4">
        <v>0.46</v>
      </c>
      <c r="E125" t="str">
        <v>SKU-1004</v>
      </c>
      <c r="F125" t="str">
        <v>Hold</v>
      </c>
      <c r="G125" t="str">
        <v>Full</v>
      </c>
      <c r="H125">
        <v>18.39</v>
      </c>
      <c r="I125">
        <v>8.26</v>
      </c>
      <c r="J125">
        <v>17</v>
      </c>
      <c r="K125">
        <v>312.63</v>
      </c>
      <c r="L125">
        <v>172.21</v>
      </c>
      <c r="M125">
        <v>0.55084284937466022</v>
      </c>
      <c r="N125">
        <v>20.325621653116809</v>
      </c>
      <c r="O125">
        <v>12.579946449868942</v>
      </c>
      <c r="P125">
        <v>20.839946449868961</v>
      </c>
      <c r="Q125">
        <v>1216.0706729565338</v>
      </c>
      <c r="R125">
        <v>939.07679744976781</v>
      </c>
      <c r="S125">
        <v>1</v>
      </c>
      <c r="T125">
        <f t="shared" si="23"/>
        <v>19.280385960433733</v>
      </c>
      <c r="U125">
        <f t="shared" si="24"/>
        <v>4.8416854835983292E-2</v>
      </c>
      <c r="V125">
        <f>IF($F125="Reduce", INDEX(Model_Assumptions[Values], 2), INDEX(Model_Assumptions[Values], 1))</f>
        <v>-0.4</v>
      </c>
      <c r="W125">
        <f t="shared" si="25"/>
        <v>16.670765387115313</v>
      </c>
      <c r="X125">
        <f t="shared" si="38"/>
        <v>321.41879091942275</v>
      </c>
      <c r="Y125">
        <f t="shared" si="26"/>
        <v>183.71826882185027</v>
      </c>
      <c r="Z125">
        <f t="shared" si="27"/>
        <v>8.7887909194227518</v>
      </c>
      <c r="AA125">
        <f t="shared" si="28"/>
        <v>11.508268821850265</v>
      </c>
      <c r="AB125">
        <f t="shared" si="39"/>
        <v>0.57158533978776327</v>
      </c>
      <c r="AC125">
        <f t="shared" si="29"/>
        <v>2.0742490413103054E-2</v>
      </c>
      <c r="AD125">
        <f t="shared" si="30"/>
        <v>2.0742490413103054E-2</v>
      </c>
      <c r="AE125">
        <f t="shared" si="31"/>
        <v>0.46000000000000058</v>
      </c>
      <c r="AF125">
        <f t="shared" si="40"/>
        <v>507.10147062287405</v>
      </c>
      <c r="AG125">
        <f t="shared" si="32"/>
        <v>0.69863500249751176</v>
      </c>
      <c r="AH125">
        <f t="shared" si="33"/>
        <v>0.55222161196688813</v>
      </c>
      <c r="AI125">
        <f t="shared" si="41"/>
        <v>0.53999999999999937</v>
      </c>
      <c r="AJ125">
        <f>MAX(0, $R125 - $AA125) * INDEX(Model_Assumptions[Values], 7)</f>
        <v>1855.1370572558351</v>
      </c>
      <c r="AK125">
        <f>MAX(0, INDEX(Model_Assumptions[Values], 4) - $AD125)</f>
        <v>2.9257509586896949E-2</v>
      </c>
      <c r="AL125">
        <f>MAX(0, INDEX(Model_Assumptions[Values], 5) - $AC125)</f>
        <v>0</v>
      </c>
      <c r="AM125">
        <f>INDEX(Model_Assumptions[Values], 6) * MAX(0, INDEX(Model_Assumptions[Values], 3) - $AB125)^2</f>
        <v>0</v>
      </c>
      <c r="AN125">
        <f t="shared" si="34"/>
        <v>1853.9075127020039</v>
      </c>
      <c r="AO125" cm="1">
        <f t="array" ref="AO125">IFERROR(STDEV(IF($E$2:$E$2201=$E125, $AJ$2:$AJ$2201)), 0)</f>
        <v>14.16933442118051</v>
      </c>
      <c r="AP125">
        <f t="shared" si="42"/>
        <v>8.6775039481967992E-2</v>
      </c>
      <c r="AQ125">
        <f t="shared" si="35"/>
        <v>2.8328072962228935E-2</v>
      </c>
      <c r="AR125" cm="1">
        <f t="array" ref="AR125">IFERROR(STDEV(IF($E$2:$E$2201=$E125, $AK$2:$AK$2201)), 0)</f>
        <v>1.2487174677357635E-2</v>
      </c>
      <c r="AS125">
        <f t="shared" si="43"/>
        <v>7.4431298406781685E-2</v>
      </c>
      <c r="AT125">
        <f t="shared" si="36"/>
        <v>4.5616105020067875E-3</v>
      </c>
      <c r="AU125" cm="1">
        <f t="array" ref="AU125">IFERROR(STDEV(IF($E$2:$E$2201=$E125, $AL$2:$AL$2201)), 0)</f>
        <v>6.4643270913897584E-3</v>
      </c>
      <c r="AV125">
        <f t="shared" si="44"/>
        <v>-0.70565898623581125</v>
      </c>
      <c r="AW125">
        <f t="shared" si="37"/>
        <v>0</v>
      </c>
      <c r="AX125" cm="1">
        <f t="array" ref="AX125">IFERROR(STDEV(IF($E$2:$E$2201=$E125, $AM$2:$AM$2201)), 0)</f>
        <v>0</v>
      </c>
      <c r="AY125">
        <f t="shared" si="45"/>
        <v>-0.70565898623581125</v>
      </c>
      <c r="AZ125">
        <f>INDEX(Model_Assumptions[Values],9)*((INDEX(Model_Scenarios[GR Weight],1)*$AG125)+(INDEX(Model_Scenarios[GP Weight],1)*$AH125)+(INDEX(Model_Scenarios[LTV Weight],1)*$AI125))-(INDEX(Model_Scenarios[LTV Weight],1)*$AP125)-(INDEX(Model_Scenarios[GP Weight],1)*($AS125+$AV125+$AY125))</f>
        <v>2.8496969430531074</v>
      </c>
      <c r="BA125">
        <f>INDEX(Model_Assumptions[Values],9)*((INDEX(Model_Scenarios[GR Weight],2)*$AG125)+(INDEX(Model_Scenarios[GP Weight],2)*$AH125)+(INDEX(Model_Scenarios[LTV Weight],2)*$AI125))-(INDEX(Model_Scenarios[LTV Weight],2)*$AP125)-(INDEX(Model_Scenarios[GP Weight],2)*($AS125+$AV125+$AY125))</f>
        <v>3.0421714229897088</v>
      </c>
      <c r="BB125">
        <f>INDEX(Model_Assumptions[Values],9)*((INDEX(Model_Scenarios[GR Weight],3)*$AG125)+(INDEX(Model_Scenarios[GP Weight],3)*$AH125)+(INDEX(Model_Scenarios[LTV Weight],3)*$AI125))-(INDEX(Model_Scenarios[LTV Weight],3)*$AP125)-(INDEX(Model_Scenarios[GP Weight],3)*($AS125+$AV125+$AY125))</f>
        <v>3.3528818941938501</v>
      </c>
      <c r="BC125">
        <f>INDEX(Model_Assumptions[Values],9)*((INDEX(Model_Scenarios[GR Weight],4)*$AG125)+(INDEX(Model_Scenarios[GP Weight],4)*$AH125)+(INDEX(Model_Scenarios[LTV Weight],4)*$AI125))-(INDEX(Model_Scenarios[LTV Weight],4)*$AP125)-(INDEX(Model_Scenarios[GP Weight],4)*($AS125+$AV125+$AY125))</f>
        <v>3.4408768993908025</v>
      </c>
      <c r="BD125">
        <f>INDEX(Model_Assumptions[Values],9)*((INDEX(Model_Scenarios[GR Weight],5)*$AG125)+(INDEX(Model_Scenarios[GP Weight],5)*$AH125)+(INDEX(Model_Scenarios[LTV Weight],5)*$AI125))-(INDEX(Model_Scenarios[LTV Weight],5)*$AP125)-(INDEX(Model_Scenarios[GP Weight],5)*($AS125+$AV125+$AY125))</f>
        <v>3.6058383462716246</v>
      </c>
    </row>
    <row r="126" spans="1:56" x14ac:dyDescent="0.25">
      <c r="A126">
        <v>125</v>
      </c>
      <c r="B126">
        <v>3</v>
      </c>
      <c r="C126" s="3">
        <v>25</v>
      </c>
      <c r="D126" s="4">
        <v>0.48</v>
      </c>
      <c r="E126" t="str">
        <v>SKU-1004</v>
      </c>
      <c r="F126" t="str">
        <v>Hold</v>
      </c>
      <c r="G126" t="str">
        <v>Full</v>
      </c>
      <c r="H126">
        <v>18.39</v>
      </c>
      <c r="I126">
        <v>8.26</v>
      </c>
      <c r="J126">
        <v>17</v>
      </c>
      <c r="K126">
        <v>312.63</v>
      </c>
      <c r="L126">
        <v>172.21</v>
      </c>
      <c r="M126">
        <v>0.55084284937466022</v>
      </c>
      <c r="N126">
        <v>20.325621653116809</v>
      </c>
      <c r="O126">
        <v>12.579946449868942</v>
      </c>
      <c r="P126">
        <v>20.839946449868961</v>
      </c>
      <c r="Q126">
        <v>1216.0706729565338</v>
      </c>
      <c r="R126">
        <v>939.07679744976781</v>
      </c>
      <c r="S126">
        <v>1</v>
      </c>
      <c r="T126">
        <f t="shared" si="23"/>
        <v>19.31909839349607</v>
      </c>
      <c r="U126">
        <f t="shared" si="24"/>
        <v>5.0521935481026056E-2</v>
      </c>
      <c r="V126">
        <f>IF($F126="Reduce", INDEX(Model_Assumptions[Values], 2), INDEX(Model_Assumptions[Values], 1))</f>
        <v>-0.4</v>
      </c>
      <c r="W126">
        <f t="shared" si="25"/>
        <v>16.656450838729022</v>
      </c>
      <c r="X126">
        <f t="shared" si="38"/>
        <v>321.78761263983608</v>
      </c>
      <c r="Y126">
        <f t="shared" si="26"/>
        <v>184.20532871193436</v>
      </c>
      <c r="Z126">
        <f t="shared" si="27"/>
        <v>9.1576126398360884</v>
      </c>
      <c r="AA126">
        <f t="shared" si="28"/>
        <v>11.995328711934349</v>
      </c>
      <c r="AB126">
        <f t="shared" si="39"/>
        <v>0.57244381535005817</v>
      </c>
      <c r="AC126">
        <f t="shared" si="29"/>
        <v>2.1600965975397957E-2</v>
      </c>
      <c r="AD126">
        <f t="shared" si="30"/>
        <v>2.1600965975397957E-2</v>
      </c>
      <c r="AE126">
        <f t="shared" si="31"/>
        <v>0.48000000000000076</v>
      </c>
      <c r="AF126">
        <f t="shared" si="40"/>
        <v>488.31993467387855</v>
      </c>
      <c r="AG126">
        <f t="shared" si="32"/>
        <v>0.72795322908004056</v>
      </c>
      <c r="AH126">
        <f t="shared" si="33"/>
        <v>0.57559306789916309</v>
      </c>
      <c r="AI126">
        <f t="shared" si="41"/>
        <v>0.51999999999999924</v>
      </c>
      <c r="AJ126">
        <f>MAX(0, $R126 - $AA126) * INDEX(Model_Assumptions[Values], 7)</f>
        <v>1854.1629374756669</v>
      </c>
      <c r="AK126">
        <f>MAX(0, INDEX(Model_Assumptions[Values], 4) - $AD126)</f>
        <v>2.8399034024602046E-2</v>
      </c>
      <c r="AL126">
        <f>MAX(0, INDEX(Model_Assumptions[Values], 5) - $AC126)</f>
        <v>0</v>
      </c>
      <c r="AM126">
        <f>INDEX(Model_Assumptions[Values], 6) * MAX(0, INDEX(Model_Assumptions[Values], 3) - $AB126)^2</f>
        <v>0</v>
      </c>
      <c r="AN126">
        <f t="shared" si="34"/>
        <v>1853.9075127020039</v>
      </c>
      <c r="AO126" cm="1">
        <f t="array" ref="AO126">IFERROR(STDEV(IF($E$2:$E$2201=$E126, $AJ$2:$AJ$2201)), 0)</f>
        <v>14.16933442118051</v>
      </c>
      <c r="AP126">
        <f t="shared" si="42"/>
        <v>1.8026589398664208E-2</v>
      </c>
      <c r="AQ126">
        <f t="shared" si="35"/>
        <v>2.8328072962228935E-2</v>
      </c>
      <c r="AR126" cm="1">
        <f t="array" ref="AR126">IFERROR(STDEV(IF($E$2:$E$2201=$E126, $AK$2:$AK$2201)), 0)</f>
        <v>1.2487174677357635E-2</v>
      </c>
      <c r="AS126">
        <f t="shared" si="43"/>
        <v>5.6827156027361098E-3</v>
      </c>
      <c r="AT126">
        <f t="shared" si="36"/>
        <v>4.5616105020067875E-3</v>
      </c>
      <c r="AU126" cm="1">
        <f t="array" ref="AU126">IFERROR(STDEV(IF($E$2:$E$2201=$E126, $AL$2:$AL$2201)), 0)</f>
        <v>6.4643270913897584E-3</v>
      </c>
      <c r="AV126">
        <f t="shared" si="44"/>
        <v>-0.70565898623581125</v>
      </c>
      <c r="AW126">
        <f t="shared" si="37"/>
        <v>0</v>
      </c>
      <c r="AX126" cm="1">
        <f t="array" ref="AX126">IFERROR(STDEV(IF($E$2:$E$2201=$E126, $AM$2:$AM$2201)), 0)</f>
        <v>0</v>
      </c>
      <c r="AY126">
        <f t="shared" si="45"/>
        <v>-0.70565898623581125</v>
      </c>
      <c r="AZ126">
        <f>INDEX(Model_Assumptions[Values],9)*((INDEX(Model_Scenarios[GR Weight],1)*$AG126)+(INDEX(Model_Scenarios[GP Weight],1)*$AH126)+(INDEX(Model_Scenarios[LTV Weight],1)*$AI126))-(INDEX(Model_Scenarios[LTV Weight],1)*$AP126)-(INDEX(Model_Scenarios[GP Weight],1)*($AS126+$AV126+$AY126))</f>
        <v>2.8579154026575559</v>
      </c>
      <c r="BA126">
        <f>INDEX(Model_Assumptions[Values],9)*((INDEX(Model_Scenarios[GR Weight],2)*$AG126)+(INDEX(Model_Scenarios[GP Weight],2)*$AH126)+(INDEX(Model_Scenarios[LTV Weight],2)*$AI126))-(INDEX(Model_Scenarios[LTV Weight],2)*$AP126)-(INDEX(Model_Scenarios[GP Weight],2)*($AS126+$AV126+$AY126))</f>
        <v>3.0809677579738373</v>
      </c>
      <c r="BB126">
        <f>INDEX(Model_Assumptions[Values],9)*((INDEX(Model_Scenarios[GR Weight],3)*$AG126)+(INDEX(Model_Scenarios[GP Weight],3)*$AH126)+(INDEX(Model_Scenarios[LTV Weight],3)*$AI126))-(INDEX(Model_Scenarios[LTV Weight],3)*$AP126)-(INDEX(Model_Scenarios[GP Weight],3)*($AS126+$AV126+$AY126))</f>
        <v>3.4419911093182294</v>
      </c>
      <c r="BC126">
        <f>INDEX(Model_Assumptions[Values],9)*((INDEX(Model_Scenarios[GR Weight],4)*$AG126)+(INDEX(Model_Scenarios[GP Weight],4)*$AH126)+(INDEX(Model_Scenarios[LTV Weight],4)*$AI126))-(INDEX(Model_Scenarios[LTV Weight],4)*$AP126)-(INDEX(Model_Scenarios[GP Weight],4)*($AS126+$AV126+$AY126))</f>
        <v>3.5477703827981162</v>
      </c>
      <c r="BD126">
        <f>INDEX(Model_Assumptions[Values],9)*((INDEX(Model_Scenarios[GR Weight],5)*$AG126)+(INDEX(Model_Scenarios[GP Weight],5)*$AH126)+(INDEX(Model_Scenarios[LTV Weight],5)*$AI126))-(INDEX(Model_Scenarios[LTV Weight],5)*$AP126)-(INDEX(Model_Scenarios[GP Weight],5)*($AS126+$AV126+$AY126))</f>
        <v>3.7294269097309596</v>
      </c>
    </row>
    <row r="127" spans="1:56" x14ac:dyDescent="0.25">
      <c r="A127">
        <v>126</v>
      </c>
      <c r="B127">
        <v>3</v>
      </c>
      <c r="C127" s="3">
        <v>26</v>
      </c>
      <c r="D127" s="4">
        <v>0.5</v>
      </c>
      <c r="E127" t="str">
        <v>SKU-1004</v>
      </c>
      <c r="F127" t="str">
        <v>Hold</v>
      </c>
      <c r="G127" t="str">
        <v>Full</v>
      </c>
      <c r="H127">
        <v>18.39</v>
      </c>
      <c r="I127">
        <v>8.26</v>
      </c>
      <c r="J127">
        <v>17</v>
      </c>
      <c r="K127">
        <v>312.63</v>
      </c>
      <c r="L127">
        <v>172.21</v>
      </c>
      <c r="M127">
        <v>0.55084284937466022</v>
      </c>
      <c r="N127">
        <v>20.325621653116809</v>
      </c>
      <c r="O127">
        <v>12.579946449868942</v>
      </c>
      <c r="P127">
        <v>20.839946449868961</v>
      </c>
      <c r="Q127">
        <v>1216.0706729565338</v>
      </c>
      <c r="R127">
        <v>939.07679744976781</v>
      </c>
      <c r="S127">
        <v>1</v>
      </c>
      <c r="T127">
        <f t="shared" si="23"/>
        <v>19.357810826558406</v>
      </c>
      <c r="U127">
        <f t="shared" si="24"/>
        <v>5.2627016126068828E-2</v>
      </c>
      <c r="V127">
        <f>IF($F127="Reduce", INDEX(Model_Assumptions[Values], 2), INDEX(Model_Assumptions[Values], 1))</f>
        <v>-0.4</v>
      </c>
      <c r="W127">
        <f t="shared" si="25"/>
        <v>16.64213629034273</v>
      </c>
      <c r="X127">
        <f t="shared" si="38"/>
        <v>322.15532605825706</v>
      </c>
      <c r="Y127">
        <f t="shared" si="26"/>
        <v>184.69128030002611</v>
      </c>
      <c r="Z127">
        <f t="shared" si="27"/>
        <v>9.5253260582570647</v>
      </c>
      <c r="AA127">
        <f t="shared" si="28"/>
        <v>12.4812803000261</v>
      </c>
      <c r="AB127">
        <f t="shared" si="39"/>
        <v>0.57329885729291774</v>
      </c>
      <c r="AC127">
        <f t="shared" si="29"/>
        <v>2.2456007918257526E-2</v>
      </c>
      <c r="AD127">
        <f t="shared" si="30"/>
        <v>2.2456007918257526E-2</v>
      </c>
      <c r="AE127">
        <f t="shared" si="31"/>
        <v>0.50000000000000089</v>
      </c>
      <c r="AF127">
        <f t="shared" si="40"/>
        <v>469.53839872488305</v>
      </c>
      <c r="AG127">
        <f t="shared" si="32"/>
        <v>0.75718335497018752</v>
      </c>
      <c r="AH127">
        <f t="shared" si="33"/>
        <v>0.59891134221722442</v>
      </c>
      <c r="AI127">
        <f t="shared" si="41"/>
        <v>0.49999999999999911</v>
      </c>
      <c r="AJ127">
        <f>MAX(0, $R127 - $AA127) * INDEX(Model_Assumptions[Values], 7)</f>
        <v>1853.1910342994834</v>
      </c>
      <c r="AK127">
        <f>MAX(0, INDEX(Model_Assumptions[Values], 4) - $AD127)</f>
        <v>2.7543992081742477E-2</v>
      </c>
      <c r="AL127">
        <f>MAX(0, INDEX(Model_Assumptions[Values], 5) - $AC127)</f>
        <v>0</v>
      </c>
      <c r="AM127">
        <f>INDEX(Model_Assumptions[Values], 6) * MAX(0, INDEX(Model_Assumptions[Values], 3) - $AB127)^2</f>
        <v>0</v>
      </c>
      <c r="AN127">
        <f t="shared" si="34"/>
        <v>1853.9075127020039</v>
      </c>
      <c r="AO127" cm="1">
        <f t="array" ref="AO127">IFERROR(STDEV(IF($E$2:$E$2201=$E127, $AJ$2:$AJ$2201)), 0)</f>
        <v>14.16933442118051</v>
      </c>
      <c r="AP127">
        <f t="shared" si="42"/>
        <v>-5.0565423979942035E-2</v>
      </c>
      <c r="AQ127">
        <f t="shared" si="35"/>
        <v>2.8328072962228935E-2</v>
      </c>
      <c r="AR127" cm="1">
        <f t="array" ref="AR127">IFERROR(STDEV(IF($E$2:$E$2201=$E127, $AK$2:$AK$2201)), 0)</f>
        <v>1.2487174677357635E-2</v>
      </c>
      <c r="AS127">
        <f t="shared" si="43"/>
        <v>-6.2790895518438763E-2</v>
      </c>
      <c r="AT127">
        <f t="shared" si="36"/>
        <v>4.5616105020067875E-3</v>
      </c>
      <c r="AU127" cm="1">
        <f t="array" ref="AU127">IFERROR(STDEV(IF($E$2:$E$2201=$E127, $AL$2:$AL$2201)), 0)</f>
        <v>6.4643270913897584E-3</v>
      </c>
      <c r="AV127">
        <f t="shared" si="44"/>
        <v>-0.70565898623581125</v>
      </c>
      <c r="AW127">
        <f t="shared" si="37"/>
        <v>0</v>
      </c>
      <c r="AX127" cm="1">
        <f t="array" ref="AX127">IFERROR(STDEV(IF($E$2:$E$2201=$E127, $AM$2:$AM$2201)), 0)</f>
        <v>0</v>
      </c>
      <c r="AY127">
        <f t="shared" si="45"/>
        <v>-0.70565898623581125</v>
      </c>
      <c r="AZ127">
        <f>INDEX(Model_Assumptions[Values],9)*((INDEX(Model_Scenarios[GR Weight],1)*$AG127)+(INDEX(Model_Scenarios[GP Weight],1)*$AH127)+(INDEX(Model_Scenarios[LTV Weight],1)*$AI127))-(INDEX(Model_Scenarios[LTV Weight],1)*$AP127)-(INDEX(Model_Scenarios[GP Weight],1)*($AS127+$AV127+$AY127))</f>
        <v>2.8659105745766622</v>
      </c>
      <c r="BA127">
        <f>INDEX(Model_Assumptions[Values],9)*((INDEX(Model_Scenarios[GR Weight],2)*$AG127)+(INDEX(Model_Scenarios[GP Weight],2)*$AH127)+(INDEX(Model_Scenarios[LTV Weight],2)*$AI127))-(INDEX(Model_Scenarios[LTV Weight],2)*$AP127)-(INDEX(Model_Scenarios[GP Weight],2)*($AS127+$AV127+$AY127))</f>
        <v>3.1194881576298368</v>
      </c>
      <c r="BB127">
        <f>INDEX(Model_Assumptions[Values],9)*((INDEX(Model_Scenarios[GR Weight],3)*$AG127)+(INDEX(Model_Scenarios[GP Weight],3)*$AH127)+(INDEX(Model_Scenarios[LTV Weight],3)*$AI127))-(INDEX(Model_Scenarios[LTV Weight],3)*$AP127)-(INDEX(Model_Scenarios[GP Weight],3)*($AS127+$AV127+$AY127))</f>
        <v>3.5307383159813734</v>
      </c>
      <c r="BC127">
        <f>INDEX(Model_Assumptions[Values],9)*((INDEX(Model_Scenarios[GR Weight],4)*$AG127)+(INDEX(Model_Scenarios[GP Weight],4)*$AH127)+(INDEX(Model_Scenarios[LTV Weight],4)*$AI127))-(INDEX(Model_Scenarios[LTV Weight],4)*$AP127)-(INDEX(Model_Scenarios[GP Weight],4)*($AS127+$AV127+$AY127))</f>
        <v>3.6542734510684736</v>
      </c>
      <c r="BD127">
        <f>INDEX(Model_Assumptions[Values],9)*((INDEX(Model_Scenarios[GR Weight],5)*$AG127)+(INDEX(Model_Scenarios[GP Weight],5)*$AH127)+(INDEX(Model_Scenarios[LTV Weight],5)*$AI127))-(INDEX(Model_Scenarios[LTV Weight],5)*$AP127)-(INDEX(Model_Scenarios[GP Weight],5)*($AS127+$AV127+$AY127))</f>
        <v>3.8525907794570733</v>
      </c>
    </row>
    <row r="128" spans="1:56" x14ac:dyDescent="0.25">
      <c r="A128">
        <v>127</v>
      </c>
      <c r="B128">
        <v>3</v>
      </c>
      <c r="C128" s="3">
        <v>27</v>
      </c>
      <c r="D128" s="4">
        <v>0.52</v>
      </c>
      <c r="E128" t="str">
        <v>SKU-1004</v>
      </c>
      <c r="F128" t="str">
        <v>Hold</v>
      </c>
      <c r="G128" t="str">
        <v>Full</v>
      </c>
      <c r="H128">
        <v>18.39</v>
      </c>
      <c r="I128">
        <v>8.26</v>
      </c>
      <c r="J128">
        <v>17</v>
      </c>
      <c r="K128">
        <v>312.63</v>
      </c>
      <c r="L128">
        <v>172.21</v>
      </c>
      <c r="M128">
        <v>0.55084284937466022</v>
      </c>
      <c r="N128">
        <v>20.325621653116809</v>
      </c>
      <c r="O128">
        <v>12.579946449868942</v>
      </c>
      <c r="P128">
        <v>20.839946449868961</v>
      </c>
      <c r="Q128">
        <v>1216.0706729565338</v>
      </c>
      <c r="R128">
        <v>939.07679744976781</v>
      </c>
      <c r="S128">
        <v>1</v>
      </c>
      <c r="T128">
        <f t="shared" si="23"/>
        <v>19.396523259620739</v>
      </c>
      <c r="U128">
        <f t="shared" si="24"/>
        <v>5.4732096771111405E-2</v>
      </c>
      <c r="V128">
        <f>IF($F128="Reduce", INDEX(Model_Assumptions[Values], 2), INDEX(Model_Assumptions[Values], 1))</f>
        <v>-0.4</v>
      </c>
      <c r="W128">
        <f t="shared" si="25"/>
        <v>16.627821741956442</v>
      </c>
      <c r="X128">
        <f t="shared" si="38"/>
        <v>322.52193117468556</v>
      </c>
      <c r="Y128">
        <f t="shared" si="26"/>
        <v>185.17612358612536</v>
      </c>
      <c r="Z128">
        <f t="shared" si="27"/>
        <v>9.8919311746855669</v>
      </c>
      <c r="AA128">
        <f t="shared" si="28"/>
        <v>12.966123586125349</v>
      </c>
      <c r="AB128">
        <f t="shared" si="39"/>
        <v>0.57415048617524733</v>
      </c>
      <c r="AC128">
        <f t="shared" si="29"/>
        <v>2.3307636800587117E-2</v>
      </c>
      <c r="AD128">
        <f t="shared" si="30"/>
        <v>2.3307636800587117E-2</v>
      </c>
      <c r="AE128">
        <f t="shared" si="31"/>
        <v>0.51999999999999924</v>
      </c>
      <c r="AF128">
        <f t="shared" si="40"/>
        <v>450.75686277588926</v>
      </c>
      <c r="AG128">
        <f t="shared" si="32"/>
        <v>0.78632538016794351</v>
      </c>
      <c r="AH128">
        <f t="shared" si="33"/>
        <v>0.62217643492106378</v>
      </c>
      <c r="AI128">
        <f t="shared" si="41"/>
        <v>0.48000000000000076</v>
      </c>
      <c r="AJ128">
        <f>MAX(0, $R128 - $AA128) * INDEX(Model_Assumptions[Values], 7)</f>
        <v>1852.2213477272849</v>
      </c>
      <c r="AK128">
        <f>MAX(0, INDEX(Model_Assumptions[Values], 4) - $AD128)</f>
        <v>2.6692363199412886E-2</v>
      </c>
      <c r="AL128">
        <f>MAX(0, INDEX(Model_Assumptions[Values], 5) - $AC128)</f>
        <v>0</v>
      </c>
      <c r="AM128">
        <f>INDEX(Model_Assumptions[Values], 6) * MAX(0, INDEX(Model_Assumptions[Values], 3) - $AB128)^2</f>
        <v>0</v>
      </c>
      <c r="AN128">
        <f t="shared" si="34"/>
        <v>1853.9075127020039</v>
      </c>
      <c r="AO128" cm="1">
        <f t="array" ref="AO128">IFERROR(STDEV(IF($E$2:$E$2201=$E128, $AJ$2:$AJ$2201)), 0)</f>
        <v>14.16933442118051</v>
      </c>
      <c r="AP128">
        <f t="shared" si="42"/>
        <v>-0.11900100065381863</v>
      </c>
      <c r="AQ128">
        <f t="shared" si="35"/>
        <v>2.8328072962228935E-2</v>
      </c>
      <c r="AR128" cm="1">
        <f t="array" ref="AR128">IFERROR(STDEV(IF($E$2:$E$2201=$E128, $AK$2:$AK$2201)), 0)</f>
        <v>1.2487174677357635E-2</v>
      </c>
      <c r="AS128">
        <f t="shared" si="43"/>
        <v>-0.13099118135842203</v>
      </c>
      <c r="AT128">
        <f t="shared" si="36"/>
        <v>4.5616105020067875E-3</v>
      </c>
      <c r="AU128" cm="1">
        <f t="array" ref="AU128">IFERROR(STDEV(IF($E$2:$E$2201=$E128, $AL$2:$AL$2201)), 0)</f>
        <v>6.4643270913897584E-3</v>
      </c>
      <c r="AV128">
        <f t="shared" si="44"/>
        <v>-0.70565898623581125</v>
      </c>
      <c r="AW128">
        <f t="shared" si="37"/>
        <v>0</v>
      </c>
      <c r="AX128" cm="1">
        <f t="array" ref="AX128">IFERROR(STDEV(IF($E$2:$E$2201=$E128, $AM$2:$AM$2201)), 0)</f>
        <v>0</v>
      </c>
      <c r="AY128">
        <f t="shared" si="45"/>
        <v>-0.70565898623581125</v>
      </c>
      <c r="AZ128">
        <f>INDEX(Model_Assumptions[Values],9)*((INDEX(Model_Scenarios[GR Weight],1)*$AG128)+(INDEX(Model_Scenarios[GP Weight],1)*$AH128)+(INDEX(Model_Scenarios[LTV Weight],1)*$AI128))-(INDEX(Model_Scenarios[LTV Weight],1)*$AP128)-(INDEX(Model_Scenarios[GP Weight],1)*($AS128+$AV128+$AY128))</f>
        <v>2.8736826234505668</v>
      </c>
      <c r="BA128">
        <f>INDEX(Model_Assumptions[Values],9)*((INDEX(Model_Scenarios[GR Weight],2)*$AG128)+(INDEX(Model_Scenarios[GP Weight],2)*$AH128)+(INDEX(Model_Scenarios[LTV Weight],2)*$AI128))-(INDEX(Model_Scenarios[LTV Weight],2)*$AP128)-(INDEX(Model_Scenarios[GP Weight],2)*($AS128+$AV128+$AY128))</f>
        <v>3.1577329512380148</v>
      </c>
      <c r="BB128">
        <f>INDEX(Model_Assumptions[Values],9)*((INDEX(Model_Scenarios[GR Weight],3)*$AG128)+(INDEX(Model_Scenarios[GP Weight],3)*$AH128)+(INDEX(Model_Scenarios[LTV Weight],3)*$AI128))-(INDEX(Model_Scenarios[LTV Weight],3)*$AP128)-(INDEX(Model_Scenarios[GP Weight],3)*($AS128+$AV128+$AY128))</f>
        <v>3.6191240904238358</v>
      </c>
      <c r="BC128">
        <f>INDEX(Model_Assumptions[Values],9)*((INDEX(Model_Scenarios[GR Weight],4)*$AG128)+(INDEX(Model_Scenarios[GP Weight],4)*$AH128)+(INDEX(Model_Scenarios[LTV Weight],4)*$AI128))-(INDEX(Model_Scenarios[LTV Weight],4)*$AP128)-(INDEX(Model_Scenarios[GP Weight],4)*($AS128+$AV128+$AY128))</f>
        <v>3.7603866804424246</v>
      </c>
      <c r="BD128">
        <f>INDEX(Model_Assumptions[Values],9)*((INDEX(Model_Scenarios[GR Weight],5)*$AG128)+(INDEX(Model_Scenarios[GP Weight],5)*$AH128)+(INDEX(Model_Scenarios[LTV Weight],5)*$AI128))-(INDEX(Model_Scenarios[LTV Weight],5)*$AP128)-(INDEX(Model_Scenarios[GP Weight],5)*($AS128+$AV128+$AY128))</f>
        <v>3.9753308609708498</v>
      </c>
    </row>
    <row r="129" spans="1:56" x14ac:dyDescent="0.25">
      <c r="A129">
        <v>128</v>
      </c>
      <c r="B129">
        <v>3</v>
      </c>
      <c r="C129" s="3">
        <v>28</v>
      </c>
      <c r="D129" s="4">
        <v>0.54</v>
      </c>
      <c r="E129" t="str">
        <v>SKU-1004</v>
      </c>
      <c r="F129" t="str">
        <v>Hold</v>
      </c>
      <c r="G129" t="str">
        <v>Full</v>
      </c>
      <c r="H129">
        <v>18.39</v>
      </c>
      <c r="I129">
        <v>8.26</v>
      </c>
      <c r="J129">
        <v>17</v>
      </c>
      <c r="K129">
        <v>312.63</v>
      </c>
      <c r="L129">
        <v>172.21</v>
      </c>
      <c r="M129">
        <v>0.55084284937466022</v>
      </c>
      <c r="N129">
        <v>20.325621653116809</v>
      </c>
      <c r="O129">
        <v>12.579946449868942</v>
      </c>
      <c r="P129">
        <v>20.839946449868961</v>
      </c>
      <c r="Q129">
        <v>1216.0706729565338</v>
      </c>
      <c r="R129">
        <v>939.07679744976781</v>
      </c>
      <c r="S129">
        <v>1</v>
      </c>
      <c r="T129">
        <f t="shared" si="23"/>
        <v>19.435235692683076</v>
      </c>
      <c r="U129">
        <f t="shared" si="24"/>
        <v>5.6837177416154169E-2</v>
      </c>
      <c r="V129">
        <f>IF($F129="Reduce", INDEX(Model_Assumptions[Values], 2), INDEX(Model_Assumptions[Values], 1))</f>
        <v>-0.4</v>
      </c>
      <c r="W129">
        <f t="shared" si="25"/>
        <v>16.61350719357015</v>
      </c>
      <c r="X129">
        <f t="shared" si="38"/>
        <v>322.88742798912165</v>
      </c>
      <c r="Y129">
        <f t="shared" si="26"/>
        <v>185.65985857023222</v>
      </c>
      <c r="Z129">
        <f t="shared" si="27"/>
        <v>10.257427989121652</v>
      </c>
      <c r="AA129">
        <f t="shared" si="28"/>
        <v>13.449858570232209</v>
      </c>
      <c r="AB129">
        <f t="shared" si="39"/>
        <v>0.57499872239214977</v>
      </c>
      <c r="AC129">
        <f t="shared" si="29"/>
        <v>2.415587301748956E-2</v>
      </c>
      <c r="AD129">
        <f t="shared" si="30"/>
        <v>2.415587301748956E-2</v>
      </c>
      <c r="AE129">
        <f t="shared" si="31"/>
        <v>0.53999999999999948</v>
      </c>
      <c r="AF129">
        <f t="shared" si="40"/>
        <v>431.97532682689371</v>
      </c>
      <c r="AG129">
        <f t="shared" si="32"/>
        <v>0.8153793046733131</v>
      </c>
      <c r="AH129">
        <f t="shared" si="33"/>
        <v>0.64538834601068662</v>
      </c>
      <c r="AI129">
        <f t="shared" si="41"/>
        <v>0.46000000000000052</v>
      </c>
      <c r="AJ129">
        <f>MAX(0, $R129 - $AA129) * INDEX(Model_Assumptions[Values], 7)</f>
        <v>1851.2538777590712</v>
      </c>
      <c r="AK129">
        <f>MAX(0, INDEX(Model_Assumptions[Values], 4) - $AD129)</f>
        <v>2.5844126982510443E-2</v>
      </c>
      <c r="AL129">
        <f>MAX(0, INDEX(Model_Assumptions[Values], 5) - $AC129)</f>
        <v>0</v>
      </c>
      <c r="AM129">
        <f>INDEX(Model_Assumptions[Values], 6) * MAX(0, INDEX(Model_Assumptions[Values], 3) - $AB129)^2</f>
        <v>0</v>
      </c>
      <c r="AN129">
        <f t="shared" si="34"/>
        <v>1853.9075127020039</v>
      </c>
      <c r="AO129" cm="1">
        <f t="array" ref="AO129">IFERROR(STDEV(IF($E$2:$E$2201=$E129, $AJ$2:$AJ$2201)), 0)</f>
        <v>14.16933442118051</v>
      </c>
      <c r="AP129">
        <f t="shared" si="42"/>
        <v>-0.18728014062298165</v>
      </c>
      <c r="AQ129">
        <f t="shared" si="35"/>
        <v>2.8328072962228935E-2</v>
      </c>
      <c r="AR129" cm="1">
        <f t="array" ref="AR129">IFERROR(STDEV(IF($E$2:$E$2201=$E129, $AK$2:$AK$2201)), 0)</f>
        <v>1.2487174677357635E-2</v>
      </c>
      <c r="AS129">
        <f t="shared" si="43"/>
        <v>-0.19891977520123152</v>
      </c>
      <c r="AT129">
        <f t="shared" si="36"/>
        <v>4.5616105020067875E-3</v>
      </c>
      <c r="AU129" cm="1">
        <f t="array" ref="AU129">IFERROR(STDEV(IF($E$2:$E$2201=$E129, $AL$2:$AL$2201)), 0)</f>
        <v>6.4643270913897584E-3</v>
      </c>
      <c r="AV129">
        <f t="shared" si="44"/>
        <v>-0.70565898623581125</v>
      </c>
      <c r="AW129">
        <f t="shared" si="37"/>
        <v>0</v>
      </c>
      <c r="AX129" cm="1">
        <f t="array" ref="AX129">IFERROR(STDEV(IF($E$2:$E$2201=$E129, $AM$2:$AM$2201)), 0)</f>
        <v>0</v>
      </c>
      <c r="AY129">
        <f t="shared" si="45"/>
        <v>-0.70565898623581125</v>
      </c>
      <c r="AZ129">
        <f>INDEX(Model_Assumptions[Values],9)*((INDEX(Model_Scenarios[GR Weight],1)*$AG129)+(INDEX(Model_Scenarios[GP Weight],1)*$AH129)+(INDEX(Model_Scenarios[LTV Weight],1)*$AI129))-(INDEX(Model_Scenarios[LTV Weight],1)*$AP129)-(INDEX(Model_Scenarios[GP Weight],1)*($AS129+$AV129+$AY129))</f>
        <v>2.881231712607673</v>
      </c>
      <c r="BA129">
        <f>INDEX(Model_Assumptions[Values],9)*((INDEX(Model_Scenarios[GR Weight],2)*$AG129)+(INDEX(Model_Scenarios[GP Weight],2)*$AH129)+(INDEX(Model_Scenarios[LTV Weight],2)*$AI129))-(INDEX(Model_Scenarios[LTV Weight],2)*$AP129)-(INDEX(Model_Scenarios[GP Weight],2)*($AS129+$AV129+$AY129))</f>
        <v>3.1957024654551822</v>
      </c>
      <c r="BB129">
        <f>INDEX(Model_Assumptions[Values],9)*((INDEX(Model_Scenarios[GR Weight],3)*$AG129)+(INDEX(Model_Scenarios[GP Weight],3)*$AH129)+(INDEX(Model_Scenarios[LTV Weight],3)*$AI129))-(INDEX(Model_Scenarios[LTV Weight],3)*$AP129)-(INDEX(Model_Scenarios[GP Weight],3)*($AS129+$AV129+$AY129))</f>
        <v>3.7071490042950352</v>
      </c>
      <c r="BC129">
        <f>INDEX(Model_Assumptions[Values],9)*((INDEX(Model_Scenarios[GR Weight],4)*$AG129)+(INDEX(Model_Scenarios[GP Weight],4)*$AH129)+(INDEX(Model_Scenarios[LTV Weight],4)*$AI129))-(INDEX(Model_Scenarios[LTV Weight],4)*$AP129)-(INDEX(Model_Scenarios[GP Weight],4)*($AS129+$AV129+$AY129))</f>
        <v>3.8661106425693932</v>
      </c>
      <c r="BD129">
        <f>INDEX(Model_Assumptions[Values],9)*((INDEX(Model_Scenarios[GR Weight],5)*$AG129)+(INDEX(Model_Scenarios[GP Weight],5)*$AH129)+(INDEX(Model_Scenarios[LTV Weight],5)*$AI129))-(INDEX(Model_Scenarios[LTV Weight],5)*$AP129)-(INDEX(Model_Scenarios[GP Weight],5)*($AS129+$AV129+$AY129))</f>
        <v>4.0976480525785171</v>
      </c>
    </row>
    <row r="130" spans="1:56" x14ac:dyDescent="0.25">
      <c r="A130">
        <v>129</v>
      </c>
      <c r="B130">
        <v>3</v>
      </c>
      <c r="C130" s="3">
        <v>29</v>
      </c>
      <c r="D130" s="4">
        <v>0.56000000000000005</v>
      </c>
      <c r="E130" t="str">
        <v>SKU-1004</v>
      </c>
      <c r="F130" t="str">
        <v>Hold</v>
      </c>
      <c r="G130" t="str">
        <v>Full</v>
      </c>
      <c r="H130">
        <v>18.39</v>
      </c>
      <c r="I130">
        <v>8.26</v>
      </c>
      <c r="J130">
        <v>17</v>
      </c>
      <c r="K130">
        <v>312.63</v>
      </c>
      <c r="L130">
        <v>172.21</v>
      </c>
      <c r="M130">
        <v>0.55084284937466022</v>
      </c>
      <c r="N130">
        <v>20.325621653116809</v>
      </c>
      <c r="O130">
        <v>12.579946449868942</v>
      </c>
      <c r="P130">
        <v>20.839946449868961</v>
      </c>
      <c r="Q130">
        <v>1216.0706729565338</v>
      </c>
      <c r="R130">
        <v>939.07679744976781</v>
      </c>
      <c r="S130">
        <v>1</v>
      </c>
      <c r="T130">
        <f t="shared" ref="T130:T193" si="46">$H130 + MIN($D130, $S130) * ($N130 - $H130)</f>
        <v>19.473948125745412</v>
      </c>
      <c r="U130">
        <f t="shared" ref="U130:U193" si="47">IFERROR(($T130-$H130)/$H130, 0)</f>
        <v>5.8942258061196941E-2</v>
      </c>
      <c r="V130">
        <f>IF($F130="Reduce", INDEX(Model_Assumptions[Values], 2), INDEX(Model_Assumptions[Values], 1))</f>
        <v>-0.4</v>
      </c>
      <c r="W130">
        <f t="shared" ref="W130:W193" si="48">$J130 * (1 + ($U130 * $V130))</f>
        <v>16.599192645183859</v>
      </c>
      <c r="X130">
        <f t="shared" si="38"/>
        <v>323.25181650156526</v>
      </c>
      <c r="Y130">
        <f t="shared" ref="Y130:Y193" si="49">$X130-($W130*$I130)</f>
        <v>186.1424852523466</v>
      </c>
      <c r="Z130">
        <f t="shared" ref="Z130:Z193" si="50">$X130-$K130</f>
        <v>10.621816501565263</v>
      </c>
      <c r="AA130">
        <f t="shared" ref="AA130:AA193" si="51">$Y130-$L130</f>
        <v>13.932485252346595</v>
      </c>
      <c r="AB130">
        <f t="shared" si="39"/>
        <v>0.57584358617655362</v>
      </c>
      <c r="AC130">
        <f t="shared" ref="AC130:AC193" si="52">$AB130-$M130</f>
        <v>2.5000736801893408E-2</v>
      </c>
      <c r="AD130">
        <f t="shared" ref="AD130:AD193" si="53">IFERROR(($X130-($W130*$I130))/$X130, 0) - IFERROR(($K130-($J130*$I130))/$K130, 0)</f>
        <v>2.5000736801893408E-2</v>
      </c>
      <c r="AE130">
        <f t="shared" ref="AE130:AE193" si="54">IFERROR(($T130-$H130)/($N130-$H130), 0)</f>
        <v>0.55999999999999961</v>
      </c>
      <c r="AF130">
        <f t="shared" si="40"/>
        <v>413.19379087789821</v>
      </c>
      <c r="AG130">
        <f t="shared" ref="AG130:AG193" si="55">IFERROR($Z130/$O130, 0)</f>
        <v>0.84434512848629184</v>
      </c>
      <c r="AH130">
        <f t="shared" ref="AH130:AH193" si="56">IFERROR($AA130/$P130, 0)</f>
        <v>0.66854707548608894</v>
      </c>
      <c r="AI130">
        <f t="shared" si="41"/>
        <v>0.44000000000000039</v>
      </c>
      <c r="AJ130">
        <f>MAX(0, $R130 - $AA130) * INDEX(Model_Assumptions[Values], 7)</f>
        <v>1850.2886243948424</v>
      </c>
      <c r="AK130">
        <f>MAX(0, INDEX(Model_Assumptions[Values], 4) - $AD130)</f>
        <v>2.4999263198106594E-2</v>
      </c>
      <c r="AL130">
        <f>MAX(0, INDEX(Model_Assumptions[Values], 5) - $AC130)</f>
        <v>0</v>
      </c>
      <c r="AM130">
        <f>INDEX(Model_Assumptions[Values], 6) * MAX(0, INDEX(Model_Assumptions[Values], 3) - $AB130)^2</f>
        <v>0</v>
      </c>
      <c r="AN130">
        <f t="shared" ref="AN130:AN193" si="57">AVERAGEIF($E$2:$E$2201, $E130, $AJ$2:$AJ$2201)</f>
        <v>1853.9075127020039</v>
      </c>
      <c r="AO130" cm="1">
        <f t="array" ref="AO130">IFERROR(STDEV(IF($E$2:$E$2201=$E130, $AJ$2:$AJ$2201)), 0)</f>
        <v>14.16933442118051</v>
      </c>
      <c r="AP130">
        <f t="shared" si="42"/>
        <v>-0.25540284388743106</v>
      </c>
      <c r="AQ130">
        <f t="shared" ref="AQ130:AQ193" si="58">AVERAGEIF($E$2:$E$2201, $E130, $AK$2:$AK$2201)</f>
        <v>2.8328072962228935E-2</v>
      </c>
      <c r="AR130" cm="1">
        <f t="array" ref="AR130">IFERROR(STDEV(IF($E$2:$E$2201=$E130, $AK$2:$AK$2201)), 0)</f>
        <v>1.2487174677357635E-2</v>
      </c>
      <c r="AS130">
        <f t="shared" si="43"/>
        <v>-0.26657829734361793</v>
      </c>
      <c r="AT130">
        <f t="shared" ref="AT130:AT193" si="59">AVERAGEIF($E$2:$E$2201, $E130, $AL$2:$AL$2201)</f>
        <v>4.5616105020067875E-3</v>
      </c>
      <c r="AU130" cm="1">
        <f t="array" ref="AU130">IFERROR(STDEV(IF($E$2:$E$2201=$E130, $AL$2:$AL$2201)), 0)</f>
        <v>6.4643270913897584E-3</v>
      </c>
      <c r="AV130">
        <f t="shared" si="44"/>
        <v>-0.70565898623581125</v>
      </c>
      <c r="AW130">
        <f t="shared" ref="AW130:AW193" si="60">AVERAGEIF($E$2:$E$2201, $E130, $AM$2:$AM$2201)</f>
        <v>0</v>
      </c>
      <c r="AX130" cm="1">
        <f t="array" ref="AX130">IFERROR(STDEV(IF($E$2:$E$2201=$E130, $AM$2:$AM$2201)), 0)</f>
        <v>0</v>
      </c>
      <c r="AY130">
        <f t="shared" si="45"/>
        <v>-0.70565898623581125</v>
      </c>
      <c r="AZ130">
        <f>INDEX(Model_Assumptions[Values],9)*((INDEX(Model_Scenarios[GR Weight],1)*$AG130)+(INDEX(Model_Scenarios[GP Weight],1)*$AH130)+(INDEX(Model_Scenarios[LTV Weight],1)*$AI130))-(INDEX(Model_Scenarios[LTV Weight],1)*$AP130)-(INDEX(Model_Scenarios[GP Weight],1)*($AS130+$AV130+$AY130))</f>
        <v>2.8885580040776606</v>
      </c>
      <c r="BA130">
        <f>INDEX(Model_Assumptions[Values],9)*((INDEX(Model_Scenarios[GR Weight],2)*$AG130)+(INDEX(Model_Scenarios[GP Weight],2)*$AH130)+(INDEX(Model_Scenarios[LTV Weight],2)*$AI130))-(INDEX(Model_Scenarios[LTV Weight],2)*$AP130)-(INDEX(Model_Scenarios[GP Weight],2)*($AS130+$AV130+$AY130))</f>
        <v>3.2333970243406873</v>
      </c>
      <c r="BB130">
        <f>INDEX(Model_Assumptions[Values],9)*((INDEX(Model_Scenarios[GR Weight],3)*$AG130)+(INDEX(Model_Scenarios[GP Weight],3)*$AH130)+(INDEX(Model_Scenarios[LTV Weight],3)*$AI130))-(INDEX(Model_Scenarios[LTV Weight],3)*$AP130)-(INDEX(Model_Scenarios[GP Weight],3)*($AS130+$AV130+$AY130))</f>
        <v>3.7948136246988278</v>
      </c>
      <c r="BC130">
        <f>INDEX(Model_Assumptions[Values],9)*((INDEX(Model_Scenarios[GR Weight],4)*$AG130)+(INDEX(Model_Scenarios[GP Weight],4)*$AH130)+(INDEX(Model_Scenarios[LTV Weight],4)*$AI130))-(INDEX(Model_Scenarios[LTV Weight],4)*$AP130)-(INDEX(Model_Scenarios[GP Weight],4)*($AS130+$AV130+$AY130))</f>
        <v>3.9714459045532302</v>
      </c>
      <c r="BD130">
        <f>INDEX(Model_Assumptions[Values],9)*((INDEX(Model_Scenarios[GR Weight],5)*$AG130)+(INDEX(Model_Scenarios[GP Weight],5)*$AH130)+(INDEX(Model_Scenarios[LTV Weight],5)*$AI130))-(INDEX(Model_Scenarios[LTV Weight],5)*$AP130)-(INDEX(Model_Scenarios[GP Weight],5)*($AS130+$AV130+$AY130))</f>
        <v>4.2195432454432771</v>
      </c>
    </row>
    <row r="131" spans="1:56" x14ac:dyDescent="0.25">
      <c r="A131">
        <v>130</v>
      </c>
      <c r="B131">
        <v>3</v>
      </c>
      <c r="C131" s="3">
        <v>30</v>
      </c>
      <c r="D131" s="4">
        <v>0.57999999999999996</v>
      </c>
      <c r="E131" t="str">
        <v>SKU-1004</v>
      </c>
      <c r="F131" t="str">
        <v>Hold</v>
      </c>
      <c r="G131" t="str">
        <v>Full</v>
      </c>
      <c r="H131">
        <v>18.39</v>
      </c>
      <c r="I131">
        <v>8.26</v>
      </c>
      <c r="J131">
        <v>17</v>
      </c>
      <c r="K131">
        <v>312.63</v>
      </c>
      <c r="L131">
        <v>172.21</v>
      </c>
      <c r="M131">
        <v>0.55084284937466022</v>
      </c>
      <c r="N131">
        <v>20.325621653116809</v>
      </c>
      <c r="O131">
        <v>12.579946449868942</v>
      </c>
      <c r="P131">
        <v>20.839946449868961</v>
      </c>
      <c r="Q131">
        <v>1216.0706729565338</v>
      </c>
      <c r="R131">
        <v>939.07679744976781</v>
      </c>
      <c r="S131">
        <v>1</v>
      </c>
      <c r="T131">
        <f t="shared" si="46"/>
        <v>19.512660558807749</v>
      </c>
      <c r="U131">
        <f t="shared" si="47"/>
        <v>6.1047338706239712E-2</v>
      </c>
      <c r="V131">
        <f>IF($F131="Reduce", INDEX(Model_Assumptions[Values], 2), INDEX(Model_Assumptions[Values], 1))</f>
        <v>-0.4</v>
      </c>
      <c r="W131">
        <f t="shared" si="48"/>
        <v>16.584878096797571</v>
      </c>
      <c r="X131">
        <f t="shared" ref="X131:X194" si="61">$W131*$T131</f>
        <v>323.61509671201645</v>
      </c>
      <c r="Y131">
        <f t="shared" si="49"/>
        <v>186.62400363246851</v>
      </c>
      <c r="Z131">
        <f t="shared" si="50"/>
        <v>10.985096712016457</v>
      </c>
      <c r="AA131">
        <f t="shared" si="51"/>
        <v>14.414003632468507</v>
      </c>
      <c r="AB131">
        <f t="shared" ref="AB131:AB194" si="62">IFERROR($Y131/$X131,0)</f>
        <v>0.57668509760082154</v>
      </c>
      <c r="AC131">
        <f t="shared" si="52"/>
        <v>2.5842248226161324E-2</v>
      </c>
      <c r="AD131">
        <f t="shared" si="53"/>
        <v>2.5842248226161324E-2</v>
      </c>
      <c r="AE131">
        <f t="shared" si="54"/>
        <v>0.57999999999999985</v>
      </c>
      <c r="AF131">
        <f t="shared" ref="AF131:AF194" si="63">$R131 * (1 - $AE131)</f>
        <v>394.4122549289026</v>
      </c>
      <c r="AG131">
        <f t="shared" si="55"/>
        <v>0.87322285160688418</v>
      </c>
      <c r="AH131">
        <f t="shared" si="56"/>
        <v>0.69165262334727062</v>
      </c>
      <c r="AI131">
        <f t="shared" ref="AI131:AI194" si="64">IFERROR($AF131/$R131, 0)</f>
        <v>0.42000000000000015</v>
      </c>
      <c r="AJ131">
        <f>MAX(0, $R131 - $AA131) * INDEX(Model_Assumptions[Values], 7)</f>
        <v>1849.3255876345986</v>
      </c>
      <c r="AK131">
        <f>MAX(0, INDEX(Model_Assumptions[Values], 4) - $AD131)</f>
        <v>2.4157751773838679E-2</v>
      </c>
      <c r="AL131">
        <f>MAX(0, INDEX(Model_Assumptions[Values], 5) - $AC131)</f>
        <v>0</v>
      </c>
      <c r="AM131">
        <f>INDEX(Model_Assumptions[Values], 6) * MAX(0, INDEX(Model_Assumptions[Values], 3) - $AB131)^2</f>
        <v>0</v>
      </c>
      <c r="AN131">
        <f t="shared" si="57"/>
        <v>1853.9075127020039</v>
      </c>
      <c r="AO131" cm="1">
        <f t="array" ref="AO131">IFERROR(STDEV(IF($E$2:$E$2201=$E131, $AJ$2:$AJ$2201)), 0)</f>
        <v>14.16933442118051</v>
      </c>
      <c r="AP131">
        <f t="shared" ref="AP131:AP194" si="65">IF($AO131=0, 0, ($AJ131-$AN131)/$AO131)</f>
        <v>-0.32336911044715083</v>
      </c>
      <c r="AQ131">
        <f t="shared" si="58"/>
        <v>2.8328072962228935E-2</v>
      </c>
      <c r="AR131" cm="1">
        <f t="array" ref="AR131">IFERROR(STDEV(IF($E$2:$E$2201=$E131, $AK$2:$AK$2201)), 0)</f>
        <v>1.2487174677357635E-2</v>
      </c>
      <c r="AS131">
        <f t="shared" ref="AS131:AS194" si="66">IF($AR131=0, 0, ($AK131-$AQ131)/$AR131)</f>
        <v>-0.33396835522386736</v>
      </c>
      <c r="AT131">
        <f t="shared" si="59"/>
        <v>4.5616105020067875E-3</v>
      </c>
      <c r="AU131" cm="1">
        <f t="array" ref="AU131">IFERROR(STDEV(IF($E$2:$E$2201=$E131, $AL$2:$AL$2201)), 0)</f>
        <v>6.4643270913897584E-3</v>
      </c>
      <c r="AV131">
        <f t="shared" ref="AV131:AV194" si="67">IF($AU131=0, 0, ($AL131-$AT131)/$AU131)</f>
        <v>-0.70565898623581125</v>
      </c>
      <c r="AW131">
        <f t="shared" si="60"/>
        <v>0</v>
      </c>
      <c r="AX131" cm="1">
        <f t="array" ref="AX131">IFERROR(STDEV(IF($E$2:$E$2201=$E131, $AM$2:$AM$2201)), 0)</f>
        <v>0</v>
      </c>
      <c r="AY131">
        <f t="shared" ref="AY131:AY194" si="68">IF($AU131=0, 0, ($AL131-$AT131)/$AU131)</f>
        <v>-0.70565898623581125</v>
      </c>
      <c r="AZ131">
        <f>INDEX(Model_Assumptions[Values],9)*((INDEX(Model_Scenarios[GR Weight],1)*$AG131)+(INDEX(Model_Scenarios[GP Weight],1)*$AH131)+(INDEX(Model_Scenarios[LTV Weight],1)*$AI131))-(INDEX(Model_Scenarios[LTV Weight],1)*$AP131)-(INDEX(Model_Scenarios[GP Weight],1)*($AS131+$AV131+$AY131))</f>
        <v>2.8956616586043475</v>
      </c>
      <c r="BA131">
        <f>INDEX(Model_Assumptions[Values],9)*((INDEX(Model_Scenarios[GR Weight],2)*$AG131)+(INDEX(Model_Scenarios[GP Weight],2)*$AH131)+(INDEX(Model_Scenarios[LTV Weight],2)*$AI131))-(INDEX(Model_Scenarios[LTV Weight],2)*$AP131)-(INDEX(Model_Scenarios[GP Weight],2)*($AS131+$AV131+$AY131))</f>
        <v>3.2708169493821804</v>
      </c>
      <c r="BB131">
        <f>INDEX(Model_Assumptions[Values],9)*((INDEX(Model_Scenarios[GR Weight],3)*$AG131)+(INDEX(Model_Scenarios[GP Weight],3)*$AH131)+(INDEX(Model_Scenarios[LTV Weight],3)*$AI131))-(INDEX(Model_Scenarios[LTV Weight],3)*$AP131)-(INDEX(Model_Scenarios[GP Weight],3)*($AS131+$AV131+$AY131))</f>
        <v>3.8821185142386105</v>
      </c>
      <c r="BC131">
        <f>INDEX(Model_Assumptions[Values],9)*((INDEX(Model_Scenarios[GR Weight],4)*$AG131)+(INDEX(Model_Scenarios[GP Weight],4)*$AH131)+(INDEX(Model_Scenarios[LTV Weight],4)*$AI131))-(INDEX(Model_Scenarios[LTV Weight],4)*$AP131)-(INDEX(Model_Scenarios[GP Weight],4)*($AS131+$AV131+$AY131))</f>
        <v>4.0763930289973374</v>
      </c>
      <c r="BD131">
        <f>INDEX(Model_Assumptions[Values],9)*((INDEX(Model_Scenarios[GR Weight],5)*$AG131)+(INDEX(Model_Scenarios[GP Weight],5)*$AH131)+(INDEX(Model_Scenarios[LTV Weight],5)*$AI131))-(INDEX(Model_Scenarios[LTV Weight],5)*$AP131)-(INDEX(Model_Scenarios[GP Weight],5)*($AS131+$AV131+$AY131))</f>
        <v>4.3410173236561862</v>
      </c>
    </row>
    <row r="132" spans="1:56" x14ac:dyDescent="0.25">
      <c r="A132">
        <v>131</v>
      </c>
      <c r="B132">
        <v>3</v>
      </c>
      <c r="C132" s="3">
        <v>31</v>
      </c>
      <c r="D132" s="4">
        <v>0.6</v>
      </c>
      <c r="E132" t="str">
        <v>SKU-1004</v>
      </c>
      <c r="F132" t="str">
        <v>Hold</v>
      </c>
      <c r="G132" t="str">
        <v>Full</v>
      </c>
      <c r="H132">
        <v>18.39</v>
      </c>
      <c r="I132">
        <v>8.26</v>
      </c>
      <c r="J132">
        <v>17</v>
      </c>
      <c r="K132">
        <v>312.63</v>
      </c>
      <c r="L132">
        <v>172.21</v>
      </c>
      <c r="M132">
        <v>0.55084284937466022</v>
      </c>
      <c r="N132">
        <v>20.325621653116809</v>
      </c>
      <c r="O132">
        <v>12.579946449868942</v>
      </c>
      <c r="P132">
        <v>20.839946449868961</v>
      </c>
      <c r="Q132">
        <v>1216.0706729565338</v>
      </c>
      <c r="R132">
        <v>939.07679744976781</v>
      </c>
      <c r="S132">
        <v>1</v>
      </c>
      <c r="T132">
        <f t="shared" si="46"/>
        <v>19.551372991870085</v>
      </c>
      <c r="U132">
        <f t="shared" si="47"/>
        <v>6.3152419351282477E-2</v>
      </c>
      <c r="V132">
        <f>IF($F132="Reduce", INDEX(Model_Assumptions[Values], 2), INDEX(Model_Assumptions[Values], 1))</f>
        <v>-0.4</v>
      </c>
      <c r="W132">
        <f t="shared" si="48"/>
        <v>16.570563548411279</v>
      </c>
      <c r="X132">
        <f t="shared" si="61"/>
        <v>323.97726862047523</v>
      </c>
      <c r="Y132">
        <f t="shared" si="49"/>
        <v>187.10441371059807</v>
      </c>
      <c r="Z132">
        <f t="shared" si="50"/>
        <v>11.347268620475234</v>
      </c>
      <c r="AA132">
        <f t="shared" si="51"/>
        <v>14.894413710598059</v>
      </c>
      <c r="AB132">
        <f t="shared" si="62"/>
        <v>0.57752327657834057</v>
      </c>
      <c r="AC132">
        <f t="shared" si="52"/>
        <v>2.6680427203680357E-2</v>
      </c>
      <c r="AD132">
        <f t="shared" si="53"/>
        <v>2.6680427203680357E-2</v>
      </c>
      <c r="AE132">
        <f t="shared" si="54"/>
        <v>0.6</v>
      </c>
      <c r="AF132">
        <f t="shared" si="63"/>
        <v>375.63071897990716</v>
      </c>
      <c r="AG132">
        <f t="shared" si="55"/>
        <v>0.90201247403509022</v>
      </c>
      <c r="AH132">
        <f t="shared" si="56"/>
        <v>0.71470498959423734</v>
      </c>
      <c r="AI132">
        <f t="shared" si="64"/>
        <v>0.4</v>
      </c>
      <c r="AJ132">
        <f>MAX(0, $R132 - $AA132) * INDEX(Model_Assumptions[Values], 7)</f>
        <v>1848.3647674783394</v>
      </c>
      <c r="AK132">
        <f>MAX(0, INDEX(Model_Assumptions[Values], 4) - $AD132)</f>
        <v>2.3319572796319646E-2</v>
      </c>
      <c r="AL132">
        <f>MAX(0, INDEX(Model_Assumptions[Values], 5) - $AC132)</f>
        <v>0</v>
      </c>
      <c r="AM132">
        <f>INDEX(Model_Assumptions[Values], 6) * MAX(0, INDEX(Model_Assumptions[Values], 3) - $AB132)^2</f>
        <v>0</v>
      </c>
      <c r="AN132">
        <f t="shared" si="57"/>
        <v>1853.9075127020039</v>
      </c>
      <c r="AO132" cm="1">
        <f t="array" ref="AO132">IFERROR(STDEV(IF($E$2:$E$2201=$E132, $AJ$2:$AJ$2201)), 0)</f>
        <v>14.16933442118051</v>
      </c>
      <c r="AP132">
        <f t="shared" si="65"/>
        <v>-0.39117894030217304</v>
      </c>
      <c r="AQ132">
        <f t="shared" si="58"/>
        <v>2.8328072962228935E-2</v>
      </c>
      <c r="AR132" cm="1">
        <f t="array" ref="AR132">IFERROR(STDEV(IF($E$2:$E$2201=$E132, $AK$2:$AK$2201)), 0)</f>
        <v>1.2487174677357635E-2</v>
      </c>
      <c r="AS132">
        <f t="shared" si="66"/>
        <v>-0.40109154354915444</v>
      </c>
      <c r="AT132">
        <f t="shared" si="59"/>
        <v>4.5616105020067875E-3</v>
      </c>
      <c r="AU132" cm="1">
        <f t="array" ref="AU132">IFERROR(STDEV(IF($E$2:$E$2201=$E132, $AL$2:$AL$2201)), 0)</f>
        <v>6.4643270913897584E-3</v>
      </c>
      <c r="AV132">
        <f t="shared" si="67"/>
        <v>-0.70565898623581125</v>
      </c>
      <c r="AW132">
        <f t="shared" si="60"/>
        <v>0</v>
      </c>
      <c r="AX132" cm="1">
        <f t="array" ref="AX132">IFERROR(STDEV(IF($E$2:$E$2201=$E132, $AM$2:$AM$2201)), 0)</f>
        <v>0</v>
      </c>
      <c r="AY132">
        <f t="shared" si="68"/>
        <v>-0.70565898623581125</v>
      </c>
      <c r="AZ132">
        <f>INDEX(Model_Assumptions[Values],9)*((INDEX(Model_Scenarios[GR Weight],1)*$AG132)+(INDEX(Model_Scenarios[GP Weight],1)*$AH132)+(INDEX(Model_Scenarios[LTV Weight],1)*$AI132))-(INDEX(Model_Scenarios[LTV Weight],1)*$AP132)-(INDEX(Model_Scenarios[GP Weight],1)*($AS132+$AV132+$AY132))</f>
        <v>2.9025428356584806</v>
      </c>
      <c r="BA132">
        <f>INDEX(Model_Assumptions[Values],9)*((INDEX(Model_Scenarios[GR Weight],2)*$AG132)+(INDEX(Model_Scenarios[GP Weight],2)*$AH132)+(INDEX(Model_Scenarios[LTV Weight],2)*$AI132))-(INDEX(Model_Scenarios[LTV Weight],2)*$AP132)-(INDEX(Model_Scenarios[GP Weight],2)*($AS132+$AV132+$AY132))</f>
        <v>3.3079625595211226</v>
      </c>
      <c r="BB132">
        <f>INDEX(Model_Assumptions[Values],9)*((INDEX(Model_Scenarios[GR Weight],3)*$AG132)+(INDEX(Model_Scenarios[GP Weight],3)*$AH132)+(INDEX(Model_Scenarios[LTV Weight],3)*$AI132))-(INDEX(Model_Scenarios[LTV Weight],3)*$AP132)-(INDEX(Model_Scenarios[GP Weight],3)*($AS132+$AV132+$AY132))</f>
        <v>3.9690642310619193</v>
      </c>
      <c r="BC132">
        <f>INDEX(Model_Assumptions[Values],9)*((INDEX(Model_Scenarios[GR Weight],4)*$AG132)+(INDEX(Model_Scenarios[GP Weight],4)*$AH132)+(INDEX(Model_Scenarios[LTV Weight],4)*$AI132))-(INDEX(Model_Scenarios[LTV Weight],4)*$AP132)-(INDEX(Model_Scenarios[GP Weight],4)*($AS132+$AV132+$AY132))</f>
        <v>4.1809525740492468</v>
      </c>
      <c r="BD132">
        <f>INDEX(Model_Assumptions[Values],9)*((INDEX(Model_Scenarios[GR Weight],5)*$AG132)+(INDEX(Model_Scenarios[GP Weight],5)*$AH132)+(INDEX(Model_Scenarios[LTV Weight],5)*$AI132))-(INDEX(Model_Scenarios[LTV Weight],5)*$AP132)-(INDEX(Model_Scenarios[GP Weight],5)*($AS132+$AV132+$AY132))</f>
        <v>4.4620711643062139</v>
      </c>
    </row>
    <row r="133" spans="1:56" x14ac:dyDescent="0.25">
      <c r="A133">
        <v>132</v>
      </c>
      <c r="B133">
        <v>3</v>
      </c>
      <c r="C133" s="3">
        <v>32</v>
      </c>
      <c r="D133" s="4">
        <v>0.62</v>
      </c>
      <c r="E133" t="str">
        <v>SKU-1004</v>
      </c>
      <c r="F133" t="str">
        <v>Hold</v>
      </c>
      <c r="G133" t="str">
        <v>Full</v>
      </c>
      <c r="H133">
        <v>18.39</v>
      </c>
      <c r="I133">
        <v>8.26</v>
      </c>
      <c r="J133">
        <v>17</v>
      </c>
      <c r="K133">
        <v>312.63</v>
      </c>
      <c r="L133">
        <v>172.21</v>
      </c>
      <c r="M133">
        <v>0.55084284937466022</v>
      </c>
      <c r="N133">
        <v>20.325621653116809</v>
      </c>
      <c r="O133">
        <v>12.579946449868942</v>
      </c>
      <c r="P133">
        <v>20.839946449868961</v>
      </c>
      <c r="Q133">
        <v>1216.0706729565338</v>
      </c>
      <c r="R133">
        <v>939.07679744976781</v>
      </c>
      <c r="S133">
        <v>1</v>
      </c>
      <c r="T133">
        <f t="shared" si="46"/>
        <v>19.590085424932422</v>
      </c>
      <c r="U133">
        <f t="shared" si="47"/>
        <v>6.5257499996325241E-2</v>
      </c>
      <c r="V133">
        <f>IF($F133="Reduce", INDEX(Model_Assumptions[Values], 2), INDEX(Model_Assumptions[Values], 1))</f>
        <v>-0.4</v>
      </c>
      <c r="W133">
        <f t="shared" si="48"/>
        <v>16.556249000024991</v>
      </c>
      <c r="X133">
        <f t="shared" si="61"/>
        <v>324.33833222694153</v>
      </c>
      <c r="Y133">
        <f t="shared" si="49"/>
        <v>187.58371548673512</v>
      </c>
      <c r="Z133">
        <f t="shared" si="50"/>
        <v>11.708332226941536</v>
      </c>
      <c r="AA133">
        <f t="shared" si="51"/>
        <v>15.373715486735108</v>
      </c>
      <c r="AB133">
        <f t="shared" si="62"/>
        <v>0.57835814286509202</v>
      </c>
      <c r="AC133">
        <f t="shared" si="52"/>
        <v>2.7515293490431803E-2</v>
      </c>
      <c r="AD133">
        <f t="shared" si="53"/>
        <v>2.7515293490431803E-2</v>
      </c>
      <c r="AE133">
        <f t="shared" si="54"/>
        <v>0.62000000000000022</v>
      </c>
      <c r="AF133">
        <f t="shared" si="63"/>
        <v>356.84918303091155</v>
      </c>
      <c r="AG133">
        <f t="shared" si="55"/>
        <v>0.93071399577090519</v>
      </c>
      <c r="AH133">
        <f t="shared" si="56"/>
        <v>0.73770417422698209</v>
      </c>
      <c r="AI133">
        <f t="shared" si="64"/>
        <v>0.37999999999999978</v>
      </c>
      <c r="AJ133">
        <f>MAX(0, $R133 - $AA133) * INDEX(Model_Assumptions[Values], 7)</f>
        <v>1847.4061639260653</v>
      </c>
      <c r="AK133">
        <f>MAX(0, INDEX(Model_Assumptions[Values], 4) - $AD133)</f>
        <v>2.24847065095682E-2</v>
      </c>
      <c r="AL133">
        <f>MAX(0, INDEX(Model_Assumptions[Values], 5) - $AC133)</f>
        <v>0</v>
      </c>
      <c r="AM133">
        <f>INDEX(Model_Assumptions[Values], 6) * MAX(0, INDEX(Model_Assumptions[Values], 3) - $AB133)^2</f>
        <v>0</v>
      </c>
      <c r="AN133">
        <f t="shared" si="57"/>
        <v>1853.9075127020039</v>
      </c>
      <c r="AO133" cm="1">
        <f t="array" ref="AO133">IFERROR(STDEV(IF($E$2:$E$2201=$E133, $AJ$2:$AJ$2201)), 0)</f>
        <v>14.16933442118051</v>
      </c>
      <c r="AP133">
        <f t="shared" si="65"/>
        <v>-0.45883233345246566</v>
      </c>
      <c r="AQ133">
        <f t="shared" si="58"/>
        <v>2.8328072962228935E-2</v>
      </c>
      <c r="AR133" cm="1">
        <f t="array" ref="AR133">IFERROR(STDEV(IF($E$2:$E$2201=$E133, $AK$2:$AK$2201)), 0)</f>
        <v>1.2487174677357635E-2</v>
      </c>
      <c r="AS133">
        <f t="shared" si="66"/>
        <v>-0.46794944442126019</v>
      </c>
      <c r="AT133">
        <f t="shared" si="59"/>
        <v>4.5616105020067875E-3</v>
      </c>
      <c r="AU133" cm="1">
        <f t="array" ref="AU133">IFERROR(STDEV(IF($E$2:$E$2201=$E133, $AL$2:$AL$2201)), 0)</f>
        <v>6.4643270913897584E-3</v>
      </c>
      <c r="AV133">
        <f t="shared" si="67"/>
        <v>-0.70565898623581125</v>
      </c>
      <c r="AW133">
        <f t="shared" si="60"/>
        <v>0</v>
      </c>
      <c r="AX133" cm="1">
        <f t="array" ref="AX133">IFERROR(STDEV(IF($E$2:$E$2201=$E133, $AM$2:$AM$2201)), 0)</f>
        <v>0</v>
      </c>
      <c r="AY133">
        <f t="shared" si="68"/>
        <v>-0.70565898623581125</v>
      </c>
      <c r="AZ133">
        <f>INDEX(Model_Assumptions[Values],9)*((INDEX(Model_Scenarios[GR Weight],1)*$AG133)+(INDEX(Model_Scenarios[GP Weight],1)*$AH133)+(INDEX(Model_Scenarios[LTV Weight],1)*$AI133))-(INDEX(Model_Scenarios[LTV Weight],1)*$AP133)-(INDEX(Model_Scenarios[GP Weight],1)*($AS133+$AV133+$AY133))</f>
        <v>2.9092016934502039</v>
      </c>
      <c r="BA133">
        <f>INDEX(Model_Assumptions[Values],9)*((INDEX(Model_Scenarios[GR Weight],2)*$AG133)+(INDEX(Model_Scenarios[GP Weight],2)*$AH133)+(INDEX(Model_Scenarios[LTV Weight],2)*$AI133))-(INDEX(Model_Scenarios[LTV Weight],2)*$AP133)-(INDEX(Model_Scenarios[GP Weight],2)*($AS133+$AV133+$AY133))</f>
        <v>3.3448341711778395</v>
      </c>
      <c r="BB133">
        <f>INDEX(Model_Assumptions[Values],9)*((INDEX(Model_Scenarios[GR Weight],3)*$AG133)+(INDEX(Model_Scenarios[GP Weight],3)*$AH133)+(INDEX(Model_Scenarios[LTV Weight],3)*$AI133))-(INDEX(Model_Scenarios[LTV Weight],3)*$AP133)-(INDEX(Model_Scenarios[GP Weight],3)*($AS133+$AV133+$AY133))</f>
        <v>4.0556513289043448</v>
      </c>
      <c r="BC133">
        <f>INDEX(Model_Assumptions[Values],9)*((INDEX(Model_Scenarios[GR Weight],4)*$AG133)+(INDEX(Model_Scenarios[GP Weight],4)*$AH133)+(INDEX(Model_Scenarios[LTV Weight],4)*$AI133))-(INDEX(Model_Scenarios[LTV Weight],4)*$AP133)-(INDEX(Model_Scenarios[GP Weight],4)*($AS133+$AV133+$AY133))</f>
        <v>4.2851250934445506</v>
      </c>
      <c r="BD133">
        <f>INDEX(Model_Assumptions[Values],9)*((INDEX(Model_Scenarios[GR Weight],5)*$AG133)+(INDEX(Model_Scenarios[GP Weight],5)*$AH133)+(INDEX(Model_Scenarios[LTV Weight],5)*$AI133))-(INDEX(Model_Scenarios[LTV Weight],5)*$AP133)-(INDEX(Model_Scenarios[GP Weight],5)*($AS133+$AV133+$AY133))</f>
        <v>4.5827056375493083</v>
      </c>
    </row>
    <row r="134" spans="1:56" x14ac:dyDescent="0.25">
      <c r="A134">
        <v>133</v>
      </c>
      <c r="B134">
        <v>3</v>
      </c>
      <c r="C134" s="3">
        <v>33</v>
      </c>
      <c r="D134" s="4">
        <v>0.64</v>
      </c>
      <c r="E134" t="str">
        <v>SKU-1004</v>
      </c>
      <c r="F134" t="str">
        <v>Hold</v>
      </c>
      <c r="G134" t="str">
        <v>Full</v>
      </c>
      <c r="H134">
        <v>18.39</v>
      </c>
      <c r="I134">
        <v>8.26</v>
      </c>
      <c r="J134">
        <v>17</v>
      </c>
      <c r="K134">
        <v>312.63</v>
      </c>
      <c r="L134">
        <v>172.21</v>
      </c>
      <c r="M134">
        <v>0.55084284937466022</v>
      </c>
      <c r="N134">
        <v>20.325621653116809</v>
      </c>
      <c r="O134">
        <v>12.579946449868942</v>
      </c>
      <c r="P134">
        <v>20.839946449868961</v>
      </c>
      <c r="Q134">
        <v>1216.0706729565338</v>
      </c>
      <c r="R134">
        <v>939.07679744976781</v>
      </c>
      <c r="S134">
        <v>1</v>
      </c>
      <c r="T134">
        <f t="shared" si="46"/>
        <v>19.628797857994758</v>
      </c>
      <c r="U134">
        <f t="shared" si="47"/>
        <v>6.7362580641368019E-2</v>
      </c>
      <c r="V134">
        <f>IF($F134="Reduce", INDEX(Model_Assumptions[Values], 2), INDEX(Model_Assumptions[Values], 1))</f>
        <v>-0.4</v>
      </c>
      <c r="W134">
        <f t="shared" si="48"/>
        <v>16.541934451638696</v>
      </c>
      <c r="X134">
        <f t="shared" si="61"/>
        <v>324.6982875314153</v>
      </c>
      <c r="Y134">
        <f t="shared" si="49"/>
        <v>188.06190896087969</v>
      </c>
      <c r="Z134">
        <f t="shared" si="50"/>
        <v>12.068287531415308</v>
      </c>
      <c r="AA134">
        <f t="shared" si="51"/>
        <v>15.851908960879683</v>
      </c>
      <c r="AB134">
        <f t="shared" si="62"/>
        <v>0.57918971606120428</v>
      </c>
      <c r="AC134">
        <f t="shared" si="52"/>
        <v>2.834686668654407E-2</v>
      </c>
      <c r="AD134">
        <f t="shared" si="53"/>
        <v>2.834686668654407E-2</v>
      </c>
      <c r="AE134">
        <f t="shared" si="54"/>
        <v>0.64000000000000035</v>
      </c>
      <c r="AF134">
        <f t="shared" si="63"/>
        <v>338.06764708191611</v>
      </c>
      <c r="AG134">
        <f t="shared" si="55"/>
        <v>0.95932741681432476</v>
      </c>
      <c r="AH134">
        <f t="shared" si="56"/>
        <v>0.76065017724550621</v>
      </c>
      <c r="AI134">
        <f t="shared" si="64"/>
        <v>0.35999999999999965</v>
      </c>
      <c r="AJ134">
        <f>MAX(0, $R134 - $AA134) * INDEX(Model_Assumptions[Values], 7)</f>
        <v>1846.4497769777763</v>
      </c>
      <c r="AK134">
        <f>MAX(0, INDEX(Model_Assumptions[Values], 4) - $AD134)</f>
        <v>2.1653133313455933E-2</v>
      </c>
      <c r="AL134">
        <f>MAX(0, INDEX(Model_Assumptions[Values], 5) - $AC134)</f>
        <v>0</v>
      </c>
      <c r="AM134">
        <f>INDEX(Model_Assumptions[Values], 6) * MAX(0, INDEX(Model_Assumptions[Values], 3) - $AB134)^2</f>
        <v>0</v>
      </c>
      <c r="AN134">
        <f t="shared" si="57"/>
        <v>1853.9075127020039</v>
      </c>
      <c r="AO134" cm="1">
        <f t="array" ref="AO134">IFERROR(STDEV(IF($E$2:$E$2201=$E134, $AJ$2:$AJ$2201)), 0)</f>
        <v>14.16933442118051</v>
      </c>
      <c r="AP134">
        <f t="shared" si="65"/>
        <v>-0.52632928989802863</v>
      </c>
      <c r="AQ134">
        <f t="shared" si="58"/>
        <v>2.8328072962228935E-2</v>
      </c>
      <c r="AR134" cm="1">
        <f t="array" ref="AR134">IFERROR(STDEV(IF($E$2:$E$2201=$E134, $AK$2:$AK$2201)), 0)</f>
        <v>1.2487174677357635E-2</v>
      </c>
      <c r="AS134">
        <f t="shared" si="66"/>
        <v>-0.53454362746092865</v>
      </c>
      <c r="AT134">
        <f t="shared" si="59"/>
        <v>4.5616105020067875E-3</v>
      </c>
      <c r="AU134" cm="1">
        <f t="array" ref="AU134">IFERROR(STDEV(IF($E$2:$E$2201=$E134, $AL$2:$AL$2201)), 0)</f>
        <v>6.4643270913897584E-3</v>
      </c>
      <c r="AV134">
        <f t="shared" si="67"/>
        <v>-0.70565898623581125</v>
      </c>
      <c r="AW134">
        <f t="shared" si="60"/>
        <v>0</v>
      </c>
      <c r="AX134" cm="1">
        <f t="array" ref="AX134">IFERROR(STDEV(IF($E$2:$E$2201=$E134, $AM$2:$AM$2201)), 0)</f>
        <v>0</v>
      </c>
      <c r="AY134">
        <f t="shared" si="68"/>
        <v>-0.70565898623581125</v>
      </c>
      <c r="AZ134">
        <f>INDEX(Model_Assumptions[Values],9)*((INDEX(Model_Scenarios[GR Weight],1)*$AG134)+(INDEX(Model_Scenarios[GP Weight],1)*$AH134)+(INDEX(Model_Scenarios[LTV Weight],1)*$AI134))-(INDEX(Model_Scenarios[LTV Weight],1)*$AP134)-(INDEX(Model_Scenarios[GP Weight],1)*($AS134+$AV134+$AY134))</f>
        <v>2.9156383889415927</v>
      </c>
      <c r="BA134">
        <f>INDEX(Model_Assumptions[Values],9)*((INDEX(Model_Scenarios[GR Weight],2)*$AG134)+(INDEX(Model_Scenarios[GP Weight],2)*$AH134)+(INDEX(Model_Scenarios[LTV Weight],2)*$AI134))-(INDEX(Model_Scenarios[LTV Weight],2)*$AP134)-(INDEX(Model_Scenarios[GP Weight],2)*($AS134+$AV134+$AY134))</f>
        <v>3.3814320982764778</v>
      </c>
      <c r="BB134">
        <f>INDEX(Model_Assumptions[Values],9)*((INDEX(Model_Scenarios[GR Weight],3)*$AG134)+(INDEX(Model_Scenarios[GP Weight],3)*$AH134)+(INDEX(Model_Scenarios[LTV Weight],3)*$AI134))-(INDEX(Model_Scenarios[LTV Weight],3)*$AP134)-(INDEX(Model_Scenarios[GP Weight],3)*($AS134+$AV134+$AY134))</f>
        <v>4.1418803571331457</v>
      </c>
      <c r="BC134">
        <f>INDEX(Model_Assumptions[Values],9)*((INDEX(Model_Scenarios[GR Weight],4)*$AG134)+(INDEX(Model_Scenarios[GP Weight],4)*$AH134)+(INDEX(Model_Scenarios[LTV Weight],4)*$AI134))-(INDEX(Model_Scenarios[LTV Weight],4)*$AP134)-(INDEX(Model_Scenarios[GP Weight],4)*($AS134+$AV134+$AY134))</f>
        <v>4.3889111365505054</v>
      </c>
      <c r="BD134">
        <f>INDEX(Model_Assumptions[Values],9)*((INDEX(Model_Scenarios[GR Weight],5)*$AG134)+(INDEX(Model_Scenarios[GP Weight],5)*$AH134)+(INDEX(Model_Scenarios[LTV Weight],5)*$AI134))-(INDEX(Model_Scenarios[LTV Weight],5)*$AP134)-(INDEX(Model_Scenarios[GP Weight],5)*($AS134+$AV134+$AY134))</f>
        <v>4.7029216066768766</v>
      </c>
    </row>
    <row r="135" spans="1:56" x14ac:dyDescent="0.25">
      <c r="A135">
        <v>134</v>
      </c>
      <c r="B135">
        <v>3</v>
      </c>
      <c r="C135" s="3">
        <v>34</v>
      </c>
      <c r="D135" s="4">
        <v>0.66</v>
      </c>
      <c r="E135" t="str">
        <v>SKU-1004</v>
      </c>
      <c r="F135" t="str">
        <v>Hold</v>
      </c>
      <c r="G135" t="str">
        <v>Full</v>
      </c>
      <c r="H135">
        <v>18.39</v>
      </c>
      <c r="I135">
        <v>8.26</v>
      </c>
      <c r="J135">
        <v>17</v>
      </c>
      <c r="K135">
        <v>312.63</v>
      </c>
      <c r="L135">
        <v>172.21</v>
      </c>
      <c r="M135">
        <v>0.55084284937466022</v>
      </c>
      <c r="N135">
        <v>20.325621653116809</v>
      </c>
      <c r="O135">
        <v>12.579946449868942</v>
      </c>
      <c r="P135">
        <v>20.839946449868961</v>
      </c>
      <c r="Q135">
        <v>1216.0706729565338</v>
      </c>
      <c r="R135">
        <v>939.07679744976781</v>
      </c>
      <c r="S135">
        <v>1</v>
      </c>
      <c r="T135">
        <f t="shared" si="46"/>
        <v>19.667510291057095</v>
      </c>
      <c r="U135">
        <f t="shared" si="47"/>
        <v>6.9467661286410784E-2</v>
      </c>
      <c r="V135">
        <f>IF($F135="Reduce", INDEX(Model_Assumptions[Values], 2), INDEX(Model_Assumptions[Values], 1))</f>
        <v>-0.4</v>
      </c>
      <c r="W135">
        <f t="shared" si="48"/>
        <v>16.527619903252408</v>
      </c>
      <c r="X135">
        <f t="shared" si="61"/>
        <v>325.05713453389677</v>
      </c>
      <c r="Y135">
        <f t="shared" si="49"/>
        <v>188.53899413303188</v>
      </c>
      <c r="Z135">
        <f t="shared" si="50"/>
        <v>12.427134533896776</v>
      </c>
      <c r="AA135">
        <f t="shared" si="51"/>
        <v>16.32899413303187</v>
      </c>
      <c r="AB135">
        <f t="shared" si="62"/>
        <v>0.58001801561248656</v>
      </c>
      <c r="AC135">
        <f t="shared" si="52"/>
        <v>2.9175166237826344E-2</v>
      </c>
      <c r="AD135">
        <f t="shared" si="53"/>
        <v>2.9175166237826344E-2</v>
      </c>
      <c r="AE135">
        <f t="shared" si="54"/>
        <v>0.66000000000000059</v>
      </c>
      <c r="AF135">
        <f t="shared" si="63"/>
        <v>319.2861111329205</v>
      </c>
      <c r="AG135">
        <f t="shared" si="55"/>
        <v>0.98785273716536703</v>
      </c>
      <c r="AH135">
        <f t="shared" si="56"/>
        <v>0.78354299864981392</v>
      </c>
      <c r="AI135">
        <f t="shared" si="64"/>
        <v>0.33999999999999941</v>
      </c>
      <c r="AJ135">
        <f>MAX(0, $R135 - $AA135) * INDEX(Model_Assumptions[Values], 7)</f>
        <v>1845.4956066334719</v>
      </c>
      <c r="AK135">
        <f>MAX(0, INDEX(Model_Assumptions[Values], 4) - $AD135)</f>
        <v>2.0824833762173658E-2</v>
      </c>
      <c r="AL135">
        <f>MAX(0, INDEX(Model_Assumptions[Values], 5) - $AC135)</f>
        <v>0</v>
      </c>
      <c r="AM135">
        <f>INDEX(Model_Assumptions[Values], 6) * MAX(0, INDEX(Model_Assumptions[Values], 3) - $AB135)^2</f>
        <v>0</v>
      </c>
      <c r="AN135">
        <f t="shared" si="57"/>
        <v>1853.9075127020039</v>
      </c>
      <c r="AO135" cm="1">
        <f t="array" ref="AO135">IFERROR(STDEV(IF($E$2:$E$2201=$E135, $AJ$2:$AJ$2201)), 0)</f>
        <v>14.16933442118051</v>
      </c>
      <c r="AP135">
        <f t="shared" si="65"/>
        <v>-0.59366980963889404</v>
      </c>
      <c r="AQ135">
        <f t="shared" si="58"/>
        <v>2.8328072962228935E-2</v>
      </c>
      <c r="AR135" cm="1">
        <f t="array" ref="AR135">IFERROR(STDEV(IF($E$2:$E$2201=$E135, $AK$2:$AK$2201)), 0)</f>
        <v>1.2487174677357635E-2</v>
      </c>
      <c r="AS135">
        <f t="shared" si="66"/>
        <v>-0.60087564993068621</v>
      </c>
      <c r="AT135">
        <f t="shared" si="59"/>
        <v>4.5616105020067875E-3</v>
      </c>
      <c r="AU135" cm="1">
        <f t="array" ref="AU135">IFERROR(STDEV(IF($E$2:$E$2201=$E135, $AL$2:$AL$2201)), 0)</f>
        <v>6.4643270913897584E-3</v>
      </c>
      <c r="AV135">
        <f t="shared" si="67"/>
        <v>-0.70565898623581125</v>
      </c>
      <c r="AW135">
        <f t="shared" si="60"/>
        <v>0</v>
      </c>
      <c r="AX135" cm="1">
        <f t="array" ref="AX135">IFERROR(STDEV(IF($E$2:$E$2201=$E135, $AM$2:$AM$2201)), 0)</f>
        <v>0</v>
      </c>
      <c r="AY135">
        <f t="shared" si="68"/>
        <v>-0.70565898623581125</v>
      </c>
      <c r="AZ135">
        <f>INDEX(Model_Assumptions[Values],9)*((INDEX(Model_Scenarios[GR Weight],1)*$AG135)+(INDEX(Model_Scenarios[GP Weight],1)*$AH135)+(INDEX(Model_Scenarios[LTV Weight],1)*$AI135))-(INDEX(Model_Scenarios[LTV Weight],1)*$AP135)-(INDEX(Model_Scenarios[GP Weight],1)*($AS135+$AV135+$AY135))</f>
        <v>2.9218530778589344</v>
      </c>
      <c r="BA135">
        <f>INDEX(Model_Assumptions[Values],9)*((INDEX(Model_Scenarios[GR Weight],2)*$AG135)+(INDEX(Model_Scenarios[GP Weight],2)*$AH135)+(INDEX(Model_Scenarios[LTV Weight],2)*$AI135))-(INDEX(Model_Scenarios[LTV Weight],2)*$AP135)-(INDEX(Model_Scenarios[GP Weight],2)*($AS135+$AV135+$AY135))</f>
        <v>3.4177566522695808</v>
      </c>
      <c r="BB135">
        <f>INDEX(Model_Assumptions[Values],9)*((INDEX(Model_Scenarios[GR Weight],3)*$AG135)+(INDEX(Model_Scenarios[GP Weight],3)*$AH135)+(INDEX(Model_Scenarios[LTV Weight],3)*$AI135))-(INDEX(Model_Scenarios[LTV Weight],3)*$AP135)-(INDEX(Model_Scenarios[GP Weight],3)*($AS135+$AV135+$AY135))</f>
        <v>4.2277518607902476</v>
      </c>
      <c r="BC135">
        <f>INDEX(Model_Assumptions[Values],9)*((INDEX(Model_Scenarios[GR Weight],4)*$AG135)+(INDEX(Model_Scenarios[GP Weight],4)*$AH135)+(INDEX(Model_Scenarios[LTV Weight],4)*$AI135))-(INDEX(Model_Scenarios[LTV Weight],4)*$AP135)-(INDEX(Model_Scenarios[GP Weight],4)*($AS135+$AV135+$AY135))</f>
        <v>4.4923112484090417</v>
      </c>
      <c r="BD135">
        <f>INDEX(Model_Assumptions[Values],9)*((INDEX(Model_Scenarios[GR Weight],5)*$AG135)+(INDEX(Model_Scenarios[GP Weight],5)*$AH135)+(INDEX(Model_Scenarios[LTV Weight],5)*$AI135))-(INDEX(Model_Scenarios[LTV Weight],5)*$AP135)-(INDEX(Model_Scenarios[GP Weight],5)*($AS135+$AV135+$AY135))</f>
        <v>4.8227199281833482</v>
      </c>
    </row>
    <row r="136" spans="1:56" x14ac:dyDescent="0.25">
      <c r="A136">
        <v>135</v>
      </c>
      <c r="B136">
        <v>3</v>
      </c>
      <c r="C136" s="3">
        <v>35</v>
      </c>
      <c r="D136" s="4">
        <v>0.68</v>
      </c>
      <c r="E136" t="str">
        <v>SKU-1004</v>
      </c>
      <c r="F136" t="str">
        <v>Hold</v>
      </c>
      <c r="G136" t="str">
        <v>Full</v>
      </c>
      <c r="H136">
        <v>18.39</v>
      </c>
      <c r="I136">
        <v>8.26</v>
      </c>
      <c r="J136">
        <v>17</v>
      </c>
      <c r="K136">
        <v>312.63</v>
      </c>
      <c r="L136">
        <v>172.21</v>
      </c>
      <c r="M136">
        <v>0.55084284937466022</v>
      </c>
      <c r="N136">
        <v>20.325621653116809</v>
      </c>
      <c r="O136">
        <v>12.579946449868942</v>
      </c>
      <c r="P136">
        <v>20.839946449868961</v>
      </c>
      <c r="Q136">
        <v>1216.0706729565338</v>
      </c>
      <c r="R136">
        <v>939.07679744976781</v>
      </c>
      <c r="S136">
        <v>1</v>
      </c>
      <c r="T136">
        <f t="shared" si="46"/>
        <v>19.706222724119431</v>
      </c>
      <c r="U136">
        <f t="shared" si="47"/>
        <v>7.1572741931453548E-2</v>
      </c>
      <c r="V136">
        <f>IF($F136="Reduce", INDEX(Model_Assumptions[Values], 2), INDEX(Model_Assumptions[Values], 1))</f>
        <v>-0.4</v>
      </c>
      <c r="W136">
        <f t="shared" si="48"/>
        <v>16.513305354866116</v>
      </c>
      <c r="X136">
        <f t="shared" si="61"/>
        <v>325.41487323438577</v>
      </c>
      <c r="Y136">
        <f t="shared" si="49"/>
        <v>189.01497100319165</v>
      </c>
      <c r="Z136">
        <f t="shared" si="50"/>
        <v>12.784873234385771</v>
      </c>
      <c r="AA136">
        <f t="shared" si="51"/>
        <v>16.804971003191639</v>
      </c>
      <c r="AB136">
        <f t="shared" si="62"/>
        <v>0.58084306081194481</v>
      </c>
      <c r="AC136">
        <f t="shared" si="52"/>
        <v>3.0000211437284596E-2</v>
      </c>
      <c r="AD136">
        <f t="shared" si="53"/>
        <v>3.0000211437284596E-2</v>
      </c>
      <c r="AE136">
        <f t="shared" si="54"/>
        <v>0.68000000000000071</v>
      </c>
      <c r="AF136">
        <f t="shared" si="63"/>
        <v>300.50457518392506</v>
      </c>
      <c r="AG136">
        <f t="shared" si="55"/>
        <v>1.0162899568240185</v>
      </c>
      <c r="AH136">
        <f t="shared" si="56"/>
        <v>0.80638263843990377</v>
      </c>
      <c r="AI136">
        <f t="shared" si="64"/>
        <v>0.31999999999999934</v>
      </c>
      <c r="AJ136">
        <f>MAX(0, $R136 - $AA136) * INDEX(Model_Assumptions[Values], 7)</f>
        <v>1844.5436528931523</v>
      </c>
      <c r="AK136">
        <f>MAX(0, INDEX(Model_Assumptions[Values], 4) - $AD136)</f>
        <v>1.9999788562715407E-2</v>
      </c>
      <c r="AL136">
        <f>MAX(0, INDEX(Model_Assumptions[Values], 5) - $AC136)</f>
        <v>0</v>
      </c>
      <c r="AM136">
        <f>INDEX(Model_Assumptions[Values], 6) * MAX(0, INDEX(Model_Assumptions[Values], 3) - $AB136)^2</f>
        <v>0</v>
      </c>
      <c r="AN136">
        <f t="shared" si="57"/>
        <v>1853.9075127020039</v>
      </c>
      <c r="AO136" cm="1">
        <f t="array" ref="AO136">IFERROR(STDEV(IF($E$2:$E$2201=$E136, $AJ$2:$AJ$2201)), 0)</f>
        <v>14.16933442118051</v>
      </c>
      <c r="AP136">
        <f t="shared" si="65"/>
        <v>-0.6608538926750458</v>
      </c>
      <c r="AQ136">
        <f t="shared" si="58"/>
        <v>2.8328072962228935E-2</v>
      </c>
      <c r="AR136" cm="1">
        <f t="array" ref="AR136">IFERROR(STDEV(IF($E$2:$E$2201=$E136, $AK$2:$AK$2201)), 0)</f>
        <v>1.2487174677357635E-2</v>
      </c>
      <c r="AS136">
        <f t="shared" si="66"/>
        <v>-0.66694705685624678</v>
      </c>
      <c r="AT136">
        <f t="shared" si="59"/>
        <v>4.5616105020067875E-3</v>
      </c>
      <c r="AU136" cm="1">
        <f t="array" ref="AU136">IFERROR(STDEV(IF($E$2:$E$2201=$E136, $AL$2:$AL$2201)), 0)</f>
        <v>6.4643270913897584E-3</v>
      </c>
      <c r="AV136">
        <f t="shared" si="67"/>
        <v>-0.70565898623581125</v>
      </c>
      <c r="AW136">
        <f t="shared" si="60"/>
        <v>0</v>
      </c>
      <c r="AX136" cm="1">
        <f t="array" ref="AX136">IFERROR(STDEV(IF($E$2:$E$2201=$E136, $AM$2:$AM$2201)), 0)</f>
        <v>0</v>
      </c>
      <c r="AY136">
        <f t="shared" si="68"/>
        <v>-0.70565898623581125</v>
      </c>
      <c r="AZ136">
        <f>INDEX(Model_Assumptions[Values],9)*((INDEX(Model_Scenarios[GR Weight],1)*$AG136)+(INDEX(Model_Scenarios[GP Weight],1)*$AH136)+(INDEX(Model_Scenarios[LTV Weight],1)*$AI136))-(INDEX(Model_Scenarios[LTV Weight],1)*$AP136)-(INDEX(Model_Scenarios[GP Weight],1)*($AS136+$AV136+$AY136))</f>
        <v>2.9278459147047822</v>
      </c>
      <c r="BA136">
        <f>INDEX(Model_Assumptions[Values],9)*((INDEX(Model_Scenarios[GR Weight],2)*$AG136)+(INDEX(Model_Scenarios[GP Weight],2)*$AH136)+(INDEX(Model_Scenarios[LTV Weight],2)*$AI136))-(INDEX(Model_Scenarios[LTV Weight],2)*$AP136)-(INDEX(Model_Scenarios[GP Weight],2)*($AS136+$AV136+$AY136))</f>
        <v>3.4538081421622691</v>
      </c>
      <c r="BB136">
        <f>INDEX(Model_Assumptions[Values],9)*((INDEX(Model_Scenarios[GR Weight],3)*$AG136)+(INDEX(Model_Scenarios[GP Weight],3)*$AH136)+(INDEX(Model_Scenarios[LTV Weight],3)*$AI136))-(INDEX(Model_Scenarios[LTV Weight],3)*$AP136)-(INDEX(Model_Scenarios[GP Weight],3)*($AS136+$AV136+$AY136))</f>
        <v>4.3132663806346265</v>
      </c>
      <c r="BC136">
        <f>INDEX(Model_Assumptions[Values],9)*((INDEX(Model_Scenarios[GR Weight],4)*$AG136)+(INDEX(Model_Scenarios[GP Weight],4)*$AH136)+(INDEX(Model_Scenarios[LTV Weight],4)*$AI136))-(INDEX(Model_Scenarios[LTV Weight],4)*$AP136)-(INDEX(Model_Scenarios[GP Weight],4)*($AS136+$AV136+$AY136))</f>
        <v>4.5953259697791307</v>
      </c>
      <c r="BD136">
        <f>INDEX(Model_Assumptions[Values],9)*((INDEX(Model_Scenarios[GR Weight],5)*$AG136)+(INDEX(Model_Scenarios[GP Weight],5)*$AH136)+(INDEX(Model_Scenarios[LTV Weight],5)*$AI136))-(INDEX(Model_Scenarios[LTV Weight],5)*$AP136)-(INDEX(Model_Scenarios[GP Weight],5)*($AS136+$AV136+$AY136))</f>
        <v>4.9421014518328432</v>
      </c>
    </row>
    <row r="137" spans="1:56" x14ac:dyDescent="0.25">
      <c r="A137">
        <v>136</v>
      </c>
      <c r="B137">
        <v>3</v>
      </c>
      <c r="C137" s="3">
        <v>36</v>
      </c>
      <c r="D137" s="4">
        <v>0.70000000000000007</v>
      </c>
      <c r="E137" t="str">
        <v>SKU-1004</v>
      </c>
      <c r="F137" t="str">
        <v>Hold</v>
      </c>
      <c r="G137" t="str">
        <v>Full</v>
      </c>
      <c r="H137">
        <v>18.39</v>
      </c>
      <c r="I137">
        <v>8.26</v>
      </c>
      <c r="J137">
        <v>17</v>
      </c>
      <c r="K137">
        <v>312.63</v>
      </c>
      <c r="L137">
        <v>172.21</v>
      </c>
      <c r="M137">
        <v>0.55084284937466022</v>
      </c>
      <c r="N137">
        <v>20.325621653116809</v>
      </c>
      <c r="O137">
        <v>12.579946449868942</v>
      </c>
      <c r="P137">
        <v>20.839946449868961</v>
      </c>
      <c r="Q137">
        <v>1216.0706729565338</v>
      </c>
      <c r="R137">
        <v>939.07679744976781</v>
      </c>
      <c r="S137">
        <v>1</v>
      </c>
      <c r="T137">
        <f t="shared" si="46"/>
        <v>19.744935157181768</v>
      </c>
      <c r="U137">
        <f t="shared" si="47"/>
        <v>7.3677822576496327E-2</v>
      </c>
      <c r="V137">
        <f>IF($F137="Reduce", INDEX(Model_Assumptions[Values], 2), INDEX(Model_Assumptions[Values], 1))</f>
        <v>-0.4</v>
      </c>
      <c r="W137">
        <f t="shared" si="48"/>
        <v>16.498990806479824</v>
      </c>
      <c r="X137">
        <f t="shared" si="61"/>
        <v>325.77150363288223</v>
      </c>
      <c r="Y137">
        <f t="shared" si="49"/>
        <v>189.48983957135889</v>
      </c>
      <c r="Z137">
        <f t="shared" si="50"/>
        <v>13.141503632882234</v>
      </c>
      <c r="AA137">
        <f t="shared" si="51"/>
        <v>17.279839571358877</v>
      </c>
      <c r="AB137">
        <f t="shared" si="62"/>
        <v>0.58166487080127915</v>
      </c>
      <c r="AC137">
        <f t="shared" si="52"/>
        <v>3.082202142661894E-2</v>
      </c>
      <c r="AD137">
        <f t="shared" si="53"/>
        <v>3.082202142661894E-2</v>
      </c>
      <c r="AE137">
        <f t="shared" si="54"/>
        <v>0.70000000000000095</v>
      </c>
      <c r="AF137">
        <f t="shared" si="63"/>
        <v>281.72303923492944</v>
      </c>
      <c r="AG137">
        <f t="shared" si="55"/>
        <v>1.0446390757902744</v>
      </c>
      <c r="AH137">
        <f t="shared" si="56"/>
        <v>0.82916909661577043</v>
      </c>
      <c r="AI137">
        <f t="shared" si="64"/>
        <v>0.29999999999999905</v>
      </c>
      <c r="AJ137">
        <f>MAX(0, $R137 - $AA137) * INDEX(Model_Assumptions[Values], 7)</f>
        <v>1843.5939157568178</v>
      </c>
      <c r="AK137">
        <f>MAX(0, INDEX(Model_Assumptions[Values], 4) - $AD137)</f>
        <v>1.9177978573381063E-2</v>
      </c>
      <c r="AL137">
        <f>MAX(0, INDEX(Model_Assumptions[Values], 5) - $AC137)</f>
        <v>0</v>
      </c>
      <c r="AM137">
        <f>INDEX(Model_Assumptions[Values], 6) * MAX(0, INDEX(Model_Assumptions[Values], 3) - $AB137)^2</f>
        <v>0</v>
      </c>
      <c r="AN137">
        <f t="shared" si="57"/>
        <v>1853.9075127020039</v>
      </c>
      <c r="AO137" cm="1">
        <f t="array" ref="AO137">IFERROR(STDEV(IF($E$2:$E$2201=$E137, $AJ$2:$AJ$2201)), 0)</f>
        <v>14.16933442118051</v>
      </c>
      <c r="AP137">
        <f t="shared" si="65"/>
        <v>-0.72788153900646801</v>
      </c>
      <c r="AQ137">
        <f t="shared" si="58"/>
        <v>2.8328072962228935E-2</v>
      </c>
      <c r="AR137" cm="1">
        <f t="array" ref="AR137">IFERROR(STDEV(IF($E$2:$E$2201=$E137, $AK$2:$AK$2201)), 0)</f>
        <v>1.2487174677357635E-2</v>
      </c>
      <c r="AS137">
        <f t="shared" si="66"/>
        <v>-0.73275938114642347</v>
      </c>
      <c r="AT137">
        <f t="shared" si="59"/>
        <v>4.5616105020067875E-3</v>
      </c>
      <c r="AU137" cm="1">
        <f t="array" ref="AU137">IFERROR(STDEV(IF($E$2:$E$2201=$E137, $AL$2:$AL$2201)), 0)</f>
        <v>6.4643270913897584E-3</v>
      </c>
      <c r="AV137">
        <f t="shared" si="67"/>
        <v>-0.70565898623581125</v>
      </c>
      <c r="AW137">
        <f t="shared" si="60"/>
        <v>0</v>
      </c>
      <c r="AX137" cm="1">
        <f t="array" ref="AX137">IFERROR(STDEV(IF($E$2:$E$2201=$E137, $AM$2:$AM$2201)), 0)</f>
        <v>0</v>
      </c>
      <c r="AY137">
        <f t="shared" si="68"/>
        <v>-0.70565898623581125</v>
      </c>
      <c r="AZ137">
        <f>INDEX(Model_Assumptions[Values],9)*((INDEX(Model_Scenarios[GR Weight],1)*$AG137)+(INDEX(Model_Scenarios[GP Weight],1)*$AH137)+(INDEX(Model_Scenarios[LTV Weight],1)*$AI137))-(INDEX(Model_Scenarios[LTV Weight],1)*$AP137)-(INDEX(Model_Scenarios[GP Weight],1)*($AS137+$AV137+$AY137))</f>
        <v>2.9336170527699976</v>
      </c>
      <c r="BA137">
        <f>INDEX(Model_Assumptions[Values],9)*((INDEX(Model_Scenarios[GR Weight],2)*$AG137)+(INDEX(Model_Scenarios[GP Weight],2)*$AH137)+(INDEX(Model_Scenarios[LTV Weight],2)*$AI137))-(INDEX(Model_Scenarios[LTV Weight],2)*$AP137)-(INDEX(Model_Scenarios[GP Weight],2)*($AS137+$AV137+$AY137))</f>
        <v>3.489586874536287</v>
      </c>
      <c r="BB137">
        <f>INDEX(Model_Assumptions[Values],9)*((INDEX(Model_Scenarios[GR Weight],3)*$AG137)+(INDEX(Model_Scenarios[GP Weight],3)*$AH137)+(INDEX(Model_Scenarios[LTV Weight],3)*$AI137))-(INDEX(Model_Scenarios[LTV Weight],3)*$AP137)-(INDEX(Model_Scenarios[GP Weight],3)*($AS137+$AV137+$AY137))</f>
        <v>4.3984244531843428</v>
      </c>
      <c r="BC137">
        <f>INDEX(Model_Assumptions[Values],9)*((INDEX(Model_Scenarios[GR Weight],4)*$AG137)+(INDEX(Model_Scenarios[GP Weight],4)*$AH137)+(INDEX(Model_Scenarios[LTV Weight],4)*$AI137))-(INDEX(Model_Scenarios[LTV Weight],4)*$AP137)-(INDEX(Model_Scenarios[GP Weight],4)*($AS137+$AV137+$AY137))</f>
        <v>4.6979558371788332</v>
      </c>
      <c r="BD137">
        <f>INDEX(Model_Assumptions[Values],9)*((INDEX(Model_Scenarios[GR Weight],5)*$AG137)+(INDEX(Model_Scenarios[GP Weight],5)*$AH137)+(INDEX(Model_Scenarios[LTV Weight],5)*$AI137))-(INDEX(Model_Scenarios[LTV Weight],5)*$AP137)-(INDEX(Model_Scenarios[GP Weight],5)*($AS137+$AV137+$AY137))</f>
        <v>5.0610670207251847</v>
      </c>
    </row>
    <row r="138" spans="1:56" x14ac:dyDescent="0.25">
      <c r="A138">
        <v>137</v>
      </c>
      <c r="B138">
        <v>3</v>
      </c>
      <c r="C138" s="3">
        <v>37</v>
      </c>
      <c r="D138" s="4">
        <v>0.72</v>
      </c>
      <c r="E138" t="str">
        <v>SKU-1004</v>
      </c>
      <c r="F138" t="str">
        <v>Hold</v>
      </c>
      <c r="G138" t="str">
        <v>Full</v>
      </c>
      <c r="H138">
        <v>18.39</v>
      </c>
      <c r="I138">
        <v>8.26</v>
      </c>
      <c r="J138">
        <v>17</v>
      </c>
      <c r="K138">
        <v>312.63</v>
      </c>
      <c r="L138">
        <v>172.21</v>
      </c>
      <c r="M138">
        <v>0.55084284937466022</v>
      </c>
      <c r="N138">
        <v>20.325621653116809</v>
      </c>
      <c r="O138">
        <v>12.579946449868942</v>
      </c>
      <c r="P138">
        <v>20.839946449868961</v>
      </c>
      <c r="Q138">
        <v>1216.0706729565338</v>
      </c>
      <c r="R138">
        <v>939.07679744976781</v>
      </c>
      <c r="S138">
        <v>1</v>
      </c>
      <c r="T138">
        <f t="shared" si="46"/>
        <v>19.783647590244101</v>
      </c>
      <c r="U138">
        <f t="shared" si="47"/>
        <v>7.5782903221538897E-2</v>
      </c>
      <c r="V138">
        <f>IF($F138="Reduce", INDEX(Model_Assumptions[Values], 2), INDEX(Model_Assumptions[Values], 1))</f>
        <v>-0.4</v>
      </c>
      <c r="W138">
        <f t="shared" si="48"/>
        <v>16.484676258093536</v>
      </c>
      <c r="X138">
        <f t="shared" si="61"/>
        <v>326.12702572938633</v>
      </c>
      <c r="Y138">
        <f t="shared" si="49"/>
        <v>189.96359983753374</v>
      </c>
      <c r="Z138">
        <f t="shared" si="50"/>
        <v>13.497025729386337</v>
      </c>
      <c r="AA138">
        <f t="shared" si="51"/>
        <v>17.753599837533727</v>
      </c>
      <c r="AB138">
        <f t="shared" si="62"/>
        <v>0.58248346457236488</v>
      </c>
      <c r="AC138">
        <f t="shared" si="52"/>
        <v>3.1640615197704669E-2</v>
      </c>
      <c r="AD138">
        <f t="shared" si="53"/>
        <v>3.1640615197704669E-2</v>
      </c>
      <c r="AE138">
        <f t="shared" si="54"/>
        <v>0.71999999999999931</v>
      </c>
      <c r="AF138">
        <f t="shared" si="63"/>
        <v>262.94150328593565</v>
      </c>
      <c r="AG138">
        <f t="shared" si="55"/>
        <v>1.0729000940641484</v>
      </c>
      <c r="AH138">
        <f t="shared" si="56"/>
        <v>0.85190237317742046</v>
      </c>
      <c r="AI138">
        <f t="shared" si="64"/>
        <v>0.28000000000000069</v>
      </c>
      <c r="AJ138">
        <f>MAX(0, $R138 - $AA138) * INDEX(Model_Assumptions[Values], 7)</f>
        <v>1842.6463952244681</v>
      </c>
      <c r="AK138">
        <f>MAX(0, INDEX(Model_Assumptions[Values], 4) - $AD138)</f>
        <v>1.8359384802295334E-2</v>
      </c>
      <c r="AL138">
        <f>MAX(0, INDEX(Model_Assumptions[Values], 5) - $AC138)</f>
        <v>0</v>
      </c>
      <c r="AM138">
        <f>INDEX(Model_Assumptions[Values], 6) * MAX(0, INDEX(Model_Assumptions[Values], 3) - $AB138)^2</f>
        <v>0</v>
      </c>
      <c r="AN138">
        <f t="shared" si="57"/>
        <v>1853.9075127020039</v>
      </c>
      <c r="AO138" cm="1">
        <f t="array" ref="AO138">IFERROR(STDEV(IF($E$2:$E$2201=$E138, $AJ$2:$AJ$2201)), 0)</f>
        <v>14.16933442118051</v>
      </c>
      <c r="AP138">
        <f t="shared" si="65"/>
        <v>-0.79475274863317658</v>
      </c>
      <c r="AQ138">
        <f t="shared" si="58"/>
        <v>2.8328072962228935E-2</v>
      </c>
      <c r="AR138" cm="1">
        <f t="array" ref="AR138">IFERROR(STDEV(IF($E$2:$E$2201=$E138, $AK$2:$AK$2201)), 0)</f>
        <v>1.2487174677357635E-2</v>
      </c>
      <c r="AS138">
        <f t="shared" si="66"/>
        <v>-0.79831414371173337</v>
      </c>
      <c r="AT138">
        <f t="shared" si="59"/>
        <v>4.5616105020067875E-3</v>
      </c>
      <c r="AU138" cm="1">
        <f t="array" ref="AU138">IFERROR(STDEV(IF($E$2:$E$2201=$E138, $AL$2:$AL$2201)), 0)</f>
        <v>6.4643270913897584E-3</v>
      </c>
      <c r="AV138">
        <f t="shared" si="67"/>
        <v>-0.70565898623581125</v>
      </c>
      <c r="AW138">
        <f t="shared" si="60"/>
        <v>0</v>
      </c>
      <c r="AX138" cm="1">
        <f t="array" ref="AX138">IFERROR(STDEV(IF($E$2:$E$2201=$E138, $AM$2:$AM$2201)), 0)</f>
        <v>0</v>
      </c>
      <c r="AY138">
        <f t="shared" si="68"/>
        <v>-0.70565898623581125</v>
      </c>
      <c r="AZ138">
        <f>INDEX(Model_Assumptions[Values],9)*((INDEX(Model_Scenarios[GR Weight],1)*$AG138)+(INDEX(Model_Scenarios[GP Weight],1)*$AH138)+(INDEX(Model_Scenarios[LTV Weight],1)*$AI138))-(INDEX(Model_Scenarios[LTV Weight],1)*$AP138)-(INDEX(Model_Scenarios[GP Weight],1)*($AS138+$AV138+$AY138))</f>
        <v>2.9391666441456645</v>
      </c>
      <c r="BA138">
        <f>INDEX(Model_Assumptions[Values],9)*((INDEX(Model_Scenarios[GR Weight],2)*$AG138)+(INDEX(Model_Scenarios[GP Weight],2)*$AH138)+(INDEX(Model_Scenarios[LTV Weight],2)*$AI138))-(INDEX(Model_Scenarios[LTV Weight],2)*$AP138)-(INDEX(Model_Scenarios[GP Weight],2)*($AS138+$AV138+$AY138))</f>
        <v>3.5250931535737706</v>
      </c>
      <c r="BB138">
        <f>INDEX(Model_Assumptions[Values],9)*((INDEX(Model_Scenarios[GR Weight],3)*$AG138)+(INDEX(Model_Scenarios[GP Weight],3)*$AH138)+(INDEX(Model_Scenarios[LTV Weight],3)*$AI138))-(INDEX(Model_Scenarios[LTV Weight],3)*$AP138)-(INDEX(Model_Scenarios[GP Weight],3)*($AS138+$AV138+$AY138))</f>
        <v>4.483226610758118</v>
      </c>
      <c r="BC138">
        <f>INDEX(Model_Assumptions[Values],9)*((INDEX(Model_Scenarios[GR Weight],4)*$AG138)+(INDEX(Model_Scenarios[GP Weight],4)*$AH138)+(INDEX(Model_Scenarios[LTV Weight],4)*$AI138))-(INDEX(Model_Scenarios[LTV Weight],4)*$AP138)-(INDEX(Model_Scenarios[GP Weight],4)*($AS138+$AV138+$AY138))</f>
        <v>4.8002013829268737</v>
      </c>
      <c r="BD138">
        <f>INDEX(Model_Assumptions[Values],9)*((INDEX(Model_Scenarios[GR Weight],5)*$AG138)+(INDEX(Model_Scenarios[GP Weight],5)*$AH138)+(INDEX(Model_Scenarios[LTV Weight],5)*$AI138))-(INDEX(Model_Scenarios[LTV Weight],5)*$AP138)-(INDEX(Model_Scenarios[GP Weight],5)*($AS138+$AV138+$AY138))</f>
        <v>5.1796174713611958</v>
      </c>
    </row>
    <row r="139" spans="1:56" x14ac:dyDescent="0.25">
      <c r="A139">
        <v>138</v>
      </c>
      <c r="B139">
        <v>3</v>
      </c>
      <c r="C139" s="3">
        <v>38</v>
      </c>
      <c r="D139" s="4">
        <v>0.74</v>
      </c>
      <c r="E139" t="str">
        <v>SKU-1004</v>
      </c>
      <c r="F139" t="str">
        <v>Hold</v>
      </c>
      <c r="G139" t="str">
        <v>Full</v>
      </c>
      <c r="H139">
        <v>18.39</v>
      </c>
      <c r="I139">
        <v>8.26</v>
      </c>
      <c r="J139">
        <v>17</v>
      </c>
      <c r="K139">
        <v>312.63</v>
      </c>
      <c r="L139">
        <v>172.21</v>
      </c>
      <c r="M139">
        <v>0.55084284937466022</v>
      </c>
      <c r="N139">
        <v>20.325621653116809</v>
      </c>
      <c r="O139">
        <v>12.579946449868942</v>
      </c>
      <c r="P139">
        <v>20.839946449868961</v>
      </c>
      <c r="Q139">
        <v>1216.0706729565338</v>
      </c>
      <c r="R139">
        <v>939.07679744976781</v>
      </c>
      <c r="S139">
        <v>1</v>
      </c>
      <c r="T139">
        <f t="shared" si="46"/>
        <v>19.822360023306437</v>
      </c>
      <c r="U139">
        <f t="shared" si="47"/>
        <v>7.7887983866581662E-2</v>
      </c>
      <c r="V139">
        <f>IF($F139="Reduce", INDEX(Model_Assumptions[Values], 2), INDEX(Model_Assumptions[Values], 1))</f>
        <v>-0.4</v>
      </c>
      <c r="W139">
        <f t="shared" si="48"/>
        <v>16.470361709707245</v>
      </c>
      <c r="X139">
        <f t="shared" si="61"/>
        <v>326.48143952389796</v>
      </c>
      <c r="Y139">
        <f t="shared" si="49"/>
        <v>190.43625180171611</v>
      </c>
      <c r="Z139">
        <f t="shared" si="50"/>
        <v>13.851439523897966</v>
      </c>
      <c r="AA139">
        <f t="shared" si="51"/>
        <v>18.226251801716103</v>
      </c>
      <c r="AB139">
        <f t="shared" si="62"/>
        <v>0.58329886096871508</v>
      </c>
      <c r="AC139">
        <f t="shared" si="52"/>
        <v>3.2456011594054868E-2</v>
      </c>
      <c r="AD139">
        <f t="shared" si="53"/>
        <v>3.2456011594054868E-2</v>
      </c>
      <c r="AE139">
        <f t="shared" si="54"/>
        <v>0.73999999999999944</v>
      </c>
      <c r="AF139">
        <f t="shared" si="63"/>
        <v>244.15996733694016</v>
      </c>
      <c r="AG139">
        <f t="shared" si="55"/>
        <v>1.1010730116456315</v>
      </c>
      <c r="AH139">
        <f t="shared" si="56"/>
        <v>0.87458246812485008</v>
      </c>
      <c r="AI139">
        <f t="shared" si="64"/>
        <v>0.26000000000000056</v>
      </c>
      <c r="AJ139">
        <f>MAX(0, $R139 - $AA139) * INDEX(Model_Assumptions[Values], 7)</f>
        <v>1841.7010912961034</v>
      </c>
      <c r="AK139">
        <f>MAX(0, INDEX(Model_Assumptions[Values], 4) - $AD139)</f>
        <v>1.7543988405945135E-2</v>
      </c>
      <c r="AL139">
        <f>MAX(0, INDEX(Model_Assumptions[Values], 5) - $AC139)</f>
        <v>0</v>
      </c>
      <c r="AM139">
        <f>INDEX(Model_Assumptions[Values], 6) * MAX(0, INDEX(Model_Assumptions[Values], 3) - $AB139)^2</f>
        <v>0</v>
      </c>
      <c r="AN139">
        <f t="shared" si="57"/>
        <v>1853.9075127020039</v>
      </c>
      <c r="AO139" cm="1">
        <f t="array" ref="AO139">IFERROR(STDEV(IF($E$2:$E$2201=$E139, $AJ$2:$AJ$2201)), 0)</f>
        <v>14.16933442118051</v>
      </c>
      <c r="AP139">
        <f t="shared" si="65"/>
        <v>-0.86146752155515549</v>
      </c>
      <c r="AQ139">
        <f t="shared" si="58"/>
        <v>2.8328072962228935E-2</v>
      </c>
      <c r="AR139" cm="1">
        <f t="array" ref="AR139">IFERROR(STDEV(IF($E$2:$E$2201=$E139, $AK$2:$AK$2201)), 0)</f>
        <v>1.2487174677357635E-2</v>
      </c>
      <c r="AS139">
        <f t="shared" si="66"/>
        <v>-0.86361285358152606</v>
      </c>
      <c r="AT139">
        <f t="shared" si="59"/>
        <v>4.5616105020067875E-3</v>
      </c>
      <c r="AU139" cm="1">
        <f t="array" ref="AU139">IFERROR(STDEV(IF($E$2:$E$2201=$E139, $AL$2:$AL$2201)), 0)</f>
        <v>6.4643270913897584E-3</v>
      </c>
      <c r="AV139">
        <f t="shared" si="67"/>
        <v>-0.70565898623581125</v>
      </c>
      <c r="AW139">
        <f t="shared" si="60"/>
        <v>0</v>
      </c>
      <c r="AX139" cm="1">
        <f t="array" ref="AX139">IFERROR(STDEV(IF($E$2:$E$2201=$E139, $AM$2:$AM$2201)), 0)</f>
        <v>0</v>
      </c>
      <c r="AY139">
        <f t="shared" si="68"/>
        <v>-0.70565898623581125</v>
      </c>
      <c r="AZ139">
        <f>INDEX(Model_Assumptions[Values],9)*((INDEX(Model_Scenarios[GR Weight],1)*$AG139)+(INDEX(Model_Scenarios[GP Weight],1)*$AH139)+(INDEX(Model_Scenarios[LTV Weight],1)*$AI139))-(INDEX(Model_Scenarios[LTV Weight],1)*$AP139)-(INDEX(Model_Scenarios[GP Weight],1)*($AS139+$AV139+$AY139))</f>
        <v>2.9444948397346824</v>
      </c>
      <c r="BA139">
        <f>INDEX(Model_Assumptions[Values],9)*((INDEX(Model_Scenarios[GR Weight],2)*$AG139)+(INDEX(Model_Scenarios[GP Weight],2)*$AH139)+(INDEX(Model_Scenarios[LTV Weight],2)*$AI139))-(INDEX(Model_Scenarios[LTV Weight],2)*$AP139)-(INDEX(Model_Scenarios[GP Weight],2)*($AS139+$AV139+$AY139))</f>
        <v>3.5603272810805562</v>
      </c>
      <c r="BB139">
        <f>INDEX(Model_Assumptions[Values],9)*((INDEX(Model_Scenarios[GR Weight],3)*$AG139)+(INDEX(Model_Scenarios[GP Weight],3)*$AH139)+(INDEX(Model_Scenarios[LTV Weight],3)*$AI139))-(INDEX(Model_Scenarios[LTV Weight],3)*$AP139)-(INDEX(Model_Scenarios[GP Weight],3)*($AS139+$AV139+$AY139))</f>
        <v>4.5676733815161921</v>
      </c>
      <c r="BC139">
        <f>INDEX(Model_Assumptions[Values],9)*((INDEX(Model_Scenarios[GR Weight],4)*$AG139)+(INDEX(Model_Scenarios[GP Weight],4)*$AH139)+(INDEX(Model_Scenarios[LTV Weight],4)*$AI139))-(INDEX(Model_Scenarios[LTV Weight],4)*$AP139)-(INDEX(Model_Scenarios[GP Weight],4)*($AS139+$AV139+$AY139))</f>
        <v>4.9020631351834929</v>
      </c>
      <c r="BD139">
        <f>INDEX(Model_Assumptions[Values],9)*((INDEX(Model_Scenarios[GR Weight],5)*$AG139)+(INDEX(Model_Scenarios[GP Weight],5)*$AH139)+(INDEX(Model_Scenarios[LTV Weight],5)*$AI139))-(INDEX(Model_Scenarios[LTV Weight],5)*$AP139)-(INDEX(Model_Scenarios[GP Weight],5)*($AS139+$AV139+$AY139))</f>
        <v>5.297753633706991</v>
      </c>
    </row>
    <row r="140" spans="1:56" x14ac:dyDescent="0.25">
      <c r="A140">
        <v>139</v>
      </c>
      <c r="B140">
        <v>3</v>
      </c>
      <c r="C140" s="3">
        <v>39</v>
      </c>
      <c r="D140" s="4">
        <v>0.76</v>
      </c>
      <c r="E140" t="str">
        <v>SKU-1004</v>
      </c>
      <c r="F140" t="str">
        <v>Hold</v>
      </c>
      <c r="G140" t="str">
        <v>Full</v>
      </c>
      <c r="H140">
        <v>18.39</v>
      </c>
      <c r="I140">
        <v>8.26</v>
      </c>
      <c r="J140">
        <v>17</v>
      </c>
      <c r="K140">
        <v>312.63</v>
      </c>
      <c r="L140">
        <v>172.21</v>
      </c>
      <c r="M140">
        <v>0.55084284937466022</v>
      </c>
      <c r="N140">
        <v>20.325621653116809</v>
      </c>
      <c r="O140">
        <v>12.579946449868942</v>
      </c>
      <c r="P140">
        <v>20.839946449868961</v>
      </c>
      <c r="Q140">
        <v>1216.0706729565338</v>
      </c>
      <c r="R140">
        <v>939.07679744976781</v>
      </c>
      <c r="S140">
        <v>1</v>
      </c>
      <c r="T140">
        <f t="shared" si="46"/>
        <v>19.861072456368774</v>
      </c>
      <c r="U140">
        <f t="shared" si="47"/>
        <v>7.999306451162444E-2</v>
      </c>
      <c r="V140">
        <f>IF($F140="Reduce", INDEX(Model_Assumptions[Values], 2), INDEX(Model_Assumptions[Values], 1))</f>
        <v>-0.4</v>
      </c>
      <c r="W140">
        <f t="shared" si="48"/>
        <v>16.456047161320953</v>
      </c>
      <c r="X140">
        <f t="shared" si="61"/>
        <v>326.83474501641712</v>
      </c>
      <c r="Y140">
        <f t="shared" si="49"/>
        <v>190.90779546390604</v>
      </c>
      <c r="Z140">
        <f t="shared" si="50"/>
        <v>14.204745016417121</v>
      </c>
      <c r="AA140">
        <f t="shared" si="51"/>
        <v>18.697795463906033</v>
      </c>
      <c r="AB140">
        <f t="shared" si="62"/>
        <v>0.58411107868692669</v>
      </c>
      <c r="AC140">
        <f t="shared" si="52"/>
        <v>3.3268229312266473E-2</v>
      </c>
      <c r="AD140">
        <f t="shared" si="53"/>
        <v>3.3268229312266473E-2</v>
      </c>
      <c r="AE140">
        <f t="shared" si="54"/>
        <v>0.75999999999999968</v>
      </c>
      <c r="AF140">
        <f t="shared" si="63"/>
        <v>225.37843138794457</v>
      </c>
      <c r="AG140">
        <f t="shared" si="55"/>
        <v>1.1291578285347237</v>
      </c>
      <c r="AH140">
        <f t="shared" si="56"/>
        <v>0.8972093814580604</v>
      </c>
      <c r="AI140">
        <f t="shared" si="64"/>
        <v>0.24000000000000032</v>
      </c>
      <c r="AJ140">
        <f>MAX(0, $R140 - $AA140) * INDEX(Model_Assumptions[Values], 7)</f>
        <v>1840.7580039717236</v>
      </c>
      <c r="AK140">
        <f>MAX(0, INDEX(Model_Assumptions[Values], 4) - $AD140)</f>
        <v>1.673177068773353E-2</v>
      </c>
      <c r="AL140">
        <f>MAX(0, INDEX(Model_Assumptions[Values], 5) - $AC140)</f>
        <v>0</v>
      </c>
      <c r="AM140">
        <f>INDEX(Model_Assumptions[Values], 6) * MAX(0, INDEX(Model_Assumptions[Values], 3) - $AB140)^2</f>
        <v>0</v>
      </c>
      <c r="AN140">
        <f t="shared" si="57"/>
        <v>1853.9075127020039</v>
      </c>
      <c r="AO140" cm="1">
        <f t="array" ref="AO140">IFERROR(STDEV(IF($E$2:$E$2201=$E140, $AJ$2:$AJ$2201)), 0)</f>
        <v>14.16933442118051</v>
      </c>
      <c r="AP140">
        <f t="shared" si="65"/>
        <v>-0.92802585777242086</v>
      </c>
      <c r="AQ140">
        <f t="shared" si="58"/>
        <v>2.8328072962228935E-2</v>
      </c>
      <c r="AR140" cm="1">
        <f t="array" ref="AR140">IFERROR(STDEV(IF($E$2:$E$2201=$E140, $AK$2:$AK$2201)), 0)</f>
        <v>1.2487174677357635E-2</v>
      </c>
      <c r="AS140">
        <f t="shared" si="66"/>
        <v>-0.92865700801978812</v>
      </c>
      <c r="AT140">
        <f t="shared" si="59"/>
        <v>4.5616105020067875E-3</v>
      </c>
      <c r="AU140" cm="1">
        <f t="array" ref="AU140">IFERROR(STDEV(IF($E$2:$E$2201=$E140, $AL$2:$AL$2201)), 0)</f>
        <v>6.4643270913897584E-3</v>
      </c>
      <c r="AV140">
        <f t="shared" si="67"/>
        <v>-0.70565898623581125</v>
      </c>
      <c r="AW140">
        <f t="shared" si="60"/>
        <v>0</v>
      </c>
      <c r="AX140" cm="1">
        <f t="array" ref="AX140">IFERROR(STDEV(IF($E$2:$E$2201=$E140, $AM$2:$AM$2201)), 0)</f>
        <v>0</v>
      </c>
      <c r="AY140">
        <f t="shared" si="68"/>
        <v>-0.70565898623581125</v>
      </c>
      <c r="AZ140">
        <f>INDEX(Model_Assumptions[Values],9)*((INDEX(Model_Scenarios[GR Weight],1)*$AG140)+(INDEX(Model_Scenarios[GP Weight],1)*$AH140)+(INDEX(Model_Scenarios[LTV Weight],1)*$AI140))-(INDEX(Model_Scenarios[LTV Weight],1)*$AP140)-(INDEX(Model_Scenarios[GP Weight],1)*($AS140+$AV140+$AY140))</f>
        <v>2.9496017892634714</v>
      </c>
      <c r="BA140">
        <f>INDEX(Model_Assumptions[Values],9)*((INDEX(Model_Scenarios[GR Weight],2)*$AG140)+(INDEX(Model_Scenarios[GP Weight],2)*$AH140)+(INDEX(Model_Scenarios[LTV Weight],2)*$AI140))-(INDEX(Model_Scenarios[LTV Weight],2)*$AP140)-(INDEX(Model_Scenarios[GP Weight],2)*($AS140+$AV140+$AY140))</f>
        <v>3.59528955650946</v>
      </c>
      <c r="BB140">
        <f>INDEX(Model_Assumptions[Values],9)*((INDEX(Model_Scenarios[GR Weight],3)*$AG140)+(INDEX(Model_Scenarios[GP Weight],3)*$AH140)+(INDEX(Model_Scenarios[LTV Weight],3)*$AI140))-(INDEX(Model_Scenarios[LTV Weight],3)*$AP140)-(INDEX(Model_Scenarios[GP Weight],3)*($AS140+$AV140+$AY140))</f>
        <v>4.6517652895009736</v>
      </c>
      <c r="BC140">
        <f>INDEX(Model_Assumptions[Values],9)*((INDEX(Model_Scenarios[GR Weight],4)*$AG140)+(INDEX(Model_Scenarios[GP Weight],4)*$AH140)+(INDEX(Model_Scenarios[LTV Weight],4)*$AI140))-(INDEX(Model_Scenarios[LTV Weight],4)*$AP140)-(INDEX(Model_Scenarios[GP Weight],4)*($AS140+$AV140+$AY140))</f>
        <v>5.0035416179910914</v>
      </c>
      <c r="BD140">
        <f>INDEX(Model_Assumptions[Values],9)*((INDEX(Model_Scenarios[GR Weight],5)*$AG140)+(INDEX(Model_Scenarios[GP Weight],5)*$AH140)+(INDEX(Model_Scenarios[LTV Weight],5)*$AI140))-(INDEX(Model_Scenarios[LTV Weight],5)*$AP140)-(INDEX(Model_Scenarios[GP Weight],5)*($AS140+$AV140+$AY140))</f>
        <v>5.4154763312577714</v>
      </c>
    </row>
    <row r="141" spans="1:56" x14ac:dyDescent="0.25">
      <c r="A141">
        <v>140</v>
      </c>
      <c r="B141">
        <v>3</v>
      </c>
      <c r="C141" s="3">
        <v>40</v>
      </c>
      <c r="D141" s="4">
        <v>0.78</v>
      </c>
      <c r="E141" t="str">
        <v>SKU-1004</v>
      </c>
      <c r="F141" t="str">
        <v>Hold</v>
      </c>
      <c r="G141" t="str">
        <v>Full</v>
      </c>
      <c r="H141">
        <v>18.39</v>
      </c>
      <c r="I141">
        <v>8.26</v>
      </c>
      <c r="J141">
        <v>17</v>
      </c>
      <c r="K141">
        <v>312.63</v>
      </c>
      <c r="L141">
        <v>172.21</v>
      </c>
      <c r="M141">
        <v>0.55084284937466022</v>
      </c>
      <c r="N141">
        <v>20.325621653116809</v>
      </c>
      <c r="O141">
        <v>12.579946449868942</v>
      </c>
      <c r="P141">
        <v>20.839946449868961</v>
      </c>
      <c r="Q141">
        <v>1216.0706729565338</v>
      </c>
      <c r="R141">
        <v>939.07679744976781</v>
      </c>
      <c r="S141">
        <v>1</v>
      </c>
      <c r="T141">
        <f t="shared" si="46"/>
        <v>19.89978488943111</v>
      </c>
      <c r="U141">
        <f t="shared" si="47"/>
        <v>8.2098145156667204E-2</v>
      </c>
      <c r="V141">
        <f>IF($F141="Reduce", INDEX(Model_Assumptions[Values], 2), INDEX(Model_Assumptions[Values], 1))</f>
        <v>-0.4</v>
      </c>
      <c r="W141">
        <f t="shared" si="48"/>
        <v>16.441732612934665</v>
      </c>
      <c r="X141">
        <f t="shared" si="61"/>
        <v>327.18694220694391</v>
      </c>
      <c r="Y141">
        <f t="shared" si="49"/>
        <v>191.37823082410358</v>
      </c>
      <c r="Z141">
        <f t="shared" si="50"/>
        <v>14.556942206943916</v>
      </c>
      <c r="AA141">
        <f t="shared" si="51"/>
        <v>19.168230824103574</v>
      </c>
      <c r="AB141">
        <f t="shared" si="62"/>
        <v>0.58492013627810957</v>
      </c>
      <c r="AC141">
        <f t="shared" si="52"/>
        <v>3.4077286903449355E-2</v>
      </c>
      <c r="AD141">
        <f t="shared" si="53"/>
        <v>3.4077286903449355E-2</v>
      </c>
      <c r="AE141">
        <f t="shared" si="54"/>
        <v>0.7799999999999998</v>
      </c>
      <c r="AF141">
        <f t="shared" si="63"/>
        <v>206.5968954389491</v>
      </c>
      <c r="AG141">
        <f t="shared" si="55"/>
        <v>1.157154544731434</v>
      </c>
      <c r="AH141">
        <f t="shared" si="56"/>
        <v>0.9197831131770543</v>
      </c>
      <c r="AI141">
        <f t="shared" si="64"/>
        <v>0.2200000000000002</v>
      </c>
      <c r="AJ141">
        <f>MAX(0, $R141 - $AA141) * INDEX(Model_Assumptions[Values], 7)</f>
        <v>1839.8171332513284</v>
      </c>
      <c r="AK141">
        <f>MAX(0, INDEX(Model_Assumptions[Values], 4) - $AD141)</f>
        <v>1.5922713096550647E-2</v>
      </c>
      <c r="AL141">
        <f>MAX(0, INDEX(Model_Assumptions[Values], 5) - $AC141)</f>
        <v>0</v>
      </c>
      <c r="AM141">
        <f>INDEX(Model_Assumptions[Values], 6) * MAX(0, INDEX(Model_Assumptions[Values], 3) - $AB141)^2</f>
        <v>0</v>
      </c>
      <c r="AN141">
        <f t="shared" si="57"/>
        <v>1853.9075127020039</v>
      </c>
      <c r="AO141" cm="1">
        <f t="array" ref="AO141">IFERROR(STDEV(IF($E$2:$E$2201=$E141, $AJ$2:$AJ$2201)), 0)</f>
        <v>14.16933442118051</v>
      </c>
      <c r="AP141">
        <f t="shared" si="65"/>
        <v>-0.99442775728498867</v>
      </c>
      <c r="AQ141">
        <f t="shared" si="58"/>
        <v>2.8328072962228935E-2</v>
      </c>
      <c r="AR141" cm="1">
        <f t="array" ref="AR141">IFERROR(STDEV(IF($E$2:$E$2201=$E141, $AK$2:$AK$2201)), 0)</f>
        <v>1.2487174677357635E-2</v>
      </c>
      <c r="AS141">
        <f t="shared" si="66"/>
        <v>-0.99344809263958656</v>
      </c>
      <c r="AT141">
        <f t="shared" si="59"/>
        <v>4.5616105020067875E-3</v>
      </c>
      <c r="AU141" cm="1">
        <f t="array" ref="AU141">IFERROR(STDEV(IF($E$2:$E$2201=$E141, $AL$2:$AL$2201)), 0)</f>
        <v>6.4643270913897584E-3</v>
      </c>
      <c r="AV141">
        <f t="shared" si="67"/>
        <v>-0.70565898623581125</v>
      </c>
      <c r="AW141">
        <f t="shared" si="60"/>
        <v>0</v>
      </c>
      <c r="AX141" cm="1">
        <f t="array" ref="AX141">IFERROR(STDEV(IF($E$2:$E$2201=$E141, $AM$2:$AM$2201)), 0)</f>
        <v>0</v>
      </c>
      <c r="AY141">
        <f t="shared" si="68"/>
        <v>-0.70565898623581125</v>
      </c>
      <c r="AZ141">
        <f>INDEX(Model_Assumptions[Values],9)*((INDEX(Model_Scenarios[GR Weight],1)*$AG141)+(INDEX(Model_Scenarios[GP Weight],1)*$AH141)+(INDEX(Model_Scenarios[LTV Weight],1)*$AI141))-(INDEX(Model_Scenarios[LTV Weight],1)*$AP141)-(INDEX(Model_Scenarios[GP Weight],1)*($AS141+$AV141+$AY141))</f>
        <v>2.9544876412933569</v>
      </c>
      <c r="BA141">
        <f>INDEX(Model_Assumptions[Values],9)*((INDEX(Model_Scenarios[GR Weight],2)*$AG141)+(INDEX(Model_Scenarios[GP Weight],2)*$AH141)+(INDEX(Model_Scenarios[LTV Weight],2)*$AI141))-(INDEX(Model_Scenarios[LTV Weight],2)*$AP141)-(INDEX(Model_Scenarios[GP Weight],2)*($AS141+$AV141+$AY141))</f>
        <v>3.6299802769831149</v>
      </c>
      <c r="BB141">
        <f>INDEX(Model_Assumptions[Values],9)*((INDEX(Model_Scenarios[GR Weight],3)*$AG141)+(INDEX(Model_Scenarios[GP Weight],3)*$AH141)+(INDEX(Model_Scenarios[LTV Weight],3)*$AI141))-(INDEX(Model_Scenarios[LTV Weight],3)*$AP141)-(INDEX(Model_Scenarios[GP Weight],3)*($AS141+$AV141+$AY141))</f>
        <v>4.7355028546770566</v>
      </c>
      <c r="BC141">
        <f>INDEX(Model_Assumptions[Values],9)*((INDEX(Model_Scenarios[GR Weight],4)*$AG141)+(INDEX(Model_Scenarios[GP Weight],4)*$AH141)+(INDEX(Model_Scenarios[LTV Weight],4)*$AI141))-(INDEX(Model_Scenarios[LTV Weight],4)*$AP141)-(INDEX(Model_Scenarios[GP Weight],4)*($AS141+$AV141+$AY141))</f>
        <v>5.104637351314274</v>
      </c>
      <c r="BD141">
        <f>INDEX(Model_Assumptions[Values],9)*((INDEX(Model_Scenarios[GR Weight],5)*$AG141)+(INDEX(Model_Scenarios[GP Weight],5)*$AH141)+(INDEX(Model_Scenarios[LTV Weight],5)*$AI141))-(INDEX(Model_Scenarios[LTV Weight],5)*$AP141)-(INDEX(Model_Scenarios[GP Weight],5)*($AS141+$AV141+$AY141))</f>
        <v>5.5327863811007472</v>
      </c>
    </row>
    <row r="142" spans="1:56" x14ac:dyDescent="0.25">
      <c r="A142">
        <v>141</v>
      </c>
      <c r="B142">
        <v>3</v>
      </c>
      <c r="C142" s="3">
        <v>41</v>
      </c>
      <c r="D142" s="4">
        <v>0.8</v>
      </c>
      <c r="E142" t="str">
        <v>SKU-1004</v>
      </c>
      <c r="F142" t="str">
        <v>Hold</v>
      </c>
      <c r="G142" t="str">
        <v>Full</v>
      </c>
      <c r="H142">
        <v>18.39</v>
      </c>
      <c r="I142">
        <v>8.26</v>
      </c>
      <c r="J142">
        <v>17</v>
      </c>
      <c r="K142">
        <v>312.63</v>
      </c>
      <c r="L142">
        <v>172.21</v>
      </c>
      <c r="M142">
        <v>0.55084284937466022</v>
      </c>
      <c r="N142">
        <v>20.325621653116809</v>
      </c>
      <c r="O142">
        <v>12.579946449868942</v>
      </c>
      <c r="P142">
        <v>20.839946449868961</v>
      </c>
      <c r="Q142">
        <v>1216.0706729565338</v>
      </c>
      <c r="R142">
        <v>939.07679744976781</v>
      </c>
      <c r="S142">
        <v>1</v>
      </c>
      <c r="T142">
        <f t="shared" si="46"/>
        <v>19.938497322493447</v>
      </c>
      <c r="U142">
        <f t="shared" si="47"/>
        <v>8.4203225801709969E-2</v>
      </c>
      <c r="V142">
        <f>IF($F142="Reduce", INDEX(Model_Assumptions[Values], 2), INDEX(Model_Assumptions[Values], 1))</f>
        <v>-0.4</v>
      </c>
      <c r="W142">
        <f t="shared" si="48"/>
        <v>16.427418064548373</v>
      </c>
      <c r="X142">
        <f t="shared" si="61"/>
        <v>327.53803109547823</v>
      </c>
      <c r="Y142">
        <f t="shared" si="49"/>
        <v>191.84755788230868</v>
      </c>
      <c r="Z142">
        <f t="shared" si="50"/>
        <v>14.908031095478236</v>
      </c>
      <c r="AA142">
        <f t="shared" si="51"/>
        <v>19.63755788230867</v>
      </c>
      <c r="AB142">
        <f t="shared" si="62"/>
        <v>0.58572605214929863</v>
      </c>
      <c r="AC142">
        <f t="shared" si="52"/>
        <v>3.4883202774638411E-2</v>
      </c>
      <c r="AD142">
        <f t="shared" si="53"/>
        <v>3.4883202774638411E-2</v>
      </c>
      <c r="AE142">
        <f t="shared" si="54"/>
        <v>0.8</v>
      </c>
      <c r="AF142">
        <f t="shared" si="63"/>
        <v>187.81535948995352</v>
      </c>
      <c r="AG142">
        <f t="shared" si="55"/>
        <v>1.1850631602357535</v>
      </c>
      <c r="AH142">
        <f t="shared" si="56"/>
        <v>0.94230366328182902</v>
      </c>
      <c r="AI142">
        <f t="shared" si="64"/>
        <v>0.19999999999999996</v>
      </c>
      <c r="AJ142">
        <f>MAX(0, $R142 - $AA142) * INDEX(Model_Assumptions[Values], 7)</f>
        <v>1838.8784791349183</v>
      </c>
      <c r="AK142">
        <f>MAX(0, INDEX(Model_Assumptions[Values], 4) - $AD142)</f>
        <v>1.5116797225361592E-2</v>
      </c>
      <c r="AL142">
        <f>MAX(0, INDEX(Model_Assumptions[Values], 5) - $AC142)</f>
        <v>0</v>
      </c>
      <c r="AM142">
        <f>INDEX(Model_Assumptions[Values], 6) * MAX(0, INDEX(Model_Assumptions[Values], 3) - $AB142)^2</f>
        <v>0</v>
      </c>
      <c r="AN142">
        <f t="shared" si="57"/>
        <v>1853.9075127020039</v>
      </c>
      <c r="AO142" cm="1">
        <f t="array" ref="AO142">IFERROR(STDEV(IF($E$2:$E$2201=$E142, $AJ$2:$AJ$2201)), 0)</f>
        <v>14.16933442118051</v>
      </c>
      <c r="AP142">
        <f t="shared" si="65"/>
        <v>-1.0606732200928268</v>
      </c>
      <c r="AQ142">
        <f t="shared" si="58"/>
        <v>2.8328072962228935E-2</v>
      </c>
      <c r="AR142" cm="1">
        <f t="array" ref="AR142">IFERROR(STDEV(IF($E$2:$E$2201=$E142, $AK$2:$AK$2201)), 0)</f>
        <v>1.2487174677357635E-2</v>
      </c>
      <c r="AS142">
        <f t="shared" si="66"/>
        <v>-1.0579875815161521</v>
      </c>
      <c r="AT142">
        <f t="shared" si="59"/>
        <v>4.5616105020067875E-3</v>
      </c>
      <c r="AU142" cm="1">
        <f t="array" ref="AU142">IFERROR(STDEV(IF($E$2:$E$2201=$E142, $AL$2:$AL$2201)), 0)</f>
        <v>6.4643270913897584E-3</v>
      </c>
      <c r="AV142">
        <f t="shared" si="67"/>
        <v>-0.70565898623581125</v>
      </c>
      <c r="AW142">
        <f t="shared" si="60"/>
        <v>0</v>
      </c>
      <c r="AX142" cm="1">
        <f t="array" ref="AX142">IFERROR(STDEV(IF($E$2:$E$2201=$E142, $AM$2:$AM$2201)), 0)</f>
        <v>0</v>
      </c>
      <c r="AY142">
        <f t="shared" si="68"/>
        <v>-0.70565898623581125</v>
      </c>
      <c r="AZ142">
        <f>INDEX(Model_Assumptions[Values],9)*((INDEX(Model_Scenarios[GR Weight],1)*$AG142)+(INDEX(Model_Scenarios[GP Weight],1)*$AH142)+(INDEX(Model_Scenarios[LTV Weight],1)*$AI142))-(INDEX(Model_Scenarios[LTV Weight],1)*$AP142)-(INDEX(Model_Scenarios[GP Weight],1)*($AS142+$AV142+$AY142))</f>
        <v>2.9591525432318306</v>
      </c>
      <c r="BA142">
        <f>INDEX(Model_Assumptions[Values],9)*((INDEX(Model_Scenarios[GR Weight],2)*$AG142)+(INDEX(Model_Scenarios[GP Weight],2)*$AH142)+(INDEX(Model_Scenarios[LTV Weight],2)*$AI142))-(INDEX(Model_Scenarios[LTV Weight],2)*$AP142)-(INDEX(Model_Scenarios[GP Weight],2)*($AS142+$AV142+$AY142))</f>
        <v>3.6643997373165367</v>
      </c>
      <c r="BB142">
        <f>INDEX(Model_Assumptions[Values],9)*((INDEX(Model_Scenarios[GR Weight],3)*$AG142)+(INDEX(Model_Scenarios[GP Weight],3)*$AH142)+(INDEX(Model_Scenarios[LTV Weight],3)*$AI142))-(INDEX(Model_Scenarios[LTV Weight],3)*$AP142)-(INDEX(Model_Scenarios[GP Weight],3)*($AS142+$AV142+$AY142))</f>
        <v>4.8188865929707445</v>
      </c>
      <c r="BC142">
        <f>INDEX(Model_Assumptions[Values],9)*((INDEX(Model_Scenarios[GR Weight],4)*$AG142)+(INDEX(Model_Scenarios[GP Weight],4)*$AH142)+(INDEX(Model_Scenarios[LTV Weight],4)*$AI142))-(INDEX(Model_Scenarios[LTV Weight],4)*$AP142)-(INDEX(Model_Scenarios[GP Weight],4)*($AS142+$AV142+$AY142))</f>
        <v>5.2053508510793378</v>
      </c>
      <c r="BD142">
        <f>INDEX(Model_Assumptions[Values],9)*((INDEX(Model_Scenarios[GR Weight],5)*$AG142)+(INDEX(Model_Scenarios[GP Weight],5)*$AH142)+(INDEX(Model_Scenarios[LTV Weight],5)*$AI142))-(INDEX(Model_Scenarios[LTV Weight],5)*$AP142)-(INDEX(Model_Scenarios[GP Weight],5)*($AS142+$AV142+$AY142))</f>
        <v>5.6496845939772662</v>
      </c>
    </row>
    <row r="143" spans="1:56" x14ac:dyDescent="0.25">
      <c r="A143">
        <v>142</v>
      </c>
      <c r="B143">
        <v>3</v>
      </c>
      <c r="C143" s="3">
        <v>42</v>
      </c>
      <c r="D143" s="4">
        <v>0.82000000000000006</v>
      </c>
      <c r="E143" t="str">
        <v>SKU-1004</v>
      </c>
      <c r="F143" t="str">
        <v>Hold</v>
      </c>
      <c r="G143" t="str">
        <v>Full</v>
      </c>
      <c r="H143">
        <v>18.39</v>
      </c>
      <c r="I143">
        <v>8.26</v>
      </c>
      <c r="J143">
        <v>17</v>
      </c>
      <c r="K143">
        <v>312.63</v>
      </c>
      <c r="L143">
        <v>172.21</v>
      </c>
      <c r="M143">
        <v>0.55084284937466022</v>
      </c>
      <c r="N143">
        <v>20.325621653116809</v>
      </c>
      <c r="O143">
        <v>12.579946449868942</v>
      </c>
      <c r="P143">
        <v>20.839946449868961</v>
      </c>
      <c r="Q143">
        <v>1216.0706729565338</v>
      </c>
      <c r="R143">
        <v>939.07679744976781</v>
      </c>
      <c r="S143">
        <v>1</v>
      </c>
      <c r="T143">
        <f t="shared" si="46"/>
        <v>19.977209755555783</v>
      </c>
      <c r="U143">
        <f t="shared" si="47"/>
        <v>8.6308306446752733E-2</v>
      </c>
      <c r="V143">
        <f>IF($F143="Reduce", INDEX(Model_Assumptions[Values], 2), INDEX(Model_Assumptions[Values], 1))</f>
        <v>-0.4</v>
      </c>
      <c r="W143">
        <f t="shared" si="48"/>
        <v>16.413103516162082</v>
      </c>
      <c r="X143">
        <f t="shared" si="61"/>
        <v>327.88801168202008</v>
      </c>
      <c r="Y143">
        <f t="shared" si="49"/>
        <v>192.3157766385213</v>
      </c>
      <c r="Z143">
        <f t="shared" si="50"/>
        <v>15.258011682020083</v>
      </c>
      <c r="AA143">
        <f t="shared" si="51"/>
        <v>20.105776638521291</v>
      </c>
      <c r="AB143">
        <f t="shared" si="62"/>
        <v>0.5865288445648501</v>
      </c>
      <c r="AC143">
        <f t="shared" si="52"/>
        <v>3.568599519018989E-2</v>
      </c>
      <c r="AD143">
        <f t="shared" si="53"/>
        <v>3.568599519018989E-2</v>
      </c>
      <c r="AE143">
        <f t="shared" si="54"/>
        <v>0.82000000000000017</v>
      </c>
      <c r="AF143">
        <f t="shared" si="63"/>
        <v>169.03382354095805</v>
      </c>
      <c r="AG143">
        <f t="shared" si="55"/>
        <v>1.2128836750476821</v>
      </c>
      <c r="AH143">
        <f t="shared" si="56"/>
        <v>0.96477103177238321</v>
      </c>
      <c r="AI143">
        <f t="shared" si="64"/>
        <v>0.17999999999999983</v>
      </c>
      <c r="AJ143">
        <f>MAX(0, $R143 - $AA143) * INDEX(Model_Assumptions[Values], 7)</f>
        <v>1837.942041622493</v>
      </c>
      <c r="AK143">
        <f>MAX(0, INDEX(Model_Assumptions[Values], 4) - $AD143)</f>
        <v>1.4314004809810113E-2</v>
      </c>
      <c r="AL143">
        <f>MAX(0, INDEX(Model_Assumptions[Values], 5) - $AC143)</f>
        <v>0</v>
      </c>
      <c r="AM143">
        <f>INDEX(Model_Assumptions[Values], 6) * MAX(0, INDEX(Model_Assumptions[Values], 3) - $AB143)^2</f>
        <v>0</v>
      </c>
      <c r="AN143">
        <f t="shared" si="57"/>
        <v>1853.9075127020039</v>
      </c>
      <c r="AO143" cm="1">
        <f t="array" ref="AO143">IFERROR(STDEV(IF($E$2:$E$2201=$E143, $AJ$2:$AJ$2201)), 0)</f>
        <v>14.16933442118051</v>
      </c>
      <c r="AP143">
        <f t="shared" si="65"/>
        <v>-1.1267622461959514</v>
      </c>
      <c r="AQ143">
        <f t="shared" si="58"/>
        <v>2.8328072962228935E-2</v>
      </c>
      <c r="AR143" cm="1">
        <f t="array" ref="AR143">IFERROR(STDEV(IF($E$2:$E$2201=$E143, $AK$2:$AK$2201)), 0)</f>
        <v>1.2487174677357635E-2</v>
      </c>
      <c r="AS143">
        <f t="shared" si="66"/>
        <v>-1.1222769372987009</v>
      </c>
      <c r="AT143">
        <f t="shared" si="59"/>
        <v>4.5616105020067875E-3</v>
      </c>
      <c r="AU143" cm="1">
        <f t="array" ref="AU143">IFERROR(STDEV(IF($E$2:$E$2201=$E143, $AL$2:$AL$2201)), 0)</f>
        <v>6.4643270913897584E-3</v>
      </c>
      <c r="AV143">
        <f t="shared" si="67"/>
        <v>-0.70565898623581125</v>
      </c>
      <c r="AW143">
        <f t="shared" si="60"/>
        <v>0</v>
      </c>
      <c r="AX143" cm="1">
        <f t="array" ref="AX143">IFERROR(STDEV(IF($E$2:$E$2201=$E143, $AM$2:$AM$2201)), 0)</f>
        <v>0</v>
      </c>
      <c r="AY143">
        <f t="shared" si="68"/>
        <v>-0.70565898623581125</v>
      </c>
      <c r="AZ143">
        <f>INDEX(Model_Assumptions[Values],9)*((INDEX(Model_Scenarios[GR Weight],1)*$AG143)+(INDEX(Model_Scenarios[GP Weight],1)*$AH143)+(INDEX(Model_Scenarios[LTV Weight],1)*$AI143))-(INDEX(Model_Scenarios[LTV Weight],1)*$AP143)-(INDEX(Model_Scenarios[GP Weight],1)*($AS143+$AV143+$AY143))</f>
        <v>2.9635966413438255</v>
      </c>
      <c r="BA143">
        <f>INDEX(Model_Assumptions[Values],9)*((INDEX(Model_Scenarios[GR Weight],2)*$AG143)+(INDEX(Model_Scenarios[GP Weight],2)*$AH143)+(INDEX(Model_Scenarios[LTV Weight],2)*$AI143))-(INDEX(Model_Scenarios[LTV Weight],2)*$AP143)-(INDEX(Model_Scenarios[GP Weight],2)*($AS143+$AV143+$AY143))</f>
        <v>3.6985482300395773</v>
      </c>
      <c r="BB143">
        <f>INDEX(Model_Assumptions[Values],9)*((INDEX(Model_Scenarios[GR Weight],3)*$AG143)+(INDEX(Model_Scenarios[GP Weight],3)*$AH143)+(INDEX(Model_Scenarios[LTV Weight],3)*$AI143))-(INDEX(Model_Scenarios[LTV Weight],3)*$AP143)-(INDEX(Model_Scenarios[GP Weight],3)*($AS143+$AV143+$AY143))</f>
        <v>4.9019170163092669</v>
      </c>
      <c r="BC143">
        <f>INDEX(Model_Assumptions[Values],9)*((INDEX(Model_Scenarios[GR Weight],4)*$AG143)+(INDEX(Model_Scenarios[GP Weight],4)*$AH143)+(INDEX(Model_Scenarios[LTV Weight],4)*$AI143))-(INDEX(Model_Scenarios[LTV Weight],4)*$AP143)-(INDEX(Model_Scenarios[GP Weight],4)*($AS143+$AV143+$AY143))</f>
        <v>5.3056826292135124</v>
      </c>
      <c r="BD143">
        <f>INDEX(Model_Assumptions[Values],9)*((INDEX(Model_Scenarios[GR Weight],5)*$AG143)+(INDEX(Model_Scenarios[GP Weight],5)*$AH143)+(INDEX(Model_Scenarios[LTV Weight],5)*$AI143))-(INDEX(Model_Scenarios[LTV Weight],5)*$AP143)-(INDEX(Model_Scenarios[GP Weight],5)*($AS143+$AV143+$AY143))</f>
        <v>5.7661717743444019</v>
      </c>
    </row>
    <row r="144" spans="1:56" x14ac:dyDescent="0.25">
      <c r="A144">
        <v>143</v>
      </c>
      <c r="B144">
        <v>3</v>
      </c>
      <c r="C144" s="3">
        <v>43</v>
      </c>
      <c r="D144" s="4">
        <v>0.84</v>
      </c>
      <c r="E144" t="str">
        <v>SKU-1004</v>
      </c>
      <c r="F144" t="str">
        <v>Hold</v>
      </c>
      <c r="G144" t="str">
        <v>Full</v>
      </c>
      <c r="H144">
        <v>18.39</v>
      </c>
      <c r="I144">
        <v>8.26</v>
      </c>
      <c r="J144">
        <v>17</v>
      </c>
      <c r="K144">
        <v>312.63</v>
      </c>
      <c r="L144">
        <v>172.21</v>
      </c>
      <c r="M144">
        <v>0.55084284937466022</v>
      </c>
      <c r="N144">
        <v>20.325621653116809</v>
      </c>
      <c r="O144">
        <v>12.579946449868942</v>
      </c>
      <c r="P144">
        <v>20.839946449868961</v>
      </c>
      <c r="Q144">
        <v>1216.0706729565338</v>
      </c>
      <c r="R144">
        <v>939.07679744976781</v>
      </c>
      <c r="S144">
        <v>1</v>
      </c>
      <c r="T144">
        <f t="shared" si="46"/>
        <v>20.01592218861812</v>
      </c>
      <c r="U144">
        <f t="shared" si="47"/>
        <v>8.8413387091795512E-2</v>
      </c>
      <c r="V144">
        <f>IF($F144="Reduce", INDEX(Model_Assumptions[Values], 2), INDEX(Model_Assumptions[Values], 1))</f>
        <v>-0.4</v>
      </c>
      <c r="W144">
        <f t="shared" si="48"/>
        <v>16.39878896777579</v>
      </c>
      <c r="X144">
        <f t="shared" si="61"/>
        <v>328.23688396656945</v>
      </c>
      <c r="Y144">
        <f t="shared" si="49"/>
        <v>192.78288709274142</v>
      </c>
      <c r="Z144">
        <f t="shared" si="50"/>
        <v>15.606883966569455</v>
      </c>
      <c r="AA144">
        <f t="shared" si="51"/>
        <v>20.572887092741411</v>
      </c>
      <c r="AB144">
        <f t="shared" si="62"/>
        <v>0.58732853164782095</v>
      </c>
      <c r="AC144">
        <f t="shared" si="52"/>
        <v>3.6485682273160736E-2</v>
      </c>
      <c r="AD144">
        <f t="shared" si="53"/>
        <v>3.6485682273160736E-2</v>
      </c>
      <c r="AE144">
        <f t="shared" si="54"/>
        <v>0.84000000000000041</v>
      </c>
      <c r="AF144">
        <f t="shared" si="63"/>
        <v>150.25228759196247</v>
      </c>
      <c r="AG144">
        <f t="shared" si="55"/>
        <v>1.2406160891672198</v>
      </c>
      <c r="AH144">
        <f t="shared" si="56"/>
        <v>0.98718521864871545</v>
      </c>
      <c r="AI144">
        <f t="shared" si="64"/>
        <v>0.15999999999999959</v>
      </c>
      <c r="AJ144">
        <f>MAX(0, $R144 - $AA144) * INDEX(Model_Assumptions[Values], 7)</f>
        <v>1837.0078207140527</v>
      </c>
      <c r="AK144">
        <f>MAX(0, INDEX(Model_Assumptions[Values], 4) - $AD144)</f>
        <v>1.3514317726839267E-2</v>
      </c>
      <c r="AL144">
        <f>MAX(0, INDEX(Model_Assumptions[Values], 5) - $AC144)</f>
        <v>0</v>
      </c>
      <c r="AM144">
        <f>INDEX(Model_Assumptions[Values], 6) * MAX(0, INDEX(Model_Assumptions[Values], 3) - $AB144)^2</f>
        <v>0</v>
      </c>
      <c r="AN144">
        <f t="shared" si="57"/>
        <v>1853.9075127020039</v>
      </c>
      <c r="AO144" cm="1">
        <f t="array" ref="AO144">IFERROR(STDEV(IF($E$2:$E$2201=$E144, $AJ$2:$AJ$2201)), 0)</f>
        <v>14.16933442118051</v>
      </c>
      <c r="AP144">
        <f t="shared" si="65"/>
        <v>-1.1926948355943463</v>
      </c>
      <c r="AQ144">
        <f t="shared" si="58"/>
        <v>2.8328072962228935E-2</v>
      </c>
      <c r="AR144" cm="1">
        <f t="array" ref="AR144">IFERROR(STDEV(IF($E$2:$E$2201=$E144, $AK$2:$AK$2201)), 0)</f>
        <v>1.2487174677357635E-2</v>
      </c>
      <c r="AS144">
        <f t="shared" si="66"/>
        <v>-1.1863176113208942</v>
      </c>
      <c r="AT144">
        <f t="shared" si="59"/>
        <v>4.5616105020067875E-3</v>
      </c>
      <c r="AU144" cm="1">
        <f t="array" ref="AU144">IFERROR(STDEV(IF($E$2:$E$2201=$E144, $AL$2:$AL$2201)), 0)</f>
        <v>6.4643270913897584E-3</v>
      </c>
      <c r="AV144">
        <f t="shared" si="67"/>
        <v>-0.70565898623581125</v>
      </c>
      <c r="AW144">
        <f t="shared" si="60"/>
        <v>0</v>
      </c>
      <c r="AX144" cm="1">
        <f t="array" ref="AX144">IFERROR(STDEV(IF($E$2:$E$2201=$E144, $AM$2:$AM$2201)), 0)</f>
        <v>0</v>
      </c>
      <c r="AY144">
        <f t="shared" si="68"/>
        <v>-0.70565898623581125</v>
      </c>
      <c r="AZ144">
        <f>INDEX(Model_Assumptions[Values],9)*((INDEX(Model_Scenarios[GR Weight],1)*$AG144)+(INDEX(Model_Scenarios[GP Weight],1)*$AH144)+(INDEX(Model_Scenarios[LTV Weight],1)*$AI144))-(INDEX(Model_Scenarios[LTV Weight],1)*$AP144)-(INDEX(Model_Scenarios[GP Weight],1)*($AS144+$AV144+$AY144))</f>
        <v>2.9678200807626949</v>
      </c>
      <c r="BA144">
        <f>INDEX(Model_Assumptions[Values],9)*((INDEX(Model_Scenarios[GR Weight],2)*$AG144)+(INDEX(Model_Scenarios[GP Weight],2)*$AH144)+(INDEX(Model_Scenarios[LTV Weight],2)*$AI144))-(INDEX(Model_Scenarios[LTV Weight],2)*$AP144)-(INDEX(Model_Scenarios[GP Weight],2)*($AS144+$AV144+$AY144))</f>
        <v>3.7324260454189573</v>
      </c>
      <c r="BB144">
        <f>INDEX(Model_Assumptions[Values],9)*((INDEX(Model_Scenarios[GR Weight],3)*$AG144)+(INDEX(Model_Scenarios[GP Weight],3)*$AH144)+(INDEX(Model_Scenarios[LTV Weight],3)*$AI144))-(INDEX(Model_Scenarios[LTV Weight],3)*$AP144)-(INDEX(Model_Scenarios[GP Weight],3)*($AS144+$AV144+$AY144))</f>
        <v>4.9845946326593955</v>
      </c>
      <c r="BC144">
        <f>INDEX(Model_Assumptions[Values],9)*((INDEX(Model_Scenarios[GR Weight],4)*$AG144)+(INDEX(Model_Scenarios[GP Weight],4)*$AH144)+(INDEX(Model_Scenarios[LTV Weight],4)*$AI144))-(INDEX(Model_Scenarios[LTV Weight],4)*$AP144)-(INDEX(Model_Scenarios[GP Weight],4)*($AS144+$AV144+$AY144))</f>
        <v>5.4056331936835704</v>
      </c>
      <c r="BD144">
        <f>INDEX(Model_Assumptions[Values],9)*((INDEX(Model_Scenarios[GR Weight],5)*$AG144)+(INDEX(Model_Scenarios[GP Weight],5)*$AH144)+(INDEX(Model_Scenarios[LTV Weight],5)*$AI144))-(INDEX(Model_Scenarios[LTV Weight],5)*$AP144)-(INDEX(Model_Scenarios[GP Weight],5)*($AS144+$AV144+$AY144))</f>
        <v>5.8822487204356575</v>
      </c>
    </row>
    <row r="145" spans="1:56" x14ac:dyDescent="0.25">
      <c r="A145">
        <v>144</v>
      </c>
      <c r="B145">
        <v>3</v>
      </c>
      <c r="C145" s="3">
        <v>44</v>
      </c>
      <c r="D145" s="4">
        <v>0.86</v>
      </c>
      <c r="E145" t="str">
        <v>SKU-1004</v>
      </c>
      <c r="F145" t="str">
        <v>Hold</v>
      </c>
      <c r="G145" t="str">
        <v>Full</v>
      </c>
      <c r="H145">
        <v>18.39</v>
      </c>
      <c r="I145">
        <v>8.26</v>
      </c>
      <c r="J145">
        <v>17</v>
      </c>
      <c r="K145">
        <v>312.63</v>
      </c>
      <c r="L145">
        <v>172.21</v>
      </c>
      <c r="M145">
        <v>0.55084284937466022</v>
      </c>
      <c r="N145">
        <v>20.325621653116809</v>
      </c>
      <c r="O145">
        <v>12.579946449868942</v>
      </c>
      <c r="P145">
        <v>20.839946449868961</v>
      </c>
      <c r="Q145">
        <v>1216.0706729565338</v>
      </c>
      <c r="R145">
        <v>939.07679744976781</v>
      </c>
      <c r="S145">
        <v>1</v>
      </c>
      <c r="T145">
        <f t="shared" si="46"/>
        <v>20.054634621680457</v>
      </c>
      <c r="U145">
        <f t="shared" si="47"/>
        <v>9.0518467736838276E-2</v>
      </c>
      <c r="V145">
        <f>IF($F145="Reduce", INDEX(Model_Assumptions[Values], 2), INDEX(Model_Assumptions[Values], 1))</f>
        <v>-0.4</v>
      </c>
      <c r="W145">
        <f t="shared" si="48"/>
        <v>16.384474419389502</v>
      </c>
      <c r="X145">
        <f t="shared" si="61"/>
        <v>328.58464794912652</v>
      </c>
      <c r="Y145">
        <f t="shared" si="49"/>
        <v>193.24888924496923</v>
      </c>
      <c r="Z145">
        <f t="shared" si="50"/>
        <v>15.954647949126525</v>
      </c>
      <c r="AA145">
        <f t="shared" si="51"/>
        <v>21.038889244969226</v>
      </c>
      <c r="AB145">
        <f t="shared" si="62"/>
        <v>0.58812513138133349</v>
      </c>
      <c r="AC145">
        <f t="shared" si="52"/>
        <v>3.7282282006673273E-2</v>
      </c>
      <c r="AD145">
        <f t="shared" si="53"/>
        <v>3.7282282006673273E-2</v>
      </c>
      <c r="AE145">
        <f t="shared" si="54"/>
        <v>0.86000000000000054</v>
      </c>
      <c r="AF145">
        <f t="shared" si="63"/>
        <v>131.47075164296697</v>
      </c>
      <c r="AG145">
        <f t="shared" si="55"/>
        <v>1.26826040259438</v>
      </c>
      <c r="AH145">
        <f t="shared" si="56"/>
        <v>1.0095462239108353</v>
      </c>
      <c r="AI145">
        <f t="shared" si="64"/>
        <v>0.13999999999999946</v>
      </c>
      <c r="AJ145">
        <f>MAX(0, $R145 - $AA145) * INDEX(Model_Assumptions[Values], 7)</f>
        <v>1836.0758164095971</v>
      </c>
      <c r="AK145">
        <f>MAX(0, INDEX(Model_Assumptions[Values], 4) - $AD145)</f>
        <v>1.271771799332673E-2</v>
      </c>
      <c r="AL145">
        <f>MAX(0, INDEX(Model_Assumptions[Values], 5) - $AC145)</f>
        <v>0</v>
      </c>
      <c r="AM145">
        <f>INDEX(Model_Assumptions[Values], 6) * MAX(0, INDEX(Model_Assumptions[Values], 3) - $AB145)^2</f>
        <v>0</v>
      </c>
      <c r="AN145">
        <f t="shared" si="57"/>
        <v>1853.9075127020039</v>
      </c>
      <c r="AO145" cm="1">
        <f t="array" ref="AO145">IFERROR(STDEV(IF($E$2:$E$2201=$E145, $AJ$2:$AJ$2201)), 0)</f>
        <v>14.16933442118051</v>
      </c>
      <c r="AP145">
        <f t="shared" si="65"/>
        <v>-1.2584709882880436</v>
      </c>
      <c r="AQ145">
        <f t="shared" si="58"/>
        <v>2.8328072962228935E-2</v>
      </c>
      <c r="AR145" cm="1">
        <f t="array" ref="AR145">IFERROR(STDEV(IF($E$2:$E$2201=$E145, $AK$2:$AK$2201)), 0)</f>
        <v>1.2487174677357635E-2</v>
      </c>
      <c r="AS145">
        <f t="shared" si="66"/>
        <v>-1.2501110437101257</v>
      </c>
      <c r="AT145">
        <f t="shared" si="59"/>
        <v>4.5616105020067875E-3</v>
      </c>
      <c r="AU145" cm="1">
        <f t="array" ref="AU145">IFERROR(STDEV(IF($E$2:$E$2201=$E145, $AL$2:$AL$2201)), 0)</f>
        <v>6.4643270913897584E-3</v>
      </c>
      <c r="AV145">
        <f t="shared" si="67"/>
        <v>-0.70565898623581125</v>
      </c>
      <c r="AW145">
        <f t="shared" si="60"/>
        <v>0</v>
      </c>
      <c r="AX145" cm="1">
        <f t="array" ref="AX145">IFERROR(STDEV(IF($E$2:$E$2201=$E145, $AM$2:$AM$2201)), 0)</f>
        <v>0</v>
      </c>
      <c r="AY145">
        <f t="shared" si="68"/>
        <v>-0.70565898623581125</v>
      </c>
      <c r="AZ145">
        <f>INDEX(Model_Assumptions[Values],9)*((INDEX(Model_Scenarios[GR Weight],1)*$AG145)+(INDEX(Model_Scenarios[GP Weight],1)*$AH145)+(INDEX(Model_Scenarios[LTV Weight],1)*$AI145))-(INDEX(Model_Scenarios[LTV Weight],1)*$AP145)-(INDEX(Model_Scenarios[GP Weight],1)*($AS145+$AV145+$AY145))</f>
        <v>2.9718230055012151</v>
      </c>
      <c r="BA145">
        <f>INDEX(Model_Assumptions[Values],9)*((INDEX(Model_Scenarios[GR Weight],2)*$AG145)+(INDEX(Model_Scenarios[GP Weight],2)*$AH145)+(INDEX(Model_Scenarios[LTV Weight],2)*$AI145))-(INDEX(Model_Scenarios[LTV Weight],2)*$AP145)-(INDEX(Model_Scenarios[GP Weight],2)*($AS145+$AV145+$AY145))</f>
        <v>3.7660334714801964</v>
      </c>
      <c r="BB145">
        <f>INDEX(Model_Assumptions[Values],9)*((INDEX(Model_Scenarios[GR Weight],3)*$AG145)+(INDEX(Model_Scenarios[GP Weight],3)*$AH145)+(INDEX(Model_Scenarios[LTV Weight],3)*$AI145))-(INDEX(Model_Scenarios[LTV Weight],3)*$AP145)-(INDEX(Model_Scenarios[GP Weight],3)*($AS145+$AV145+$AY145))</f>
        <v>5.0669199460657639</v>
      </c>
      <c r="BC145">
        <f>INDEX(Model_Assumptions[Values],9)*((INDEX(Model_Scenarios[GR Weight],4)*$AG145)+(INDEX(Model_Scenarios[GP Weight],4)*$AH145)+(INDEX(Model_Scenarios[LTV Weight],4)*$AI145))-(INDEX(Model_Scenarios[LTV Weight],4)*$AP145)-(INDEX(Model_Scenarios[GP Weight],4)*($AS145+$AV145+$AY145))</f>
        <v>5.5052030485341499</v>
      </c>
      <c r="BD145">
        <f>INDEX(Model_Assumptions[Values],9)*((INDEX(Model_Scenarios[GR Weight],5)*$AG145)+(INDEX(Model_Scenarios[GP Weight],5)*$AH145)+(INDEX(Model_Scenarios[LTV Weight],5)*$AI145))-(INDEX(Model_Scenarios[LTV Weight],5)*$AP145)-(INDEX(Model_Scenarios[GP Weight],5)*($AS145+$AV145+$AY145))</f>
        <v>5.9979162243211492</v>
      </c>
    </row>
    <row r="146" spans="1:56" x14ac:dyDescent="0.25">
      <c r="A146">
        <v>145</v>
      </c>
      <c r="B146">
        <v>3</v>
      </c>
      <c r="C146" s="3">
        <v>45</v>
      </c>
      <c r="D146" s="4">
        <v>0.88</v>
      </c>
      <c r="E146" t="str">
        <v>SKU-1004</v>
      </c>
      <c r="F146" t="str">
        <v>Hold</v>
      </c>
      <c r="G146" t="str">
        <v>Full</v>
      </c>
      <c r="H146">
        <v>18.39</v>
      </c>
      <c r="I146">
        <v>8.26</v>
      </c>
      <c r="J146">
        <v>17</v>
      </c>
      <c r="K146">
        <v>312.63</v>
      </c>
      <c r="L146">
        <v>172.21</v>
      </c>
      <c r="M146">
        <v>0.55084284937466022</v>
      </c>
      <c r="N146">
        <v>20.325621653116809</v>
      </c>
      <c r="O146">
        <v>12.579946449868942</v>
      </c>
      <c r="P146">
        <v>20.839946449868961</v>
      </c>
      <c r="Q146">
        <v>1216.0706729565338</v>
      </c>
      <c r="R146">
        <v>939.07679744976781</v>
      </c>
      <c r="S146">
        <v>1</v>
      </c>
      <c r="T146">
        <f t="shared" si="46"/>
        <v>20.093347054742793</v>
      </c>
      <c r="U146">
        <f t="shared" si="47"/>
        <v>9.2623548381881041E-2</v>
      </c>
      <c r="V146">
        <f>IF($F146="Reduce", INDEX(Model_Assumptions[Values], 2), INDEX(Model_Assumptions[Values], 1))</f>
        <v>-0.4</v>
      </c>
      <c r="W146">
        <f t="shared" si="48"/>
        <v>16.37015987100321</v>
      </c>
      <c r="X146">
        <f t="shared" si="61"/>
        <v>328.931303629691</v>
      </c>
      <c r="Y146">
        <f t="shared" si="49"/>
        <v>193.71378309520449</v>
      </c>
      <c r="Z146">
        <f t="shared" si="50"/>
        <v>16.301303629691006</v>
      </c>
      <c r="AA146">
        <f t="shared" si="51"/>
        <v>21.503783095204483</v>
      </c>
      <c r="AB146">
        <f t="shared" si="62"/>
        <v>0.58891866160992201</v>
      </c>
      <c r="AC146">
        <f t="shared" si="52"/>
        <v>3.8075812235261797E-2</v>
      </c>
      <c r="AD146">
        <f t="shared" si="53"/>
        <v>3.8075812235261797E-2</v>
      </c>
      <c r="AE146">
        <f t="shared" si="54"/>
        <v>0.88000000000000078</v>
      </c>
      <c r="AF146">
        <f t="shared" si="63"/>
        <v>112.68921569397141</v>
      </c>
      <c r="AG146">
        <f t="shared" si="55"/>
        <v>1.2958166153291402</v>
      </c>
      <c r="AH146">
        <f t="shared" si="56"/>
        <v>1.0318540475587306</v>
      </c>
      <c r="AI146">
        <f t="shared" si="64"/>
        <v>0.11999999999999922</v>
      </c>
      <c r="AJ146">
        <f>MAX(0, $R146 - $AA146) * INDEX(Model_Assumptions[Values], 7)</f>
        <v>1835.1460287091268</v>
      </c>
      <c r="AK146">
        <f>MAX(0, INDEX(Model_Assumptions[Values], 4) - $AD146)</f>
        <v>1.1924187764738206E-2</v>
      </c>
      <c r="AL146">
        <f>MAX(0, INDEX(Model_Assumptions[Values], 5) - $AC146)</f>
        <v>0</v>
      </c>
      <c r="AM146">
        <f>INDEX(Model_Assumptions[Values], 6) * MAX(0, INDEX(Model_Assumptions[Values], 3) - $AB146)^2</f>
        <v>0</v>
      </c>
      <c r="AN146">
        <f t="shared" si="57"/>
        <v>1853.9075127020039</v>
      </c>
      <c r="AO146" cm="1">
        <f t="array" ref="AO146">IFERROR(STDEV(IF($E$2:$E$2201=$E146, $AJ$2:$AJ$2201)), 0)</f>
        <v>14.16933442118051</v>
      </c>
      <c r="AP146">
        <f t="shared" si="65"/>
        <v>-1.3240907042769954</v>
      </c>
      <c r="AQ146">
        <f t="shared" si="58"/>
        <v>2.8328072962228935E-2</v>
      </c>
      <c r="AR146" cm="1">
        <f t="array" ref="AR146">IFERROR(STDEV(IF($E$2:$E$2201=$E146, $AK$2:$AK$2201)), 0)</f>
        <v>1.2487174677357635E-2</v>
      </c>
      <c r="AS146">
        <f t="shared" si="66"/>
        <v>-1.3136586634953595</v>
      </c>
      <c r="AT146">
        <f t="shared" si="59"/>
        <v>4.5616105020067875E-3</v>
      </c>
      <c r="AU146" cm="1">
        <f t="array" ref="AU146">IFERROR(STDEV(IF($E$2:$E$2201=$E146, $AL$2:$AL$2201)), 0)</f>
        <v>6.4643270913897584E-3</v>
      </c>
      <c r="AV146">
        <f t="shared" si="67"/>
        <v>-0.70565898623581125</v>
      </c>
      <c r="AW146">
        <f t="shared" si="60"/>
        <v>0</v>
      </c>
      <c r="AX146" cm="1">
        <f t="array" ref="AX146">IFERROR(STDEV(IF($E$2:$E$2201=$E146, $AM$2:$AM$2201)), 0)</f>
        <v>0</v>
      </c>
      <c r="AY146">
        <f t="shared" si="68"/>
        <v>-0.70565898623581125</v>
      </c>
      <c r="AZ146">
        <f>INDEX(Model_Assumptions[Values],9)*((INDEX(Model_Scenarios[GR Weight],1)*$AG146)+(INDEX(Model_Scenarios[GP Weight],1)*$AH146)+(INDEX(Model_Scenarios[LTV Weight],1)*$AI146))-(INDEX(Model_Scenarios[LTV Weight],1)*$AP146)-(INDEX(Model_Scenarios[GP Weight],1)*($AS146+$AV146+$AY146))</f>
        <v>2.9756055584622265</v>
      </c>
      <c r="BA146">
        <f>INDEX(Model_Assumptions[Values],9)*((INDEX(Model_Scenarios[GR Weight],2)*$AG146)+(INDEX(Model_Scenarios[GP Weight],2)*$AH146)+(INDEX(Model_Scenarios[LTV Weight],2)*$AI146))-(INDEX(Model_Scenarios[LTV Weight],2)*$AP146)-(INDEX(Model_Scenarios[GP Weight],2)*($AS146+$AV146+$AY146))</f>
        <v>3.7993707940290267</v>
      </c>
      <c r="BB146">
        <f>INDEX(Model_Assumptions[Values],9)*((INDEX(Model_Scenarios[GR Weight],3)*$AG146)+(INDEX(Model_Scenarios[GP Weight],3)*$AH146)+(INDEX(Model_Scenarios[LTV Weight],3)*$AI146))-(INDEX(Model_Scenarios[LTV Weight],3)*$AP146)-(INDEX(Model_Scenarios[GP Weight],3)*($AS146+$AV146+$AY146))</f>
        <v>5.1488934566884437</v>
      </c>
      <c r="BC146">
        <f>INDEX(Model_Assumptions[Values],9)*((INDEX(Model_Scenarios[GR Weight],4)*$AG146)+(INDEX(Model_Scenarios[GP Weight],4)*$AH146)+(INDEX(Model_Scenarios[LTV Weight],4)*$AI146))-(INDEX(Model_Scenarios[LTV Weight],4)*$AP146)-(INDEX(Model_Scenarios[GP Weight],4)*($AS146+$AV146+$AY146))</f>
        <v>5.6043926939253144</v>
      </c>
      <c r="BD146">
        <f>INDEX(Model_Assumptions[Values],9)*((INDEX(Model_Scenarios[GR Weight],5)*$AG146)+(INDEX(Model_Scenarios[GP Weight],5)*$AH146)+(INDEX(Model_Scenarios[LTV Weight],5)*$AI146))-(INDEX(Model_Scenarios[LTV Weight],5)*$AP146)-(INDEX(Model_Scenarios[GP Weight],5)*($AS146+$AV146+$AY146))</f>
        <v>6.1131750719667375</v>
      </c>
    </row>
    <row r="147" spans="1:56" x14ac:dyDescent="0.25">
      <c r="A147">
        <v>146</v>
      </c>
      <c r="B147">
        <v>3</v>
      </c>
      <c r="C147" s="3">
        <v>46</v>
      </c>
      <c r="D147" s="4">
        <v>0.9</v>
      </c>
      <c r="E147" t="str">
        <v>SKU-1004</v>
      </c>
      <c r="F147" t="str">
        <v>Hold</v>
      </c>
      <c r="G147" t="str">
        <v>Full</v>
      </c>
      <c r="H147">
        <v>18.39</v>
      </c>
      <c r="I147">
        <v>8.26</v>
      </c>
      <c r="J147">
        <v>17</v>
      </c>
      <c r="K147">
        <v>312.63</v>
      </c>
      <c r="L147">
        <v>172.21</v>
      </c>
      <c r="M147">
        <v>0.55084284937466022</v>
      </c>
      <c r="N147">
        <v>20.325621653116809</v>
      </c>
      <c r="O147">
        <v>12.579946449868942</v>
      </c>
      <c r="P147">
        <v>20.839946449868961</v>
      </c>
      <c r="Q147">
        <v>1216.0706729565338</v>
      </c>
      <c r="R147">
        <v>939.07679744976781</v>
      </c>
      <c r="S147">
        <v>1</v>
      </c>
      <c r="T147">
        <f t="shared" si="46"/>
        <v>20.13205948780513</v>
      </c>
      <c r="U147">
        <f t="shared" si="47"/>
        <v>9.4728629026923819E-2</v>
      </c>
      <c r="V147">
        <f>IF($F147="Reduce", INDEX(Model_Assumptions[Values], 2), INDEX(Model_Assumptions[Values], 1))</f>
        <v>-0.4</v>
      </c>
      <c r="W147">
        <f t="shared" si="48"/>
        <v>16.355845322616918</v>
      </c>
      <c r="X147">
        <f t="shared" si="61"/>
        <v>329.27685100826307</v>
      </c>
      <c r="Y147">
        <f t="shared" si="49"/>
        <v>194.17756864344733</v>
      </c>
      <c r="Z147">
        <f t="shared" si="50"/>
        <v>16.64685100826307</v>
      </c>
      <c r="AA147">
        <f t="shared" si="51"/>
        <v>21.967568643447322</v>
      </c>
      <c r="AB147">
        <f t="shared" si="62"/>
        <v>0.5897091400408665</v>
      </c>
      <c r="AC147">
        <f t="shared" si="52"/>
        <v>3.8866290666206282E-2</v>
      </c>
      <c r="AD147">
        <f t="shared" si="53"/>
        <v>3.8866290666206282E-2</v>
      </c>
      <c r="AE147">
        <f t="shared" si="54"/>
        <v>0.90000000000000091</v>
      </c>
      <c r="AF147">
        <f t="shared" si="63"/>
        <v>93.907679744975923</v>
      </c>
      <c r="AG147">
        <f t="shared" si="55"/>
        <v>1.3232847273715143</v>
      </c>
      <c r="AH147">
        <f t="shared" si="56"/>
        <v>1.0541086895924079</v>
      </c>
      <c r="AI147">
        <f t="shared" si="64"/>
        <v>9.999999999999909E-2</v>
      </c>
      <c r="AJ147">
        <f>MAX(0, $R147 - $AA147) * INDEX(Model_Assumptions[Values], 7)</f>
        <v>1834.218457612641</v>
      </c>
      <c r="AK147">
        <f>MAX(0, INDEX(Model_Assumptions[Values], 4) - $AD147)</f>
        <v>1.113370933379372E-2</v>
      </c>
      <c r="AL147">
        <f>MAX(0, INDEX(Model_Assumptions[Values], 5) - $AC147)</f>
        <v>0</v>
      </c>
      <c r="AM147">
        <f>INDEX(Model_Assumptions[Values], 6) * MAX(0, INDEX(Model_Assumptions[Values], 3) - $AB147)^2</f>
        <v>0</v>
      </c>
      <c r="AN147">
        <f t="shared" si="57"/>
        <v>1853.9075127020039</v>
      </c>
      <c r="AO147" cm="1">
        <f t="array" ref="AO147">IFERROR(STDEV(IF($E$2:$E$2201=$E147, $AJ$2:$AJ$2201)), 0)</f>
        <v>14.16933442118051</v>
      </c>
      <c r="AP147">
        <f t="shared" si="65"/>
        <v>-1.3895539835612496</v>
      </c>
      <c r="AQ147">
        <f t="shared" si="58"/>
        <v>2.8328072962228935E-2</v>
      </c>
      <c r="AR147" cm="1">
        <f t="array" ref="AR147">IFERROR(STDEV(IF($E$2:$E$2201=$E147, $AK$2:$AK$2201)), 0)</f>
        <v>1.2487174677357635E-2</v>
      </c>
      <c r="AS147">
        <f t="shared" si="66"/>
        <v>-1.3769618887139368</v>
      </c>
      <c r="AT147">
        <f t="shared" si="59"/>
        <v>4.5616105020067875E-3</v>
      </c>
      <c r="AU147" cm="1">
        <f t="array" ref="AU147">IFERROR(STDEV(IF($E$2:$E$2201=$E147, $AL$2:$AL$2201)), 0)</f>
        <v>6.4643270913897584E-3</v>
      </c>
      <c r="AV147">
        <f t="shared" si="67"/>
        <v>-0.70565898623581125</v>
      </c>
      <c r="AW147">
        <f t="shared" si="60"/>
        <v>0</v>
      </c>
      <c r="AX147" cm="1">
        <f t="array" ref="AX147">IFERROR(STDEV(IF($E$2:$E$2201=$E147, $AM$2:$AM$2201)), 0)</f>
        <v>0</v>
      </c>
      <c r="AY147">
        <f t="shared" si="68"/>
        <v>-0.70565898623581125</v>
      </c>
      <c r="AZ147">
        <f>INDEX(Model_Assumptions[Values],9)*((INDEX(Model_Scenarios[GR Weight],1)*$AG147)+(INDEX(Model_Scenarios[GP Weight],1)*$AH147)+(INDEX(Model_Scenarios[LTV Weight],1)*$AI147))-(INDEX(Model_Scenarios[LTV Weight],1)*$AP147)-(INDEX(Model_Scenarios[GP Weight],1)*($AS147+$AV147+$AY147))</f>
        <v>2.9791678814495133</v>
      </c>
      <c r="BA147">
        <f>INDEX(Model_Assumptions[Values],9)*((INDEX(Model_Scenarios[GR Weight],2)*$AG147)+(INDEX(Model_Scenarios[GP Weight],2)*$AH147)+(INDEX(Model_Scenarios[LTV Weight],2)*$AI147))-(INDEX(Model_Scenarios[LTV Weight],2)*$AP147)-(INDEX(Model_Scenarios[GP Weight],2)*($AS147+$AV147+$AY147))</f>
        <v>3.8324382966729642</v>
      </c>
      <c r="BB147">
        <f>INDEX(Model_Assumptions[Values],9)*((INDEX(Model_Scenarios[GR Weight],3)*$AG147)+(INDEX(Model_Scenarios[GP Weight],3)*$AH147)+(INDEX(Model_Scenarios[LTV Weight],3)*$AI147))-(INDEX(Model_Scenarios[LTV Weight],3)*$AP147)-(INDEX(Model_Scenarios[GP Weight],3)*($AS147+$AV147+$AY147))</f>
        <v>5.2305156608405499</v>
      </c>
      <c r="BC147">
        <f>INDEX(Model_Assumptions[Values],9)*((INDEX(Model_Scenarios[GR Weight],4)*$AG147)+(INDEX(Model_Scenarios[GP Weight],4)*$AH147)+(INDEX(Model_Scenarios[LTV Weight],4)*$AI147))-(INDEX(Model_Scenarios[LTV Weight],4)*$AP147)-(INDEX(Model_Scenarios[GP Weight],4)*($AS147+$AV147+$AY147))</f>
        <v>5.7032026261701816</v>
      </c>
      <c r="BD147">
        <f>INDEX(Model_Assumptions[Values],9)*((INDEX(Model_Scenarios[GR Weight],5)*$AG147)+(INDEX(Model_Scenarios[GP Weight],5)*$AH147)+(INDEX(Model_Scenarios[LTV Weight],5)*$AI147))-(INDEX(Model_Scenarios[LTV Weight],5)*$AP147)-(INDEX(Model_Scenarios[GP Weight],5)*($AS147+$AV147+$AY147))</f>
        <v>6.2280260432930046</v>
      </c>
    </row>
    <row r="148" spans="1:56" x14ac:dyDescent="0.25">
      <c r="A148">
        <v>147</v>
      </c>
      <c r="B148">
        <v>3</v>
      </c>
      <c r="C148" s="3">
        <v>47</v>
      </c>
      <c r="D148" s="4">
        <v>0.92</v>
      </c>
      <c r="E148" t="str">
        <v>SKU-1004</v>
      </c>
      <c r="F148" t="str">
        <v>Hold</v>
      </c>
      <c r="G148" t="str">
        <v>Full</v>
      </c>
      <c r="H148">
        <v>18.39</v>
      </c>
      <c r="I148">
        <v>8.26</v>
      </c>
      <c r="J148">
        <v>17</v>
      </c>
      <c r="K148">
        <v>312.63</v>
      </c>
      <c r="L148">
        <v>172.21</v>
      </c>
      <c r="M148">
        <v>0.55084284937466022</v>
      </c>
      <c r="N148">
        <v>20.325621653116809</v>
      </c>
      <c r="O148">
        <v>12.579946449868942</v>
      </c>
      <c r="P148">
        <v>20.839946449868961</v>
      </c>
      <c r="Q148">
        <v>1216.0706729565338</v>
      </c>
      <c r="R148">
        <v>939.07679744976781</v>
      </c>
      <c r="S148">
        <v>1</v>
      </c>
      <c r="T148">
        <f t="shared" si="46"/>
        <v>20.170771920867463</v>
      </c>
      <c r="U148">
        <f t="shared" si="47"/>
        <v>9.6833709671966389E-2</v>
      </c>
      <c r="V148">
        <f>IF($F148="Reduce", INDEX(Model_Assumptions[Values], 2), INDEX(Model_Assumptions[Values], 1))</f>
        <v>-0.4</v>
      </c>
      <c r="W148">
        <f t="shared" si="48"/>
        <v>16.34153077423063</v>
      </c>
      <c r="X148">
        <f t="shared" si="61"/>
        <v>329.62129008484271</v>
      </c>
      <c r="Y148">
        <f t="shared" si="49"/>
        <v>194.6402458896977</v>
      </c>
      <c r="Z148">
        <f t="shared" si="50"/>
        <v>16.991290084842717</v>
      </c>
      <c r="AA148">
        <f t="shared" si="51"/>
        <v>22.430245889697687</v>
      </c>
      <c r="AB148">
        <f t="shared" si="62"/>
        <v>0.59049658424550899</v>
      </c>
      <c r="AC148">
        <f t="shared" si="52"/>
        <v>3.9653734870848778E-2</v>
      </c>
      <c r="AD148">
        <f t="shared" si="53"/>
        <v>3.9653734870848778E-2</v>
      </c>
      <c r="AE148">
        <f t="shared" si="54"/>
        <v>0.91999999999999926</v>
      </c>
      <c r="AF148">
        <f t="shared" si="63"/>
        <v>75.126143795982117</v>
      </c>
      <c r="AG148">
        <f t="shared" si="55"/>
        <v>1.3506647387215016</v>
      </c>
      <c r="AH148">
        <f t="shared" si="56"/>
        <v>1.0763101500118646</v>
      </c>
      <c r="AI148">
        <f t="shared" si="64"/>
        <v>8.0000000000000737E-2</v>
      </c>
      <c r="AJ148">
        <f>MAX(0, $R148 - $AA148) * INDEX(Model_Assumptions[Values], 7)</f>
        <v>1833.2931031201401</v>
      </c>
      <c r="AK148">
        <f>MAX(0, INDEX(Model_Assumptions[Values], 4) - $AD148)</f>
        <v>1.0346265129151225E-2</v>
      </c>
      <c r="AL148">
        <f>MAX(0, INDEX(Model_Assumptions[Values], 5) - $AC148)</f>
        <v>0</v>
      </c>
      <c r="AM148">
        <f>INDEX(Model_Assumptions[Values], 6) * MAX(0, INDEX(Model_Assumptions[Values], 3) - $AB148)^2</f>
        <v>0</v>
      </c>
      <c r="AN148">
        <f t="shared" si="57"/>
        <v>1853.9075127020039</v>
      </c>
      <c r="AO148" cm="1">
        <f t="array" ref="AO148">IFERROR(STDEV(IF($E$2:$E$2201=$E148, $AJ$2:$AJ$2201)), 0)</f>
        <v>14.16933442118051</v>
      </c>
      <c r="AP148">
        <f t="shared" si="65"/>
        <v>-1.45486082614079</v>
      </c>
      <c r="AQ148">
        <f t="shared" si="58"/>
        <v>2.8328072962228935E-2</v>
      </c>
      <c r="AR148" cm="1">
        <f t="array" ref="AR148">IFERROR(STDEV(IF($E$2:$E$2201=$E148, $AK$2:$AK$2201)), 0)</f>
        <v>1.2487174677357635E-2</v>
      </c>
      <c r="AS148">
        <f t="shared" si="66"/>
        <v>-1.4400221265169948</v>
      </c>
      <c r="AT148">
        <f t="shared" si="59"/>
        <v>4.5616105020067875E-3</v>
      </c>
      <c r="AU148" cm="1">
        <f t="array" ref="AU148">IFERROR(STDEV(IF($E$2:$E$2201=$E148, $AL$2:$AL$2201)), 0)</f>
        <v>6.4643270913897584E-3</v>
      </c>
      <c r="AV148">
        <f t="shared" si="67"/>
        <v>-0.70565898623581125</v>
      </c>
      <c r="AW148">
        <f t="shared" si="60"/>
        <v>0</v>
      </c>
      <c r="AX148" cm="1">
        <f t="array" ref="AX148">IFERROR(STDEV(IF($E$2:$E$2201=$E148, $AM$2:$AM$2201)), 0)</f>
        <v>0</v>
      </c>
      <c r="AY148">
        <f t="shared" si="68"/>
        <v>-0.70565898623581125</v>
      </c>
      <c r="AZ148">
        <f>INDEX(Model_Assumptions[Values],9)*((INDEX(Model_Scenarios[GR Weight],1)*$AG148)+(INDEX(Model_Scenarios[GP Weight],1)*$AH148)+(INDEX(Model_Scenarios[LTV Weight],1)*$AI148))-(INDEX(Model_Scenarios[LTV Weight],1)*$AP148)-(INDEX(Model_Scenarios[GP Weight],1)*($AS148+$AV148+$AY148))</f>
        <v>2.9825101151781794</v>
      </c>
      <c r="BA148">
        <f>INDEX(Model_Assumptions[Values],9)*((INDEX(Model_Scenarios[GR Weight],2)*$AG148)+(INDEX(Model_Scenarios[GP Weight],2)*$AH148)+(INDEX(Model_Scenarios[LTV Weight],2)*$AI148))-(INDEX(Model_Scenarios[LTV Weight],2)*$AP148)-(INDEX(Model_Scenarios[GP Weight],2)*($AS148+$AV148+$AY148))</f>
        <v>3.8652362608422299</v>
      </c>
      <c r="BB148">
        <f>INDEX(Model_Assumptions[Values],9)*((INDEX(Model_Scenarios[GR Weight],3)*$AG148)+(INDEX(Model_Scenarios[GP Weight],3)*$AH148)+(INDEX(Model_Scenarios[LTV Weight],3)*$AI148))-(INDEX(Model_Scenarios[LTV Weight],3)*$AP148)-(INDEX(Model_Scenarios[GP Weight],3)*($AS148+$AV148+$AY148))</f>
        <v>5.3117870510249725</v>
      </c>
      <c r="BC148">
        <f>INDEX(Model_Assumptions[Values],9)*((INDEX(Model_Scenarios[GR Weight],4)*$AG148)+(INDEX(Model_Scenarios[GP Weight],4)*$AH148)+(INDEX(Model_Scenarios[LTV Weight],4)*$AI148))-(INDEX(Model_Scenarios[LTV Weight],4)*$AP148)-(INDEX(Model_Scenarios[GP Weight],4)*($AS148+$AV148+$AY148))</f>
        <v>5.8016333377716451</v>
      </c>
      <c r="BD148">
        <f>INDEX(Model_Assumptions[Values],9)*((INDEX(Model_Scenarios[GR Weight],5)*$AG148)+(INDEX(Model_Scenarios[GP Weight],5)*$AH148)+(INDEX(Model_Scenarios[LTV Weight],5)*$AI148))-(INDEX(Model_Scenarios[LTV Weight],5)*$AP148)-(INDEX(Model_Scenarios[GP Weight],5)*($AS148+$AV148+$AY148))</f>
        <v>6.342469912233069</v>
      </c>
    </row>
    <row r="149" spans="1:56" x14ac:dyDescent="0.25">
      <c r="A149">
        <v>148</v>
      </c>
      <c r="B149">
        <v>3</v>
      </c>
      <c r="C149" s="3">
        <v>48</v>
      </c>
      <c r="D149" s="4">
        <v>0.94000000000000006</v>
      </c>
      <c r="E149" t="str">
        <v>SKU-1004</v>
      </c>
      <c r="F149" t="str">
        <v>Hold</v>
      </c>
      <c r="G149" t="str">
        <v>Full</v>
      </c>
      <c r="H149">
        <v>18.39</v>
      </c>
      <c r="I149">
        <v>8.26</v>
      </c>
      <c r="J149">
        <v>17</v>
      </c>
      <c r="K149">
        <v>312.63</v>
      </c>
      <c r="L149">
        <v>172.21</v>
      </c>
      <c r="M149">
        <v>0.55084284937466022</v>
      </c>
      <c r="N149">
        <v>20.325621653116809</v>
      </c>
      <c r="O149">
        <v>12.579946449868942</v>
      </c>
      <c r="P149">
        <v>20.839946449868961</v>
      </c>
      <c r="Q149">
        <v>1216.0706729565338</v>
      </c>
      <c r="R149">
        <v>939.07679744976781</v>
      </c>
      <c r="S149">
        <v>1</v>
      </c>
      <c r="T149">
        <f t="shared" si="46"/>
        <v>20.209484353929799</v>
      </c>
      <c r="U149">
        <f t="shared" si="47"/>
        <v>9.8938790317009154E-2</v>
      </c>
      <c r="V149">
        <f>IF($F149="Reduce", INDEX(Model_Assumptions[Values], 2), INDEX(Model_Assumptions[Values], 1))</f>
        <v>-0.4</v>
      </c>
      <c r="W149">
        <f t="shared" si="48"/>
        <v>16.327216225844339</v>
      </c>
      <c r="X149">
        <f t="shared" si="61"/>
        <v>329.96462085942989</v>
      </c>
      <c r="Y149">
        <f t="shared" si="49"/>
        <v>195.10181483395564</v>
      </c>
      <c r="Z149">
        <f t="shared" si="50"/>
        <v>17.33462085942989</v>
      </c>
      <c r="AA149">
        <f t="shared" si="51"/>
        <v>22.891814833955635</v>
      </c>
      <c r="AB149">
        <f t="shared" si="62"/>
        <v>0.59128101166055647</v>
      </c>
      <c r="AC149">
        <f t="shared" si="52"/>
        <v>4.0438162285896251E-2</v>
      </c>
      <c r="AD149">
        <f t="shared" si="53"/>
        <v>4.0438162285896251E-2</v>
      </c>
      <c r="AE149">
        <f t="shared" si="54"/>
        <v>0.9399999999999995</v>
      </c>
      <c r="AF149">
        <f t="shared" si="63"/>
        <v>56.344607846986534</v>
      </c>
      <c r="AG149">
        <f t="shared" si="55"/>
        <v>1.3779566493790982</v>
      </c>
      <c r="AH149">
        <f t="shared" si="56"/>
        <v>1.0984584288171035</v>
      </c>
      <c r="AI149">
        <f t="shared" si="64"/>
        <v>6.0000000000000497E-2</v>
      </c>
      <c r="AJ149">
        <f>MAX(0, $R149 - $AA149) * INDEX(Model_Assumptions[Values], 7)</f>
        <v>1832.3699652316243</v>
      </c>
      <c r="AK149">
        <f>MAX(0, INDEX(Model_Assumptions[Values], 4) - $AD149)</f>
        <v>9.5618377141037519E-3</v>
      </c>
      <c r="AL149">
        <f>MAX(0, INDEX(Model_Assumptions[Values], 5) - $AC149)</f>
        <v>0</v>
      </c>
      <c r="AM149">
        <f>INDEX(Model_Assumptions[Values], 6) * MAX(0, INDEX(Model_Assumptions[Values], 3) - $AB149)^2</f>
        <v>0</v>
      </c>
      <c r="AN149">
        <f t="shared" si="57"/>
        <v>1853.9075127020039</v>
      </c>
      <c r="AO149" cm="1">
        <f t="array" ref="AO149">IFERROR(STDEV(IF($E$2:$E$2201=$E149, $AJ$2:$AJ$2201)), 0)</f>
        <v>14.16933442118051</v>
      </c>
      <c r="AP149">
        <f t="shared" si="65"/>
        <v>-1.520011232015601</v>
      </c>
      <c r="AQ149">
        <f t="shared" si="58"/>
        <v>2.8328072962228935E-2</v>
      </c>
      <c r="AR149" cm="1">
        <f t="array" ref="AR149">IFERROR(STDEV(IF($E$2:$E$2201=$E149, $AK$2:$AK$2201)), 0)</f>
        <v>1.2487174677357635E-2</v>
      </c>
      <c r="AS149">
        <f t="shared" si="66"/>
        <v>-1.5028407732738016</v>
      </c>
      <c r="AT149">
        <f t="shared" si="59"/>
        <v>4.5616105020067875E-3</v>
      </c>
      <c r="AU149" cm="1">
        <f t="array" ref="AU149">IFERROR(STDEV(IF($E$2:$E$2201=$E149, $AL$2:$AL$2201)), 0)</f>
        <v>6.4643270913897584E-3</v>
      </c>
      <c r="AV149">
        <f t="shared" si="67"/>
        <v>-0.70565898623581125</v>
      </c>
      <c r="AW149">
        <f t="shared" si="60"/>
        <v>0</v>
      </c>
      <c r="AX149" cm="1">
        <f t="array" ref="AX149">IFERROR(STDEV(IF($E$2:$E$2201=$E149, $AM$2:$AM$2201)), 0)</f>
        <v>0</v>
      </c>
      <c r="AY149">
        <f t="shared" si="68"/>
        <v>-0.70565898623581125</v>
      </c>
      <c r="AZ149">
        <f>INDEX(Model_Assumptions[Values],9)*((INDEX(Model_Scenarios[GR Weight],1)*$AG149)+(INDEX(Model_Scenarios[GP Weight],1)*$AH149)+(INDEX(Model_Scenarios[LTV Weight],1)*$AI149))-(INDEX(Model_Scenarios[LTV Weight],1)*$AP149)-(INDEX(Model_Scenarios[GP Weight],1)*($AS149+$AV149+$AY149))</f>
        <v>2.9856323992851266</v>
      </c>
      <c r="BA149">
        <f>INDEX(Model_Assumptions[Values],9)*((INDEX(Model_Scenarios[GR Weight],2)*$AG149)+(INDEX(Model_Scenarios[GP Weight],2)*$AH149)+(INDEX(Model_Scenarios[LTV Weight],2)*$AI149))-(INDEX(Model_Scenarios[LTV Weight],2)*$AP149)-(INDEX(Model_Scenarios[GP Weight],2)*($AS149+$AV149+$AY149))</f>
        <v>3.8977649658106541</v>
      </c>
      <c r="BB149">
        <f>INDEX(Model_Assumptions[Values],9)*((INDEX(Model_Scenarios[GR Weight],3)*$AG149)+(INDEX(Model_Scenarios[GP Weight],3)*$AH149)+(INDEX(Model_Scenarios[LTV Weight],3)*$AI149))-(INDEX(Model_Scenarios[LTV Weight],3)*$AP149)-(INDEX(Model_Scenarios[GP Weight],3)*($AS149+$AV149+$AY149))</f>
        <v>5.3927081159709447</v>
      </c>
      <c r="BC149">
        <f>INDEX(Model_Assumptions[Values],9)*((INDEX(Model_Scenarios[GR Weight],4)*$AG149)+(INDEX(Model_Scenarios[GP Weight],4)*$AH149)+(INDEX(Model_Scenarios[LTV Weight],4)*$AI149))-(INDEX(Model_Scenarios[LTV Weight],4)*$AP149)-(INDEX(Model_Scenarios[GP Weight],4)*($AS149+$AV149+$AY149))</f>
        <v>5.8996853174589319</v>
      </c>
      <c r="BD149">
        <f>INDEX(Model_Assumptions[Values],9)*((INDEX(Model_Scenarios[GR Weight],5)*$AG149)+(INDEX(Model_Scenarios[GP Weight],5)*$AH149)+(INDEX(Model_Scenarios[LTV Weight],5)*$AI149))-(INDEX(Model_Scenarios[LTV Weight],5)*$AP149)-(INDEX(Model_Scenarios[GP Weight],5)*($AS149+$AV149+$AY149))</f>
        <v>6.4565074467900168</v>
      </c>
    </row>
    <row r="150" spans="1:56" x14ac:dyDescent="0.25">
      <c r="A150">
        <v>149</v>
      </c>
      <c r="B150">
        <v>3</v>
      </c>
      <c r="C150" s="3">
        <v>49</v>
      </c>
      <c r="D150" s="4">
        <v>0.96</v>
      </c>
      <c r="E150" t="str">
        <v>SKU-1004</v>
      </c>
      <c r="F150" t="str">
        <v>Hold</v>
      </c>
      <c r="G150" t="str">
        <v>Full</v>
      </c>
      <c r="H150">
        <v>18.39</v>
      </c>
      <c r="I150">
        <v>8.26</v>
      </c>
      <c r="J150">
        <v>17</v>
      </c>
      <c r="K150">
        <v>312.63</v>
      </c>
      <c r="L150">
        <v>172.21</v>
      </c>
      <c r="M150">
        <v>0.55084284937466022</v>
      </c>
      <c r="N150">
        <v>20.325621653116809</v>
      </c>
      <c r="O150">
        <v>12.579946449868942</v>
      </c>
      <c r="P150">
        <v>20.839946449868961</v>
      </c>
      <c r="Q150">
        <v>1216.0706729565338</v>
      </c>
      <c r="R150">
        <v>939.07679744976781</v>
      </c>
      <c r="S150">
        <v>1</v>
      </c>
      <c r="T150">
        <f t="shared" si="46"/>
        <v>20.248196786992136</v>
      </c>
      <c r="U150">
        <f t="shared" si="47"/>
        <v>0.10104387096205193</v>
      </c>
      <c r="V150">
        <f>IF($F150="Reduce", INDEX(Model_Assumptions[Values], 2), INDEX(Model_Assumptions[Values], 1))</f>
        <v>-0.4</v>
      </c>
      <c r="W150">
        <f t="shared" si="48"/>
        <v>16.312901677458047</v>
      </c>
      <c r="X150">
        <f t="shared" si="61"/>
        <v>330.30684333202464</v>
      </c>
      <c r="Y150">
        <f t="shared" si="49"/>
        <v>195.56227547622117</v>
      </c>
      <c r="Z150">
        <f t="shared" si="50"/>
        <v>17.676843332024646</v>
      </c>
      <c r="AA150">
        <f t="shared" si="51"/>
        <v>23.352275476221166</v>
      </c>
      <c r="AB150">
        <f t="shared" si="62"/>
        <v>0.59206243958936644</v>
      </c>
      <c r="AC150">
        <f t="shared" si="52"/>
        <v>4.1219590214706225E-2</v>
      </c>
      <c r="AD150">
        <f t="shared" si="53"/>
        <v>4.1219590214706225E-2</v>
      </c>
      <c r="AE150">
        <f t="shared" si="54"/>
        <v>0.95999999999999963</v>
      </c>
      <c r="AF150">
        <f t="shared" si="63"/>
        <v>37.563071897991058</v>
      </c>
      <c r="AG150">
        <f t="shared" si="55"/>
        <v>1.4051604593443086</v>
      </c>
      <c r="AH150">
        <f t="shared" si="56"/>
        <v>1.1205535260081247</v>
      </c>
      <c r="AI150">
        <f t="shared" si="64"/>
        <v>4.0000000000000369E-2</v>
      </c>
      <c r="AJ150">
        <f>MAX(0, $R150 - $AA150) * INDEX(Model_Assumptions[Values], 7)</f>
        <v>1831.4490439470933</v>
      </c>
      <c r="AK150">
        <f>MAX(0, INDEX(Model_Assumptions[Values], 4) - $AD150)</f>
        <v>8.7804097852937774E-3</v>
      </c>
      <c r="AL150">
        <f>MAX(0, INDEX(Model_Assumptions[Values], 5) - $AC150)</f>
        <v>0</v>
      </c>
      <c r="AM150">
        <f>INDEX(Model_Assumptions[Values], 6) * MAX(0, INDEX(Model_Assumptions[Values], 3) - $AB150)^2</f>
        <v>0</v>
      </c>
      <c r="AN150">
        <f t="shared" si="57"/>
        <v>1853.9075127020039</v>
      </c>
      <c r="AO150" cm="1">
        <f t="array" ref="AO150">IFERROR(STDEV(IF($E$2:$E$2201=$E150, $AJ$2:$AJ$2201)), 0)</f>
        <v>14.16933442118051</v>
      </c>
      <c r="AP150">
        <f t="shared" si="65"/>
        <v>-1.5850052011856983</v>
      </c>
      <c r="AQ150">
        <f t="shared" si="58"/>
        <v>2.8328072962228935E-2</v>
      </c>
      <c r="AR150" cm="1">
        <f t="array" ref="AR150">IFERROR(STDEV(IF($E$2:$E$2201=$E150, $AK$2:$AK$2201)), 0)</f>
        <v>1.2487174677357635E-2</v>
      </c>
      <c r="AS150">
        <f t="shared" si="66"/>
        <v>-1.5654192146747135</v>
      </c>
      <c r="AT150">
        <f t="shared" si="59"/>
        <v>4.5616105020067875E-3</v>
      </c>
      <c r="AU150" cm="1">
        <f t="array" ref="AU150">IFERROR(STDEV(IF($E$2:$E$2201=$E150, $AL$2:$AL$2201)), 0)</f>
        <v>6.4643270913897584E-3</v>
      </c>
      <c r="AV150">
        <f t="shared" si="67"/>
        <v>-0.70565898623581125</v>
      </c>
      <c r="AW150">
        <f t="shared" si="60"/>
        <v>0</v>
      </c>
      <c r="AX150" cm="1">
        <f t="array" ref="AX150">IFERROR(STDEV(IF($E$2:$E$2201=$E150, $AM$2:$AM$2201)), 0)</f>
        <v>0</v>
      </c>
      <c r="AY150">
        <f t="shared" si="68"/>
        <v>-0.70565898623581125</v>
      </c>
      <c r="AZ150">
        <f>INDEX(Model_Assumptions[Values],9)*((INDEX(Model_Scenarios[GR Weight],1)*$AG150)+(INDEX(Model_Scenarios[GP Weight],1)*$AH150)+(INDEX(Model_Scenarios[LTV Weight],1)*$AI150))-(INDEX(Model_Scenarios[LTV Weight],1)*$AP150)-(INDEX(Model_Scenarios[GP Weight],1)*($AS150+$AV150+$AY150))</f>
        <v>2.9885348723394105</v>
      </c>
      <c r="BA150">
        <f>INDEX(Model_Assumptions[Values],9)*((INDEX(Model_Scenarios[GR Weight],2)*$AG150)+(INDEX(Model_Scenarios[GP Weight],2)*$AH150)+(INDEX(Model_Scenarios[LTV Weight],2)*$AI150))-(INDEX(Model_Scenarios[LTV Weight],2)*$AP150)-(INDEX(Model_Scenarios[GP Weight],2)*($AS150+$AV150+$AY150))</f>
        <v>3.9300246887163284</v>
      </c>
      <c r="BB150">
        <f>INDEX(Model_Assumptions[Values],9)*((INDEX(Model_Scenarios[GR Weight],3)*$AG150)+(INDEX(Model_Scenarios[GP Weight],3)*$AH150)+(INDEX(Model_Scenarios[LTV Weight],3)*$AI150))-(INDEX(Model_Scenarios[LTV Weight],3)*$AP150)-(INDEX(Model_Scenarios[GP Weight],3)*($AS150+$AV150+$AY150))</f>
        <v>5.4732793406701017</v>
      </c>
      <c r="BC150">
        <f>INDEX(Model_Assumptions[Values],9)*((INDEX(Model_Scenarios[GR Weight],4)*$AG150)+(INDEX(Model_Scenarios[GP Weight],4)*$AH150)+(INDEX(Model_Scenarios[LTV Weight],4)*$AI150))-(INDEX(Model_Scenarios[LTV Weight],4)*$AP150)-(INDEX(Model_Scenarios[GP Weight],4)*($AS150+$AV150+$AY150))</f>
        <v>5.997359050223686</v>
      </c>
      <c r="BD150">
        <f>INDEX(Model_Assumptions[Values],9)*((INDEX(Model_Scenarios[GR Weight],5)*$AG150)+(INDEX(Model_Scenarios[GP Weight],5)*$AH150)+(INDEX(Model_Scenarios[LTV Weight],5)*$AI150))-(INDEX(Model_Scenarios[LTV Weight],5)*$AP150)-(INDEX(Model_Scenarios[GP Weight],5)*($AS150+$AV150+$AY150))</f>
        <v>6.5701394090935619</v>
      </c>
    </row>
    <row r="151" spans="1:56" x14ac:dyDescent="0.25">
      <c r="A151">
        <v>150</v>
      </c>
      <c r="B151">
        <v>3</v>
      </c>
      <c r="C151" s="3">
        <v>50</v>
      </c>
      <c r="D151" s="4">
        <v>0.98</v>
      </c>
      <c r="E151" t="str">
        <v>SKU-1004</v>
      </c>
      <c r="F151" t="str">
        <v>Hold</v>
      </c>
      <c r="G151" t="str">
        <v>Full</v>
      </c>
      <c r="H151">
        <v>18.39</v>
      </c>
      <c r="I151">
        <v>8.26</v>
      </c>
      <c r="J151">
        <v>17</v>
      </c>
      <c r="K151">
        <v>312.63</v>
      </c>
      <c r="L151">
        <v>172.21</v>
      </c>
      <c r="M151">
        <v>0.55084284937466022</v>
      </c>
      <c r="N151">
        <v>20.325621653116809</v>
      </c>
      <c r="O151">
        <v>12.579946449868942</v>
      </c>
      <c r="P151">
        <v>20.839946449868961</v>
      </c>
      <c r="Q151">
        <v>1216.0706729565338</v>
      </c>
      <c r="R151">
        <v>939.07679744976781</v>
      </c>
      <c r="S151">
        <v>1</v>
      </c>
      <c r="T151">
        <f t="shared" si="46"/>
        <v>20.286909220054472</v>
      </c>
      <c r="U151">
        <f t="shared" si="47"/>
        <v>0.1031489516070947</v>
      </c>
      <c r="V151">
        <f>IF($F151="Reduce", INDEX(Model_Assumptions[Values], 2), INDEX(Model_Assumptions[Values], 1))</f>
        <v>-0.4</v>
      </c>
      <c r="W151">
        <f t="shared" si="48"/>
        <v>16.298587129071755</v>
      </c>
      <c r="X151">
        <f t="shared" si="61"/>
        <v>330.64795750262692</v>
      </c>
      <c r="Y151">
        <f t="shared" si="49"/>
        <v>196.02162781649423</v>
      </c>
      <c r="Z151">
        <f t="shared" si="50"/>
        <v>18.017957502626928</v>
      </c>
      <c r="AA151">
        <f t="shared" si="51"/>
        <v>23.811627816494223</v>
      </c>
      <c r="AB151">
        <f t="shared" si="62"/>
        <v>0.59284088520322065</v>
      </c>
      <c r="AC151">
        <f t="shared" si="52"/>
        <v>4.1998035828560432E-2</v>
      </c>
      <c r="AD151">
        <f t="shared" si="53"/>
        <v>4.1998035828560432E-2</v>
      </c>
      <c r="AE151">
        <f t="shared" si="54"/>
        <v>0.97999999999999987</v>
      </c>
      <c r="AF151">
        <f t="shared" si="63"/>
        <v>18.781535948995476</v>
      </c>
      <c r="AG151">
        <f t="shared" si="55"/>
        <v>1.4322761686171279</v>
      </c>
      <c r="AH151">
        <f t="shared" si="56"/>
        <v>1.1425954415849253</v>
      </c>
      <c r="AI151">
        <f t="shared" si="64"/>
        <v>2.0000000000000129E-2</v>
      </c>
      <c r="AJ151">
        <f>MAX(0, $R151 - $AA151) * INDEX(Model_Assumptions[Values], 7)</f>
        <v>1830.5303392665471</v>
      </c>
      <c r="AK151">
        <f>MAX(0, INDEX(Model_Assumptions[Values], 4) - $AD151)</f>
        <v>8.0019641714395712E-3</v>
      </c>
      <c r="AL151">
        <f>MAX(0, INDEX(Model_Assumptions[Values], 5) - $AC151)</f>
        <v>0</v>
      </c>
      <c r="AM151">
        <f>INDEX(Model_Assumptions[Values], 6) * MAX(0, INDEX(Model_Assumptions[Values], 3) - $AB151)^2</f>
        <v>0</v>
      </c>
      <c r="AN151">
        <f t="shared" si="57"/>
        <v>1853.9075127020039</v>
      </c>
      <c r="AO151" cm="1">
        <f t="array" ref="AO151">IFERROR(STDEV(IF($E$2:$E$2201=$E151, $AJ$2:$AJ$2201)), 0)</f>
        <v>14.16933442118051</v>
      </c>
      <c r="AP151">
        <f t="shared" si="65"/>
        <v>-1.6498427336510821</v>
      </c>
      <c r="AQ151">
        <f t="shared" si="58"/>
        <v>2.8328072962228935E-2</v>
      </c>
      <c r="AR151" cm="1">
        <f t="array" ref="AR151">IFERROR(STDEV(IF($E$2:$E$2201=$E151, $AK$2:$AK$2201)), 0)</f>
        <v>1.2487174677357635E-2</v>
      </c>
      <c r="AS151">
        <f t="shared" si="66"/>
        <v>-1.6277588258331703</v>
      </c>
      <c r="AT151">
        <f t="shared" si="59"/>
        <v>4.5616105020067875E-3</v>
      </c>
      <c r="AU151" cm="1">
        <f t="array" ref="AU151">IFERROR(STDEV(IF($E$2:$E$2201=$E151, $AL$2:$AL$2201)), 0)</f>
        <v>6.4643270913897584E-3</v>
      </c>
      <c r="AV151">
        <f t="shared" si="67"/>
        <v>-0.70565898623581125</v>
      </c>
      <c r="AW151">
        <f t="shared" si="60"/>
        <v>0</v>
      </c>
      <c r="AX151" cm="1">
        <f t="array" ref="AX151">IFERROR(STDEV(IF($E$2:$E$2201=$E151, $AM$2:$AM$2201)), 0)</f>
        <v>0</v>
      </c>
      <c r="AY151">
        <f t="shared" si="68"/>
        <v>-0.70565898623581125</v>
      </c>
      <c r="AZ151">
        <f>INDEX(Model_Assumptions[Values],9)*((INDEX(Model_Scenarios[GR Weight],1)*$AG151)+(INDEX(Model_Scenarios[GP Weight],1)*$AH151)+(INDEX(Model_Scenarios[LTV Weight],1)*$AI151))-(INDEX(Model_Scenarios[LTV Weight],1)*$AP151)-(INDEX(Model_Scenarios[GP Weight],1)*($AS151+$AV151+$AY151))</f>
        <v>2.9912176718523722</v>
      </c>
      <c r="BA151">
        <f>INDEX(Model_Assumptions[Values],9)*((INDEX(Model_Scenarios[GR Weight],2)*$AG151)+(INDEX(Model_Scenarios[GP Weight],2)*$AH151)+(INDEX(Model_Scenarios[LTV Weight],2)*$AI151))-(INDEX(Model_Scenarios[LTV Weight],2)*$AP151)-(INDEX(Model_Scenarios[GP Weight],2)*($AS151+$AV151+$AY151))</f>
        <v>3.9620157045819338</v>
      </c>
      <c r="BB151">
        <f>INDEX(Model_Assumptions[Values],9)*((INDEX(Model_Scenarios[GR Weight],3)*$AG151)+(INDEX(Model_Scenarios[GP Weight],3)*$AH151)+(INDEX(Model_Scenarios[LTV Weight],3)*$AI151))-(INDEX(Model_Scenarios[LTV Weight],3)*$AP151)-(INDEX(Model_Scenarios[GP Weight],3)*($AS151+$AV151+$AY151))</f>
        <v>5.5535012064121387</v>
      </c>
      <c r="BC151">
        <f>INDEX(Model_Assumptions[Values],9)*((INDEX(Model_Scenarios[GR Weight],4)*$AG151)+(INDEX(Model_Scenarios[GP Weight],4)*$AH151)+(INDEX(Model_Scenarios[LTV Weight],4)*$AI151))-(INDEX(Model_Scenarios[LTV Weight],4)*$AP151)-(INDEX(Model_Scenarios[GP Weight],4)*($AS151+$AV151+$AY151))</f>
        <v>6.0946550173555947</v>
      </c>
      <c r="BD151">
        <f>INDEX(Model_Assumptions[Values],9)*((INDEX(Model_Scenarios[GR Weight],5)*$AG151)+(INDEX(Model_Scenarios[GP Weight],5)*$AH151)+(INDEX(Model_Scenarios[LTV Weight],5)*$AI151))-(INDEX(Model_Scenarios[LTV Weight],5)*$AP151)-(INDEX(Model_Scenarios[GP Weight],5)*($AS151+$AV151+$AY151))</f>
        <v>6.6833665554560788</v>
      </c>
    </row>
    <row r="152" spans="1:56" x14ac:dyDescent="0.25">
      <c r="A152">
        <v>151</v>
      </c>
      <c r="B152">
        <v>4</v>
      </c>
      <c r="C152" s="3">
        <v>1</v>
      </c>
      <c r="D152" s="4">
        <v>0</v>
      </c>
      <c r="E152" t="str">
        <v>SKU-1005</v>
      </c>
      <c r="F152" t="str">
        <v>Raise</v>
      </c>
      <c r="G152" t="str">
        <v>Full</v>
      </c>
      <c r="H152">
        <v>29.62</v>
      </c>
      <c r="I152">
        <v>19.420000000000002</v>
      </c>
      <c r="J152">
        <v>46</v>
      </c>
      <c r="K152">
        <v>1362.52</v>
      </c>
      <c r="L152">
        <v>469.19999999999993</v>
      </c>
      <c r="M152">
        <v>0.34436191762322749</v>
      </c>
      <c r="N152">
        <v>28.258195261587474</v>
      </c>
      <c r="O152">
        <v>110.97517729461129</v>
      </c>
      <c r="P152">
        <v>91.555177294611212</v>
      </c>
      <c r="Q152">
        <v>1171.8239094760554</v>
      </c>
      <c r="R152">
        <v>927.11950485017326</v>
      </c>
      <c r="S152">
        <v>1</v>
      </c>
      <c r="T152">
        <f t="shared" si="46"/>
        <v>29.62</v>
      </c>
      <c r="U152">
        <f t="shared" si="47"/>
        <v>0</v>
      </c>
      <c r="V152">
        <f>IF($F152="Reduce", INDEX(Model_Assumptions[Values], 2), INDEX(Model_Assumptions[Values], 1))</f>
        <v>-0.4</v>
      </c>
      <c r="W152">
        <f t="shared" si="48"/>
        <v>46</v>
      </c>
      <c r="X152">
        <f t="shared" si="61"/>
        <v>1362.52</v>
      </c>
      <c r="Y152">
        <f t="shared" si="49"/>
        <v>469.19999999999993</v>
      </c>
      <c r="Z152">
        <f t="shared" si="50"/>
        <v>0</v>
      </c>
      <c r="AA152">
        <f t="shared" si="51"/>
        <v>0</v>
      </c>
      <c r="AB152">
        <f t="shared" si="62"/>
        <v>0.34436191762322749</v>
      </c>
      <c r="AC152">
        <f t="shared" si="52"/>
        <v>0</v>
      </c>
      <c r="AD152">
        <f t="shared" si="53"/>
        <v>0</v>
      </c>
      <c r="AE152">
        <f t="shared" si="54"/>
        <v>0</v>
      </c>
      <c r="AF152">
        <f t="shared" si="63"/>
        <v>927.11950485017326</v>
      </c>
      <c r="AG152">
        <f t="shared" si="55"/>
        <v>0</v>
      </c>
      <c r="AH152">
        <f t="shared" si="56"/>
        <v>0</v>
      </c>
      <c r="AI152">
        <f t="shared" si="64"/>
        <v>1</v>
      </c>
      <c r="AJ152">
        <f>MAX(0, $R152 - $AA152) * INDEX(Model_Assumptions[Values], 7)</f>
        <v>1854.2390097003465</v>
      </c>
      <c r="AK152">
        <f>MAX(0, INDEX(Model_Assumptions[Values], 4) - $AD152)</f>
        <v>0.05</v>
      </c>
      <c r="AL152">
        <f>MAX(0, INDEX(Model_Assumptions[Values], 5) - $AC152)</f>
        <v>0.02</v>
      </c>
      <c r="AM152">
        <f>INDEX(Model_Assumptions[Values], 6) * MAX(0, INDEX(Model_Assumptions[Values], 3) - $AB152)^2</f>
        <v>0</v>
      </c>
      <c r="AN152">
        <f t="shared" si="57"/>
        <v>1907.9181250577012</v>
      </c>
      <c r="AO152" cm="1">
        <f t="array" ref="AO152">IFERROR(STDEV(IF($E$2:$E$2201=$E152, $AJ$2:$AJ$2201)), 0)</f>
        <v>32.154234327575821</v>
      </c>
      <c r="AP152">
        <f t="shared" si="65"/>
        <v>-1.6694260174411588</v>
      </c>
      <c r="AQ152">
        <f t="shared" si="58"/>
        <v>6.5234393551092021E-2</v>
      </c>
      <c r="AR152" cm="1">
        <f t="array" ref="AR152">IFERROR(STDEV(IF($E$2:$E$2201=$E152, $AK$2:$AK$2201)), 0)</f>
        <v>9.2017604799685803E-3</v>
      </c>
      <c r="AS152">
        <f t="shared" si="66"/>
        <v>-1.6555955335129562</v>
      </c>
      <c r="AT152">
        <f t="shared" si="59"/>
        <v>3.5234393551092008E-2</v>
      </c>
      <c r="AU152" cm="1">
        <f t="array" ref="AU152">IFERROR(STDEV(IF($E$2:$E$2201=$E152, $AL$2:$AL$2201)), 0)</f>
        <v>9.2017604799687035E-3</v>
      </c>
      <c r="AV152">
        <f t="shared" si="67"/>
        <v>-1.6555955335129329</v>
      </c>
      <c r="AW152">
        <f t="shared" si="60"/>
        <v>0</v>
      </c>
      <c r="AX152" cm="1">
        <f t="array" ref="AX152">IFERROR(STDEV(IF($E$2:$E$2201=$E152, $AM$2:$AM$2201)), 0)</f>
        <v>0</v>
      </c>
      <c r="AY152">
        <f t="shared" si="68"/>
        <v>-1.6555955335129329</v>
      </c>
      <c r="AZ152">
        <f>INDEX(Model_Assumptions[Values],9)*((INDEX(Model_Scenarios[GR Weight],1)*$AG152)+(INDEX(Model_Scenarios[GP Weight],1)*$AH152)+(INDEX(Model_Scenarios[LTV Weight],1)*$AI152))-(INDEX(Model_Scenarios[LTV Weight],1)*$AP152)-(INDEX(Model_Scenarios[GP Weight],1)*($AS152+$AV152+$AY152))</f>
        <v>5.8322194740068092</v>
      </c>
      <c r="BA152">
        <f>INDEX(Model_Assumptions[Values],9)*((INDEX(Model_Scenarios[GR Weight],2)*$AG152)+(INDEX(Model_Scenarios[GP Weight],2)*$AH152)+(INDEX(Model_Scenarios[LTV Weight],2)*$AI152))-(INDEX(Model_Scenarios[LTV Weight],2)*$AP152)-(INDEX(Model_Scenarios[GP Weight],2)*($AS152+$AV152+$AY152))</f>
        <v>5.3284842314445182</v>
      </c>
      <c r="BB152">
        <f>INDEX(Model_Assumptions[Values],9)*((INDEX(Model_Scenarios[GR Weight],3)*$AG152)+(INDEX(Model_Scenarios[GP Weight],3)*$AH152)+(INDEX(Model_Scenarios[LTV Weight],3)*$AI152))-(INDEX(Model_Scenarios[LTV Weight],3)*$AP152)-(INDEX(Model_Scenarios[GP Weight],3)*($AS152+$AV152+$AY152))</f>
        <v>4.4061457171650513</v>
      </c>
      <c r="BC152">
        <f>INDEX(Model_Assumptions[Values],9)*((INDEX(Model_Scenarios[GR Weight],4)*$AG152)+(INDEX(Model_Scenarios[GP Weight],4)*$AH152)+(INDEX(Model_Scenarios[LTV Weight],4)*$AI152))-(INDEX(Model_Scenarios[LTV Weight],4)*$AP152)-(INDEX(Model_Scenarios[GP Weight],4)*($AS152+$AV152+$AY152))</f>
        <v>3.7392031154209349</v>
      </c>
      <c r="BD152">
        <f>INDEX(Model_Assumptions[Values],9)*((INDEX(Model_Scenarios[GR Weight],5)*$AG152)+(INDEX(Model_Scenarios[GP Weight],5)*$AH152)+(INDEX(Model_Scenarios[LTV Weight],5)*$AI152))-(INDEX(Model_Scenarios[LTV Weight],5)*$AP152)-(INDEX(Model_Scenarios[GP Weight],5)*($AS152+$AV152+$AY152))</f>
        <v>4.3990891346566414</v>
      </c>
    </row>
    <row r="153" spans="1:56" x14ac:dyDescent="0.25">
      <c r="A153">
        <v>152</v>
      </c>
      <c r="B153">
        <v>4</v>
      </c>
      <c r="C153" s="3">
        <v>2</v>
      </c>
      <c r="D153" s="4">
        <v>0.02</v>
      </c>
      <c r="E153" t="str">
        <v>SKU-1005</v>
      </c>
      <c r="F153" t="str">
        <v>Raise</v>
      </c>
      <c r="G153" t="str">
        <v>Full</v>
      </c>
      <c r="H153">
        <v>29.62</v>
      </c>
      <c r="I153">
        <v>19.420000000000002</v>
      </c>
      <c r="J153">
        <v>46</v>
      </c>
      <c r="K153">
        <v>1362.52</v>
      </c>
      <c r="L153">
        <v>469.19999999999993</v>
      </c>
      <c r="M153">
        <v>0.34436191762322749</v>
      </c>
      <c r="N153">
        <v>28.258195261587474</v>
      </c>
      <c r="O153">
        <v>110.97517729461129</v>
      </c>
      <c r="P153">
        <v>91.555177294611212</v>
      </c>
      <c r="Q153">
        <v>1171.8239094760554</v>
      </c>
      <c r="R153">
        <v>927.11950485017326</v>
      </c>
      <c r="S153">
        <v>1</v>
      </c>
      <c r="T153">
        <f t="shared" si="46"/>
        <v>29.592763905231749</v>
      </c>
      <c r="U153">
        <f t="shared" si="47"/>
        <v>-9.1951704146698752E-4</v>
      </c>
      <c r="V153">
        <f>IF($F153="Reduce", INDEX(Model_Assumptions[Values], 2), INDEX(Model_Assumptions[Values], 1))</f>
        <v>-0.4</v>
      </c>
      <c r="W153">
        <f t="shared" si="48"/>
        <v>46.016919113562999</v>
      </c>
      <c r="X153">
        <f t="shared" si="61"/>
        <v>1361.767822973816</v>
      </c>
      <c r="Y153">
        <f t="shared" si="49"/>
        <v>468.1192537884225</v>
      </c>
      <c r="Z153">
        <f t="shared" si="50"/>
        <v>-0.75217702618397198</v>
      </c>
      <c r="AA153">
        <f t="shared" si="51"/>
        <v>-1.0807462115774342</v>
      </c>
      <c r="AB153">
        <f t="shared" si="62"/>
        <v>0.34375849237364708</v>
      </c>
      <c r="AC153">
        <f t="shared" si="52"/>
        <v>-6.0342524958040267E-4</v>
      </c>
      <c r="AD153">
        <f t="shared" si="53"/>
        <v>-6.0342524958040267E-4</v>
      </c>
      <c r="AE153">
        <f t="shared" si="54"/>
        <v>2.0000000000001201E-2</v>
      </c>
      <c r="AF153">
        <f t="shared" si="63"/>
        <v>908.57711475316864</v>
      </c>
      <c r="AG153">
        <f t="shared" si="55"/>
        <v>-6.7778853300421455E-3</v>
      </c>
      <c r="AH153">
        <f t="shared" si="56"/>
        <v>-1.1804315643447999E-2</v>
      </c>
      <c r="AI153">
        <f t="shared" si="64"/>
        <v>0.97999999999999876</v>
      </c>
      <c r="AJ153">
        <f>MAX(0, $R153 - $AA153) * INDEX(Model_Assumptions[Values], 7)</f>
        <v>1856.4005021235014</v>
      </c>
      <c r="AK153">
        <f>MAX(0, INDEX(Model_Assumptions[Values], 4) - $AD153)</f>
        <v>5.0603425249580405E-2</v>
      </c>
      <c r="AL153">
        <f>MAX(0, INDEX(Model_Assumptions[Values], 5) - $AC153)</f>
        <v>2.0603425249580403E-2</v>
      </c>
      <c r="AM153">
        <f>INDEX(Model_Assumptions[Values], 6) * MAX(0, INDEX(Model_Assumptions[Values], 3) - $AB153)^2</f>
        <v>0</v>
      </c>
      <c r="AN153">
        <f t="shared" si="57"/>
        <v>1907.9181250577012</v>
      </c>
      <c r="AO153" cm="1">
        <f t="array" ref="AO153">IFERROR(STDEV(IF($E$2:$E$2201=$E153, $AJ$2:$AJ$2201)), 0)</f>
        <v>32.154234327575821</v>
      </c>
      <c r="AP153">
        <f t="shared" si="65"/>
        <v>-1.6022033804119467</v>
      </c>
      <c r="AQ153">
        <f t="shared" si="58"/>
        <v>6.5234393551092021E-2</v>
      </c>
      <c r="AR153" cm="1">
        <f t="array" ref="AR153">IFERROR(STDEV(IF($E$2:$E$2201=$E153, $AK$2:$AK$2201)), 0)</f>
        <v>9.2017604799685803E-3</v>
      </c>
      <c r="AS153">
        <f t="shared" si="66"/>
        <v>-1.590018381087178</v>
      </c>
      <c r="AT153">
        <f t="shared" si="59"/>
        <v>3.5234393551092008E-2</v>
      </c>
      <c r="AU153" cm="1">
        <f t="array" ref="AU153">IFERROR(STDEV(IF($E$2:$E$2201=$E153, $AL$2:$AL$2201)), 0)</f>
        <v>9.2017604799687035E-3</v>
      </c>
      <c r="AV153">
        <f t="shared" si="67"/>
        <v>-1.5900183810871555</v>
      </c>
      <c r="AW153">
        <f t="shared" si="60"/>
        <v>0</v>
      </c>
      <c r="AX153" cm="1">
        <f t="array" ref="AX153">IFERROR(STDEV(IF($E$2:$E$2201=$E153, $AM$2:$AM$2201)), 0)</f>
        <v>0</v>
      </c>
      <c r="AY153">
        <f t="shared" si="68"/>
        <v>-1.5900183810871555</v>
      </c>
      <c r="AZ153">
        <f>INDEX(Model_Assumptions[Values],9)*((INDEX(Model_Scenarios[GR Weight],1)*$AG153)+(INDEX(Model_Scenarios[GP Weight],1)*$AH153)+(INDEX(Model_Scenarios[LTV Weight],1)*$AI153))-(INDEX(Model_Scenarios[LTV Weight],1)*$AP153)-(INDEX(Model_Scenarios[GP Weight],1)*($AS153+$AV153+$AY153))</f>
        <v>5.6694771181689569</v>
      </c>
      <c r="BA153">
        <f>INDEX(Model_Assumptions[Values],9)*((INDEX(Model_Scenarios[GR Weight],2)*$AG153)+(INDEX(Model_Scenarios[GP Weight],2)*$AH153)+(INDEX(Model_Scenarios[LTV Weight],2)*$AI153))-(INDEX(Model_Scenarios[LTV Weight],2)*$AP153)-(INDEX(Model_Scenarios[GP Weight],2)*($AS153+$AV153+$AY153))</f>
        <v>5.1635554962790797</v>
      </c>
      <c r="BB153">
        <f>INDEX(Model_Assumptions[Values],9)*((INDEX(Model_Scenarios[GR Weight],3)*$AG153)+(INDEX(Model_Scenarios[GP Weight],3)*$AH153)+(INDEX(Model_Scenarios[LTV Weight],3)*$AI153))-(INDEX(Model_Scenarios[LTV Weight],3)*$AP153)-(INDEX(Model_Scenarios[GP Weight],3)*($AS153+$AV153+$AY153))</f>
        <v>4.2412707432677106</v>
      </c>
      <c r="BC153">
        <f>INDEX(Model_Assumptions[Values],9)*((INDEX(Model_Scenarios[GR Weight],4)*$AG153)+(INDEX(Model_Scenarios[GP Weight],4)*$AH153)+(INDEX(Model_Scenarios[LTV Weight],4)*$AI153))-(INDEX(Model_Scenarios[LTV Weight],4)*$AP153)-(INDEX(Model_Scenarios[GP Weight],4)*($AS153+$AV153+$AY153))</f>
        <v>3.5876614625614955</v>
      </c>
      <c r="BD153">
        <f>INDEX(Model_Assumptions[Values],9)*((INDEX(Model_Scenarios[GR Weight],5)*$AG153)+(INDEX(Model_Scenarios[GP Weight],5)*$AH153)+(INDEX(Model_Scenarios[LTV Weight],5)*$AI153))-(INDEX(Model_Scenarios[LTV Weight],5)*$AP153)-(INDEX(Model_Scenarios[GP Weight],5)*($AS153+$AV153+$AY153))</f>
        <v>4.2098414205472796</v>
      </c>
    </row>
    <row r="154" spans="1:56" x14ac:dyDescent="0.25">
      <c r="A154">
        <v>153</v>
      </c>
      <c r="B154">
        <v>4</v>
      </c>
      <c r="C154" s="3">
        <v>3</v>
      </c>
      <c r="D154" s="4">
        <v>0.04</v>
      </c>
      <c r="E154" t="str">
        <v>SKU-1005</v>
      </c>
      <c r="F154" t="str">
        <v>Raise</v>
      </c>
      <c r="G154" t="str">
        <v>Full</v>
      </c>
      <c r="H154">
        <v>29.62</v>
      </c>
      <c r="I154">
        <v>19.420000000000002</v>
      </c>
      <c r="J154">
        <v>46</v>
      </c>
      <c r="K154">
        <v>1362.52</v>
      </c>
      <c r="L154">
        <v>469.19999999999993</v>
      </c>
      <c r="M154">
        <v>0.34436191762322749</v>
      </c>
      <c r="N154">
        <v>28.258195261587474</v>
      </c>
      <c r="O154">
        <v>110.97517729461129</v>
      </c>
      <c r="P154">
        <v>91.555177294611212</v>
      </c>
      <c r="Q154">
        <v>1171.8239094760554</v>
      </c>
      <c r="R154">
        <v>927.11950485017326</v>
      </c>
      <c r="S154">
        <v>1</v>
      </c>
      <c r="T154">
        <f t="shared" si="46"/>
        <v>29.5655278104635</v>
      </c>
      <c r="U154">
        <f t="shared" si="47"/>
        <v>-1.8390340829338551E-3</v>
      </c>
      <c r="V154">
        <f>IF($F154="Reduce", INDEX(Model_Assumptions[Values], 2), INDEX(Model_Assumptions[Values], 1))</f>
        <v>-0.4</v>
      </c>
      <c r="W154">
        <f t="shared" si="48"/>
        <v>46.033838227125983</v>
      </c>
      <c r="X154">
        <f t="shared" si="61"/>
        <v>1361.014724326471</v>
      </c>
      <c r="Y154">
        <f t="shared" si="49"/>
        <v>467.03758595568434</v>
      </c>
      <c r="Z154">
        <f t="shared" si="50"/>
        <v>-1.5052756735290131</v>
      </c>
      <c r="AA154">
        <f t="shared" si="51"/>
        <v>-2.1624140443155966</v>
      </c>
      <c r="AB154">
        <f t="shared" si="62"/>
        <v>0.34315395535989407</v>
      </c>
      <c r="AC154">
        <f t="shared" si="52"/>
        <v>-1.2079622633334175E-3</v>
      </c>
      <c r="AD154">
        <f t="shared" si="53"/>
        <v>-1.2079622633334175E-3</v>
      </c>
      <c r="AE154">
        <f t="shared" si="54"/>
        <v>3.9999999999999793E-2</v>
      </c>
      <c r="AF154">
        <f t="shared" si="63"/>
        <v>890.03472465616653</v>
      </c>
      <c r="AG154">
        <f t="shared" si="55"/>
        <v>-1.356407541060181E-2</v>
      </c>
      <c r="AH154">
        <f t="shared" si="56"/>
        <v>-2.3618697579026727E-2</v>
      </c>
      <c r="AI154">
        <f t="shared" si="64"/>
        <v>0.96000000000000019</v>
      </c>
      <c r="AJ154">
        <f>MAX(0, $R154 - $AA154) * INDEX(Model_Assumptions[Values], 7)</f>
        <v>1858.5638377889777</v>
      </c>
      <c r="AK154">
        <f>MAX(0, INDEX(Model_Assumptions[Values], 4) - $AD154)</f>
        <v>5.120796226333342E-2</v>
      </c>
      <c r="AL154">
        <f>MAX(0, INDEX(Model_Assumptions[Values], 5) - $AC154)</f>
        <v>2.1207962263333418E-2</v>
      </c>
      <c r="AM154">
        <f>INDEX(Model_Assumptions[Values], 6) * MAX(0, INDEX(Model_Assumptions[Values], 3) - $AB154)^2</f>
        <v>0</v>
      </c>
      <c r="AN154">
        <f t="shared" si="57"/>
        <v>1907.9181250577012</v>
      </c>
      <c r="AO154" cm="1">
        <f t="array" ref="AO154">IFERROR(STDEV(IF($E$2:$E$2201=$E154, $AJ$2:$AJ$2201)), 0)</f>
        <v>32.154234327575821</v>
      </c>
      <c r="AP154">
        <f t="shared" si="65"/>
        <v>-1.5349234183566529</v>
      </c>
      <c r="AQ154">
        <f t="shared" si="58"/>
        <v>6.5234393551092021E-2</v>
      </c>
      <c r="AR154" cm="1">
        <f t="array" ref="AR154">IFERROR(STDEV(IF($E$2:$E$2201=$E154, $AK$2:$AK$2201)), 0)</f>
        <v>9.2017604799685803E-3</v>
      </c>
      <c r="AS154">
        <f t="shared" si="66"/>
        <v>-1.5243204078494439</v>
      </c>
      <c r="AT154">
        <f t="shared" si="59"/>
        <v>3.5234393551092008E-2</v>
      </c>
      <c r="AU154" cm="1">
        <f t="array" ref="AU154">IFERROR(STDEV(IF($E$2:$E$2201=$E154, $AL$2:$AL$2201)), 0)</f>
        <v>9.2017604799687035E-3</v>
      </c>
      <c r="AV154">
        <f t="shared" si="67"/>
        <v>-1.5243204078494224</v>
      </c>
      <c r="AW154">
        <f t="shared" si="60"/>
        <v>0</v>
      </c>
      <c r="AX154" cm="1">
        <f t="array" ref="AX154">IFERROR(STDEV(IF($E$2:$E$2201=$E154, $AM$2:$AM$2201)), 0)</f>
        <v>0</v>
      </c>
      <c r="AY154">
        <f t="shared" si="68"/>
        <v>-1.5243204078494224</v>
      </c>
      <c r="AZ154">
        <f>INDEX(Model_Assumptions[Values],9)*((INDEX(Model_Scenarios[GR Weight],1)*$AG154)+(INDEX(Model_Scenarios[GP Weight],1)*$AH154)+(INDEX(Model_Scenarios[LTV Weight],1)*$AI154))-(INDEX(Model_Scenarios[LTV Weight],1)*$AP154)-(INDEX(Model_Scenarios[GP Weight],1)*($AS154+$AV154+$AY154))</f>
        <v>5.5066434705453373</v>
      </c>
      <c r="BA154">
        <f>INDEX(Model_Assumptions[Values],9)*((INDEX(Model_Scenarios[GR Weight],2)*$AG154)+(INDEX(Model_Scenarios[GP Weight],2)*$AH154)+(INDEX(Model_Scenarios[LTV Weight],2)*$AI154))-(INDEX(Model_Scenarios[LTV Weight],2)*$AP154)-(INDEX(Model_Scenarios[GP Weight],2)*($AS154+$AV154+$AY154))</f>
        <v>4.9985007125045042</v>
      </c>
      <c r="BB154">
        <f>INDEX(Model_Assumptions[Values],9)*((INDEX(Model_Scenarios[GR Weight],3)*$AG154)+(INDEX(Model_Scenarios[GP Weight],3)*$AH154)+(INDEX(Model_Scenarios[LTV Weight],3)*$AI154))-(INDEX(Model_Scenarios[LTV Weight],3)*$AP154)-(INDEX(Model_Scenarios[GP Weight],3)*($AS154+$AV154+$AY154))</f>
        <v>4.0762179805580132</v>
      </c>
      <c r="BC154">
        <f>INDEX(Model_Assumptions[Values],9)*((INDEX(Model_Scenarios[GR Weight],4)*$AG154)+(INDEX(Model_Scenarios[GP Weight],4)*$AH154)+(INDEX(Model_Scenarios[LTV Weight],4)*$AI154))-(INDEX(Model_Scenarios[LTV Weight],4)*$AP154)-(INDEX(Model_Scenarios[GP Weight],4)*($AS154+$AV154+$AY154))</f>
        <v>3.4359436010170468</v>
      </c>
      <c r="BD154">
        <f>INDEX(Model_Assumptions[Values],9)*((INDEX(Model_Scenarios[GR Weight],5)*$AG154)+(INDEX(Model_Scenarios[GP Weight],5)*$AH154)+(INDEX(Model_Scenarios[LTV Weight],5)*$AI154))-(INDEX(Model_Scenarios[LTV Weight],5)*$AP154)-(INDEX(Model_Scenarios[GP Weight],5)*($AS154+$AV154+$AY154))</f>
        <v>4.0203440337877971</v>
      </c>
    </row>
    <row r="155" spans="1:56" x14ac:dyDescent="0.25">
      <c r="A155">
        <v>154</v>
      </c>
      <c r="B155">
        <v>4</v>
      </c>
      <c r="C155" s="3">
        <v>4</v>
      </c>
      <c r="D155" s="4">
        <v>0.06</v>
      </c>
      <c r="E155" t="str">
        <v>SKU-1005</v>
      </c>
      <c r="F155" t="str">
        <v>Raise</v>
      </c>
      <c r="G155" t="str">
        <v>Full</v>
      </c>
      <c r="H155">
        <v>29.62</v>
      </c>
      <c r="I155">
        <v>19.420000000000002</v>
      </c>
      <c r="J155">
        <v>46</v>
      </c>
      <c r="K155">
        <v>1362.52</v>
      </c>
      <c r="L155">
        <v>469.19999999999993</v>
      </c>
      <c r="M155">
        <v>0.34436191762322749</v>
      </c>
      <c r="N155">
        <v>28.258195261587474</v>
      </c>
      <c r="O155">
        <v>110.97517729461129</v>
      </c>
      <c r="P155">
        <v>91.555177294611212</v>
      </c>
      <c r="Q155">
        <v>1171.8239094760554</v>
      </c>
      <c r="R155">
        <v>927.11950485017326</v>
      </c>
      <c r="S155">
        <v>1</v>
      </c>
      <c r="T155">
        <f t="shared" si="46"/>
        <v>29.538291715695248</v>
      </c>
      <c r="U155">
        <f t="shared" si="47"/>
        <v>-2.7585511244008426E-3</v>
      </c>
      <c r="V155">
        <f>IF($F155="Reduce", INDEX(Model_Assumptions[Values], 2), INDEX(Model_Assumptions[Values], 1))</f>
        <v>-0.4</v>
      </c>
      <c r="W155">
        <f t="shared" si="48"/>
        <v>46.050757340688982</v>
      </c>
      <c r="X155">
        <f t="shared" si="61"/>
        <v>1360.2607040579655</v>
      </c>
      <c r="Y155">
        <f t="shared" si="49"/>
        <v>465.95499650178544</v>
      </c>
      <c r="Z155">
        <f t="shared" si="50"/>
        <v>-2.2592959420344414</v>
      </c>
      <c r="AA155">
        <f t="shared" si="51"/>
        <v>-3.2450034982144871</v>
      </c>
      <c r="AB155">
        <f t="shared" si="62"/>
        <v>0.34254830350662652</v>
      </c>
      <c r="AC155">
        <f t="shared" si="52"/>
        <v>-1.81361411660097E-3</v>
      </c>
      <c r="AD155">
        <f t="shared" si="53"/>
        <v>-1.81361411660097E-3</v>
      </c>
      <c r="AE155">
        <f t="shared" si="54"/>
        <v>6.000000000000099E-2</v>
      </c>
      <c r="AF155">
        <f t="shared" si="63"/>
        <v>871.49233455916203</v>
      </c>
      <c r="AG155">
        <f t="shared" si="55"/>
        <v>-2.0358570241672844E-2</v>
      </c>
      <c r="AH155">
        <f t="shared" si="56"/>
        <v>-3.544314580673618E-2</v>
      </c>
      <c r="AI155">
        <f t="shared" si="64"/>
        <v>0.93999999999999906</v>
      </c>
      <c r="AJ155">
        <f>MAX(0, $R155 - $AA155) * INDEX(Model_Assumptions[Values], 7)</f>
        <v>1860.7290166967755</v>
      </c>
      <c r="AK155">
        <f>MAX(0, INDEX(Model_Assumptions[Values], 4) - $AD155)</f>
        <v>5.1813614116600973E-2</v>
      </c>
      <c r="AL155">
        <f>MAX(0, INDEX(Model_Assumptions[Values], 5) - $AC155)</f>
        <v>2.181361411660097E-2</v>
      </c>
      <c r="AM155">
        <f>INDEX(Model_Assumptions[Values], 6) * MAX(0, INDEX(Model_Assumptions[Values], 3) - $AB155)^2</f>
        <v>0</v>
      </c>
      <c r="AN155">
        <f t="shared" si="57"/>
        <v>1907.9181250577012</v>
      </c>
      <c r="AO155" cm="1">
        <f t="array" ref="AO155">IFERROR(STDEV(IF($E$2:$E$2201=$E155, $AJ$2:$AJ$2201)), 0)</f>
        <v>32.154234327575821</v>
      </c>
      <c r="AP155">
        <f t="shared" si="65"/>
        <v>-1.4675861312752776</v>
      </c>
      <c r="AQ155">
        <f t="shared" si="58"/>
        <v>6.5234393551092021E-2</v>
      </c>
      <c r="AR155" cm="1">
        <f t="array" ref="AR155">IFERROR(STDEV(IF($E$2:$E$2201=$E155, $AK$2:$AK$2201)), 0)</f>
        <v>9.2017604799685803E-3</v>
      </c>
      <c r="AS155">
        <f t="shared" si="66"/>
        <v>-1.4585012795874115</v>
      </c>
      <c r="AT155">
        <f t="shared" si="59"/>
        <v>3.5234393551092008E-2</v>
      </c>
      <c r="AU155" cm="1">
        <f t="array" ref="AU155">IFERROR(STDEV(IF($E$2:$E$2201=$E155, $AL$2:$AL$2201)), 0)</f>
        <v>9.2017604799687035E-3</v>
      </c>
      <c r="AV155">
        <f t="shared" si="67"/>
        <v>-1.4585012795873908</v>
      </c>
      <c r="AW155">
        <f t="shared" si="60"/>
        <v>0</v>
      </c>
      <c r="AX155" cm="1">
        <f t="array" ref="AX155">IFERROR(STDEV(IF($E$2:$E$2201=$E155, $AM$2:$AM$2201)), 0)</f>
        <v>0</v>
      </c>
      <c r="AY155">
        <f t="shared" si="68"/>
        <v>-1.4585012795873908</v>
      </c>
      <c r="AZ155">
        <f>INDEX(Model_Assumptions[Values],9)*((INDEX(Model_Scenarios[GR Weight],1)*$AG155)+(INDEX(Model_Scenarios[GP Weight],1)*$AH155)+(INDEX(Model_Scenarios[LTV Weight],1)*$AI155))-(INDEX(Model_Scenarios[LTV Weight],1)*$AP155)-(INDEX(Model_Scenarios[GP Weight],1)*($AS155+$AV155+$AY155))</f>
        <v>5.3437184308722339</v>
      </c>
      <c r="BA155">
        <f>INDEX(Model_Assumptions[Values],9)*((INDEX(Model_Scenarios[GR Weight],2)*$AG155)+(INDEX(Model_Scenarios[GP Weight],2)*$AH155)+(INDEX(Model_Scenarios[LTV Weight],2)*$AI155))-(INDEX(Model_Scenarios[LTV Weight],2)*$AP155)-(INDEX(Model_Scenarios[GP Weight],2)*($AS155+$AV155+$AY155))</f>
        <v>4.8333196795933757</v>
      </c>
      <c r="BB155">
        <f>INDEX(Model_Assumptions[Values],9)*((INDEX(Model_Scenarios[GR Weight],3)*$AG155)+(INDEX(Model_Scenarios[GP Weight],3)*$AH155)+(INDEX(Model_Scenarios[LTV Weight],3)*$AI155))-(INDEX(Model_Scenarios[LTV Weight],3)*$AP155)-(INDEX(Model_Scenarios[GP Weight],3)*($AS155+$AV155+$AY155))</f>
        <v>3.9109870781129974</v>
      </c>
      <c r="BC155">
        <f>INDEX(Model_Assumptions[Values],9)*((INDEX(Model_Scenarios[GR Weight],4)*$AG155)+(INDEX(Model_Scenarios[GP Weight],4)*$AH155)+(INDEX(Model_Scenarios[LTV Weight],4)*$AI155))-(INDEX(Model_Scenarios[LTV Weight],4)*$AP155)-(INDEX(Model_Scenarios[GP Weight],4)*($AS155+$AV155+$AY155))</f>
        <v>3.284049179864633</v>
      </c>
      <c r="BD155">
        <f>INDEX(Model_Assumptions[Values],9)*((INDEX(Model_Scenarios[GR Weight],5)*$AG155)+(INDEX(Model_Scenarios[GP Weight],5)*$AH155)+(INDEX(Model_Scenarios[LTV Weight],5)*$AI155))-(INDEX(Model_Scenarios[LTV Weight],5)*$AP155)-(INDEX(Model_Scenarios[GP Weight],5)*($AS155+$AV155+$AY155))</f>
        <v>3.8305964229278273</v>
      </c>
    </row>
    <row r="156" spans="1:56" x14ac:dyDescent="0.25">
      <c r="A156">
        <v>155</v>
      </c>
      <c r="B156">
        <v>4</v>
      </c>
      <c r="C156" s="3">
        <v>5</v>
      </c>
      <c r="D156" s="4">
        <v>0.08</v>
      </c>
      <c r="E156" t="str">
        <v>SKU-1005</v>
      </c>
      <c r="F156" t="str">
        <v>Raise</v>
      </c>
      <c r="G156" t="str">
        <v>Full</v>
      </c>
      <c r="H156">
        <v>29.62</v>
      </c>
      <c r="I156">
        <v>19.420000000000002</v>
      </c>
      <c r="J156">
        <v>46</v>
      </c>
      <c r="K156">
        <v>1362.52</v>
      </c>
      <c r="L156">
        <v>469.19999999999993</v>
      </c>
      <c r="M156">
        <v>0.34436191762322749</v>
      </c>
      <c r="N156">
        <v>28.258195261587474</v>
      </c>
      <c r="O156">
        <v>110.97517729461129</v>
      </c>
      <c r="P156">
        <v>91.555177294611212</v>
      </c>
      <c r="Q156">
        <v>1171.8239094760554</v>
      </c>
      <c r="R156">
        <v>927.11950485017326</v>
      </c>
      <c r="S156">
        <v>1</v>
      </c>
      <c r="T156">
        <f t="shared" si="46"/>
        <v>29.511055620926999</v>
      </c>
      <c r="U156">
        <f t="shared" si="47"/>
        <v>-3.6780681658677102E-3</v>
      </c>
      <c r="V156">
        <f>IF($F156="Reduce", INDEX(Model_Assumptions[Values], 2), INDEX(Model_Assumptions[Values], 1))</f>
        <v>-0.4</v>
      </c>
      <c r="W156">
        <f t="shared" si="48"/>
        <v>46.067676454251966</v>
      </c>
      <c r="X156">
        <f t="shared" si="61"/>
        <v>1359.5057621682988</v>
      </c>
      <c r="Y156">
        <f t="shared" si="49"/>
        <v>464.8714854267256</v>
      </c>
      <c r="Z156">
        <f t="shared" si="50"/>
        <v>-3.0142378317011662</v>
      </c>
      <c r="AA156">
        <f t="shared" si="51"/>
        <v>-4.3285145732743331</v>
      </c>
      <c r="AB156">
        <f t="shared" si="62"/>
        <v>0.34194153372714964</v>
      </c>
      <c r="AC156">
        <f t="shared" si="52"/>
        <v>-2.420383896077849E-3</v>
      </c>
      <c r="AD156">
        <f t="shared" si="53"/>
        <v>-2.420383896077849E-3</v>
      </c>
      <c r="AE156">
        <f t="shared" si="54"/>
        <v>7.9999999999999585E-2</v>
      </c>
      <c r="AF156">
        <f t="shared" si="63"/>
        <v>852.94994446215969</v>
      </c>
      <c r="AG156">
        <f t="shared" si="55"/>
        <v>-2.7161369823263452E-2</v>
      </c>
      <c r="AH156">
        <f t="shared" si="56"/>
        <v>-4.7277660326578846E-2</v>
      </c>
      <c r="AI156">
        <f t="shared" si="64"/>
        <v>0.92000000000000037</v>
      </c>
      <c r="AJ156">
        <f>MAX(0, $R156 - $AA156) * INDEX(Model_Assumptions[Values], 7)</f>
        <v>1862.8960388468952</v>
      </c>
      <c r="AK156">
        <f>MAX(0, INDEX(Model_Assumptions[Values], 4) - $AD156)</f>
        <v>5.2420383896077852E-2</v>
      </c>
      <c r="AL156">
        <f>MAX(0, INDEX(Model_Assumptions[Values], 5) - $AC156)</f>
        <v>2.2420383896077849E-2</v>
      </c>
      <c r="AM156">
        <f>INDEX(Model_Assumptions[Values], 6) * MAX(0, INDEX(Model_Assumptions[Values], 3) - $AB156)^2</f>
        <v>0</v>
      </c>
      <c r="AN156">
        <f t="shared" si="57"/>
        <v>1907.9181250577012</v>
      </c>
      <c r="AO156" cm="1">
        <f t="array" ref="AO156">IFERROR(STDEV(IF($E$2:$E$2201=$E156, $AJ$2:$AJ$2201)), 0)</f>
        <v>32.154234327575821</v>
      </c>
      <c r="AP156">
        <f t="shared" si="65"/>
        <v>-1.4001915191678069</v>
      </c>
      <c r="AQ156">
        <f t="shared" si="58"/>
        <v>6.5234393551092021E-2</v>
      </c>
      <c r="AR156" cm="1">
        <f t="array" ref="AR156">IFERROR(STDEV(IF($E$2:$E$2201=$E156, $AK$2:$AK$2201)), 0)</f>
        <v>9.2017604799685803E-3</v>
      </c>
      <c r="AS156">
        <f t="shared" si="66"/>
        <v>-1.3925606608549674</v>
      </c>
      <c r="AT156">
        <f t="shared" si="59"/>
        <v>3.5234393551092008E-2</v>
      </c>
      <c r="AU156" cm="1">
        <f t="array" ref="AU156">IFERROR(STDEV(IF($E$2:$E$2201=$E156, $AL$2:$AL$2201)), 0)</f>
        <v>9.2017604799687035E-3</v>
      </c>
      <c r="AV156">
        <f t="shared" si="67"/>
        <v>-1.3925606608549477</v>
      </c>
      <c r="AW156">
        <f t="shared" si="60"/>
        <v>0</v>
      </c>
      <c r="AX156" cm="1">
        <f t="array" ref="AX156">IFERROR(STDEV(IF($E$2:$E$2201=$E156, $AM$2:$AM$2201)), 0)</f>
        <v>0</v>
      </c>
      <c r="AY156">
        <f t="shared" si="68"/>
        <v>-1.3925606608549477</v>
      </c>
      <c r="AZ156">
        <f>INDEX(Model_Assumptions[Values],9)*((INDEX(Model_Scenarios[GR Weight],1)*$AG156)+(INDEX(Model_Scenarios[GP Weight],1)*$AH156)+(INDEX(Model_Scenarios[LTV Weight],1)*$AI156))-(INDEX(Model_Scenarios[LTV Weight],1)*$AP156)-(INDEX(Model_Scenarios[GP Weight],1)*($AS156+$AV156+$AY156))</f>
        <v>5.1807018985158129</v>
      </c>
      <c r="BA156">
        <f>INDEX(Model_Assumptions[Values],9)*((INDEX(Model_Scenarios[GR Weight],2)*$AG156)+(INDEX(Model_Scenarios[GP Weight],2)*$AH156)+(INDEX(Model_Scenarios[LTV Weight],2)*$AI156))-(INDEX(Model_Scenarios[LTV Weight],2)*$AP156)-(INDEX(Model_Scenarios[GP Weight],2)*($AS156+$AV156+$AY156))</f>
        <v>4.6680121962780223</v>
      </c>
      <c r="BB156">
        <f>INDEX(Model_Assumptions[Values],9)*((INDEX(Model_Scenarios[GR Weight],3)*$AG156)+(INDEX(Model_Scenarios[GP Weight],3)*$AH156)+(INDEX(Model_Scenarios[LTV Weight],3)*$AI156))-(INDEX(Model_Scenarios[LTV Weight],3)*$AP156)-(INDEX(Model_Scenarios[GP Weight],3)*($AS156+$AV156+$AY156))</f>
        <v>3.7455776837142336</v>
      </c>
      <c r="BC156">
        <f>INDEX(Model_Assumptions[Values],9)*((INDEX(Model_Scenarios[GR Weight],4)*$AG156)+(INDEX(Model_Scenarios[GP Weight],4)*$AH156)+(INDEX(Model_Scenarios[LTV Weight],4)*$AI156))-(INDEX(Model_Scenarios[LTV Weight],4)*$AP156)-(INDEX(Model_Scenarios[GP Weight],4)*($AS156+$AV156+$AY156))</f>
        <v>3.1319778468858206</v>
      </c>
      <c r="BD156">
        <f>INDEX(Model_Assumptions[Values],9)*((INDEX(Model_Scenarios[GR Weight],5)*$AG156)+(INDEX(Model_Scenarios[GP Weight],5)*$AH156)+(INDEX(Model_Scenarios[LTV Weight],5)*$AI156))-(INDEX(Model_Scenarios[LTV Weight],5)*$AP156)-(INDEX(Model_Scenarios[GP Weight],5)*($AS156+$AV156+$AY156))</f>
        <v>3.6405980344812718</v>
      </c>
    </row>
    <row r="157" spans="1:56" x14ac:dyDescent="0.25">
      <c r="A157">
        <v>156</v>
      </c>
      <c r="B157">
        <v>4</v>
      </c>
      <c r="C157" s="3">
        <v>6</v>
      </c>
      <c r="D157" s="4">
        <v>0.1</v>
      </c>
      <c r="E157" t="str">
        <v>SKU-1005</v>
      </c>
      <c r="F157" t="str">
        <v>Raise</v>
      </c>
      <c r="G157" t="str">
        <v>Full</v>
      </c>
      <c r="H157">
        <v>29.62</v>
      </c>
      <c r="I157">
        <v>19.420000000000002</v>
      </c>
      <c r="J157">
        <v>46</v>
      </c>
      <c r="K157">
        <v>1362.52</v>
      </c>
      <c r="L157">
        <v>469.19999999999993</v>
      </c>
      <c r="M157">
        <v>0.34436191762322749</v>
      </c>
      <c r="N157">
        <v>28.258195261587474</v>
      </c>
      <c r="O157">
        <v>110.97517729461129</v>
      </c>
      <c r="P157">
        <v>91.555177294611212</v>
      </c>
      <c r="Q157">
        <v>1171.8239094760554</v>
      </c>
      <c r="R157">
        <v>927.11950485017326</v>
      </c>
      <c r="S157">
        <v>1</v>
      </c>
      <c r="T157">
        <f t="shared" si="46"/>
        <v>29.483819526158747</v>
      </c>
      <c r="U157">
        <f t="shared" si="47"/>
        <v>-4.5975852073346975E-3</v>
      </c>
      <c r="V157">
        <f>IF($F157="Reduce", INDEX(Model_Assumptions[Values], 2), INDEX(Model_Assumptions[Values], 1))</f>
        <v>-0.4</v>
      </c>
      <c r="W157">
        <f t="shared" si="48"/>
        <v>46.084595567814965</v>
      </c>
      <c r="X157">
        <f t="shared" si="61"/>
        <v>1358.7498986574717</v>
      </c>
      <c r="Y157">
        <f t="shared" si="49"/>
        <v>463.78705273050502</v>
      </c>
      <c r="Z157">
        <f t="shared" si="50"/>
        <v>-3.7701013425282781</v>
      </c>
      <c r="AA157">
        <f t="shared" si="51"/>
        <v>-5.4129472694949072</v>
      </c>
      <c r="AB157">
        <f t="shared" si="62"/>
        <v>0.34133364292336293</v>
      </c>
      <c r="AC157">
        <f t="shared" si="52"/>
        <v>-3.0282746998645527E-3</v>
      </c>
      <c r="AD157">
        <f t="shared" si="53"/>
        <v>-3.0282746998645527E-3</v>
      </c>
      <c r="AE157">
        <f t="shared" si="54"/>
        <v>0.10000000000000078</v>
      </c>
      <c r="AF157">
        <f t="shared" si="63"/>
        <v>834.40755436515519</v>
      </c>
      <c r="AG157">
        <f t="shared" si="55"/>
        <v>-3.3972474155365424E-2</v>
      </c>
      <c r="AH157">
        <f t="shared" si="56"/>
        <v>-5.9122241138552245E-2</v>
      </c>
      <c r="AI157">
        <f t="shared" si="64"/>
        <v>0.89999999999999925</v>
      </c>
      <c r="AJ157">
        <f>MAX(0, $R157 - $AA157) * INDEX(Model_Assumptions[Values], 7)</f>
        <v>1865.0649042393363</v>
      </c>
      <c r="AK157">
        <f>MAX(0, INDEX(Model_Assumptions[Values], 4) - $AD157)</f>
        <v>5.3028274699864555E-2</v>
      </c>
      <c r="AL157">
        <f>MAX(0, INDEX(Model_Assumptions[Values], 5) - $AC157)</f>
        <v>2.3028274699864553E-2</v>
      </c>
      <c r="AM157">
        <f>INDEX(Model_Assumptions[Values], 6) * MAX(0, INDEX(Model_Assumptions[Values], 3) - $AB157)^2</f>
        <v>0</v>
      </c>
      <c r="AN157">
        <f t="shared" si="57"/>
        <v>1907.9181250577012</v>
      </c>
      <c r="AO157" cm="1">
        <f t="array" ref="AO157">IFERROR(STDEV(IF($E$2:$E$2201=$E157, $AJ$2:$AJ$2201)), 0)</f>
        <v>32.154234327575821</v>
      </c>
      <c r="AP157">
        <f t="shared" si="65"/>
        <v>-1.3327395820342549</v>
      </c>
      <c r="AQ157">
        <f t="shared" si="58"/>
        <v>6.5234393551092021E-2</v>
      </c>
      <c r="AR157" cm="1">
        <f t="array" ref="AR157">IFERROR(STDEV(IF($E$2:$E$2201=$E157, $AK$2:$AK$2201)), 0)</f>
        <v>9.2017604799685803E-3</v>
      </c>
      <c r="AS157">
        <f t="shared" si="66"/>
        <v>-1.3264982149664848</v>
      </c>
      <c r="AT157">
        <f t="shared" si="59"/>
        <v>3.5234393551092008E-2</v>
      </c>
      <c r="AU157" cm="1">
        <f t="array" ref="AU157">IFERROR(STDEV(IF($E$2:$E$2201=$E157, $AL$2:$AL$2201)), 0)</f>
        <v>9.2017604799687035E-3</v>
      </c>
      <c r="AV157">
        <f t="shared" si="67"/>
        <v>-1.3264982149664659</v>
      </c>
      <c r="AW157">
        <f t="shared" si="60"/>
        <v>0</v>
      </c>
      <c r="AX157" cm="1">
        <f t="array" ref="AX157">IFERROR(STDEV(IF($E$2:$E$2201=$E157, $AM$2:$AM$2201)), 0)</f>
        <v>0</v>
      </c>
      <c r="AY157">
        <f t="shared" si="68"/>
        <v>-1.3264982149664659</v>
      </c>
      <c r="AZ157">
        <f>INDEX(Model_Assumptions[Values],9)*((INDEX(Model_Scenarios[GR Weight],1)*$AG157)+(INDEX(Model_Scenarios[GP Weight],1)*$AH157)+(INDEX(Model_Scenarios[LTV Weight],1)*$AI157))-(INDEX(Model_Scenarios[LTV Weight],1)*$AP157)-(INDEX(Model_Scenarios[GP Weight],1)*($AS157+$AV157+$AY157))</f>
        <v>5.0175937724703834</v>
      </c>
      <c r="BA157">
        <f>INDEX(Model_Assumptions[Values],9)*((INDEX(Model_Scenarios[GR Weight],2)*$AG157)+(INDEX(Model_Scenarios[GP Weight],2)*$AH157)+(INDEX(Model_Scenarios[LTV Weight],2)*$AI157))-(INDEX(Model_Scenarios[LTV Weight],2)*$AP157)-(INDEX(Model_Scenarios[GP Weight],2)*($AS157+$AV157+$AY157))</f>
        <v>4.5025780605470702</v>
      </c>
      <c r="BB157">
        <f>INDEX(Model_Assumptions[Values],9)*((INDEX(Model_Scenarios[GR Weight],3)*$AG157)+(INDEX(Model_Scenarios[GP Weight],3)*$AH157)+(INDEX(Model_Scenarios[LTV Weight],3)*$AI157))-(INDEX(Model_Scenarios[LTV Weight],3)*$AP157)-(INDEX(Model_Scenarios[GP Weight],3)*($AS157+$AV157+$AY157))</f>
        <v>3.5799894438418232</v>
      </c>
      <c r="BC157">
        <f>INDEX(Model_Assumptions[Values],9)*((INDEX(Model_Scenarios[GR Weight],4)*$AG157)+(INDEX(Model_Scenarios[GP Weight],4)*$AH157)+(INDEX(Model_Scenarios[LTV Weight],4)*$AI157))-(INDEX(Model_Scenarios[LTV Weight],4)*$AP157)-(INDEX(Model_Scenarios[GP Weight],4)*($AS157+$AV157+$AY157))</f>
        <v>2.979729248560715</v>
      </c>
      <c r="BD157">
        <f>INDEX(Model_Assumptions[Values],9)*((INDEX(Model_Scenarios[GR Weight],5)*$AG157)+(INDEX(Model_Scenarios[GP Weight],5)*$AH157)+(INDEX(Model_Scenarios[LTV Weight],5)*$AI157))-(INDEX(Model_Scenarios[LTV Weight],5)*$AP157)-(INDEX(Model_Scenarios[GP Weight],5)*($AS157+$AV157+$AY157))</f>
        <v>3.4503483129168577</v>
      </c>
    </row>
    <row r="158" spans="1:56" x14ac:dyDescent="0.25">
      <c r="A158">
        <v>157</v>
      </c>
      <c r="B158">
        <v>4</v>
      </c>
      <c r="C158" s="3">
        <v>7</v>
      </c>
      <c r="D158" s="4">
        <v>0.12</v>
      </c>
      <c r="E158" t="str">
        <v>SKU-1005</v>
      </c>
      <c r="F158" t="str">
        <v>Raise</v>
      </c>
      <c r="G158" t="str">
        <v>Full</v>
      </c>
      <c r="H158">
        <v>29.62</v>
      </c>
      <c r="I158">
        <v>19.420000000000002</v>
      </c>
      <c r="J158">
        <v>46</v>
      </c>
      <c r="K158">
        <v>1362.52</v>
      </c>
      <c r="L158">
        <v>469.19999999999993</v>
      </c>
      <c r="M158">
        <v>0.34436191762322749</v>
      </c>
      <c r="N158">
        <v>28.258195261587474</v>
      </c>
      <c r="O158">
        <v>110.97517729461129</v>
      </c>
      <c r="P158">
        <v>91.555177294611212</v>
      </c>
      <c r="Q158">
        <v>1171.8239094760554</v>
      </c>
      <c r="R158">
        <v>927.11950485017326</v>
      </c>
      <c r="S158">
        <v>1</v>
      </c>
      <c r="T158">
        <f t="shared" si="46"/>
        <v>29.456583431390499</v>
      </c>
      <c r="U158">
        <f t="shared" si="47"/>
        <v>-5.5171022488015656E-3</v>
      </c>
      <c r="V158">
        <f>IF($F158="Reduce", INDEX(Model_Assumptions[Values], 2), INDEX(Model_Assumptions[Values], 1))</f>
        <v>-0.4</v>
      </c>
      <c r="W158">
        <f t="shared" si="48"/>
        <v>46.10151468137795</v>
      </c>
      <c r="X158">
        <f t="shared" si="61"/>
        <v>1357.9931135254835</v>
      </c>
      <c r="Y158">
        <f t="shared" si="49"/>
        <v>462.70169841312361</v>
      </c>
      <c r="Z158">
        <f t="shared" si="50"/>
        <v>-4.5268864745164592</v>
      </c>
      <c r="AA158">
        <f t="shared" si="51"/>
        <v>-6.4983015868763232</v>
      </c>
      <c r="AB158">
        <f t="shared" si="62"/>
        <v>0.34072462798570791</v>
      </c>
      <c r="AC158">
        <f t="shared" si="52"/>
        <v>-3.6372896375195807E-3</v>
      </c>
      <c r="AD158">
        <f t="shared" si="53"/>
        <v>-3.6372896375195807E-3</v>
      </c>
      <c r="AE158">
        <f t="shared" si="54"/>
        <v>0.11999999999999937</v>
      </c>
      <c r="AF158">
        <f t="shared" si="63"/>
        <v>815.86516426815308</v>
      </c>
      <c r="AG158">
        <f t="shared" si="55"/>
        <v>-4.0791883237984924E-2</v>
      </c>
      <c r="AH158">
        <f t="shared" si="56"/>
        <v>-7.0976888242657604E-2</v>
      </c>
      <c r="AI158">
        <f t="shared" si="64"/>
        <v>0.88000000000000067</v>
      </c>
      <c r="AJ158">
        <f>MAX(0, $R158 - $AA158) * INDEX(Model_Assumptions[Values], 7)</f>
        <v>1867.2356128740992</v>
      </c>
      <c r="AK158">
        <f>MAX(0, INDEX(Model_Assumptions[Values], 4) - $AD158)</f>
        <v>5.3637289637519583E-2</v>
      </c>
      <c r="AL158">
        <f>MAX(0, INDEX(Model_Assumptions[Values], 5) - $AC158)</f>
        <v>2.3637289637519581E-2</v>
      </c>
      <c r="AM158">
        <f>INDEX(Model_Assumptions[Values], 6) * MAX(0, INDEX(Model_Assumptions[Values], 3) - $AB158)^2</f>
        <v>0</v>
      </c>
      <c r="AN158">
        <f t="shared" si="57"/>
        <v>1907.9181250577012</v>
      </c>
      <c r="AO158" cm="1">
        <f t="array" ref="AO158">IFERROR(STDEV(IF($E$2:$E$2201=$E158, $AJ$2:$AJ$2201)), 0)</f>
        <v>32.154234327575821</v>
      </c>
      <c r="AP158">
        <f t="shared" si="65"/>
        <v>-1.2652303198746142</v>
      </c>
      <c r="AQ158">
        <f t="shared" si="58"/>
        <v>6.5234393551092021E-2</v>
      </c>
      <c r="AR158" cm="1">
        <f t="array" ref="AR158">IFERROR(STDEV(IF($E$2:$E$2201=$E158, $AK$2:$AK$2201)), 0)</f>
        <v>9.2017604799685803E-3</v>
      </c>
      <c r="AS158">
        <f t="shared" si="66"/>
        <v>-1.2603136039911393</v>
      </c>
      <c r="AT158">
        <f t="shared" si="59"/>
        <v>3.5234393551092008E-2</v>
      </c>
      <c r="AU158" cm="1">
        <f t="array" ref="AU158">IFERROR(STDEV(IF($E$2:$E$2201=$E158, $AL$2:$AL$2201)), 0)</f>
        <v>9.2017604799687035E-3</v>
      </c>
      <c r="AV158">
        <f t="shared" si="67"/>
        <v>-1.2603136039911214</v>
      </c>
      <c r="AW158">
        <f t="shared" si="60"/>
        <v>0</v>
      </c>
      <c r="AX158" cm="1">
        <f t="array" ref="AX158">IFERROR(STDEV(IF($E$2:$E$2201=$E158, $AM$2:$AM$2201)), 0)</f>
        <v>0</v>
      </c>
      <c r="AY158">
        <f t="shared" si="68"/>
        <v>-1.2603136039911214</v>
      </c>
      <c r="AZ158">
        <f>INDEX(Model_Assumptions[Values],9)*((INDEX(Model_Scenarios[GR Weight],1)*$AG158)+(INDEX(Model_Scenarios[GP Weight],1)*$AH158)+(INDEX(Model_Scenarios[LTV Weight],1)*$AI158))-(INDEX(Model_Scenarios[LTV Weight],1)*$AP158)-(INDEX(Model_Scenarios[GP Weight],1)*($AS158+$AV158+$AY158))</f>
        <v>4.8543939513567116</v>
      </c>
      <c r="BA158">
        <f>INDEX(Model_Assumptions[Values],9)*((INDEX(Model_Scenarios[GR Weight],2)*$AG158)+(INDEX(Model_Scenarios[GP Weight],2)*$AH158)+(INDEX(Model_Scenarios[LTV Weight],2)*$AI158))-(INDEX(Model_Scenarios[LTV Weight],2)*$AP158)-(INDEX(Model_Scenarios[GP Weight],2)*($AS158+$AV158+$AY158))</f>
        <v>4.337017069642032</v>
      </c>
      <c r="BB158">
        <f>INDEX(Model_Assumptions[Values],9)*((INDEX(Model_Scenarios[GR Weight],3)*$AG158)+(INDEX(Model_Scenarios[GP Weight],3)*$AH158)+(INDEX(Model_Scenarios[LTV Weight],3)*$AI158))-(INDEX(Model_Scenarios[LTV Weight],3)*$AP158)-(INDEX(Model_Scenarios[GP Weight],3)*($AS158+$AV158+$AY158))</f>
        <v>3.414222003668399</v>
      </c>
      <c r="BC158">
        <f>INDEX(Model_Assumptions[Values],9)*((INDEX(Model_Scenarios[GR Weight],4)*$AG158)+(INDEX(Model_Scenarios[GP Weight],4)*$AH158)+(INDEX(Model_Scenarios[LTV Weight],4)*$AI158))-(INDEX(Model_Scenarios[LTV Weight],4)*$AP158)-(INDEX(Model_Scenarios[GP Weight],4)*($AS158+$AV158+$AY158))</f>
        <v>2.8273030300619446</v>
      </c>
      <c r="BD158">
        <f>INDEX(Model_Assumptions[Values],9)*((INDEX(Model_Scenarios[GR Weight],5)*$AG158)+(INDEX(Model_Scenarios[GP Weight],5)*$AH158)+(INDEX(Model_Scenarios[LTV Weight],5)*$AI158))-(INDEX(Model_Scenarios[LTV Weight],5)*$AP158)-(INDEX(Model_Scenarios[GP Weight],5)*($AS158+$AV158+$AY158))</f>
        <v>3.2598467006487213</v>
      </c>
    </row>
    <row r="159" spans="1:56" x14ac:dyDescent="0.25">
      <c r="A159">
        <v>158</v>
      </c>
      <c r="B159">
        <v>4</v>
      </c>
      <c r="C159" s="3">
        <v>8</v>
      </c>
      <c r="D159" s="4">
        <v>0.14000000000000001</v>
      </c>
      <c r="E159" t="str">
        <v>SKU-1005</v>
      </c>
      <c r="F159" t="str">
        <v>Raise</v>
      </c>
      <c r="G159" t="str">
        <v>Full</v>
      </c>
      <c r="H159">
        <v>29.62</v>
      </c>
      <c r="I159">
        <v>19.420000000000002</v>
      </c>
      <c r="J159">
        <v>46</v>
      </c>
      <c r="K159">
        <v>1362.52</v>
      </c>
      <c r="L159">
        <v>469.19999999999993</v>
      </c>
      <c r="M159">
        <v>0.34436191762322749</v>
      </c>
      <c r="N159">
        <v>28.258195261587474</v>
      </c>
      <c r="O159">
        <v>110.97517729461129</v>
      </c>
      <c r="P159">
        <v>91.555177294611212</v>
      </c>
      <c r="Q159">
        <v>1171.8239094760554</v>
      </c>
      <c r="R159">
        <v>927.11950485017326</v>
      </c>
      <c r="S159">
        <v>1</v>
      </c>
      <c r="T159">
        <f t="shared" si="46"/>
        <v>29.429347336622246</v>
      </c>
      <c r="U159">
        <f t="shared" si="47"/>
        <v>-6.4366192902685533E-3</v>
      </c>
      <c r="V159">
        <f>IF($F159="Reduce", INDEX(Model_Assumptions[Values], 2), INDEX(Model_Assumptions[Values], 1))</f>
        <v>-0.4</v>
      </c>
      <c r="W159">
        <f t="shared" si="48"/>
        <v>46.118433794940941</v>
      </c>
      <c r="X159">
        <f t="shared" si="61"/>
        <v>1357.2354067723345</v>
      </c>
      <c r="Y159">
        <f t="shared" si="49"/>
        <v>461.61542247458135</v>
      </c>
      <c r="Z159">
        <f t="shared" si="50"/>
        <v>-5.2845932276654821</v>
      </c>
      <c r="AA159">
        <f t="shared" si="51"/>
        <v>-7.584577525418581</v>
      </c>
      <c r="AB159">
        <f t="shared" si="62"/>
        <v>0.34011448579311465</v>
      </c>
      <c r="AC159">
        <f t="shared" si="52"/>
        <v>-4.2474318301128355E-3</v>
      </c>
      <c r="AD159">
        <f t="shared" si="53"/>
        <v>-4.2474318301128355E-3</v>
      </c>
      <c r="AE159">
        <f t="shared" si="54"/>
        <v>0.14000000000000057</v>
      </c>
      <c r="AF159">
        <f t="shared" si="63"/>
        <v>797.32277417114847</v>
      </c>
      <c r="AG159">
        <f t="shared" si="55"/>
        <v>-4.7619597071119887E-2</v>
      </c>
      <c r="AH159">
        <f t="shared" si="56"/>
        <v>-8.2841601638894938E-2</v>
      </c>
      <c r="AI159">
        <f t="shared" si="64"/>
        <v>0.85999999999999943</v>
      </c>
      <c r="AJ159">
        <f>MAX(0, $R159 - $AA159) * INDEX(Model_Assumptions[Values], 7)</f>
        <v>1869.4081647511837</v>
      </c>
      <c r="AK159">
        <f>MAX(0, INDEX(Model_Assumptions[Values], 4) - $AD159)</f>
        <v>5.4247431830112838E-2</v>
      </c>
      <c r="AL159">
        <f>MAX(0, INDEX(Model_Assumptions[Values], 5) - $AC159)</f>
        <v>2.4247431830112836E-2</v>
      </c>
      <c r="AM159">
        <f>INDEX(Model_Assumptions[Values], 6) * MAX(0, INDEX(Model_Assumptions[Values], 3) - $AB159)^2</f>
        <v>0</v>
      </c>
      <c r="AN159">
        <f t="shared" si="57"/>
        <v>1907.9181250577012</v>
      </c>
      <c r="AO159" cm="1">
        <f t="array" ref="AO159">IFERROR(STDEV(IF($E$2:$E$2201=$E159, $AJ$2:$AJ$2201)), 0)</f>
        <v>32.154234327575821</v>
      </c>
      <c r="AP159">
        <f t="shared" si="65"/>
        <v>-1.197663732688885</v>
      </c>
      <c r="AQ159">
        <f t="shared" si="58"/>
        <v>6.5234393551092021E-2</v>
      </c>
      <c r="AR159" cm="1">
        <f t="array" ref="AR159">IFERROR(STDEV(IF($E$2:$E$2201=$E159, $AK$2:$AK$2201)), 0)</f>
        <v>9.2017604799685803E-3</v>
      </c>
      <c r="AS159">
        <f t="shared" si="66"/>
        <v>-1.1940064887471074</v>
      </c>
      <c r="AT159">
        <f t="shared" si="59"/>
        <v>3.5234393551092008E-2</v>
      </c>
      <c r="AU159" cm="1">
        <f t="array" ref="AU159">IFERROR(STDEV(IF($E$2:$E$2201=$E159, $AL$2:$AL$2201)), 0)</f>
        <v>9.2017604799687035E-3</v>
      </c>
      <c r="AV159">
        <f t="shared" si="67"/>
        <v>-1.1940064887470903</v>
      </c>
      <c r="AW159">
        <f t="shared" si="60"/>
        <v>0</v>
      </c>
      <c r="AX159" cm="1">
        <f t="array" ref="AX159">IFERROR(STDEV(IF($E$2:$E$2201=$E159, $AM$2:$AM$2201)), 0)</f>
        <v>0</v>
      </c>
      <c r="AY159">
        <f t="shared" si="68"/>
        <v>-1.1940064887470903</v>
      </c>
      <c r="AZ159">
        <f>INDEX(Model_Assumptions[Values],9)*((INDEX(Model_Scenarios[GR Weight],1)*$AG159)+(INDEX(Model_Scenarios[GP Weight],1)*$AH159)+(INDEX(Model_Scenarios[LTV Weight],1)*$AI159))-(INDEX(Model_Scenarios[LTV Weight],1)*$AP159)-(INDEX(Model_Scenarios[GP Weight],1)*($AS159+$AV159+$AY159))</f>
        <v>4.6911023334202273</v>
      </c>
      <c r="BA159">
        <f>INDEX(Model_Assumptions[Values],9)*((INDEX(Model_Scenarios[GR Weight],2)*$AG159)+(INDEX(Model_Scenarios[GP Weight],2)*$AH159)+(INDEX(Model_Scenarios[LTV Weight],2)*$AI159))-(INDEX(Model_Scenarios[LTV Weight],2)*$AP159)-(INDEX(Model_Scenarios[GP Weight],2)*($AS159+$AV159+$AY159))</f>
        <v>4.1713290200537951</v>
      </c>
      <c r="BB159">
        <f>INDEX(Model_Assumptions[Values],9)*((INDEX(Model_Scenarios[GR Weight],3)*$AG159)+(INDEX(Model_Scenarios[GP Weight],3)*$AH159)+(INDEX(Model_Scenarios[LTV Weight],3)*$AI159))-(INDEX(Model_Scenarios[LTV Weight],3)*$AP159)-(INDEX(Model_Scenarios[GP Weight],3)*($AS159+$AV159+$AY159))</f>
        <v>3.2482750070530377</v>
      </c>
      <c r="BC159">
        <f>INDEX(Model_Assumptions[Values],9)*((INDEX(Model_Scenarios[GR Weight],4)*$AG159)+(INDEX(Model_Scenarios[GP Weight],4)*$AH159)+(INDEX(Model_Scenarios[LTV Weight],4)*$AI159))-(INDEX(Model_Scenarios[LTV Weight],4)*$AP159)-(INDEX(Model_Scenarios[GP Weight],4)*($AS159+$AV159+$AY159))</f>
        <v>2.6746988352485896</v>
      </c>
      <c r="BD159">
        <f>INDEX(Model_Assumptions[Values],9)*((INDEX(Model_Scenarios[GR Weight],5)*$AG159)+(INDEX(Model_Scenarios[GP Weight],5)*$AH159)+(INDEX(Model_Scenarios[LTV Weight],5)*$AI159))-(INDEX(Model_Scenarios[LTV Weight],5)*$AP159)-(INDEX(Model_Scenarios[GP Weight],5)*($AS159+$AV159+$AY159))</f>
        <v>3.0690926380268477</v>
      </c>
    </row>
    <row r="160" spans="1:56" x14ac:dyDescent="0.25">
      <c r="A160">
        <v>159</v>
      </c>
      <c r="B160">
        <v>4</v>
      </c>
      <c r="C160" s="3">
        <v>9</v>
      </c>
      <c r="D160" s="4">
        <v>0.16</v>
      </c>
      <c r="E160" t="str">
        <v>SKU-1005</v>
      </c>
      <c r="F160" t="str">
        <v>Raise</v>
      </c>
      <c r="G160" t="str">
        <v>Full</v>
      </c>
      <c r="H160">
        <v>29.62</v>
      </c>
      <c r="I160">
        <v>19.420000000000002</v>
      </c>
      <c r="J160">
        <v>46</v>
      </c>
      <c r="K160">
        <v>1362.52</v>
      </c>
      <c r="L160">
        <v>469.19999999999993</v>
      </c>
      <c r="M160">
        <v>0.34436191762322749</v>
      </c>
      <c r="N160">
        <v>28.258195261587474</v>
      </c>
      <c r="O160">
        <v>110.97517729461129</v>
      </c>
      <c r="P160">
        <v>91.555177294611212</v>
      </c>
      <c r="Q160">
        <v>1171.8239094760554</v>
      </c>
      <c r="R160">
        <v>927.11950485017326</v>
      </c>
      <c r="S160">
        <v>1</v>
      </c>
      <c r="T160">
        <f t="shared" si="46"/>
        <v>29.402111241853998</v>
      </c>
      <c r="U160">
        <f t="shared" si="47"/>
        <v>-7.3561363317354205E-3</v>
      </c>
      <c r="V160">
        <f>IF($F160="Reduce", INDEX(Model_Assumptions[Values], 2), INDEX(Model_Assumptions[Values], 1))</f>
        <v>-0.4</v>
      </c>
      <c r="W160">
        <f t="shared" si="48"/>
        <v>46.135352908503933</v>
      </c>
      <c r="X160">
        <f t="shared" si="61"/>
        <v>1356.4767783980251</v>
      </c>
      <c r="Y160">
        <f t="shared" si="49"/>
        <v>460.52822491487859</v>
      </c>
      <c r="Z160">
        <f t="shared" si="50"/>
        <v>-6.0432216019748921</v>
      </c>
      <c r="AA160">
        <f t="shared" si="51"/>
        <v>-8.6717750851213395</v>
      </c>
      <c r="AB160">
        <f t="shared" si="62"/>
        <v>0.3395032132129488</v>
      </c>
      <c r="AC160">
        <f t="shared" si="52"/>
        <v>-4.8587044102786914E-3</v>
      </c>
      <c r="AD160">
        <f t="shared" si="53"/>
        <v>-4.8587044102786914E-3</v>
      </c>
      <c r="AE160">
        <f t="shared" si="54"/>
        <v>0.15999999999999917</v>
      </c>
      <c r="AF160">
        <f t="shared" si="63"/>
        <v>778.78038407414635</v>
      </c>
      <c r="AG160">
        <f t="shared" si="55"/>
        <v>-5.4455615654766226E-2</v>
      </c>
      <c r="AH160">
        <f t="shared" si="56"/>
        <v>-9.4716381327260513E-2</v>
      </c>
      <c r="AI160">
        <f t="shared" si="64"/>
        <v>0.84000000000000086</v>
      </c>
      <c r="AJ160">
        <f>MAX(0, $R160 - $AA160) * INDEX(Model_Assumptions[Values], 7)</f>
        <v>1871.5825598705892</v>
      </c>
      <c r="AK160">
        <f>MAX(0, INDEX(Model_Assumptions[Values], 4) - $AD160)</f>
        <v>5.4858704410278694E-2</v>
      </c>
      <c r="AL160">
        <f>MAX(0, INDEX(Model_Assumptions[Values], 5) - $AC160)</f>
        <v>2.4858704410278692E-2</v>
      </c>
      <c r="AM160">
        <f>INDEX(Model_Assumptions[Values], 6) * MAX(0, INDEX(Model_Assumptions[Values], 3) - $AB160)^2</f>
        <v>0</v>
      </c>
      <c r="AN160">
        <f t="shared" si="57"/>
        <v>1907.9181250577012</v>
      </c>
      <c r="AO160" cm="1">
        <f t="array" ref="AO160">IFERROR(STDEV(IF($E$2:$E$2201=$E160, $AJ$2:$AJ$2201)), 0)</f>
        <v>32.154234327575821</v>
      </c>
      <c r="AP160">
        <f t="shared" si="65"/>
        <v>-1.1300398204770887</v>
      </c>
      <c r="AQ160">
        <f t="shared" si="58"/>
        <v>6.5234393551092021E-2</v>
      </c>
      <c r="AR160" cm="1">
        <f t="array" ref="AR160">IFERROR(STDEV(IF($E$2:$E$2201=$E160, $AK$2:$AK$2201)), 0)</f>
        <v>9.2017604799685803E-3</v>
      </c>
      <c r="AS160">
        <f t="shared" si="66"/>
        <v>-1.1275765287957979</v>
      </c>
      <c r="AT160">
        <f t="shared" si="59"/>
        <v>3.5234393551092008E-2</v>
      </c>
      <c r="AU160" cm="1">
        <f t="array" ref="AU160">IFERROR(STDEV(IF($E$2:$E$2201=$E160, $AL$2:$AL$2201)), 0)</f>
        <v>9.2017604799687035E-3</v>
      </c>
      <c r="AV160">
        <f t="shared" si="67"/>
        <v>-1.1275765287957817</v>
      </c>
      <c r="AW160">
        <f t="shared" si="60"/>
        <v>0</v>
      </c>
      <c r="AX160" cm="1">
        <f t="array" ref="AX160">IFERROR(STDEV(IF($E$2:$E$2201=$E160, $AM$2:$AM$2201)), 0)</f>
        <v>0</v>
      </c>
      <c r="AY160">
        <f t="shared" si="68"/>
        <v>-1.1275765287957817</v>
      </c>
      <c r="AZ160">
        <f>INDEX(Model_Assumptions[Values],9)*((INDEX(Model_Scenarios[GR Weight],1)*$AG160)+(INDEX(Model_Scenarios[GP Weight],1)*$AH160)+(INDEX(Model_Scenarios[LTV Weight],1)*$AI160))-(INDEX(Model_Scenarios[LTV Weight],1)*$AP160)-(INDEX(Model_Scenarios[GP Weight],1)*($AS160+$AV160+$AY160))</f>
        <v>4.5277188165293971</v>
      </c>
      <c r="BA160">
        <f>INDEX(Model_Assumptions[Values],9)*((INDEX(Model_Scenarios[GR Weight],2)*$AG160)+(INDEX(Model_Scenarios[GP Weight],2)*$AH160)+(INDEX(Model_Scenarios[LTV Weight],2)*$AI160))-(INDEX(Model_Scenarios[LTV Weight],2)*$AP160)-(INDEX(Model_Scenarios[GP Weight],2)*($AS160+$AV160+$AY160))</f>
        <v>4.0055137075192482</v>
      </c>
      <c r="BB160">
        <f>INDEX(Model_Assumptions[Values],9)*((INDEX(Model_Scenarios[GR Weight],3)*$AG160)+(INDEX(Model_Scenarios[GP Weight],3)*$AH160)+(INDEX(Model_Scenarios[LTV Weight],3)*$AI160))-(INDEX(Model_Scenarios[LTV Weight],3)*$AP160)-(INDEX(Model_Scenarios[GP Weight],3)*($AS160+$AV160+$AY160))</f>
        <v>3.0821480965352501</v>
      </c>
      <c r="BC160">
        <f>INDEX(Model_Assumptions[Values],9)*((INDEX(Model_Scenarios[GR Weight],4)*$AG160)+(INDEX(Model_Scenarios[GP Weight],4)*$AH160)+(INDEX(Model_Scenarios[LTV Weight],4)*$AI160))-(INDEX(Model_Scenarios[LTV Weight],4)*$AP160)-(INDEX(Model_Scenarios[GP Weight],4)*($AS160+$AV160+$AY160))</f>
        <v>2.5219163066601573</v>
      </c>
      <c r="BD160">
        <f>INDEX(Model_Assumptions[Values],9)*((INDEX(Model_Scenarios[GR Weight],5)*$AG160)+(INDEX(Model_Scenarios[GP Weight],5)*$AH160)+(INDEX(Model_Scenarios[LTV Weight],5)*$AI160))-(INDEX(Model_Scenarios[LTV Weight],5)*$AP160)-(INDEX(Model_Scenarios[GP Weight],5)*($AS160+$AV160+$AY160))</f>
        <v>2.8780855633275895</v>
      </c>
    </row>
    <row r="161" spans="1:56" x14ac:dyDescent="0.25">
      <c r="A161">
        <v>160</v>
      </c>
      <c r="B161">
        <v>4</v>
      </c>
      <c r="C161" s="3">
        <v>10</v>
      </c>
      <c r="D161" s="4">
        <v>0.18</v>
      </c>
      <c r="E161" t="str">
        <v>SKU-1005</v>
      </c>
      <c r="F161" t="str">
        <v>Raise</v>
      </c>
      <c r="G161" t="str">
        <v>Full</v>
      </c>
      <c r="H161">
        <v>29.62</v>
      </c>
      <c r="I161">
        <v>19.420000000000002</v>
      </c>
      <c r="J161">
        <v>46</v>
      </c>
      <c r="K161">
        <v>1362.52</v>
      </c>
      <c r="L161">
        <v>469.19999999999993</v>
      </c>
      <c r="M161">
        <v>0.34436191762322749</v>
      </c>
      <c r="N161">
        <v>28.258195261587474</v>
      </c>
      <c r="O161">
        <v>110.97517729461129</v>
      </c>
      <c r="P161">
        <v>91.555177294611212</v>
      </c>
      <c r="Q161">
        <v>1171.8239094760554</v>
      </c>
      <c r="R161">
        <v>927.11950485017326</v>
      </c>
      <c r="S161">
        <v>1</v>
      </c>
      <c r="T161">
        <f t="shared" si="46"/>
        <v>29.374875147085746</v>
      </c>
      <c r="U161">
        <f t="shared" si="47"/>
        <v>-8.2756533732024091E-3</v>
      </c>
      <c r="V161">
        <f>IF($F161="Reduce", INDEX(Model_Assumptions[Values], 2), INDEX(Model_Assumptions[Values], 1))</f>
        <v>-0.4</v>
      </c>
      <c r="W161">
        <f t="shared" si="48"/>
        <v>46.152272022066924</v>
      </c>
      <c r="X161">
        <f t="shared" si="61"/>
        <v>1355.7172284025544</v>
      </c>
      <c r="Y161">
        <f t="shared" si="49"/>
        <v>459.44010573401465</v>
      </c>
      <c r="Z161">
        <f t="shared" si="50"/>
        <v>-6.8027715974455987</v>
      </c>
      <c r="AA161">
        <f t="shared" si="51"/>
        <v>-9.759894265985281</v>
      </c>
      <c r="AB161">
        <f t="shared" si="62"/>
        <v>0.33889080710095737</v>
      </c>
      <c r="AC161">
        <f t="shared" si="52"/>
        <v>-5.4711105222701173E-3</v>
      </c>
      <c r="AD161">
        <f t="shared" si="53"/>
        <v>-5.4711105222701173E-3</v>
      </c>
      <c r="AE161">
        <f t="shared" si="54"/>
        <v>0.18000000000000035</v>
      </c>
      <c r="AF161">
        <f t="shared" si="63"/>
        <v>760.23799397714174</v>
      </c>
      <c r="AG161">
        <f t="shared" si="55"/>
        <v>-6.1299938988932136E-2</v>
      </c>
      <c r="AH161">
        <f t="shared" si="56"/>
        <v>-0.1066012273077618</v>
      </c>
      <c r="AI161">
        <f t="shared" si="64"/>
        <v>0.81999999999999962</v>
      </c>
      <c r="AJ161">
        <f>MAX(0, $R161 - $AA161) * INDEX(Model_Assumptions[Values], 7)</f>
        <v>1873.7587982323171</v>
      </c>
      <c r="AK161">
        <f>MAX(0, INDEX(Model_Assumptions[Values], 4) - $AD161)</f>
        <v>5.547111052227012E-2</v>
      </c>
      <c r="AL161">
        <f>MAX(0, INDEX(Model_Assumptions[Values], 5) - $AC161)</f>
        <v>2.5471110522270118E-2</v>
      </c>
      <c r="AM161">
        <f>INDEX(Model_Assumptions[Values], 6) * MAX(0, INDEX(Model_Assumptions[Values], 3) - $AB161)^2</f>
        <v>0</v>
      </c>
      <c r="AN161">
        <f t="shared" si="57"/>
        <v>1907.9181250577012</v>
      </c>
      <c r="AO161" cm="1">
        <f t="array" ref="AO161">IFERROR(STDEV(IF($E$2:$E$2201=$E161, $AJ$2:$AJ$2201)), 0)</f>
        <v>32.154234327575821</v>
      </c>
      <c r="AP161">
        <f t="shared" si="65"/>
        <v>-1.0623585832391826</v>
      </c>
      <c r="AQ161">
        <f t="shared" si="58"/>
        <v>6.5234393551092021E-2</v>
      </c>
      <c r="AR161" cm="1">
        <f t="array" ref="AR161">IFERROR(STDEV(IF($E$2:$E$2201=$E161, $AK$2:$AK$2201)), 0)</f>
        <v>9.2017604799685803E-3</v>
      </c>
      <c r="AS161">
        <f t="shared" si="66"/>
        <v>-1.0610233824359703</v>
      </c>
      <c r="AT161">
        <f t="shared" si="59"/>
        <v>3.5234393551092008E-2</v>
      </c>
      <c r="AU161" cm="1">
        <f t="array" ref="AU161">IFERROR(STDEV(IF($E$2:$E$2201=$E161, $AL$2:$AL$2201)), 0)</f>
        <v>9.2017604799687035E-3</v>
      </c>
      <c r="AV161">
        <f t="shared" si="67"/>
        <v>-1.061023382435955</v>
      </c>
      <c r="AW161">
        <f t="shared" si="60"/>
        <v>0</v>
      </c>
      <c r="AX161" cm="1">
        <f t="array" ref="AX161">IFERROR(STDEV(IF($E$2:$E$2201=$E161, $AM$2:$AM$2201)), 0)</f>
        <v>0</v>
      </c>
      <c r="AY161">
        <f t="shared" si="68"/>
        <v>-1.061023382435955</v>
      </c>
      <c r="AZ161">
        <f>INDEX(Model_Assumptions[Values],9)*((INDEX(Model_Scenarios[GR Weight],1)*$AG161)+(INDEX(Model_Scenarios[GP Weight],1)*$AH161)+(INDEX(Model_Scenarios[LTV Weight],1)*$AI161))-(INDEX(Model_Scenarios[LTV Weight],1)*$AP161)-(INDEX(Model_Scenarios[GP Weight],1)*($AS161+$AV161+$AY161))</f>
        <v>4.3642432981737862</v>
      </c>
      <c r="BA161">
        <f>INDEX(Model_Assumptions[Values],9)*((INDEX(Model_Scenarios[GR Weight],2)*$AG161)+(INDEX(Model_Scenarios[GP Weight],2)*$AH161)+(INDEX(Model_Scenarios[LTV Weight],2)*$AI161))-(INDEX(Model_Scenarios[LTV Weight],2)*$AP161)-(INDEX(Model_Scenarios[GP Weight],2)*($AS161+$AV161+$AY161))</f>
        <v>3.8395709270175828</v>
      </c>
      <c r="BB161">
        <f>INDEX(Model_Assumptions[Values],9)*((INDEX(Model_Scenarios[GR Weight],3)*$AG161)+(INDEX(Model_Scenarios[GP Weight],3)*$AH161)+(INDEX(Model_Scenarios[LTV Weight],3)*$AI161))-(INDEX(Model_Scenarios[LTV Weight],3)*$AP161)-(INDEX(Model_Scenarios[GP Weight],3)*($AS161+$AV161+$AY161))</f>
        <v>2.9158409133286822</v>
      </c>
      <c r="BC161">
        <f>INDEX(Model_Assumptions[Values],9)*((INDEX(Model_Scenarios[GR Weight],4)*$AG161)+(INDEX(Model_Scenarios[GP Weight],4)*$AH161)+(INDEX(Model_Scenarios[LTV Weight],4)*$AI161))-(INDEX(Model_Scenarios[LTV Weight],4)*$AP161)-(INDEX(Model_Scenarios[GP Weight],4)*($AS161+$AV161+$AY161))</f>
        <v>2.3689550855102977</v>
      </c>
      <c r="BD161">
        <f>INDEX(Model_Assumptions[Values],9)*((INDEX(Model_Scenarios[GR Weight],5)*$AG161)+(INDEX(Model_Scenarios[GP Weight],5)*$AH161)+(INDEX(Model_Scenarios[LTV Weight],5)*$AI161))-(INDEX(Model_Scenarios[LTV Weight],5)*$AP161)-(INDEX(Model_Scenarios[GP Weight],5)*($AS161+$AV161+$AY161))</f>
        <v>2.6868249127438526</v>
      </c>
    </row>
    <row r="162" spans="1:56" x14ac:dyDescent="0.25">
      <c r="A162">
        <v>161</v>
      </c>
      <c r="B162">
        <v>4</v>
      </c>
      <c r="C162" s="3">
        <v>11</v>
      </c>
      <c r="D162" s="4">
        <v>0.2</v>
      </c>
      <c r="E162" t="str">
        <v>SKU-1005</v>
      </c>
      <c r="F162" t="str">
        <v>Raise</v>
      </c>
      <c r="G162" t="str">
        <v>Full</v>
      </c>
      <c r="H162">
        <v>29.62</v>
      </c>
      <c r="I162">
        <v>19.420000000000002</v>
      </c>
      <c r="J162">
        <v>46</v>
      </c>
      <c r="K162">
        <v>1362.52</v>
      </c>
      <c r="L162">
        <v>469.19999999999993</v>
      </c>
      <c r="M162">
        <v>0.34436191762322749</v>
      </c>
      <c r="N162">
        <v>28.258195261587474</v>
      </c>
      <c r="O162">
        <v>110.97517729461129</v>
      </c>
      <c r="P162">
        <v>91.555177294611212</v>
      </c>
      <c r="Q162">
        <v>1171.8239094760554</v>
      </c>
      <c r="R162">
        <v>927.11950485017326</v>
      </c>
      <c r="S162">
        <v>1</v>
      </c>
      <c r="T162">
        <f t="shared" si="46"/>
        <v>29.347639052317497</v>
      </c>
      <c r="U162">
        <f t="shared" si="47"/>
        <v>-9.1951704146692754E-3</v>
      </c>
      <c r="V162">
        <f>IF($F162="Reduce", INDEX(Model_Assumptions[Values], 2), INDEX(Model_Assumptions[Values], 1))</f>
        <v>-0.4</v>
      </c>
      <c r="W162">
        <f t="shared" si="48"/>
        <v>46.169191135629916</v>
      </c>
      <c r="X162">
        <f t="shared" si="61"/>
        <v>1354.9567567859233</v>
      </c>
      <c r="Y162">
        <f t="shared" si="49"/>
        <v>458.35106493199021</v>
      </c>
      <c r="Z162">
        <f t="shared" si="50"/>
        <v>-7.5632432140766923</v>
      </c>
      <c r="AA162">
        <f t="shared" si="51"/>
        <v>-10.848935068009723</v>
      </c>
      <c r="AB162">
        <f t="shared" si="62"/>
        <v>0.33827726430121602</v>
      </c>
      <c r="AC162">
        <f t="shared" si="52"/>
        <v>-6.0846533220114685E-3</v>
      </c>
      <c r="AD162">
        <f t="shared" si="53"/>
        <v>-6.0846533220114685E-3</v>
      </c>
      <c r="AE162">
        <f t="shared" si="54"/>
        <v>0.19999999999999896</v>
      </c>
      <c r="AF162">
        <f t="shared" si="63"/>
        <v>741.69560388013963</v>
      </c>
      <c r="AG162">
        <f t="shared" si="55"/>
        <v>-6.8152567073609421E-2</v>
      </c>
      <c r="AH162">
        <f t="shared" si="56"/>
        <v>-0.1184961395803913</v>
      </c>
      <c r="AI162">
        <f t="shared" si="64"/>
        <v>0.80000000000000115</v>
      </c>
      <c r="AJ162">
        <f>MAX(0, $R162 - $AA162) * INDEX(Model_Assumptions[Values], 7)</f>
        <v>1875.936879836366</v>
      </c>
      <c r="AK162">
        <f>MAX(0, INDEX(Model_Assumptions[Values], 4) - $AD162)</f>
        <v>5.6084653322011471E-2</v>
      </c>
      <c r="AL162">
        <f>MAX(0, INDEX(Model_Assumptions[Values], 5) - $AC162)</f>
        <v>2.6084653322011469E-2</v>
      </c>
      <c r="AM162">
        <f>INDEX(Model_Assumptions[Values], 6) * MAX(0, INDEX(Model_Assumptions[Values], 3) - $AB162)^2</f>
        <v>0</v>
      </c>
      <c r="AN162">
        <f t="shared" si="57"/>
        <v>1907.9181250577012</v>
      </c>
      <c r="AO162" cm="1">
        <f t="array" ref="AO162">IFERROR(STDEV(IF($E$2:$E$2201=$E162, $AJ$2:$AJ$2201)), 0)</f>
        <v>32.154234327575821</v>
      </c>
      <c r="AP162">
        <f t="shared" si="65"/>
        <v>-0.9946200209752093</v>
      </c>
      <c r="AQ162">
        <f t="shared" si="58"/>
        <v>6.5234393551092021E-2</v>
      </c>
      <c r="AR162" cm="1">
        <f t="array" ref="AR162">IFERROR(STDEV(IF($E$2:$E$2201=$E162, $AK$2:$AK$2201)), 0)</f>
        <v>9.2017604799685803E-3</v>
      </c>
      <c r="AS162">
        <f t="shared" si="66"/>
        <v>-0.99434670669799829</v>
      </c>
      <c r="AT162">
        <f t="shared" si="59"/>
        <v>3.5234393551092008E-2</v>
      </c>
      <c r="AU162" cm="1">
        <f t="array" ref="AU162">IFERROR(STDEV(IF($E$2:$E$2201=$E162, $AL$2:$AL$2201)), 0)</f>
        <v>9.2017604799687035E-3</v>
      </c>
      <c r="AV162">
        <f t="shared" si="67"/>
        <v>-0.99434670669798386</v>
      </c>
      <c r="AW162">
        <f t="shared" si="60"/>
        <v>0</v>
      </c>
      <c r="AX162" cm="1">
        <f t="array" ref="AX162">IFERROR(STDEV(IF($E$2:$E$2201=$E162, $AM$2:$AM$2201)), 0)</f>
        <v>0</v>
      </c>
      <c r="AY162">
        <f t="shared" si="68"/>
        <v>-0.99434670669798386</v>
      </c>
      <c r="AZ162">
        <f>INDEX(Model_Assumptions[Values],9)*((INDEX(Model_Scenarios[GR Weight],1)*$AG162)+(INDEX(Model_Scenarios[GP Weight],1)*$AH162)+(INDEX(Model_Scenarios[LTV Weight],1)*$AI162))-(INDEX(Model_Scenarios[LTV Weight],1)*$AP162)-(INDEX(Model_Scenarios[GP Weight],1)*($AS162+$AV162+$AY162))</f>
        <v>4.2006756754625689</v>
      </c>
      <c r="BA162">
        <f>INDEX(Model_Assumptions[Values],9)*((INDEX(Model_Scenarios[GR Weight],2)*$AG162)+(INDEX(Model_Scenarios[GP Weight],2)*$AH162)+(INDEX(Model_Scenarios[LTV Weight],2)*$AI162))-(INDEX(Model_Scenarios[LTV Weight],2)*$AP162)-(INDEX(Model_Scenarios[GP Weight],2)*($AS162+$AV162+$AY162))</f>
        <v>3.6735004727670848</v>
      </c>
      <c r="BB162">
        <f>INDEX(Model_Assumptions[Values],9)*((INDEX(Model_Scenarios[GR Weight],3)*$AG162)+(INDEX(Model_Scenarios[GP Weight],3)*$AH162)+(INDEX(Model_Scenarios[LTV Weight],3)*$AI162))-(INDEX(Model_Scenarios[LTV Weight],3)*$AP162)-(INDEX(Model_Scenarios[GP Weight],3)*($AS162+$AV162+$AY162))</f>
        <v>2.7493530973152778</v>
      </c>
      <c r="BC162">
        <f>INDEX(Model_Assumptions[Values],9)*((INDEX(Model_Scenarios[GR Weight],4)*$AG162)+(INDEX(Model_Scenarios[GP Weight],4)*$AH162)+(INDEX(Model_Scenarios[LTV Weight],4)*$AI162))-(INDEX(Model_Scenarios[LTV Weight],4)*$AP162)-(INDEX(Model_Scenarios[GP Weight],4)*($AS162+$AV162+$AY162))</f>
        <v>2.2158148116809508</v>
      </c>
      <c r="BD162">
        <f>INDEX(Model_Assumptions[Values],9)*((INDEX(Model_Scenarios[GR Weight],5)*$AG162)+(INDEX(Model_Scenarios[GP Weight],5)*$AH162)+(INDEX(Model_Scenarios[LTV Weight],5)*$AI162))-(INDEX(Model_Scenarios[LTV Weight],5)*$AP162)-(INDEX(Model_Scenarios[GP Weight],5)*($AS162+$AV162+$AY162))</f>
        <v>2.4953101203757995</v>
      </c>
    </row>
    <row r="163" spans="1:56" x14ac:dyDescent="0.25">
      <c r="A163">
        <v>162</v>
      </c>
      <c r="B163">
        <v>4</v>
      </c>
      <c r="C163" s="3">
        <v>12</v>
      </c>
      <c r="D163" s="4">
        <v>0.22</v>
      </c>
      <c r="E163" t="str">
        <v>SKU-1005</v>
      </c>
      <c r="F163" t="str">
        <v>Raise</v>
      </c>
      <c r="G163" t="str">
        <v>Full</v>
      </c>
      <c r="H163">
        <v>29.62</v>
      </c>
      <c r="I163">
        <v>19.420000000000002</v>
      </c>
      <c r="J163">
        <v>46</v>
      </c>
      <c r="K163">
        <v>1362.52</v>
      </c>
      <c r="L163">
        <v>469.19999999999993</v>
      </c>
      <c r="M163">
        <v>0.34436191762322749</v>
      </c>
      <c r="N163">
        <v>28.258195261587474</v>
      </c>
      <c r="O163">
        <v>110.97517729461129</v>
      </c>
      <c r="P163">
        <v>91.555177294611212</v>
      </c>
      <c r="Q163">
        <v>1171.8239094760554</v>
      </c>
      <c r="R163">
        <v>927.11950485017326</v>
      </c>
      <c r="S163">
        <v>1</v>
      </c>
      <c r="T163">
        <f t="shared" si="46"/>
        <v>29.320402957549245</v>
      </c>
      <c r="U163">
        <f t="shared" si="47"/>
        <v>-1.0114687456136263E-2</v>
      </c>
      <c r="V163">
        <f>IF($F163="Reduce", INDEX(Model_Assumptions[Values], 2), INDEX(Model_Assumptions[Values], 1))</f>
        <v>-0.4</v>
      </c>
      <c r="W163">
        <f t="shared" si="48"/>
        <v>46.186110249192907</v>
      </c>
      <c r="X163">
        <f t="shared" si="61"/>
        <v>1354.1953635481311</v>
      </c>
      <c r="Y163">
        <f t="shared" si="49"/>
        <v>457.26110250880481</v>
      </c>
      <c r="Z163">
        <f t="shared" si="50"/>
        <v>-8.3246364518688551</v>
      </c>
      <c r="AA163">
        <f t="shared" si="51"/>
        <v>-11.938897491195121</v>
      </c>
      <c r="AB163">
        <f t="shared" si="62"/>
        <v>0.33766258164607338</v>
      </c>
      <c r="AC163">
        <f t="shared" si="52"/>
        <v>-6.6993359771541083E-3</v>
      </c>
      <c r="AD163">
        <f t="shared" si="53"/>
        <v>-6.6993359771541083E-3</v>
      </c>
      <c r="AE163">
        <f t="shared" si="54"/>
        <v>0.22000000000000017</v>
      </c>
      <c r="AF163">
        <f t="shared" si="63"/>
        <v>723.15321378313502</v>
      </c>
      <c r="AG163">
        <f t="shared" si="55"/>
        <v>-7.501349990880421E-2</v>
      </c>
      <c r="AH163">
        <f t="shared" si="56"/>
        <v>-0.13040111814515404</v>
      </c>
      <c r="AI163">
        <f t="shared" si="64"/>
        <v>0.77999999999999992</v>
      </c>
      <c r="AJ163">
        <f>MAX(0, $R163 - $AA163) * INDEX(Model_Assumptions[Values], 7)</f>
        <v>1878.1168046827368</v>
      </c>
      <c r="AK163">
        <f>MAX(0, INDEX(Model_Assumptions[Values], 4) - $AD163)</f>
        <v>5.6699335977154111E-2</v>
      </c>
      <c r="AL163">
        <f>MAX(0, INDEX(Model_Assumptions[Values], 5) - $AC163)</f>
        <v>2.6699335977154109E-2</v>
      </c>
      <c r="AM163">
        <f>INDEX(Model_Assumptions[Values], 6) * MAX(0, INDEX(Model_Assumptions[Values], 3) - $AB163)^2</f>
        <v>0</v>
      </c>
      <c r="AN163">
        <f t="shared" si="57"/>
        <v>1907.9181250577012</v>
      </c>
      <c r="AO163" cm="1">
        <f t="array" ref="AO163">IFERROR(STDEV(IF($E$2:$E$2201=$E163, $AJ$2:$AJ$2201)), 0)</f>
        <v>32.154234327575821</v>
      </c>
      <c r="AP163">
        <f t="shared" si="65"/>
        <v>-0.92682413368514038</v>
      </c>
      <c r="AQ163">
        <f t="shared" si="58"/>
        <v>6.5234393551092021E-2</v>
      </c>
      <c r="AR163" cm="1">
        <f t="array" ref="AR163">IFERROR(STDEV(IF($E$2:$E$2201=$E163, $AK$2:$AK$2201)), 0)</f>
        <v>9.2017604799685803E-3</v>
      </c>
      <c r="AS163">
        <f t="shared" si="66"/>
        <v>-0.9275461573378242</v>
      </c>
      <c r="AT163">
        <f t="shared" si="59"/>
        <v>3.5234393551092008E-2</v>
      </c>
      <c r="AU163" cm="1">
        <f t="array" ref="AU163">IFERROR(STDEV(IF($E$2:$E$2201=$E163, $AL$2:$AL$2201)), 0)</f>
        <v>9.2017604799687035E-3</v>
      </c>
      <c r="AV163">
        <f t="shared" si="67"/>
        <v>-0.92754615733781065</v>
      </c>
      <c r="AW163">
        <f t="shared" si="60"/>
        <v>0</v>
      </c>
      <c r="AX163" cm="1">
        <f t="array" ref="AX163">IFERROR(STDEV(IF($E$2:$E$2201=$E163, $AM$2:$AM$2201)), 0)</f>
        <v>0</v>
      </c>
      <c r="AY163">
        <f t="shared" si="68"/>
        <v>-0.92754615733781065</v>
      </c>
      <c r="AZ163">
        <f>INDEX(Model_Assumptions[Values],9)*((INDEX(Model_Scenarios[GR Weight],1)*$AG163)+(INDEX(Model_Scenarios[GP Weight],1)*$AH163)+(INDEX(Model_Scenarios[LTV Weight],1)*$AI163))-(INDEX(Model_Scenarios[LTV Weight],1)*$AP163)-(INDEX(Model_Scenarios[GP Weight],1)*($AS163+$AV163+$AY163))</f>
        <v>4.037015845122478</v>
      </c>
      <c r="BA163">
        <f>INDEX(Model_Assumptions[Values],9)*((INDEX(Model_Scenarios[GR Weight],2)*$AG163)+(INDEX(Model_Scenarios[GP Weight],2)*$AH163)+(INDEX(Model_Scenarios[LTV Weight],2)*$AI163))-(INDEX(Model_Scenarios[LTV Weight],2)*$AP163)-(INDEX(Model_Scenarios[GP Weight],2)*($AS163+$AV163+$AY163))</f>
        <v>3.5073021382212732</v>
      </c>
      <c r="BB163">
        <f>INDEX(Model_Assumptions[Values],9)*((INDEX(Model_Scenarios[GR Weight],3)*$AG163)+(INDEX(Model_Scenarios[GP Weight],3)*$AH163)+(INDEX(Model_Scenarios[LTV Weight],3)*$AI163))-(INDEX(Model_Scenarios[LTV Weight],3)*$AP163)-(INDEX(Model_Scenarios[GP Weight],3)*($AS163+$AV163+$AY163))</f>
        <v>2.5826842870387372</v>
      </c>
      <c r="BC163">
        <f>INDEX(Model_Assumptions[Values],9)*((INDEX(Model_Scenarios[GR Weight],4)*$AG163)+(INDEX(Model_Scenarios[GP Weight],4)*$AH163)+(INDEX(Model_Scenarios[LTV Weight],4)*$AI163))-(INDEX(Model_Scenarios[LTV Weight],4)*$AP163)-(INDEX(Model_Scenarios[GP Weight],4)*($AS163+$AV163+$AY163))</f>
        <v>2.0624951237158209</v>
      </c>
      <c r="BD163">
        <f>INDEX(Model_Assumptions[Values],9)*((INDEX(Model_Scenarios[GR Weight],5)*$AG163)+(INDEX(Model_Scenarios[GP Weight],5)*$AH163)+(INDEX(Model_Scenarios[LTV Weight],5)*$AI163))-(INDEX(Model_Scenarios[LTV Weight],5)*$AP163)-(INDEX(Model_Scenarios[GP Weight],5)*($AS163+$AV163+$AY163))</f>
        <v>2.3035406182207021</v>
      </c>
    </row>
    <row r="164" spans="1:56" x14ac:dyDescent="0.25">
      <c r="A164">
        <v>163</v>
      </c>
      <c r="B164">
        <v>4</v>
      </c>
      <c r="C164" s="3">
        <v>13</v>
      </c>
      <c r="D164" s="4">
        <v>0.24</v>
      </c>
      <c r="E164" t="str">
        <v>SKU-1005</v>
      </c>
      <c r="F164" t="str">
        <v>Raise</v>
      </c>
      <c r="G164" t="str">
        <v>Full</v>
      </c>
      <c r="H164">
        <v>29.62</v>
      </c>
      <c r="I164">
        <v>19.420000000000002</v>
      </c>
      <c r="J164">
        <v>46</v>
      </c>
      <c r="K164">
        <v>1362.52</v>
      </c>
      <c r="L164">
        <v>469.19999999999993</v>
      </c>
      <c r="M164">
        <v>0.34436191762322749</v>
      </c>
      <c r="N164">
        <v>28.258195261587474</v>
      </c>
      <c r="O164">
        <v>110.97517729461129</v>
      </c>
      <c r="P164">
        <v>91.555177294611212</v>
      </c>
      <c r="Q164">
        <v>1171.8239094760554</v>
      </c>
      <c r="R164">
        <v>927.11950485017326</v>
      </c>
      <c r="S164">
        <v>1</v>
      </c>
      <c r="T164">
        <f t="shared" si="46"/>
        <v>29.293166862780996</v>
      </c>
      <c r="U164">
        <f t="shared" si="47"/>
        <v>-1.1034204497603131E-2</v>
      </c>
      <c r="V164">
        <f>IF($F164="Reduce", INDEX(Model_Assumptions[Values], 2), INDEX(Model_Assumptions[Values], 1))</f>
        <v>-0.4</v>
      </c>
      <c r="W164">
        <f t="shared" si="48"/>
        <v>46.203029362755899</v>
      </c>
      <c r="X164">
        <f t="shared" si="61"/>
        <v>1353.4330486891786</v>
      </c>
      <c r="Y164">
        <f t="shared" si="49"/>
        <v>456.17021846445891</v>
      </c>
      <c r="Z164">
        <f t="shared" si="50"/>
        <v>-9.0869513108214051</v>
      </c>
      <c r="AA164">
        <f t="shared" si="51"/>
        <v>-13.029781535541019</v>
      </c>
      <c r="AB164">
        <f t="shared" si="62"/>
        <v>0.33704675595609773</v>
      </c>
      <c r="AC164">
        <f t="shared" si="52"/>
        <v>-7.3151616671297548E-3</v>
      </c>
      <c r="AD164">
        <f t="shared" si="53"/>
        <v>-7.3151616671297548E-3</v>
      </c>
      <c r="AE164">
        <f t="shared" si="54"/>
        <v>0.23999999999999874</v>
      </c>
      <c r="AF164">
        <f t="shared" si="63"/>
        <v>704.61082368613279</v>
      </c>
      <c r="AG164">
        <f t="shared" si="55"/>
        <v>-8.1882737494510388E-2</v>
      </c>
      <c r="AH164">
        <f t="shared" si="56"/>
        <v>-0.142316163002045</v>
      </c>
      <c r="AI164">
        <f t="shared" si="64"/>
        <v>0.76000000000000123</v>
      </c>
      <c r="AJ164">
        <f>MAX(0, $R164 - $AA164) * INDEX(Model_Assumptions[Values], 7)</f>
        <v>1880.2985727714286</v>
      </c>
      <c r="AK164">
        <f>MAX(0, INDEX(Model_Assumptions[Values], 4) - $AD164)</f>
        <v>5.7315161667129758E-2</v>
      </c>
      <c r="AL164">
        <f>MAX(0, INDEX(Model_Assumptions[Values], 5) - $AC164)</f>
        <v>2.7315161667129755E-2</v>
      </c>
      <c r="AM164">
        <f>INDEX(Model_Assumptions[Values], 6) * MAX(0, INDEX(Model_Assumptions[Values], 3) - $AB164)^2</f>
        <v>0</v>
      </c>
      <c r="AN164">
        <f t="shared" si="57"/>
        <v>1907.9181250577012</v>
      </c>
      <c r="AO164" cm="1">
        <f t="array" ref="AO164">IFERROR(STDEV(IF($E$2:$E$2201=$E164, $AJ$2:$AJ$2201)), 0)</f>
        <v>32.154234327575821</v>
      </c>
      <c r="AP164">
        <f t="shared" si="65"/>
        <v>-0.8589709213690041</v>
      </c>
      <c r="AQ164">
        <f t="shared" si="58"/>
        <v>6.5234393551092021E-2</v>
      </c>
      <c r="AR164" cm="1">
        <f t="array" ref="AR164">IFERROR(STDEV(IF($E$2:$E$2201=$E164, $AK$2:$AK$2201)), 0)</f>
        <v>9.2017604799685803E-3</v>
      </c>
      <c r="AS164">
        <f t="shared" si="66"/>
        <v>-0.86062138883116246</v>
      </c>
      <c r="AT164">
        <f t="shared" si="59"/>
        <v>3.5234393551092008E-2</v>
      </c>
      <c r="AU164" cm="1">
        <f t="array" ref="AU164">IFERROR(STDEV(IF($E$2:$E$2201=$E164, $AL$2:$AL$2201)), 0)</f>
        <v>9.2017604799687035E-3</v>
      </c>
      <c r="AV164">
        <f t="shared" si="67"/>
        <v>-0.8606213888311498</v>
      </c>
      <c r="AW164">
        <f t="shared" si="60"/>
        <v>0</v>
      </c>
      <c r="AX164" cm="1">
        <f t="array" ref="AX164">IFERROR(STDEV(IF($E$2:$E$2201=$E164, $AM$2:$AM$2201)), 0)</f>
        <v>0</v>
      </c>
      <c r="AY164">
        <f t="shared" si="68"/>
        <v>-0.8606213888311498</v>
      </c>
      <c r="AZ164">
        <f>INDEX(Model_Assumptions[Values],9)*((INDEX(Model_Scenarios[GR Weight],1)*$AG164)+(INDEX(Model_Scenarios[GP Weight],1)*$AH164)+(INDEX(Model_Scenarios[LTV Weight],1)*$AI164))-(INDEX(Model_Scenarios[LTV Weight],1)*$AP164)-(INDEX(Model_Scenarios[GP Weight],1)*($AS164+$AV164+$AY164))</f>
        <v>3.8732637034962769</v>
      </c>
      <c r="BA164">
        <f>INDEX(Model_Assumptions[Values],9)*((INDEX(Model_Scenarios[GR Weight],2)*$AG164)+(INDEX(Model_Scenarios[GP Weight],2)*$AH164)+(INDEX(Model_Scenarios[LTV Weight],2)*$AI164))-(INDEX(Model_Scenarios[LTV Weight],2)*$AP164)-(INDEX(Model_Scenarios[GP Weight],2)*($AS164+$AV164+$AY164))</f>
        <v>3.3409757160656213</v>
      </c>
      <c r="BB164">
        <f>INDEX(Model_Assumptions[Values],9)*((INDEX(Model_Scenarios[GR Weight],3)*$AG164)+(INDEX(Model_Scenarios[GP Weight],3)*$AH164)+(INDEX(Model_Scenarios[LTV Weight],3)*$AI164))-(INDEX(Model_Scenarios[LTV Weight],3)*$AP164)-(INDEX(Model_Scenarios[GP Weight],3)*($AS164+$AV164+$AY164))</f>
        <v>2.4158341196985988</v>
      </c>
      <c r="BC164">
        <f>INDEX(Model_Assumptions[Values],9)*((INDEX(Model_Scenarios[GR Weight],4)*$AG164)+(INDEX(Model_Scenarios[GP Weight],4)*$AH164)+(INDEX(Model_Scenarios[LTV Weight],4)*$AI164))-(INDEX(Model_Scenarios[LTV Weight],4)*$AP164)-(INDEX(Model_Scenarios[GP Weight],4)*($AS164+$AV164+$AY164))</f>
        <v>1.9089956588144428</v>
      </c>
      <c r="BD164">
        <f>INDEX(Model_Assumptions[Values],9)*((INDEX(Model_Scenarios[GR Weight],5)*$AG164)+(INDEX(Model_Scenarios[GP Weight],5)*$AH164)+(INDEX(Model_Scenarios[LTV Weight],5)*$AI164))-(INDEX(Model_Scenarios[LTV Weight],5)*$AP164)-(INDEX(Model_Scenarios[GP Weight],5)*($AS164+$AV164+$AY164))</f>
        <v>2.1115158361635227</v>
      </c>
    </row>
    <row r="165" spans="1:56" x14ac:dyDescent="0.25">
      <c r="A165">
        <v>164</v>
      </c>
      <c r="B165">
        <v>4</v>
      </c>
      <c r="C165" s="3">
        <v>14</v>
      </c>
      <c r="D165" s="4">
        <v>0.26</v>
      </c>
      <c r="E165" t="str">
        <v>SKU-1005</v>
      </c>
      <c r="F165" t="str">
        <v>Raise</v>
      </c>
      <c r="G165" t="str">
        <v>Full</v>
      </c>
      <c r="H165">
        <v>29.62</v>
      </c>
      <c r="I165">
        <v>19.420000000000002</v>
      </c>
      <c r="J165">
        <v>46</v>
      </c>
      <c r="K165">
        <v>1362.52</v>
      </c>
      <c r="L165">
        <v>469.19999999999993</v>
      </c>
      <c r="M165">
        <v>0.34436191762322749</v>
      </c>
      <c r="N165">
        <v>28.258195261587474</v>
      </c>
      <c r="O165">
        <v>110.97517729461129</v>
      </c>
      <c r="P165">
        <v>91.555177294611212</v>
      </c>
      <c r="Q165">
        <v>1171.8239094760554</v>
      </c>
      <c r="R165">
        <v>927.11950485017326</v>
      </c>
      <c r="S165">
        <v>1</v>
      </c>
      <c r="T165">
        <f t="shared" si="46"/>
        <v>29.265930768012744</v>
      </c>
      <c r="U165">
        <f t="shared" si="47"/>
        <v>-1.1953721539070119E-2</v>
      </c>
      <c r="V165">
        <f>IF($F165="Reduce", INDEX(Model_Assumptions[Values], 2), INDEX(Model_Assumptions[Values], 1))</f>
        <v>-0.4</v>
      </c>
      <c r="W165">
        <f t="shared" si="48"/>
        <v>46.219948476318891</v>
      </c>
      <c r="X165">
        <f t="shared" si="61"/>
        <v>1352.6698122090647</v>
      </c>
      <c r="Y165">
        <f t="shared" si="49"/>
        <v>455.07841279895183</v>
      </c>
      <c r="Z165">
        <f t="shared" si="50"/>
        <v>-9.8501877909352515</v>
      </c>
      <c r="AA165">
        <f t="shared" si="51"/>
        <v>-14.121587201048101</v>
      </c>
      <c r="AB165">
        <f t="shared" si="62"/>
        <v>0.33642978404002133</v>
      </c>
      <c r="AC165">
        <f t="shared" si="52"/>
        <v>-7.9321335832061579E-3</v>
      </c>
      <c r="AD165">
        <f t="shared" si="53"/>
        <v>-7.9321335832061579E-3</v>
      </c>
      <c r="AE165">
        <f t="shared" si="54"/>
        <v>0.25999999999999995</v>
      </c>
      <c r="AF165">
        <f t="shared" si="63"/>
        <v>686.06843358912818</v>
      </c>
      <c r="AG165">
        <f t="shared" si="55"/>
        <v>-8.876027983073613E-2</v>
      </c>
      <c r="AH165">
        <f t="shared" si="56"/>
        <v>-0.15424127415107167</v>
      </c>
      <c r="AI165">
        <f t="shared" si="64"/>
        <v>0.74</v>
      </c>
      <c r="AJ165">
        <f>MAX(0, $R165 - $AA165) * INDEX(Model_Assumptions[Values], 7)</f>
        <v>1882.4821841024427</v>
      </c>
      <c r="AK165">
        <f>MAX(0, INDEX(Model_Assumptions[Values], 4) - $AD165)</f>
        <v>5.7932133583206161E-2</v>
      </c>
      <c r="AL165">
        <f>MAX(0, INDEX(Model_Assumptions[Values], 5) - $AC165)</f>
        <v>2.7932133583206158E-2</v>
      </c>
      <c r="AM165">
        <f>INDEX(Model_Assumptions[Values], 6) * MAX(0, INDEX(Model_Assumptions[Values], 3) - $AB165)^2</f>
        <v>0</v>
      </c>
      <c r="AN165">
        <f t="shared" si="57"/>
        <v>1907.9181250577012</v>
      </c>
      <c r="AO165" cm="1">
        <f t="array" ref="AO165">IFERROR(STDEV(IF($E$2:$E$2201=$E165, $AJ$2:$AJ$2201)), 0)</f>
        <v>32.154234327575821</v>
      </c>
      <c r="AP165">
        <f t="shared" si="65"/>
        <v>-0.79106038402675827</v>
      </c>
      <c r="AQ165">
        <f t="shared" si="58"/>
        <v>6.5234393551092021E-2</v>
      </c>
      <c r="AR165" cm="1">
        <f t="array" ref="AR165">IFERROR(STDEV(IF($E$2:$E$2201=$E165, $AK$2:$AK$2201)), 0)</f>
        <v>9.2017604799685803E-3</v>
      </c>
      <c r="AS165">
        <f t="shared" si="66"/>
        <v>-0.79357205436744793</v>
      </c>
      <c r="AT165">
        <f t="shared" si="59"/>
        <v>3.5234393551092008E-2</v>
      </c>
      <c r="AU165" cm="1">
        <f t="array" ref="AU165">IFERROR(STDEV(IF($E$2:$E$2201=$E165, $AL$2:$AL$2201)), 0)</f>
        <v>9.2017604799687035E-3</v>
      </c>
      <c r="AV165">
        <f t="shared" si="67"/>
        <v>-0.79357205436743616</v>
      </c>
      <c r="AW165">
        <f t="shared" si="60"/>
        <v>0</v>
      </c>
      <c r="AX165" cm="1">
        <f t="array" ref="AX165">IFERROR(STDEV(IF($E$2:$E$2201=$E165, $AM$2:$AM$2201)), 0)</f>
        <v>0</v>
      </c>
      <c r="AY165">
        <f t="shared" si="68"/>
        <v>-0.79357205436743616</v>
      </c>
      <c r="AZ165">
        <f>INDEX(Model_Assumptions[Values],9)*((INDEX(Model_Scenarios[GR Weight],1)*$AG165)+(INDEX(Model_Scenarios[GP Weight],1)*$AH165)+(INDEX(Model_Scenarios[LTV Weight],1)*$AI165))-(INDEX(Model_Scenarios[LTV Weight],1)*$AP165)-(INDEX(Model_Scenarios[GP Weight],1)*($AS165+$AV165+$AY165))</f>
        <v>3.7094191465407347</v>
      </c>
      <c r="BA165">
        <f>INDEX(Model_Assumptions[Values],9)*((INDEX(Model_Scenarios[GR Weight],2)*$AG165)+(INDEX(Model_Scenarios[GP Weight],2)*$AH165)+(INDEX(Model_Scenarios[LTV Weight],2)*$AI165))-(INDEX(Model_Scenarios[LTV Weight],2)*$AP165)-(INDEX(Model_Scenarios[GP Weight],2)*($AS165+$AV165+$AY165))</f>
        <v>3.1745209982137332</v>
      </c>
      <c r="BB165">
        <f>INDEX(Model_Assumptions[Values],9)*((INDEX(Model_Scenarios[GR Weight],3)*$AG165)+(INDEX(Model_Scenarios[GP Weight],3)*$AH165)+(INDEX(Model_Scenarios[LTV Weight],3)*$AI165))-(INDEX(Model_Scenarios[LTV Weight],3)*$AP165)-(INDEX(Model_Scenarios[GP Weight],3)*($AS165+$AV165+$AY165))</f>
        <v>2.2488022311437197</v>
      </c>
      <c r="BC165">
        <f>INDEX(Model_Assumptions[Values],9)*((INDEX(Model_Scenarios[GR Weight],4)*$AG165)+(INDEX(Model_Scenarios[GP Weight],4)*$AH165)+(INDEX(Model_Scenarios[LTV Weight],4)*$AI165))-(INDEX(Model_Scenarios[LTV Weight],4)*$AP165)-(INDEX(Model_Scenarios[GP Weight],4)*($AS165+$AV165+$AY165))</f>
        <v>1.7553160528256759</v>
      </c>
      <c r="BD165">
        <f>INDEX(Model_Assumptions[Values],9)*((INDEX(Model_Scenarios[GR Weight],5)*$AG165)+(INDEX(Model_Scenarios[GP Weight],5)*$AH165)+(INDEX(Model_Scenarios[LTV Weight],5)*$AI165))-(INDEX(Model_Scenarios[LTV Weight],5)*$AP165)-(INDEX(Model_Scenarios[GP Weight],5)*($AS165+$AV165+$AY165))</f>
        <v>1.9192352019667824</v>
      </c>
    </row>
    <row r="166" spans="1:56" x14ac:dyDescent="0.25">
      <c r="A166">
        <v>165</v>
      </c>
      <c r="B166">
        <v>4</v>
      </c>
      <c r="C166" s="3">
        <v>15</v>
      </c>
      <c r="D166" s="4">
        <v>0.28000000000000003</v>
      </c>
      <c r="E166" t="str">
        <v>SKU-1005</v>
      </c>
      <c r="F166" t="str">
        <v>Raise</v>
      </c>
      <c r="G166" t="str">
        <v>Full</v>
      </c>
      <c r="H166">
        <v>29.62</v>
      </c>
      <c r="I166">
        <v>19.420000000000002</v>
      </c>
      <c r="J166">
        <v>46</v>
      </c>
      <c r="K166">
        <v>1362.52</v>
      </c>
      <c r="L166">
        <v>469.19999999999993</v>
      </c>
      <c r="M166">
        <v>0.34436191762322749</v>
      </c>
      <c r="N166">
        <v>28.258195261587474</v>
      </c>
      <c r="O166">
        <v>110.97517729461129</v>
      </c>
      <c r="P166">
        <v>91.555177294611212</v>
      </c>
      <c r="Q166">
        <v>1171.8239094760554</v>
      </c>
      <c r="R166">
        <v>927.11950485017326</v>
      </c>
      <c r="S166">
        <v>1</v>
      </c>
      <c r="T166">
        <f t="shared" si="46"/>
        <v>29.238694673244492</v>
      </c>
      <c r="U166">
        <f t="shared" si="47"/>
        <v>-1.2873238580537107E-2</v>
      </c>
      <c r="V166">
        <f>IF($F166="Reduce", INDEX(Model_Assumptions[Values], 2), INDEX(Model_Assumptions[Values], 1))</f>
        <v>-0.4</v>
      </c>
      <c r="W166">
        <f t="shared" si="48"/>
        <v>46.236867589881882</v>
      </c>
      <c r="X166">
        <f t="shared" si="61"/>
        <v>1351.9056541077903</v>
      </c>
      <c r="Y166">
        <f t="shared" si="49"/>
        <v>453.98568551228402</v>
      </c>
      <c r="Z166">
        <f t="shared" si="50"/>
        <v>-10.614345892209712</v>
      </c>
      <c r="AA166">
        <f t="shared" si="51"/>
        <v>-15.21431448771591</v>
      </c>
      <c r="AB166">
        <f t="shared" si="62"/>
        <v>0.33581166269468593</v>
      </c>
      <c r="AC166">
        <f t="shared" si="52"/>
        <v>-8.5502549285415563E-3</v>
      </c>
      <c r="AD166">
        <f t="shared" si="53"/>
        <v>-8.5502549285415563E-3</v>
      </c>
      <c r="AE166">
        <f t="shared" si="54"/>
        <v>0.28000000000000114</v>
      </c>
      <c r="AF166">
        <f t="shared" si="63"/>
        <v>667.52604349212368</v>
      </c>
      <c r="AG166">
        <f t="shared" si="55"/>
        <v>-9.5646126917475288E-2</v>
      </c>
      <c r="AH166">
        <f t="shared" si="56"/>
        <v>-0.16617645159222907</v>
      </c>
      <c r="AI166">
        <f t="shared" si="64"/>
        <v>0.71999999999999886</v>
      </c>
      <c r="AJ166">
        <f>MAX(0, $R166 - $AA166) * INDEX(Model_Assumptions[Values], 7)</f>
        <v>1884.6676386757783</v>
      </c>
      <c r="AK166">
        <f>MAX(0, INDEX(Model_Assumptions[Values], 4) - $AD166)</f>
        <v>5.8550254928541559E-2</v>
      </c>
      <c r="AL166">
        <f>MAX(0, INDEX(Model_Assumptions[Values], 5) - $AC166)</f>
        <v>2.8550254928541557E-2</v>
      </c>
      <c r="AM166">
        <f>INDEX(Model_Assumptions[Values], 6) * MAX(0, INDEX(Model_Assumptions[Values], 3) - $AB166)^2</f>
        <v>0</v>
      </c>
      <c r="AN166">
        <f t="shared" si="57"/>
        <v>1907.9181250577012</v>
      </c>
      <c r="AO166" cm="1">
        <f t="array" ref="AO166">IFERROR(STDEV(IF($E$2:$E$2201=$E166, $AJ$2:$AJ$2201)), 0)</f>
        <v>32.154234327575821</v>
      </c>
      <c r="AP166">
        <f t="shared" si="65"/>
        <v>-0.72309252165843096</v>
      </c>
      <c r="AQ166">
        <f t="shared" si="58"/>
        <v>6.5234393551092021E-2</v>
      </c>
      <c r="AR166" cm="1">
        <f t="array" ref="AR166">IFERROR(STDEV(IF($E$2:$E$2201=$E166, $AK$2:$AK$2201)), 0)</f>
        <v>9.2017604799685803E-3</v>
      </c>
      <c r="AS166">
        <f t="shared" si="66"/>
        <v>-0.72639780584391878</v>
      </c>
      <c r="AT166">
        <f t="shared" si="59"/>
        <v>3.5234393551092008E-2</v>
      </c>
      <c r="AU166" cm="1">
        <f t="array" ref="AU166">IFERROR(STDEV(IF($E$2:$E$2201=$E166, $AL$2:$AL$2201)), 0)</f>
        <v>9.2017604799687035E-3</v>
      </c>
      <c r="AV166">
        <f t="shared" si="67"/>
        <v>-0.7263978058439079</v>
      </c>
      <c r="AW166">
        <f t="shared" si="60"/>
        <v>0</v>
      </c>
      <c r="AX166" cm="1">
        <f t="array" ref="AX166">IFERROR(STDEV(IF($E$2:$E$2201=$E166, $AM$2:$AM$2201)), 0)</f>
        <v>0</v>
      </c>
      <c r="AY166">
        <f t="shared" si="68"/>
        <v>-0.7263978058439079</v>
      </c>
      <c r="AZ166">
        <f>INDEX(Model_Assumptions[Values],9)*((INDEX(Model_Scenarios[GR Weight],1)*$AG166)+(INDEX(Model_Scenarios[GP Weight],1)*$AH166)+(INDEX(Model_Scenarios[LTV Weight],1)*$AI166))-(INDEX(Model_Scenarios[LTV Weight],1)*$AP166)-(INDEX(Model_Scenarios[GP Weight],1)*($AS166+$AV166+$AY166))</f>
        <v>3.5454820698250615</v>
      </c>
      <c r="BA166">
        <f>INDEX(Model_Assumptions[Values],9)*((INDEX(Model_Scenarios[GR Weight],2)*$AG166)+(INDEX(Model_Scenarios[GP Weight],2)*$AH166)+(INDEX(Model_Scenarios[LTV Weight],2)*$AI166))-(INDEX(Model_Scenarios[LTV Weight],2)*$AP166)-(INDEX(Model_Scenarios[GP Weight],2)*($AS166+$AV166+$AY166))</f>
        <v>3.0079377758039878</v>
      </c>
      <c r="BB166">
        <f>INDEX(Model_Assumptions[Values],9)*((INDEX(Model_Scenarios[GR Weight],3)*$AG166)+(INDEX(Model_Scenarios[GP Weight],3)*$AH166)+(INDEX(Model_Scenarios[LTV Weight],3)*$AI166))-(INDEX(Model_Scenarios[LTV Weight],3)*$AP166)-(INDEX(Model_Scenarios[GP Weight],3)*($AS166+$AV166+$AY166))</f>
        <v>2.0815882558662322</v>
      </c>
      <c r="BC166">
        <f>INDEX(Model_Assumptions[Values],9)*((INDEX(Model_Scenarios[GR Weight],4)*$AG166)+(INDEX(Model_Scenarios[GP Weight],4)*$AH166)+(INDEX(Model_Scenarios[LTV Weight],4)*$AI166))-(INDEX(Model_Scenarios[LTV Weight],4)*$AP166)-(INDEX(Model_Scenarios[GP Weight],4)*($AS166+$AV166+$AY166))</f>
        <v>1.6014559402416522</v>
      </c>
      <c r="BD166">
        <f>INDEX(Model_Assumptions[Values],9)*((INDEX(Model_Scenarios[GR Weight],5)*$AG166)+(INDEX(Model_Scenarios[GP Weight],5)*$AH166)+(INDEX(Model_Scenarios[LTV Weight],5)*$AI166))-(INDEX(Model_Scenarios[LTV Weight],5)*$AP166)-(INDEX(Model_Scenarios[GP Weight],5)*($AS166+$AV166+$AY166))</f>
        <v>1.7266981412609552</v>
      </c>
    </row>
    <row r="167" spans="1:56" x14ac:dyDescent="0.25">
      <c r="A167">
        <v>166</v>
      </c>
      <c r="B167">
        <v>4</v>
      </c>
      <c r="C167" s="3">
        <v>16</v>
      </c>
      <c r="D167" s="4">
        <v>0.3</v>
      </c>
      <c r="E167" t="str">
        <v>SKU-1005</v>
      </c>
      <c r="F167" t="str">
        <v>Raise</v>
      </c>
      <c r="G167" t="str">
        <v>Full</v>
      </c>
      <c r="H167">
        <v>29.62</v>
      </c>
      <c r="I167">
        <v>19.420000000000002</v>
      </c>
      <c r="J167">
        <v>46</v>
      </c>
      <c r="K167">
        <v>1362.52</v>
      </c>
      <c r="L167">
        <v>469.19999999999993</v>
      </c>
      <c r="M167">
        <v>0.34436191762322749</v>
      </c>
      <c r="N167">
        <v>28.258195261587474</v>
      </c>
      <c r="O167">
        <v>110.97517729461129</v>
      </c>
      <c r="P167">
        <v>91.555177294611212</v>
      </c>
      <c r="Q167">
        <v>1171.8239094760554</v>
      </c>
      <c r="R167">
        <v>927.11950485017326</v>
      </c>
      <c r="S167">
        <v>1</v>
      </c>
      <c r="T167">
        <f t="shared" si="46"/>
        <v>29.211458578476243</v>
      </c>
      <c r="U167">
        <f t="shared" si="47"/>
        <v>-1.3792755622003975E-2</v>
      </c>
      <c r="V167">
        <f>IF($F167="Reduce", INDEX(Model_Assumptions[Values], 2), INDEX(Model_Assumptions[Values], 1))</f>
        <v>-0.4</v>
      </c>
      <c r="W167">
        <f t="shared" si="48"/>
        <v>46.253786703444874</v>
      </c>
      <c r="X167">
        <f t="shared" si="61"/>
        <v>1351.1405743853552</v>
      </c>
      <c r="Y167">
        <f t="shared" si="49"/>
        <v>452.89203660445571</v>
      </c>
      <c r="Z167">
        <f t="shared" si="50"/>
        <v>-11.379425614644788</v>
      </c>
      <c r="AA167">
        <f t="shared" si="51"/>
        <v>-16.30796339554422</v>
      </c>
      <c r="AB167">
        <f t="shared" si="62"/>
        <v>0.33519238870498724</v>
      </c>
      <c r="AC167">
        <f t="shared" si="52"/>
        <v>-9.169528918240244E-3</v>
      </c>
      <c r="AD167">
        <f t="shared" si="53"/>
        <v>-9.169528918240244E-3</v>
      </c>
      <c r="AE167">
        <f t="shared" si="54"/>
        <v>0.29999999999999977</v>
      </c>
      <c r="AF167">
        <f t="shared" si="63"/>
        <v>648.98365339512145</v>
      </c>
      <c r="AG167">
        <f t="shared" si="55"/>
        <v>-0.10254027875472786</v>
      </c>
      <c r="AH167">
        <f t="shared" si="56"/>
        <v>-0.17812169532551472</v>
      </c>
      <c r="AI167">
        <f t="shared" si="64"/>
        <v>0.70000000000000018</v>
      </c>
      <c r="AJ167">
        <f>MAX(0, $R167 - $AA167) * INDEX(Model_Assumptions[Values], 7)</f>
        <v>1886.854936491435</v>
      </c>
      <c r="AK167">
        <f>MAX(0, INDEX(Model_Assumptions[Values], 4) - $AD167)</f>
        <v>5.9169528918240247E-2</v>
      </c>
      <c r="AL167">
        <f>MAX(0, INDEX(Model_Assumptions[Values], 5) - $AC167)</f>
        <v>2.9169528918240244E-2</v>
      </c>
      <c r="AM167">
        <f>INDEX(Model_Assumptions[Values], 6) * MAX(0, INDEX(Model_Assumptions[Values], 3) - $AB167)^2</f>
        <v>0</v>
      </c>
      <c r="AN167">
        <f t="shared" si="57"/>
        <v>1907.9181250577012</v>
      </c>
      <c r="AO167" cm="1">
        <f t="array" ref="AO167">IFERROR(STDEV(IF($E$2:$E$2201=$E167, $AJ$2:$AJ$2201)), 0)</f>
        <v>32.154234327575821</v>
      </c>
      <c r="AP167">
        <f t="shared" si="65"/>
        <v>-0.65506733426403629</v>
      </c>
      <c r="AQ167">
        <f t="shared" si="58"/>
        <v>6.5234393551092021E-2</v>
      </c>
      <c r="AR167" cm="1">
        <f t="array" ref="AR167">IFERROR(STDEV(IF($E$2:$E$2201=$E167, $AK$2:$AK$2201)), 0)</f>
        <v>9.2017604799685803E-3</v>
      </c>
      <c r="AS167">
        <f t="shared" si="66"/>
        <v>-0.65909829385957708</v>
      </c>
      <c r="AT167">
        <f t="shared" si="59"/>
        <v>3.5234393551092008E-2</v>
      </c>
      <c r="AU167" cm="1">
        <f t="array" ref="AU167">IFERROR(STDEV(IF($E$2:$E$2201=$E167, $AL$2:$AL$2201)), 0)</f>
        <v>9.2017604799687035E-3</v>
      </c>
      <c r="AV167">
        <f t="shared" si="67"/>
        <v>-0.65909829385956709</v>
      </c>
      <c r="AW167">
        <f t="shared" si="60"/>
        <v>0</v>
      </c>
      <c r="AX167" cm="1">
        <f t="array" ref="AX167">IFERROR(STDEV(IF($E$2:$E$2201=$E167, $AM$2:$AM$2201)), 0)</f>
        <v>0</v>
      </c>
      <c r="AY167">
        <f t="shared" si="68"/>
        <v>-0.65909829385956709</v>
      </c>
      <c r="AZ167">
        <f>INDEX(Model_Assumptions[Values],9)*((INDEX(Model_Scenarios[GR Weight],1)*$AG167)+(INDEX(Model_Scenarios[GP Weight],1)*$AH167)+(INDEX(Model_Scenarios[LTV Weight],1)*$AI167))-(INDEX(Model_Scenarios[LTV Weight],1)*$AP167)-(INDEX(Model_Scenarios[GP Weight],1)*($AS167+$AV167+$AY167))</f>
        <v>3.3814523685289797</v>
      </c>
      <c r="BA167">
        <f>INDEX(Model_Assumptions[Values],9)*((INDEX(Model_Scenarios[GR Weight],2)*$AG167)+(INDEX(Model_Scenarios[GP Weight],2)*$AH167)+(INDEX(Model_Scenarios[LTV Weight],2)*$AI167))-(INDEX(Model_Scenarios[LTV Weight],2)*$AP167)-(INDEX(Model_Scenarios[GP Weight],2)*($AS167+$AV167+$AY167))</f>
        <v>2.8412258391958058</v>
      </c>
      <c r="BB167">
        <f>INDEX(Model_Assumptions[Values],9)*((INDEX(Model_Scenarios[GR Weight],3)*$AG167)+(INDEX(Model_Scenarios[GP Weight],3)*$AH167)+(INDEX(Model_Scenarios[LTV Weight],3)*$AI167))-(INDEX(Model_Scenarios[LTV Weight],3)*$AP167)-(INDEX(Model_Scenarios[GP Weight],3)*($AS167+$AV167+$AY167))</f>
        <v>1.9141918269951033</v>
      </c>
      <c r="BC167">
        <f>INDEX(Model_Assumptions[Values],9)*((INDEX(Model_Scenarios[GR Weight],4)*$AG167)+(INDEX(Model_Scenarios[GP Weight],4)*$AH167)+(INDEX(Model_Scenarios[LTV Weight],4)*$AI167))-(INDEX(Model_Scenarios[LTV Weight],4)*$AP167)-(INDEX(Model_Scenarios[GP Weight],4)*($AS167+$AV167+$AY167))</f>
        <v>1.4474149541913355</v>
      </c>
      <c r="BD167">
        <f>INDEX(Model_Assumptions[Values],9)*((INDEX(Model_Scenarios[GR Weight],5)*$AG167)+(INDEX(Model_Scenarios[GP Weight],5)*$AH167)+(INDEX(Model_Scenarios[LTV Weight],5)*$AI167))-(INDEX(Model_Scenarios[LTV Weight],5)*$AP167)-(INDEX(Model_Scenarios[GP Weight],5)*($AS167+$AV167+$AY167))</f>
        <v>1.5339040775344073</v>
      </c>
    </row>
    <row r="168" spans="1:56" x14ac:dyDescent="0.25">
      <c r="A168">
        <v>167</v>
      </c>
      <c r="B168">
        <v>4</v>
      </c>
      <c r="C168" s="3">
        <v>17</v>
      </c>
      <c r="D168" s="4">
        <v>0.32</v>
      </c>
      <c r="E168" t="str">
        <v>SKU-1005</v>
      </c>
      <c r="F168" t="str">
        <v>Raise</v>
      </c>
      <c r="G168" t="str">
        <v>Full</v>
      </c>
      <c r="H168">
        <v>29.62</v>
      </c>
      <c r="I168">
        <v>19.420000000000002</v>
      </c>
      <c r="J168">
        <v>46</v>
      </c>
      <c r="K168">
        <v>1362.52</v>
      </c>
      <c r="L168">
        <v>469.19999999999993</v>
      </c>
      <c r="M168">
        <v>0.34436191762322749</v>
      </c>
      <c r="N168">
        <v>28.258195261587474</v>
      </c>
      <c r="O168">
        <v>110.97517729461129</v>
      </c>
      <c r="P168">
        <v>91.555177294611212</v>
      </c>
      <c r="Q168">
        <v>1171.8239094760554</v>
      </c>
      <c r="R168">
        <v>927.11950485017326</v>
      </c>
      <c r="S168">
        <v>1</v>
      </c>
      <c r="T168">
        <f t="shared" si="46"/>
        <v>29.184222483707991</v>
      </c>
      <c r="U168">
        <f t="shared" si="47"/>
        <v>-1.4712272663470961E-2</v>
      </c>
      <c r="V168">
        <f>IF($F168="Reduce", INDEX(Model_Assumptions[Values], 2), INDEX(Model_Assumptions[Values], 1))</f>
        <v>-0.4</v>
      </c>
      <c r="W168">
        <f t="shared" si="48"/>
        <v>46.270705817007865</v>
      </c>
      <c r="X168">
        <f t="shared" si="61"/>
        <v>1350.374573041759</v>
      </c>
      <c r="Y168">
        <f t="shared" si="49"/>
        <v>451.79746607546622</v>
      </c>
      <c r="Z168">
        <f t="shared" si="50"/>
        <v>-12.145426958240932</v>
      </c>
      <c r="AA168">
        <f t="shared" si="51"/>
        <v>-17.402533924533714</v>
      </c>
      <c r="AB168">
        <f t="shared" si="62"/>
        <v>0.33457195884381835</v>
      </c>
      <c r="AC168">
        <f t="shared" si="52"/>
        <v>-9.7899587794091358E-3</v>
      </c>
      <c r="AD168">
        <f t="shared" si="53"/>
        <v>-9.7899587794091358E-3</v>
      </c>
      <c r="AE168">
        <f t="shared" si="54"/>
        <v>0.32000000000000095</v>
      </c>
      <c r="AF168">
        <f t="shared" si="63"/>
        <v>630.44126329811695</v>
      </c>
      <c r="AG168">
        <f t="shared" si="55"/>
        <v>-0.10944273534249797</v>
      </c>
      <c r="AH168">
        <f t="shared" si="56"/>
        <v>-0.19007700535093605</v>
      </c>
      <c r="AI168">
        <f t="shared" si="64"/>
        <v>0.67999999999999905</v>
      </c>
      <c r="AJ168">
        <f>MAX(0, $R168 - $AA168) * INDEX(Model_Assumptions[Values], 7)</f>
        <v>1889.0440775494139</v>
      </c>
      <c r="AK168">
        <f>MAX(0, INDEX(Model_Assumptions[Values], 4) - $AD168)</f>
        <v>5.9789958779409139E-2</v>
      </c>
      <c r="AL168">
        <f>MAX(0, INDEX(Model_Assumptions[Values], 5) - $AC168)</f>
        <v>2.9789958779409136E-2</v>
      </c>
      <c r="AM168">
        <f>INDEX(Model_Assumptions[Values], 6) * MAX(0, INDEX(Model_Assumptions[Values], 3) - $AB168)^2</f>
        <v>0</v>
      </c>
      <c r="AN168">
        <f t="shared" si="57"/>
        <v>1907.9181250577012</v>
      </c>
      <c r="AO168" cm="1">
        <f t="array" ref="AO168">IFERROR(STDEV(IF($E$2:$E$2201=$E168, $AJ$2:$AJ$2201)), 0)</f>
        <v>32.154234327575821</v>
      </c>
      <c r="AP168">
        <f t="shared" si="65"/>
        <v>-0.58698482184353207</v>
      </c>
      <c r="AQ168">
        <f t="shared" si="58"/>
        <v>6.5234393551092021E-2</v>
      </c>
      <c r="AR168" cm="1">
        <f t="array" ref="AR168">IFERROR(STDEV(IF($E$2:$E$2201=$E168, $AK$2:$AK$2201)), 0)</f>
        <v>9.2017604799685803E-3</v>
      </c>
      <c r="AS168">
        <f t="shared" si="66"/>
        <v>-0.59167316770904177</v>
      </c>
      <c r="AT168">
        <f t="shared" si="59"/>
        <v>3.5234393551092008E-2</v>
      </c>
      <c r="AU168" cm="1">
        <f t="array" ref="AU168">IFERROR(STDEV(IF($E$2:$E$2201=$E168, $AL$2:$AL$2201)), 0)</f>
        <v>9.2017604799687035E-3</v>
      </c>
      <c r="AV168">
        <f t="shared" si="67"/>
        <v>-0.59167316770903267</v>
      </c>
      <c r="AW168">
        <f t="shared" si="60"/>
        <v>0</v>
      </c>
      <c r="AX168" cm="1">
        <f t="array" ref="AX168">IFERROR(STDEV(IF($E$2:$E$2201=$E168, $AM$2:$AM$2201)), 0)</f>
        <v>0</v>
      </c>
      <c r="AY168">
        <f t="shared" si="68"/>
        <v>-0.59167316770903267</v>
      </c>
      <c r="AZ168">
        <f>INDEX(Model_Assumptions[Values],9)*((INDEX(Model_Scenarios[GR Weight],1)*$AG168)+(INDEX(Model_Scenarios[GP Weight],1)*$AH168)+(INDEX(Model_Scenarios[LTV Weight],1)*$AI168))-(INDEX(Model_Scenarios[LTV Weight],1)*$AP168)-(INDEX(Model_Scenarios[GP Weight],1)*($AS168+$AV168+$AY168))</f>
        <v>3.2173299374408155</v>
      </c>
      <c r="BA168">
        <f>INDEX(Model_Assumptions[Values],9)*((INDEX(Model_Scenarios[GR Weight],2)*$AG168)+(INDEX(Model_Scenarios[GP Weight],2)*$AH168)+(INDEX(Model_Scenarios[LTV Weight],2)*$AI168))-(INDEX(Model_Scenarios[LTV Weight],2)*$AP168)-(INDEX(Model_Scenarios[GP Weight],2)*($AS168+$AV168+$AY168))</f>
        <v>2.6743849779659046</v>
      </c>
      <c r="BB168">
        <f>INDEX(Model_Assumptions[Values],9)*((INDEX(Model_Scenarios[GR Weight],3)*$AG168)+(INDEX(Model_Scenarios[GP Weight],3)*$AH168)+(INDEX(Model_Scenarios[LTV Weight],3)*$AI168))-(INDEX(Model_Scenarios[LTV Weight],3)*$AP168)-(INDEX(Model_Scenarios[GP Weight],3)*($AS168+$AV168+$AY168))</f>
        <v>1.7466125762896381</v>
      </c>
      <c r="BC168">
        <f>INDEX(Model_Assumptions[Values],9)*((INDEX(Model_Scenarios[GR Weight],4)*$AG168)+(INDEX(Model_Scenarios[GP Weight],4)*$AH168)+(INDEX(Model_Scenarios[LTV Weight],4)*$AI168))-(INDEX(Model_Scenarios[LTV Weight],4)*$AP168)-(INDEX(Model_Scenarios[GP Weight],4)*($AS168+$AV168+$AY168))</f>
        <v>1.2931927264340359</v>
      </c>
      <c r="BD168">
        <f>INDEX(Model_Assumptions[Values],9)*((INDEX(Model_Scenarios[GR Weight],5)*$AG168)+(INDEX(Model_Scenarios[GP Weight],5)*$AH168)+(INDEX(Model_Scenarios[LTV Weight],5)*$AI168))-(INDEX(Model_Scenarios[LTV Weight],5)*$AP168)-(INDEX(Model_Scenarios[GP Weight],5)*($AS168+$AV168+$AY168))</f>
        <v>1.3408524321232185</v>
      </c>
    </row>
    <row r="169" spans="1:56" x14ac:dyDescent="0.25">
      <c r="A169">
        <v>168</v>
      </c>
      <c r="B169">
        <v>4</v>
      </c>
      <c r="C169" s="3">
        <v>18</v>
      </c>
      <c r="D169" s="4">
        <v>0.34</v>
      </c>
      <c r="E169" t="str">
        <v>SKU-1005</v>
      </c>
      <c r="F169" t="str">
        <v>Raise</v>
      </c>
      <c r="G169" t="str">
        <v>Full</v>
      </c>
      <c r="H169">
        <v>29.62</v>
      </c>
      <c r="I169">
        <v>19.420000000000002</v>
      </c>
      <c r="J169">
        <v>46</v>
      </c>
      <c r="K169">
        <v>1362.52</v>
      </c>
      <c r="L169">
        <v>469.19999999999993</v>
      </c>
      <c r="M169">
        <v>0.34436191762322749</v>
      </c>
      <c r="N169">
        <v>28.258195261587474</v>
      </c>
      <c r="O169">
        <v>110.97517729461129</v>
      </c>
      <c r="P169">
        <v>91.555177294611212</v>
      </c>
      <c r="Q169">
        <v>1171.8239094760554</v>
      </c>
      <c r="R169">
        <v>927.11950485017326</v>
      </c>
      <c r="S169">
        <v>1</v>
      </c>
      <c r="T169">
        <f t="shared" si="46"/>
        <v>29.156986388939742</v>
      </c>
      <c r="U169">
        <f t="shared" si="47"/>
        <v>-1.563178970493783E-2</v>
      </c>
      <c r="V169">
        <f>IF($F169="Reduce", INDEX(Model_Assumptions[Values], 2), INDEX(Model_Assumptions[Values], 1))</f>
        <v>-0.4</v>
      </c>
      <c r="W169">
        <f t="shared" si="48"/>
        <v>46.287624930570857</v>
      </c>
      <c r="X169">
        <f t="shared" si="61"/>
        <v>1349.6076500770023</v>
      </c>
      <c r="Y169">
        <f t="shared" si="49"/>
        <v>450.70197392531622</v>
      </c>
      <c r="Z169">
        <f t="shared" si="50"/>
        <v>-12.912349922997691</v>
      </c>
      <c r="AA169">
        <f t="shared" si="51"/>
        <v>-18.498026074683708</v>
      </c>
      <c r="AB169">
        <f t="shared" si="62"/>
        <v>0.33395036987201521</v>
      </c>
      <c r="AC169">
        <f t="shared" si="52"/>
        <v>-1.041154775121228E-2</v>
      </c>
      <c r="AD169">
        <f t="shared" si="53"/>
        <v>-1.041154775121228E-2</v>
      </c>
      <c r="AE169">
        <f t="shared" si="54"/>
        <v>0.33999999999999952</v>
      </c>
      <c r="AF169">
        <f t="shared" si="63"/>
        <v>611.89887320111484</v>
      </c>
      <c r="AG169">
        <f t="shared" si="55"/>
        <v>-0.11635349668078149</v>
      </c>
      <c r="AH169">
        <f t="shared" si="56"/>
        <v>-0.20204238166848562</v>
      </c>
      <c r="AI169">
        <f t="shared" si="64"/>
        <v>0.66000000000000048</v>
      </c>
      <c r="AJ169">
        <f>MAX(0, $R169 - $AA169) * INDEX(Model_Assumptions[Values], 7)</f>
        <v>1891.2350618497139</v>
      </c>
      <c r="AK169">
        <f>MAX(0, INDEX(Model_Assumptions[Values], 4) - $AD169)</f>
        <v>6.0411547751212283E-2</v>
      </c>
      <c r="AL169">
        <f>MAX(0, INDEX(Model_Assumptions[Values], 5) - $AC169)</f>
        <v>3.041154775121228E-2</v>
      </c>
      <c r="AM169">
        <f>INDEX(Model_Assumptions[Values], 6) * MAX(0, INDEX(Model_Assumptions[Values], 3) - $AB169)^2</f>
        <v>0</v>
      </c>
      <c r="AN169">
        <f t="shared" si="57"/>
        <v>1907.9181250577012</v>
      </c>
      <c r="AO169" cm="1">
        <f t="array" ref="AO169">IFERROR(STDEV(IF($E$2:$E$2201=$E169, $AJ$2:$AJ$2201)), 0)</f>
        <v>32.154234327575821</v>
      </c>
      <c r="AP169">
        <f t="shared" si="65"/>
        <v>-0.51884498439696047</v>
      </c>
      <c r="AQ169">
        <f t="shared" si="58"/>
        <v>6.5234393551092021E-2</v>
      </c>
      <c r="AR169" cm="1">
        <f t="array" ref="AR169">IFERROR(STDEV(IF($E$2:$E$2201=$E169, $AK$2:$AK$2201)), 0)</f>
        <v>9.2017604799685803E-3</v>
      </c>
      <c r="AS169">
        <f t="shared" si="66"/>
        <v>-0.5241220753766247</v>
      </c>
      <c r="AT169">
        <f t="shared" si="59"/>
        <v>3.5234393551092008E-2</v>
      </c>
      <c r="AU169" cm="1">
        <f t="array" ref="AU169">IFERROR(STDEV(IF($E$2:$E$2201=$E169, $AL$2:$AL$2201)), 0)</f>
        <v>9.2017604799687035E-3</v>
      </c>
      <c r="AV169">
        <f t="shared" si="67"/>
        <v>-0.52412207537661648</v>
      </c>
      <c r="AW169">
        <f t="shared" si="60"/>
        <v>0</v>
      </c>
      <c r="AX169" cm="1">
        <f t="array" ref="AX169">IFERROR(STDEV(IF($E$2:$E$2201=$E169, $AM$2:$AM$2201)), 0)</f>
        <v>0</v>
      </c>
      <c r="AY169">
        <f t="shared" si="68"/>
        <v>-0.52412207537661648</v>
      </c>
      <c r="AZ169">
        <f>INDEX(Model_Assumptions[Values],9)*((INDEX(Model_Scenarios[GR Weight],1)*$AG169)+(INDEX(Model_Scenarios[GP Weight],1)*$AH169)+(INDEX(Model_Scenarios[LTV Weight],1)*$AI169))-(INDEX(Model_Scenarios[LTV Weight],1)*$AP169)-(INDEX(Model_Scenarios[GP Weight],1)*($AS169+$AV169+$AY169))</f>
        <v>3.0531146709559227</v>
      </c>
      <c r="BA169">
        <f>INDEX(Model_Assumptions[Values],9)*((INDEX(Model_Scenarios[GR Weight],2)*$AG169)+(INDEX(Model_Scenarios[GP Weight],2)*$AH169)+(INDEX(Model_Scenarios[LTV Weight],2)*$AI169))-(INDEX(Model_Scenarios[LTV Weight],2)*$AP169)-(INDEX(Model_Scenarios[GP Weight],2)*($AS169+$AV169+$AY169))</f>
        <v>2.5074149809049255</v>
      </c>
      <c r="BB169">
        <f>INDEX(Model_Assumptions[Values],9)*((INDEX(Model_Scenarios[GR Weight],3)*$AG169)+(INDEX(Model_Scenarios[GP Weight],3)*$AH169)+(INDEX(Model_Scenarios[LTV Weight],3)*$AI169))-(INDEX(Model_Scenarios[LTV Weight],3)*$AP169)-(INDEX(Model_Scenarios[GP Weight],3)*($AS169+$AV169+$AY169))</f>
        <v>1.5788501341334085</v>
      </c>
      <c r="BC169">
        <f>INDEX(Model_Assumptions[Values],9)*((INDEX(Model_Scenarios[GR Weight],4)*$AG169)+(INDEX(Model_Scenarios[GP Weight],4)*$AH169)+(INDEX(Model_Scenarios[LTV Weight],4)*$AI169))-(INDEX(Model_Scenarios[LTV Weight],4)*$AP169)-(INDEX(Model_Scenarios[GP Weight],4)*($AS169+$AV169+$AY169))</f>
        <v>1.1387888873533216</v>
      </c>
      <c r="BD169">
        <f>INDEX(Model_Assumptions[Values],9)*((INDEX(Model_Scenarios[GR Weight],5)*$AG169)+(INDEX(Model_Scenarios[GP Weight],5)*$AH169)+(INDEX(Model_Scenarios[LTV Weight],5)*$AI169))-(INDEX(Model_Scenarios[LTV Weight],5)*$AP169)-(INDEX(Model_Scenarios[GP Weight],5)*($AS169+$AV169+$AY169))</f>
        <v>1.1475426242015456</v>
      </c>
    </row>
    <row r="170" spans="1:56" x14ac:dyDescent="0.25">
      <c r="A170">
        <v>169</v>
      </c>
      <c r="B170">
        <v>4</v>
      </c>
      <c r="C170" s="3">
        <v>19</v>
      </c>
      <c r="D170" s="4">
        <v>0.36</v>
      </c>
      <c r="E170" t="str">
        <v>SKU-1005</v>
      </c>
      <c r="F170" t="str">
        <v>Raise</v>
      </c>
      <c r="G170" t="str">
        <v>Full</v>
      </c>
      <c r="H170">
        <v>29.62</v>
      </c>
      <c r="I170">
        <v>19.420000000000002</v>
      </c>
      <c r="J170">
        <v>46</v>
      </c>
      <c r="K170">
        <v>1362.52</v>
      </c>
      <c r="L170">
        <v>469.19999999999993</v>
      </c>
      <c r="M170">
        <v>0.34436191762322749</v>
      </c>
      <c r="N170">
        <v>28.258195261587474</v>
      </c>
      <c r="O170">
        <v>110.97517729461129</v>
      </c>
      <c r="P170">
        <v>91.555177294611212</v>
      </c>
      <c r="Q170">
        <v>1171.8239094760554</v>
      </c>
      <c r="R170">
        <v>927.11950485017326</v>
      </c>
      <c r="S170">
        <v>1</v>
      </c>
      <c r="T170">
        <f t="shared" si="46"/>
        <v>29.12975029417149</v>
      </c>
      <c r="U170">
        <f t="shared" si="47"/>
        <v>-1.6551306746404818E-2</v>
      </c>
      <c r="V170">
        <f>IF($F170="Reduce", INDEX(Model_Assumptions[Values], 2), INDEX(Model_Assumptions[Values], 1))</f>
        <v>-0.4</v>
      </c>
      <c r="W170">
        <f t="shared" si="48"/>
        <v>46.304544044133841</v>
      </c>
      <c r="X170">
        <f t="shared" si="61"/>
        <v>1348.8398054910845</v>
      </c>
      <c r="Y170">
        <f t="shared" si="49"/>
        <v>449.60556015400516</v>
      </c>
      <c r="Z170">
        <f t="shared" si="50"/>
        <v>-13.68019450891552</v>
      </c>
      <c r="AA170">
        <f t="shared" si="51"/>
        <v>-19.594439845994771</v>
      </c>
      <c r="AB170">
        <f t="shared" si="62"/>
        <v>0.33332761853829868</v>
      </c>
      <c r="AC170">
        <f t="shared" si="52"/>
        <v>-1.1034299084928811E-2</v>
      </c>
      <c r="AD170">
        <f t="shared" si="53"/>
        <v>-1.1034299084928811E-2</v>
      </c>
      <c r="AE170">
        <f t="shared" si="54"/>
        <v>0.36000000000000071</v>
      </c>
      <c r="AF170">
        <f t="shared" si="63"/>
        <v>593.35648310411023</v>
      </c>
      <c r="AG170">
        <f t="shared" si="55"/>
        <v>-0.12327256276958252</v>
      </c>
      <c r="AH170">
        <f t="shared" si="56"/>
        <v>-0.21401782427816965</v>
      </c>
      <c r="AI170">
        <f t="shared" si="64"/>
        <v>0.63999999999999924</v>
      </c>
      <c r="AJ170">
        <f>MAX(0, $R170 - $AA170) * INDEX(Model_Assumptions[Values], 7)</f>
        <v>1893.4278893923361</v>
      </c>
      <c r="AK170">
        <f>MAX(0, INDEX(Model_Assumptions[Values], 4) - $AD170)</f>
        <v>6.1034299084928814E-2</v>
      </c>
      <c r="AL170">
        <f>MAX(0, INDEX(Model_Assumptions[Values], 5) - $AC170)</f>
        <v>3.1034299084928812E-2</v>
      </c>
      <c r="AM170">
        <f>INDEX(Model_Assumptions[Values], 6) * MAX(0, INDEX(Model_Assumptions[Values], 3) - $AB170)^2</f>
        <v>0</v>
      </c>
      <c r="AN170">
        <f t="shared" si="57"/>
        <v>1907.9181250577012</v>
      </c>
      <c r="AO170" cm="1">
        <f t="array" ref="AO170">IFERROR(STDEV(IF($E$2:$E$2201=$E170, $AJ$2:$AJ$2201)), 0)</f>
        <v>32.154234327575821</v>
      </c>
      <c r="AP170">
        <f t="shared" si="65"/>
        <v>-0.45064782192428632</v>
      </c>
      <c r="AQ170">
        <f t="shared" si="58"/>
        <v>6.5234393551092021E-2</v>
      </c>
      <c r="AR170" cm="1">
        <f t="array" ref="AR170">IFERROR(STDEV(IF($E$2:$E$2201=$E170, $AK$2:$AK$2201)), 0)</f>
        <v>9.2017604799685803E-3</v>
      </c>
      <c r="AS170">
        <f t="shared" si="66"/>
        <v>-0.45644466353003227</v>
      </c>
      <c r="AT170">
        <f t="shared" si="59"/>
        <v>3.5234393551092008E-2</v>
      </c>
      <c r="AU170" cm="1">
        <f t="array" ref="AU170">IFERROR(STDEV(IF($E$2:$E$2201=$E170, $AL$2:$AL$2201)), 0)</f>
        <v>9.2017604799687035E-3</v>
      </c>
      <c r="AV170">
        <f t="shared" si="67"/>
        <v>-0.456444663530025</v>
      </c>
      <c r="AW170">
        <f t="shared" si="60"/>
        <v>0</v>
      </c>
      <c r="AX170" cm="1">
        <f t="array" ref="AX170">IFERROR(STDEV(IF($E$2:$E$2201=$E170, $AM$2:$AM$2201)), 0)</f>
        <v>0</v>
      </c>
      <c r="AY170">
        <f t="shared" si="68"/>
        <v>-0.456444663530025</v>
      </c>
      <c r="AZ170">
        <f>INDEX(Model_Assumptions[Values],9)*((INDEX(Model_Scenarios[GR Weight],1)*$AG170)+(INDEX(Model_Scenarios[GP Weight],1)*$AH170)+(INDEX(Model_Scenarios[LTV Weight],1)*$AI170))-(INDEX(Model_Scenarios[LTV Weight],1)*$AP170)-(INDEX(Model_Scenarios[GP Weight],1)*($AS170+$AV170+$AY170))</f>
        <v>2.8888064630745585</v>
      </c>
      <c r="BA170">
        <f>INDEX(Model_Assumptions[Values],9)*((INDEX(Model_Scenarios[GR Weight],2)*$AG170)+(INDEX(Model_Scenarios[GP Weight],2)*$AH170)+(INDEX(Model_Scenarios[LTV Weight],2)*$AI170))-(INDEX(Model_Scenarios[LTV Weight],2)*$AP170)-(INDEX(Model_Scenarios[GP Weight],2)*($AS170+$AV170+$AY170))</f>
        <v>2.3403156360134436</v>
      </c>
      <c r="BB170">
        <f>INDEX(Model_Assumptions[Values],9)*((INDEX(Model_Scenarios[GR Weight],3)*$AG170)+(INDEX(Model_Scenarios[GP Weight],3)*$AH170)+(INDEX(Model_Scenarios[LTV Weight],3)*$AI170))-(INDEX(Model_Scenarios[LTV Weight],3)*$AP170)-(INDEX(Model_Scenarios[GP Weight],3)*($AS170+$AV170+$AY170))</f>
        <v>1.4109041295274669</v>
      </c>
      <c r="BC170">
        <f>INDEX(Model_Assumptions[Values],9)*((INDEX(Model_Scenarios[GR Weight],4)*$AG170)+(INDEX(Model_Scenarios[GP Weight],4)*$AH170)+(INDEX(Model_Scenarios[LTV Weight],4)*$AI170))-(INDEX(Model_Scenarios[LTV Weight],4)*$AP170)-(INDEX(Model_Scenarios[GP Weight],4)*($AS170+$AV170+$AY170))</f>
        <v>0.98420306595024709</v>
      </c>
      <c r="BD170">
        <f>INDEX(Model_Assumptions[Values],9)*((INDEX(Model_Scenarios[GR Weight],5)*$AG170)+(INDEX(Model_Scenarios[GP Weight],5)*$AH170)+(INDEX(Model_Scenarios[LTV Weight],5)*$AI170))-(INDEX(Model_Scenarios[LTV Weight],5)*$AP170)-(INDEX(Model_Scenarios[GP Weight],5)*($AS170+$AV170+$AY170))</f>
        <v>0.95397407077106688</v>
      </c>
    </row>
    <row r="171" spans="1:56" x14ac:dyDescent="0.25">
      <c r="A171">
        <v>170</v>
      </c>
      <c r="B171">
        <v>4</v>
      </c>
      <c r="C171" s="3">
        <v>20</v>
      </c>
      <c r="D171" s="4">
        <v>0.38</v>
      </c>
      <c r="E171" t="str">
        <v>SKU-1005</v>
      </c>
      <c r="F171" t="str">
        <v>Raise</v>
      </c>
      <c r="G171" t="str">
        <v>Full</v>
      </c>
      <c r="H171">
        <v>29.62</v>
      </c>
      <c r="I171">
        <v>19.420000000000002</v>
      </c>
      <c r="J171">
        <v>46</v>
      </c>
      <c r="K171">
        <v>1362.52</v>
      </c>
      <c r="L171">
        <v>469.19999999999993</v>
      </c>
      <c r="M171">
        <v>0.34436191762322749</v>
      </c>
      <c r="N171">
        <v>28.258195261587474</v>
      </c>
      <c r="O171">
        <v>110.97517729461129</v>
      </c>
      <c r="P171">
        <v>91.555177294611212</v>
      </c>
      <c r="Q171">
        <v>1171.8239094760554</v>
      </c>
      <c r="R171">
        <v>927.11950485017326</v>
      </c>
      <c r="S171">
        <v>1</v>
      </c>
      <c r="T171">
        <f t="shared" si="46"/>
        <v>29.102514199403242</v>
      </c>
      <c r="U171">
        <f t="shared" si="47"/>
        <v>-1.7470823787871684E-2</v>
      </c>
      <c r="V171">
        <f>IF($F171="Reduce", INDEX(Model_Assumptions[Values], 2), INDEX(Model_Assumptions[Values], 1))</f>
        <v>-0.4</v>
      </c>
      <c r="W171">
        <f t="shared" si="48"/>
        <v>46.32146315769684</v>
      </c>
      <c r="X171">
        <f t="shared" si="61"/>
        <v>1348.0710392840065</v>
      </c>
      <c r="Y171">
        <f t="shared" si="49"/>
        <v>448.50822476153371</v>
      </c>
      <c r="Z171">
        <f t="shared" si="50"/>
        <v>-14.448960715993508</v>
      </c>
      <c r="AA171">
        <f t="shared" si="51"/>
        <v>-20.691775238466221</v>
      </c>
      <c r="AB171">
        <f t="shared" si="62"/>
        <v>0.33270370157921902</v>
      </c>
      <c r="AC171">
        <f t="shared" si="52"/>
        <v>-1.1658216044008463E-2</v>
      </c>
      <c r="AD171">
        <f t="shared" si="53"/>
        <v>-1.1658216044008463E-2</v>
      </c>
      <c r="AE171">
        <f t="shared" si="54"/>
        <v>0.37999999999999934</v>
      </c>
      <c r="AF171">
        <f t="shared" si="63"/>
        <v>574.814093007108</v>
      </c>
      <c r="AG171">
        <f t="shared" si="55"/>
        <v>-0.1301999336088929</v>
      </c>
      <c r="AH171">
        <f t="shared" si="56"/>
        <v>-0.2260033331799807</v>
      </c>
      <c r="AI171">
        <f t="shared" si="64"/>
        <v>0.62000000000000066</v>
      </c>
      <c r="AJ171">
        <f>MAX(0, $R171 - $AA171) * INDEX(Model_Assumptions[Values], 7)</f>
        <v>1895.622560177279</v>
      </c>
      <c r="AK171">
        <f>MAX(0, INDEX(Model_Assumptions[Values], 4) - $AD171)</f>
        <v>6.1658216044008465E-2</v>
      </c>
      <c r="AL171">
        <f>MAX(0, INDEX(Model_Assumptions[Values], 5) - $AC171)</f>
        <v>3.1658216044008466E-2</v>
      </c>
      <c r="AM171">
        <f>INDEX(Model_Assumptions[Values], 6) * MAX(0, INDEX(Model_Assumptions[Values], 3) - $AB171)^2</f>
        <v>0</v>
      </c>
      <c r="AN171">
        <f t="shared" si="57"/>
        <v>1907.9181250577012</v>
      </c>
      <c r="AO171" cm="1">
        <f t="array" ref="AO171">IFERROR(STDEV(IF($E$2:$E$2201=$E171, $AJ$2:$AJ$2201)), 0)</f>
        <v>32.154234327575821</v>
      </c>
      <c r="AP171">
        <f t="shared" si="65"/>
        <v>-0.3823933344255519</v>
      </c>
      <c r="AQ171">
        <f t="shared" si="58"/>
        <v>6.5234393551092021E-2</v>
      </c>
      <c r="AR171" cm="1">
        <f t="array" ref="AR171">IFERROR(STDEV(IF($E$2:$E$2201=$E171, $AK$2:$AK$2201)), 0)</f>
        <v>9.2017604799685803E-3</v>
      </c>
      <c r="AS171">
        <f t="shared" si="66"/>
        <v>-0.38864057751433306</v>
      </c>
      <c r="AT171">
        <f t="shared" si="59"/>
        <v>3.5234393551092008E-2</v>
      </c>
      <c r="AU171" cm="1">
        <f t="array" ref="AU171">IFERROR(STDEV(IF($E$2:$E$2201=$E171, $AL$2:$AL$2201)), 0)</f>
        <v>9.2017604799687035E-3</v>
      </c>
      <c r="AV171">
        <f t="shared" si="67"/>
        <v>-0.38864057751432635</v>
      </c>
      <c r="AW171">
        <f t="shared" si="60"/>
        <v>0</v>
      </c>
      <c r="AX171" cm="1">
        <f t="array" ref="AX171">IFERROR(STDEV(IF($E$2:$E$2201=$E171, $AM$2:$AM$2201)), 0)</f>
        <v>0</v>
      </c>
      <c r="AY171">
        <f t="shared" si="68"/>
        <v>-0.38864057751432635</v>
      </c>
      <c r="AZ171">
        <f>INDEX(Model_Assumptions[Values],9)*((INDEX(Model_Scenarios[GR Weight],1)*$AG171)+(INDEX(Model_Scenarios[GP Weight],1)*$AH171)+(INDEX(Model_Scenarios[LTV Weight],1)*$AI171))-(INDEX(Model_Scenarios[LTV Weight],1)*$AP171)-(INDEX(Model_Scenarios[GP Weight],1)*($AS171+$AV171+$AY171))</f>
        <v>2.7244052074003062</v>
      </c>
      <c r="BA171">
        <f>INDEX(Model_Assumptions[Values],9)*((INDEX(Model_Scenarios[GR Weight],2)*$AG171)+(INDEX(Model_Scenarios[GP Weight],2)*$AH171)+(INDEX(Model_Scenarios[LTV Weight],2)*$AI171))-(INDEX(Model_Scenarios[LTV Weight],2)*$AP171)-(INDEX(Model_Scenarios[GP Weight],2)*($AS171+$AV171+$AY171))</f>
        <v>2.1730867304985577</v>
      </c>
      <c r="BB171">
        <f>INDEX(Model_Assumptions[Values],9)*((INDEX(Model_Scenarios[GR Weight],3)*$AG171)+(INDEX(Model_Scenarios[GP Weight],3)*$AH171)+(INDEX(Model_Scenarios[LTV Weight],3)*$AI171))-(INDEX(Model_Scenarios[LTV Weight],3)*$AP171)-(INDEX(Model_Scenarios[GP Weight],3)*($AS171+$AV171+$AY171))</f>
        <v>1.2427741900841849</v>
      </c>
      <c r="BC171">
        <f>INDEX(Model_Assumptions[Values],9)*((INDEX(Model_Scenarios[GR Weight],4)*$AG171)+(INDEX(Model_Scenarios[GP Weight],4)*$AH171)+(INDEX(Model_Scenarios[LTV Weight],4)*$AI171))-(INDEX(Model_Scenarios[LTV Weight],4)*$AP171)-(INDEX(Model_Scenarios[GP Weight],4)*($AS171+$AV171+$AY171))</f>
        <v>0.82943488983718283</v>
      </c>
      <c r="BD171">
        <f>INDEX(Model_Assumptions[Values],9)*((INDEX(Model_Scenarios[GR Weight],5)*$AG171)+(INDEX(Model_Scenarios[GP Weight],5)*$AH171)+(INDEX(Model_Scenarios[LTV Weight],5)*$AI171))-(INDEX(Model_Scenarios[LTV Weight],5)*$AP171)-(INDEX(Model_Scenarios[GP Weight],5)*($AS171+$AV171+$AY171))</f>
        <v>0.76014618665119116</v>
      </c>
    </row>
    <row r="172" spans="1:56" x14ac:dyDescent="0.25">
      <c r="A172">
        <v>171</v>
      </c>
      <c r="B172">
        <v>4</v>
      </c>
      <c r="C172" s="3">
        <v>21</v>
      </c>
      <c r="D172" s="4">
        <v>0.4</v>
      </c>
      <c r="E172" t="str">
        <v>SKU-1005</v>
      </c>
      <c r="F172" t="str">
        <v>Raise</v>
      </c>
      <c r="G172" t="str">
        <v>Full</v>
      </c>
      <c r="H172">
        <v>29.62</v>
      </c>
      <c r="I172">
        <v>19.420000000000002</v>
      </c>
      <c r="J172">
        <v>46</v>
      </c>
      <c r="K172">
        <v>1362.52</v>
      </c>
      <c r="L172">
        <v>469.19999999999993</v>
      </c>
      <c r="M172">
        <v>0.34436191762322749</v>
      </c>
      <c r="N172">
        <v>28.258195261587474</v>
      </c>
      <c r="O172">
        <v>110.97517729461129</v>
      </c>
      <c r="P172">
        <v>91.555177294611212</v>
      </c>
      <c r="Q172">
        <v>1171.8239094760554</v>
      </c>
      <c r="R172">
        <v>927.11950485017326</v>
      </c>
      <c r="S172">
        <v>1</v>
      </c>
      <c r="T172">
        <f t="shared" si="46"/>
        <v>29.07527810463499</v>
      </c>
      <c r="U172">
        <f t="shared" si="47"/>
        <v>-1.8390340829338672E-2</v>
      </c>
      <c r="V172">
        <f>IF($F172="Reduce", INDEX(Model_Assumptions[Values], 2), INDEX(Model_Assumptions[Values], 1))</f>
        <v>-0.4</v>
      </c>
      <c r="W172">
        <f t="shared" si="48"/>
        <v>46.338382271259825</v>
      </c>
      <c r="X172">
        <f t="shared" si="61"/>
        <v>1347.301351455767</v>
      </c>
      <c r="Y172">
        <f t="shared" si="49"/>
        <v>447.40996774790108</v>
      </c>
      <c r="Z172">
        <f t="shared" si="50"/>
        <v>-15.218648544233019</v>
      </c>
      <c r="AA172">
        <f t="shared" si="51"/>
        <v>-21.790032252098854</v>
      </c>
      <c r="AB172">
        <f t="shared" si="62"/>
        <v>0.33207861571909802</v>
      </c>
      <c r="AC172">
        <f t="shared" si="52"/>
        <v>-1.2283301904129462E-2</v>
      </c>
      <c r="AD172">
        <f t="shared" si="53"/>
        <v>-1.2283301904129462E-2</v>
      </c>
      <c r="AE172">
        <f t="shared" si="54"/>
        <v>0.40000000000000052</v>
      </c>
      <c r="AF172">
        <f t="shared" si="63"/>
        <v>556.27170291010339</v>
      </c>
      <c r="AG172">
        <f t="shared" si="55"/>
        <v>-0.13713560919872489</v>
      </c>
      <c r="AH172">
        <f t="shared" si="56"/>
        <v>-0.23799890837392743</v>
      </c>
      <c r="AI172">
        <f t="shared" si="64"/>
        <v>0.59999999999999942</v>
      </c>
      <c r="AJ172">
        <f>MAX(0, $R172 - $AA172) * INDEX(Model_Assumptions[Values], 7)</f>
        <v>1897.8190742045442</v>
      </c>
      <c r="AK172">
        <f>MAX(0, INDEX(Model_Assumptions[Values], 4) - $AD172)</f>
        <v>6.2283301904129465E-2</v>
      </c>
      <c r="AL172">
        <f>MAX(0, INDEX(Model_Assumptions[Values], 5) - $AC172)</f>
        <v>3.2283301904129466E-2</v>
      </c>
      <c r="AM172">
        <f>INDEX(Model_Assumptions[Values], 6) * MAX(0, INDEX(Model_Assumptions[Values], 3) - $AB172)^2</f>
        <v>0</v>
      </c>
      <c r="AN172">
        <f t="shared" si="57"/>
        <v>1907.9181250577012</v>
      </c>
      <c r="AO172" cm="1">
        <f t="array" ref="AO172">IFERROR(STDEV(IF($E$2:$E$2201=$E172, $AJ$2:$AJ$2201)), 0)</f>
        <v>32.154234327575821</v>
      </c>
      <c r="AP172">
        <f t="shared" si="65"/>
        <v>-0.31408152190070782</v>
      </c>
      <c r="AQ172">
        <f t="shared" si="58"/>
        <v>6.5234393551092021E-2</v>
      </c>
      <c r="AR172" cm="1">
        <f t="array" ref="AR172">IFERROR(STDEV(IF($E$2:$E$2201=$E172, $AK$2:$AK$2201)), 0)</f>
        <v>9.2017604799685803E-3</v>
      </c>
      <c r="AS172">
        <f t="shared" si="66"/>
        <v>-0.32070946134566553</v>
      </c>
      <c r="AT172">
        <f t="shared" si="59"/>
        <v>3.5234393551092008E-2</v>
      </c>
      <c r="AU172" cm="1">
        <f t="array" ref="AU172">IFERROR(STDEV(IF($E$2:$E$2201=$E172, $AL$2:$AL$2201)), 0)</f>
        <v>9.2017604799687035E-3</v>
      </c>
      <c r="AV172">
        <f t="shared" si="67"/>
        <v>-0.3207094613456597</v>
      </c>
      <c r="AW172">
        <f t="shared" si="60"/>
        <v>0</v>
      </c>
      <c r="AX172" cm="1">
        <f t="array" ref="AX172">IFERROR(STDEV(IF($E$2:$E$2201=$E172, $AM$2:$AM$2201)), 0)</f>
        <v>0</v>
      </c>
      <c r="AY172">
        <f t="shared" si="68"/>
        <v>-0.3207094613456597</v>
      </c>
      <c r="AZ172">
        <f>INDEX(Model_Assumptions[Values],9)*((INDEX(Model_Scenarios[GR Weight],1)*$AG172)+(INDEX(Model_Scenarios[GP Weight],1)*$AH172)+(INDEX(Model_Scenarios[LTV Weight],1)*$AI172))-(INDEX(Model_Scenarios[LTV Weight],1)*$AP172)-(INDEX(Model_Scenarios[GP Weight],1)*($AS172+$AV172+$AY172))</f>
        <v>2.559910797137936</v>
      </c>
      <c r="BA172">
        <f>INDEX(Model_Assumptions[Values],9)*((INDEX(Model_Scenarios[GR Weight],2)*$AG172)+(INDEX(Model_Scenarios[GP Weight],2)*$AH172)+(INDEX(Model_Scenarios[LTV Weight],2)*$AI172))-(INDEX(Model_Scenarios[LTV Weight],2)*$AP172)-(INDEX(Model_Scenarios[GP Weight],2)*($AS172+$AV172+$AY172))</f>
        <v>2.0057280507698843</v>
      </c>
      <c r="BB172">
        <f>INDEX(Model_Assumptions[Values],9)*((INDEX(Model_Scenarios[GR Weight],3)*$AG172)+(INDEX(Model_Scenarios[GP Weight],3)*$AH172)+(INDEX(Model_Scenarios[LTV Weight],3)*$AI172))-(INDEX(Model_Scenarios[LTV Weight],3)*$AP172)-(INDEX(Model_Scenarios[GP Weight],3)*($AS172+$AV172+$AY172))</f>
        <v>1.0744599420204475</v>
      </c>
      <c r="BC172">
        <f>INDEX(Model_Assumptions[Values],9)*((INDEX(Model_Scenarios[GR Weight],4)*$AG172)+(INDEX(Model_Scenarios[GP Weight],4)*$AH172)+(INDEX(Model_Scenarios[LTV Weight],4)*$AI172))-(INDEX(Model_Scenarios[LTV Weight],4)*$AP172)-(INDEX(Model_Scenarios[GP Weight],4)*($AS172+$AV172+$AY172))</f>
        <v>0.67448398523101472</v>
      </c>
      <c r="BD172">
        <f>INDEX(Model_Assumptions[Values],9)*((INDEX(Model_Scenarios[GR Weight],5)*$AG172)+(INDEX(Model_Scenarios[GP Weight],5)*$AH172)+(INDEX(Model_Scenarios[LTV Weight],5)*$AI172))-(INDEX(Model_Scenarios[LTV Weight],5)*$AP172)-(INDEX(Model_Scenarios[GP Weight],5)*($AS172+$AV172+$AY172))</f>
        <v>0.56605838446849244</v>
      </c>
    </row>
    <row r="173" spans="1:56" x14ac:dyDescent="0.25">
      <c r="A173">
        <v>172</v>
      </c>
      <c r="B173">
        <v>4</v>
      </c>
      <c r="C173" s="3">
        <v>22</v>
      </c>
      <c r="D173" s="4">
        <v>0.42</v>
      </c>
      <c r="E173" t="str">
        <v>SKU-1005</v>
      </c>
      <c r="F173" t="str">
        <v>Raise</v>
      </c>
      <c r="G173" t="str">
        <v>Full</v>
      </c>
      <c r="H173">
        <v>29.62</v>
      </c>
      <c r="I173">
        <v>19.420000000000002</v>
      </c>
      <c r="J173">
        <v>46</v>
      </c>
      <c r="K173">
        <v>1362.52</v>
      </c>
      <c r="L173">
        <v>469.19999999999993</v>
      </c>
      <c r="M173">
        <v>0.34436191762322749</v>
      </c>
      <c r="N173">
        <v>28.258195261587474</v>
      </c>
      <c r="O173">
        <v>110.97517729461129</v>
      </c>
      <c r="P173">
        <v>91.555177294611212</v>
      </c>
      <c r="Q173">
        <v>1171.8239094760554</v>
      </c>
      <c r="R173">
        <v>927.11950485017326</v>
      </c>
      <c r="S173">
        <v>1</v>
      </c>
      <c r="T173">
        <f t="shared" si="46"/>
        <v>29.048042009866741</v>
      </c>
      <c r="U173">
        <f t="shared" si="47"/>
        <v>-1.9309857870805539E-2</v>
      </c>
      <c r="V173">
        <f>IF($F173="Reduce", INDEX(Model_Assumptions[Values], 2), INDEX(Model_Assumptions[Values], 1))</f>
        <v>-0.4</v>
      </c>
      <c r="W173">
        <f t="shared" si="48"/>
        <v>46.355301384822823</v>
      </c>
      <c r="X173">
        <f t="shared" si="61"/>
        <v>1346.5307420063673</v>
      </c>
      <c r="Y173">
        <f t="shared" si="49"/>
        <v>446.31078911310794</v>
      </c>
      <c r="Z173">
        <f t="shared" si="50"/>
        <v>-15.989257993632691</v>
      </c>
      <c r="AA173">
        <f t="shared" si="51"/>
        <v>-22.889210886891988</v>
      </c>
      <c r="AB173">
        <f t="shared" si="62"/>
        <v>0.3314523576699725</v>
      </c>
      <c r="AC173">
        <f t="shared" si="52"/>
        <v>-1.290955995325499E-2</v>
      </c>
      <c r="AD173">
        <f t="shared" si="53"/>
        <v>-1.290955995325499E-2</v>
      </c>
      <c r="AE173">
        <f t="shared" si="54"/>
        <v>0.4199999999999991</v>
      </c>
      <c r="AF173">
        <f t="shared" si="63"/>
        <v>537.72931281310139</v>
      </c>
      <c r="AG173">
        <f t="shared" si="55"/>
        <v>-0.14407958953906619</v>
      </c>
      <c r="AH173">
        <f t="shared" si="56"/>
        <v>-0.25000454986000237</v>
      </c>
      <c r="AI173">
        <f t="shared" si="64"/>
        <v>0.58000000000000096</v>
      </c>
      <c r="AJ173">
        <f>MAX(0, $R173 - $AA173) * INDEX(Model_Assumptions[Values], 7)</f>
        <v>1900.0174314741305</v>
      </c>
      <c r="AK173">
        <f>MAX(0, INDEX(Model_Assumptions[Values], 4) - $AD173)</f>
        <v>6.2909559953254993E-2</v>
      </c>
      <c r="AL173">
        <f>MAX(0, INDEX(Model_Assumptions[Values], 5) - $AC173)</f>
        <v>3.2909559953254994E-2</v>
      </c>
      <c r="AM173">
        <f>INDEX(Model_Assumptions[Values], 6) * MAX(0, INDEX(Model_Assumptions[Values], 3) - $AB173)^2</f>
        <v>0</v>
      </c>
      <c r="AN173">
        <f t="shared" si="57"/>
        <v>1907.9181250577012</v>
      </c>
      <c r="AO173" cm="1">
        <f t="array" ref="AO173">IFERROR(STDEV(IF($E$2:$E$2201=$E173, $AJ$2:$AJ$2201)), 0)</f>
        <v>32.154234327575821</v>
      </c>
      <c r="AP173">
        <f t="shared" si="65"/>
        <v>-0.24571238434979642</v>
      </c>
      <c r="AQ173">
        <f t="shared" si="58"/>
        <v>6.5234393551092021E-2</v>
      </c>
      <c r="AR173" cm="1">
        <f t="array" ref="AR173">IFERROR(STDEV(IF($E$2:$E$2201=$E173, $AK$2:$AK$2201)), 0)</f>
        <v>9.2017604799685803E-3</v>
      </c>
      <c r="AS173">
        <f t="shared" si="66"/>
        <v>-0.25265095770510282</v>
      </c>
      <c r="AT173">
        <f t="shared" si="59"/>
        <v>3.5234393551092008E-2</v>
      </c>
      <c r="AU173" cm="1">
        <f t="array" ref="AU173">IFERROR(STDEV(IF($E$2:$E$2201=$E173, $AL$2:$AL$2201)), 0)</f>
        <v>9.2017604799687035E-3</v>
      </c>
      <c r="AV173">
        <f t="shared" si="67"/>
        <v>-0.25265095770509793</v>
      </c>
      <c r="AW173">
        <f t="shared" si="60"/>
        <v>0</v>
      </c>
      <c r="AX173" cm="1">
        <f t="array" ref="AX173">IFERROR(STDEV(IF($E$2:$E$2201=$E173, $AM$2:$AM$2201)), 0)</f>
        <v>0</v>
      </c>
      <c r="AY173">
        <f t="shared" si="68"/>
        <v>-0.25265095770509793</v>
      </c>
      <c r="AZ173">
        <f>INDEX(Model_Assumptions[Values],9)*((INDEX(Model_Scenarios[GR Weight],1)*$AG173)+(INDEX(Model_Scenarios[GP Weight],1)*$AH173)+(INDEX(Model_Scenarios[LTV Weight],1)*$AI173))-(INDEX(Model_Scenarios[LTV Weight],1)*$AP173)-(INDEX(Model_Scenarios[GP Weight],1)*($AS173+$AV173+$AY173))</f>
        <v>2.3953231250918372</v>
      </c>
      <c r="BA173">
        <f>INDEX(Model_Assumptions[Values],9)*((INDEX(Model_Scenarios[GR Weight],2)*$AG173)+(INDEX(Model_Scenarios[GP Weight],2)*$AH173)+(INDEX(Model_Scenarios[LTV Weight],2)*$AI173))-(INDEX(Model_Scenarios[LTV Weight],2)*$AP173)-(INDEX(Model_Scenarios[GP Weight],2)*($AS173+$AV173+$AY173))</f>
        <v>1.8382393824361285</v>
      </c>
      <c r="BB173">
        <f>INDEX(Model_Assumptions[Values],9)*((INDEX(Model_Scenarios[GR Weight],3)*$AG173)+(INDEX(Model_Scenarios[GP Weight],3)*$AH173)+(INDEX(Model_Scenarios[LTV Weight],3)*$AI173))-(INDEX(Model_Scenarios[LTV Weight],3)*$AP173)-(INDEX(Model_Scenarios[GP Weight],3)*($AS173+$AV173+$AY173))</f>
        <v>0.90596101015143826</v>
      </c>
      <c r="BC173">
        <f>INDEX(Model_Assumptions[Values],9)*((INDEX(Model_Scenarios[GR Weight],4)*$AG173)+(INDEX(Model_Scenarios[GP Weight],4)*$AH173)+(INDEX(Model_Scenarios[LTV Weight],4)*$AI173))-(INDEX(Model_Scenarios[LTV Weight],4)*$AP173)-(INDEX(Model_Scenarios[GP Weight],4)*($AS173+$AV173+$AY173))</f>
        <v>0.51934997694692486</v>
      </c>
      <c r="BD173">
        <f>INDEX(Model_Assumptions[Values],9)*((INDEX(Model_Scenarios[GR Weight],5)*$AG173)+(INDEX(Model_Scenarios[GP Weight],5)*$AH173)+(INDEX(Model_Scenarios[LTV Weight],5)*$AI173))-(INDEX(Model_Scenarios[LTV Weight],5)*$AP173)-(INDEX(Model_Scenarios[GP Weight],5)*($AS173+$AV173+$AY173))</f>
        <v>0.37171007464679179</v>
      </c>
    </row>
    <row r="174" spans="1:56" x14ac:dyDescent="0.25">
      <c r="A174">
        <v>173</v>
      </c>
      <c r="B174">
        <v>4</v>
      </c>
      <c r="C174" s="3">
        <v>23</v>
      </c>
      <c r="D174" s="4">
        <v>0.44</v>
      </c>
      <c r="E174" t="str">
        <v>SKU-1005</v>
      </c>
      <c r="F174" t="str">
        <v>Raise</v>
      </c>
      <c r="G174" t="str">
        <v>Full</v>
      </c>
      <c r="H174">
        <v>29.62</v>
      </c>
      <c r="I174">
        <v>19.420000000000002</v>
      </c>
      <c r="J174">
        <v>46</v>
      </c>
      <c r="K174">
        <v>1362.52</v>
      </c>
      <c r="L174">
        <v>469.19999999999993</v>
      </c>
      <c r="M174">
        <v>0.34436191762322749</v>
      </c>
      <c r="N174">
        <v>28.258195261587474</v>
      </c>
      <c r="O174">
        <v>110.97517729461129</v>
      </c>
      <c r="P174">
        <v>91.555177294611212</v>
      </c>
      <c r="Q174">
        <v>1171.8239094760554</v>
      </c>
      <c r="R174">
        <v>927.11950485017326</v>
      </c>
      <c r="S174">
        <v>1</v>
      </c>
      <c r="T174">
        <f t="shared" si="46"/>
        <v>29.020805915098489</v>
      </c>
      <c r="U174">
        <f t="shared" si="47"/>
        <v>-2.0229374912272526E-2</v>
      </c>
      <c r="V174">
        <f>IF($F174="Reduce", INDEX(Model_Assumptions[Values], 2), INDEX(Model_Assumptions[Values], 1))</f>
        <v>-0.4</v>
      </c>
      <c r="W174">
        <f t="shared" si="48"/>
        <v>46.372220498385808</v>
      </c>
      <c r="X174">
        <f t="shared" si="61"/>
        <v>1345.7592109358063</v>
      </c>
      <c r="Y174">
        <f t="shared" si="49"/>
        <v>445.21068885715385</v>
      </c>
      <c r="Z174">
        <f t="shared" si="50"/>
        <v>-16.760789064193659</v>
      </c>
      <c r="AA174">
        <f t="shared" si="51"/>
        <v>-23.989311142846077</v>
      </c>
      <c r="AB174">
        <f t="shared" si="62"/>
        <v>0.33082492413153597</v>
      </c>
      <c r="AC174">
        <f t="shared" si="52"/>
        <v>-1.3536993491691518E-2</v>
      </c>
      <c r="AD174">
        <f t="shared" si="53"/>
        <v>-1.3536993491691518E-2</v>
      </c>
      <c r="AE174">
        <f t="shared" si="54"/>
        <v>0.44000000000000034</v>
      </c>
      <c r="AF174">
        <f t="shared" si="63"/>
        <v>519.18692271609666</v>
      </c>
      <c r="AG174">
        <f t="shared" si="55"/>
        <v>-0.15103187462992707</v>
      </c>
      <c r="AH174">
        <f t="shared" si="56"/>
        <v>-0.26202025763821057</v>
      </c>
      <c r="AI174">
        <f t="shared" si="64"/>
        <v>0.55999999999999961</v>
      </c>
      <c r="AJ174">
        <f>MAX(0, $R174 - $AA174) * INDEX(Model_Assumptions[Values], 7)</f>
        <v>1902.2176319860387</v>
      </c>
      <c r="AK174">
        <f>MAX(0, INDEX(Model_Assumptions[Values], 4) - $AD174)</f>
        <v>6.3536993491691521E-2</v>
      </c>
      <c r="AL174">
        <f>MAX(0, INDEX(Model_Assumptions[Values], 5) - $AC174)</f>
        <v>3.3536993491691522E-2</v>
      </c>
      <c r="AM174">
        <f>INDEX(Model_Assumptions[Values], 6) * MAX(0, INDEX(Model_Assumptions[Values], 3) - $AB174)^2</f>
        <v>0</v>
      </c>
      <c r="AN174">
        <f t="shared" si="57"/>
        <v>1907.9181250577012</v>
      </c>
      <c r="AO174" cm="1">
        <f t="array" ref="AO174">IFERROR(STDEV(IF($E$2:$E$2201=$E174, $AJ$2:$AJ$2201)), 0)</f>
        <v>32.154234327575821</v>
      </c>
      <c r="AP174">
        <f t="shared" si="65"/>
        <v>-0.17728592177278948</v>
      </c>
      <c r="AQ174">
        <f t="shared" si="58"/>
        <v>6.5234393551092021E-2</v>
      </c>
      <c r="AR174" cm="1">
        <f t="array" ref="AR174">IFERROR(STDEV(IF($E$2:$E$2201=$E174, $AK$2:$AK$2201)), 0)</f>
        <v>9.2017604799685803E-3</v>
      </c>
      <c r="AS174">
        <f t="shared" si="66"/>
        <v>-0.18446470793231254</v>
      </c>
      <c r="AT174">
        <f t="shared" si="59"/>
        <v>3.5234393551092008E-2</v>
      </c>
      <c r="AU174" cm="1">
        <f t="array" ref="AU174">IFERROR(STDEV(IF($E$2:$E$2201=$E174, $AL$2:$AL$2201)), 0)</f>
        <v>9.2017604799687035E-3</v>
      </c>
      <c r="AV174">
        <f t="shared" si="67"/>
        <v>-0.18446470793230854</v>
      </c>
      <c r="AW174">
        <f t="shared" si="60"/>
        <v>0</v>
      </c>
      <c r="AX174" cm="1">
        <f t="array" ref="AX174">IFERROR(STDEV(IF($E$2:$E$2201=$E174, $AM$2:$AM$2201)), 0)</f>
        <v>0</v>
      </c>
      <c r="AY174">
        <f t="shared" si="68"/>
        <v>-0.18446470793230854</v>
      </c>
      <c r="AZ174">
        <f>INDEX(Model_Assumptions[Values],9)*((INDEX(Model_Scenarios[GR Weight],1)*$AG174)+(INDEX(Model_Scenarios[GP Weight],1)*$AH174)+(INDEX(Model_Scenarios[LTV Weight],1)*$AI174))-(INDEX(Model_Scenarios[LTV Weight],1)*$AP174)-(INDEX(Model_Scenarios[GP Weight],1)*($AS174+$AV174+$AY174))</f>
        <v>2.2306420836638545</v>
      </c>
      <c r="BA174">
        <f>INDEX(Model_Assumptions[Values],9)*((INDEX(Model_Scenarios[GR Weight],2)*$AG174)+(INDEX(Model_Scenarios[GP Weight],2)*$AH174)+(INDEX(Model_Scenarios[LTV Weight],2)*$AI174))-(INDEX(Model_Scenarios[LTV Weight],2)*$AP174)-(INDEX(Model_Scenarios[GP Weight],2)*($AS174+$AV174+$AY174))</f>
        <v>1.6706205103010419</v>
      </c>
      <c r="BB174">
        <f>INDEX(Model_Assumptions[Values],9)*((INDEX(Model_Scenarios[GR Weight],3)*$AG174)+(INDEX(Model_Scenarios[GP Weight],3)*$AH174)+(INDEX(Model_Scenarios[LTV Weight],3)*$AI174))-(INDEX(Model_Scenarios[LTV Weight],3)*$AP174)-(INDEX(Model_Scenarios[GP Weight],3)*($AS174+$AV174+$AY174))</f>
        <v>0.73727701788376321</v>
      </c>
      <c r="BC174">
        <f>INDEX(Model_Assumptions[Values],9)*((INDEX(Model_Scenarios[GR Weight],4)*$AG174)+(INDEX(Model_Scenarios[GP Weight],4)*$AH174)+(INDEX(Model_Scenarios[LTV Weight],4)*$AI174))-(INDEX(Model_Scenarios[LTV Weight],4)*$AP174)-(INDEX(Model_Scenarios[GP Weight],4)*($AS174+$AV174+$AY174))</f>
        <v>0.36403248839152069</v>
      </c>
      <c r="BD174">
        <f>INDEX(Model_Assumptions[Values],9)*((INDEX(Model_Scenarios[GR Weight],5)*$AG174)+(INDEX(Model_Scenarios[GP Weight],5)*$AH174)+(INDEX(Model_Scenarios[LTV Weight],5)*$AI174))-(INDEX(Model_Scenarios[LTV Weight],5)*$AP174)-(INDEX(Model_Scenarios[GP Weight],5)*($AS174+$AV174+$AY174))</f>
        <v>0.17710066539650202</v>
      </c>
    </row>
    <row r="175" spans="1:56" x14ac:dyDescent="0.25">
      <c r="A175">
        <v>174</v>
      </c>
      <c r="B175">
        <v>4</v>
      </c>
      <c r="C175" s="3">
        <v>24</v>
      </c>
      <c r="D175" s="4">
        <v>0.46</v>
      </c>
      <c r="E175" t="str">
        <v>SKU-1005</v>
      </c>
      <c r="F175" t="str">
        <v>Raise</v>
      </c>
      <c r="G175" t="str">
        <v>Full</v>
      </c>
      <c r="H175">
        <v>29.62</v>
      </c>
      <c r="I175">
        <v>19.420000000000002</v>
      </c>
      <c r="J175">
        <v>46</v>
      </c>
      <c r="K175">
        <v>1362.52</v>
      </c>
      <c r="L175">
        <v>469.19999999999993</v>
      </c>
      <c r="M175">
        <v>0.34436191762322749</v>
      </c>
      <c r="N175">
        <v>28.258195261587474</v>
      </c>
      <c r="O175">
        <v>110.97517729461129</v>
      </c>
      <c r="P175">
        <v>91.555177294611212</v>
      </c>
      <c r="Q175">
        <v>1171.8239094760554</v>
      </c>
      <c r="R175">
        <v>927.11950485017326</v>
      </c>
      <c r="S175">
        <v>1</v>
      </c>
      <c r="T175">
        <f t="shared" si="46"/>
        <v>28.99356982033024</v>
      </c>
      <c r="U175">
        <f t="shared" si="47"/>
        <v>-2.1148891953739396E-2</v>
      </c>
      <c r="V175">
        <f>IF($F175="Reduce", INDEX(Model_Assumptions[Values], 2), INDEX(Model_Assumptions[Values], 1))</f>
        <v>-0.4</v>
      </c>
      <c r="W175">
        <f t="shared" si="48"/>
        <v>46.389139611948806</v>
      </c>
      <c r="X175">
        <f t="shared" si="61"/>
        <v>1344.986758244085</v>
      </c>
      <c r="Y175">
        <f t="shared" si="49"/>
        <v>444.10966698003904</v>
      </c>
      <c r="Z175">
        <f t="shared" si="50"/>
        <v>-17.533241755915014</v>
      </c>
      <c r="AA175">
        <f t="shared" si="51"/>
        <v>-25.090333019960894</v>
      </c>
      <c r="AB175">
        <f t="shared" si="62"/>
        <v>0.33019631179108089</v>
      </c>
      <c r="AC175">
        <f t="shared" si="52"/>
        <v>-1.4165605832146599E-2</v>
      </c>
      <c r="AD175">
        <f t="shared" si="53"/>
        <v>-1.4165605832146599E-2</v>
      </c>
      <c r="AE175">
        <f t="shared" si="54"/>
        <v>0.45999999999999891</v>
      </c>
      <c r="AF175">
        <f t="shared" si="63"/>
        <v>500.6445326190946</v>
      </c>
      <c r="AG175">
        <f t="shared" si="55"/>
        <v>-0.1579924644712993</v>
      </c>
      <c r="AH175">
        <f t="shared" si="56"/>
        <v>-0.27404603170854946</v>
      </c>
      <c r="AI175">
        <f t="shared" si="64"/>
        <v>0.54000000000000115</v>
      </c>
      <c r="AJ175">
        <f>MAX(0, $R175 - $AA175) * INDEX(Model_Assumptions[Values], 7)</f>
        <v>1904.4196757402683</v>
      </c>
      <c r="AK175">
        <f>MAX(0, INDEX(Model_Assumptions[Values], 4) - $AD175)</f>
        <v>6.4165605832146602E-2</v>
      </c>
      <c r="AL175">
        <f>MAX(0, INDEX(Model_Assumptions[Values], 5) - $AC175)</f>
        <v>3.4165605832146603E-2</v>
      </c>
      <c r="AM175">
        <f>INDEX(Model_Assumptions[Values], 6) * MAX(0, INDEX(Model_Assumptions[Values], 3) - $AB175)^2</f>
        <v>0</v>
      </c>
      <c r="AN175">
        <f t="shared" si="57"/>
        <v>1907.9181250577012</v>
      </c>
      <c r="AO175" cm="1">
        <f t="array" ref="AO175">IFERROR(STDEV(IF($E$2:$E$2201=$E175, $AJ$2:$AJ$2201)), 0)</f>
        <v>32.154234327575821</v>
      </c>
      <c r="AP175">
        <f t="shared" si="65"/>
        <v>-0.10880213416970114</v>
      </c>
      <c r="AQ175">
        <f t="shared" si="58"/>
        <v>6.5234393551092021E-2</v>
      </c>
      <c r="AR175" cm="1">
        <f t="array" ref="AR175">IFERROR(STDEV(IF($E$2:$E$2201=$E175, $AK$2:$AK$2201)), 0)</f>
        <v>9.2017604799685803E-3</v>
      </c>
      <c r="AS175">
        <f t="shared" si="66"/>
        <v>-0.11615035201927665</v>
      </c>
      <c r="AT175">
        <f t="shared" si="59"/>
        <v>3.5234393551092008E-2</v>
      </c>
      <c r="AU175" cm="1">
        <f t="array" ref="AU175">IFERROR(STDEV(IF($E$2:$E$2201=$E175, $AL$2:$AL$2201)), 0)</f>
        <v>9.2017604799687035E-3</v>
      </c>
      <c r="AV175">
        <f t="shared" si="67"/>
        <v>-0.11615035201927359</v>
      </c>
      <c r="AW175">
        <f t="shared" si="60"/>
        <v>0</v>
      </c>
      <c r="AX175" cm="1">
        <f t="array" ref="AX175">IFERROR(STDEV(IF($E$2:$E$2201=$E175, $AM$2:$AM$2201)), 0)</f>
        <v>0</v>
      </c>
      <c r="AY175">
        <f t="shared" si="68"/>
        <v>-0.11615035201927359</v>
      </c>
      <c r="AZ175">
        <f>INDEX(Model_Assumptions[Values],9)*((INDEX(Model_Scenarios[GR Weight],1)*$AG175)+(INDEX(Model_Scenarios[GP Weight],1)*$AH175)+(INDEX(Model_Scenarios[LTV Weight],1)*$AI175))-(INDEX(Model_Scenarios[LTV Weight],1)*$AP175)-(INDEX(Model_Scenarios[GP Weight],1)*($AS175+$AV175+$AY175))</f>
        <v>2.065867564851624</v>
      </c>
      <c r="BA175">
        <f>INDEX(Model_Assumptions[Values],9)*((INDEX(Model_Scenarios[GR Weight],2)*$AG175)+(INDEX(Model_Scenarios[GP Weight],2)*$AH175)+(INDEX(Model_Scenarios[LTV Weight],2)*$AI175))-(INDEX(Model_Scenarios[LTV Weight],2)*$AP175)-(INDEX(Model_Scenarios[GP Weight],2)*($AS175+$AV175+$AY175))</f>
        <v>1.5028712183598505</v>
      </c>
      <c r="BB175">
        <f>INDEX(Model_Assumptions[Values],9)*((INDEX(Model_Scenarios[GR Weight],3)*$AG175)+(INDEX(Model_Scenarios[GP Weight],3)*$AH175)+(INDEX(Model_Scenarios[LTV Weight],3)*$AI175))-(INDEX(Model_Scenarios[LTV Weight],3)*$AP175)-(INDEX(Model_Scenarios[GP Weight],3)*($AS175+$AV175+$AY175))</f>
        <v>0.56840758720903539</v>
      </c>
      <c r="BC175">
        <f>INDEX(Model_Assumptions[Values],9)*((INDEX(Model_Scenarios[GR Weight],4)*$AG175)+(INDEX(Model_Scenarios[GP Weight],4)*$AH175)+(INDEX(Model_Scenarios[LTV Weight],4)*$AI175))-(INDEX(Model_Scenarios[LTV Weight],4)*$AP175)-(INDEX(Model_Scenarios[GP Weight],4)*($AS175+$AV175+$AY175))</f>
        <v>0.208531141556415</v>
      </c>
      <c r="BD175">
        <f>INDEX(Model_Assumptions[Values],9)*((INDEX(Model_Scenarios[GR Weight],5)*$AG175)+(INDEX(Model_Scenarios[GP Weight],5)*$AH175)+(INDEX(Model_Scenarios[LTV Weight],5)*$AI175))-(INDEX(Model_Scenarios[LTV Weight],5)*$AP175)-(INDEX(Model_Scenarios[GP Weight],5)*($AS175+$AV175+$AY175))</f>
        <v>-1.7770437295580588E-2</v>
      </c>
    </row>
    <row r="176" spans="1:56" x14ac:dyDescent="0.25">
      <c r="A176">
        <v>175</v>
      </c>
      <c r="B176">
        <v>4</v>
      </c>
      <c r="C176" s="3">
        <v>25</v>
      </c>
      <c r="D176" s="4">
        <v>0.48</v>
      </c>
      <c r="E176" t="str">
        <v>SKU-1005</v>
      </c>
      <c r="F176" t="str">
        <v>Raise</v>
      </c>
      <c r="G176" t="str">
        <v>Full</v>
      </c>
      <c r="H176">
        <v>29.62</v>
      </c>
      <c r="I176">
        <v>19.420000000000002</v>
      </c>
      <c r="J176">
        <v>46</v>
      </c>
      <c r="K176">
        <v>1362.52</v>
      </c>
      <c r="L176">
        <v>469.19999999999993</v>
      </c>
      <c r="M176">
        <v>0.34436191762322749</v>
      </c>
      <c r="N176">
        <v>28.258195261587474</v>
      </c>
      <c r="O176">
        <v>110.97517729461129</v>
      </c>
      <c r="P176">
        <v>91.555177294611212</v>
      </c>
      <c r="Q176">
        <v>1171.8239094760554</v>
      </c>
      <c r="R176">
        <v>927.11950485017326</v>
      </c>
      <c r="S176">
        <v>1</v>
      </c>
      <c r="T176">
        <f t="shared" si="46"/>
        <v>28.966333725561988</v>
      </c>
      <c r="U176">
        <f t="shared" si="47"/>
        <v>-2.2068408995206384E-2</v>
      </c>
      <c r="V176">
        <f>IF($F176="Reduce", INDEX(Model_Assumptions[Values], 2), INDEX(Model_Assumptions[Values], 1))</f>
        <v>-0.4</v>
      </c>
      <c r="W176">
        <f t="shared" si="48"/>
        <v>46.406058725511791</v>
      </c>
      <c r="X176">
        <f t="shared" si="61"/>
        <v>1344.2133839312023</v>
      </c>
      <c r="Y176">
        <f t="shared" si="49"/>
        <v>443.00772348176326</v>
      </c>
      <c r="Z176">
        <f t="shared" si="50"/>
        <v>-18.306616068797666</v>
      </c>
      <c r="AA176">
        <f t="shared" si="51"/>
        <v>-26.192276518236667</v>
      </c>
      <c r="AB176">
        <f t="shared" si="62"/>
        <v>0.32956651732344056</v>
      </c>
      <c r="AC176">
        <f t="shared" si="52"/>
        <v>-1.4795400299786932E-2</v>
      </c>
      <c r="AD176">
        <f t="shared" si="53"/>
        <v>-1.4795400299786932E-2</v>
      </c>
      <c r="AE176">
        <f t="shared" si="54"/>
        <v>0.48000000000000009</v>
      </c>
      <c r="AF176">
        <f t="shared" si="63"/>
        <v>482.10214252208999</v>
      </c>
      <c r="AG176">
        <f t="shared" si="55"/>
        <v>-0.16496135906319112</v>
      </c>
      <c r="AH176">
        <f t="shared" si="56"/>
        <v>-0.28608187207102159</v>
      </c>
      <c r="AI176">
        <f t="shared" si="64"/>
        <v>0.51999999999999991</v>
      </c>
      <c r="AJ176">
        <f>MAX(0, $R176 - $AA176) * INDEX(Model_Assumptions[Values], 7)</f>
        <v>1906.6235627368198</v>
      </c>
      <c r="AK176">
        <f>MAX(0, INDEX(Model_Assumptions[Values], 4) - $AD176)</f>
        <v>6.4795400299786934E-2</v>
      </c>
      <c r="AL176">
        <f>MAX(0, INDEX(Model_Assumptions[Values], 5) - $AC176)</f>
        <v>3.4795400299786935E-2</v>
      </c>
      <c r="AM176">
        <f>INDEX(Model_Assumptions[Values], 6) * MAX(0, INDEX(Model_Assumptions[Values], 3) - $AB176)^2</f>
        <v>0</v>
      </c>
      <c r="AN176">
        <f t="shared" si="57"/>
        <v>1907.9181250577012</v>
      </c>
      <c r="AO176" cm="1">
        <f t="array" ref="AO176">IFERROR(STDEV(IF($E$2:$E$2201=$E176, $AJ$2:$AJ$2201)), 0)</f>
        <v>32.154234327575821</v>
      </c>
      <c r="AP176">
        <f t="shared" si="65"/>
        <v>-4.0261021540517229E-2</v>
      </c>
      <c r="AQ176">
        <f t="shared" si="58"/>
        <v>6.5234393551092021E-2</v>
      </c>
      <c r="AR176" cm="1">
        <f t="array" ref="AR176">IFERROR(STDEV(IF($E$2:$E$2201=$E176, $AK$2:$AK$2201)), 0)</f>
        <v>9.2017604799685803E-3</v>
      </c>
      <c r="AS176">
        <f t="shared" si="66"/>
        <v>-4.7707528603981378E-2</v>
      </c>
      <c r="AT176">
        <f t="shared" si="59"/>
        <v>3.5234393551092008E-2</v>
      </c>
      <c r="AU176" cm="1">
        <f t="array" ref="AU176">IFERROR(STDEV(IF($E$2:$E$2201=$E176, $AL$2:$AL$2201)), 0)</f>
        <v>9.2017604799687035E-3</v>
      </c>
      <c r="AV176">
        <f t="shared" si="67"/>
        <v>-4.7707528603979234E-2</v>
      </c>
      <c r="AW176">
        <f t="shared" si="60"/>
        <v>0</v>
      </c>
      <c r="AX176" cm="1">
        <f t="array" ref="AX176">IFERROR(STDEV(IF($E$2:$E$2201=$E176, $AM$2:$AM$2201)), 0)</f>
        <v>0</v>
      </c>
      <c r="AY176">
        <f t="shared" si="68"/>
        <v>-4.7707528603979234E-2</v>
      </c>
      <c r="AZ176">
        <f>INDEX(Model_Assumptions[Values],9)*((INDEX(Model_Scenarios[GR Weight],1)*$AG176)+(INDEX(Model_Scenarios[GP Weight],1)*$AH176)+(INDEX(Model_Scenarios[LTV Weight],1)*$AI176))-(INDEX(Model_Scenarios[LTV Weight],1)*$AP176)-(INDEX(Model_Scenarios[GP Weight],1)*($AS176+$AV176+$AY176))</f>
        <v>1.900999460246501</v>
      </c>
      <c r="BA176">
        <f>INDEX(Model_Assumptions[Values],9)*((INDEX(Model_Scenarios[GR Weight],2)*$AG176)+(INDEX(Model_Scenarios[GP Weight],2)*$AH176)+(INDEX(Model_Scenarios[LTV Weight],2)*$AI176))-(INDEX(Model_Scenarios[LTV Weight],2)*$AP176)-(INDEX(Model_Scenarios[GP Weight],2)*($AS176+$AV176+$AY176))</f>
        <v>1.3349912897953091</v>
      </c>
      <c r="BB176">
        <f>INDEX(Model_Assumptions[Values],9)*((INDEX(Model_Scenarios[GR Weight],3)*$AG176)+(INDEX(Model_Scenarios[GP Weight],3)*$AH176)+(INDEX(Model_Scenarios[LTV Weight],3)*$AI176))-(INDEX(Model_Scenarios[LTV Weight],3)*$AP176)-(INDEX(Model_Scenarios[GP Weight],3)*($AS176+$AV176+$AY176))</f>
        <v>0.39935233869710896</v>
      </c>
      <c r="BC176">
        <f>INDEX(Model_Assumptions[Values],9)*((INDEX(Model_Scenarios[GR Weight],4)*$AG176)+(INDEX(Model_Scenarios[GP Weight],4)*$AH176)+(INDEX(Model_Scenarios[LTV Weight],4)*$AI176))-(INDEX(Model_Scenarios[LTV Weight],4)*$AP176)-(INDEX(Model_Scenarios[GP Weight],4)*($AS176+$AV176+$AY176))</f>
        <v>5.2845557011461819E-2</v>
      </c>
      <c r="BD176">
        <f>INDEX(Model_Assumptions[Values],9)*((INDEX(Model_Scenarios[GR Weight],5)*$AG176)+(INDEX(Model_Scenarios[GP Weight],5)*$AH176)+(INDEX(Model_Scenarios[LTV Weight],5)*$AI176))-(INDEX(Model_Scenarios[LTV Weight],5)*$AP176)-(INDEX(Model_Scenarios[GP Weight],5)*($AS176+$AV176+$AY176))</f>
        <v>-0.21290382967680443</v>
      </c>
    </row>
    <row r="177" spans="1:56" x14ac:dyDescent="0.25">
      <c r="A177">
        <v>176</v>
      </c>
      <c r="B177">
        <v>4</v>
      </c>
      <c r="C177" s="3">
        <v>26</v>
      </c>
      <c r="D177" s="4">
        <v>0.5</v>
      </c>
      <c r="E177" t="str">
        <v>SKU-1005</v>
      </c>
      <c r="F177" t="str">
        <v>Raise</v>
      </c>
      <c r="G177" t="str">
        <v>Full</v>
      </c>
      <c r="H177">
        <v>29.62</v>
      </c>
      <c r="I177">
        <v>19.420000000000002</v>
      </c>
      <c r="J177">
        <v>46</v>
      </c>
      <c r="K177">
        <v>1362.52</v>
      </c>
      <c r="L177">
        <v>469.19999999999993</v>
      </c>
      <c r="M177">
        <v>0.34436191762322749</v>
      </c>
      <c r="N177">
        <v>28.258195261587474</v>
      </c>
      <c r="O177">
        <v>110.97517729461129</v>
      </c>
      <c r="P177">
        <v>91.555177294611212</v>
      </c>
      <c r="Q177">
        <v>1171.8239094760554</v>
      </c>
      <c r="R177">
        <v>927.11950485017326</v>
      </c>
      <c r="S177">
        <v>1</v>
      </c>
      <c r="T177">
        <f t="shared" si="46"/>
        <v>28.939097630793739</v>
      </c>
      <c r="U177">
        <f t="shared" si="47"/>
        <v>-2.298792603667325E-2</v>
      </c>
      <c r="V177">
        <f>IF($F177="Reduce", INDEX(Model_Assumptions[Values], 2), INDEX(Model_Assumptions[Values], 1))</f>
        <v>-0.4</v>
      </c>
      <c r="W177">
        <f t="shared" si="48"/>
        <v>46.42297783907479</v>
      </c>
      <c r="X177">
        <f t="shared" si="61"/>
        <v>1343.4390879971595</v>
      </c>
      <c r="Y177">
        <f t="shared" si="49"/>
        <v>441.90485836232699</v>
      </c>
      <c r="Z177">
        <f t="shared" si="50"/>
        <v>-19.080912002840478</v>
      </c>
      <c r="AA177">
        <f t="shared" si="51"/>
        <v>-27.295141637672941</v>
      </c>
      <c r="AB177">
        <f t="shared" si="62"/>
        <v>0.32893553739093034</v>
      </c>
      <c r="AC177">
        <f t="shared" si="52"/>
        <v>-1.5426380232297143E-2</v>
      </c>
      <c r="AD177">
        <f t="shared" si="53"/>
        <v>-1.5426380232297143E-2</v>
      </c>
      <c r="AE177">
        <f t="shared" si="54"/>
        <v>0.49999999999999872</v>
      </c>
      <c r="AF177">
        <f t="shared" si="63"/>
        <v>463.55975242508788</v>
      </c>
      <c r="AG177">
        <f t="shared" si="55"/>
        <v>-0.17193855840559225</v>
      </c>
      <c r="AH177">
        <f t="shared" si="56"/>
        <v>-0.29812777872562196</v>
      </c>
      <c r="AI177">
        <f t="shared" si="64"/>
        <v>0.50000000000000133</v>
      </c>
      <c r="AJ177">
        <f>MAX(0, $R177 - $AA177) * INDEX(Model_Assumptions[Values], 7)</f>
        <v>1908.8292929756924</v>
      </c>
      <c r="AK177">
        <f>MAX(0, INDEX(Model_Assumptions[Values], 4) - $AD177)</f>
        <v>6.5426380232297146E-2</v>
      </c>
      <c r="AL177">
        <f>MAX(0, INDEX(Model_Assumptions[Values], 5) - $AC177)</f>
        <v>3.5426380232297147E-2</v>
      </c>
      <c r="AM177">
        <f>INDEX(Model_Assumptions[Values], 6) * MAX(0, INDEX(Model_Assumptions[Values], 3) - $AB177)^2</f>
        <v>0</v>
      </c>
      <c r="AN177">
        <f t="shared" si="57"/>
        <v>1907.9181250577012</v>
      </c>
      <c r="AO177" cm="1">
        <f t="array" ref="AO177">IFERROR(STDEV(IF($E$2:$E$2201=$E177, $AJ$2:$AJ$2201)), 0)</f>
        <v>32.154234327575821</v>
      </c>
      <c r="AP177">
        <f t="shared" si="65"/>
        <v>2.8337416114733959E-2</v>
      </c>
      <c r="AQ177">
        <f t="shared" si="58"/>
        <v>6.5234393551092021E-2</v>
      </c>
      <c r="AR177" cm="1">
        <f t="array" ref="AR177">IFERROR(STDEV(IF($E$2:$E$2201=$E177, $AK$2:$AK$2201)), 0)</f>
        <v>9.2017604799685803E-3</v>
      </c>
      <c r="AS177">
        <f t="shared" si="66"/>
        <v>2.0864125035971456E-2</v>
      </c>
      <c r="AT177">
        <f t="shared" si="59"/>
        <v>3.5234393551092008E-2</v>
      </c>
      <c r="AU177" cm="1">
        <f t="array" ref="AU177">IFERROR(STDEV(IF($E$2:$E$2201=$E177, $AL$2:$AL$2201)), 0)</f>
        <v>9.2017604799687035E-3</v>
      </c>
      <c r="AV177">
        <f t="shared" si="67"/>
        <v>2.0864125035972687E-2</v>
      </c>
      <c r="AW177">
        <f t="shared" si="60"/>
        <v>0</v>
      </c>
      <c r="AX177" cm="1">
        <f t="array" ref="AX177">IFERROR(STDEV(IF($E$2:$E$2201=$E177, $AM$2:$AM$2201)), 0)</f>
        <v>0</v>
      </c>
      <c r="AY177">
        <f t="shared" si="68"/>
        <v>2.0864125035972687E-2</v>
      </c>
      <c r="AZ177">
        <f>INDEX(Model_Assumptions[Values],9)*((INDEX(Model_Scenarios[GR Weight],1)*$AG177)+(INDEX(Model_Scenarios[GP Weight],1)*$AH177)+(INDEX(Model_Scenarios[LTV Weight],1)*$AI177))-(INDEX(Model_Scenarios[LTV Weight],1)*$AP177)-(INDEX(Model_Scenarios[GP Weight],1)*($AS177+$AV177+$AY177))</f>
        <v>1.7360376610318193</v>
      </c>
      <c r="BA177">
        <f>INDEX(Model_Assumptions[Values],9)*((INDEX(Model_Scenarios[GR Weight],2)*$AG177)+(INDEX(Model_Scenarios[GP Weight],2)*$AH177)+(INDEX(Model_Scenarios[LTV Weight],2)*$AI177))-(INDEX(Model_Scenarios[LTV Weight],2)*$AP177)-(INDEX(Model_Scenarios[GP Weight],2)*($AS177+$AV177+$AY177))</f>
        <v>1.166980506974028</v>
      </c>
      <c r="BB177">
        <f>INDEX(Model_Assumptions[Values],9)*((INDEX(Model_Scenarios[GR Weight],3)*$AG177)+(INDEX(Model_Scenarios[GP Weight],3)*$AH177)+(INDEX(Model_Scenarios[LTV Weight],3)*$AI177))-(INDEX(Model_Scenarios[LTV Weight],3)*$AP177)-(INDEX(Model_Scenarios[GP Weight],3)*($AS177+$AV177+$AY177))</f>
        <v>0.23011089148950947</v>
      </c>
      <c r="BC177">
        <f>INDEX(Model_Assumptions[Values],9)*((INDEX(Model_Scenarios[GR Weight],4)*$AG177)+(INDEX(Model_Scenarios[GP Weight],4)*$AH177)+(INDEX(Model_Scenarios[LTV Weight],4)*$AI177))-(INDEX(Model_Scenarios[LTV Weight],4)*$AP177)-(INDEX(Model_Scenarios[GP Weight],4)*($AS177+$AV177+$AY177))</f>
        <v>-0.10302464610181392</v>
      </c>
      <c r="BD177">
        <f>INDEX(Model_Assumptions[Values],9)*((INDEX(Model_Scenarios[GR Weight],5)*$AG177)+(INDEX(Model_Scenarios[GP Weight],5)*$AH177)+(INDEX(Model_Scenarios[LTV Weight],5)*$AI177))-(INDEX(Model_Scenarios[LTV Weight],5)*$AP177)-(INDEX(Model_Scenarios[GP Weight],5)*($AS177+$AV177+$AY177))</f>
        <v>-0.4083001102390888</v>
      </c>
    </row>
    <row r="178" spans="1:56" x14ac:dyDescent="0.25">
      <c r="A178">
        <v>177</v>
      </c>
      <c r="B178">
        <v>4</v>
      </c>
      <c r="C178" s="3">
        <v>27</v>
      </c>
      <c r="D178" s="4">
        <v>0.52</v>
      </c>
      <c r="E178" t="str">
        <v>SKU-1005</v>
      </c>
      <c r="F178" t="str">
        <v>Raise</v>
      </c>
      <c r="G178" t="str">
        <v>Full</v>
      </c>
      <c r="H178">
        <v>29.62</v>
      </c>
      <c r="I178">
        <v>19.420000000000002</v>
      </c>
      <c r="J178">
        <v>46</v>
      </c>
      <c r="K178">
        <v>1362.52</v>
      </c>
      <c r="L178">
        <v>469.19999999999993</v>
      </c>
      <c r="M178">
        <v>0.34436191762322749</v>
      </c>
      <c r="N178">
        <v>28.258195261587474</v>
      </c>
      <c r="O178">
        <v>110.97517729461129</v>
      </c>
      <c r="P178">
        <v>91.555177294611212</v>
      </c>
      <c r="Q178">
        <v>1171.8239094760554</v>
      </c>
      <c r="R178">
        <v>927.11950485017326</v>
      </c>
      <c r="S178">
        <v>1</v>
      </c>
      <c r="T178">
        <f t="shared" si="46"/>
        <v>28.911861536025487</v>
      </c>
      <c r="U178">
        <f t="shared" si="47"/>
        <v>-2.3907443078140238E-2</v>
      </c>
      <c r="V178">
        <f>IF($F178="Reduce", INDEX(Model_Assumptions[Values], 2), INDEX(Model_Assumptions[Values], 1))</f>
        <v>-0.4</v>
      </c>
      <c r="W178">
        <f t="shared" si="48"/>
        <v>46.439896952637774</v>
      </c>
      <c r="X178">
        <f t="shared" si="61"/>
        <v>1342.6638704419554</v>
      </c>
      <c r="Y178">
        <f t="shared" si="49"/>
        <v>440.80107162172976</v>
      </c>
      <c r="Z178">
        <f t="shared" si="50"/>
        <v>-19.856129558044586</v>
      </c>
      <c r="AA178">
        <f t="shared" si="51"/>
        <v>-28.39892837827017</v>
      </c>
      <c r="AB178">
        <f t="shared" si="62"/>
        <v>0.32830336864328846</v>
      </c>
      <c r="AC178">
        <f t="shared" si="52"/>
        <v>-1.6058548979939025E-2</v>
      </c>
      <c r="AD178">
        <f t="shared" si="53"/>
        <v>-1.6058548979939025E-2</v>
      </c>
      <c r="AE178">
        <f t="shared" si="54"/>
        <v>0.51999999999999991</v>
      </c>
      <c r="AF178">
        <f t="shared" si="63"/>
        <v>445.01736232808327</v>
      </c>
      <c r="AG178">
        <f t="shared" si="55"/>
        <v>-0.17892406249851295</v>
      </c>
      <c r="AH178">
        <f t="shared" si="56"/>
        <v>-0.31018375167235557</v>
      </c>
      <c r="AI178">
        <f t="shared" si="64"/>
        <v>0.48000000000000009</v>
      </c>
      <c r="AJ178">
        <f>MAX(0, $R178 - $AA178) * INDEX(Model_Assumptions[Values], 7)</f>
        <v>1911.0368664568869</v>
      </c>
      <c r="AK178">
        <f>MAX(0, INDEX(Model_Assumptions[Values], 4) - $AD178)</f>
        <v>6.6058548979939027E-2</v>
      </c>
      <c r="AL178">
        <f>MAX(0, INDEX(Model_Assumptions[Values], 5) - $AC178)</f>
        <v>3.6058548979939029E-2</v>
      </c>
      <c r="AM178">
        <f>INDEX(Model_Assumptions[Values], 6) * MAX(0, INDEX(Model_Assumptions[Values], 3) - $AB178)^2</f>
        <v>0</v>
      </c>
      <c r="AN178">
        <f t="shared" si="57"/>
        <v>1907.9181250577012</v>
      </c>
      <c r="AO178" cm="1">
        <f t="array" ref="AO178">IFERROR(STDEV(IF($E$2:$E$2201=$E178, $AJ$2:$AJ$2201)), 0)</f>
        <v>32.154234327575821</v>
      </c>
      <c r="AP178">
        <f t="shared" si="65"/>
        <v>9.6993178796080701E-2</v>
      </c>
      <c r="AQ178">
        <f t="shared" si="58"/>
        <v>6.5234393551092021E-2</v>
      </c>
      <c r="AR178" cm="1">
        <f t="array" ref="AR178">IFERROR(STDEV(IF($E$2:$E$2201=$E178, $AK$2:$AK$2201)), 0)</f>
        <v>9.2017604799685803E-3</v>
      </c>
      <c r="AS178">
        <f t="shared" si="66"/>
        <v>8.9564972989801261E-2</v>
      </c>
      <c r="AT178">
        <f t="shared" si="59"/>
        <v>3.5234393551092008E-2</v>
      </c>
      <c r="AU178" cm="1">
        <f t="array" ref="AU178">IFERROR(STDEV(IF($E$2:$E$2201=$E178, $AL$2:$AL$2201)), 0)</f>
        <v>9.2017604799687035E-3</v>
      </c>
      <c r="AV178">
        <f t="shared" si="67"/>
        <v>8.9564972989801567E-2</v>
      </c>
      <c r="AW178">
        <f t="shared" si="60"/>
        <v>0</v>
      </c>
      <c r="AX178" cm="1">
        <f t="array" ref="AX178">IFERROR(STDEV(IF($E$2:$E$2201=$E178, $AM$2:$AM$2201)), 0)</f>
        <v>0</v>
      </c>
      <c r="AY178">
        <f t="shared" si="68"/>
        <v>8.9564972989801567E-2</v>
      </c>
      <c r="AZ178">
        <f>INDEX(Model_Assumptions[Values],9)*((INDEX(Model_Scenarios[GR Weight],1)*$AG178)+(INDEX(Model_Scenarios[GP Weight],1)*$AH178)+(INDEX(Model_Scenarios[LTV Weight],1)*$AI178))-(INDEX(Model_Scenarios[LTV Weight],1)*$AP178)-(INDEX(Model_Scenarios[GP Weight],1)*($AS178+$AV178+$AY178))</f>
        <v>1.5709820579807614</v>
      </c>
      <c r="BA178">
        <f>INDEX(Model_Assumptions[Values],9)*((INDEX(Model_Scenarios[GR Weight],2)*$AG178)+(INDEX(Model_Scenarios[GP Weight],2)*$AH178)+(INDEX(Model_Scenarios[LTV Weight],2)*$AI178))-(INDEX(Model_Scenarios[LTV Weight],2)*$AP178)-(INDEX(Model_Scenarios[GP Weight],2)*($AS178+$AV178+$AY178))</f>
        <v>0.99883865144242656</v>
      </c>
      <c r="BB178">
        <f>INDEX(Model_Assumptions[Values],9)*((INDEX(Model_Scenarios[GR Weight],3)*$AG178)+(INDEX(Model_Scenarios[GP Weight],3)*$AH178)+(INDEX(Model_Scenarios[LTV Weight],3)*$AI178))-(INDEX(Model_Scenarios[LTV Weight],3)*$AP178)-(INDEX(Model_Scenarios[GP Weight],3)*($AS178+$AV178+$AY178))</f>
        <v>6.068286329251317E-2</v>
      </c>
      <c r="BC178">
        <f>INDEX(Model_Assumptions[Values],9)*((INDEX(Model_Scenarios[GR Weight],4)*$AG178)+(INDEX(Model_Scenarios[GP Weight],4)*$AH178)+(INDEX(Model_Scenarios[LTV Weight],4)*$AI178))-(INDEX(Model_Scenarios[LTV Weight],4)*$AP178)-(INDEX(Model_Scenarios[GP Weight],4)*($AS178+$AV178+$AY178))</f>
        <v>-0.25907985007713547</v>
      </c>
      <c r="BD178">
        <f>INDEX(Model_Assumptions[Values],9)*((INDEX(Model_Scenarios[GR Weight],5)*$AG178)+(INDEX(Model_Scenarios[GP Weight],5)*$AH178)+(INDEX(Model_Scenarios[LTV Weight],5)*$AI178))-(INDEX(Model_Scenarios[LTV Weight],5)*$AP178)-(INDEX(Model_Scenarios[GP Weight],5)*($AS178+$AV178+$AY178))</f>
        <v>-0.60395987972968335</v>
      </c>
    </row>
    <row r="179" spans="1:56" x14ac:dyDescent="0.25">
      <c r="A179">
        <v>178</v>
      </c>
      <c r="B179">
        <v>4</v>
      </c>
      <c r="C179" s="3">
        <v>28</v>
      </c>
      <c r="D179" s="4">
        <v>0.54</v>
      </c>
      <c r="E179" t="str">
        <v>SKU-1005</v>
      </c>
      <c r="F179" t="str">
        <v>Raise</v>
      </c>
      <c r="G179" t="str">
        <v>Full</v>
      </c>
      <c r="H179">
        <v>29.62</v>
      </c>
      <c r="I179">
        <v>19.420000000000002</v>
      </c>
      <c r="J179">
        <v>46</v>
      </c>
      <c r="K179">
        <v>1362.52</v>
      </c>
      <c r="L179">
        <v>469.19999999999993</v>
      </c>
      <c r="M179">
        <v>0.34436191762322749</v>
      </c>
      <c r="N179">
        <v>28.258195261587474</v>
      </c>
      <c r="O179">
        <v>110.97517729461129</v>
      </c>
      <c r="P179">
        <v>91.555177294611212</v>
      </c>
      <c r="Q179">
        <v>1171.8239094760554</v>
      </c>
      <c r="R179">
        <v>927.11950485017326</v>
      </c>
      <c r="S179">
        <v>1</v>
      </c>
      <c r="T179">
        <f t="shared" si="46"/>
        <v>28.884625441257235</v>
      </c>
      <c r="U179">
        <f t="shared" si="47"/>
        <v>-2.4826960119607226E-2</v>
      </c>
      <c r="V179">
        <f>IF($F179="Reduce", INDEX(Model_Assumptions[Values], 2), INDEX(Model_Assumptions[Values], 1))</f>
        <v>-0.4</v>
      </c>
      <c r="W179">
        <f t="shared" si="48"/>
        <v>46.456816066200773</v>
      </c>
      <c r="X179">
        <f t="shared" si="61"/>
        <v>1341.8877312655907</v>
      </c>
      <c r="Y179">
        <f t="shared" si="49"/>
        <v>439.69636325997158</v>
      </c>
      <c r="Z179">
        <f t="shared" si="50"/>
        <v>-20.632268734409308</v>
      </c>
      <c r="AA179">
        <f t="shared" si="51"/>
        <v>-29.503636740028355</v>
      </c>
      <c r="AB179">
        <f t="shared" si="62"/>
        <v>0.32767000771761695</v>
      </c>
      <c r="AC179">
        <f t="shared" si="52"/>
        <v>-1.6691909905610536E-2</v>
      </c>
      <c r="AD179">
        <f t="shared" si="53"/>
        <v>-1.6691909905610536E-2</v>
      </c>
      <c r="AE179">
        <f t="shared" si="54"/>
        <v>0.54000000000000115</v>
      </c>
      <c r="AF179">
        <f t="shared" si="63"/>
        <v>426.47497223107865</v>
      </c>
      <c r="AG179">
        <f t="shared" si="55"/>
        <v>-0.18591787134194709</v>
      </c>
      <c r="AH179">
        <f t="shared" si="56"/>
        <v>-0.32224979091122236</v>
      </c>
      <c r="AI179">
        <f t="shared" si="64"/>
        <v>0.45999999999999885</v>
      </c>
      <c r="AJ179">
        <f>MAX(0, $R179 - $AA179) * INDEX(Model_Assumptions[Values], 7)</f>
        <v>1913.2462831804032</v>
      </c>
      <c r="AK179">
        <f>MAX(0, INDEX(Model_Assumptions[Values], 4) - $AD179)</f>
        <v>6.6691909905610539E-2</v>
      </c>
      <c r="AL179">
        <f>MAX(0, INDEX(Model_Assumptions[Values], 5) - $AC179)</f>
        <v>3.669190990561054E-2</v>
      </c>
      <c r="AM179">
        <f>INDEX(Model_Assumptions[Values], 6) * MAX(0, INDEX(Model_Assumptions[Values], 3) - $AB179)^2</f>
        <v>0</v>
      </c>
      <c r="AN179">
        <f t="shared" si="57"/>
        <v>1907.9181250577012</v>
      </c>
      <c r="AO179" cm="1">
        <f t="array" ref="AO179">IFERROR(STDEV(IF($E$2:$E$2201=$E179, $AJ$2:$AJ$2201)), 0)</f>
        <v>32.154234327575821</v>
      </c>
      <c r="AP179">
        <f t="shared" si="65"/>
        <v>0.16570626650352302</v>
      </c>
      <c r="AQ179">
        <f t="shared" si="58"/>
        <v>6.5234393551092021E-2</v>
      </c>
      <c r="AR179" cm="1">
        <f t="array" ref="AR179">IFERROR(STDEV(IF($E$2:$E$2201=$E179, $AK$2:$AK$2201)), 0)</f>
        <v>9.2017604799685803E-3</v>
      </c>
      <c r="AS179">
        <f t="shared" si="66"/>
        <v>0.15839538071996137</v>
      </c>
      <c r="AT179">
        <f t="shared" si="59"/>
        <v>3.5234393551092008E-2</v>
      </c>
      <c r="AU179" cm="1">
        <f t="array" ref="AU179">IFERROR(STDEV(IF($E$2:$E$2201=$E179, $AL$2:$AL$2201)), 0)</f>
        <v>9.2017604799687035E-3</v>
      </c>
      <c r="AV179">
        <f t="shared" si="67"/>
        <v>0.15839538071996076</v>
      </c>
      <c r="AW179">
        <f t="shared" si="60"/>
        <v>0</v>
      </c>
      <c r="AX179" cm="1">
        <f t="array" ref="AX179">IFERROR(STDEV(IF($E$2:$E$2201=$E179, $AM$2:$AM$2201)), 0)</f>
        <v>0</v>
      </c>
      <c r="AY179">
        <f t="shared" si="68"/>
        <v>0.15839538071996076</v>
      </c>
      <c r="AZ179">
        <f>INDEX(Model_Assumptions[Values],9)*((INDEX(Model_Scenarios[GR Weight],1)*$AG179)+(INDEX(Model_Scenarios[GP Weight],1)*$AH179)+(INDEX(Model_Scenarios[LTV Weight],1)*$AI179))-(INDEX(Model_Scenarios[LTV Weight],1)*$AP179)-(INDEX(Model_Scenarios[GP Weight],1)*($AS179+$AV179+$AY179))</f>
        <v>1.4058325414546042</v>
      </c>
      <c r="BA179">
        <f>INDEX(Model_Assumptions[Values],9)*((INDEX(Model_Scenarios[GR Weight],2)*$AG179)+(INDEX(Model_Scenarios[GP Weight],2)*$AH179)+(INDEX(Model_Scenarios[LTV Weight],2)*$AI179))-(INDEX(Model_Scenarios[LTV Weight],2)*$AP179)-(INDEX(Model_Scenarios[GP Weight],2)*($AS179+$AV179+$AY179))</f>
        <v>0.83056550392304707</v>
      </c>
      <c r="BB179">
        <f>INDEX(Model_Assumptions[Values],9)*((INDEX(Model_Scenarios[GR Weight],3)*$AG179)+(INDEX(Model_Scenarios[GP Weight],3)*$AH179)+(INDEX(Model_Scenarios[LTV Weight],3)*$AI179))-(INDEX(Model_Scenarios[LTV Weight],3)*$AP179)-(INDEX(Model_Scenarios[GP Weight],3)*($AS179+$AV179+$AY179))</f>
        <v>-0.10893212962944328</v>
      </c>
      <c r="BC179">
        <f>INDEX(Model_Assumptions[Values],9)*((INDEX(Model_Scenarios[GR Weight],4)*$AG179)+(INDEX(Model_Scenarios[GP Weight],4)*$AH179)+(INDEX(Model_Scenarios[LTV Weight],4)*$AI179))-(INDEX(Model_Scenarios[LTV Weight],4)*$AP179)-(INDEX(Model_Scenarios[GP Weight],4)*($AS179+$AV179+$AY179))</f>
        <v>-0.41532043865006418</v>
      </c>
      <c r="BD179">
        <f>INDEX(Model_Assumptions[Values],9)*((INDEX(Model_Scenarios[GR Weight],5)*$AG179)+(INDEX(Model_Scenarios[GP Weight],5)*$AH179)+(INDEX(Model_Scenarios[LTV Weight],5)*$AI179))-(INDEX(Model_Scenarios[LTV Weight],5)*$AP179)-(INDEX(Model_Scenarios[GP Weight],5)*($AS179+$AV179+$AY179))</f>
        <v>-0.79988374116162642</v>
      </c>
    </row>
    <row r="180" spans="1:56" x14ac:dyDescent="0.25">
      <c r="A180">
        <v>179</v>
      </c>
      <c r="B180">
        <v>4</v>
      </c>
      <c r="C180" s="3">
        <v>29</v>
      </c>
      <c r="D180" s="4">
        <v>0.56000000000000005</v>
      </c>
      <c r="E180" t="str">
        <v>SKU-1005</v>
      </c>
      <c r="F180" t="str">
        <v>Raise</v>
      </c>
      <c r="G180" t="str">
        <v>Full</v>
      </c>
      <c r="H180">
        <v>29.62</v>
      </c>
      <c r="I180">
        <v>19.420000000000002</v>
      </c>
      <c r="J180">
        <v>46</v>
      </c>
      <c r="K180">
        <v>1362.52</v>
      </c>
      <c r="L180">
        <v>469.19999999999993</v>
      </c>
      <c r="M180">
        <v>0.34436191762322749</v>
      </c>
      <c r="N180">
        <v>28.258195261587474</v>
      </c>
      <c r="O180">
        <v>110.97517729461129</v>
      </c>
      <c r="P180">
        <v>91.555177294611212</v>
      </c>
      <c r="Q180">
        <v>1171.8239094760554</v>
      </c>
      <c r="R180">
        <v>927.11950485017326</v>
      </c>
      <c r="S180">
        <v>1</v>
      </c>
      <c r="T180">
        <f t="shared" si="46"/>
        <v>28.857389346488986</v>
      </c>
      <c r="U180">
        <f t="shared" si="47"/>
        <v>-2.5746477161074092E-2</v>
      </c>
      <c r="V180">
        <f>IF($F180="Reduce", INDEX(Model_Assumptions[Values], 2), INDEX(Model_Assumptions[Values], 1))</f>
        <v>-0.4</v>
      </c>
      <c r="W180">
        <f t="shared" si="48"/>
        <v>46.473735179763771</v>
      </c>
      <c r="X180">
        <f t="shared" si="61"/>
        <v>1341.1106704680656</v>
      </c>
      <c r="Y180">
        <f t="shared" si="49"/>
        <v>438.590733277053</v>
      </c>
      <c r="Z180">
        <f t="shared" si="50"/>
        <v>-21.409329531934418</v>
      </c>
      <c r="AA180">
        <f t="shared" si="51"/>
        <v>-30.609266722946927</v>
      </c>
      <c r="AB180">
        <f t="shared" si="62"/>
        <v>0.32703545123832245</v>
      </c>
      <c r="AC180">
        <f t="shared" si="52"/>
        <v>-1.7326466384905037E-2</v>
      </c>
      <c r="AD180">
        <f t="shared" si="53"/>
        <v>-1.7326466384905037E-2</v>
      </c>
      <c r="AE180">
        <f t="shared" si="54"/>
        <v>0.55999999999999972</v>
      </c>
      <c r="AF180">
        <f t="shared" si="63"/>
        <v>407.93258213407648</v>
      </c>
      <c r="AG180">
        <f t="shared" si="55"/>
        <v>-0.19291998493589257</v>
      </c>
      <c r="AH180">
        <f t="shared" si="56"/>
        <v>-0.33432589644221616</v>
      </c>
      <c r="AI180">
        <f t="shared" si="64"/>
        <v>0.44000000000000028</v>
      </c>
      <c r="AJ180">
        <f>MAX(0, $R180 - $AA180) * INDEX(Model_Assumptions[Values], 7)</f>
        <v>1915.4575431462404</v>
      </c>
      <c r="AK180">
        <f>MAX(0, INDEX(Model_Assumptions[Values], 4) - $AD180)</f>
        <v>6.732646638490504E-2</v>
      </c>
      <c r="AL180">
        <f>MAX(0, INDEX(Model_Assumptions[Values], 5) - $AC180)</f>
        <v>3.7326466384905041E-2</v>
      </c>
      <c r="AM180">
        <f>INDEX(Model_Assumptions[Values], 6) * MAX(0, INDEX(Model_Assumptions[Values], 3) - $AB180)^2</f>
        <v>0</v>
      </c>
      <c r="AN180">
        <f t="shared" si="57"/>
        <v>1907.9181250577012</v>
      </c>
      <c r="AO180" cm="1">
        <f t="array" ref="AO180">IFERROR(STDEV(IF($E$2:$E$2201=$E180, $AJ$2:$AJ$2201)), 0)</f>
        <v>32.154234327575821</v>
      </c>
      <c r="AP180">
        <f t="shared" si="65"/>
        <v>0.2344766792370255</v>
      </c>
      <c r="AQ180">
        <f t="shared" si="58"/>
        <v>6.5234393551092021E-2</v>
      </c>
      <c r="AR180" cm="1">
        <f t="array" ref="AR180">IFERROR(STDEV(IF($E$2:$E$2201=$E180, $AK$2:$AK$2201)), 0)</f>
        <v>9.2017604799685803E-3</v>
      </c>
      <c r="AS180">
        <f t="shared" si="66"/>
        <v>0.22735571506857594</v>
      </c>
      <c r="AT180">
        <f t="shared" si="59"/>
        <v>3.5234393551092008E-2</v>
      </c>
      <c r="AU180" cm="1">
        <f t="array" ref="AU180">IFERROR(STDEV(IF($E$2:$E$2201=$E180, $AL$2:$AL$2201)), 0)</f>
        <v>9.2017604799687035E-3</v>
      </c>
      <c r="AV180">
        <f t="shared" si="67"/>
        <v>0.22735571506857438</v>
      </c>
      <c r="AW180">
        <f t="shared" si="60"/>
        <v>0</v>
      </c>
      <c r="AX180" cm="1">
        <f t="array" ref="AX180">IFERROR(STDEV(IF($E$2:$E$2201=$E180, $AM$2:$AM$2201)), 0)</f>
        <v>0</v>
      </c>
      <c r="AY180">
        <f t="shared" si="68"/>
        <v>0.22735571506857438</v>
      </c>
      <c r="AZ180">
        <f>INDEX(Model_Assumptions[Values],9)*((INDEX(Model_Scenarios[GR Weight],1)*$AG180)+(INDEX(Model_Scenarios[GP Weight],1)*$AH180)+(INDEX(Model_Scenarios[LTV Weight],1)*$AI180))-(INDEX(Model_Scenarios[LTV Weight],1)*$AP180)-(INDEX(Model_Scenarios[GP Weight],1)*($AS180+$AV180+$AY180))</f>
        <v>1.2405890014007541</v>
      </c>
      <c r="BA180">
        <f>INDEX(Model_Assumptions[Values],9)*((INDEX(Model_Scenarios[GR Weight],2)*$AG180)+(INDEX(Model_Scenarios[GP Weight],2)*$AH180)+(INDEX(Model_Scenarios[LTV Weight],2)*$AI180))-(INDEX(Model_Scenarios[LTV Weight],2)*$AP180)-(INDEX(Model_Scenarios[GP Weight],2)*($AS180+$AV180+$AY180))</f>
        <v>0.66216084431065381</v>
      </c>
      <c r="BB180">
        <f>INDEX(Model_Assumptions[Values],9)*((INDEX(Model_Scenarios[GR Weight],3)*$AG180)+(INDEX(Model_Scenarios[GP Weight],3)*$AH180)+(INDEX(Model_Scenarios[LTV Weight],3)*$AI180))-(INDEX(Model_Scenarios[LTV Weight],3)*$AP180)-(INDEX(Model_Scenarios[GP Weight],3)*($AS180+$AV180+$AY180))</f>
        <v>-0.27873447246055721</v>
      </c>
      <c r="BC180">
        <f>INDEX(Model_Assumptions[Values],9)*((INDEX(Model_Scenarios[GR Weight],4)*$AG180)+(INDEX(Model_Scenarios[GP Weight],4)*$AH180)+(INDEX(Model_Scenarios[LTV Weight],4)*$AI180))-(INDEX(Model_Scenarios[LTV Weight],4)*$AP180)-(INDEX(Model_Scenarios[GP Weight],4)*($AS180+$AV180+$AY180))</f>
        <v>-0.57174679700480113</v>
      </c>
      <c r="BD180">
        <f>INDEX(Model_Assumptions[Values],9)*((INDEX(Model_Scenarios[GR Weight],5)*$AG180)+(INDEX(Model_Scenarios[GP Weight],5)*$AH180)+(INDEX(Model_Scenarios[LTV Weight],5)*$AI180))-(INDEX(Model_Scenarios[LTV Weight],5)*$AP180)-(INDEX(Model_Scenarios[GP Weight],5)*($AS180+$AV180+$AY180))</f>
        <v>-0.99607229982439183</v>
      </c>
    </row>
    <row r="181" spans="1:56" x14ac:dyDescent="0.25">
      <c r="A181">
        <v>180</v>
      </c>
      <c r="B181">
        <v>4</v>
      </c>
      <c r="C181" s="3">
        <v>30</v>
      </c>
      <c r="D181" s="4">
        <v>0.57999999999999996</v>
      </c>
      <c r="E181" t="str">
        <v>SKU-1005</v>
      </c>
      <c r="F181" t="str">
        <v>Raise</v>
      </c>
      <c r="G181" t="str">
        <v>Full</v>
      </c>
      <c r="H181">
        <v>29.62</v>
      </c>
      <c r="I181">
        <v>19.420000000000002</v>
      </c>
      <c r="J181">
        <v>46</v>
      </c>
      <c r="K181">
        <v>1362.52</v>
      </c>
      <c r="L181">
        <v>469.19999999999993</v>
      </c>
      <c r="M181">
        <v>0.34436191762322749</v>
      </c>
      <c r="N181">
        <v>28.258195261587474</v>
      </c>
      <c r="O181">
        <v>110.97517729461129</v>
      </c>
      <c r="P181">
        <v>91.555177294611212</v>
      </c>
      <c r="Q181">
        <v>1171.8239094760554</v>
      </c>
      <c r="R181">
        <v>927.11950485017326</v>
      </c>
      <c r="S181">
        <v>1</v>
      </c>
      <c r="T181">
        <f t="shared" si="46"/>
        <v>28.830153251720734</v>
      </c>
      <c r="U181">
        <f t="shared" si="47"/>
        <v>-2.666599420254108E-2</v>
      </c>
      <c r="V181">
        <f>IF($F181="Reduce", INDEX(Model_Assumptions[Values], 2), INDEX(Model_Assumptions[Values], 1))</f>
        <v>-0.4</v>
      </c>
      <c r="W181">
        <f t="shared" si="48"/>
        <v>46.490654293326756</v>
      </c>
      <c r="X181">
        <f t="shared" si="61"/>
        <v>1340.3326880493789</v>
      </c>
      <c r="Y181">
        <f t="shared" si="49"/>
        <v>437.48418167297325</v>
      </c>
      <c r="Z181">
        <f t="shared" si="50"/>
        <v>-22.187311950621051</v>
      </c>
      <c r="AA181">
        <f t="shared" si="51"/>
        <v>-31.715818327026682</v>
      </c>
      <c r="AB181">
        <f t="shared" si="62"/>
        <v>0.32639969581705525</v>
      </c>
      <c r="AC181">
        <f t="shared" si="52"/>
        <v>-1.7962221806172241E-2</v>
      </c>
      <c r="AD181">
        <f t="shared" si="53"/>
        <v>-1.7962221806172241E-2</v>
      </c>
      <c r="AE181">
        <f t="shared" si="54"/>
        <v>0.58000000000000085</v>
      </c>
      <c r="AF181">
        <f t="shared" si="63"/>
        <v>389.39019203707198</v>
      </c>
      <c r="AG181">
        <f t="shared" si="55"/>
        <v>-0.19993040328035971</v>
      </c>
      <c r="AH181">
        <f t="shared" si="56"/>
        <v>-0.34641206826534565</v>
      </c>
      <c r="AI181">
        <f t="shared" si="64"/>
        <v>0.41999999999999915</v>
      </c>
      <c r="AJ181">
        <f>MAX(0, $R181 - $AA181) * INDEX(Model_Assumptions[Values], 7)</f>
        <v>1917.6706463543999</v>
      </c>
      <c r="AK181">
        <f>MAX(0, INDEX(Model_Assumptions[Values], 4) - $AD181)</f>
        <v>6.7962221806172243E-2</v>
      </c>
      <c r="AL181">
        <f>MAX(0, INDEX(Model_Assumptions[Values], 5) - $AC181)</f>
        <v>3.7962221806172244E-2</v>
      </c>
      <c r="AM181">
        <f>INDEX(Model_Assumptions[Values], 6) * MAX(0, INDEX(Model_Assumptions[Values], 3) - $AB181)^2</f>
        <v>0</v>
      </c>
      <c r="AN181">
        <f t="shared" si="57"/>
        <v>1907.9181250577012</v>
      </c>
      <c r="AO181" cm="1">
        <f t="array" ref="AO181">IFERROR(STDEV(IF($E$2:$E$2201=$E181, $AJ$2:$AJ$2201)), 0)</f>
        <v>32.154234327575821</v>
      </c>
      <c r="AP181">
        <f t="shared" si="65"/>
        <v>0.30330441699663774</v>
      </c>
      <c r="AQ181">
        <f t="shared" si="58"/>
        <v>6.5234393551092021E-2</v>
      </c>
      <c r="AR181" cm="1">
        <f t="array" ref="AR181">IFERROR(STDEV(IF($E$2:$E$2201=$E181, $AK$2:$AK$2201)), 0)</f>
        <v>9.2017604799685803E-3</v>
      </c>
      <c r="AS181">
        <f t="shared" si="66"/>
        <v>0.29644634426406374</v>
      </c>
      <c r="AT181">
        <f t="shared" si="59"/>
        <v>3.5234393551092008E-2</v>
      </c>
      <c r="AU181" cm="1">
        <f t="array" ref="AU181">IFERROR(STDEV(IF($E$2:$E$2201=$E181, $AL$2:$AL$2201)), 0)</f>
        <v>9.2017604799687035E-3</v>
      </c>
      <c r="AV181">
        <f t="shared" si="67"/>
        <v>0.2964463442640613</v>
      </c>
      <c r="AW181">
        <f t="shared" si="60"/>
        <v>0</v>
      </c>
      <c r="AX181" cm="1">
        <f t="array" ref="AX181">IFERROR(STDEV(IF($E$2:$E$2201=$E181, $AM$2:$AM$2201)), 0)</f>
        <v>0</v>
      </c>
      <c r="AY181">
        <f t="shared" si="68"/>
        <v>0.2964463442640613</v>
      </c>
      <c r="AZ181">
        <f>INDEX(Model_Assumptions[Values],9)*((INDEX(Model_Scenarios[GR Weight],1)*$AG181)+(INDEX(Model_Scenarios[GP Weight],1)*$AH181)+(INDEX(Model_Scenarios[LTV Weight],1)*$AI181))-(INDEX(Model_Scenarios[LTV Weight],1)*$AP181)-(INDEX(Model_Scenarios[GP Weight],1)*($AS181+$AV181+$AY181))</f>
        <v>1.075251327350615</v>
      </c>
      <c r="BA181">
        <f>INDEX(Model_Assumptions[Values],9)*((INDEX(Model_Scenarios[GR Weight],2)*$AG181)+(INDEX(Model_Scenarios[GP Weight],2)*$AH181)+(INDEX(Model_Scenarios[LTV Weight],2)*$AI181))-(INDEX(Model_Scenarios[LTV Weight],2)*$AP181)-(INDEX(Model_Scenarios[GP Weight],2)*($AS181+$AV181+$AY181))</f>
        <v>0.49362445166813018</v>
      </c>
      <c r="BB181">
        <f>INDEX(Model_Assumptions[Values],9)*((INDEX(Model_Scenarios[GR Weight],3)*$AG181)+(INDEX(Model_Scenarios[GP Weight],3)*$AH181)+(INDEX(Model_Scenarios[LTV Weight],3)*$AI181))-(INDEX(Model_Scenarios[LTV Weight],3)*$AP181)-(INDEX(Model_Scenarios[GP Weight],3)*($AS181+$AV181+$AY181))</f>
        <v>-0.44872455184072652</v>
      </c>
      <c r="BC181">
        <f>INDEX(Model_Assumptions[Values],9)*((INDEX(Model_Scenarios[GR Weight],4)*$AG181)+(INDEX(Model_Scenarios[GP Weight],4)*$AH181)+(INDEX(Model_Scenarios[LTV Weight],4)*$AI181))-(INDEX(Model_Scenarios[LTV Weight],4)*$AP181)-(INDEX(Model_Scenarios[GP Weight],4)*($AS181+$AV181+$AY181))</f>
        <v>-0.72835931178124214</v>
      </c>
      <c r="BD181">
        <f>INDEX(Model_Assumptions[Values],9)*((INDEX(Model_Scenarios[GR Weight],5)*$AG181)+(INDEX(Model_Scenarios[GP Weight],5)*$AH181)+(INDEX(Model_Scenarios[LTV Weight],5)*$AI181))-(INDEX(Model_Scenarios[LTV Weight],5)*$AP181)-(INDEX(Model_Scenarios[GP Weight],5)*($AS181+$AV181+$AY181))</f>
        <v>-1.1925261632949233</v>
      </c>
    </row>
    <row r="182" spans="1:56" x14ac:dyDescent="0.25">
      <c r="A182">
        <v>181</v>
      </c>
      <c r="B182">
        <v>4</v>
      </c>
      <c r="C182" s="3">
        <v>31</v>
      </c>
      <c r="D182" s="4">
        <v>0.6</v>
      </c>
      <c r="E182" t="str">
        <v>SKU-1005</v>
      </c>
      <c r="F182" t="str">
        <v>Raise</v>
      </c>
      <c r="G182" t="str">
        <v>Full</v>
      </c>
      <c r="H182">
        <v>29.62</v>
      </c>
      <c r="I182">
        <v>19.420000000000002</v>
      </c>
      <c r="J182">
        <v>46</v>
      </c>
      <c r="K182">
        <v>1362.52</v>
      </c>
      <c r="L182">
        <v>469.19999999999993</v>
      </c>
      <c r="M182">
        <v>0.34436191762322749</v>
      </c>
      <c r="N182">
        <v>28.258195261587474</v>
      </c>
      <c r="O182">
        <v>110.97517729461129</v>
      </c>
      <c r="P182">
        <v>91.555177294611212</v>
      </c>
      <c r="Q182">
        <v>1171.8239094760554</v>
      </c>
      <c r="R182">
        <v>927.11950485017326</v>
      </c>
      <c r="S182">
        <v>1</v>
      </c>
      <c r="T182">
        <f t="shared" si="46"/>
        <v>28.802917156952486</v>
      </c>
      <c r="U182">
        <f t="shared" si="47"/>
        <v>-2.7585511244007949E-2</v>
      </c>
      <c r="V182">
        <f>IF($F182="Reduce", INDEX(Model_Assumptions[Values], 2), INDEX(Model_Assumptions[Values], 1))</f>
        <v>-0.4</v>
      </c>
      <c r="W182">
        <f t="shared" si="48"/>
        <v>46.507573406889748</v>
      </c>
      <c r="X182">
        <f t="shared" si="61"/>
        <v>1339.5537840095319</v>
      </c>
      <c r="Y182">
        <f t="shared" si="49"/>
        <v>436.37670844773288</v>
      </c>
      <c r="Z182">
        <f t="shared" si="50"/>
        <v>-22.966215990468072</v>
      </c>
      <c r="AA182">
        <f t="shared" si="51"/>
        <v>-32.823291552267051</v>
      </c>
      <c r="AB182">
        <f t="shared" si="62"/>
        <v>0.32576273805264971</v>
      </c>
      <c r="AC182">
        <f t="shared" si="52"/>
        <v>-1.8599179570577773E-2</v>
      </c>
      <c r="AD182">
        <f t="shared" si="53"/>
        <v>-1.8599179570577773E-2</v>
      </c>
      <c r="AE182">
        <f t="shared" si="54"/>
        <v>0.59999999999999953</v>
      </c>
      <c r="AF182">
        <f t="shared" si="63"/>
        <v>370.84780194006976</v>
      </c>
      <c r="AG182">
        <f t="shared" si="55"/>
        <v>-0.20694912637533819</v>
      </c>
      <c r="AH182">
        <f t="shared" si="56"/>
        <v>-0.3585083063806046</v>
      </c>
      <c r="AI182">
        <f t="shared" si="64"/>
        <v>0.40000000000000047</v>
      </c>
      <c r="AJ182">
        <f>MAX(0, $R182 - $AA182) * INDEX(Model_Assumptions[Values], 7)</f>
        <v>1919.8855928048806</v>
      </c>
      <c r="AK182">
        <f>MAX(0, INDEX(Model_Assumptions[Values], 4) - $AD182)</f>
        <v>6.8599179570577776E-2</v>
      </c>
      <c r="AL182">
        <f>MAX(0, INDEX(Model_Assumptions[Values], 5) - $AC182)</f>
        <v>3.8599179570577777E-2</v>
      </c>
      <c r="AM182">
        <f>INDEX(Model_Assumptions[Values], 6) * MAX(0, INDEX(Model_Assumptions[Values], 3) - $AB182)^2</f>
        <v>0</v>
      </c>
      <c r="AN182">
        <f t="shared" si="57"/>
        <v>1907.9181250577012</v>
      </c>
      <c r="AO182" cm="1">
        <f t="array" ref="AO182">IFERROR(STDEV(IF($E$2:$E$2201=$E182, $AJ$2:$AJ$2201)), 0)</f>
        <v>32.154234327575821</v>
      </c>
      <c r="AP182">
        <f t="shared" si="65"/>
        <v>0.37218947978232425</v>
      </c>
      <c r="AQ182">
        <f t="shared" si="58"/>
        <v>6.5234393551092021E-2</v>
      </c>
      <c r="AR182" cm="1">
        <f t="array" ref="AR182">IFERROR(STDEV(IF($E$2:$E$2201=$E182, $AK$2:$AK$2201)), 0)</f>
        <v>9.2017604799685803E-3</v>
      </c>
      <c r="AS182">
        <f t="shared" si="66"/>
        <v>0.36566763792761142</v>
      </c>
      <c r="AT182">
        <f t="shared" si="59"/>
        <v>3.5234393551092008E-2</v>
      </c>
      <c r="AU182" cm="1">
        <f t="array" ref="AU182">IFERROR(STDEV(IF($E$2:$E$2201=$E182, $AL$2:$AL$2201)), 0)</f>
        <v>9.2017604799687035E-3</v>
      </c>
      <c r="AV182">
        <f t="shared" si="67"/>
        <v>0.36566763792760804</v>
      </c>
      <c r="AW182">
        <f t="shared" si="60"/>
        <v>0</v>
      </c>
      <c r="AX182" cm="1">
        <f t="array" ref="AX182">IFERROR(STDEV(IF($E$2:$E$2201=$E182, $AM$2:$AM$2201)), 0)</f>
        <v>0</v>
      </c>
      <c r="AY182">
        <f t="shared" si="68"/>
        <v>0.36566763792760804</v>
      </c>
      <c r="AZ182">
        <f>INDEX(Model_Assumptions[Values],9)*((INDEX(Model_Scenarios[GR Weight],1)*$AG182)+(INDEX(Model_Scenarios[GP Weight],1)*$AH182)+(INDEX(Model_Scenarios[LTV Weight],1)*$AI182))-(INDEX(Model_Scenarios[LTV Weight],1)*$AP182)-(INDEX(Model_Scenarios[GP Weight],1)*($AS182+$AV182+$AY182))</f>
        <v>0.90981940841788833</v>
      </c>
      <c r="BA182">
        <f>INDEX(Model_Assumptions[Values],9)*((INDEX(Model_Scenarios[GR Weight],2)*$AG182)+(INDEX(Model_Scenarios[GP Weight],2)*$AH182)+(INDEX(Model_Scenarios[LTV Weight],2)*$AI182))-(INDEX(Model_Scenarios[LTV Weight],2)*$AP182)-(INDEX(Model_Scenarios[GP Weight],2)*($AS182+$AV182+$AY182))</f>
        <v>0.32495610422281684</v>
      </c>
      <c r="BB182">
        <f>INDEX(Model_Assumptions[Values],9)*((INDEX(Model_Scenarios[GR Weight],3)*$AG182)+(INDEX(Model_Scenarios[GP Weight],3)*$AH182)+(INDEX(Model_Scenarios[LTV Weight],3)*$AI182))-(INDEX(Model_Scenarios[LTV Weight],3)*$AP182)-(INDEX(Model_Scenarios[GP Weight],3)*($AS182+$AV182+$AY182))</f>
        <v>-0.61890275587214916</v>
      </c>
      <c r="BC182">
        <f>INDEX(Model_Assumptions[Values],9)*((INDEX(Model_Scenarios[GR Weight],4)*$AG182)+(INDEX(Model_Scenarios[GP Weight],4)*$AH182)+(INDEX(Model_Scenarios[LTV Weight],4)*$AI182))-(INDEX(Model_Scenarios[LTV Weight],4)*$AP182)-(INDEX(Model_Scenarios[GP Weight],4)*($AS182+$AV182+$AY182))</f>
        <v>-0.88515837108158613</v>
      </c>
      <c r="BD182">
        <f>INDEX(Model_Assumptions[Values],9)*((INDEX(Model_Scenarios[GR Weight],5)*$AG182)+(INDEX(Model_Scenarios[GP Weight],5)*$AH182)+(INDEX(Model_Scenarios[LTV Weight],5)*$AI182))-(INDEX(Model_Scenarios[LTV Weight],5)*$AP182)-(INDEX(Model_Scenarios[GP Weight],5)*($AS182+$AV182+$AY182))</f>
        <v>-1.3892459414481364</v>
      </c>
    </row>
    <row r="183" spans="1:56" x14ac:dyDescent="0.25">
      <c r="A183">
        <v>182</v>
      </c>
      <c r="B183">
        <v>4</v>
      </c>
      <c r="C183" s="3">
        <v>32</v>
      </c>
      <c r="D183" s="4">
        <v>0.62</v>
      </c>
      <c r="E183" t="str">
        <v>SKU-1005</v>
      </c>
      <c r="F183" t="str">
        <v>Raise</v>
      </c>
      <c r="G183" t="str">
        <v>Full</v>
      </c>
      <c r="H183">
        <v>29.62</v>
      </c>
      <c r="I183">
        <v>19.420000000000002</v>
      </c>
      <c r="J183">
        <v>46</v>
      </c>
      <c r="K183">
        <v>1362.52</v>
      </c>
      <c r="L183">
        <v>469.19999999999993</v>
      </c>
      <c r="M183">
        <v>0.34436191762322749</v>
      </c>
      <c r="N183">
        <v>28.258195261587474</v>
      </c>
      <c r="O183">
        <v>110.97517729461129</v>
      </c>
      <c r="P183">
        <v>91.555177294611212</v>
      </c>
      <c r="Q183">
        <v>1171.8239094760554</v>
      </c>
      <c r="R183">
        <v>927.11950485017326</v>
      </c>
      <c r="S183">
        <v>1</v>
      </c>
      <c r="T183">
        <f t="shared" si="46"/>
        <v>28.775681062184233</v>
      </c>
      <c r="U183">
        <f t="shared" si="47"/>
        <v>-2.8505028285474934E-2</v>
      </c>
      <c r="V183">
        <f>IF($F183="Reduce", INDEX(Model_Assumptions[Values], 2), INDEX(Model_Assumptions[Values], 1))</f>
        <v>-0.4</v>
      </c>
      <c r="W183">
        <f t="shared" si="48"/>
        <v>46.524492520452739</v>
      </c>
      <c r="X183">
        <f t="shared" si="61"/>
        <v>1338.7739583485238</v>
      </c>
      <c r="Y183">
        <f t="shared" si="49"/>
        <v>435.26831360133156</v>
      </c>
      <c r="Z183">
        <f t="shared" si="50"/>
        <v>-23.746041651476162</v>
      </c>
      <c r="AA183">
        <f t="shared" si="51"/>
        <v>-33.931686398668376</v>
      </c>
      <c r="AB183">
        <f t="shared" si="62"/>
        <v>0.32512457453106353</v>
      </c>
      <c r="AC183">
        <f t="shared" si="52"/>
        <v>-1.9237343092163961E-2</v>
      </c>
      <c r="AD183">
        <f t="shared" si="53"/>
        <v>-1.9237343092163961E-2</v>
      </c>
      <c r="AE183">
        <f t="shared" si="54"/>
        <v>0.62000000000000066</v>
      </c>
      <c r="AF183">
        <f t="shared" si="63"/>
        <v>352.3054118430652</v>
      </c>
      <c r="AG183">
        <f t="shared" si="55"/>
        <v>-0.21397615422083419</v>
      </c>
      <c r="AH183">
        <f t="shared" si="56"/>
        <v>-0.37061461078799679</v>
      </c>
      <c r="AI183">
        <f t="shared" si="64"/>
        <v>0.37999999999999934</v>
      </c>
      <c r="AJ183">
        <f>MAX(0, $R183 - $AA183) * INDEX(Model_Assumptions[Values], 7)</f>
        <v>1922.1023824976833</v>
      </c>
      <c r="AK183">
        <f>MAX(0, INDEX(Model_Assumptions[Values], 4) - $AD183)</f>
        <v>6.9237343092163964E-2</v>
      </c>
      <c r="AL183">
        <f>MAX(0, INDEX(Model_Assumptions[Values], 5) - $AC183)</f>
        <v>3.9237343092163965E-2</v>
      </c>
      <c r="AM183">
        <f>INDEX(Model_Assumptions[Values], 6) * MAX(0, INDEX(Model_Assumptions[Values], 3) - $AB183)^2</f>
        <v>0</v>
      </c>
      <c r="AN183">
        <f t="shared" si="57"/>
        <v>1907.9181250577012</v>
      </c>
      <c r="AO183" cm="1">
        <f t="array" ref="AO183">IFERROR(STDEV(IF($E$2:$E$2201=$E183, $AJ$2:$AJ$2201)), 0)</f>
        <v>32.154234327575821</v>
      </c>
      <c r="AP183">
        <f t="shared" si="65"/>
        <v>0.44113186759410639</v>
      </c>
      <c r="AQ183">
        <f t="shared" si="58"/>
        <v>6.5234393551092021E-2</v>
      </c>
      <c r="AR183" cm="1">
        <f t="array" ref="AR183">IFERROR(STDEV(IF($E$2:$E$2201=$E183, $AK$2:$AK$2201)), 0)</f>
        <v>9.2017604799685803E-3</v>
      </c>
      <c r="AS183">
        <f t="shared" si="66"/>
        <v>0.43501996707977897</v>
      </c>
      <c r="AT183">
        <f t="shared" si="59"/>
        <v>3.5234393551092008E-2</v>
      </c>
      <c r="AU183" cm="1">
        <f t="array" ref="AU183">IFERROR(STDEV(IF($E$2:$E$2201=$E183, $AL$2:$AL$2201)), 0)</f>
        <v>9.2017604799687035E-3</v>
      </c>
      <c r="AV183">
        <f t="shared" si="67"/>
        <v>0.43501996707977464</v>
      </c>
      <c r="AW183">
        <f t="shared" si="60"/>
        <v>0</v>
      </c>
      <c r="AX183" cm="1">
        <f t="array" ref="AX183">IFERROR(STDEV(IF($E$2:$E$2201=$E183, $AM$2:$AM$2201)), 0)</f>
        <v>0</v>
      </c>
      <c r="AY183">
        <f t="shared" si="68"/>
        <v>0.43501996707977464</v>
      </c>
      <c r="AZ183">
        <f>INDEX(Model_Assumptions[Values],9)*((INDEX(Model_Scenarios[GR Weight],1)*$AG183)+(INDEX(Model_Scenarios[GP Weight],1)*$AH183)+(INDEX(Model_Scenarios[LTV Weight],1)*$AI183))-(INDEX(Model_Scenarios[LTV Weight],1)*$AP183)-(INDEX(Model_Scenarios[GP Weight],1)*($AS183+$AV183+$AY183))</f>
        <v>0.74429313329636393</v>
      </c>
      <c r="BA183">
        <f>INDEX(Model_Assumptions[Values],9)*((INDEX(Model_Scenarios[GR Weight],2)*$AG183)+(INDEX(Model_Scenarios[GP Weight],2)*$AH183)+(INDEX(Model_Scenarios[LTV Weight],2)*$AI183))-(INDEX(Model_Scenarios[LTV Weight],2)*$AP183)-(INDEX(Model_Scenarios[GP Weight],2)*($AS183+$AV183+$AY183))</f>
        <v>0.1561555793623407</v>
      </c>
      <c r="BB183">
        <f>INDEX(Model_Assumptions[Values],9)*((INDEX(Model_Scenarios[GR Weight],3)*$AG183)+(INDEX(Model_Scenarios[GP Weight],3)*$AH183)+(INDEX(Model_Scenarios[LTV Weight],3)*$AI183))-(INDEX(Model_Scenarios[LTV Weight],3)*$AP183)-(INDEX(Model_Scenarios[GP Weight],3)*($AS183+$AV183+$AY183))</f>
        <v>-0.78926947412644566</v>
      </c>
      <c r="BC183">
        <f>INDEX(Model_Assumptions[Values],9)*((INDEX(Model_Scenarios[GR Weight],4)*$AG183)+(INDEX(Model_Scenarios[GP Weight],4)*$AH183)+(INDEX(Model_Scenarios[LTV Weight],4)*$AI183))-(INDEX(Model_Scenarios[LTV Weight],4)*$AP183)-(INDEX(Model_Scenarios[GP Weight],4)*($AS183+$AV183+$AY183))</f>
        <v>-1.042144364477452</v>
      </c>
      <c r="BD183">
        <f>INDEX(Model_Assumptions[Values],9)*((INDEX(Model_Scenarios[GR Weight],5)*$AG183)+(INDEX(Model_Scenarios[GP Weight],5)*$AH183)+(INDEX(Model_Scenarios[LTV Weight],5)*$AI183))-(INDEX(Model_Scenarios[LTV Weight],5)*$AP183)-(INDEX(Model_Scenarios[GP Weight],5)*($AS183+$AV183+$AY183))</f>
        <v>-1.5862322464679834</v>
      </c>
    </row>
    <row r="184" spans="1:56" x14ac:dyDescent="0.25">
      <c r="A184">
        <v>183</v>
      </c>
      <c r="B184">
        <v>4</v>
      </c>
      <c r="C184" s="3">
        <v>33</v>
      </c>
      <c r="D184" s="4">
        <v>0.64</v>
      </c>
      <c r="E184" t="str">
        <v>SKU-1005</v>
      </c>
      <c r="F184" t="str">
        <v>Raise</v>
      </c>
      <c r="G184" t="str">
        <v>Full</v>
      </c>
      <c r="H184">
        <v>29.62</v>
      </c>
      <c r="I184">
        <v>19.420000000000002</v>
      </c>
      <c r="J184">
        <v>46</v>
      </c>
      <c r="K184">
        <v>1362.52</v>
      </c>
      <c r="L184">
        <v>469.19999999999993</v>
      </c>
      <c r="M184">
        <v>0.34436191762322749</v>
      </c>
      <c r="N184">
        <v>28.258195261587474</v>
      </c>
      <c r="O184">
        <v>110.97517729461129</v>
      </c>
      <c r="P184">
        <v>91.555177294611212</v>
      </c>
      <c r="Q184">
        <v>1171.8239094760554</v>
      </c>
      <c r="R184">
        <v>927.11950485017326</v>
      </c>
      <c r="S184">
        <v>1</v>
      </c>
      <c r="T184">
        <f t="shared" si="46"/>
        <v>28.748444967415985</v>
      </c>
      <c r="U184">
        <f t="shared" si="47"/>
        <v>-2.9424545326941803E-2</v>
      </c>
      <c r="V184">
        <f>IF($F184="Reduce", INDEX(Model_Assumptions[Values], 2), INDEX(Model_Assumptions[Values], 1))</f>
        <v>-0.4</v>
      </c>
      <c r="W184">
        <f t="shared" si="48"/>
        <v>46.541411634015731</v>
      </c>
      <c r="X184">
        <f t="shared" si="61"/>
        <v>1337.9932110663553</v>
      </c>
      <c r="Y184">
        <f t="shared" si="49"/>
        <v>434.15899713376973</v>
      </c>
      <c r="Z184">
        <f t="shared" si="50"/>
        <v>-24.526788933644639</v>
      </c>
      <c r="AA184">
        <f t="shared" si="51"/>
        <v>-35.041002866230201</v>
      </c>
      <c r="AB184">
        <f t="shared" si="62"/>
        <v>0.32448520182531659</v>
      </c>
      <c r="AC184">
        <f t="shared" si="52"/>
        <v>-1.9876715797910893E-2</v>
      </c>
      <c r="AD184">
        <f t="shared" si="53"/>
        <v>-1.9876715797910893E-2</v>
      </c>
      <c r="AE184">
        <f t="shared" si="54"/>
        <v>0.63999999999999924</v>
      </c>
      <c r="AF184">
        <f t="shared" si="63"/>
        <v>333.76302174606309</v>
      </c>
      <c r="AG184">
        <f t="shared" si="55"/>
        <v>-0.22101148681684157</v>
      </c>
      <c r="AH184">
        <f t="shared" si="56"/>
        <v>-0.38273098148751722</v>
      </c>
      <c r="AI184">
        <f t="shared" si="64"/>
        <v>0.36000000000000076</v>
      </c>
      <c r="AJ184">
        <f>MAX(0, $R184 - $AA184) * INDEX(Model_Assumptions[Values], 7)</f>
        <v>1924.3210154328069</v>
      </c>
      <c r="AK184">
        <f>MAX(0, INDEX(Model_Assumptions[Values], 4) - $AD184)</f>
        <v>6.9876715797910896E-2</v>
      </c>
      <c r="AL184">
        <f>MAX(0, INDEX(Model_Assumptions[Values], 5) - $AC184)</f>
        <v>3.9876715797910897E-2</v>
      </c>
      <c r="AM184">
        <f>INDEX(Model_Assumptions[Values], 6) * MAX(0, INDEX(Model_Assumptions[Values], 3) - $AB184)^2</f>
        <v>0</v>
      </c>
      <c r="AN184">
        <f t="shared" si="57"/>
        <v>1907.9181250577012</v>
      </c>
      <c r="AO184" cm="1">
        <f t="array" ref="AO184">IFERROR(STDEV(IF($E$2:$E$2201=$E184, $AJ$2:$AJ$2201)), 0)</f>
        <v>32.154234327575821</v>
      </c>
      <c r="AP184">
        <f t="shared" si="65"/>
        <v>0.51013158043195583</v>
      </c>
      <c r="AQ184">
        <f t="shared" si="58"/>
        <v>6.5234393551092021E-2</v>
      </c>
      <c r="AR184" cm="1">
        <f t="array" ref="AR184">IFERROR(STDEV(IF($E$2:$E$2201=$E184, $AK$2:$AK$2201)), 0)</f>
        <v>9.2017604799685803E-3</v>
      </c>
      <c r="AS184">
        <f t="shared" si="66"/>
        <v>0.50450370414713586</v>
      </c>
      <c r="AT184">
        <f t="shared" si="59"/>
        <v>3.5234393551092008E-2</v>
      </c>
      <c r="AU184" cm="1">
        <f t="array" ref="AU184">IFERROR(STDEV(IF($E$2:$E$2201=$E184, $AL$2:$AL$2201)), 0)</f>
        <v>9.2017604799687035E-3</v>
      </c>
      <c r="AV184">
        <f t="shared" si="67"/>
        <v>0.50450370414713053</v>
      </c>
      <c r="AW184">
        <f t="shared" si="60"/>
        <v>0</v>
      </c>
      <c r="AX184" cm="1">
        <f t="array" ref="AX184">IFERROR(STDEV(IF($E$2:$E$2201=$E184, $AM$2:$AM$2201)), 0)</f>
        <v>0</v>
      </c>
      <c r="AY184">
        <f t="shared" si="68"/>
        <v>0.50450370414713053</v>
      </c>
      <c r="AZ184">
        <f>INDEX(Model_Assumptions[Values],9)*((INDEX(Model_Scenarios[GR Weight],1)*$AG184)+(INDEX(Model_Scenarios[GP Weight],1)*$AH184)+(INDEX(Model_Scenarios[LTV Weight],1)*$AI184))-(INDEX(Model_Scenarios[LTV Weight],1)*$AP184)-(INDEX(Model_Scenarios[GP Weight],1)*($AS184+$AV184+$AY184))</f>
        <v>0.57867239025811945</v>
      </c>
      <c r="BA184">
        <f>INDEX(Model_Assumptions[Values],9)*((INDEX(Model_Scenarios[GR Weight],2)*$AG184)+(INDEX(Model_Scenarios[GP Weight],2)*$AH184)+(INDEX(Model_Scenarios[LTV Weight],2)*$AI184))-(INDEX(Model_Scenarios[LTV Weight],2)*$AP184)-(INDEX(Model_Scenarios[GP Weight],2)*($AS184+$AV184+$AY184))</f>
        <v>-1.2777346369196474E-2</v>
      </c>
      <c r="BB184">
        <f>INDEX(Model_Assumptions[Values],9)*((INDEX(Model_Scenarios[GR Weight],3)*$AG184)+(INDEX(Model_Scenarios[GP Weight],3)*$AH184)+(INDEX(Model_Scenarios[LTV Weight],3)*$AI184))-(INDEX(Model_Scenarios[LTV Weight],3)*$AP184)-(INDEX(Model_Scenarios[GP Weight],3)*($AS184+$AV184+$AY184))</f>
        <v>-0.95982509765147683</v>
      </c>
      <c r="BC184">
        <f>INDEX(Model_Assumptions[Values],9)*((INDEX(Model_Scenarios[GR Weight],4)*$AG184)+(INDEX(Model_Scenarios[GP Weight],4)*$AH184)+(INDEX(Model_Scenarios[LTV Weight],4)*$AI184))-(INDEX(Model_Scenarios[LTV Weight],4)*$AP184)-(INDEX(Model_Scenarios[GP Weight],4)*($AS184+$AV184+$AY184))</f>
        <v>-1.1993176830167025</v>
      </c>
      <c r="BD184">
        <f>INDEX(Model_Assumptions[Values],9)*((INDEX(Model_Scenarios[GR Weight],5)*$AG184)+(INDEX(Model_Scenarios[GP Weight],5)*$AH184)+(INDEX(Model_Scenarios[LTV Weight],5)*$AI184))-(INDEX(Model_Scenarios[LTV Weight],5)*$AP184)-(INDEX(Model_Scenarios[GP Weight],5)*($AS184+$AV184+$AY184))</f>
        <v>-1.7834856928582705</v>
      </c>
    </row>
    <row r="185" spans="1:56" x14ac:dyDescent="0.25">
      <c r="A185">
        <v>184</v>
      </c>
      <c r="B185">
        <v>4</v>
      </c>
      <c r="C185" s="3">
        <v>34</v>
      </c>
      <c r="D185" s="4">
        <v>0.66</v>
      </c>
      <c r="E185" t="str">
        <v>SKU-1005</v>
      </c>
      <c r="F185" t="str">
        <v>Raise</v>
      </c>
      <c r="G185" t="str">
        <v>Full</v>
      </c>
      <c r="H185">
        <v>29.62</v>
      </c>
      <c r="I185">
        <v>19.420000000000002</v>
      </c>
      <c r="J185">
        <v>46</v>
      </c>
      <c r="K185">
        <v>1362.52</v>
      </c>
      <c r="L185">
        <v>469.19999999999993</v>
      </c>
      <c r="M185">
        <v>0.34436191762322749</v>
      </c>
      <c r="N185">
        <v>28.258195261587474</v>
      </c>
      <c r="O185">
        <v>110.97517729461129</v>
      </c>
      <c r="P185">
        <v>91.555177294611212</v>
      </c>
      <c r="Q185">
        <v>1171.8239094760554</v>
      </c>
      <c r="R185">
        <v>927.11950485017326</v>
      </c>
      <c r="S185">
        <v>1</v>
      </c>
      <c r="T185">
        <f t="shared" si="46"/>
        <v>28.721208872647733</v>
      </c>
      <c r="U185">
        <f t="shared" si="47"/>
        <v>-3.0344062368408791E-2</v>
      </c>
      <c r="V185">
        <f>IF($F185="Reduce", INDEX(Model_Assumptions[Values], 2), INDEX(Model_Assumptions[Values], 1))</f>
        <v>-0.4</v>
      </c>
      <c r="W185">
        <f t="shared" si="48"/>
        <v>46.558330747578722</v>
      </c>
      <c r="X185">
        <f t="shared" si="61"/>
        <v>1337.2115421630258</v>
      </c>
      <c r="Y185">
        <f t="shared" si="49"/>
        <v>433.04875904504695</v>
      </c>
      <c r="Z185">
        <f t="shared" si="50"/>
        <v>-25.308457836974185</v>
      </c>
      <c r="AA185">
        <f t="shared" si="51"/>
        <v>-36.151240954952982</v>
      </c>
      <c r="AB185">
        <f t="shared" si="62"/>
        <v>0.3238446164954295</v>
      </c>
      <c r="AC185">
        <f t="shared" si="52"/>
        <v>-2.0517301127797982E-2</v>
      </c>
      <c r="AD185">
        <f t="shared" si="53"/>
        <v>-2.0517301127797982E-2</v>
      </c>
      <c r="AE185">
        <f t="shared" si="54"/>
        <v>0.66000000000000048</v>
      </c>
      <c r="AF185">
        <f t="shared" si="63"/>
        <v>315.22063164905848</v>
      </c>
      <c r="AG185">
        <f t="shared" si="55"/>
        <v>-0.22805512416336648</v>
      </c>
      <c r="AH185">
        <f t="shared" si="56"/>
        <v>-0.39485741847917089</v>
      </c>
      <c r="AI185">
        <f t="shared" si="64"/>
        <v>0.33999999999999952</v>
      </c>
      <c r="AJ185">
        <f>MAX(0, $R185 - $AA185) * INDEX(Model_Assumptions[Values], 7)</f>
        <v>1926.5414916102525</v>
      </c>
      <c r="AK185">
        <f>MAX(0, INDEX(Model_Assumptions[Values], 4) - $AD185)</f>
        <v>7.0517301127797985E-2</v>
      </c>
      <c r="AL185">
        <f>MAX(0, INDEX(Model_Assumptions[Values], 5) - $AC185)</f>
        <v>4.0517301127797986E-2</v>
      </c>
      <c r="AM185">
        <f>INDEX(Model_Assumptions[Values], 6) * MAX(0, INDEX(Model_Assumptions[Values], 3) - $AB185)^2</f>
        <v>0</v>
      </c>
      <c r="AN185">
        <f t="shared" si="57"/>
        <v>1907.9181250577012</v>
      </c>
      <c r="AO185" cm="1">
        <f t="array" ref="AO185">IFERROR(STDEV(IF($E$2:$E$2201=$E185, $AJ$2:$AJ$2201)), 0)</f>
        <v>32.154234327575821</v>
      </c>
      <c r="AP185">
        <f t="shared" si="65"/>
        <v>0.57918861829590074</v>
      </c>
      <c r="AQ185">
        <f t="shared" si="58"/>
        <v>6.5234393551092021E-2</v>
      </c>
      <c r="AR185" cm="1">
        <f t="array" ref="AR185">IFERROR(STDEV(IF($E$2:$E$2201=$E185, $AK$2:$AK$2201)), 0)</f>
        <v>9.2017604799685803E-3</v>
      </c>
      <c r="AS185">
        <f t="shared" si="66"/>
        <v>0.57411922296895113</v>
      </c>
      <c r="AT185">
        <f t="shared" si="59"/>
        <v>3.5234393551092008E-2</v>
      </c>
      <c r="AU185" cm="1">
        <f t="array" ref="AU185">IFERROR(STDEV(IF($E$2:$E$2201=$E185, $AL$2:$AL$2201)), 0)</f>
        <v>9.2017604799687035E-3</v>
      </c>
      <c r="AV185">
        <f t="shared" si="67"/>
        <v>0.57411922296894491</v>
      </c>
      <c r="AW185">
        <f t="shared" si="60"/>
        <v>0</v>
      </c>
      <c r="AX185" cm="1">
        <f t="array" ref="AX185">IFERROR(STDEV(IF($E$2:$E$2201=$E185, $AM$2:$AM$2201)), 0)</f>
        <v>0</v>
      </c>
      <c r="AY185">
        <f t="shared" si="68"/>
        <v>0.57411922296894491</v>
      </c>
      <c r="AZ185">
        <f>INDEX(Model_Assumptions[Values],9)*((INDEX(Model_Scenarios[GR Weight],1)*$AG185)+(INDEX(Model_Scenarios[GP Weight],1)*$AH185)+(INDEX(Model_Scenarios[LTV Weight],1)*$AI185))-(INDEX(Model_Scenarios[LTV Weight],1)*$AP185)-(INDEX(Model_Scenarios[GP Weight],1)*($AS185+$AV185+$AY185))</f>
        <v>0.41295706715132463</v>
      </c>
      <c r="BA185">
        <f>INDEX(Model_Assumptions[Values],9)*((INDEX(Model_Scenarios[GR Weight],2)*$AG185)+(INDEX(Model_Scenarios[GP Weight],2)*$AH185)+(INDEX(Model_Scenarios[LTV Weight],2)*$AI185))-(INDEX(Model_Scenarios[LTV Weight],2)*$AP185)-(INDEX(Model_Scenarios[GP Weight],2)*($AS185+$AV185+$AY185))</f>
        <v>-0.18184289727540087</v>
      </c>
      <c r="BB185">
        <f>INDEX(Model_Assumptions[Values],9)*((INDEX(Model_Scenarios[GR Weight],3)*$AG185)+(INDEX(Model_Scenarios[GP Weight],3)*$AH185)+(INDEX(Model_Scenarios[LTV Weight],3)*$AI185))-(INDEX(Model_Scenarios[LTV Weight],3)*$AP185)-(INDEX(Model_Scenarios[GP Weight],3)*($AS185+$AV185+$AY185))</f>
        <v>-1.1305700189785126</v>
      </c>
      <c r="BC185">
        <f>INDEX(Model_Assumptions[Values],9)*((INDEX(Model_Scenarios[GR Weight],4)*$AG185)+(INDEX(Model_Scenarios[GP Weight],4)*$AH185)+(INDEX(Model_Scenarios[LTV Weight],4)*$AI185))-(INDEX(Model_Scenarios[LTV Weight],4)*$AP185)-(INDEX(Model_Scenarios[GP Weight],4)*($AS185+$AV185+$AY185))</f>
        <v>-1.3566787192306053</v>
      </c>
      <c r="BD185">
        <f>INDEX(Model_Assumptions[Values],9)*((INDEX(Model_Scenarios[GR Weight],5)*$AG185)+(INDEX(Model_Scenarios[GP Weight],5)*$AH185)+(INDEX(Model_Scenarios[LTV Weight],5)*$AI185))-(INDEX(Model_Scenarios[LTV Weight],5)*$AP185)-(INDEX(Model_Scenarios[GP Weight],5)*($AS185+$AV185+$AY185))</f>
        <v>-1.9810068974538249</v>
      </c>
    </row>
    <row r="186" spans="1:56" x14ac:dyDescent="0.25">
      <c r="A186">
        <v>185</v>
      </c>
      <c r="B186">
        <v>4</v>
      </c>
      <c r="C186" s="3">
        <v>35</v>
      </c>
      <c r="D186" s="4">
        <v>0.68</v>
      </c>
      <c r="E186" t="str">
        <v>SKU-1005</v>
      </c>
      <c r="F186" t="str">
        <v>Raise</v>
      </c>
      <c r="G186" t="str">
        <v>Full</v>
      </c>
      <c r="H186">
        <v>29.62</v>
      </c>
      <c r="I186">
        <v>19.420000000000002</v>
      </c>
      <c r="J186">
        <v>46</v>
      </c>
      <c r="K186">
        <v>1362.52</v>
      </c>
      <c r="L186">
        <v>469.19999999999993</v>
      </c>
      <c r="M186">
        <v>0.34436191762322749</v>
      </c>
      <c r="N186">
        <v>28.258195261587474</v>
      </c>
      <c r="O186">
        <v>110.97517729461129</v>
      </c>
      <c r="P186">
        <v>91.555177294611212</v>
      </c>
      <c r="Q186">
        <v>1171.8239094760554</v>
      </c>
      <c r="R186">
        <v>927.11950485017326</v>
      </c>
      <c r="S186">
        <v>1</v>
      </c>
      <c r="T186">
        <f t="shared" si="46"/>
        <v>28.693972777879484</v>
      </c>
      <c r="U186">
        <f t="shared" si="47"/>
        <v>-3.1263579409875661E-2</v>
      </c>
      <c r="V186">
        <f>IF($F186="Reduce", INDEX(Model_Assumptions[Values], 2), INDEX(Model_Assumptions[Values], 1))</f>
        <v>-0.4</v>
      </c>
      <c r="W186">
        <f t="shared" si="48"/>
        <v>46.575249861141714</v>
      </c>
      <c r="X186">
        <f t="shared" si="61"/>
        <v>1336.4289516385356</v>
      </c>
      <c r="Y186">
        <f t="shared" si="49"/>
        <v>431.93759933516344</v>
      </c>
      <c r="Z186">
        <f t="shared" si="50"/>
        <v>-26.091048361464345</v>
      </c>
      <c r="AA186">
        <f t="shared" si="51"/>
        <v>-37.262400664836491</v>
      </c>
      <c r="AB186">
        <f t="shared" si="62"/>
        <v>0.32320281508836224</v>
      </c>
      <c r="AC186">
        <f t="shared" si="52"/>
        <v>-2.1159102534865248E-2</v>
      </c>
      <c r="AD186">
        <f t="shared" si="53"/>
        <v>-2.1159102534865248E-2</v>
      </c>
      <c r="AE186">
        <f t="shared" si="54"/>
        <v>0.67999999999999905</v>
      </c>
      <c r="AF186">
        <f t="shared" si="63"/>
        <v>296.67824155205631</v>
      </c>
      <c r="AG186">
        <f t="shared" si="55"/>
        <v>-0.23510706626040478</v>
      </c>
      <c r="AH186">
        <f t="shared" si="56"/>
        <v>-0.40699392176295524</v>
      </c>
      <c r="AI186">
        <f t="shared" si="64"/>
        <v>0.32000000000000095</v>
      </c>
      <c r="AJ186">
        <f>MAX(0, $R186 - $AA186) * INDEX(Model_Assumptions[Values], 7)</f>
        <v>1928.7638110300195</v>
      </c>
      <c r="AK186">
        <f>MAX(0, INDEX(Model_Assumptions[Values], 4) - $AD186)</f>
        <v>7.1159102534865251E-2</v>
      </c>
      <c r="AL186">
        <f>MAX(0, INDEX(Model_Assumptions[Values], 5) - $AC186)</f>
        <v>4.1159102534865252E-2</v>
      </c>
      <c r="AM186">
        <f>INDEX(Model_Assumptions[Values], 6) * MAX(0, INDEX(Model_Assumptions[Values], 3) - $AB186)^2</f>
        <v>0</v>
      </c>
      <c r="AN186">
        <f t="shared" si="57"/>
        <v>1907.9181250577012</v>
      </c>
      <c r="AO186" cm="1">
        <f t="array" ref="AO186">IFERROR(STDEV(IF($E$2:$E$2201=$E186, $AJ$2:$AJ$2201)), 0)</f>
        <v>32.154234327575821</v>
      </c>
      <c r="AP186">
        <f t="shared" si="65"/>
        <v>0.64830298118592711</v>
      </c>
      <c r="AQ186">
        <f t="shared" si="58"/>
        <v>6.5234393551092021E-2</v>
      </c>
      <c r="AR186" cm="1">
        <f t="array" ref="AR186">IFERROR(STDEV(IF($E$2:$E$2201=$E186, $AK$2:$AK$2201)), 0)</f>
        <v>9.2017604799685803E-3</v>
      </c>
      <c r="AS186">
        <f t="shared" si="66"/>
        <v>0.64386689880385373</v>
      </c>
      <c r="AT186">
        <f t="shared" si="59"/>
        <v>3.5234393551092008E-2</v>
      </c>
      <c r="AU186" cm="1">
        <f t="array" ref="AU186">IFERROR(STDEV(IF($E$2:$E$2201=$E186, $AL$2:$AL$2201)), 0)</f>
        <v>9.2017604799687035E-3</v>
      </c>
      <c r="AV186">
        <f t="shared" si="67"/>
        <v>0.64386689880384662</v>
      </c>
      <c r="AW186">
        <f t="shared" si="60"/>
        <v>0</v>
      </c>
      <c r="AX186" cm="1">
        <f t="array" ref="AX186">IFERROR(STDEV(IF($E$2:$E$2201=$E186, $AM$2:$AM$2201)), 0)</f>
        <v>0</v>
      </c>
      <c r="AY186">
        <f t="shared" si="68"/>
        <v>0.64386689880384662</v>
      </c>
      <c r="AZ186">
        <f>INDEX(Model_Assumptions[Values],9)*((INDEX(Model_Scenarios[GR Weight],1)*$AG186)+(INDEX(Model_Scenarios[GP Weight],1)*$AH186)+(INDEX(Model_Scenarios[LTV Weight],1)*$AI186))-(INDEX(Model_Scenarios[LTV Weight],1)*$AP186)-(INDEX(Model_Scenarios[GP Weight],1)*($AS186+$AV186+$AY186))</f>
        <v>0.2471470513984273</v>
      </c>
      <c r="BA186">
        <f>INDEX(Model_Assumptions[Values],9)*((INDEX(Model_Scenarios[GR Weight],2)*$AG186)+(INDEX(Model_Scenarios[GP Weight],2)*$AH186)+(INDEX(Model_Scenarios[LTV Weight],2)*$AI186))-(INDEX(Model_Scenarios[LTV Weight],2)*$AP186)-(INDEX(Model_Scenarios[GP Weight],2)*($AS186+$AV186+$AY186))</f>
        <v>-0.35104129851141785</v>
      </c>
      <c r="BB186">
        <f>INDEX(Model_Assumptions[Values],9)*((INDEX(Model_Scenarios[GR Weight],3)*$AG186)+(INDEX(Model_Scenarios[GP Weight],3)*$AH186)+(INDEX(Model_Scenarios[LTV Weight],3)*$AI186))-(INDEX(Model_Scenarios[LTV Weight],3)*$AP186)-(INDEX(Model_Scenarios[GP Weight],3)*($AS186+$AV186+$AY186))</f>
        <v>-1.3015046321290877</v>
      </c>
      <c r="BC186">
        <f>INDEX(Model_Assumptions[Values],9)*((INDEX(Model_Scenarios[GR Weight],4)*$AG186)+(INDEX(Model_Scenarios[GP Weight],4)*$AH186)+(INDEX(Model_Scenarios[LTV Weight],4)*$AI186))-(INDEX(Model_Scenarios[LTV Weight],4)*$AP186)-(INDEX(Model_Scenarios[GP Weight],4)*($AS186+$AV186+$AY186))</f>
        <v>-1.5142278671406981</v>
      </c>
      <c r="BD186">
        <f>INDEX(Model_Assumptions[Values],9)*((INDEX(Model_Scenarios[GR Weight],5)*$AG186)+(INDEX(Model_Scenarios[GP Weight],5)*$AH186)+(INDEX(Model_Scenarios[LTV Weight],5)*$AI186))-(INDEX(Model_Scenarios[LTV Weight],5)*$AP186)-(INDEX(Model_Scenarios[GP Weight],5)*($AS186+$AV186+$AY186))</f>
        <v>-2.1787964794313632</v>
      </c>
    </row>
    <row r="187" spans="1:56" x14ac:dyDescent="0.25">
      <c r="A187">
        <v>186</v>
      </c>
      <c r="B187">
        <v>4</v>
      </c>
      <c r="C187" s="3">
        <v>36</v>
      </c>
      <c r="D187" s="4">
        <v>0.70000000000000007</v>
      </c>
      <c r="E187" t="str">
        <v>SKU-1005</v>
      </c>
      <c r="F187" t="str">
        <v>Raise</v>
      </c>
      <c r="G187" t="str">
        <v>Full</v>
      </c>
      <c r="H187">
        <v>29.62</v>
      </c>
      <c r="I187">
        <v>19.420000000000002</v>
      </c>
      <c r="J187">
        <v>46</v>
      </c>
      <c r="K187">
        <v>1362.52</v>
      </c>
      <c r="L187">
        <v>469.19999999999993</v>
      </c>
      <c r="M187">
        <v>0.34436191762322749</v>
      </c>
      <c r="N187">
        <v>28.258195261587474</v>
      </c>
      <c r="O187">
        <v>110.97517729461129</v>
      </c>
      <c r="P187">
        <v>91.555177294611212</v>
      </c>
      <c r="Q187">
        <v>1171.8239094760554</v>
      </c>
      <c r="R187">
        <v>927.11950485017326</v>
      </c>
      <c r="S187">
        <v>1</v>
      </c>
      <c r="T187">
        <f t="shared" si="46"/>
        <v>28.666736683111232</v>
      </c>
      <c r="U187">
        <f t="shared" si="47"/>
        <v>-3.2183096451342645E-2</v>
      </c>
      <c r="V187">
        <f>IF($F187="Reduce", INDEX(Model_Assumptions[Values], 2), INDEX(Model_Assumptions[Values], 1))</f>
        <v>-0.4</v>
      </c>
      <c r="W187">
        <f t="shared" si="48"/>
        <v>46.592168974704705</v>
      </c>
      <c r="X187">
        <f t="shared" si="61"/>
        <v>1335.6454394928844</v>
      </c>
      <c r="Y187">
        <f t="shared" si="49"/>
        <v>430.82551800411898</v>
      </c>
      <c r="Z187">
        <f t="shared" si="50"/>
        <v>-26.874560507115575</v>
      </c>
      <c r="AA187">
        <f t="shared" si="51"/>
        <v>-38.374481995880956</v>
      </c>
      <c r="AB187">
        <f t="shared" si="62"/>
        <v>0.32255979413795183</v>
      </c>
      <c r="AC187">
        <f t="shared" si="52"/>
        <v>-2.180212348527566E-2</v>
      </c>
      <c r="AD187">
        <f t="shared" si="53"/>
        <v>-2.180212348527566E-2</v>
      </c>
      <c r="AE187">
        <f t="shared" si="54"/>
        <v>0.70000000000000029</v>
      </c>
      <c r="AF187">
        <f t="shared" si="63"/>
        <v>278.13585145505169</v>
      </c>
      <c r="AG187">
        <f t="shared" si="55"/>
        <v>-0.24216731310796064</v>
      </c>
      <c r="AH187">
        <f t="shared" si="56"/>
        <v>-0.41914049133887282</v>
      </c>
      <c r="AI187">
        <f t="shared" si="64"/>
        <v>0.29999999999999971</v>
      </c>
      <c r="AJ187">
        <f>MAX(0, $R187 - $AA187) * INDEX(Model_Assumptions[Values], 7)</f>
        <v>1930.9879736921084</v>
      </c>
      <c r="AK187">
        <f>MAX(0, INDEX(Model_Assumptions[Values], 4) - $AD187)</f>
        <v>7.1802123485275662E-2</v>
      </c>
      <c r="AL187">
        <f>MAX(0, INDEX(Model_Assumptions[Values], 5) - $AC187)</f>
        <v>4.1802123485275663E-2</v>
      </c>
      <c r="AM187">
        <f>INDEX(Model_Assumptions[Values], 6) * MAX(0, INDEX(Model_Assumptions[Values], 3) - $AB187)^2</f>
        <v>0</v>
      </c>
      <c r="AN187">
        <f t="shared" si="57"/>
        <v>1907.9181250577012</v>
      </c>
      <c r="AO187" cm="1">
        <f t="array" ref="AO187">IFERROR(STDEV(IF($E$2:$E$2201=$E187, $AJ$2:$AJ$2201)), 0)</f>
        <v>32.154234327575821</v>
      </c>
      <c r="AP187">
        <f t="shared" si="65"/>
        <v>0.71747466910204905</v>
      </c>
      <c r="AQ187">
        <f t="shared" si="58"/>
        <v>6.5234393551092021E-2</v>
      </c>
      <c r="AR187" cm="1">
        <f t="array" ref="AR187">IFERROR(STDEV(IF($E$2:$E$2201=$E187, $AK$2:$AK$2201)), 0)</f>
        <v>9.2017604799685803E-3</v>
      </c>
      <c r="AS187">
        <f t="shared" si="66"/>
        <v>0.71374710833660682</v>
      </c>
      <c r="AT187">
        <f t="shared" si="59"/>
        <v>3.5234393551092008E-2</v>
      </c>
      <c r="AU187" cm="1">
        <f t="array" ref="AU187">IFERROR(STDEV(IF($E$2:$E$2201=$E187, $AL$2:$AL$2201)), 0)</f>
        <v>9.2017604799687035E-3</v>
      </c>
      <c r="AV187">
        <f t="shared" si="67"/>
        <v>0.71374710833659882</v>
      </c>
      <c r="AW187">
        <f t="shared" si="60"/>
        <v>0</v>
      </c>
      <c r="AX187" cm="1">
        <f t="array" ref="AX187">IFERROR(STDEV(IF($E$2:$E$2201=$E187, $AM$2:$AM$2201)), 0)</f>
        <v>0</v>
      </c>
      <c r="AY187">
        <f t="shared" si="68"/>
        <v>0.71374710833659882</v>
      </c>
      <c r="AZ187">
        <f>INDEX(Model_Assumptions[Values],9)*((INDEX(Model_Scenarios[GR Weight],1)*$AG187)+(INDEX(Model_Scenarios[GP Weight],1)*$AH187)+(INDEX(Model_Scenarios[LTV Weight],1)*$AI187))-(INDEX(Model_Scenarios[LTV Weight],1)*$AP187)-(INDEX(Model_Scenarios[GP Weight],1)*($AS187+$AV187+$AY187))</f>
        <v>8.1242229993962412E-2</v>
      </c>
      <c r="BA187">
        <f>INDEX(Model_Assumptions[Values],9)*((INDEX(Model_Scenarios[GR Weight],2)*$AG187)+(INDEX(Model_Scenarios[GP Weight],2)*$AH187)+(INDEX(Model_Scenarios[LTV Weight],2)*$AI187))-(INDEX(Model_Scenarios[LTV Weight],2)*$AP187)-(INDEX(Model_Scenarios[GP Weight],2)*($AS187+$AV187+$AY187))</f>
        <v>-0.52037277608813715</v>
      </c>
      <c r="BB187">
        <f>INDEX(Model_Assumptions[Values],9)*((INDEX(Model_Scenarios[GR Weight],3)*$AG187)+(INDEX(Model_Scenarios[GP Weight],3)*$AH187)+(INDEX(Model_Scenarios[LTV Weight],3)*$AI187))-(INDEX(Model_Scenarios[LTV Weight],3)*$AP187)-(INDEX(Model_Scenarios[GP Weight],3)*($AS187+$AV187+$AY187))</f>
        <v>-1.4726293326222302</v>
      </c>
      <c r="BC187">
        <f>INDEX(Model_Assumptions[Values],9)*((INDEX(Model_Scenarios[GR Weight],4)*$AG187)+(INDEX(Model_Scenarios[GP Weight],4)*$AH187)+(INDEX(Model_Scenarios[LTV Weight],4)*$AI187))-(INDEX(Model_Scenarios[LTV Weight],4)*$AP187)-(INDEX(Model_Scenarios[GP Weight],4)*($AS187+$AV187+$AY187))</f>
        <v>-1.6719655222660053</v>
      </c>
      <c r="BD187">
        <f>INDEX(Model_Assumptions[Values],9)*((INDEX(Model_Scenarios[GR Weight],5)*$AG187)+(INDEX(Model_Scenarios[GP Weight],5)*$AH187)+(INDEX(Model_Scenarios[LTV Weight],5)*$AI187))-(INDEX(Model_Scenarios[LTV Weight],5)*$AP187)-(INDEX(Model_Scenarios[GP Weight],5)*($AS187+$AV187+$AY187))</f>
        <v>-2.3768550603207661</v>
      </c>
    </row>
    <row r="188" spans="1:56" x14ac:dyDescent="0.25">
      <c r="A188">
        <v>187</v>
      </c>
      <c r="B188">
        <v>4</v>
      </c>
      <c r="C188" s="3">
        <v>37</v>
      </c>
      <c r="D188" s="4">
        <v>0.72</v>
      </c>
      <c r="E188" t="str">
        <v>SKU-1005</v>
      </c>
      <c r="F188" t="str">
        <v>Raise</v>
      </c>
      <c r="G188" t="str">
        <v>Full</v>
      </c>
      <c r="H188">
        <v>29.62</v>
      </c>
      <c r="I188">
        <v>19.420000000000002</v>
      </c>
      <c r="J188">
        <v>46</v>
      </c>
      <c r="K188">
        <v>1362.52</v>
      </c>
      <c r="L188">
        <v>469.19999999999993</v>
      </c>
      <c r="M188">
        <v>0.34436191762322749</v>
      </c>
      <c r="N188">
        <v>28.258195261587474</v>
      </c>
      <c r="O188">
        <v>110.97517729461129</v>
      </c>
      <c r="P188">
        <v>91.555177294611212</v>
      </c>
      <c r="Q188">
        <v>1171.8239094760554</v>
      </c>
      <c r="R188">
        <v>927.11950485017326</v>
      </c>
      <c r="S188">
        <v>1</v>
      </c>
      <c r="T188">
        <f t="shared" si="46"/>
        <v>28.639500588342983</v>
      </c>
      <c r="U188">
        <f t="shared" si="47"/>
        <v>-3.3102613492809511E-2</v>
      </c>
      <c r="V188">
        <f>IF($F188="Reduce", INDEX(Model_Assumptions[Values], 2), INDEX(Model_Assumptions[Values], 1))</f>
        <v>-0.4</v>
      </c>
      <c r="W188">
        <f t="shared" si="48"/>
        <v>46.609088088267697</v>
      </c>
      <c r="X188">
        <f t="shared" si="61"/>
        <v>1334.8610057260726</v>
      </c>
      <c r="Y188">
        <f t="shared" si="49"/>
        <v>429.71251505191378</v>
      </c>
      <c r="Z188">
        <f t="shared" si="50"/>
        <v>-27.658994273927419</v>
      </c>
      <c r="AA188">
        <f t="shared" si="51"/>
        <v>-39.487484948086149</v>
      </c>
      <c r="AB188">
        <f t="shared" si="62"/>
        <v>0.32191555016485013</v>
      </c>
      <c r="AC188">
        <f t="shared" si="52"/>
        <v>-2.2446367458377359E-2</v>
      </c>
      <c r="AD188">
        <f t="shared" si="53"/>
        <v>-2.2446367458377359E-2</v>
      </c>
      <c r="AE188">
        <f t="shared" si="54"/>
        <v>0.71999999999999886</v>
      </c>
      <c r="AF188">
        <f t="shared" si="63"/>
        <v>259.59346135804958</v>
      </c>
      <c r="AG188">
        <f t="shared" si="55"/>
        <v>-0.2492358647060299</v>
      </c>
      <c r="AH188">
        <f t="shared" si="56"/>
        <v>-0.43129712720692115</v>
      </c>
      <c r="AI188">
        <f t="shared" si="64"/>
        <v>0.28000000000000114</v>
      </c>
      <c r="AJ188">
        <f>MAX(0, $R188 - $AA188) * INDEX(Model_Assumptions[Values], 7)</f>
        <v>1933.2139795965188</v>
      </c>
      <c r="AK188">
        <f>MAX(0, INDEX(Model_Assumptions[Values], 4) - $AD188)</f>
        <v>7.2446367458377361E-2</v>
      </c>
      <c r="AL188">
        <f>MAX(0, INDEX(Model_Assumptions[Values], 5) - $AC188)</f>
        <v>4.2446367458377363E-2</v>
      </c>
      <c r="AM188">
        <f>INDEX(Model_Assumptions[Values], 6) * MAX(0, INDEX(Model_Assumptions[Values], 3) - $AB188)^2</f>
        <v>0</v>
      </c>
      <c r="AN188">
        <f t="shared" si="57"/>
        <v>1907.9181250577012</v>
      </c>
      <c r="AO188" cm="1">
        <f t="array" ref="AO188">IFERROR(STDEV(IF($E$2:$E$2201=$E188, $AJ$2:$AJ$2201)), 0)</f>
        <v>32.154234327575821</v>
      </c>
      <c r="AP188">
        <f t="shared" si="65"/>
        <v>0.78670368204425234</v>
      </c>
      <c r="AQ188">
        <f t="shared" si="58"/>
        <v>6.5234393551092021E-2</v>
      </c>
      <c r="AR188" cm="1">
        <f t="array" ref="AR188">IFERROR(STDEV(IF($E$2:$E$2201=$E188, $AK$2:$AK$2201)), 0)</f>
        <v>9.2017604799685803E-3</v>
      </c>
      <c r="AS188">
        <f t="shared" si="66"/>
        <v>0.78376022968487069</v>
      </c>
      <c r="AT188">
        <f t="shared" si="59"/>
        <v>3.5234393551092008E-2</v>
      </c>
      <c r="AU188" cm="1">
        <f t="array" ref="AU188">IFERROR(STDEV(IF($E$2:$E$2201=$E188, $AL$2:$AL$2201)), 0)</f>
        <v>9.2017604799687035E-3</v>
      </c>
      <c r="AV188">
        <f t="shared" si="67"/>
        <v>0.7837602296848617</v>
      </c>
      <c r="AW188">
        <f t="shared" si="60"/>
        <v>0</v>
      </c>
      <c r="AX188" cm="1">
        <f t="array" ref="AX188">IFERROR(STDEV(IF($E$2:$E$2201=$E188, $AM$2:$AM$2201)), 0)</f>
        <v>0</v>
      </c>
      <c r="AY188">
        <f t="shared" si="68"/>
        <v>0.7837602296848617</v>
      </c>
      <c r="AZ188">
        <f>INDEX(Model_Assumptions[Values],9)*((INDEX(Model_Scenarios[GR Weight],1)*$AG188)+(INDEX(Model_Scenarios[GP Weight],1)*$AH188)+(INDEX(Model_Scenarios[LTV Weight],1)*$AI188))-(INDEX(Model_Scenarios[LTV Weight],1)*$AP188)-(INDEX(Model_Scenarios[GP Weight],1)*($AS188+$AV188+$AY188))</f>
        <v>-8.4757510497332267E-2</v>
      </c>
      <c r="BA188">
        <f>INDEX(Model_Assumptions[Values],9)*((INDEX(Model_Scenarios[GR Weight],2)*$AG188)+(INDEX(Model_Scenarios[GP Weight],2)*$AH188)+(INDEX(Model_Scenarios[LTV Weight],2)*$AI188))-(INDEX(Model_Scenarios[LTV Weight],2)*$AP188)-(INDEX(Model_Scenarios[GP Weight],2)*($AS188+$AV188+$AY188))</f>
        <v>-0.6898375568761228</v>
      </c>
      <c r="BB188">
        <f>INDEX(Model_Assumptions[Values],9)*((INDEX(Model_Scenarios[GR Weight],3)*$AG188)+(INDEX(Model_Scenarios[GP Weight],3)*$AH188)+(INDEX(Model_Scenarios[LTV Weight],3)*$AI188))-(INDEX(Model_Scenarios[LTV Weight],3)*$AP188)-(INDEX(Model_Scenarios[GP Weight],3)*($AS188+$AV188+$AY188))</f>
        <v>-1.6439445174814558</v>
      </c>
      <c r="BC188">
        <f>INDEX(Model_Assumptions[Values],9)*((INDEX(Model_Scenarios[GR Weight],4)*$AG188)+(INDEX(Model_Scenarios[GP Weight],4)*$AH188)+(INDEX(Model_Scenarios[LTV Weight],4)*$AI188))-(INDEX(Model_Scenarios[LTV Weight],4)*$AP188)-(INDEX(Model_Scenarios[GP Weight],4)*($AS188+$AV188+$AY188))</f>
        <v>-1.8298920816300464</v>
      </c>
      <c r="BD188">
        <f>INDEX(Model_Assumptions[Values],9)*((INDEX(Model_Scenarios[GR Weight],5)*$AG188)+(INDEX(Model_Scenarios[GP Weight],5)*$AH188)+(INDEX(Model_Scenarios[LTV Weight],5)*$AI188))-(INDEX(Model_Scenarios[LTV Weight],5)*$AP188)-(INDEX(Model_Scenarios[GP Weight],5)*($AS188+$AV188+$AY188))</f>
        <v>-2.5751832640161516</v>
      </c>
    </row>
    <row r="189" spans="1:56" x14ac:dyDescent="0.25">
      <c r="A189">
        <v>188</v>
      </c>
      <c r="B189">
        <v>4</v>
      </c>
      <c r="C189" s="3">
        <v>38</v>
      </c>
      <c r="D189" s="4">
        <v>0.74</v>
      </c>
      <c r="E189" t="str">
        <v>SKU-1005</v>
      </c>
      <c r="F189" t="str">
        <v>Raise</v>
      </c>
      <c r="G189" t="str">
        <v>Full</v>
      </c>
      <c r="H189">
        <v>29.62</v>
      </c>
      <c r="I189">
        <v>19.420000000000002</v>
      </c>
      <c r="J189">
        <v>46</v>
      </c>
      <c r="K189">
        <v>1362.52</v>
      </c>
      <c r="L189">
        <v>469.19999999999993</v>
      </c>
      <c r="M189">
        <v>0.34436191762322749</v>
      </c>
      <c r="N189">
        <v>28.258195261587474</v>
      </c>
      <c r="O189">
        <v>110.97517729461129</v>
      </c>
      <c r="P189">
        <v>91.555177294611212</v>
      </c>
      <c r="Q189">
        <v>1171.8239094760554</v>
      </c>
      <c r="R189">
        <v>927.11950485017326</v>
      </c>
      <c r="S189">
        <v>1</v>
      </c>
      <c r="T189">
        <f t="shared" si="46"/>
        <v>28.612264493574731</v>
      </c>
      <c r="U189">
        <f t="shared" si="47"/>
        <v>-3.4022130534276503E-2</v>
      </c>
      <c r="V189">
        <f>IF($F189="Reduce", INDEX(Model_Assumptions[Values], 2), INDEX(Model_Assumptions[Values], 1))</f>
        <v>-0.4</v>
      </c>
      <c r="W189">
        <f t="shared" si="48"/>
        <v>46.626007201830689</v>
      </c>
      <c r="X189">
        <f t="shared" si="61"/>
        <v>1334.0756503380999</v>
      </c>
      <c r="Y189">
        <f t="shared" si="49"/>
        <v>428.59859047854786</v>
      </c>
      <c r="Z189">
        <f t="shared" si="50"/>
        <v>-28.444349661900105</v>
      </c>
      <c r="AA189">
        <f t="shared" si="51"/>
        <v>-40.601409521452069</v>
      </c>
      <c r="AB189">
        <f t="shared" si="62"/>
        <v>0.32127007967646098</v>
      </c>
      <c r="AC189">
        <f t="shared" si="52"/>
        <v>-2.3091837946766502E-2</v>
      </c>
      <c r="AD189">
        <f t="shared" si="53"/>
        <v>-2.3091837946766502E-2</v>
      </c>
      <c r="AE189">
        <f t="shared" si="54"/>
        <v>0.7400000000000001</v>
      </c>
      <c r="AF189">
        <f t="shared" si="63"/>
        <v>241.05107126104494</v>
      </c>
      <c r="AG189">
        <f t="shared" si="55"/>
        <v>-0.25631272105461461</v>
      </c>
      <c r="AH189">
        <f t="shared" si="56"/>
        <v>-0.44346382936710016</v>
      </c>
      <c r="AI189">
        <f t="shared" si="64"/>
        <v>0.2599999999999999</v>
      </c>
      <c r="AJ189">
        <f>MAX(0, $R189 - $AA189) * INDEX(Model_Assumptions[Values], 7)</f>
        <v>1935.4418287432507</v>
      </c>
      <c r="AK189">
        <f>MAX(0, INDEX(Model_Assumptions[Values], 4) - $AD189)</f>
        <v>7.3091837946766505E-2</v>
      </c>
      <c r="AL189">
        <f>MAX(0, INDEX(Model_Assumptions[Values], 5) - $AC189)</f>
        <v>4.3091837946766506E-2</v>
      </c>
      <c r="AM189">
        <f>INDEX(Model_Assumptions[Values], 6) * MAX(0, INDEX(Model_Assumptions[Values], 3) - $AB189)^2</f>
        <v>0</v>
      </c>
      <c r="AN189">
        <f t="shared" si="57"/>
        <v>1907.9181250577012</v>
      </c>
      <c r="AO189" cm="1">
        <f t="array" ref="AO189">IFERROR(STDEV(IF($E$2:$E$2201=$E189, $AJ$2:$AJ$2201)), 0)</f>
        <v>32.154234327575821</v>
      </c>
      <c r="AP189">
        <f t="shared" si="65"/>
        <v>0.8559900200125371</v>
      </c>
      <c r="AQ189">
        <f t="shared" si="58"/>
        <v>6.5234393551092021E-2</v>
      </c>
      <c r="AR189" cm="1">
        <f t="array" ref="AR189">IFERROR(STDEV(IF($E$2:$E$2201=$E189, $AK$2:$AK$2201)), 0)</f>
        <v>9.2017604799685803E-3</v>
      </c>
      <c r="AS189">
        <f t="shared" si="66"/>
        <v>0.85390664240603165</v>
      </c>
      <c r="AT189">
        <f t="shared" si="59"/>
        <v>3.5234393551092008E-2</v>
      </c>
      <c r="AU189" cm="1">
        <f t="array" ref="AU189">IFERROR(STDEV(IF($E$2:$E$2201=$E189, $AL$2:$AL$2201)), 0)</f>
        <v>9.2017604799687035E-3</v>
      </c>
      <c r="AV189">
        <f t="shared" si="67"/>
        <v>0.85390664240602165</v>
      </c>
      <c r="AW189">
        <f t="shared" si="60"/>
        <v>0</v>
      </c>
      <c r="AX189" cm="1">
        <f t="array" ref="AX189">IFERROR(STDEV(IF($E$2:$E$2201=$E189, $AM$2:$AM$2201)), 0)</f>
        <v>0</v>
      </c>
      <c r="AY189">
        <f t="shared" si="68"/>
        <v>0.85390664240602165</v>
      </c>
      <c r="AZ189">
        <f>INDEX(Model_Assumptions[Values],9)*((INDEX(Model_Scenarios[GR Weight],1)*$AG189)+(INDEX(Model_Scenarios[GP Weight],1)*$AH189)+(INDEX(Model_Scenarios[LTV Weight],1)*$AI189))-(INDEX(Model_Scenarios[LTV Weight],1)*$AP189)-(INDEX(Model_Scenarios[GP Weight],1)*($AS189+$AV189+$AY189))</f>
        <v>-0.25085228394269504</v>
      </c>
      <c r="BA189">
        <f>INDEX(Model_Assumptions[Values],9)*((INDEX(Model_Scenarios[GR Weight],2)*$AG189)+(INDEX(Model_Scenarios[GP Weight],2)*$AH189)+(INDEX(Model_Scenarios[LTV Weight],2)*$AI189))-(INDEX(Model_Scenarios[LTV Weight],2)*$AP189)-(INDEX(Model_Scenarios[GP Weight],2)*($AS189+$AV189+$AY189))</f>
        <v>-0.85943586860982557</v>
      </c>
      <c r="BB189">
        <f>INDEX(Model_Assumptions[Values],9)*((INDEX(Model_Scenarios[GR Weight],3)*$AG189)+(INDEX(Model_Scenarios[GP Weight],3)*$AH189)+(INDEX(Model_Scenarios[LTV Weight],3)*$AI189))-(INDEX(Model_Scenarios[LTV Weight],3)*$AP189)-(INDEX(Model_Scenarios[GP Weight],3)*($AS189+$AV189+$AY189))</f>
        <v>-1.8154505852420346</v>
      </c>
      <c r="BC189">
        <f>INDEX(Model_Assumptions[Values],9)*((INDEX(Model_Scenarios[GR Weight],4)*$AG189)+(INDEX(Model_Scenarios[GP Weight],4)*$AH189)+(INDEX(Model_Scenarios[LTV Weight],4)*$AI189))-(INDEX(Model_Scenarios[LTV Weight],4)*$AP189)-(INDEX(Model_Scenarios[GP Weight],4)*($AS189+$AV189+$AY189))</f>
        <v>-1.9880079437680882</v>
      </c>
      <c r="BD189">
        <f>INDEX(Model_Assumptions[Values],9)*((INDEX(Model_Scenarios[GR Weight],5)*$AG189)+(INDEX(Model_Scenarios[GP Weight],5)*$AH189)+(INDEX(Model_Scenarios[LTV Weight],5)*$AI189))-(INDEX(Model_Scenarios[LTV Weight],5)*$AP189)-(INDEX(Model_Scenarios[GP Weight],5)*($AS189+$AV189+$AY189))</f>
        <v>-2.7737817167872159</v>
      </c>
    </row>
    <row r="190" spans="1:56" x14ac:dyDescent="0.25">
      <c r="A190">
        <v>189</v>
      </c>
      <c r="B190">
        <v>4</v>
      </c>
      <c r="C190" s="3">
        <v>39</v>
      </c>
      <c r="D190" s="4">
        <v>0.76</v>
      </c>
      <c r="E190" t="str">
        <v>SKU-1005</v>
      </c>
      <c r="F190" t="str">
        <v>Raise</v>
      </c>
      <c r="G190" t="str">
        <v>Full</v>
      </c>
      <c r="H190">
        <v>29.62</v>
      </c>
      <c r="I190">
        <v>19.420000000000002</v>
      </c>
      <c r="J190">
        <v>46</v>
      </c>
      <c r="K190">
        <v>1362.52</v>
      </c>
      <c r="L190">
        <v>469.19999999999993</v>
      </c>
      <c r="M190">
        <v>0.34436191762322749</v>
      </c>
      <c r="N190">
        <v>28.258195261587474</v>
      </c>
      <c r="O190">
        <v>110.97517729461129</v>
      </c>
      <c r="P190">
        <v>91.555177294611212</v>
      </c>
      <c r="Q190">
        <v>1171.8239094760554</v>
      </c>
      <c r="R190">
        <v>927.11950485017326</v>
      </c>
      <c r="S190">
        <v>1</v>
      </c>
      <c r="T190">
        <f t="shared" si="46"/>
        <v>28.585028398806479</v>
      </c>
      <c r="U190">
        <f t="shared" si="47"/>
        <v>-3.4941647575743487E-2</v>
      </c>
      <c r="V190">
        <f>IF($F190="Reduce", INDEX(Model_Assumptions[Values], 2), INDEX(Model_Assumptions[Values], 1))</f>
        <v>-0.4</v>
      </c>
      <c r="W190">
        <f t="shared" si="48"/>
        <v>46.64292631539368</v>
      </c>
      <c r="X190">
        <f t="shared" si="61"/>
        <v>1333.2893733289663</v>
      </c>
      <c r="Y190">
        <f t="shared" si="49"/>
        <v>427.48374428402099</v>
      </c>
      <c r="Z190">
        <f t="shared" si="50"/>
        <v>-29.230626671033633</v>
      </c>
      <c r="AA190">
        <f t="shared" si="51"/>
        <v>-41.716255715978946</v>
      </c>
      <c r="AB190">
        <f t="shared" si="62"/>
        <v>0.320623379166877</v>
      </c>
      <c r="AC190">
        <f t="shared" si="52"/>
        <v>-2.3738538456350489E-2</v>
      </c>
      <c r="AD190">
        <f t="shared" si="53"/>
        <v>-2.3738538456350489E-2</v>
      </c>
      <c r="AE190">
        <f t="shared" si="54"/>
        <v>0.76000000000000123</v>
      </c>
      <c r="AF190">
        <f t="shared" si="63"/>
        <v>222.50868116404044</v>
      </c>
      <c r="AG190">
        <f t="shared" si="55"/>
        <v>-0.26339788215371485</v>
      </c>
      <c r="AH190">
        <f t="shared" si="56"/>
        <v>-0.45564059781941241</v>
      </c>
      <c r="AI190">
        <f t="shared" si="64"/>
        <v>0.23999999999999877</v>
      </c>
      <c r="AJ190">
        <f>MAX(0, $R190 - $AA190) * INDEX(Model_Assumptions[Values], 7)</f>
        <v>1937.6715211323044</v>
      </c>
      <c r="AK190">
        <f>MAX(0, INDEX(Model_Assumptions[Values], 4) - $AD190)</f>
        <v>7.3738538456350491E-2</v>
      </c>
      <c r="AL190">
        <f>MAX(0, INDEX(Model_Assumptions[Values], 5) - $AC190)</f>
        <v>4.3738538456350493E-2</v>
      </c>
      <c r="AM190">
        <f>INDEX(Model_Assumptions[Values], 6) * MAX(0, INDEX(Model_Assumptions[Values], 3) - $AB190)^2</f>
        <v>0</v>
      </c>
      <c r="AN190">
        <f t="shared" si="57"/>
        <v>1907.9181250577012</v>
      </c>
      <c r="AO190" cm="1">
        <f t="array" ref="AO190">IFERROR(STDEV(IF($E$2:$E$2201=$E190, $AJ$2:$AJ$2201)), 0)</f>
        <v>32.154234327575821</v>
      </c>
      <c r="AP190">
        <f t="shared" si="65"/>
        <v>0.92533368300691743</v>
      </c>
      <c r="AQ190">
        <f t="shared" si="58"/>
        <v>6.5234393551092021E-2</v>
      </c>
      <c r="AR190" cm="1">
        <f t="array" ref="AR190">IFERROR(STDEV(IF($E$2:$E$2201=$E190, $AK$2:$AK$2201)), 0)</f>
        <v>9.2017604799685803E-3</v>
      </c>
      <c r="AS190">
        <f t="shared" si="66"/>
        <v>0.92418672750407305</v>
      </c>
      <c r="AT190">
        <f t="shared" si="59"/>
        <v>3.5234393551092008E-2</v>
      </c>
      <c r="AU190" cm="1">
        <f t="array" ref="AU190">IFERROR(STDEV(IF($E$2:$E$2201=$E190, $AL$2:$AL$2201)), 0)</f>
        <v>9.2017604799687035E-3</v>
      </c>
      <c r="AV190">
        <f t="shared" si="67"/>
        <v>0.92418672750406217</v>
      </c>
      <c r="AW190">
        <f t="shared" si="60"/>
        <v>0</v>
      </c>
      <c r="AX190" cm="1">
        <f t="array" ref="AX190">IFERROR(STDEV(IF($E$2:$E$2201=$E190, $AM$2:$AM$2201)), 0)</f>
        <v>0</v>
      </c>
      <c r="AY190">
        <f t="shared" si="68"/>
        <v>0.92418672750406217</v>
      </c>
      <c r="AZ190">
        <f>INDEX(Model_Assumptions[Values],9)*((INDEX(Model_Scenarios[GR Weight],1)*$AG190)+(INDEX(Model_Scenarios[GP Weight],1)*$AH190)+(INDEX(Model_Scenarios[LTV Weight],1)*$AI190))-(INDEX(Model_Scenarios[LTV Weight],1)*$AP190)-(INDEX(Model_Scenarios[GP Weight],1)*($AS190+$AV190+$AY190))</f>
        <v>-0.41704220464332226</v>
      </c>
      <c r="BA190">
        <f>INDEX(Model_Assumptions[Values],9)*((INDEX(Model_Scenarios[GR Weight],2)*$AG190)+(INDEX(Model_Scenarios[GP Weight],2)*$AH190)+(INDEX(Model_Scenarios[LTV Weight],2)*$AI190))-(INDEX(Model_Scenarios[LTV Weight],2)*$AP190)-(INDEX(Model_Scenarios[GP Weight],2)*($AS190+$AV190+$AY190))</f>
        <v>-1.0291679398916385</v>
      </c>
      <c r="BB190">
        <f>INDEX(Model_Assumptions[Values],9)*((INDEX(Model_Scenarios[GR Weight],3)*$AG190)+(INDEX(Model_Scenarios[GP Weight],3)*$AH190)+(INDEX(Model_Scenarios[LTV Weight],3)*$AI190))-(INDEX(Model_Scenarios[LTV Weight],3)*$AP190)-(INDEX(Model_Scenarios[GP Weight],3)*($AS190+$AV190+$AY190))</f>
        <v>-1.9871479359581536</v>
      </c>
      <c r="BC190">
        <f>INDEX(Model_Assumptions[Values],9)*((INDEX(Model_Scenarios[GR Weight],4)*$AG190)+(INDEX(Model_Scenarios[GP Weight],4)*$AH190)+(INDEX(Model_Scenarios[LTV Weight],4)*$AI190))-(INDEX(Model_Scenarios[LTV Weight],4)*$AP190)-(INDEX(Model_Scenarios[GP Weight],4)*($AS190+$AV190+$AY190))</f>
        <v>-2.1463135087343188</v>
      </c>
      <c r="BD190">
        <f>INDEX(Model_Assumptions[Values],9)*((INDEX(Model_Scenarios[GR Weight],5)*$AG190)+(INDEX(Model_Scenarios[GP Weight],5)*$AH190)+(INDEX(Model_Scenarios[LTV Weight],5)*$AI190))-(INDEX(Model_Scenarios[LTV Weight],5)*$AP190)-(INDEX(Model_Scenarios[GP Weight],5)*($AS190+$AV190+$AY190))</f>
        <v>-2.972651047290539</v>
      </c>
    </row>
    <row r="191" spans="1:56" x14ac:dyDescent="0.25">
      <c r="A191">
        <v>190</v>
      </c>
      <c r="B191">
        <v>4</v>
      </c>
      <c r="C191" s="3">
        <v>40</v>
      </c>
      <c r="D191" s="4">
        <v>0.78</v>
      </c>
      <c r="E191" t="str">
        <v>SKU-1005</v>
      </c>
      <c r="F191" t="str">
        <v>Raise</v>
      </c>
      <c r="G191" t="str">
        <v>Full</v>
      </c>
      <c r="H191">
        <v>29.62</v>
      </c>
      <c r="I191">
        <v>19.420000000000002</v>
      </c>
      <c r="J191">
        <v>46</v>
      </c>
      <c r="K191">
        <v>1362.52</v>
      </c>
      <c r="L191">
        <v>469.19999999999993</v>
      </c>
      <c r="M191">
        <v>0.34436191762322749</v>
      </c>
      <c r="N191">
        <v>28.258195261587474</v>
      </c>
      <c r="O191">
        <v>110.97517729461129</v>
      </c>
      <c r="P191">
        <v>91.555177294611212</v>
      </c>
      <c r="Q191">
        <v>1171.8239094760554</v>
      </c>
      <c r="R191">
        <v>927.11950485017326</v>
      </c>
      <c r="S191">
        <v>1</v>
      </c>
      <c r="T191">
        <f t="shared" si="46"/>
        <v>28.55779230403823</v>
      </c>
      <c r="U191">
        <f t="shared" si="47"/>
        <v>-3.5861164617210353E-2</v>
      </c>
      <c r="V191">
        <f>IF($F191="Reduce", INDEX(Model_Assumptions[Values], 2), INDEX(Model_Assumptions[Values], 1))</f>
        <v>-0.4</v>
      </c>
      <c r="W191">
        <f t="shared" si="48"/>
        <v>46.659845428956672</v>
      </c>
      <c r="X191">
        <f t="shared" si="61"/>
        <v>1332.5021746986722</v>
      </c>
      <c r="Y191">
        <f t="shared" si="49"/>
        <v>426.36797646833361</v>
      </c>
      <c r="Z191">
        <f t="shared" si="50"/>
        <v>-30.017825301327775</v>
      </c>
      <c r="AA191">
        <f t="shared" si="51"/>
        <v>-42.832023531666323</v>
      </c>
      <c r="AB191">
        <f t="shared" si="62"/>
        <v>0.31997544511681647</v>
      </c>
      <c r="AC191">
        <f t="shared" si="52"/>
        <v>-2.4386472506411017E-2</v>
      </c>
      <c r="AD191">
        <f t="shared" si="53"/>
        <v>-2.4386472506411017E-2</v>
      </c>
      <c r="AE191">
        <f t="shared" si="54"/>
        <v>0.7799999999999998</v>
      </c>
      <c r="AF191">
        <f t="shared" si="63"/>
        <v>203.9662910670383</v>
      </c>
      <c r="AG191">
        <f t="shared" si="55"/>
        <v>-0.27049134800332847</v>
      </c>
      <c r="AH191">
        <f t="shared" si="56"/>
        <v>-0.4678274325638529</v>
      </c>
      <c r="AI191">
        <f t="shared" si="64"/>
        <v>0.2200000000000002</v>
      </c>
      <c r="AJ191">
        <f>MAX(0, $R191 - $AA191) * INDEX(Model_Assumptions[Values], 7)</f>
        <v>1939.9030567636792</v>
      </c>
      <c r="AK191">
        <f>MAX(0, INDEX(Model_Assumptions[Values], 4) - $AD191)</f>
        <v>7.4386472506411019E-2</v>
      </c>
      <c r="AL191">
        <f>MAX(0, INDEX(Model_Assumptions[Values], 5) - $AC191)</f>
        <v>4.438647250641102E-2</v>
      </c>
      <c r="AM191">
        <f>INDEX(Model_Assumptions[Values], 6) * MAX(0, INDEX(Model_Assumptions[Values], 3) - $AB191)^2</f>
        <v>0</v>
      </c>
      <c r="AN191">
        <f t="shared" si="57"/>
        <v>1907.9181250577012</v>
      </c>
      <c r="AO191" cm="1">
        <f t="array" ref="AO191">IFERROR(STDEV(IF($E$2:$E$2201=$E191, $AJ$2:$AJ$2201)), 0)</f>
        <v>32.154234327575821</v>
      </c>
      <c r="AP191">
        <f t="shared" si="65"/>
        <v>0.99473467102736501</v>
      </c>
      <c r="AQ191">
        <f t="shared" si="58"/>
        <v>6.5234393551092021E-2</v>
      </c>
      <c r="AR191" cm="1">
        <f t="array" ref="AR191">IFERROR(STDEV(IF($E$2:$E$2201=$E191, $AK$2:$AK$2201)), 0)</f>
        <v>9.2017604799685803E-3</v>
      </c>
      <c r="AS191">
        <f t="shared" si="66"/>
        <v>0.99460086743642873</v>
      </c>
      <c r="AT191">
        <f t="shared" si="59"/>
        <v>3.5234393551092008E-2</v>
      </c>
      <c r="AU191" cm="1">
        <f t="array" ref="AU191">IFERROR(STDEV(IF($E$2:$E$2201=$E191, $AL$2:$AL$2201)), 0)</f>
        <v>9.2017604799687035E-3</v>
      </c>
      <c r="AV191">
        <f t="shared" si="67"/>
        <v>0.99460086743641685</v>
      </c>
      <c r="AW191">
        <f t="shared" si="60"/>
        <v>0</v>
      </c>
      <c r="AX191" cm="1">
        <f t="array" ref="AX191">IFERROR(STDEV(IF($E$2:$E$2201=$E191, $AM$2:$AM$2201)), 0)</f>
        <v>0</v>
      </c>
      <c r="AY191">
        <f t="shared" si="68"/>
        <v>0.99460086743641685</v>
      </c>
      <c r="AZ191">
        <f>INDEX(Model_Assumptions[Values],9)*((INDEX(Model_Scenarios[GR Weight],1)*$AG191)+(INDEX(Model_Scenarios[GP Weight],1)*$AH191)+(INDEX(Model_Scenarios[LTV Weight],1)*$AI191))-(INDEX(Model_Scenarios[LTV Weight],1)*$AP191)-(INDEX(Model_Scenarios[GP Weight],1)*($AS191+$AV191+$AY191))</f>
        <v>-0.58332738733640821</v>
      </c>
      <c r="BA191">
        <f>INDEX(Model_Assumptions[Values],9)*((INDEX(Model_Scenarios[GR Weight],2)*$AG191)+(INDEX(Model_Scenarios[GP Weight],2)*$AH191)+(INDEX(Model_Scenarios[LTV Weight],2)*$AI191))-(INDEX(Model_Scenarios[LTV Weight],2)*$AP191)-(INDEX(Model_Scenarios[GP Weight],2)*($AS191+$AV191+$AY191))</f>
        <v>-1.1990340001959883</v>
      </c>
      <c r="BB191">
        <f>INDEX(Model_Assumptions[Values],9)*((INDEX(Model_Scenarios[GR Weight],3)*$AG191)+(INDEX(Model_Scenarios[GP Weight],3)*$AH191)+(INDEX(Model_Scenarios[LTV Weight],3)*$AI191))-(INDEX(Model_Scenarios[LTV Weight],3)*$AP191)-(INDEX(Model_Scenarios[GP Weight],3)*($AS191+$AV191+$AY191))</f>
        <v>-2.1590369712100905</v>
      </c>
      <c r="BC191">
        <f>INDEX(Model_Assumptions[Values],9)*((INDEX(Model_Scenarios[GR Weight],4)*$AG191)+(INDEX(Model_Scenarios[GP Weight],4)*$AH191)+(INDEX(Model_Scenarios[LTV Weight],4)*$AI191))-(INDEX(Model_Scenarios[LTV Weight],4)*$AP191)-(INDEX(Model_Scenarios[GP Weight],4)*($AS191+$AV191+$AY191))</f>
        <v>-2.3048091781090188</v>
      </c>
      <c r="BD191">
        <f>INDEX(Model_Assumptions[Values],9)*((INDEX(Model_Scenarios[GR Weight],5)*$AG191)+(INDEX(Model_Scenarios[GP Weight],5)*$AH191)+(INDEX(Model_Scenarios[LTV Weight],5)*$AI191))-(INDEX(Model_Scenarios[LTV Weight],5)*$AP191)-(INDEX(Model_Scenarios[GP Weight],5)*($AS191+$AV191+$AY191))</f>
        <v>-3.1717918865808596</v>
      </c>
    </row>
    <row r="192" spans="1:56" x14ac:dyDescent="0.25">
      <c r="A192">
        <v>191</v>
      </c>
      <c r="B192">
        <v>4</v>
      </c>
      <c r="C192" s="3">
        <v>41</v>
      </c>
      <c r="D192" s="4">
        <v>0.8</v>
      </c>
      <c r="E192" t="str">
        <v>SKU-1005</v>
      </c>
      <c r="F192" t="str">
        <v>Raise</v>
      </c>
      <c r="G192" t="str">
        <v>Full</v>
      </c>
      <c r="H192">
        <v>29.62</v>
      </c>
      <c r="I192">
        <v>19.420000000000002</v>
      </c>
      <c r="J192">
        <v>46</v>
      </c>
      <c r="K192">
        <v>1362.52</v>
      </c>
      <c r="L192">
        <v>469.19999999999993</v>
      </c>
      <c r="M192">
        <v>0.34436191762322749</v>
      </c>
      <c r="N192">
        <v>28.258195261587474</v>
      </c>
      <c r="O192">
        <v>110.97517729461129</v>
      </c>
      <c r="P192">
        <v>91.555177294611212</v>
      </c>
      <c r="Q192">
        <v>1171.8239094760554</v>
      </c>
      <c r="R192">
        <v>927.11950485017326</v>
      </c>
      <c r="S192">
        <v>1</v>
      </c>
      <c r="T192">
        <f t="shared" si="46"/>
        <v>28.530556209269978</v>
      </c>
      <c r="U192">
        <f t="shared" si="47"/>
        <v>-3.6780681658677344E-2</v>
      </c>
      <c r="V192">
        <f>IF($F192="Reduce", INDEX(Model_Assumptions[Values], 2), INDEX(Model_Assumptions[Values], 1))</f>
        <v>-0.4</v>
      </c>
      <c r="W192">
        <f t="shared" si="48"/>
        <v>46.676764542519663</v>
      </c>
      <c r="X192">
        <f t="shared" si="61"/>
        <v>1331.7140544472172</v>
      </c>
      <c r="Y192">
        <f t="shared" si="49"/>
        <v>425.25128703148528</v>
      </c>
      <c r="Z192">
        <f t="shared" si="50"/>
        <v>-30.805945552782759</v>
      </c>
      <c r="AA192">
        <f t="shared" si="51"/>
        <v>-43.948712968514656</v>
      </c>
      <c r="AB192">
        <f t="shared" si="62"/>
        <v>0.3193262739935589</v>
      </c>
      <c r="AC192">
        <f t="shared" si="52"/>
        <v>-2.5035643629668591E-2</v>
      </c>
      <c r="AD192">
        <f t="shared" si="53"/>
        <v>-2.5035643629668591E-2</v>
      </c>
      <c r="AE192">
        <f t="shared" si="54"/>
        <v>0.80000000000000104</v>
      </c>
      <c r="AF192">
        <f t="shared" si="63"/>
        <v>185.42390097003369</v>
      </c>
      <c r="AG192">
        <f t="shared" si="55"/>
        <v>-0.27759311860345753</v>
      </c>
      <c r="AH192">
        <f t="shared" si="56"/>
        <v>-0.48002433360042662</v>
      </c>
      <c r="AI192">
        <f t="shared" si="64"/>
        <v>0.19999999999999896</v>
      </c>
      <c r="AJ192">
        <f>MAX(0, $R192 - $AA192) * INDEX(Model_Assumptions[Values], 7)</f>
        <v>1942.1364356373758</v>
      </c>
      <c r="AK192">
        <f>MAX(0, INDEX(Model_Assumptions[Values], 4) - $AD192)</f>
        <v>7.5035643629668594E-2</v>
      </c>
      <c r="AL192">
        <f>MAX(0, INDEX(Model_Assumptions[Values], 5) - $AC192)</f>
        <v>4.5035643629668595E-2</v>
      </c>
      <c r="AM192">
        <f>INDEX(Model_Assumptions[Values], 6) * MAX(0, INDEX(Model_Assumptions[Values], 3) - $AB192)^2</f>
        <v>0</v>
      </c>
      <c r="AN192">
        <f t="shared" si="57"/>
        <v>1907.9181250577012</v>
      </c>
      <c r="AO192" cm="1">
        <f t="array" ref="AO192">IFERROR(STDEV(IF($E$2:$E$2201=$E192, $AJ$2:$AJ$2201)), 0)</f>
        <v>32.154234327575821</v>
      </c>
      <c r="AP192">
        <f t="shared" si="65"/>
        <v>1.0641929840739082</v>
      </c>
      <c r="AQ192">
        <f t="shared" si="58"/>
        <v>6.5234393551092021E-2</v>
      </c>
      <c r="AR192" cm="1">
        <f t="array" ref="AR192">IFERROR(STDEV(IF($E$2:$E$2201=$E192, $AK$2:$AK$2201)), 0)</f>
        <v>9.2017604799685803E-3</v>
      </c>
      <c r="AS192">
        <f t="shared" si="66"/>
        <v>1.0651494461209927</v>
      </c>
      <c r="AT192">
        <f t="shared" si="59"/>
        <v>3.5234393551092008E-2</v>
      </c>
      <c r="AU192" cm="1">
        <f t="array" ref="AU192">IFERROR(STDEV(IF($E$2:$E$2201=$E192, $AL$2:$AL$2201)), 0)</f>
        <v>9.2017604799687035E-3</v>
      </c>
      <c r="AV192">
        <f t="shared" si="67"/>
        <v>1.0651494461209801</v>
      </c>
      <c r="AW192">
        <f t="shared" si="60"/>
        <v>0</v>
      </c>
      <c r="AX192" cm="1">
        <f t="array" ref="AX192">IFERROR(STDEV(IF($E$2:$E$2201=$E192, $AM$2:$AM$2201)), 0)</f>
        <v>0</v>
      </c>
      <c r="AY192">
        <f t="shared" si="68"/>
        <v>1.0651494461209801</v>
      </c>
      <c r="AZ192">
        <f>INDEX(Model_Assumptions[Values],9)*((INDEX(Model_Scenarios[GR Weight],1)*$AG192)+(INDEX(Model_Scenarios[GP Weight],1)*$AH192)+(INDEX(Model_Scenarios[LTV Weight],1)*$AI192))-(INDEX(Model_Scenarios[LTV Weight],1)*$AP192)-(INDEX(Model_Scenarios[GP Weight],1)*($AS192+$AV192+$AY192))</f>
        <v>-0.74970794719736811</v>
      </c>
      <c r="BA192">
        <f>INDEX(Model_Assumptions[Values],9)*((INDEX(Model_Scenarios[GR Weight],2)*$AG192)+(INDEX(Model_Scenarios[GP Weight],2)*$AH192)+(INDEX(Model_Scenarios[LTV Weight],2)*$AI192))-(INDEX(Model_Scenarios[LTV Weight],2)*$AP192)-(INDEX(Model_Scenarios[GP Weight],2)*($AS192+$AV192+$AY192))</f>
        <v>-1.3690342798736541</v>
      </c>
      <c r="BB192">
        <f>INDEX(Model_Assumptions[Values],9)*((INDEX(Model_Scenarios[GR Weight],3)*$AG192)+(INDEX(Model_Scenarios[GP Weight],3)*$AH192)+(INDEX(Model_Scenarios[LTV Weight],3)*$AI192))-(INDEX(Model_Scenarios[LTV Weight],3)*$AP192)-(INDEX(Model_Scenarios[GP Weight],3)*($AS192+$AV192+$AY192))</f>
        <v>-2.3311180941116674</v>
      </c>
      <c r="BC192">
        <f>INDEX(Model_Assumptions[Values],9)*((INDEX(Model_Scenarios[GR Weight],4)*$AG192)+(INDEX(Model_Scenarios[GP Weight],4)*$AH192)+(INDEX(Model_Scenarios[LTV Weight],4)*$AI192))-(INDEX(Model_Scenarios[LTV Weight],4)*$AP192)-(INDEX(Model_Scenarios[GP Weight],4)*($AS192+$AV192+$AY192))</f>
        <v>-2.4634953550060046</v>
      </c>
      <c r="BD192">
        <f>INDEX(Model_Assumptions[Values],9)*((INDEX(Model_Scenarios[GR Weight],5)*$AG192)+(INDEX(Model_Scenarios[GP Weight],5)*$AH192)+(INDEX(Model_Scenarios[LTV Weight],5)*$AI192))-(INDEX(Model_Scenarios[LTV Weight],5)*$AP192)-(INDEX(Model_Scenarios[GP Weight],5)*($AS192+$AV192+$AY192))</f>
        <v>-3.3712048681227333</v>
      </c>
    </row>
    <row r="193" spans="1:56" x14ac:dyDescent="0.25">
      <c r="A193">
        <v>192</v>
      </c>
      <c r="B193">
        <v>4</v>
      </c>
      <c r="C193" s="3">
        <v>42</v>
      </c>
      <c r="D193" s="4">
        <v>0.82000000000000006</v>
      </c>
      <c r="E193" t="str">
        <v>SKU-1005</v>
      </c>
      <c r="F193" t="str">
        <v>Raise</v>
      </c>
      <c r="G193" t="str">
        <v>Full</v>
      </c>
      <c r="H193">
        <v>29.62</v>
      </c>
      <c r="I193">
        <v>19.420000000000002</v>
      </c>
      <c r="J193">
        <v>46</v>
      </c>
      <c r="K193">
        <v>1362.52</v>
      </c>
      <c r="L193">
        <v>469.19999999999993</v>
      </c>
      <c r="M193">
        <v>0.34436191762322749</v>
      </c>
      <c r="N193">
        <v>28.258195261587474</v>
      </c>
      <c r="O193">
        <v>110.97517729461129</v>
      </c>
      <c r="P193">
        <v>91.555177294611212</v>
      </c>
      <c r="Q193">
        <v>1171.8239094760554</v>
      </c>
      <c r="R193">
        <v>927.11950485017326</v>
      </c>
      <c r="S193">
        <v>1</v>
      </c>
      <c r="T193">
        <f t="shared" si="46"/>
        <v>28.503320114501729</v>
      </c>
      <c r="U193">
        <f t="shared" si="47"/>
        <v>-3.7700198700144211E-2</v>
      </c>
      <c r="V193">
        <f>IF($F193="Reduce", INDEX(Model_Assumptions[Values], 2), INDEX(Model_Assumptions[Values], 1))</f>
        <v>-0.4</v>
      </c>
      <c r="W193">
        <f t="shared" si="48"/>
        <v>46.693683656082648</v>
      </c>
      <c r="X193">
        <f t="shared" si="61"/>
        <v>1330.9250125746012</v>
      </c>
      <c r="Y193">
        <f t="shared" si="49"/>
        <v>424.1336759734761</v>
      </c>
      <c r="Z193">
        <f t="shared" si="50"/>
        <v>-31.594987425398813</v>
      </c>
      <c r="AA193">
        <f t="shared" si="51"/>
        <v>-45.06632402652383</v>
      </c>
      <c r="AB193">
        <f t="shared" si="62"/>
        <v>0.31867586225088135</v>
      </c>
      <c r="AC193">
        <f t="shared" si="52"/>
        <v>-2.5686055372346139E-2</v>
      </c>
      <c r="AD193">
        <f t="shared" si="53"/>
        <v>-2.5686055372346139E-2</v>
      </c>
      <c r="AE193">
        <f t="shared" si="54"/>
        <v>0.81999999999999962</v>
      </c>
      <c r="AF193">
        <f t="shared" si="63"/>
        <v>166.88151087303154</v>
      </c>
      <c r="AG193">
        <f t="shared" si="55"/>
        <v>-0.28470319395410415</v>
      </c>
      <c r="AH193">
        <f t="shared" si="56"/>
        <v>-0.49223130092913225</v>
      </c>
      <c r="AI193">
        <f t="shared" si="64"/>
        <v>0.18000000000000038</v>
      </c>
      <c r="AJ193">
        <f>MAX(0, $R193 - $AA193) * INDEX(Model_Assumptions[Values], 7)</f>
        <v>1944.3716577533942</v>
      </c>
      <c r="AK193">
        <f>MAX(0, INDEX(Model_Assumptions[Values], 4) - $AD193)</f>
        <v>7.5686055372346142E-2</v>
      </c>
      <c r="AL193">
        <f>MAX(0, INDEX(Model_Assumptions[Values], 5) - $AC193)</f>
        <v>4.5686055372346143E-2</v>
      </c>
      <c r="AM193">
        <f>INDEX(Model_Assumptions[Values], 6) * MAX(0, INDEX(Model_Assumptions[Values], 3) - $AB193)^2</f>
        <v>0</v>
      </c>
      <c r="AN193">
        <f t="shared" si="57"/>
        <v>1907.9181250577012</v>
      </c>
      <c r="AO193" cm="1">
        <f t="array" ref="AO193">IFERROR(STDEV(IF($E$2:$E$2201=$E193, $AJ$2:$AJ$2201)), 0)</f>
        <v>32.154234327575821</v>
      </c>
      <c r="AP193">
        <f t="shared" si="65"/>
        <v>1.1337086221465398</v>
      </c>
      <c r="AQ193">
        <f t="shared" si="58"/>
        <v>6.5234393551092021E-2</v>
      </c>
      <c r="AR193" cm="1">
        <f t="array" ref="AR193">IFERROR(STDEV(IF($E$2:$E$2201=$E193, $AK$2:$AK$2201)), 0)</f>
        <v>9.2017604799685803E-3</v>
      </c>
      <c r="AS193">
        <f t="shared" si="66"/>
        <v>1.1358328489430327</v>
      </c>
      <c r="AT193">
        <f t="shared" si="59"/>
        <v>3.5234393551092008E-2</v>
      </c>
      <c r="AU193" cm="1">
        <f t="array" ref="AU193">IFERROR(STDEV(IF($E$2:$E$2201=$E193, $AL$2:$AL$2201)), 0)</f>
        <v>9.2017604799687035E-3</v>
      </c>
      <c r="AV193">
        <f t="shared" si="67"/>
        <v>1.1358328489430192</v>
      </c>
      <c r="AW193">
        <f t="shared" si="60"/>
        <v>0</v>
      </c>
      <c r="AX193" cm="1">
        <f t="array" ref="AX193">IFERROR(STDEV(IF($E$2:$E$2201=$E193, $AM$2:$AM$2201)), 0)</f>
        <v>0</v>
      </c>
      <c r="AY193">
        <f t="shared" si="68"/>
        <v>1.1358328489430192</v>
      </c>
      <c r="AZ193">
        <f>INDEX(Model_Assumptions[Values],9)*((INDEX(Model_Scenarios[GR Weight],1)*$AG193)+(INDEX(Model_Scenarios[GP Weight],1)*$AH193)+(INDEX(Model_Scenarios[LTV Weight],1)*$AI193))-(INDEX(Model_Scenarios[LTV Weight],1)*$AP193)-(INDEX(Model_Scenarios[GP Weight],1)*($AS193+$AV193+$AY193))</f>
        <v>-0.91618399984175558</v>
      </c>
      <c r="BA193">
        <f>INDEX(Model_Assumptions[Values],9)*((INDEX(Model_Scenarios[GR Weight],2)*$AG193)+(INDEX(Model_Scenarios[GP Weight],2)*$AH193)+(INDEX(Model_Scenarios[LTV Weight],2)*$AI193))-(INDEX(Model_Scenarios[LTV Weight],2)*$AP193)-(INDEX(Model_Scenarios[GP Weight],2)*($AS193+$AV193+$AY193))</f>
        <v>-1.5391690101557742</v>
      </c>
      <c r="BB193">
        <f>INDEX(Model_Assumptions[Values],9)*((INDEX(Model_Scenarios[GR Weight],3)*$AG193)+(INDEX(Model_Scenarios[GP Weight],3)*$AH193)+(INDEX(Model_Scenarios[LTV Weight],3)*$AI193))-(INDEX(Model_Scenarios[LTV Weight],3)*$AP193)-(INDEX(Model_Scenarios[GP Weight],3)*($AS193+$AV193+$AY193))</f>
        <v>-2.5033917093174014</v>
      </c>
      <c r="BC193">
        <f>INDEX(Model_Assumptions[Values],9)*((INDEX(Model_Scenarios[GR Weight],4)*$AG193)+(INDEX(Model_Scenarios[GP Weight],4)*$AH193)+(INDEX(Model_Scenarios[LTV Weight],4)*$AI193))-(INDEX(Model_Scenarios[LTV Weight],4)*$AP193)-(INDEX(Model_Scenarios[GP Weight],4)*($AS193+$AV193+$AY193))</f>
        <v>-2.6223724440797995</v>
      </c>
      <c r="BD193">
        <f>INDEX(Model_Assumptions[Values],9)*((INDEX(Model_Scenarios[GR Weight],5)*$AG193)+(INDEX(Model_Scenarios[GP Weight],5)*$AH193)+(INDEX(Model_Scenarios[LTV Weight],5)*$AI193))-(INDEX(Model_Scenarios[LTV Weight],5)*$AP193)-(INDEX(Model_Scenarios[GP Weight],5)*($AS193+$AV193+$AY193))</f>
        <v>-3.5708906278018415</v>
      </c>
    </row>
    <row r="194" spans="1:56" x14ac:dyDescent="0.25">
      <c r="A194">
        <v>193</v>
      </c>
      <c r="B194">
        <v>4</v>
      </c>
      <c r="C194" s="3">
        <v>43</v>
      </c>
      <c r="D194" s="4">
        <v>0.84</v>
      </c>
      <c r="E194" t="str">
        <v>SKU-1005</v>
      </c>
      <c r="F194" t="str">
        <v>Raise</v>
      </c>
      <c r="G194" t="str">
        <v>Full</v>
      </c>
      <c r="H194">
        <v>29.62</v>
      </c>
      <c r="I194">
        <v>19.420000000000002</v>
      </c>
      <c r="J194">
        <v>46</v>
      </c>
      <c r="K194">
        <v>1362.52</v>
      </c>
      <c r="L194">
        <v>469.19999999999993</v>
      </c>
      <c r="M194">
        <v>0.34436191762322749</v>
      </c>
      <c r="N194">
        <v>28.258195261587474</v>
      </c>
      <c r="O194">
        <v>110.97517729461129</v>
      </c>
      <c r="P194">
        <v>91.555177294611212</v>
      </c>
      <c r="Q194">
        <v>1171.8239094760554</v>
      </c>
      <c r="R194">
        <v>927.11950485017326</v>
      </c>
      <c r="S194">
        <v>1</v>
      </c>
      <c r="T194">
        <f t="shared" ref="T194:T257" si="69">$H194 + MIN($D194, $S194) * ($N194 - $H194)</f>
        <v>28.476084019733477</v>
      </c>
      <c r="U194">
        <f t="shared" ref="U194:U257" si="70">IFERROR(($T194-$H194)/$H194, 0)</f>
        <v>-3.8619715741611202E-2</v>
      </c>
      <c r="V194">
        <f>IF($F194="Reduce", INDEX(Model_Assumptions[Values], 2), INDEX(Model_Assumptions[Values], 1))</f>
        <v>-0.4</v>
      </c>
      <c r="W194">
        <f t="shared" ref="W194:W257" si="71">$J194 * (1 + ($U194 * $V194))</f>
        <v>46.710602769645647</v>
      </c>
      <c r="X194">
        <f t="shared" si="61"/>
        <v>1330.1350490808247</v>
      </c>
      <c r="Y194">
        <f t="shared" ref="Y194:Y257" si="72">$X194-($W194*$I194)</f>
        <v>423.0151432943062</v>
      </c>
      <c r="Z194">
        <f t="shared" ref="Z194:Z257" si="73">$X194-$K194</f>
        <v>-32.384950919175253</v>
      </c>
      <c r="AA194">
        <f t="shared" ref="AA194:AA257" si="74">$Y194-$L194</f>
        <v>-46.184856705693733</v>
      </c>
      <c r="AB194">
        <f t="shared" si="62"/>
        <v>0.31802420632899359</v>
      </c>
      <c r="AC194">
        <f t="shared" ref="AC194:AC257" si="75">$AB194-$M194</f>
        <v>-2.6337711294233901E-2</v>
      </c>
      <c r="AD194">
        <f t="shared" ref="AD194:AD257" si="76">IFERROR(($X194-($W194*$I194))/$X194, 0) - IFERROR(($K194-($J194*$I194))/$K194, 0)</f>
        <v>-2.6337711294233901E-2</v>
      </c>
      <c r="AE194">
        <f t="shared" ref="AE194:AE257" si="77">IFERROR(($T194-$H194)/($N194-$H194), 0)</f>
        <v>0.84000000000000086</v>
      </c>
      <c r="AF194">
        <f t="shared" si="63"/>
        <v>148.33912077602693</v>
      </c>
      <c r="AG194">
        <f t="shared" ref="AG194:AG257" si="78">IFERROR($Z194/$O194, 0)</f>
        <v>-0.29182157405526216</v>
      </c>
      <c r="AH194">
        <f t="shared" ref="AH194:AH257" si="79">IFERROR($AA194/$P194, 0)</f>
        <v>-0.50444833454996862</v>
      </c>
      <c r="AI194">
        <f t="shared" si="64"/>
        <v>0.15999999999999914</v>
      </c>
      <c r="AJ194">
        <f>MAX(0, $R194 - $AA194) * INDEX(Model_Assumptions[Values], 7)</f>
        <v>1946.608723111734</v>
      </c>
      <c r="AK194">
        <f>MAX(0, INDEX(Model_Assumptions[Values], 4) - $AD194)</f>
        <v>7.6337711294233904E-2</v>
      </c>
      <c r="AL194">
        <f>MAX(0, INDEX(Model_Assumptions[Values], 5) - $AC194)</f>
        <v>4.6337711294233905E-2</v>
      </c>
      <c r="AM194">
        <f>INDEX(Model_Assumptions[Values], 6) * MAX(0, INDEX(Model_Assumptions[Values], 3) - $AB194)^2</f>
        <v>0</v>
      </c>
      <c r="AN194">
        <f t="shared" ref="AN194:AN257" si="80">AVERAGEIF($E$2:$E$2201, $E194, $AJ$2:$AJ$2201)</f>
        <v>1907.9181250577012</v>
      </c>
      <c r="AO194" cm="1">
        <f t="array" ref="AO194">IFERROR(STDEV(IF($E$2:$E$2201=$E194, $AJ$2:$AJ$2201)), 0)</f>
        <v>32.154234327575821</v>
      </c>
      <c r="AP194">
        <f t="shared" si="65"/>
        <v>1.203281585245253</v>
      </c>
      <c r="AQ194">
        <f t="shared" ref="AQ194:AQ257" si="81">AVERAGEIF($E$2:$E$2201, $E194, $AK$2:$AK$2201)</f>
        <v>6.5234393551092021E-2</v>
      </c>
      <c r="AR194" cm="1">
        <f t="array" ref="AR194">IFERROR(STDEV(IF($E$2:$E$2201=$E194, $AK$2:$AK$2201)), 0)</f>
        <v>9.2017604799685803E-3</v>
      </c>
      <c r="AS194">
        <f t="shared" si="66"/>
        <v>1.2066514627622427</v>
      </c>
      <c r="AT194">
        <f t="shared" ref="AT194:AT257" si="82">AVERAGEIF($E$2:$E$2201, $E194, $AL$2:$AL$2201)</f>
        <v>3.5234393551092008E-2</v>
      </c>
      <c r="AU194" cm="1">
        <f t="array" ref="AU194">IFERROR(STDEV(IF($E$2:$E$2201=$E194, $AL$2:$AL$2201)), 0)</f>
        <v>9.2017604799687035E-3</v>
      </c>
      <c r="AV194">
        <f t="shared" si="67"/>
        <v>1.206651462762228</v>
      </c>
      <c r="AW194">
        <f t="shared" ref="AW194:AW257" si="83">AVERAGEIF($E$2:$E$2201, $E194, $AM$2:$AM$2201)</f>
        <v>0</v>
      </c>
      <c r="AX194" cm="1">
        <f t="array" ref="AX194">IFERROR(STDEV(IF($E$2:$E$2201=$E194, $AM$2:$AM$2201)), 0)</f>
        <v>0</v>
      </c>
      <c r="AY194">
        <f t="shared" si="68"/>
        <v>1.206651462762228</v>
      </c>
      <c r="AZ194">
        <f>INDEX(Model_Assumptions[Values],9)*((INDEX(Model_Scenarios[GR Weight],1)*$AG194)+(INDEX(Model_Scenarios[GP Weight],1)*$AH194)+(INDEX(Model_Scenarios[LTV Weight],1)*$AI194))-(INDEX(Model_Scenarios[LTV Weight],1)*$AP194)-(INDEX(Model_Scenarios[GP Weight],1)*($AS194+$AV194+$AY194))</f>
        <v>-1.0827556613274911</v>
      </c>
      <c r="BA194">
        <f>INDEX(Model_Assumptions[Values],9)*((INDEX(Model_Scenarios[GR Weight],2)*$AG194)+(INDEX(Model_Scenarios[GP Weight],2)*$AH194)+(INDEX(Model_Scenarios[LTV Weight],2)*$AI194))-(INDEX(Model_Scenarios[LTV Weight],2)*$AP194)-(INDEX(Model_Scenarios[GP Weight],2)*($AS194+$AV194+$AY194))</f>
        <v>-1.7094384231581725</v>
      </c>
      <c r="BB194">
        <f>INDEX(Model_Assumptions[Values],9)*((INDEX(Model_Scenarios[GR Weight],3)*$AG194)+(INDEX(Model_Scenarios[GP Weight],3)*$AH194)+(INDEX(Model_Scenarios[LTV Weight],3)*$AI194))-(INDEX(Model_Scenarios[LTV Weight],3)*$AP194)-(INDEX(Model_Scenarios[GP Weight],3)*($AS194+$AV194+$AY194))</f>
        <v>-2.6758582230299699</v>
      </c>
      <c r="BC194">
        <f>INDEX(Model_Assumptions[Values],9)*((INDEX(Model_Scenarios[GR Weight],4)*$AG194)+(INDEX(Model_Scenarios[GP Weight],4)*$AH194)+(INDEX(Model_Scenarios[LTV Weight],4)*$AI194))-(INDEX(Model_Scenarios[LTV Weight],4)*$AP194)-(INDEX(Model_Scenarios[GP Weight],4)*($AS194+$AV194+$AY194))</f>
        <v>-2.7814408515330751</v>
      </c>
      <c r="BD194">
        <f>INDEX(Model_Assumptions[Values],9)*((INDEX(Model_Scenarios[GR Weight],5)*$AG194)+(INDEX(Model_Scenarios[GP Weight],5)*$AH194)+(INDEX(Model_Scenarios[LTV Weight],5)*$AI194))-(INDEX(Model_Scenarios[LTV Weight],5)*$AP194)-(INDEX(Model_Scenarios[GP Weight],5)*($AS194+$AV194+$AY194))</f>
        <v>-3.7708498039366747</v>
      </c>
    </row>
    <row r="195" spans="1:56" x14ac:dyDescent="0.25">
      <c r="A195">
        <v>194</v>
      </c>
      <c r="B195">
        <v>4</v>
      </c>
      <c r="C195" s="3">
        <v>44</v>
      </c>
      <c r="D195" s="4">
        <v>0.86</v>
      </c>
      <c r="E195" t="str">
        <v>SKU-1005</v>
      </c>
      <c r="F195" t="str">
        <v>Raise</v>
      </c>
      <c r="G195" t="str">
        <v>Full</v>
      </c>
      <c r="H195">
        <v>29.62</v>
      </c>
      <c r="I195">
        <v>19.420000000000002</v>
      </c>
      <c r="J195">
        <v>46</v>
      </c>
      <c r="K195">
        <v>1362.52</v>
      </c>
      <c r="L195">
        <v>469.19999999999993</v>
      </c>
      <c r="M195">
        <v>0.34436191762322749</v>
      </c>
      <c r="N195">
        <v>28.258195261587474</v>
      </c>
      <c r="O195">
        <v>110.97517729461129</v>
      </c>
      <c r="P195">
        <v>91.555177294611212</v>
      </c>
      <c r="Q195">
        <v>1171.8239094760554</v>
      </c>
      <c r="R195">
        <v>927.11950485017326</v>
      </c>
      <c r="S195">
        <v>1</v>
      </c>
      <c r="T195">
        <f t="shared" si="69"/>
        <v>28.448847924965229</v>
      </c>
      <c r="U195">
        <f t="shared" si="70"/>
        <v>-3.9539232783078068E-2</v>
      </c>
      <c r="V195">
        <f>IF($F195="Reduce", INDEX(Model_Assumptions[Values], 2), INDEX(Model_Assumptions[Values], 1))</f>
        <v>-0.4</v>
      </c>
      <c r="W195">
        <f t="shared" si="71"/>
        <v>46.727521883208631</v>
      </c>
      <c r="X195">
        <f t="shared" ref="X195:X258" si="84">$W195*$T195</f>
        <v>1329.3441639658872</v>
      </c>
      <c r="Y195">
        <f t="shared" si="72"/>
        <v>421.89568899397557</v>
      </c>
      <c r="Z195">
        <f t="shared" si="73"/>
        <v>-33.175836034112763</v>
      </c>
      <c r="AA195">
        <f t="shared" si="74"/>
        <v>-47.304311006024363</v>
      </c>
      <c r="AB195">
        <f t="shared" ref="AB195:AB258" si="85">IFERROR($Y195/$X195,0)</f>
        <v>0.31737130265447344</v>
      </c>
      <c r="AC195">
        <f t="shared" si="75"/>
        <v>-2.6990614968754045E-2</v>
      </c>
      <c r="AD195">
        <f t="shared" si="76"/>
        <v>-2.6990614968754045E-2</v>
      </c>
      <c r="AE195">
        <f t="shared" si="77"/>
        <v>0.85999999999999943</v>
      </c>
      <c r="AF195">
        <f t="shared" ref="AF195:AF258" si="86">$R195 * (1 - $AE195)</f>
        <v>129.79673067902479</v>
      </c>
      <c r="AG195">
        <f t="shared" si="78"/>
        <v>-0.29894825890693766</v>
      </c>
      <c r="AH195">
        <f t="shared" si="79"/>
        <v>-0.51667543446293585</v>
      </c>
      <c r="AI195">
        <f t="shared" ref="AI195:AI258" si="87">IFERROR($AF195/$R195, 0)</f>
        <v>0.14000000000000057</v>
      </c>
      <c r="AJ195">
        <f>MAX(0, $R195 - $AA195) * INDEX(Model_Assumptions[Values], 7)</f>
        <v>1948.8476317123952</v>
      </c>
      <c r="AK195">
        <f>MAX(0, INDEX(Model_Assumptions[Values], 4) - $AD195)</f>
        <v>7.6990614968754048E-2</v>
      </c>
      <c r="AL195">
        <f>MAX(0, INDEX(Model_Assumptions[Values], 5) - $AC195)</f>
        <v>4.6990614968754049E-2</v>
      </c>
      <c r="AM195">
        <f>INDEX(Model_Assumptions[Values], 6) * MAX(0, INDEX(Model_Assumptions[Values], 3) - $AB195)^2</f>
        <v>0</v>
      </c>
      <c r="AN195">
        <f t="shared" si="80"/>
        <v>1907.9181250577012</v>
      </c>
      <c r="AO195" cm="1">
        <f t="array" ref="AO195">IFERROR(STDEV(IF($E$2:$E$2201=$E195, $AJ$2:$AJ$2201)), 0)</f>
        <v>32.154234327575821</v>
      </c>
      <c r="AP195">
        <f t="shared" ref="AP195:AP258" si="88">IF($AO195=0, 0, ($AJ195-$AN195)/$AO195)</f>
        <v>1.2729118733700473</v>
      </c>
      <c r="AQ195">
        <f t="shared" si="81"/>
        <v>6.5234393551092021E-2</v>
      </c>
      <c r="AR195" cm="1">
        <f t="array" ref="AR195">IFERROR(STDEV(IF($E$2:$E$2201=$E195, $AK$2:$AK$2201)), 0)</f>
        <v>9.2017604799685803E-3</v>
      </c>
      <c r="AS195">
        <f t="shared" ref="AS195:AS258" si="89">IF($AR195=0, 0, ($AK195-$AQ195)/$AR195)</f>
        <v>1.2776056759197636</v>
      </c>
      <c r="AT195">
        <f t="shared" si="82"/>
        <v>3.5234393551092008E-2</v>
      </c>
      <c r="AU195" cm="1">
        <f t="array" ref="AU195">IFERROR(STDEV(IF($E$2:$E$2201=$E195, $AL$2:$AL$2201)), 0)</f>
        <v>9.2017604799687035E-3</v>
      </c>
      <c r="AV195">
        <f t="shared" ref="AV195:AV258" si="90">IF($AU195=0, 0, ($AL195-$AT195)/$AU195)</f>
        <v>1.2776056759197481</v>
      </c>
      <c r="AW195">
        <f t="shared" si="83"/>
        <v>0</v>
      </c>
      <c r="AX195" cm="1">
        <f t="array" ref="AX195">IFERROR(STDEV(IF($E$2:$E$2201=$E195, $AM$2:$AM$2201)), 0)</f>
        <v>0</v>
      </c>
      <c r="AY195">
        <f t="shared" ref="AY195:AY258" si="91">IF($AU195=0, 0, ($AL195-$AT195)/$AU195)</f>
        <v>1.2776056759197481</v>
      </c>
      <c r="AZ195">
        <f>INDEX(Model_Assumptions[Values],9)*((INDEX(Model_Scenarios[GR Weight],1)*$AG195)+(INDEX(Model_Scenarios[GP Weight],1)*$AH195)+(INDEX(Model_Scenarios[LTV Weight],1)*$AI195))-(INDEX(Model_Scenarios[LTV Weight],1)*$AP195)-(INDEX(Model_Scenarios[GP Weight],1)*($AS195+$AV195+$AY195))</f>
        <v>-1.2494230481568982</v>
      </c>
      <c r="BA195">
        <f>INDEX(Model_Assumptions[Values],9)*((INDEX(Model_Scenarios[GR Weight],2)*$AG195)+(INDEX(Model_Scenarios[GP Weight],2)*$AH195)+(INDEX(Model_Scenarios[LTV Weight],2)*$AI195))-(INDEX(Model_Scenarios[LTV Weight],2)*$AP195)-(INDEX(Model_Scenarios[GP Weight],2)*($AS195+$AV195+$AY195))</f>
        <v>-1.8798427518855201</v>
      </c>
      <c r="BB195">
        <f>INDEX(Model_Assumptions[Values],9)*((INDEX(Model_Scenarios[GR Weight],3)*$AG195)+(INDEX(Model_Scenarios[GP Weight],3)*$AH195)+(INDEX(Model_Scenarios[LTV Weight],3)*$AI195))-(INDEX(Model_Scenarios[LTV Weight],3)*$AP195)-(INDEX(Model_Scenarios[GP Weight],3)*($AS195+$AV195+$AY195))</f>
        <v>-2.8485180430075685</v>
      </c>
      <c r="BC195">
        <f>INDEX(Model_Assumptions[Values],9)*((INDEX(Model_Scenarios[GR Weight],4)*$AG195)+(INDEX(Model_Scenarios[GP Weight],4)*$AH195)+(INDEX(Model_Scenarios[LTV Weight],4)*$AI195))-(INDEX(Model_Scenarios[LTV Weight],4)*$AP195)-(INDEX(Model_Scenarios[GP Weight],4)*($AS195+$AV195+$AY195))</f>
        <v>-2.9407009851240327</v>
      </c>
      <c r="BD195">
        <f>INDEX(Model_Assumptions[Values],9)*((INDEX(Model_Scenarios[GR Weight],5)*$AG195)+(INDEX(Model_Scenarios[GP Weight],5)*$AH195)+(INDEX(Model_Scenarios[LTV Weight],5)*$AI195))-(INDEX(Model_Scenarios[LTV Weight],5)*$AP195)-(INDEX(Model_Scenarios[GP Weight],5)*($AS195+$AV195+$AY195))</f>
        <v>-3.9710830372901151</v>
      </c>
    </row>
    <row r="196" spans="1:56" x14ac:dyDescent="0.25">
      <c r="A196">
        <v>195</v>
      </c>
      <c r="B196">
        <v>4</v>
      </c>
      <c r="C196" s="3">
        <v>45</v>
      </c>
      <c r="D196" s="4">
        <v>0.88</v>
      </c>
      <c r="E196" t="str">
        <v>SKU-1005</v>
      </c>
      <c r="F196" t="str">
        <v>Raise</v>
      </c>
      <c r="G196" t="str">
        <v>Full</v>
      </c>
      <c r="H196">
        <v>29.62</v>
      </c>
      <c r="I196">
        <v>19.420000000000002</v>
      </c>
      <c r="J196">
        <v>46</v>
      </c>
      <c r="K196">
        <v>1362.52</v>
      </c>
      <c r="L196">
        <v>469.19999999999993</v>
      </c>
      <c r="M196">
        <v>0.34436191762322749</v>
      </c>
      <c r="N196">
        <v>28.258195261587474</v>
      </c>
      <c r="O196">
        <v>110.97517729461129</v>
      </c>
      <c r="P196">
        <v>91.555177294611212</v>
      </c>
      <c r="Q196">
        <v>1171.8239094760554</v>
      </c>
      <c r="R196">
        <v>927.11950485017326</v>
      </c>
      <c r="S196">
        <v>1</v>
      </c>
      <c r="T196">
        <f t="shared" si="69"/>
        <v>28.421611830196976</v>
      </c>
      <c r="U196">
        <f t="shared" si="70"/>
        <v>-4.0458749824545052E-2</v>
      </c>
      <c r="V196">
        <f>IF($F196="Reduce", INDEX(Model_Assumptions[Values], 2), INDEX(Model_Assumptions[Values], 1))</f>
        <v>-0.4</v>
      </c>
      <c r="W196">
        <f t="shared" si="71"/>
        <v>46.74444099677163</v>
      </c>
      <c r="X196">
        <f t="shared" si="84"/>
        <v>1328.5523572297891</v>
      </c>
      <c r="Y196">
        <f t="shared" si="72"/>
        <v>420.77531307248398</v>
      </c>
      <c r="Z196">
        <f t="shared" si="73"/>
        <v>-33.967642770210887</v>
      </c>
      <c r="AA196">
        <f t="shared" si="74"/>
        <v>-48.42468692751595</v>
      </c>
      <c r="AB196">
        <f t="shared" si="85"/>
        <v>0.31671714764020087</v>
      </c>
      <c r="AC196">
        <f t="shared" si="75"/>
        <v>-2.7644769983026618E-2</v>
      </c>
      <c r="AD196">
        <f t="shared" si="76"/>
        <v>-2.7644769983026618E-2</v>
      </c>
      <c r="AE196">
        <f t="shared" si="77"/>
        <v>0.88000000000000067</v>
      </c>
      <c r="AF196">
        <f t="shared" si="86"/>
        <v>111.25434058202016</v>
      </c>
      <c r="AG196">
        <f t="shared" si="78"/>
        <v>-0.30608324850912655</v>
      </c>
      <c r="AH196">
        <f t="shared" si="79"/>
        <v>-0.52891260066803614</v>
      </c>
      <c r="AI196">
        <f t="shared" si="87"/>
        <v>0.11999999999999933</v>
      </c>
      <c r="AJ196">
        <f>MAX(0, $R196 - $AA196) * INDEX(Model_Assumptions[Values], 7)</f>
        <v>1951.0883835553784</v>
      </c>
      <c r="AK196">
        <f>MAX(0, INDEX(Model_Assumptions[Values], 4) - $AD196)</f>
        <v>7.7644769983026621E-2</v>
      </c>
      <c r="AL196">
        <f>MAX(0, INDEX(Model_Assumptions[Values], 5) - $AC196)</f>
        <v>4.7644769983026622E-2</v>
      </c>
      <c r="AM196">
        <f>INDEX(Model_Assumptions[Values], 6) * MAX(0, INDEX(Model_Assumptions[Values], 3) - $AB196)^2</f>
        <v>0</v>
      </c>
      <c r="AN196">
        <f t="shared" si="80"/>
        <v>1907.9181250577012</v>
      </c>
      <c r="AO196" cm="1">
        <f t="array" ref="AO196">IFERROR(STDEV(IF($E$2:$E$2201=$E196, $AJ$2:$AJ$2201)), 0)</f>
        <v>32.154234327575821</v>
      </c>
      <c r="AP196">
        <f t="shared" si="88"/>
        <v>1.3425994865209374</v>
      </c>
      <c r="AQ196">
        <f t="shared" si="81"/>
        <v>6.5234393551092021E-2</v>
      </c>
      <c r="AR196" cm="1">
        <f t="array" ref="AR196">IFERROR(STDEV(IF($E$2:$E$2201=$E196, $AK$2:$AK$2201)), 0)</f>
        <v>9.2017604799685803E-3</v>
      </c>
      <c r="AS196">
        <f t="shared" si="89"/>
        <v>1.3486958782453524</v>
      </c>
      <c r="AT196">
        <f t="shared" si="82"/>
        <v>3.5234393551092008E-2</v>
      </c>
      <c r="AU196" cm="1">
        <f t="array" ref="AU196">IFERROR(STDEV(IF($E$2:$E$2201=$E196, $AL$2:$AL$2201)), 0)</f>
        <v>9.2017604799687035E-3</v>
      </c>
      <c r="AV196">
        <f t="shared" si="90"/>
        <v>1.3486958782453358</v>
      </c>
      <c r="AW196">
        <f t="shared" si="83"/>
        <v>0</v>
      </c>
      <c r="AX196" cm="1">
        <f t="array" ref="AX196">IFERROR(STDEV(IF($E$2:$E$2201=$E196, $AM$2:$AM$2201)), 0)</f>
        <v>0</v>
      </c>
      <c r="AY196">
        <f t="shared" si="91"/>
        <v>1.3486958782453358</v>
      </c>
      <c r="AZ196">
        <f>INDEX(Model_Assumptions[Values],9)*((INDEX(Model_Scenarios[GR Weight],1)*$AG196)+(INDEX(Model_Scenarios[GP Weight],1)*$AH196)+(INDEX(Model_Scenarios[LTV Weight],1)*$AI196))-(INDEX(Model_Scenarios[LTV Weight],1)*$AP196)-(INDEX(Model_Scenarios[GP Weight],1)*($AS196+$AV196+$AY196))</f>
        <v>-1.4161862772789364</v>
      </c>
      <c r="BA196">
        <f>INDEX(Model_Assumptions[Values],9)*((INDEX(Model_Scenarios[GR Weight],2)*$AG196)+(INDEX(Model_Scenarios[GP Weight],2)*$AH196)+(INDEX(Model_Scenarios[LTV Weight],2)*$AI196))-(INDEX(Model_Scenarios[LTV Weight],2)*$AP196)-(INDEX(Model_Scenarios[GP Weight],2)*($AS196+$AV196+$AY196))</f>
        <v>-2.0503822302356971</v>
      </c>
      <c r="BB196">
        <f>INDEX(Model_Assumptions[Values],9)*((INDEX(Model_Scenarios[GR Weight],3)*$AG196)+(INDEX(Model_Scenarios[GP Weight],3)*$AH196)+(INDEX(Model_Scenarios[LTV Weight],3)*$AI196))-(INDEX(Model_Scenarios[LTV Weight],3)*$AP196)-(INDEX(Model_Scenarios[GP Weight],3)*($AS196+$AV196+$AY196))</f>
        <v>-3.0213715785714559</v>
      </c>
      <c r="BC196">
        <f>INDEX(Model_Assumptions[Values],9)*((INDEX(Model_Scenarios[GR Weight],4)*$AG196)+(INDEX(Model_Scenarios[GP Weight],4)*$AH196)+(INDEX(Model_Scenarios[LTV Weight],4)*$AI196))-(INDEX(Model_Scenarios[LTV Weight],4)*$AP196)-(INDEX(Model_Scenarios[GP Weight],4)*($AS196+$AV196+$AY196))</f>
        <v>-3.1001532541739252</v>
      </c>
      <c r="BD196">
        <f>INDEX(Model_Assumptions[Values],9)*((INDEX(Model_Scenarios[GR Weight],5)*$AG196)+(INDEX(Model_Scenarios[GP Weight],5)*$AH196)+(INDEX(Model_Scenarios[LTV Weight],5)*$AI196))-(INDEX(Model_Scenarios[LTV Weight],5)*$AP196)-(INDEX(Model_Scenarios[GP Weight],5)*($AS196+$AV196+$AY196))</f>
        <v>-4.1715909710812751</v>
      </c>
    </row>
    <row r="197" spans="1:56" x14ac:dyDescent="0.25">
      <c r="A197">
        <v>196</v>
      </c>
      <c r="B197">
        <v>4</v>
      </c>
      <c r="C197" s="3">
        <v>46</v>
      </c>
      <c r="D197" s="4">
        <v>0.9</v>
      </c>
      <c r="E197" t="str">
        <v>SKU-1005</v>
      </c>
      <c r="F197" t="str">
        <v>Raise</v>
      </c>
      <c r="G197" t="str">
        <v>Full</v>
      </c>
      <c r="H197">
        <v>29.62</v>
      </c>
      <c r="I197">
        <v>19.420000000000002</v>
      </c>
      <c r="J197">
        <v>46</v>
      </c>
      <c r="K197">
        <v>1362.52</v>
      </c>
      <c r="L197">
        <v>469.19999999999993</v>
      </c>
      <c r="M197">
        <v>0.34436191762322749</v>
      </c>
      <c r="N197">
        <v>28.258195261587474</v>
      </c>
      <c r="O197">
        <v>110.97517729461129</v>
      </c>
      <c r="P197">
        <v>91.555177294611212</v>
      </c>
      <c r="Q197">
        <v>1171.8239094760554</v>
      </c>
      <c r="R197">
        <v>927.11950485017326</v>
      </c>
      <c r="S197">
        <v>1</v>
      </c>
      <c r="T197">
        <f t="shared" si="69"/>
        <v>28.394375735428728</v>
      </c>
      <c r="U197">
        <f t="shared" si="70"/>
        <v>-4.1378266866011919E-2</v>
      </c>
      <c r="V197">
        <f>IF($F197="Reduce", INDEX(Model_Assumptions[Values], 2), INDEX(Model_Assumptions[Values], 1))</f>
        <v>-0.4</v>
      </c>
      <c r="W197">
        <f t="shared" si="71"/>
        <v>46.761360110334614</v>
      </c>
      <c r="X197">
        <f t="shared" si="84"/>
        <v>1327.7596288725299</v>
      </c>
      <c r="Y197">
        <f t="shared" si="72"/>
        <v>419.65401552983167</v>
      </c>
      <c r="Z197">
        <f t="shared" si="73"/>
        <v>-34.76037112747008</v>
      </c>
      <c r="AA197">
        <f t="shared" si="74"/>
        <v>-49.545984470168264</v>
      </c>
      <c r="AB197">
        <f t="shared" si="85"/>
        <v>0.31606173768529311</v>
      </c>
      <c r="AC197">
        <f t="shared" si="75"/>
        <v>-2.8300179937934378E-2</v>
      </c>
      <c r="AD197">
        <f t="shared" si="76"/>
        <v>-2.8300179937934378E-2</v>
      </c>
      <c r="AE197">
        <f t="shared" si="77"/>
        <v>0.89999999999999925</v>
      </c>
      <c r="AF197">
        <f t="shared" si="86"/>
        <v>92.711950485018022</v>
      </c>
      <c r="AG197">
        <f t="shared" si="78"/>
        <v>-0.31322654286183299</v>
      </c>
      <c r="AH197">
        <f t="shared" si="79"/>
        <v>-0.54115983316526717</v>
      </c>
      <c r="AI197">
        <f t="shared" si="87"/>
        <v>0.10000000000000075</v>
      </c>
      <c r="AJ197">
        <f>MAX(0, $R197 - $AA197) * INDEX(Model_Assumptions[Values], 7)</f>
        <v>1953.330978640683</v>
      </c>
      <c r="AK197">
        <f>MAX(0, INDEX(Model_Assumptions[Values], 4) - $AD197)</f>
        <v>7.830017993793438E-2</v>
      </c>
      <c r="AL197">
        <f>MAX(0, INDEX(Model_Assumptions[Values], 5) - $AC197)</f>
        <v>4.8300179937934382E-2</v>
      </c>
      <c r="AM197">
        <f>INDEX(Model_Assumptions[Values], 6) * MAX(0, INDEX(Model_Assumptions[Values], 3) - $AB197)^2</f>
        <v>0</v>
      </c>
      <c r="AN197">
        <f t="shared" si="80"/>
        <v>1907.9181250577012</v>
      </c>
      <c r="AO197" cm="1">
        <f t="array" ref="AO197">IFERROR(STDEV(IF($E$2:$E$2201=$E197, $AJ$2:$AJ$2201)), 0)</f>
        <v>32.154234327575821</v>
      </c>
      <c r="AP197">
        <f t="shared" si="88"/>
        <v>1.4123444246979089</v>
      </c>
      <c r="AQ197">
        <f t="shared" si="81"/>
        <v>6.5234393551092021E-2</v>
      </c>
      <c r="AR197" cm="1">
        <f t="array" ref="AR197">IFERROR(STDEV(IF($E$2:$E$2201=$E197, $AK$2:$AK$2201)), 0)</f>
        <v>9.2017604799685803E-3</v>
      </c>
      <c r="AS197">
        <f t="shared" si="89"/>
        <v>1.4199224610644259</v>
      </c>
      <c r="AT197">
        <f t="shared" si="82"/>
        <v>3.5234393551092008E-2</v>
      </c>
      <c r="AU197" cm="1">
        <f t="array" ref="AU197">IFERROR(STDEV(IF($E$2:$E$2201=$E197, $AL$2:$AL$2201)), 0)</f>
        <v>9.2017604799687035E-3</v>
      </c>
      <c r="AV197">
        <f t="shared" si="90"/>
        <v>1.4199224610644083</v>
      </c>
      <c r="AW197">
        <f t="shared" si="83"/>
        <v>0</v>
      </c>
      <c r="AX197" cm="1">
        <f t="array" ref="AX197">IFERROR(STDEV(IF($E$2:$E$2201=$E197, $AM$2:$AM$2201)), 0)</f>
        <v>0</v>
      </c>
      <c r="AY197">
        <f t="shared" si="91"/>
        <v>1.4199224610644083</v>
      </c>
      <c r="AZ197">
        <f>INDEX(Model_Assumptions[Values],9)*((INDEX(Model_Scenarios[GR Weight],1)*$AG197)+(INDEX(Model_Scenarios[GP Weight],1)*$AH197)+(INDEX(Model_Scenarios[LTV Weight],1)*$AI197))-(INDEX(Model_Scenarios[LTV Weight],1)*$AP197)-(INDEX(Model_Scenarios[GP Weight],1)*($AS197+$AV197+$AY197))</f>
        <v>-1.5830454660911983</v>
      </c>
      <c r="BA197">
        <f>INDEX(Model_Assumptions[Values],9)*((INDEX(Model_Scenarios[GR Weight],2)*$AG197)+(INDEX(Model_Scenarios[GP Weight],2)*$AH197)+(INDEX(Model_Scenarios[LTV Weight],2)*$AI197))-(INDEX(Model_Scenarios[LTV Weight],2)*$AP197)-(INDEX(Model_Scenarios[GP Weight],2)*($AS197+$AV197+$AY197))</f>
        <v>-2.2210570930039291</v>
      </c>
      <c r="BB197">
        <f>INDEX(Model_Assumptions[Values],9)*((INDEX(Model_Scenarios[GR Weight],3)*$AG197)+(INDEX(Model_Scenarios[GP Weight],3)*$AH197)+(INDEX(Model_Scenarios[LTV Weight],3)*$AI197))-(INDEX(Model_Scenarios[LTV Weight],3)*$AP197)-(INDEX(Model_Scenarios[GP Weight],3)*($AS197+$AV197+$AY197))</f>
        <v>-3.1944192406133056</v>
      </c>
      <c r="BC197">
        <f>INDEX(Model_Assumptions[Values],9)*((INDEX(Model_Scenarios[GR Weight],4)*$AG197)+(INDEX(Model_Scenarios[GP Weight],4)*$AH197)+(INDEX(Model_Scenarios[LTV Weight],4)*$AI197))-(INDEX(Model_Scenarios[LTV Weight],4)*$AP197)-(INDEX(Model_Scenarios[GP Weight],4)*($AS197+$AV197+$AY197))</f>
        <v>-3.2597980695744315</v>
      </c>
      <c r="BD197">
        <f>INDEX(Model_Assumptions[Values],9)*((INDEX(Model_Scenarios[GR Weight],5)*$AG197)+(INDEX(Model_Scenarios[GP Weight],5)*$AH197)+(INDEX(Model_Scenarios[LTV Weight],5)*$AI197))-(INDEX(Model_Scenarios[LTV Weight],5)*$AP197)-(INDEX(Model_Scenarios[GP Weight],5)*($AS197+$AV197+$AY197))</f>
        <v>-4.372374250997078</v>
      </c>
    </row>
    <row r="198" spans="1:56" x14ac:dyDescent="0.25">
      <c r="A198">
        <v>197</v>
      </c>
      <c r="B198">
        <v>4</v>
      </c>
      <c r="C198" s="3">
        <v>47</v>
      </c>
      <c r="D198" s="4">
        <v>0.92</v>
      </c>
      <c r="E198" t="str">
        <v>SKU-1005</v>
      </c>
      <c r="F198" t="str">
        <v>Raise</v>
      </c>
      <c r="G198" t="str">
        <v>Full</v>
      </c>
      <c r="H198">
        <v>29.62</v>
      </c>
      <c r="I198">
        <v>19.420000000000002</v>
      </c>
      <c r="J198">
        <v>46</v>
      </c>
      <c r="K198">
        <v>1362.52</v>
      </c>
      <c r="L198">
        <v>469.19999999999993</v>
      </c>
      <c r="M198">
        <v>0.34436191762322749</v>
      </c>
      <c r="N198">
        <v>28.258195261587474</v>
      </c>
      <c r="O198">
        <v>110.97517729461129</v>
      </c>
      <c r="P198">
        <v>91.555177294611212</v>
      </c>
      <c r="Q198">
        <v>1171.8239094760554</v>
      </c>
      <c r="R198">
        <v>927.11950485017326</v>
      </c>
      <c r="S198">
        <v>1</v>
      </c>
      <c r="T198">
        <f t="shared" si="69"/>
        <v>28.367139640660476</v>
      </c>
      <c r="U198">
        <f t="shared" si="70"/>
        <v>-4.229778390747891E-2</v>
      </c>
      <c r="V198">
        <f>IF($F198="Reduce", INDEX(Model_Assumptions[Values], 2), INDEX(Model_Assumptions[Values], 1))</f>
        <v>-0.4</v>
      </c>
      <c r="W198">
        <f t="shared" si="71"/>
        <v>46.778279223897613</v>
      </c>
      <c r="X198">
        <f t="shared" si="84"/>
        <v>1326.9659788941103</v>
      </c>
      <c r="Y198">
        <f t="shared" si="72"/>
        <v>418.53179636601863</v>
      </c>
      <c r="Z198">
        <f t="shared" si="73"/>
        <v>-35.55402110588966</v>
      </c>
      <c r="AA198">
        <f t="shared" si="74"/>
        <v>-50.668203633981307</v>
      </c>
      <c r="AB198">
        <f t="shared" si="85"/>
        <v>0.3154050691750378</v>
      </c>
      <c r="AC198">
        <f t="shared" si="75"/>
        <v>-2.8956848448189687E-2</v>
      </c>
      <c r="AD198">
        <f t="shared" si="76"/>
        <v>-2.8956848448189687E-2</v>
      </c>
      <c r="AE198">
        <f t="shared" si="77"/>
        <v>0.92000000000000037</v>
      </c>
      <c r="AF198">
        <f t="shared" si="86"/>
        <v>74.169560388013508</v>
      </c>
      <c r="AG198">
        <f t="shared" si="78"/>
        <v>-0.32037814196505082</v>
      </c>
      <c r="AH198">
        <f t="shared" si="79"/>
        <v>-0.55341713195462905</v>
      </c>
      <c r="AI198">
        <f t="shared" si="87"/>
        <v>7.9999999999999613E-2</v>
      </c>
      <c r="AJ198">
        <f>MAX(0, $R198 - $AA198) * INDEX(Model_Assumptions[Values], 7)</f>
        <v>1955.5754169683091</v>
      </c>
      <c r="AK198">
        <f>MAX(0, INDEX(Model_Assumptions[Values], 4) - $AD198)</f>
        <v>7.895684844818969E-2</v>
      </c>
      <c r="AL198">
        <f>MAX(0, INDEX(Model_Assumptions[Values], 5) - $AC198)</f>
        <v>4.8956848448189691E-2</v>
      </c>
      <c r="AM198">
        <f>INDEX(Model_Assumptions[Values], 6) * MAX(0, INDEX(Model_Assumptions[Values], 3) - $AB198)^2</f>
        <v>0</v>
      </c>
      <c r="AN198">
        <f t="shared" si="80"/>
        <v>1907.9181250577012</v>
      </c>
      <c r="AO198" cm="1">
        <f t="array" ref="AO198">IFERROR(STDEV(IF($E$2:$E$2201=$E198, $AJ$2:$AJ$2201)), 0)</f>
        <v>32.154234327575821</v>
      </c>
      <c r="AP198">
        <f t="shared" si="88"/>
        <v>1.4821466879009617</v>
      </c>
      <c r="AQ198">
        <f t="shared" si="81"/>
        <v>6.5234393551092021E-2</v>
      </c>
      <c r="AR198" cm="1">
        <f t="array" ref="AR198">IFERROR(STDEV(IF($E$2:$E$2201=$E198, $AK$2:$AK$2201)), 0)</f>
        <v>9.2017604799685803E-3</v>
      </c>
      <c r="AS198">
        <f t="shared" si="89"/>
        <v>1.4912858172053316</v>
      </c>
      <c r="AT198">
        <f t="shared" si="82"/>
        <v>3.5234393551092008E-2</v>
      </c>
      <c r="AU198" cm="1">
        <f t="array" ref="AU198">IFERROR(STDEV(IF($E$2:$E$2201=$E198, $AL$2:$AL$2201)), 0)</f>
        <v>9.2017604799687035E-3</v>
      </c>
      <c r="AV198">
        <f t="shared" si="90"/>
        <v>1.4912858172053132</v>
      </c>
      <c r="AW198">
        <f t="shared" si="83"/>
        <v>0</v>
      </c>
      <c r="AX198" cm="1">
        <f t="array" ref="AX198">IFERROR(STDEV(IF($E$2:$E$2201=$E198, $AM$2:$AM$2201)), 0)</f>
        <v>0</v>
      </c>
      <c r="AY198">
        <f t="shared" si="91"/>
        <v>1.4912858172053132</v>
      </c>
      <c r="AZ198">
        <f>INDEX(Model_Assumptions[Values],9)*((INDEX(Model_Scenarios[GR Weight],1)*$AG198)+(INDEX(Model_Scenarios[GP Weight],1)*$AH198)+(INDEX(Model_Scenarios[LTV Weight],1)*$AI198))-(INDEX(Model_Scenarios[LTV Weight],1)*$AP198)-(INDEX(Model_Scenarios[GP Weight],1)*($AS198+$AV198+$AY198))</f>
        <v>-1.7500007324422069</v>
      </c>
      <c r="BA198">
        <f>INDEX(Model_Assumptions[Values],9)*((INDEX(Model_Scenarios[GR Weight],2)*$AG198)+(INDEX(Model_Scenarios[GP Weight],2)*$AH198)+(INDEX(Model_Scenarios[LTV Weight],2)*$AI198))-(INDEX(Model_Scenarios[LTV Weight],2)*$AP198)-(INDEX(Model_Scenarios[GP Weight],2)*($AS198+$AV198+$AY198))</f>
        <v>-2.3918675758872352</v>
      </c>
      <c r="BB198">
        <f>INDEX(Model_Assumptions[Values],9)*((INDEX(Model_Scenarios[GR Weight],3)*$AG198)+(INDEX(Model_Scenarios[GP Weight],3)*$AH198)+(INDEX(Model_Scenarios[LTV Weight],3)*$AI198))-(INDEX(Model_Scenarios[LTV Weight],3)*$AP198)-(INDEX(Model_Scenarios[GP Weight],3)*($AS198+$AV198+$AY198))</f>
        <v>-3.3676614416028849</v>
      </c>
      <c r="BC198">
        <f>INDEX(Model_Assumptions[Values],9)*((INDEX(Model_Scenarios[GR Weight],4)*$AG198)+(INDEX(Model_Scenarios[GP Weight],4)*$AH198)+(INDEX(Model_Scenarios[LTV Weight],4)*$AI198))-(INDEX(Model_Scenarios[LTV Weight],4)*$AP198)-(INDEX(Model_Scenarios[GP Weight],4)*($AS198+$AV198+$AY198))</f>
        <v>-3.4196358437953136</v>
      </c>
      <c r="BD198">
        <f>INDEX(Model_Assumptions[Values],9)*((INDEX(Model_Scenarios[GR Weight],5)*$AG198)+(INDEX(Model_Scenarios[GP Weight],5)*$AH198)+(INDEX(Model_Scenarios[LTV Weight],5)*$AI198))-(INDEX(Model_Scenarios[LTV Weight],5)*$AP198)-(INDEX(Model_Scenarios[GP Weight],5)*($AS198+$AV198+$AY198))</f>
        <v>-4.5734335252042992</v>
      </c>
    </row>
    <row r="199" spans="1:56" x14ac:dyDescent="0.25">
      <c r="A199">
        <v>198</v>
      </c>
      <c r="B199">
        <v>4</v>
      </c>
      <c r="C199" s="3">
        <v>48</v>
      </c>
      <c r="D199" s="4">
        <v>0.94000000000000006</v>
      </c>
      <c r="E199" t="str">
        <v>SKU-1005</v>
      </c>
      <c r="F199" t="str">
        <v>Raise</v>
      </c>
      <c r="G199" t="str">
        <v>Full</v>
      </c>
      <c r="H199">
        <v>29.62</v>
      </c>
      <c r="I199">
        <v>19.420000000000002</v>
      </c>
      <c r="J199">
        <v>46</v>
      </c>
      <c r="K199">
        <v>1362.52</v>
      </c>
      <c r="L199">
        <v>469.19999999999993</v>
      </c>
      <c r="M199">
        <v>0.34436191762322749</v>
      </c>
      <c r="N199">
        <v>28.258195261587474</v>
      </c>
      <c r="O199">
        <v>110.97517729461129</v>
      </c>
      <c r="P199">
        <v>91.555177294611212</v>
      </c>
      <c r="Q199">
        <v>1171.8239094760554</v>
      </c>
      <c r="R199">
        <v>927.11950485017326</v>
      </c>
      <c r="S199">
        <v>1</v>
      </c>
      <c r="T199">
        <f t="shared" si="69"/>
        <v>28.339903545892227</v>
      </c>
      <c r="U199">
        <f t="shared" si="70"/>
        <v>-4.3217300948945776E-2</v>
      </c>
      <c r="V199">
        <f>IF($F199="Reduce", INDEX(Model_Assumptions[Values], 2), INDEX(Model_Assumptions[Values], 1))</f>
        <v>-0.4</v>
      </c>
      <c r="W199">
        <f t="shared" si="71"/>
        <v>46.795198337460597</v>
      </c>
      <c r="X199">
        <f t="shared" si="84"/>
        <v>1326.1714072945297</v>
      </c>
      <c r="Y199">
        <f t="shared" si="72"/>
        <v>417.40865558104474</v>
      </c>
      <c r="Z199">
        <f t="shared" si="73"/>
        <v>-36.34859270547031</v>
      </c>
      <c r="AA199">
        <f t="shared" si="74"/>
        <v>-51.791344418955191</v>
      </c>
      <c r="AB199">
        <f t="shared" si="85"/>
        <v>0.31474713848082714</v>
      </c>
      <c r="AC199">
        <f t="shared" si="75"/>
        <v>-2.9614779142400349E-2</v>
      </c>
      <c r="AD199">
        <f t="shared" si="76"/>
        <v>-2.9614779142400349E-2</v>
      </c>
      <c r="AE199">
        <f t="shared" si="77"/>
        <v>0.93999999999999906</v>
      </c>
      <c r="AF199">
        <f t="shared" si="86"/>
        <v>55.627170291011268</v>
      </c>
      <c r="AG199">
        <f t="shared" si="78"/>
        <v>-0.32753804581878615</v>
      </c>
      <c r="AH199">
        <f t="shared" si="79"/>
        <v>-0.56568449703612278</v>
      </c>
      <c r="AI199">
        <f t="shared" si="87"/>
        <v>6.0000000000000941E-2</v>
      </c>
      <c r="AJ199">
        <f>MAX(0, $R199 - $AA199) * INDEX(Model_Assumptions[Values], 7)</f>
        <v>1957.8216985382569</v>
      </c>
      <c r="AK199">
        <f>MAX(0, INDEX(Model_Assumptions[Values], 4) - $AD199)</f>
        <v>7.9614779142400352E-2</v>
      </c>
      <c r="AL199">
        <f>MAX(0, INDEX(Model_Assumptions[Values], 5) - $AC199)</f>
        <v>4.9614779142400353E-2</v>
      </c>
      <c r="AM199">
        <f>INDEX(Model_Assumptions[Values], 6) * MAX(0, INDEX(Model_Assumptions[Values], 3) - $AB199)^2</f>
        <v>0</v>
      </c>
      <c r="AN199">
        <f t="shared" si="80"/>
        <v>1907.9181250577012</v>
      </c>
      <c r="AO199" cm="1">
        <f t="array" ref="AO199">IFERROR(STDEV(IF($E$2:$E$2201=$E199, $AJ$2:$AJ$2201)), 0)</f>
        <v>32.154234327575821</v>
      </c>
      <c r="AP199">
        <f t="shared" si="88"/>
        <v>1.552006276130103</v>
      </c>
      <c r="AQ199">
        <f t="shared" si="81"/>
        <v>6.5234393551092021E-2</v>
      </c>
      <c r="AR199" cm="1">
        <f t="array" ref="AR199">IFERROR(STDEV(IF($E$2:$E$2201=$E199, $AK$2:$AK$2201)), 0)</f>
        <v>9.2017604799685803E-3</v>
      </c>
      <c r="AS199">
        <f t="shared" si="89"/>
        <v>1.5627863410065019</v>
      </c>
      <c r="AT199">
        <f t="shared" si="82"/>
        <v>3.5234393551092008E-2</v>
      </c>
      <c r="AU199" cm="1">
        <f t="array" ref="AU199">IFERROR(STDEV(IF($E$2:$E$2201=$E199, $AL$2:$AL$2201)), 0)</f>
        <v>9.2017604799687035E-3</v>
      </c>
      <c r="AV199">
        <f t="shared" si="90"/>
        <v>1.5627863410064826</v>
      </c>
      <c r="AW199">
        <f t="shared" si="83"/>
        <v>0</v>
      </c>
      <c r="AX199" cm="1">
        <f t="array" ref="AX199">IFERROR(STDEV(IF($E$2:$E$2201=$E199, $AM$2:$AM$2201)), 0)</f>
        <v>0</v>
      </c>
      <c r="AY199">
        <f t="shared" si="91"/>
        <v>1.5627863410064826</v>
      </c>
      <c r="AZ199">
        <f>INDEX(Model_Assumptions[Values],9)*((INDEX(Model_Scenarios[GR Weight],1)*$AG199)+(INDEX(Model_Scenarios[GP Weight],1)*$AH199)+(INDEX(Model_Scenarios[LTV Weight],1)*$AI199))-(INDEX(Model_Scenarios[LTV Weight],1)*$AP199)-(INDEX(Model_Scenarios[GP Weight],1)*($AS199+$AV199+$AY199))</f>
        <v>-1.91705219463348</v>
      </c>
      <c r="BA199">
        <f>INDEX(Model_Assumptions[Values],9)*((INDEX(Model_Scenarios[GR Weight],2)*$AG199)+(INDEX(Model_Scenarios[GP Weight],2)*$AH199)+(INDEX(Model_Scenarios[LTV Weight],2)*$AI199))-(INDEX(Model_Scenarios[LTV Weight],2)*$AP199)-(INDEX(Model_Scenarios[GP Weight],2)*($AS199+$AV199+$AY199))</f>
        <v>-2.56281391548867</v>
      </c>
      <c r="BB199">
        <f>INDEX(Model_Assumptions[Values],9)*((INDEX(Model_Scenarios[GR Weight],3)*$AG199)+(INDEX(Model_Scenarios[GP Weight],3)*$AH199)+(INDEX(Model_Scenarios[LTV Weight],3)*$AI199))-(INDEX(Model_Scenarios[LTV Weight],3)*$AP199)-(INDEX(Model_Scenarios[GP Weight],3)*($AS199+$AV199+$AY199))</f>
        <v>-3.5410985955955505</v>
      </c>
      <c r="BC199">
        <f>INDEX(Model_Assumptions[Values],9)*((INDEX(Model_Scenarios[GR Weight],4)*$AG199)+(INDEX(Model_Scenarios[GP Weight],4)*$AH199)+(INDEX(Model_Scenarios[LTV Weight],4)*$AI199))-(INDEX(Model_Scenarios[LTV Weight],4)*$AP199)-(INDEX(Model_Scenarios[GP Weight],4)*($AS199+$AV199+$AY199))</f>
        <v>-3.5796669908919334</v>
      </c>
      <c r="BD199">
        <f>INDEX(Model_Assumptions[Values],9)*((INDEX(Model_Scenarios[GR Weight],5)*$AG199)+(INDEX(Model_Scenarios[GP Weight],5)*$AH199)+(INDEX(Model_Scenarios[LTV Weight],5)*$AI199))-(INDEX(Model_Scenarios[LTV Weight],5)*$AP199)-(INDEX(Model_Scenarios[GP Weight],5)*($AS199+$AV199+$AY199))</f>
        <v>-4.7747694443613558</v>
      </c>
    </row>
    <row r="200" spans="1:56" x14ac:dyDescent="0.25">
      <c r="A200">
        <v>199</v>
      </c>
      <c r="B200">
        <v>4</v>
      </c>
      <c r="C200" s="3">
        <v>49</v>
      </c>
      <c r="D200" s="4">
        <v>0.96</v>
      </c>
      <c r="E200" t="str">
        <v>SKU-1005</v>
      </c>
      <c r="F200" t="str">
        <v>Raise</v>
      </c>
      <c r="G200" t="str">
        <v>Full</v>
      </c>
      <c r="H200">
        <v>29.62</v>
      </c>
      <c r="I200">
        <v>19.420000000000002</v>
      </c>
      <c r="J200">
        <v>46</v>
      </c>
      <c r="K200">
        <v>1362.52</v>
      </c>
      <c r="L200">
        <v>469.19999999999993</v>
      </c>
      <c r="M200">
        <v>0.34436191762322749</v>
      </c>
      <c r="N200">
        <v>28.258195261587474</v>
      </c>
      <c r="O200">
        <v>110.97517729461129</v>
      </c>
      <c r="P200">
        <v>91.555177294611212</v>
      </c>
      <c r="Q200">
        <v>1171.8239094760554</v>
      </c>
      <c r="R200">
        <v>927.11950485017326</v>
      </c>
      <c r="S200">
        <v>1</v>
      </c>
      <c r="T200">
        <f t="shared" si="69"/>
        <v>28.312667451123975</v>
      </c>
      <c r="U200">
        <f t="shared" si="70"/>
        <v>-4.4136817990412767E-2</v>
      </c>
      <c r="V200">
        <f>IF($F200="Reduce", INDEX(Model_Assumptions[Values], 2), INDEX(Model_Assumptions[Values], 1))</f>
        <v>-0.4</v>
      </c>
      <c r="W200">
        <f t="shared" si="71"/>
        <v>46.812117451023596</v>
      </c>
      <c r="X200">
        <f t="shared" si="84"/>
        <v>1325.3759140737884</v>
      </c>
      <c r="Y200">
        <f t="shared" si="72"/>
        <v>416.28459317491013</v>
      </c>
      <c r="Z200">
        <f t="shared" si="73"/>
        <v>-37.144085926211574</v>
      </c>
      <c r="AA200">
        <f t="shared" si="74"/>
        <v>-52.915406825089804</v>
      </c>
      <c r="AB200">
        <f t="shared" si="85"/>
        <v>0.31408794196009066</v>
      </c>
      <c r="AC200">
        <f t="shared" si="75"/>
        <v>-3.0273975663136832E-2</v>
      </c>
      <c r="AD200">
        <f t="shared" si="76"/>
        <v>-3.0273975663136832E-2</v>
      </c>
      <c r="AE200">
        <f t="shared" si="77"/>
        <v>0.96000000000000019</v>
      </c>
      <c r="AF200">
        <f t="shared" si="86"/>
        <v>37.084780194006754</v>
      </c>
      <c r="AG200">
        <f t="shared" si="78"/>
        <v>-0.33470625442303492</v>
      </c>
      <c r="AH200">
        <f t="shared" si="79"/>
        <v>-0.57796192840974725</v>
      </c>
      <c r="AI200">
        <f t="shared" si="87"/>
        <v>3.9999999999999807E-2</v>
      </c>
      <c r="AJ200">
        <f>MAX(0, $R200 - $AA200) * INDEX(Model_Assumptions[Values], 7)</f>
        <v>1960.0698233505261</v>
      </c>
      <c r="AK200">
        <f>MAX(0, INDEX(Model_Assumptions[Values], 4) - $AD200)</f>
        <v>8.0273975663136835E-2</v>
      </c>
      <c r="AL200">
        <f>MAX(0, INDEX(Model_Assumptions[Values], 5) - $AC200)</f>
        <v>5.0273975663136836E-2</v>
      </c>
      <c r="AM200">
        <f>INDEX(Model_Assumptions[Values], 6) * MAX(0, INDEX(Model_Assumptions[Values], 3) - $AB200)^2</f>
        <v>0</v>
      </c>
      <c r="AN200">
        <f t="shared" si="80"/>
        <v>1907.9181250577012</v>
      </c>
      <c r="AO200" cm="1">
        <f t="array" ref="AO200">IFERROR(STDEV(IF($E$2:$E$2201=$E200, $AJ$2:$AJ$2201)), 0)</f>
        <v>32.154234327575821</v>
      </c>
      <c r="AP200">
        <f t="shared" si="88"/>
        <v>1.6219231893853259</v>
      </c>
      <c r="AQ200">
        <f t="shared" si="81"/>
        <v>6.5234393551092021E-2</v>
      </c>
      <c r="AR200" cm="1">
        <f t="array" ref="AR200">IFERROR(STDEV(IF($E$2:$E$2201=$E200, $AK$2:$AK$2201)), 0)</f>
        <v>9.2017604799685803E-3</v>
      </c>
      <c r="AS200">
        <f t="shared" si="89"/>
        <v>1.6344244283237599</v>
      </c>
      <c r="AT200">
        <f t="shared" si="82"/>
        <v>3.5234393551092008E-2</v>
      </c>
      <c r="AU200" cm="1">
        <f t="array" ref="AU200">IFERROR(STDEV(IF($E$2:$E$2201=$E200, $AL$2:$AL$2201)), 0)</f>
        <v>9.2017604799687035E-3</v>
      </c>
      <c r="AV200">
        <f t="shared" si="90"/>
        <v>1.6344244283237395</v>
      </c>
      <c r="AW200">
        <f t="shared" si="83"/>
        <v>0</v>
      </c>
      <c r="AX200" cm="1">
        <f t="array" ref="AX200">IFERROR(STDEV(IF($E$2:$E$2201=$E200, $AM$2:$AM$2201)), 0)</f>
        <v>0</v>
      </c>
      <c r="AY200">
        <f t="shared" si="91"/>
        <v>1.6344244283237395</v>
      </c>
      <c r="AZ200">
        <f>INDEX(Model_Assumptions[Values],9)*((INDEX(Model_Scenarios[GR Weight],1)*$AG200)+(INDEX(Model_Scenarios[GP Weight],1)*$AH200)+(INDEX(Model_Scenarios[LTV Weight],1)*$AI200))-(INDEX(Model_Scenarios[LTV Weight],1)*$AP200)-(INDEX(Model_Scenarios[GP Weight],1)*($AS200+$AV200+$AY200))</f>
        <v>-2.0841999714217767</v>
      </c>
      <c r="BA200">
        <f>INDEX(Model_Assumptions[Values],9)*((INDEX(Model_Scenarios[GR Weight],2)*$AG200)+(INDEX(Model_Scenarios[GP Weight],2)*$AH200)+(INDEX(Model_Scenarios[LTV Weight],2)*$AI200))-(INDEX(Model_Scenarios[LTV Weight],2)*$AP200)-(INDEX(Model_Scenarios[GP Weight],2)*($AS200+$AV200+$AY200))</f>
        <v>-2.7338963493217339</v>
      </c>
      <c r="BB200">
        <f>INDEX(Model_Assumptions[Values],9)*((INDEX(Model_Scenarios[GR Weight],3)*$AG200)+(INDEX(Model_Scenarios[GP Weight],3)*$AH200)+(INDEX(Model_Scenarios[LTV Weight],3)*$AI200))-(INDEX(Model_Scenarios[LTV Weight],3)*$AP200)-(INDEX(Model_Scenarios[GP Weight],3)*($AS200+$AV200+$AY200))</f>
        <v>-3.7147311182399161</v>
      </c>
      <c r="BC200">
        <f>INDEX(Model_Assumptions[Values],9)*((INDEX(Model_Scenarios[GR Weight],4)*$AG200)+(INDEX(Model_Scenarios[GP Weight],4)*$AH200)+(INDEX(Model_Scenarios[LTV Weight],4)*$AI200))-(INDEX(Model_Scenarios[LTV Weight],4)*$AP200)-(INDEX(Model_Scenarios[GP Weight],4)*($AS200+$AV200+$AY200))</f>
        <v>-3.7398919265129003</v>
      </c>
      <c r="BD200">
        <f>INDEX(Model_Assumptions[Values],9)*((INDEX(Model_Scenarios[GR Weight],5)*$AG200)+(INDEX(Model_Scenarios[GP Weight],5)*$AH200)+(INDEX(Model_Scenarios[LTV Weight],5)*$AI200))-(INDEX(Model_Scenarios[LTV Weight],5)*$AP200)-(INDEX(Model_Scenarios[GP Weight],5)*($AS200+$AV200+$AY200))</f>
        <v>-4.9763826616303533</v>
      </c>
    </row>
    <row r="201" spans="1:56" x14ac:dyDescent="0.25">
      <c r="A201">
        <v>200</v>
      </c>
      <c r="B201">
        <v>4</v>
      </c>
      <c r="C201" s="3">
        <v>50</v>
      </c>
      <c r="D201" s="4">
        <v>0.98</v>
      </c>
      <c r="E201" t="str">
        <v>SKU-1005</v>
      </c>
      <c r="F201" t="str">
        <v>Raise</v>
      </c>
      <c r="G201" t="str">
        <v>Full</v>
      </c>
      <c r="H201">
        <v>29.62</v>
      </c>
      <c r="I201">
        <v>19.420000000000002</v>
      </c>
      <c r="J201">
        <v>46</v>
      </c>
      <c r="K201">
        <v>1362.52</v>
      </c>
      <c r="L201">
        <v>469.19999999999993</v>
      </c>
      <c r="M201">
        <v>0.34436191762322749</v>
      </c>
      <c r="N201">
        <v>28.258195261587474</v>
      </c>
      <c r="O201">
        <v>110.97517729461129</v>
      </c>
      <c r="P201">
        <v>91.555177294611212</v>
      </c>
      <c r="Q201">
        <v>1171.8239094760554</v>
      </c>
      <c r="R201">
        <v>927.11950485017326</v>
      </c>
      <c r="S201">
        <v>1</v>
      </c>
      <c r="T201">
        <f t="shared" si="69"/>
        <v>28.285431356355726</v>
      </c>
      <c r="U201">
        <f t="shared" si="70"/>
        <v>-4.5056335031879634E-2</v>
      </c>
      <c r="V201">
        <f>IF($F201="Reduce", INDEX(Model_Assumptions[Values], 2), INDEX(Model_Assumptions[Values], 1))</f>
        <v>-0.4</v>
      </c>
      <c r="W201">
        <f t="shared" si="71"/>
        <v>46.82903656458658</v>
      </c>
      <c r="X201">
        <f t="shared" si="84"/>
        <v>1324.5794992318861</v>
      </c>
      <c r="Y201">
        <f t="shared" si="72"/>
        <v>415.15960914761456</v>
      </c>
      <c r="Z201">
        <f t="shared" si="73"/>
        <v>-37.940500768113907</v>
      </c>
      <c r="AA201">
        <f t="shared" si="74"/>
        <v>-54.040390852385372</v>
      </c>
      <c r="AB201">
        <f t="shared" si="85"/>
        <v>0.31342747595622805</v>
      </c>
      <c r="AC201">
        <f t="shared" si="75"/>
        <v>-3.0934441666999435E-2</v>
      </c>
      <c r="AD201">
        <f t="shared" si="76"/>
        <v>-3.0934441666999435E-2</v>
      </c>
      <c r="AE201">
        <f t="shared" si="77"/>
        <v>0.97999999999999876</v>
      </c>
      <c r="AF201">
        <f t="shared" si="86"/>
        <v>18.542390097004613</v>
      </c>
      <c r="AG201">
        <f t="shared" si="78"/>
        <v>-0.34188276777780119</v>
      </c>
      <c r="AH201">
        <f t="shared" si="79"/>
        <v>-0.59024942607550501</v>
      </c>
      <c r="AI201">
        <f t="shared" si="87"/>
        <v>2.0000000000001239E-2</v>
      </c>
      <c r="AJ201">
        <f>MAX(0, $R201 - $AA201) * INDEX(Model_Assumptions[Values], 7)</f>
        <v>1962.3197914051173</v>
      </c>
      <c r="AK201">
        <f>MAX(0, INDEX(Model_Assumptions[Values], 4) - $AD201)</f>
        <v>8.0934441666999438E-2</v>
      </c>
      <c r="AL201">
        <f>MAX(0, INDEX(Model_Assumptions[Values], 5) - $AC201)</f>
        <v>5.0934441666999439E-2</v>
      </c>
      <c r="AM201">
        <f>INDEX(Model_Assumptions[Values], 6) * MAX(0, INDEX(Model_Assumptions[Values], 3) - $AB201)^2</f>
        <v>0</v>
      </c>
      <c r="AN201">
        <f t="shared" si="80"/>
        <v>1907.9181250577012</v>
      </c>
      <c r="AO201" cm="1">
        <f t="array" ref="AO201">IFERROR(STDEV(IF($E$2:$E$2201=$E201, $AJ$2:$AJ$2201)), 0)</f>
        <v>32.154234327575821</v>
      </c>
      <c r="AP201">
        <f t="shared" si="88"/>
        <v>1.6918974276666441</v>
      </c>
      <c r="AQ201">
        <f t="shared" si="81"/>
        <v>6.5234393551092021E-2</v>
      </c>
      <c r="AR201" cm="1">
        <f t="array" ref="AR201">IFERROR(STDEV(IF($E$2:$E$2201=$E201, $AK$2:$AK$2201)), 0)</f>
        <v>9.2017604799685803E-3</v>
      </c>
      <c r="AS201">
        <f t="shared" si="89"/>
        <v>1.7062004765376184</v>
      </c>
      <c r="AT201">
        <f t="shared" si="82"/>
        <v>3.5234393551092008E-2</v>
      </c>
      <c r="AU201" cm="1">
        <f t="array" ref="AU201">IFERROR(STDEV(IF($E$2:$E$2201=$E201, $AL$2:$AL$2201)), 0)</f>
        <v>9.2017604799687035E-3</v>
      </c>
      <c r="AV201">
        <f t="shared" si="90"/>
        <v>1.7062004765375971</v>
      </c>
      <c r="AW201">
        <f t="shared" si="83"/>
        <v>0</v>
      </c>
      <c r="AX201" cm="1">
        <f t="array" ref="AX201">IFERROR(STDEV(IF($E$2:$E$2201=$E201, $AM$2:$AM$2201)), 0)</f>
        <v>0</v>
      </c>
      <c r="AY201">
        <f t="shared" si="91"/>
        <v>1.7062004765375971</v>
      </c>
      <c r="AZ201">
        <f>INDEX(Model_Assumptions[Values],9)*((INDEX(Model_Scenarios[GR Weight],1)*$AG201)+(INDEX(Model_Scenarios[GP Weight],1)*$AH201)+(INDEX(Model_Scenarios[LTV Weight],1)*$AI201))-(INDEX(Model_Scenarios[LTV Weight],1)*$AP201)-(INDEX(Model_Scenarios[GP Weight],1)*($AS201+$AV201+$AY201))</f>
        <v>-2.251444182021245</v>
      </c>
      <c r="BA201">
        <f>INDEX(Model_Assumptions[Values],9)*((INDEX(Model_Scenarios[GR Weight],2)*$AG201)+(INDEX(Model_Scenarios[GP Weight],2)*$AH201)+(INDEX(Model_Scenarios[LTV Weight],2)*$AI201))-(INDEX(Model_Scenarios[LTV Weight],2)*$AP201)-(INDEX(Model_Scenarios[GP Weight],2)*($AS201+$AV201+$AY201))</f>
        <v>-2.9051151158147333</v>
      </c>
      <c r="BB201">
        <f>INDEX(Model_Assumptions[Values],9)*((INDEX(Model_Scenarios[GR Weight],3)*$AG201)+(INDEX(Model_Scenarios[GP Weight],3)*$AH201)+(INDEX(Model_Scenarios[LTV Weight],3)*$AI201))-(INDEX(Model_Scenarios[LTV Weight],3)*$AP201)-(INDEX(Model_Scenarios[GP Weight],3)*($AS201+$AV201+$AY201))</f>
        <v>-3.888559426785525</v>
      </c>
      <c r="BC201">
        <f>INDEX(Model_Assumptions[Values],9)*((INDEX(Model_Scenarios[GR Weight],4)*$AG201)+(INDEX(Model_Scenarios[GP Weight],4)*$AH201)+(INDEX(Model_Scenarios[LTV Weight],4)*$AI201))-(INDEX(Model_Scenarios[LTV Weight],4)*$AP201)-(INDEX(Model_Scenarios[GP Weight],4)*($AS201+$AV201+$AY201))</f>
        <v>-3.9003110679077615</v>
      </c>
      <c r="BD201">
        <f>INDEX(Model_Assumptions[Values],9)*((INDEX(Model_Scenarios[GR Weight],5)*$AG201)+(INDEX(Model_Scenarios[GP Weight],5)*$AH201)+(INDEX(Model_Scenarios[LTV Weight],5)*$AI201))-(INDEX(Model_Scenarios[LTV Weight],5)*$AP201)-(INDEX(Model_Scenarios[GP Weight],5)*($AS201+$AV201+$AY201))</f>
        <v>-5.1782738326891469</v>
      </c>
    </row>
    <row r="202" spans="1:56" x14ac:dyDescent="0.25">
      <c r="A202">
        <v>201</v>
      </c>
      <c r="B202">
        <v>5</v>
      </c>
      <c r="C202" s="3">
        <v>1</v>
      </c>
      <c r="D202" s="4">
        <v>0</v>
      </c>
      <c r="E202" t="str">
        <v>SKU-1006</v>
      </c>
      <c r="F202" t="str">
        <v>Hold</v>
      </c>
      <c r="G202" t="str">
        <v>Full</v>
      </c>
      <c r="H202">
        <v>113.18</v>
      </c>
      <c r="I202">
        <v>39.01</v>
      </c>
      <c r="J202">
        <v>24</v>
      </c>
      <c r="K202">
        <v>2716.32</v>
      </c>
      <c r="L202">
        <v>1780.0800000000002</v>
      </c>
      <c r="M202">
        <v>0.65532779643046479</v>
      </c>
      <c r="N202">
        <v>122.07351223831479</v>
      </c>
      <c r="O202">
        <v>91.370781481239646</v>
      </c>
      <c r="P202">
        <v>130.38078148123941</v>
      </c>
      <c r="Q202">
        <v>1378.1368137193899</v>
      </c>
      <c r="R202">
        <v>992.25850587796083</v>
      </c>
      <c r="S202">
        <v>1</v>
      </c>
      <c r="T202">
        <f t="shared" si="69"/>
        <v>113.18</v>
      </c>
      <c r="U202">
        <f t="shared" si="70"/>
        <v>0</v>
      </c>
      <c r="V202">
        <f>IF($F202="Reduce", INDEX(Model_Assumptions[Values], 2), INDEX(Model_Assumptions[Values], 1))</f>
        <v>-0.4</v>
      </c>
      <c r="W202">
        <f t="shared" si="71"/>
        <v>24</v>
      </c>
      <c r="X202">
        <f t="shared" si="84"/>
        <v>2716.32</v>
      </c>
      <c r="Y202">
        <f t="shared" si="72"/>
        <v>1780.0800000000002</v>
      </c>
      <c r="Z202">
        <f t="shared" si="73"/>
        <v>0</v>
      </c>
      <c r="AA202">
        <f t="shared" si="74"/>
        <v>0</v>
      </c>
      <c r="AB202">
        <f t="shared" si="85"/>
        <v>0.65532779643046479</v>
      </c>
      <c r="AC202">
        <f t="shared" si="75"/>
        <v>0</v>
      </c>
      <c r="AD202">
        <f t="shared" si="76"/>
        <v>0</v>
      </c>
      <c r="AE202">
        <f t="shared" si="77"/>
        <v>0</v>
      </c>
      <c r="AF202">
        <f t="shared" si="86"/>
        <v>992.25850587796083</v>
      </c>
      <c r="AG202">
        <f t="shared" si="78"/>
        <v>0</v>
      </c>
      <c r="AH202">
        <f t="shared" si="79"/>
        <v>0</v>
      </c>
      <c r="AI202">
        <f t="shared" si="87"/>
        <v>1</v>
      </c>
      <c r="AJ202">
        <f>MAX(0, $R202 - $AA202) * INDEX(Model_Assumptions[Values], 7)</f>
        <v>1984.5170117559217</v>
      </c>
      <c r="AK202">
        <f>MAX(0, INDEX(Model_Assumptions[Values], 4) - $AD202)</f>
        <v>0.05</v>
      </c>
      <c r="AL202">
        <f>MAX(0, INDEX(Model_Assumptions[Values], 5) - $AC202)</f>
        <v>0.02</v>
      </c>
      <c r="AM202">
        <f>INDEX(Model_Assumptions[Values], 6) * MAX(0, INDEX(Model_Assumptions[Values], 3) - $AB202)^2</f>
        <v>0</v>
      </c>
      <c r="AN202">
        <f t="shared" si="80"/>
        <v>1834.5122724833982</v>
      </c>
      <c r="AO202" cm="1">
        <f t="array" ref="AO202">IFERROR(STDEV(IF($E$2:$E$2201=$E202, $AJ$2:$AJ$2201)), 0)</f>
        <v>88.006063000455029</v>
      </c>
      <c r="AP202">
        <f t="shared" si="88"/>
        <v>1.7044818749788622</v>
      </c>
      <c r="AQ202">
        <f t="shared" si="81"/>
        <v>3.7379385467225253E-2</v>
      </c>
      <c r="AR202" cm="1">
        <f t="array" ref="AR202">IFERROR(STDEV(IF($E$2:$E$2201=$E202, $AK$2:$AK$2201)), 0)</f>
        <v>7.3292428176639978E-3</v>
      </c>
      <c r="AS202">
        <f t="shared" si="89"/>
        <v>1.7219533922874228</v>
      </c>
      <c r="AT202">
        <f t="shared" si="82"/>
        <v>7.8840452529619354E-3</v>
      </c>
      <c r="AU202" cm="1">
        <f t="array" ref="AU202">IFERROR(STDEV(IF($E$2:$E$2201=$E202, $AL$2:$AL$2201)), 0)</f>
        <v>6.6469063519159583E-3</v>
      </c>
      <c r="AV202">
        <f t="shared" si="90"/>
        <v>1.8227960656532589</v>
      </c>
      <c r="AW202">
        <f t="shared" si="83"/>
        <v>0</v>
      </c>
      <c r="AX202" cm="1">
        <f t="array" ref="AX202">IFERROR(STDEV(IF($E$2:$E$2201=$E202, $AM$2:$AM$2201)), 0)</f>
        <v>0</v>
      </c>
      <c r="AY202">
        <f t="shared" si="91"/>
        <v>1.8227960656532589</v>
      </c>
      <c r="AZ202">
        <f>INDEX(Model_Assumptions[Values],9)*((INDEX(Model_Scenarios[GR Weight],1)*$AG202)+(INDEX(Model_Scenarios[GP Weight],1)*$AH202)+(INDEX(Model_Scenarios[LTV Weight],1)*$AI202))-(INDEX(Model_Scenarios[LTV Weight],1)*$AP202)-(INDEX(Model_Scenarios[GP Weight],1)*($AS202+$AV202+$AY202))</f>
        <v>2.099659947657516</v>
      </c>
      <c r="BA202">
        <f>INDEX(Model_Assumptions[Values],9)*((INDEX(Model_Scenarios[GR Weight],2)*$AG202)+(INDEX(Model_Scenarios[GP Weight],2)*$AH202)+(INDEX(Model_Scenarios[LTV Weight],2)*$AI202))-(INDEX(Model_Scenarios[LTV Weight],2)*$AP202)-(INDEX(Model_Scenarios[GP Weight],2)*($AS202+$AV202+$AY202))</f>
        <v>1.0685776765449517</v>
      </c>
      <c r="BB202">
        <f>INDEX(Model_Assumptions[Values],9)*((INDEX(Model_Scenarios[GR Weight],3)*$AG202)+(INDEX(Model_Scenarios[GP Weight],3)*$AH202)+(INDEX(Model_Scenarios[LTV Weight],3)*$AI202))-(INDEX(Model_Scenarios[LTV Weight],3)*$AP202)-(INDEX(Model_Scenarios[GP Weight],3)*($AS202+$AV202+$AY202))</f>
        <v>-0.56043368324942411</v>
      </c>
      <c r="BC202">
        <f>INDEX(Model_Assumptions[Values],9)*((INDEX(Model_Scenarios[GR Weight],4)*$AG202)+(INDEX(Model_Scenarios[GP Weight],4)*$AH202)+(INDEX(Model_Scenarios[LTV Weight],4)*$AI202))-(INDEX(Model_Scenarios[LTV Weight],4)*$AP202)-(INDEX(Model_Scenarios[GP Weight],4)*($AS202+$AV202+$AY202))</f>
        <v>-0.88998549575153774</v>
      </c>
      <c r="BD202">
        <f>INDEX(Model_Assumptions[Values],9)*((INDEX(Model_Scenarios[GR Weight],5)*$AG202)+(INDEX(Model_Scenarios[GP Weight],5)*$AH202)+(INDEX(Model_Scenarios[LTV Weight],5)*$AI202))-(INDEX(Model_Scenarios[LTV Weight],5)*$AP202)-(INDEX(Model_Scenarios[GP Weight],5)*($AS202+$AV202+$AY202))</f>
        <v>-2.1282705067213832</v>
      </c>
    </row>
    <row r="203" spans="1:56" x14ac:dyDescent="0.25">
      <c r="A203">
        <v>202</v>
      </c>
      <c r="B203">
        <v>5</v>
      </c>
      <c r="C203" s="3">
        <v>2</v>
      </c>
      <c r="D203" s="4">
        <v>0.02</v>
      </c>
      <c r="E203" t="str">
        <v>SKU-1006</v>
      </c>
      <c r="F203" t="str">
        <v>Hold</v>
      </c>
      <c r="G203" t="str">
        <v>Full</v>
      </c>
      <c r="H203">
        <v>113.18</v>
      </c>
      <c r="I203">
        <v>39.01</v>
      </c>
      <c r="J203">
        <v>24</v>
      </c>
      <c r="K203">
        <v>2716.32</v>
      </c>
      <c r="L203">
        <v>1780.0800000000002</v>
      </c>
      <c r="M203">
        <v>0.65532779643046479</v>
      </c>
      <c r="N203">
        <v>122.07351223831479</v>
      </c>
      <c r="O203">
        <v>91.370781481239646</v>
      </c>
      <c r="P203">
        <v>130.38078148123941</v>
      </c>
      <c r="Q203">
        <v>1378.1368137193899</v>
      </c>
      <c r="R203">
        <v>992.25850587796083</v>
      </c>
      <c r="S203">
        <v>1</v>
      </c>
      <c r="T203">
        <f t="shared" si="69"/>
        <v>113.3578702447663</v>
      </c>
      <c r="U203">
        <f t="shared" si="70"/>
        <v>1.5715695773661118E-3</v>
      </c>
      <c r="V203">
        <f>IF($F203="Reduce", INDEX(Model_Assumptions[Values], 2), INDEX(Model_Assumptions[Values], 1))</f>
        <v>-0.4</v>
      </c>
      <c r="W203">
        <f t="shared" si="71"/>
        <v>23.984912932057284</v>
      </c>
      <c r="X203">
        <f t="shared" si="84"/>
        <v>2718.8786479841669</v>
      </c>
      <c r="Y203">
        <f t="shared" si="72"/>
        <v>1783.2271945046123</v>
      </c>
      <c r="Z203">
        <f t="shared" si="73"/>
        <v>2.5586479841667824</v>
      </c>
      <c r="AA203">
        <f t="shared" si="74"/>
        <v>3.1471945046121164</v>
      </c>
      <c r="AB203">
        <f t="shared" si="85"/>
        <v>0.65586862283343683</v>
      </c>
      <c r="AC203">
        <f t="shared" si="75"/>
        <v>5.4082640297203888E-4</v>
      </c>
      <c r="AD203">
        <f t="shared" si="76"/>
        <v>5.4082640297203888E-4</v>
      </c>
      <c r="AE203">
        <f t="shared" si="77"/>
        <v>2.0000000000000098E-2</v>
      </c>
      <c r="AF203">
        <f t="shared" si="86"/>
        <v>972.41333576040154</v>
      </c>
      <c r="AG203">
        <f t="shared" si="78"/>
        <v>2.8002912339018648E-2</v>
      </c>
      <c r="AH203">
        <f t="shared" si="79"/>
        <v>2.4138484743358963E-2</v>
      </c>
      <c r="AI203">
        <f t="shared" si="87"/>
        <v>0.97999999999999987</v>
      </c>
      <c r="AJ203">
        <f>MAX(0, $R203 - $AA203) * INDEX(Model_Assumptions[Values], 7)</f>
        <v>1978.2226227466974</v>
      </c>
      <c r="AK203">
        <f>MAX(0, INDEX(Model_Assumptions[Values], 4) - $AD203)</f>
        <v>4.9459173597027964E-2</v>
      </c>
      <c r="AL203">
        <f>MAX(0, INDEX(Model_Assumptions[Values], 5) - $AC203)</f>
        <v>1.9459173597027962E-2</v>
      </c>
      <c r="AM203">
        <f>INDEX(Model_Assumptions[Values], 6) * MAX(0, INDEX(Model_Assumptions[Values], 3) - $AB203)^2</f>
        <v>0</v>
      </c>
      <c r="AN203">
        <f t="shared" si="80"/>
        <v>1834.5122724833982</v>
      </c>
      <c r="AO203" cm="1">
        <f t="array" ref="AO203">IFERROR(STDEV(IF($E$2:$E$2201=$E203, $AJ$2:$AJ$2201)), 0)</f>
        <v>88.006063000455029</v>
      </c>
      <c r="AP203">
        <f t="shared" si="88"/>
        <v>1.6329596548655538</v>
      </c>
      <c r="AQ203">
        <f t="shared" si="81"/>
        <v>3.7379385467225253E-2</v>
      </c>
      <c r="AR203" cm="1">
        <f t="array" ref="AR203">IFERROR(STDEV(IF($E$2:$E$2201=$E203, $AK$2:$AK$2201)), 0)</f>
        <v>7.3292428176639978E-3</v>
      </c>
      <c r="AS203">
        <f t="shared" si="89"/>
        <v>1.6481631773325289</v>
      </c>
      <c r="AT203">
        <f t="shared" si="82"/>
        <v>7.8840452529619354E-3</v>
      </c>
      <c r="AU203" cm="1">
        <f t="array" ref="AU203">IFERROR(STDEV(IF($E$2:$E$2201=$E203, $AL$2:$AL$2201)), 0)</f>
        <v>6.6469063519159583E-3</v>
      </c>
      <c r="AV203">
        <f t="shared" si="90"/>
        <v>1.74143093511909</v>
      </c>
      <c r="AW203">
        <f t="shared" si="83"/>
        <v>0</v>
      </c>
      <c r="AX203" cm="1">
        <f t="array" ref="AX203">IFERROR(STDEV(IF($E$2:$E$2201=$E203, $AM$2:$AM$2201)), 0)</f>
        <v>0</v>
      </c>
      <c r="AY203">
        <f t="shared" si="91"/>
        <v>1.74143093511909</v>
      </c>
      <c r="AZ203">
        <f>INDEX(Model_Assumptions[Values],9)*((INDEX(Model_Scenarios[GR Weight],1)*$AG203)+(INDEX(Model_Scenarios[GP Weight],1)*$AH203)+(INDEX(Model_Scenarios[LTV Weight],1)*$AI203))-(INDEX(Model_Scenarios[LTV Weight],1)*$AP203)-(INDEX(Model_Scenarios[GP Weight],1)*($AS203+$AV203+$AY203))</f>
        <v>2.1266004698916747</v>
      </c>
      <c r="BA203">
        <f>INDEX(Model_Assumptions[Values],9)*((INDEX(Model_Scenarios[GR Weight],2)*$AG203)+(INDEX(Model_Scenarios[GP Weight],2)*$AH203)+(INDEX(Model_Scenarios[LTV Weight],2)*$AI203))-(INDEX(Model_Scenarios[LTV Weight],2)*$AP203)-(INDEX(Model_Scenarios[GP Weight],2)*($AS203+$AV203+$AY203))</f>
        <v>1.142511883820871</v>
      </c>
      <c r="BB203">
        <f>INDEX(Model_Assumptions[Values],9)*((INDEX(Model_Scenarios[GR Weight],3)*$AG203)+(INDEX(Model_Scenarios[GP Weight],3)*$AH203)+(INDEX(Model_Scenarios[LTV Weight],3)*$AI203))-(INDEX(Model_Scenarios[LTV Weight],3)*$AP203)-(INDEX(Model_Scenarios[GP Weight],3)*($AS203+$AV203+$AY203))</f>
        <v>-0.4117966398713182</v>
      </c>
      <c r="BC203">
        <f>INDEX(Model_Assumptions[Values],9)*((INDEX(Model_Scenarios[GR Weight],4)*$AG203)+(INDEX(Model_Scenarios[GP Weight],4)*$AH203)+(INDEX(Model_Scenarios[LTV Weight],4)*$AI203))-(INDEX(Model_Scenarios[LTV Weight],4)*$AP203)-(INDEX(Model_Scenarios[GP Weight],4)*($AS203+$AV203+$AY203))</f>
        <v>-0.72449921821525365</v>
      </c>
      <c r="BD203">
        <f>INDEX(Model_Assumptions[Values],9)*((INDEX(Model_Scenarios[GR Weight],5)*$AG203)+(INDEX(Model_Scenarios[GP Weight],5)*$AH203)+(INDEX(Model_Scenarios[LTV Weight],5)*$AI203))-(INDEX(Model_Scenarios[LTV Weight],5)*$AP203)-(INDEX(Model_Scenarios[GP Weight],5)*($AS203+$AV203+$AY203))</f>
        <v>-1.9109199444970231</v>
      </c>
    </row>
    <row r="204" spans="1:56" x14ac:dyDescent="0.25">
      <c r="A204">
        <v>203</v>
      </c>
      <c r="B204">
        <v>5</v>
      </c>
      <c r="C204" s="3">
        <v>3</v>
      </c>
      <c r="D204" s="4">
        <v>0.04</v>
      </c>
      <c r="E204" t="str">
        <v>SKU-1006</v>
      </c>
      <c r="F204" t="str">
        <v>Hold</v>
      </c>
      <c r="G204" t="str">
        <v>Full</v>
      </c>
      <c r="H204">
        <v>113.18</v>
      </c>
      <c r="I204">
        <v>39.01</v>
      </c>
      <c r="J204">
        <v>24</v>
      </c>
      <c r="K204">
        <v>2716.32</v>
      </c>
      <c r="L204">
        <v>1780.0800000000002</v>
      </c>
      <c r="M204">
        <v>0.65532779643046479</v>
      </c>
      <c r="N204">
        <v>122.07351223831479</v>
      </c>
      <c r="O204">
        <v>91.370781481239646</v>
      </c>
      <c r="P204">
        <v>130.38078148123941</v>
      </c>
      <c r="Q204">
        <v>1378.1368137193899</v>
      </c>
      <c r="R204">
        <v>992.25850587796083</v>
      </c>
      <c r="S204">
        <v>1</v>
      </c>
      <c r="T204">
        <f t="shared" si="69"/>
        <v>113.5357404895326</v>
      </c>
      <c r="U204">
        <f t="shared" si="70"/>
        <v>3.1431391547322237E-3</v>
      </c>
      <c r="V204">
        <f>IF($F204="Reduce", INDEX(Model_Assumptions[Values], 2), INDEX(Model_Assumptions[Values], 1))</f>
        <v>-0.4</v>
      </c>
      <c r="W204">
        <f t="shared" si="71"/>
        <v>23.969825864114569</v>
      </c>
      <c r="X204">
        <f t="shared" si="84"/>
        <v>2721.431928887398</v>
      </c>
      <c r="Y204">
        <f t="shared" si="72"/>
        <v>1786.3690219282889</v>
      </c>
      <c r="Z204">
        <f t="shared" si="73"/>
        <v>5.1119288873978803</v>
      </c>
      <c r="AA204">
        <f t="shared" si="74"/>
        <v>6.2890219282887756</v>
      </c>
      <c r="AB204">
        <f t="shared" si="85"/>
        <v>0.65640775467002388</v>
      </c>
      <c r="AC204">
        <f t="shared" si="75"/>
        <v>1.0799582395590868E-3</v>
      </c>
      <c r="AD204">
        <f t="shared" si="76"/>
        <v>1.0799582395590868E-3</v>
      </c>
      <c r="AE204">
        <f t="shared" si="77"/>
        <v>4.0000000000000195E-2</v>
      </c>
      <c r="AF204">
        <f t="shared" si="86"/>
        <v>952.56816564284225</v>
      </c>
      <c r="AG204">
        <f t="shared" si="78"/>
        <v>5.5947085102336216E-2</v>
      </c>
      <c r="AH204">
        <f t="shared" si="79"/>
        <v>4.8235804823686439E-2</v>
      </c>
      <c r="AI204">
        <f t="shared" si="87"/>
        <v>0.95999999999999985</v>
      </c>
      <c r="AJ204">
        <f>MAX(0, $R204 - $AA204) * INDEX(Model_Assumptions[Values], 7)</f>
        <v>1971.9389678993441</v>
      </c>
      <c r="AK204">
        <f>MAX(0, INDEX(Model_Assumptions[Values], 4) - $AD204)</f>
        <v>4.8920041760440916E-2</v>
      </c>
      <c r="AL204">
        <f>MAX(0, INDEX(Model_Assumptions[Values], 5) - $AC204)</f>
        <v>1.8920041760440914E-2</v>
      </c>
      <c r="AM204">
        <f>INDEX(Model_Assumptions[Values], 6) * MAX(0, INDEX(Model_Assumptions[Values], 3) - $AB204)^2</f>
        <v>0</v>
      </c>
      <c r="AN204">
        <f t="shared" si="80"/>
        <v>1834.5122724833982</v>
      </c>
      <c r="AO204" cm="1">
        <f t="array" ref="AO204">IFERROR(STDEV(IF($E$2:$E$2201=$E204, $AJ$2:$AJ$2201)), 0)</f>
        <v>88.006063000455029</v>
      </c>
      <c r="AP204">
        <f t="shared" si="88"/>
        <v>1.5615594054609097</v>
      </c>
      <c r="AQ204">
        <f t="shared" si="81"/>
        <v>3.7379385467225253E-2</v>
      </c>
      <c r="AR204" cm="1">
        <f t="array" ref="AR204">IFERROR(STDEV(IF($E$2:$E$2201=$E204, $AK$2:$AK$2201)), 0)</f>
        <v>7.3292428176639978E-3</v>
      </c>
      <c r="AS204">
        <f t="shared" si="89"/>
        <v>1.5746041685782137</v>
      </c>
      <c r="AT204">
        <f t="shared" si="82"/>
        <v>7.8840452529619354E-3</v>
      </c>
      <c r="AU204" cm="1">
        <f t="array" ref="AU204">IFERROR(STDEV(IF($E$2:$E$2201=$E204, $AL$2:$AL$2201)), 0)</f>
        <v>6.6469063519159583E-3</v>
      </c>
      <c r="AV204">
        <f t="shared" si="90"/>
        <v>1.6603207451986852</v>
      </c>
      <c r="AW204">
        <f t="shared" si="83"/>
        <v>0</v>
      </c>
      <c r="AX204" cm="1">
        <f t="array" ref="AX204">IFERROR(STDEV(IF($E$2:$E$2201=$E204, $AM$2:$AM$2201)), 0)</f>
        <v>0</v>
      </c>
      <c r="AY204">
        <f t="shared" si="91"/>
        <v>1.6603207451986852</v>
      </c>
      <c r="AZ204">
        <f>INDEX(Model_Assumptions[Values],9)*((INDEX(Model_Scenarios[GR Weight],1)*$AG204)+(INDEX(Model_Scenarios[GP Weight],1)*$AH204)+(INDEX(Model_Scenarios[LTV Weight],1)*$AI204))-(INDEX(Model_Scenarios[LTV Weight],1)*$AP204)-(INDEX(Model_Scenarios[GP Weight],1)*($AS204+$AV204+$AY204))</f>
        <v>2.1533193546967242</v>
      </c>
      <c r="BA204">
        <f>INDEX(Model_Assumptions[Values],9)*((INDEX(Model_Scenarios[GR Weight],2)*$AG204)+(INDEX(Model_Scenarios[GP Weight],2)*$AH204)+(INDEX(Model_Scenarios[LTV Weight],2)*$AI204))-(INDEX(Model_Scenarios[LTV Weight],2)*$AP204)-(INDEX(Model_Scenarios[GP Weight],2)*($AS204+$AV204+$AY204))</f>
        <v>1.2161333733057296</v>
      </c>
      <c r="BB204">
        <f>INDEX(Model_Assumptions[Values],9)*((INDEX(Model_Scenarios[GR Weight],3)*$AG204)+(INDEX(Model_Scenarios[GP Weight],3)*$AH204)+(INDEX(Model_Scenarios[LTV Weight],3)*$AI204))-(INDEX(Model_Scenarios[LTV Weight],3)*$AP204)-(INDEX(Model_Scenarios[GP Weight],3)*($AS204+$AV204+$AY204))</f>
        <v>-0.26361322800644693</v>
      </c>
      <c r="BC204">
        <f>INDEX(Model_Assumptions[Values],9)*((INDEX(Model_Scenarios[GR Weight],4)*$AG204)+(INDEX(Model_Scenarios[GP Weight],4)*$AH204)+(INDEX(Model_Scenarios[LTV Weight],4)*$AI204))-(INDEX(Model_Scenarios[LTV Weight],4)*$AP204)-(INDEX(Model_Scenarios[GP Weight],4)*($AS204+$AV204+$AY204))</f>
        <v>-0.55948374490918829</v>
      </c>
      <c r="BD204">
        <f>INDEX(Model_Assumptions[Values],9)*((INDEX(Model_Scenarios[GR Weight],5)*$AG204)+(INDEX(Model_Scenarios[GP Weight],5)*$AH204)+(INDEX(Model_Scenarios[LTV Weight],5)*$AI204))-(INDEX(Model_Scenarios[LTV Weight],5)*$AP204)-(INDEX(Model_Scenarios[GP Weight],5)*($AS204+$AV204+$AY204))</f>
        <v>-1.6941794154343248</v>
      </c>
    </row>
    <row r="205" spans="1:56" x14ac:dyDescent="0.25">
      <c r="A205">
        <v>204</v>
      </c>
      <c r="B205">
        <v>5</v>
      </c>
      <c r="C205" s="3">
        <v>4</v>
      </c>
      <c r="D205" s="4">
        <v>0.06</v>
      </c>
      <c r="E205" t="str">
        <v>SKU-1006</v>
      </c>
      <c r="F205" t="str">
        <v>Hold</v>
      </c>
      <c r="G205" t="str">
        <v>Full</v>
      </c>
      <c r="H205">
        <v>113.18</v>
      </c>
      <c r="I205">
        <v>39.01</v>
      </c>
      <c r="J205">
        <v>24</v>
      </c>
      <c r="K205">
        <v>2716.32</v>
      </c>
      <c r="L205">
        <v>1780.0800000000002</v>
      </c>
      <c r="M205">
        <v>0.65532779643046479</v>
      </c>
      <c r="N205">
        <v>122.07351223831479</v>
      </c>
      <c r="O205">
        <v>91.370781481239646</v>
      </c>
      <c r="P205">
        <v>130.38078148123941</v>
      </c>
      <c r="Q205">
        <v>1378.1368137193899</v>
      </c>
      <c r="R205">
        <v>992.25850587796083</v>
      </c>
      <c r="S205">
        <v>1</v>
      </c>
      <c r="T205">
        <f t="shared" si="69"/>
        <v>113.7136107342989</v>
      </c>
      <c r="U205">
        <f t="shared" si="70"/>
        <v>4.7147087320983348E-3</v>
      </c>
      <c r="V205">
        <f>IF($F205="Reduce", INDEX(Model_Assumptions[Values], 2), INDEX(Model_Assumptions[Values], 1))</f>
        <v>-0.4</v>
      </c>
      <c r="W205">
        <f t="shared" si="71"/>
        <v>23.954738796171856</v>
      </c>
      <c r="X205">
        <f t="shared" si="84"/>
        <v>2723.9798427096944</v>
      </c>
      <c r="Y205">
        <f t="shared" si="72"/>
        <v>1789.5054822710304</v>
      </c>
      <c r="Z205">
        <f t="shared" si="73"/>
        <v>7.6598427096942032</v>
      </c>
      <c r="AA205">
        <f t="shared" si="74"/>
        <v>9.4254822710302051</v>
      </c>
      <c r="AB205">
        <f t="shared" si="85"/>
        <v>0.65694519989212163</v>
      </c>
      <c r="AC205">
        <f t="shared" si="75"/>
        <v>1.6174034616568411E-3</v>
      </c>
      <c r="AD205">
        <f t="shared" si="76"/>
        <v>1.6174034616568411E-3</v>
      </c>
      <c r="AE205">
        <f t="shared" si="77"/>
        <v>6.0000000000000289E-2</v>
      </c>
      <c r="AF205">
        <f t="shared" si="86"/>
        <v>932.72299552528295</v>
      </c>
      <c r="AG205">
        <f t="shared" si="78"/>
        <v>8.3832518289962646E-2</v>
      </c>
      <c r="AH205">
        <f t="shared" si="79"/>
        <v>7.2291960240984179E-2</v>
      </c>
      <c r="AI205">
        <f t="shared" si="87"/>
        <v>0.93999999999999972</v>
      </c>
      <c r="AJ205">
        <f>MAX(0, $R205 - $AA205) * INDEX(Model_Assumptions[Values], 7)</f>
        <v>1965.6660472138612</v>
      </c>
      <c r="AK205">
        <f>MAX(0, INDEX(Model_Assumptions[Values], 4) - $AD205)</f>
        <v>4.8382596538343162E-2</v>
      </c>
      <c r="AL205">
        <f>MAX(0, INDEX(Model_Assumptions[Values], 5) - $AC205)</f>
        <v>1.8382596538343159E-2</v>
      </c>
      <c r="AM205">
        <f>INDEX(Model_Assumptions[Values], 6) * MAX(0, INDEX(Model_Assumptions[Values], 3) - $AB205)^2</f>
        <v>0</v>
      </c>
      <c r="AN205">
        <f t="shared" si="80"/>
        <v>1834.5122724833982</v>
      </c>
      <c r="AO205" cm="1">
        <f t="array" ref="AO205">IFERROR(STDEV(IF($E$2:$E$2201=$E205, $AJ$2:$AJ$2201)), 0)</f>
        <v>88.006063000455029</v>
      </c>
      <c r="AP205">
        <f t="shared" si="88"/>
        <v>1.4902811267649245</v>
      </c>
      <c r="AQ205">
        <f t="shared" si="81"/>
        <v>3.7379385467225253E-2</v>
      </c>
      <c r="AR205" cm="1">
        <f t="array" ref="AR205">IFERROR(STDEV(IF($E$2:$E$2201=$E205, $AK$2:$AK$2201)), 0)</f>
        <v>7.3292428176639978E-3</v>
      </c>
      <c r="AS205">
        <f t="shared" si="89"/>
        <v>1.5012752810698788</v>
      </c>
      <c r="AT205">
        <f t="shared" si="82"/>
        <v>7.8840452529619354E-3</v>
      </c>
      <c r="AU205" cm="1">
        <f t="array" ref="AU205">IFERROR(STDEV(IF($E$2:$E$2201=$E205, $AL$2:$AL$2201)), 0)</f>
        <v>6.6469063519159583E-3</v>
      </c>
      <c r="AV205">
        <f t="shared" si="90"/>
        <v>1.5794642995617105</v>
      </c>
      <c r="AW205">
        <f t="shared" si="83"/>
        <v>0</v>
      </c>
      <c r="AX205" cm="1">
        <f t="array" ref="AX205">IFERROR(STDEV(IF($E$2:$E$2201=$E205, $AM$2:$AM$2201)), 0)</f>
        <v>0</v>
      </c>
      <c r="AY205">
        <f t="shared" si="91"/>
        <v>1.5794642995617105</v>
      </c>
      <c r="AZ205">
        <f>INDEX(Model_Assumptions[Values],9)*((INDEX(Model_Scenarios[GR Weight],1)*$AG205)+(INDEX(Model_Scenarios[GP Weight],1)*$AH205)+(INDEX(Model_Scenarios[LTV Weight],1)*$AI205))-(INDEX(Model_Scenarios[LTV Weight],1)*$AP205)-(INDEX(Model_Scenarios[GP Weight],1)*($AS205+$AV205+$AY205))</f>
        <v>2.1798169498342026</v>
      </c>
      <c r="BA205">
        <f>INDEX(Model_Assumptions[Values],9)*((INDEX(Model_Scenarios[GR Weight],2)*$AG205)+(INDEX(Model_Scenarios[GP Weight],2)*$AH205)+(INDEX(Model_Scenarios[LTV Weight],2)*$AI205))-(INDEX(Model_Scenarios[LTV Weight],2)*$AP205)-(INDEX(Model_Scenarios[GP Weight],2)*($AS205+$AV205+$AY205))</f>
        <v>1.2894428405225946</v>
      </c>
      <c r="BB205">
        <f>INDEX(Model_Assumptions[Values],9)*((INDEX(Model_Scenarios[GR Weight],3)*$AG205)+(INDEX(Model_Scenarios[GP Weight],3)*$AH205)+(INDEX(Model_Scenarios[LTV Weight],3)*$AI205))-(INDEX(Model_Scenarios[LTV Weight],3)*$AP205)-(INDEX(Model_Scenarios[GP Weight],3)*($AS205+$AV205+$AY205))</f>
        <v>-0.11588223048944934</v>
      </c>
      <c r="BC205">
        <f>INDEX(Model_Assumptions[Values],9)*((INDEX(Model_Scenarios[GR Weight],4)*$AG205)+(INDEX(Model_Scenarios[GP Weight],4)*$AH205)+(INDEX(Model_Scenarios[LTV Weight],4)*$AI205))-(INDEX(Model_Scenarios[LTV Weight],4)*$AP205)-(INDEX(Model_Scenarios[GP Weight],4)*($AS205+$AV205+$AY205))</f>
        <v>-0.39493785866797571</v>
      </c>
      <c r="BD205">
        <f>INDEX(Model_Assumptions[Values],9)*((INDEX(Model_Scenarios[GR Weight],5)*$AG205)+(INDEX(Model_Scenarios[GP Weight],5)*$AH205)+(INDEX(Model_Scenarios[LTV Weight],5)*$AI205))-(INDEX(Model_Scenarios[LTV Weight],5)*$AP205)-(INDEX(Model_Scenarios[GP Weight],5)*($AS205+$AV205+$AY205))</f>
        <v>-1.4780470068448774</v>
      </c>
    </row>
    <row r="206" spans="1:56" x14ac:dyDescent="0.25">
      <c r="A206">
        <v>205</v>
      </c>
      <c r="B206">
        <v>5</v>
      </c>
      <c r="C206" s="3">
        <v>5</v>
      </c>
      <c r="D206" s="4">
        <v>0.08</v>
      </c>
      <c r="E206" t="str">
        <v>SKU-1006</v>
      </c>
      <c r="F206" t="str">
        <v>Hold</v>
      </c>
      <c r="G206" t="str">
        <v>Full</v>
      </c>
      <c r="H206">
        <v>113.18</v>
      </c>
      <c r="I206">
        <v>39.01</v>
      </c>
      <c r="J206">
        <v>24</v>
      </c>
      <c r="K206">
        <v>2716.32</v>
      </c>
      <c r="L206">
        <v>1780.0800000000002</v>
      </c>
      <c r="M206">
        <v>0.65532779643046479</v>
      </c>
      <c r="N206">
        <v>122.07351223831479</v>
      </c>
      <c r="O206">
        <v>91.370781481239646</v>
      </c>
      <c r="P206">
        <v>130.38078148123941</v>
      </c>
      <c r="Q206">
        <v>1378.1368137193899</v>
      </c>
      <c r="R206">
        <v>992.25850587796083</v>
      </c>
      <c r="S206">
        <v>1</v>
      </c>
      <c r="T206">
        <f t="shared" si="69"/>
        <v>113.89148097906519</v>
      </c>
      <c r="U206">
        <f t="shared" si="70"/>
        <v>6.2862783094644473E-3</v>
      </c>
      <c r="V206">
        <f>IF($F206="Reduce", INDEX(Model_Assumptions[Values], 2), INDEX(Model_Assumptions[Values], 1))</f>
        <v>-0.4</v>
      </c>
      <c r="W206">
        <f t="shared" si="71"/>
        <v>23.939651728229141</v>
      </c>
      <c r="X206">
        <f t="shared" si="84"/>
        <v>2726.5223894510546</v>
      </c>
      <c r="Y206">
        <f t="shared" si="72"/>
        <v>1792.6365755328359</v>
      </c>
      <c r="Z206">
        <f t="shared" si="73"/>
        <v>10.202389451054387</v>
      </c>
      <c r="AA206">
        <f t="shared" si="74"/>
        <v>12.556575532835723</v>
      </c>
      <c r="AB206">
        <f t="shared" si="85"/>
        <v>0.65748096640195097</v>
      </c>
      <c r="AC206">
        <f t="shared" si="75"/>
        <v>2.1531699714861796E-3</v>
      </c>
      <c r="AD206">
        <f t="shared" si="76"/>
        <v>2.1531699714861796E-3</v>
      </c>
      <c r="AE206">
        <f t="shared" si="77"/>
        <v>8.000000000000039E-2</v>
      </c>
      <c r="AF206">
        <f t="shared" si="86"/>
        <v>912.87782540772355</v>
      </c>
      <c r="AG206">
        <f t="shared" si="78"/>
        <v>0.11165921190188302</v>
      </c>
      <c r="AH206">
        <f t="shared" si="79"/>
        <v>9.6306950995246929E-2</v>
      </c>
      <c r="AI206">
        <f t="shared" si="87"/>
        <v>0.9199999999999996</v>
      </c>
      <c r="AJ206">
        <f>MAX(0, $R206 - $AA206) * INDEX(Model_Assumptions[Values], 7)</f>
        <v>1959.4038606902502</v>
      </c>
      <c r="AK206">
        <f>MAX(0, INDEX(Model_Assumptions[Values], 4) - $AD206)</f>
        <v>4.7846830028513823E-2</v>
      </c>
      <c r="AL206">
        <f>MAX(0, INDEX(Model_Assumptions[Values], 5) - $AC206)</f>
        <v>1.7846830028513821E-2</v>
      </c>
      <c r="AM206">
        <f>INDEX(Model_Assumptions[Values], 6) * MAX(0, INDEX(Model_Assumptions[Values], 3) - $AB206)^2</f>
        <v>0</v>
      </c>
      <c r="AN206">
        <f t="shared" si="80"/>
        <v>1834.5122724833982</v>
      </c>
      <c r="AO206" cm="1">
        <f t="array" ref="AO206">IFERROR(STDEV(IF($E$2:$E$2201=$E206, $AJ$2:$AJ$2201)), 0)</f>
        <v>88.006063000455029</v>
      </c>
      <c r="AP206">
        <f t="shared" si="88"/>
        <v>1.419124818777614</v>
      </c>
      <c r="AQ206">
        <f t="shared" si="81"/>
        <v>3.7379385467225253E-2</v>
      </c>
      <c r="AR206" cm="1">
        <f t="array" ref="AR206">IFERROR(STDEV(IF($E$2:$E$2201=$E206, $AK$2:$AK$2201)), 0)</f>
        <v>7.3292428176639978E-3</v>
      </c>
      <c r="AS206">
        <f t="shared" si="89"/>
        <v>1.4281754366305457</v>
      </c>
      <c r="AT206">
        <f t="shared" si="82"/>
        <v>7.8840452529619354E-3</v>
      </c>
      <c r="AU206" cm="1">
        <f t="array" ref="AU206">IFERROR(STDEV(IF($E$2:$E$2201=$E206, $AL$2:$AL$2201)), 0)</f>
        <v>6.6469063519159583E-3</v>
      </c>
      <c r="AV206">
        <f t="shared" si="90"/>
        <v>1.4988604093512061</v>
      </c>
      <c r="AW206">
        <f t="shared" si="83"/>
        <v>0</v>
      </c>
      <c r="AX206" cm="1">
        <f t="array" ref="AX206">IFERROR(STDEV(IF($E$2:$E$2201=$E206, $AM$2:$AM$2201)), 0)</f>
        <v>0</v>
      </c>
      <c r="AY206">
        <f t="shared" si="91"/>
        <v>1.4988604093512061</v>
      </c>
      <c r="AZ206">
        <f>INDEX(Model_Assumptions[Values],9)*((INDEX(Model_Scenarios[GR Weight],1)*$AG206)+(INDEX(Model_Scenarios[GP Weight],1)*$AH206)+(INDEX(Model_Scenarios[LTV Weight],1)*$AI206))-(INDEX(Model_Scenarios[LTV Weight],1)*$AP206)-(INDEX(Model_Scenarios[GP Weight],1)*($AS206+$AV206+$AY206))</f>
        <v>2.2060936008931766</v>
      </c>
      <c r="BA206">
        <f>INDEX(Model_Assumptions[Values],9)*((INDEX(Model_Scenarios[GR Weight],2)*$AG206)+(INDEX(Model_Scenarios[GP Weight],2)*$AH206)+(INDEX(Model_Scenarios[LTV Weight],2)*$AI206))-(INDEX(Model_Scenarios[LTV Weight],2)*$AP206)-(INDEX(Model_Scenarios[GP Weight],2)*($AS206+$AV206+$AY206))</f>
        <v>1.3624409766496168</v>
      </c>
      <c r="BB206">
        <f>INDEX(Model_Assumptions[Values],9)*((INDEX(Model_Scenarios[GR Weight],3)*$AG206)+(INDEX(Model_Scenarios[GP Weight],3)*$AH206)+(INDEX(Model_Scenarios[LTV Weight],3)*$AI206))-(INDEX(Model_Scenarios[LTV Weight],3)*$AP206)-(INDEX(Model_Scenarios[GP Weight],3)*($AS206+$AV206+$AY206))</f>
        <v>3.1397562241454402E-2</v>
      </c>
      <c r="BC206">
        <f>INDEX(Model_Assumptions[Values],9)*((INDEX(Model_Scenarios[GR Weight],4)*$AG206)+(INDEX(Model_Scenarios[GP Weight],4)*$AH206)+(INDEX(Model_Scenarios[LTV Weight],4)*$AI206))-(INDEX(Model_Scenarios[LTV Weight],4)*$AP206)-(INDEX(Model_Scenarios[GP Weight],4)*($AS206+$AV206+$AY206))</f>
        <v>-0.23086034992984272</v>
      </c>
      <c r="BD206">
        <f>INDEX(Model_Assumptions[Values],9)*((INDEX(Model_Scenarios[GR Weight],5)*$AG206)+(INDEX(Model_Scenarios[GP Weight],5)*$AH206)+(INDEX(Model_Scenarios[LTV Weight],5)*$AI206))-(INDEX(Model_Scenarios[LTV Weight],5)*$AP206)-(INDEX(Model_Scenarios[GP Weight],5)*($AS206+$AV206+$AY206))</f>
        <v>-1.2625208179887188</v>
      </c>
    </row>
    <row r="207" spans="1:56" x14ac:dyDescent="0.25">
      <c r="A207">
        <v>206</v>
      </c>
      <c r="B207">
        <v>5</v>
      </c>
      <c r="C207" s="3">
        <v>6</v>
      </c>
      <c r="D207" s="4">
        <v>0.1</v>
      </c>
      <c r="E207" t="str">
        <v>SKU-1006</v>
      </c>
      <c r="F207" t="str">
        <v>Hold</v>
      </c>
      <c r="G207" t="str">
        <v>Full</v>
      </c>
      <c r="H207">
        <v>113.18</v>
      </c>
      <c r="I207">
        <v>39.01</v>
      </c>
      <c r="J207">
        <v>24</v>
      </c>
      <c r="K207">
        <v>2716.32</v>
      </c>
      <c r="L207">
        <v>1780.0800000000002</v>
      </c>
      <c r="M207">
        <v>0.65532779643046479</v>
      </c>
      <c r="N207">
        <v>122.07351223831479</v>
      </c>
      <c r="O207">
        <v>91.370781481239646</v>
      </c>
      <c r="P207">
        <v>130.38078148123941</v>
      </c>
      <c r="Q207">
        <v>1378.1368137193899</v>
      </c>
      <c r="R207">
        <v>992.25850587796083</v>
      </c>
      <c r="S207">
        <v>1</v>
      </c>
      <c r="T207">
        <f t="shared" si="69"/>
        <v>114.06935122383149</v>
      </c>
      <c r="U207">
        <f t="shared" si="70"/>
        <v>7.857847886830558E-3</v>
      </c>
      <c r="V207">
        <f>IF($F207="Reduce", INDEX(Model_Assumptions[Values], 2), INDEX(Model_Assumptions[Values], 1))</f>
        <v>-0.4</v>
      </c>
      <c r="W207">
        <f t="shared" si="71"/>
        <v>23.924564660286428</v>
      </c>
      <c r="X207">
        <f t="shared" si="84"/>
        <v>2729.0595691114795</v>
      </c>
      <c r="Y207">
        <f t="shared" si="72"/>
        <v>1795.7623017137059</v>
      </c>
      <c r="Z207">
        <f t="shared" si="73"/>
        <v>12.739569111479341</v>
      </c>
      <c r="AA207">
        <f t="shared" si="74"/>
        <v>15.682301713705783</v>
      </c>
      <c r="AB207">
        <f t="shared" si="85"/>
        <v>0.65801506205244387</v>
      </c>
      <c r="AC207">
        <f t="shared" si="75"/>
        <v>2.6872656219790736E-3</v>
      </c>
      <c r="AD207">
        <f t="shared" si="76"/>
        <v>2.6872656219790736E-3</v>
      </c>
      <c r="AE207">
        <f t="shared" si="77"/>
        <v>0.10000000000000048</v>
      </c>
      <c r="AF207">
        <f t="shared" si="86"/>
        <v>893.03265529016426</v>
      </c>
      <c r="AG207">
        <f t="shared" si="78"/>
        <v>0.13942716593810728</v>
      </c>
      <c r="AH207">
        <f t="shared" si="79"/>
        <v>0.1202807770864782</v>
      </c>
      <c r="AI207">
        <f t="shared" si="87"/>
        <v>0.89999999999999947</v>
      </c>
      <c r="AJ207">
        <f>MAX(0, $R207 - $AA207) * INDEX(Model_Assumptions[Values], 7)</f>
        <v>1953.1524083285101</v>
      </c>
      <c r="AK207">
        <f>MAX(0, INDEX(Model_Assumptions[Values], 4) - $AD207)</f>
        <v>4.7312734378020929E-2</v>
      </c>
      <c r="AL207">
        <f>MAX(0, INDEX(Model_Assumptions[Values], 5) - $AC207)</f>
        <v>1.7312734378020927E-2</v>
      </c>
      <c r="AM207">
        <f>INDEX(Model_Assumptions[Values], 6) * MAX(0, INDEX(Model_Assumptions[Values], 3) - $AB207)^2</f>
        <v>0</v>
      </c>
      <c r="AN207">
        <f t="shared" si="80"/>
        <v>1834.5122724833982</v>
      </c>
      <c r="AO207" cm="1">
        <f t="array" ref="AO207">IFERROR(STDEV(IF($E$2:$E$2201=$E207, $AJ$2:$AJ$2201)), 0)</f>
        <v>88.006063000455029</v>
      </c>
      <c r="AP207">
        <f t="shared" si="88"/>
        <v>1.3480904814989676</v>
      </c>
      <c r="AQ207">
        <f t="shared" si="81"/>
        <v>3.7379385467225253E-2</v>
      </c>
      <c r="AR207" cm="1">
        <f t="array" ref="AR207">IFERROR(STDEV(IF($E$2:$E$2201=$E207, $AK$2:$AK$2201)), 0)</f>
        <v>7.3292428176639978E-3</v>
      </c>
      <c r="AS207">
        <f t="shared" si="89"/>
        <v>1.3553035638082009</v>
      </c>
      <c r="AT207">
        <f t="shared" si="82"/>
        <v>7.8840452529619354E-3</v>
      </c>
      <c r="AU207" cm="1">
        <f t="array" ref="AU207">IFERROR(STDEV(IF($E$2:$E$2201=$E207, $AL$2:$AL$2201)), 0)</f>
        <v>6.6469063519159583E-3</v>
      </c>
      <c r="AV207">
        <f t="shared" si="90"/>
        <v>1.4185078931255275</v>
      </c>
      <c r="AW207">
        <f t="shared" si="83"/>
        <v>0</v>
      </c>
      <c r="AX207" cm="1">
        <f t="array" ref="AX207">IFERROR(STDEV(IF($E$2:$E$2201=$E207, $AM$2:$AM$2201)), 0)</f>
        <v>0</v>
      </c>
      <c r="AY207">
        <f t="shared" si="91"/>
        <v>1.4185078931255275</v>
      </c>
      <c r="AZ207">
        <f>INDEX(Model_Assumptions[Values],9)*((INDEX(Model_Scenarios[GR Weight],1)*$AG207)+(INDEX(Model_Scenarios[GP Weight],1)*$AH207)+(INDEX(Model_Scenarios[LTV Weight],1)*$AI207))-(INDEX(Model_Scenarios[LTV Weight],1)*$AP207)-(INDEX(Model_Scenarios[GP Weight],1)*($AS207+$AV207+$AY207))</f>
        <v>2.2321496513071915</v>
      </c>
      <c r="BA207">
        <f>INDEX(Model_Assumptions[Values],9)*((INDEX(Model_Scenarios[GR Weight],2)*$AG207)+(INDEX(Model_Scenarios[GP Weight],2)*$AH207)+(INDEX(Model_Scenarios[LTV Weight],2)*$AI207))-(INDEX(Model_Scenarios[LTV Weight],2)*$AP207)-(INDEX(Model_Scenarios[GP Weight],2)*($AS207+$AV207+$AY207))</f>
        <v>1.435128468553877</v>
      </c>
      <c r="BB207">
        <f>INDEX(Model_Assumptions[Values],9)*((INDEX(Model_Scenarios[GR Weight],3)*$AG207)+(INDEX(Model_Scenarios[GP Weight],3)*$AH207)+(INDEX(Model_Scenarios[LTV Weight],3)*$AI207))-(INDEX(Model_Scenarios[LTV Weight],3)*$AP207)-(INDEX(Model_Scenarios[GP Weight],3)*($AS207+$AV207+$AY207))</f>
        <v>0.17822735220364327</v>
      </c>
      <c r="BC207">
        <f>INDEX(Model_Assumptions[Values],9)*((INDEX(Model_Scenarios[GR Weight],4)*$AG207)+(INDEX(Model_Scenarios[GP Weight],4)*$AH207)+(INDEX(Model_Scenarios[LTV Weight],4)*$AI207))-(INDEX(Model_Scenarios[LTV Weight],4)*$AP207)-(INDEX(Model_Scenarios[GP Weight],4)*($AS207+$AV207+$AY207))</f>
        <v>-6.7250016677405933E-2</v>
      </c>
      <c r="BD207">
        <f>INDEX(Model_Assumptions[Values],9)*((INDEX(Model_Scenarios[GR Weight],5)*$AG207)+(INDEX(Model_Scenarios[GP Weight],5)*$AH207)+(INDEX(Model_Scenarios[LTV Weight],5)*$AI207))-(INDEX(Model_Scenarios[LTV Weight],5)*$AP207)-(INDEX(Model_Scenarios[GP Weight],5)*($AS207+$AV207+$AY207))</f>
        <v>-1.0475989599814111</v>
      </c>
    </row>
    <row r="208" spans="1:56" x14ac:dyDescent="0.25">
      <c r="A208">
        <v>207</v>
      </c>
      <c r="B208">
        <v>5</v>
      </c>
      <c r="C208" s="3">
        <v>7</v>
      </c>
      <c r="D208" s="4">
        <v>0.12</v>
      </c>
      <c r="E208" t="str">
        <v>SKU-1006</v>
      </c>
      <c r="F208" t="str">
        <v>Hold</v>
      </c>
      <c r="G208" t="str">
        <v>Full</v>
      </c>
      <c r="H208">
        <v>113.18</v>
      </c>
      <c r="I208">
        <v>39.01</v>
      </c>
      <c r="J208">
        <v>24</v>
      </c>
      <c r="K208">
        <v>2716.32</v>
      </c>
      <c r="L208">
        <v>1780.0800000000002</v>
      </c>
      <c r="M208">
        <v>0.65532779643046479</v>
      </c>
      <c r="N208">
        <v>122.07351223831479</v>
      </c>
      <c r="O208">
        <v>91.370781481239646</v>
      </c>
      <c r="P208">
        <v>130.38078148123941</v>
      </c>
      <c r="Q208">
        <v>1378.1368137193899</v>
      </c>
      <c r="R208">
        <v>992.25850587796083</v>
      </c>
      <c r="S208">
        <v>1</v>
      </c>
      <c r="T208">
        <f t="shared" si="69"/>
        <v>114.24722146859779</v>
      </c>
      <c r="U208">
        <f t="shared" si="70"/>
        <v>9.4294174641966697E-3</v>
      </c>
      <c r="V208">
        <f>IF($F208="Reduce", INDEX(Model_Assumptions[Values], 2), INDEX(Model_Assumptions[Values], 1))</f>
        <v>-0.4</v>
      </c>
      <c r="W208">
        <f t="shared" si="71"/>
        <v>23.909477592343713</v>
      </c>
      <c r="X208">
        <f t="shared" si="84"/>
        <v>2731.5913816909683</v>
      </c>
      <c r="Y208">
        <f t="shared" si="72"/>
        <v>1798.8826608136401</v>
      </c>
      <c r="Z208">
        <f t="shared" si="73"/>
        <v>15.271381690968155</v>
      </c>
      <c r="AA208">
        <f t="shared" si="74"/>
        <v>18.802660813639932</v>
      </c>
      <c r="AB208">
        <f t="shared" si="85"/>
        <v>0.65854749464762818</v>
      </c>
      <c r="AC208">
        <f t="shared" si="75"/>
        <v>3.2196982171633914E-3</v>
      </c>
      <c r="AD208">
        <f t="shared" si="76"/>
        <v>3.2196982171633914E-3</v>
      </c>
      <c r="AE208">
        <f t="shared" si="77"/>
        <v>0.12000000000000058</v>
      </c>
      <c r="AF208">
        <f t="shared" si="86"/>
        <v>873.18748517260497</v>
      </c>
      <c r="AG208">
        <f t="shared" si="78"/>
        <v>0.16713638039862549</v>
      </c>
      <c r="AH208">
        <f t="shared" si="79"/>
        <v>0.1442134385146745</v>
      </c>
      <c r="AI208">
        <f t="shared" si="87"/>
        <v>0.87999999999999945</v>
      </c>
      <c r="AJ208">
        <f>MAX(0, $R208 - $AA208) * INDEX(Model_Assumptions[Values], 7)</f>
        <v>1946.9116901286418</v>
      </c>
      <c r="AK208">
        <f>MAX(0, INDEX(Model_Assumptions[Values], 4) - $AD208)</f>
        <v>4.6780301782836611E-2</v>
      </c>
      <c r="AL208">
        <f>MAX(0, INDEX(Model_Assumptions[Values], 5) - $AC208)</f>
        <v>1.6780301782836609E-2</v>
      </c>
      <c r="AM208">
        <f>INDEX(Model_Assumptions[Values], 6) * MAX(0, INDEX(Model_Assumptions[Values], 3) - $AB208)^2</f>
        <v>0</v>
      </c>
      <c r="AN208">
        <f t="shared" si="80"/>
        <v>1834.5122724833982</v>
      </c>
      <c r="AO208" cm="1">
        <f t="array" ref="AO208">IFERROR(STDEV(IF($E$2:$E$2201=$E208, $AJ$2:$AJ$2201)), 0)</f>
        <v>88.006063000455029</v>
      </c>
      <c r="AP208">
        <f t="shared" si="88"/>
        <v>1.2771781149289958</v>
      </c>
      <c r="AQ208">
        <f t="shared" si="81"/>
        <v>3.7379385467225253E-2</v>
      </c>
      <c r="AR208" cm="1">
        <f t="array" ref="AR208">IFERROR(STDEV(IF($E$2:$E$2201=$E208, $AK$2:$AK$2201)), 0)</f>
        <v>7.3292428176639978E-3</v>
      </c>
      <c r="AS208">
        <f t="shared" si="89"/>
        <v>1.2826585978232949</v>
      </c>
      <c r="AT208">
        <f t="shared" si="82"/>
        <v>7.8840452529619354E-3</v>
      </c>
      <c r="AU208" cm="1">
        <f t="array" ref="AU208">IFERROR(STDEV(IF($E$2:$E$2201=$E208, $AL$2:$AL$2201)), 0)</f>
        <v>6.6469063519159583E-3</v>
      </c>
      <c r="AV208">
        <f t="shared" si="90"/>
        <v>1.338405576800453</v>
      </c>
      <c r="AW208">
        <f t="shared" si="83"/>
        <v>0</v>
      </c>
      <c r="AX208" cm="1">
        <f t="array" ref="AX208">IFERROR(STDEV(IF($E$2:$E$2201=$E208, $AM$2:$AM$2201)), 0)</f>
        <v>0</v>
      </c>
      <c r="AY208">
        <f t="shared" si="91"/>
        <v>1.338405576800453</v>
      </c>
      <c r="AZ208">
        <f>INDEX(Model_Assumptions[Values],9)*((INDEX(Model_Scenarios[GR Weight],1)*$AG208)+(INDEX(Model_Scenarios[GP Weight],1)*$AH208)+(INDEX(Model_Scenarios[LTV Weight],1)*$AI208))-(INDEX(Model_Scenarios[LTV Weight],1)*$AP208)-(INDEX(Model_Scenarios[GP Weight],1)*($AS208+$AV208+$AY208))</f>
        <v>2.2579854423710315</v>
      </c>
      <c r="BA208">
        <f>INDEX(Model_Assumptions[Values],9)*((INDEX(Model_Scenarios[GR Weight],2)*$AG208)+(INDEX(Model_Scenarios[GP Weight],2)*$AH208)+(INDEX(Model_Scenarios[LTV Weight],2)*$AI208))-(INDEX(Model_Scenarios[LTV Weight],2)*$AP208)-(INDEX(Model_Scenarios[GP Weight],2)*($AS208+$AV208+$AY208))</f>
        <v>1.507505998824954</v>
      </c>
      <c r="BB208">
        <f>INDEX(Model_Assumptions[Values],9)*((INDEX(Model_Scenarios[GR Weight],3)*$AG208)+(INDEX(Model_Scenarios[GP Weight],3)*$AH208)+(INDEX(Model_Scenarios[LTV Weight],3)*$AI208))-(INDEX(Model_Scenarios[LTV Weight],3)*$AP208)-(INDEX(Model_Scenarios[GP Weight],3)*($AS208+$AV208+$AY208))</f>
        <v>0.32460833392889232</v>
      </c>
      <c r="BC208">
        <f>INDEX(Model_Assumptions[Values],9)*((INDEX(Model_Scenarios[GR Weight],4)*$AG208)+(INDEX(Model_Scenarios[GP Weight],4)*$AH208)+(INDEX(Model_Scenarios[LTV Weight],4)*$AI208))-(INDEX(Model_Scenarios[LTV Weight],4)*$AP208)-(INDEX(Model_Scenarios[GP Weight],4)*($AS208+$AV208+$AY208))</f>
        <v>9.5894335621105498E-2</v>
      </c>
      <c r="BD208">
        <f>INDEX(Model_Assumptions[Values],9)*((INDEX(Model_Scenarios[GR Weight],5)*$AG208)+(INDEX(Model_Scenarios[GP Weight],5)*$AH208)+(INDEX(Model_Scenarios[LTV Weight],5)*$AI208))-(INDEX(Model_Scenarios[LTV Weight],5)*$AP208)-(INDEX(Model_Scenarios[GP Weight],5)*($AS208+$AV208+$AY208))</f>
        <v>-0.83327955570157952</v>
      </c>
    </row>
    <row r="209" spans="1:56" x14ac:dyDescent="0.25">
      <c r="A209">
        <v>208</v>
      </c>
      <c r="B209">
        <v>5</v>
      </c>
      <c r="C209" s="3">
        <v>8</v>
      </c>
      <c r="D209" s="4">
        <v>0.14000000000000001</v>
      </c>
      <c r="E209" t="str">
        <v>SKU-1006</v>
      </c>
      <c r="F209" t="str">
        <v>Hold</v>
      </c>
      <c r="G209" t="str">
        <v>Full</v>
      </c>
      <c r="H209">
        <v>113.18</v>
      </c>
      <c r="I209">
        <v>39.01</v>
      </c>
      <c r="J209">
        <v>24</v>
      </c>
      <c r="K209">
        <v>2716.32</v>
      </c>
      <c r="L209">
        <v>1780.0800000000002</v>
      </c>
      <c r="M209">
        <v>0.65532779643046479</v>
      </c>
      <c r="N209">
        <v>122.07351223831479</v>
      </c>
      <c r="O209">
        <v>91.370781481239646</v>
      </c>
      <c r="P209">
        <v>130.38078148123941</v>
      </c>
      <c r="Q209">
        <v>1378.1368137193899</v>
      </c>
      <c r="R209">
        <v>992.25850587796083</v>
      </c>
      <c r="S209">
        <v>1</v>
      </c>
      <c r="T209">
        <f t="shared" si="69"/>
        <v>114.42509171336408</v>
      </c>
      <c r="U209">
        <f t="shared" si="70"/>
        <v>1.1000987041562783E-2</v>
      </c>
      <c r="V209">
        <f>IF($F209="Reduce", INDEX(Model_Assumptions[Values], 2), INDEX(Model_Assumptions[Values], 1))</f>
        <v>-0.4</v>
      </c>
      <c r="W209">
        <f t="shared" si="71"/>
        <v>23.894390524400997</v>
      </c>
      <c r="X209">
        <f t="shared" si="84"/>
        <v>2734.1178271895219</v>
      </c>
      <c r="Y209">
        <f t="shared" si="72"/>
        <v>1801.9976528326392</v>
      </c>
      <c r="Z209">
        <f t="shared" si="73"/>
        <v>17.79782718952174</v>
      </c>
      <c r="AA209">
        <f t="shared" si="74"/>
        <v>21.917652832639078</v>
      </c>
      <c r="AB209">
        <f t="shared" si="85"/>
        <v>0.65907827194300705</v>
      </c>
      <c r="AC209">
        <f t="shared" si="75"/>
        <v>3.7504755125422617E-3</v>
      </c>
      <c r="AD209">
        <f t="shared" si="76"/>
        <v>3.7504755125422617E-3</v>
      </c>
      <c r="AE209">
        <f t="shared" si="77"/>
        <v>0.14000000000000068</v>
      </c>
      <c r="AF209">
        <f t="shared" si="86"/>
        <v>853.34231505504567</v>
      </c>
      <c r="AG209">
        <f t="shared" si="78"/>
        <v>0.19478685528344761</v>
      </c>
      <c r="AH209">
        <f t="shared" si="79"/>
        <v>0.1681049352798428</v>
      </c>
      <c r="AI209">
        <f t="shared" si="87"/>
        <v>0.85999999999999932</v>
      </c>
      <c r="AJ209">
        <f>MAX(0, $R209 - $AA209) * INDEX(Model_Assumptions[Values], 7)</f>
        <v>1940.6817060906435</v>
      </c>
      <c r="AK209">
        <f>MAX(0, INDEX(Model_Assumptions[Values], 4) - $AD209)</f>
        <v>4.6249524487457741E-2</v>
      </c>
      <c r="AL209">
        <f>MAX(0, INDEX(Model_Assumptions[Values], 5) - $AC209)</f>
        <v>1.6249524487457739E-2</v>
      </c>
      <c r="AM209">
        <f>INDEX(Model_Assumptions[Values], 6) * MAX(0, INDEX(Model_Assumptions[Values], 3) - $AB209)^2</f>
        <v>0</v>
      </c>
      <c r="AN209">
        <f t="shared" si="80"/>
        <v>1834.5122724833982</v>
      </c>
      <c r="AO209" cm="1">
        <f t="array" ref="AO209">IFERROR(STDEV(IF($E$2:$E$2201=$E209, $AJ$2:$AJ$2201)), 0)</f>
        <v>88.006063000455029</v>
      </c>
      <c r="AP209">
        <f t="shared" si="88"/>
        <v>1.2063877190676779</v>
      </c>
      <c r="AQ209">
        <f t="shared" si="81"/>
        <v>3.7379385467225253E-2</v>
      </c>
      <c r="AR209" cm="1">
        <f t="array" ref="AR209">IFERROR(STDEV(IF($E$2:$E$2201=$E209, $AK$2:$AK$2201)), 0)</f>
        <v>7.3292428176639978E-3</v>
      </c>
      <c r="AS209">
        <f t="shared" si="89"/>
        <v>1.2102394805169807</v>
      </c>
      <c r="AT209">
        <f t="shared" si="82"/>
        <v>7.8840452529619354E-3</v>
      </c>
      <c r="AU209" cm="1">
        <f t="array" ref="AU209">IFERROR(STDEV(IF($E$2:$E$2201=$E209, $AL$2:$AL$2201)), 0)</f>
        <v>6.6469063519159583E-3</v>
      </c>
      <c r="AV209">
        <f t="shared" si="90"/>
        <v>1.2585522935921114</v>
      </c>
      <c r="AW209">
        <f t="shared" si="83"/>
        <v>0</v>
      </c>
      <c r="AX209" cm="1">
        <f t="array" ref="AX209">IFERROR(STDEV(IF($E$2:$E$2201=$E209, $AM$2:$AM$2201)), 0)</f>
        <v>0</v>
      </c>
      <c r="AY209">
        <f t="shared" si="91"/>
        <v>1.2585522935921114</v>
      </c>
      <c r="AZ209">
        <f>INDEX(Model_Assumptions[Values],9)*((INDEX(Model_Scenarios[GR Weight],1)*$AG209)+(INDEX(Model_Scenarios[GP Weight],1)*$AH209)+(INDEX(Model_Scenarios[LTV Weight],1)*$AI209))-(INDEX(Model_Scenarios[LTV Weight],1)*$AP209)-(INDEX(Model_Scenarios[GP Weight],1)*($AS209+$AV209+$AY209))</f>
        <v>2.28360131325738</v>
      </c>
      <c r="BA209">
        <f>INDEX(Model_Assumptions[Values],9)*((INDEX(Model_Scenarios[GR Weight],2)*$AG209)+(INDEX(Model_Scenarios[GP Weight],2)*$AH209)+(INDEX(Model_Scenarios[LTV Weight],2)*$AI209))-(INDEX(Model_Scenarios[LTV Weight],2)*$AP209)-(INDEX(Model_Scenarios[GP Weight],2)*($AS209+$AV209+$AY209))</f>
        <v>1.5795742458081947</v>
      </c>
      <c r="BB209">
        <f>INDEX(Model_Assumptions[Values],9)*((INDEX(Model_Scenarios[GR Weight],3)*$AG209)+(INDEX(Model_Scenarios[GP Weight],3)*$AH209)+(INDEX(Model_Scenarios[LTV Weight],3)*$AI209))-(INDEX(Model_Scenarios[LTV Weight],3)*$AP209)-(INDEX(Model_Scenarios[GP Weight],3)*($AS209+$AV209+$AY209))</f>
        <v>0.47054169452154082</v>
      </c>
      <c r="BC209">
        <f>INDEX(Model_Assumptions[Values],9)*((INDEX(Model_Scenarios[GR Weight],4)*$AG209)+(INDEX(Model_Scenarios[GP Weight],4)*$AH209)+(INDEX(Model_Scenarios[LTV Weight],4)*$AI209))-(INDEX(Model_Scenarios[LTV Weight],4)*$AP209)-(INDEX(Model_Scenarios[GP Weight],4)*($AS209+$AV209+$AY209))</f>
        <v>0.25857389407003306</v>
      </c>
      <c r="BD209">
        <f>INDEX(Model_Assumptions[Values],9)*((INDEX(Model_Scenarios[GR Weight],5)*$AG209)+(INDEX(Model_Scenarios[GP Weight],5)*$AH209)+(INDEX(Model_Scenarios[LTV Weight],5)*$AI209))-(INDEX(Model_Scenarios[LTV Weight],5)*$AP209)-(INDEX(Model_Scenarios[GP Weight],5)*($AS209+$AV209+$AY209))</f>
        <v>-0.61956073969956704</v>
      </c>
    </row>
    <row r="210" spans="1:56" x14ac:dyDescent="0.25">
      <c r="A210">
        <v>209</v>
      </c>
      <c r="B210">
        <v>5</v>
      </c>
      <c r="C210" s="3">
        <v>9</v>
      </c>
      <c r="D210" s="4">
        <v>0.16</v>
      </c>
      <c r="E210" t="str">
        <v>SKU-1006</v>
      </c>
      <c r="F210" t="str">
        <v>Hold</v>
      </c>
      <c r="G210" t="str">
        <v>Full</v>
      </c>
      <c r="H210">
        <v>113.18</v>
      </c>
      <c r="I210">
        <v>39.01</v>
      </c>
      <c r="J210">
        <v>24</v>
      </c>
      <c r="K210">
        <v>2716.32</v>
      </c>
      <c r="L210">
        <v>1780.0800000000002</v>
      </c>
      <c r="M210">
        <v>0.65532779643046479</v>
      </c>
      <c r="N210">
        <v>122.07351223831479</v>
      </c>
      <c r="O210">
        <v>91.370781481239646</v>
      </c>
      <c r="P210">
        <v>130.38078148123941</v>
      </c>
      <c r="Q210">
        <v>1378.1368137193899</v>
      </c>
      <c r="R210">
        <v>992.25850587796083</v>
      </c>
      <c r="S210">
        <v>1</v>
      </c>
      <c r="T210">
        <f t="shared" si="69"/>
        <v>114.60296195813038</v>
      </c>
      <c r="U210">
        <f t="shared" si="70"/>
        <v>1.2572556618928895E-2</v>
      </c>
      <c r="V210">
        <f>IF($F210="Reduce", INDEX(Model_Assumptions[Values], 2), INDEX(Model_Assumptions[Values], 1))</f>
        <v>-0.4</v>
      </c>
      <c r="W210">
        <f t="shared" si="71"/>
        <v>23.879303456458281</v>
      </c>
      <c r="X210">
        <f t="shared" si="84"/>
        <v>2736.6389056071398</v>
      </c>
      <c r="Y210">
        <f t="shared" si="72"/>
        <v>1805.1072777707022</v>
      </c>
      <c r="Z210">
        <f t="shared" si="73"/>
        <v>20.318905607139641</v>
      </c>
      <c r="AA210">
        <f t="shared" si="74"/>
        <v>25.027277770702085</v>
      </c>
      <c r="AB210">
        <f t="shared" si="85"/>
        <v>0.65960740164593556</v>
      </c>
      <c r="AC210">
        <f t="shared" si="75"/>
        <v>4.279605215470772E-3</v>
      </c>
      <c r="AD210">
        <f t="shared" si="76"/>
        <v>4.279605215470772E-3</v>
      </c>
      <c r="AE210">
        <f t="shared" si="77"/>
        <v>0.16000000000000078</v>
      </c>
      <c r="AF210">
        <f t="shared" si="86"/>
        <v>833.49714493748627</v>
      </c>
      <c r="AG210">
        <f t="shared" si="78"/>
        <v>0.22237859059256862</v>
      </c>
      <c r="AH210">
        <f t="shared" si="79"/>
        <v>0.19195526738197438</v>
      </c>
      <c r="AI210">
        <f t="shared" si="87"/>
        <v>0.83999999999999919</v>
      </c>
      <c r="AJ210">
        <f>MAX(0, $R210 - $AA210) * INDEX(Model_Assumptions[Values], 7)</f>
        <v>1934.4624562145175</v>
      </c>
      <c r="AK210">
        <f>MAX(0, INDEX(Model_Assumptions[Values], 4) - $AD210)</f>
        <v>4.5720394784529231E-2</v>
      </c>
      <c r="AL210">
        <f>MAX(0, INDEX(Model_Assumptions[Values], 5) - $AC210)</f>
        <v>1.5720394784529228E-2</v>
      </c>
      <c r="AM210">
        <f>INDEX(Model_Assumptions[Values], 6) * MAX(0, INDEX(Model_Assumptions[Values], 3) - $AB210)^2</f>
        <v>0</v>
      </c>
      <c r="AN210">
        <f t="shared" si="80"/>
        <v>1834.5122724833982</v>
      </c>
      <c r="AO210" cm="1">
        <f t="array" ref="AO210">IFERROR(STDEV(IF($E$2:$E$2201=$E210, $AJ$2:$AJ$2201)), 0)</f>
        <v>88.006063000455029</v>
      </c>
      <c r="AP210">
        <f t="shared" si="88"/>
        <v>1.1357192939150398</v>
      </c>
      <c r="AQ210">
        <f t="shared" si="81"/>
        <v>3.7379385467225253E-2</v>
      </c>
      <c r="AR210" cm="1">
        <f t="array" ref="AR210">IFERROR(STDEV(IF($E$2:$E$2201=$E210, $AK$2:$AK$2201)), 0)</f>
        <v>7.3292428176639978E-3</v>
      </c>
      <c r="AS210">
        <f t="shared" si="89"/>
        <v>1.1380451602997175</v>
      </c>
      <c r="AT210">
        <f t="shared" si="82"/>
        <v>7.8840452529619354E-3</v>
      </c>
      <c r="AU210" cm="1">
        <f t="array" ref="AU210">IFERROR(STDEV(IF($E$2:$E$2201=$E210, $AL$2:$AL$2201)), 0)</f>
        <v>6.6469063519159583E-3</v>
      </c>
      <c r="AV210">
        <f t="shared" si="90"/>
        <v>1.1789468839603072</v>
      </c>
      <c r="AW210">
        <f t="shared" si="83"/>
        <v>0</v>
      </c>
      <c r="AX210" cm="1">
        <f t="array" ref="AX210">IFERROR(STDEV(IF($E$2:$E$2201=$E210, $AM$2:$AM$2201)), 0)</f>
        <v>0</v>
      </c>
      <c r="AY210">
        <f t="shared" si="91"/>
        <v>1.1789468839603072</v>
      </c>
      <c r="AZ210">
        <f>INDEX(Model_Assumptions[Values],9)*((INDEX(Model_Scenarios[GR Weight],1)*$AG210)+(INDEX(Model_Scenarios[GP Weight],1)*$AH210)+(INDEX(Model_Scenarios[LTV Weight],1)*$AI210))-(INDEX(Model_Scenarios[LTV Weight],1)*$AP210)-(INDEX(Model_Scenarios[GP Weight],1)*($AS210+$AV210+$AY210))</f>
        <v>2.308997601033203</v>
      </c>
      <c r="BA210">
        <f>INDEX(Model_Assumptions[Values],9)*((INDEX(Model_Scenarios[GR Weight],2)*$AG210)+(INDEX(Model_Scenarios[GP Weight],2)*$AH210)+(INDEX(Model_Scenarios[LTV Weight],2)*$AI210))-(INDEX(Model_Scenarios[LTV Weight],2)*$AP210)-(INDEX(Model_Scenarios[GP Weight],2)*($AS210+$AV210+$AY210))</f>
        <v>1.6513338836375562</v>
      </c>
      <c r="BB210">
        <f>INDEX(Model_Assumptions[Values],9)*((INDEX(Model_Scenarios[GR Weight],3)*$AG210)+(INDEX(Model_Scenarios[GP Weight],3)*$AH210)+(INDEX(Model_Scenarios[LTV Weight],3)*$AI210))-(INDEX(Model_Scenarios[LTV Weight],3)*$AP210)-(INDEX(Model_Scenarios[GP Weight],3)*($AS210+$AV210+$AY210))</f>
        <v>0.61602861371603201</v>
      </c>
      <c r="BC210">
        <f>INDEX(Model_Assumptions[Values],9)*((INDEX(Model_Scenarios[GR Weight],4)*$AG210)+(INDEX(Model_Scenarios[GP Weight],4)*$AH210)+(INDEX(Model_Scenarios[LTV Weight],4)*$AI210))-(INDEX(Model_Scenarios[LTV Weight],4)*$AP210)-(INDEX(Model_Scenarios[GP Weight],4)*($AS210+$AV210+$AY210))</f>
        <v>0.42078983840382067</v>
      </c>
      <c r="BD210">
        <f>INDEX(Model_Assumptions[Values],9)*((INDEX(Model_Scenarios[GR Weight],5)*$AG210)+(INDEX(Model_Scenarios[GP Weight],5)*$AH210)+(INDEX(Model_Scenarios[LTV Weight],5)*$AI210))-(INDEX(Model_Scenarios[LTV Weight],5)*$AP210)-(INDEX(Model_Scenarios[GP Weight],5)*($AS210+$AV210+$AY210))</f>
        <v>-0.40644065810694574</v>
      </c>
    </row>
    <row r="211" spans="1:56" x14ac:dyDescent="0.25">
      <c r="A211">
        <v>210</v>
      </c>
      <c r="B211">
        <v>5</v>
      </c>
      <c r="C211" s="3">
        <v>10</v>
      </c>
      <c r="D211" s="4">
        <v>0.18</v>
      </c>
      <c r="E211" t="str">
        <v>SKU-1006</v>
      </c>
      <c r="F211" t="str">
        <v>Hold</v>
      </c>
      <c r="G211" t="str">
        <v>Full</v>
      </c>
      <c r="H211">
        <v>113.18</v>
      </c>
      <c r="I211">
        <v>39.01</v>
      </c>
      <c r="J211">
        <v>24</v>
      </c>
      <c r="K211">
        <v>2716.32</v>
      </c>
      <c r="L211">
        <v>1780.0800000000002</v>
      </c>
      <c r="M211">
        <v>0.65532779643046479</v>
      </c>
      <c r="N211">
        <v>122.07351223831479</v>
      </c>
      <c r="O211">
        <v>91.370781481239646</v>
      </c>
      <c r="P211">
        <v>130.38078148123941</v>
      </c>
      <c r="Q211">
        <v>1378.1368137193899</v>
      </c>
      <c r="R211">
        <v>992.25850587796083</v>
      </c>
      <c r="S211">
        <v>1</v>
      </c>
      <c r="T211">
        <f t="shared" si="69"/>
        <v>114.78083220289666</v>
      </c>
      <c r="U211">
        <f t="shared" si="70"/>
        <v>1.414412619629488E-2</v>
      </c>
      <c r="V211">
        <f>IF($F211="Reduce", INDEX(Model_Assumptions[Values], 2), INDEX(Model_Assumptions[Values], 1))</f>
        <v>-0.4</v>
      </c>
      <c r="W211">
        <f t="shared" si="71"/>
        <v>23.864216388515569</v>
      </c>
      <c r="X211">
        <f t="shared" si="84"/>
        <v>2739.154616943822</v>
      </c>
      <c r="Y211">
        <f t="shared" si="72"/>
        <v>1808.2115356278296</v>
      </c>
      <c r="Z211">
        <f t="shared" si="73"/>
        <v>22.834616943821857</v>
      </c>
      <c r="AA211">
        <f t="shared" si="74"/>
        <v>28.131535627829408</v>
      </c>
      <c r="AB211">
        <f t="shared" si="85"/>
        <v>0.66013489141599435</v>
      </c>
      <c r="AC211">
        <f t="shared" si="75"/>
        <v>4.8070949855295586E-3</v>
      </c>
      <c r="AD211">
        <f t="shared" si="76"/>
        <v>4.8070949855295586E-3</v>
      </c>
      <c r="AE211">
        <f t="shared" si="77"/>
        <v>0.17999999999999927</v>
      </c>
      <c r="AF211">
        <f t="shared" si="86"/>
        <v>813.65197481992857</v>
      </c>
      <c r="AG211">
        <f t="shared" si="78"/>
        <v>0.24991158632598853</v>
      </c>
      <c r="AH211">
        <f t="shared" si="79"/>
        <v>0.21576443482107274</v>
      </c>
      <c r="AI211">
        <f t="shared" si="87"/>
        <v>0.82000000000000073</v>
      </c>
      <c r="AJ211">
        <f>MAX(0, $R211 - $AA211) * INDEX(Model_Assumptions[Values], 7)</f>
        <v>1928.2539405002628</v>
      </c>
      <c r="AK211">
        <f>MAX(0, INDEX(Model_Assumptions[Values], 4) - $AD211)</f>
        <v>4.5192905014470444E-2</v>
      </c>
      <c r="AL211">
        <f>MAX(0, INDEX(Model_Assumptions[Values], 5) - $AC211)</f>
        <v>1.5192905014470442E-2</v>
      </c>
      <c r="AM211">
        <f>INDEX(Model_Assumptions[Values], 6) * MAX(0, INDEX(Model_Assumptions[Values], 3) - $AB211)^2</f>
        <v>0</v>
      </c>
      <c r="AN211">
        <f t="shared" si="80"/>
        <v>1834.5122724833982</v>
      </c>
      <c r="AO211" cm="1">
        <f t="array" ref="AO211">IFERROR(STDEV(IF($E$2:$E$2201=$E211, $AJ$2:$AJ$2201)), 0)</f>
        <v>88.006063000455029</v>
      </c>
      <c r="AP211">
        <f t="shared" si="88"/>
        <v>1.0651728394710711</v>
      </c>
      <c r="AQ211">
        <f t="shared" si="81"/>
        <v>3.7379385467225253E-2</v>
      </c>
      <c r="AR211" cm="1">
        <f t="array" ref="AR211">IFERROR(STDEV(IF($E$2:$E$2201=$E211, $AK$2:$AK$2201)), 0)</f>
        <v>7.3292428176639978E-3</v>
      </c>
      <c r="AS211">
        <f t="shared" si="89"/>
        <v>1.0660745921002988</v>
      </c>
      <c r="AT211">
        <f t="shared" si="82"/>
        <v>7.8840452529619354E-3</v>
      </c>
      <c r="AU211" cm="1">
        <f t="array" ref="AU211">IFERROR(STDEV(IF($E$2:$E$2201=$E211, $AL$2:$AL$2201)), 0)</f>
        <v>6.6469063519159583E-3</v>
      </c>
      <c r="AV211">
        <f t="shared" si="90"/>
        <v>1.0995881955523175</v>
      </c>
      <c r="AW211">
        <f t="shared" si="83"/>
        <v>0</v>
      </c>
      <c r="AX211" cm="1">
        <f t="array" ref="AX211">IFERROR(STDEV(IF($E$2:$E$2201=$E211, $AM$2:$AM$2201)), 0)</f>
        <v>0</v>
      </c>
      <c r="AY211">
        <f t="shared" si="91"/>
        <v>1.0995881955523175</v>
      </c>
      <c r="AZ211">
        <f>INDEX(Model_Assumptions[Values],9)*((INDEX(Model_Scenarios[GR Weight],1)*$AG211)+(INDEX(Model_Scenarios[GP Weight],1)*$AH211)+(INDEX(Model_Scenarios[LTV Weight],1)*$AI211))-(INDEX(Model_Scenarios[LTV Weight],1)*$AP211)-(INDEX(Model_Scenarios[GP Weight],1)*($AS211+$AV211+$AY211))</f>
        <v>2.3341746406761832</v>
      </c>
      <c r="BA211">
        <f>INDEX(Model_Assumptions[Values],9)*((INDEX(Model_Scenarios[GR Weight],2)*$AG211)+(INDEX(Model_Scenarios[GP Weight],2)*$AH211)+(INDEX(Model_Scenarios[LTV Weight],2)*$AI211))-(INDEX(Model_Scenarios[LTV Weight],2)*$AP211)-(INDEX(Model_Scenarios[GP Weight],2)*($AS211+$AV211+$AY211))</f>
        <v>1.7227855822683835</v>
      </c>
      <c r="BB211">
        <f>INDEX(Model_Assumptions[Values],9)*((INDEX(Model_Scenarios[GR Weight],3)*$AG211)+(INDEX(Model_Scenarios[GP Weight],3)*$AH211)+(INDEX(Model_Scenarios[LTV Weight],3)*$AI211))-(INDEX(Model_Scenarios[LTV Weight],3)*$AP211)-(INDEX(Model_Scenarios[GP Weight],3)*($AS211+$AV211+$AY211))</f>
        <v>0.76107026393420951</v>
      </c>
      <c r="BC211">
        <f>INDEX(Model_Assumptions[Values],9)*((INDEX(Model_Scenarios[GR Weight],4)*$AG211)+(INDEX(Model_Scenarios[GP Weight],4)*$AH211)+(INDEX(Model_Scenarios[LTV Weight],4)*$AI211))-(INDEX(Model_Scenarios[LTV Weight],4)*$AP211)-(INDEX(Model_Scenarios[GP Weight],4)*($AS211+$AV211+$AY211))</f>
        <v>0.58254334104431038</v>
      </c>
      <c r="BD211">
        <f>INDEX(Model_Assumptions[Values],9)*((INDEX(Model_Scenarios[GR Weight],5)*$AG211)+(INDEX(Model_Scenarios[GP Weight],5)*$AH211)+(INDEX(Model_Scenarios[LTV Weight],5)*$AI211))-(INDEX(Model_Scenarios[LTV Weight],5)*$AP211)-(INDEX(Model_Scenarios[GP Weight],5)*($AS211+$AV211+$AY211))</f>
        <v>-0.19391746854654168</v>
      </c>
    </row>
    <row r="212" spans="1:56" x14ac:dyDescent="0.25">
      <c r="A212">
        <v>211</v>
      </c>
      <c r="B212">
        <v>5</v>
      </c>
      <c r="C212" s="3">
        <v>11</v>
      </c>
      <c r="D212" s="4">
        <v>0.2</v>
      </c>
      <c r="E212" t="str">
        <v>SKU-1006</v>
      </c>
      <c r="F212" t="str">
        <v>Hold</v>
      </c>
      <c r="G212" t="str">
        <v>Full</v>
      </c>
      <c r="H212">
        <v>113.18</v>
      </c>
      <c r="I212">
        <v>39.01</v>
      </c>
      <c r="J212">
        <v>24</v>
      </c>
      <c r="K212">
        <v>2716.32</v>
      </c>
      <c r="L212">
        <v>1780.0800000000002</v>
      </c>
      <c r="M212">
        <v>0.65532779643046479</v>
      </c>
      <c r="N212">
        <v>122.07351223831479</v>
      </c>
      <c r="O212">
        <v>91.370781481239646</v>
      </c>
      <c r="P212">
        <v>130.38078148123941</v>
      </c>
      <c r="Q212">
        <v>1378.1368137193899</v>
      </c>
      <c r="R212">
        <v>992.25850587796083</v>
      </c>
      <c r="S212">
        <v>1</v>
      </c>
      <c r="T212">
        <f t="shared" si="69"/>
        <v>114.95870244766296</v>
      </c>
      <c r="U212">
        <f t="shared" si="70"/>
        <v>1.5715695773660991E-2</v>
      </c>
      <c r="V212">
        <f>IF($F212="Reduce", INDEX(Model_Assumptions[Values], 2), INDEX(Model_Assumptions[Values], 1))</f>
        <v>-0.4</v>
      </c>
      <c r="W212">
        <f t="shared" si="71"/>
        <v>23.849129320572857</v>
      </c>
      <c r="X212">
        <f t="shared" si="84"/>
        <v>2741.6649611995695</v>
      </c>
      <c r="Y212">
        <f t="shared" si="72"/>
        <v>1811.3104264040223</v>
      </c>
      <c r="Z212">
        <f t="shared" si="73"/>
        <v>25.344961199569298</v>
      </c>
      <c r="AA212">
        <f t="shared" si="74"/>
        <v>31.230426404022182</v>
      </c>
      <c r="AB212">
        <f t="shared" si="85"/>
        <v>0.66066074886535875</v>
      </c>
      <c r="AC212">
        <f t="shared" si="75"/>
        <v>5.3329524348939561E-3</v>
      </c>
      <c r="AD212">
        <f t="shared" si="76"/>
        <v>5.3329524348939561E-3</v>
      </c>
      <c r="AE212">
        <f t="shared" si="77"/>
        <v>0.19999999999999937</v>
      </c>
      <c r="AF212">
        <f t="shared" si="86"/>
        <v>793.80680470236928</v>
      </c>
      <c r="AG212">
        <f t="shared" si="78"/>
        <v>0.27738584248371734</v>
      </c>
      <c r="AH212">
        <f t="shared" si="79"/>
        <v>0.23953243759714657</v>
      </c>
      <c r="AI212">
        <f t="shared" si="87"/>
        <v>0.8000000000000006</v>
      </c>
      <c r="AJ212">
        <f>MAX(0, $R212 - $AA212) * INDEX(Model_Assumptions[Values], 7)</f>
        <v>1922.0561589478773</v>
      </c>
      <c r="AK212">
        <f>MAX(0, INDEX(Model_Assumptions[Values], 4) - $AD212)</f>
        <v>4.4667047565106047E-2</v>
      </c>
      <c r="AL212">
        <f>MAX(0, INDEX(Model_Assumptions[Values], 5) - $AC212)</f>
        <v>1.4667047565106044E-2</v>
      </c>
      <c r="AM212">
        <f>INDEX(Model_Assumptions[Values], 6) * MAX(0, INDEX(Model_Assumptions[Values], 3) - $AB212)^2</f>
        <v>0</v>
      </c>
      <c r="AN212">
        <f t="shared" si="80"/>
        <v>1834.5122724833982</v>
      </c>
      <c r="AO212" cm="1">
        <f t="array" ref="AO212">IFERROR(STDEV(IF($E$2:$E$2201=$E212, $AJ$2:$AJ$2201)), 0)</f>
        <v>88.006063000455029</v>
      </c>
      <c r="AP212">
        <f t="shared" si="88"/>
        <v>0.99474835573574583</v>
      </c>
      <c r="AQ212">
        <f t="shared" si="81"/>
        <v>3.7379385467225253E-2</v>
      </c>
      <c r="AR212" cm="1">
        <f t="array" ref="AR212">IFERROR(STDEV(IF($E$2:$E$2201=$E212, $AK$2:$AK$2201)), 0)</f>
        <v>7.3292428176639978E-3</v>
      </c>
      <c r="AS212">
        <f t="shared" si="89"/>
        <v>0.99432673731548482</v>
      </c>
      <c r="AT212">
        <f t="shared" si="82"/>
        <v>7.8840452529619354E-3</v>
      </c>
      <c r="AU212" cm="1">
        <f t="array" ref="AU212">IFERROR(STDEV(IF($E$2:$E$2201=$E212, $AL$2:$AL$2201)), 0)</f>
        <v>6.6469063519159583E-3</v>
      </c>
      <c r="AV212">
        <f t="shared" si="90"/>
        <v>1.0204750831473535</v>
      </c>
      <c r="AW212">
        <f t="shared" si="83"/>
        <v>0</v>
      </c>
      <c r="AX212" cm="1">
        <f t="array" ref="AX212">IFERROR(STDEV(IF($E$2:$E$2201=$E212, $AM$2:$AM$2201)), 0)</f>
        <v>0</v>
      </c>
      <c r="AY212">
        <f t="shared" si="91"/>
        <v>1.0204750831473535</v>
      </c>
      <c r="AZ212">
        <f>INDEX(Model_Assumptions[Values],9)*((INDEX(Model_Scenarios[GR Weight],1)*$AG212)+(INDEX(Model_Scenarios[GP Weight],1)*$AH212)+(INDEX(Model_Scenarios[LTV Weight],1)*$AI212))-(INDEX(Model_Scenarios[LTV Weight],1)*$AP212)-(INDEX(Model_Scenarios[GP Weight],1)*($AS212+$AV212+$AY212))</f>
        <v>2.3591327650908185</v>
      </c>
      <c r="BA212">
        <f>INDEX(Model_Assumptions[Values],9)*((INDEX(Model_Scenarios[GR Weight],2)*$AG212)+(INDEX(Model_Scenarios[GP Weight],2)*$AH212)+(INDEX(Model_Scenarios[LTV Weight],2)*$AI212))-(INDEX(Model_Scenarios[LTV Weight],2)*$AP212)-(INDEX(Model_Scenarios[GP Weight],2)*($AS212+$AV212+$AY212))</f>
        <v>1.793930007509664</v>
      </c>
      <c r="BB212">
        <f>INDEX(Model_Assumptions[Values],9)*((INDEX(Model_Scenarios[GR Weight],3)*$AG212)+(INDEX(Model_Scenarios[GP Weight],3)*$AH212)+(INDEX(Model_Scenarios[LTV Weight],3)*$AI212))-(INDEX(Model_Scenarios[LTV Weight],3)*$AP212)-(INDEX(Model_Scenarios[GP Weight],3)*($AS212+$AV212+$AY212))</f>
        <v>0.905667810341789</v>
      </c>
      <c r="BC212">
        <f>INDEX(Model_Assumptions[Values],9)*((INDEX(Model_Scenarios[GR Weight],4)*$AG212)+(INDEX(Model_Scenarios[GP Weight],4)*$AH212)+(INDEX(Model_Scenarios[LTV Weight],4)*$AI212))-(INDEX(Model_Scenarios[LTV Weight],4)*$AP212)-(INDEX(Model_Scenarios[GP Weight],4)*($AS212+$AV212+$AY212))</f>
        <v>0.74383556715722188</v>
      </c>
      <c r="BD212">
        <f>INDEX(Model_Assumptions[Values],9)*((INDEX(Model_Scenarios[GR Weight],5)*$AG212)+(INDEX(Model_Scenarios[GP Weight],5)*$AH212)+(INDEX(Model_Scenarios[LTV Weight],5)*$AI212))-(INDEX(Model_Scenarios[LTV Weight],5)*$AP212)-(INDEX(Model_Scenarios[GP Weight],5)*($AS212+$AV212+$AY212))</f>
        <v>1.8010659956329222E-2</v>
      </c>
    </row>
    <row r="213" spans="1:56" x14ac:dyDescent="0.25">
      <c r="A213">
        <v>212</v>
      </c>
      <c r="B213">
        <v>5</v>
      </c>
      <c r="C213" s="3">
        <v>12</v>
      </c>
      <c r="D213" s="4">
        <v>0.22</v>
      </c>
      <c r="E213" t="str">
        <v>SKU-1006</v>
      </c>
      <c r="F213" t="str">
        <v>Hold</v>
      </c>
      <c r="G213" t="str">
        <v>Full</v>
      </c>
      <c r="H213">
        <v>113.18</v>
      </c>
      <c r="I213">
        <v>39.01</v>
      </c>
      <c r="J213">
        <v>24</v>
      </c>
      <c r="K213">
        <v>2716.32</v>
      </c>
      <c r="L213">
        <v>1780.0800000000002</v>
      </c>
      <c r="M213">
        <v>0.65532779643046479</v>
      </c>
      <c r="N213">
        <v>122.07351223831479</v>
      </c>
      <c r="O213">
        <v>91.370781481239646</v>
      </c>
      <c r="P213">
        <v>130.38078148123941</v>
      </c>
      <c r="Q213">
        <v>1378.1368137193899</v>
      </c>
      <c r="R213">
        <v>992.25850587796083</v>
      </c>
      <c r="S213">
        <v>1</v>
      </c>
      <c r="T213">
        <f t="shared" si="69"/>
        <v>115.13657269242925</v>
      </c>
      <c r="U213">
        <f t="shared" si="70"/>
        <v>1.7287265351027103E-2</v>
      </c>
      <c r="V213">
        <f>IF($F213="Reduce", INDEX(Model_Assumptions[Values], 2), INDEX(Model_Assumptions[Values], 1))</f>
        <v>-0.4</v>
      </c>
      <c r="W213">
        <f t="shared" si="71"/>
        <v>23.834042252630141</v>
      </c>
      <c r="X213">
        <f t="shared" si="84"/>
        <v>2744.1699383743803</v>
      </c>
      <c r="Y213">
        <f t="shared" si="72"/>
        <v>1814.4039500992785</v>
      </c>
      <c r="Z213">
        <f t="shared" si="73"/>
        <v>27.849938374380145</v>
      </c>
      <c r="AA213">
        <f t="shared" si="74"/>
        <v>34.323950099278363</v>
      </c>
      <c r="AB213">
        <f t="shared" si="85"/>
        <v>0.66118498155916461</v>
      </c>
      <c r="AC213">
        <f t="shared" si="75"/>
        <v>5.8571851286998156E-3</v>
      </c>
      <c r="AD213">
        <f t="shared" si="76"/>
        <v>5.8571851286998156E-3</v>
      </c>
      <c r="AE213">
        <f t="shared" si="77"/>
        <v>0.21999999999999945</v>
      </c>
      <c r="AF213">
        <f t="shared" si="86"/>
        <v>773.96163458480999</v>
      </c>
      <c r="AG213">
        <f t="shared" si="78"/>
        <v>0.30480135906573508</v>
      </c>
      <c r="AH213">
        <f t="shared" si="79"/>
        <v>0.26325927571018021</v>
      </c>
      <c r="AI213">
        <f t="shared" si="87"/>
        <v>0.78000000000000058</v>
      </c>
      <c r="AJ213">
        <f>MAX(0, $R213 - $AA213) * INDEX(Model_Assumptions[Values], 7)</f>
        <v>1915.8691115573649</v>
      </c>
      <c r="AK213">
        <f>MAX(0, INDEX(Model_Assumptions[Values], 4) - $AD213)</f>
        <v>4.4142814871300187E-2</v>
      </c>
      <c r="AL213">
        <f>MAX(0, INDEX(Model_Assumptions[Values], 5) - $AC213)</f>
        <v>1.4142814871300185E-2</v>
      </c>
      <c r="AM213">
        <f>INDEX(Model_Assumptions[Values], 6) * MAX(0, INDEX(Model_Assumptions[Values], 3) - $AB213)^2</f>
        <v>0</v>
      </c>
      <c r="AN213">
        <f t="shared" si="80"/>
        <v>1834.5122724833982</v>
      </c>
      <c r="AO213" cm="1">
        <f t="array" ref="AO213">IFERROR(STDEV(IF($E$2:$E$2201=$E213, $AJ$2:$AJ$2201)), 0)</f>
        <v>88.006063000455029</v>
      </c>
      <c r="AP213">
        <f t="shared" si="88"/>
        <v>0.92444584270911068</v>
      </c>
      <c r="AQ213">
        <f t="shared" si="81"/>
        <v>3.7379385467225253E-2</v>
      </c>
      <c r="AR213" cm="1">
        <f t="array" ref="AR213">IFERROR(STDEV(IF($E$2:$E$2201=$E213, $AK$2:$AK$2201)), 0)</f>
        <v>7.3292428176639978E-3</v>
      </c>
      <c r="AS213">
        <f t="shared" si="89"/>
        <v>0.9228005637600909</v>
      </c>
      <c r="AT213">
        <f t="shared" si="82"/>
        <v>7.8840452529619354E-3</v>
      </c>
      <c r="AU213" cm="1">
        <f t="array" ref="AU213">IFERROR(STDEV(IF($E$2:$E$2201=$E213, $AL$2:$AL$2201)), 0)</f>
        <v>6.6469063519159583E-3</v>
      </c>
      <c r="AV213">
        <f t="shared" si="90"/>
        <v>0.941606408601525</v>
      </c>
      <c r="AW213">
        <f t="shared" si="83"/>
        <v>0</v>
      </c>
      <c r="AX213" cm="1">
        <f t="array" ref="AX213">IFERROR(STDEV(IF($E$2:$E$2201=$E213, $AM$2:$AM$2201)), 0)</f>
        <v>0</v>
      </c>
      <c r="AY213">
        <f t="shared" si="91"/>
        <v>0.941606408601525</v>
      </c>
      <c r="AZ213">
        <f>INDEX(Model_Assumptions[Values],9)*((INDEX(Model_Scenarios[GR Weight],1)*$AG213)+(INDEX(Model_Scenarios[GP Weight],1)*$AH213)+(INDEX(Model_Scenarios[LTV Weight],1)*$AI213))-(INDEX(Model_Scenarios[LTV Weight],1)*$AP213)-(INDEX(Model_Scenarios[GP Weight],1)*($AS213+$AV213+$AY213))</f>
        <v>2.383872305124358</v>
      </c>
      <c r="BA213">
        <f>INDEX(Model_Assumptions[Values],9)*((INDEX(Model_Scenarios[GR Weight],2)*$AG213)+(INDEX(Model_Scenarios[GP Weight],2)*$AH213)+(INDEX(Model_Scenarios[LTV Weight],2)*$AI213))-(INDEX(Model_Scenarios[LTV Weight],2)*$AP213)-(INDEX(Model_Scenarios[GP Weight],2)*($AS213+$AV213+$AY213))</f>
        <v>1.8647678210559335</v>
      </c>
      <c r="BB213">
        <f>INDEX(Model_Assumptions[Values],9)*((INDEX(Model_Scenarios[GR Weight],3)*$AG213)+(INDEX(Model_Scenarios[GP Weight],3)*$AH213)+(INDEX(Model_Scenarios[LTV Weight],3)*$AI213))-(INDEX(Model_Scenarios[LTV Weight],3)*$AP213)-(INDEX(Model_Scenarios[GP Weight],3)*($AS213+$AV213+$AY213))</f>
        <v>1.049822410904242</v>
      </c>
      <c r="BC213">
        <f>INDEX(Model_Assumptions[Values],9)*((INDEX(Model_Scenarios[GR Weight],4)*$AG213)+(INDEX(Model_Scenarios[GP Weight],4)*$AH213)+(INDEX(Model_Scenarios[LTV Weight],4)*$AI213))-(INDEX(Model_Scenarios[LTV Weight],4)*$AP213)-(INDEX(Model_Scenarios[GP Weight],4)*($AS213+$AV213+$AY213))</f>
        <v>0.90466767470802012</v>
      </c>
      <c r="BD213">
        <f>INDEX(Model_Assumptions[Values],9)*((INDEX(Model_Scenarios[GR Weight],5)*$AG213)+(INDEX(Model_Scenarios[GP Weight],5)*$AH213)+(INDEX(Model_Scenarios[LTV Weight],5)*$AI213))-(INDEX(Model_Scenarios[LTV Weight],5)*$AP213)-(INDEX(Model_Scenarios[GP Weight],5)*($AS213+$AV213+$AY213))</f>
        <v>0.22934554706172627</v>
      </c>
    </row>
    <row r="214" spans="1:56" x14ac:dyDescent="0.25">
      <c r="A214">
        <v>213</v>
      </c>
      <c r="B214">
        <v>5</v>
      </c>
      <c r="C214" s="3">
        <v>13</v>
      </c>
      <c r="D214" s="4">
        <v>0.24</v>
      </c>
      <c r="E214" t="str">
        <v>SKU-1006</v>
      </c>
      <c r="F214" t="str">
        <v>Hold</v>
      </c>
      <c r="G214" t="str">
        <v>Full</v>
      </c>
      <c r="H214">
        <v>113.18</v>
      </c>
      <c r="I214">
        <v>39.01</v>
      </c>
      <c r="J214">
        <v>24</v>
      </c>
      <c r="K214">
        <v>2716.32</v>
      </c>
      <c r="L214">
        <v>1780.0800000000002</v>
      </c>
      <c r="M214">
        <v>0.65532779643046479</v>
      </c>
      <c r="N214">
        <v>122.07351223831479</v>
      </c>
      <c r="O214">
        <v>91.370781481239646</v>
      </c>
      <c r="P214">
        <v>130.38078148123941</v>
      </c>
      <c r="Q214">
        <v>1378.1368137193899</v>
      </c>
      <c r="R214">
        <v>992.25850587796083</v>
      </c>
      <c r="S214">
        <v>1</v>
      </c>
      <c r="T214">
        <f t="shared" si="69"/>
        <v>115.31444293719555</v>
      </c>
      <c r="U214">
        <f t="shared" si="70"/>
        <v>1.8858834928393214E-2</v>
      </c>
      <c r="V214">
        <f>IF($F214="Reduce", INDEX(Model_Assumptions[Values], 2), INDEX(Model_Assumptions[Values], 1))</f>
        <v>-0.4</v>
      </c>
      <c r="W214">
        <f t="shared" si="71"/>
        <v>23.818955184687425</v>
      </c>
      <c r="X214">
        <f t="shared" si="84"/>
        <v>2746.6695484682564</v>
      </c>
      <c r="Y214">
        <f t="shared" si="72"/>
        <v>1817.4921067135999</v>
      </c>
      <c r="Z214">
        <f t="shared" si="73"/>
        <v>30.349548468256216</v>
      </c>
      <c r="AA214">
        <f t="shared" si="74"/>
        <v>37.412106713599769</v>
      </c>
      <c r="AB214">
        <f t="shared" si="85"/>
        <v>0.6617075970158719</v>
      </c>
      <c r="AC214">
        <f t="shared" si="75"/>
        <v>6.3798005854071027E-3</v>
      </c>
      <c r="AD214">
        <f t="shared" si="76"/>
        <v>6.3798005854071027E-3</v>
      </c>
      <c r="AE214">
        <f t="shared" si="77"/>
        <v>0.23999999999999955</v>
      </c>
      <c r="AF214">
        <f t="shared" si="86"/>
        <v>754.11646446725069</v>
      </c>
      <c r="AG214">
        <f t="shared" si="78"/>
        <v>0.33215813607206174</v>
      </c>
      <c r="AH214">
        <f t="shared" si="79"/>
        <v>0.28694494916018759</v>
      </c>
      <c r="AI214">
        <f t="shared" si="87"/>
        <v>0.76000000000000045</v>
      </c>
      <c r="AJ214">
        <f>MAX(0, $R214 - $AA214) * INDEX(Model_Assumptions[Values], 7)</f>
        <v>1909.6927983287221</v>
      </c>
      <c r="AK214">
        <f>MAX(0, INDEX(Model_Assumptions[Values], 4) - $AD214)</f>
        <v>4.36201994145929E-2</v>
      </c>
      <c r="AL214">
        <f>MAX(0, INDEX(Model_Assumptions[Values], 5) - $AC214)</f>
        <v>1.3620199414592898E-2</v>
      </c>
      <c r="AM214">
        <f>INDEX(Model_Assumptions[Values], 6) * MAX(0, INDEX(Model_Assumptions[Values], 3) - $AB214)^2</f>
        <v>0</v>
      </c>
      <c r="AN214">
        <f t="shared" si="80"/>
        <v>1834.5122724833982</v>
      </c>
      <c r="AO214" cm="1">
        <f t="array" ref="AO214">IFERROR(STDEV(IF($E$2:$E$2201=$E214, $AJ$2:$AJ$2201)), 0)</f>
        <v>88.006063000455029</v>
      </c>
      <c r="AP214">
        <f t="shared" si="88"/>
        <v>0.85426530039112436</v>
      </c>
      <c r="AQ214">
        <f t="shared" si="81"/>
        <v>3.7379385467225253E-2</v>
      </c>
      <c r="AR214" cm="1">
        <f t="array" ref="AR214">IFERROR(STDEV(IF($E$2:$E$2201=$E214, $AK$2:$AK$2201)), 0)</f>
        <v>7.3292428176639978E-3</v>
      </c>
      <c r="AS214">
        <f t="shared" si="89"/>
        <v>0.85149504561737821</v>
      </c>
      <c r="AT214">
        <f t="shared" si="82"/>
        <v>7.8840452529619354E-3</v>
      </c>
      <c r="AU214" cm="1">
        <f t="array" ref="AU214">IFERROR(STDEV(IF($E$2:$E$2201=$E214, $AL$2:$AL$2201)), 0)</f>
        <v>6.6469063519159583E-3</v>
      </c>
      <c r="AV214">
        <f t="shared" si="90"/>
        <v>0.86298104079313931</v>
      </c>
      <c r="AW214">
        <f t="shared" si="83"/>
        <v>0</v>
      </c>
      <c r="AX214" cm="1">
        <f t="array" ref="AX214">IFERROR(STDEV(IF($E$2:$E$2201=$E214, $AM$2:$AM$2201)), 0)</f>
        <v>0</v>
      </c>
      <c r="AY214">
        <f t="shared" si="91"/>
        <v>0.86298104079313931</v>
      </c>
      <c r="AZ214">
        <f>INDEX(Model_Assumptions[Values],9)*((INDEX(Model_Scenarios[GR Weight],1)*$AG214)+(INDEX(Model_Scenarios[GP Weight],1)*$AH214)+(INDEX(Model_Scenarios[LTV Weight],1)*$AI214))-(INDEX(Model_Scenarios[LTV Weight],1)*$AP214)-(INDEX(Model_Scenarios[GP Weight],1)*($AS214+$AV214+$AY214))</f>
        <v>2.4083935895828619</v>
      </c>
      <c r="BA214">
        <f>INDEX(Model_Assumptions[Values],9)*((INDEX(Model_Scenarios[GR Weight],2)*$AG214)+(INDEX(Model_Scenarios[GP Weight],2)*$AH214)+(INDEX(Model_Scenarios[LTV Weight],2)*$AI214))-(INDEX(Model_Scenarios[LTV Weight],2)*$AP214)-(INDEX(Model_Scenarios[GP Weight],2)*($AS214+$AV214+$AY214))</f>
        <v>1.935299680519273</v>
      </c>
      <c r="BB214">
        <f>INDEX(Model_Assumptions[Values],9)*((INDEX(Model_Scenarios[GR Weight],3)*$AG214)+(INDEX(Model_Scenarios[GP Weight],3)*$AH214)+(INDEX(Model_Scenarios[LTV Weight],3)*$AI214))-(INDEX(Model_Scenarios[LTV Weight],3)*$AP214)-(INDEX(Model_Scenarios[GP Weight],3)*($AS214+$AV214+$AY214))</f>
        <v>1.1935352164426769</v>
      </c>
      <c r="BC214">
        <f>INDEX(Model_Assumptions[Values],9)*((INDEX(Model_Scenarios[GR Weight],4)*$AG214)+(INDEX(Model_Scenarios[GP Weight],4)*$AH214)+(INDEX(Model_Scenarios[LTV Weight],4)*$AI214))-(INDEX(Model_Scenarios[LTV Weight],4)*$AP214)-(INDEX(Model_Scenarios[GP Weight],4)*($AS214+$AV214+$AY214))</f>
        <v>1.0650408145178196</v>
      </c>
      <c r="BD214">
        <f>INDEX(Model_Assumptions[Values],9)*((INDEX(Model_Scenarios[GR Weight],5)*$AG214)+(INDEX(Model_Scenarios[GP Weight],5)*$AH214)+(INDEX(Model_Scenarios[LTV Weight],5)*$AI214))-(INDEX(Model_Scenarios[LTV Weight],5)*$AP214)-(INDEX(Model_Scenarios[GP Weight],5)*($AS214+$AV214+$AY214))</f>
        <v>0.44008900120278605</v>
      </c>
    </row>
    <row r="215" spans="1:56" x14ac:dyDescent="0.25">
      <c r="A215">
        <v>214</v>
      </c>
      <c r="B215">
        <v>5</v>
      </c>
      <c r="C215" s="3">
        <v>14</v>
      </c>
      <c r="D215" s="4">
        <v>0.26</v>
      </c>
      <c r="E215" t="str">
        <v>SKU-1006</v>
      </c>
      <c r="F215" t="str">
        <v>Hold</v>
      </c>
      <c r="G215" t="str">
        <v>Full</v>
      </c>
      <c r="H215">
        <v>113.18</v>
      </c>
      <c r="I215">
        <v>39.01</v>
      </c>
      <c r="J215">
        <v>24</v>
      </c>
      <c r="K215">
        <v>2716.32</v>
      </c>
      <c r="L215">
        <v>1780.0800000000002</v>
      </c>
      <c r="M215">
        <v>0.65532779643046479</v>
      </c>
      <c r="N215">
        <v>122.07351223831479</v>
      </c>
      <c r="O215">
        <v>91.370781481239646</v>
      </c>
      <c r="P215">
        <v>130.38078148123941</v>
      </c>
      <c r="Q215">
        <v>1378.1368137193899</v>
      </c>
      <c r="R215">
        <v>992.25850587796083</v>
      </c>
      <c r="S215">
        <v>1</v>
      </c>
      <c r="T215">
        <f t="shared" si="69"/>
        <v>115.49231318196185</v>
      </c>
      <c r="U215">
        <f t="shared" si="70"/>
        <v>2.0430404505759326E-2</v>
      </c>
      <c r="V215">
        <f>IF($F215="Reduce", INDEX(Model_Assumptions[Values], 2), INDEX(Model_Assumptions[Values], 1))</f>
        <v>-0.4</v>
      </c>
      <c r="W215">
        <f t="shared" si="71"/>
        <v>23.803868116744709</v>
      </c>
      <c r="X215">
        <f t="shared" si="84"/>
        <v>2749.1637914811963</v>
      </c>
      <c r="Y215">
        <f t="shared" si="72"/>
        <v>1820.5748962469852</v>
      </c>
      <c r="Z215">
        <f t="shared" si="73"/>
        <v>32.843791481196149</v>
      </c>
      <c r="AA215">
        <f t="shared" si="74"/>
        <v>40.494896246985036</v>
      </c>
      <c r="AB215">
        <f t="shared" si="85"/>
        <v>0.66222860270762351</v>
      </c>
      <c r="AC215">
        <f t="shared" si="75"/>
        <v>6.900806277158722E-3</v>
      </c>
      <c r="AD215">
        <f t="shared" si="76"/>
        <v>6.900806277158722E-3</v>
      </c>
      <c r="AE215">
        <f t="shared" si="77"/>
        <v>0.25999999999999968</v>
      </c>
      <c r="AF215">
        <f t="shared" si="86"/>
        <v>734.27129434969129</v>
      </c>
      <c r="AG215">
        <f t="shared" si="78"/>
        <v>0.35945617350268227</v>
      </c>
      <c r="AH215">
        <f t="shared" si="79"/>
        <v>0.31058945794715825</v>
      </c>
      <c r="AI215">
        <f t="shared" si="87"/>
        <v>0.74000000000000032</v>
      </c>
      <c r="AJ215">
        <f>MAX(0, $R215 - $AA215) * INDEX(Model_Assumptions[Values], 7)</f>
        <v>1903.5272192619516</v>
      </c>
      <c r="AK215">
        <f>MAX(0, INDEX(Model_Assumptions[Values], 4) - $AD215)</f>
        <v>4.3099193722841281E-2</v>
      </c>
      <c r="AL215">
        <f>MAX(0, INDEX(Model_Assumptions[Values], 5) - $AC215)</f>
        <v>1.3099193722841278E-2</v>
      </c>
      <c r="AM215">
        <f>INDEX(Model_Assumptions[Values], 6) * MAX(0, INDEX(Model_Assumptions[Values], 3) - $AB215)^2</f>
        <v>0</v>
      </c>
      <c r="AN215">
        <f t="shared" si="80"/>
        <v>1834.5122724833982</v>
      </c>
      <c r="AO215" cm="1">
        <f t="array" ref="AO215">IFERROR(STDEV(IF($E$2:$E$2201=$E215, $AJ$2:$AJ$2201)), 0)</f>
        <v>88.006063000455029</v>
      </c>
      <c r="AP215">
        <f t="shared" si="88"/>
        <v>0.78420672878181763</v>
      </c>
      <c r="AQ215">
        <f t="shared" si="81"/>
        <v>3.7379385467225253E-2</v>
      </c>
      <c r="AR215" cm="1">
        <f t="array" ref="AR215">IFERROR(STDEV(IF($E$2:$E$2201=$E215, $AK$2:$AK$2201)), 0)</f>
        <v>7.3292428176639978E-3</v>
      </c>
      <c r="AS215">
        <f t="shared" si="89"/>
        <v>0.78040916339009569</v>
      </c>
      <c r="AT215">
        <f t="shared" si="82"/>
        <v>7.8840452529619354E-3</v>
      </c>
      <c r="AU215" cm="1">
        <f t="array" ref="AU215">IFERROR(STDEV(IF($E$2:$E$2201=$E215, $AL$2:$AL$2201)), 0)</f>
        <v>6.6469063519159583E-3</v>
      </c>
      <c r="AV215">
        <f t="shared" si="90"/>
        <v>0.78459785556871675</v>
      </c>
      <c r="AW215">
        <f t="shared" si="83"/>
        <v>0</v>
      </c>
      <c r="AX215" cm="1">
        <f t="array" ref="AX215">IFERROR(STDEV(IF($E$2:$E$2201=$E215, $AM$2:$AM$2201)), 0)</f>
        <v>0</v>
      </c>
      <c r="AY215">
        <f t="shared" si="91"/>
        <v>0.78459785556871675</v>
      </c>
      <c r="AZ215">
        <f>INDEX(Model_Assumptions[Values],9)*((INDEX(Model_Scenarios[GR Weight],1)*$AG215)+(INDEX(Model_Scenarios[GP Weight],1)*$AH215)+(INDEX(Model_Scenarios[LTV Weight],1)*$AI215))-(INDEX(Model_Scenarios[LTV Weight],1)*$AP215)-(INDEX(Model_Scenarios[GP Weight],1)*($AS215+$AV215+$AY215))</f>
        <v>2.4326969452467146</v>
      </c>
      <c r="BA215">
        <f>INDEX(Model_Assumptions[Values],9)*((INDEX(Model_Scenarios[GR Weight],2)*$AG215)+(INDEX(Model_Scenarios[GP Weight],2)*$AH215)+(INDEX(Model_Scenarios[LTV Weight],2)*$AI215))-(INDEX(Model_Scenarios[LTV Weight],2)*$AP215)-(INDEX(Model_Scenarios[GP Weight],2)*($AS215+$AV215+$AY215))</f>
        <v>2.0055262394604836</v>
      </c>
      <c r="BB215">
        <f>INDEX(Model_Assumptions[Values],9)*((INDEX(Model_Scenarios[GR Weight],3)*$AG215)+(INDEX(Model_Scenarios[GP Weight],3)*$AH215)+(INDEX(Model_Scenarios[LTV Weight],3)*$AI215))-(INDEX(Model_Scenarios[LTV Weight],3)*$AP215)-(INDEX(Model_Scenarios[GP Weight],3)*($AS215+$AV215+$AY215))</f>
        <v>1.3368073706885184</v>
      </c>
      <c r="BC215">
        <f>INDEX(Model_Assumptions[Values],9)*((INDEX(Model_Scenarios[GR Weight],4)*$AG215)+(INDEX(Model_Scenarios[GP Weight],4)*$AH215)+(INDEX(Model_Scenarios[LTV Weight],4)*$AI215))-(INDEX(Model_Scenarios[LTV Weight],4)*$AP215)-(INDEX(Model_Scenarios[GP Weight],4)*($AS215+$AV215+$AY215))</f>
        <v>1.2249561303180414</v>
      </c>
      <c r="BD215">
        <f>INDEX(Model_Assumptions[Values],9)*((INDEX(Model_Scenarios[GR Weight],5)*$AG215)+(INDEX(Model_Scenarios[GP Weight],5)*$AH215)+(INDEX(Model_Scenarios[LTV Weight],5)*$AI215))-(INDEX(Model_Scenarios[LTV Weight],5)*$AP215)-(INDEX(Model_Scenarios[GP Weight],5)*($AS215+$AV215+$AY215))</f>
        <v>0.65024281967177289</v>
      </c>
    </row>
    <row r="216" spans="1:56" x14ac:dyDescent="0.25">
      <c r="A216">
        <v>215</v>
      </c>
      <c r="B216">
        <v>5</v>
      </c>
      <c r="C216" s="3">
        <v>15</v>
      </c>
      <c r="D216" s="4">
        <v>0.28000000000000003</v>
      </c>
      <c r="E216" t="str">
        <v>SKU-1006</v>
      </c>
      <c r="F216" t="str">
        <v>Hold</v>
      </c>
      <c r="G216" t="str">
        <v>Full</v>
      </c>
      <c r="H216">
        <v>113.18</v>
      </c>
      <c r="I216">
        <v>39.01</v>
      </c>
      <c r="J216">
        <v>24</v>
      </c>
      <c r="K216">
        <v>2716.32</v>
      </c>
      <c r="L216">
        <v>1780.0800000000002</v>
      </c>
      <c r="M216">
        <v>0.65532779643046479</v>
      </c>
      <c r="N216">
        <v>122.07351223831479</v>
      </c>
      <c r="O216">
        <v>91.370781481239646</v>
      </c>
      <c r="P216">
        <v>130.38078148123941</v>
      </c>
      <c r="Q216">
        <v>1378.1368137193899</v>
      </c>
      <c r="R216">
        <v>992.25850587796083</v>
      </c>
      <c r="S216">
        <v>1</v>
      </c>
      <c r="T216">
        <f t="shared" si="69"/>
        <v>115.67018342672814</v>
      </c>
      <c r="U216">
        <f t="shared" si="70"/>
        <v>2.2001974083125438E-2</v>
      </c>
      <c r="V216">
        <f>IF($F216="Reduce", INDEX(Model_Assumptions[Values], 2), INDEX(Model_Assumptions[Values], 1))</f>
        <v>-0.4</v>
      </c>
      <c r="W216">
        <f t="shared" si="71"/>
        <v>23.788781048801997</v>
      </c>
      <c r="X216">
        <f t="shared" si="84"/>
        <v>2751.6526674132015</v>
      </c>
      <c r="Y216">
        <f t="shared" si="72"/>
        <v>1823.6523186994355</v>
      </c>
      <c r="Z216">
        <f t="shared" si="73"/>
        <v>35.332667413201307</v>
      </c>
      <c r="AA216">
        <f t="shared" si="74"/>
        <v>43.5723186994353</v>
      </c>
      <c r="AB216">
        <f t="shared" si="85"/>
        <v>0.6627480060606018</v>
      </c>
      <c r="AC216">
        <f t="shared" si="75"/>
        <v>7.4202096301370091E-3</v>
      </c>
      <c r="AD216">
        <f t="shared" si="76"/>
        <v>7.4202096301370091E-3</v>
      </c>
      <c r="AE216">
        <f t="shared" si="77"/>
        <v>0.27999999999999975</v>
      </c>
      <c r="AF216">
        <f t="shared" si="86"/>
        <v>714.426124232132</v>
      </c>
      <c r="AG216">
        <f t="shared" si="78"/>
        <v>0.38669547135761173</v>
      </c>
      <c r="AH216">
        <f t="shared" si="79"/>
        <v>0.33419280207110091</v>
      </c>
      <c r="AI216">
        <f t="shared" si="87"/>
        <v>0.7200000000000002</v>
      </c>
      <c r="AJ216">
        <f>MAX(0, $R216 - $AA216) * INDEX(Model_Assumptions[Values], 7)</f>
        <v>1897.3723743570511</v>
      </c>
      <c r="AK216">
        <f>MAX(0, INDEX(Model_Assumptions[Values], 4) - $AD216)</f>
        <v>4.2579790369862994E-2</v>
      </c>
      <c r="AL216">
        <f>MAX(0, INDEX(Model_Assumptions[Values], 5) - $AC216)</f>
        <v>1.2579790369862991E-2</v>
      </c>
      <c r="AM216">
        <f>INDEX(Model_Assumptions[Values], 6) * MAX(0, INDEX(Model_Assumptions[Values], 3) - $AB216)^2</f>
        <v>0</v>
      </c>
      <c r="AN216">
        <f t="shared" si="80"/>
        <v>1834.5122724833982</v>
      </c>
      <c r="AO216" cm="1">
        <f t="array" ref="AO216">IFERROR(STDEV(IF($E$2:$E$2201=$E216, $AJ$2:$AJ$2201)), 0)</f>
        <v>88.006063000455029</v>
      </c>
      <c r="AP216">
        <f t="shared" si="88"/>
        <v>0.71427012788116484</v>
      </c>
      <c r="AQ216">
        <f t="shared" si="81"/>
        <v>3.7379385467225253E-2</v>
      </c>
      <c r="AR216" cm="1">
        <f t="array" ref="AR216">IFERROR(STDEV(IF($E$2:$E$2201=$E216, $AK$2:$AK$2201)), 0)</f>
        <v>7.3292428176639978E-3</v>
      </c>
      <c r="AS216">
        <f t="shared" si="89"/>
        <v>0.70954190385184057</v>
      </c>
      <c r="AT216">
        <f t="shared" si="82"/>
        <v>7.8840452529619354E-3</v>
      </c>
      <c r="AU216" cm="1">
        <f t="array" ref="AU216">IFERROR(STDEV(IF($E$2:$E$2201=$E216, $AL$2:$AL$2201)), 0)</f>
        <v>6.6469063519159583E-3</v>
      </c>
      <c r="AV216">
        <f t="shared" si="90"/>
        <v>0.70645573568935816</v>
      </c>
      <c r="AW216">
        <f t="shared" si="83"/>
        <v>0</v>
      </c>
      <c r="AX216" cm="1">
        <f t="array" ref="AX216">IFERROR(STDEV(IF($E$2:$E$2201=$E216, $AM$2:$AM$2201)), 0)</f>
        <v>0</v>
      </c>
      <c r="AY216">
        <f t="shared" si="91"/>
        <v>0.70645573568935816</v>
      </c>
      <c r="AZ216">
        <f>INDEX(Model_Assumptions[Values],9)*((INDEX(Model_Scenarios[GR Weight],1)*$AG216)+(INDEX(Model_Scenarios[GP Weight],1)*$AH216)+(INDEX(Model_Scenarios[LTV Weight],1)*$AI216))-(INDEX(Model_Scenarios[LTV Weight],1)*$AP216)-(INDEX(Model_Scenarios[GP Weight],1)*($AS216+$AV216+$AY216))</f>
        <v>2.45678269688637</v>
      </c>
      <c r="BA216">
        <f>INDEX(Model_Assumptions[Values],9)*((INDEX(Model_Scenarios[GR Weight],2)*$AG216)+(INDEX(Model_Scenarios[GP Weight],2)*$AH216)+(INDEX(Model_Scenarios[LTV Weight],2)*$AI216))-(INDEX(Model_Scenarios[LTV Weight],2)*$AP216)-(INDEX(Model_Scenarios[GP Weight],2)*($AS216+$AV216+$AY216))</f>
        <v>2.0754481474204423</v>
      </c>
      <c r="BB216">
        <f>INDEX(Model_Assumptions[Values],9)*((INDEX(Model_Scenarios[GR Weight],3)*$AG216)+(INDEX(Model_Scenarios[GP Weight],3)*$AH216)+(INDEX(Model_Scenarios[LTV Weight],3)*$AI216))-(INDEX(Model_Scenarios[LTV Weight],3)*$AP216)-(INDEX(Model_Scenarios[GP Weight],3)*($AS216+$AV216+$AY216))</f>
        <v>1.4796400103382807</v>
      </c>
      <c r="BC216">
        <f>INDEX(Model_Assumptions[Values],9)*((INDEX(Model_Scenarios[GR Weight],4)*$AG216)+(INDEX(Model_Scenarios[GP Weight],4)*$AH216)+(INDEX(Model_Scenarios[LTV Weight],4)*$AI216))-(INDEX(Model_Scenarios[LTV Weight],4)*$AP216)-(INDEX(Model_Scenarios[GP Weight],4)*($AS216+$AV216+$AY216))</f>
        <v>1.3844147588052027</v>
      </c>
      <c r="BD216">
        <f>INDEX(Model_Assumptions[Values],9)*((INDEX(Model_Scenarios[GR Weight],5)*$AG216)+(INDEX(Model_Scenarios[GP Weight],5)*$AH216)+(INDEX(Model_Scenarios[LTV Weight],5)*$AI216))-(INDEX(Model_Scenarios[LTV Weight],5)*$AP216)-(INDEX(Model_Scenarios[GP Weight],5)*($AS216+$AV216+$AY216))</f>
        <v>0.85980878870604238</v>
      </c>
    </row>
    <row r="217" spans="1:56" x14ac:dyDescent="0.25">
      <c r="A217">
        <v>216</v>
      </c>
      <c r="B217">
        <v>5</v>
      </c>
      <c r="C217" s="3">
        <v>16</v>
      </c>
      <c r="D217" s="4">
        <v>0.3</v>
      </c>
      <c r="E217" t="str">
        <v>SKU-1006</v>
      </c>
      <c r="F217" t="str">
        <v>Hold</v>
      </c>
      <c r="G217" t="str">
        <v>Full</v>
      </c>
      <c r="H217">
        <v>113.18</v>
      </c>
      <c r="I217">
        <v>39.01</v>
      </c>
      <c r="J217">
        <v>24</v>
      </c>
      <c r="K217">
        <v>2716.32</v>
      </c>
      <c r="L217">
        <v>1780.0800000000002</v>
      </c>
      <c r="M217">
        <v>0.65532779643046479</v>
      </c>
      <c r="N217">
        <v>122.07351223831479</v>
      </c>
      <c r="O217">
        <v>91.370781481239646</v>
      </c>
      <c r="P217">
        <v>130.38078148123941</v>
      </c>
      <c r="Q217">
        <v>1378.1368137193899</v>
      </c>
      <c r="R217">
        <v>992.25850587796083</v>
      </c>
      <c r="S217">
        <v>1</v>
      </c>
      <c r="T217">
        <f t="shared" si="69"/>
        <v>115.84805367149444</v>
      </c>
      <c r="U217">
        <f t="shared" si="70"/>
        <v>2.3573543660491549E-2</v>
      </c>
      <c r="V217">
        <f>IF($F217="Reduce", INDEX(Model_Assumptions[Values], 2), INDEX(Model_Assumptions[Values], 1))</f>
        <v>-0.4</v>
      </c>
      <c r="W217">
        <f t="shared" si="71"/>
        <v>23.773693980859278</v>
      </c>
      <c r="X217">
        <f t="shared" si="84"/>
        <v>2754.13617626427</v>
      </c>
      <c r="Y217">
        <f t="shared" si="72"/>
        <v>1826.7243740709496</v>
      </c>
      <c r="Z217">
        <f t="shared" si="73"/>
        <v>37.81617626426987</v>
      </c>
      <c r="AA217">
        <f t="shared" si="74"/>
        <v>46.644374070949425</v>
      </c>
      <c r="AB217">
        <f t="shared" si="85"/>
        <v>0.66326581445538091</v>
      </c>
      <c r="AC217">
        <f t="shared" si="75"/>
        <v>7.9380180249161159E-3</v>
      </c>
      <c r="AD217">
        <f t="shared" si="76"/>
        <v>7.9380180249161159E-3</v>
      </c>
      <c r="AE217">
        <f t="shared" si="77"/>
        <v>0.29999999999999982</v>
      </c>
      <c r="AF217">
        <f t="shared" si="86"/>
        <v>694.58095411457271</v>
      </c>
      <c r="AG217">
        <f t="shared" si="78"/>
        <v>0.41387602963683012</v>
      </c>
      <c r="AH217">
        <f t="shared" si="79"/>
        <v>0.35775498153200685</v>
      </c>
      <c r="AI217">
        <f t="shared" si="87"/>
        <v>0.70000000000000018</v>
      </c>
      <c r="AJ217">
        <f>MAX(0, $R217 - $AA217) * INDEX(Model_Assumptions[Values], 7)</f>
        <v>1891.2282636140228</v>
      </c>
      <c r="AK217">
        <f>MAX(0, INDEX(Model_Assumptions[Values], 4) - $AD217)</f>
        <v>4.2061981975083887E-2</v>
      </c>
      <c r="AL217">
        <f>MAX(0, INDEX(Model_Assumptions[Values], 5) - $AC217)</f>
        <v>1.2061981975083885E-2</v>
      </c>
      <c r="AM217">
        <f>INDEX(Model_Assumptions[Values], 6) * MAX(0, INDEX(Model_Assumptions[Values], 3) - $AB217)^2</f>
        <v>0</v>
      </c>
      <c r="AN217">
        <f t="shared" si="80"/>
        <v>1834.5122724833982</v>
      </c>
      <c r="AO217" cm="1">
        <f t="array" ref="AO217">IFERROR(STDEV(IF($E$2:$E$2201=$E217, $AJ$2:$AJ$2201)), 0)</f>
        <v>88.006063000455029</v>
      </c>
      <c r="AP217">
        <f t="shared" si="88"/>
        <v>0.64445549768919186</v>
      </c>
      <c r="AQ217">
        <f t="shared" si="81"/>
        <v>3.7379385467225253E-2</v>
      </c>
      <c r="AR217" cm="1">
        <f t="array" ref="AR217">IFERROR(STDEV(IF($E$2:$E$2201=$E217, $AK$2:$AK$2201)), 0)</f>
        <v>7.3292428176639978E-3</v>
      </c>
      <c r="AS217">
        <f t="shared" si="89"/>
        <v>0.6388922599989787</v>
      </c>
      <c r="AT217">
        <f t="shared" si="82"/>
        <v>7.8840452529619354E-3</v>
      </c>
      <c r="AU217" cm="1">
        <f t="array" ref="AU217">IFERROR(STDEV(IF($E$2:$E$2201=$E217, $AL$2:$AL$2201)), 0)</f>
        <v>6.6469063519159583E-3</v>
      </c>
      <c r="AV217">
        <f t="shared" si="90"/>
        <v>0.62855357077772978</v>
      </c>
      <c r="AW217">
        <f t="shared" si="83"/>
        <v>0</v>
      </c>
      <c r="AX217" cm="1">
        <f t="array" ref="AX217">IFERROR(STDEV(IF($E$2:$E$2201=$E217, $AM$2:$AM$2201)), 0)</f>
        <v>0</v>
      </c>
      <c r="AY217">
        <f t="shared" si="91"/>
        <v>0.62855357077772978</v>
      </c>
      <c r="AZ217">
        <f>INDEX(Model_Assumptions[Values],9)*((INDEX(Model_Scenarios[GR Weight],1)*$AG217)+(INDEX(Model_Scenarios[GP Weight],1)*$AH217)+(INDEX(Model_Scenarios[LTV Weight],1)*$AI217))-(INDEX(Model_Scenarios[LTV Weight],1)*$AP217)-(INDEX(Model_Scenarios[GP Weight],1)*($AS217+$AV217+$AY217))</f>
        <v>2.4806511672776219</v>
      </c>
      <c r="BA217">
        <f>INDEX(Model_Assumptions[Values],9)*((INDEX(Model_Scenarios[GR Weight],2)*$AG217)+(INDEX(Model_Scenarios[GP Weight],2)*$AH217)+(INDEX(Model_Scenarios[LTV Weight],2)*$AI217))-(INDEX(Model_Scenarios[LTV Weight],2)*$AP217)-(INDEX(Model_Scenarios[GP Weight],2)*($AS217+$AV217+$AY217))</f>
        <v>2.1450660499507679</v>
      </c>
      <c r="BB217">
        <f>INDEX(Model_Assumptions[Values],9)*((INDEX(Model_Scenarios[GR Weight],3)*$AG217)+(INDEX(Model_Scenarios[GP Weight],3)*$AH217)+(INDEX(Model_Scenarios[LTV Weight],3)*$AI217))-(INDEX(Model_Scenarios[LTV Weight],3)*$AP217)-(INDEX(Model_Scenarios[GP Weight],3)*($AS217+$AV217+$AY217))</f>
        <v>1.6220342651073199</v>
      </c>
      <c r="BC217">
        <f>INDEX(Model_Assumptions[Values],9)*((INDEX(Model_Scenarios[GR Weight],4)*$AG217)+(INDEX(Model_Scenarios[GP Weight],4)*$AH217)+(INDEX(Model_Scenarios[LTV Weight],4)*$AI217))-(INDEX(Model_Scenarios[LTV Weight],4)*$AP217)-(INDEX(Model_Scenarios[GP Weight],4)*($AS217+$AV217+$AY217))</f>
        <v>1.5434178296946541</v>
      </c>
      <c r="BD217">
        <f>INDEX(Model_Assumptions[Values],9)*((INDEX(Model_Scenarios[GR Weight],5)*$AG217)+(INDEX(Model_Scenarios[GP Weight],5)*$AH217)+(INDEX(Model_Scenarios[LTV Weight],5)*$AI217))-(INDEX(Model_Scenarios[LTV Weight],5)*$AP217)-(INDEX(Model_Scenarios[GP Weight],5)*($AS217+$AV217+$AY217))</f>
        <v>1.0687886835726104</v>
      </c>
    </row>
    <row r="218" spans="1:56" x14ac:dyDescent="0.25">
      <c r="A218">
        <v>217</v>
      </c>
      <c r="B218">
        <v>5</v>
      </c>
      <c r="C218" s="3">
        <v>17</v>
      </c>
      <c r="D218" s="4">
        <v>0.32</v>
      </c>
      <c r="E218" t="str">
        <v>SKU-1006</v>
      </c>
      <c r="F218" t="str">
        <v>Hold</v>
      </c>
      <c r="G218" t="str">
        <v>Full</v>
      </c>
      <c r="H218">
        <v>113.18</v>
      </c>
      <c r="I218">
        <v>39.01</v>
      </c>
      <c r="J218">
        <v>24</v>
      </c>
      <c r="K218">
        <v>2716.32</v>
      </c>
      <c r="L218">
        <v>1780.0800000000002</v>
      </c>
      <c r="M218">
        <v>0.65532779643046479</v>
      </c>
      <c r="N218">
        <v>122.07351223831479</v>
      </c>
      <c r="O218">
        <v>91.370781481239646</v>
      </c>
      <c r="P218">
        <v>130.38078148123941</v>
      </c>
      <c r="Q218">
        <v>1378.1368137193899</v>
      </c>
      <c r="R218">
        <v>992.25850587796083</v>
      </c>
      <c r="S218">
        <v>1</v>
      </c>
      <c r="T218">
        <f t="shared" si="69"/>
        <v>116.02592391626074</v>
      </c>
      <c r="U218">
        <f t="shared" si="70"/>
        <v>2.5145113237857661E-2</v>
      </c>
      <c r="V218">
        <f>IF($F218="Reduce", INDEX(Model_Assumptions[Values], 2), INDEX(Model_Assumptions[Values], 1))</f>
        <v>-0.4</v>
      </c>
      <c r="W218">
        <f t="shared" si="71"/>
        <v>23.758606912916566</v>
      </c>
      <c r="X218">
        <f t="shared" si="84"/>
        <v>2756.6143180344038</v>
      </c>
      <c r="Y218">
        <f t="shared" si="72"/>
        <v>1829.7910623615285</v>
      </c>
      <c r="Z218">
        <f t="shared" si="73"/>
        <v>40.294318034403659</v>
      </c>
      <c r="AA218">
        <f t="shared" si="74"/>
        <v>49.71106236152832</v>
      </c>
      <c r="AB218">
        <f t="shared" si="85"/>
        <v>0.66378203522727686</v>
      </c>
      <c r="AC218">
        <f t="shared" si="75"/>
        <v>8.4542387968120636E-3</v>
      </c>
      <c r="AD218">
        <f t="shared" si="76"/>
        <v>8.4542387968120636E-3</v>
      </c>
      <c r="AE218">
        <f t="shared" si="77"/>
        <v>0.31999999999999995</v>
      </c>
      <c r="AF218">
        <f t="shared" si="86"/>
        <v>674.73578399701341</v>
      </c>
      <c r="AG218">
        <f t="shared" si="78"/>
        <v>0.44099784834035743</v>
      </c>
      <c r="AH218">
        <f t="shared" si="79"/>
        <v>0.38127599632988302</v>
      </c>
      <c r="AI218">
        <f t="shared" si="87"/>
        <v>0.68</v>
      </c>
      <c r="AJ218">
        <f>MAX(0, $R218 - $AA218) * INDEX(Model_Assumptions[Values], 7)</f>
        <v>1885.094887032865</v>
      </c>
      <c r="AK218">
        <f>MAX(0, INDEX(Model_Assumptions[Values], 4) - $AD218)</f>
        <v>4.1545761203187939E-2</v>
      </c>
      <c r="AL218">
        <f>MAX(0, INDEX(Model_Assumptions[Values], 5) - $AC218)</f>
        <v>1.1545761203187937E-2</v>
      </c>
      <c r="AM218">
        <f>INDEX(Model_Assumptions[Values], 6) * MAX(0, INDEX(Model_Assumptions[Values], 3) - $AB218)^2</f>
        <v>0</v>
      </c>
      <c r="AN218">
        <f t="shared" si="80"/>
        <v>1834.5122724833982</v>
      </c>
      <c r="AO218" cm="1">
        <f t="array" ref="AO218">IFERROR(STDEV(IF($E$2:$E$2201=$E218, $AJ$2:$AJ$2201)), 0)</f>
        <v>88.006063000455029</v>
      </c>
      <c r="AP218">
        <f t="shared" si="88"/>
        <v>0.57476283820587781</v>
      </c>
      <c r="AQ218">
        <f t="shared" si="81"/>
        <v>3.7379385467225253E-2</v>
      </c>
      <c r="AR218" cm="1">
        <f t="array" ref="AR218">IFERROR(STDEV(IF($E$2:$E$2201=$E218, $AK$2:$AK$2201)), 0)</f>
        <v>7.3292428176639978E-3</v>
      </c>
      <c r="AS218">
        <f t="shared" si="89"/>
        <v>0.56845923100288398</v>
      </c>
      <c r="AT218">
        <f t="shared" si="82"/>
        <v>7.8840452529619354E-3</v>
      </c>
      <c r="AU218" cm="1">
        <f t="array" ref="AU218">IFERROR(STDEV(IF($E$2:$E$2201=$E218, $AL$2:$AL$2201)), 0)</f>
        <v>6.6469063519159583E-3</v>
      </c>
      <c r="AV218">
        <f t="shared" si="90"/>
        <v>0.55089025726539964</v>
      </c>
      <c r="AW218">
        <f t="shared" si="83"/>
        <v>0</v>
      </c>
      <c r="AX218" cm="1">
        <f t="array" ref="AX218">IFERROR(STDEV(IF($E$2:$E$2201=$E218, $AM$2:$AM$2201)), 0)</f>
        <v>0</v>
      </c>
      <c r="AY218">
        <f t="shared" si="91"/>
        <v>0.55089025726539964</v>
      </c>
      <c r="AZ218">
        <f>INDEX(Model_Assumptions[Values],9)*((INDEX(Model_Scenarios[GR Weight],1)*$AG218)+(INDEX(Model_Scenarios[GP Weight],1)*$AH218)+(INDEX(Model_Scenarios[LTV Weight],1)*$AI218))-(INDEX(Model_Scenarios[LTV Weight],1)*$AP218)-(INDEX(Model_Scenarios[GP Weight],1)*($AS218+$AV218+$AY218))</f>
        <v>2.50430267721705</v>
      </c>
      <c r="BA218">
        <f>INDEX(Model_Assumptions[Values],9)*((INDEX(Model_Scenarios[GR Weight],2)*$AG218)+(INDEX(Model_Scenarios[GP Weight],2)*$AH218)+(INDEX(Model_Scenarios[LTV Weight],2)*$AI218))-(INDEX(Model_Scenarios[LTV Weight],2)*$AP218)-(INDEX(Model_Scenarios[GP Weight],2)*($AS218+$AV218+$AY218))</f>
        <v>2.2143805886445938</v>
      </c>
      <c r="BB218">
        <f>INDEX(Model_Assumptions[Values],9)*((INDEX(Model_Scenarios[GR Weight],3)*$AG218)+(INDEX(Model_Scenarios[GP Weight],3)*$AH218)+(INDEX(Model_Scenarios[LTV Weight],3)*$AI218))-(INDEX(Model_Scenarios[LTV Weight],3)*$AP218)-(INDEX(Model_Scenarios[GP Weight],3)*($AS218+$AV218+$AY218))</f>
        <v>1.7639912577836019</v>
      </c>
      <c r="BC218">
        <f>INDEX(Model_Assumptions[Values],9)*((INDEX(Model_Scenarios[GR Weight],4)*$AG218)+(INDEX(Model_Scenarios[GP Weight],4)*$AH218)+(INDEX(Model_Scenarios[LTV Weight],4)*$AI218))-(INDEX(Model_Scenarios[LTV Weight],4)*$AP218)-(INDEX(Model_Scenarios[GP Weight],4)*($AS218+$AV218+$AY218))</f>
        <v>1.7019664657743685</v>
      </c>
      <c r="BD218">
        <f>INDEX(Model_Assumptions[Values],9)*((INDEX(Model_Scenarios[GR Weight],5)*$AG218)+(INDEX(Model_Scenarios[GP Weight],5)*$AH218)+(INDEX(Model_Scenarios[LTV Weight],5)*$AI218))-(INDEX(Model_Scenarios[LTV Weight],5)*$AP218)-(INDEX(Model_Scenarios[GP Weight],5)*($AS218+$AV218+$AY218))</f>
        <v>1.2771842686525408</v>
      </c>
    </row>
    <row r="219" spans="1:56" x14ac:dyDescent="0.25">
      <c r="A219">
        <v>218</v>
      </c>
      <c r="B219">
        <v>5</v>
      </c>
      <c r="C219" s="3">
        <v>18</v>
      </c>
      <c r="D219" s="4">
        <v>0.34</v>
      </c>
      <c r="E219" t="str">
        <v>SKU-1006</v>
      </c>
      <c r="F219" t="str">
        <v>Hold</v>
      </c>
      <c r="G219" t="str">
        <v>Full</v>
      </c>
      <c r="H219">
        <v>113.18</v>
      </c>
      <c r="I219">
        <v>39.01</v>
      </c>
      <c r="J219">
        <v>24</v>
      </c>
      <c r="K219">
        <v>2716.32</v>
      </c>
      <c r="L219">
        <v>1780.0800000000002</v>
      </c>
      <c r="M219">
        <v>0.65532779643046479</v>
      </c>
      <c r="N219">
        <v>122.07351223831479</v>
      </c>
      <c r="O219">
        <v>91.370781481239646</v>
      </c>
      <c r="P219">
        <v>130.38078148123941</v>
      </c>
      <c r="Q219">
        <v>1378.1368137193899</v>
      </c>
      <c r="R219">
        <v>992.25850587796083</v>
      </c>
      <c r="S219">
        <v>1</v>
      </c>
      <c r="T219">
        <f t="shared" si="69"/>
        <v>116.20379416102703</v>
      </c>
      <c r="U219">
        <f t="shared" si="70"/>
        <v>2.6716682815223772E-2</v>
      </c>
      <c r="V219">
        <f>IF($F219="Reduce", INDEX(Model_Assumptions[Values], 2), INDEX(Model_Assumptions[Values], 1))</f>
        <v>-0.4</v>
      </c>
      <c r="W219">
        <f t="shared" si="71"/>
        <v>23.743519844973854</v>
      </c>
      <c r="X219">
        <f t="shared" si="84"/>
        <v>2759.0870927236024</v>
      </c>
      <c r="Y219">
        <f t="shared" si="72"/>
        <v>1832.8523835711724</v>
      </c>
      <c r="Z219">
        <f t="shared" si="73"/>
        <v>42.767092723602218</v>
      </c>
      <c r="AA219">
        <f t="shared" si="74"/>
        <v>52.772383571172213</v>
      </c>
      <c r="AB219">
        <f t="shared" si="85"/>
        <v>0.66429667566669393</v>
      </c>
      <c r="AC219">
        <f t="shared" si="75"/>
        <v>8.9688792362291325E-3</v>
      </c>
      <c r="AD219">
        <f t="shared" si="76"/>
        <v>8.9688792362291325E-3</v>
      </c>
      <c r="AE219">
        <f t="shared" si="77"/>
        <v>0.34</v>
      </c>
      <c r="AF219">
        <f t="shared" si="86"/>
        <v>654.89061387945412</v>
      </c>
      <c r="AG219">
        <f t="shared" si="78"/>
        <v>0.46806092746818856</v>
      </c>
      <c r="AH219">
        <f t="shared" si="79"/>
        <v>0.40475584646473123</v>
      </c>
      <c r="AI219">
        <f t="shared" si="87"/>
        <v>0.65999999999999992</v>
      </c>
      <c r="AJ219">
        <f>MAX(0, $R219 - $AA219) * INDEX(Model_Assumptions[Values], 7)</f>
        <v>1878.9722446135772</v>
      </c>
      <c r="AK219">
        <f>MAX(0, INDEX(Model_Assumptions[Values], 4) - $AD219)</f>
        <v>4.103112076377087E-2</v>
      </c>
      <c r="AL219">
        <f>MAX(0, INDEX(Model_Assumptions[Values], 5) - $AC219)</f>
        <v>1.1031120763770868E-2</v>
      </c>
      <c r="AM219">
        <f>INDEX(Model_Assumptions[Values], 6) * MAX(0, INDEX(Model_Assumptions[Values], 3) - $AB219)^2</f>
        <v>0</v>
      </c>
      <c r="AN219">
        <f t="shared" si="80"/>
        <v>1834.5122724833982</v>
      </c>
      <c r="AO219" cm="1">
        <f t="array" ref="AO219">IFERROR(STDEV(IF($E$2:$E$2201=$E219, $AJ$2:$AJ$2201)), 0)</f>
        <v>88.006063000455029</v>
      </c>
      <c r="AP219">
        <f t="shared" si="88"/>
        <v>0.50519214943121771</v>
      </c>
      <c r="AQ219">
        <f t="shared" si="81"/>
        <v>3.7379385467225253E-2</v>
      </c>
      <c r="AR219" cm="1">
        <f t="array" ref="AR219">IFERROR(STDEV(IF($E$2:$E$2201=$E219, $AK$2:$AK$2201)), 0)</f>
        <v>7.3292428176639978E-3</v>
      </c>
      <c r="AS219">
        <f t="shared" si="89"/>
        <v>0.49824182216267621</v>
      </c>
      <c r="AT219">
        <f t="shared" si="82"/>
        <v>7.8840452529619354E-3</v>
      </c>
      <c r="AU219" cm="1">
        <f t="array" ref="AU219">IFERROR(STDEV(IF($E$2:$E$2201=$E219, $AL$2:$AL$2201)), 0)</f>
        <v>6.6469063519159583E-3</v>
      </c>
      <c r="AV219">
        <f t="shared" si="90"/>
        <v>0.47346469834072413</v>
      </c>
      <c r="AW219">
        <f t="shared" si="83"/>
        <v>0</v>
      </c>
      <c r="AX219" cm="1">
        <f t="array" ref="AX219">IFERROR(STDEV(IF($E$2:$E$2201=$E219, $AM$2:$AM$2201)), 0)</f>
        <v>0</v>
      </c>
      <c r="AY219">
        <f t="shared" si="91"/>
        <v>0.47346469834072413</v>
      </c>
      <c r="AZ219">
        <f>INDEX(Model_Assumptions[Values],9)*((INDEX(Model_Scenarios[GR Weight],1)*$AG219)+(INDEX(Model_Scenarios[GP Weight],1)*$AH219)+(INDEX(Model_Scenarios[LTV Weight],1)*$AI219))-(INDEX(Model_Scenarios[LTV Weight],1)*$AP219)-(INDEX(Model_Scenarios[GP Weight],1)*($AS219+$AV219+$AY219))</f>
        <v>2.527737545537073</v>
      </c>
      <c r="BA219">
        <f>INDEX(Model_Assumptions[Values],9)*((INDEX(Model_Scenarios[GR Weight],2)*$AG219)+(INDEX(Model_Scenarios[GP Weight],2)*$AH219)+(INDEX(Model_Scenarios[LTV Weight],2)*$AI219))-(INDEX(Model_Scenarios[LTV Weight],2)*$AP219)-(INDEX(Model_Scenarios[GP Weight],2)*($AS219+$AV219+$AY219))</f>
        <v>2.2833924011667559</v>
      </c>
      <c r="BB219">
        <f>INDEX(Model_Assumptions[Values],9)*((INDEX(Model_Scenarios[GR Weight],3)*$AG219)+(INDEX(Model_Scenarios[GP Weight],3)*$AH219)+(INDEX(Model_Scenarios[LTV Weight],3)*$AI219))-(INDEX(Model_Scenarios[LTV Weight],3)*$AP219)-(INDEX(Model_Scenarios[GP Weight],3)*($AS219+$AV219+$AY219))</f>
        <v>1.9055121042805845</v>
      </c>
      <c r="BC219">
        <f>INDEX(Model_Assumptions[Values],9)*((INDEX(Model_Scenarios[GR Weight],4)*$AG219)+(INDEX(Model_Scenarios[GP Weight],4)*$AH219)+(INDEX(Model_Scenarios[LTV Weight],4)*$AI219))-(INDEX(Model_Scenarios[LTV Weight],4)*$AP219)-(INDEX(Model_Scenarios[GP Weight],4)*($AS219+$AV219+$AY219))</f>
        <v>1.8600617829578003</v>
      </c>
      <c r="BD219">
        <f>INDEX(Model_Assumptions[Values],9)*((INDEX(Model_Scenarios[GR Weight],5)*$AG219)+(INDEX(Model_Scenarios[GP Weight],5)*$AH219)+(INDEX(Model_Scenarios[LTV Weight],5)*$AI219))-(INDEX(Model_Scenarios[LTV Weight],5)*$AP219)-(INDEX(Model_Scenarios[GP Weight],5)*($AS219+$AV219+$AY219))</f>
        <v>1.4849972975241266</v>
      </c>
    </row>
    <row r="220" spans="1:56" x14ac:dyDescent="0.25">
      <c r="A220">
        <v>219</v>
      </c>
      <c r="B220">
        <v>5</v>
      </c>
      <c r="C220" s="3">
        <v>19</v>
      </c>
      <c r="D220" s="4">
        <v>0.36</v>
      </c>
      <c r="E220" t="str">
        <v>SKU-1006</v>
      </c>
      <c r="F220" t="str">
        <v>Hold</v>
      </c>
      <c r="G220" t="str">
        <v>Full</v>
      </c>
      <c r="H220">
        <v>113.18</v>
      </c>
      <c r="I220">
        <v>39.01</v>
      </c>
      <c r="J220">
        <v>24</v>
      </c>
      <c r="K220">
        <v>2716.32</v>
      </c>
      <c r="L220">
        <v>1780.0800000000002</v>
      </c>
      <c r="M220">
        <v>0.65532779643046479</v>
      </c>
      <c r="N220">
        <v>122.07351223831479</v>
      </c>
      <c r="O220">
        <v>91.370781481239646</v>
      </c>
      <c r="P220">
        <v>130.38078148123941</v>
      </c>
      <c r="Q220">
        <v>1378.1368137193899</v>
      </c>
      <c r="R220">
        <v>992.25850587796083</v>
      </c>
      <c r="S220">
        <v>1</v>
      </c>
      <c r="T220">
        <f t="shared" si="69"/>
        <v>116.38166440579333</v>
      </c>
      <c r="U220">
        <f t="shared" si="70"/>
        <v>2.8288252392589884E-2</v>
      </c>
      <c r="V220">
        <f>IF($F220="Reduce", INDEX(Model_Assumptions[Values], 2), INDEX(Model_Assumptions[Values], 1))</f>
        <v>-0.4</v>
      </c>
      <c r="W220">
        <f t="shared" si="71"/>
        <v>23.728432777031138</v>
      </c>
      <c r="X220">
        <f t="shared" si="84"/>
        <v>2761.5545003318643</v>
      </c>
      <c r="Y220">
        <f t="shared" si="72"/>
        <v>1835.9083376998797</v>
      </c>
      <c r="Z220">
        <f t="shared" si="73"/>
        <v>45.234500331864183</v>
      </c>
      <c r="AA220">
        <f t="shared" si="74"/>
        <v>55.828337699879512</v>
      </c>
      <c r="AB220">
        <f t="shared" si="85"/>
        <v>0.66480974301946716</v>
      </c>
      <c r="AC220">
        <f t="shared" si="75"/>
        <v>9.4819465890023658E-3</v>
      </c>
      <c r="AD220">
        <f t="shared" si="76"/>
        <v>9.4819465890023658E-3</v>
      </c>
      <c r="AE220">
        <f t="shared" si="77"/>
        <v>0.36000000000000015</v>
      </c>
      <c r="AF220">
        <f t="shared" si="86"/>
        <v>635.04544376189483</v>
      </c>
      <c r="AG220">
        <f t="shared" si="78"/>
        <v>0.49506526702030867</v>
      </c>
      <c r="AH220">
        <f t="shared" si="79"/>
        <v>0.42819453193653922</v>
      </c>
      <c r="AI220">
        <f t="shared" si="87"/>
        <v>0.6399999999999999</v>
      </c>
      <c r="AJ220">
        <f>MAX(0, $R220 - $AA220) * INDEX(Model_Assumptions[Values], 7)</f>
        <v>1872.8603363561626</v>
      </c>
      <c r="AK220">
        <f>MAX(0, INDEX(Model_Assumptions[Values], 4) - $AD220)</f>
        <v>4.0518053410997637E-2</v>
      </c>
      <c r="AL220">
        <f>MAX(0, INDEX(Model_Assumptions[Values], 5) - $AC220)</f>
        <v>1.0518053410997635E-2</v>
      </c>
      <c r="AM220">
        <f>INDEX(Model_Assumptions[Values], 6) * MAX(0, INDEX(Model_Assumptions[Values], 3) - $AB220)^2</f>
        <v>0</v>
      </c>
      <c r="AN220">
        <f t="shared" si="80"/>
        <v>1834.5122724833982</v>
      </c>
      <c r="AO220" cm="1">
        <f t="array" ref="AO220">IFERROR(STDEV(IF($E$2:$E$2201=$E220, $AJ$2:$AJ$2201)), 0)</f>
        <v>88.006063000455029</v>
      </c>
      <c r="AP220">
        <f t="shared" si="88"/>
        <v>0.43574343136524774</v>
      </c>
      <c r="AQ220">
        <f t="shared" si="81"/>
        <v>3.7379385467225253E-2</v>
      </c>
      <c r="AR220" cm="1">
        <f t="array" ref="AR220">IFERROR(STDEV(IF($E$2:$E$2201=$E220, $AK$2:$AK$2201)), 0)</f>
        <v>7.3292428176639978E-3</v>
      </c>
      <c r="AS220">
        <f t="shared" si="89"/>
        <v>0.42823904485849079</v>
      </c>
      <c r="AT220">
        <f t="shared" si="82"/>
        <v>7.8840452529619354E-3</v>
      </c>
      <c r="AU220" cm="1">
        <f t="array" ref="AU220">IFERROR(STDEV(IF($E$2:$E$2201=$E220, $AL$2:$AL$2201)), 0)</f>
        <v>6.6469063519159583E-3</v>
      </c>
      <c r="AV220">
        <f t="shared" si="90"/>
        <v>0.39627580389732003</v>
      </c>
      <c r="AW220">
        <f t="shared" si="83"/>
        <v>0</v>
      </c>
      <c r="AX220" cm="1">
        <f t="array" ref="AX220">IFERROR(STDEV(IF($E$2:$E$2201=$E220, $AM$2:$AM$2201)), 0)</f>
        <v>0</v>
      </c>
      <c r="AY220">
        <f t="shared" si="91"/>
        <v>0.39627580389732003</v>
      </c>
      <c r="AZ220">
        <f>INDEX(Model_Assumptions[Values],9)*((INDEX(Model_Scenarios[GR Weight],1)*$AG220)+(INDEX(Model_Scenarios[GP Weight],1)*$AH220)+(INDEX(Model_Scenarios[LTV Weight],1)*$AI220))-(INDEX(Model_Scenarios[LTV Weight],1)*$AP220)-(INDEX(Model_Scenarios[GP Weight],1)*($AS220+$AV220+$AY220))</f>
        <v>2.5509560891209122</v>
      </c>
      <c r="BA220">
        <f>INDEX(Model_Assumptions[Values],9)*((INDEX(Model_Scenarios[GR Weight],2)*$AG220)+(INDEX(Model_Scenarios[GP Weight],2)*$AH220)+(INDEX(Model_Scenarios[LTV Weight],2)*$AI220))-(INDEX(Model_Scenarios[LTV Weight],2)*$AP220)-(INDEX(Model_Scenarios[GP Weight],2)*($AS220+$AV220+$AY220))</f>
        <v>2.3521021212837327</v>
      </c>
      <c r="BB220">
        <f>INDEX(Model_Assumptions[Values],9)*((INDEX(Model_Scenarios[GR Weight],3)*$AG220)+(INDEX(Model_Scenarios[GP Weight],3)*$AH220)+(INDEX(Model_Scenarios[LTV Weight],3)*$AI220))-(INDEX(Model_Scenarios[LTV Weight],3)*$AP220)-(INDEX(Model_Scenarios[GP Weight],3)*($AS220+$AV220+$AY220))</f>
        <v>2.0465979136896348</v>
      </c>
      <c r="BC220">
        <f>INDEX(Model_Assumptions[Values],9)*((INDEX(Model_Scenarios[GR Weight],4)*$AG220)+(INDEX(Model_Scenarios[GP Weight],4)*$AH220)+(INDEX(Model_Scenarios[LTV Weight],4)*$AI220))-(INDEX(Model_Scenarios[LTV Weight],4)*$AP220)-(INDEX(Model_Scenarios[GP Weight],4)*($AS220+$AV220+$AY220))</f>
        <v>2.0177048903363133</v>
      </c>
      <c r="BD220">
        <f>INDEX(Model_Assumptions[Values],9)*((INDEX(Model_Scenarios[GR Weight],5)*$AG220)+(INDEX(Model_Scenarios[GP Weight],5)*$AH220)+(INDEX(Model_Scenarios[LTV Weight],5)*$AI220))-(INDEX(Model_Scenarios[LTV Weight],5)*$AP220)-(INDEX(Model_Scenarios[GP Weight],5)*($AS220+$AV220+$AY220))</f>
        <v>1.6922295130452571</v>
      </c>
    </row>
    <row r="221" spans="1:56" x14ac:dyDescent="0.25">
      <c r="A221">
        <v>220</v>
      </c>
      <c r="B221">
        <v>5</v>
      </c>
      <c r="C221" s="3">
        <v>20</v>
      </c>
      <c r="D221" s="4">
        <v>0.38</v>
      </c>
      <c r="E221" t="str">
        <v>SKU-1006</v>
      </c>
      <c r="F221" t="str">
        <v>Hold</v>
      </c>
      <c r="G221" t="str">
        <v>Full</v>
      </c>
      <c r="H221">
        <v>113.18</v>
      </c>
      <c r="I221">
        <v>39.01</v>
      </c>
      <c r="J221">
        <v>24</v>
      </c>
      <c r="K221">
        <v>2716.32</v>
      </c>
      <c r="L221">
        <v>1780.0800000000002</v>
      </c>
      <c r="M221">
        <v>0.65532779643046479</v>
      </c>
      <c r="N221">
        <v>122.07351223831479</v>
      </c>
      <c r="O221">
        <v>91.370781481239646</v>
      </c>
      <c r="P221">
        <v>130.38078148123941</v>
      </c>
      <c r="Q221">
        <v>1378.1368137193899</v>
      </c>
      <c r="R221">
        <v>992.25850587796083</v>
      </c>
      <c r="S221">
        <v>1</v>
      </c>
      <c r="T221">
        <f t="shared" si="69"/>
        <v>116.55953465055963</v>
      </c>
      <c r="U221">
        <f t="shared" si="70"/>
        <v>2.9859821969955999E-2</v>
      </c>
      <c r="V221">
        <f>IF($F221="Reduce", INDEX(Model_Assumptions[Values], 2), INDEX(Model_Assumptions[Values], 1))</f>
        <v>-0.4</v>
      </c>
      <c r="W221">
        <f t="shared" si="71"/>
        <v>23.713345709088422</v>
      </c>
      <c r="X221">
        <f t="shared" si="84"/>
        <v>2764.0165408591915</v>
      </c>
      <c r="Y221">
        <f t="shared" si="72"/>
        <v>1838.9589247476522</v>
      </c>
      <c r="Z221">
        <f t="shared" si="73"/>
        <v>47.696540859191373</v>
      </c>
      <c r="AA221">
        <f t="shared" si="74"/>
        <v>58.878924747652036</v>
      </c>
      <c r="AB221">
        <f t="shared" si="85"/>
        <v>0.66532124448720331</v>
      </c>
      <c r="AC221">
        <f t="shared" si="75"/>
        <v>9.9934480567385187E-3</v>
      </c>
      <c r="AD221">
        <f t="shared" si="76"/>
        <v>9.9934480567385187E-3</v>
      </c>
      <c r="AE221">
        <f t="shared" si="77"/>
        <v>0.38000000000000023</v>
      </c>
      <c r="AF221">
        <f t="shared" si="86"/>
        <v>615.20027364433554</v>
      </c>
      <c r="AG221">
        <f t="shared" si="78"/>
        <v>0.52201086699673771</v>
      </c>
      <c r="AH221">
        <f t="shared" si="79"/>
        <v>0.45159205274532099</v>
      </c>
      <c r="AI221">
        <f t="shared" si="87"/>
        <v>0.61999999999999977</v>
      </c>
      <c r="AJ221">
        <f>MAX(0, $R221 - $AA221) * INDEX(Model_Assumptions[Values], 7)</f>
        <v>1866.7591622606176</v>
      </c>
      <c r="AK221">
        <f>MAX(0, INDEX(Model_Assumptions[Values], 4) - $AD221)</f>
        <v>4.0006551943261484E-2</v>
      </c>
      <c r="AL221">
        <f>MAX(0, INDEX(Model_Assumptions[Values], 5) - $AC221)</f>
        <v>1.0006551943261482E-2</v>
      </c>
      <c r="AM221">
        <f>INDEX(Model_Assumptions[Values], 6) * MAX(0, INDEX(Model_Assumptions[Values], 3) - $AB221)^2</f>
        <v>0</v>
      </c>
      <c r="AN221">
        <f t="shared" si="80"/>
        <v>1834.5122724833982</v>
      </c>
      <c r="AO221" cm="1">
        <f t="array" ref="AO221">IFERROR(STDEV(IF($E$2:$E$2201=$E221, $AJ$2:$AJ$2201)), 0)</f>
        <v>88.006063000455029</v>
      </c>
      <c r="AP221">
        <f t="shared" si="88"/>
        <v>0.36641668400792643</v>
      </c>
      <c r="AQ221">
        <f t="shared" si="81"/>
        <v>3.7379385467225253E-2</v>
      </c>
      <c r="AR221" cm="1">
        <f t="array" ref="AR221">IFERROR(STDEV(IF($E$2:$E$2201=$E221, $AK$2:$AK$2201)), 0)</f>
        <v>7.3292428176639978E-3</v>
      </c>
      <c r="AS221">
        <f t="shared" si="89"/>
        <v>0.35844991650495917</v>
      </c>
      <c r="AT221">
        <f t="shared" si="82"/>
        <v>7.8840452529619354E-3</v>
      </c>
      <c r="AU221" cm="1">
        <f t="array" ref="AU221">IFERROR(STDEV(IF($E$2:$E$2201=$E221, $AL$2:$AL$2201)), 0)</f>
        <v>6.6469063519159583E-3</v>
      </c>
      <c r="AV221">
        <f t="shared" si="90"/>
        <v>0.31932249048276989</v>
      </c>
      <c r="AW221">
        <f t="shared" si="83"/>
        <v>0</v>
      </c>
      <c r="AX221" cm="1">
        <f t="array" ref="AX221">IFERROR(STDEV(IF($E$2:$E$2201=$E221, $AM$2:$AM$2201)), 0)</f>
        <v>0</v>
      </c>
      <c r="AY221">
        <f t="shared" si="91"/>
        <v>0.31932249048276989</v>
      </c>
      <c r="AZ221">
        <f>INDEX(Model_Assumptions[Values],9)*((INDEX(Model_Scenarios[GR Weight],1)*$AG221)+(INDEX(Model_Scenarios[GP Weight],1)*$AH221)+(INDEX(Model_Scenarios[LTV Weight],1)*$AI221))-(INDEX(Model_Scenarios[LTV Weight],1)*$AP221)-(INDEX(Model_Scenarios[GP Weight],1)*($AS221+$AV221+$AY221))</f>
        <v>2.5739586229176377</v>
      </c>
      <c r="BA221">
        <f>INDEX(Model_Assumptions[Values],9)*((INDEX(Model_Scenarios[GR Weight],2)*$AG221)+(INDEX(Model_Scenarios[GP Weight],2)*$AH221)+(INDEX(Model_Scenarios[LTV Weight],2)*$AI221))-(INDEX(Model_Scenarios[LTV Weight],2)*$AP221)-(INDEX(Model_Scenarios[GP Weight],2)*($AS221+$AV221+$AY221))</f>
        <v>2.4205103788936215</v>
      </c>
      <c r="BB221">
        <f>INDEX(Model_Assumptions[Values],9)*((INDEX(Model_Scenarios[GR Weight],3)*$AG221)+(INDEX(Model_Scenarios[GP Weight],3)*$AH221)+(INDEX(Model_Scenarios[LTV Weight],3)*$AI221))-(INDEX(Model_Scenarios[LTV Weight],3)*$AP221)-(INDEX(Model_Scenarios[GP Weight],3)*($AS221+$AV221+$AY221))</f>
        <v>2.1872497883323883</v>
      </c>
      <c r="BC221">
        <f>INDEX(Model_Assumptions[Values],9)*((INDEX(Model_Scenarios[GR Weight],4)*$AG221)+(INDEX(Model_Scenarios[GP Weight],4)*$AH221)+(INDEX(Model_Scenarios[LTV Weight],4)*$AI221))-(INDEX(Model_Scenarios[LTV Weight],4)*$AP221)-(INDEX(Model_Scenarios[GP Weight],4)*($AS221+$AV221+$AY221))</f>
        <v>2.1748968902315502</v>
      </c>
      <c r="BD221">
        <f>INDEX(Model_Assumptions[Values],9)*((INDEX(Model_Scenarios[GR Weight],5)*$AG221)+(INDEX(Model_Scenarios[GP Weight],5)*$AH221)+(INDEX(Model_Scenarios[LTV Weight],5)*$AI221))-(INDEX(Model_Scenarios[LTV Weight],5)*$AP221)-(INDEX(Model_Scenarios[GP Weight],5)*($AS221+$AV221+$AY221))</f>
        <v>1.898882647435614</v>
      </c>
    </row>
    <row r="222" spans="1:56" x14ac:dyDescent="0.25">
      <c r="A222">
        <v>221</v>
      </c>
      <c r="B222">
        <v>5</v>
      </c>
      <c r="C222" s="3">
        <v>21</v>
      </c>
      <c r="D222" s="4">
        <v>0.4</v>
      </c>
      <c r="E222" t="str">
        <v>SKU-1006</v>
      </c>
      <c r="F222" t="str">
        <v>Hold</v>
      </c>
      <c r="G222" t="str">
        <v>Full</v>
      </c>
      <c r="H222">
        <v>113.18</v>
      </c>
      <c r="I222">
        <v>39.01</v>
      </c>
      <c r="J222">
        <v>24</v>
      </c>
      <c r="K222">
        <v>2716.32</v>
      </c>
      <c r="L222">
        <v>1780.0800000000002</v>
      </c>
      <c r="M222">
        <v>0.65532779643046479</v>
      </c>
      <c r="N222">
        <v>122.07351223831479</v>
      </c>
      <c r="O222">
        <v>91.370781481239646</v>
      </c>
      <c r="P222">
        <v>130.38078148123941</v>
      </c>
      <c r="Q222">
        <v>1378.1368137193899</v>
      </c>
      <c r="R222">
        <v>992.25850587796083</v>
      </c>
      <c r="S222">
        <v>1</v>
      </c>
      <c r="T222">
        <f t="shared" si="69"/>
        <v>116.73740489532592</v>
      </c>
      <c r="U222">
        <f t="shared" si="70"/>
        <v>3.1431391547322107E-2</v>
      </c>
      <c r="V222">
        <f>IF($F222="Reduce", INDEX(Model_Assumptions[Values], 2), INDEX(Model_Assumptions[Values], 1))</f>
        <v>-0.4</v>
      </c>
      <c r="W222">
        <f t="shared" si="71"/>
        <v>23.698258641145706</v>
      </c>
      <c r="X222">
        <f t="shared" si="84"/>
        <v>2766.4732143055826</v>
      </c>
      <c r="Y222">
        <f t="shared" si="72"/>
        <v>1842.0041447144886</v>
      </c>
      <c r="Z222">
        <f t="shared" si="73"/>
        <v>50.153214305582424</v>
      </c>
      <c r="AA222">
        <f t="shared" si="74"/>
        <v>61.924144714488421</v>
      </c>
      <c r="AB222">
        <f t="shared" si="85"/>
        <v>0.66583118722761725</v>
      </c>
      <c r="AC222">
        <f t="shared" si="75"/>
        <v>1.0503390797152456E-2</v>
      </c>
      <c r="AD222">
        <f t="shared" si="76"/>
        <v>1.0503390797152456E-2</v>
      </c>
      <c r="AE222">
        <f t="shared" si="77"/>
        <v>0.4000000000000003</v>
      </c>
      <c r="AF222">
        <f t="shared" si="86"/>
        <v>595.35510352677613</v>
      </c>
      <c r="AG222">
        <f t="shared" si="78"/>
        <v>0.54889772739746068</v>
      </c>
      <c r="AH222">
        <f t="shared" si="79"/>
        <v>0.47494840889106599</v>
      </c>
      <c r="AI222">
        <f t="shared" si="87"/>
        <v>0.59999999999999964</v>
      </c>
      <c r="AJ222">
        <f>MAX(0, $R222 - $AA222) * INDEX(Model_Assumptions[Values], 7)</f>
        <v>1860.6687223269448</v>
      </c>
      <c r="AK222">
        <f>MAX(0, INDEX(Model_Assumptions[Values], 4) - $AD222)</f>
        <v>3.9496609202847546E-2</v>
      </c>
      <c r="AL222">
        <f>MAX(0, INDEX(Model_Assumptions[Values], 5) - $AC222)</f>
        <v>9.4966092028475439E-3</v>
      </c>
      <c r="AM222">
        <f>INDEX(Model_Assumptions[Values], 6) * MAX(0, INDEX(Model_Assumptions[Values], 3) - $AB222)^2</f>
        <v>0</v>
      </c>
      <c r="AN222">
        <f t="shared" si="80"/>
        <v>1834.5122724833982</v>
      </c>
      <c r="AO222" cm="1">
        <f t="array" ref="AO222">IFERROR(STDEV(IF($E$2:$E$2201=$E222, $AJ$2:$AJ$2201)), 0)</f>
        <v>88.006063000455029</v>
      </c>
      <c r="AP222">
        <f t="shared" si="88"/>
        <v>0.29721190735928482</v>
      </c>
      <c r="AQ222">
        <f t="shared" si="81"/>
        <v>3.7379385467225253E-2</v>
      </c>
      <c r="AR222" cm="1">
        <f t="array" ref="AR222">IFERROR(STDEV(IF($E$2:$E$2201=$E222, $AK$2:$AK$2201)), 0)</f>
        <v>7.3292428176639978E-3</v>
      </c>
      <c r="AS222">
        <f t="shared" si="89"/>
        <v>0.28887346050531076</v>
      </c>
      <c r="AT222">
        <f t="shared" si="82"/>
        <v>7.8840452529619354E-3</v>
      </c>
      <c r="AU222" cm="1">
        <f t="array" ref="AU222">IFERROR(STDEV(IF($E$2:$E$2201=$E222, $AL$2:$AL$2201)), 0)</f>
        <v>6.6469063519159583E-3</v>
      </c>
      <c r="AV222">
        <f t="shared" si="90"/>
        <v>0.24260368124801246</v>
      </c>
      <c r="AW222">
        <f t="shared" si="83"/>
        <v>0</v>
      </c>
      <c r="AX222" cm="1">
        <f t="array" ref="AX222">IFERROR(STDEV(IF($E$2:$E$2201=$E222, $AM$2:$AM$2201)), 0)</f>
        <v>0</v>
      </c>
      <c r="AY222">
        <f t="shared" si="91"/>
        <v>0.24260368124801246</v>
      </c>
      <c r="AZ222">
        <f>INDEX(Model_Assumptions[Values],9)*((INDEX(Model_Scenarios[GR Weight],1)*$AG222)+(INDEX(Model_Scenarios[GP Weight],1)*$AH222)+(INDEX(Model_Scenarios[LTV Weight],1)*$AI222))-(INDEX(Model_Scenarios[LTV Weight],1)*$AP222)-(INDEX(Model_Scenarios[GP Weight],1)*($AS222+$AV222+$AY222))</f>
        <v>2.5967454599567006</v>
      </c>
      <c r="BA222">
        <f>INDEX(Model_Assumptions[Values],9)*((INDEX(Model_Scenarios[GR Weight],2)*$AG222)+(INDEX(Model_Scenarios[GP Weight],2)*$AH222)+(INDEX(Model_Scenarios[LTV Weight],2)*$AI222))-(INDEX(Model_Scenarios[LTV Weight],2)*$AP222)-(INDEX(Model_Scenarios[GP Weight],2)*($AS222+$AV222+$AY222))</f>
        <v>2.488617800055358</v>
      </c>
      <c r="BB222">
        <f>INDEX(Model_Assumptions[Values],9)*((INDEX(Model_Scenarios[GR Weight],3)*$AG222)+(INDEX(Model_Scenarios[GP Weight],3)*$AH222)+(INDEX(Model_Scenarios[LTV Weight],3)*$AI222))-(INDEX(Model_Scenarios[LTV Weight],3)*$AP222)-(INDEX(Model_Scenarios[GP Weight],3)*($AS222+$AV222+$AY222))</f>
        <v>2.3274688238120089</v>
      </c>
      <c r="BC222">
        <f>INDEX(Model_Assumptions[Values],9)*((INDEX(Model_Scenarios[GR Weight],4)*$AG222)+(INDEX(Model_Scenarios[GP Weight],4)*$AH222)+(INDEX(Model_Scenarios[LTV Weight],4)*$AI222))-(INDEX(Model_Scenarios[LTV Weight],4)*$AP222)-(INDEX(Model_Scenarios[GP Weight],4)*($AS222+$AV222+$AY222))</f>
        <v>2.3316388782466677</v>
      </c>
      <c r="BD222">
        <f>INDEX(Model_Assumptions[Values],9)*((INDEX(Model_Scenarios[GR Weight],5)*$AG222)+(INDEX(Model_Scenarios[GP Weight],5)*$AH222)+(INDEX(Model_Scenarios[LTV Weight],5)*$AI222))-(INDEX(Model_Scenarios[LTV Weight],5)*$AP222)-(INDEX(Model_Scenarios[GP Weight],5)*($AS222+$AV222+$AY222))</f>
        <v>2.1049584223573361</v>
      </c>
    </row>
    <row r="223" spans="1:56" x14ac:dyDescent="0.25">
      <c r="A223">
        <v>222</v>
      </c>
      <c r="B223">
        <v>5</v>
      </c>
      <c r="C223" s="3">
        <v>22</v>
      </c>
      <c r="D223" s="4">
        <v>0.42</v>
      </c>
      <c r="E223" t="str">
        <v>SKU-1006</v>
      </c>
      <c r="F223" t="str">
        <v>Hold</v>
      </c>
      <c r="G223" t="str">
        <v>Full</v>
      </c>
      <c r="H223">
        <v>113.18</v>
      </c>
      <c r="I223">
        <v>39.01</v>
      </c>
      <c r="J223">
        <v>24</v>
      </c>
      <c r="K223">
        <v>2716.32</v>
      </c>
      <c r="L223">
        <v>1780.0800000000002</v>
      </c>
      <c r="M223">
        <v>0.65532779643046479</v>
      </c>
      <c r="N223">
        <v>122.07351223831479</v>
      </c>
      <c r="O223">
        <v>91.370781481239646</v>
      </c>
      <c r="P223">
        <v>130.38078148123941</v>
      </c>
      <c r="Q223">
        <v>1378.1368137193899</v>
      </c>
      <c r="R223">
        <v>992.25850587796083</v>
      </c>
      <c r="S223">
        <v>1</v>
      </c>
      <c r="T223">
        <f t="shared" si="69"/>
        <v>116.91527514009222</v>
      </c>
      <c r="U223">
        <f t="shared" si="70"/>
        <v>3.3002961124688222E-2</v>
      </c>
      <c r="V223">
        <f>IF($F223="Reduce", INDEX(Model_Assumptions[Values], 2), INDEX(Model_Assumptions[Values], 1))</f>
        <v>-0.4</v>
      </c>
      <c r="W223">
        <f t="shared" si="71"/>
        <v>23.683171573202994</v>
      </c>
      <c r="X223">
        <f t="shared" si="84"/>
        <v>2768.9245206710389</v>
      </c>
      <c r="Y223">
        <f t="shared" si="72"/>
        <v>1845.04399760039</v>
      </c>
      <c r="Z223">
        <f t="shared" si="73"/>
        <v>52.604520671038699</v>
      </c>
      <c r="AA223">
        <f t="shared" si="74"/>
        <v>64.963997600389803</v>
      </c>
      <c r="AB223">
        <f t="shared" si="85"/>
        <v>0.66633957835486612</v>
      </c>
      <c r="AC223">
        <f t="shared" si="75"/>
        <v>1.1011781924401332E-2</v>
      </c>
      <c r="AD223">
        <f t="shared" si="76"/>
        <v>1.1011781924401332E-2</v>
      </c>
      <c r="AE223">
        <f t="shared" si="77"/>
        <v>0.42000000000000043</v>
      </c>
      <c r="AF223">
        <f t="shared" si="86"/>
        <v>575.50993340921696</v>
      </c>
      <c r="AG223">
        <f t="shared" si="78"/>
        <v>0.5757258482224924</v>
      </c>
      <c r="AH223">
        <f t="shared" si="79"/>
        <v>0.49826360037378303</v>
      </c>
      <c r="AI223">
        <f t="shared" si="87"/>
        <v>0.57999999999999963</v>
      </c>
      <c r="AJ223">
        <f>MAX(0, $R223 - $AA223) * INDEX(Model_Assumptions[Values], 7)</f>
        <v>1854.5890165551421</v>
      </c>
      <c r="AK223">
        <f>MAX(0, INDEX(Model_Assumptions[Values], 4) - $AD223)</f>
        <v>3.8988218075598671E-2</v>
      </c>
      <c r="AL223">
        <f>MAX(0, INDEX(Model_Assumptions[Values], 5) - $AC223)</f>
        <v>8.9882180755986689E-3</v>
      </c>
      <c r="AM223">
        <f>INDEX(Model_Assumptions[Values], 6) * MAX(0, INDEX(Model_Assumptions[Values], 3) - $AB223)^2</f>
        <v>0</v>
      </c>
      <c r="AN223">
        <f t="shared" si="80"/>
        <v>1834.5122724833982</v>
      </c>
      <c r="AO223" cm="1">
        <f t="array" ref="AO223">IFERROR(STDEV(IF($E$2:$E$2201=$E223, $AJ$2:$AJ$2201)), 0)</f>
        <v>88.006063000455029</v>
      </c>
      <c r="AP223">
        <f t="shared" si="88"/>
        <v>0.22812910141929715</v>
      </c>
      <c r="AQ223">
        <f t="shared" si="81"/>
        <v>3.7379385467225253E-2</v>
      </c>
      <c r="AR223" cm="1">
        <f t="array" ref="AR223">IFERROR(STDEV(IF($E$2:$E$2201=$E223, $AK$2:$AK$2201)), 0)</f>
        <v>7.3292428176639978E-3</v>
      </c>
      <c r="AS223">
        <f t="shared" si="89"/>
        <v>0.2195087062057785</v>
      </c>
      <c r="AT223">
        <f t="shared" si="82"/>
        <v>7.8840452529619354E-3</v>
      </c>
      <c r="AU223" cm="1">
        <f t="array" ref="AU223">IFERROR(STDEV(IF($E$2:$E$2201=$E223, $AL$2:$AL$2201)), 0)</f>
        <v>6.6469063519159583E-3</v>
      </c>
      <c r="AV223">
        <f t="shared" si="90"/>
        <v>0.16611830589706711</v>
      </c>
      <c r="AW223">
        <f t="shared" si="83"/>
        <v>0</v>
      </c>
      <c r="AX223" cm="1">
        <f t="array" ref="AX223">IFERROR(STDEV(IF($E$2:$E$2201=$E223, $AM$2:$AM$2201)), 0)</f>
        <v>0</v>
      </c>
      <c r="AY223">
        <f t="shared" si="91"/>
        <v>0.16611830589706711</v>
      </c>
      <c r="AZ223">
        <f>INDEX(Model_Assumptions[Values],9)*((INDEX(Model_Scenarios[GR Weight],1)*$AG223)+(INDEX(Model_Scenarios[GP Weight],1)*$AH223)+(INDEX(Model_Scenarios[LTV Weight],1)*$AI223))-(INDEX(Model_Scenarios[LTV Weight],1)*$AP223)-(INDEX(Model_Scenarios[GP Weight],1)*($AS223+$AV223+$AY223))</f>
        <v>2.6193169113627075</v>
      </c>
      <c r="BA223">
        <f>INDEX(Model_Assumptions[Values],9)*((INDEX(Model_Scenarios[GR Weight],2)*$AG223)+(INDEX(Model_Scenarios[GP Weight],2)*$AH223)+(INDEX(Model_Scenarios[LTV Weight],2)*$AI223))-(INDEX(Model_Scenarios[LTV Weight],2)*$AP223)-(INDEX(Model_Scenarios[GP Weight],2)*($AS223+$AV223+$AY223))</f>
        <v>2.5564250070181256</v>
      </c>
      <c r="BB223">
        <f>INDEX(Model_Assumptions[Values],9)*((INDEX(Model_Scenarios[GR Weight],3)*$AG223)+(INDEX(Model_Scenarios[GP Weight],3)*$AH223)+(INDEX(Model_Scenarios[LTV Weight],3)*$AI223))-(INDEX(Model_Scenarios[LTV Weight],3)*$AP223)-(INDEX(Model_Scenarios[GP Weight],3)*($AS223+$AV223+$AY223))</f>
        <v>2.4672561090645466</v>
      </c>
      <c r="BC223">
        <f>INDEX(Model_Assumptions[Values],9)*((INDEX(Model_Scenarios[GR Weight],4)*$AG223)+(INDEX(Model_Scenarios[GP Weight],4)*$AH223)+(INDEX(Model_Scenarios[LTV Weight],4)*$AI223))-(INDEX(Model_Scenarios[LTV Weight],4)*$AP223)-(INDEX(Model_Scenarios[GP Weight],4)*($AS223+$AV223+$AY223))</f>
        <v>2.4879319433177223</v>
      </c>
      <c r="BD223">
        <f>INDEX(Model_Assumptions[Values],9)*((INDEX(Model_Scenarios[GR Weight],5)*$AG223)+(INDEX(Model_Scenarios[GP Weight],5)*$AH223)+(INDEX(Model_Scenarios[LTV Weight],5)*$AI223))-(INDEX(Model_Scenarios[LTV Weight],5)*$AP223)-(INDEX(Model_Scenarios[GP Weight],5)*($AS223+$AV223+$AY223))</f>
        <v>2.3104585489956198</v>
      </c>
    </row>
    <row r="224" spans="1:56" x14ac:dyDescent="0.25">
      <c r="A224">
        <v>223</v>
      </c>
      <c r="B224">
        <v>5</v>
      </c>
      <c r="C224" s="3">
        <v>23</v>
      </c>
      <c r="D224" s="4">
        <v>0.44</v>
      </c>
      <c r="E224" t="str">
        <v>SKU-1006</v>
      </c>
      <c r="F224" t="str">
        <v>Hold</v>
      </c>
      <c r="G224" t="str">
        <v>Full</v>
      </c>
      <c r="H224">
        <v>113.18</v>
      </c>
      <c r="I224">
        <v>39.01</v>
      </c>
      <c r="J224">
        <v>24</v>
      </c>
      <c r="K224">
        <v>2716.32</v>
      </c>
      <c r="L224">
        <v>1780.0800000000002</v>
      </c>
      <c r="M224">
        <v>0.65532779643046479</v>
      </c>
      <c r="N224">
        <v>122.07351223831479</v>
      </c>
      <c r="O224">
        <v>91.370781481239646</v>
      </c>
      <c r="P224">
        <v>130.38078148123941</v>
      </c>
      <c r="Q224">
        <v>1378.1368137193899</v>
      </c>
      <c r="R224">
        <v>992.25850587796083</v>
      </c>
      <c r="S224">
        <v>1</v>
      </c>
      <c r="T224">
        <f t="shared" si="69"/>
        <v>117.09314538485852</v>
      </c>
      <c r="U224">
        <f t="shared" si="70"/>
        <v>3.457453070205433E-2</v>
      </c>
      <c r="V224">
        <f>IF($F224="Reduce", INDEX(Model_Assumptions[Values], 2), INDEX(Model_Assumptions[Values], 1))</f>
        <v>-0.4</v>
      </c>
      <c r="W224">
        <f t="shared" si="71"/>
        <v>23.668084505260278</v>
      </c>
      <c r="X224">
        <f t="shared" si="84"/>
        <v>2771.370459955559</v>
      </c>
      <c r="Y224">
        <f t="shared" si="72"/>
        <v>1848.0784834053557</v>
      </c>
      <c r="Z224">
        <f t="shared" si="73"/>
        <v>55.050459955558836</v>
      </c>
      <c r="AA224">
        <f t="shared" si="74"/>
        <v>67.998483405355501</v>
      </c>
      <c r="AB224">
        <f t="shared" si="85"/>
        <v>0.66684642493988011</v>
      </c>
      <c r="AC224">
        <f t="shared" si="75"/>
        <v>1.1518628509415318E-2</v>
      </c>
      <c r="AD224">
        <f t="shared" si="76"/>
        <v>1.1518628509415318E-2</v>
      </c>
      <c r="AE224">
        <f t="shared" si="77"/>
        <v>0.4400000000000005</v>
      </c>
      <c r="AF224">
        <f t="shared" si="86"/>
        <v>555.66476329165755</v>
      </c>
      <c r="AG224">
        <f t="shared" si="78"/>
        <v>0.60249522947181822</v>
      </c>
      <c r="AH224">
        <f t="shared" si="79"/>
        <v>0.52153762719346686</v>
      </c>
      <c r="AI224">
        <f t="shared" si="87"/>
        <v>0.5599999999999995</v>
      </c>
      <c r="AJ224">
        <f>MAX(0, $R224 - $AA224) * INDEX(Model_Assumptions[Values], 7)</f>
        <v>1848.5200449452107</v>
      </c>
      <c r="AK224">
        <f>MAX(0, INDEX(Model_Assumptions[Values], 4) - $AD224)</f>
        <v>3.8481371490584684E-2</v>
      </c>
      <c r="AL224">
        <f>MAX(0, INDEX(Model_Assumptions[Values], 5) - $AC224)</f>
        <v>8.481371490584682E-3</v>
      </c>
      <c r="AM224">
        <f>INDEX(Model_Assumptions[Values], 6) * MAX(0, INDEX(Model_Assumptions[Values], 3) - $AB224)^2</f>
        <v>0</v>
      </c>
      <c r="AN224">
        <f t="shared" si="80"/>
        <v>1834.5122724833982</v>
      </c>
      <c r="AO224" cm="1">
        <f t="array" ref="AO224">IFERROR(STDEV(IF($E$2:$E$2201=$E224, $AJ$2:$AJ$2201)), 0)</f>
        <v>88.006063000455029</v>
      </c>
      <c r="AP224">
        <f t="shared" si="88"/>
        <v>0.15916826618797889</v>
      </c>
      <c r="AQ224">
        <f t="shared" si="81"/>
        <v>3.7379385467225253E-2</v>
      </c>
      <c r="AR224" cm="1">
        <f t="array" ref="AR224">IFERROR(STDEV(IF($E$2:$E$2201=$E224, $AK$2:$AK$2201)), 0)</f>
        <v>7.3292428176639978E-3</v>
      </c>
      <c r="AS224">
        <f t="shared" si="89"/>
        <v>0.15035468885047262</v>
      </c>
      <c r="AT224">
        <f t="shared" si="82"/>
        <v>7.8840452529619354E-3</v>
      </c>
      <c r="AU224" cm="1">
        <f t="array" ref="AU224">IFERROR(STDEV(IF($E$2:$E$2201=$E224, $AL$2:$AL$2201)), 0)</f>
        <v>6.6469063519159583E-3</v>
      </c>
      <c r="AV224">
        <f t="shared" si="90"/>
        <v>8.9865300637275922E-2</v>
      </c>
      <c r="AW224">
        <f t="shared" si="83"/>
        <v>0</v>
      </c>
      <c r="AX224" cm="1">
        <f t="array" ref="AX224">IFERROR(STDEV(IF($E$2:$E$2201=$E224, $AM$2:$AM$2201)), 0)</f>
        <v>0</v>
      </c>
      <c r="AY224">
        <f t="shared" si="91"/>
        <v>8.9865300637275922E-2</v>
      </c>
      <c r="AZ224">
        <f>INDEX(Model_Assumptions[Values],9)*((INDEX(Model_Scenarios[GR Weight],1)*$AG224)+(INDEX(Model_Scenarios[GP Weight],1)*$AH224)+(INDEX(Model_Scenarios[LTV Weight],1)*$AI224))-(INDEX(Model_Scenarios[LTV Weight],1)*$AP224)-(INDEX(Model_Scenarios[GP Weight],1)*($AS224+$AV224+$AY224))</f>
        <v>2.6416732863697554</v>
      </c>
      <c r="BA224">
        <f>INDEX(Model_Assumptions[Values],9)*((INDEX(Model_Scenarios[GR Weight],2)*$AG224)+(INDEX(Model_Scenarios[GP Weight],2)*$AH224)+(INDEX(Model_Scenarios[LTV Weight],2)*$AI224))-(INDEX(Model_Scenarios[LTV Weight],2)*$AP224)-(INDEX(Model_Scenarios[GP Weight],2)*($AS224+$AV224+$AY224))</f>
        <v>2.6239326182501377</v>
      </c>
      <c r="BB224">
        <f>INDEX(Model_Assumptions[Values],9)*((INDEX(Model_Scenarios[GR Weight],3)*$AG224)+(INDEX(Model_Scenarios[GP Weight],3)*$AH224)+(INDEX(Model_Scenarios[LTV Weight],3)*$AI224))-(INDEX(Model_Scenarios[LTV Weight],3)*$AP224)-(INDEX(Model_Scenarios[GP Weight],3)*($AS224+$AV224+$AY224))</f>
        <v>2.6066127264093883</v>
      </c>
      <c r="BC224">
        <f>INDEX(Model_Assumptions[Values],9)*((INDEX(Model_Scenarios[GR Weight],4)*$AG224)+(INDEX(Model_Scenarios[GP Weight],4)*$AH224)+(INDEX(Model_Scenarios[LTV Weight],4)*$AI224))-(INDEX(Model_Scenarios[LTV Weight],4)*$AP224)-(INDEX(Model_Scenarios[GP Weight],4)*($AS224+$AV224+$AY224))</f>
        <v>2.6437771677640955</v>
      </c>
      <c r="BD224">
        <f>INDEX(Model_Assumptions[Values],9)*((INDEX(Model_Scenarios[GR Weight],5)*$AG224)+(INDEX(Model_Scenarios[GP Weight],5)*$AH224)+(INDEX(Model_Scenarios[LTV Weight],5)*$AI224))-(INDEX(Model_Scenarios[LTV Weight],5)*$AP224)-(INDEX(Model_Scenarios[GP Weight],5)*($AS224+$AV224+$AY224))</f>
        <v>2.5153847281380934</v>
      </c>
    </row>
    <row r="225" spans="1:56" x14ac:dyDescent="0.25">
      <c r="A225">
        <v>224</v>
      </c>
      <c r="B225">
        <v>5</v>
      </c>
      <c r="C225" s="3">
        <v>24</v>
      </c>
      <c r="D225" s="4">
        <v>0.46</v>
      </c>
      <c r="E225" t="str">
        <v>SKU-1006</v>
      </c>
      <c r="F225" t="str">
        <v>Hold</v>
      </c>
      <c r="G225" t="str">
        <v>Full</v>
      </c>
      <c r="H225">
        <v>113.18</v>
      </c>
      <c r="I225">
        <v>39.01</v>
      </c>
      <c r="J225">
        <v>24</v>
      </c>
      <c r="K225">
        <v>2716.32</v>
      </c>
      <c r="L225">
        <v>1780.0800000000002</v>
      </c>
      <c r="M225">
        <v>0.65532779643046479</v>
      </c>
      <c r="N225">
        <v>122.07351223831479</v>
      </c>
      <c r="O225">
        <v>91.370781481239646</v>
      </c>
      <c r="P225">
        <v>130.38078148123941</v>
      </c>
      <c r="Q225">
        <v>1378.1368137193899</v>
      </c>
      <c r="R225">
        <v>992.25850587796083</v>
      </c>
      <c r="S225">
        <v>1</v>
      </c>
      <c r="T225">
        <f t="shared" si="69"/>
        <v>117.27101562962481</v>
      </c>
      <c r="U225">
        <f t="shared" si="70"/>
        <v>3.6146100279420446E-2</v>
      </c>
      <c r="V225">
        <f>IF($F225="Reduce", INDEX(Model_Assumptions[Values], 2), INDEX(Model_Assumptions[Values], 1))</f>
        <v>-0.4</v>
      </c>
      <c r="W225">
        <f t="shared" si="71"/>
        <v>23.652997437317563</v>
      </c>
      <c r="X225">
        <f t="shared" si="84"/>
        <v>2773.8110321591435</v>
      </c>
      <c r="Y225">
        <f t="shared" si="72"/>
        <v>1851.1076021293852</v>
      </c>
      <c r="Z225">
        <f t="shared" si="73"/>
        <v>57.491032159143288</v>
      </c>
      <c r="AA225">
        <f t="shared" si="74"/>
        <v>71.027602129385059</v>
      </c>
      <c r="AB225">
        <f t="shared" si="85"/>
        <v>0.6673517340106897</v>
      </c>
      <c r="AC225">
        <f t="shared" si="75"/>
        <v>1.2023937580224908E-2</v>
      </c>
      <c r="AD225">
        <f t="shared" si="76"/>
        <v>1.2023937580224908E-2</v>
      </c>
      <c r="AE225">
        <f t="shared" si="77"/>
        <v>0.46000000000000063</v>
      </c>
      <c r="AF225">
        <f t="shared" si="86"/>
        <v>535.81959317409826</v>
      </c>
      <c r="AG225">
        <f t="shared" si="78"/>
        <v>0.6292058711454428</v>
      </c>
      <c r="AH225">
        <f t="shared" si="79"/>
        <v>0.54477048935011385</v>
      </c>
      <c r="AI225">
        <f t="shared" si="87"/>
        <v>0.53999999999999937</v>
      </c>
      <c r="AJ225">
        <f>MAX(0, $R225 - $AA225) * INDEX(Model_Assumptions[Values], 7)</f>
        <v>1842.4618074971515</v>
      </c>
      <c r="AK225">
        <f>MAX(0, INDEX(Model_Assumptions[Values], 4) - $AD225)</f>
        <v>3.7976062419775095E-2</v>
      </c>
      <c r="AL225">
        <f>MAX(0, INDEX(Model_Assumptions[Values], 5) - $AC225)</f>
        <v>7.9760624197750922E-3</v>
      </c>
      <c r="AM225">
        <f>INDEX(Model_Assumptions[Values], 6) * MAX(0, INDEX(Model_Assumptions[Values], 3) - $AB225)^2</f>
        <v>0</v>
      </c>
      <c r="AN225">
        <f t="shared" si="80"/>
        <v>1834.5122724833982</v>
      </c>
      <c r="AO225" cm="1">
        <f t="array" ref="AO225">IFERROR(STDEV(IF($E$2:$E$2201=$E225, $AJ$2:$AJ$2201)), 0)</f>
        <v>88.006063000455029</v>
      </c>
      <c r="AP225">
        <f t="shared" si="88"/>
        <v>9.0329401665340328E-2</v>
      </c>
      <c r="AQ225">
        <f t="shared" si="81"/>
        <v>3.7379385467225253E-2</v>
      </c>
      <c r="AR225" cm="1">
        <f t="array" ref="AR225">IFERROR(STDEV(IF($E$2:$E$2201=$E225, $AK$2:$AK$2201)), 0)</f>
        <v>7.3292428176639978E-3</v>
      </c>
      <c r="AS225">
        <f t="shared" si="89"/>
        <v>8.1410449536725396E-2</v>
      </c>
      <c r="AT225">
        <f t="shared" si="82"/>
        <v>7.8840452529619354E-3</v>
      </c>
      <c r="AU225" cm="1">
        <f t="array" ref="AU225">IFERROR(STDEV(IF($E$2:$E$2201=$E225, $AL$2:$AL$2201)), 0)</f>
        <v>6.6469063519159583E-3</v>
      </c>
      <c r="AV225">
        <f t="shared" si="90"/>
        <v>1.3843608130063854E-2</v>
      </c>
      <c r="AW225">
        <f t="shared" si="83"/>
        <v>0</v>
      </c>
      <c r="AX225" cm="1">
        <f t="array" ref="AX225">IFERROR(STDEV(IF($E$2:$E$2201=$E225, $AM$2:$AM$2201)), 0)</f>
        <v>0</v>
      </c>
      <c r="AY225">
        <f t="shared" si="91"/>
        <v>1.3843608130063854E-2</v>
      </c>
      <c r="AZ225">
        <f>INDEX(Model_Assumptions[Values],9)*((INDEX(Model_Scenarios[GR Weight],1)*$AG225)+(INDEX(Model_Scenarios[GP Weight],1)*$AH225)+(INDEX(Model_Scenarios[LTV Weight],1)*$AI225))-(INDEX(Model_Scenarios[LTV Weight],1)*$AP225)-(INDEX(Model_Scenarios[GP Weight],1)*($AS225+$AV225+$AY225))</f>
        <v>2.663814892335818</v>
      </c>
      <c r="BA225">
        <f>INDEX(Model_Assumptions[Values],9)*((INDEX(Model_Scenarios[GR Weight],2)*$AG225)+(INDEX(Model_Scenarios[GP Weight],2)*$AH225)+(INDEX(Model_Scenarios[LTV Weight],2)*$AI225))-(INDEX(Model_Scenarios[LTV Weight],2)*$AP225)-(INDEX(Model_Scenarios[GP Weight],2)*($AS225+$AV225+$AY225))</f>
        <v>2.6911412484673516</v>
      </c>
      <c r="BB225">
        <f>INDEX(Model_Assumptions[Values],9)*((INDEX(Model_Scenarios[GR Weight],3)*$AG225)+(INDEX(Model_Scenarios[GP Weight],3)*$AH225)+(INDEX(Model_Scenarios[LTV Weight],3)*$AI225))-(INDEX(Model_Scenarios[LTV Weight],3)*$AP225)-(INDEX(Model_Scenarios[GP Weight],3)*($AS225+$AV225+$AY225))</f>
        <v>2.7455397515994671</v>
      </c>
      <c r="BC225">
        <f>INDEX(Model_Assumptions[Values],9)*((INDEX(Model_Scenarios[GR Weight],4)*$AG225)+(INDEX(Model_Scenarios[GP Weight],4)*$AH225)+(INDEX(Model_Scenarios[LTV Weight],4)*$AI225))-(INDEX(Model_Scenarios[LTV Weight],4)*$AP225)-(INDEX(Model_Scenarios[GP Weight],4)*($AS225+$AV225+$AY225))</f>
        <v>2.7991756273387227</v>
      </c>
      <c r="BD225">
        <f>INDEX(Model_Assumptions[Values],9)*((INDEX(Model_Scenarios[GR Weight],5)*$AG225)+(INDEX(Model_Scenarios[GP Weight],5)*$AH225)+(INDEX(Model_Scenarios[LTV Weight],5)*$AI225))-(INDEX(Model_Scenarios[LTV Weight],5)*$AP225)-(INDEX(Model_Scenarios[GP Weight],5)*($AS225+$AV225+$AY225))</f>
        <v>2.7197386502536514</v>
      </c>
    </row>
    <row r="226" spans="1:56" x14ac:dyDescent="0.25">
      <c r="A226">
        <v>225</v>
      </c>
      <c r="B226">
        <v>5</v>
      </c>
      <c r="C226" s="3">
        <v>25</v>
      </c>
      <c r="D226" s="4">
        <v>0.48</v>
      </c>
      <c r="E226" t="str">
        <v>SKU-1006</v>
      </c>
      <c r="F226" t="str">
        <v>Hold</v>
      </c>
      <c r="G226" t="str">
        <v>Full</v>
      </c>
      <c r="H226">
        <v>113.18</v>
      </c>
      <c r="I226">
        <v>39.01</v>
      </c>
      <c r="J226">
        <v>24</v>
      </c>
      <c r="K226">
        <v>2716.32</v>
      </c>
      <c r="L226">
        <v>1780.0800000000002</v>
      </c>
      <c r="M226">
        <v>0.65532779643046479</v>
      </c>
      <c r="N226">
        <v>122.07351223831479</v>
      </c>
      <c r="O226">
        <v>91.370781481239646</v>
      </c>
      <c r="P226">
        <v>130.38078148123941</v>
      </c>
      <c r="Q226">
        <v>1378.1368137193899</v>
      </c>
      <c r="R226">
        <v>992.25850587796083</v>
      </c>
      <c r="S226">
        <v>1</v>
      </c>
      <c r="T226">
        <f t="shared" si="69"/>
        <v>117.44888587439111</v>
      </c>
      <c r="U226">
        <f t="shared" si="70"/>
        <v>3.7717669856786554E-2</v>
      </c>
      <c r="V226">
        <f>IF($F226="Reduce", INDEX(Model_Assumptions[Values], 2), INDEX(Model_Assumptions[Values], 1))</f>
        <v>-0.4</v>
      </c>
      <c r="W226">
        <f t="shared" si="71"/>
        <v>23.63791036937485</v>
      </c>
      <c r="X226">
        <f t="shared" si="84"/>
        <v>2776.2462372817931</v>
      </c>
      <c r="Y226">
        <f t="shared" si="72"/>
        <v>1854.1313537724802</v>
      </c>
      <c r="Z226">
        <f t="shared" si="73"/>
        <v>59.926237281792964</v>
      </c>
      <c r="AA226">
        <f t="shared" si="74"/>
        <v>74.05135377248007</v>
      </c>
      <c r="AB226">
        <f t="shared" si="85"/>
        <v>0.66785551255275166</v>
      </c>
      <c r="AC226">
        <f t="shared" si="75"/>
        <v>1.2527716122286869E-2</v>
      </c>
      <c r="AD226">
        <f t="shared" si="76"/>
        <v>1.2527716122286869E-2</v>
      </c>
      <c r="AE226">
        <f t="shared" si="77"/>
        <v>0.4800000000000007</v>
      </c>
      <c r="AF226">
        <f t="shared" si="86"/>
        <v>515.97442305653897</v>
      </c>
      <c r="AG226">
        <f t="shared" si="78"/>
        <v>0.65585777324337635</v>
      </c>
      <c r="AH226">
        <f t="shared" si="79"/>
        <v>0.56796218684373645</v>
      </c>
      <c r="AI226">
        <f t="shared" si="87"/>
        <v>0.51999999999999935</v>
      </c>
      <c r="AJ226">
        <f>MAX(0, $R226 - $AA226) * INDEX(Model_Assumptions[Values], 7)</f>
        <v>1836.4143042109615</v>
      </c>
      <c r="AK226">
        <f>MAX(0, INDEX(Model_Assumptions[Values], 4) - $AD226)</f>
        <v>3.7472283877713133E-2</v>
      </c>
      <c r="AL226">
        <f>MAX(0, INDEX(Model_Assumptions[Values], 5) - $AC226)</f>
        <v>7.472283877713131E-3</v>
      </c>
      <c r="AM226">
        <f>INDEX(Model_Assumptions[Values], 6) * MAX(0, INDEX(Model_Assumptions[Values], 3) - $AB226)^2</f>
        <v>0</v>
      </c>
      <c r="AN226">
        <f t="shared" si="80"/>
        <v>1834.5122724833982</v>
      </c>
      <c r="AO226" cm="1">
        <f t="array" ref="AO226">IFERROR(STDEV(IF($E$2:$E$2201=$E226, $AJ$2:$AJ$2201)), 0)</f>
        <v>88.006063000455029</v>
      </c>
      <c r="AP226">
        <f t="shared" si="88"/>
        <v>2.1612507851345331E-2</v>
      </c>
      <c r="AQ226">
        <f t="shared" si="81"/>
        <v>3.7379385467225253E-2</v>
      </c>
      <c r="AR226" cm="1">
        <f t="array" ref="AR226">IFERROR(STDEV(IF($E$2:$E$2201=$E226, $AK$2:$AK$2201)), 0)</f>
        <v>7.3292428176639978E-3</v>
      </c>
      <c r="AS226">
        <f t="shared" si="89"/>
        <v>1.2675035170616668E-2</v>
      </c>
      <c r="AT226">
        <f t="shared" si="82"/>
        <v>7.8840452529619354E-3</v>
      </c>
      <c r="AU226" cm="1">
        <f t="array" ref="AU226">IFERROR(STDEV(IF($E$2:$E$2201=$E226, $AL$2:$AL$2201)), 0)</f>
        <v>6.6469063519159583E-3</v>
      </c>
      <c r="AV226">
        <f t="shared" si="90"/>
        <v>-6.1947822558101016E-2</v>
      </c>
      <c r="AW226">
        <f t="shared" si="83"/>
        <v>0</v>
      </c>
      <c r="AX226" cm="1">
        <f t="array" ref="AX226">IFERROR(STDEV(IF($E$2:$E$2201=$E226, $AM$2:$AM$2201)), 0)</f>
        <v>0</v>
      </c>
      <c r="AY226">
        <f t="shared" si="91"/>
        <v>-6.1947822558101016E-2</v>
      </c>
      <c r="AZ226">
        <f>INDEX(Model_Assumptions[Values],9)*((INDEX(Model_Scenarios[GR Weight],1)*$AG226)+(INDEX(Model_Scenarios[GP Weight],1)*$AH226)+(INDEX(Model_Scenarios[LTV Weight],1)*$AI226))-(INDEX(Model_Scenarios[LTV Weight],1)*$AP226)-(INDEX(Model_Scenarios[GP Weight],1)*($AS226+$AV226+$AY226))</f>
        <v>2.6857420347570362</v>
      </c>
      <c r="BA226">
        <f>INDEX(Model_Assumptions[Values],9)*((INDEX(Model_Scenarios[GR Weight],2)*$AG226)+(INDEX(Model_Scenarios[GP Weight],2)*$AH226)+(INDEX(Model_Scenarios[LTV Weight],2)*$AI226))-(INDEX(Model_Scenarios[LTV Weight],2)*$AP226)-(INDEX(Model_Scenarios[GP Weight],2)*($AS226+$AV226+$AY226))</f>
        <v>2.7580515086620094</v>
      </c>
      <c r="BB226">
        <f>INDEX(Model_Assumptions[Values],9)*((INDEX(Model_Scenarios[GR Weight],3)*$AG226)+(INDEX(Model_Scenarios[GP Weight],3)*$AH226)+(INDEX(Model_Scenarios[LTV Weight],3)*$AI226))-(INDEX(Model_Scenarios[LTV Weight],3)*$AP226)-(INDEX(Model_Scenarios[GP Weight],3)*($AS226+$AV226+$AY226))</f>
        <v>2.8840382538711746</v>
      </c>
      <c r="BC226">
        <f>INDEX(Model_Assumptions[Values],9)*((INDEX(Model_Scenarios[GR Weight],4)*$AG226)+(INDEX(Model_Scenarios[GP Weight],4)*$AH226)+(INDEX(Model_Scenarios[LTV Weight],4)*$AI226))-(INDEX(Model_Scenarios[LTV Weight],4)*$AP226)-(INDEX(Model_Scenarios[GP Weight],4)*($AS226+$AV226+$AY226))</f>
        <v>2.9541283912779974</v>
      </c>
      <c r="BD226">
        <f>INDEX(Model_Assumptions[Values],9)*((INDEX(Model_Scenarios[GR Weight],5)*$AG226)+(INDEX(Model_Scenarios[GP Weight],5)*$AH226)+(INDEX(Model_Scenarios[LTV Weight],5)*$AI226))-(INDEX(Model_Scenarios[LTV Weight],5)*$AP226)-(INDEX(Model_Scenarios[GP Weight],5)*($AS226+$AV226+$AY226))</f>
        <v>2.9235219955708858</v>
      </c>
    </row>
    <row r="227" spans="1:56" x14ac:dyDescent="0.25">
      <c r="A227">
        <v>226</v>
      </c>
      <c r="B227">
        <v>5</v>
      </c>
      <c r="C227" s="3">
        <v>26</v>
      </c>
      <c r="D227" s="4">
        <v>0.5</v>
      </c>
      <c r="E227" t="str">
        <v>SKU-1006</v>
      </c>
      <c r="F227" t="str">
        <v>Hold</v>
      </c>
      <c r="G227" t="str">
        <v>Full</v>
      </c>
      <c r="H227">
        <v>113.18</v>
      </c>
      <c r="I227">
        <v>39.01</v>
      </c>
      <c r="J227">
        <v>24</v>
      </c>
      <c r="K227">
        <v>2716.32</v>
      </c>
      <c r="L227">
        <v>1780.0800000000002</v>
      </c>
      <c r="M227">
        <v>0.65532779643046479</v>
      </c>
      <c r="N227">
        <v>122.07351223831479</v>
      </c>
      <c r="O227">
        <v>91.370781481239646</v>
      </c>
      <c r="P227">
        <v>130.38078148123941</v>
      </c>
      <c r="Q227">
        <v>1378.1368137193899</v>
      </c>
      <c r="R227">
        <v>992.25850587796083</v>
      </c>
      <c r="S227">
        <v>1</v>
      </c>
      <c r="T227">
        <f t="shared" si="69"/>
        <v>117.62675611915739</v>
      </c>
      <c r="U227">
        <f t="shared" si="70"/>
        <v>3.9289239434152544E-2</v>
      </c>
      <c r="V227">
        <f>IF($F227="Reduce", INDEX(Model_Assumptions[Values], 2), INDEX(Model_Assumptions[Values], 1))</f>
        <v>-0.4</v>
      </c>
      <c r="W227">
        <f t="shared" si="71"/>
        <v>23.622823301432135</v>
      </c>
      <c r="X227">
        <f t="shared" si="84"/>
        <v>2778.6760753235062</v>
      </c>
      <c r="Y227">
        <f t="shared" si="72"/>
        <v>1857.1497383346386</v>
      </c>
      <c r="Z227">
        <f t="shared" si="73"/>
        <v>62.356075323506047</v>
      </c>
      <c r="AA227">
        <f t="shared" si="74"/>
        <v>77.069738334638487</v>
      </c>
      <c r="AB227">
        <f t="shared" si="85"/>
        <v>0.6683577675092699</v>
      </c>
      <c r="AC227">
        <f t="shared" si="75"/>
        <v>1.3029971078805103E-2</v>
      </c>
      <c r="AD227">
        <f t="shared" si="76"/>
        <v>1.3029971078805103E-2</v>
      </c>
      <c r="AE227">
        <f t="shared" si="77"/>
        <v>0.49999999999999922</v>
      </c>
      <c r="AF227">
        <f t="shared" si="86"/>
        <v>496.12925293898121</v>
      </c>
      <c r="AG227">
        <f t="shared" si="78"/>
        <v>0.6824509357655989</v>
      </c>
      <c r="AH227">
        <f t="shared" si="79"/>
        <v>0.59111271967431878</v>
      </c>
      <c r="AI227">
        <f t="shared" si="87"/>
        <v>0.50000000000000078</v>
      </c>
      <c r="AJ227">
        <f>MAX(0, $R227 - $AA227) * INDEX(Model_Assumptions[Values], 7)</f>
        <v>1830.3775350866447</v>
      </c>
      <c r="AK227">
        <f>MAX(0, INDEX(Model_Assumptions[Values], 4) - $AD227)</f>
        <v>3.69700289211949E-2</v>
      </c>
      <c r="AL227">
        <f>MAX(0, INDEX(Model_Assumptions[Values], 5) - $AC227)</f>
        <v>6.9700289211948978E-3</v>
      </c>
      <c r="AM227">
        <f>INDEX(Model_Assumptions[Values], 6) * MAX(0, INDEX(Model_Assumptions[Values], 3) - $AB227)^2</f>
        <v>0</v>
      </c>
      <c r="AN227">
        <f t="shared" si="80"/>
        <v>1834.5122724833982</v>
      </c>
      <c r="AO227" cm="1">
        <f t="array" ref="AO227">IFERROR(STDEV(IF($E$2:$E$2201=$E227, $AJ$2:$AJ$2201)), 0)</f>
        <v>88.006063000455029</v>
      </c>
      <c r="AP227">
        <f t="shared" si="88"/>
        <v>-4.6982415253959596E-2</v>
      </c>
      <c r="AQ227">
        <f t="shared" si="81"/>
        <v>3.7379385467225253E-2</v>
      </c>
      <c r="AR227" cm="1">
        <f t="array" ref="AR227">IFERROR(STDEV(IF($E$2:$E$2201=$E227, $AK$2:$AK$2201)), 0)</f>
        <v>7.3292428176639978E-3</v>
      </c>
      <c r="AS227">
        <f t="shared" si="89"/>
        <v>-5.5852501576803271E-2</v>
      </c>
      <c r="AT227">
        <f t="shared" si="82"/>
        <v>7.8840452529619354E-3</v>
      </c>
      <c r="AU227" cm="1">
        <f t="array" ref="AU227">IFERROR(STDEV(IF($E$2:$E$2201=$E227, $AL$2:$AL$2201)), 0)</f>
        <v>6.6469063519159583E-3</v>
      </c>
      <c r="AV227">
        <f t="shared" si="90"/>
        <v>-0.13751003600397863</v>
      </c>
      <c r="AW227">
        <f t="shared" si="83"/>
        <v>0</v>
      </c>
      <c r="AX227" cm="1">
        <f t="array" ref="AX227">IFERROR(STDEV(IF($E$2:$E$2201=$E227, $AM$2:$AM$2201)), 0)</f>
        <v>0</v>
      </c>
      <c r="AY227">
        <f t="shared" si="91"/>
        <v>-0.13751003600397863</v>
      </c>
      <c r="AZ227">
        <f>INDEX(Model_Assumptions[Values],9)*((INDEX(Model_Scenarios[GR Weight],1)*$AG227)+(INDEX(Model_Scenarios[GP Weight],1)*$AH227)+(INDEX(Model_Scenarios[LTV Weight],1)*$AI227))-(INDEX(Model_Scenarios[LTV Weight],1)*$AP227)-(INDEX(Model_Scenarios[GP Weight],1)*($AS227+$AV227+$AY227))</f>
        <v>2.7074550172816054</v>
      </c>
      <c r="BA227">
        <f>INDEX(Model_Assumptions[Values],9)*((INDEX(Model_Scenarios[GR Weight],2)*$AG227)+(INDEX(Model_Scenarios[GP Weight],2)*$AH227)+(INDEX(Model_Scenarios[LTV Weight],2)*$AI227))-(INDEX(Model_Scenarios[LTV Weight],2)*$AP227)-(INDEX(Model_Scenarios[GP Weight],2)*($AS227+$AV227+$AY227))</f>
        <v>2.8246640061305461</v>
      </c>
      <c r="BB227">
        <f>INDEX(Model_Assumptions[Values],9)*((INDEX(Model_Scenarios[GR Weight],3)*$AG227)+(INDEX(Model_Scenarios[GP Weight],3)*$AH227)+(INDEX(Model_Scenarios[LTV Weight],3)*$AI227))-(INDEX(Model_Scenarios[LTV Weight],3)*$AP227)-(INDEX(Model_Scenarios[GP Weight],3)*($AS227+$AV227+$AY227))</f>
        <v>3.0221092959933085</v>
      </c>
      <c r="BC227">
        <f>INDEX(Model_Assumptions[Values],9)*((INDEX(Model_Scenarios[GR Weight],4)*$AG227)+(INDEX(Model_Scenarios[GP Weight],4)*$AH227)+(INDEX(Model_Scenarios[LTV Weight],4)*$AI227))-(INDEX(Model_Scenarios[LTV Weight],4)*$AP227)-(INDEX(Model_Scenarios[GP Weight],4)*($AS227+$AV227+$AY227))</f>
        <v>3.1086365223507113</v>
      </c>
      <c r="BD227">
        <f>INDEX(Model_Assumptions[Values],9)*((INDEX(Model_Scenarios[GR Weight],5)*$AG227)+(INDEX(Model_Scenarios[GP Weight],5)*$AH227)+(INDEX(Model_Scenarios[LTV Weight],5)*$AI227))-(INDEX(Model_Scenarios[LTV Weight],5)*$AP227)-(INDEX(Model_Scenarios[GP Weight],5)*($AS227+$AV227+$AY227))</f>
        <v>3.1267364341550845</v>
      </c>
    </row>
    <row r="228" spans="1:56" x14ac:dyDescent="0.25">
      <c r="A228">
        <v>227</v>
      </c>
      <c r="B228">
        <v>5</v>
      </c>
      <c r="C228" s="3">
        <v>27</v>
      </c>
      <c r="D228" s="4">
        <v>0.52</v>
      </c>
      <c r="E228" t="str">
        <v>SKU-1006</v>
      </c>
      <c r="F228" t="str">
        <v>Hold</v>
      </c>
      <c r="G228" t="str">
        <v>Full</v>
      </c>
      <c r="H228">
        <v>113.18</v>
      </c>
      <c r="I228">
        <v>39.01</v>
      </c>
      <c r="J228">
        <v>24</v>
      </c>
      <c r="K228">
        <v>2716.32</v>
      </c>
      <c r="L228">
        <v>1780.0800000000002</v>
      </c>
      <c r="M228">
        <v>0.65532779643046479</v>
      </c>
      <c r="N228">
        <v>122.07351223831479</v>
      </c>
      <c r="O228">
        <v>91.370781481239646</v>
      </c>
      <c r="P228">
        <v>130.38078148123941</v>
      </c>
      <c r="Q228">
        <v>1378.1368137193899</v>
      </c>
      <c r="R228">
        <v>992.25850587796083</v>
      </c>
      <c r="S228">
        <v>1</v>
      </c>
      <c r="T228">
        <f t="shared" si="69"/>
        <v>117.80462636392369</v>
      </c>
      <c r="U228">
        <f t="shared" si="70"/>
        <v>4.0860809011518652E-2</v>
      </c>
      <c r="V228">
        <f>IF($F228="Reduce", INDEX(Model_Assumptions[Values], 2), INDEX(Model_Assumptions[Values], 1))</f>
        <v>-0.4</v>
      </c>
      <c r="W228">
        <f t="shared" si="71"/>
        <v>23.607736233489419</v>
      </c>
      <c r="X228">
        <f t="shared" si="84"/>
        <v>2781.1005462842841</v>
      </c>
      <c r="Y228">
        <f t="shared" si="72"/>
        <v>1860.1627558158618</v>
      </c>
      <c r="Z228">
        <f t="shared" si="73"/>
        <v>64.780546284283901</v>
      </c>
      <c r="AA228">
        <f t="shared" si="74"/>
        <v>80.082755815861674</v>
      </c>
      <c r="AB228">
        <f t="shared" si="85"/>
        <v>0.66885850578151518</v>
      </c>
      <c r="AC228">
        <f t="shared" si="75"/>
        <v>1.3530709351050385E-2</v>
      </c>
      <c r="AD228">
        <f t="shared" si="76"/>
        <v>1.3530709351050385E-2</v>
      </c>
      <c r="AE228">
        <f t="shared" si="77"/>
        <v>0.51999999999999935</v>
      </c>
      <c r="AF228">
        <f t="shared" si="86"/>
        <v>476.28408282142186</v>
      </c>
      <c r="AG228">
        <f t="shared" si="78"/>
        <v>0.7089853587121252</v>
      </c>
      <c r="AH228">
        <f t="shared" si="79"/>
        <v>0.61422208784187138</v>
      </c>
      <c r="AI228">
        <f t="shared" si="87"/>
        <v>0.48000000000000065</v>
      </c>
      <c r="AJ228">
        <f>MAX(0, $R228 - $AA228) * INDEX(Model_Assumptions[Values], 7)</f>
        <v>1824.3515001241983</v>
      </c>
      <c r="AK228">
        <f>MAX(0, INDEX(Model_Assumptions[Values], 4) - $AD228)</f>
        <v>3.6469290648949618E-2</v>
      </c>
      <c r="AL228">
        <f>MAX(0, INDEX(Model_Assumptions[Values], 5) - $AC228)</f>
        <v>6.4692906489496153E-3</v>
      </c>
      <c r="AM228">
        <f>INDEX(Model_Assumptions[Values], 6) * MAX(0, INDEX(Model_Assumptions[Values], 3) - $AB228)^2</f>
        <v>0</v>
      </c>
      <c r="AN228">
        <f t="shared" si="80"/>
        <v>1834.5122724833982</v>
      </c>
      <c r="AO228" cm="1">
        <f t="array" ref="AO228">IFERROR(STDEV(IF($E$2:$E$2201=$E228, $AJ$2:$AJ$2201)), 0)</f>
        <v>88.006063000455029</v>
      </c>
      <c r="AP228">
        <f t="shared" si="88"/>
        <v>-0.11545536765060546</v>
      </c>
      <c r="AQ228">
        <f t="shared" si="81"/>
        <v>3.7379385467225253E-2</v>
      </c>
      <c r="AR228" cm="1">
        <f t="array" ref="AR228">IFERROR(STDEV(IF($E$2:$E$2201=$E228, $AK$2:$AK$2201)), 0)</f>
        <v>7.3292428176639978E-3</v>
      </c>
      <c r="AS228">
        <f t="shared" si="89"/>
        <v>-0.12417310231313956</v>
      </c>
      <c r="AT228">
        <f t="shared" si="82"/>
        <v>7.8840452529619354E-3</v>
      </c>
      <c r="AU228" cm="1">
        <f t="array" ref="AU228">IFERROR(STDEV(IF($E$2:$E$2201=$E228, $AL$2:$AL$2201)), 0)</f>
        <v>6.6469063519159583E-3</v>
      </c>
      <c r="AV228">
        <f t="shared" si="90"/>
        <v>-0.21284407047566115</v>
      </c>
      <c r="AW228">
        <f t="shared" si="83"/>
        <v>0</v>
      </c>
      <c r="AX228" cm="1">
        <f t="array" ref="AX228">IFERROR(STDEV(IF($E$2:$E$2201=$E228, $AM$2:$AM$2201)), 0)</f>
        <v>0</v>
      </c>
      <c r="AY228">
        <f t="shared" si="91"/>
        <v>-0.21284407047566115</v>
      </c>
      <c r="AZ228">
        <f>INDEX(Model_Assumptions[Values],9)*((INDEX(Model_Scenarios[GR Weight],1)*$AG228)+(INDEX(Model_Scenarios[GP Weight],1)*$AH228)+(INDEX(Model_Scenarios[LTV Weight],1)*$AI228))-(INDEX(Model_Scenarios[LTV Weight],1)*$AP228)-(INDEX(Model_Scenarios[GP Weight],1)*($AS228+$AV228+$AY228))</f>
        <v>2.7289541417239316</v>
      </c>
      <c r="BA228">
        <f>INDEX(Model_Assumptions[Values],9)*((INDEX(Model_Scenarios[GR Weight],2)*$AG228)+(INDEX(Model_Scenarios[GP Weight],2)*$AH228)+(INDEX(Model_Scenarios[LTV Weight],2)*$AI228))-(INDEX(Model_Scenarios[LTV Weight],2)*$AP228)-(INDEX(Model_Scenarios[GP Weight],2)*($AS228+$AV228+$AY228))</f>
        <v>2.8909793445017535</v>
      </c>
      <c r="BB228">
        <f>INDEX(Model_Assumptions[Values],9)*((INDEX(Model_Scenarios[GR Weight],3)*$AG228)+(INDEX(Model_Scenarios[GP Weight],3)*$AH228)+(INDEX(Model_Scenarios[LTV Weight],3)*$AI228))-(INDEX(Model_Scenarios[LTV Weight],3)*$AP228)-(INDEX(Model_Scenarios[GP Weight],3)*($AS228+$AV228+$AY228))</f>
        <v>3.1597539343162366</v>
      </c>
      <c r="BC228">
        <f>INDEX(Model_Assumptions[Values],9)*((INDEX(Model_Scenarios[GR Weight],4)*$AG228)+(INDEX(Model_Scenarios[GP Weight],4)*$AH228)+(INDEX(Model_Scenarios[LTV Weight],4)*$AI228))-(INDEX(Model_Scenarios[LTV Weight],4)*$AP228)-(INDEX(Model_Scenarios[GP Weight],4)*($AS228+$AV228+$AY228))</f>
        <v>3.2627010769072387</v>
      </c>
      <c r="BD228">
        <f>INDEX(Model_Assumptions[Values],9)*((INDEX(Model_Scenarios[GR Weight],5)*$AG228)+(INDEX(Model_Scenarios[GP Weight],5)*$AH228)+(INDEX(Model_Scenarios[LTV Weight],5)*$AI228))-(INDEX(Model_Scenarios[LTV Weight],5)*$AP228)-(INDEX(Model_Scenarios[GP Weight],5)*($AS228+$AV228+$AY228))</f>
        <v>3.3293836259853777</v>
      </c>
    </row>
    <row r="229" spans="1:56" x14ac:dyDescent="0.25">
      <c r="A229">
        <v>228</v>
      </c>
      <c r="B229">
        <v>5</v>
      </c>
      <c r="C229" s="3">
        <v>28</v>
      </c>
      <c r="D229" s="4">
        <v>0.54</v>
      </c>
      <c r="E229" t="str">
        <v>SKU-1006</v>
      </c>
      <c r="F229" t="str">
        <v>Hold</v>
      </c>
      <c r="G229" t="str">
        <v>Full</v>
      </c>
      <c r="H229">
        <v>113.18</v>
      </c>
      <c r="I229">
        <v>39.01</v>
      </c>
      <c r="J229">
        <v>24</v>
      </c>
      <c r="K229">
        <v>2716.32</v>
      </c>
      <c r="L229">
        <v>1780.0800000000002</v>
      </c>
      <c r="M229">
        <v>0.65532779643046479</v>
      </c>
      <c r="N229">
        <v>122.07351223831479</v>
      </c>
      <c r="O229">
        <v>91.370781481239646</v>
      </c>
      <c r="P229">
        <v>130.38078148123941</v>
      </c>
      <c r="Q229">
        <v>1378.1368137193899</v>
      </c>
      <c r="R229">
        <v>992.25850587796083</v>
      </c>
      <c r="S229">
        <v>1</v>
      </c>
      <c r="T229">
        <f t="shared" si="69"/>
        <v>117.98249660868998</v>
      </c>
      <c r="U229">
        <f t="shared" si="70"/>
        <v>4.2432378588884767E-2</v>
      </c>
      <c r="V229">
        <f>IF($F229="Reduce", INDEX(Model_Assumptions[Values], 2), INDEX(Model_Assumptions[Values], 1))</f>
        <v>-0.4</v>
      </c>
      <c r="W229">
        <f t="shared" si="71"/>
        <v>23.592649165546707</v>
      </c>
      <c r="X229">
        <f t="shared" si="84"/>
        <v>2783.5196501641271</v>
      </c>
      <c r="Y229">
        <f t="shared" si="72"/>
        <v>1863.1704062161502</v>
      </c>
      <c r="Z229">
        <f t="shared" si="73"/>
        <v>67.199650164126979</v>
      </c>
      <c r="AA229">
        <f t="shared" si="74"/>
        <v>83.090406216150086</v>
      </c>
      <c r="AB229">
        <f t="shared" si="85"/>
        <v>0.66935773422914058</v>
      </c>
      <c r="AC229">
        <f t="shared" si="75"/>
        <v>1.4029937798675784E-2</v>
      </c>
      <c r="AD229">
        <f t="shared" si="76"/>
        <v>1.4029937798675784E-2</v>
      </c>
      <c r="AE229">
        <f t="shared" si="77"/>
        <v>0.53999999999999937</v>
      </c>
      <c r="AF229">
        <f t="shared" si="86"/>
        <v>456.43891270386263</v>
      </c>
      <c r="AG229">
        <f t="shared" si="78"/>
        <v>0.73546104208296048</v>
      </c>
      <c r="AH229">
        <f t="shared" si="79"/>
        <v>0.63729029134639781</v>
      </c>
      <c r="AI229">
        <f t="shared" si="87"/>
        <v>0.46000000000000063</v>
      </c>
      <c r="AJ229">
        <f>MAX(0, $R229 - $AA229) * INDEX(Model_Assumptions[Values], 7)</f>
        <v>1818.3361993236215</v>
      </c>
      <c r="AK229">
        <f>MAX(0, INDEX(Model_Assumptions[Values], 4) - $AD229)</f>
        <v>3.5970062201324218E-2</v>
      </c>
      <c r="AL229">
        <f>MAX(0, INDEX(Model_Assumptions[Values], 5) - $AC229)</f>
        <v>5.9700622013242159E-3</v>
      </c>
      <c r="AM229">
        <f>INDEX(Model_Assumptions[Values], 6) * MAX(0, INDEX(Model_Assumptions[Values], 3) - $AB229)^2</f>
        <v>0</v>
      </c>
      <c r="AN229">
        <f t="shared" si="80"/>
        <v>1834.5122724833982</v>
      </c>
      <c r="AO229" cm="1">
        <f t="array" ref="AO229">IFERROR(STDEV(IF($E$2:$E$2201=$E229, $AJ$2:$AJ$2201)), 0)</f>
        <v>88.006063000455029</v>
      </c>
      <c r="AP229">
        <f t="shared" si="88"/>
        <v>-0.1838063493386026</v>
      </c>
      <c r="AQ229">
        <f t="shared" si="81"/>
        <v>3.7379385467225253E-2</v>
      </c>
      <c r="AR229" cm="1">
        <f t="array" ref="AR229">IFERROR(STDEV(IF($E$2:$E$2201=$E229, $AK$2:$AK$2201)), 0)</f>
        <v>7.3292428176639978E-3</v>
      </c>
      <c r="AS229">
        <f t="shared" si="89"/>
        <v>-0.19228770296768785</v>
      </c>
      <c r="AT229">
        <f t="shared" si="82"/>
        <v>7.8840452529619354E-3</v>
      </c>
      <c r="AU229" cm="1">
        <f t="array" ref="AU229">IFERROR(STDEV(IF($E$2:$E$2201=$E229, $AL$2:$AL$2201)), 0)</f>
        <v>6.6469063519159583E-3</v>
      </c>
      <c r="AV229">
        <f t="shared" si="90"/>
        <v>-0.2879509579800259</v>
      </c>
      <c r="AW229">
        <f t="shared" si="83"/>
        <v>0</v>
      </c>
      <c r="AX229" cm="1">
        <f t="array" ref="AX229">IFERROR(STDEV(IF($E$2:$E$2201=$E229, $AM$2:$AM$2201)), 0)</f>
        <v>0</v>
      </c>
      <c r="AY229">
        <f t="shared" si="91"/>
        <v>-0.2879509579800259</v>
      </c>
      <c r="AZ229">
        <f>INDEX(Model_Assumptions[Values],9)*((INDEX(Model_Scenarios[GR Weight],1)*$AG229)+(INDEX(Model_Scenarios[GP Weight],1)*$AH229)+(INDEX(Model_Scenarios[LTV Weight],1)*$AI229))-(INDEX(Model_Scenarios[LTV Weight],1)*$AP229)-(INDEX(Model_Scenarios[GP Weight],1)*($AS229+$AV229+$AY229))</f>
        <v>2.7502397080783383</v>
      </c>
      <c r="BA229">
        <f>INDEX(Model_Assumptions[Values],9)*((INDEX(Model_Scenarios[GR Weight],2)*$AG229)+(INDEX(Model_Scenarios[GP Weight],2)*$AH229)+(INDEX(Model_Scenarios[LTV Weight],2)*$AI229))-(INDEX(Model_Scenarios[LTV Weight],2)*$AP229)-(INDEX(Model_Scenarios[GP Weight],2)*($AS229+$AV229+$AY229))</f>
        <v>2.9569981237642593</v>
      </c>
      <c r="BB229">
        <f>INDEX(Model_Assumptions[Values],9)*((INDEX(Model_Scenarios[GR Weight],3)*$AG229)+(INDEX(Model_Scenarios[GP Weight],3)*$AH229)+(INDEX(Model_Scenarios[LTV Weight],3)*$AI229))-(INDEX(Model_Scenarios[LTV Weight],3)*$AP229)-(INDEX(Model_Scenarios[GP Weight],3)*($AS229+$AV229+$AY229))</f>
        <v>3.2969732188200478</v>
      </c>
      <c r="BC229">
        <f>INDEX(Model_Assumptions[Values],9)*((INDEX(Model_Scenarios[GR Weight],4)*$AG229)+(INDEX(Model_Scenarios[GP Weight],4)*$AH229)+(INDEX(Model_Scenarios[LTV Weight],4)*$AI229))-(INDEX(Model_Scenarios[LTV Weight],4)*$AP229)-(INDEX(Model_Scenarios[GP Weight],4)*($AS229+$AV229+$AY229))</f>
        <v>3.4163231049276668</v>
      </c>
      <c r="BD229">
        <f>INDEX(Model_Assumptions[Values],9)*((INDEX(Model_Scenarios[GR Weight],5)*$AG229)+(INDEX(Model_Scenarios[GP Weight],5)*$AH229)+(INDEX(Model_Scenarios[LTV Weight],5)*$AI229))-(INDEX(Model_Scenarios[LTV Weight],5)*$AP229)-(INDEX(Model_Scenarios[GP Weight],5)*($AS229+$AV229+$AY229))</f>
        <v>3.5314652210304631</v>
      </c>
    </row>
    <row r="230" spans="1:56" x14ac:dyDescent="0.25">
      <c r="A230">
        <v>229</v>
      </c>
      <c r="B230">
        <v>5</v>
      </c>
      <c r="C230" s="3">
        <v>29</v>
      </c>
      <c r="D230" s="4">
        <v>0.56000000000000005</v>
      </c>
      <c r="E230" t="str">
        <v>SKU-1006</v>
      </c>
      <c r="F230" t="str">
        <v>Hold</v>
      </c>
      <c r="G230" t="str">
        <v>Full</v>
      </c>
      <c r="H230">
        <v>113.18</v>
      </c>
      <c r="I230">
        <v>39.01</v>
      </c>
      <c r="J230">
        <v>24</v>
      </c>
      <c r="K230">
        <v>2716.32</v>
      </c>
      <c r="L230">
        <v>1780.0800000000002</v>
      </c>
      <c r="M230">
        <v>0.65532779643046479</v>
      </c>
      <c r="N230">
        <v>122.07351223831479</v>
      </c>
      <c r="O230">
        <v>91.370781481239646</v>
      </c>
      <c r="P230">
        <v>130.38078148123941</v>
      </c>
      <c r="Q230">
        <v>1378.1368137193899</v>
      </c>
      <c r="R230">
        <v>992.25850587796083</v>
      </c>
      <c r="S230">
        <v>1</v>
      </c>
      <c r="T230">
        <f t="shared" si="69"/>
        <v>118.16036685345628</v>
      </c>
      <c r="U230">
        <f t="shared" si="70"/>
        <v>4.4003948166250875E-2</v>
      </c>
      <c r="V230">
        <f>IF($F230="Reduce", INDEX(Model_Assumptions[Values], 2), INDEX(Model_Assumptions[Values], 1))</f>
        <v>-0.4</v>
      </c>
      <c r="W230">
        <f t="shared" si="71"/>
        <v>23.577562097603995</v>
      </c>
      <c r="X230">
        <f t="shared" si="84"/>
        <v>2785.9333869630341</v>
      </c>
      <c r="Y230">
        <f t="shared" si="72"/>
        <v>1866.1726895355023</v>
      </c>
      <c r="Z230">
        <f t="shared" si="73"/>
        <v>69.613386963033918</v>
      </c>
      <c r="AA230">
        <f t="shared" si="74"/>
        <v>86.092689535502132</v>
      </c>
      <c r="AB230">
        <f t="shared" si="85"/>
        <v>0.66985545967049498</v>
      </c>
      <c r="AC230">
        <f t="shared" si="75"/>
        <v>1.4527663240030186E-2</v>
      </c>
      <c r="AD230">
        <f t="shared" si="76"/>
        <v>1.4527663240030186E-2</v>
      </c>
      <c r="AE230">
        <f t="shared" si="77"/>
        <v>0.5599999999999995</v>
      </c>
      <c r="AF230">
        <f t="shared" si="86"/>
        <v>436.59374258630328</v>
      </c>
      <c r="AG230">
        <f t="shared" si="78"/>
        <v>0.76187798587808964</v>
      </c>
      <c r="AH230">
        <f t="shared" si="79"/>
        <v>0.66031733018788563</v>
      </c>
      <c r="AI230">
        <f t="shared" si="87"/>
        <v>0.4400000000000005</v>
      </c>
      <c r="AJ230">
        <f>MAX(0, $R230 - $AA230) * INDEX(Model_Assumptions[Values], 7)</f>
        <v>1812.3316326849174</v>
      </c>
      <c r="AK230">
        <f>MAX(0, INDEX(Model_Assumptions[Values], 4) - $AD230)</f>
        <v>3.5472336759969816E-2</v>
      </c>
      <c r="AL230">
        <f>MAX(0, INDEX(Model_Assumptions[Values], 5) - $AC230)</f>
        <v>5.472336759969814E-3</v>
      </c>
      <c r="AM230">
        <f>INDEX(Model_Assumptions[Values], 6) * MAX(0, INDEX(Model_Assumptions[Values], 3) - $AB230)^2</f>
        <v>0</v>
      </c>
      <c r="AN230">
        <f t="shared" si="80"/>
        <v>1834.5122724833982</v>
      </c>
      <c r="AO230" cm="1">
        <f t="array" ref="AO230">IFERROR(STDEV(IF($E$2:$E$2201=$E230, $AJ$2:$AJ$2201)), 0)</f>
        <v>88.006063000455029</v>
      </c>
      <c r="AP230">
        <f t="shared" si="88"/>
        <v>-0.25203536031791485</v>
      </c>
      <c r="AQ230">
        <f t="shared" si="81"/>
        <v>3.7379385467225253E-2</v>
      </c>
      <c r="AR230" cm="1">
        <f t="array" ref="AR230">IFERROR(STDEV(IF($E$2:$E$2201=$E230, $AK$2:$AK$2201)), 0)</f>
        <v>7.3292428176639978E-3</v>
      </c>
      <c r="AS230">
        <f t="shared" si="89"/>
        <v>-0.26019723383421173</v>
      </c>
      <c r="AT230">
        <f t="shared" si="82"/>
        <v>7.8840452529619354E-3</v>
      </c>
      <c r="AU230" cm="1">
        <f t="array" ref="AU230">IFERROR(STDEV(IF($E$2:$E$2201=$E230, $AL$2:$AL$2201)), 0)</f>
        <v>6.6469063519159583E-3</v>
      </c>
      <c r="AV230">
        <f t="shared" si="90"/>
        <v>-0.36283172430990407</v>
      </c>
      <c r="AW230">
        <f t="shared" si="83"/>
        <v>0</v>
      </c>
      <c r="AX230" cm="1">
        <f t="array" ref="AX230">IFERROR(STDEV(IF($E$2:$E$2201=$E230, $AM$2:$AM$2201)), 0)</f>
        <v>0</v>
      </c>
      <c r="AY230">
        <f t="shared" si="91"/>
        <v>-0.36283172430990407</v>
      </c>
      <c r="AZ230">
        <f>INDEX(Model_Assumptions[Values],9)*((INDEX(Model_Scenarios[GR Weight],1)*$AG230)+(INDEX(Model_Scenarios[GP Weight],1)*$AH230)+(INDEX(Model_Scenarios[LTV Weight],1)*$AI230))-(INDEX(Model_Scenarios[LTV Weight],1)*$AP230)-(INDEX(Model_Scenarios[GP Weight],1)*($AS230+$AV230+$AY230))</f>
        <v>2.7713120145327235</v>
      </c>
      <c r="BA230">
        <f>INDEX(Model_Assumptions[Values],9)*((INDEX(Model_Scenarios[GR Weight],2)*$AG230)+(INDEX(Model_Scenarios[GP Weight],2)*$AH230)+(INDEX(Model_Scenarios[LTV Weight],2)*$AI230))-(INDEX(Model_Scenarios[LTV Weight],2)*$AP230)-(INDEX(Model_Scenarios[GP Weight],2)*($AS230+$AV230+$AY230))</f>
        <v>3.0227209402939033</v>
      </c>
      <c r="BB230">
        <f>INDEX(Model_Assumptions[Values],9)*((INDEX(Model_Scenarios[GR Weight],3)*$AG230)+(INDEX(Model_Scenarios[GP Weight],3)*$AH230)+(INDEX(Model_Scenarios[LTV Weight],3)*$AI230))-(INDEX(Model_Scenarios[LTV Weight],3)*$AP230)-(INDEX(Model_Scenarios[GP Weight],3)*($AS230+$AV230+$AY230))</f>
        <v>3.4337681931624857</v>
      </c>
      <c r="BC230">
        <f>INDEX(Model_Assumptions[Values],9)*((INDEX(Model_Scenarios[GR Weight],4)*$AG230)+(INDEX(Model_Scenarios[GP Weight],4)*$AH230)+(INDEX(Model_Scenarios[LTV Weight],4)*$AI230))-(INDEX(Model_Scenarios[LTV Weight],4)*$AP230)-(INDEX(Model_Scenarios[GP Weight],4)*($AS230+$AV230+$AY230))</f>
        <v>3.569503650069739</v>
      </c>
      <c r="BD230">
        <f>INDEX(Model_Assumptions[Values],9)*((INDEX(Model_Scenarios[GR Weight],5)*$AG230)+(INDEX(Model_Scenarios[GP Weight],5)*$AH230)+(INDEX(Model_Scenarios[LTV Weight],5)*$AI230))-(INDEX(Model_Scenarios[LTV Weight],5)*$AP230)-(INDEX(Model_Scenarios[GP Weight],5)*($AS230+$AV230+$AY230))</f>
        <v>3.7329828593239656</v>
      </c>
    </row>
    <row r="231" spans="1:56" x14ac:dyDescent="0.25">
      <c r="A231">
        <v>230</v>
      </c>
      <c r="B231">
        <v>5</v>
      </c>
      <c r="C231" s="3">
        <v>30</v>
      </c>
      <c r="D231" s="4">
        <v>0.57999999999999996</v>
      </c>
      <c r="E231" t="str">
        <v>SKU-1006</v>
      </c>
      <c r="F231" t="str">
        <v>Hold</v>
      </c>
      <c r="G231" t="str">
        <v>Full</v>
      </c>
      <c r="H231">
        <v>113.18</v>
      </c>
      <c r="I231">
        <v>39.01</v>
      </c>
      <c r="J231">
        <v>24</v>
      </c>
      <c r="K231">
        <v>2716.32</v>
      </c>
      <c r="L231">
        <v>1780.0800000000002</v>
      </c>
      <c r="M231">
        <v>0.65532779643046479</v>
      </c>
      <c r="N231">
        <v>122.07351223831479</v>
      </c>
      <c r="O231">
        <v>91.370781481239646</v>
      </c>
      <c r="P231">
        <v>130.38078148123941</v>
      </c>
      <c r="Q231">
        <v>1378.1368137193899</v>
      </c>
      <c r="R231">
        <v>992.25850587796083</v>
      </c>
      <c r="S231">
        <v>1</v>
      </c>
      <c r="T231">
        <f t="shared" si="69"/>
        <v>118.33823709822258</v>
      </c>
      <c r="U231">
        <f t="shared" si="70"/>
        <v>4.557551774361699E-2</v>
      </c>
      <c r="V231">
        <f>IF($F231="Reduce", INDEX(Model_Assumptions[Values], 2), INDEX(Model_Assumptions[Values], 1))</f>
        <v>-0.4</v>
      </c>
      <c r="W231">
        <f t="shared" si="71"/>
        <v>23.562475029661275</v>
      </c>
      <c r="X231">
        <f t="shared" si="84"/>
        <v>2788.3417566810049</v>
      </c>
      <c r="Y231">
        <f t="shared" si="72"/>
        <v>1869.1696057739186</v>
      </c>
      <c r="Z231">
        <f t="shared" si="73"/>
        <v>72.021756681004717</v>
      </c>
      <c r="AA231">
        <f t="shared" si="74"/>
        <v>89.089605773918493</v>
      </c>
      <c r="AB231">
        <f t="shared" si="85"/>
        <v>0.67035168888293395</v>
      </c>
      <c r="AC231">
        <f t="shared" si="75"/>
        <v>1.5023892452469156E-2</v>
      </c>
      <c r="AD231">
        <f t="shared" si="76"/>
        <v>1.5023892452469156E-2</v>
      </c>
      <c r="AE231">
        <f t="shared" si="77"/>
        <v>0.57999999999999963</v>
      </c>
      <c r="AF231">
        <f t="shared" si="86"/>
        <v>416.74857246874393</v>
      </c>
      <c r="AG231">
        <f t="shared" si="78"/>
        <v>0.78823619009751278</v>
      </c>
      <c r="AH231">
        <f t="shared" si="79"/>
        <v>0.68330320436634029</v>
      </c>
      <c r="AI231">
        <f t="shared" si="87"/>
        <v>0.42000000000000037</v>
      </c>
      <c r="AJ231">
        <f>MAX(0, $R231 - $AA231) * INDEX(Model_Assumptions[Values], 7)</f>
        <v>1806.3378002080847</v>
      </c>
      <c r="AK231">
        <f>MAX(0, INDEX(Model_Assumptions[Values], 4) - $AD231)</f>
        <v>3.4976107547530846E-2</v>
      </c>
      <c r="AL231">
        <f>MAX(0, INDEX(Model_Assumptions[Values], 5) - $AC231)</f>
        <v>4.976107547530844E-3</v>
      </c>
      <c r="AM231">
        <f>INDEX(Model_Assumptions[Values], 6) * MAX(0, INDEX(Model_Assumptions[Values], 3) - $AB231)^2</f>
        <v>0</v>
      </c>
      <c r="AN231">
        <f t="shared" si="80"/>
        <v>1834.5122724833982</v>
      </c>
      <c r="AO231" cm="1">
        <f t="array" ref="AO231">IFERROR(STDEV(IF($E$2:$E$2201=$E231, $AJ$2:$AJ$2201)), 0)</f>
        <v>88.006063000455029</v>
      </c>
      <c r="AP231">
        <f t="shared" si="88"/>
        <v>-0.3201424005885577</v>
      </c>
      <c r="AQ231">
        <f t="shared" si="81"/>
        <v>3.7379385467225253E-2</v>
      </c>
      <c r="AR231" cm="1">
        <f t="array" ref="AR231">IFERROR(STDEV(IF($E$2:$E$2201=$E231, $AK$2:$AK$2201)), 0)</f>
        <v>7.3292428176639978E-3</v>
      </c>
      <c r="AS231">
        <f t="shared" si="89"/>
        <v>-0.32790261961335693</v>
      </c>
      <c r="AT231">
        <f t="shared" si="82"/>
        <v>7.8840452529619354E-3</v>
      </c>
      <c r="AU231" cm="1">
        <f t="array" ref="AU231">IFERROR(STDEV(IF($E$2:$E$2201=$E231, $AL$2:$AL$2201)), 0)</f>
        <v>6.6469063519159583E-3</v>
      </c>
      <c r="AV231">
        <f t="shared" si="90"/>
        <v>-0.43748738909084883</v>
      </c>
      <c r="AW231">
        <f t="shared" si="83"/>
        <v>0</v>
      </c>
      <c r="AX231" cm="1">
        <f t="array" ref="AX231">IFERROR(STDEV(IF($E$2:$E$2201=$E231, $AM$2:$AM$2201)), 0)</f>
        <v>0</v>
      </c>
      <c r="AY231">
        <f t="shared" si="91"/>
        <v>-0.43748738909084883</v>
      </c>
      <c r="AZ231">
        <f>INDEX(Model_Assumptions[Values],9)*((INDEX(Model_Scenarios[GR Weight],1)*$AG231)+(INDEX(Model_Scenarios[GP Weight],1)*$AH231)+(INDEX(Model_Scenarios[LTV Weight],1)*$AI231))-(INDEX(Model_Scenarios[LTV Weight],1)*$AP231)-(INDEX(Model_Scenarios[GP Weight],1)*($AS231+$AV231+$AY231))</f>
        <v>2.79217135748228</v>
      </c>
      <c r="BA231">
        <f>INDEX(Model_Assumptions[Values],9)*((INDEX(Model_Scenarios[GR Weight],2)*$AG231)+(INDEX(Model_Scenarios[GP Weight],2)*$AH231)+(INDEX(Model_Scenarios[LTV Weight],2)*$AI231))-(INDEX(Model_Scenarios[LTV Weight],2)*$AP231)-(INDEX(Model_Scenarios[GP Weight],2)*($AS231+$AV231+$AY231))</f>
        <v>3.0881483868810493</v>
      </c>
      <c r="BB231">
        <f>INDEX(Model_Assumptions[Values],9)*((INDEX(Model_Scenarios[GR Weight],3)*$AG231)+(INDEX(Model_Scenarios[GP Weight],3)*$AH231)+(INDEX(Model_Scenarios[LTV Weight],3)*$AI231))-(INDEX(Model_Scenarios[LTV Weight],3)*$AP231)-(INDEX(Model_Scenarios[GP Weight],3)*($AS231+$AV231+$AY231))</f>
        <v>3.5701398947266796</v>
      </c>
      <c r="BC231">
        <f>INDEX(Model_Assumptions[Values],9)*((INDEX(Model_Scenarios[GR Weight],4)*$AG231)+(INDEX(Model_Scenarios[GP Weight],4)*$AH231)+(INDEX(Model_Scenarios[LTV Weight],4)*$AI231))-(INDEX(Model_Scenarios[LTV Weight],4)*$AP231)-(INDEX(Model_Scenarios[GP Weight],4)*($AS231+$AV231+$AY231))</f>
        <v>3.7222437497165801</v>
      </c>
      <c r="BD231">
        <f>INDEX(Model_Assumptions[Values],9)*((INDEX(Model_Scenarios[GR Weight],5)*$AG231)+(INDEX(Model_Scenarios[GP Weight],5)*$AH231)+(INDEX(Model_Scenarios[LTV Weight],5)*$AI231))-(INDEX(Model_Scenarios[LTV Weight],5)*$AP231)-(INDEX(Model_Scenarios[GP Weight],5)*($AS231+$AV231+$AY231))</f>
        <v>3.9339381710393688</v>
      </c>
    </row>
    <row r="232" spans="1:56" x14ac:dyDescent="0.25">
      <c r="A232">
        <v>231</v>
      </c>
      <c r="B232">
        <v>5</v>
      </c>
      <c r="C232" s="3">
        <v>31</v>
      </c>
      <c r="D232" s="4">
        <v>0.6</v>
      </c>
      <c r="E232" t="str">
        <v>SKU-1006</v>
      </c>
      <c r="F232" t="str">
        <v>Hold</v>
      </c>
      <c r="G232" t="str">
        <v>Full</v>
      </c>
      <c r="H232">
        <v>113.18</v>
      </c>
      <c r="I232">
        <v>39.01</v>
      </c>
      <c r="J232">
        <v>24</v>
      </c>
      <c r="K232">
        <v>2716.32</v>
      </c>
      <c r="L232">
        <v>1780.0800000000002</v>
      </c>
      <c r="M232">
        <v>0.65532779643046479</v>
      </c>
      <c r="N232">
        <v>122.07351223831479</v>
      </c>
      <c r="O232">
        <v>91.370781481239646</v>
      </c>
      <c r="P232">
        <v>130.38078148123941</v>
      </c>
      <c r="Q232">
        <v>1378.1368137193899</v>
      </c>
      <c r="R232">
        <v>992.25850587796083</v>
      </c>
      <c r="S232">
        <v>1</v>
      </c>
      <c r="T232">
        <f t="shared" si="69"/>
        <v>118.51610734298887</v>
      </c>
      <c r="U232">
        <f t="shared" si="70"/>
        <v>4.7147087320983098E-2</v>
      </c>
      <c r="V232">
        <f>IF($F232="Reduce", INDEX(Model_Assumptions[Values], 2), INDEX(Model_Assumptions[Values], 1))</f>
        <v>-0.4</v>
      </c>
      <c r="W232">
        <f t="shared" si="71"/>
        <v>23.547387961718563</v>
      </c>
      <c r="X232">
        <f t="shared" si="84"/>
        <v>2790.7447593180414</v>
      </c>
      <c r="Y232">
        <f t="shared" si="72"/>
        <v>1872.1611549314002</v>
      </c>
      <c r="Z232">
        <f t="shared" si="73"/>
        <v>74.424759318041197</v>
      </c>
      <c r="AA232">
        <f t="shared" si="74"/>
        <v>92.081154931400079</v>
      </c>
      <c r="AB232">
        <f t="shared" si="85"/>
        <v>0.6708464286031266</v>
      </c>
      <c r="AC232">
        <f t="shared" si="75"/>
        <v>1.5518632172661806E-2</v>
      </c>
      <c r="AD232">
        <f t="shared" si="76"/>
        <v>1.5518632172661806E-2</v>
      </c>
      <c r="AE232">
        <f t="shared" si="77"/>
        <v>0.59999999999999964</v>
      </c>
      <c r="AF232">
        <f t="shared" si="86"/>
        <v>396.9034023511847</v>
      </c>
      <c r="AG232">
        <f t="shared" si="78"/>
        <v>0.81453565474124978</v>
      </c>
      <c r="AH232">
        <f t="shared" si="79"/>
        <v>0.70624791388176877</v>
      </c>
      <c r="AI232">
        <f t="shared" si="87"/>
        <v>0.40000000000000036</v>
      </c>
      <c r="AJ232">
        <f>MAX(0, $R232 - $AA232) * INDEX(Model_Assumptions[Values], 7)</f>
        <v>1800.3547018931215</v>
      </c>
      <c r="AK232">
        <f>MAX(0, INDEX(Model_Assumptions[Values], 4) - $AD232)</f>
        <v>3.4481367827338197E-2</v>
      </c>
      <c r="AL232">
        <f>MAX(0, INDEX(Model_Assumptions[Values], 5) - $AC232)</f>
        <v>4.4813678273381945E-3</v>
      </c>
      <c r="AM232">
        <f>INDEX(Model_Assumptions[Values], 6) * MAX(0, INDEX(Model_Assumptions[Values], 3) - $AB232)^2</f>
        <v>0</v>
      </c>
      <c r="AN232">
        <f t="shared" si="80"/>
        <v>1834.5122724833982</v>
      </c>
      <c r="AO232" cm="1">
        <f t="array" ref="AO232">IFERROR(STDEV(IF($E$2:$E$2201=$E232, $AJ$2:$AJ$2201)), 0)</f>
        <v>88.006063000455029</v>
      </c>
      <c r="AP232">
        <f t="shared" si="88"/>
        <v>-0.38812747015055182</v>
      </c>
      <c r="AQ232">
        <f t="shared" si="81"/>
        <v>3.7379385467225253E-2</v>
      </c>
      <c r="AR232" cm="1">
        <f t="array" ref="AR232">IFERROR(STDEV(IF($E$2:$E$2201=$E232, $AK$2:$AK$2201)), 0)</f>
        <v>7.3292428176639978E-3</v>
      </c>
      <c r="AS232">
        <f t="shared" si="89"/>
        <v>-0.39540477945451974</v>
      </c>
      <c r="AT232">
        <f t="shared" si="82"/>
        <v>7.8840452529619354E-3</v>
      </c>
      <c r="AU232" cm="1">
        <f t="array" ref="AU232">IFERROR(STDEV(IF($E$2:$E$2201=$E232, $AL$2:$AL$2201)), 0)</f>
        <v>6.6469063519159583E-3</v>
      </c>
      <c r="AV232">
        <f t="shared" si="90"/>
        <v>-0.51191896582730179</v>
      </c>
      <c r="AW232">
        <f t="shared" si="83"/>
        <v>0</v>
      </c>
      <c r="AX232" cm="1">
        <f t="array" ref="AX232">IFERROR(STDEV(IF($E$2:$E$2201=$E232, $AM$2:$AM$2201)), 0)</f>
        <v>0</v>
      </c>
      <c r="AY232">
        <f t="shared" si="91"/>
        <v>-0.51191896582730179</v>
      </c>
      <c r="AZ232">
        <f>INDEX(Model_Assumptions[Values],9)*((INDEX(Model_Scenarios[GR Weight],1)*$AG232)+(INDEX(Model_Scenarios[GP Weight],1)*$AH232)+(INDEX(Model_Scenarios[LTV Weight],1)*$AI232))-(INDEX(Model_Scenarios[LTV Weight],1)*$AP232)-(INDEX(Model_Scenarios[GP Weight],1)*($AS232+$AV232+$AY232))</f>
        <v>2.8128180315428648</v>
      </c>
      <c r="BA232">
        <f>INDEX(Model_Assumptions[Values],9)*((INDEX(Model_Scenarios[GR Weight],2)*$AG232)+(INDEX(Model_Scenarios[GP Weight],2)*$AH232)+(INDEX(Model_Scenarios[LTV Weight],2)*$AI232))-(INDEX(Model_Scenarios[LTV Weight],2)*$AP232)-(INDEX(Model_Scenarios[GP Weight],2)*($AS232+$AV232+$AY232))</f>
        <v>3.1532810527573902</v>
      </c>
      <c r="BB232">
        <f>INDEX(Model_Assumptions[Values],9)*((INDEX(Model_Scenarios[GR Weight],3)*$AG232)+(INDEX(Model_Scenarios[GP Weight],3)*$AH232)+(INDEX(Model_Scenarios[LTV Weight],3)*$AI232))-(INDEX(Model_Scenarios[LTV Weight],3)*$AP232)-(INDEX(Model_Scenarios[GP Weight],3)*($AS232+$AV232+$AY232))</f>
        <v>3.7060893546680718</v>
      </c>
      <c r="BC232">
        <f>INDEX(Model_Assumptions[Values],9)*((INDEX(Model_Scenarios[GR Weight],4)*$AG232)+(INDEX(Model_Scenarios[GP Weight],4)*$AH232)+(INDEX(Model_Scenarios[LTV Weight],4)*$AI232))-(INDEX(Model_Scenarios[LTV Weight],4)*$AP232)-(INDEX(Model_Scenarios[GP Weight],4)*($AS232+$AV232+$AY232))</f>
        <v>3.8745444350236413</v>
      </c>
      <c r="BD232">
        <f>INDEX(Model_Assumptions[Values],9)*((INDEX(Model_Scenarios[GR Weight],5)*$AG232)+(INDEX(Model_Scenarios[GP Weight],5)*$AH232)+(INDEX(Model_Scenarios[LTV Weight],5)*$AI232))-(INDEX(Model_Scenarios[LTV Weight],5)*$AP232)-(INDEX(Model_Scenarios[GP Weight],5)*($AS232+$AV232+$AY232))</f>
        <v>4.1343327765637703</v>
      </c>
    </row>
    <row r="233" spans="1:56" x14ac:dyDescent="0.25">
      <c r="A233">
        <v>232</v>
      </c>
      <c r="B233">
        <v>5</v>
      </c>
      <c r="C233" s="3">
        <v>32</v>
      </c>
      <c r="D233" s="4">
        <v>0.62</v>
      </c>
      <c r="E233" t="str">
        <v>SKU-1006</v>
      </c>
      <c r="F233" t="str">
        <v>Hold</v>
      </c>
      <c r="G233" t="str">
        <v>Full</v>
      </c>
      <c r="H233">
        <v>113.18</v>
      </c>
      <c r="I233">
        <v>39.01</v>
      </c>
      <c r="J233">
        <v>24</v>
      </c>
      <c r="K233">
        <v>2716.32</v>
      </c>
      <c r="L233">
        <v>1780.0800000000002</v>
      </c>
      <c r="M233">
        <v>0.65532779643046479</v>
      </c>
      <c r="N233">
        <v>122.07351223831479</v>
      </c>
      <c r="O233">
        <v>91.370781481239646</v>
      </c>
      <c r="P233">
        <v>130.38078148123941</v>
      </c>
      <c r="Q233">
        <v>1378.1368137193899</v>
      </c>
      <c r="R233">
        <v>992.25850587796083</v>
      </c>
      <c r="S233">
        <v>1</v>
      </c>
      <c r="T233">
        <f t="shared" si="69"/>
        <v>118.69397758775517</v>
      </c>
      <c r="U233">
        <f t="shared" si="70"/>
        <v>4.8718656898349214E-2</v>
      </c>
      <c r="V233">
        <f>IF($F233="Reduce", INDEX(Model_Assumptions[Values], 2), INDEX(Model_Assumptions[Values], 1))</f>
        <v>-0.4</v>
      </c>
      <c r="W233">
        <f t="shared" si="71"/>
        <v>23.532300893775847</v>
      </c>
      <c r="X233">
        <f t="shared" si="84"/>
        <v>2793.1423948741412</v>
      </c>
      <c r="Y233">
        <f t="shared" si="72"/>
        <v>1875.1473370079455</v>
      </c>
      <c r="Z233">
        <f t="shared" si="73"/>
        <v>76.822394874141082</v>
      </c>
      <c r="AA233">
        <f t="shared" si="74"/>
        <v>95.067337007945298</v>
      </c>
      <c r="AB233">
        <f t="shared" si="85"/>
        <v>0.67133968552736079</v>
      </c>
      <c r="AC233">
        <f t="shared" si="75"/>
        <v>1.6011889096895993E-2</v>
      </c>
      <c r="AD233">
        <f t="shared" si="76"/>
        <v>1.6011889096895993E-2</v>
      </c>
      <c r="AE233">
        <f t="shared" si="77"/>
        <v>0.61999999999999977</v>
      </c>
      <c r="AF233">
        <f t="shared" si="86"/>
        <v>377.05823223362535</v>
      </c>
      <c r="AG233">
        <f t="shared" si="78"/>
        <v>0.84077637980927578</v>
      </c>
      <c r="AH233">
        <f t="shared" si="79"/>
        <v>0.72915145873415865</v>
      </c>
      <c r="AI233">
        <f t="shared" si="87"/>
        <v>0.38000000000000023</v>
      </c>
      <c r="AJ233">
        <f>MAX(0, $R233 - $AA233) * INDEX(Model_Assumptions[Values], 7)</f>
        <v>1794.3823377400311</v>
      </c>
      <c r="AK233">
        <f>MAX(0, INDEX(Model_Assumptions[Values], 4) - $AD233)</f>
        <v>3.398811090310401E-2</v>
      </c>
      <c r="AL233">
        <f>MAX(0, INDEX(Model_Assumptions[Values], 5) - $AC233)</f>
        <v>3.9881109031040078E-3</v>
      </c>
      <c r="AM233">
        <f>INDEX(Model_Assumptions[Values], 6) * MAX(0, INDEX(Model_Assumptions[Values], 3) - $AB233)^2</f>
        <v>0</v>
      </c>
      <c r="AN233">
        <f t="shared" si="80"/>
        <v>1834.5122724833982</v>
      </c>
      <c r="AO233" cm="1">
        <f t="array" ref="AO233">IFERROR(STDEV(IF($E$2:$E$2201=$E233, $AJ$2:$AJ$2201)), 0)</f>
        <v>88.006063000455029</v>
      </c>
      <c r="AP233">
        <f t="shared" si="88"/>
        <v>-0.45599056900386103</v>
      </c>
      <c r="AQ233">
        <f t="shared" si="81"/>
        <v>3.7379385467225253E-2</v>
      </c>
      <c r="AR233" cm="1">
        <f t="array" ref="AR233">IFERROR(STDEV(IF($E$2:$E$2201=$E233, $AK$2:$AK$2201)), 0)</f>
        <v>7.3292428176639978E-3</v>
      </c>
      <c r="AS233">
        <f t="shared" si="89"/>
        <v>-0.4627046269974886</v>
      </c>
      <c r="AT233">
        <f t="shared" si="82"/>
        <v>7.8840452529619354E-3</v>
      </c>
      <c r="AU233" cm="1">
        <f t="array" ref="AU233">IFERROR(STDEV(IF($E$2:$E$2201=$E233, $AL$2:$AL$2201)), 0)</f>
        <v>6.6469063519159583E-3</v>
      </c>
      <c r="AV233">
        <f t="shared" si="90"/>
        <v>-0.58612746194850962</v>
      </c>
      <c r="AW233">
        <f t="shared" si="83"/>
        <v>0</v>
      </c>
      <c r="AX233" cm="1">
        <f t="array" ref="AX233">IFERROR(STDEV(IF($E$2:$E$2201=$E233, $AM$2:$AM$2201)), 0)</f>
        <v>0</v>
      </c>
      <c r="AY233">
        <f t="shared" si="91"/>
        <v>-0.58612746194850962</v>
      </c>
      <c r="AZ233">
        <f>INDEX(Model_Assumptions[Values],9)*((INDEX(Model_Scenarios[GR Weight],1)*$AG233)+(INDEX(Model_Scenarios[GP Weight],1)*$AH233)+(INDEX(Model_Scenarios[LTV Weight],1)*$AI233))-(INDEX(Model_Scenarios[LTV Weight],1)*$AP233)-(INDEX(Model_Scenarios[GP Weight],1)*($AS233+$AV233+$AY233))</f>
        <v>2.833252329564258</v>
      </c>
      <c r="BA233">
        <f>INDEX(Model_Assumptions[Values],9)*((INDEX(Model_Scenarios[GR Weight],2)*$AG233)+(INDEX(Model_Scenarios[GP Weight],2)*$AH233)+(INDEX(Model_Scenarios[LTV Weight],2)*$AI233))-(INDEX(Model_Scenarios[LTV Weight],2)*$AP233)-(INDEX(Model_Scenarios[GP Weight],2)*($AS233+$AV233+$AY233))</f>
        <v>3.2181195236225277</v>
      </c>
      <c r="BB233">
        <f>INDEX(Model_Assumptions[Values],9)*((INDEX(Model_Scenarios[GR Weight],3)*$AG233)+(INDEX(Model_Scenarios[GP Weight],3)*$AH233)+(INDEX(Model_Scenarios[LTV Weight],3)*$AI233))-(INDEX(Model_Scenarios[LTV Weight],3)*$AP233)-(INDEX(Model_Scenarios[GP Weight],3)*($AS233+$AV233+$AY233))</f>
        <v>3.8416175979609948</v>
      </c>
      <c r="BC233">
        <f>INDEX(Model_Assumptions[Values],9)*((INDEX(Model_Scenarios[GR Weight],4)*$AG233)+(INDEX(Model_Scenarios[GP Weight],4)*$AH233)+(INDEX(Model_Scenarios[LTV Weight],4)*$AI233))-(INDEX(Model_Scenarios[LTV Weight],4)*$AP233)-(INDEX(Model_Scenarios[GP Weight],4)*($AS233+$AV233+$AY233))</f>
        <v>4.0264067309652463</v>
      </c>
      <c r="BD233">
        <f>INDEX(Model_Assumptions[Values],9)*((INDEX(Model_Scenarios[GR Weight],5)*$AG233)+(INDEX(Model_Scenarios[GP Weight],5)*$AH233)+(INDEX(Model_Scenarios[LTV Weight],5)*$AI233))-(INDEX(Model_Scenarios[LTV Weight],5)*$AP233)-(INDEX(Model_Scenarios[GP Weight],5)*($AS233+$AV233+$AY233))</f>
        <v>4.3341682865711579</v>
      </c>
    </row>
    <row r="234" spans="1:56" x14ac:dyDescent="0.25">
      <c r="A234">
        <v>233</v>
      </c>
      <c r="B234">
        <v>5</v>
      </c>
      <c r="C234" s="3">
        <v>33</v>
      </c>
      <c r="D234" s="4">
        <v>0.64</v>
      </c>
      <c r="E234" t="str">
        <v>SKU-1006</v>
      </c>
      <c r="F234" t="str">
        <v>Hold</v>
      </c>
      <c r="G234" t="str">
        <v>Full</v>
      </c>
      <c r="H234">
        <v>113.18</v>
      </c>
      <c r="I234">
        <v>39.01</v>
      </c>
      <c r="J234">
        <v>24</v>
      </c>
      <c r="K234">
        <v>2716.32</v>
      </c>
      <c r="L234">
        <v>1780.0800000000002</v>
      </c>
      <c r="M234">
        <v>0.65532779643046479</v>
      </c>
      <c r="N234">
        <v>122.07351223831479</v>
      </c>
      <c r="O234">
        <v>91.370781481239646</v>
      </c>
      <c r="P234">
        <v>130.38078148123941</v>
      </c>
      <c r="Q234">
        <v>1378.1368137193899</v>
      </c>
      <c r="R234">
        <v>992.25850587796083</v>
      </c>
      <c r="S234">
        <v>1</v>
      </c>
      <c r="T234">
        <f t="shared" si="69"/>
        <v>118.87184783252147</v>
      </c>
      <c r="U234">
        <f t="shared" si="70"/>
        <v>5.0290226475715322E-2</v>
      </c>
      <c r="V234">
        <f>IF($F234="Reduce", INDEX(Model_Assumptions[Values], 2), INDEX(Model_Assumptions[Values], 1))</f>
        <v>-0.4</v>
      </c>
      <c r="W234">
        <f t="shared" si="71"/>
        <v>23.517213825833132</v>
      </c>
      <c r="X234">
        <f t="shared" si="84"/>
        <v>2795.5346633493059</v>
      </c>
      <c r="Y234">
        <f t="shared" si="72"/>
        <v>1878.1281520035554</v>
      </c>
      <c r="Z234">
        <f t="shared" si="73"/>
        <v>79.214663349305738</v>
      </c>
      <c r="AA234">
        <f t="shared" si="74"/>
        <v>98.048152003555288</v>
      </c>
      <c r="AB234">
        <f t="shared" si="85"/>
        <v>0.67183146631184543</v>
      </c>
      <c r="AC234">
        <f t="shared" si="75"/>
        <v>1.6503669881380634E-2</v>
      </c>
      <c r="AD234">
        <f t="shared" si="76"/>
        <v>1.6503669881380634E-2</v>
      </c>
      <c r="AE234">
        <f t="shared" si="77"/>
        <v>0.6399999999999999</v>
      </c>
      <c r="AF234">
        <f t="shared" si="86"/>
        <v>357.213062116066</v>
      </c>
      <c r="AG234">
        <f t="shared" si="78"/>
        <v>0.86695836530160553</v>
      </c>
      <c r="AH234">
        <f t="shared" si="79"/>
        <v>0.75201383892351892</v>
      </c>
      <c r="AI234">
        <f t="shared" si="87"/>
        <v>0.3600000000000001</v>
      </c>
      <c r="AJ234">
        <f>MAX(0, $R234 - $AA234) * INDEX(Model_Assumptions[Values], 7)</f>
        <v>1788.4207077488111</v>
      </c>
      <c r="AK234">
        <f>MAX(0, INDEX(Model_Assumptions[Values], 4) - $AD234)</f>
        <v>3.3496330118619369E-2</v>
      </c>
      <c r="AL234">
        <f>MAX(0, INDEX(Model_Assumptions[Values], 5) - $AC234)</f>
        <v>3.4963301186193667E-3</v>
      </c>
      <c r="AM234">
        <f>INDEX(Model_Assumptions[Values], 6) * MAX(0, INDEX(Model_Assumptions[Values], 3) - $AB234)^2</f>
        <v>0</v>
      </c>
      <c r="AN234">
        <f t="shared" si="80"/>
        <v>1834.5122724833982</v>
      </c>
      <c r="AO234" cm="1">
        <f t="array" ref="AO234">IFERROR(STDEV(IF($E$2:$E$2201=$E234, $AJ$2:$AJ$2201)), 0)</f>
        <v>88.006063000455029</v>
      </c>
      <c r="AP234">
        <f t="shared" si="88"/>
        <v>-0.5237316971485112</v>
      </c>
      <c r="AQ234">
        <f t="shared" si="81"/>
        <v>3.7379385467225253E-2</v>
      </c>
      <c r="AR234" cm="1">
        <f t="array" ref="AR234">IFERROR(STDEV(IF($E$2:$E$2201=$E234, $AK$2:$AK$2201)), 0)</f>
        <v>7.3292428176639978E-3</v>
      </c>
      <c r="AS234">
        <f t="shared" si="89"/>
        <v>-0.52980307041369179</v>
      </c>
      <c r="AT234">
        <f t="shared" si="82"/>
        <v>7.8840452529619354E-3</v>
      </c>
      <c r="AU234" cm="1">
        <f t="array" ref="AU234">IFERROR(STDEV(IF($E$2:$E$2201=$E234, $AL$2:$AL$2201)), 0)</f>
        <v>6.6469063519159583E-3</v>
      </c>
      <c r="AV234">
        <f t="shared" si="90"/>
        <v>-0.66011387885400519</v>
      </c>
      <c r="AW234">
        <f t="shared" si="83"/>
        <v>0</v>
      </c>
      <c r="AX234" cm="1">
        <f t="array" ref="AX234">IFERROR(STDEV(IF($E$2:$E$2201=$E234, $AM$2:$AM$2201)), 0)</f>
        <v>0</v>
      </c>
      <c r="AY234">
        <f t="shared" si="91"/>
        <v>-0.66011387885400519</v>
      </c>
      <c r="AZ234">
        <f>INDEX(Model_Assumptions[Values],9)*((INDEX(Model_Scenarios[GR Weight],1)*$AG234)+(INDEX(Model_Scenarios[GP Weight],1)*$AH234)+(INDEX(Model_Scenarios[LTV Weight],1)*$AI234))-(INDEX(Model_Scenarios[LTV Weight],1)*$AP234)-(INDEX(Model_Scenarios[GP Weight],1)*($AS234+$AV234+$AY234))</f>
        <v>2.8534745426435419</v>
      </c>
      <c r="BA234">
        <f>INDEX(Model_Assumptions[Values],9)*((INDEX(Model_Scenarios[GR Weight],2)*$AG234)+(INDEX(Model_Scenarios[GP Weight],2)*$AH234)+(INDEX(Model_Scenarios[LTV Weight],2)*$AI234))-(INDEX(Model_Scenarios[LTV Weight],2)*$AP234)-(INDEX(Model_Scenarios[GP Weight],2)*($AS234+$AV234+$AY234))</f>
        <v>3.2826643816705965</v>
      </c>
      <c r="BB234">
        <f>INDEX(Model_Assumptions[Values],9)*((INDEX(Model_Scenarios[GR Weight],3)*$AG234)+(INDEX(Model_Scenarios[GP Weight],3)*$AH234)+(INDEX(Model_Scenarios[LTV Weight],3)*$AI234))-(INDEX(Model_Scenarios[LTV Weight],3)*$AP234)-(INDEX(Model_Scenarios[GP Weight],3)*($AS234+$AV234+$AY234))</f>
        <v>3.9767256434451652</v>
      </c>
      <c r="BC234">
        <f>INDEX(Model_Assumptions[Values],9)*((INDEX(Model_Scenarios[GR Weight],4)*$AG234)+(INDEX(Model_Scenarios[GP Weight],4)*$AH234)+(INDEX(Model_Scenarios[LTV Weight],4)*$AI234))-(INDEX(Model_Scenarios[LTV Weight],4)*$AP234)-(INDEX(Model_Scenarios[GP Weight],4)*($AS234+$AV234+$AY234))</f>
        <v>4.177831656381116</v>
      </c>
      <c r="BD234">
        <f>INDEX(Model_Assumptions[Values],9)*((INDEX(Model_Scenarios[GR Weight],5)*$AG234)+(INDEX(Model_Scenarios[GP Weight],5)*$AH234)+(INDEX(Model_Scenarios[LTV Weight],5)*$AI234))-(INDEX(Model_Scenarios[LTV Weight],5)*$AP234)-(INDEX(Model_Scenarios[GP Weight],5)*($AS234+$AV234+$AY234))</f>
        <v>4.5334463020953475</v>
      </c>
    </row>
    <row r="235" spans="1:56" x14ac:dyDescent="0.25">
      <c r="A235">
        <v>234</v>
      </c>
      <c r="B235">
        <v>5</v>
      </c>
      <c r="C235" s="3">
        <v>34</v>
      </c>
      <c r="D235" s="4">
        <v>0.66</v>
      </c>
      <c r="E235" t="str">
        <v>SKU-1006</v>
      </c>
      <c r="F235" t="str">
        <v>Hold</v>
      </c>
      <c r="G235" t="str">
        <v>Full</v>
      </c>
      <c r="H235">
        <v>113.18</v>
      </c>
      <c r="I235">
        <v>39.01</v>
      </c>
      <c r="J235">
        <v>24</v>
      </c>
      <c r="K235">
        <v>2716.32</v>
      </c>
      <c r="L235">
        <v>1780.0800000000002</v>
      </c>
      <c r="M235">
        <v>0.65532779643046479</v>
      </c>
      <c r="N235">
        <v>122.07351223831479</v>
      </c>
      <c r="O235">
        <v>91.370781481239646</v>
      </c>
      <c r="P235">
        <v>130.38078148123941</v>
      </c>
      <c r="Q235">
        <v>1378.1368137193899</v>
      </c>
      <c r="R235">
        <v>992.25850587796083</v>
      </c>
      <c r="S235">
        <v>1</v>
      </c>
      <c r="T235">
        <f t="shared" si="69"/>
        <v>119.04971807728776</v>
      </c>
      <c r="U235">
        <f t="shared" si="70"/>
        <v>5.1861796053081437E-2</v>
      </c>
      <c r="V235">
        <f>IF($F235="Reduce", INDEX(Model_Assumptions[Values], 2), INDEX(Model_Assumptions[Values], 1))</f>
        <v>-0.4</v>
      </c>
      <c r="W235">
        <f t="shared" si="71"/>
        <v>23.502126757890416</v>
      </c>
      <c r="X235">
        <f t="shared" si="84"/>
        <v>2797.9215647435353</v>
      </c>
      <c r="Y235">
        <f t="shared" si="72"/>
        <v>1881.1035999182302</v>
      </c>
      <c r="Z235">
        <f t="shared" si="73"/>
        <v>81.601564743535164</v>
      </c>
      <c r="AA235">
        <f t="shared" si="74"/>
        <v>101.02359991823005</v>
      </c>
      <c r="AB235">
        <f t="shared" si="85"/>
        <v>0.67232177757300959</v>
      </c>
      <c r="AC235">
        <f t="shared" si="75"/>
        <v>1.6993981142544801E-2</v>
      </c>
      <c r="AD235">
        <f t="shared" si="76"/>
        <v>1.6993981142544801E-2</v>
      </c>
      <c r="AE235">
        <f t="shared" si="77"/>
        <v>0.65999999999999992</v>
      </c>
      <c r="AF235">
        <f t="shared" si="86"/>
        <v>337.36789199850676</v>
      </c>
      <c r="AG235">
        <f t="shared" si="78"/>
        <v>0.89308161121823926</v>
      </c>
      <c r="AH235">
        <f t="shared" si="79"/>
        <v>0.77483505444984935</v>
      </c>
      <c r="AI235">
        <f t="shared" si="87"/>
        <v>0.34000000000000008</v>
      </c>
      <c r="AJ235">
        <f>MAX(0, $R235 - $AA235) * INDEX(Model_Assumptions[Values], 7)</f>
        <v>1782.4698119194616</v>
      </c>
      <c r="AK235">
        <f>MAX(0, INDEX(Model_Assumptions[Values], 4) - $AD235)</f>
        <v>3.3006018857455202E-2</v>
      </c>
      <c r="AL235">
        <f>MAX(0, INDEX(Model_Assumptions[Values], 5) - $AC235)</f>
        <v>3.0060188574551998E-3</v>
      </c>
      <c r="AM235">
        <f>INDEX(Model_Assumptions[Values], 6) * MAX(0, INDEX(Model_Assumptions[Values], 3) - $AB235)^2</f>
        <v>0</v>
      </c>
      <c r="AN235">
        <f t="shared" si="80"/>
        <v>1834.5122724833982</v>
      </c>
      <c r="AO235" cm="1">
        <f t="array" ref="AO235">IFERROR(STDEV(IF($E$2:$E$2201=$E235, $AJ$2:$AJ$2201)), 0)</f>
        <v>88.006063000455029</v>
      </c>
      <c r="AP235">
        <f t="shared" si="88"/>
        <v>-0.59135085458450232</v>
      </c>
      <c r="AQ235">
        <f t="shared" si="81"/>
        <v>3.7379385467225253E-2</v>
      </c>
      <c r="AR235" cm="1">
        <f t="array" ref="AR235">IFERROR(STDEV(IF($E$2:$E$2201=$E235, $AK$2:$AK$2201)), 0)</f>
        <v>7.3292428176639978E-3</v>
      </c>
      <c r="AS235">
        <f t="shared" si="89"/>
        <v>-0.59670101244700546</v>
      </c>
      <c r="AT235">
        <f t="shared" si="82"/>
        <v>7.8840452529619354E-3</v>
      </c>
      <c r="AU235" cm="1">
        <f t="array" ref="AU235">IFERROR(STDEV(IF($E$2:$E$2201=$E235, $AL$2:$AL$2201)), 0)</f>
        <v>6.6469063519159583E-3</v>
      </c>
      <c r="AV235">
        <f t="shared" si="90"/>
        <v>-0.73387921195860595</v>
      </c>
      <c r="AW235">
        <f t="shared" si="83"/>
        <v>0</v>
      </c>
      <c r="AX235" cm="1">
        <f t="array" ref="AX235">IFERROR(STDEV(IF($E$2:$E$2201=$E235, $AM$2:$AM$2201)), 0)</f>
        <v>0</v>
      </c>
      <c r="AY235">
        <f t="shared" si="91"/>
        <v>-0.73387921195860595</v>
      </c>
      <c r="AZ235">
        <f>INDEX(Model_Assumptions[Values],9)*((INDEX(Model_Scenarios[GR Weight],1)*$AG235)+(INDEX(Model_Scenarios[GP Weight],1)*$AH235)+(INDEX(Model_Scenarios[LTV Weight],1)*$AI235))-(INDEX(Model_Scenarios[LTV Weight],1)*$AP235)-(INDEX(Model_Scenarios[GP Weight],1)*($AS235+$AV235+$AY235))</f>
        <v>2.8734849601380685</v>
      </c>
      <c r="BA235">
        <f>INDEX(Model_Assumptions[Values],9)*((INDEX(Model_Scenarios[GR Weight],2)*$AG235)+(INDEX(Model_Scenarios[GP Weight],2)*$AH235)+(INDEX(Model_Scenarios[LTV Weight],2)*$AI235))-(INDEX(Model_Scenarios[LTV Weight],2)*$AP235)-(INDEX(Model_Scenarios[GP Weight],2)*($AS235+$AV235+$AY235))</f>
        <v>3.3469162056162989</v>
      </c>
      <c r="BB235">
        <f>INDEX(Model_Assumptions[Values],9)*((INDEX(Model_Scenarios[GR Weight],3)*$AG235)+(INDEX(Model_Scenarios[GP Weight],3)*$AH235)+(INDEX(Model_Scenarios[LTV Weight],3)*$AI235))-(INDEX(Model_Scenarios[LTV Weight],3)*$AP235)-(INDEX(Model_Scenarios[GP Weight],3)*($AS235+$AV235+$AY235))</f>
        <v>4.1114145038713126</v>
      </c>
      <c r="BC235">
        <f>INDEX(Model_Assumptions[Values],9)*((INDEX(Model_Scenarios[GR Weight],4)*$AG235)+(INDEX(Model_Scenarios[GP Weight],4)*$AH235)+(INDEX(Model_Scenarios[LTV Weight],4)*$AI235))-(INDEX(Model_Scenarios[LTV Weight],4)*$AP235)-(INDEX(Model_Scenarios[GP Weight],4)*($AS235+$AV235+$AY235))</f>
        <v>4.3288202240219809</v>
      </c>
      <c r="BD235">
        <f>INDEX(Model_Assumptions[Values],9)*((INDEX(Model_Scenarios[GR Weight],5)*$AG235)+(INDEX(Model_Scenarios[GP Weight],5)*$AH235)+(INDEX(Model_Scenarios[LTV Weight],5)*$AI235))-(INDEX(Model_Scenarios[LTV Weight],5)*$AP235)-(INDEX(Model_Scenarios[GP Weight],5)*($AS235+$AV235+$AY235))</f>
        <v>4.7321684146017704</v>
      </c>
    </row>
    <row r="236" spans="1:56" x14ac:dyDescent="0.25">
      <c r="A236">
        <v>235</v>
      </c>
      <c r="B236">
        <v>5</v>
      </c>
      <c r="C236" s="3">
        <v>35</v>
      </c>
      <c r="D236" s="4">
        <v>0.68</v>
      </c>
      <c r="E236" t="str">
        <v>SKU-1006</v>
      </c>
      <c r="F236" t="str">
        <v>Hold</v>
      </c>
      <c r="G236" t="str">
        <v>Full</v>
      </c>
      <c r="H236">
        <v>113.18</v>
      </c>
      <c r="I236">
        <v>39.01</v>
      </c>
      <c r="J236">
        <v>24</v>
      </c>
      <c r="K236">
        <v>2716.32</v>
      </c>
      <c r="L236">
        <v>1780.0800000000002</v>
      </c>
      <c r="M236">
        <v>0.65532779643046479</v>
      </c>
      <c r="N236">
        <v>122.07351223831479</v>
      </c>
      <c r="O236">
        <v>91.370781481239646</v>
      </c>
      <c r="P236">
        <v>130.38078148123941</v>
      </c>
      <c r="Q236">
        <v>1378.1368137193899</v>
      </c>
      <c r="R236">
        <v>992.25850587796083</v>
      </c>
      <c r="S236">
        <v>1</v>
      </c>
      <c r="T236">
        <f t="shared" si="69"/>
        <v>119.22758832205406</v>
      </c>
      <c r="U236">
        <f t="shared" si="70"/>
        <v>5.3433365630447545E-2</v>
      </c>
      <c r="V236">
        <f>IF($F236="Reduce", INDEX(Model_Assumptions[Values], 2), INDEX(Model_Assumptions[Values], 1))</f>
        <v>-0.4</v>
      </c>
      <c r="W236">
        <f t="shared" si="71"/>
        <v>23.487039689947704</v>
      </c>
      <c r="X236">
        <f t="shared" si="84"/>
        <v>2800.3030990568291</v>
      </c>
      <c r="Y236">
        <f t="shared" si="72"/>
        <v>1884.0736807519693</v>
      </c>
      <c r="Z236">
        <f t="shared" si="73"/>
        <v>83.983099056828905</v>
      </c>
      <c r="AA236">
        <f t="shared" si="74"/>
        <v>103.99368075196912</v>
      </c>
      <c r="AB236">
        <f t="shared" si="85"/>
        <v>0.67281062588779927</v>
      </c>
      <c r="AC236">
        <f t="shared" si="75"/>
        <v>1.7482829457334481E-2</v>
      </c>
      <c r="AD236">
        <f t="shared" si="76"/>
        <v>1.7482829457334481E-2</v>
      </c>
      <c r="AE236">
        <f t="shared" si="77"/>
        <v>0.68</v>
      </c>
      <c r="AF236">
        <f t="shared" si="86"/>
        <v>317.52272188094742</v>
      </c>
      <c r="AG236">
        <f t="shared" si="78"/>
        <v>0.91914611755917197</v>
      </c>
      <c r="AH236">
        <f t="shared" si="79"/>
        <v>0.79761510531314661</v>
      </c>
      <c r="AI236">
        <f t="shared" si="87"/>
        <v>0.31999999999999995</v>
      </c>
      <c r="AJ236">
        <f>MAX(0, $R236 - $AA236) * INDEX(Model_Assumptions[Values], 7)</f>
        <v>1776.5296502519834</v>
      </c>
      <c r="AK236">
        <f>MAX(0, INDEX(Model_Assumptions[Values], 4) - $AD236)</f>
        <v>3.2517170542665522E-2</v>
      </c>
      <c r="AL236">
        <f>MAX(0, INDEX(Model_Assumptions[Values], 5) - $AC236)</f>
        <v>2.5171705426655193E-3</v>
      </c>
      <c r="AM236">
        <f>INDEX(Model_Assumptions[Values], 6) * MAX(0, INDEX(Model_Assumptions[Values], 3) - $AB236)^2</f>
        <v>0</v>
      </c>
      <c r="AN236">
        <f t="shared" si="80"/>
        <v>1834.5122724833982</v>
      </c>
      <c r="AO236" cm="1">
        <f t="array" ref="AO236">IFERROR(STDEV(IF($E$2:$E$2201=$E236, $AJ$2:$AJ$2201)), 0)</f>
        <v>88.006063000455029</v>
      </c>
      <c r="AP236">
        <f t="shared" si="88"/>
        <v>-0.65884804131182395</v>
      </c>
      <c r="AQ236">
        <f t="shared" si="81"/>
        <v>3.7379385467225253E-2</v>
      </c>
      <c r="AR236" cm="1">
        <f t="array" ref="AR236">IFERROR(STDEV(IF($E$2:$E$2201=$E236, $AK$2:$AK$2201)), 0)</f>
        <v>7.3292428176639978E-3</v>
      </c>
      <c r="AS236">
        <f t="shared" si="89"/>
        <v>-0.66339935045424425</v>
      </c>
      <c r="AT236">
        <f t="shared" si="82"/>
        <v>7.8840452529619354E-3</v>
      </c>
      <c r="AU236" cm="1">
        <f t="array" ref="AU236">IFERROR(STDEV(IF($E$2:$E$2201=$E236, $AL$2:$AL$2201)), 0)</f>
        <v>6.6469063519159583E-3</v>
      </c>
      <c r="AV236">
        <f t="shared" si="90"/>
        <v>-0.80742445073705971</v>
      </c>
      <c r="AW236">
        <f t="shared" si="83"/>
        <v>0</v>
      </c>
      <c r="AX236" cm="1">
        <f t="array" ref="AX236">IFERROR(STDEV(IF($E$2:$E$2201=$E236, $AM$2:$AM$2201)), 0)</f>
        <v>0</v>
      </c>
      <c r="AY236">
        <f t="shared" si="91"/>
        <v>-0.80742445073705971</v>
      </c>
      <c r="AZ236">
        <f>INDEX(Model_Assumptions[Values],9)*((INDEX(Model_Scenarios[GR Weight],1)*$AG236)+(INDEX(Model_Scenarios[GP Weight],1)*$AH236)+(INDEX(Model_Scenarios[LTV Weight],1)*$AI236))-(INDEX(Model_Scenarios[LTV Weight],1)*$AP236)-(INDEX(Model_Scenarios[GP Weight],1)*($AS236+$AV236+$AY236))</f>
        <v>2.8932838696784549</v>
      </c>
      <c r="BA236">
        <f>INDEX(Model_Assumptions[Values],9)*((INDEX(Model_Scenarios[GR Weight],2)*$AG236)+(INDEX(Model_Scenarios[GP Weight],2)*$AH236)+(INDEX(Model_Scenarios[LTV Weight],2)*$AI236))-(INDEX(Model_Scenarios[LTV Weight],2)*$AP236)-(INDEX(Model_Scenarios[GP Weight],2)*($AS236+$AV236+$AY236))</f>
        <v>3.4108755707208838</v>
      </c>
      <c r="BB236">
        <f>INDEX(Model_Assumptions[Values],9)*((INDEX(Model_Scenarios[GR Weight],3)*$AG236)+(INDEX(Model_Scenarios[GP Weight],3)*$AH236)+(INDEX(Model_Scenarios[LTV Weight],3)*$AI236))-(INDEX(Model_Scenarios[LTV Weight],3)*$AP236)-(INDEX(Model_Scenarios[GP Weight],3)*($AS236+$AV236+$AY236))</f>
        <v>4.2456851859466278</v>
      </c>
      <c r="BC236">
        <f>INDEX(Model_Assumptions[Values],9)*((INDEX(Model_Scenarios[GR Weight],4)*$AG236)+(INDEX(Model_Scenarios[GP Weight],4)*$AH236)+(INDEX(Model_Scenarios[LTV Weight],4)*$AI236))-(INDEX(Model_Scenarios[LTV Weight],4)*$AP236)-(INDEX(Model_Scenarios[GP Weight],4)*($AS236+$AV236+$AY236))</f>
        <v>4.4793734405950323</v>
      </c>
      <c r="BD236">
        <f>INDEX(Model_Assumptions[Values],9)*((INDEX(Model_Scenarios[GR Weight],5)*$AG236)+(INDEX(Model_Scenarios[GP Weight],5)*$AH236)+(INDEX(Model_Scenarios[LTV Weight],5)*$AI236))-(INDEX(Model_Scenarios[LTV Weight],5)*$AP236)-(INDEX(Model_Scenarios[GP Weight],5)*($AS236+$AV236+$AY236))</f>
        <v>4.9303362060588816</v>
      </c>
    </row>
    <row r="237" spans="1:56" x14ac:dyDescent="0.25">
      <c r="A237">
        <v>236</v>
      </c>
      <c r="B237">
        <v>5</v>
      </c>
      <c r="C237" s="3">
        <v>36</v>
      </c>
      <c r="D237" s="4">
        <v>0.70000000000000007</v>
      </c>
      <c r="E237" t="str">
        <v>SKU-1006</v>
      </c>
      <c r="F237" t="str">
        <v>Hold</v>
      </c>
      <c r="G237" t="str">
        <v>Full</v>
      </c>
      <c r="H237">
        <v>113.18</v>
      </c>
      <c r="I237">
        <v>39.01</v>
      </c>
      <c r="J237">
        <v>24</v>
      </c>
      <c r="K237">
        <v>2716.32</v>
      </c>
      <c r="L237">
        <v>1780.0800000000002</v>
      </c>
      <c r="M237">
        <v>0.65532779643046479</v>
      </c>
      <c r="N237">
        <v>122.07351223831479</v>
      </c>
      <c r="O237">
        <v>91.370781481239646</v>
      </c>
      <c r="P237">
        <v>130.38078148123941</v>
      </c>
      <c r="Q237">
        <v>1378.1368137193899</v>
      </c>
      <c r="R237">
        <v>992.25850587796083</v>
      </c>
      <c r="S237">
        <v>1</v>
      </c>
      <c r="T237">
        <f t="shared" si="69"/>
        <v>119.40545856682036</v>
      </c>
      <c r="U237">
        <f t="shared" si="70"/>
        <v>5.500493520781366E-2</v>
      </c>
      <c r="V237">
        <f>IF($F237="Reduce", INDEX(Model_Assumptions[Values], 2), INDEX(Model_Assumptions[Values], 1))</f>
        <v>-0.4</v>
      </c>
      <c r="W237">
        <f t="shared" si="71"/>
        <v>23.471952622004991</v>
      </c>
      <c r="X237">
        <f t="shared" si="84"/>
        <v>2802.6792662891876</v>
      </c>
      <c r="Y237">
        <f t="shared" si="72"/>
        <v>1887.0383945047729</v>
      </c>
      <c r="Z237">
        <f t="shared" si="73"/>
        <v>86.359266289187417</v>
      </c>
      <c r="AA237">
        <f t="shared" si="74"/>
        <v>106.95839450477274</v>
      </c>
      <c r="AB237">
        <f t="shared" si="85"/>
        <v>0.67329801779397169</v>
      </c>
      <c r="AC237">
        <f t="shared" si="75"/>
        <v>1.79702213635069E-2</v>
      </c>
      <c r="AD237">
        <f t="shared" si="76"/>
        <v>1.79702213635069E-2</v>
      </c>
      <c r="AE237">
        <f t="shared" si="77"/>
        <v>0.70000000000000018</v>
      </c>
      <c r="AF237">
        <f t="shared" si="86"/>
        <v>297.67755176338807</v>
      </c>
      <c r="AG237">
        <f t="shared" si="78"/>
        <v>0.94515188432440844</v>
      </c>
      <c r="AH237">
        <f t="shared" si="79"/>
        <v>0.82035399151341237</v>
      </c>
      <c r="AI237">
        <f t="shared" si="87"/>
        <v>0.29999999999999982</v>
      </c>
      <c r="AJ237">
        <f>MAX(0, $R237 - $AA237) * INDEX(Model_Assumptions[Values], 7)</f>
        <v>1770.6002227463762</v>
      </c>
      <c r="AK237">
        <f>MAX(0, INDEX(Model_Assumptions[Values], 4) - $AD237)</f>
        <v>3.2029778636493103E-2</v>
      </c>
      <c r="AL237">
        <f>MAX(0, INDEX(Model_Assumptions[Values], 5) - $AC237)</f>
        <v>2.0297786364931007E-3</v>
      </c>
      <c r="AM237">
        <f>INDEX(Model_Assumptions[Values], 6) * MAX(0, INDEX(Model_Assumptions[Values], 3) - $AB237)^2</f>
        <v>0</v>
      </c>
      <c r="AN237">
        <f t="shared" si="80"/>
        <v>1834.5122724833982</v>
      </c>
      <c r="AO237" cm="1">
        <f t="array" ref="AO237">IFERROR(STDEV(IF($E$2:$E$2201=$E237, $AJ$2:$AJ$2201)), 0)</f>
        <v>88.006063000455029</v>
      </c>
      <c r="AP237">
        <f t="shared" si="88"/>
        <v>-0.72622325733048143</v>
      </c>
      <c r="AQ237">
        <f t="shared" si="81"/>
        <v>3.7379385467225253E-2</v>
      </c>
      <c r="AR237" cm="1">
        <f t="array" ref="AR237">IFERROR(STDEV(IF($E$2:$E$2201=$E237, $AK$2:$AK$2201)), 0)</f>
        <v>7.3292428176639978E-3</v>
      </c>
      <c r="AS237">
        <f t="shared" si="89"/>
        <v>-0.72989897644531787</v>
      </c>
      <c r="AT237">
        <f t="shared" si="82"/>
        <v>7.8840452529619354E-3</v>
      </c>
      <c r="AU237" cm="1">
        <f t="array" ref="AU237">IFERROR(STDEV(IF($E$2:$E$2201=$E237, $AL$2:$AL$2201)), 0)</f>
        <v>6.6469063519159583E-3</v>
      </c>
      <c r="AV237">
        <f t="shared" si="90"/>
        <v>-0.88075057876832474</v>
      </c>
      <c r="AW237">
        <f t="shared" si="83"/>
        <v>0</v>
      </c>
      <c r="AX237" cm="1">
        <f t="array" ref="AX237">IFERROR(STDEV(IF($E$2:$E$2201=$E237, $AM$2:$AM$2201)), 0)</f>
        <v>0</v>
      </c>
      <c r="AY237">
        <f t="shared" si="91"/>
        <v>-0.88075057876832474</v>
      </c>
      <c r="AZ237">
        <f>INDEX(Model_Assumptions[Values],9)*((INDEX(Model_Scenarios[GR Weight],1)*$AG237)+(INDEX(Model_Scenarios[GP Weight],1)*$AH237)+(INDEX(Model_Scenarios[LTV Weight],1)*$AI237))-(INDEX(Model_Scenarios[LTV Weight],1)*$AP237)-(INDEX(Model_Scenarios[GP Weight],1)*($AS237+$AV237+$AY237))</f>
        <v>2.912871557181492</v>
      </c>
      <c r="BA237">
        <f>INDEX(Model_Assumptions[Values],9)*((INDEX(Model_Scenarios[GR Weight],2)*$AG237)+(INDEX(Model_Scenarios[GP Weight],2)*$AH237)+(INDEX(Model_Scenarios[LTV Weight],2)*$AI237))-(INDEX(Model_Scenarios[LTV Weight],2)*$AP237)-(INDEX(Model_Scenarios[GP Weight],2)*($AS237+$AV237+$AY237))</f>
        <v>3.4745430488179245</v>
      </c>
      <c r="BB237">
        <f>INDEX(Model_Assumptions[Values],9)*((INDEX(Model_Scenarios[GR Weight],3)*$AG237)+(INDEX(Model_Scenarios[GP Weight],3)*$AH237)+(INDEX(Model_Scenarios[LTV Weight],3)*$AI237))-(INDEX(Model_Scenarios[LTV Weight],3)*$AP237)-(INDEX(Model_Scenarios[GP Weight],3)*($AS237+$AV237+$AY237))</f>
        <v>4.3795386903798628</v>
      </c>
      <c r="BC237">
        <f>INDEX(Model_Assumptions[Values],9)*((INDEX(Model_Scenarios[GR Weight],4)*$AG237)+(INDEX(Model_Scenarios[GP Weight],4)*$AH237)+(INDEX(Model_Scenarios[LTV Weight],4)*$AI237))-(INDEX(Model_Scenarios[LTV Weight],4)*$AP237)-(INDEX(Model_Scenarios[GP Weight],4)*($AS237+$AV237+$AY237))</f>
        <v>4.6294923068090199</v>
      </c>
      <c r="BD237">
        <f>INDEX(Model_Assumptions[Values],9)*((INDEX(Model_Scenarios[GR Weight],5)*$AG237)+(INDEX(Model_Scenarios[GP Weight],5)*$AH237)+(INDEX(Model_Scenarios[LTV Weight],5)*$AI237))-(INDEX(Model_Scenarios[LTV Weight],5)*$AP237)-(INDEX(Model_Scenarios[GP Weight],5)*($AS237+$AV237+$AY237))</f>
        <v>5.1279512490089951</v>
      </c>
    </row>
    <row r="238" spans="1:56" x14ac:dyDescent="0.25">
      <c r="A238">
        <v>237</v>
      </c>
      <c r="B238">
        <v>5</v>
      </c>
      <c r="C238" s="3">
        <v>37</v>
      </c>
      <c r="D238" s="4">
        <v>0.72</v>
      </c>
      <c r="E238" t="str">
        <v>SKU-1006</v>
      </c>
      <c r="F238" t="str">
        <v>Hold</v>
      </c>
      <c r="G238" t="str">
        <v>Full</v>
      </c>
      <c r="H238">
        <v>113.18</v>
      </c>
      <c r="I238">
        <v>39.01</v>
      </c>
      <c r="J238">
        <v>24</v>
      </c>
      <c r="K238">
        <v>2716.32</v>
      </c>
      <c r="L238">
        <v>1780.0800000000002</v>
      </c>
      <c r="M238">
        <v>0.65532779643046479</v>
      </c>
      <c r="N238">
        <v>122.07351223831479</v>
      </c>
      <c r="O238">
        <v>91.370781481239646</v>
      </c>
      <c r="P238">
        <v>130.38078148123941</v>
      </c>
      <c r="Q238">
        <v>1378.1368137193899</v>
      </c>
      <c r="R238">
        <v>992.25850587796083</v>
      </c>
      <c r="S238">
        <v>1</v>
      </c>
      <c r="T238">
        <f t="shared" si="69"/>
        <v>119.58332881158665</v>
      </c>
      <c r="U238">
        <f t="shared" si="70"/>
        <v>5.6576504785179768E-2</v>
      </c>
      <c r="V238">
        <f>IF($F238="Reduce", INDEX(Model_Assumptions[Values], 2), INDEX(Model_Assumptions[Values], 1))</f>
        <v>-0.4</v>
      </c>
      <c r="W238">
        <f t="shared" si="71"/>
        <v>23.456865554062272</v>
      </c>
      <c r="X238">
        <f t="shared" si="84"/>
        <v>2805.0500664406095</v>
      </c>
      <c r="Y238">
        <f t="shared" si="72"/>
        <v>1889.9977411766404</v>
      </c>
      <c r="Z238">
        <f t="shared" si="73"/>
        <v>88.730066440609335</v>
      </c>
      <c r="AA238">
        <f t="shared" si="74"/>
        <v>109.91774117664022</v>
      </c>
      <c r="AB238">
        <f t="shared" si="85"/>
        <v>0.67378395979038641</v>
      </c>
      <c r="AC238">
        <f t="shared" si="75"/>
        <v>1.8456163359921618E-2</v>
      </c>
      <c r="AD238">
        <f t="shared" si="76"/>
        <v>1.8456163359921618E-2</v>
      </c>
      <c r="AE238">
        <f t="shared" si="77"/>
        <v>0.72000000000000031</v>
      </c>
      <c r="AF238">
        <f t="shared" si="86"/>
        <v>277.83238164582872</v>
      </c>
      <c r="AG238">
        <f t="shared" si="78"/>
        <v>0.9710989115139339</v>
      </c>
      <c r="AH238">
        <f t="shared" si="79"/>
        <v>0.8430517130506413</v>
      </c>
      <c r="AI238">
        <f t="shared" si="87"/>
        <v>0.27999999999999969</v>
      </c>
      <c r="AJ238">
        <f>MAX(0, $R238 - $AA238) * INDEX(Model_Assumptions[Values], 7)</f>
        <v>1764.6815294026412</v>
      </c>
      <c r="AK238">
        <f>MAX(0, INDEX(Model_Assumptions[Values], 4) - $AD238)</f>
        <v>3.1543836640078385E-2</v>
      </c>
      <c r="AL238">
        <f>MAX(0, INDEX(Model_Assumptions[Values], 5) - $AC238)</f>
        <v>1.5438366400783825E-3</v>
      </c>
      <c r="AM238">
        <f>INDEX(Model_Assumptions[Values], 6) * MAX(0, INDEX(Model_Assumptions[Values], 3) - $AB238)^2</f>
        <v>0</v>
      </c>
      <c r="AN238">
        <f t="shared" si="80"/>
        <v>1834.5122724833982</v>
      </c>
      <c r="AO238" cm="1">
        <f t="array" ref="AO238">IFERROR(STDEV(IF($E$2:$E$2201=$E238, $AJ$2:$AJ$2201)), 0)</f>
        <v>88.006063000455029</v>
      </c>
      <c r="AP238">
        <f t="shared" si="88"/>
        <v>-0.79347650264045921</v>
      </c>
      <c r="AQ238">
        <f t="shared" si="81"/>
        <v>3.7379385467225253E-2</v>
      </c>
      <c r="AR238" cm="1">
        <f t="array" ref="AR238">IFERROR(STDEV(IF($E$2:$E$2201=$E238, $AK$2:$AK$2201)), 0)</f>
        <v>7.3292428176639978E-3</v>
      </c>
      <c r="AS238">
        <f t="shared" si="89"/>
        <v>-0.79620077712294901</v>
      </c>
      <c r="AT238">
        <f t="shared" si="82"/>
        <v>7.8840452529619354E-3</v>
      </c>
      <c r="AU238" cm="1">
        <f t="array" ref="AU238">IFERROR(STDEV(IF($E$2:$E$2201=$E238, $AL$2:$AL$2201)), 0)</f>
        <v>6.6469063519159583E-3</v>
      </c>
      <c r="AV238">
        <f t="shared" si="90"/>
        <v>-0.95385857377936423</v>
      </c>
      <c r="AW238">
        <f t="shared" si="83"/>
        <v>0</v>
      </c>
      <c r="AX238" cm="1">
        <f t="array" ref="AX238">IFERROR(STDEV(IF($E$2:$E$2201=$E238, $AM$2:$AM$2201)), 0)</f>
        <v>0</v>
      </c>
      <c r="AY238">
        <f t="shared" si="91"/>
        <v>-0.95385857377936423</v>
      </c>
      <c r="AZ238">
        <f>INDEX(Model_Assumptions[Values],9)*((INDEX(Model_Scenarios[GR Weight],1)*$AG238)+(INDEX(Model_Scenarios[GP Weight],1)*$AH238)+(INDEX(Model_Scenarios[LTV Weight],1)*$AI238))-(INDEX(Model_Scenarios[LTV Weight],1)*$AP238)-(INDEX(Model_Scenarios[GP Weight],1)*($AS238+$AV238+$AY238))</f>
        <v>2.9322483068628218</v>
      </c>
      <c r="BA238">
        <f>INDEX(Model_Assumptions[Values],9)*((INDEX(Model_Scenarios[GR Weight],2)*$AG238)+(INDEX(Model_Scenarios[GP Weight],2)*$AH238)+(INDEX(Model_Scenarios[LTV Weight],2)*$AI238))-(INDEX(Model_Scenarios[LTV Weight],2)*$AP238)-(INDEX(Model_Scenarios[GP Weight],2)*($AS238+$AV238+$AY238))</f>
        <v>3.537919208338725</v>
      </c>
      <c r="BB238">
        <f>INDEX(Model_Assumptions[Values],9)*((INDEX(Model_Scenarios[GR Weight],3)*$AG238)+(INDEX(Model_Scenarios[GP Weight],3)*$AH238)+(INDEX(Model_Scenarios[LTV Weight],3)*$AI238))-(INDEX(Model_Scenarios[LTV Weight],3)*$AP238)-(INDEX(Model_Scenarios[GP Weight],3)*($AS238+$AV238+$AY238))</f>
        <v>4.5129760119258098</v>
      </c>
      <c r="BC238">
        <f>INDEX(Model_Assumptions[Values],9)*((INDEX(Model_Scenarios[GR Weight],4)*$AG238)+(INDEX(Model_Scenarios[GP Weight],4)*$AH238)+(INDEX(Model_Scenarios[LTV Weight],4)*$AI238))-(INDEX(Model_Scenarios[LTV Weight],4)*$AP238)-(INDEX(Model_Scenarios[GP Weight],4)*($AS238+$AV238+$AY238))</f>
        <v>4.7791778174187307</v>
      </c>
      <c r="BD238">
        <f>INDEX(Model_Assumptions[Values],9)*((INDEX(Model_Scenarios[GR Weight],5)*$AG238)+(INDEX(Model_Scenarios[GP Weight],5)*$AH238)+(INDEX(Model_Scenarios[LTV Weight],5)*$AI238))-(INDEX(Model_Scenarios[LTV Weight],5)*$AP238)-(INDEX(Model_Scenarios[GP Weight],5)*($AS238+$AV238+$AY238))</f>
        <v>5.3250151066382347</v>
      </c>
    </row>
    <row r="239" spans="1:56" x14ac:dyDescent="0.25">
      <c r="A239">
        <v>238</v>
      </c>
      <c r="B239">
        <v>5</v>
      </c>
      <c r="C239" s="3">
        <v>38</v>
      </c>
      <c r="D239" s="4">
        <v>0.74</v>
      </c>
      <c r="E239" t="str">
        <v>SKU-1006</v>
      </c>
      <c r="F239" t="str">
        <v>Hold</v>
      </c>
      <c r="G239" t="str">
        <v>Full</v>
      </c>
      <c r="H239">
        <v>113.18</v>
      </c>
      <c r="I239">
        <v>39.01</v>
      </c>
      <c r="J239">
        <v>24</v>
      </c>
      <c r="K239">
        <v>2716.32</v>
      </c>
      <c r="L239">
        <v>1780.0800000000002</v>
      </c>
      <c r="M239">
        <v>0.65532779643046479</v>
      </c>
      <c r="N239">
        <v>122.07351223831479</v>
      </c>
      <c r="O239">
        <v>91.370781481239646</v>
      </c>
      <c r="P239">
        <v>130.38078148123941</v>
      </c>
      <c r="Q239">
        <v>1378.1368137193899</v>
      </c>
      <c r="R239">
        <v>992.25850587796083</v>
      </c>
      <c r="S239">
        <v>1</v>
      </c>
      <c r="T239">
        <f t="shared" si="69"/>
        <v>119.76119905635295</v>
      </c>
      <c r="U239">
        <f t="shared" si="70"/>
        <v>5.8148074362545883E-2</v>
      </c>
      <c r="V239">
        <f>IF($F239="Reduce", INDEX(Model_Assumptions[Values], 2), INDEX(Model_Assumptions[Values], 1))</f>
        <v>-0.4</v>
      </c>
      <c r="W239">
        <f t="shared" si="71"/>
        <v>23.44177848611956</v>
      </c>
      <c r="X239">
        <f t="shared" si="84"/>
        <v>2807.4154995110966</v>
      </c>
      <c r="Y239">
        <f t="shared" si="72"/>
        <v>1892.9517207675726</v>
      </c>
      <c r="Z239">
        <f t="shared" si="73"/>
        <v>91.095499511096477</v>
      </c>
      <c r="AA239">
        <f t="shared" si="74"/>
        <v>112.87172076757247</v>
      </c>
      <c r="AB239">
        <f t="shared" si="85"/>
        <v>0.67426845833729443</v>
      </c>
      <c r="AC239">
        <f t="shared" si="75"/>
        <v>1.8940661906829637E-2</v>
      </c>
      <c r="AD239">
        <f t="shared" si="76"/>
        <v>1.8940661906829637E-2</v>
      </c>
      <c r="AE239">
        <f t="shared" si="77"/>
        <v>0.74000000000000032</v>
      </c>
      <c r="AF239">
        <f t="shared" si="86"/>
        <v>257.98721152826948</v>
      </c>
      <c r="AG239">
        <f t="shared" si="78"/>
        <v>0.99698719912776834</v>
      </c>
      <c r="AH239">
        <f t="shared" si="79"/>
        <v>0.86570826992484062</v>
      </c>
      <c r="AI239">
        <f t="shared" si="87"/>
        <v>0.25999999999999968</v>
      </c>
      <c r="AJ239">
        <f>MAX(0, $R239 - $AA239) * INDEX(Model_Assumptions[Values], 7)</f>
        <v>1758.7735702207767</v>
      </c>
      <c r="AK239">
        <f>MAX(0, INDEX(Model_Assumptions[Values], 4) - $AD239)</f>
        <v>3.1059338093170366E-2</v>
      </c>
      <c r="AL239">
        <f>MAX(0, INDEX(Model_Assumptions[Values], 5) - $AC239)</f>
        <v>1.0593380931703637E-3</v>
      </c>
      <c r="AM239">
        <f>INDEX(Model_Assumptions[Values], 6) * MAX(0, INDEX(Model_Assumptions[Values], 3) - $AB239)^2</f>
        <v>0</v>
      </c>
      <c r="AN239">
        <f t="shared" si="80"/>
        <v>1834.5122724833982</v>
      </c>
      <c r="AO239" cm="1">
        <f t="array" ref="AO239">IFERROR(STDEV(IF($E$2:$E$2201=$E239, $AJ$2:$AJ$2201)), 0)</f>
        <v>88.006063000455029</v>
      </c>
      <c r="AP239">
        <f t="shared" si="88"/>
        <v>-0.86060777724177784</v>
      </c>
      <c r="AQ239">
        <f t="shared" si="81"/>
        <v>3.7379385467225253E-2</v>
      </c>
      <c r="AR239" cm="1">
        <f t="array" ref="AR239">IFERROR(STDEV(IF($E$2:$E$2201=$E239, $AK$2:$AK$2201)), 0)</f>
        <v>7.3292428176639978E-3</v>
      </c>
      <c r="AS239">
        <f t="shared" si="89"/>
        <v>-0.86230563392211834</v>
      </c>
      <c r="AT239">
        <f t="shared" si="82"/>
        <v>7.8840452529619354E-3</v>
      </c>
      <c r="AU239" cm="1">
        <f t="array" ref="AU239">IFERROR(STDEV(IF($E$2:$E$2201=$E239, $AL$2:$AL$2201)), 0)</f>
        <v>6.6469063519159583E-3</v>
      </c>
      <c r="AV239">
        <f t="shared" si="90"/>
        <v>-1.0267494076886403</v>
      </c>
      <c r="AW239">
        <f t="shared" si="83"/>
        <v>0</v>
      </c>
      <c r="AX239" cm="1">
        <f t="array" ref="AX239">IFERROR(STDEV(IF($E$2:$E$2201=$E239, $AM$2:$AM$2201)), 0)</f>
        <v>0</v>
      </c>
      <c r="AY239">
        <f t="shared" si="91"/>
        <v>-1.0267494076886403</v>
      </c>
      <c r="AZ239">
        <f>INDEX(Model_Assumptions[Values],9)*((INDEX(Model_Scenarios[GR Weight],1)*$AG239)+(INDEX(Model_Scenarios[GP Weight],1)*$AH239)+(INDEX(Model_Scenarios[LTV Weight],1)*$AI239))-(INDEX(Model_Scenarios[LTV Weight],1)*$AP239)-(INDEX(Model_Scenarios[GP Weight],1)*($AS239+$AV239+$AY239))</f>
        <v>2.9514144012496653</v>
      </c>
      <c r="BA239">
        <f>INDEX(Model_Assumptions[Values],9)*((INDEX(Model_Scenarios[GR Weight],2)*$AG239)+(INDEX(Model_Scenarios[GP Weight],2)*$AH239)+(INDEX(Model_Scenarios[LTV Weight],2)*$AI239))-(INDEX(Model_Scenarios[LTV Weight],2)*$AP239)-(INDEX(Model_Scenarios[GP Weight],2)*($AS239+$AV239+$AY239))</f>
        <v>3.6010046143377012</v>
      </c>
      <c r="BB239">
        <f>INDEX(Model_Assumptions[Values],9)*((INDEX(Model_Scenarios[GR Weight],3)*$AG239)+(INDEX(Model_Scenarios[GP Weight],3)*$AH239)+(INDEX(Model_Scenarios[LTV Weight],3)*$AI239))-(INDEX(Model_Scenarios[LTV Weight],3)*$AP239)-(INDEX(Model_Scenarios[GP Weight],3)*($AS239+$AV239+$AY239))</f>
        <v>4.6459981394296817</v>
      </c>
      <c r="BC239">
        <f>INDEX(Model_Assumptions[Values],9)*((INDEX(Model_Scenarios[GR Weight],4)*$AG239)+(INDEX(Model_Scenarios[GP Weight],4)*$AH239)+(INDEX(Model_Scenarios[LTV Weight],4)*$AI239))-(INDEX(Model_Scenarios[LTV Weight],4)*$AP239)-(INDEX(Model_Scenarios[GP Weight],4)*($AS239+$AV239+$AY239))</f>
        <v>4.9284309612693873</v>
      </c>
      <c r="BD239">
        <f>INDEX(Model_Assumptions[Values],9)*((INDEX(Model_Scenarios[GR Weight],5)*$AG239)+(INDEX(Model_Scenarios[GP Weight],5)*$AH239)+(INDEX(Model_Scenarios[LTV Weight],5)*$AI239))-(INDEX(Model_Scenarios[LTV Weight],5)*$AP239)-(INDEX(Model_Scenarios[GP Weight],5)*($AS239+$AV239+$AY239))</f>
        <v>5.5215293328461943</v>
      </c>
    </row>
    <row r="240" spans="1:56" x14ac:dyDescent="0.25">
      <c r="A240">
        <v>239</v>
      </c>
      <c r="B240">
        <v>5</v>
      </c>
      <c r="C240" s="3">
        <v>39</v>
      </c>
      <c r="D240" s="4">
        <v>0.76</v>
      </c>
      <c r="E240" t="str">
        <v>SKU-1006</v>
      </c>
      <c r="F240" t="str">
        <v>Hold</v>
      </c>
      <c r="G240" t="str">
        <v>Full</v>
      </c>
      <c r="H240">
        <v>113.18</v>
      </c>
      <c r="I240">
        <v>39.01</v>
      </c>
      <c r="J240">
        <v>24</v>
      </c>
      <c r="K240">
        <v>2716.32</v>
      </c>
      <c r="L240">
        <v>1780.0800000000002</v>
      </c>
      <c r="M240">
        <v>0.65532779643046479</v>
      </c>
      <c r="N240">
        <v>122.07351223831479</v>
      </c>
      <c r="O240">
        <v>91.370781481239646</v>
      </c>
      <c r="P240">
        <v>130.38078148123941</v>
      </c>
      <c r="Q240">
        <v>1378.1368137193899</v>
      </c>
      <c r="R240">
        <v>992.25850587796083</v>
      </c>
      <c r="S240">
        <v>1</v>
      </c>
      <c r="T240">
        <f t="shared" si="69"/>
        <v>119.93906930111925</v>
      </c>
      <c r="U240">
        <f t="shared" si="70"/>
        <v>5.9719643939911998E-2</v>
      </c>
      <c r="V240">
        <f>IF($F240="Reduce", INDEX(Model_Assumptions[Values], 2), INDEX(Model_Assumptions[Values], 1))</f>
        <v>-0.4</v>
      </c>
      <c r="W240">
        <f t="shared" si="71"/>
        <v>23.426691418176844</v>
      </c>
      <c r="X240">
        <f t="shared" si="84"/>
        <v>2809.7755655006481</v>
      </c>
      <c r="Y240">
        <f t="shared" si="72"/>
        <v>1895.9003332775694</v>
      </c>
      <c r="Z240">
        <f t="shared" si="73"/>
        <v>93.455565500647936</v>
      </c>
      <c r="AA240">
        <f t="shared" si="74"/>
        <v>115.82033327756926</v>
      </c>
      <c r="AB240">
        <f t="shared" si="85"/>
        <v>0.67475151985662474</v>
      </c>
      <c r="AC240">
        <f t="shared" si="75"/>
        <v>1.9423723426159945E-2</v>
      </c>
      <c r="AD240">
        <f t="shared" si="76"/>
        <v>1.9423723426159945E-2</v>
      </c>
      <c r="AE240">
        <f t="shared" si="77"/>
        <v>0.76000000000000045</v>
      </c>
      <c r="AF240">
        <f t="shared" si="86"/>
        <v>238.14204141071016</v>
      </c>
      <c r="AG240">
        <f t="shared" si="78"/>
        <v>1.0228167471659015</v>
      </c>
      <c r="AH240">
        <f t="shared" si="79"/>
        <v>0.88832366213600844</v>
      </c>
      <c r="AI240">
        <f t="shared" si="87"/>
        <v>0.23999999999999957</v>
      </c>
      <c r="AJ240">
        <f>MAX(0, $R240 - $AA240) * INDEX(Model_Assumptions[Values], 7)</f>
        <v>1752.8763452007831</v>
      </c>
      <c r="AK240">
        <f>MAX(0, INDEX(Model_Assumptions[Values], 4) - $AD240)</f>
        <v>3.0576276573840058E-2</v>
      </c>
      <c r="AL240">
        <f>MAX(0, INDEX(Model_Assumptions[Values], 5) - $AC240)</f>
        <v>5.762765738400559E-4</v>
      </c>
      <c r="AM240">
        <f>INDEX(Model_Assumptions[Values], 6) * MAX(0, INDEX(Model_Assumptions[Values], 3) - $AB240)^2</f>
        <v>0</v>
      </c>
      <c r="AN240">
        <f t="shared" si="80"/>
        <v>1834.5122724833982</v>
      </c>
      <c r="AO240" cm="1">
        <f t="array" ref="AO240">IFERROR(STDEV(IF($E$2:$E$2201=$E240, $AJ$2:$AJ$2201)), 0)</f>
        <v>88.006063000455029</v>
      </c>
      <c r="AP240">
        <f t="shared" si="88"/>
        <v>-0.92761708113443231</v>
      </c>
      <c r="AQ240">
        <f t="shared" si="81"/>
        <v>3.7379385467225253E-2</v>
      </c>
      <c r="AR240" cm="1">
        <f t="array" ref="AR240">IFERROR(STDEV(IF($E$2:$E$2201=$E240, $AK$2:$AK$2201)), 0)</f>
        <v>7.3292428176639978E-3</v>
      </c>
      <c r="AS240">
        <f t="shared" si="89"/>
        <v>-0.92821442304916091</v>
      </c>
      <c r="AT240">
        <f t="shared" si="82"/>
        <v>7.8840452529619354E-3</v>
      </c>
      <c r="AU240" cm="1">
        <f t="array" ref="AU240">IFERROR(STDEV(IF($E$2:$E$2201=$E240, $AL$2:$AL$2201)), 0)</f>
        <v>6.6469063519159583E-3</v>
      </c>
      <c r="AV240">
        <f t="shared" si="90"/>
        <v>-1.0994240466492249</v>
      </c>
      <c r="AW240">
        <f t="shared" si="83"/>
        <v>0</v>
      </c>
      <c r="AX240" cm="1">
        <f t="array" ref="AX240">IFERROR(STDEV(IF($E$2:$E$2201=$E240, $AM$2:$AM$2201)), 0)</f>
        <v>0</v>
      </c>
      <c r="AY240">
        <f t="shared" si="91"/>
        <v>-1.0994240466492249</v>
      </c>
      <c r="AZ240">
        <f>INDEX(Model_Assumptions[Values],9)*((INDEX(Model_Scenarios[GR Weight],1)*$AG240)+(INDEX(Model_Scenarios[GP Weight],1)*$AH240)+(INDEX(Model_Scenarios[LTV Weight],1)*$AI240))-(INDEX(Model_Scenarios[LTV Weight],1)*$AP240)-(INDEX(Model_Scenarios[GP Weight],1)*($AS240+$AV240+$AY240))</f>
        <v>2.9703701211932603</v>
      </c>
      <c r="BA240">
        <f>INDEX(Model_Assumptions[Values],9)*((INDEX(Model_Scenarios[GR Weight],2)*$AG240)+(INDEX(Model_Scenarios[GP Weight],2)*$AH240)+(INDEX(Model_Scenarios[LTV Weight],2)*$AI240))-(INDEX(Model_Scenarios[LTV Weight],2)*$AP240)-(INDEX(Model_Scenarios[GP Weight],2)*($AS240+$AV240+$AY240))</f>
        <v>3.6637998285173365</v>
      </c>
      <c r="BB240">
        <f>INDEX(Model_Assumptions[Values],9)*((INDEX(Model_Scenarios[GR Weight],3)*$AG240)+(INDEX(Model_Scenarios[GP Weight],3)*$AH240)+(INDEX(Model_Scenarios[LTV Weight],3)*$AI240))-(INDEX(Model_Scenarios[LTV Weight],3)*$AP240)-(INDEX(Model_Scenarios[GP Weight],3)*($AS240+$AV240+$AY240))</f>
        <v>4.7786060558708279</v>
      </c>
      <c r="BC240">
        <f>INDEX(Model_Assumptions[Values],9)*((INDEX(Model_Scenarios[GR Weight],4)*$AG240)+(INDEX(Model_Scenarios[GP Weight],4)*$AH240)+(INDEX(Model_Scenarios[LTV Weight],4)*$AI240))-(INDEX(Model_Scenarios[LTV Weight],4)*$AP240)-(INDEX(Model_Scenarios[GP Weight],4)*($AS240+$AV240+$AY240))</f>
        <v>5.0772527213403347</v>
      </c>
      <c r="BD240">
        <f>INDEX(Model_Assumptions[Values],9)*((INDEX(Model_Scenarios[GR Weight],5)*$AG240)+(INDEX(Model_Scenarios[GP Weight],5)*$AH240)+(INDEX(Model_Scenarios[LTV Weight],5)*$AI240))-(INDEX(Model_Scenarios[LTV Weight],5)*$AP240)-(INDEX(Model_Scenarios[GP Weight],5)*($AS240+$AV240+$AY240))</f>
        <v>5.7174954723147184</v>
      </c>
    </row>
    <row r="241" spans="1:56" x14ac:dyDescent="0.25">
      <c r="A241">
        <v>240</v>
      </c>
      <c r="B241">
        <v>5</v>
      </c>
      <c r="C241" s="3">
        <v>40</v>
      </c>
      <c r="D241" s="4">
        <v>0.78</v>
      </c>
      <c r="E241" t="str">
        <v>SKU-1006</v>
      </c>
      <c r="F241" t="str">
        <v>Hold</v>
      </c>
      <c r="G241" t="str">
        <v>Full</v>
      </c>
      <c r="H241">
        <v>113.18</v>
      </c>
      <c r="I241">
        <v>39.01</v>
      </c>
      <c r="J241">
        <v>24</v>
      </c>
      <c r="K241">
        <v>2716.32</v>
      </c>
      <c r="L241">
        <v>1780.0800000000002</v>
      </c>
      <c r="M241">
        <v>0.65532779643046479</v>
      </c>
      <c r="N241">
        <v>122.07351223831479</v>
      </c>
      <c r="O241">
        <v>91.370781481239646</v>
      </c>
      <c r="P241">
        <v>130.38078148123941</v>
      </c>
      <c r="Q241">
        <v>1378.1368137193899</v>
      </c>
      <c r="R241">
        <v>992.25850587796083</v>
      </c>
      <c r="S241">
        <v>1</v>
      </c>
      <c r="T241">
        <f t="shared" si="69"/>
        <v>120.11693954588554</v>
      </c>
      <c r="U241">
        <f t="shared" si="70"/>
        <v>6.1291213517278106E-2</v>
      </c>
      <c r="V241">
        <f>IF($F241="Reduce", INDEX(Model_Assumptions[Values], 2), INDEX(Model_Assumptions[Values], 1))</f>
        <v>-0.4</v>
      </c>
      <c r="W241">
        <f t="shared" si="71"/>
        <v>23.411604350234132</v>
      </c>
      <c r="X241">
        <f t="shared" si="84"/>
        <v>2812.1302644092643</v>
      </c>
      <c r="Y241">
        <f t="shared" si="72"/>
        <v>1898.843578706631</v>
      </c>
      <c r="Z241">
        <f t="shared" si="73"/>
        <v>95.810264409264164</v>
      </c>
      <c r="AA241">
        <f t="shared" si="74"/>
        <v>118.76357870663082</v>
      </c>
      <c r="AB241">
        <f t="shared" si="85"/>
        <v>0.67523315073226708</v>
      </c>
      <c r="AC241">
        <f t="shared" si="75"/>
        <v>1.9905354301802292E-2</v>
      </c>
      <c r="AD241">
        <f t="shared" si="76"/>
        <v>1.9905354301802292E-2</v>
      </c>
      <c r="AE241">
        <f t="shared" si="77"/>
        <v>0.78000000000000058</v>
      </c>
      <c r="AF241">
        <f t="shared" si="86"/>
        <v>218.29687129315082</v>
      </c>
      <c r="AG241">
        <f t="shared" si="78"/>
        <v>1.0485875556283388</v>
      </c>
      <c r="AH241">
        <f t="shared" si="79"/>
        <v>0.91089788968414642</v>
      </c>
      <c r="AI241">
        <f t="shared" si="87"/>
        <v>0.21999999999999942</v>
      </c>
      <c r="AJ241">
        <f>MAX(0, $R241 - $AA241) * INDEX(Model_Assumptions[Values], 7)</f>
        <v>1746.98985434266</v>
      </c>
      <c r="AK241">
        <f>MAX(0, INDEX(Model_Assumptions[Values], 4) - $AD241)</f>
        <v>3.0094645698197711E-2</v>
      </c>
      <c r="AL241">
        <f>MAX(0, INDEX(Model_Assumptions[Values], 5) - $AC241)</f>
        <v>9.4645698197708822E-5</v>
      </c>
      <c r="AM241">
        <f>INDEX(Model_Assumptions[Values], 6) * MAX(0, INDEX(Model_Assumptions[Values], 3) - $AB241)^2</f>
        <v>0</v>
      </c>
      <c r="AN241">
        <f t="shared" si="80"/>
        <v>1834.5122724833982</v>
      </c>
      <c r="AO241" cm="1">
        <f t="array" ref="AO241">IFERROR(STDEV(IF($E$2:$E$2201=$E241, $AJ$2:$AJ$2201)), 0)</f>
        <v>88.006063000455029</v>
      </c>
      <c r="AP241">
        <f t="shared" si="88"/>
        <v>-0.99450441431842773</v>
      </c>
      <c r="AQ241">
        <f t="shared" si="81"/>
        <v>3.7379385467225253E-2</v>
      </c>
      <c r="AR241" cm="1">
        <f t="array" ref="AR241">IFERROR(STDEV(IF($E$2:$E$2201=$E241, $AK$2:$AK$2201)), 0)</f>
        <v>7.3292428176639978E-3</v>
      </c>
      <c r="AS241">
        <f t="shared" si="89"/>
        <v>-0.99392801552034804</v>
      </c>
      <c r="AT241">
        <f t="shared" si="82"/>
        <v>7.8840452529619354E-3</v>
      </c>
      <c r="AU241" cm="1">
        <f t="array" ref="AU241">IFERROR(STDEV(IF($E$2:$E$2201=$E241, $AL$2:$AL$2201)), 0)</f>
        <v>6.6469063519159583E-3</v>
      </c>
      <c r="AV241">
        <f t="shared" si="90"/>
        <v>-1.1718834510913407</v>
      </c>
      <c r="AW241">
        <f t="shared" si="83"/>
        <v>0</v>
      </c>
      <c r="AX241" cm="1">
        <f t="array" ref="AX241">IFERROR(STDEV(IF($E$2:$E$2201=$E241, $AM$2:$AM$2201)), 0)</f>
        <v>0</v>
      </c>
      <c r="AY241">
        <f t="shared" si="91"/>
        <v>-1.1718834510913407</v>
      </c>
      <c r="AZ241">
        <f>INDEX(Model_Assumptions[Values],9)*((INDEX(Model_Scenarios[GR Weight],1)*$AG241)+(INDEX(Model_Scenarios[GP Weight],1)*$AH241)+(INDEX(Model_Scenarios[LTV Weight],1)*$AI241))-(INDEX(Model_Scenarios[LTV Weight],1)*$AP241)-(INDEX(Model_Scenarios[GP Weight],1)*($AS241+$AV241+$AY241))</f>
        <v>2.9891157458812856</v>
      </c>
      <c r="BA241">
        <f>INDEX(Model_Assumptions[Values],9)*((INDEX(Model_Scenarios[GR Weight],2)*$AG241)+(INDEX(Model_Scenarios[GP Weight],2)*$AH241)+(INDEX(Model_Scenarios[LTV Weight],2)*$AI241))-(INDEX(Model_Scenarios[LTV Weight],2)*$AP241)-(INDEX(Model_Scenarios[GP Weight],2)*($AS241+$AV241+$AY241))</f>
        <v>3.7263054092529826</v>
      </c>
      <c r="BB241">
        <f>INDEX(Model_Assumptions[Values],9)*((INDEX(Model_Scenarios[GR Weight],3)*$AG241)+(INDEX(Model_Scenarios[GP Weight],3)*$AH241)+(INDEX(Model_Scenarios[LTV Weight],3)*$AI241))-(INDEX(Model_Scenarios[LTV Weight],3)*$AP241)-(INDEX(Model_Scenarios[GP Weight],3)*($AS241+$AV241+$AY241))</f>
        <v>4.9108007384061096</v>
      </c>
      <c r="BC241">
        <f>INDEX(Model_Assumptions[Values],9)*((INDEX(Model_Scenarios[GR Weight],4)*$AG241)+(INDEX(Model_Scenarios[GP Weight],4)*$AH241)+(INDEX(Model_Scenarios[LTV Weight],4)*$AI241))-(INDEX(Model_Scenarios[LTV Weight],4)*$AP241)-(INDEX(Model_Scenarios[GP Weight],4)*($AS241+$AV241+$AY241))</f>
        <v>5.2256440747884367</v>
      </c>
      <c r="BD241">
        <f>INDEX(Model_Assumptions[Values],9)*((INDEX(Model_Scenarios[GR Weight],5)*$AG241)+(INDEX(Model_Scenarios[GP Weight],5)*$AH241)+(INDEX(Model_Scenarios[LTV Weight],5)*$AI241))-(INDEX(Model_Scenarios[LTV Weight],5)*$AP241)-(INDEX(Model_Scenarios[GP Weight],5)*($AS241+$AV241+$AY241))</f>
        <v>5.9129150605760143</v>
      </c>
    </row>
    <row r="242" spans="1:56" x14ac:dyDescent="0.25">
      <c r="A242">
        <v>241</v>
      </c>
      <c r="B242">
        <v>5</v>
      </c>
      <c r="C242" s="3">
        <v>41</v>
      </c>
      <c r="D242" s="4">
        <v>0.8</v>
      </c>
      <c r="E242" t="str">
        <v>SKU-1006</v>
      </c>
      <c r="F242" t="str">
        <v>Hold</v>
      </c>
      <c r="G242" t="str">
        <v>Full</v>
      </c>
      <c r="H242">
        <v>113.18</v>
      </c>
      <c r="I242">
        <v>39.01</v>
      </c>
      <c r="J242">
        <v>24</v>
      </c>
      <c r="K242">
        <v>2716.32</v>
      </c>
      <c r="L242">
        <v>1780.0800000000002</v>
      </c>
      <c r="M242">
        <v>0.65532779643046479</v>
      </c>
      <c r="N242">
        <v>122.07351223831479</v>
      </c>
      <c r="O242">
        <v>91.370781481239646</v>
      </c>
      <c r="P242">
        <v>130.38078148123941</v>
      </c>
      <c r="Q242">
        <v>1378.1368137193899</v>
      </c>
      <c r="R242">
        <v>992.25850587796083</v>
      </c>
      <c r="S242">
        <v>1</v>
      </c>
      <c r="T242">
        <f t="shared" si="69"/>
        <v>120.29480979065184</v>
      </c>
      <c r="U242">
        <f t="shared" si="70"/>
        <v>6.2862783094644215E-2</v>
      </c>
      <c r="V242">
        <f>IF($F242="Reduce", INDEX(Model_Assumptions[Values], 2), INDEX(Model_Assumptions[Values], 1))</f>
        <v>-0.4</v>
      </c>
      <c r="W242">
        <f t="shared" si="71"/>
        <v>23.396517282291413</v>
      </c>
      <c r="X242">
        <f t="shared" si="84"/>
        <v>2814.479596236944</v>
      </c>
      <c r="Y242">
        <f t="shared" si="72"/>
        <v>1901.7814570547559</v>
      </c>
      <c r="Z242">
        <f t="shared" si="73"/>
        <v>98.159596236943798</v>
      </c>
      <c r="AA242">
        <f t="shared" si="74"/>
        <v>121.70145705475579</v>
      </c>
      <c r="AB242">
        <f t="shared" si="85"/>
        <v>0.67571335731035431</v>
      </c>
      <c r="AC242">
        <f t="shared" si="75"/>
        <v>2.0385560879889519E-2</v>
      </c>
      <c r="AD242">
        <f t="shared" si="76"/>
        <v>2.0385560879889519E-2</v>
      </c>
      <c r="AE242">
        <f t="shared" si="77"/>
        <v>0.8000000000000006</v>
      </c>
      <c r="AF242">
        <f t="shared" si="86"/>
        <v>198.45170117559158</v>
      </c>
      <c r="AG242">
        <f t="shared" si="78"/>
        <v>1.0742996245150649</v>
      </c>
      <c r="AH242">
        <f t="shared" si="79"/>
        <v>0.93343095256924435</v>
      </c>
      <c r="AI242">
        <f t="shared" si="87"/>
        <v>0.1999999999999994</v>
      </c>
      <c r="AJ242">
        <f>MAX(0, $R242 - $AA242) * INDEX(Model_Assumptions[Values], 7)</f>
        <v>1741.1140976464101</v>
      </c>
      <c r="AK242">
        <f>MAX(0, INDEX(Model_Assumptions[Values], 4) - $AD242)</f>
        <v>2.9614439120110483E-2</v>
      </c>
      <c r="AL242">
        <f>MAX(0, INDEX(Model_Assumptions[Values], 5) - $AC242)</f>
        <v>0</v>
      </c>
      <c r="AM242">
        <f>INDEX(Model_Assumptions[Values], 6) * MAX(0, INDEX(Model_Assumptions[Values], 3) - $AB242)^2</f>
        <v>0</v>
      </c>
      <c r="AN242">
        <f t="shared" si="80"/>
        <v>1834.5122724833982</v>
      </c>
      <c r="AO242" cm="1">
        <f t="array" ref="AO242">IFERROR(STDEV(IF($E$2:$E$2201=$E242, $AJ$2:$AJ$2201)), 0)</f>
        <v>88.006063000455029</v>
      </c>
      <c r="AP242">
        <f t="shared" si="88"/>
        <v>-1.0612697767937331</v>
      </c>
      <c r="AQ242">
        <f t="shared" si="81"/>
        <v>3.7379385467225253E-2</v>
      </c>
      <c r="AR242" cm="1">
        <f t="array" ref="AR242">IFERROR(STDEV(IF($E$2:$E$2201=$E242, $AK$2:$AK$2201)), 0)</f>
        <v>7.3292428176639978E-3</v>
      </c>
      <c r="AS242">
        <f t="shared" si="89"/>
        <v>-1.059447277200408</v>
      </c>
      <c r="AT242">
        <f t="shared" si="82"/>
        <v>7.8840452529619354E-3</v>
      </c>
      <c r="AU242" cm="1">
        <f t="array" ref="AU242">IFERROR(STDEV(IF($E$2:$E$2201=$E242, $AL$2:$AL$2201)), 0)</f>
        <v>6.6469063519159583E-3</v>
      </c>
      <c r="AV242">
        <f t="shared" si="90"/>
        <v>-1.1861225110670282</v>
      </c>
      <c r="AW242">
        <f t="shared" si="83"/>
        <v>0</v>
      </c>
      <c r="AX242" cm="1">
        <f t="array" ref="AX242">IFERROR(STDEV(IF($E$2:$E$2201=$E242, $AM$2:$AM$2201)), 0)</f>
        <v>0</v>
      </c>
      <c r="AY242">
        <f t="shared" si="91"/>
        <v>-1.1861225110670282</v>
      </c>
      <c r="AZ242">
        <f>INDEX(Model_Assumptions[Values],9)*((INDEX(Model_Scenarios[GR Weight],1)*$AG242)+(INDEX(Model_Scenarios[GP Weight],1)*$AH242)+(INDEX(Model_Scenarios[LTV Weight],1)*$AI242))-(INDEX(Model_Scenarios[LTV Weight],1)*$AP242)-(INDEX(Model_Scenarios[GP Weight],1)*($AS242+$AV242+$AY242))</f>
        <v>2.9960503399105858</v>
      </c>
      <c r="BA242">
        <f>INDEX(Model_Assumptions[Values],9)*((INDEX(Model_Scenarios[GR Weight],2)*$AG242)+(INDEX(Model_Scenarios[GP Weight],2)*$AH242)+(INDEX(Model_Scenarios[LTV Weight],2)*$AI242))-(INDEX(Model_Scenarios[LTV Weight],2)*$AP242)-(INDEX(Model_Scenarios[GP Weight],2)*($AS242+$AV242+$AY242))</f>
        <v>3.7653194857383601</v>
      </c>
      <c r="BB242">
        <f>INDEX(Model_Assumptions[Values],9)*((INDEX(Model_Scenarios[GR Weight],3)*$AG242)+(INDEX(Model_Scenarios[GP Weight],3)*$AH242)+(INDEX(Model_Scenarios[LTV Weight],3)*$AI242))-(INDEX(Model_Scenarios[LTV Weight],3)*$AP242)-(INDEX(Model_Scenarios[GP Weight],3)*($AS242+$AV242+$AY242))</f>
        <v>5.0019789131245629</v>
      </c>
      <c r="BC242">
        <f>INDEX(Model_Assumptions[Values],9)*((INDEX(Model_Scenarios[GR Weight],4)*$AG242)+(INDEX(Model_Scenarios[GP Weight],4)*$AH242)+(INDEX(Model_Scenarios[LTV Weight],4)*$AI242))-(INDEX(Model_Scenarios[LTV Weight],4)*$AP242)-(INDEX(Model_Scenarios[GP Weight],4)*($AS242+$AV242+$AY242))</f>
        <v>5.3330017477027223</v>
      </c>
      <c r="BD242">
        <f>INDEX(Model_Assumptions[Values],9)*((INDEX(Model_Scenarios[GR Weight],5)*$AG242)+(INDEX(Model_Scenarios[GP Weight],5)*$AH242)+(INDEX(Model_Scenarios[LTV Weight],5)*$AI242))-(INDEX(Model_Scenarios[LTV Weight],5)*$AP242)-(INDEX(Model_Scenarios[GP Weight],5)*($AS242+$AV242+$AY242))</f>
        <v>6.0439829529128746</v>
      </c>
    </row>
    <row r="243" spans="1:56" x14ac:dyDescent="0.25">
      <c r="A243">
        <v>242</v>
      </c>
      <c r="B243">
        <v>5</v>
      </c>
      <c r="C243" s="3">
        <v>42</v>
      </c>
      <c r="D243" s="4">
        <v>0.82000000000000006</v>
      </c>
      <c r="E243" t="str">
        <v>SKU-1006</v>
      </c>
      <c r="F243" t="str">
        <v>Hold</v>
      </c>
      <c r="G243" t="str">
        <v>Full</v>
      </c>
      <c r="H243">
        <v>113.18</v>
      </c>
      <c r="I243">
        <v>39.01</v>
      </c>
      <c r="J243">
        <v>24</v>
      </c>
      <c r="K243">
        <v>2716.32</v>
      </c>
      <c r="L243">
        <v>1780.0800000000002</v>
      </c>
      <c r="M243">
        <v>0.65532779643046479</v>
      </c>
      <c r="N243">
        <v>122.07351223831479</v>
      </c>
      <c r="O243">
        <v>91.370781481239646</v>
      </c>
      <c r="P243">
        <v>130.38078148123941</v>
      </c>
      <c r="Q243">
        <v>1378.1368137193899</v>
      </c>
      <c r="R243">
        <v>992.25850587796083</v>
      </c>
      <c r="S243">
        <v>1</v>
      </c>
      <c r="T243">
        <f t="shared" si="69"/>
        <v>120.47268003541814</v>
      </c>
      <c r="U243">
        <f t="shared" si="70"/>
        <v>6.4434352672010337E-2</v>
      </c>
      <c r="V243">
        <f>IF($F243="Reduce", INDEX(Model_Assumptions[Values], 2), INDEX(Model_Assumptions[Values], 1))</f>
        <v>-0.4</v>
      </c>
      <c r="W243">
        <f t="shared" si="71"/>
        <v>23.381430214348701</v>
      </c>
      <c r="X243">
        <f t="shared" si="84"/>
        <v>2816.8235609836893</v>
      </c>
      <c r="Y243">
        <f t="shared" si="72"/>
        <v>1904.7139683219466</v>
      </c>
      <c r="Z243">
        <f t="shared" si="73"/>
        <v>100.50356098368911</v>
      </c>
      <c r="AA243">
        <f t="shared" si="74"/>
        <v>124.63396832194644</v>
      </c>
      <c r="AB243">
        <f t="shared" si="85"/>
        <v>0.67619214589954069</v>
      </c>
      <c r="AC243">
        <f t="shared" si="75"/>
        <v>2.0864349469075893E-2</v>
      </c>
      <c r="AD243">
        <f t="shared" si="76"/>
        <v>2.0864349469075893E-2</v>
      </c>
      <c r="AE243">
        <f t="shared" si="77"/>
        <v>0.82000000000000073</v>
      </c>
      <c r="AF243">
        <f t="shared" si="86"/>
        <v>178.60653105803223</v>
      </c>
      <c r="AG243">
        <f t="shared" si="78"/>
        <v>1.0999529538261048</v>
      </c>
      <c r="AH243">
        <f t="shared" si="79"/>
        <v>0.95592285079131945</v>
      </c>
      <c r="AI243">
        <f t="shared" si="87"/>
        <v>0.17999999999999927</v>
      </c>
      <c r="AJ243">
        <f>MAX(0, $R243 - $AA243) * INDEX(Model_Assumptions[Values], 7)</f>
        <v>1735.2490751120288</v>
      </c>
      <c r="AK243">
        <f>MAX(0, INDEX(Model_Assumptions[Values], 4) - $AD243)</f>
        <v>2.9135650530924109E-2</v>
      </c>
      <c r="AL243">
        <f>MAX(0, INDEX(Model_Assumptions[Values], 5) - $AC243)</f>
        <v>0</v>
      </c>
      <c r="AM243">
        <f>INDEX(Model_Assumptions[Values], 6) * MAX(0, INDEX(Model_Assumptions[Values], 3) - $AB243)^2</f>
        <v>0</v>
      </c>
      <c r="AN243">
        <f t="shared" si="80"/>
        <v>1834.5122724833982</v>
      </c>
      <c r="AO243" cm="1">
        <f t="array" ref="AO243">IFERROR(STDEV(IF($E$2:$E$2201=$E243, $AJ$2:$AJ$2201)), 0)</f>
        <v>88.006063000455029</v>
      </c>
      <c r="AP243">
        <f t="shared" si="88"/>
        <v>-1.1279131685604</v>
      </c>
      <c r="AQ243">
        <f t="shared" si="81"/>
        <v>3.7379385467225253E-2</v>
      </c>
      <c r="AR243" cm="1">
        <f t="array" ref="AR243">IFERROR(STDEV(IF($E$2:$E$2201=$E243, $AK$2:$AK$2201)), 0)</f>
        <v>7.3292428176639978E-3</v>
      </c>
      <c r="AS243">
        <f t="shared" si="89"/>
        <v>-1.124773068840502</v>
      </c>
      <c r="AT243">
        <f t="shared" si="82"/>
        <v>7.8840452529619354E-3</v>
      </c>
      <c r="AU243" cm="1">
        <f t="array" ref="AU243">IFERROR(STDEV(IF($E$2:$E$2201=$E243, $AL$2:$AL$2201)), 0)</f>
        <v>6.6469063519159583E-3</v>
      </c>
      <c r="AV243">
        <f t="shared" si="90"/>
        <v>-1.1861225110670282</v>
      </c>
      <c r="AW243">
        <f t="shared" si="83"/>
        <v>0</v>
      </c>
      <c r="AX243" cm="1">
        <f t="array" ref="AX243">IFERROR(STDEV(IF($E$2:$E$2201=$E243, $AM$2:$AM$2201)), 0)</f>
        <v>0</v>
      </c>
      <c r="AY243">
        <f t="shared" si="91"/>
        <v>-1.1861225110670282</v>
      </c>
      <c r="AZ243">
        <f>INDEX(Model_Assumptions[Values],9)*((INDEX(Model_Scenarios[GR Weight],1)*$AG243)+(INDEX(Model_Scenarios[GP Weight],1)*$AH243)+(INDEX(Model_Scenarios[LTV Weight],1)*$AI243))-(INDEX(Model_Scenarios[LTV Weight],1)*$AP243)-(INDEX(Model_Scenarios[GP Weight],1)*($AS243+$AV243+$AY243))</f>
        <v>2.9999702462544851</v>
      </c>
      <c r="BA243">
        <f>INDEX(Model_Assumptions[Values],9)*((INDEX(Model_Scenarios[GR Weight],2)*$AG243)+(INDEX(Model_Scenarios[GP Weight],2)*$AH243)+(INDEX(Model_Scenarios[LTV Weight],2)*$AI243))-(INDEX(Model_Scenarios[LTV Weight],2)*$AP243)-(INDEX(Model_Scenarios[GP Weight],2)*($AS243+$AV243+$AY243))</f>
        <v>3.7984347439200672</v>
      </c>
      <c r="BB243">
        <f>INDEX(Model_Assumptions[Values],9)*((INDEX(Model_Scenarios[GR Weight],3)*$AG243)+(INDEX(Model_Scenarios[GP Weight],3)*$AH243)+(INDEX(Model_Scenarios[LTV Weight],3)*$AI243))-(INDEX(Model_Scenarios[LTV Weight],3)*$AP243)-(INDEX(Model_Scenarios[GP Weight],3)*($AS243+$AV243+$AY243))</f>
        <v>5.0829277804326942</v>
      </c>
      <c r="BC243">
        <f>INDEX(Model_Assumptions[Values],9)*((INDEX(Model_Scenarios[GR Weight],4)*$AG243)+(INDEX(Model_Scenarios[GP Weight],4)*$AH243)+(INDEX(Model_Scenarios[LTV Weight],4)*$AI243))-(INDEX(Model_Scenarios[LTV Weight],4)*$AP243)-(INDEX(Model_Scenarios[GP Weight],4)*($AS243+$AV243+$AY243))</f>
        <v>5.4301129404897068</v>
      </c>
      <c r="BD243">
        <f>INDEX(Model_Assumptions[Values],9)*((INDEX(Model_Scenarios[GR Weight],5)*$AG243)+(INDEX(Model_Scenarios[GP Weight],5)*$AH243)+(INDEX(Model_Scenarios[LTV Weight],5)*$AI243))-(INDEX(Model_Scenarios[LTV Weight],5)*$AP243)-(INDEX(Model_Scenarios[GP Weight],5)*($AS243+$AV243+$AY243))</f>
        <v>6.1590790356783405</v>
      </c>
    </row>
    <row r="244" spans="1:56" x14ac:dyDescent="0.25">
      <c r="A244">
        <v>243</v>
      </c>
      <c r="B244">
        <v>5</v>
      </c>
      <c r="C244" s="3">
        <v>43</v>
      </c>
      <c r="D244" s="4">
        <v>0.84</v>
      </c>
      <c r="E244" t="str">
        <v>SKU-1006</v>
      </c>
      <c r="F244" t="str">
        <v>Hold</v>
      </c>
      <c r="G244" t="str">
        <v>Full</v>
      </c>
      <c r="H244">
        <v>113.18</v>
      </c>
      <c r="I244">
        <v>39.01</v>
      </c>
      <c r="J244">
        <v>24</v>
      </c>
      <c r="K244">
        <v>2716.32</v>
      </c>
      <c r="L244">
        <v>1780.0800000000002</v>
      </c>
      <c r="M244">
        <v>0.65532779643046479</v>
      </c>
      <c r="N244">
        <v>122.07351223831479</v>
      </c>
      <c r="O244">
        <v>91.370781481239646</v>
      </c>
      <c r="P244">
        <v>130.38078148123941</v>
      </c>
      <c r="Q244">
        <v>1378.1368137193899</v>
      </c>
      <c r="R244">
        <v>992.25850587796083</v>
      </c>
      <c r="S244">
        <v>1</v>
      </c>
      <c r="T244">
        <f t="shared" si="69"/>
        <v>120.65055028018442</v>
      </c>
      <c r="U244">
        <f t="shared" si="70"/>
        <v>6.600592224937632E-2</v>
      </c>
      <c r="V244">
        <f>IF($F244="Reduce", INDEX(Model_Assumptions[Values], 2), INDEX(Model_Assumptions[Values], 1))</f>
        <v>-0.4</v>
      </c>
      <c r="W244">
        <f t="shared" si="71"/>
        <v>23.366343146405988</v>
      </c>
      <c r="X244">
        <f t="shared" si="84"/>
        <v>2819.1621586494985</v>
      </c>
      <c r="Y244">
        <f t="shared" si="72"/>
        <v>1907.6411125082009</v>
      </c>
      <c r="Z244">
        <f t="shared" si="73"/>
        <v>102.84215864949829</v>
      </c>
      <c r="AA244">
        <f t="shared" si="74"/>
        <v>127.56111250820072</v>
      </c>
      <c r="AB244">
        <f t="shared" si="85"/>
        <v>0.67666952277127757</v>
      </c>
      <c r="AC244">
        <f t="shared" si="75"/>
        <v>2.1341726340812772E-2</v>
      </c>
      <c r="AD244">
        <f t="shared" si="76"/>
        <v>2.1341726340812772E-2</v>
      </c>
      <c r="AE244">
        <f t="shared" si="77"/>
        <v>0.83999999999999919</v>
      </c>
      <c r="AF244">
        <f t="shared" si="86"/>
        <v>158.76136094047453</v>
      </c>
      <c r="AG244">
        <f t="shared" si="78"/>
        <v>1.1255475435614388</v>
      </c>
      <c r="AH244">
        <f t="shared" si="79"/>
        <v>0.97837358435035604</v>
      </c>
      <c r="AI244">
        <f t="shared" si="87"/>
        <v>0.16000000000000081</v>
      </c>
      <c r="AJ244">
        <f>MAX(0, $R244 - $AA244) * INDEX(Model_Assumptions[Values], 7)</f>
        <v>1729.3947867395202</v>
      </c>
      <c r="AK244">
        <f>MAX(0, INDEX(Model_Assumptions[Values], 4) - $AD244)</f>
        <v>2.8658273659187231E-2</v>
      </c>
      <c r="AL244">
        <f>MAX(0, INDEX(Model_Assumptions[Values], 5) - $AC244)</f>
        <v>0</v>
      </c>
      <c r="AM244">
        <f>INDEX(Model_Assumptions[Values], 6) * MAX(0, INDEX(Model_Assumptions[Values], 3) - $AB244)^2</f>
        <v>0</v>
      </c>
      <c r="AN244">
        <f t="shared" si="80"/>
        <v>1834.5122724833982</v>
      </c>
      <c r="AO244" cm="1">
        <f t="array" ref="AO244">IFERROR(STDEV(IF($E$2:$E$2201=$E244, $AJ$2:$AJ$2201)), 0)</f>
        <v>88.006063000455029</v>
      </c>
      <c r="AP244">
        <f t="shared" si="88"/>
        <v>-1.1944345896183821</v>
      </c>
      <c r="AQ244">
        <f t="shared" si="81"/>
        <v>3.7379385467225253E-2</v>
      </c>
      <c r="AR244" cm="1">
        <f t="array" ref="AR244">IFERROR(STDEV(IF($E$2:$E$2201=$E244, $AK$2:$AK$2201)), 0)</f>
        <v>7.3292428176639978E-3</v>
      </c>
      <c r="AS244">
        <f t="shared" si="89"/>
        <v>-1.1899062461158363</v>
      </c>
      <c r="AT244">
        <f t="shared" si="82"/>
        <v>7.8840452529619354E-3</v>
      </c>
      <c r="AU244" cm="1">
        <f t="array" ref="AU244">IFERROR(STDEV(IF($E$2:$E$2201=$E244, $AL$2:$AL$2201)), 0)</f>
        <v>6.6469063519159583E-3</v>
      </c>
      <c r="AV244">
        <f t="shared" si="90"/>
        <v>-1.1861225110670282</v>
      </c>
      <c r="AW244">
        <f t="shared" si="83"/>
        <v>0</v>
      </c>
      <c r="AX244" cm="1">
        <f t="array" ref="AX244">IFERROR(STDEV(IF($E$2:$E$2201=$E244, $AM$2:$AM$2201)), 0)</f>
        <v>0</v>
      </c>
      <c r="AY244">
        <f t="shared" si="91"/>
        <v>-1.1861225110670282</v>
      </c>
      <c r="AZ244">
        <f>INDEX(Model_Assumptions[Values],9)*((INDEX(Model_Scenarios[GR Weight],1)*$AG244)+(INDEX(Model_Scenarios[GP Weight],1)*$AH244)+(INDEX(Model_Scenarios[LTV Weight],1)*$AI244))-(INDEX(Model_Scenarios[LTV Weight],1)*$AP244)-(INDEX(Model_Scenarios[GP Weight],1)*($AS244+$AV244+$AY244))</f>
        <v>3.0037233624755957</v>
      </c>
      <c r="BA244">
        <f>INDEX(Model_Assumptions[Values],9)*((INDEX(Model_Scenarios[GR Weight],2)*$AG244)+(INDEX(Model_Scenarios[GP Weight],2)*$AH244)+(INDEX(Model_Scenarios[LTV Weight],2)*$AI244))-(INDEX(Model_Scenarios[LTV Weight],2)*$AP244)-(INDEX(Model_Scenarios[GP Weight],2)*($AS244+$AV244+$AY244))</f>
        <v>3.8313469789233654</v>
      </c>
      <c r="BB244">
        <f>INDEX(Model_Assumptions[Values],9)*((INDEX(Model_Scenarios[GR Weight],3)*$AG244)+(INDEX(Model_Scenarios[GP Weight],3)*$AH244)+(INDEX(Model_Scenarios[LTV Weight],3)*$AI244))-(INDEX(Model_Scenarios[LTV Weight],3)*$AP244)-(INDEX(Model_Scenarios[GP Weight],3)*($AS244+$AV244+$AY244))</f>
        <v>5.1636149817997383</v>
      </c>
      <c r="BC244">
        <f>INDEX(Model_Assumptions[Values],9)*((INDEX(Model_Scenarios[GR Weight],4)*$AG244)+(INDEX(Model_Scenarios[GP Weight],4)*$AH244)+(INDEX(Model_Scenarios[LTV Weight],4)*$AI244))-(INDEX(Model_Scenarios[LTV Weight],4)*$AP244)-(INDEX(Model_Scenarios[GP Weight],4)*($AS244+$AV244+$AY244))</f>
        <v>5.5269452946186188</v>
      </c>
      <c r="BD244">
        <f>INDEX(Model_Assumptions[Values],9)*((INDEX(Model_Scenarios[GR Weight],5)*$AG244)+(INDEX(Model_Scenarios[GP Weight],5)*$AH244)+(INDEX(Model_Scenarios[LTV Weight],5)*$AI244))-(INDEX(Model_Scenarios[LTV Weight],5)*$AP244)-(INDEX(Model_Scenarios[GP Weight],5)*($AS244+$AV244+$AY244))</f>
        <v>6.2738667454669548</v>
      </c>
    </row>
    <row r="245" spans="1:56" x14ac:dyDescent="0.25">
      <c r="A245">
        <v>244</v>
      </c>
      <c r="B245">
        <v>5</v>
      </c>
      <c r="C245" s="3">
        <v>44</v>
      </c>
      <c r="D245" s="4">
        <v>0.86</v>
      </c>
      <c r="E245" t="str">
        <v>SKU-1006</v>
      </c>
      <c r="F245" t="str">
        <v>Hold</v>
      </c>
      <c r="G245" t="str">
        <v>Full</v>
      </c>
      <c r="H245">
        <v>113.18</v>
      </c>
      <c r="I245">
        <v>39.01</v>
      </c>
      <c r="J245">
        <v>24</v>
      </c>
      <c r="K245">
        <v>2716.32</v>
      </c>
      <c r="L245">
        <v>1780.0800000000002</v>
      </c>
      <c r="M245">
        <v>0.65532779643046479</v>
      </c>
      <c r="N245">
        <v>122.07351223831479</v>
      </c>
      <c r="O245">
        <v>91.370781481239646</v>
      </c>
      <c r="P245">
        <v>130.38078148123941</v>
      </c>
      <c r="Q245">
        <v>1378.1368137193899</v>
      </c>
      <c r="R245">
        <v>992.25850587796083</v>
      </c>
      <c r="S245">
        <v>1</v>
      </c>
      <c r="T245">
        <f t="shared" si="69"/>
        <v>120.82842052495072</v>
      </c>
      <c r="U245">
        <f t="shared" si="70"/>
        <v>6.7577491826742428E-2</v>
      </c>
      <c r="V245">
        <f>IF($F245="Reduce", INDEX(Model_Assumptions[Values], 2), INDEX(Model_Assumptions[Values], 1))</f>
        <v>-0.4</v>
      </c>
      <c r="W245">
        <f t="shared" si="71"/>
        <v>23.351256078463273</v>
      </c>
      <c r="X245">
        <f t="shared" si="84"/>
        <v>2821.4953892343719</v>
      </c>
      <c r="Y245">
        <f t="shared" si="72"/>
        <v>1910.5628896135197</v>
      </c>
      <c r="Z245">
        <f t="shared" si="73"/>
        <v>105.17538923437178</v>
      </c>
      <c r="AA245">
        <f t="shared" si="74"/>
        <v>130.48288961351955</v>
      </c>
      <c r="AB245">
        <f t="shared" si="85"/>
        <v>0.6771454941600884</v>
      </c>
      <c r="AC245">
        <f t="shared" si="75"/>
        <v>2.1817697729623609E-2</v>
      </c>
      <c r="AD245">
        <f t="shared" si="76"/>
        <v>2.1817697729623609E-2</v>
      </c>
      <c r="AE245">
        <f t="shared" si="77"/>
        <v>0.85999999999999932</v>
      </c>
      <c r="AF245">
        <f t="shared" si="86"/>
        <v>138.91619082291518</v>
      </c>
      <c r="AG245">
        <f t="shared" si="78"/>
        <v>1.1510833937210716</v>
      </c>
      <c r="AH245">
        <f t="shared" si="79"/>
        <v>1.0007831532463611</v>
      </c>
      <c r="AI245">
        <f t="shared" si="87"/>
        <v>0.14000000000000068</v>
      </c>
      <c r="AJ245">
        <f>MAX(0, $R245 - $AA245) * INDEX(Model_Assumptions[Values], 7)</f>
        <v>1723.5512325288826</v>
      </c>
      <c r="AK245">
        <f>MAX(0, INDEX(Model_Assumptions[Values], 4) - $AD245)</f>
        <v>2.8182302270376394E-2</v>
      </c>
      <c r="AL245">
        <f>MAX(0, INDEX(Model_Assumptions[Values], 5) - $AC245)</f>
        <v>0</v>
      </c>
      <c r="AM245">
        <f>INDEX(Model_Assumptions[Values], 6) * MAX(0, INDEX(Model_Assumptions[Values], 3) - $AB245)^2</f>
        <v>0</v>
      </c>
      <c r="AN245">
        <f t="shared" si="80"/>
        <v>1834.5122724833982</v>
      </c>
      <c r="AO245" cm="1">
        <f t="array" ref="AO245">IFERROR(STDEV(IF($E$2:$E$2201=$E245, $AJ$2:$AJ$2201)), 0)</f>
        <v>88.006063000455029</v>
      </c>
      <c r="AP245">
        <f t="shared" si="88"/>
        <v>-1.2608340399676998</v>
      </c>
      <c r="AQ245">
        <f t="shared" si="81"/>
        <v>3.7379385467225253E-2</v>
      </c>
      <c r="AR245" cm="1">
        <f t="array" ref="AR245">IFERROR(STDEV(IF($E$2:$E$2201=$E245, $AK$2:$AK$2201)), 0)</f>
        <v>7.3292428176639978E-3</v>
      </c>
      <c r="AS245">
        <f t="shared" si="89"/>
        <v>-1.2548476596631826</v>
      </c>
      <c r="AT245">
        <f t="shared" si="82"/>
        <v>7.8840452529619354E-3</v>
      </c>
      <c r="AU245" cm="1">
        <f t="array" ref="AU245">IFERROR(STDEV(IF($E$2:$E$2201=$E245, $AL$2:$AL$2201)), 0)</f>
        <v>6.6469063519159583E-3</v>
      </c>
      <c r="AV245">
        <f t="shared" si="90"/>
        <v>-1.1861225110670282</v>
      </c>
      <c r="AW245">
        <f t="shared" si="83"/>
        <v>0</v>
      </c>
      <c r="AX245" cm="1">
        <f t="array" ref="AX245">IFERROR(STDEV(IF($E$2:$E$2201=$E245, $AM$2:$AM$2201)), 0)</f>
        <v>0</v>
      </c>
      <c r="AY245">
        <f t="shared" si="91"/>
        <v>-1.1861225110670282</v>
      </c>
      <c r="AZ245">
        <f>INDEX(Model_Assumptions[Values],9)*((INDEX(Model_Scenarios[GR Weight],1)*$AG245)+(INDEX(Model_Scenarios[GP Weight],1)*$AH245)+(INDEX(Model_Scenarios[LTV Weight],1)*$AI245))-(INDEX(Model_Scenarios[LTV Weight],1)*$AP245)-(INDEX(Model_Scenarios[GP Weight],1)*($AS245+$AV245+$AY245))</f>
        <v>3.0073097736376031</v>
      </c>
      <c r="BA245">
        <f>INDEX(Model_Assumptions[Values],9)*((INDEX(Model_Scenarios[GR Weight],2)*$AG245)+(INDEX(Model_Scenarios[GP Weight],2)*$AH245)+(INDEX(Model_Scenarios[LTV Weight],2)*$AI245))-(INDEX(Model_Scenarios[LTV Weight],2)*$AP245)-(INDEX(Model_Scenarios[GP Weight],2)*($AS245+$AV245+$AY245))</f>
        <v>3.8640563608756193</v>
      </c>
      <c r="BB245">
        <f>INDEX(Model_Assumptions[Values],9)*((INDEX(Model_Scenarios[GR Weight],3)*$AG245)+(INDEX(Model_Scenarios[GP Weight],3)*$AH245)+(INDEX(Model_Scenarios[LTV Weight],3)*$AI245))-(INDEX(Model_Scenarios[LTV Weight],3)*$AP245)-(INDEX(Model_Scenarios[GP Weight],3)*($AS245+$AV245+$AY245))</f>
        <v>5.244040814948586</v>
      </c>
      <c r="BC245">
        <f>INDEX(Model_Assumptions[Values],9)*((INDEX(Model_Scenarios[GR Weight],4)*$AG245)+(INDEX(Model_Scenarios[GP Weight],4)*$AH245)+(INDEX(Model_Scenarios[LTV Weight],4)*$AI245))-(INDEX(Model_Scenarios[LTV Weight],4)*$AP245)-(INDEX(Model_Scenarios[GP Weight],4)*($AS245+$AV245+$AY245))</f>
        <v>5.6234991078123517</v>
      </c>
      <c r="BD245">
        <f>INDEX(Model_Assumptions[Values],9)*((INDEX(Model_Scenarios[GR Weight],5)*$AG245)+(INDEX(Model_Scenarios[GP Weight],5)*$AH245)+(INDEX(Model_Scenarios[LTV Weight],5)*$AI245))-(INDEX(Model_Scenarios[LTV Weight],5)*$AP245)-(INDEX(Model_Scenarios[GP Weight],5)*($AS245+$AV245+$AY245))</f>
        <v>6.3883465501289729</v>
      </c>
    </row>
    <row r="246" spans="1:56" x14ac:dyDescent="0.25">
      <c r="A246">
        <v>245</v>
      </c>
      <c r="B246">
        <v>5</v>
      </c>
      <c r="C246" s="3">
        <v>45</v>
      </c>
      <c r="D246" s="4">
        <v>0.88</v>
      </c>
      <c r="E246" t="str">
        <v>SKU-1006</v>
      </c>
      <c r="F246" t="str">
        <v>Hold</v>
      </c>
      <c r="G246" t="str">
        <v>Full</v>
      </c>
      <c r="H246">
        <v>113.18</v>
      </c>
      <c r="I246">
        <v>39.01</v>
      </c>
      <c r="J246">
        <v>24</v>
      </c>
      <c r="K246">
        <v>2716.32</v>
      </c>
      <c r="L246">
        <v>1780.0800000000002</v>
      </c>
      <c r="M246">
        <v>0.65532779643046479</v>
      </c>
      <c r="N246">
        <v>122.07351223831479</v>
      </c>
      <c r="O246">
        <v>91.370781481239646</v>
      </c>
      <c r="P246">
        <v>130.38078148123941</v>
      </c>
      <c r="Q246">
        <v>1378.1368137193899</v>
      </c>
      <c r="R246">
        <v>992.25850587796083</v>
      </c>
      <c r="S246">
        <v>1</v>
      </c>
      <c r="T246">
        <f t="shared" si="69"/>
        <v>121.00629076971701</v>
      </c>
      <c r="U246">
        <f t="shared" si="70"/>
        <v>6.9149061404108536E-2</v>
      </c>
      <c r="V246">
        <f>IF($F246="Reduce", INDEX(Model_Assumptions[Values], 2), INDEX(Model_Assumptions[Values], 1))</f>
        <v>-0.4</v>
      </c>
      <c r="W246">
        <f t="shared" si="71"/>
        <v>23.336169010520557</v>
      </c>
      <c r="X246">
        <f t="shared" si="84"/>
        <v>2823.8232527383097</v>
      </c>
      <c r="Y246">
        <f t="shared" si="72"/>
        <v>1913.4792996379028</v>
      </c>
      <c r="Z246">
        <f t="shared" si="73"/>
        <v>107.50325273830958</v>
      </c>
      <c r="AA246">
        <f t="shared" si="74"/>
        <v>133.39929963790269</v>
      </c>
      <c r="AB246">
        <f t="shared" si="85"/>
        <v>0.67762006626383897</v>
      </c>
      <c r="AC246">
        <f t="shared" si="75"/>
        <v>2.2292269833374179E-2</v>
      </c>
      <c r="AD246">
        <f t="shared" si="76"/>
        <v>2.2292269833374179E-2</v>
      </c>
      <c r="AE246">
        <f t="shared" si="77"/>
        <v>0.87999999999999945</v>
      </c>
      <c r="AF246">
        <f t="shared" si="86"/>
        <v>119.07102070535585</v>
      </c>
      <c r="AG246">
        <f t="shared" si="78"/>
        <v>1.1765605043050034</v>
      </c>
      <c r="AH246">
        <f t="shared" si="79"/>
        <v>1.0231515574793331</v>
      </c>
      <c r="AI246">
        <f t="shared" si="87"/>
        <v>0.12000000000000055</v>
      </c>
      <c r="AJ246">
        <f>MAX(0, $R246 - $AA246) * INDEX(Model_Assumptions[Values], 7)</f>
        <v>1717.7184124801163</v>
      </c>
      <c r="AK246">
        <f>MAX(0, INDEX(Model_Assumptions[Values], 4) - $AD246)</f>
        <v>2.7707730166625824E-2</v>
      </c>
      <c r="AL246">
        <f>MAX(0, INDEX(Model_Assumptions[Values], 5) - $AC246)</f>
        <v>0</v>
      </c>
      <c r="AM246">
        <f>INDEX(Model_Assumptions[Values], 6) * MAX(0, INDEX(Model_Assumptions[Values], 3) - $AB246)^2</f>
        <v>0</v>
      </c>
      <c r="AN246">
        <f t="shared" si="80"/>
        <v>1834.5122724833982</v>
      </c>
      <c r="AO246" cm="1">
        <f t="array" ref="AO246">IFERROR(STDEV(IF($E$2:$E$2201=$E246, $AJ$2:$AJ$2201)), 0)</f>
        <v>88.006063000455029</v>
      </c>
      <c r="AP246">
        <f t="shared" si="88"/>
        <v>-1.3271115196083483</v>
      </c>
      <c r="AQ246">
        <f t="shared" si="81"/>
        <v>3.7379385467225253E-2</v>
      </c>
      <c r="AR246" cm="1">
        <f t="array" ref="AR246">IFERROR(STDEV(IF($E$2:$E$2201=$E246, $AK$2:$AK$2201)), 0)</f>
        <v>7.3292428176639978E-3</v>
      </c>
      <c r="AS246">
        <f t="shared" si="89"/>
        <v>-1.3195981551177496</v>
      </c>
      <c r="AT246">
        <f t="shared" si="82"/>
        <v>7.8840452529619354E-3</v>
      </c>
      <c r="AU246" cm="1">
        <f t="array" ref="AU246">IFERROR(STDEV(IF($E$2:$E$2201=$E246, $AL$2:$AL$2201)), 0)</f>
        <v>6.6469063519159583E-3</v>
      </c>
      <c r="AV246">
        <f t="shared" si="90"/>
        <v>-1.1861225110670282</v>
      </c>
      <c r="AW246">
        <f t="shared" si="83"/>
        <v>0</v>
      </c>
      <c r="AX246" cm="1">
        <f t="array" ref="AX246">IFERROR(STDEV(IF($E$2:$E$2201=$E246, $AM$2:$AM$2201)), 0)</f>
        <v>0</v>
      </c>
      <c r="AY246">
        <f t="shared" si="91"/>
        <v>-1.1861225110670282</v>
      </c>
      <c r="AZ246">
        <f>INDEX(Model_Assumptions[Values],9)*((INDEX(Model_Scenarios[GR Weight],1)*$AG246)+(INDEX(Model_Scenarios[GP Weight],1)*$AH246)+(INDEX(Model_Scenarios[LTV Weight],1)*$AI246))-(INDEX(Model_Scenarios[LTV Weight],1)*$AP246)-(INDEX(Model_Scenarios[GP Weight],1)*($AS246+$AV246+$AY246))</f>
        <v>3.0107295643040297</v>
      </c>
      <c r="BA246">
        <f>INDEX(Model_Assumptions[Values],9)*((INDEX(Model_Scenarios[GR Weight],2)*$AG246)+(INDEX(Model_Scenarios[GP Weight],2)*$AH246)+(INDEX(Model_Scenarios[LTV Weight],2)*$AI246))-(INDEX(Model_Scenarios[LTV Weight],2)*$AP246)-(INDEX(Model_Scenarios[GP Weight],2)*($AS246+$AV246+$AY246))</f>
        <v>3.8965630589038751</v>
      </c>
      <c r="BB246">
        <f>INDEX(Model_Assumptions[Values],9)*((INDEX(Model_Scenarios[GR Weight],3)*$AG246)+(INDEX(Model_Scenarios[GP Weight],3)*$AH246)+(INDEX(Model_Scenarios[LTV Weight],3)*$AI246))-(INDEX(Model_Scenarios[LTV Weight],3)*$AP246)-(INDEX(Model_Scenarios[GP Weight],3)*($AS246+$AV246+$AY246))</f>
        <v>5.3242055758515594</v>
      </c>
      <c r="BC246">
        <f>INDEX(Model_Assumptions[Values],9)*((INDEX(Model_Scenarios[GR Weight],4)*$AG246)+(INDEX(Model_Scenarios[GP Weight],4)*$AH246)+(INDEX(Model_Scenarios[LTV Weight],4)*$AI246))-(INDEX(Model_Scenarios[LTV Weight],4)*$AP246)-(INDEX(Model_Scenarios[GP Weight],4)*($AS246+$AV246+$AY246))</f>
        <v>5.719774676043226</v>
      </c>
      <c r="BD246">
        <f>INDEX(Model_Assumptions[Values],9)*((INDEX(Model_Scenarios[GR Weight],5)*$AG246)+(INDEX(Model_Scenarios[GP Weight],5)*$AH246)+(INDEX(Model_Scenarios[LTV Weight],5)*$AI246))-(INDEX(Model_Scenarios[LTV Weight],5)*$AP246)-(INDEX(Model_Scenarios[GP Weight],5)*($AS246+$AV246+$AY246))</f>
        <v>6.5025189147637503</v>
      </c>
    </row>
    <row r="247" spans="1:56" x14ac:dyDescent="0.25">
      <c r="A247">
        <v>246</v>
      </c>
      <c r="B247">
        <v>5</v>
      </c>
      <c r="C247" s="3">
        <v>46</v>
      </c>
      <c r="D247" s="4">
        <v>0.9</v>
      </c>
      <c r="E247" t="str">
        <v>SKU-1006</v>
      </c>
      <c r="F247" t="str">
        <v>Hold</v>
      </c>
      <c r="G247" t="str">
        <v>Full</v>
      </c>
      <c r="H247">
        <v>113.18</v>
      </c>
      <c r="I247">
        <v>39.01</v>
      </c>
      <c r="J247">
        <v>24</v>
      </c>
      <c r="K247">
        <v>2716.32</v>
      </c>
      <c r="L247">
        <v>1780.0800000000002</v>
      </c>
      <c r="M247">
        <v>0.65532779643046479</v>
      </c>
      <c r="N247">
        <v>122.07351223831479</v>
      </c>
      <c r="O247">
        <v>91.370781481239646</v>
      </c>
      <c r="P247">
        <v>130.38078148123941</v>
      </c>
      <c r="Q247">
        <v>1378.1368137193899</v>
      </c>
      <c r="R247">
        <v>992.25850587796083</v>
      </c>
      <c r="S247">
        <v>1</v>
      </c>
      <c r="T247">
        <f t="shared" si="69"/>
        <v>121.18416101448331</v>
      </c>
      <c r="U247">
        <f t="shared" si="70"/>
        <v>7.0720630981474658E-2</v>
      </c>
      <c r="V247">
        <f>IF($F247="Reduce", INDEX(Model_Assumptions[Values], 2), INDEX(Model_Assumptions[Values], 1))</f>
        <v>-0.4</v>
      </c>
      <c r="W247">
        <f t="shared" si="71"/>
        <v>23.321081942577845</v>
      </c>
      <c r="X247">
        <f t="shared" si="84"/>
        <v>2826.1457491613128</v>
      </c>
      <c r="Y247">
        <f t="shared" si="72"/>
        <v>1916.390342581351</v>
      </c>
      <c r="Z247">
        <f t="shared" si="73"/>
        <v>109.82574916131261</v>
      </c>
      <c r="AA247">
        <f t="shared" si="74"/>
        <v>136.31034258135082</v>
      </c>
      <c r="AB247">
        <f t="shared" si="85"/>
        <v>0.67809324524400738</v>
      </c>
      <c r="AC247">
        <f t="shared" si="75"/>
        <v>2.2765448813542588E-2</v>
      </c>
      <c r="AD247">
        <f t="shared" si="76"/>
        <v>2.2765448813542588E-2</v>
      </c>
      <c r="AE247">
        <f t="shared" si="77"/>
        <v>0.89999999999999947</v>
      </c>
      <c r="AF247">
        <f t="shared" si="86"/>
        <v>99.225850587796614</v>
      </c>
      <c r="AG247">
        <f t="shared" si="78"/>
        <v>1.2019788753132441</v>
      </c>
      <c r="AH247">
        <f t="shared" si="79"/>
        <v>1.0454787970492769</v>
      </c>
      <c r="AI247">
        <f t="shared" si="87"/>
        <v>0.10000000000000053</v>
      </c>
      <c r="AJ247">
        <f>MAX(0, $R247 - $AA247) * INDEX(Model_Assumptions[Values], 7)</f>
        <v>1711.89632659322</v>
      </c>
      <c r="AK247">
        <f>MAX(0, INDEX(Model_Assumptions[Values], 4) - $AD247)</f>
        <v>2.7234551186457415E-2</v>
      </c>
      <c r="AL247">
        <f>MAX(0, INDEX(Model_Assumptions[Values], 5) - $AC247)</f>
        <v>0</v>
      </c>
      <c r="AM247">
        <f>INDEX(Model_Assumptions[Values], 6) * MAX(0, INDEX(Model_Assumptions[Values], 3) - $AB247)^2</f>
        <v>0</v>
      </c>
      <c r="AN247">
        <f t="shared" si="80"/>
        <v>1834.5122724833982</v>
      </c>
      <c r="AO247" cm="1">
        <f t="array" ref="AO247">IFERROR(STDEV(IF($E$2:$E$2201=$E247, $AJ$2:$AJ$2201)), 0)</f>
        <v>88.006063000455029</v>
      </c>
      <c r="AP247">
        <f t="shared" si="88"/>
        <v>-1.3932670285403428</v>
      </c>
      <c r="AQ247">
        <f t="shared" si="81"/>
        <v>3.7379385467225253E-2</v>
      </c>
      <c r="AR247" cm="1">
        <f t="array" ref="AR247">IFERROR(STDEV(IF($E$2:$E$2201=$E247, $AK$2:$AK$2201)), 0)</f>
        <v>7.3292428176639978E-3</v>
      </c>
      <c r="AS247">
        <f t="shared" si="89"/>
        <v>-1.3841585731500208</v>
      </c>
      <c r="AT247">
        <f t="shared" si="82"/>
        <v>7.8840452529619354E-3</v>
      </c>
      <c r="AU247" cm="1">
        <f t="array" ref="AU247">IFERROR(STDEV(IF($E$2:$E$2201=$E247, $AL$2:$AL$2201)), 0)</f>
        <v>6.6469063519159583E-3</v>
      </c>
      <c r="AV247">
        <f t="shared" si="90"/>
        <v>-1.1861225110670282</v>
      </c>
      <c r="AW247">
        <f t="shared" si="83"/>
        <v>0</v>
      </c>
      <c r="AX247" cm="1">
        <f t="array" ref="AX247">IFERROR(STDEV(IF($E$2:$E$2201=$E247, $AM$2:$AM$2201)), 0)</f>
        <v>0</v>
      </c>
      <c r="AY247">
        <f t="shared" si="91"/>
        <v>-1.1861225110670282</v>
      </c>
      <c r="AZ247">
        <f>INDEX(Model_Assumptions[Values],9)*((INDEX(Model_Scenarios[GR Weight],1)*$AG247)+(INDEX(Model_Scenarios[GP Weight],1)*$AH247)+(INDEX(Model_Scenarios[LTV Weight],1)*$AI247))-(INDEX(Model_Scenarios[LTV Weight],1)*$AP247)-(INDEX(Model_Scenarios[GP Weight],1)*($AS247+$AV247+$AY247))</f>
        <v>3.0139828185419448</v>
      </c>
      <c r="BA247">
        <f>INDEX(Model_Assumptions[Values],9)*((INDEX(Model_Scenarios[GR Weight],2)*$AG247)+(INDEX(Model_Scenarios[GP Weight],2)*$AH247)+(INDEX(Model_Scenarios[LTV Weight],2)*$AI247))-(INDEX(Model_Scenarios[LTV Weight],2)*$AP247)-(INDEX(Model_Scenarios[GP Weight],2)*($AS247+$AV247+$AY247))</f>
        <v>3.9288672411422501</v>
      </c>
      <c r="BB247">
        <f>INDEX(Model_Assumptions[Values],9)*((INDEX(Model_Scenarios[GR Weight],3)*$AG247)+(INDEX(Model_Scenarios[GP Weight],3)*$AH247)+(INDEX(Model_Scenarios[LTV Weight],3)*$AI247))-(INDEX(Model_Scenarios[LTV Weight],3)*$AP247)-(INDEX(Model_Scenarios[GP Weight],3)*($AS247+$AV247+$AY247))</f>
        <v>5.4041095587433556</v>
      </c>
      <c r="BC247">
        <f>INDEX(Model_Assumptions[Values],9)*((INDEX(Model_Scenarios[GR Weight],4)*$AG247)+(INDEX(Model_Scenarios[GP Weight],4)*$AH247)+(INDEX(Model_Scenarios[LTV Weight],4)*$AI247))-(INDEX(Model_Scenarios[LTV Weight],4)*$AP247)-(INDEX(Model_Scenarios[GP Weight],4)*($AS247+$AV247+$AY247))</f>
        <v>5.8157722935459413</v>
      </c>
      <c r="BD247">
        <f>INDEX(Model_Assumptions[Values],9)*((INDEX(Model_Scenarios[GR Weight],5)*$AG247)+(INDEX(Model_Scenarios[GP Weight],5)*$AH247)+(INDEX(Model_Scenarios[LTV Weight],5)*$AI247))-(INDEX(Model_Scenarios[LTV Weight],5)*$AP247)-(INDEX(Model_Scenarios[GP Weight],5)*($AS247+$AV247+$AY247))</f>
        <v>6.6163843017400845</v>
      </c>
    </row>
    <row r="248" spans="1:56" x14ac:dyDescent="0.25">
      <c r="A248">
        <v>247</v>
      </c>
      <c r="B248">
        <v>5</v>
      </c>
      <c r="C248" s="3">
        <v>47</v>
      </c>
      <c r="D248" s="4">
        <v>0.92</v>
      </c>
      <c r="E248" t="str">
        <v>SKU-1006</v>
      </c>
      <c r="F248" t="str">
        <v>Hold</v>
      </c>
      <c r="G248" t="str">
        <v>Full</v>
      </c>
      <c r="H248">
        <v>113.18</v>
      </c>
      <c r="I248">
        <v>39.01</v>
      </c>
      <c r="J248">
        <v>24</v>
      </c>
      <c r="K248">
        <v>2716.32</v>
      </c>
      <c r="L248">
        <v>1780.0800000000002</v>
      </c>
      <c r="M248">
        <v>0.65532779643046479</v>
      </c>
      <c r="N248">
        <v>122.07351223831479</v>
      </c>
      <c r="O248">
        <v>91.370781481239646</v>
      </c>
      <c r="P248">
        <v>130.38078148123941</v>
      </c>
      <c r="Q248">
        <v>1378.1368137193899</v>
      </c>
      <c r="R248">
        <v>992.25850587796083</v>
      </c>
      <c r="S248">
        <v>1</v>
      </c>
      <c r="T248">
        <f t="shared" si="69"/>
        <v>121.3620312592496</v>
      </c>
      <c r="U248">
        <f t="shared" si="70"/>
        <v>7.2292200558840766E-2</v>
      </c>
      <c r="V248">
        <f>IF($F248="Reduce", INDEX(Model_Assumptions[Values], 2), INDEX(Model_Assumptions[Values], 1))</f>
        <v>-0.4</v>
      </c>
      <c r="W248">
        <f t="shared" si="71"/>
        <v>23.305994874635129</v>
      </c>
      <c r="X248">
        <f t="shared" si="84"/>
        <v>2828.4628785033797</v>
      </c>
      <c r="Y248">
        <f t="shared" si="72"/>
        <v>1919.2960184438634</v>
      </c>
      <c r="Z248">
        <f t="shared" si="73"/>
        <v>112.14287850337951</v>
      </c>
      <c r="AA248">
        <f t="shared" si="74"/>
        <v>139.21601844386328</v>
      </c>
      <c r="AB248">
        <f t="shared" si="85"/>
        <v>0.67856503722594996</v>
      </c>
      <c r="AC248">
        <f t="shared" si="75"/>
        <v>2.323724079548517E-2</v>
      </c>
      <c r="AD248">
        <f t="shared" si="76"/>
        <v>2.323724079548517E-2</v>
      </c>
      <c r="AE248">
        <f t="shared" si="77"/>
        <v>0.9199999999999996</v>
      </c>
      <c r="AF248">
        <f t="shared" si="86"/>
        <v>79.380680470237266</v>
      </c>
      <c r="AG248">
        <f t="shared" si="78"/>
        <v>1.2273385067457785</v>
      </c>
      <c r="AH248">
        <f t="shared" si="79"/>
        <v>1.0677648719561876</v>
      </c>
      <c r="AI248">
        <f t="shared" si="87"/>
        <v>8.0000000000000404E-2</v>
      </c>
      <c r="AJ248">
        <f>MAX(0, $R248 - $AA248) * INDEX(Model_Assumptions[Values], 7)</f>
        <v>1706.0849748681951</v>
      </c>
      <c r="AK248">
        <f>MAX(0, INDEX(Model_Assumptions[Values], 4) - $AD248)</f>
        <v>2.6762759204514833E-2</v>
      </c>
      <c r="AL248">
        <f>MAX(0, INDEX(Model_Assumptions[Values], 5) - $AC248)</f>
        <v>0</v>
      </c>
      <c r="AM248">
        <f>INDEX(Model_Assumptions[Values], 6) * MAX(0, INDEX(Model_Assumptions[Values], 3) - $AB248)^2</f>
        <v>0</v>
      </c>
      <c r="AN248">
        <f t="shared" si="80"/>
        <v>1834.5122724833982</v>
      </c>
      <c r="AO248" cm="1">
        <f t="array" ref="AO248">IFERROR(STDEV(IF($E$2:$E$2201=$E248, $AJ$2:$AJ$2201)), 0)</f>
        <v>88.006063000455029</v>
      </c>
      <c r="AP248">
        <f t="shared" si="88"/>
        <v>-1.4593005667636678</v>
      </c>
      <c r="AQ248">
        <f t="shared" si="81"/>
        <v>3.7379385467225253E-2</v>
      </c>
      <c r="AR248" cm="1">
        <f t="array" ref="AR248">IFERROR(STDEV(IF($E$2:$E$2201=$E248, $AK$2:$AK$2201)), 0)</f>
        <v>7.3292428176639978E-3</v>
      </c>
      <c r="AS248">
        <f t="shared" si="89"/>
        <v>-1.4485297495020351</v>
      </c>
      <c r="AT248">
        <f t="shared" si="82"/>
        <v>7.8840452529619354E-3</v>
      </c>
      <c r="AU248" cm="1">
        <f t="array" ref="AU248">IFERROR(STDEV(IF($E$2:$E$2201=$E248, $AL$2:$AL$2201)), 0)</f>
        <v>6.6469063519159583E-3</v>
      </c>
      <c r="AV248">
        <f t="shared" si="90"/>
        <v>-1.1861225110670282</v>
      </c>
      <c r="AW248">
        <f t="shared" si="83"/>
        <v>0</v>
      </c>
      <c r="AX248" cm="1">
        <f t="array" ref="AX248">IFERROR(STDEV(IF($E$2:$E$2201=$E248, $AM$2:$AM$2201)), 0)</f>
        <v>0</v>
      </c>
      <c r="AY248">
        <f t="shared" si="91"/>
        <v>-1.1861225110670282</v>
      </c>
      <c r="AZ248">
        <f>INDEX(Model_Assumptions[Values],9)*((INDEX(Model_Scenarios[GR Weight],1)*$AG248)+(INDEX(Model_Scenarios[GP Weight],1)*$AH248)+(INDEX(Model_Scenarios[LTV Weight],1)*$AI248))-(INDEX(Model_Scenarios[LTV Weight],1)*$AP248)-(INDEX(Model_Scenarios[GP Weight],1)*($AS248+$AV248+$AY248))</f>
        <v>3.0170696199255285</v>
      </c>
      <c r="BA248">
        <f>INDEX(Model_Assumptions[Values],9)*((INDEX(Model_Scenarios[GR Weight],2)*$AG248)+(INDEX(Model_Scenarios[GP Weight],2)*$AH248)+(INDEX(Model_Scenarios[LTV Weight],2)*$AI248))-(INDEX(Model_Scenarios[LTV Weight],2)*$AP248)-(INDEX(Model_Scenarios[GP Weight],2)*($AS248+$AV248+$AY248))</f>
        <v>3.9609690747391255</v>
      </c>
      <c r="BB248">
        <f>INDEX(Model_Assumptions[Values],9)*((INDEX(Model_Scenarios[GR Weight],3)*$AG248)+(INDEX(Model_Scenarios[GP Weight],3)*$AH248)+(INDEX(Model_Scenarios[LTV Weight],3)*$AI248))-(INDEX(Model_Scenarios[LTV Weight],3)*$AP248)-(INDEX(Model_Scenarios[GP Weight],3)*($AS248+$AV248+$AY248))</f>
        <v>5.4837530561336507</v>
      </c>
      <c r="BC248">
        <f>INDEX(Model_Assumptions[Values],9)*((INDEX(Model_Scenarios[GR Weight],4)*$AG248)+(INDEX(Model_Scenarios[GP Weight],4)*$AH248)+(INDEX(Model_Scenarios[LTV Weight],4)*$AI248))-(INDEX(Model_Scenarios[LTV Weight],4)*$AP248)-(INDEX(Model_Scenarios[GP Weight],4)*($AS248+$AV248+$AY248))</f>
        <v>5.9114922528301737</v>
      </c>
      <c r="BD248">
        <f>INDEX(Model_Assumptions[Values],9)*((INDEX(Model_Scenarios[GR Weight],5)*$AG248)+(INDEX(Model_Scenarios[GP Weight],5)*$AH248)+(INDEX(Model_Scenarios[LTV Weight],5)*$AI248))-(INDEX(Model_Scenarios[LTV Weight],5)*$AP248)-(INDEX(Model_Scenarios[GP Weight],5)*($AS248+$AV248+$AY248))</f>
        <v>6.729943170716064</v>
      </c>
    </row>
    <row r="249" spans="1:56" x14ac:dyDescent="0.25">
      <c r="A249">
        <v>248</v>
      </c>
      <c r="B249">
        <v>5</v>
      </c>
      <c r="C249" s="3">
        <v>48</v>
      </c>
      <c r="D249" s="4">
        <v>0.94000000000000006</v>
      </c>
      <c r="E249" t="str">
        <v>SKU-1006</v>
      </c>
      <c r="F249" t="str">
        <v>Hold</v>
      </c>
      <c r="G249" t="str">
        <v>Full</v>
      </c>
      <c r="H249">
        <v>113.18</v>
      </c>
      <c r="I249">
        <v>39.01</v>
      </c>
      <c r="J249">
        <v>24</v>
      </c>
      <c r="K249">
        <v>2716.32</v>
      </c>
      <c r="L249">
        <v>1780.0800000000002</v>
      </c>
      <c r="M249">
        <v>0.65532779643046479</v>
      </c>
      <c r="N249">
        <v>122.07351223831479</v>
      </c>
      <c r="O249">
        <v>91.370781481239646</v>
      </c>
      <c r="P249">
        <v>130.38078148123941</v>
      </c>
      <c r="Q249">
        <v>1378.1368137193899</v>
      </c>
      <c r="R249">
        <v>992.25850587796083</v>
      </c>
      <c r="S249">
        <v>1</v>
      </c>
      <c r="T249">
        <f t="shared" si="69"/>
        <v>121.5399015040159</v>
      </c>
      <c r="U249">
        <f t="shared" si="70"/>
        <v>7.3863770136206874E-2</v>
      </c>
      <c r="V249">
        <f>IF($F249="Reduce", INDEX(Model_Assumptions[Values], 2), INDEX(Model_Assumptions[Values], 1))</f>
        <v>-0.4</v>
      </c>
      <c r="W249">
        <f t="shared" si="71"/>
        <v>23.290907806692413</v>
      </c>
      <c r="X249">
        <f t="shared" si="84"/>
        <v>2830.7746407645109</v>
      </c>
      <c r="Y249">
        <f t="shared" si="72"/>
        <v>1922.1963272254397</v>
      </c>
      <c r="Z249">
        <f t="shared" si="73"/>
        <v>114.45464076451071</v>
      </c>
      <c r="AA249">
        <f t="shared" si="74"/>
        <v>142.11632722543959</v>
      </c>
      <c r="AB249">
        <f t="shared" si="85"/>
        <v>0.67903544829916584</v>
      </c>
      <c r="AC249">
        <f t="shared" si="75"/>
        <v>2.3707651868701052E-2</v>
      </c>
      <c r="AD249">
        <f t="shared" si="76"/>
        <v>2.3707651868701052E-2</v>
      </c>
      <c r="AE249">
        <f t="shared" si="77"/>
        <v>0.93999999999999972</v>
      </c>
      <c r="AF249">
        <f t="shared" si="86"/>
        <v>59.535510352677925</v>
      </c>
      <c r="AG249">
        <f t="shared" si="78"/>
        <v>1.2526393986026121</v>
      </c>
      <c r="AH249">
        <f t="shared" si="79"/>
        <v>1.0900097822000616</v>
      </c>
      <c r="AI249">
        <f t="shared" si="87"/>
        <v>6.0000000000000275E-2</v>
      </c>
      <c r="AJ249">
        <f>MAX(0, $R249 - $AA249) * INDEX(Model_Assumptions[Values], 7)</f>
        <v>1700.2843573050425</v>
      </c>
      <c r="AK249">
        <f>MAX(0, INDEX(Model_Assumptions[Values], 4) - $AD249)</f>
        <v>2.6292348131298951E-2</v>
      </c>
      <c r="AL249">
        <f>MAX(0, INDEX(Model_Assumptions[Values], 5) - $AC249)</f>
        <v>0</v>
      </c>
      <c r="AM249">
        <f>INDEX(Model_Assumptions[Values], 6) * MAX(0, INDEX(Model_Assumptions[Values], 3) - $AB249)^2</f>
        <v>0</v>
      </c>
      <c r="AN249">
        <f t="shared" si="80"/>
        <v>1834.5122724833982</v>
      </c>
      <c r="AO249" cm="1">
        <f t="array" ref="AO249">IFERROR(STDEV(IF($E$2:$E$2201=$E249, $AJ$2:$AJ$2201)), 0)</f>
        <v>88.006063000455029</v>
      </c>
      <c r="AP249">
        <f t="shared" si="88"/>
        <v>-1.5252121342783134</v>
      </c>
      <c r="AQ249">
        <f t="shared" si="81"/>
        <v>3.7379385467225253E-2</v>
      </c>
      <c r="AR249" cm="1">
        <f t="array" ref="AR249">IFERROR(STDEV(IF($E$2:$E$2201=$E249, $AK$2:$AK$2201)), 0)</f>
        <v>7.3292428176639978E-3</v>
      </c>
      <c r="AS249">
        <f t="shared" si="89"/>
        <v>-1.5127125150234826</v>
      </c>
      <c r="AT249">
        <f t="shared" si="82"/>
        <v>7.8840452529619354E-3</v>
      </c>
      <c r="AU249" cm="1">
        <f t="array" ref="AU249">IFERROR(STDEV(IF($E$2:$E$2201=$E249, $AL$2:$AL$2201)), 0)</f>
        <v>6.6469063519159583E-3</v>
      </c>
      <c r="AV249">
        <f t="shared" si="90"/>
        <v>-1.1861225110670282</v>
      </c>
      <c r="AW249">
        <f t="shared" si="83"/>
        <v>0</v>
      </c>
      <c r="AX249" cm="1">
        <f t="array" ref="AX249">IFERROR(STDEV(IF($E$2:$E$2201=$E249, $AM$2:$AM$2201)), 0)</f>
        <v>0</v>
      </c>
      <c r="AY249">
        <f t="shared" si="91"/>
        <v>-1.1861225110670282</v>
      </c>
      <c r="AZ249">
        <f>INDEX(Model_Assumptions[Values],9)*((INDEX(Model_Scenarios[GR Weight],1)*$AG249)+(INDEX(Model_Scenarios[GP Weight],1)*$AH249)+(INDEX(Model_Scenarios[LTV Weight],1)*$AI249))-(INDEX(Model_Scenarios[LTV Weight],1)*$AP249)-(INDEX(Model_Scenarios[GP Weight],1)*($AS249+$AV249+$AY249))</f>
        <v>3.0199900515397426</v>
      </c>
      <c r="BA249">
        <f>INDEX(Model_Assumptions[Values],9)*((INDEX(Model_Scenarios[GR Weight],2)*$AG249)+(INDEX(Model_Scenarios[GP Weight],2)*$AH249)+(INDEX(Model_Scenarios[LTV Weight],2)*$AI249))-(INDEX(Model_Scenarios[LTV Weight],2)*$AP249)-(INDEX(Model_Scenarios[GP Weight],2)*($AS249+$AV249+$AY249))</f>
        <v>3.9928687258644331</v>
      </c>
      <c r="BB249">
        <f>INDEX(Model_Assumptions[Values],9)*((INDEX(Model_Scenarios[GR Weight],3)*$AG249)+(INDEX(Model_Scenarios[GP Weight],3)*$AH249)+(INDEX(Model_Scenarios[LTV Weight],3)*$AI249))-(INDEX(Model_Scenarios[LTV Weight],3)*$AP249)-(INDEX(Model_Scenarios[GP Weight],3)*($AS249+$AV249+$AY249))</f>
        <v>5.5631363588198379</v>
      </c>
      <c r="BC249">
        <f>INDEX(Model_Assumptions[Values],9)*((INDEX(Model_Scenarios[GR Weight],4)*$AG249)+(INDEX(Model_Scenarios[GP Weight],4)*$AH249)+(INDEX(Model_Scenarios[LTV Weight],4)*$AI249))-(INDEX(Model_Scenarios[LTV Weight],4)*$AP249)-(INDEX(Model_Scenarios[GP Weight],4)*($AS249+$AV249+$AY249))</f>
        <v>6.006934844693312</v>
      </c>
      <c r="BD249">
        <f>INDEX(Model_Assumptions[Values],9)*((INDEX(Model_Scenarios[GR Weight],5)*$AG249)+(INDEX(Model_Scenarios[GP Weight],5)*$AH249)+(INDEX(Model_Scenarios[LTV Weight],5)*$AI249))-(INDEX(Model_Scenarios[LTV Weight],5)*$AP249)-(INDEX(Model_Scenarios[GP Weight],5)*($AS249+$AV249+$AY249))</f>
        <v>6.8431959786590077</v>
      </c>
    </row>
    <row r="250" spans="1:56" x14ac:dyDescent="0.25">
      <c r="A250">
        <v>249</v>
      </c>
      <c r="B250">
        <v>5</v>
      </c>
      <c r="C250" s="3">
        <v>49</v>
      </c>
      <c r="D250" s="4">
        <v>0.96</v>
      </c>
      <c r="E250" t="str">
        <v>SKU-1006</v>
      </c>
      <c r="F250" t="str">
        <v>Hold</v>
      </c>
      <c r="G250" t="str">
        <v>Full</v>
      </c>
      <c r="H250">
        <v>113.18</v>
      </c>
      <c r="I250">
        <v>39.01</v>
      </c>
      <c r="J250">
        <v>24</v>
      </c>
      <c r="K250">
        <v>2716.32</v>
      </c>
      <c r="L250">
        <v>1780.0800000000002</v>
      </c>
      <c r="M250">
        <v>0.65532779643046479</v>
      </c>
      <c r="N250">
        <v>122.07351223831479</v>
      </c>
      <c r="O250">
        <v>91.370781481239646</v>
      </c>
      <c r="P250">
        <v>130.38078148123941</v>
      </c>
      <c r="Q250">
        <v>1378.1368137193899</v>
      </c>
      <c r="R250">
        <v>992.25850587796083</v>
      </c>
      <c r="S250">
        <v>1</v>
      </c>
      <c r="T250">
        <f t="shared" si="69"/>
        <v>121.7177717487822</v>
      </c>
      <c r="U250">
        <f t="shared" si="70"/>
        <v>7.5435339713572983E-2</v>
      </c>
      <c r="V250">
        <f>IF($F250="Reduce", INDEX(Model_Assumptions[Values], 2), INDEX(Model_Assumptions[Values], 1))</f>
        <v>-0.4</v>
      </c>
      <c r="W250">
        <f t="shared" si="71"/>
        <v>23.275820738749701</v>
      </c>
      <c r="X250">
        <f t="shared" si="84"/>
        <v>2833.0810359447073</v>
      </c>
      <c r="Y250">
        <f t="shared" si="72"/>
        <v>1925.0912689260815</v>
      </c>
      <c r="Z250">
        <f t="shared" si="73"/>
        <v>116.76103594470715</v>
      </c>
      <c r="AA250">
        <f t="shared" si="74"/>
        <v>145.01126892608136</v>
      </c>
      <c r="AB250">
        <f t="shared" si="85"/>
        <v>0.6795044845175594</v>
      </c>
      <c r="AC250">
        <f t="shared" si="75"/>
        <v>2.4176688087094611E-2</v>
      </c>
      <c r="AD250">
        <f t="shared" si="76"/>
        <v>2.4176688087094611E-2</v>
      </c>
      <c r="AE250">
        <f t="shared" si="77"/>
        <v>0.95999999999999985</v>
      </c>
      <c r="AF250">
        <f t="shared" si="86"/>
        <v>39.690340235118576</v>
      </c>
      <c r="AG250">
        <f t="shared" si="78"/>
        <v>1.2778815508837544</v>
      </c>
      <c r="AH250">
        <f t="shared" si="79"/>
        <v>1.1122135277809111</v>
      </c>
      <c r="AI250">
        <f t="shared" si="87"/>
        <v>4.0000000000000147E-2</v>
      </c>
      <c r="AJ250">
        <f>MAX(0, $R250 - $AA250) * INDEX(Model_Assumptions[Values], 7)</f>
        <v>1694.4944739037589</v>
      </c>
      <c r="AK250">
        <f>MAX(0, INDEX(Model_Assumptions[Values], 4) - $AD250)</f>
        <v>2.5823311912905392E-2</v>
      </c>
      <c r="AL250">
        <f>MAX(0, INDEX(Model_Assumptions[Values], 5) - $AC250)</f>
        <v>0</v>
      </c>
      <c r="AM250">
        <f>INDEX(Model_Assumptions[Values], 6) * MAX(0, INDEX(Model_Assumptions[Values], 3) - $AB250)^2</f>
        <v>0</v>
      </c>
      <c r="AN250">
        <f t="shared" si="80"/>
        <v>1834.5122724833982</v>
      </c>
      <c r="AO250" cm="1">
        <f t="array" ref="AO250">IFERROR(STDEV(IF($E$2:$E$2201=$E250, $AJ$2:$AJ$2201)), 0)</f>
        <v>88.006063000455029</v>
      </c>
      <c r="AP250">
        <f t="shared" si="88"/>
        <v>-1.5910017310843152</v>
      </c>
      <c r="AQ250">
        <f t="shared" si="81"/>
        <v>3.7379385467225253E-2</v>
      </c>
      <c r="AR250" cm="1">
        <f t="array" ref="AR250">IFERROR(STDEV(IF($E$2:$E$2201=$E250, $AK$2:$AK$2201)), 0)</f>
        <v>7.3292428176639978E-3</v>
      </c>
      <c r="AS250">
        <f t="shared" si="89"/>
        <v>-1.5767076957075157</v>
      </c>
      <c r="AT250">
        <f t="shared" si="82"/>
        <v>7.8840452529619354E-3</v>
      </c>
      <c r="AU250" cm="1">
        <f t="array" ref="AU250">IFERROR(STDEV(IF($E$2:$E$2201=$E250, $AL$2:$AL$2201)), 0)</f>
        <v>6.6469063519159583E-3</v>
      </c>
      <c r="AV250">
        <f t="shared" si="90"/>
        <v>-1.1861225110670282</v>
      </c>
      <c r="AW250">
        <f t="shared" si="83"/>
        <v>0</v>
      </c>
      <c r="AX250" cm="1">
        <f t="array" ref="AX250">IFERROR(STDEV(IF($E$2:$E$2201=$E250, $AM$2:$AM$2201)), 0)</f>
        <v>0</v>
      </c>
      <c r="AY250">
        <f t="shared" si="91"/>
        <v>-1.1861225110670282</v>
      </c>
      <c r="AZ250">
        <f>INDEX(Model_Assumptions[Values],9)*((INDEX(Model_Scenarios[GR Weight],1)*$AG250)+(INDEX(Model_Scenarios[GP Weight],1)*$AH250)+(INDEX(Model_Scenarios[LTV Weight],1)*$AI250))-(INDEX(Model_Scenarios[LTV Weight],1)*$AP250)-(INDEX(Model_Scenarios[GP Weight],1)*($AS250+$AV250+$AY250))</f>
        <v>3.0227441959839432</v>
      </c>
      <c r="BA250">
        <f>INDEX(Model_Assumptions[Values],9)*((INDEX(Model_Scenarios[GR Weight],2)*$AG250)+(INDEX(Model_Scenarios[GP Weight],2)*$AH250)+(INDEX(Model_Scenarios[LTV Weight],2)*$AI250))-(INDEX(Model_Scenarios[LTV Weight],2)*$AP250)-(INDEX(Model_Scenarios[GP Weight],2)*($AS250+$AV250+$AY250))</f>
        <v>4.0245663597168475</v>
      </c>
      <c r="BB250">
        <f>INDEX(Model_Assumptions[Values],9)*((INDEX(Model_Scenarios[GR Weight],3)*$AG250)+(INDEX(Model_Scenarios[GP Weight],3)*$AH250)+(INDEX(Model_Scenarios[LTV Weight],3)*$AI250))-(INDEX(Model_Scenarios[LTV Weight],3)*$AP250)-(INDEX(Model_Scenarios[GP Weight],3)*($AS250+$AV250+$AY250))</f>
        <v>5.6422597558995644</v>
      </c>
      <c r="BC250">
        <f>INDEX(Model_Assumptions[Values],9)*((INDEX(Model_Scenarios[GR Weight],4)*$AG250)+(INDEX(Model_Scenarios[GP Weight],4)*$AH250)+(INDEX(Model_Scenarios[LTV Weight],4)*$AI250))-(INDEX(Model_Scenarios[LTV Weight],4)*$AP250)-(INDEX(Model_Scenarios[GP Weight],4)*($AS250+$AV250+$AY250))</f>
        <v>6.1021003582330096</v>
      </c>
      <c r="BD250">
        <f>INDEX(Model_Assumptions[Values],9)*((INDEX(Model_Scenarios[GR Weight],5)*$AG250)+(INDEX(Model_Scenarios[GP Weight],5)*$AH250)+(INDEX(Model_Scenarios[LTV Weight],5)*$AI250))-(INDEX(Model_Scenarios[LTV Weight],5)*$AP250)-(INDEX(Model_Scenarios[GP Weight],5)*($AS250+$AV250+$AY250))</f>
        <v>6.9561431798652045</v>
      </c>
    </row>
    <row r="251" spans="1:56" x14ac:dyDescent="0.25">
      <c r="A251">
        <v>250</v>
      </c>
      <c r="B251">
        <v>5</v>
      </c>
      <c r="C251" s="3">
        <v>50</v>
      </c>
      <c r="D251" s="4">
        <v>0.98</v>
      </c>
      <c r="E251" t="str">
        <v>SKU-1006</v>
      </c>
      <c r="F251" t="str">
        <v>Hold</v>
      </c>
      <c r="G251" t="str">
        <v>Full</v>
      </c>
      <c r="H251">
        <v>113.18</v>
      </c>
      <c r="I251">
        <v>39.01</v>
      </c>
      <c r="J251">
        <v>24</v>
      </c>
      <c r="K251">
        <v>2716.32</v>
      </c>
      <c r="L251">
        <v>1780.0800000000002</v>
      </c>
      <c r="M251">
        <v>0.65532779643046479</v>
      </c>
      <c r="N251">
        <v>122.07351223831479</v>
      </c>
      <c r="O251">
        <v>91.370781481239646</v>
      </c>
      <c r="P251">
        <v>130.38078148123941</v>
      </c>
      <c r="Q251">
        <v>1378.1368137193899</v>
      </c>
      <c r="R251">
        <v>992.25850587796083</v>
      </c>
      <c r="S251">
        <v>1</v>
      </c>
      <c r="T251">
        <f t="shared" si="69"/>
        <v>121.89564199354849</v>
      </c>
      <c r="U251">
        <f t="shared" si="70"/>
        <v>7.7006909290939105E-2</v>
      </c>
      <c r="V251">
        <f>IF($F251="Reduce", INDEX(Model_Assumptions[Values], 2), INDEX(Model_Assumptions[Values], 1))</f>
        <v>-0.4</v>
      </c>
      <c r="W251">
        <f t="shared" si="71"/>
        <v>23.260733670806985</v>
      </c>
      <c r="X251">
        <f t="shared" si="84"/>
        <v>2835.3820640439671</v>
      </c>
      <c r="Y251">
        <f t="shared" si="72"/>
        <v>1927.9808435457867</v>
      </c>
      <c r="Z251">
        <f t="shared" si="73"/>
        <v>119.06206404396698</v>
      </c>
      <c r="AA251">
        <f t="shared" si="74"/>
        <v>147.90084354578653</v>
      </c>
      <c r="AB251">
        <f t="shared" si="85"/>
        <v>0.67997215189969906</v>
      </c>
      <c r="AC251">
        <f t="shared" si="75"/>
        <v>2.4644355469234269E-2</v>
      </c>
      <c r="AD251">
        <f t="shared" si="76"/>
        <v>2.4644355469234269E-2</v>
      </c>
      <c r="AE251">
        <f t="shared" si="77"/>
        <v>0.97999999999999987</v>
      </c>
      <c r="AF251">
        <f t="shared" si="86"/>
        <v>19.845170117559345</v>
      </c>
      <c r="AG251">
        <f t="shared" si="78"/>
        <v>1.3030649635891858</v>
      </c>
      <c r="AH251">
        <f t="shared" si="79"/>
        <v>1.1343761086987203</v>
      </c>
      <c r="AI251">
        <f t="shared" si="87"/>
        <v>2.0000000000000129E-2</v>
      </c>
      <c r="AJ251">
        <f>MAX(0, $R251 - $AA251) * INDEX(Model_Assumptions[Values], 7)</f>
        <v>1688.7153246643486</v>
      </c>
      <c r="AK251">
        <f>MAX(0, INDEX(Model_Assumptions[Values], 4) - $AD251)</f>
        <v>2.5355644530765734E-2</v>
      </c>
      <c r="AL251">
        <f>MAX(0, INDEX(Model_Assumptions[Values], 5) - $AC251)</f>
        <v>0</v>
      </c>
      <c r="AM251">
        <f>INDEX(Model_Assumptions[Values], 6) * MAX(0, INDEX(Model_Assumptions[Values], 3) - $AB251)^2</f>
        <v>0</v>
      </c>
      <c r="AN251">
        <f t="shared" si="80"/>
        <v>1834.5122724833982</v>
      </c>
      <c r="AO251" cm="1">
        <f t="array" ref="AO251">IFERROR(STDEV(IF($E$2:$E$2201=$E251, $AJ$2:$AJ$2201)), 0)</f>
        <v>88.006063000455029</v>
      </c>
      <c r="AP251">
        <f t="shared" si="88"/>
        <v>-1.6566693571816269</v>
      </c>
      <c r="AQ251">
        <f t="shared" si="81"/>
        <v>3.7379385467225253E-2</v>
      </c>
      <c r="AR251" cm="1">
        <f t="array" ref="AR251">IFERROR(STDEV(IF($E$2:$E$2201=$E251, $AK$2:$AK$2201)), 0)</f>
        <v>7.3292428176639978E-3</v>
      </c>
      <c r="AS251">
        <f t="shared" si="89"/>
        <v>-1.6405161127260577</v>
      </c>
      <c r="AT251">
        <f t="shared" si="82"/>
        <v>7.8840452529619354E-3</v>
      </c>
      <c r="AU251" cm="1">
        <f t="array" ref="AU251">IFERROR(STDEV(IF($E$2:$E$2201=$E251, $AL$2:$AL$2201)), 0)</f>
        <v>6.6469063519159583E-3</v>
      </c>
      <c r="AV251">
        <f t="shared" si="90"/>
        <v>-1.1861225110670282</v>
      </c>
      <c r="AW251">
        <f t="shared" si="83"/>
        <v>0</v>
      </c>
      <c r="AX251" cm="1">
        <f t="array" ref="AX251">IFERROR(STDEV(IF($E$2:$E$2201=$E251, $AM$2:$AM$2201)), 0)</f>
        <v>0</v>
      </c>
      <c r="AY251">
        <f t="shared" si="91"/>
        <v>-1.1861225110670282</v>
      </c>
      <c r="AZ251">
        <f>INDEX(Model_Assumptions[Values],9)*((INDEX(Model_Scenarios[GR Weight],1)*$AG251)+(INDEX(Model_Scenarios[GP Weight],1)*$AH251)+(INDEX(Model_Scenarios[LTV Weight],1)*$AI251))-(INDEX(Model_Scenarios[LTV Weight],1)*$AP251)-(INDEX(Model_Scenarios[GP Weight],1)*($AS251+$AV251+$AY251))</f>
        <v>3.0253321353752667</v>
      </c>
      <c r="BA251">
        <f>INDEX(Model_Assumptions[Values],9)*((INDEX(Model_Scenarios[GR Weight],2)*$AG251)+(INDEX(Model_Scenarios[GP Weight],2)*$AH251)+(INDEX(Model_Scenarios[LTV Weight],2)*$AI251))-(INDEX(Model_Scenarios[LTV Weight],2)*$AP251)-(INDEX(Model_Scenarios[GP Weight],2)*($AS251+$AV251+$AY251))</f>
        <v>4.05606214053069</v>
      </c>
      <c r="BB251">
        <f>INDEX(Model_Assumptions[Values],9)*((INDEX(Model_Scenarios[GR Weight],3)*$AG251)+(INDEX(Model_Scenarios[GP Weight],3)*$AH251)+(INDEX(Model_Scenarios[LTV Weight],3)*$AI251))-(INDEX(Model_Scenarios[LTV Weight],3)*$AP251)-(INDEX(Model_Scenarios[GP Weight],3)*($AS251+$AV251+$AY251))</f>
        <v>5.721123534782933</v>
      </c>
      <c r="BC251">
        <f>INDEX(Model_Assumptions[Values],9)*((INDEX(Model_Scenarios[GR Weight],4)*$AG251)+(INDEX(Model_Scenarios[GP Weight],4)*$AH251)+(INDEX(Model_Scenarios[LTV Weight],4)*$AI251))-(INDEX(Model_Scenarios[LTV Weight],4)*$AP251)-(INDEX(Model_Scenarios[GP Weight],4)*($AS251+$AV251+$AY251))</f>
        <v>6.1969890808593631</v>
      </c>
      <c r="BD251">
        <f>INDEX(Model_Assumptions[Values],9)*((INDEX(Model_Scenarios[GR Weight],5)*$AG251)+(INDEX(Model_Scenarios[GP Weight],5)*$AH251)+(INDEX(Model_Scenarios[LTV Weight],5)*$AI251))-(INDEX(Model_Scenarios[LTV Weight],5)*$AP251)-(INDEX(Model_Scenarios[GP Weight],5)*($AS251+$AV251+$AY251))</f>
        <v>7.0687852259791359</v>
      </c>
    </row>
    <row r="252" spans="1:56" x14ac:dyDescent="0.25">
      <c r="A252">
        <v>251</v>
      </c>
      <c r="B252">
        <v>6</v>
      </c>
      <c r="C252" s="3">
        <v>1</v>
      </c>
      <c r="D252" s="4">
        <v>0</v>
      </c>
      <c r="E252" t="str">
        <v>SKU-1009</v>
      </c>
      <c r="F252" t="str">
        <v>Raise</v>
      </c>
      <c r="G252" t="str">
        <v>Full</v>
      </c>
      <c r="H252">
        <v>177.91</v>
      </c>
      <c r="I252">
        <v>73.489999999999995</v>
      </c>
      <c r="J252">
        <v>36</v>
      </c>
      <c r="K252">
        <v>6404.76</v>
      </c>
      <c r="L252">
        <v>3759.1200000000003</v>
      </c>
      <c r="M252">
        <v>0.58692597380698108</v>
      </c>
      <c r="N252">
        <v>210.36242056011631</v>
      </c>
      <c r="O252">
        <v>2118.3198784838378</v>
      </c>
      <c r="P252">
        <v>2338.7898784838376</v>
      </c>
      <c r="Q252">
        <v>1987.17375700722</v>
      </c>
      <c r="R252">
        <v>1722.2172560729241</v>
      </c>
      <c r="S252">
        <v>1</v>
      </c>
      <c r="T252">
        <f t="shared" si="69"/>
        <v>177.91</v>
      </c>
      <c r="U252">
        <f t="shared" si="70"/>
        <v>0</v>
      </c>
      <c r="V252">
        <f>IF($F252="Reduce", INDEX(Model_Assumptions[Values], 2), INDEX(Model_Assumptions[Values], 1))</f>
        <v>-0.4</v>
      </c>
      <c r="W252">
        <f t="shared" si="71"/>
        <v>36</v>
      </c>
      <c r="X252">
        <f t="shared" si="84"/>
        <v>6404.76</v>
      </c>
      <c r="Y252">
        <f t="shared" si="72"/>
        <v>3759.1200000000003</v>
      </c>
      <c r="Z252">
        <f t="shared" si="73"/>
        <v>0</v>
      </c>
      <c r="AA252">
        <f t="shared" si="74"/>
        <v>0</v>
      </c>
      <c r="AB252">
        <f t="shared" si="85"/>
        <v>0.58692597380698108</v>
      </c>
      <c r="AC252">
        <f t="shared" si="75"/>
        <v>0</v>
      </c>
      <c r="AD252">
        <f t="shared" si="76"/>
        <v>0</v>
      </c>
      <c r="AE252">
        <f t="shared" si="77"/>
        <v>0</v>
      </c>
      <c r="AF252">
        <f t="shared" si="86"/>
        <v>1722.2172560729241</v>
      </c>
      <c r="AG252">
        <f t="shared" si="78"/>
        <v>0</v>
      </c>
      <c r="AH252">
        <f t="shared" si="79"/>
        <v>0</v>
      </c>
      <c r="AI252">
        <f t="shared" si="87"/>
        <v>1</v>
      </c>
      <c r="AJ252">
        <f>MAX(0, $R252 - $AA252) * INDEX(Model_Assumptions[Values], 7)</f>
        <v>3444.4345121458482</v>
      </c>
      <c r="AK252">
        <f>MAX(0, INDEX(Model_Assumptions[Values], 4) - $AD252)</f>
        <v>0.05</v>
      </c>
      <c r="AL252">
        <f>MAX(0, INDEX(Model_Assumptions[Values], 5) - $AC252)</f>
        <v>0.02</v>
      </c>
      <c r="AM252">
        <f>INDEX(Model_Assumptions[Values], 6) * MAX(0, INDEX(Model_Assumptions[Values], 3) - $AB252)^2</f>
        <v>0</v>
      </c>
      <c r="AN252">
        <f t="shared" si="80"/>
        <v>2623.4416246414139</v>
      </c>
      <c r="AO252" cm="1">
        <f t="array" ref="AO252">IFERROR(STDEV(IF($E$2:$E$2201=$E252, $AJ$2:$AJ$2201)), 0)</f>
        <v>472.75524300690398</v>
      </c>
      <c r="AP252">
        <f t="shared" si="88"/>
        <v>1.7366129718257715</v>
      </c>
      <c r="AQ252">
        <f t="shared" si="81"/>
        <v>1.8565679076828972E-2</v>
      </c>
      <c r="AR252" cm="1">
        <f t="array" ref="AR252">IFERROR(STDEV(IF($E$2:$E$2201=$E252, $AK$2:$AK$2201)), 0)</f>
        <v>1.6588239752327247E-2</v>
      </c>
      <c r="AS252">
        <f t="shared" si="89"/>
        <v>1.8949762839520661</v>
      </c>
      <c r="AT252">
        <f t="shared" si="82"/>
        <v>2.9441706382901099E-3</v>
      </c>
      <c r="AU252" cm="1">
        <f t="array" ref="AU252">IFERROR(STDEV(IF($E$2:$E$2201=$E252, $AL$2:$AL$2201)), 0)</f>
        <v>5.6879932141917829E-3</v>
      </c>
      <c r="AV252">
        <f t="shared" si="90"/>
        <v>2.9985671078430394</v>
      </c>
      <c r="AW252">
        <f t="shared" si="83"/>
        <v>0</v>
      </c>
      <c r="AX252" cm="1">
        <f t="array" ref="AX252">IFERROR(STDEV(IF($E$2:$E$2201=$E252, $AM$2:$AM$2201)), 0)</f>
        <v>0</v>
      </c>
      <c r="AY252">
        <f t="shared" si="91"/>
        <v>2.9985671078430394</v>
      </c>
      <c r="AZ252">
        <f>INDEX(Model_Assumptions[Values],9)*((INDEX(Model_Scenarios[GR Weight],1)*$AG252)+(INDEX(Model_Scenarios[GP Weight],1)*$AH252)+(INDEX(Model_Scenarios[LTV Weight],1)*$AI252))-(INDEX(Model_Scenarios[LTV Weight],1)*$AP252)-(INDEX(Model_Scenarios[GP Weight],1)*($AS252+$AV252+$AY252))</f>
        <v>1.8214985725755681</v>
      </c>
      <c r="BA252">
        <f>INDEX(Model_Assumptions[Values],9)*((INDEX(Model_Scenarios[GR Weight],2)*$AG252)+(INDEX(Model_Scenarios[GP Weight],2)*$AH252)+(INDEX(Model_Scenarios[LTV Weight],2)*$AI252))-(INDEX(Model_Scenarios[LTV Weight],2)*$AP252)-(INDEX(Model_Scenarios[GP Weight],2)*($AS252+$AV252+$AY252))</f>
        <v>0.54277946838561952</v>
      </c>
      <c r="BB252">
        <f>INDEX(Model_Assumptions[Values],9)*((INDEX(Model_Scenarios[GR Weight],3)*$AG252)+(INDEX(Model_Scenarios[GP Weight],3)*$AH252)+(INDEX(Model_Scenarios[LTV Weight],3)*$AI252))-(INDEX(Model_Scenarios[LTV Weight],3)*$AP252)-(INDEX(Model_Scenarios[GP Weight],3)*($AS252+$AV252+$AY252))</f>
        <v>-1.4568838636036592</v>
      </c>
      <c r="BC252">
        <f>INDEX(Model_Assumptions[Values],9)*((INDEX(Model_Scenarios[GR Weight],4)*$AG252)+(INDEX(Model_Scenarios[GP Weight],4)*$AH252)+(INDEX(Model_Scenarios[LTV Weight],4)*$AI252))-(INDEX(Model_Scenarios[LTV Weight],4)*$AP252)-(INDEX(Model_Scenarios[GP Weight],4)*($AS252+$AV252+$AY252))</f>
        <v>-1.7832225664210819</v>
      </c>
      <c r="BD252">
        <f>INDEX(Model_Assumptions[Values],9)*((INDEX(Model_Scenarios[GR Weight],5)*$AG252)+(INDEX(Model_Scenarios[GP Weight],5)*$AH252)+(INDEX(Model_Scenarios[LTV Weight],5)*$AI252))-(INDEX(Model_Scenarios[LTV Weight],5)*$AP252)-(INDEX(Model_Scenarios[GP Weight],5)*($AS252+$AV252+$AY252))</f>
        <v>-3.5248140177574223</v>
      </c>
    </row>
    <row r="253" spans="1:56" x14ac:dyDescent="0.25">
      <c r="A253">
        <v>252</v>
      </c>
      <c r="B253">
        <v>6</v>
      </c>
      <c r="C253" s="3">
        <v>2</v>
      </c>
      <c r="D253" s="4">
        <v>0.02</v>
      </c>
      <c r="E253" t="str">
        <v>SKU-1009</v>
      </c>
      <c r="F253" t="str">
        <v>Raise</v>
      </c>
      <c r="G253" t="str">
        <v>Full</v>
      </c>
      <c r="H253">
        <v>177.91</v>
      </c>
      <c r="I253">
        <v>73.489999999999995</v>
      </c>
      <c r="J253">
        <v>36</v>
      </c>
      <c r="K253">
        <v>6404.76</v>
      </c>
      <c r="L253">
        <v>3759.1200000000003</v>
      </c>
      <c r="M253">
        <v>0.58692597380698108</v>
      </c>
      <c r="N253">
        <v>210.36242056011631</v>
      </c>
      <c r="O253">
        <v>2118.3198784838378</v>
      </c>
      <c r="P253">
        <v>2338.7898784838376</v>
      </c>
      <c r="Q253">
        <v>1987.17375700722</v>
      </c>
      <c r="R253">
        <v>1722.2172560729241</v>
      </c>
      <c r="S253">
        <v>1</v>
      </c>
      <c r="T253">
        <f t="shared" si="69"/>
        <v>178.55904841120233</v>
      </c>
      <c r="U253">
        <f t="shared" si="70"/>
        <v>3.6481839761808195E-3</v>
      </c>
      <c r="V253">
        <f>IF($F253="Reduce", INDEX(Model_Assumptions[Values], 2), INDEX(Model_Assumptions[Values], 1))</f>
        <v>-0.4</v>
      </c>
      <c r="W253">
        <f t="shared" si="71"/>
        <v>35.947466150742997</v>
      </c>
      <c r="X253">
        <f t="shared" si="84"/>
        <v>6418.7453486705754</v>
      </c>
      <c r="Y253">
        <f t="shared" si="72"/>
        <v>3776.9660612524726</v>
      </c>
      <c r="Z253">
        <f t="shared" si="73"/>
        <v>13.985348670575149</v>
      </c>
      <c r="AA253">
        <f t="shared" si="74"/>
        <v>17.846061252472282</v>
      </c>
      <c r="AB253">
        <f t="shared" si="85"/>
        <v>0.58842746613008146</v>
      </c>
      <c r="AC253">
        <f t="shared" si="75"/>
        <v>1.5014923231003729E-3</v>
      </c>
      <c r="AD253">
        <f t="shared" si="76"/>
        <v>1.5014923231003729E-3</v>
      </c>
      <c r="AE253">
        <f t="shared" si="77"/>
        <v>2.0000000000000104E-2</v>
      </c>
      <c r="AF253">
        <f t="shared" si="86"/>
        <v>1687.7729109514653</v>
      </c>
      <c r="AG253">
        <f t="shared" si="78"/>
        <v>6.6020948076005387E-3</v>
      </c>
      <c r="AH253">
        <f t="shared" si="79"/>
        <v>7.630467968350073E-3</v>
      </c>
      <c r="AI253">
        <f t="shared" si="87"/>
        <v>0.97999999999999976</v>
      </c>
      <c r="AJ253">
        <f>MAX(0, $R253 - $AA253) * INDEX(Model_Assumptions[Values], 7)</f>
        <v>3408.7423896409036</v>
      </c>
      <c r="AK253">
        <f>MAX(0, INDEX(Model_Assumptions[Values], 4) - $AD253)</f>
        <v>4.849850767689963E-2</v>
      </c>
      <c r="AL253">
        <f>MAX(0, INDEX(Model_Assumptions[Values], 5) - $AC253)</f>
        <v>1.8498507676899627E-2</v>
      </c>
      <c r="AM253">
        <f>INDEX(Model_Assumptions[Values], 6) * MAX(0, INDEX(Model_Assumptions[Values], 3) - $AB253)^2</f>
        <v>0</v>
      </c>
      <c r="AN253">
        <f t="shared" si="80"/>
        <v>2623.4416246414139</v>
      </c>
      <c r="AO253" cm="1">
        <f t="array" ref="AO253">IFERROR(STDEV(IF($E$2:$E$2201=$E253, $AJ$2:$AJ$2201)), 0)</f>
        <v>472.75524300690398</v>
      </c>
      <c r="AP253">
        <f t="shared" si="88"/>
        <v>1.6611148720523474</v>
      </c>
      <c r="AQ253">
        <f t="shared" si="81"/>
        <v>1.8565679076828972E-2</v>
      </c>
      <c r="AR253" cm="1">
        <f t="array" ref="AR253">IFERROR(STDEV(IF($E$2:$E$2201=$E253, $AK$2:$AK$2201)), 0)</f>
        <v>1.6588239752327247E-2</v>
      </c>
      <c r="AS253">
        <f t="shared" si="89"/>
        <v>1.8044608136237741</v>
      </c>
      <c r="AT253">
        <f t="shared" si="82"/>
        <v>2.9441706382901099E-3</v>
      </c>
      <c r="AU253" cm="1">
        <f t="array" ref="AU253">IFERROR(STDEV(IF($E$2:$E$2201=$E253, $AL$2:$AL$2201)), 0)</f>
        <v>5.6879932141917829E-3</v>
      </c>
      <c r="AV253">
        <f t="shared" si="90"/>
        <v>2.7345913493357887</v>
      </c>
      <c r="AW253">
        <f t="shared" si="83"/>
        <v>0</v>
      </c>
      <c r="AX253" cm="1">
        <f t="array" ref="AX253">IFERROR(STDEV(IF($E$2:$E$2201=$E253, $AM$2:$AM$2201)), 0)</f>
        <v>0</v>
      </c>
      <c r="AY253">
        <f t="shared" si="91"/>
        <v>2.7345913493357887</v>
      </c>
      <c r="AZ253">
        <f>INDEX(Model_Assumptions[Values],9)*((INDEX(Model_Scenarios[GR Weight],1)*$AG253)+(INDEX(Model_Scenarios[GP Weight],1)*$AH253)+(INDEX(Model_Scenarios[LTV Weight],1)*$AI253))-(INDEX(Model_Scenarios[LTV Weight],1)*$AP253)-(INDEX(Model_Scenarios[GP Weight],1)*($AS253+$AV253+$AY253))</f>
        <v>1.870860032516561</v>
      </c>
      <c r="BA253">
        <f>INDEX(Model_Assumptions[Values],9)*((INDEX(Model_Scenarios[GR Weight],2)*$AG253)+(INDEX(Model_Scenarios[GP Weight],2)*$AH253)+(INDEX(Model_Scenarios[LTV Weight],2)*$AI253))-(INDEX(Model_Scenarios[LTV Weight],2)*$AP253)-(INDEX(Model_Scenarios[GP Weight],2)*($AS253+$AV253+$AY253))</f>
        <v>0.66312866978095353</v>
      </c>
      <c r="BB253">
        <f>INDEX(Model_Assumptions[Values],9)*((INDEX(Model_Scenarios[GR Weight],3)*$AG253)+(INDEX(Model_Scenarios[GP Weight],3)*$AH253)+(INDEX(Model_Scenarios[LTV Weight],3)*$AI253))-(INDEX(Model_Scenarios[LTV Weight],3)*$AP253)-(INDEX(Model_Scenarios[GP Weight],3)*($AS253+$AV253+$AY253))</f>
        <v>-1.2286152406701993</v>
      </c>
      <c r="BC253">
        <f>INDEX(Model_Assumptions[Values],9)*((INDEX(Model_Scenarios[GR Weight],4)*$AG253)+(INDEX(Model_Scenarios[GP Weight],4)*$AH253)+(INDEX(Model_Scenarios[LTV Weight],4)*$AI253))-(INDEX(Model_Scenarios[LTV Weight],4)*$AP253)-(INDEX(Model_Scenarios[GP Weight],4)*($AS253+$AV253+$AY253))</f>
        <v>-1.5492027060611639</v>
      </c>
      <c r="BD253">
        <f>INDEX(Model_Assumptions[Values],9)*((INDEX(Model_Scenarios[GR Weight],5)*$AG253)+(INDEX(Model_Scenarios[GP Weight],5)*$AH253)+(INDEX(Model_Scenarios[LTV Weight],5)*$AI253))-(INDEX(Model_Scenarios[LTV Weight],5)*$AP253)-(INDEX(Model_Scenarios[GP Weight],5)*($AS253+$AV253+$AY253))</f>
        <v>-3.1631967680549682</v>
      </c>
    </row>
    <row r="254" spans="1:56" x14ac:dyDescent="0.25">
      <c r="A254">
        <v>253</v>
      </c>
      <c r="B254">
        <v>6</v>
      </c>
      <c r="C254" s="3">
        <v>3</v>
      </c>
      <c r="D254" s="4">
        <v>0.04</v>
      </c>
      <c r="E254" t="str">
        <v>SKU-1009</v>
      </c>
      <c r="F254" t="str">
        <v>Raise</v>
      </c>
      <c r="G254" t="str">
        <v>Full</v>
      </c>
      <c r="H254">
        <v>177.91</v>
      </c>
      <c r="I254">
        <v>73.489999999999995</v>
      </c>
      <c r="J254">
        <v>36</v>
      </c>
      <c r="K254">
        <v>6404.76</v>
      </c>
      <c r="L254">
        <v>3759.1200000000003</v>
      </c>
      <c r="M254">
        <v>0.58692597380698108</v>
      </c>
      <c r="N254">
        <v>210.36242056011631</v>
      </c>
      <c r="O254">
        <v>2118.3198784838378</v>
      </c>
      <c r="P254">
        <v>2338.7898784838376</v>
      </c>
      <c r="Q254">
        <v>1987.17375700722</v>
      </c>
      <c r="R254">
        <v>1722.2172560729241</v>
      </c>
      <c r="S254">
        <v>1</v>
      </c>
      <c r="T254">
        <f t="shared" si="69"/>
        <v>179.20809682240466</v>
      </c>
      <c r="U254">
        <f t="shared" si="70"/>
        <v>7.296367952361639E-3</v>
      </c>
      <c r="V254">
        <f>IF($F254="Reduce", INDEX(Model_Assumptions[Values], 2), INDEX(Model_Assumptions[Values], 1))</f>
        <v>-0.4</v>
      </c>
      <c r="W254">
        <f t="shared" si="71"/>
        <v>35.894932301485994</v>
      </c>
      <c r="X254">
        <f t="shared" si="84"/>
        <v>6432.6625033183627</v>
      </c>
      <c r="Y254">
        <f t="shared" si="72"/>
        <v>3794.7439284821571</v>
      </c>
      <c r="Z254">
        <f t="shared" si="73"/>
        <v>27.902503318362506</v>
      </c>
      <c r="AA254">
        <f t="shared" si="74"/>
        <v>35.623928482156771</v>
      </c>
      <c r="AB254">
        <f t="shared" si="85"/>
        <v>0.58991808236862964</v>
      </c>
      <c r="AC254">
        <f t="shared" si="75"/>
        <v>2.9921085616485543E-3</v>
      </c>
      <c r="AD254">
        <f t="shared" si="76"/>
        <v>2.9921085616485543E-3</v>
      </c>
      <c r="AE254">
        <f t="shared" si="77"/>
        <v>4.0000000000000209E-2</v>
      </c>
      <c r="AF254">
        <f t="shared" si="86"/>
        <v>1653.3285658300067</v>
      </c>
      <c r="AG254">
        <f t="shared" si="78"/>
        <v>1.3171997110433289E-2</v>
      </c>
      <c r="AH254">
        <f t="shared" si="79"/>
        <v>1.5231778113068721E-2</v>
      </c>
      <c r="AI254">
        <f t="shared" si="87"/>
        <v>0.95999999999999974</v>
      </c>
      <c r="AJ254">
        <f>MAX(0, $R254 - $AA254) * INDEX(Model_Assumptions[Values], 7)</f>
        <v>3373.1866551815347</v>
      </c>
      <c r="AK254">
        <f>MAX(0, INDEX(Model_Assumptions[Values], 4) - $AD254)</f>
        <v>4.7007891438351448E-2</v>
      </c>
      <c r="AL254">
        <f>MAX(0, INDEX(Model_Assumptions[Values], 5) - $AC254)</f>
        <v>1.7007891438351446E-2</v>
      </c>
      <c r="AM254">
        <f>INDEX(Model_Assumptions[Values], 6) * MAX(0, INDEX(Model_Assumptions[Values], 3) - $AB254)^2</f>
        <v>0</v>
      </c>
      <c r="AN254">
        <f t="shared" si="80"/>
        <v>2623.4416246414139</v>
      </c>
      <c r="AO254" cm="1">
        <f t="array" ref="AO254">IFERROR(STDEV(IF($E$2:$E$2201=$E254, $AJ$2:$AJ$2201)), 0)</f>
        <v>472.75524300690398</v>
      </c>
      <c r="AP254">
        <f t="shared" si="88"/>
        <v>1.5859052683825481</v>
      </c>
      <c r="AQ254">
        <f t="shared" si="81"/>
        <v>1.8565679076828972E-2</v>
      </c>
      <c r="AR254" cm="1">
        <f t="array" ref="AR254">IFERROR(STDEV(IF($E$2:$E$2201=$E254, $AK$2:$AK$2201)), 0)</f>
        <v>1.6588239752327247E-2</v>
      </c>
      <c r="AS254">
        <f t="shared" si="89"/>
        <v>1.7146009936064601</v>
      </c>
      <c r="AT254">
        <f t="shared" si="82"/>
        <v>2.9441706382901099E-3</v>
      </c>
      <c r="AU254" cm="1">
        <f t="array" ref="AU254">IFERROR(STDEV(IF($E$2:$E$2201=$E254, $AL$2:$AL$2201)), 0)</f>
        <v>5.6879932141917829E-3</v>
      </c>
      <c r="AV254">
        <f t="shared" si="90"/>
        <v>2.4725277036146527</v>
      </c>
      <c r="AW254">
        <f t="shared" si="83"/>
        <v>0</v>
      </c>
      <c r="AX254" cm="1">
        <f t="array" ref="AX254">IFERROR(STDEV(IF($E$2:$E$2201=$E254, $AM$2:$AM$2201)), 0)</f>
        <v>0</v>
      </c>
      <c r="AY254">
        <f t="shared" si="91"/>
        <v>2.4725277036146527</v>
      </c>
      <c r="AZ254">
        <f>INDEX(Model_Assumptions[Values],9)*((INDEX(Model_Scenarios[GR Weight],1)*$AG254)+(INDEX(Model_Scenarios[GP Weight],1)*$AH254)+(INDEX(Model_Scenarios[LTV Weight],1)*$AI254))-(INDEX(Model_Scenarios[LTV Weight],1)*$AP254)-(INDEX(Model_Scenarios[GP Weight],1)*($AS254+$AV254+$AY254))</f>
        <v>1.9195120328221351</v>
      </c>
      <c r="BA254">
        <f>INDEX(Model_Assumptions[Values],9)*((INDEX(Model_Scenarios[GR Weight],2)*$AG254)+(INDEX(Model_Scenarios[GP Weight],2)*$AH254)+(INDEX(Model_Scenarios[LTV Weight],2)*$AI254))-(INDEX(Model_Scenarios[LTV Weight],2)*$AP254)-(INDEX(Model_Scenarios[GP Weight],2)*($AS254+$AV254+$AY254))</f>
        <v>0.78234107133008379</v>
      </c>
      <c r="BB254">
        <f>INDEX(Model_Assumptions[Values],9)*((INDEX(Model_Scenarios[GR Weight],3)*$AG254)+(INDEX(Model_Scenarios[GP Weight],3)*$AH254)+(INDEX(Model_Scenarios[LTV Weight],3)*$AI254))-(INDEX(Model_Scenarios[LTV Weight],3)*$AP254)-(INDEX(Model_Scenarios[GP Weight],3)*($AS254+$AV254+$AY254))</f>
        <v>-1.0021212395596253</v>
      </c>
      <c r="BC254">
        <f>INDEX(Model_Assumptions[Values],9)*((INDEX(Model_Scenarios[GR Weight],4)*$AG254)+(INDEX(Model_Scenarios[GP Weight],4)*$AH254)+(INDEX(Model_Scenarios[LTV Weight],4)*$AI254))-(INDEX(Model_Scenarios[LTV Weight],4)*$AP254)-(INDEX(Model_Scenarios[GP Weight],4)*($AS254+$AV254+$AY254))</f>
        <v>-1.3169447141661537</v>
      </c>
      <c r="BD254">
        <f>INDEX(Model_Assumptions[Values],9)*((INDEX(Model_Scenarios[GR Weight],5)*$AG254)+(INDEX(Model_Scenarios[GP Weight],5)*$AH254)+(INDEX(Model_Scenarios[LTV Weight],5)*$AI254))-(INDEX(Model_Scenarios[LTV Weight],5)*$AP254)-(INDEX(Model_Scenarios[GP Weight],5)*($AS254+$AV254+$AY254))</f>
        <v>-2.804227950633936</v>
      </c>
    </row>
    <row r="255" spans="1:56" x14ac:dyDescent="0.25">
      <c r="A255">
        <v>254</v>
      </c>
      <c r="B255">
        <v>6</v>
      </c>
      <c r="C255" s="3">
        <v>4</v>
      </c>
      <c r="D255" s="4">
        <v>0.06</v>
      </c>
      <c r="E255" t="str">
        <v>SKU-1009</v>
      </c>
      <c r="F255" t="str">
        <v>Raise</v>
      </c>
      <c r="G255" t="str">
        <v>Full</v>
      </c>
      <c r="H255">
        <v>177.91</v>
      </c>
      <c r="I255">
        <v>73.489999999999995</v>
      </c>
      <c r="J255">
        <v>36</v>
      </c>
      <c r="K255">
        <v>6404.76</v>
      </c>
      <c r="L255">
        <v>3759.1200000000003</v>
      </c>
      <c r="M255">
        <v>0.58692597380698108</v>
      </c>
      <c r="N255">
        <v>210.36242056011631</v>
      </c>
      <c r="O255">
        <v>2118.3198784838378</v>
      </c>
      <c r="P255">
        <v>2338.7898784838376</v>
      </c>
      <c r="Q255">
        <v>1987.17375700722</v>
      </c>
      <c r="R255">
        <v>1722.2172560729241</v>
      </c>
      <c r="S255">
        <v>1</v>
      </c>
      <c r="T255">
        <f t="shared" si="69"/>
        <v>179.85714523360699</v>
      </c>
      <c r="U255">
        <f t="shared" si="70"/>
        <v>1.0944551928542458E-2</v>
      </c>
      <c r="V255">
        <f>IF($F255="Reduce", INDEX(Model_Assumptions[Values], 2), INDEX(Model_Assumptions[Values], 1))</f>
        <v>-0.4</v>
      </c>
      <c r="W255">
        <f t="shared" si="71"/>
        <v>35.842398452228984</v>
      </c>
      <c r="X255">
        <f t="shared" si="84"/>
        <v>6446.5114639433586</v>
      </c>
      <c r="Y255">
        <f t="shared" si="72"/>
        <v>3812.4536016890506</v>
      </c>
      <c r="Z255">
        <f t="shared" si="73"/>
        <v>41.751463943358431</v>
      </c>
      <c r="AA255">
        <f t="shared" si="74"/>
        <v>53.333601689050283</v>
      </c>
      <c r="AB255">
        <f t="shared" si="85"/>
        <v>0.59139794026782921</v>
      </c>
      <c r="AC255">
        <f t="shared" si="75"/>
        <v>4.4719664608481313E-3</v>
      </c>
      <c r="AD255">
        <f t="shared" si="76"/>
        <v>4.4719664608481313E-3</v>
      </c>
      <c r="AE255">
        <f t="shared" si="77"/>
        <v>6.0000000000000317E-2</v>
      </c>
      <c r="AF255">
        <f t="shared" si="86"/>
        <v>1618.8842207085481</v>
      </c>
      <c r="AG255">
        <f t="shared" si="78"/>
        <v>1.9709706908496532E-2</v>
      </c>
      <c r="AH255">
        <f t="shared" si="79"/>
        <v>2.2803930434154584E-2</v>
      </c>
      <c r="AI255">
        <f t="shared" si="87"/>
        <v>0.93999999999999972</v>
      </c>
      <c r="AJ255">
        <f>MAX(0, $R255 - $AA255) * INDEX(Model_Assumptions[Values], 7)</f>
        <v>3337.7673087677476</v>
      </c>
      <c r="AK255">
        <f>MAX(0, INDEX(Model_Assumptions[Values], 4) - $AD255)</f>
        <v>4.5528033539151871E-2</v>
      </c>
      <c r="AL255">
        <f>MAX(0, INDEX(Model_Assumptions[Values], 5) - $AC255)</f>
        <v>1.5528033539151869E-2</v>
      </c>
      <c r="AM255">
        <f>INDEX(Model_Assumptions[Values], 6) * MAX(0, INDEX(Model_Assumptions[Values], 3) - $AB255)^2</f>
        <v>0</v>
      </c>
      <c r="AN255">
        <f t="shared" si="80"/>
        <v>2623.4416246414139</v>
      </c>
      <c r="AO255" cm="1">
        <f t="array" ref="AO255">IFERROR(STDEV(IF($E$2:$E$2201=$E255, $AJ$2:$AJ$2201)), 0)</f>
        <v>472.75524300690398</v>
      </c>
      <c r="AP255">
        <f t="shared" si="88"/>
        <v>1.5109841608163865</v>
      </c>
      <c r="AQ255">
        <f t="shared" si="81"/>
        <v>1.8565679076828972E-2</v>
      </c>
      <c r="AR255" cm="1">
        <f t="array" ref="AR255">IFERROR(STDEV(IF($E$2:$E$2201=$E255, $AK$2:$AK$2201)), 0)</f>
        <v>1.6588239752327247E-2</v>
      </c>
      <c r="AS255">
        <f t="shared" si="89"/>
        <v>1.6253897257869219</v>
      </c>
      <c r="AT255">
        <f t="shared" si="82"/>
        <v>2.9441706382901099E-3</v>
      </c>
      <c r="AU255" cm="1">
        <f t="array" ref="AU255">IFERROR(STDEV(IF($E$2:$E$2201=$E255, $AL$2:$AL$2201)), 0)</f>
        <v>5.6879932141917829E-3</v>
      </c>
      <c r="AV255">
        <f t="shared" si="90"/>
        <v>2.2123554700213939</v>
      </c>
      <c r="AW255">
        <f t="shared" si="83"/>
        <v>0</v>
      </c>
      <c r="AX255" cm="1">
        <f t="array" ref="AX255">IFERROR(STDEV(IF($E$2:$E$2201=$E255, $AM$2:$AM$2201)), 0)</f>
        <v>0</v>
      </c>
      <c r="AY255">
        <f t="shared" si="91"/>
        <v>2.2123554700213939</v>
      </c>
      <c r="AZ255">
        <f>INDEX(Model_Assumptions[Values],9)*((INDEX(Model_Scenarios[GR Weight],1)*$AG255)+(INDEX(Model_Scenarios[GP Weight],1)*$AH255)+(INDEX(Model_Scenarios[LTV Weight],1)*$AI255))-(INDEX(Model_Scenarios[LTV Weight],1)*$AP255)-(INDEX(Model_Scenarios[GP Weight],1)*($AS255+$AV255+$AY255))</f>
        <v>1.967459423435244</v>
      </c>
      <c r="BA255">
        <f>INDEX(Model_Assumptions[Values],9)*((INDEX(Model_Scenarios[GR Weight],2)*$AG255)+(INDEX(Model_Scenarios[GP Weight],2)*$AH255)+(INDEX(Model_Scenarios[LTV Weight],2)*$AI255))-(INDEX(Model_Scenarios[LTV Weight],2)*$AP255)-(INDEX(Model_Scenarios[GP Weight],2)*($AS255+$AV255+$AY255))</f>
        <v>0.90042637291893324</v>
      </c>
      <c r="BB255">
        <f>INDEX(Model_Assumptions[Values],9)*((INDEX(Model_Scenarios[GR Weight],3)*$AG255)+(INDEX(Model_Scenarios[GP Weight],3)*$AH255)+(INDEX(Model_Scenarios[LTV Weight],3)*$AI255))-(INDEX(Model_Scenarios[LTV Weight],3)*$AP255)-(INDEX(Model_Scenarios[GP Weight],3)*($AS255+$AV255+$AY255))</f>
        <v>-0.77738488547156237</v>
      </c>
      <c r="BC255">
        <f>INDEX(Model_Assumptions[Values],9)*((INDEX(Model_Scenarios[GR Weight],4)*$AG255)+(INDEX(Model_Scenarios[GP Weight],4)*$AH255)+(INDEX(Model_Scenarios[LTV Weight],4)*$AI255))-(INDEX(Model_Scenarios[LTV Weight],4)*$AP255)-(INDEX(Model_Scenarios[GP Weight],4)*($AS255+$AV255+$AY255))</f>
        <v>-1.0864316159356753</v>
      </c>
      <c r="BD255">
        <f>INDEX(Model_Assumptions[Values],9)*((INDEX(Model_Scenarios[GR Weight],5)*$AG255)+(INDEX(Model_Scenarios[GP Weight],5)*$AH255)+(INDEX(Model_Scenarios[LTV Weight],5)*$AI255))-(INDEX(Model_Scenarios[LTV Weight],5)*$AP255)-(INDEX(Model_Scenarios[GP Weight],5)*($AS255+$AV255+$AY255))</f>
        <v>-2.4478808908080163</v>
      </c>
    </row>
    <row r="256" spans="1:56" x14ac:dyDescent="0.25">
      <c r="A256">
        <v>255</v>
      </c>
      <c r="B256">
        <v>6</v>
      </c>
      <c r="C256" s="3">
        <v>5</v>
      </c>
      <c r="D256" s="4">
        <v>0.08</v>
      </c>
      <c r="E256" t="str">
        <v>SKU-1009</v>
      </c>
      <c r="F256" t="str">
        <v>Raise</v>
      </c>
      <c r="G256" t="str">
        <v>Full</v>
      </c>
      <c r="H256">
        <v>177.91</v>
      </c>
      <c r="I256">
        <v>73.489999999999995</v>
      </c>
      <c r="J256">
        <v>36</v>
      </c>
      <c r="K256">
        <v>6404.76</v>
      </c>
      <c r="L256">
        <v>3759.1200000000003</v>
      </c>
      <c r="M256">
        <v>0.58692597380698108</v>
      </c>
      <c r="N256">
        <v>210.36242056011631</v>
      </c>
      <c r="O256">
        <v>2118.3198784838378</v>
      </c>
      <c r="P256">
        <v>2338.7898784838376</v>
      </c>
      <c r="Q256">
        <v>1987.17375700722</v>
      </c>
      <c r="R256">
        <v>1722.2172560729241</v>
      </c>
      <c r="S256">
        <v>1</v>
      </c>
      <c r="T256">
        <f t="shared" si="69"/>
        <v>180.50619364480931</v>
      </c>
      <c r="U256">
        <f t="shared" si="70"/>
        <v>1.4592735904723278E-2</v>
      </c>
      <c r="V256">
        <f>IF($F256="Reduce", INDEX(Model_Assumptions[Values], 2), INDEX(Model_Assumptions[Values], 1))</f>
        <v>-0.4</v>
      </c>
      <c r="W256">
        <f t="shared" si="71"/>
        <v>35.789864602971988</v>
      </c>
      <c r="X256">
        <f t="shared" si="84"/>
        <v>6460.2922305455686</v>
      </c>
      <c r="Y256">
        <f t="shared" si="72"/>
        <v>3830.0950808731573</v>
      </c>
      <c r="Z256">
        <f t="shared" si="73"/>
        <v>55.532230545568382</v>
      </c>
      <c r="AA256">
        <f t="shared" si="74"/>
        <v>70.975080873156912</v>
      </c>
      <c r="AB256">
        <f t="shared" si="85"/>
        <v>0.59286715587937233</v>
      </c>
      <c r="AC256">
        <f t="shared" si="75"/>
        <v>5.941182072391249E-3</v>
      </c>
      <c r="AD256">
        <f t="shared" si="76"/>
        <v>5.941182072391249E-3</v>
      </c>
      <c r="AE256">
        <f t="shared" si="77"/>
        <v>8.0000000000000418E-2</v>
      </c>
      <c r="AF256">
        <f t="shared" si="86"/>
        <v>1584.4398755870895</v>
      </c>
      <c r="AG256">
        <f t="shared" si="78"/>
        <v>2.6215224201792845E-2</v>
      </c>
      <c r="AH256">
        <f t="shared" si="79"/>
        <v>3.0346924931609408E-2</v>
      </c>
      <c r="AI256">
        <f t="shared" si="87"/>
        <v>0.9199999999999996</v>
      </c>
      <c r="AJ256">
        <f>MAX(0, $R256 - $AA256) * INDEX(Model_Assumptions[Values], 7)</f>
        <v>3302.4843503995344</v>
      </c>
      <c r="AK256">
        <f>MAX(0, INDEX(Model_Assumptions[Values], 4) - $AD256)</f>
        <v>4.4058817927608754E-2</v>
      </c>
      <c r="AL256">
        <f>MAX(0, INDEX(Model_Assumptions[Values], 5) - $AC256)</f>
        <v>1.4058817927608751E-2</v>
      </c>
      <c r="AM256">
        <f>INDEX(Model_Assumptions[Values], 6) * MAX(0, INDEX(Model_Assumptions[Values], 3) - $AB256)^2</f>
        <v>0</v>
      </c>
      <c r="AN256">
        <f t="shared" si="80"/>
        <v>2623.4416246414139</v>
      </c>
      <c r="AO256" cm="1">
        <f t="array" ref="AO256">IFERROR(STDEV(IF($E$2:$E$2201=$E256, $AJ$2:$AJ$2201)), 0)</f>
        <v>472.75524300690398</v>
      </c>
      <c r="AP256">
        <f t="shared" si="88"/>
        <v>1.4363515493538459</v>
      </c>
      <c r="AQ256">
        <f t="shared" si="81"/>
        <v>1.8565679076828972E-2</v>
      </c>
      <c r="AR256" cm="1">
        <f t="array" ref="AR256">IFERROR(STDEV(IF($E$2:$E$2201=$E256, $AK$2:$AK$2201)), 0)</f>
        <v>1.6588239752327247E-2</v>
      </c>
      <c r="AS256">
        <f t="shared" si="89"/>
        <v>1.536820014143045</v>
      </c>
      <c r="AT256">
        <f t="shared" si="82"/>
        <v>2.9441706382901099E-3</v>
      </c>
      <c r="AU256" cm="1">
        <f t="array" ref="AU256">IFERROR(STDEV(IF($E$2:$E$2201=$E256, $AL$2:$AL$2201)), 0)</f>
        <v>5.6879932141917829E-3</v>
      </c>
      <c r="AV256">
        <f t="shared" si="90"/>
        <v>1.9540542456322079</v>
      </c>
      <c r="AW256">
        <f t="shared" si="83"/>
        <v>0</v>
      </c>
      <c r="AX256" cm="1">
        <f t="array" ref="AX256">IFERROR(STDEV(IF($E$2:$E$2201=$E256, $AM$2:$AM$2201)), 0)</f>
        <v>0</v>
      </c>
      <c r="AY256">
        <f t="shared" si="91"/>
        <v>1.9540542456322079</v>
      </c>
      <c r="AZ256">
        <f>INDEX(Model_Assumptions[Values],9)*((INDEX(Model_Scenarios[GR Weight],1)*$AG256)+(INDEX(Model_Scenarios[GP Weight],1)*$AH256)+(INDEX(Model_Scenarios[LTV Weight],1)*$AI256))-(INDEX(Model_Scenarios[LTV Weight],1)*$AP256)-(INDEX(Model_Scenarios[GP Weight],1)*($AS256+$AV256+$AY256))</f>
        <v>2.0147069845428769</v>
      </c>
      <c r="BA256">
        <f>INDEX(Model_Assumptions[Values],9)*((INDEX(Model_Scenarios[GR Weight],2)*$AG256)+(INDEX(Model_Scenarios[GP Weight],2)*$AH256)+(INDEX(Model_Scenarios[LTV Weight],2)*$AI256))-(INDEX(Model_Scenarios[LTV Weight],2)*$AP256)-(INDEX(Model_Scenarios[GP Weight],2)*($AS256+$AV256+$AY256))</f>
        <v>1.0173941349214604</v>
      </c>
      <c r="BB256">
        <f>INDEX(Model_Assumptions[Values],9)*((INDEX(Model_Scenarios[GR Weight],3)*$AG256)+(INDEX(Model_Scenarios[GP Weight],3)*$AH256)+(INDEX(Model_Scenarios[LTV Weight],3)*$AI256))-(INDEX(Model_Scenarios[LTV Weight],3)*$AP256)-(INDEX(Model_Scenarios[GP Weight],3)*($AS256+$AV256+$AY256))</f>
        <v>-0.55438944775159271</v>
      </c>
      <c r="BC256">
        <f>INDEX(Model_Assumptions[Values],9)*((INDEX(Model_Scenarios[GR Weight],4)*$AG256)+(INDEX(Model_Scenarios[GP Weight],4)*$AH256)+(INDEX(Model_Scenarios[LTV Weight],4)*$AI256))-(INDEX(Model_Scenarios[LTV Weight],4)*$AP256)-(INDEX(Model_Scenarios[GP Weight],4)*($AS256+$AV256+$AY256))</f>
        <v>-0.8576466807153118</v>
      </c>
      <c r="BD256">
        <f>INDEX(Model_Assumptions[Values],9)*((INDEX(Model_Scenarios[GR Weight],5)*$AG256)+(INDEX(Model_Scenarios[GP Weight],5)*$AH256)+(INDEX(Model_Scenarios[LTV Weight],5)*$AI256))-(INDEX(Model_Scenarios[LTV Weight],5)*$AP256)-(INDEX(Model_Scenarios[GP Weight],5)*($AS256+$AV256+$AY256))</f>
        <v>-2.0941292975488466</v>
      </c>
    </row>
    <row r="257" spans="1:56" x14ac:dyDescent="0.25">
      <c r="A257">
        <v>256</v>
      </c>
      <c r="B257">
        <v>6</v>
      </c>
      <c r="C257" s="3">
        <v>6</v>
      </c>
      <c r="D257" s="4">
        <v>0.1</v>
      </c>
      <c r="E257" t="str">
        <v>SKU-1009</v>
      </c>
      <c r="F257" t="str">
        <v>Raise</v>
      </c>
      <c r="G257" t="str">
        <v>Full</v>
      </c>
      <c r="H257">
        <v>177.91</v>
      </c>
      <c r="I257">
        <v>73.489999999999995</v>
      </c>
      <c r="J257">
        <v>36</v>
      </c>
      <c r="K257">
        <v>6404.76</v>
      </c>
      <c r="L257">
        <v>3759.1200000000003</v>
      </c>
      <c r="M257">
        <v>0.58692597380698108</v>
      </c>
      <c r="N257">
        <v>210.36242056011631</v>
      </c>
      <c r="O257">
        <v>2118.3198784838378</v>
      </c>
      <c r="P257">
        <v>2338.7898784838376</v>
      </c>
      <c r="Q257">
        <v>1987.17375700722</v>
      </c>
      <c r="R257">
        <v>1722.2172560729241</v>
      </c>
      <c r="S257">
        <v>1</v>
      </c>
      <c r="T257">
        <f t="shared" si="69"/>
        <v>181.15524205601162</v>
      </c>
      <c r="U257">
        <f t="shared" si="70"/>
        <v>1.8240919880903938E-2</v>
      </c>
      <c r="V257">
        <f>IF($F257="Reduce", INDEX(Model_Assumptions[Values], 2), INDEX(Model_Assumptions[Values], 1))</f>
        <v>-0.4</v>
      </c>
      <c r="W257">
        <f t="shared" si="71"/>
        <v>35.737330753714986</v>
      </c>
      <c r="X257">
        <f t="shared" si="84"/>
        <v>6474.0048031249862</v>
      </c>
      <c r="Y257">
        <f t="shared" si="72"/>
        <v>3847.668366034472</v>
      </c>
      <c r="Z257">
        <f t="shared" si="73"/>
        <v>69.244803124985992</v>
      </c>
      <c r="AA257">
        <f t="shared" si="74"/>
        <v>88.548366034471655</v>
      </c>
      <c r="AB257">
        <f t="shared" si="85"/>
        <v>0.59432584359177676</v>
      </c>
      <c r="AC257">
        <f t="shared" si="75"/>
        <v>7.3998697847956763E-3</v>
      </c>
      <c r="AD257">
        <f t="shared" si="76"/>
        <v>7.3998697847956763E-3</v>
      </c>
      <c r="AE257">
        <f t="shared" si="77"/>
        <v>9.9999999999999645E-2</v>
      </c>
      <c r="AF257">
        <f t="shared" si="86"/>
        <v>1549.9955304656323</v>
      </c>
      <c r="AG257">
        <f t="shared" si="78"/>
        <v>3.268854899031922E-2</v>
      </c>
      <c r="AH257">
        <f t="shared" si="79"/>
        <v>3.7860761605431059E-2</v>
      </c>
      <c r="AI257">
        <f t="shared" si="87"/>
        <v>0.90000000000000036</v>
      </c>
      <c r="AJ257">
        <f>MAX(0, $R257 - $AA257) * INDEX(Model_Assumptions[Values], 7)</f>
        <v>3267.3377800769049</v>
      </c>
      <c r="AK257">
        <f>MAX(0, INDEX(Model_Assumptions[Values], 4) - $AD257)</f>
        <v>4.2600130215204327E-2</v>
      </c>
      <c r="AL257">
        <f>MAX(0, INDEX(Model_Assumptions[Values], 5) - $AC257)</f>
        <v>1.2600130215204324E-2</v>
      </c>
      <c r="AM257">
        <f>INDEX(Model_Assumptions[Values], 6) * MAX(0, INDEX(Model_Assumptions[Values], 3) - $AB257)^2</f>
        <v>0</v>
      </c>
      <c r="AN257">
        <f t="shared" si="80"/>
        <v>2623.4416246414139</v>
      </c>
      <c r="AO257" cm="1">
        <f t="array" ref="AO257">IFERROR(STDEV(IF($E$2:$E$2201=$E257, $AJ$2:$AJ$2201)), 0)</f>
        <v>472.75524300690398</v>
      </c>
      <c r="AP257">
        <f t="shared" si="88"/>
        <v>1.3620074339949471</v>
      </c>
      <c r="AQ257">
        <f t="shared" si="81"/>
        <v>1.8565679076828972E-2</v>
      </c>
      <c r="AR257" cm="1">
        <f t="array" ref="AR257">IFERROR(STDEV(IF($E$2:$E$2201=$E257, $AK$2:$AK$2201)), 0)</f>
        <v>1.6588239752327247E-2</v>
      </c>
      <c r="AS257">
        <f t="shared" si="89"/>
        <v>1.4488849629149736</v>
      </c>
      <c r="AT257">
        <f t="shared" si="82"/>
        <v>2.9441706382901099E-3</v>
      </c>
      <c r="AU257" cm="1">
        <f t="array" ref="AU257">IFERROR(STDEV(IF($E$2:$E$2201=$E257, $AL$2:$AL$2201)), 0)</f>
        <v>5.6879932141917829E-3</v>
      </c>
      <c r="AV257">
        <f t="shared" si="90"/>
        <v>1.697603919924199</v>
      </c>
      <c r="AW257">
        <f t="shared" si="83"/>
        <v>0</v>
      </c>
      <c r="AX257" cm="1">
        <f t="array" ref="AX257">IFERROR(STDEV(IF($E$2:$E$2201=$E257, $AM$2:$AM$2201)), 0)</f>
        <v>0</v>
      </c>
      <c r="AY257">
        <f t="shared" si="91"/>
        <v>1.697603919924199</v>
      </c>
      <c r="AZ257">
        <f>INDEX(Model_Assumptions[Values],9)*((INDEX(Model_Scenarios[GR Weight],1)*$AG257)+(INDEX(Model_Scenarios[GP Weight],1)*$AH257)+(INDEX(Model_Scenarios[LTV Weight],1)*$AI257))-(INDEX(Model_Scenarios[LTV Weight],1)*$AP257)-(INDEX(Model_Scenarios[GP Weight],1)*($AS257+$AV257+$AY257))</f>
        <v>2.0612594278255814</v>
      </c>
      <c r="BA257">
        <f>INDEX(Model_Assumptions[Values],9)*((INDEX(Model_Scenarios[GR Weight],2)*$AG257)+(INDEX(Model_Scenarios[GP Weight],2)*$AH257)+(INDEX(Model_Scenarios[LTV Weight],2)*$AI257))-(INDEX(Model_Scenarios[LTV Weight],2)*$AP257)-(INDEX(Model_Scenarios[GP Weight],2)*($AS257+$AV257+$AY257))</f>
        <v>1.1332537806987817</v>
      </c>
      <c r="BB257">
        <f>INDEX(Model_Assumptions[Values],9)*((INDEX(Model_Scenarios[GR Weight],3)*$AG257)+(INDEX(Model_Scenarios[GP Weight],3)*$AH257)+(INDEX(Model_Scenarios[LTV Weight],3)*$AI257))-(INDEX(Model_Scenarios[LTV Weight],3)*$AP257)-(INDEX(Model_Scenarios[GP Weight],3)*($AS257+$AV257+$AY257))</f>
        <v>-0.333118435517755</v>
      </c>
      <c r="BC257">
        <f>INDEX(Model_Assumptions[Values],9)*((INDEX(Model_Scenarios[GR Weight],4)*$AG257)+(INDEX(Model_Scenarios[GP Weight],4)*$AH257)+(INDEX(Model_Scenarios[LTV Weight],4)*$AI257))-(INDEX(Model_Scenarios[LTV Weight],4)*$AP257)-(INDEX(Model_Scenarios[GP Weight],4)*($AS257+$AV257+$AY257))</f>
        <v>-0.63057341762310082</v>
      </c>
      <c r="BD257">
        <f>INDEX(Model_Assumptions[Values],9)*((INDEX(Model_Scenarios[GR Weight],5)*$AG257)+(INDEX(Model_Scenarios[GP Weight],5)*$AH257)+(INDEX(Model_Scenarios[LTV Weight],5)*$AI257))-(INDEX(Model_Scenarios[LTV Weight],5)*$AP257)-(INDEX(Model_Scenarios[GP Weight],5)*($AS257+$AV257+$AY257))</f>
        <v>-1.7429472566133364</v>
      </c>
    </row>
    <row r="258" spans="1:56" x14ac:dyDescent="0.25">
      <c r="A258">
        <v>257</v>
      </c>
      <c r="B258">
        <v>6</v>
      </c>
      <c r="C258" s="3">
        <v>7</v>
      </c>
      <c r="D258" s="4">
        <v>0.12</v>
      </c>
      <c r="E258" t="str">
        <v>SKU-1009</v>
      </c>
      <c r="F258" t="str">
        <v>Raise</v>
      </c>
      <c r="G258" t="str">
        <v>Full</v>
      </c>
      <c r="H258">
        <v>177.91</v>
      </c>
      <c r="I258">
        <v>73.489999999999995</v>
      </c>
      <c r="J258">
        <v>36</v>
      </c>
      <c r="K258">
        <v>6404.76</v>
      </c>
      <c r="L258">
        <v>3759.1200000000003</v>
      </c>
      <c r="M258">
        <v>0.58692597380698108</v>
      </c>
      <c r="N258">
        <v>210.36242056011631</v>
      </c>
      <c r="O258">
        <v>2118.3198784838378</v>
      </c>
      <c r="P258">
        <v>2338.7898784838376</v>
      </c>
      <c r="Q258">
        <v>1987.17375700722</v>
      </c>
      <c r="R258">
        <v>1722.2172560729241</v>
      </c>
      <c r="S258">
        <v>1</v>
      </c>
      <c r="T258">
        <f t="shared" ref="T258:T321" si="92">$H258 + MIN($D258, $S258) * ($N258 - $H258)</f>
        <v>181.80429046721395</v>
      </c>
      <c r="U258">
        <f t="shared" ref="U258:U321" si="93">IFERROR(($T258-$H258)/$H258, 0)</f>
        <v>2.1889103857084757E-2</v>
      </c>
      <c r="V258">
        <f>IF($F258="Reduce", INDEX(Model_Assumptions[Values], 2), INDEX(Model_Assumptions[Values], 1))</f>
        <v>-0.4</v>
      </c>
      <c r="W258">
        <f t="shared" ref="W258:W321" si="94">$J258 * (1 + ($U258 * $V258))</f>
        <v>35.684796904457976</v>
      </c>
      <c r="X258">
        <f t="shared" si="84"/>
        <v>6487.6491816816151</v>
      </c>
      <c r="Y258">
        <f t="shared" ref="Y258:Y321" si="95">$X258-($W258*$I258)</f>
        <v>3865.1734571729985</v>
      </c>
      <c r="Z258">
        <f t="shared" ref="Z258:Z321" si="96">$X258-$K258</f>
        <v>82.8891816816149</v>
      </c>
      <c r="AA258">
        <f t="shared" ref="AA258:AA321" si="97">$Y258-$L258</f>
        <v>106.05345717299815</v>
      </c>
      <c r="AB258">
        <f t="shared" si="85"/>
        <v>0.59577411616007503</v>
      </c>
      <c r="AC258">
        <f t="shared" ref="AC258:AC321" si="98">$AB258-$M258</f>
        <v>8.8481423530939463E-3</v>
      </c>
      <c r="AD258">
        <f t="shared" ref="AD258:AD321" si="99">IFERROR(($X258-($W258*$I258))/$X258, 0) - IFERROR(($K258-($J258*$I258))/$K258, 0)</f>
        <v>8.8481423530939463E-3</v>
      </c>
      <c r="AE258">
        <f t="shared" ref="AE258:AE321" si="100">IFERROR(($T258-$H258)/($N258-$H258), 0)</f>
        <v>0.11999999999999976</v>
      </c>
      <c r="AF258">
        <f t="shared" si="86"/>
        <v>1515.5511853441735</v>
      </c>
      <c r="AG258">
        <f t="shared" ref="AG258:AG321" si="101">IFERROR($Z258/$O258, 0)</f>
        <v>3.9129681274077378E-2</v>
      </c>
      <c r="AH258">
        <f t="shared" ref="AH258:AH321" si="102">IFERROR($AA258/$P258, 0)</f>
        <v>4.5345440455621097E-2</v>
      </c>
      <c r="AI258">
        <f t="shared" si="87"/>
        <v>0.88000000000000023</v>
      </c>
      <c r="AJ258">
        <f>MAX(0, $R258 - $AA258) * INDEX(Model_Assumptions[Values], 7)</f>
        <v>3232.3275977998519</v>
      </c>
      <c r="AK258">
        <f>MAX(0, INDEX(Model_Assumptions[Values], 4) - $AD258)</f>
        <v>4.1151857646906057E-2</v>
      </c>
      <c r="AL258">
        <f>MAX(0, INDEX(Model_Assumptions[Values], 5) - $AC258)</f>
        <v>1.1151857646906054E-2</v>
      </c>
      <c r="AM258">
        <f>INDEX(Model_Assumptions[Values], 6) * MAX(0, INDEX(Model_Assumptions[Values], 3) - $AB258)^2</f>
        <v>0</v>
      </c>
      <c r="AN258">
        <f t="shared" ref="AN258:AN321" si="103">AVERAGEIF($E$2:$E$2201, $E258, $AJ$2:$AJ$2201)</f>
        <v>2623.4416246414139</v>
      </c>
      <c r="AO258" cm="1">
        <f t="array" ref="AO258">IFERROR(STDEV(IF($E$2:$E$2201=$E258, $AJ$2:$AJ$2201)), 0)</f>
        <v>472.75524300690398</v>
      </c>
      <c r="AP258">
        <f t="shared" si="88"/>
        <v>1.2879518147396749</v>
      </c>
      <c r="AQ258">
        <f t="shared" ref="AQ258:AQ321" si="104">AVERAGEIF($E$2:$E$2201, $E258, $AK$2:$AK$2201)</f>
        <v>1.8565679076828972E-2</v>
      </c>
      <c r="AR258" cm="1">
        <f t="array" ref="AR258">IFERROR(STDEV(IF($E$2:$E$2201=$E258, $AK$2:$AK$2201)), 0)</f>
        <v>1.6588239752327247E-2</v>
      </c>
      <c r="AS258">
        <f t="shared" si="89"/>
        <v>1.361577774815339</v>
      </c>
      <c r="AT258">
        <f t="shared" ref="AT258:AT321" si="105">AVERAGEIF($E$2:$E$2201, $E258, $AL$2:$AL$2201)</f>
        <v>2.9441706382901099E-3</v>
      </c>
      <c r="AU258" cm="1">
        <f t="array" ref="AU258">IFERROR(STDEV(IF($E$2:$E$2201=$E258, $AL$2:$AL$2201)), 0)</f>
        <v>5.6879932141917829E-3</v>
      </c>
      <c r="AV258">
        <f t="shared" si="90"/>
        <v>1.4429846695557618</v>
      </c>
      <c r="AW258">
        <f t="shared" ref="AW258:AW321" si="106">AVERAGEIF($E$2:$E$2201, $E258, $AM$2:$AM$2201)</f>
        <v>0</v>
      </c>
      <c r="AX258" cm="1">
        <f t="array" ref="AX258">IFERROR(STDEV(IF($E$2:$E$2201=$E258, $AM$2:$AM$2201)), 0)</f>
        <v>0</v>
      </c>
      <c r="AY258">
        <f t="shared" si="91"/>
        <v>1.4429846695557618</v>
      </c>
      <c r="AZ258">
        <f>INDEX(Model_Assumptions[Values],9)*((INDEX(Model_Scenarios[GR Weight],1)*$AG258)+(INDEX(Model_Scenarios[GP Weight],1)*$AH258)+(INDEX(Model_Scenarios[LTV Weight],1)*$AI258))-(INDEX(Model_Scenarios[LTV Weight],1)*$AP258)-(INDEX(Model_Scenarios[GP Weight],1)*($AS258+$AV258+$AY258))</f>
        <v>2.1071213976804239</v>
      </c>
      <c r="BA258">
        <f>INDEX(Model_Assumptions[Values],9)*((INDEX(Model_Scenarios[GR Weight],2)*$AG258)+(INDEX(Model_Scenarios[GP Weight],2)*$AH258)+(INDEX(Model_Scenarios[LTV Weight],2)*$AI258))-(INDEX(Model_Scenarios[LTV Weight],2)*$AP258)-(INDEX(Model_Scenarios[GP Weight],2)*($AS258+$AV258+$AY258))</f>
        <v>1.2480145990450187</v>
      </c>
      <c r="BB258">
        <f>INDEX(Model_Assumptions[Values],9)*((INDEX(Model_Scenarios[GR Weight],3)*$AG258)+(INDEX(Model_Scenarios[GP Weight],3)*$AH258)+(INDEX(Model_Scenarios[LTV Weight],3)*$AI258))-(INDEX(Model_Scenarios[LTV Weight],3)*$AP258)-(INDEX(Model_Scenarios[GP Weight],3)*($AS258+$AV258+$AY258))</f>
        <v>-0.11355559338033783</v>
      </c>
      <c r="BC258">
        <f>INDEX(Model_Assumptions[Values],9)*((INDEX(Model_Scenarios[GR Weight],4)*$AG258)+(INDEX(Model_Scenarios[GP Weight],4)*$AH258)+(INDEX(Model_Scenarios[LTV Weight],4)*$AI258))-(INDEX(Model_Scenarios[LTV Weight],4)*$AP258)-(INDEX(Model_Scenarios[GP Weight],4)*($AS258+$AV258+$AY258))</f>
        <v>-0.40519557126933159</v>
      </c>
      <c r="BD258">
        <f>INDEX(Model_Assumptions[Values],9)*((INDEX(Model_Scenarios[GR Weight],5)*$AG258)+(INDEX(Model_Scenarios[GP Weight],5)*$AH258)+(INDEX(Model_Scenarios[LTV Weight],5)*$AI258))-(INDEX(Model_Scenarios[LTV Weight],5)*$AP258)-(INDEX(Model_Scenarios[GP Weight],5)*($AS258+$AV258+$AY258))</f>
        <v>-1.394309223817658</v>
      </c>
    </row>
    <row r="259" spans="1:56" x14ac:dyDescent="0.25">
      <c r="A259">
        <v>258</v>
      </c>
      <c r="B259">
        <v>6</v>
      </c>
      <c r="C259" s="3">
        <v>8</v>
      </c>
      <c r="D259" s="4">
        <v>0.14000000000000001</v>
      </c>
      <c r="E259" t="str">
        <v>SKU-1009</v>
      </c>
      <c r="F259" t="str">
        <v>Raise</v>
      </c>
      <c r="G259" t="str">
        <v>Full</v>
      </c>
      <c r="H259">
        <v>177.91</v>
      </c>
      <c r="I259">
        <v>73.489999999999995</v>
      </c>
      <c r="J259">
        <v>36</v>
      </c>
      <c r="K259">
        <v>6404.76</v>
      </c>
      <c r="L259">
        <v>3759.1200000000003</v>
      </c>
      <c r="M259">
        <v>0.58692597380698108</v>
      </c>
      <c r="N259">
        <v>210.36242056011631</v>
      </c>
      <c r="O259">
        <v>2118.3198784838378</v>
      </c>
      <c r="P259">
        <v>2338.7898784838376</v>
      </c>
      <c r="Q259">
        <v>1987.17375700722</v>
      </c>
      <c r="R259">
        <v>1722.2172560729241</v>
      </c>
      <c r="S259">
        <v>1</v>
      </c>
      <c r="T259">
        <f t="shared" si="92"/>
        <v>182.45333887841628</v>
      </c>
      <c r="U259">
        <f t="shared" si="93"/>
        <v>2.5537287833265577E-2</v>
      </c>
      <c r="V259">
        <f>IF($F259="Reduce", INDEX(Model_Assumptions[Values], 2), INDEX(Model_Assumptions[Values], 1))</f>
        <v>-0.4</v>
      </c>
      <c r="W259">
        <f t="shared" si="94"/>
        <v>35.63226305520098</v>
      </c>
      <c r="X259">
        <f t="shared" ref="X259:X322" si="107">$W259*$T259</f>
        <v>6501.2253662154571</v>
      </c>
      <c r="Y259">
        <f t="shared" si="95"/>
        <v>3882.6103542887372</v>
      </c>
      <c r="Z259">
        <f t="shared" si="96"/>
        <v>96.465366215456925</v>
      </c>
      <c r="AA259">
        <f t="shared" si="97"/>
        <v>123.49035428873685</v>
      </c>
      <c r="AB259">
        <f t="shared" ref="AB259:AB322" si="108">IFERROR($Y259/$X259,0)</f>
        <v>0.59721208473486775</v>
      </c>
      <c r="AC259">
        <f t="shared" si="98"/>
        <v>1.0286110927886671E-2</v>
      </c>
      <c r="AD259">
        <f t="shared" si="99"/>
        <v>1.0286110927886671E-2</v>
      </c>
      <c r="AE259">
        <f t="shared" si="100"/>
        <v>0.13999999999999985</v>
      </c>
      <c r="AF259">
        <f t="shared" ref="AF259:AF322" si="109">$R259 * (1 - $AE259)</f>
        <v>1481.1068402227149</v>
      </c>
      <c r="AG259">
        <f t="shared" si="101"/>
        <v>4.5538621053068183E-2</v>
      </c>
      <c r="AH259">
        <f t="shared" si="102"/>
        <v>5.2800961482179699E-2</v>
      </c>
      <c r="AI259">
        <f t="shared" ref="AI259:AI322" si="110">IFERROR($AF259/$R259, 0)</f>
        <v>0.8600000000000001</v>
      </c>
      <c r="AJ259">
        <f>MAX(0, $R259 - $AA259) * INDEX(Model_Assumptions[Values], 7)</f>
        <v>3197.4538035683745</v>
      </c>
      <c r="AK259">
        <f>MAX(0, INDEX(Model_Assumptions[Values], 4) - $AD259)</f>
        <v>3.9713889072113331E-2</v>
      </c>
      <c r="AL259">
        <f>MAX(0, INDEX(Model_Assumptions[Values], 5) - $AC259)</f>
        <v>9.7138890721133291E-3</v>
      </c>
      <c r="AM259">
        <f>INDEX(Model_Assumptions[Values], 6) * MAX(0, INDEX(Model_Assumptions[Values], 3) - $AB259)^2</f>
        <v>0</v>
      </c>
      <c r="AN259">
        <f t="shared" si="103"/>
        <v>2623.4416246414139</v>
      </c>
      <c r="AO259" cm="1">
        <f t="array" ref="AO259">IFERROR(STDEV(IF($E$2:$E$2201=$E259, $AJ$2:$AJ$2201)), 0)</f>
        <v>472.75524300690398</v>
      </c>
      <c r="AP259">
        <f t="shared" ref="AP259:AP322" si="111">IF($AO259=0, 0, ($AJ259-$AN259)/$AO259)</f>
        <v>1.2141846915880272</v>
      </c>
      <c r="AQ259">
        <f t="shared" si="104"/>
        <v>1.8565679076828972E-2</v>
      </c>
      <c r="AR259" cm="1">
        <f t="array" ref="AR259">IFERROR(STDEV(IF($E$2:$E$2201=$E259, $AK$2:$AK$2201)), 0)</f>
        <v>1.6588239752327247E-2</v>
      </c>
      <c r="AS259">
        <f t="shared" ref="AS259:AS322" si="112">IF($AR259=0, 0, ($AK259-$AQ259)/$AR259)</f>
        <v>1.2748917492778202</v>
      </c>
      <c r="AT259">
        <f t="shared" si="105"/>
        <v>2.9441706382901099E-3</v>
      </c>
      <c r="AU259" cm="1">
        <f t="array" ref="AU259">IFERROR(STDEV(IF($E$2:$E$2201=$E259, $AL$2:$AL$2201)), 0)</f>
        <v>5.6879932141917829E-3</v>
      </c>
      <c r="AV259">
        <f t="shared" ref="AV259:AV322" si="113">IF($AU259=0, 0, ($AL259-$AT259)/$AU259)</f>
        <v>1.1901769532587498</v>
      </c>
      <c r="AW259">
        <f t="shared" si="106"/>
        <v>0</v>
      </c>
      <c r="AX259" cm="1">
        <f t="array" ref="AX259">IFERROR(STDEV(IF($E$2:$E$2201=$E259, $AM$2:$AM$2201)), 0)</f>
        <v>0</v>
      </c>
      <c r="AY259">
        <f t="shared" ref="AY259:AY322" si="114">IF($AU259=0, 0, ($AL259-$AT259)/$AU259)</f>
        <v>1.1901769532587498</v>
      </c>
      <c r="AZ259">
        <f>INDEX(Model_Assumptions[Values],9)*((INDEX(Model_Scenarios[GR Weight],1)*$AG259)+(INDEX(Model_Scenarios[GP Weight],1)*$AH259)+(INDEX(Model_Scenarios[LTV Weight],1)*$AI259))-(INDEX(Model_Scenarios[LTV Weight],1)*$AP259)-(INDEX(Model_Scenarios[GP Weight],1)*($AS259+$AV259+$AY259))</f>
        <v>2.1522974724176707</v>
      </c>
      <c r="BA259">
        <f>INDEX(Model_Assumptions[Values],9)*((INDEX(Model_Scenarios[GR Weight],2)*$AG259)+(INDEX(Model_Scenarios[GP Weight],2)*$AH259)+(INDEX(Model_Scenarios[LTV Weight],2)*$AI259))-(INDEX(Model_Scenarios[LTV Weight],2)*$AP259)-(INDEX(Model_Scenarios[GP Weight],2)*($AS259+$AV259+$AY259))</f>
        <v>1.3616857465806995</v>
      </c>
      <c r="BB259">
        <f>INDEX(Model_Assumptions[Values],9)*((INDEX(Model_Scenarios[GR Weight],3)*$AG259)+(INDEX(Model_Scenarios[GP Weight],3)*$AH259)+(INDEX(Model_Scenarios[LTV Weight],3)*$AI259))-(INDEX(Model_Scenarios[LTV Weight],3)*$AP259)-(INDEX(Model_Scenarios[GP Weight],3)*($AS259+$AV259+$AY259))</f>
        <v>0.1043151027465774</v>
      </c>
      <c r="BC259">
        <f>INDEX(Model_Assumptions[Values],9)*((INDEX(Model_Scenarios[GR Weight],4)*$AG259)+(INDEX(Model_Scenarios[GP Weight],4)*$AH259)+(INDEX(Model_Scenarios[LTV Weight],4)*$AI259))-(INDEX(Model_Scenarios[LTV Weight],4)*$AP259)-(INDEX(Model_Scenarios[GP Weight],4)*($AS259+$AV259+$AY259))</f>
        <v>-0.18149711756808595</v>
      </c>
      <c r="BD259">
        <f>INDEX(Model_Assumptions[Values],9)*((INDEX(Model_Scenarios[GR Weight],5)*$AG259)+(INDEX(Model_Scenarios[GP Weight],5)*$AH259)+(INDEX(Model_Scenarios[LTV Weight],5)*$AI259))-(INDEX(Model_Scenarios[LTV Weight],5)*$AP259)-(INDEX(Model_Scenarios[GP Weight],5)*($AS259+$AV259+$AY259))</f>
        <v>-1.0481900184553705</v>
      </c>
    </row>
    <row r="260" spans="1:56" x14ac:dyDescent="0.25">
      <c r="A260">
        <v>259</v>
      </c>
      <c r="B260">
        <v>6</v>
      </c>
      <c r="C260" s="3">
        <v>9</v>
      </c>
      <c r="D260" s="4">
        <v>0.16</v>
      </c>
      <c r="E260" t="str">
        <v>SKU-1009</v>
      </c>
      <c r="F260" t="str">
        <v>Raise</v>
      </c>
      <c r="G260" t="str">
        <v>Full</v>
      </c>
      <c r="H260">
        <v>177.91</v>
      </c>
      <c r="I260">
        <v>73.489999999999995</v>
      </c>
      <c r="J260">
        <v>36</v>
      </c>
      <c r="K260">
        <v>6404.76</v>
      </c>
      <c r="L260">
        <v>3759.1200000000003</v>
      </c>
      <c r="M260">
        <v>0.58692597380698108</v>
      </c>
      <c r="N260">
        <v>210.36242056011631</v>
      </c>
      <c r="O260">
        <v>2118.3198784838378</v>
      </c>
      <c r="P260">
        <v>2338.7898784838376</v>
      </c>
      <c r="Q260">
        <v>1987.17375700722</v>
      </c>
      <c r="R260">
        <v>1722.2172560729241</v>
      </c>
      <c r="S260">
        <v>1</v>
      </c>
      <c r="T260">
        <f t="shared" si="92"/>
        <v>183.1023872896186</v>
      </c>
      <c r="U260">
        <f t="shared" si="93"/>
        <v>2.9185471809446396E-2</v>
      </c>
      <c r="V260">
        <f>IF($F260="Reduce", INDEX(Model_Assumptions[Values], 2), INDEX(Model_Assumptions[Values], 1))</f>
        <v>-0.4</v>
      </c>
      <c r="W260">
        <f t="shared" si="94"/>
        <v>35.57972920594397</v>
      </c>
      <c r="X260">
        <f t="shared" si="107"/>
        <v>6514.7333567265068</v>
      </c>
      <c r="Y260">
        <f t="shared" si="95"/>
        <v>3899.9790573816845</v>
      </c>
      <c r="Z260">
        <f t="shared" si="96"/>
        <v>109.97335672650661</v>
      </c>
      <c r="AA260">
        <f t="shared" si="97"/>
        <v>140.85905738168412</v>
      </c>
      <c r="AB260">
        <f t="shared" si="108"/>
        <v>0.59863985889076021</v>
      </c>
      <c r="AC260">
        <f t="shared" si="98"/>
        <v>1.171388508377913E-2</v>
      </c>
      <c r="AD260">
        <f t="shared" si="99"/>
        <v>1.171388508377913E-2</v>
      </c>
      <c r="AE260">
        <f t="shared" si="100"/>
        <v>0.15999999999999998</v>
      </c>
      <c r="AF260">
        <f t="shared" si="109"/>
        <v>1446.6624951012564</v>
      </c>
      <c r="AG260">
        <f t="shared" si="101"/>
        <v>5.1915368327289046E-2</v>
      </c>
      <c r="AH260">
        <f t="shared" si="102"/>
        <v>6.0227324685105332E-2</v>
      </c>
      <c r="AI260">
        <f t="shared" si="110"/>
        <v>0.84000000000000008</v>
      </c>
      <c r="AJ260">
        <f>MAX(0, $R260 - $AA260) * INDEX(Model_Assumptions[Values], 7)</f>
        <v>3162.71639738248</v>
      </c>
      <c r="AK260">
        <f>MAX(0, INDEX(Model_Assumptions[Values], 4) - $AD260)</f>
        <v>3.8286114916220873E-2</v>
      </c>
      <c r="AL260">
        <f>MAX(0, INDEX(Model_Assumptions[Values], 5) - $AC260)</f>
        <v>8.2861149162208707E-3</v>
      </c>
      <c r="AM260">
        <f>INDEX(Model_Assumptions[Values], 6) * MAX(0, INDEX(Model_Assumptions[Values], 3) - $AB260)^2</f>
        <v>0</v>
      </c>
      <c r="AN260">
        <f t="shared" si="103"/>
        <v>2623.4416246414139</v>
      </c>
      <c r="AO260" cm="1">
        <f t="array" ref="AO260">IFERROR(STDEV(IF($E$2:$E$2201=$E260, $AJ$2:$AJ$2201)), 0)</f>
        <v>472.75524300690398</v>
      </c>
      <c r="AP260">
        <f t="shared" si="111"/>
        <v>1.1407060645400195</v>
      </c>
      <c r="AQ260">
        <f t="shared" si="104"/>
        <v>1.8565679076828972E-2</v>
      </c>
      <c r="AR260" cm="1">
        <f t="array" ref="AR260">IFERROR(STDEV(IF($E$2:$E$2201=$E260, $AK$2:$AK$2201)), 0)</f>
        <v>1.6588239752327247E-2</v>
      </c>
      <c r="AS260">
        <f t="shared" si="112"/>
        <v>1.1888202807428814</v>
      </c>
      <c r="AT260">
        <f t="shared" si="105"/>
        <v>2.9441706382901099E-3</v>
      </c>
      <c r="AU260" cm="1">
        <f t="array" ref="AU260">IFERROR(STDEV(IF($E$2:$E$2201=$E260, $AL$2:$AL$2201)), 0)</f>
        <v>5.6879932141917829E-3</v>
      </c>
      <c r="AV260">
        <f t="shared" si="113"/>
        <v>0.93916150683907029</v>
      </c>
      <c r="AW260">
        <f t="shared" si="106"/>
        <v>0</v>
      </c>
      <c r="AX260" cm="1">
        <f t="array" ref="AX260">IFERROR(STDEV(IF($E$2:$E$2201=$E260, $AM$2:$AM$2201)), 0)</f>
        <v>0</v>
      </c>
      <c r="AY260">
        <f t="shared" si="114"/>
        <v>0.93916150683907029</v>
      </c>
      <c r="AZ260">
        <f>INDEX(Model_Assumptions[Values],9)*((INDEX(Model_Scenarios[GR Weight],1)*$AG260)+(INDEX(Model_Scenarios[GP Weight],1)*$AH260)+(INDEX(Model_Scenarios[LTV Weight],1)*$AI260))-(INDEX(Model_Scenarios[LTV Weight],1)*$AP260)-(INDEX(Model_Scenarios[GP Weight],1)*($AS260+$AV260+$AY260))</f>
        <v>2.1967921654320799</v>
      </c>
      <c r="BA260">
        <f>INDEX(Model_Assumptions[Values],9)*((INDEX(Model_Scenarios[GR Weight],2)*$AG260)+(INDEX(Model_Scenarios[GP Weight],2)*$AH260)+(INDEX(Model_Scenarios[LTV Weight],2)*$AI260))-(INDEX(Model_Scenarios[LTV Weight],2)*$AP260)-(INDEX(Model_Scenarios[GP Weight],2)*($AS260+$AV260+$AY260))</f>
        <v>1.4742762500953552</v>
      </c>
      <c r="BB260">
        <f>INDEX(Model_Assumptions[Values],9)*((INDEX(Model_Scenarios[GR Weight],3)*$AG260)+(INDEX(Model_Scenarios[GP Weight],3)*$AH260)+(INDEX(Model_Scenarios[LTV Weight],3)*$AI260))-(INDEX(Model_Scenarios[LTV Weight],3)*$AP260)-(INDEX(Model_Scenarios[GP Weight],3)*($AS260+$AV260+$AY260))</f>
        <v>0.32050944974468054</v>
      </c>
      <c r="BC260">
        <f>INDEX(Model_Assumptions[Values],9)*((INDEX(Model_Scenarios[GR Weight],4)*$AG260)+(INDEX(Model_Scenarios[GP Weight],4)*$AH260)+(INDEX(Model_Scenarios[LTV Weight],4)*$AI260))-(INDEX(Model_Scenarios[LTV Weight],4)*$AP260)-(INDEX(Model_Scenarios[GP Weight],4)*($AS260+$AV260+$AY260))</f>
        <v>4.0537740362326602E-2</v>
      </c>
      <c r="BD260">
        <f>INDEX(Model_Assumptions[Values],9)*((INDEX(Model_Scenarios[GR Weight],5)*$AG260)+(INDEX(Model_Scenarios[GP Weight],5)*$AH260)+(INDEX(Model_Scenarios[LTV Weight],5)*$AI260))-(INDEX(Model_Scenarios[LTV Weight],5)*$AP260)-(INDEX(Model_Scenarios[GP Weight],5)*($AS260+$AV260+$AY260))</f>
        <v>-0.70456481685523809</v>
      </c>
    </row>
    <row r="261" spans="1:56" x14ac:dyDescent="0.25">
      <c r="A261">
        <v>260</v>
      </c>
      <c r="B261">
        <v>6</v>
      </c>
      <c r="C261" s="3">
        <v>10</v>
      </c>
      <c r="D261" s="4">
        <v>0.18</v>
      </c>
      <c r="E261" t="str">
        <v>SKU-1009</v>
      </c>
      <c r="F261" t="str">
        <v>Raise</v>
      </c>
      <c r="G261" t="str">
        <v>Full</v>
      </c>
      <c r="H261">
        <v>177.91</v>
      </c>
      <c r="I261">
        <v>73.489999999999995</v>
      </c>
      <c r="J261">
        <v>36</v>
      </c>
      <c r="K261">
        <v>6404.76</v>
      </c>
      <c r="L261">
        <v>3759.1200000000003</v>
      </c>
      <c r="M261">
        <v>0.58692597380698108</v>
      </c>
      <c r="N261">
        <v>210.36242056011631</v>
      </c>
      <c r="O261">
        <v>2118.3198784838378</v>
      </c>
      <c r="P261">
        <v>2338.7898784838376</v>
      </c>
      <c r="Q261">
        <v>1987.17375700722</v>
      </c>
      <c r="R261">
        <v>1722.2172560729241</v>
      </c>
      <c r="S261">
        <v>1</v>
      </c>
      <c r="T261">
        <f t="shared" si="92"/>
        <v>183.75143570082093</v>
      </c>
      <c r="U261">
        <f t="shared" si="93"/>
        <v>3.2833655785627219E-2</v>
      </c>
      <c r="V261">
        <f>IF($F261="Reduce", INDEX(Model_Assumptions[Values], 2), INDEX(Model_Assumptions[Values], 1))</f>
        <v>-0.4</v>
      </c>
      <c r="W261">
        <f t="shared" si="94"/>
        <v>35.527195356686967</v>
      </c>
      <c r="X261">
        <f t="shared" si="107"/>
        <v>6528.1731532147696</v>
      </c>
      <c r="Y261">
        <f t="shared" si="95"/>
        <v>3917.2795664518444</v>
      </c>
      <c r="Z261">
        <f t="shared" si="96"/>
        <v>123.41315321476941</v>
      </c>
      <c r="AA261">
        <f t="shared" si="97"/>
        <v>158.15956645184406</v>
      </c>
      <c r="AB261">
        <f t="shared" si="108"/>
        <v>0.60005754665419642</v>
      </c>
      <c r="AC261">
        <f t="shared" si="98"/>
        <v>1.3131572847215334E-2</v>
      </c>
      <c r="AD261">
        <f t="shared" si="99"/>
        <v>1.3131572847215334E-2</v>
      </c>
      <c r="AE261">
        <f t="shared" si="100"/>
        <v>0.18000000000000008</v>
      </c>
      <c r="AF261">
        <f t="shared" si="109"/>
        <v>1412.2181499797978</v>
      </c>
      <c r="AG261">
        <f t="shared" si="101"/>
        <v>5.825992309674255E-2</v>
      </c>
      <c r="AH261">
        <f t="shared" si="102"/>
        <v>6.7624530064399724E-2</v>
      </c>
      <c r="AI261">
        <f t="shared" si="110"/>
        <v>0.82</v>
      </c>
      <c r="AJ261">
        <f>MAX(0, $R261 - $AA261) * INDEX(Model_Assumptions[Values], 7)</f>
        <v>3128.1153792421601</v>
      </c>
      <c r="AK261">
        <f>MAX(0, INDEX(Model_Assumptions[Values], 4) - $AD261)</f>
        <v>3.6868427152784669E-2</v>
      </c>
      <c r="AL261">
        <f>MAX(0, INDEX(Model_Assumptions[Values], 5) - $AC261)</f>
        <v>6.8684271527846667E-3</v>
      </c>
      <c r="AM261">
        <f>INDEX(Model_Assumptions[Values], 6) * MAX(0, INDEX(Model_Assumptions[Values], 3) - $AB261)^2</f>
        <v>0</v>
      </c>
      <c r="AN261">
        <f t="shared" si="103"/>
        <v>2623.4416246414139</v>
      </c>
      <c r="AO261" cm="1">
        <f t="array" ref="AO261">IFERROR(STDEV(IF($E$2:$E$2201=$E261, $AJ$2:$AJ$2201)), 0)</f>
        <v>472.75524300690398</v>
      </c>
      <c r="AP261">
        <f t="shared" si="111"/>
        <v>1.0675159335956346</v>
      </c>
      <c r="AQ261">
        <f t="shared" si="104"/>
        <v>1.8565679076828972E-2</v>
      </c>
      <c r="AR261" cm="1">
        <f t="array" ref="AR261">IFERROR(STDEV(IF($E$2:$E$2201=$E261, $AK$2:$AK$2201)), 0)</f>
        <v>1.6588239752327247E-2</v>
      </c>
      <c r="AS261">
        <f t="shared" si="112"/>
        <v>1.103356856979832</v>
      </c>
      <c r="AT261">
        <f t="shared" si="105"/>
        <v>2.9441706382901099E-3</v>
      </c>
      <c r="AU261" cm="1">
        <f t="array" ref="AU261">IFERROR(STDEV(IF($E$2:$E$2201=$E261, $AL$2:$AL$2201)), 0)</f>
        <v>5.6879932141917829E-3</v>
      </c>
      <c r="AV261">
        <f t="shared" si="113"/>
        <v>0.6899193382832054</v>
      </c>
      <c r="AW261">
        <f t="shared" si="106"/>
        <v>0</v>
      </c>
      <c r="AX261" cm="1">
        <f t="array" ref="AX261">IFERROR(STDEV(IF($E$2:$E$2201=$E261, $AM$2:$AM$2201)), 0)</f>
        <v>0</v>
      </c>
      <c r="AY261">
        <f t="shared" si="114"/>
        <v>0.6899193382832054</v>
      </c>
      <c r="AZ261">
        <f>INDEX(Model_Assumptions[Values],9)*((INDEX(Model_Scenarios[GR Weight],1)*$AG261)+(INDEX(Model_Scenarios[GP Weight],1)*$AH261)+(INDEX(Model_Scenarios[LTV Weight],1)*$AI261))-(INDEX(Model_Scenarios[LTV Weight],1)*$AP261)-(INDEX(Model_Scenarios[GP Weight],1)*($AS261+$AV261+$AY261))</f>
        <v>2.2406099263494395</v>
      </c>
      <c r="BA261">
        <f>INDEX(Model_Assumptions[Values],9)*((INDEX(Model_Scenarios[GR Weight],2)*$AG261)+(INDEX(Model_Scenarios[GP Weight],2)*$AH261)+(INDEX(Model_Scenarios[LTV Weight],2)*$AI261))-(INDEX(Model_Scenarios[LTV Weight],2)*$AP261)-(INDEX(Model_Scenarios[GP Weight],2)*($AS261+$AV261+$AY261))</f>
        <v>1.5857950088405457</v>
      </c>
      <c r="BB261">
        <f>INDEX(Model_Assumptions[Values],9)*((INDEX(Model_Scenarios[GR Weight],3)*$AG261)+(INDEX(Model_Scenarios[GP Weight],3)*$AH261)+(INDEX(Model_Scenarios[LTV Weight],3)*$AI261))-(INDEX(Model_Scenarios[LTV Weight],3)*$AP261)-(INDEX(Model_Scenarios[GP Weight],3)*($AS261+$AV261+$AY261))</f>
        <v>0.53504302130418879</v>
      </c>
      <c r="BC261">
        <f>INDEX(Model_Assumptions[Values],9)*((INDEX(Model_Scenarios[GR Weight],4)*$AG261)+(INDEX(Model_Scenarios[GP Weight],4)*$AH261)+(INDEX(Model_Scenarios[LTV Weight],4)*$AI261))-(INDEX(Model_Scenarios[LTV Weight],4)*$AP261)-(INDEX(Model_Scenarios[GP Weight],4)*($AS261+$AV261+$AY261))</f>
        <v>0.26092457621212328</v>
      </c>
      <c r="BD261">
        <f>INDEX(Model_Assumptions[Values],9)*((INDEX(Model_Scenarios[GR Weight],5)*$AG261)+(INDEX(Model_Scenarios[GP Weight],5)*$AH261)+(INDEX(Model_Scenarios[LTV Weight],5)*$AI261))-(INDEX(Model_Scenarios[LTV Weight],5)*$AP261)-(INDEX(Model_Scenarios[GP Weight],5)*($AS261+$AV261+$AY261))</f>
        <v>-0.36340914607550046</v>
      </c>
    </row>
    <row r="262" spans="1:56" x14ac:dyDescent="0.25">
      <c r="A262">
        <v>261</v>
      </c>
      <c r="B262">
        <v>6</v>
      </c>
      <c r="C262" s="3">
        <v>11</v>
      </c>
      <c r="D262" s="4">
        <v>0.2</v>
      </c>
      <c r="E262" t="str">
        <v>SKU-1009</v>
      </c>
      <c r="F262" t="str">
        <v>Raise</v>
      </c>
      <c r="G262" t="str">
        <v>Full</v>
      </c>
      <c r="H262">
        <v>177.91</v>
      </c>
      <c r="I262">
        <v>73.489999999999995</v>
      </c>
      <c r="J262">
        <v>36</v>
      </c>
      <c r="K262">
        <v>6404.76</v>
      </c>
      <c r="L262">
        <v>3759.1200000000003</v>
      </c>
      <c r="M262">
        <v>0.58692597380698108</v>
      </c>
      <c r="N262">
        <v>210.36242056011631</v>
      </c>
      <c r="O262">
        <v>2118.3198784838378</v>
      </c>
      <c r="P262">
        <v>2338.7898784838376</v>
      </c>
      <c r="Q262">
        <v>1987.17375700722</v>
      </c>
      <c r="R262">
        <v>1722.2172560729241</v>
      </c>
      <c r="S262">
        <v>1</v>
      </c>
      <c r="T262">
        <f t="shared" si="92"/>
        <v>184.40048411202326</v>
      </c>
      <c r="U262">
        <f t="shared" si="93"/>
        <v>3.6481839761808035E-2</v>
      </c>
      <c r="V262">
        <f>IF($F262="Reduce", INDEX(Model_Assumptions[Values], 2), INDEX(Model_Assumptions[Values], 1))</f>
        <v>-0.4</v>
      </c>
      <c r="W262">
        <f t="shared" si="94"/>
        <v>35.474661507429964</v>
      </c>
      <c r="X262">
        <f t="shared" si="107"/>
        <v>6541.5447556802419</v>
      </c>
      <c r="Y262">
        <f t="shared" si="95"/>
        <v>3934.5118814992138</v>
      </c>
      <c r="Z262">
        <f t="shared" si="96"/>
        <v>136.78475568024169</v>
      </c>
      <c r="AA262">
        <f t="shared" si="97"/>
        <v>175.39188149921347</v>
      </c>
      <c r="AB262">
        <f t="shared" si="108"/>
        <v>0.60146525453070476</v>
      </c>
      <c r="AC262">
        <f t="shared" si="98"/>
        <v>1.453928072372368E-2</v>
      </c>
      <c r="AD262">
        <f t="shared" si="99"/>
        <v>1.453928072372368E-2</v>
      </c>
      <c r="AE262">
        <f t="shared" si="100"/>
        <v>0.20000000000000018</v>
      </c>
      <c r="AF262">
        <f t="shared" si="109"/>
        <v>1377.773804858339</v>
      </c>
      <c r="AG262">
        <f t="shared" si="101"/>
        <v>6.4572285361426979E-2</v>
      </c>
      <c r="AH262">
        <f t="shared" si="102"/>
        <v>7.4992577620061535E-2</v>
      </c>
      <c r="AI262">
        <f t="shared" si="110"/>
        <v>0.79999999999999982</v>
      </c>
      <c r="AJ262">
        <f>MAX(0, $R262 - $AA262) * INDEX(Model_Assumptions[Values], 7)</f>
        <v>3093.6507491474213</v>
      </c>
      <c r="AK262">
        <f>MAX(0, INDEX(Model_Assumptions[Values], 4) - $AD262)</f>
        <v>3.5460719276276323E-2</v>
      </c>
      <c r="AL262">
        <f>MAX(0, INDEX(Model_Assumptions[Values], 5) - $AC262)</f>
        <v>5.4607192762763206E-3</v>
      </c>
      <c r="AM262">
        <f>INDEX(Model_Assumptions[Values], 6) * MAX(0, INDEX(Model_Assumptions[Values], 3) - $AB262)^2</f>
        <v>0</v>
      </c>
      <c r="AN262">
        <f t="shared" si="103"/>
        <v>2623.4416246414139</v>
      </c>
      <c r="AO262" cm="1">
        <f t="array" ref="AO262">IFERROR(STDEV(IF($E$2:$E$2201=$E262, $AJ$2:$AJ$2201)), 0)</f>
        <v>472.75524300690398</v>
      </c>
      <c r="AP262">
        <f t="shared" si="111"/>
        <v>0.99461429875488561</v>
      </c>
      <c r="AQ262">
        <f t="shared" si="104"/>
        <v>1.8565679076828972E-2</v>
      </c>
      <c r="AR262" cm="1">
        <f t="array" ref="AR262">IFERROR(STDEV(IF($E$2:$E$2201=$E262, $AK$2:$AK$2201)), 0)</f>
        <v>1.6588239752327247E-2</v>
      </c>
      <c r="AS262">
        <f t="shared" si="112"/>
        <v>1.0184950574443596</v>
      </c>
      <c r="AT262">
        <f t="shared" si="105"/>
        <v>2.9441706382901099E-3</v>
      </c>
      <c r="AU262" cm="1">
        <f t="array" ref="AU262">IFERROR(STDEV(IF($E$2:$E$2201=$E262, $AL$2:$AL$2201)), 0)</f>
        <v>5.6879932141917829E-3</v>
      </c>
      <c r="AV262">
        <f t="shared" si="113"/>
        <v>0.44243172296818423</v>
      </c>
      <c r="AW262">
        <f t="shared" si="106"/>
        <v>0</v>
      </c>
      <c r="AX262" cm="1">
        <f t="array" ref="AX262">IFERROR(STDEV(IF($E$2:$E$2201=$E262, $AM$2:$AM$2201)), 0)</f>
        <v>0</v>
      </c>
      <c r="AY262">
        <f t="shared" si="114"/>
        <v>0.44243172296818423</v>
      </c>
      <c r="AZ262">
        <f>INDEX(Model_Assumptions[Values],9)*((INDEX(Model_Scenarios[GR Weight],1)*$AG262)+(INDEX(Model_Scenarios[GP Weight],1)*$AH262)+(INDEX(Model_Scenarios[LTV Weight],1)*$AI262))-(INDEX(Model_Scenarios[LTV Weight],1)*$AP262)-(INDEX(Model_Scenarios[GP Weight],1)*($AS262+$AV262+$AY262))</f>
        <v>2.2837551421487623</v>
      </c>
      <c r="BA262">
        <f>INDEX(Model_Assumptions[Values],9)*((INDEX(Model_Scenarios[GR Weight],2)*$AG262)+(INDEX(Model_Scenarios[GP Weight],2)*$AH262)+(INDEX(Model_Scenarios[LTV Weight],2)*$AI262))-(INDEX(Model_Scenarios[LTV Weight],2)*$AP262)-(INDEX(Model_Scenarios[GP Weight],2)*($AS262+$AV262+$AY262))</f>
        <v>1.6962507967743101</v>
      </c>
      <c r="BB262">
        <f>INDEX(Model_Assumptions[Values],9)*((INDEX(Model_Scenarios[GR Weight],3)*$AG262)+(INDEX(Model_Scenarios[GP Weight],3)*$AH262)+(INDEX(Model_Scenarios[LTV Weight],3)*$AI262))-(INDEX(Model_Scenarios[LTV Weight],3)*$AP262)-(INDEX(Model_Scenarios[GP Weight],3)*($AS262+$AV262+$AY262))</f>
        <v>0.74793117185168212</v>
      </c>
      <c r="BC262">
        <f>INDEX(Model_Assumptions[Values],9)*((INDEX(Model_Scenarios[GR Weight],4)*$AG262)+(INDEX(Model_Scenarios[GP Weight],4)*$AH262)+(INDEX(Model_Scenarios[LTV Weight],4)*$AI262))-(INDEX(Model_Scenarios[LTV Weight],4)*$AP262)-(INDEX(Model_Scenarios[GP Weight],4)*($AS262+$AV262+$AY262))</f>
        <v>0.47967874440788405</v>
      </c>
      <c r="BD262">
        <f>INDEX(Model_Assumptions[Values],9)*((INDEX(Model_Scenarios[GR Weight],5)*$AG262)+(INDEX(Model_Scenarios[GP Weight],5)*$AH262)+(INDEX(Model_Scenarios[LTV Weight],5)*$AI262))-(INDEX(Model_Scenarios[LTV Weight],5)*$AP262)-(INDEX(Model_Scenarios[GP Weight],5)*($AS262+$AV262+$AY262))</f>
        <v>-2.4698877731526014E-2</v>
      </c>
    </row>
    <row r="263" spans="1:56" x14ac:dyDescent="0.25">
      <c r="A263">
        <v>262</v>
      </c>
      <c r="B263">
        <v>6</v>
      </c>
      <c r="C263" s="3">
        <v>12</v>
      </c>
      <c r="D263" s="4">
        <v>0.22</v>
      </c>
      <c r="E263" t="str">
        <v>SKU-1009</v>
      </c>
      <c r="F263" t="str">
        <v>Raise</v>
      </c>
      <c r="G263" t="str">
        <v>Full</v>
      </c>
      <c r="H263">
        <v>177.91</v>
      </c>
      <c r="I263">
        <v>73.489999999999995</v>
      </c>
      <c r="J263">
        <v>36</v>
      </c>
      <c r="K263">
        <v>6404.76</v>
      </c>
      <c r="L263">
        <v>3759.1200000000003</v>
      </c>
      <c r="M263">
        <v>0.58692597380698108</v>
      </c>
      <c r="N263">
        <v>210.36242056011631</v>
      </c>
      <c r="O263">
        <v>2118.3198784838378</v>
      </c>
      <c r="P263">
        <v>2338.7898784838376</v>
      </c>
      <c r="Q263">
        <v>1987.17375700722</v>
      </c>
      <c r="R263">
        <v>1722.2172560729241</v>
      </c>
      <c r="S263">
        <v>1</v>
      </c>
      <c r="T263">
        <f t="shared" si="92"/>
        <v>185.04953252322559</v>
      </c>
      <c r="U263">
        <f t="shared" si="93"/>
        <v>4.0130023737988858E-2</v>
      </c>
      <c r="V263">
        <f>IF($F263="Reduce", INDEX(Model_Assumptions[Values], 2), INDEX(Model_Assumptions[Values], 1))</f>
        <v>-0.4</v>
      </c>
      <c r="W263">
        <f t="shared" si="94"/>
        <v>35.422127658172961</v>
      </c>
      <c r="X263">
        <f t="shared" si="107"/>
        <v>6554.8481641229264</v>
      </c>
      <c r="Y263">
        <f t="shared" si="95"/>
        <v>3951.6760025237954</v>
      </c>
      <c r="Z263">
        <f t="shared" si="96"/>
        <v>150.08816412292617</v>
      </c>
      <c r="AA263">
        <f t="shared" si="97"/>
        <v>192.55600252379509</v>
      </c>
      <c r="AB263">
        <f t="shared" si="108"/>
        <v>0.6028630875315707</v>
      </c>
      <c r="AC263">
        <f t="shared" si="98"/>
        <v>1.5937113724589613E-2</v>
      </c>
      <c r="AD263">
        <f t="shared" si="99"/>
        <v>1.5937113724589613E-2</v>
      </c>
      <c r="AE263">
        <f t="shared" si="100"/>
        <v>0.22000000000000028</v>
      </c>
      <c r="AF263">
        <f t="shared" si="109"/>
        <v>1343.3294597368804</v>
      </c>
      <c r="AG263">
        <f t="shared" si="101"/>
        <v>7.085245512134361E-2</v>
      </c>
      <c r="AH263">
        <f t="shared" si="102"/>
        <v>8.2331467352091917E-2</v>
      </c>
      <c r="AI263">
        <f t="shared" si="110"/>
        <v>0.7799999999999998</v>
      </c>
      <c r="AJ263">
        <f>MAX(0, $R263 - $AA263) * INDEX(Model_Assumptions[Values], 7)</f>
        <v>3059.322507098258</v>
      </c>
      <c r="AK263">
        <f>MAX(0, INDEX(Model_Assumptions[Values], 4) - $AD263)</f>
        <v>3.4062886275410389E-2</v>
      </c>
      <c r="AL263">
        <f>MAX(0, INDEX(Model_Assumptions[Values], 5) - $AC263)</f>
        <v>4.0628862754103871E-3</v>
      </c>
      <c r="AM263">
        <f>INDEX(Model_Assumptions[Values], 6) * MAX(0, INDEX(Model_Assumptions[Values], 3) - $AB263)^2</f>
        <v>0</v>
      </c>
      <c r="AN263">
        <f t="shared" si="103"/>
        <v>2623.4416246414139</v>
      </c>
      <c r="AO263" cm="1">
        <f t="array" ref="AO263">IFERROR(STDEV(IF($E$2:$E$2201=$E263, $AJ$2:$AJ$2201)), 0)</f>
        <v>472.75524300690398</v>
      </c>
      <c r="AP263">
        <f t="shared" si="111"/>
        <v>0.92200116001776133</v>
      </c>
      <c r="AQ263">
        <f t="shared" si="104"/>
        <v>1.8565679076828972E-2</v>
      </c>
      <c r="AR263" cm="1">
        <f t="array" ref="AR263">IFERROR(STDEV(IF($E$2:$E$2201=$E263, $AK$2:$AK$2201)), 0)</f>
        <v>1.6588239752327247E-2</v>
      </c>
      <c r="AS263">
        <f t="shared" si="112"/>
        <v>0.9342285516706037</v>
      </c>
      <c r="AT263">
        <f t="shared" si="105"/>
        <v>2.9441706382901099E-3</v>
      </c>
      <c r="AU263" cm="1">
        <f t="array" ref="AU263">IFERROR(STDEV(IF($E$2:$E$2201=$E263, $AL$2:$AL$2201)), 0)</f>
        <v>5.6879932141917829E-3</v>
      </c>
      <c r="AV263">
        <f t="shared" si="113"/>
        <v>0.19668019897229036</v>
      </c>
      <c r="AW263">
        <f t="shared" si="106"/>
        <v>0</v>
      </c>
      <c r="AX263" cm="1">
        <f t="array" ref="AX263">IFERROR(STDEV(IF($E$2:$E$2201=$E263, $AM$2:$AM$2201)), 0)</f>
        <v>0</v>
      </c>
      <c r="AY263">
        <f t="shared" si="114"/>
        <v>0.19668019897229036</v>
      </c>
      <c r="AZ263">
        <f>INDEX(Model_Assumptions[Values],9)*((INDEX(Model_Scenarios[GR Weight],1)*$AG263)+(INDEX(Model_Scenarios[GP Weight],1)*$AH263)+(INDEX(Model_Scenarios[LTV Weight],1)*$AI263))-(INDEX(Model_Scenarios[LTV Weight],1)*$AP263)-(INDEX(Model_Scenarios[GP Weight],1)*($AS263+$AV263+$AY263))</f>
        <v>2.3262321382609894</v>
      </c>
      <c r="BA263">
        <f>INDEX(Model_Assumptions[Values],9)*((INDEX(Model_Scenarios[GR Weight],2)*$AG263)+(INDEX(Model_Scenarios[GP Weight],2)*$AH263)+(INDEX(Model_Scenarios[LTV Weight],2)*$AI263))-(INDEX(Model_Scenarios[LTV Weight],2)*$AP263)-(INDEX(Model_Scenarios[GP Weight],2)*($AS263+$AV263+$AY263))</f>
        <v>1.8056522647585169</v>
      </c>
      <c r="BB263">
        <f>INDEX(Model_Assumptions[Values],9)*((INDEX(Model_Scenarios[GR Weight],3)*$AG263)+(INDEX(Model_Scenarios[GP Weight],3)*$AH263)+(INDEX(Model_Scenarios[LTV Weight],3)*$AI263))-(INDEX(Model_Scenarios[LTV Weight],3)*$AP263)-(INDEX(Model_Scenarios[GP Weight],3)*($AS263+$AV263+$AY263))</f>
        <v>0.95918904039542097</v>
      </c>
      <c r="BC263">
        <f>INDEX(Model_Assumptions[Values],9)*((INDEX(Model_Scenarios[GR Weight],4)*$AG263)+(INDEX(Model_Scenarios[GP Weight],4)*$AH263)+(INDEX(Model_Scenarios[LTV Weight],4)*$AI263))-(INDEX(Model_Scenarios[LTV Weight],4)*$AP263)-(INDEX(Model_Scenarios[GP Weight],4)*($AS263+$AV263+$AY263))</f>
        <v>0.69681538395786891</v>
      </c>
      <c r="BD263">
        <f>INDEX(Model_Assumptions[Values],9)*((INDEX(Model_Scenarios[GR Weight],5)*$AG263)+(INDEX(Model_Scenarios[GP Weight],5)*$AH263)+(INDEX(Model_Scenarios[LTV Weight],5)*$AI263))-(INDEX(Model_Scenarios[LTV Weight],5)*$AP263)-(INDEX(Model_Scenarios[GP Weight],5)*($AS263+$AV263+$AY263))</f>
        <v>0.3115897780468041</v>
      </c>
    </row>
    <row r="264" spans="1:56" x14ac:dyDescent="0.25">
      <c r="A264">
        <v>263</v>
      </c>
      <c r="B264">
        <v>6</v>
      </c>
      <c r="C264" s="3">
        <v>13</v>
      </c>
      <c r="D264" s="4">
        <v>0.24</v>
      </c>
      <c r="E264" t="str">
        <v>SKU-1009</v>
      </c>
      <c r="F264" t="str">
        <v>Raise</v>
      </c>
      <c r="G264" t="str">
        <v>Full</v>
      </c>
      <c r="H264">
        <v>177.91</v>
      </c>
      <c r="I264">
        <v>73.489999999999995</v>
      </c>
      <c r="J264">
        <v>36</v>
      </c>
      <c r="K264">
        <v>6404.76</v>
      </c>
      <c r="L264">
        <v>3759.1200000000003</v>
      </c>
      <c r="M264">
        <v>0.58692597380698108</v>
      </c>
      <c r="N264">
        <v>210.36242056011631</v>
      </c>
      <c r="O264">
        <v>2118.3198784838378</v>
      </c>
      <c r="P264">
        <v>2338.7898784838376</v>
      </c>
      <c r="Q264">
        <v>1987.17375700722</v>
      </c>
      <c r="R264">
        <v>1722.2172560729241</v>
      </c>
      <c r="S264">
        <v>1</v>
      </c>
      <c r="T264">
        <f t="shared" si="92"/>
        <v>185.69858093442792</v>
      </c>
      <c r="U264">
        <f t="shared" si="93"/>
        <v>4.3778207714169674E-2</v>
      </c>
      <c r="V264">
        <f>IF($F264="Reduce", INDEX(Model_Assumptions[Values], 2), INDEX(Model_Assumptions[Values], 1))</f>
        <v>-0.4</v>
      </c>
      <c r="W264">
        <f t="shared" si="94"/>
        <v>35.369593808915958</v>
      </c>
      <c r="X264">
        <f t="shared" si="107"/>
        <v>6568.0833785428213</v>
      </c>
      <c r="Y264">
        <f t="shared" si="95"/>
        <v>3968.7719295255879</v>
      </c>
      <c r="Z264">
        <f t="shared" si="96"/>
        <v>163.32337854282105</v>
      </c>
      <c r="AA264">
        <f t="shared" si="97"/>
        <v>209.65192952558755</v>
      </c>
      <c r="AB264">
        <f t="shared" si="108"/>
        <v>0.60425114919994971</v>
      </c>
      <c r="AC264">
        <f t="shared" si="98"/>
        <v>1.7325175392968628E-2</v>
      </c>
      <c r="AD264">
        <f t="shared" si="99"/>
        <v>1.7325175392968628E-2</v>
      </c>
      <c r="AE264">
        <f t="shared" si="100"/>
        <v>0.24000000000000038</v>
      </c>
      <c r="AF264">
        <f t="shared" si="109"/>
        <v>1308.8851146154216</v>
      </c>
      <c r="AG264">
        <f t="shared" si="101"/>
        <v>7.7100432376491598E-2</v>
      </c>
      <c r="AH264">
        <f t="shared" si="102"/>
        <v>8.9641199260490287E-2</v>
      </c>
      <c r="AI264">
        <f t="shared" si="110"/>
        <v>0.75999999999999956</v>
      </c>
      <c r="AJ264">
        <f>MAX(0, $R264 - $AA264) * INDEX(Model_Assumptions[Values], 7)</f>
        <v>3025.1306530946731</v>
      </c>
      <c r="AK264">
        <f>MAX(0, INDEX(Model_Assumptions[Values], 4) - $AD264)</f>
        <v>3.2674824607031375E-2</v>
      </c>
      <c r="AL264">
        <f>MAX(0, INDEX(Model_Assumptions[Values], 5) - $AC264)</f>
        <v>2.6748246070313723E-3</v>
      </c>
      <c r="AM264">
        <f>INDEX(Model_Assumptions[Values], 6) * MAX(0, INDEX(Model_Assumptions[Values], 3) - $AB264)^2</f>
        <v>0</v>
      </c>
      <c r="AN264">
        <f t="shared" si="103"/>
        <v>2623.4416246414139</v>
      </c>
      <c r="AO264" cm="1">
        <f t="array" ref="AO264">IFERROR(STDEV(IF($E$2:$E$2201=$E264, $AJ$2:$AJ$2201)), 0)</f>
        <v>472.75524300690398</v>
      </c>
      <c r="AP264">
        <f t="shared" si="111"/>
        <v>0.84967651738426742</v>
      </c>
      <c r="AQ264">
        <f t="shared" si="104"/>
        <v>1.8565679076828972E-2</v>
      </c>
      <c r="AR264" cm="1">
        <f t="array" ref="AR264">IFERROR(STDEV(IF($E$2:$E$2201=$E264, $AK$2:$AK$2201)), 0)</f>
        <v>1.6588239752327247E-2</v>
      </c>
      <c r="AS264">
        <f t="shared" si="112"/>
        <v>0.85055109769696691</v>
      </c>
      <c r="AT264">
        <f t="shared" si="105"/>
        <v>2.9441706382901099E-3</v>
      </c>
      <c r="AU264" cm="1">
        <f t="array" ref="AU264">IFERROR(STDEV(IF($E$2:$E$2201=$E264, $AL$2:$AL$2201)), 0)</f>
        <v>5.6879932141917829E-3</v>
      </c>
      <c r="AV264">
        <f t="shared" si="113"/>
        <v>-4.7353437515837364E-2</v>
      </c>
      <c r="AW264">
        <f t="shared" si="106"/>
        <v>0</v>
      </c>
      <c r="AX264" cm="1">
        <f t="array" ref="AX264">IFERROR(STDEV(IF($E$2:$E$2201=$E264, $AM$2:$AM$2201)), 0)</f>
        <v>0</v>
      </c>
      <c r="AY264">
        <f t="shared" si="114"/>
        <v>-4.7353437515837364E-2</v>
      </c>
      <c r="AZ264">
        <f>INDEX(Model_Assumptions[Values],9)*((INDEX(Model_Scenarios[GR Weight],1)*$AG264)+(INDEX(Model_Scenarios[GP Weight],1)*$AH264)+(INDEX(Model_Scenarios[LTV Weight],1)*$AI264))-(INDEX(Model_Scenarios[LTV Weight],1)*$AP264)-(INDEX(Model_Scenarios[GP Weight],1)*($AS264+$AV264+$AY264))</f>
        <v>2.3680451796445459</v>
      </c>
      <c r="BA264">
        <f>INDEX(Model_Assumptions[Values],9)*((INDEX(Model_Scenarios[GR Weight],2)*$AG264)+(INDEX(Model_Scenarios[GP Weight],2)*$AH264)+(INDEX(Model_Scenarios[LTV Weight],2)*$AI264))-(INDEX(Model_Scenarios[LTV Weight],2)*$AP264)-(INDEX(Model_Scenarios[GP Weight],2)*($AS264+$AV264+$AY264))</f>
        <v>1.9140079427100249</v>
      </c>
      <c r="BB264">
        <f>INDEX(Model_Assumptions[Values],9)*((INDEX(Model_Scenarios[GR Weight],3)*$AG264)+(INDEX(Model_Scenarios[GP Weight],3)*$AH264)+(INDEX(Model_Scenarios[LTV Weight],3)*$AI264))-(INDEX(Model_Scenarios[LTV Weight],3)*$AP264)-(INDEX(Model_Scenarios[GP Weight],3)*($AS264+$AV264+$AY264))</f>
        <v>1.1688315542899126</v>
      </c>
      <c r="BC264">
        <f>INDEX(Model_Assumptions[Values],9)*((INDEX(Model_Scenarios[GR Weight],4)*$AG264)+(INDEX(Model_Scenarios[GP Weight],4)*$AH264)+(INDEX(Model_Scenarios[LTV Weight],4)*$AI264))-(INDEX(Model_Scenarios[LTV Weight],4)*$AP264)-(INDEX(Model_Scenarios[GP Weight],4)*($AS264+$AV264+$AY264))</f>
        <v>0.91234942221658533</v>
      </c>
      <c r="BD264">
        <f>INDEX(Model_Assumptions[Values],9)*((INDEX(Model_Scenarios[GR Weight],5)*$AG264)+(INDEX(Model_Scenarios[GP Weight],5)*$AH264)+(INDEX(Model_Scenarios[LTV Weight],5)*$AI264))-(INDEX(Model_Scenarios[LTV Weight],5)*$AP264)-(INDEX(Model_Scenarios[GP Weight],5)*($AS264+$AV264+$AY264))</f>
        <v>0.64548027853086176</v>
      </c>
    </row>
    <row r="265" spans="1:56" x14ac:dyDescent="0.25">
      <c r="A265">
        <v>264</v>
      </c>
      <c r="B265">
        <v>6</v>
      </c>
      <c r="C265" s="3">
        <v>14</v>
      </c>
      <c r="D265" s="4">
        <v>0.26</v>
      </c>
      <c r="E265" t="str">
        <v>SKU-1009</v>
      </c>
      <c r="F265" t="str">
        <v>Raise</v>
      </c>
      <c r="G265" t="str">
        <v>Full</v>
      </c>
      <c r="H265">
        <v>177.91</v>
      </c>
      <c r="I265">
        <v>73.489999999999995</v>
      </c>
      <c r="J265">
        <v>36</v>
      </c>
      <c r="K265">
        <v>6404.76</v>
      </c>
      <c r="L265">
        <v>3759.1200000000003</v>
      </c>
      <c r="M265">
        <v>0.58692597380698108</v>
      </c>
      <c r="N265">
        <v>210.36242056011631</v>
      </c>
      <c r="O265">
        <v>2118.3198784838378</v>
      </c>
      <c r="P265">
        <v>2338.7898784838376</v>
      </c>
      <c r="Q265">
        <v>1987.17375700722</v>
      </c>
      <c r="R265">
        <v>1722.2172560729241</v>
      </c>
      <c r="S265">
        <v>1</v>
      </c>
      <c r="T265">
        <f t="shared" si="92"/>
        <v>186.34762934563022</v>
      </c>
      <c r="U265">
        <f t="shared" si="93"/>
        <v>4.7426391690350338E-2</v>
      </c>
      <c r="V265">
        <f>IF($F265="Reduce", INDEX(Model_Assumptions[Values], 2), INDEX(Model_Assumptions[Values], 1))</f>
        <v>-0.4</v>
      </c>
      <c r="W265">
        <f t="shared" si="94"/>
        <v>35.317059959658955</v>
      </c>
      <c r="X265">
        <f t="shared" si="107"/>
        <v>6581.2503989399256</v>
      </c>
      <c r="Y265">
        <f t="shared" si="95"/>
        <v>3985.7996625045894</v>
      </c>
      <c r="Z265">
        <f t="shared" si="96"/>
        <v>176.4903989399254</v>
      </c>
      <c r="AA265">
        <f t="shared" si="97"/>
        <v>226.67966250458903</v>
      </c>
      <c r="AB265">
        <f t="shared" si="108"/>
        <v>0.60562954163643457</v>
      </c>
      <c r="AC265">
        <f t="shared" si="98"/>
        <v>1.8703567829453482E-2</v>
      </c>
      <c r="AD265">
        <f t="shared" si="99"/>
        <v>1.8703567829453482E-2</v>
      </c>
      <c r="AE265">
        <f t="shared" si="100"/>
        <v>0.25999999999999962</v>
      </c>
      <c r="AF265">
        <f t="shared" si="109"/>
        <v>1274.4407694939646</v>
      </c>
      <c r="AG265">
        <f t="shared" si="101"/>
        <v>8.3316217126870512E-2</v>
      </c>
      <c r="AH265">
        <f t="shared" si="102"/>
        <v>9.6921773345255868E-2</v>
      </c>
      <c r="AI265">
        <f t="shared" si="110"/>
        <v>0.74000000000000044</v>
      </c>
      <c r="AJ265">
        <f>MAX(0, $R265 - $AA265) * INDEX(Model_Assumptions[Values], 7)</f>
        <v>2991.0751871366701</v>
      </c>
      <c r="AK265">
        <f>MAX(0, INDEX(Model_Assumptions[Values], 4) - $AD265)</f>
        <v>3.129643217054652E-2</v>
      </c>
      <c r="AL265">
        <f>MAX(0, INDEX(Model_Assumptions[Values], 5) - $AC265)</f>
        <v>1.296432170546518E-3</v>
      </c>
      <c r="AM265">
        <f>INDEX(Model_Assumptions[Values], 6) * MAX(0, INDEX(Model_Assumptions[Values], 3) - $AB265)^2</f>
        <v>0</v>
      </c>
      <c r="AN265">
        <f t="shared" si="103"/>
        <v>2623.4416246414139</v>
      </c>
      <c r="AO265" cm="1">
        <f t="array" ref="AO265">IFERROR(STDEV(IF($E$2:$E$2201=$E265, $AJ$2:$AJ$2201)), 0)</f>
        <v>472.75524300690398</v>
      </c>
      <c r="AP265">
        <f t="shared" si="111"/>
        <v>0.77764037085441151</v>
      </c>
      <c r="AQ265">
        <f t="shared" si="104"/>
        <v>1.8565679076828972E-2</v>
      </c>
      <c r="AR265" cm="1">
        <f t="array" ref="AR265">IFERROR(STDEV(IF($E$2:$E$2201=$E265, $AK$2:$AK$2201)), 0)</f>
        <v>1.6588239752327247E-2</v>
      </c>
      <c r="AS265">
        <f t="shared" si="112"/>
        <v>0.76745654052483103</v>
      </c>
      <c r="AT265">
        <f t="shared" si="105"/>
        <v>2.9441706382901099E-3</v>
      </c>
      <c r="AU265" cm="1">
        <f t="array" ref="AU265">IFERROR(STDEV(IF($E$2:$E$2201=$E265, $AL$2:$AL$2201)), 0)</f>
        <v>5.6879932141917829E-3</v>
      </c>
      <c r="AV265">
        <f t="shared" si="113"/>
        <v>-0.28968713669214913</v>
      </c>
      <c r="AW265">
        <f t="shared" si="106"/>
        <v>0</v>
      </c>
      <c r="AX265" cm="1">
        <f t="array" ref="AX265">IFERROR(STDEV(IF($E$2:$E$2201=$E265, $AM$2:$AM$2201)), 0)</f>
        <v>0</v>
      </c>
      <c r="AY265">
        <f t="shared" si="114"/>
        <v>-0.28968713669214913</v>
      </c>
      <c r="AZ265">
        <f>INDEX(Model_Assumptions[Values],9)*((INDEX(Model_Scenarios[GR Weight],1)*$AG265)+(INDEX(Model_Scenarios[GP Weight],1)*$AH265)+(INDEX(Model_Scenarios[LTV Weight],1)*$AI265))-(INDEX(Model_Scenarios[LTV Weight],1)*$AP265)-(INDEX(Model_Scenarios[GP Weight],1)*($AS265+$AV265+$AY265))</f>
        <v>2.4091984718384829</v>
      </c>
      <c r="BA265">
        <f>INDEX(Model_Assumptions[Values],9)*((INDEX(Model_Scenarios[GR Weight],2)*$AG265)+(INDEX(Model_Scenarios[GP Weight],2)*$AH265)+(INDEX(Model_Scenarios[LTV Weight],2)*$AI265))-(INDEX(Model_Scenarios[LTV Weight],2)*$AP265)-(INDEX(Model_Scenarios[GP Weight],2)*($AS265+$AV265+$AY265))</f>
        <v>2.0213262417069364</v>
      </c>
      <c r="BB265">
        <f>INDEX(Model_Assumptions[Values],9)*((INDEX(Model_Scenarios[GR Weight],3)*$AG265)+(INDEX(Model_Scenarios[GP Weight],3)*$AH265)+(INDEX(Model_Scenarios[LTV Weight],3)*$AI265))-(INDEX(Model_Scenarios[LTV Weight],3)*$AP265)-(INDEX(Model_Scenarios[GP Weight],3)*($AS265+$AV265+$AY265))</f>
        <v>1.3768734329218359</v>
      </c>
      <c r="BC265">
        <f>INDEX(Model_Assumptions[Values],9)*((INDEX(Model_Scenarios[GR Weight],4)*$AG265)+(INDEX(Model_Scenarios[GP Weight],4)*$AH265)+(INDEX(Model_Scenarios[LTV Weight],4)*$AI265))-(INDEX(Model_Scenarios[LTV Weight],4)*$AP265)-(INDEX(Model_Scenarios[GP Weight],4)*($AS265+$AV265+$AY265))</f>
        <v>1.1262955785707116</v>
      </c>
      <c r="BD265">
        <f>INDEX(Model_Assumptions[Values],9)*((INDEX(Model_Scenarios[GR Weight],5)*$AG265)+(INDEX(Model_Scenarios[GP Weight],5)*$AH265)+(INDEX(Model_Scenarios[LTV Weight],5)*$AI265))-(INDEX(Model_Scenarios[LTV Weight],5)*$AP265)-(INDEX(Model_Scenarios[GP Weight],5)*($AS265+$AV265+$AY265))</f>
        <v>0.97699575418542883</v>
      </c>
    </row>
    <row r="266" spans="1:56" x14ac:dyDescent="0.25">
      <c r="A266">
        <v>265</v>
      </c>
      <c r="B266">
        <v>6</v>
      </c>
      <c r="C266" s="3">
        <v>15</v>
      </c>
      <c r="D266" s="4">
        <v>0.28000000000000003</v>
      </c>
      <c r="E266" t="str">
        <v>SKU-1009</v>
      </c>
      <c r="F266" t="str">
        <v>Raise</v>
      </c>
      <c r="G266" t="str">
        <v>Full</v>
      </c>
      <c r="H266">
        <v>177.91</v>
      </c>
      <c r="I266">
        <v>73.489999999999995</v>
      </c>
      <c r="J266">
        <v>36</v>
      </c>
      <c r="K266">
        <v>6404.76</v>
      </c>
      <c r="L266">
        <v>3759.1200000000003</v>
      </c>
      <c r="M266">
        <v>0.58692597380698108</v>
      </c>
      <c r="N266">
        <v>210.36242056011631</v>
      </c>
      <c r="O266">
        <v>2118.3198784838378</v>
      </c>
      <c r="P266">
        <v>2338.7898784838376</v>
      </c>
      <c r="Q266">
        <v>1987.17375700722</v>
      </c>
      <c r="R266">
        <v>1722.2172560729241</v>
      </c>
      <c r="S266">
        <v>1</v>
      </c>
      <c r="T266">
        <f t="shared" si="92"/>
        <v>186.99667775683255</v>
      </c>
      <c r="U266">
        <f t="shared" si="93"/>
        <v>5.1074575666531154E-2</v>
      </c>
      <c r="V266">
        <f>IF($F266="Reduce", INDEX(Model_Assumptions[Values], 2), INDEX(Model_Assumptions[Values], 1))</f>
        <v>-0.4</v>
      </c>
      <c r="W266">
        <f t="shared" si="94"/>
        <v>35.264526110401953</v>
      </c>
      <c r="X266">
        <f t="shared" si="107"/>
        <v>6594.3492253142413</v>
      </c>
      <c r="Y266">
        <f t="shared" si="95"/>
        <v>4002.7592014608022</v>
      </c>
      <c r="Z266">
        <f t="shared" si="96"/>
        <v>189.58922531424105</v>
      </c>
      <c r="AA266">
        <f t="shared" si="97"/>
        <v>243.63920146080181</v>
      </c>
      <c r="AB266">
        <f t="shared" si="108"/>
        <v>0.60699836552409125</v>
      </c>
      <c r="AC266">
        <f t="shared" si="98"/>
        <v>2.0072391717110172E-2</v>
      </c>
      <c r="AD266">
        <f t="shared" si="99"/>
        <v>2.0072391717110172E-2</v>
      </c>
      <c r="AE266">
        <f t="shared" si="100"/>
        <v>0.27999999999999969</v>
      </c>
      <c r="AF266">
        <f t="shared" si="109"/>
        <v>1239.9964243725058</v>
      </c>
      <c r="AG266">
        <f t="shared" si="101"/>
        <v>8.9499809372481212E-2</v>
      </c>
      <c r="AH266">
        <f t="shared" si="102"/>
        <v>0.10417318960638965</v>
      </c>
      <c r="AI266">
        <f t="shared" si="110"/>
        <v>0.7200000000000002</v>
      </c>
      <c r="AJ266">
        <f>MAX(0, $R266 - $AA266) * INDEX(Model_Assumptions[Values], 7)</f>
        <v>2957.1561092242446</v>
      </c>
      <c r="AK266">
        <f>MAX(0, INDEX(Model_Assumptions[Values], 4) - $AD266)</f>
        <v>2.9927608282889831E-2</v>
      </c>
      <c r="AL266">
        <f>MAX(0, INDEX(Model_Assumptions[Values], 5) - $AC266)</f>
        <v>0</v>
      </c>
      <c r="AM266">
        <f>INDEX(Model_Assumptions[Values], 6) * MAX(0, INDEX(Model_Assumptions[Values], 3) - $AB266)^2</f>
        <v>0</v>
      </c>
      <c r="AN266">
        <f t="shared" si="103"/>
        <v>2623.4416246414139</v>
      </c>
      <c r="AO266" cm="1">
        <f t="array" ref="AO266">IFERROR(STDEV(IF($E$2:$E$2201=$E266, $AJ$2:$AJ$2201)), 0)</f>
        <v>472.75524300690398</v>
      </c>
      <c r="AP266">
        <f t="shared" si="111"/>
        <v>0.70589272042818396</v>
      </c>
      <c r="AQ266">
        <f t="shared" si="104"/>
        <v>1.8565679076828972E-2</v>
      </c>
      <c r="AR266" cm="1">
        <f t="array" ref="AR266">IFERROR(STDEV(IF($E$2:$E$2201=$E266, $AK$2:$AK$2201)), 0)</f>
        <v>1.6588239752327247E-2</v>
      </c>
      <c r="AS266">
        <f t="shared" si="112"/>
        <v>0.68493881060929551</v>
      </c>
      <c r="AT266">
        <f t="shared" si="105"/>
        <v>2.9441706382901099E-3</v>
      </c>
      <c r="AU266" cm="1">
        <f t="array" ref="AU266">IFERROR(STDEV(IF($E$2:$E$2201=$E266, $AL$2:$AL$2201)), 0)</f>
        <v>5.6879932141917829E-3</v>
      </c>
      <c r="AV266">
        <f t="shared" si="113"/>
        <v>-0.51761148922334854</v>
      </c>
      <c r="AW266">
        <f t="shared" si="106"/>
        <v>0</v>
      </c>
      <c r="AX266" cm="1">
        <f t="array" ref="AX266">IFERROR(STDEV(IF($E$2:$E$2201=$E266, $AM$2:$AM$2201)), 0)</f>
        <v>0</v>
      </c>
      <c r="AY266">
        <f t="shared" si="114"/>
        <v>-0.51761148922334854</v>
      </c>
      <c r="AZ266">
        <f>INDEX(Model_Assumptions[Values],9)*((INDEX(Model_Scenarios[GR Weight],1)*$AG266)+(INDEX(Model_Scenarios[GP Weight],1)*$AH266)+(INDEX(Model_Scenarios[LTV Weight],1)*$AI266))-(INDEX(Model_Scenarios[LTV Weight],1)*$AP266)-(INDEX(Model_Scenarios[GP Weight],1)*($AS266+$AV266+$AY266))</f>
        <v>2.4471507399306294</v>
      </c>
      <c r="BA266">
        <f>INDEX(Model_Assumptions[Values],9)*((INDEX(Model_Scenarios[GR Weight],2)*$AG266)+(INDEX(Model_Scenarios[GP Weight],2)*$AH266)+(INDEX(Model_Scenarios[LTV Weight],2)*$AI266))-(INDEX(Model_Scenarios[LTV Weight],2)*$AP266)-(INDEX(Model_Scenarios[GP Weight],2)*($AS266+$AV266+$AY266))</f>
        <v>2.1225246119249124</v>
      </c>
      <c r="BB266">
        <f>INDEX(Model_Assumptions[Values],9)*((INDEX(Model_Scenarios[GR Weight],3)*$AG266)+(INDEX(Model_Scenarios[GP Weight],3)*$AH266)+(INDEX(Model_Scenarios[LTV Weight],3)*$AI266))-(INDEX(Model_Scenarios[LTV Weight],3)*$AP266)-(INDEX(Model_Scenarios[GP Weight],3)*($AS266+$AV266+$AY266))</f>
        <v>1.5744202140986008</v>
      </c>
      <c r="BC266">
        <f>INDEX(Model_Assumptions[Values],9)*((INDEX(Model_Scenarios[GR Weight],4)*$AG266)+(INDEX(Model_Scenarios[GP Weight],4)*$AH266)+(INDEX(Model_Scenarios[LTV Weight],4)*$AI266))-(INDEX(Model_Scenarios[LTV Weight],4)*$AP266)-(INDEX(Model_Scenarios[GP Weight],4)*($AS266+$AV266+$AY266))</f>
        <v>1.3297593908276595</v>
      </c>
      <c r="BD266">
        <f>INDEX(Model_Assumptions[Values],9)*((INDEX(Model_Scenarios[GR Weight],5)*$AG266)+(INDEX(Model_Scenarios[GP Weight],5)*$AH266)+(INDEX(Model_Scenarios[LTV Weight],5)*$AI266))-(INDEX(Model_Scenarios[LTV Weight],5)*$AP266)-(INDEX(Model_Scenarios[GP Weight],5)*($AS266+$AV266+$AY266))</f>
        <v>1.2921591929935778</v>
      </c>
    </row>
    <row r="267" spans="1:56" x14ac:dyDescent="0.25">
      <c r="A267">
        <v>266</v>
      </c>
      <c r="B267">
        <v>6</v>
      </c>
      <c r="C267" s="3">
        <v>16</v>
      </c>
      <c r="D267" s="4">
        <v>0.3</v>
      </c>
      <c r="E267" t="str">
        <v>SKU-1009</v>
      </c>
      <c r="F267" t="str">
        <v>Raise</v>
      </c>
      <c r="G267" t="str">
        <v>Full</v>
      </c>
      <c r="H267">
        <v>177.91</v>
      </c>
      <c r="I267">
        <v>73.489999999999995</v>
      </c>
      <c r="J267">
        <v>36</v>
      </c>
      <c r="K267">
        <v>6404.76</v>
      </c>
      <c r="L267">
        <v>3759.1200000000003</v>
      </c>
      <c r="M267">
        <v>0.58692597380698108</v>
      </c>
      <c r="N267">
        <v>210.36242056011631</v>
      </c>
      <c r="O267">
        <v>2118.3198784838378</v>
      </c>
      <c r="P267">
        <v>2338.7898784838376</v>
      </c>
      <c r="Q267">
        <v>1987.17375700722</v>
      </c>
      <c r="R267">
        <v>1722.2172560729241</v>
      </c>
      <c r="S267">
        <v>1</v>
      </c>
      <c r="T267">
        <f t="shared" si="92"/>
        <v>187.64572616803488</v>
      </c>
      <c r="U267">
        <f t="shared" si="93"/>
        <v>5.4722759642711977E-2</v>
      </c>
      <c r="V267">
        <f>IF($F267="Reduce", INDEX(Model_Assumptions[Values], 2), INDEX(Model_Assumptions[Values], 1))</f>
        <v>-0.4</v>
      </c>
      <c r="W267">
        <f t="shared" si="94"/>
        <v>35.21199226114495</v>
      </c>
      <c r="X267">
        <f t="shared" si="107"/>
        <v>6607.3798576657691</v>
      </c>
      <c r="Y267">
        <f t="shared" si="95"/>
        <v>4019.6505463942271</v>
      </c>
      <c r="Z267">
        <f t="shared" si="96"/>
        <v>202.6198576657689</v>
      </c>
      <c r="AA267">
        <f t="shared" si="97"/>
        <v>260.5305463942268</v>
      </c>
      <c r="AB267">
        <f t="shared" si="108"/>
        <v>0.60835772015297374</v>
      </c>
      <c r="AC267">
        <f t="shared" si="98"/>
        <v>2.1431746345992653E-2</v>
      </c>
      <c r="AD267">
        <f t="shared" si="99"/>
        <v>2.1431746345992653E-2</v>
      </c>
      <c r="AE267">
        <f t="shared" si="100"/>
        <v>0.29999999999999982</v>
      </c>
      <c r="AF267">
        <f t="shared" si="109"/>
        <v>1205.5520792510472</v>
      </c>
      <c r="AG267">
        <f t="shared" si="101"/>
        <v>9.5651209113324115E-2</v>
      </c>
      <c r="AH267">
        <f t="shared" si="102"/>
        <v>0.111395448043892</v>
      </c>
      <c r="AI267">
        <f t="shared" si="110"/>
        <v>0.70000000000000018</v>
      </c>
      <c r="AJ267">
        <f>MAX(0, $R267 - $AA267) * INDEX(Model_Assumptions[Values], 7)</f>
        <v>2923.3734193573946</v>
      </c>
      <c r="AK267">
        <f>MAX(0, INDEX(Model_Assumptions[Values], 4) - $AD267)</f>
        <v>2.856825365400735E-2</v>
      </c>
      <c r="AL267">
        <f>MAX(0, INDEX(Model_Assumptions[Values], 5) - $AC267)</f>
        <v>0</v>
      </c>
      <c r="AM267">
        <f>INDEX(Model_Assumptions[Values], 6) * MAX(0, INDEX(Model_Assumptions[Values], 3) - $AB267)^2</f>
        <v>0</v>
      </c>
      <c r="AN267">
        <f t="shared" si="103"/>
        <v>2623.4416246414139</v>
      </c>
      <c r="AO267" cm="1">
        <f t="array" ref="AO267">IFERROR(STDEV(IF($E$2:$E$2201=$E267, $AJ$2:$AJ$2201)), 0)</f>
        <v>472.75524300690398</v>
      </c>
      <c r="AP267">
        <f t="shared" si="111"/>
        <v>0.6344335661055811</v>
      </c>
      <c r="AQ267">
        <f t="shared" si="104"/>
        <v>1.8565679076828972E-2</v>
      </c>
      <c r="AR267" cm="1">
        <f t="array" ref="AR267">IFERROR(STDEV(IF($E$2:$E$2201=$E267, $AK$2:$AK$2201)), 0)</f>
        <v>1.6588239752327247E-2</v>
      </c>
      <c r="AS267">
        <f t="shared" si="112"/>
        <v>0.60299192238134047</v>
      </c>
      <c r="AT267">
        <f t="shared" si="105"/>
        <v>2.9441706382901099E-3</v>
      </c>
      <c r="AU267" cm="1">
        <f t="array" ref="AU267">IFERROR(STDEV(IF($E$2:$E$2201=$E267, $AL$2:$AL$2201)), 0)</f>
        <v>5.6879932141917829E-3</v>
      </c>
      <c r="AV267">
        <f t="shared" si="113"/>
        <v>-0.51761148922334854</v>
      </c>
      <c r="AW267">
        <f t="shared" si="106"/>
        <v>0</v>
      </c>
      <c r="AX267" cm="1">
        <f t="array" ref="AX267">IFERROR(STDEV(IF($E$2:$E$2201=$E267, $AM$2:$AM$2201)), 0)</f>
        <v>0</v>
      </c>
      <c r="AY267">
        <f t="shared" si="114"/>
        <v>-0.51761148922334854</v>
      </c>
      <c r="AZ267">
        <f>INDEX(Model_Assumptions[Values],9)*((INDEX(Model_Scenarios[GR Weight],1)*$AG267)+(INDEX(Model_Scenarios[GP Weight],1)*$AH267)+(INDEX(Model_Scenarios[LTV Weight],1)*$AI267))-(INDEX(Model_Scenarios[LTV Weight],1)*$AP267)-(INDEX(Model_Scenarios[GP Weight],1)*($AS267+$AV267+$AY267))</f>
        <v>2.4391995813006795</v>
      </c>
      <c r="BA267">
        <f>INDEX(Model_Assumptions[Values],9)*((INDEX(Model_Scenarios[GR Weight],2)*$AG267)+(INDEX(Model_Scenarios[GP Weight],2)*$AH267)+(INDEX(Model_Scenarios[LTV Weight],2)*$AI267))-(INDEX(Model_Scenarios[LTV Weight],2)*$AP267)-(INDEX(Model_Scenarios[GP Weight],2)*($AS267+$AV267+$AY267))</f>
        <v>2.1321982481233293</v>
      </c>
      <c r="BB267">
        <f>INDEX(Model_Assumptions[Values],9)*((INDEX(Model_Scenarios[GR Weight],3)*$AG267)+(INDEX(Model_Scenarios[GP Weight],3)*$AH267)+(INDEX(Model_Scenarios[LTV Weight],3)*$AI267))-(INDEX(Model_Scenarios[LTV Weight],3)*$AP267)-(INDEX(Model_Scenarios[GP Weight],3)*($AS267+$AV267+$AY267))</f>
        <v>1.6120134886491089</v>
      </c>
      <c r="BC267">
        <f>INDEX(Model_Assumptions[Values],9)*((INDEX(Model_Scenarios[GR Weight],4)*$AG267)+(INDEX(Model_Scenarios[GP Weight],4)*$AH267)+(INDEX(Model_Scenarios[LTV Weight],4)*$AI267))-(INDEX(Model_Scenarios[LTV Weight],4)*$AP267)-(INDEX(Model_Scenarios[GP Weight],4)*($AS267+$AV267+$AY267))</f>
        <v>1.3732824498163287</v>
      </c>
      <c r="BD267">
        <f>INDEX(Model_Assumptions[Values],9)*((INDEX(Model_Scenarios[GR Weight],5)*$AG267)+(INDEX(Model_Scenarios[GP Weight],5)*$AH267)+(INDEX(Model_Scenarios[LTV Weight],5)*$AI267))-(INDEX(Model_Scenarios[LTV Weight],5)*$AP267)-(INDEX(Model_Scenarios[GP Weight],5)*($AS267+$AV267+$AY267))</f>
        <v>1.3561073805435779</v>
      </c>
    </row>
    <row r="268" spans="1:56" x14ac:dyDescent="0.25">
      <c r="A268">
        <v>267</v>
      </c>
      <c r="B268">
        <v>6</v>
      </c>
      <c r="C268" s="3">
        <v>17</v>
      </c>
      <c r="D268" s="4">
        <v>0.32</v>
      </c>
      <c r="E268" t="str">
        <v>SKU-1009</v>
      </c>
      <c r="F268" t="str">
        <v>Raise</v>
      </c>
      <c r="G268" t="str">
        <v>Full</v>
      </c>
      <c r="H268">
        <v>177.91</v>
      </c>
      <c r="I268">
        <v>73.489999999999995</v>
      </c>
      <c r="J268">
        <v>36</v>
      </c>
      <c r="K268">
        <v>6404.76</v>
      </c>
      <c r="L268">
        <v>3759.1200000000003</v>
      </c>
      <c r="M268">
        <v>0.58692597380698108</v>
      </c>
      <c r="N268">
        <v>210.36242056011631</v>
      </c>
      <c r="O268">
        <v>2118.3198784838378</v>
      </c>
      <c r="P268">
        <v>2338.7898784838376</v>
      </c>
      <c r="Q268">
        <v>1987.17375700722</v>
      </c>
      <c r="R268">
        <v>1722.2172560729241</v>
      </c>
      <c r="S268">
        <v>1</v>
      </c>
      <c r="T268">
        <f t="shared" si="92"/>
        <v>188.29477457923721</v>
      </c>
      <c r="U268">
        <f t="shared" si="93"/>
        <v>5.8370943618892793E-2</v>
      </c>
      <c r="V268">
        <f>IF($F268="Reduce", INDEX(Model_Assumptions[Values], 2), INDEX(Model_Assumptions[Values], 1))</f>
        <v>-0.4</v>
      </c>
      <c r="W268">
        <f t="shared" si="94"/>
        <v>35.15945841188794</v>
      </c>
      <c r="X268">
        <f t="shared" si="107"/>
        <v>6620.3422959945055</v>
      </c>
      <c r="Y268">
        <f t="shared" si="95"/>
        <v>4036.4736973048612</v>
      </c>
      <c r="Z268">
        <f t="shared" si="96"/>
        <v>215.58229599450533</v>
      </c>
      <c r="AA268">
        <f t="shared" si="97"/>
        <v>277.35369730486082</v>
      </c>
      <c r="AB268">
        <f t="shared" si="108"/>
        <v>0.60970770344413183</v>
      </c>
      <c r="AC268">
        <f t="shared" si="98"/>
        <v>2.2781729637150749E-2</v>
      </c>
      <c r="AD268">
        <f t="shared" si="99"/>
        <v>2.2781729637150749E-2</v>
      </c>
      <c r="AE268">
        <f t="shared" si="100"/>
        <v>0.31999999999999995</v>
      </c>
      <c r="AF268">
        <f t="shared" si="109"/>
        <v>1171.1077341295884</v>
      </c>
      <c r="AG268">
        <f t="shared" si="101"/>
        <v>0.10177041634939751</v>
      </c>
      <c r="AH268">
        <f t="shared" si="102"/>
        <v>0.11858854865776156</v>
      </c>
      <c r="AI268">
        <f t="shared" si="110"/>
        <v>0.68</v>
      </c>
      <c r="AJ268">
        <f>MAX(0, $R268 - $AA268) * INDEX(Model_Assumptions[Values], 7)</f>
        <v>2889.7271175361266</v>
      </c>
      <c r="AK268">
        <f>MAX(0, INDEX(Model_Assumptions[Values], 4) - $AD268)</f>
        <v>2.7218270362849253E-2</v>
      </c>
      <c r="AL268">
        <f>MAX(0, INDEX(Model_Assumptions[Values], 5) - $AC268)</f>
        <v>0</v>
      </c>
      <c r="AM268">
        <f>INDEX(Model_Assumptions[Values], 6) * MAX(0, INDEX(Model_Assumptions[Values], 3) - $AB268)^2</f>
        <v>0</v>
      </c>
      <c r="AN268">
        <f t="shared" si="103"/>
        <v>2623.4416246414139</v>
      </c>
      <c r="AO268" cm="1">
        <f t="array" ref="AO268">IFERROR(STDEV(IF($E$2:$E$2201=$E268, $AJ$2:$AJ$2201)), 0)</f>
        <v>472.75524300690398</v>
      </c>
      <c r="AP268">
        <f t="shared" si="111"/>
        <v>0.56326290788661626</v>
      </c>
      <c r="AQ268">
        <f t="shared" si="104"/>
        <v>1.8565679076828972E-2</v>
      </c>
      <c r="AR268" cm="1">
        <f t="array" ref="AR268">IFERROR(STDEV(IF($E$2:$E$2201=$E268, $AK$2:$AK$2201)), 0)</f>
        <v>1.6588239752327247E-2</v>
      </c>
      <c r="AS268">
        <f t="shared" si="112"/>
        <v>0.52160997280054178</v>
      </c>
      <c r="AT268">
        <f t="shared" si="105"/>
        <v>2.9441706382901099E-3</v>
      </c>
      <c r="AU268" cm="1">
        <f t="array" ref="AU268">IFERROR(STDEV(IF($E$2:$E$2201=$E268, $AL$2:$AL$2201)), 0)</f>
        <v>5.6879932141917829E-3</v>
      </c>
      <c r="AV268">
        <f t="shared" si="113"/>
        <v>-0.51761148922334854</v>
      </c>
      <c r="AW268">
        <f t="shared" si="106"/>
        <v>0</v>
      </c>
      <c r="AX268" cm="1">
        <f t="array" ref="AX268">IFERROR(STDEV(IF($E$2:$E$2201=$E268, $AM$2:$AM$2201)), 0)</f>
        <v>0</v>
      </c>
      <c r="AY268">
        <f t="shared" si="114"/>
        <v>-0.51761148922334854</v>
      </c>
      <c r="AZ268">
        <f>INDEX(Model_Assumptions[Values],9)*((INDEX(Model_Scenarios[GR Weight],1)*$AG268)+(INDEX(Model_Scenarios[GP Weight],1)*$AH268)+(INDEX(Model_Scenarios[LTV Weight],1)*$AI268))-(INDEX(Model_Scenarios[LTV Weight],1)*$AP268)-(INDEX(Model_Scenarios[GP Weight],1)*($AS268+$AV268+$AY268))</f>
        <v>2.4309304567589018</v>
      </c>
      <c r="BA268">
        <f>INDEX(Model_Assumptions[Values],9)*((INDEX(Model_Scenarios[GR Weight],2)*$AG268)+(INDEX(Model_Scenarios[GP Weight],2)*$AH268)+(INDEX(Model_Scenarios[LTV Weight],2)*$AI268))-(INDEX(Model_Scenarios[LTV Weight],2)*$AP268)-(INDEX(Model_Scenarios[GP Weight],2)*($AS268+$AV268+$AY268))</f>
        <v>2.1415180719227402</v>
      </c>
      <c r="BB268">
        <f>INDEX(Model_Assumptions[Values],9)*((INDEX(Model_Scenarios[GR Weight],3)*$AG268)+(INDEX(Model_Scenarios[GP Weight],3)*$AH268)+(INDEX(Model_Scenarios[LTV Weight],3)*$AI268))-(INDEX(Model_Scenarios[LTV Weight],3)*$AP268)-(INDEX(Model_Scenarios[GP Weight],3)*($AS268+$AV268+$AY268))</f>
        <v>1.6492023694093376</v>
      </c>
      <c r="BC268">
        <f>INDEX(Model_Assumptions[Values],9)*((INDEX(Model_Scenarios[GR Weight],4)*$AG268)+(INDEX(Model_Scenarios[GP Weight],4)*$AH268)+(INDEX(Model_Scenarios[LTV Weight],4)*$AI268))-(INDEX(Model_Scenarios[LTV Weight],4)*$AP268)-(INDEX(Model_Scenarios[GP Weight],4)*($AS268+$AV268+$AY268))</f>
        <v>1.4164138683726979</v>
      </c>
      <c r="BD268">
        <f>INDEX(Model_Assumptions[Values],9)*((INDEX(Model_Scenarios[GR Weight],5)*$AG268)+(INDEX(Model_Scenarios[GP Weight],5)*$AH268)+(INDEX(Model_Scenarios[LTV Weight],5)*$AI268))-(INDEX(Model_Scenarios[LTV Weight],5)*$AP268)-(INDEX(Model_Scenarios[GP Weight],5)*($AS268+$AV268+$AY268))</f>
        <v>1.4195603512919732</v>
      </c>
    </row>
    <row r="269" spans="1:56" x14ac:dyDescent="0.25">
      <c r="A269">
        <v>268</v>
      </c>
      <c r="B269">
        <v>6</v>
      </c>
      <c r="C269" s="3">
        <v>18</v>
      </c>
      <c r="D269" s="4">
        <v>0.34</v>
      </c>
      <c r="E269" t="str">
        <v>SKU-1009</v>
      </c>
      <c r="F269" t="str">
        <v>Raise</v>
      </c>
      <c r="G269" t="str">
        <v>Full</v>
      </c>
      <c r="H269">
        <v>177.91</v>
      </c>
      <c r="I269">
        <v>73.489999999999995</v>
      </c>
      <c r="J269">
        <v>36</v>
      </c>
      <c r="K269">
        <v>6404.76</v>
      </c>
      <c r="L269">
        <v>3759.1200000000003</v>
      </c>
      <c r="M269">
        <v>0.58692597380698108</v>
      </c>
      <c r="N269">
        <v>210.36242056011631</v>
      </c>
      <c r="O269">
        <v>2118.3198784838378</v>
      </c>
      <c r="P269">
        <v>2338.7898784838376</v>
      </c>
      <c r="Q269">
        <v>1987.17375700722</v>
      </c>
      <c r="R269">
        <v>1722.2172560729241</v>
      </c>
      <c r="S269">
        <v>1</v>
      </c>
      <c r="T269">
        <f t="shared" si="92"/>
        <v>188.94382299043954</v>
      </c>
      <c r="U269">
        <f t="shared" si="93"/>
        <v>6.2019127595073616E-2</v>
      </c>
      <c r="V269">
        <f>IF($F269="Reduce", INDEX(Model_Assumptions[Values], 2), INDEX(Model_Assumptions[Values], 1))</f>
        <v>-0.4</v>
      </c>
      <c r="W269">
        <f t="shared" si="94"/>
        <v>35.106924562630944</v>
      </c>
      <c r="X269">
        <f t="shared" si="107"/>
        <v>6633.2365403004551</v>
      </c>
      <c r="Y269">
        <f t="shared" si="95"/>
        <v>4053.2286541927074</v>
      </c>
      <c r="Z269">
        <f t="shared" si="96"/>
        <v>228.47654030045487</v>
      </c>
      <c r="AA269">
        <f t="shared" si="97"/>
        <v>294.10865419270704</v>
      </c>
      <c r="AB269">
        <f t="shared" si="108"/>
        <v>0.61104841197312632</v>
      </c>
      <c r="AC269">
        <f t="shared" si="98"/>
        <v>2.4122438166145233E-2</v>
      </c>
      <c r="AD269">
        <f t="shared" si="99"/>
        <v>2.4122438166145233E-2</v>
      </c>
      <c r="AE269">
        <f t="shared" si="100"/>
        <v>0.34</v>
      </c>
      <c r="AF269">
        <f t="shared" si="109"/>
        <v>1136.6633890081298</v>
      </c>
      <c r="AG269">
        <f t="shared" si="101"/>
        <v>0.10785743108070356</v>
      </c>
      <c r="AH269">
        <f t="shared" si="102"/>
        <v>0.12575249144799969</v>
      </c>
      <c r="AI269">
        <f t="shared" si="110"/>
        <v>0.65999999999999992</v>
      </c>
      <c r="AJ269">
        <f>MAX(0, $R269 - $AA269) * INDEX(Model_Assumptions[Values], 7)</f>
        <v>2856.2172037604341</v>
      </c>
      <c r="AK269">
        <f>MAX(0, INDEX(Model_Assumptions[Values], 4) - $AD269)</f>
        <v>2.587756183385477E-2</v>
      </c>
      <c r="AL269">
        <f>MAX(0, INDEX(Model_Assumptions[Values], 5) - $AC269)</f>
        <v>0</v>
      </c>
      <c r="AM269">
        <f>INDEX(Model_Assumptions[Values], 6) * MAX(0, INDEX(Model_Assumptions[Values], 3) - $AB269)^2</f>
        <v>0</v>
      </c>
      <c r="AN269">
        <f t="shared" si="103"/>
        <v>2623.4416246414139</v>
      </c>
      <c r="AO269" cm="1">
        <f t="array" ref="AO269">IFERROR(STDEV(IF($E$2:$E$2201=$E269, $AJ$2:$AJ$2201)), 0)</f>
        <v>472.75524300690398</v>
      </c>
      <c r="AP269">
        <f t="shared" si="111"/>
        <v>0.49238074577127605</v>
      </c>
      <c r="AQ269">
        <f t="shared" si="104"/>
        <v>1.8565679076828972E-2</v>
      </c>
      <c r="AR269" cm="1">
        <f t="array" ref="AR269">IFERROR(STDEV(IF($E$2:$E$2201=$E269, $AK$2:$AK$2201)), 0)</f>
        <v>1.6588239752327247E-2</v>
      </c>
      <c r="AS269">
        <f t="shared" si="112"/>
        <v>0.44078713993749563</v>
      </c>
      <c r="AT269">
        <f t="shared" si="105"/>
        <v>2.9441706382901099E-3</v>
      </c>
      <c r="AU269" cm="1">
        <f t="array" ref="AU269">IFERROR(STDEV(IF($E$2:$E$2201=$E269, $AL$2:$AL$2201)), 0)</f>
        <v>5.6879932141917829E-3</v>
      </c>
      <c r="AV269">
        <f t="shared" si="113"/>
        <v>-0.51761148922334854</v>
      </c>
      <c r="AW269">
        <f t="shared" si="106"/>
        <v>0</v>
      </c>
      <c r="AX269" cm="1">
        <f t="array" ref="AX269">IFERROR(STDEV(IF($E$2:$E$2201=$E269, $AM$2:$AM$2201)), 0)</f>
        <v>0</v>
      </c>
      <c r="AY269">
        <f t="shared" si="114"/>
        <v>-0.51761148922334854</v>
      </c>
      <c r="AZ269">
        <f>INDEX(Model_Assumptions[Values],9)*((INDEX(Model_Scenarios[GR Weight],1)*$AG269)+(INDEX(Model_Scenarios[GP Weight],1)*$AH269)+(INDEX(Model_Scenarios[LTV Weight],1)*$AI269))-(INDEX(Model_Scenarios[LTV Weight],1)*$AP269)-(INDEX(Model_Scenarios[GP Weight],1)*($AS269+$AV269+$AY269))</f>
        <v>2.4223439484982507</v>
      </c>
      <c r="BA269">
        <f>INDEX(Model_Assumptions[Values],9)*((INDEX(Model_Scenarios[GR Weight],2)*$AG269)+(INDEX(Model_Scenarios[GP Weight],2)*$AH269)+(INDEX(Model_Scenarios[LTV Weight],2)*$AI269))-(INDEX(Model_Scenarios[LTV Weight],2)*$AP269)-(INDEX(Model_Scenarios[GP Weight],2)*($AS269+$AV269+$AY269))</f>
        <v>2.1504852477090379</v>
      </c>
      <c r="BB269">
        <f>INDEX(Model_Assumptions[Values],9)*((INDEX(Model_Scenarios[GR Weight],3)*$AG269)+(INDEX(Model_Scenarios[GP Weight],3)*$AH269)+(INDEX(Model_Scenarios[LTV Weight],3)*$AI269))-(INDEX(Model_Scenarios[LTV Weight],3)*$AP269)-(INDEX(Model_Scenarios[GP Weight],3)*($AS269+$AV269+$AY269))</f>
        <v>1.6859888940545886</v>
      </c>
      <c r="BC269">
        <f>INDEX(Model_Assumptions[Values],9)*((INDEX(Model_Scenarios[GR Weight],4)*$AG269)+(INDEX(Model_Scenarios[GP Weight],4)*$AH269)+(INDEX(Model_Scenarios[LTV Weight],4)*$AI269))-(INDEX(Model_Scenarios[LTV Weight],4)*$AP269)-(INDEX(Model_Scenarios[GP Weight],4)*($AS269+$AV269+$AY269))</f>
        <v>1.4591556841720683</v>
      </c>
      <c r="BD269">
        <f>INDEX(Model_Assumptions[Values],9)*((INDEX(Model_Scenarios[GR Weight],5)*$AG269)+(INDEX(Model_Scenarios[GP Weight],5)*$AH269)+(INDEX(Model_Scenarios[LTV Weight],5)*$AI269))-(INDEX(Model_Scenarios[LTV Weight],5)*$AP269)-(INDEX(Model_Scenarios[GP Weight],5)*($AS269+$AV269+$AY269))</f>
        <v>1.4825213072999444</v>
      </c>
    </row>
    <row r="270" spans="1:56" x14ac:dyDescent="0.25">
      <c r="A270">
        <v>269</v>
      </c>
      <c r="B270">
        <v>6</v>
      </c>
      <c r="C270" s="3">
        <v>19</v>
      </c>
      <c r="D270" s="4">
        <v>0.36</v>
      </c>
      <c r="E270" t="str">
        <v>SKU-1009</v>
      </c>
      <c r="F270" t="str">
        <v>Raise</v>
      </c>
      <c r="G270" t="str">
        <v>Full</v>
      </c>
      <c r="H270">
        <v>177.91</v>
      </c>
      <c r="I270">
        <v>73.489999999999995</v>
      </c>
      <c r="J270">
        <v>36</v>
      </c>
      <c r="K270">
        <v>6404.76</v>
      </c>
      <c r="L270">
        <v>3759.1200000000003</v>
      </c>
      <c r="M270">
        <v>0.58692597380698108</v>
      </c>
      <c r="N270">
        <v>210.36242056011631</v>
      </c>
      <c r="O270">
        <v>2118.3198784838378</v>
      </c>
      <c r="P270">
        <v>2338.7898784838376</v>
      </c>
      <c r="Q270">
        <v>1987.17375700722</v>
      </c>
      <c r="R270">
        <v>1722.2172560729241</v>
      </c>
      <c r="S270">
        <v>1</v>
      </c>
      <c r="T270">
        <f t="shared" si="92"/>
        <v>189.59287140164187</v>
      </c>
      <c r="U270">
        <f t="shared" si="93"/>
        <v>6.5667311571254439E-2</v>
      </c>
      <c r="V270">
        <f>IF($F270="Reduce", INDEX(Model_Assumptions[Values], 2), INDEX(Model_Assumptions[Values], 1))</f>
        <v>-0.4</v>
      </c>
      <c r="W270">
        <f t="shared" si="94"/>
        <v>35.054390713373934</v>
      </c>
      <c r="X270">
        <f t="shared" si="107"/>
        <v>6646.0625905836132</v>
      </c>
      <c r="Y270">
        <f t="shared" si="95"/>
        <v>4069.9154170577631</v>
      </c>
      <c r="Z270">
        <f t="shared" si="96"/>
        <v>241.30259058361298</v>
      </c>
      <c r="AA270">
        <f t="shared" si="97"/>
        <v>310.79541705776273</v>
      </c>
      <c r="AB270">
        <f t="shared" si="108"/>
        <v>0.61237994099305793</v>
      </c>
      <c r="AC270">
        <f t="shared" si="98"/>
        <v>2.5453967186076842E-2</v>
      </c>
      <c r="AD270">
        <f t="shared" si="99"/>
        <v>2.5453967186076842E-2</v>
      </c>
      <c r="AE270">
        <f t="shared" si="100"/>
        <v>0.36000000000000015</v>
      </c>
      <c r="AF270">
        <f t="shared" si="109"/>
        <v>1102.2190438866712</v>
      </c>
      <c r="AG270">
        <f t="shared" si="101"/>
        <v>0.1139122533072401</v>
      </c>
      <c r="AH270">
        <f t="shared" si="102"/>
        <v>0.13288727641460524</v>
      </c>
      <c r="AI270">
        <f t="shared" si="110"/>
        <v>0.6399999999999999</v>
      </c>
      <c r="AJ270">
        <f>MAX(0, $R270 - $AA270) * INDEX(Model_Assumptions[Values], 7)</f>
        <v>2822.8436780303227</v>
      </c>
      <c r="AK270">
        <f>MAX(0, INDEX(Model_Assumptions[Values], 4) - $AD270)</f>
        <v>2.454603281392316E-2</v>
      </c>
      <c r="AL270">
        <f>MAX(0, INDEX(Model_Assumptions[Values], 5) - $AC270)</f>
        <v>0</v>
      </c>
      <c r="AM270">
        <f>INDEX(Model_Assumptions[Values], 6) * MAX(0, INDEX(Model_Assumptions[Values], 3) - $AB270)^2</f>
        <v>0</v>
      </c>
      <c r="AN270">
        <f t="shared" si="103"/>
        <v>2623.4416246414139</v>
      </c>
      <c r="AO270" cm="1">
        <f t="array" ref="AO270">IFERROR(STDEV(IF($E$2:$E$2201=$E270, $AJ$2:$AJ$2201)), 0)</f>
        <v>472.75524300690398</v>
      </c>
      <c r="AP270">
        <f t="shared" si="111"/>
        <v>0.42178707975957197</v>
      </c>
      <c r="AQ270">
        <f t="shared" si="104"/>
        <v>1.8565679076828972E-2</v>
      </c>
      <c r="AR270" cm="1">
        <f t="array" ref="AR270">IFERROR(STDEV(IF($E$2:$E$2201=$E270, $AK$2:$AK$2201)), 0)</f>
        <v>1.6588239752327247E-2</v>
      </c>
      <c r="AS270">
        <f t="shared" si="112"/>
        <v>0.36051768158554465</v>
      </c>
      <c r="AT270">
        <f t="shared" si="105"/>
        <v>2.9441706382901099E-3</v>
      </c>
      <c r="AU270" cm="1">
        <f t="array" ref="AU270">IFERROR(STDEV(IF($E$2:$E$2201=$E270, $AL$2:$AL$2201)), 0)</f>
        <v>5.6879932141917829E-3</v>
      </c>
      <c r="AV270">
        <f t="shared" si="113"/>
        <v>-0.51761148922334854</v>
      </c>
      <c r="AW270">
        <f t="shared" si="106"/>
        <v>0</v>
      </c>
      <c r="AX270" cm="1">
        <f t="array" ref="AX270">IFERROR(STDEV(IF($E$2:$E$2201=$E270, $AM$2:$AM$2201)), 0)</f>
        <v>0</v>
      </c>
      <c r="AY270">
        <f t="shared" si="114"/>
        <v>-0.51761148922334854</v>
      </c>
      <c r="AZ270">
        <f>INDEX(Model_Assumptions[Values],9)*((INDEX(Model_Scenarios[GR Weight],1)*$AG270)+(INDEX(Model_Scenarios[GP Weight],1)*$AH270)+(INDEX(Model_Scenarios[LTV Weight],1)*$AI270))-(INDEX(Model_Scenarios[LTV Weight],1)*$AP270)-(INDEX(Model_Scenarios[GP Weight],1)*($AS270+$AV270+$AY270))</f>
        <v>2.4134406307393794</v>
      </c>
      <c r="BA270">
        <f>INDEX(Model_Assumptions[Values],9)*((INDEX(Model_Scenarios[GR Weight],2)*$AG270)+(INDEX(Model_Scenarios[GP Weight],2)*$AH270)+(INDEX(Model_Scenarios[LTV Weight],2)*$AI270))-(INDEX(Model_Scenarios[LTV Weight],2)*$AP270)-(INDEX(Model_Scenarios[GP Weight],2)*($AS270+$AV270+$AY270))</f>
        <v>2.1591009239235439</v>
      </c>
      <c r="BB270">
        <f>INDEX(Model_Assumptions[Values],9)*((INDEX(Model_Scenarios[GR Weight],3)*$AG270)+(INDEX(Model_Scenarios[GP Weight],3)*$AH270)+(INDEX(Model_Scenarios[LTV Weight],3)*$AI270))-(INDEX(Model_Scenarios[LTV Weight],3)*$AP270)-(INDEX(Model_Scenarios[GP Weight],3)*($AS270+$AV270+$AY270))</f>
        <v>1.7223750723571838</v>
      </c>
      <c r="BC270">
        <f>INDEX(Model_Assumptions[Values],9)*((INDEX(Model_Scenarios[GR Weight],4)*$AG270)+(INDEX(Model_Scenarios[GP Weight],4)*$AH270)+(INDEX(Model_Scenarios[LTV Weight],4)*$AI270))-(INDEX(Model_Scenarios[LTV Weight],4)*$AP270)-(INDEX(Model_Scenarios[GP Weight],4)*($AS270+$AV270+$AY270))</f>
        <v>1.501509906986761</v>
      </c>
      <c r="BD270">
        <f>INDEX(Model_Assumptions[Values],9)*((INDEX(Model_Scenarios[GR Weight],5)*$AG270)+(INDEX(Model_Scenarios[GP Weight],5)*$AH270)+(INDEX(Model_Scenarios[LTV Weight],5)*$AI270))-(INDEX(Model_Scenarios[LTV Weight],5)*$AP270)-(INDEX(Model_Scenarios[GP Weight],5)*($AS270+$AV270+$AY270))</f>
        <v>1.5449934067811451</v>
      </c>
    </row>
    <row r="271" spans="1:56" x14ac:dyDescent="0.25">
      <c r="A271">
        <v>270</v>
      </c>
      <c r="B271">
        <v>6</v>
      </c>
      <c r="C271" s="3">
        <v>20</v>
      </c>
      <c r="D271" s="4">
        <v>0.38</v>
      </c>
      <c r="E271" t="str">
        <v>SKU-1009</v>
      </c>
      <c r="F271" t="str">
        <v>Raise</v>
      </c>
      <c r="G271" t="str">
        <v>Full</v>
      </c>
      <c r="H271">
        <v>177.91</v>
      </c>
      <c r="I271">
        <v>73.489999999999995</v>
      </c>
      <c r="J271">
        <v>36</v>
      </c>
      <c r="K271">
        <v>6404.76</v>
      </c>
      <c r="L271">
        <v>3759.1200000000003</v>
      </c>
      <c r="M271">
        <v>0.58692597380698108</v>
      </c>
      <c r="N271">
        <v>210.36242056011631</v>
      </c>
      <c r="O271">
        <v>2118.3198784838378</v>
      </c>
      <c r="P271">
        <v>2338.7898784838376</v>
      </c>
      <c r="Q271">
        <v>1987.17375700722</v>
      </c>
      <c r="R271">
        <v>1722.2172560729241</v>
      </c>
      <c r="S271">
        <v>1</v>
      </c>
      <c r="T271">
        <f t="shared" si="92"/>
        <v>190.2419198128442</v>
      </c>
      <c r="U271">
        <f t="shared" si="93"/>
        <v>6.9315495547435255E-2</v>
      </c>
      <c r="V271">
        <f>IF($F271="Reduce", INDEX(Model_Assumptions[Values], 2), INDEX(Model_Assumptions[Values], 1))</f>
        <v>-0.4</v>
      </c>
      <c r="W271">
        <f t="shared" si="94"/>
        <v>35.001856864116931</v>
      </c>
      <c r="X271">
        <f t="shared" si="107"/>
        <v>6658.8204468439835</v>
      </c>
      <c r="Y271">
        <f t="shared" si="95"/>
        <v>4086.5339859000305</v>
      </c>
      <c r="Z271">
        <f t="shared" si="96"/>
        <v>254.0604468439833</v>
      </c>
      <c r="AA271">
        <f t="shared" si="97"/>
        <v>327.41398590003018</v>
      </c>
      <c r="AB271">
        <f t="shared" si="108"/>
        <v>0.61370238445712788</v>
      </c>
      <c r="AC271">
        <f t="shared" si="98"/>
        <v>2.6776410650146798E-2</v>
      </c>
      <c r="AD271">
        <f t="shared" si="99"/>
        <v>2.6776410650146798E-2</v>
      </c>
      <c r="AE271">
        <f t="shared" si="100"/>
        <v>0.38000000000000023</v>
      </c>
      <c r="AF271">
        <f t="shared" si="109"/>
        <v>1067.7746987652126</v>
      </c>
      <c r="AG271">
        <f t="shared" si="101"/>
        <v>0.11993488302900884</v>
      </c>
      <c r="AH271">
        <f t="shared" si="102"/>
        <v>0.13999290355757918</v>
      </c>
      <c r="AI271">
        <f t="shared" si="110"/>
        <v>0.61999999999999977</v>
      </c>
      <c r="AJ271">
        <f>MAX(0, $R271 - $AA271) * INDEX(Model_Assumptions[Values], 7)</f>
        <v>2789.6065403457878</v>
      </c>
      <c r="AK271">
        <f>MAX(0, INDEX(Model_Assumptions[Values], 4) - $AD271)</f>
        <v>2.3223589349853205E-2</v>
      </c>
      <c r="AL271">
        <f>MAX(0, INDEX(Model_Assumptions[Values], 5) - $AC271)</f>
        <v>0</v>
      </c>
      <c r="AM271">
        <f>INDEX(Model_Assumptions[Values], 6) * MAX(0, INDEX(Model_Assumptions[Values], 3) - $AB271)^2</f>
        <v>0</v>
      </c>
      <c r="AN271">
        <f t="shared" si="103"/>
        <v>2623.4416246414139</v>
      </c>
      <c r="AO271" cm="1">
        <f t="array" ref="AO271">IFERROR(STDEV(IF($E$2:$E$2201=$E271, $AJ$2:$AJ$2201)), 0)</f>
        <v>472.75524300690398</v>
      </c>
      <c r="AP271">
        <f t="shared" si="111"/>
        <v>0.35148190985149436</v>
      </c>
      <c r="AQ271">
        <f t="shared" si="104"/>
        <v>1.8565679076828972E-2</v>
      </c>
      <c r="AR271" cm="1">
        <f t="array" ref="AR271">IFERROR(STDEV(IF($E$2:$E$2201=$E271, $AK$2:$AK$2201)), 0)</f>
        <v>1.6588239752327247E-2</v>
      </c>
      <c r="AS271">
        <f t="shared" si="112"/>
        <v>0.28079593390074747</v>
      </c>
      <c r="AT271">
        <f t="shared" si="105"/>
        <v>2.9441706382901099E-3</v>
      </c>
      <c r="AU271" cm="1">
        <f t="array" ref="AU271">IFERROR(STDEV(IF($E$2:$E$2201=$E271, $AL$2:$AL$2201)), 0)</f>
        <v>5.6879932141917829E-3</v>
      </c>
      <c r="AV271">
        <f t="shared" si="113"/>
        <v>-0.51761148922334854</v>
      </c>
      <c r="AW271">
        <f t="shared" si="106"/>
        <v>0</v>
      </c>
      <c r="AX271" cm="1">
        <f t="array" ref="AX271">IFERROR(STDEV(IF($E$2:$E$2201=$E271, $AM$2:$AM$2201)), 0)</f>
        <v>0</v>
      </c>
      <c r="AY271">
        <f t="shared" si="114"/>
        <v>-0.51761148922334854</v>
      </c>
      <c r="AZ271">
        <f>INDEX(Model_Assumptions[Values],9)*((INDEX(Model_Scenarios[GR Weight],1)*$AG271)+(INDEX(Model_Scenarios[GP Weight],1)*$AH271)+(INDEX(Model_Scenarios[LTV Weight],1)*$AI271))-(INDEX(Model_Scenarios[LTV Weight],1)*$AP271)-(INDEX(Model_Scenarios[GP Weight],1)*($AS271+$AV271+$AY271))</f>
        <v>2.4042210698666926</v>
      </c>
      <c r="BA271">
        <f>INDEX(Model_Assumptions[Values],9)*((INDEX(Model_Scenarios[GR Weight],2)*$AG271)+(INDEX(Model_Scenarios[GP Weight],2)*$AH271)+(INDEX(Model_Scenarios[LTV Weight],2)*$AI271))-(INDEX(Model_Scenarios[LTV Weight],2)*$AP271)-(INDEX(Model_Scenarios[GP Weight],2)*($AS271+$AV271+$AY271))</f>
        <v>2.1673662333350534</v>
      </c>
      <c r="BB271">
        <f>INDEX(Model_Assumptions[Values],9)*((INDEX(Model_Scenarios[GR Weight],3)*$AG271)+(INDEX(Model_Scenarios[GP Weight],3)*$AH271)+(INDEX(Model_Scenarios[LTV Weight],3)*$AI271))-(INDEX(Model_Scenarios[LTV Weight],3)*$AP271)-(INDEX(Model_Scenarios[GP Weight],3)*($AS271+$AV271+$AY271))</f>
        <v>1.7583628866625087</v>
      </c>
      <c r="BC271">
        <f>INDEX(Model_Assumptions[Values],9)*((INDEX(Model_Scenarios[GR Weight],4)*$AG271)+(INDEX(Model_Scenarios[GP Weight],4)*$AH271)+(INDEX(Model_Scenarios[LTV Weight],4)*$AI271))-(INDEX(Model_Scenarios[LTV Weight],4)*$AP271)-(INDEX(Model_Scenarios[GP Weight],4)*($AS271+$AV271+$AY271))</f>
        <v>1.5434785191621625</v>
      </c>
      <c r="BD271">
        <f>INDEX(Model_Assumptions[Values],9)*((INDEX(Model_Scenarios[GR Weight],5)*$AG271)+(INDEX(Model_Scenarios[GP Weight],5)*$AH271)+(INDEX(Model_Scenarios[LTV Weight],5)*$AI271))-(INDEX(Model_Scenarios[LTV Weight],5)*$AP271)-(INDEX(Model_Scenarios[GP Weight],5)*($AS271+$AV271+$AY271))</f>
        <v>1.6069797648497504</v>
      </c>
    </row>
    <row r="272" spans="1:56" x14ac:dyDescent="0.25">
      <c r="A272">
        <v>271</v>
      </c>
      <c r="B272">
        <v>6</v>
      </c>
      <c r="C272" s="3">
        <v>21</v>
      </c>
      <c r="D272" s="4">
        <v>0.4</v>
      </c>
      <c r="E272" t="str">
        <v>SKU-1009</v>
      </c>
      <c r="F272" t="str">
        <v>Raise</v>
      </c>
      <c r="G272" t="str">
        <v>Full</v>
      </c>
      <c r="H272">
        <v>177.91</v>
      </c>
      <c r="I272">
        <v>73.489999999999995</v>
      </c>
      <c r="J272">
        <v>36</v>
      </c>
      <c r="K272">
        <v>6404.76</v>
      </c>
      <c r="L272">
        <v>3759.1200000000003</v>
      </c>
      <c r="M272">
        <v>0.58692597380698108</v>
      </c>
      <c r="N272">
        <v>210.36242056011631</v>
      </c>
      <c r="O272">
        <v>2118.3198784838378</v>
      </c>
      <c r="P272">
        <v>2338.7898784838376</v>
      </c>
      <c r="Q272">
        <v>1987.17375700722</v>
      </c>
      <c r="R272">
        <v>1722.2172560729241</v>
      </c>
      <c r="S272">
        <v>1</v>
      </c>
      <c r="T272">
        <f t="shared" si="92"/>
        <v>190.89096822404653</v>
      </c>
      <c r="U272">
        <f t="shared" si="93"/>
        <v>7.2963679523616071E-2</v>
      </c>
      <c r="V272">
        <f>IF($F272="Reduce", INDEX(Model_Assumptions[Values], 2), INDEX(Model_Assumptions[Values], 1))</f>
        <v>-0.4</v>
      </c>
      <c r="W272">
        <f t="shared" si="94"/>
        <v>34.949323014859928</v>
      </c>
      <c r="X272">
        <f t="shared" si="107"/>
        <v>6671.5101090815642</v>
      </c>
      <c r="Y272">
        <f t="shared" si="95"/>
        <v>4103.0843607195084</v>
      </c>
      <c r="Z272">
        <f t="shared" si="96"/>
        <v>266.75010908156401</v>
      </c>
      <c r="AA272">
        <f t="shared" si="97"/>
        <v>343.96436071950802</v>
      </c>
      <c r="AB272">
        <f t="shared" si="108"/>
        <v>0.61501583504073576</v>
      </c>
      <c r="AC272">
        <f t="shared" si="98"/>
        <v>2.8089861233754676E-2</v>
      </c>
      <c r="AD272">
        <f t="shared" si="99"/>
        <v>2.8089861233754676E-2</v>
      </c>
      <c r="AE272">
        <f t="shared" si="100"/>
        <v>0.40000000000000036</v>
      </c>
      <c r="AF272">
        <f t="shared" si="109"/>
        <v>1033.3303536437538</v>
      </c>
      <c r="AG272">
        <f t="shared" si="101"/>
        <v>0.12592532024600894</v>
      </c>
      <c r="AH272">
        <f t="shared" si="102"/>
        <v>0.1470693728769209</v>
      </c>
      <c r="AI272">
        <f t="shared" si="110"/>
        <v>0.59999999999999964</v>
      </c>
      <c r="AJ272">
        <f>MAX(0, $R272 - $AA272) * INDEX(Model_Assumptions[Values], 7)</f>
        <v>2756.5057907068322</v>
      </c>
      <c r="AK272">
        <f>MAX(0, INDEX(Model_Assumptions[Values], 4) - $AD272)</f>
        <v>2.1910138766245327E-2</v>
      </c>
      <c r="AL272">
        <f>MAX(0, INDEX(Model_Assumptions[Values], 5) - $AC272)</f>
        <v>0</v>
      </c>
      <c r="AM272">
        <f>INDEX(Model_Assumptions[Values], 6) * MAX(0, INDEX(Model_Assumptions[Values], 3) - $AB272)^2</f>
        <v>0</v>
      </c>
      <c r="AN272">
        <f t="shared" si="103"/>
        <v>2623.4416246414139</v>
      </c>
      <c r="AO272" cm="1">
        <f t="array" ref="AO272">IFERROR(STDEV(IF($E$2:$E$2201=$E272, $AJ$2:$AJ$2201)), 0)</f>
        <v>472.75524300690398</v>
      </c>
      <c r="AP272">
        <f t="shared" si="111"/>
        <v>0.28146523604704904</v>
      </c>
      <c r="AQ272">
        <f t="shared" si="104"/>
        <v>1.8565679076828972E-2</v>
      </c>
      <c r="AR272" cm="1">
        <f t="array" ref="AR272">IFERROR(STDEV(IF($E$2:$E$2201=$E272, $AK$2:$AK$2201)), 0)</f>
        <v>1.6588239752327247E-2</v>
      </c>
      <c r="AS272">
        <f t="shared" si="112"/>
        <v>0.20161631006973746</v>
      </c>
      <c r="AT272">
        <f t="shared" si="105"/>
        <v>2.9441706382901099E-3</v>
      </c>
      <c r="AU272" cm="1">
        <f t="array" ref="AU272">IFERROR(STDEV(IF($E$2:$E$2201=$E272, $AL$2:$AL$2201)), 0)</f>
        <v>5.6879932141917829E-3</v>
      </c>
      <c r="AV272">
        <f t="shared" si="113"/>
        <v>-0.51761148922334854</v>
      </c>
      <c r="AW272">
        <f t="shared" si="106"/>
        <v>0</v>
      </c>
      <c r="AX272" cm="1">
        <f t="array" ref="AX272">IFERROR(STDEV(IF($E$2:$E$2201=$E272, $AM$2:$AM$2201)), 0)</f>
        <v>0</v>
      </c>
      <c r="AY272">
        <f t="shared" si="114"/>
        <v>-0.51761148922334854</v>
      </c>
      <c r="AZ272">
        <f>INDEX(Model_Assumptions[Values],9)*((INDEX(Model_Scenarios[GR Weight],1)*$AG272)+(INDEX(Model_Scenarios[GP Weight],1)*$AH272)+(INDEX(Model_Scenarios[LTV Weight],1)*$AI272))-(INDEX(Model_Scenarios[LTV Weight],1)*$AP272)-(INDEX(Model_Scenarios[GP Weight],1)*($AS272+$AV272+$AY272))</f>
        <v>2.3946858245615203</v>
      </c>
      <c r="BA272">
        <f>INDEX(Model_Assumptions[Values],9)*((INDEX(Model_Scenarios[GR Weight],2)*$AG272)+(INDEX(Model_Scenarios[GP Weight],2)*$AH272)+(INDEX(Model_Scenarios[LTV Weight],2)*$AI272))-(INDEX(Model_Scenarios[LTV Weight],2)*$AP272)-(INDEX(Model_Scenarios[GP Weight],2)*($AS272+$AV272+$AY272))</f>
        <v>2.1752822933062363</v>
      </c>
      <c r="BB272">
        <f>INDEX(Model_Assumptions[Values],9)*((INDEX(Model_Scenarios[GR Weight],3)*$AG272)+(INDEX(Model_Scenarios[GP Weight],3)*$AH272)+(INDEX(Model_Scenarios[LTV Weight],3)*$AI272))-(INDEX(Model_Scenarios[LTV Weight],3)*$AP272)-(INDEX(Model_Scenarios[GP Weight],3)*($AS272+$AV272+$AY272))</f>
        <v>1.7939542923552381</v>
      </c>
      <c r="BC272">
        <f>INDEX(Model_Assumptions[Values],9)*((INDEX(Model_Scenarios[GR Weight],4)*$AG272)+(INDEX(Model_Scenarios[GP Weight],4)*$AH272)+(INDEX(Model_Scenarios[LTV Weight],4)*$AI272))-(INDEX(Model_Scenarios[LTV Weight],4)*$AP272)-(INDEX(Model_Scenarios[GP Weight],4)*($AS272+$AV272+$AY272))</f>
        <v>1.5850634760829476</v>
      </c>
      <c r="BD272">
        <f>INDEX(Model_Assumptions[Values],9)*((INDEX(Model_Scenarios[GR Weight],5)*$AG272)+(INDEX(Model_Scenarios[GP Weight],5)*$AH272)+(INDEX(Model_Scenarios[LTV Weight],5)*$AI272))-(INDEX(Model_Scenarios[LTV Weight],5)*$AP272)-(INDEX(Model_Scenarios[GP Weight],5)*($AS272+$AV272+$AY272))</f>
        <v>1.6684834542531066</v>
      </c>
    </row>
    <row r="273" spans="1:56" x14ac:dyDescent="0.25">
      <c r="A273">
        <v>272</v>
      </c>
      <c r="B273">
        <v>6</v>
      </c>
      <c r="C273" s="3">
        <v>22</v>
      </c>
      <c r="D273" s="4">
        <v>0.42</v>
      </c>
      <c r="E273" t="str">
        <v>SKU-1009</v>
      </c>
      <c r="F273" t="str">
        <v>Raise</v>
      </c>
      <c r="G273" t="str">
        <v>Full</v>
      </c>
      <c r="H273">
        <v>177.91</v>
      </c>
      <c r="I273">
        <v>73.489999999999995</v>
      </c>
      <c r="J273">
        <v>36</v>
      </c>
      <c r="K273">
        <v>6404.76</v>
      </c>
      <c r="L273">
        <v>3759.1200000000003</v>
      </c>
      <c r="M273">
        <v>0.58692597380698108</v>
      </c>
      <c r="N273">
        <v>210.36242056011631</v>
      </c>
      <c r="O273">
        <v>2118.3198784838378</v>
      </c>
      <c r="P273">
        <v>2338.7898784838376</v>
      </c>
      <c r="Q273">
        <v>1987.17375700722</v>
      </c>
      <c r="R273">
        <v>1722.2172560729241</v>
      </c>
      <c r="S273">
        <v>1</v>
      </c>
      <c r="T273">
        <f t="shared" si="92"/>
        <v>191.54001663524883</v>
      </c>
      <c r="U273">
        <f t="shared" si="93"/>
        <v>7.6611863499796734E-2</v>
      </c>
      <c r="V273">
        <f>IF($F273="Reduce", INDEX(Model_Assumptions[Values], 2), INDEX(Model_Assumptions[Values], 1))</f>
        <v>-0.4</v>
      </c>
      <c r="W273">
        <f t="shared" si="94"/>
        <v>34.896789165602925</v>
      </c>
      <c r="X273">
        <f t="shared" si="107"/>
        <v>6684.1315772963553</v>
      </c>
      <c r="Y273">
        <f t="shared" si="95"/>
        <v>4119.5665415161966</v>
      </c>
      <c r="Z273">
        <f t="shared" si="96"/>
        <v>279.3715772963551</v>
      </c>
      <c r="AA273">
        <f t="shared" si="97"/>
        <v>360.44654151619625</v>
      </c>
      <c r="AB273">
        <f t="shared" si="108"/>
        <v>0.61632038416312984</v>
      </c>
      <c r="AC273">
        <f t="shared" si="98"/>
        <v>2.9394410356148759E-2</v>
      </c>
      <c r="AD273">
        <f t="shared" si="99"/>
        <v>2.9394410356148759E-2</v>
      </c>
      <c r="AE273">
        <f t="shared" si="100"/>
        <v>0.4199999999999996</v>
      </c>
      <c r="AF273">
        <f t="shared" si="109"/>
        <v>998.88600852229672</v>
      </c>
      <c r="AG273">
        <f t="shared" si="101"/>
        <v>0.13188356495824038</v>
      </c>
      <c r="AH273">
        <f t="shared" si="102"/>
        <v>0.15411668437263043</v>
      </c>
      <c r="AI273">
        <f t="shared" si="110"/>
        <v>0.5800000000000004</v>
      </c>
      <c r="AJ273">
        <f>MAX(0, $R273 - $AA273) * INDEX(Model_Assumptions[Values], 7)</f>
        <v>2723.5414291134557</v>
      </c>
      <c r="AK273">
        <f>MAX(0, INDEX(Model_Assumptions[Values], 4) - $AD273)</f>
        <v>2.0605589643851244E-2</v>
      </c>
      <c r="AL273">
        <f>MAX(0, INDEX(Model_Assumptions[Values], 5) - $AC273)</f>
        <v>0</v>
      </c>
      <c r="AM273">
        <f>INDEX(Model_Assumptions[Values], 6) * MAX(0, INDEX(Model_Assumptions[Values], 3) - $AB273)^2</f>
        <v>0</v>
      </c>
      <c r="AN273">
        <f t="shared" si="103"/>
        <v>2623.4416246414139</v>
      </c>
      <c r="AO273" cm="1">
        <f t="array" ref="AO273">IFERROR(STDEV(IF($E$2:$E$2201=$E273, $AJ$2:$AJ$2201)), 0)</f>
        <v>472.75524300690398</v>
      </c>
      <c r="AP273">
        <f t="shared" si="111"/>
        <v>0.21173705834623599</v>
      </c>
      <c r="AQ273">
        <f t="shared" si="104"/>
        <v>1.8565679076828972E-2</v>
      </c>
      <c r="AR273" cm="1">
        <f t="array" ref="AR273">IFERROR(STDEV(IF($E$2:$E$2201=$E273, $AK$2:$AK$2201)), 0)</f>
        <v>1.6588239752327247E-2</v>
      </c>
      <c r="AS273">
        <f t="shared" si="112"/>
        <v>0.1229732990045603</v>
      </c>
      <c r="AT273">
        <f t="shared" si="105"/>
        <v>2.9441706382901099E-3</v>
      </c>
      <c r="AU273" cm="1">
        <f t="array" ref="AU273">IFERROR(STDEV(IF($E$2:$E$2201=$E273, $AL$2:$AL$2201)), 0)</f>
        <v>5.6879932141917829E-3</v>
      </c>
      <c r="AV273">
        <f t="shared" si="113"/>
        <v>-0.51761148922334854</v>
      </c>
      <c r="AW273">
        <f t="shared" si="106"/>
        <v>0</v>
      </c>
      <c r="AX273" cm="1">
        <f t="array" ref="AX273">IFERROR(STDEV(IF($E$2:$E$2201=$E273, $AM$2:$AM$2201)), 0)</f>
        <v>0</v>
      </c>
      <c r="AY273">
        <f t="shared" si="114"/>
        <v>-0.51761148922334854</v>
      </c>
      <c r="AZ273">
        <f>INDEX(Model_Assumptions[Values],9)*((INDEX(Model_Scenarios[GR Weight],1)*$AG273)+(INDEX(Model_Scenarios[GP Weight],1)*$AH273)+(INDEX(Model_Scenarios[LTV Weight],1)*$AI273))-(INDEX(Model_Scenarios[LTV Weight],1)*$AP273)-(INDEX(Model_Scenarios[GP Weight],1)*($AS273+$AV273+$AY273))</f>
        <v>2.3848354459326622</v>
      </c>
      <c r="BA273">
        <f>INDEX(Model_Assumptions[Values],9)*((INDEX(Model_Scenarios[GR Weight],2)*$AG273)+(INDEX(Model_Scenarios[GP Weight],2)*$AH273)+(INDEX(Model_Scenarios[LTV Weight],2)*$AI273))-(INDEX(Model_Scenarios[LTV Weight],2)*$AP273)-(INDEX(Model_Scenarios[GP Weight],2)*($AS273+$AV273+$AY273))</f>
        <v>2.1828502060546859</v>
      </c>
      <c r="BB273">
        <f>INDEX(Model_Assumptions[Values],9)*((INDEX(Model_Scenarios[GR Weight],3)*$AG273)+(INDEX(Model_Scenarios[GP Weight],3)*$AH273)+(INDEX(Model_Scenarios[LTV Weight],3)*$AI273))-(INDEX(Model_Scenarios[LTV Weight],3)*$AP273)-(INDEX(Model_Scenarios[GP Weight],3)*($AS273+$AV273+$AY273))</f>
        <v>1.829151218316158</v>
      </c>
      <c r="BC273">
        <f>INDEX(Model_Assumptions[Values],9)*((INDEX(Model_Scenarios[GR Weight],4)*$AG273)+(INDEX(Model_Scenarios[GP Weight],4)*$AH273)+(INDEX(Model_Scenarios[LTV Weight],4)*$AI273))-(INDEX(Model_Scenarios[LTV Weight],4)*$AP273)-(INDEX(Model_Scenarios[GP Weight],4)*($AS273+$AV273+$AY273))</f>
        <v>1.6262667066299019</v>
      </c>
      <c r="BD273">
        <f>INDEX(Model_Assumptions[Values],9)*((INDEX(Model_Scenarios[GR Weight],5)*$AG273)+(INDEX(Model_Scenarios[GP Weight],5)*$AH273)+(INDEX(Model_Scenarios[LTV Weight],5)*$AI273))-(INDEX(Model_Scenarios[LTV Weight],5)*$AP273)-(INDEX(Model_Scenarios[GP Weight],5)*($AS273+$AV273+$AY273))</f>
        <v>1.7295075060895908</v>
      </c>
    </row>
    <row r="274" spans="1:56" x14ac:dyDescent="0.25">
      <c r="A274">
        <v>273</v>
      </c>
      <c r="B274">
        <v>6</v>
      </c>
      <c r="C274" s="3">
        <v>23</v>
      </c>
      <c r="D274" s="4">
        <v>0.44</v>
      </c>
      <c r="E274" t="str">
        <v>SKU-1009</v>
      </c>
      <c r="F274" t="str">
        <v>Raise</v>
      </c>
      <c r="G274" t="str">
        <v>Full</v>
      </c>
      <c r="H274">
        <v>177.91</v>
      </c>
      <c r="I274">
        <v>73.489999999999995</v>
      </c>
      <c r="J274">
        <v>36</v>
      </c>
      <c r="K274">
        <v>6404.76</v>
      </c>
      <c r="L274">
        <v>3759.1200000000003</v>
      </c>
      <c r="M274">
        <v>0.58692597380698108</v>
      </c>
      <c r="N274">
        <v>210.36242056011631</v>
      </c>
      <c r="O274">
        <v>2118.3198784838378</v>
      </c>
      <c r="P274">
        <v>2338.7898784838376</v>
      </c>
      <c r="Q274">
        <v>1987.17375700722</v>
      </c>
      <c r="R274">
        <v>1722.2172560729241</v>
      </c>
      <c r="S274">
        <v>1</v>
      </c>
      <c r="T274">
        <f t="shared" si="92"/>
        <v>192.18906504645116</v>
      </c>
      <c r="U274">
        <f t="shared" si="93"/>
        <v>8.026004747597755E-2</v>
      </c>
      <c r="V274">
        <f>IF($F274="Reduce", INDEX(Model_Assumptions[Values], 2), INDEX(Model_Assumptions[Values], 1))</f>
        <v>-0.4</v>
      </c>
      <c r="W274">
        <f t="shared" si="94"/>
        <v>34.844255316345922</v>
      </c>
      <c r="X274">
        <f t="shared" si="107"/>
        <v>6696.6848514883586</v>
      </c>
      <c r="Y274">
        <f t="shared" si="95"/>
        <v>4135.980528290097</v>
      </c>
      <c r="Z274">
        <f t="shared" si="96"/>
        <v>291.9248514883584</v>
      </c>
      <c r="AA274">
        <f t="shared" si="97"/>
        <v>376.86052829009668</v>
      </c>
      <c r="AB274">
        <f t="shared" si="108"/>
        <v>0.61761612200861782</v>
      </c>
      <c r="AC274">
        <f t="shared" si="98"/>
        <v>3.0690148201636736E-2</v>
      </c>
      <c r="AD274">
        <f t="shared" si="99"/>
        <v>3.0690148201636736E-2</v>
      </c>
      <c r="AE274">
        <f t="shared" si="100"/>
        <v>0.43999999999999967</v>
      </c>
      <c r="AF274">
        <f t="shared" si="109"/>
        <v>964.44166340083802</v>
      </c>
      <c r="AG274">
        <f t="shared" si="101"/>
        <v>0.13780961716570406</v>
      </c>
      <c r="AH274">
        <f t="shared" si="102"/>
        <v>0.16113483804470852</v>
      </c>
      <c r="AI274">
        <f t="shared" si="110"/>
        <v>0.56000000000000028</v>
      </c>
      <c r="AJ274">
        <f>MAX(0, $R274 - $AA274) * INDEX(Model_Assumptions[Values], 7)</f>
        <v>2690.7134555656548</v>
      </c>
      <c r="AK274">
        <f>MAX(0, INDEX(Model_Assumptions[Values], 4) - $AD274)</f>
        <v>1.9309851798363267E-2</v>
      </c>
      <c r="AL274">
        <f>MAX(0, INDEX(Model_Assumptions[Values], 5) - $AC274)</f>
        <v>0</v>
      </c>
      <c r="AM274">
        <f>INDEX(Model_Assumptions[Values], 6) * MAX(0, INDEX(Model_Assumptions[Values], 3) - $AB274)^2</f>
        <v>0</v>
      </c>
      <c r="AN274">
        <f t="shared" si="103"/>
        <v>2623.4416246414139</v>
      </c>
      <c r="AO274" cm="1">
        <f t="array" ref="AO274">IFERROR(STDEV(IF($E$2:$E$2201=$E274, $AJ$2:$AJ$2201)), 0)</f>
        <v>472.75524300690398</v>
      </c>
      <c r="AP274">
        <f t="shared" si="111"/>
        <v>0.14229737674904752</v>
      </c>
      <c r="AQ274">
        <f t="shared" si="104"/>
        <v>1.8565679076828972E-2</v>
      </c>
      <c r="AR274" cm="1">
        <f t="array" ref="AR274">IFERROR(STDEV(IF($E$2:$E$2201=$E274, $AK$2:$AK$2201)), 0)</f>
        <v>1.6588239752327247E-2</v>
      </c>
      <c r="AS274">
        <f t="shared" si="112"/>
        <v>4.4861464064015096E-2</v>
      </c>
      <c r="AT274">
        <f t="shared" si="105"/>
        <v>2.9441706382901099E-3</v>
      </c>
      <c r="AU274" cm="1">
        <f t="array" ref="AU274">IFERROR(STDEV(IF($E$2:$E$2201=$E274, $AL$2:$AL$2201)), 0)</f>
        <v>5.6879932141917829E-3</v>
      </c>
      <c r="AV274">
        <f t="shared" si="113"/>
        <v>-0.51761148922334854</v>
      </c>
      <c r="AW274">
        <f t="shared" si="106"/>
        <v>0</v>
      </c>
      <c r="AX274" cm="1">
        <f t="array" ref="AX274">IFERROR(STDEV(IF($E$2:$E$2201=$E274, $AM$2:$AM$2201)), 0)</f>
        <v>0</v>
      </c>
      <c r="AY274">
        <f t="shared" si="114"/>
        <v>-0.51761148922334854</v>
      </c>
      <c r="AZ274">
        <f>INDEX(Model_Assumptions[Values],9)*((INDEX(Model_Scenarios[GR Weight],1)*$AG274)+(INDEX(Model_Scenarios[GP Weight],1)*$AH274)+(INDEX(Model_Scenarios[LTV Weight],1)*$AI274))-(INDEX(Model_Scenarios[LTV Weight],1)*$AP274)-(INDEX(Model_Scenarios[GP Weight],1)*($AS274+$AV274+$AY274))</f>
        <v>2.3746704776442376</v>
      </c>
      <c r="BA274">
        <f>INDEX(Model_Assumptions[Values],9)*((INDEX(Model_Scenarios[GR Weight],2)*$AG274)+(INDEX(Model_Scenarios[GP Weight],2)*$AH274)+(INDEX(Model_Scenarios[LTV Weight],2)*$AI274))-(INDEX(Model_Scenarios[LTV Weight],2)*$AP274)-(INDEX(Model_Scenarios[GP Weight],2)*($AS274+$AV274+$AY274))</f>
        <v>2.1900710589086434</v>
      </c>
      <c r="BB274">
        <f>INDEX(Model_Assumptions[Values],9)*((INDEX(Model_Scenarios[GR Weight],3)*$AG274)+(INDEX(Model_Scenarios[GP Weight],3)*$AH274)+(INDEX(Model_Scenarios[LTV Weight],3)*$AI274))-(INDEX(Model_Scenarios[LTV Weight],3)*$AP274)-(INDEX(Model_Scenarios[GP Weight],3)*($AS274+$AV274+$AY274))</f>
        <v>1.8639555673696901</v>
      </c>
      <c r="BC274">
        <f>INDEX(Model_Assumptions[Values],9)*((INDEX(Model_Scenarios[GR Weight],4)*$AG274)+(INDEX(Model_Scenarios[GP Weight],4)*$AH274)+(INDEX(Model_Scenarios[LTV Weight],4)*$AI274))-(INDEX(Model_Scenarios[LTV Weight],4)*$AP274)-(INDEX(Model_Scenarios[GP Weight],4)*($AS274+$AV274+$AY274))</f>
        <v>1.6670901136274465</v>
      </c>
      <c r="BD274">
        <f>INDEX(Model_Assumptions[Values],9)*((INDEX(Model_Scenarios[GR Weight],5)*$AG274)+(INDEX(Model_Scenarios[GP Weight],5)*$AH274)+(INDEX(Model_Scenarios[LTV Weight],5)*$AI274))-(INDEX(Model_Scenarios[LTV Weight],5)*$AP274)-(INDEX(Model_Scenarios[GP Weight],5)*($AS274+$AV274+$AY274))</f>
        <v>1.7900549105118664</v>
      </c>
    </row>
    <row r="275" spans="1:56" x14ac:dyDescent="0.25">
      <c r="A275">
        <v>274</v>
      </c>
      <c r="B275">
        <v>6</v>
      </c>
      <c r="C275" s="3">
        <v>24</v>
      </c>
      <c r="D275" s="4">
        <v>0.46</v>
      </c>
      <c r="E275" t="str">
        <v>SKU-1009</v>
      </c>
      <c r="F275" t="str">
        <v>Raise</v>
      </c>
      <c r="G275" t="str">
        <v>Full</v>
      </c>
      <c r="H275">
        <v>177.91</v>
      </c>
      <c r="I275">
        <v>73.489999999999995</v>
      </c>
      <c r="J275">
        <v>36</v>
      </c>
      <c r="K275">
        <v>6404.76</v>
      </c>
      <c r="L275">
        <v>3759.1200000000003</v>
      </c>
      <c r="M275">
        <v>0.58692597380698108</v>
      </c>
      <c r="N275">
        <v>210.36242056011631</v>
      </c>
      <c r="O275">
        <v>2118.3198784838378</v>
      </c>
      <c r="P275">
        <v>2338.7898784838376</v>
      </c>
      <c r="Q275">
        <v>1987.17375700722</v>
      </c>
      <c r="R275">
        <v>1722.2172560729241</v>
      </c>
      <c r="S275">
        <v>1</v>
      </c>
      <c r="T275">
        <f t="shared" si="92"/>
        <v>192.83811345765349</v>
      </c>
      <c r="U275">
        <f t="shared" si="93"/>
        <v>8.3908231452158366E-2</v>
      </c>
      <c r="V275">
        <f>IF($F275="Reduce", INDEX(Model_Assumptions[Values], 2), INDEX(Model_Assumptions[Values], 1))</f>
        <v>-0.4</v>
      </c>
      <c r="W275">
        <f t="shared" si="94"/>
        <v>34.791721467088919</v>
      </c>
      <c r="X275">
        <f t="shared" si="107"/>
        <v>6709.1699316575714</v>
      </c>
      <c r="Y275">
        <f t="shared" si="95"/>
        <v>4152.3263210412069</v>
      </c>
      <c r="Z275">
        <f t="shared" si="96"/>
        <v>304.40993165757118</v>
      </c>
      <c r="AA275">
        <f t="shared" si="97"/>
        <v>393.20632104120659</v>
      </c>
      <c r="AB275">
        <f t="shared" si="108"/>
        <v>0.61890313754734949</v>
      </c>
      <c r="AC275">
        <f t="shared" si="98"/>
        <v>3.1977163740368408E-2</v>
      </c>
      <c r="AD275">
        <f t="shared" si="99"/>
        <v>3.1977163740368408E-2</v>
      </c>
      <c r="AE275">
        <f t="shared" si="100"/>
        <v>0.4599999999999998</v>
      </c>
      <c r="AF275">
        <f t="shared" si="109"/>
        <v>929.99731827937944</v>
      </c>
      <c r="AG275">
        <f t="shared" si="101"/>
        <v>0.14370347686839863</v>
      </c>
      <c r="AH275">
        <f t="shared" si="102"/>
        <v>0.16812383389315402</v>
      </c>
      <c r="AI275">
        <f t="shared" si="110"/>
        <v>0.54000000000000026</v>
      </c>
      <c r="AJ275">
        <f>MAX(0, $R275 - $AA275) * INDEX(Model_Assumptions[Values], 7)</f>
        <v>2658.021870063435</v>
      </c>
      <c r="AK275">
        <f>MAX(0, INDEX(Model_Assumptions[Values], 4) - $AD275)</f>
        <v>1.8022836259631594E-2</v>
      </c>
      <c r="AL275">
        <f>MAX(0, INDEX(Model_Assumptions[Values], 5) - $AC275)</f>
        <v>0</v>
      </c>
      <c r="AM275">
        <f>INDEX(Model_Assumptions[Values], 6) * MAX(0, INDEX(Model_Assumptions[Values], 3) - $AB275)^2</f>
        <v>0</v>
      </c>
      <c r="AN275">
        <f t="shared" si="103"/>
        <v>2623.4416246414139</v>
      </c>
      <c r="AO275" cm="1">
        <f t="array" ref="AO275">IFERROR(STDEV(IF($E$2:$E$2201=$E275, $AJ$2:$AJ$2201)), 0)</f>
        <v>472.75524300690398</v>
      </c>
      <c r="AP275">
        <f t="shared" si="111"/>
        <v>7.3146191255495194E-2</v>
      </c>
      <c r="AQ275">
        <f t="shared" si="104"/>
        <v>1.8565679076828972E-2</v>
      </c>
      <c r="AR275" cm="1">
        <f t="array" ref="AR275">IFERROR(STDEV(IF($E$2:$E$2201=$E275, $AK$2:$AK$2201)), 0)</f>
        <v>1.6588239752327247E-2</v>
      </c>
      <c r="AS275">
        <f t="shared" si="112"/>
        <v>-3.2724558199203703E-2</v>
      </c>
      <c r="AT275">
        <f t="shared" si="105"/>
        <v>2.9441706382901099E-3</v>
      </c>
      <c r="AU275" cm="1">
        <f t="array" ref="AU275">IFERROR(STDEV(IF($E$2:$E$2201=$E275, $AL$2:$AL$2201)), 0)</f>
        <v>5.6879932141917829E-3</v>
      </c>
      <c r="AV275">
        <f t="shared" si="113"/>
        <v>-0.51761148922334854</v>
      </c>
      <c r="AW275">
        <f t="shared" si="106"/>
        <v>0</v>
      </c>
      <c r="AX275" cm="1">
        <f t="array" ref="AX275">IFERROR(STDEV(IF($E$2:$E$2201=$E275, $AM$2:$AM$2201)), 0)</f>
        <v>0</v>
      </c>
      <c r="AY275">
        <f t="shared" si="114"/>
        <v>-0.51761148922334854</v>
      </c>
      <c r="AZ275">
        <f>INDEX(Model_Assumptions[Values],9)*((INDEX(Model_Scenarios[GR Weight],1)*$AG275)+(INDEX(Model_Scenarios[GP Weight],1)*$AH275)+(INDEX(Model_Scenarios[LTV Weight],1)*$AI275))-(INDEX(Model_Scenarios[LTV Weight],1)*$AP275)-(INDEX(Model_Scenarios[GP Weight],1)*($AS275+$AV275+$AY275))</f>
        <v>2.3641914560409711</v>
      </c>
      <c r="BA275">
        <f>INDEX(Model_Assumptions[Values],9)*((INDEX(Model_Scenarios[GR Weight],2)*$AG275)+(INDEX(Model_Scenarios[GP Weight],2)*$AH275)+(INDEX(Model_Scenarios[LTV Weight],2)*$AI275))-(INDEX(Model_Scenarios[LTV Weight],2)*$AP275)-(INDEX(Model_Scenarios[GP Weight],2)*($AS275+$AV275+$AY275))</f>
        <v>2.1969459245575624</v>
      </c>
      <c r="BB275">
        <f>INDEX(Model_Assumptions[Values],9)*((INDEX(Model_Scenarios[GR Weight],3)*$AG275)+(INDEX(Model_Scenarios[GP Weight],3)*$AH275)+(INDEX(Model_Scenarios[LTV Weight],3)*$AI275))-(INDEX(Model_Scenarios[LTV Weight],3)*$AP275)-(INDEX(Model_Scenarios[GP Weight],3)*($AS275+$AV275+$AY275))</f>
        <v>1.8983692167223853</v>
      </c>
      <c r="BC275">
        <f>INDEX(Model_Assumptions[Values],9)*((INDEX(Model_Scenarios[GR Weight],4)*$AG275)+(INDEX(Model_Scenarios[GP Weight],4)*$AH275)+(INDEX(Model_Scenarios[LTV Weight],4)*$AI275))-(INDEX(Model_Scenarios[LTV Weight],4)*$AP275)-(INDEX(Model_Scenarios[GP Weight],4)*($AS275+$AV275+$AY275))</f>
        <v>1.7075355742821341</v>
      </c>
      <c r="BD275">
        <f>INDEX(Model_Assumptions[Values],9)*((INDEX(Model_Scenarios[GR Weight],5)*$AG275)+(INDEX(Model_Scenarios[GP Weight],5)*$AH275)+(INDEX(Model_Scenarios[LTV Weight],5)*$AI275))-(INDEX(Model_Scenarios[LTV Weight],5)*$AP275)-(INDEX(Model_Scenarios[GP Weight],5)*($AS275+$AV275+$AY275))</f>
        <v>1.8501286174159444</v>
      </c>
    </row>
    <row r="276" spans="1:56" x14ac:dyDescent="0.25">
      <c r="A276">
        <v>275</v>
      </c>
      <c r="B276">
        <v>6</v>
      </c>
      <c r="C276" s="3">
        <v>25</v>
      </c>
      <c r="D276" s="4">
        <v>0.48</v>
      </c>
      <c r="E276" t="str">
        <v>SKU-1009</v>
      </c>
      <c r="F276" t="str">
        <v>Raise</v>
      </c>
      <c r="G276" t="str">
        <v>Full</v>
      </c>
      <c r="H276">
        <v>177.91</v>
      </c>
      <c r="I276">
        <v>73.489999999999995</v>
      </c>
      <c r="J276">
        <v>36</v>
      </c>
      <c r="K276">
        <v>6404.76</v>
      </c>
      <c r="L276">
        <v>3759.1200000000003</v>
      </c>
      <c r="M276">
        <v>0.58692597380698108</v>
      </c>
      <c r="N276">
        <v>210.36242056011631</v>
      </c>
      <c r="O276">
        <v>2118.3198784838378</v>
      </c>
      <c r="P276">
        <v>2338.7898784838376</v>
      </c>
      <c r="Q276">
        <v>1987.17375700722</v>
      </c>
      <c r="R276">
        <v>1722.2172560729241</v>
      </c>
      <c r="S276">
        <v>1</v>
      </c>
      <c r="T276">
        <f t="shared" si="92"/>
        <v>193.48716186885582</v>
      </c>
      <c r="U276">
        <f t="shared" si="93"/>
        <v>8.7556415428339196E-2</v>
      </c>
      <c r="V276">
        <f>IF($F276="Reduce", INDEX(Model_Assumptions[Values], 2), INDEX(Model_Assumptions[Values], 1))</f>
        <v>-0.4</v>
      </c>
      <c r="W276">
        <f t="shared" si="94"/>
        <v>34.739187617831917</v>
      </c>
      <c r="X276">
        <f t="shared" si="107"/>
        <v>6721.5868178039955</v>
      </c>
      <c r="Y276">
        <f t="shared" si="95"/>
        <v>4168.6039197695281</v>
      </c>
      <c r="Z276">
        <f t="shared" si="96"/>
        <v>316.82681780399525</v>
      </c>
      <c r="AA276">
        <f t="shared" si="97"/>
        <v>409.4839197695278</v>
      </c>
      <c r="AB276">
        <f t="shared" si="108"/>
        <v>0.62018151855568082</v>
      </c>
      <c r="AC276">
        <f t="shared" si="98"/>
        <v>3.3255544748699739E-2</v>
      </c>
      <c r="AD276">
        <f t="shared" si="99"/>
        <v>3.3255544748699739E-2</v>
      </c>
      <c r="AE276">
        <f t="shared" si="100"/>
        <v>0.47999999999999987</v>
      </c>
      <c r="AF276">
        <f t="shared" si="109"/>
        <v>895.55297315792075</v>
      </c>
      <c r="AG276">
        <f t="shared" si="101"/>
        <v>0.14956514406632498</v>
      </c>
      <c r="AH276">
        <f t="shared" si="102"/>
        <v>0.17508367191796773</v>
      </c>
      <c r="AI276">
        <f t="shared" si="110"/>
        <v>0.52000000000000013</v>
      </c>
      <c r="AJ276">
        <f>MAX(0, $R276 - $AA276) * INDEX(Model_Assumptions[Values], 7)</f>
        <v>2625.4666726067926</v>
      </c>
      <c r="AK276">
        <f>MAX(0, INDEX(Model_Assumptions[Values], 4) - $AD276)</f>
        <v>1.6744455251300264E-2</v>
      </c>
      <c r="AL276">
        <f>MAX(0, INDEX(Model_Assumptions[Values], 5) - $AC276)</f>
        <v>0</v>
      </c>
      <c r="AM276">
        <f>INDEX(Model_Assumptions[Values], 6) * MAX(0, INDEX(Model_Assumptions[Values], 3) - $AB276)^2</f>
        <v>0</v>
      </c>
      <c r="AN276">
        <f t="shared" si="103"/>
        <v>2623.4416246414139</v>
      </c>
      <c r="AO276" cm="1">
        <f t="array" ref="AO276">IFERROR(STDEV(IF($E$2:$E$2201=$E276, $AJ$2:$AJ$2201)), 0)</f>
        <v>472.75524300690398</v>
      </c>
      <c r="AP276">
        <f t="shared" si="111"/>
        <v>4.2835018655713068E-3</v>
      </c>
      <c r="AQ276">
        <f t="shared" si="104"/>
        <v>1.8565679076828972E-2</v>
      </c>
      <c r="AR276" cm="1">
        <f t="array" ref="AR276">IFERROR(STDEV(IF($E$2:$E$2201=$E276, $AK$2:$AK$2201)), 0)</f>
        <v>1.6588239752327247E-2</v>
      </c>
      <c r="AS276">
        <f t="shared" si="112"/>
        <v>-0.10979005926612555</v>
      </c>
      <c r="AT276">
        <f t="shared" si="105"/>
        <v>2.9441706382901099E-3</v>
      </c>
      <c r="AU276" cm="1">
        <f t="array" ref="AU276">IFERROR(STDEV(IF($E$2:$E$2201=$E276, $AL$2:$AL$2201)), 0)</f>
        <v>5.6879932141917829E-3</v>
      </c>
      <c r="AV276">
        <f t="shared" si="113"/>
        <v>-0.51761148922334854</v>
      </c>
      <c r="AW276">
        <f t="shared" si="106"/>
        <v>0</v>
      </c>
      <c r="AX276" cm="1">
        <f t="array" ref="AX276">IFERROR(STDEV(IF($E$2:$E$2201=$E276, $AM$2:$AM$2201)), 0)</f>
        <v>0</v>
      </c>
      <c r="AY276">
        <f t="shared" si="114"/>
        <v>-0.51761148922334854</v>
      </c>
      <c r="AZ276">
        <f>INDEX(Model_Assumptions[Values],9)*((INDEX(Model_Scenarios[GR Weight],1)*$AG276)+(INDEX(Model_Scenarios[GP Weight],1)*$AH276)+(INDEX(Model_Scenarios[LTV Weight],1)*$AI276))-(INDEX(Model_Scenarios[LTV Weight],1)*$AP276)-(INDEX(Model_Scenarios[GP Weight],1)*($AS276+$AV276+$AY276))</f>
        <v>2.3533989102709723</v>
      </c>
      <c r="BA276">
        <f>INDEX(Model_Assumptions[Values],9)*((INDEX(Model_Scenarios[GR Weight],2)*$AG276)+(INDEX(Model_Scenarios[GP Weight],2)*$AH276)+(INDEX(Model_Scenarios[LTV Weight],2)*$AI276))-(INDEX(Model_Scenarios[LTV Weight],2)*$AP276)-(INDEX(Model_Scenarios[GP Weight],2)*($AS276+$AV276+$AY276))</f>
        <v>2.203475861297655</v>
      </c>
      <c r="BB276">
        <f>INDEX(Model_Assumptions[Values],9)*((INDEX(Model_Scenarios[GR Weight],3)*$AG276)+(INDEX(Model_Scenarios[GP Weight],3)*$AH276)+(INDEX(Model_Scenarios[LTV Weight],3)*$AI276))-(INDEX(Model_Scenarios[LTV Weight],3)*$AP276)-(INDEX(Model_Scenarios[GP Weight],3)*($AS276+$AV276+$AY276))</f>
        <v>1.9323940183926094</v>
      </c>
      <c r="BC276">
        <f>INDEX(Model_Assumptions[Values],9)*((INDEX(Model_Scenarios[GR Weight],4)*$AG276)+(INDEX(Model_Scenarios[GP Weight],4)*$AH276)+(INDEX(Model_Scenarios[LTV Weight],4)*$AI276))-(INDEX(Model_Scenarios[LTV Weight],4)*$AP276)-(INDEX(Model_Scenarios[GP Weight],4)*($AS276+$AV276+$AY276))</f>
        <v>1.7476049406123288</v>
      </c>
      <c r="BD276">
        <f>INDEX(Model_Assumptions[Values],9)*((INDEX(Model_Scenarios[GR Weight],5)*$AG276)+(INDEX(Model_Scenarios[GP Weight],5)*$AH276)+(INDEX(Model_Scenarios[LTV Weight],5)*$AI276))-(INDEX(Model_Scenarios[LTV Weight],5)*$AP276)-(INDEX(Model_Scenarios[GP Weight],5)*($AS276+$AV276+$AY276))</f>
        <v>1.9097315371163961</v>
      </c>
    </row>
    <row r="277" spans="1:56" x14ac:dyDescent="0.25">
      <c r="A277">
        <v>276</v>
      </c>
      <c r="B277">
        <v>6</v>
      </c>
      <c r="C277" s="3">
        <v>26</v>
      </c>
      <c r="D277" s="4">
        <v>0.5</v>
      </c>
      <c r="E277" t="str">
        <v>SKU-1009</v>
      </c>
      <c r="F277" t="str">
        <v>Raise</v>
      </c>
      <c r="G277" t="str">
        <v>Full</v>
      </c>
      <c r="H277">
        <v>177.91</v>
      </c>
      <c r="I277">
        <v>73.489999999999995</v>
      </c>
      <c r="J277">
        <v>36</v>
      </c>
      <c r="K277">
        <v>6404.76</v>
      </c>
      <c r="L277">
        <v>3759.1200000000003</v>
      </c>
      <c r="M277">
        <v>0.58692597380698108</v>
      </c>
      <c r="N277">
        <v>210.36242056011631</v>
      </c>
      <c r="O277">
        <v>2118.3198784838378</v>
      </c>
      <c r="P277">
        <v>2338.7898784838376</v>
      </c>
      <c r="Q277">
        <v>1987.17375700722</v>
      </c>
      <c r="R277">
        <v>1722.2172560729241</v>
      </c>
      <c r="S277">
        <v>1</v>
      </c>
      <c r="T277">
        <f t="shared" si="92"/>
        <v>194.13621028005815</v>
      </c>
      <c r="U277">
        <f t="shared" si="93"/>
        <v>9.1204599404520012E-2</v>
      </c>
      <c r="V277">
        <f>IF($F277="Reduce", INDEX(Model_Assumptions[Values], 2), INDEX(Model_Assumptions[Values], 1))</f>
        <v>-0.4</v>
      </c>
      <c r="W277">
        <f t="shared" si="94"/>
        <v>34.686653768574914</v>
      </c>
      <c r="X277">
        <f t="shared" si="107"/>
        <v>6733.9355099276308</v>
      </c>
      <c r="Y277">
        <f t="shared" si="95"/>
        <v>4184.8133244750607</v>
      </c>
      <c r="Z277">
        <f t="shared" si="96"/>
        <v>329.17550992763063</v>
      </c>
      <c r="AA277">
        <f t="shared" si="97"/>
        <v>425.69332447506031</v>
      </c>
      <c r="AB277">
        <f t="shared" si="108"/>
        <v>0.6214513516361303</v>
      </c>
      <c r="AC277">
        <f t="shared" si="98"/>
        <v>3.4525377829149217E-2</v>
      </c>
      <c r="AD277">
        <f t="shared" si="99"/>
        <v>3.4525377829149217E-2</v>
      </c>
      <c r="AE277">
        <f t="shared" si="100"/>
        <v>0.5</v>
      </c>
      <c r="AF277">
        <f t="shared" si="109"/>
        <v>861.10862803646205</v>
      </c>
      <c r="AG277">
        <f t="shared" si="101"/>
        <v>0.15539461875948316</v>
      </c>
      <c r="AH277">
        <f t="shared" si="102"/>
        <v>0.1820143521191496</v>
      </c>
      <c r="AI277">
        <f t="shared" si="110"/>
        <v>0.5</v>
      </c>
      <c r="AJ277">
        <f>MAX(0, $R277 - $AA277) * INDEX(Model_Assumptions[Values], 7)</f>
        <v>2593.0478631957276</v>
      </c>
      <c r="AK277">
        <f>MAX(0, INDEX(Model_Assumptions[Values], 4) - $AD277)</f>
        <v>1.5474622170850785E-2</v>
      </c>
      <c r="AL277">
        <f>MAX(0, INDEX(Model_Assumptions[Values], 5) - $AC277)</f>
        <v>0</v>
      </c>
      <c r="AM277">
        <f>INDEX(Model_Assumptions[Values], 6) * MAX(0, INDEX(Model_Assumptions[Values], 3) - $AB277)^2</f>
        <v>0</v>
      </c>
      <c r="AN277">
        <f t="shared" si="103"/>
        <v>2623.4416246414139</v>
      </c>
      <c r="AO277" cm="1">
        <f t="array" ref="AO277">IFERROR(STDEV(IF($E$2:$E$2201=$E277, $AJ$2:$AJ$2201)), 0)</f>
        <v>472.75524300690398</v>
      </c>
      <c r="AP277">
        <f t="shared" si="111"/>
        <v>-6.4290691420724147E-2</v>
      </c>
      <c r="AQ277">
        <f t="shared" si="104"/>
        <v>1.8565679076828972E-2</v>
      </c>
      <c r="AR277" cm="1">
        <f t="array" ref="AR277">IFERROR(STDEV(IF($E$2:$E$2201=$E277, $AK$2:$AK$2201)), 0)</f>
        <v>1.6588239752327247E-2</v>
      </c>
      <c r="AS277">
        <f t="shared" si="112"/>
        <v>-0.18634025985454705</v>
      </c>
      <c r="AT277">
        <f t="shared" si="105"/>
        <v>2.9441706382901099E-3</v>
      </c>
      <c r="AU277" cm="1">
        <f t="array" ref="AU277">IFERROR(STDEV(IF($E$2:$E$2201=$E277, $AL$2:$AL$2201)), 0)</f>
        <v>5.6879932141917829E-3</v>
      </c>
      <c r="AV277">
        <f t="shared" si="113"/>
        <v>-0.51761148922334854</v>
      </c>
      <c r="AW277">
        <f t="shared" si="106"/>
        <v>0</v>
      </c>
      <c r="AX277" cm="1">
        <f t="array" ref="AX277">IFERROR(STDEV(IF($E$2:$E$2201=$E277, $AM$2:$AM$2201)), 0)</f>
        <v>0</v>
      </c>
      <c r="AY277">
        <f t="shared" si="114"/>
        <v>-0.51761148922334854</v>
      </c>
      <c r="AZ277">
        <f>INDEX(Model_Assumptions[Values],9)*((INDEX(Model_Scenarios[GR Weight],1)*$AG277)+(INDEX(Model_Scenarios[GP Weight],1)*$AH277)+(INDEX(Model_Scenarios[LTV Weight],1)*$AI277))-(INDEX(Model_Scenarios[LTV Weight],1)*$AP277)-(INDEX(Model_Scenarios[GP Weight],1)*($AS277+$AV277+$AY277))</f>
        <v>2.34229336240602</v>
      </c>
      <c r="BA277">
        <f>INDEX(Model_Assumptions[Values],9)*((INDEX(Model_Scenarios[GR Weight],2)*$AG277)+(INDEX(Model_Scenarios[GP Weight],2)*$AH277)+(INDEX(Model_Scenarios[LTV Weight],2)*$AI277))-(INDEX(Model_Scenarios[LTV Weight],2)*$AP277)-(INDEX(Model_Scenarios[GP Weight],2)*($AS277+$AV277+$AY277))</f>
        <v>2.2096619132724813</v>
      </c>
      <c r="BB277">
        <f>INDEX(Model_Assumptions[Values],9)*((INDEX(Model_Scenarios[GR Weight],3)*$AG277)+(INDEX(Model_Scenarios[GP Weight],3)*$AH277)+(INDEX(Model_Scenarios[LTV Weight],3)*$AI277))-(INDEX(Model_Scenarios[LTV Weight],3)*$AP277)-(INDEX(Model_Scenarios[GP Weight],3)*($AS277+$AV277+$AY277))</f>
        <v>1.966031799631591</v>
      </c>
      <c r="BC277">
        <f>INDEX(Model_Assumptions[Values],9)*((INDEX(Model_Scenarios[GR Weight],4)*$AG277)+(INDEX(Model_Scenarios[GP Weight],4)*$AH277)+(INDEX(Model_Scenarios[LTV Weight],4)*$AI277))-(INDEX(Model_Scenarios[LTV Weight],4)*$AP277)-(INDEX(Model_Scenarios[GP Weight],4)*($AS277+$AV277+$AY277))</f>
        <v>1.78730003986926</v>
      </c>
      <c r="BD277">
        <f>INDEX(Model_Assumptions[Values],9)*((INDEX(Model_Scenarios[GR Weight],5)*$AG277)+(INDEX(Model_Scenarios[GP Weight],5)*$AH277)+(INDEX(Model_Scenarios[LTV Weight],5)*$AI277))-(INDEX(Model_Scenarios[LTV Weight],5)*$AP277)-(INDEX(Model_Scenarios[GP Weight],5)*($AS277+$AV277+$AY277))</f>
        <v>1.9688665410080097</v>
      </c>
    </row>
    <row r="278" spans="1:56" x14ac:dyDescent="0.25">
      <c r="A278">
        <v>277</v>
      </c>
      <c r="B278">
        <v>6</v>
      </c>
      <c r="C278" s="3">
        <v>27</v>
      </c>
      <c r="D278" s="4">
        <v>0.52</v>
      </c>
      <c r="E278" t="str">
        <v>SKU-1009</v>
      </c>
      <c r="F278" t="str">
        <v>Raise</v>
      </c>
      <c r="G278" t="str">
        <v>Full</v>
      </c>
      <c r="H278">
        <v>177.91</v>
      </c>
      <c r="I278">
        <v>73.489999999999995</v>
      </c>
      <c r="J278">
        <v>36</v>
      </c>
      <c r="K278">
        <v>6404.76</v>
      </c>
      <c r="L278">
        <v>3759.1200000000003</v>
      </c>
      <c r="M278">
        <v>0.58692597380698108</v>
      </c>
      <c r="N278">
        <v>210.36242056011631</v>
      </c>
      <c r="O278">
        <v>2118.3198784838378</v>
      </c>
      <c r="P278">
        <v>2338.7898784838376</v>
      </c>
      <c r="Q278">
        <v>1987.17375700722</v>
      </c>
      <c r="R278">
        <v>1722.2172560729241</v>
      </c>
      <c r="S278">
        <v>1</v>
      </c>
      <c r="T278">
        <f t="shared" si="92"/>
        <v>194.78525869126048</v>
      </c>
      <c r="U278">
        <f t="shared" si="93"/>
        <v>9.4852783380700828E-2</v>
      </c>
      <c r="V278">
        <f>IF($F278="Reduce", INDEX(Model_Assumptions[Values], 2), INDEX(Model_Assumptions[Values], 1))</f>
        <v>-0.4</v>
      </c>
      <c r="W278">
        <f t="shared" si="94"/>
        <v>34.634119919317911</v>
      </c>
      <c r="X278">
        <f t="shared" si="107"/>
        <v>6746.2160080284766</v>
      </c>
      <c r="Y278">
        <f t="shared" si="95"/>
        <v>4200.9545351578035</v>
      </c>
      <c r="Z278">
        <f t="shared" si="96"/>
        <v>341.45600802847639</v>
      </c>
      <c r="AA278">
        <f t="shared" si="97"/>
        <v>441.8345351578032</v>
      </c>
      <c r="AB278">
        <f t="shared" si="108"/>
        <v>0.6227127222369353</v>
      </c>
      <c r="AC278">
        <f t="shared" si="98"/>
        <v>3.5786748429954218E-2</v>
      </c>
      <c r="AD278">
        <f t="shared" si="99"/>
        <v>3.5786748429954218E-2</v>
      </c>
      <c r="AE278">
        <f t="shared" si="100"/>
        <v>0.52000000000000013</v>
      </c>
      <c r="AF278">
        <f t="shared" si="109"/>
        <v>826.66428291500335</v>
      </c>
      <c r="AG278">
        <f t="shared" si="101"/>
        <v>0.16119190094787264</v>
      </c>
      <c r="AH278">
        <f t="shared" si="102"/>
        <v>0.18891587449669928</v>
      </c>
      <c r="AI278">
        <f t="shared" si="110"/>
        <v>0.47999999999999987</v>
      </c>
      <c r="AJ278">
        <f>MAX(0, $R278 - $AA278) * INDEX(Model_Assumptions[Values], 7)</f>
        <v>2560.7654418302418</v>
      </c>
      <c r="AK278">
        <f>MAX(0, INDEX(Model_Assumptions[Values], 4) - $AD278)</f>
        <v>1.4213251570045785E-2</v>
      </c>
      <c r="AL278">
        <f>MAX(0, INDEX(Model_Assumptions[Values], 5) - $AC278)</f>
        <v>0</v>
      </c>
      <c r="AM278">
        <f>INDEX(Model_Assumptions[Values], 6) * MAX(0, INDEX(Model_Assumptions[Values], 3) - $AB278)^2</f>
        <v>0</v>
      </c>
      <c r="AN278">
        <f t="shared" si="103"/>
        <v>2623.4416246414139</v>
      </c>
      <c r="AO278" cm="1">
        <f t="array" ref="AO278">IFERROR(STDEV(IF($E$2:$E$2201=$E278, $AJ$2:$AJ$2201)), 0)</f>
        <v>472.75524300690398</v>
      </c>
      <c r="AP278">
        <f t="shared" si="111"/>
        <v>-0.13257638860338733</v>
      </c>
      <c r="AQ278">
        <f t="shared" si="104"/>
        <v>1.8565679076828972E-2</v>
      </c>
      <c r="AR278" cm="1">
        <f t="array" ref="AR278">IFERROR(STDEV(IF($E$2:$E$2201=$E278, $AK$2:$AK$2201)), 0)</f>
        <v>1.6588239752327247E-2</v>
      </c>
      <c r="AS278">
        <f t="shared" si="112"/>
        <v>-0.26238031109796106</v>
      </c>
      <c r="AT278">
        <f t="shared" si="105"/>
        <v>2.9441706382901099E-3</v>
      </c>
      <c r="AU278" cm="1">
        <f t="array" ref="AU278">IFERROR(STDEV(IF($E$2:$E$2201=$E278, $AL$2:$AL$2201)), 0)</f>
        <v>5.6879932141917829E-3</v>
      </c>
      <c r="AV278">
        <f t="shared" si="113"/>
        <v>-0.51761148922334854</v>
      </c>
      <c r="AW278">
        <f t="shared" si="106"/>
        <v>0</v>
      </c>
      <c r="AX278" cm="1">
        <f t="array" ref="AX278">IFERROR(STDEV(IF($E$2:$E$2201=$E278, $AM$2:$AM$2201)), 0)</f>
        <v>0</v>
      </c>
      <c r="AY278">
        <f t="shared" si="114"/>
        <v>-0.51761148922334854</v>
      </c>
      <c r="AZ278">
        <f>INDEX(Model_Assumptions[Values],9)*((INDEX(Model_Scenarios[GR Weight],1)*$AG278)+(INDEX(Model_Scenarios[GP Weight],1)*$AH278)+(INDEX(Model_Scenarios[LTV Weight],1)*$AI278))-(INDEX(Model_Scenarios[LTV Weight],1)*$AP278)-(INDEX(Model_Scenarios[GP Weight],1)*($AS278+$AV278+$AY278))</f>
        <v>2.3308753275594616</v>
      </c>
      <c r="BA278">
        <f>INDEX(Model_Assumptions[Values],9)*((INDEX(Model_Scenarios[GR Weight],2)*$AG278)+(INDEX(Model_Scenarios[GP Weight],2)*$AH278)+(INDEX(Model_Scenarios[LTV Weight],2)*$AI278))-(INDEX(Model_Scenarios[LTV Weight],2)*$AP278)-(INDEX(Model_Scenarios[GP Weight],2)*($AS278+$AV278+$AY278))</f>
        <v>2.2155051107087371</v>
      </c>
      <c r="BB278">
        <f>INDEX(Model_Assumptions[Values],9)*((INDEX(Model_Scenarios[GR Weight],3)*$AG278)+(INDEX(Model_Scenarios[GP Weight],3)*$AH278)+(INDEX(Model_Scenarios[LTV Weight],3)*$AI278))-(INDEX(Model_Scenarios[LTV Weight],3)*$AP278)-(INDEX(Model_Scenarios[GP Weight],3)*($AS278+$AV278+$AY278))</f>
        <v>1.9992843633360495</v>
      </c>
      <c r="BC278">
        <f>INDEX(Model_Assumptions[Values],9)*((INDEX(Model_Scenarios[GR Weight],4)*$AG278)+(INDEX(Model_Scenarios[GP Weight],4)*$AH278)+(INDEX(Model_Scenarios[LTV Weight],4)*$AI278))-(INDEX(Model_Scenarios[LTV Weight],4)*$AP278)-(INDEX(Model_Scenarios[GP Weight],4)*($AS278+$AV278+$AY278))</f>
        <v>1.826622674949647</v>
      </c>
      <c r="BD278">
        <f>INDEX(Model_Assumptions[Values],9)*((INDEX(Model_Scenarios[GR Weight],5)*$AG278)+(INDEX(Model_Scenarios[GP Weight],5)*$AH278)+(INDEX(Model_Scenarios[LTV Weight],5)*$AI278))-(INDEX(Model_Scenarios[LTV Weight],5)*$AP278)-(INDEX(Model_Scenarios[GP Weight],5)*($AS278+$AV278+$AY278))</f>
        <v>2.0275364622142042</v>
      </c>
    </row>
    <row r="279" spans="1:56" x14ac:dyDescent="0.25">
      <c r="A279">
        <v>278</v>
      </c>
      <c r="B279">
        <v>6</v>
      </c>
      <c r="C279" s="3">
        <v>28</v>
      </c>
      <c r="D279" s="4">
        <v>0.54</v>
      </c>
      <c r="E279" t="str">
        <v>SKU-1009</v>
      </c>
      <c r="F279" t="str">
        <v>Raise</v>
      </c>
      <c r="G279" t="str">
        <v>Full</v>
      </c>
      <c r="H279">
        <v>177.91</v>
      </c>
      <c r="I279">
        <v>73.489999999999995</v>
      </c>
      <c r="J279">
        <v>36</v>
      </c>
      <c r="K279">
        <v>6404.76</v>
      </c>
      <c r="L279">
        <v>3759.1200000000003</v>
      </c>
      <c r="M279">
        <v>0.58692597380698108</v>
      </c>
      <c r="N279">
        <v>210.36242056011631</v>
      </c>
      <c r="O279">
        <v>2118.3198784838378</v>
      </c>
      <c r="P279">
        <v>2338.7898784838376</v>
      </c>
      <c r="Q279">
        <v>1987.17375700722</v>
      </c>
      <c r="R279">
        <v>1722.2172560729241</v>
      </c>
      <c r="S279">
        <v>1</v>
      </c>
      <c r="T279">
        <f t="shared" si="92"/>
        <v>195.43430710246281</v>
      </c>
      <c r="U279">
        <f t="shared" si="93"/>
        <v>9.8500967356881644E-2</v>
      </c>
      <c r="V279">
        <f>IF($F279="Reduce", INDEX(Model_Assumptions[Values], 2), INDEX(Model_Assumptions[Values], 1))</f>
        <v>-0.4</v>
      </c>
      <c r="W279">
        <f t="shared" si="94"/>
        <v>34.581586070060908</v>
      </c>
      <c r="X279">
        <f t="shared" si="107"/>
        <v>6758.4283121065337</v>
      </c>
      <c r="Y279">
        <f t="shared" si="95"/>
        <v>4217.0275518177577</v>
      </c>
      <c r="Z279">
        <f t="shared" si="96"/>
        <v>353.66831210653345</v>
      </c>
      <c r="AA279">
        <f t="shared" si="97"/>
        <v>457.90755181775739</v>
      </c>
      <c r="AB279">
        <f t="shared" si="108"/>
        <v>0.62396571467121964</v>
      </c>
      <c r="AC279">
        <f t="shared" si="98"/>
        <v>3.7039740864238557E-2</v>
      </c>
      <c r="AD279">
        <f t="shared" si="99"/>
        <v>3.7039740864238557E-2</v>
      </c>
      <c r="AE279">
        <f t="shared" si="100"/>
        <v>0.54000000000000026</v>
      </c>
      <c r="AF279">
        <f t="shared" si="109"/>
        <v>792.21993779354466</v>
      </c>
      <c r="AG279">
        <f t="shared" si="101"/>
        <v>0.16695699063149391</v>
      </c>
      <c r="AH279">
        <f t="shared" si="102"/>
        <v>0.19578823905061712</v>
      </c>
      <c r="AI279">
        <f t="shared" si="110"/>
        <v>0.45999999999999974</v>
      </c>
      <c r="AJ279">
        <f>MAX(0, $R279 - $AA279) * INDEX(Model_Assumptions[Values], 7)</f>
        <v>2528.6194085103334</v>
      </c>
      <c r="AK279">
        <f>MAX(0, INDEX(Model_Assumptions[Values], 4) - $AD279)</f>
        <v>1.2960259135761446E-2</v>
      </c>
      <c r="AL279">
        <f>MAX(0, INDEX(Model_Assumptions[Values], 5) - $AC279)</f>
        <v>0</v>
      </c>
      <c r="AM279">
        <f>INDEX(Model_Assumptions[Values], 6) * MAX(0, INDEX(Model_Assumptions[Values], 3) - $AB279)^2</f>
        <v>0</v>
      </c>
      <c r="AN279">
        <f t="shared" si="103"/>
        <v>2623.4416246414139</v>
      </c>
      <c r="AO279" cm="1">
        <f t="array" ref="AO279">IFERROR(STDEV(IF($E$2:$E$2201=$E279, $AJ$2:$AJ$2201)), 0)</f>
        <v>472.75524300690398</v>
      </c>
      <c r="AP279">
        <f t="shared" si="111"/>
        <v>-0.20057358968242206</v>
      </c>
      <c r="AQ279">
        <f t="shared" si="104"/>
        <v>1.8565679076828972E-2</v>
      </c>
      <c r="AR279" cm="1">
        <f t="array" ref="AR279">IFERROR(STDEV(IF($E$2:$E$2201=$E279, $AK$2:$AK$2201)), 0)</f>
        <v>1.6588239752327247E-2</v>
      </c>
      <c r="AS279">
        <f t="shared" si="112"/>
        <v>-0.33791529570104711</v>
      </c>
      <c r="AT279">
        <f t="shared" si="105"/>
        <v>2.9441706382901099E-3</v>
      </c>
      <c r="AU279" cm="1">
        <f t="array" ref="AU279">IFERROR(STDEV(IF($E$2:$E$2201=$E279, $AL$2:$AL$2201)), 0)</f>
        <v>5.6879932141917829E-3</v>
      </c>
      <c r="AV279">
        <f t="shared" si="113"/>
        <v>-0.51761148922334854</v>
      </c>
      <c r="AW279">
        <f t="shared" si="106"/>
        <v>0</v>
      </c>
      <c r="AX279" cm="1">
        <f t="array" ref="AX279">IFERROR(STDEV(IF($E$2:$E$2201=$E279, $AM$2:$AM$2201)), 0)</f>
        <v>0</v>
      </c>
      <c r="AY279">
        <f t="shared" si="114"/>
        <v>-0.51761148922334854</v>
      </c>
      <c r="AZ279">
        <f>INDEX(Model_Assumptions[Values],9)*((INDEX(Model_Scenarios[GR Weight],1)*$AG279)+(INDEX(Model_Scenarios[GP Weight],1)*$AH279)+(INDEX(Model_Scenarios[LTV Weight],1)*$AI279))-(INDEX(Model_Scenarios[LTV Weight],1)*$AP279)-(INDEX(Model_Scenarios[GP Weight],1)*($AS279+$AV279+$AY279))</f>
        <v>2.3191453140017662</v>
      </c>
      <c r="BA279">
        <f>INDEX(Model_Assumptions[Values],9)*((INDEX(Model_Scenarios[GR Weight],2)*$AG279)+(INDEX(Model_Scenarios[GP Weight],2)*$AH279)+(INDEX(Model_Scenarios[LTV Weight],2)*$AI279))-(INDEX(Model_Scenarios[LTV Weight],2)*$AP279)-(INDEX(Model_Scenarios[GP Weight],2)*($AS279+$AV279+$AY279))</f>
        <v>2.2210064701473597</v>
      </c>
      <c r="BB279">
        <f>INDEX(Model_Assumptions[Values],9)*((INDEX(Model_Scenarios[GR Weight],3)*$AG279)+(INDEX(Model_Scenarios[GP Weight],3)*$AH279)+(INDEX(Model_Scenarios[LTV Weight],3)*$AI279))-(INDEX(Model_Scenarios[LTV Weight],3)*$AP279)-(INDEX(Model_Scenarios[GP Weight],3)*($AS279+$AV279+$AY279))</f>
        <v>2.0321534884526264</v>
      </c>
      <c r="BC279">
        <f>INDEX(Model_Assumptions[Values],9)*((INDEX(Model_Scenarios[GR Weight],4)*$AG279)+(INDEX(Model_Scenarios[GP Weight],4)*$AH279)+(INDEX(Model_Scenarios[LTV Weight],4)*$AI279))-(INDEX(Model_Scenarios[LTV Weight],4)*$AP279)-(INDEX(Model_Scenarios[GP Weight],4)*($AS279+$AV279+$AY279))</f>
        <v>1.8655746248001308</v>
      </c>
      <c r="BD279">
        <f>INDEX(Model_Assumptions[Values],9)*((INDEX(Model_Scenarios[GR Weight],5)*$AG279)+(INDEX(Model_Scenarios[GP Weight],5)*$AH279)+(INDEX(Model_Scenarios[LTV Weight],5)*$AI279))-(INDEX(Model_Scenarios[LTV Weight],5)*$AP279)-(INDEX(Model_Scenarios[GP Weight],5)*($AS279+$AV279+$AY279))</f>
        <v>2.0857440962225553</v>
      </c>
    </row>
    <row r="280" spans="1:56" x14ac:dyDescent="0.25">
      <c r="A280">
        <v>279</v>
      </c>
      <c r="B280">
        <v>6</v>
      </c>
      <c r="C280" s="3">
        <v>29</v>
      </c>
      <c r="D280" s="4">
        <v>0.56000000000000005</v>
      </c>
      <c r="E280" t="str">
        <v>SKU-1009</v>
      </c>
      <c r="F280" t="str">
        <v>Raise</v>
      </c>
      <c r="G280" t="str">
        <v>Full</v>
      </c>
      <c r="H280">
        <v>177.91</v>
      </c>
      <c r="I280">
        <v>73.489999999999995</v>
      </c>
      <c r="J280">
        <v>36</v>
      </c>
      <c r="K280">
        <v>6404.76</v>
      </c>
      <c r="L280">
        <v>3759.1200000000003</v>
      </c>
      <c r="M280">
        <v>0.58692597380698108</v>
      </c>
      <c r="N280">
        <v>210.36242056011631</v>
      </c>
      <c r="O280">
        <v>2118.3198784838378</v>
      </c>
      <c r="P280">
        <v>2338.7898784838376</v>
      </c>
      <c r="Q280">
        <v>1987.17375700722</v>
      </c>
      <c r="R280">
        <v>1722.2172560729241</v>
      </c>
      <c r="S280">
        <v>1</v>
      </c>
      <c r="T280">
        <f t="shared" si="92"/>
        <v>196.08335551366514</v>
      </c>
      <c r="U280">
        <f t="shared" si="93"/>
        <v>0.10214915133306247</v>
      </c>
      <c r="V280">
        <f>IF($F280="Reduce", INDEX(Model_Assumptions[Values], 2), INDEX(Model_Assumptions[Values], 1))</f>
        <v>-0.4</v>
      </c>
      <c r="W280">
        <f t="shared" si="94"/>
        <v>34.529052220803898</v>
      </c>
      <c r="X280">
        <f t="shared" si="107"/>
        <v>6770.5724221617993</v>
      </c>
      <c r="Y280">
        <f t="shared" si="95"/>
        <v>4233.0323744549205</v>
      </c>
      <c r="Z280">
        <f t="shared" si="96"/>
        <v>365.81242216179908</v>
      </c>
      <c r="AA280">
        <f t="shared" si="97"/>
        <v>473.91237445492015</v>
      </c>
      <c r="AB280">
        <f t="shared" si="108"/>
        <v>0.62521041213577933</v>
      </c>
      <c r="AC280">
        <f t="shared" si="98"/>
        <v>3.8284438328798243E-2</v>
      </c>
      <c r="AD280">
        <f t="shared" si="99"/>
        <v>3.8284438328798243E-2</v>
      </c>
      <c r="AE280">
        <f t="shared" si="100"/>
        <v>0.56000000000000028</v>
      </c>
      <c r="AF280">
        <f t="shared" si="109"/>
        <v>757.77559267208608</v>
      </c>
      <c r="AG280">
        <f t="shared" si="101"/>
        <v>0.17268988781034569</v>
      </c>
      <c r="AH280">
        <f t="shared" si="102"/>
        <v>0.20263144578090203</v>
      </c>
      <c r="AI280">
        <f t="shared" si="110"/>
        <v>0.43999999999999967</v>
      </c>
      <c r="AJ280">
        <f>MAX(0, $R280 - $AA280) * INDEX(Model_Assumptions[Values], 7)</f>
        <v>2496.6097632360079</v>
      </c>
      <c r="AK280">
        <f>MAX(0, INDEX(Model_Assumptions[Values], 4) - $AD280)</f>
        <v>1.171556167120176E-2</v>
      </c>
      <c r="AL280">
        <f>MAX(0, INDEX(Model_Assumptions[Values], 5) - $AC280)</f>
        <v>0</v>
      </c>
      <c r="AM280">
        <f>INDEX(Model_Assumptions[Values], 6) * MAX(0, INDEX(Model_Assumptions[Values], 3) - $AB280)^2</f>
        <v>0</v>
      </c>
      <c r="AN280">
        <f t="shared" si="103"/>
        <v>2623.4416246414139</v>
      </c>
      <c r="AO280" cm="1">
        <f t="array" ref="AO280">IFERROR(STDEV(IF($E$2:$E$2201=$E280, $AJ$2:$AJ$2201)), 0)</f>
        <v>472.75524300690398</v>
      </c>
      <c r="AP280">
        <f t="shared" si="111"/>
        <v>-0.26828229465781683</v>
      </c>
      <c r="AQ280">
        <f t="shared" si="104"/>
        <v>1.8565679076828972E-2</v>
      </c>
      <c r="AR280" cm="1">
        <f t="array" ref="AR280">IFERROR(STDEV(IF($E$2:$E$2201=$E280, $AK$2:$AK$2201)), 0)</f>
        <v>1.6588239752327247E-2</v>
      </c>
      <c r="AS280">
        <f t="shared" si="112"/>
        <v>-0.41295022907214579</v>
      </c>
      <c r="AT280">
        <f t="shared" si="105"/>
        <v>2.9441706382901099E-3</v>
      </c>
      <c r="AU280" cm="1">
        <f t="array" ref="AU280">IFERROR(STDEV(IF($E$2:$E$2201=$E280, $AL$2:$AL$2201)), 0)</f>
        <v>5.6879932141917829E-3</v>
      </c>
      <c r="AV280">
        <f t="shared" si="113"/>
        <v>-0.51761148922334854</v>
      </c>
      <c r="AW280">
        <f t="shared" si="106"/>
        <v>0</v>
      </c>
      <c r="AX280" cm="1">
        <f t="array" ref="AX280">IFERROR(STDEV(IF($E$2:$E$2201=$E280, $AM$2:$AM$2201)), 0)</f>
        <v>0</v>
      </c>
      <c r="AY280">
        <f t="shared" si="114"/>
        <v>-0.51761148922334854</v>
      </c>
      <c r="AZ280">
        <f>INDEX(Model_Assumptions[Values],9)*((INDEX(Model_Scenarios[GR Weight],1)*$AG280)+(INDEX(Model_Scenarios[GP Weight],1)*$AH280)+(INDEX(Model_Scenarios[LTV Weight],1)*$AI280))-(INDEX(Model_Scenarios[LTV Weight],1)*$AP280)-(INDEX(Model_Scenarios[GP Weight],1)*($AS280+$AV280+$AY280))</f>
        <v>2.3071038232737604</v>
      </c>
      <c r="BA280">
        <f>INDEX(Model_Assumptions[Values],9)*((INDEX(Model_Scenarios[GR Weight],2)*$AG280)+(INDEX(Model_Scenarios[GP Weight],2)*$AH280)+(INDEX(Model_Scenarios[LTV Weight],2)*$AI280))-(INDEX(Model_Scenarios[LTV Weight],2)*$AP280)-(INDEX(Model_Scenarios[GP Weight],2)*($AS280+$AV280+$AY280))</f>
        <v>2.22616699467001</v>
      </c>
      <c r="BB280">
        <f>INDEX(Model_Assumptions[Values],9)*((INDEX(Model_Scenarios[GR Weight],3)*$AG280)+(INDEX(Model_Scenarios[GP Weight],3)*$AH280)+(INDEX(Model_Scenarios[LTV Weight],3)*$AI280))-(INDEX(Model_Scenarios[LTV Weight],3)*$AP280)-(INDEX(Model_Scenarios[GP Weight],3)*($AS280+$AV280+$AY280))</f>
        <v>2.0646409303742317</v>
      </c>
      <c r="BC280">
        <f>INDEX(Model_Assumptions[Values],9)*((INDEX(Model_Scenarios[GR Weight],4)*$AG280)+(INDEX(Model_Scenarios[GP Weight],4)*$AH280)+(INDEX(Model_Scenarios[LTV Weight],4)*$AI280))-(INDEX(Model_Scenarios[LTV Weight],4)*$AP280)-(INDEX(Model_Scenarios[GP Weight],4)*($AS280+$AV280+$AY280))</f>
        <v>1.904157644813623</v>
      </c>
      <c r="BD280">
        <f>INDEX(Model_Assumptions[Values],9)*((INDEX(Model_Scenarios[GR Weight],5)*$AG280)+(INDEX(Model_Scenarios[GP Weight],5)*$AH280)+(INDEX(Model_Scenarios[LTV Weight],5)*$AI280))-(INDEX(Model_Scenarios[LTV Weight],5)*$AP280)-(INDEX(Model_Scenarios[GP Weight],5)*($AS280+$AV280+$AY280))</f>
        <v>2.1434922015076436</v>
      </c>
    </row>
    <row r="281" spans="1:56" x14ac:dyDescent="0.25">
      <c r="A281">
        <v>280</v>
      </c>
      <c r="B281">
        <v>6</v>
      </c>
      <c r="C281" s="3">
        <v>30</v>
      </c>
      <c r="D281" s="4">
        <v>0.57999999999999996</v>
      </c>
      <c r="E281" t="str">
        <v>SKU-1009</v>
      </c>
      <c r="F281" t="str">
        <v>Raise</v>
      </c>
      <c r="G281" t="str">
        <v>Full</v>
      </c>
      <c r="H281">
        <v>177.91</v>
      </c>
      <c r="I281">
        <v>73.489999999999995</v>
      </c>
      <c r="J281">
        <v>36</v>
      </c>
      <c r="K281">
        <v>6404.76</v>
      </c>
      <c r="L281">
        <v>3759.1200000000003</v>
      </c>
      <c r="M281">
        <v>0.58692597380698108</v>
      </c>
      <c r="N281">
        <v>210.36242056011631</v>
      </c>
      <c r="O281">
        <v>2118.3198784838378</v>
      </c>
      <c r="P281">
        <v>2338.7898784838376</v>
      </c>
      <c r="Q281">
        <v>1987.17375700722</v>
      </c>
      <c r="R281">
        <v>1722.2172560729241</v>
      </c>
      <c r="S281">
        <v>1</v>
      </c>
      <c r="T281">
        <f t="shared" si="92"/>
        <v>196.73240392486747</v>
      </c>
      <c r="U281">
        <f t="shared" si="93"/>
        <v>0.10579733530924329</v>
      </c>
      <c r="V281">
        <f>IF($F281="Reduce", INDEX(Model_Assumptions[Values], 2), INDEX(Model_Assumptions[Values], 1))</f>
        <v>-0.4</v>
      </c>
      <c r="W281">
        <f t="shared" si="94"/>
        <v>34.476518371546895</v>
      </c>
      <c r="X281">
        <f t="shared" si="107"/>
        <v>6782.648338194278</v>
      </c>
      <c r="Y281">
        <f t="shared" si="95"/>
        <v>4248.9690030692964</v>
      </c>
      <c r="Z281">
        <f t="shared" si="96"/>
        <v>377.88833819427782</v>
      </c>
      <c r="AA281">
        <f t="shared" si="97"/>
        <v>489.84900306929603</v>
      </c>
      <c r="AB281">
        <f t="shared" si="108"/>
        <v>0.6264468967294986</v>
      </c>
      <c r="AC281">
        <f t="shared" si="98"/>
        <v>3.9520922922517521E-2</v>
      </c>
      <c r="AD281">
        <f t="shared" si="99"/>
        <v>3.9520922922517521E-2</v>
      </c>
      <c r="AE281">
        <f t="shared" si="100"/>
        <v>0.5800000000000004</v>
      </c>
      <c r="AF281">
        <f t="shared" si="109"/>
        <v>723.33124755062738</v>
      </c>
      <c r="AG281">
        <f t="shared" si="101"/>
        <v>0.17839059248443012</v>
      </c>
      <c r="AH281">
        <f t="shared" si="102"/>
        <v>0.20944549468755586</v>
      </c>
      <c r="AI281">
        <f t="shared" si="110"/>
        <v>0.4199999999999996</v>
      </c>
      <c r="AJ281">
        <f>MAX(0, $R281 - $AA281) * INDEX(Model_Assumptions[Values], 7)</f>
        <v>2464.7365060072561</v>
      </c>
      <c r="AK281">
        <f>MAX(0, INDEX(Model_Assumptions[Values], 4) - $AD281)</f>
        <v>1.0479077077482482E-2</v>
      </c>
      <c r="AL281">
        <f>MAX(0, INDEX(Model_Assumptions[Values], 5) - $AC281)</f>
        <v>0</v>
      </c>
      <c r="AM281">
        <f>INDEX(Model_Assumptions[Values], 6) * MAX(0, INDEX(Model_Assumptions[Values], 3) - $AB281)^2</f>
        <v>0</v>
      </c>
      <c r="AN281">
        <f t="shared" si="103"/>
        <v>2623.4416246414139</v>
      </c>
      <c r="AO281" cm="1">
        <f t="array" ref="AO281">IFERROR(STDEV(IF($E$2:$E$2201=$E281, $AJ$2:$AJ$2201)), 0)</f>
        <v>472.75524300690398</v>
      </c>
      <c r="AP281">
        <f t="shared" si="111"/>
        <v>-0.33570250352959086</v>
      </c>
      <c r="AQ281">
        <f t="shared" si="104"/>
        <v>1.8565679076828972E-2</v>
      </c>
      <c r="AR281" cm="1">
        <f t="array" ref="AR281">IFERROR(STDEV(IF($E$2:$E$2201=$E281, $AK$2:$AK$2201)), 0)</f>
        <v>1.6588239752327247E-2</v>
      </c>
      <c r="AS281">
        <f t="shared" si="112"/>
        <v>-0.48749006043344534</v>
      </c>
      <c r="AT281">
        <f t="shared" si="105"/>
        <v>2.9441706382901099E-3</v>
      </c>
      <c r="AU281" cm="1">
        <f t="array" ref="AU281">IFERROR(STDEV(IF($E$2:$E$2201=$E281, $AL$2:$AL$2201)), 0)</f>
        <v>5.6879932141917829E-3</v>
      </c>
      <c r="AV281">
        <f t="shared" si="113"/>
        <v>-0.51761148922334854</v>
      </c>
      <c r="AW281">
        <f t="shared" si="106"/>
        <v>0</v>
      </c>
      <c r="AX281" cm="1">
        <f t="array" ref="AX281">IFERROR(STDEV(IF($E$2:$E$2201=$E281, $AM$2:$AM$2201)), 0)</f>
        <v>0</v>
      </c>
      <c r="AY281">
        <f t="shared" si="114"/>
        <v>-0.51761148922334854</v>
      </c>
      <c r="AZ281">
        <f>INDEX(Model_Assumptions[Values],9)*((INDEX(Model_Scenarios[GR Weight],1)*$AG281)+(INDEX(Model_Scenarios[GP Weight],1)*$AH281)+(INDEX(Model_Scenarios[LTV Weight],1)*$AI281))-(INDEX(Model_Scenarios[LTV Weight],1)*$AP281)-(INDEX(Model_Scenarios[GP Weight],1)*($AS281+$AV281+$AY281))</f>
        <v>2.2947513502976782</v>
      </c>
      <c r="BA281">
        <f>INDEX(Model_Assumptions[Values],9)*((INDEX(Model_Scenarios[GR Weight],2)*$AG281)+(INDEX(Model_Scenarios[GP Weight],2)*$AH281)+(INDEX(Model_Scenarios[LTV Weight],2)*$AI281))-(INDEX(Model_Scenarios[LTV Weight],2)*$AP281)-(INDEX(Model_Scenarios[GP Weight],2)*($AS281+$AV281+$AY281))</f>
        <v>2.2309876741211396</v>
      </c>
      <c r="BB281">
        <f>INDEX(Model_Assumptions[Values],9)*((INDEX(Model_Scenarios[GR Weight],3)*$AG281)+(INDEX(Model_Scenarios[GP Weight],3)*$AH281)+(INDEX(Model_Scenarios[LTV Weight],3)*$AI281))-(INDEX(Model_Scenarios[LTV Weight],3)*$AP281)-(INDEX(Model_Scenarios[GP Weight],3)*($AS281+$AV281+$AY281))</f>
        <v>2.0967484213286456</v>
      </c>
      <c r="BC281">
        <f>INDEX(Model_Assumptions[Values],9)*((INDEX(Model_Scenarios[GR Weight],4)*$AG281)+(INDEX(Model_Scenarios[GP Weight],4)*$AH281)+(INDEX(Model_Scenarios[LTV Weight],4)*$AI281))-(INDEX(Model_Scenarios[LTV Weight],4)*$AP281)-(INDEX(Model_Scenarios[GP Weight],4)*($AS281+$AV281+$AY281))</f>
        <v>1.942373467217902</v>
      </c>
      <c r="BD281">
        <f>INDEX(Model_Assumptions[Values],9)*((INDEX(Model_Scenarios[GR Weight],5)*$AG281)+(INDEX(Model_Scenarios[GP Weight],5)*$AH281)+(INDEX(Model_Scenarios[LTV Weight],5)*$AI281))-(INDEX(Model_Scenarios[LTV Weight],5)*$AP281)-(INDEX(Model_Scenarios[GP Weight],5)*($AS281+$AV281+$AY281))</f>
        <v>2.200783500141684</v>
      </c>
    </row>
    <row r="282" spans="1:56" x14ac:dyDescent="0.25">
      <c r="A282">
        <v>281</v>
      </c>
      <c r="B282">
        <v>6</v>
      </c>
      <c r="C282" s="3">
        <v>31</v>
      </c>
      <c r="D282" s="4">
        <v>0.6</v>
      </c>
      <c r="E282" t="str">
        <v>SKU-1009</v>
      </c>
      <c r="F282" t="str">
        <v>Raise</v>
      </c>
      <c r="G282" t="str">
        <v>Full</v>
      </c>
      <c r="H282">
        <v>177.91</v>
      </c>
      <c r="I282">
        <v>73.489999999999995</v>
      </c>
      <c r="J282">
        <v>36</v>
      </c>
      <c r="K282">
        <v>6404.76</v>
      </c>
      <c r="L282">
        <v>3759.1200000000003</v>
      </c>
      <c r="M282">
        <v>0.58692597380698108</v>
      </c>
      <c r="N282">
        <v>210.36242056011631</v>
      </c>
      <c r="O282">
        <v>2118.3198784838378</v>
      </c>
      <c r="P282">
        <v>2338.7898784838376</v>
      </c>
      <c r="Q282">
        <v>1987.17375700722</v>
      </c>
      <c r="R282">
        <v>1722.2172560729241</v>
      </c>
      <c r="S282">
        <v>1</v>
      </c>
      <c r="T282">
        <f t="shared" si="92"/>
        <v>197.38145233606977</v>
      </c>
      <c r="U282">
        <f t="shared" si="93"/>
        <v>0.10944551928542395</v>
      </c>
      <c r="V282">
        <f>IF($F282="Reduce", INDEX(Model_Assumptions[Values], 2), INDEX(Model_Assumptions[Values], 1))</f>
        <v>-0.4</v>
      </c>
      <c r="W282">
        <f t="shared" si="94"/>
        <v>34.423984522289892</v>
      </c>
      <c r="X282">
        <f t="shared" si="107"/>
        <v>6794.6560602039663</v>
      </c>
      <c r="Y282">
        <f t="shared" si="95"/>
        <v>4264.8374376608826</v>
      </c>
      <c r="Z282">
        <f t="shared" si="96"/>
        <v>389.89606020396604</v>
      </c>
      <c r="AA282">
        <f t="shared" si="97"/>
        <v>505.7174376608823</v>
      </c>
      <c r="AB282">
        <f t="shared" si="108"/>
        <v>0.62767524947139974</v>
      </c>
      <c r="AC282">
        <f t="shared" si="98"/>
        <v>4.074927566441866E-2</v>
      </c>
      <c r="AD282">
        <f t="shared" si="99"/>
        <v>4.074927566441866E-2</v>
      </c>
      <c r="AE282">
        <f t="shared" si="100"/>
        <v>0.59999999999999964</v>
      </c>
      <c r="AF282">
        <f t="shared" si="109"/>
        <v>688.88690242917028</v>
      </c>
      <c r="AG282">
        <f t="shared" si="101"/>
        <v>0.18405910465374545</v>
      </c>
      <c r="AH282">
        <f t="shared" si="102"/>
        <v>0.21623038577057752</v>
      </c>
      <c r="AI282">
        <f t="shared" si="110"/>
        <v>0.40000000000000036</v>
      </c>
      <c r="AJ282">
        <f>MAX(0, $R282 - $AA282) * INDEX(Model_Assumptions[Values], 7)</f>
        <v>2432.9996368240836</v>
      </c>
      <c r="AK282">
        <f>MAX(0, INDEX(Model_Assumptions[Values], 4) - $AD282)</f>
        <v>9.2507243355813423E-3</v>
      </c>
      <c r="AL282">
        <f>MAX(0, INDEX(Model_Assumptions[Values], 5) - $AC282)</f>
        <v>0</v>
      </c>
      <c r="AM282">
        <f>INDEX(Model_Assumptions[Values], 6) * MAX(0, INDEX(Model_Assumptions[Values], 3) - $AB282)^2</f>
        <v>0</v>
      </c>
      <c r="AN282">
        <f t="shared" si="103"/>
        <v>2623.4416246414139</v>
      </c>
      <c r="AO282" cm="1">
        <f t="array" ref="AO282">IFERROR(STDEV(IF($E$2:$E$2201=$E282, $AJ$2:$AJ$2201)), 0)</f>
        <v>472.75524300690398</v>
      </c>
      <c r="AP282">
        <f t="shared" si="111"/>
        <v>-0.40283421629773258</v>
      </c>
      <c r="AQ282">
        <f t="shared" si="104"/>
        <v>1.8565679076828972E-2</v>
      </c>
      <c r="AR282" cm="1">
        <f t="array" ref="AR282">IFERROR(STDEV(IF($E$2:$E$2201=$E282, $AK$2:$AK$2201)), 0)</f>
        <v>1.6588239752327247E-2</v>
      </c>
      <c r="AS282">
        <f t="shared" si="112"/>
        <v>-0.56153967390908899</v>
      </c>
      <c r="AT282">
        <f t="shared" si="105"/>
        <v>2.9441706382901099E-3</v>
      </c>
      <c r="AU282" cm="1">
        <f t="array" ref="AU282">IFERROR(STDEV(IF($E$2:$E$2201=$E282, $AL$2:$AL$2201)), 0)</f>
        <v>5.6879932141917829E-3</v>
      </c>
      <c r="AV282">
        <f t="shared" si="113"/>
        <v>-0.51761148922334854</v>
      </c>
      <c r="AW282">
        <f t="shared" si="106"/>
        <v>0</v>
      </c>
      <c r="AX282" cm="1">
        <f t="array" ref="AX282">IFERROR(STDEV(IF($E$2:$E$2201=$E282, $AM$2:$AM$2201)), 0)</f>
        <v>0</v>
      </c>
      <c r="AY282">
        <f t="shared" si="114"/>
        <v>-0.51761148922334854</v>
      </c>
      <c r="AZ282">
        <f>INDEX(Model_Assumptions[Values],9)*((INDEX(Model_Scenarios[GR Weight],1)*$AG282)+(INDEX(Model_Scenarios[GP Weight],1)*$AH282)+(INDEX(Model_Scenarios[LTV Weight],1)*$AI282))-(INDEX(Model_Scenarios[LTV Weight],1)*$AP282)-(INDEX(Model_Scenarios[GP Weight],1)*($AS282+$AV282+$AY282))</f>
        <v>2.2820883834859278</v>
      </c>
      <c r="BA282">
        <f>INDEX(Model_Assumptions[Values],9)*((INDEX(Model_Scenarios[GR Weight],2)*$AG282)+(INDEX(Model_Scenarios[GP Weight],2)*$AH282)+(INDEX(Model_Scenarios[LTV Weight],2)*$AI282))-(INDEX(Model_Scenarios[LTV Weight],2)*$AP282)-(INDEX(Model_Scenarios[GP Weight],2)*($AS282+$AV282+$AY282))</f>
        <v>2.235469485325571</v>
      </c>
      <c r="BB282">
        <f>INDEX(Model_Assumptions[Values],9)*((INDEX(Model_Scenarios[GR Weight],3)*$AG282)+(INDEX(Model_Scenarios[GP Weight],3)*$AH282)+(INDEX(Model_Scenarios[LTV Weight],3)*$AI282))-(INDEX(Model_Scenarios[LTV Weight],3)*$AP282)-(INDEX(Model_Scenarios[GP Weight],3)*($AS282+$AV282+$AY282))</f>
        <v>2.1284776707593114</v>
      </c>
      <c r="BC282">
        <f>INDEX(Model_Assumptions[Values],9)*((INDEX(Model_Scenarios[GR Weight],4)*$AG282)+(INDEX(Model_Scenarios[GP Weight],4)*$AH282)+(INDEX(Model_Scenarios[LTV Weight],4)*$AI282))-(INDEX(Model_Scenarios[LTV Weight],4)*$AP282)-(INDEX(Model_Scenarios[GP Weight],4)*($AS282+$AV282+$AY282))</f>
        <v>1.9802238014564104</v>
      </c>
      <c r="BD282">
        <f>INDEX(Model_Assumptions[Values],9)*((INDEX(Model_Scenarios[GR Weight],5)*$AG282)+(INDEX(Model_Scenarios[GP Weight],5)*$AH282)+(INDEX(Model_Scenarios[LTV Weight],5)*$AI282))-(INDEX(Model_Scenarios[LTV Weight],5)*$AP282)-(INDEX(Model_Scenarios[GP Weight],5)*($AS282+$AV282+$AY282))</f>
        <v>2.25762067839295</v>
      </c>
    </row>
    <row r="283" spans="1:56" x14ac:dyDescent="0.25">
      <c r="A283">
        <v>282</v>
      </c>
      <c r="B283">
        <v>6</v>
      </c>
      <c r="C283" s="3">
        <v>32</v>
      </c>
      <c r="D283" s="4">
        <v>0.62</v>
      </c>
      <c r="E283" t="str">
        <v>SKU-1009</v>
      </c>
      <c r="F283" t="str">
        <v>Raise</v>
      </c>
      <c r="G283" t="str">
        <v>Full</v>
      </c>
      <c r="H283">
        <v>177.91</v>
      </c>
      <c r="I283">
        <v>73.489999999999995</v>
      </c>
      <c r="J283">
        <v>36</v>
      </c>
      <c r="K283">
        <v>6404.76</v>
      </c>
      <c r="L283">
        <v>3759.1200000000003</v>
      </c>
      <c r="M283">
        <v>0.58692597380698108</v>
      </c>
      <c r="N283">
        <v>210.36242056011631</v>
      </c>
      <c r="O283">
        <v>2118.3198784838378</v>
      </c>
      <c r="P283">
        <v>2338.7898784838376</v>
      </c>
      <c r="Q283">
        <v>1987.17375700722</v>
      </c>
      <c r="R283">
        <v>1722.2172560729241</v>
      </c>
      <c r="S283">
        <v>1</v>
      </c>
      <c r="T283">
        <f t="shared" si="92"/>
        <v>198.0305007472721</v>
      </c>
      <c r="U283">
        <f t="shared" si="93"/>
        <v>0.11309370326160477</v>
      </c>
      <c r="V283">
        <f>IF($F283="Reduce", INDEX(Model_Assumptions[Values], 2), INDEX(Model_Assumptions[Values], 1))</f>
        <v>-0.4</v>
      </c>
      <c r="W283">
        <f t="shared" si="94"/>
        <v>34.371450673032889</v>
      </c>
      <c r="X283">
        <f t="shared" si="107"/>
        <v>6806.5955881908658</v>
      </c>
      <c r="Y283">
        <f t="shared" si="95"/>
        <v>4280.6376782296793</v>
      </c>
      <c r="Z283">
        <f t="shared" si="96"/>
        <v>401.83558819086556</v>
      </c>
      <c r="AA283">
        <f t="shared" si="97"/>
        <v>521.51767822967895</v>
      </c>
      <c r="AB283">
        <f t="shared" si="108"/>
        <v>0.62889555031833999</v>
      </c>
      <c r="AC283">
        <f t="shared" si="98"/>
        <v>4.1969576511358908E-2</v>
      </c>
      <c r="AD283">
        <f t="shared" si="99"/>
        <v>4.1969576511358908E-2</v>
      </c>
      <c r="AE283">
        <f t="shared" si="100"/>
        <v>0.61999999999999977</v>
      </c>
      <c r="AF283">
        <f t="shared" si="109"/>
        <v>654.44255730771158</v>
      </c>
      <c r="AG283">
        <f t="shared" si="101"/>
        <v>0.18969542431829256</v>
      </c>
      <c r="AH283">
        <f t="shared" si="102"/>
        <v>0.22298611902996696</v>
      </c>
      <c r="AI283">
        <f t="shared" si="110"/>
        <v>0.38000000000000023</v>
      </c>
      <c r="AJ283">
        <f>MAX(0, $R283 - $AA283) * INDEX(Model_Assumptions[Values], 7)</f>
        <v>2401.3991556864903</v>
      </c>
      <c r="AK283">
        <f>MAX(0, INDEX(Model_Assumptions[Values], 4) - $AD283)</f>
        <v>8.0304234886410947E-3</v>
      </c>
      <c r="AL283">
        <f>MAX(0, INDEX(Model_Assumptions[Values], 5) - $AC283)</f>
        <v>0</v>
      </c>
      <c r="AM283">
        <f>INDEX(Model_Assumptions[Values], 6) * MAX(0, INDEX(Model_Assumptions[Values], 3) - $AB283)^2</f>
        <v>0</v>
      </c>
      <c r="AN283">
        <f t="shared" si="103"/>
        <v>2623.4416246414139</v>
      </c>
      <c r="AO283" cm="1">
        <f t="array" ref="AO283">IFERROR(STDEV(IF($E$2:$E$2201=$E283, $AJ$2:$AJ$2201)), 0)</f>
        <v>472.75524300690398</v>
      </c>
      <c r="AP283">
        <f t="shared" si="111"/>
        <v>-0.46967743296224207</v>
      </c>
      <c r="AQ283">
        <f t="shared" si="104"/>
        <v>1.8565679076828972E-2</v>
      </c>
      <c r="AR283" cm="1">
        <f t="array" ref="AR283">IFERROR(STDEV(IF($E$2:$E$2201=$E283, $AK$2:$AK$2201)), 0)</f>
        <v>1.6588239752327247E-2</v>
      </c>
      <c r="AS283">
        <f t="shared" si="112"/>
        <v>-0.63510388959201258</v>
      </c>
      <c r="AT283">
        <f t="shared" si="105"/>
        <v>2.9441706382901099E-3</v>
      </c>
      <c r="AU283" cm="1">
        <f t="array" ref="AU283">IFERROR(STDEV(IF($E$2:$E$2201=$E283, $AL$2:$AL$2201)), 0)</f>
        <v>5.6879932141917829E-3</v>
      </c>
      <c r="AV283">
        <f t="shared" si="113"/>
        <v>-0.51761148922334854</v>
      </c>
      <c r="AW283">
        <f t="shared" si="106"/>
        <v>0</v>
      </c>
      <c r="AX283" cm="1">
        <f t="array" ref="AX283">IFERROR(STDEV(IF($E$2:$E$2201=$E283, $AM$2:$AM$2201)), 0)</f>
        <v>0</v>
      </c>
      <c r="AY283">
        <f t="shared" si="114"/>
        <v>-0.51761148922334854</v>
      </c>
      <c r="AZ283">
        <f>INDEX(Model_Assumptions[Values],9)*((INDEX(Model_Scenarios[GR Weight],1)*$AG283)+(INDEX(Model_Scenarios[GP Weight],1)*$AH283)+(INDEX(Model_Scenarios[LTV Weight],1)*$AI283))-(INDEX(Model_Scenarios[LTV Weight],1)*$AP283)-(INDEX(Model_Scenarios[GP Weight],1)*($AS283+$AV283+$AY283))</f>
        <v>2.2691154048477955</v>
      </c>
      <c r="BA283">
        <f>INDEX(Model_Assumptions[Values],9)*((INDEX(Model_Scenarios[GR Weight],2)*$AG283)+(INDEX(Model_Scenarios[GP Weight],2)*$AH283)+(INDEX(Model_Scenarios[LTV Weight],2)*$AI283))-(INDEX(Model_Scenarios[LTV Weight],2)*$AP283)-(INDEX(Model_Scenarios[GP Weight],2)*($AS283+$AV283+$AY283))</f>
        <v>2.2396133923018864</v>
      </c>
      <c r="BB283">
        <f>INDEX(Model_Assumptions[Values],9)*((INDEX(Model_Scenarios[GR Weight],3)*$AG283)+(INDEX(Model_Scenarios[GP Weight],3)*$AH283)+(INDEX(Model_Scenarios[LTV Weight],3)*$AI283))-(INDEX(Model_Scenarios[LTV Weight],3)*$AP283)-(INDEX(Model_Scenarios[GP Weight],3)*($AS283+$AV283+$AY283))</f>
        <v>2.1598303656987534</v>
      </c>
      <c r="BC283">
        <f>INDEX(Model_Assumptions[Values],9)*((INDEX(Model_Scenarios[GR Weight],4)*$AG283)+(INDEX(Model_Scenarios[GP Weight],4)*$AH283)+(INDEX(Model_Scenarios[LTV Weight],4)*$AI283))-(INDEX(Model_Scenarios[LTV Weight],4)*$AP283)-(INDEX(Model_Scenarios[GP Weight],4)*($AS283+$AV283+$AY283))</f>
        <v>2.0177103345616754</v>
      </c>
      <c r="BD283">
        <f>INDEX(Model_Assumptions[Values],9)*((INDEX(Model_Scenarios[GR Weight],5)*$AG283)+(INDEX(Model_Scenarios[GP Weight],5)*$AH283)+(INDEX(Model_Scenarios[LTV Weight],5)*$AI283))-(INDEX(Model_Scenarios[LTV Weight],5)*$AP283)-(INDEX(Model_Scenarios[GP Weight],5)*($AS283+$AV283+$AY283))</f>
        <v>2.3140063873125531</v>
      </c>
    </row>
    <row r="284" spans="1:56" x14ac:dyDescent="0.25">
      <c r="A284">
        <v>283</v>
      </c>
      <c r="B284">
        <v>6</v>
      </c>
      <c r="C284" s="3">
        <v>33</v>
      </c>
      <c r="D284" s="4">
        <v>0.64</v>
      </c>
      <c r="E284" t="str">
        <v>SKU-1009</v>
      </c>
      <c r="F284" t="str">
        <v>Raise</v>
      </c>
      <c r="G284" t="str">
        <v>Full</v>
      </c>
      <c r="H284">
        <v>177.91</v>
      </c>
      <c r="I284">
        <v>73.489999999999995</v>
      </c>
      <c r="J284">
        <v>36</v>
      </c>
      <c r="K284">
        <v>6404.76</v>
      </c>
      <c r="L284">
        <v>3759.1200000000003</v>
      </c>
      <c r="M284">
        <v>0.58692597380698108</v>
      </c>
      <c r="N284">
        <v>210.36242056011631</v>
      </c>
      <c r="O284">
        <v>2118.3198784838378</v>
      </c>
      <c r="P284">
        <v>2338.7898784838376</v>
      </c>
      <c r="Q284">
        <v>1987.17375700722</v>
      </c>
      <c r="R284">
        <v>1722.2172560729241</v>
      </c>
      <c r="S284">
        <v>1</v>
      </c>
      <c r="T284">
        <f t="shared" si="92"/>
        <v>198.67954915847443</v>
      </c>
      <c r="U284">
        <f t="shared" si="93"/>
        <v>0.11674188723778559</v>
      </c>
      <c r="V284">
        <f>IF($F284="Reduce", INDEX(Model_Assumptions[Values], 2), INDEX(Model_Assumptions[Values], 1))</f>
        <v>-0.4</v>
      </c>
      <c r="W284">
        <f t="shared" si="94"/>
        <v>34.318916823775886</v>
      </c>
      <c r="X284">
        <f t="shared" si="107"/>
        <v>6818.4669221549766</v>
      </c>
      <c r="Y284">
        <f t="shared" si="95"/>
        <v>4296.3697247756863</v>
      </c>
      <c r="Z284">
        <f t="shared" si="96"/>
        <v>413.70692215497638</v>
      </c>
      <c r="AA284">
        <f t="shared" si="97"/>
        <v>537.24972477568599</v>
      </c>
      <c r="AB284">
        <f t="shared" si="108"/>
        <v>0.63010787818236103</v>
      </c>
      <c r="AC284">
        <f t="shared" si="98"/>
        <v>4.3181904375379943E-2</v>
      </c>
      <c r="AD284">
        <f t="shared" si="99"/>
        <v>4.3181904375379943E-2</v>
      </c>
      <c r="AE284">
        <f t="shared" si="100"/>
        <v>0.6399999999999999</v>
      </c>
      <c r="AF284">
        <f t="shared" si="109"/>
        <v>619.99821218625289</v>
      </c>
      <c r="AG284">
        <f t="shared" si="101"/>
        <v>0.19529955147807146</v>
      </c>
      <c r="AH284">
        <f t="shared" si="102"/>
        <v>0.2297126944657242</v>
      </c>
      <c r="AI284">
        <f t="shared" si="110"/>
        <v>0.3600000000000001</v>
      </c>
      <c r="AJ284">
        <f>MAX(0, $R284 - $AA284) * INDEX(Model_Assumptions[Values], 7)</f>
        <v>2369.9350625944762</v>
      </c>
      <c r="AK284">
        <f>MAX(0, INDEX(Model_Assumptions[Values], 4) - $AD284)</f>
        <v>6.8180956246200602E-3</v>
      </c>
      <c r="AL284">
        <f>MAX(0, INDEX(Model_Assumptions[Values], 5) - $AC284)</f>
        <v>0</v>
      </c>
      <c r="AM284">
        <f>INDEX(Model_Assumptions[Values], 6) * MAX(0, INDEX(Model_Assumptions[Values], 3) - $AB284)^2</f>
        <v>0</v>
      </c>
      <c r="AN284">
        <f t="shared" si="103"/>
        <v>2623.4416246414139</v>
      </c>
      <c r="AO284" cm="1">
        <f t="array" ref="AO284">IFERROR(STDEV(IF($E$2:$E$2201=$E284, $AJ$2:$AJ$2201)), 0)</f>
        <v>472.75524300690398</v>
      </c>
      <c r="AP284">
        <f t="shared" si="111"/>
        <v>-0.53623215352311926</v>
      </c>
      <c r="AQ284">
        <f t="shared" si="104"/>
        <v>1.8565679076828972E-2</v>
      </c>
      <c r="AR284" cm="1">
        <f t="array" ref="AR284">IFERROR(STDEV(IF($E$2:$E$2201=$E284, $AK$2:$AK$2201)), 0)</f>
        <v>1.6588239752327247E-2</v>
      </c>
      <c r="AS284">
        <f t="shared" si="112"/>
        <v>-0.70818746458983295</v>
      </c>
      <c r="AT284">
        <f t="shared" si="105"/>
        <v>2.9441706382901099E-3</v>
      </c>
      <c r="AU284" cm="1">
        <f t="array" ref="AU284">IFERROR(STDEV(IF($E$2:$E$2201=$E284, $AL$2:$AL$2201)), 0)</f>
        <v>5.6879932141917829E-3</v>
      </c>
      <c r="AV284">
        <f t="shared" si="113"/>
        <v>-0.51761148922334854</v>
      </c>
      <c r="AW284">
        <f t="shared" si="106"/>
        <v>0</v>
      </c>
      <c r="AX284" cm="1">
        <f t="array" ref="AX284">IFERROR(STDEV(IF($E$2:$E$2201=$E284, $AM$2:$AM$2201)), 0)</f>
        <v>0</v>
      </c>
      <c r="AY284">
        <f t="shared" si="114"/>
        <v>-0.51761148922334854</v>
      </c>
      <c r="AZ284">
        <f>INDEX(Model_Assumptions[Values],9)*((INDEX(Model_Scenarios[GR Weight],1)*$AG284)+(INDEX(Model_Scenarios[GP Weight],1)*$AH284)+(INDEX(Model_Scenarios[LTV Weight],1)*$AI284))-(INDEX(Model_Scenarios[LTV Weight],1)*$AP284)-(INDEX(Model_Scenarios[GP Weight],1)*($AS284+$AV284+$AY284))</f>
        <v>2.2558328900940467</v>
      </c>
      <c r="BA284">
        <f>INDEX(Model_Assumptions[Values],9)*((INDEX(Model_Scenarios[GR Weight],2)*$AG284)+(INDEX(Model_Scenarios[GP Weight],2)*$AH284)+(INDEX(Model_Scenarios[LTV Weight],2)*$AI284))-(INDEX(Model_Scenarios[LTV Weight],2)*$AP284)-(INDEX(Model_Scenarios[GP Weight],2)*($AS284+$AV284+$AY284))</f>
        <v>2.2434203464716114</v>
      </c>
      <c r="BB284">
        <f>INDEX(Model_Assumptions[Values],9)*((INDEX(Model_Scenarios[GR Weight],3)*$AG284)+(INDEX(Model_Scenarios[GP Weight],3)*$AH284)+(INDEX(Model_Scenarios[LTV Weight],3)*$AI284))-(INDEX(Model_Scenarios[LTV Weight],3)*$AP284)-(INDEX(Model_Scenarios[GP Weight],3)*($AS284+$AV284+$AY284))</f>
        <v>2.1908081711346403</v>
      </c>
      <c r="BC284">
        <f>INDEX(Model_Assumptions[Values],9)*((INDEX(Model_Scenarios[GR Weight],4)*$AG284)+(INDEX(Model_Scenarios[GP Weight],4)*$AH284)+(INDEX(Model_Scenarios[LTV Weight],4)*$AI284))-(INDEX(Model_Scenarios[LTV Weight],4)*$AP284)-(INDEX(Model_Scenarios[GP Weight],4)*($AS284+$AV284+$AY284))</f>
        <v>2.054834731521364</v>
      </c>
      <c r="BD284">
        <f>INDEX(Model_Assumptions[Values],9)*((INDEX(Model_Scenarios[GR Weight],5)*$AG284)+(INDEX(Model_Scenarios[GP Weight],5)*$AH284)+(INDEX(Model_Scenarios[LTV Weight],5)*$AI284))-(INDEX(Model_Scenarios[LTV Weight],5)*$AP284)-(INDEX(Model_Scenarios[GP Weight],5)*($AS284+$AV284+$AY284))</f>
        <v>2.3699432433096845</v>
      </c>
    </row>
    <row r="285" spans="1:56" x14ac:dyDescent="0.25">
      <c r="A285">
        <v>284</v>
      </c>
      <c r="B285">
        <v>6</v>
      </c>
      <c r="C285" s="3">
        <v>34</v>
      </c>
      <c r="D285" s="4">
        <v>0.66</v>
      </c>
      <c r="E285" t="str">
        <v>SKU-1009</v>
      </c>
      <c r="F285" t="str">
        <v>Raise</v>
      </c>
      <c r="G285" t="str">
        <v>Full</v>
      </c>
      <c r="H285">
        <v>177.91</v>
      </c>
      <c r="I285">
        <v>73.489999999999995</v>
      </c>
      <c r="J285">
        <v>36</v>
      </c>
      <c r="K285">
        <v>6404.76</v>
      </c>
      <c r="L285">
        <v>3759.1200000000003</v>
      </c>
      <c r="M285">
        <v>0.58692597380698108</v>
      </c>
      <c r="N285">
        <v>210.36242056011631</v>
      </c>
      <c r="O285">
        <v>2118.3198784838378</v>
      </c>
      <c r="P285">
        <v>2338.7898784838376</v>
      </c>
      <c r="Q285">
        <v>1987.17375700722</v>
      </c>
      <c r="R285">
        <v>1722.2172560729241</v>
      </c>
      <c r="S285">
        <v>1</v>
      </c>
      <c r="T285">
        <f t="shared" si="92"/>
        <v>199.32859756967676</v>
      </c>
      <c r="U285">
        <f t="shared" si="93"/>
        <v>0.1203900712139664</v>
      </c>
      <c r="V285">
        <f>IF($F285="Reduce", INDEX(Model_Assumptions[Values], 2), INDEX(Model_Assumptions[Values], 1))</f>
        <v>-0.4</v>
      </c>
      <c r="W285">
        <f t="shared" si="94"/>
        <v>34.266382974518883</v>
      </c>
      <c r="X285">
        <f t="shared" si="107"/>
        <v>6830.2700620962978</v>
      </c>
      <c r="Y285">
        <f t="shared" si="95"/>
        <v>4312.0335772989056</v>
      </c>
      <c r="Z285">
        <f t="shared" si="96"/>
        <v>425.51006209629759</v>
      </c>
      <c r="AA285">
        <f t="shared" si="97"/>
        <v>552.91357729890524</v>
      </c>
      <c r="AB285">
        <f t="shared" si="108"/>
        <v>0.63131231094770024</v>
      </c>
      <c r="AC285">
        <f t="shared" si="98"/>
        <v>4.4386337140719156E-2</v>
      </c>
      <c r="AD285">
        <f t="shared" si="99"/>
        <v>4.4386337140719156E-2</v>
      </c>
      <c r="AE285">
        <f t="shared" si="100"/>
        <v>0.65999999999999992</v>
      </c>
      <c r="AF285">
        <f t="shared" si="109"/>
        <v>585.5538670647943</v>
      </c>
      <c r="AG285">
        <f t="shared" si="101"/>
        <v>0.20087148613308173</v>
      </c>
      <c r="AH285">
        <f t="shared" si="102"/>
        <v>0.23641011207785001</v>
      </c>
      <c r="AI285">
        <f t="shared" si="110"/>
        <v>0.34000000000000008</v>
      </c>
      <c r="AJ285">
        <f>MAX(0, $R285 - $AA285) * INDEX(Model_Assumptions[Values], 7)</f>
        <v>2338.6073575480377</v>
      </c>
      <c r="AK285">
        <f>MAX(0, INDEX(Model_Assumptions[Values], 4) - $AD285)</f>
        <v>5.6136628592808463E-3</v>
      </c>
      <c r="AL285">
        <f>MAX(0, INDEX(Model_Assumptions[Values], 5) - $AC285)</f>
        <v>0</v>
      </c>
      <c r="AM285">
        <f>INDEX(Model_Assumptions[Values], 6) * MAX(0, INDEX(Model_Assumptions[Values], 3) - $AB285)^2</f>
        <v>0</v>
      </c>
      <c r="AN285">
        <f t="shared" si="103"/>
        <v>2623.4416246414139</v>
      </c>
      <c r="AO285" cm="1">
        <f t="array" ref="AO285">IFERROR(STDEV(IF($E$2:$E$2201=$E285, $AJ$2:$AJ$2201)), 0)</f>
        <v>472.75524300690398</v>
      </c>
      <c r="AP285">
        <f t="shared" si="111"/>
        <v>-0.60249837798037187</v>
      </c>
      <c r="AQ285">
        <f t="shared" si="104"/>
        <v>1.8565679076828972E-2</v>
      </c>
      <c r="AR285" cm="1">
        <f t="array" ref="AR285">IFERROR(STDEV(IF($E$2:$E$2201=$E285, $AK$2:$AK$2201)), 0)</f>
        <v>1.6588239752327247E-2</v>
      </c>
      <c r="AS285">
        <f t="shared" si="112"/>
        <v>-0.78079509405035108</v>
      </c>
      <c r="AT285">
        <f t="shared" si="105"/>
        <v>2.9441706382901099E-3</v>
      </c>
      <c r="AU285" cm="1">
        <f t="array" ref="AU285">IFERROR(STDEV(IF($E$2:$E$2201=$E285, $AL$2:$AL$2201)), 0)</f>
        <v>5.6879932141917829E-3</v>
      </c>
      <c r="AV285">
        <f t="shared" si="113"/>
        <v>-0.51761148922334854</v>
      </c>
      <c r="AW285">
        <f t="shared" si="106"/>
        <v>0</v>
      </c>
      <c r="AX285" cm="1">
        <f t="array" ref="AX285">IFERROR(STDEV(IF($E$2:$E$2201=$E285, $AM$2:$AM$2201)), 0)</f>
        <v>0</v>
      </c>
      <c r="AY285">
        <f t="shared" si="114"/>
        <v>-0.51761148922334854</v>
      </c>
      <c r="AZ285">
        <f>INDEX(Model_Assumptions[Values],9)*((INDEX(Model_Scenarios[GR Weight],1)*$AG285)+(INDEX(Model_Scenarios[GP Weight],1)*$AH285)+(INDEX(Model_Scenarios[LTV Weight],1)*$AI285))-(INDEX(Model_Scenarios[LTV Weight],1)*$AP285)-(INDEX(Model_Scenarios[GP Weight],1)*($AS285+$AV285+$AY285))</f>
        <v>2.2422413087394686</v>
      </c>
      <c r="BA285">
        <f>INDEX(Model_Assumptions[Values],9)*((INDEX(Model_Scenarios[GR Weight],2)*$AG285)+(INDEX(Model_Scenarios[GP Weight],2)*$AH285)+(INDEX(Model_Scenarios[LTV Weight],2)*$AI285))-(INDEX(Model_Scenarios[LTV Weight],2)*$AP285)-(INDEX(Model_Scenarios[GP Weight],2)*($AS285+$AV285+$AY285))</f>
        <v>2.2468912868643129</v>
      </c>
      <c r="BB285">
        <f>INDEX(Model_Assumptions[Values],9)*((INDEX(Model_Scenarios[GR Weight],3)*$AG285)+(INDEX(Model_Scenarios[GP Weight],3)*$AH285)+(INDEX(Model_Scenarios[LTV Weight],3)*$AI285))-(INDEX(Model_Scenarios[LTV Weight],3)*$AP285)-(INDEX(Model_Scenarios[GP Weight],3)*($AS285+$AV285+$AY285))</f>
        <v>2.221412730368705</v>
      </c>
      <c r="BC285">
        <f>INDEX(Model_Assumptions[Values],9)*((INDEX(Model_Scenarios[GR Weight],4)*$AG285)+(INDEX(Model_Scenarios[GP Weight],4)*$AH285)+(INDEX(Model_Scenarios[LTV Weight],4)*$AI285))-(INDEX(Model_Scenarios[LTV Weight],4)*$AP285)-(INDEX(Model_Scenarios[GP Weight],4)*($AS285+$AV285+$AY285))</f>
        <v>2.0915986356372089</v>
      </c>
      <c r="BD285">
        <f>INDEX(Model_Assumptions[Values],9)*((INDEX(Model_Scenarios[GR Weight],5)*$AG285)+(INDEX(Model_Scenarios[GP Weight],5)*$AH285)+(INDEX(Model_Scenarios[LTV Weight],5)*$AI285))-(INDEX(Model_Scenarios[LTV Weight],5)*$AP285)-(INDEX(Model_Scenarios[GP Weight],5)*($AS285+$AV285+$AY285))</f>
        <v>2.4254338287156392</v>
      </c>
    </row>
    <row r="286" spans="1:56" x14ac:dyDescent="0.25">
      <c r="A286">
        <v>285</v>
      </c>
      <c r="B286">
        <v>6</v>
      </c>
      <c r="C286" s="3">
        <v>35</v>
      </c>
      <c r="D286" s="4">
        <v>0.68</v>
      </c>
      <c r="E286" t="str">
        <v>SKU-1009</v>
      </c>
      <c r="F286" t="str">
        <v>Raise</v>
      </c>
      <c r="G286" t="str">
        <v>Full</v>
      </c>
      <c r="H286">
        <v>177.91</v>
      </c>
      <c r="I286">
        <v>73.489999999999995</v>
      </c>
      <c r="J286">
        <v>36</v>
      </c>
      <c r="K286">
        <v>6404.76</v>
      </c>
      <c r="L286">
        <v>3759.1200000000003</v>
      </c>
      <c r="M286">
        <v>0.58692597380698108</v>
      </c>
      <c r="N286">
        <v>210.36242056011631</v>
      </c>
      <c r="O286">
        <v>2118.3198784838378</v>
      </c>
      <c r="P286">
        <v>2338.7898784838376</v>
      </c>
      <c r="Q286">
        <v>1987.17375700722</v>
      </c>
      <c r="R286">
        <v>1722.2172560729241</v>
      </c>
      <c r="S286">
        <v>1</v>
      </c>
      <c r="T286">
        <f t="shared" si="92"/>
        <v>199.97764598087909</v>
      </c>
      <c r="U286">
        <f t="shared" si="93"/>
        <v>0.12403825519014723</v>
      </c>
      <c r="V286">
        <f>IF($F286="Reduce", INDEX(Model_Assumptions[Values], 2), INDEX(Model_Assumptions[Values], 1))</f>
        <v>-0.4</v>
      </c>
      <c r="W286">
        <f t="shared" si="94"/>
        <v>34.213849125261881</v>
      </c>
      <c r="X286">
        <f t="shared" si="107"/>
        <v>6842.0050080148303</v>
      </c>
      <c r="Y286">
        <f t="shared" si="95"/>
        <v>4327.6292357993352</v>
      </c>
      <c r="Z286">
        <f t="shared" si="96"/>
        <v>437.24500801483009</v>
      </c>
      <c r="AA286">
        <f t="shared" si="97"/>
        <v>568.50923579933487</v>
      </c>
      <c r="AB286">
        <f t="shared" si="108"/>
        <v>0.63250892548746795</v>
      </c>
      <c r="AC286">
        <f t="shared" si="98"/>
        <v>4.5582951680486872E-2</v>
      </c>
      <c r="AD286">
        <f t="shared" si="99"/>
        <v>4.5582951680486872E-2</v>
      </c>
      <c r="AE286">
        <f t="shared" si="100"/>
        <v>0.68</v>
      </c>
      <c r="AF286">
        <f t="shared" si="109"/>
        <v>551.10952194333561</v>
      </c>
      <c r="AG286">
        <f t="shared" si="101"/>
        <v>0.20641122828332376</v>
      </c>
      <c r="AH286">
        <f t="shared" si="102"/>
        <v>0.24307837186634362</v>
      </c>
      <c r="AI286">
        <f t="shared" si="110"/>
        <v>0.31999999999999995</v>
      </c>
      <c r="AJ286">
        <f>MAX(0, $R286 - $AA286) * INDEX(Model_Assumptions[Values], 7)</f>
        <v>2307.4160405471785</v>
      </c>
      <c r="AK286">
        <f>MAX(0, INDEX(Model_Assumptions[Values], 4) - $AD286)</f>
        <v>4.417048319513131E-3</v>
      </c>
      <c r="AL286">
        <f>MAX(0, INDEX(Model_Assumptions[Values], 5) - $AC286)</f>
        <v>0</v>
      </c>
      <c r="AM286">
        <f>INDEX(Model_Assumptions[Values], 6) * MAX(0, INDEX(Model_Assumptions[Values], 3) - $AB286)^2</f>
        <v>0</v>
      </c>
      <c r="AN286">
        <f t="shared" si="103"/>
        <v>2623.4416246414139</v>
      </c>
      <c r="AO286" cm="1">
        <f t="array" ref="AO286">IFERROR(STDEV(IF($E$2:$E$2201=$E286, $AJ$2:$AJ$2201)), 0)</f>
        <v>472.75524300690398</v>
      </c>
      <c r="AP286">
        <f t="shared" si="111"/>
        <v>-0.66847610633399213</v>
      </c>
      <c r="AQ286">
        <f t="shared" si="104"/>
        <v>1.8565679076828972E-2</v>
      </c>
      <c r="AR286" cm="1">
        <f t="array" ref="AR286">IFERROR(STDEV(IF($E$2:$E$2201=$E286, $AK$2:$AK$2201)), 0)</f>
        <v>1.6588239752327247E-2</v>
      </c>
      <c r="AS286">
        <f t="shared" si="112"/>
        <v>-0.85293141216691537</v>
      </c>
      <c r="AT286">
        <f t="shared" si="105"/>
        <v>2.9441706382901099E-3</v>
      </c>
      <c r="AU286" cm="1">
        <f t="array" ref="AU286">IFERROR(STDEV(IF($E$2:$E$2201=$E286, $AL$2:$AL$2201)), 0)</f>
        <v>5.6879932141917829E-3</v>
      </c>
      <c r="AV286">
        <f t="shared" si="113"/>
        <v>-0.51761148922334854</v>
      </c>
      <c r="AW286">
        <f t="shared" si="106"/>
        <v>0</v>
      </c>
      <c r="AX286" cm="1">
        <f t="array" ref="AX286">IFERROR(STDEV(IF($E$2:$E$2201=$E286, $AM$2:$AM$2201)), 0)</f>
        <v>0</v>
      </c>
      <c r="AY286">
        <f t="shared" si="114"/>
        <v>-0.51761148922334854</v>
      </c>
      <c r="AZ286">
        <f>INDEX(Model_Assumptions[Values],9)*((INDEX(Model_Scenarios[GR Weight],1)*$AG286)+(INDEX(Model_Scenarios[GP Weight],1)*$AH286)+(INDEX(Model_Scenarios[LTV Weight],1)*$AI286))-(INDEX(Model_Scenarios[LTV Weight],1)*$AP286)-(INDEX(Model_Scenarios[GP Weight],1)*($AS286+$AV286+$AY286))</f>
        <v>2.2283411242033884</v>
      </c>
      <c r="BA286">
        <f>INDEX(Model_Assumptions[Values],9)*((INDEX(Model_Scenarios[GR Weight],2)*$AG286)+(INDEX(Model_Scenarios[GP Weight],2)*$AH286)+(INDEX(Model_Scenarios[LTV Weight],2)*$AI286))-(INDEX(Model_Scenarios[LTV Weight],2)*$AP286)-(INDEX(Model_Scenarios[GP Weight],2)*($AS286+$AV286+$AY286))</f>
        <v>2.2500271403186538</v>
      </c>
      <c r="BB286">
        <f>INDEX(Model_Assumptions[Values],9)*((INDEX(Model_Scenarios[GR Weight],3)*$AG286)+(INDEX(Model_Scenarios[GP Weight],3)*$AH286)+(INDEX(Model_Scenarios[LTV Weight],3)*$AI286))-(INDEX(Model_Scenarios[LTV Weight],3)*$AP286)-(INDEX(Model_Scenarios[GP Weight],3)*($AS286+$AV286+$AY286))</f>
        <v>2.2516456653686174</v>
      </c>
      <c r="BC286">
        <f>INDEX(Model_Assumptions[Values],9)*((INDEX(Model_Scenarios[GR Weight],4)*$AG286)+(INDEX(Model_Scenarios[GP Weight],4)*$AH286)+(INDEX(Model_Scenarios[LTV Weight],4)*$AI286))-(INDEX(Model_Scenarios[LTV Weight],4)*$AP286)-(INDEX(Model_Scenarios[GP Weight],4)*($AS286+$AV286+$AY286))</f>
        <v>2.1280036688768798</v>
      </c>
      <c r="BD286">
        <f>INDEX(Model_Assumptions[Values],9)*((INDEX(Model_Scenarios[GR Weight],5)*$AG286)+(INDEX(Model_Scenarios[GP Weight],5)*$AH286)+(INDEX(Model_Scenarios[LTV Weight],5)*$AI286))-(INDEX(Model_Scenarios[LTV Weight],5)*$AP286)-(INDEX(Model_Scenarios[GP Weight],5)*($AS286+$AV286+$AY286))</f>
        <v>2.4804806923367537</v>
      </c>
    </row>
    <row r="287" spans="1:56" x14ac:dyDescent="0.25">
      <c r="A287">
        <v>286</v>
      </c>
      <c r="B287">
        <v>6</v>
      </c>
      <c r="C287" s="3">
        <v>36</v>
      </c>
      <c r="D287" s="4">
        <v>0.70000000000000007</v>
      </c>
      <c r="E287" t="str">
        <v>SKU-1009</v>
      </c>
      <c r="F287" t="str">
        <v>Raise</v>
      </c>
      <c r="G287" t="str">
        <v>Full</v>
      </c>
      <c r="H287">
        <v>177.91</v>
      </c>
      <c r="I287">
        <v>73.489999999999995</v>
      </c>
      <c r="J287">
        <v>36</v>
      </c>
      <c r="K287">
        <v>6404.76</v>
      </c>
      <c r="L287">
        <v>3759.1200000000003</v>
      </c>
      <c r="M287">
        <v>0.58692597380698108</v>
      </c>
      <c r="N287">
        <v>210.36242056011631</v>
      </c>
      <c r="O287">
        <v>2118.3198784838378</v>
      </c>
      <c r="P287">
        <v>2338.7898784838376</v>
      </c>
      <c r="Q287">
        <v>1987.17375700722</v>
      </c>
      <c r="R287">
        <v>1722.2172560729241</v>
      </c>
      <c r="S287">
        <v>1</v>
      </c>
      <c r="T287">
        <f t="shared" si="92"/>
        <v>200.62669439208142</v>
      </c>
      <c r="U287">
        <f t="shared" si="93"/>
        <v>0.12768643916632805</v>
      </c>
      <c r="V287">
        <f>IF($F287="Reduce", INDEX(Model_Assumptions[Values], 2), INDEX(Model_Assumptions[Values], 1))</f>
        <v>-0.4</v>
      </c>
      <c r="W287">
        <f t="shared" si="94"/>
        <v>34.161315276004878</v>
      </c>
      <c r="X287">
        <f t="shared" si="107"/>
        <v>6853.6717599105732</v>
      </c>
      <c r="Y287">
        <f t="shared" si="95"/>
        <v>4343.1567002769752</v>
      </c>
      <c r="Z287">
        <f t="shared" si="96"/>
        <v>448.91175991057298</v>
      </c>
      <c r="AA287">
        <f t="shared" si="97"/>
        <v>584.0367002769749</v>
      </c>
      <c r="AB287">
        <f t="shared" si="108"/>
        <v>0.63369779768000511</v>
      </c>
      <c r="AC287">
        <f t="shared" si="98"/>
        <v>4.6771823873024032E-2</v>
      </c>
      <c r="AD287">
        <f t="shared" si="99"/>
        <v>4.6771823873024032E-2</v>
      </c>
      <c r="AE287">
        <f t="shared" si="100"/>
        <v>0.70000000000000018</v>
      </c>
      <c r="AF287">
        <f t="shared" si="109"/>
        <v>516.66517682187691</v>
      </c>
      <c r="AG287">
        <f t="shared" si="101"/>
        <v>0.21191877792879715</v>
      </c>
      <c r="AH287">
        <f t="shared" si="102"/>
        <v>0.24971747383120502</v>
      </c>
      <c r="AI287">
        <f t="shared" si="110"/>
        <v>0.29999999999999982</v>
      </c>
      <c r="AJ287">
        <f>MAX(0, $R287 - $AA287) * INDEX(Model_Assumptions[Values], 7)</f>
        <v>2276.3611115918984</v>
      </c>
      <c r="AK287">
        <f>MAX(0, INDEX(Model_Assumptions[Values], 4) - $AD287)</f>
        <v>3.2281761269759707E-3</v>
      </c>
      <c r="AL287">
        <f>MAX(0, INDEX(Model_Assumptions[Values], 5) - $AC287)</f>
        <v>0</v>
      </c>
      <c r="AM287">
        <f>INDEX(Model_Assumptions[Values], 6) * MAX(0, INDEX(Model_Assumptions[Values], 3) - $AB287)^2</f>
        <v>0</v>
      </c>
      <c r="AN287">
        <f t="shared" si="103"/>
        <v>2623.4416246414139</v>
      </c>
      <c r="AO287" cm="1">
        <f t="array" ref="AO287">IFERROR(STDEV(IF($E$2:$E$2201=$E287, $AJ$2:$AJ$2201)), 0)</f>
        <v>472.75524300690398</v>
      </c>
      <c r="AP287">
        <f t="shared" si="111"/>
        <v>-0.73416533858398025</v>
      </c>
      <c r="AQ287">
        <f t="shared" si="104"/>
        <v>1.8565679076828972E-2</v>
      </c>
      <c r="AR287" cm="1">
        <f t="array" ref="AR287">IFERROR(STDEV(IF($E$2:$E$2201=$E287, $AK$2:$AK$2201)), 0)</f>
        <v>1.6588239752327247E-2</v>
      </c>
      <c r="AS287">
        <f t="shared" si="112"/>
        <v>-0.92460099316452349</v>
      </c>
      <c r="AT287">
        <f t="shared" si="105"/>
        <v>2.9441706382901099E-3</v>
      </c>
      <c r="AU287" cm="1">
        <f t="array" ref="AU287">IFERROR(STDEV(IF($E$2:$E$2201=$E287, $AL$2:$AL$2201)), 0)</f>
        <v>5.6879932141917829E-3</v>
      </c>
      <c r="AV287">
        <f t="shared" si="113"/>
        <v>-0.51761148922334854</v>
      </c>
      <c r="AW287">
        <f t="shared" si="106"/>
        <v>0</v>
      </c>
      <c r="AX287" cm="1">
        <f t="array" ref="AX287">IFERROR(STDEV(IF($E$2:$E$2201=$E287, $AM$2:$AM$2201)), 0)</f>
        <v>0</v>
      </c>
      <c r="AY287">
        <f t="shared" si="114"/>
        <v>-0.51761148922334854</v>
      </c>
      <c r="AZ287">
        <f>INDEX(Model_Assumptions[Values],9)*((INDEX(Model_Scenarios[GR Weight],1)*$AG287)+(INDEX(Model_Scenarios[GP Weight],1)*$AH287)+(INDEX(Model_Scenarios[LTV Weight],1)*$AI287))-(INDEX(Model_Scenarios[LTV Weight],1)*$AP287)-(INDEX(Model_Scenarios[GP Weight],1)*($AS287+$AV287+$AY287))</f>
        <v>2.2141327939083069</v>
      </c>
      <c r="BA287">
        <f>INDEX(Model_Assumptions[Values],9)*((INDEX(Model_Scenarios[GR Weight],2)*$AG287)+(INDEX(Model_Scenarios[GP Weight],2)*$AH287)+(INDEX(Model_Scenarios[LTV Weight],2)*$AI287))-(INDEX(Model_Scenarios[LTV Weight],2)*$AP287)-(INDEX(Model_Scenarios[GP Weight],2)*($AS287+$AV287+$AY287))</f>
        <v>2.2528288216796337</v>
      </c>
      <c r="BB287">
        <f>INDEX(Model_Assumptions[Values],9)*((INDEX(Model_Scenarios[GR Weight],3)*$AG287)+(INDEX(Model_Scenarios[GP Weight],3)*$AH287)+(INDEX(Model_Scenarios[LTV Weight],3)*$AI287))-(INDEX(Model_Scenarios[LTV Weight],3)*$AP287)-(INDEX(Model_Scenarios[GP Weight],3)*($AS287+$AV287+$AY287))</f>
        <v>2.281508577113124</v>
      </c>
      <c r="BC287">
        <f>INDEX(Model_Assumptions[Values],9)*((INDEX(Model_Scenarios[GR Weight],4)*$AG287)+(INDEX(Model_Scenarios[GP Weight],4)*$AH287)+(INDEX(Model_Scenarios[LTV Weight],4)*$AI287))-(INDEX(Model_Scenarios[LTV Weight],4)*$AP287)-(INDEX(Model_Scenarios[GP Weight],4)*($AS287+$AV287+$AY287))</f>
        <v>2.1640514322191242</v>
      </c>
      <c r="BD287">
        <f>INDEX(Model_Assumptions[Values],9)*((INDEX(Model_Scenarios[GR Weight],5)*$AG287)+(INDEX(Model_Scenarios[GP Weight],5)*$AH287)+(INDEX(Model_Scenarios[LTV Weight],5)*$AI287))-(INDEX(Model_Scenarios[LTV Weight],5)*$AP287)-(INDEX(Model_Scenarios[GP Weight],5)*($AS287+$AV287+$AY287))</f>
        <v>2.5350863499967771</v>
      </c>
    </row>
    <row r="288" spans="1:56" x14ac:dyDescent="0.25">
      <c r="A288">
        <v>287</v>
      </c>
      <c r="B288">
        <v>6</v>
      </c>
      <c r="C288" s="3">
        <v>37</v>
      </c>
      <c r="D288" s="4">
        <v>0.72</v>
      </c>
      <c r="E288" t="str">
        <v>SKU-1009</v>
      </c>
      <c r="F288" t="str">
        <v>Raise</v>
      </c>
      <c r="G288" t="str">
        <v>Full</v>
      </c>
      <c r="H288">
        <v>177.91</v>
      </c>
      <c r="I288">
        <v>73.489999999999995</v>
      </c>
      <c r="J288">
        <v>36</v>
      </c>
      <c r="K288">
        <v>6404.76</v>
      </c>
      <c r="L288">
        <v>3759.1200000000003</v>
      </c>
      <c r="M288">
        <v>0.58692597380698108</v>
      </c>
      <c r="N288">
        <v>210.36242056011631</v>
      </c>
      <c r="O288">
        <v>2118.3198784838378</v>
      </c>
      <c r="P288">
        <v>2338.7898784838376</v>
      </c>
      <c r="Q288">
        <v>1987.17375700722</v>
      </c>
      <c r="R288">
        <v>1722.2172560729241</v>
      </c>
      <c r="S288">
        <v>1</v>
      </c>
      <c r="T288">
        <f t="shared" si="92"/>
        <v>201.27574280328375</v>
      </c>
      <c r="U288">
        <f t="shared" si="93"/>
        <v>0.13133462314250888</v>
      </c>
      <c r="V288">
        <f>IF($F288="Reduce", INDEX(Model_Assumptions[Values], 2), INDEX(Model_Assumptions[Values], 1))</f>
        <v>-0.4</v>
      </c>
      <c r="W288">
        <f t="shared" si="94"/>
        <v>34.108781426747875</v>
      </c>
      <c r="X288">
        <f t="shared" si="107"/>
        <v>6865.2703177835274</v>
      </c>
      <c r="Y288">
        <f t="shared" si="95"/>
        <v>4358.6159707318257</v>
      </c>
      <c r="Z288">
        <f t="shared" si="96"/>
        <v>460.51031778352717</v>
      </c>
      <c r="AA288">
        <f t="shared" si="97"/>
        <v>599.49597073182531</v>
      </c>
      <c r="AB288">
        <f t="shared" si="108"/>
        <v>0.6348790024249209</v>
      </c>
      <c r="AC288">
        <f t="shared" si="98"/>
        <v>4.7953028617939819E-2</v>
      </c>
      <c r="AD288">
        <f t="shared" si="99"/>
        <v>4.7953028617939819E-2</v>
      </c>
      <c r="AE288">
        <f t="shared" si="100"/>
        <v>0.72000000000000031</v>
      </c>
      <c r="AF288">
        <f t="shared" si="109"/>
        <v>482.22083170041822</v>
      </c>
      <c r="AG288">
        <f t="shared" si="101"/>
        <v>0.21739413506950231</v>
      </c>
      <c r="AH288">
        <f t="shared" si="102"/>
        <v>0.25632741797243425</v>
      </c>
      <c r="AI288">
        <f t="shared" si="110"/>
        <v>0.27999999999999969</v>
      </c>
      <c r="AJ288">
        <f>MAX(0, $R288 - $AA288) * INDEX(Model_Assumptions[Values], 7)</f>
        <v>2245.4425706821976</v>
      </c>
      <c r="AK288">
        <f>MAX(0, INDEX(Model_Assumptions[Values], 4) - $AD288)</f>
        <v>2.0469713820601837E-3</v>
      </c>
      <c r="AL288">
        <f>MAX(0, INDEX(Model_Assumptions[Values], 5) - $AC288)</f>
        <v>0</v>
      </c>
      <c r="AM288">
        <f>INDEX(Model_Assumptions[Values], 6) * MAX(0, INDEX(Model_Assumptions[Values], 3) - $AB288)^2</f>
        <v>0</v>
      </c>
      <c r="AN288">
        <f t="shared" si="103"/>
        <v>2623.4416246414139</v>
      </c>
      <c r="AO288" cm="1">
        <f t="array" ref="AO288">IFERROR(STDEV(IF($E$2:$E$2201=$E288, $AJ$2:$AJ$2201)), 0)</f>
        <v>472.75524300690398</v>
      </c>
      <c r="AP288">
        <f t="shared" si="111"/>
        <v>-0.79956607473033592</v>
      </c>
      <c r="AQ288">
        <f t="shared" si="104"/>
        <v>1.8565679076828972E-2</v>
      </c>
      <c r="AR288" cm="1">
        <f t="array" ref="AR288">IFERROR(STDEV(IF($E$2:$E$2201=$E288, $AK$2:$AK$2201)), 0)</f>
        <v>1.6588239752327247E-2</v>
      </c>
      <c r="AS288">
        <f t="shared" si="112"/>
        <v>-0.99580835226662889</v>
      </c>
      <c r="AT288">
        <f t="shared" si="105"/>
        <v>2.9441706382901099E-3</v>
      </c>
      <c r="AU288" cm="1">
        <f t="array" ref="AU288">IFERROR(STDEV(IF($E$2:$E$2201=$E288, $AL$2:$AL$2201)), 0)</f>
        <v>5.6879932141917829E-3</v>
      </c>
      <c r="AV288">
        <f t="shared" si="113"/>
        <v>-0.51761148922334854</v>
      </c>
      <c r="AW288">
        <f t="shared" si="106"/>
        <v>0</v>
      </c>
      <c r="AX288" cm="1">
        <f t="array" ref="AX288">IFERROR(STDEV(IF($E$2:$E$2201=$E288, $AM$2:$AM$2201)), 0)</f>
        <v>0</v>
      </c>
      <c r="AY288">
        <f t="shared" si="114"/>
        <v>-0.51761148922334854</v>
      </c>
      <c r="AZ288">
        <f>INDEX(Model_Assumptions[Values],9)*((INDEX(Model_Scenarios[GR Weight],1)*$AG288)+(INDEX(Model_Scenarios[GP Weight],1)*$AH288)+(INDEX(Model_Scenarios[LTV Weight],1)*$AI288))-(INDEX(Model_Scenarios[LTV Weight],1)*$AP288)-(INDEX(Model_Scenarios[GP Weight],1)*($AS288+$AV288+$AY288))</f>
        <v>2.1996167693765685</v>
      </c>
      <c r="BA288">
        <f>INDEX(Model_Assumptions[Values],9)*((INDEX(Model_Scenarios[GR Weight],2)*$AG288)+(INDEX(Model_Scenarios[GP Weight],2)*$AH288)+(INDEX(Model_Scenarios[LTV Weight],2)*$AI288))-(INDEX(Model_Scenarios[LTV Weight],2)*$AP288)-(INDEX(Model_Scenarios[GP Weight],2)*($AS288+$AV288+$AY288))</f>
        <v>2.2552972339919437</v>
      </c>
      <c r="BB288">
        <f>INDEX(Model_Assumptions[Values],9)*((INDEX(Model_Scenarios[GR Weight],3)*$AG288)+(INDEX(Model_Scenarios[GP Weight],3)*$AH288)+(INDEX(Model_Scenarios[LTV Weight],3)*$AI288))-(INDEX(Model_Scenarios[LTV Weight],3)*$AP288)-(INDEX(Model_Scenarios[GP Weight],3)*($AS288+$AV288+$AY288))</f>
        <v>2.3110030459304354</v>
      </c>
      <c r="BC288">
        <f>INDEX(Model_Assumptions[Values],9)*((INDEX(Model_Scenarios[GR Weight],4)*$AG288)+(INDEX(Model_Scenarios[GP Weight],4)*$AH288)+(INDEX(Model_Scenarios[LTV Weight],4)*$AI288))-(INDEX(Model_Scenarios[LTV Weight],4)*$AP288)-(INDEX(Model_Scenarios[GP Weight],4)*($AS288+$AV288+$AY288))</f>
        <v>2.1997435059921528</v>
      </c>
      <c r="BD288">
        <f>INDEX(Model_Assumptions[Values],9)*((INDEX(Model_Scenarios[GR Weight],5)*$AG288)+(INDEX(Model_Scenarios[GP Weight],5)*$AH288)+(INDEX(Model_Scenarios[LTV Weight],5)*$AI288))-(INDEX(Model_Scenarios[LTV Weight],5)*$AP288)-(INDEX(Model_Scenarios[GP Weight],5)*($AS288+$AV288+$AY288))</f>
        <v>2.5892532850686099</v>
      </c>
    </row>
    <row r="289" spans="1:56" x14ac:dyDescent="0.25">
      <c r="A289">
        <v>288</v>
      </c>
      <c r="B289">
        <v>6</v>
      </c>
      <c r="C289" s="3">
        <v>38</v>
      </c>
      <c r="D289" s="4">
        <v>0.74</v>
      </c>
      <c r="E289" t="str">
        <v>SKU-1009</v>
      </c>
      <c r="F289" t="str">
        <v>Raise</v>
      </c>
      <c r="G289" t="str">
        <v>Full</v>
      </c>
      <c r="H289">
        <v>177.91</v>
      </c>
      <c r="I289">
        <v>73.489999999999995</v>
      </c>
      <c r="J289">
        <v>36</v>
      </c>
      <c r="K289">
        <v>6404.76</v>
      </c>
      <c r="L289">
        <v>3759.1200000000003</v>
      </c>
      <c r="M289">
        <v>0.58692597380698108</v>
      </c>
      <c r="N289">
        <v>210.36242056011631</v>
      </c>
      <c r="O289">
        <v>2118.3198784838378</v>
      </c>
      <c r="P289">
        <v>2338.7898784838376</v>
      </c>
      <c r="Q289">
        <v>1987.17375700722</v>
      </c>
      <c r="R289">
        <v>1722.2172560729241</v>
      </c>
      <c r="S289">
        <v>1</v>
      </c>
      <c r="T289">
        <f t="shared" si="92"/>
        <v>201.92479121448605</v>
      </c>
      <c r="U289">
        <f t="shared" si="93"/>
        <v>0.13498280711868951</v>
      </c>
      <c r="V289">
        <f>IF($F289="Reduce", INDEX(Model_Assumptions[Values], 2), INDEX(Model_Assumptions[Values], 1))</f>
        <v>-0.4</v>
      </c>
      <c r="W289">
        <f t="shared" si="94"/>
        <v>34.056247577490872</v>
      </c>
      <c r="X289">
        <f t="shared" si="107"/>
        <v>6876.8006816336911</v>
      </c>
      <c r="Y289">
        <f t="shared" si="95"/>
        <v>4374.0070471638865</v>
      </c>
      <c r="Z289">
        <f t="shared" si="96"/>
        <v>472.04068163369084</v>
      </c>
      <c r="AA289">
        <f t="shared" si="97"/>
        <v>614.88704716388611</v>
      </c>
      <c r="AB289">
        <f t="shared" si="108"/>
        <v>0.63605261365882326</v>
      </c>
      <c r="AC289">
        <f t="shared" si="98"/>
        <v>4.912663985184218E-2</v>
      </c>
      <c r="AD289">
        <f t="shared" si="99"/>
        <v>4.912663985184218E-2</v>
      </c>
      <c r="AE289">
        <f t="shared" si="100"/>
        <v>0.73999999999999955</v>
      </c>
      <c r="AF289">
        <f t="shared" si="109"/>
        <v>447.77648657896106</v>
      </c>
      <c r="AG289">
        <f t="shared" si="101"/>
        <v>0.22283729970543842</v>
      </c>
      <c r="AH289">
        <f t="shared" si="102"/>
        <v>0.26290820429003126</v>
      </c>
      <c r="AI289">
        <f t="shared" si="110"/>
        <v>0.26000000000000045</v>
      </c>
      <c r="AJ289">
        <f>MAX(0, $R289 - $AA289) * INDEX(Model_Assumptions[Values], 7)</f>
        <v>2214.660417818076</v>
      </c>
      <c r="AK289">
        <f>MAX(0, INDEX(Model_Assumptions[Values], 4) - $AD289)</f>
        <v>8.7336014815782292E-4</v>
      </c>
      <c r="AL289">
        <f>MAX(0, INDEX(Model_Assumptions[Values], 5) - $AC289)</f>
        <v>0</v>
      </c>
      <c r="AM289">
        <f>INDEX(Model_Assumptions[Values], 6) * MAX(0, INDEX(Model_Assumptions[Values], 3) - $AB289)^2</f>
        <v>0</v>
      </c>
      <c r="AN289">
        <f t="shared" si="103"/>
        <v>2623.4416246414139</v>
      </c>
      <c r="AO289" cm="1">
        <f t="array" ref="AO289">IFERROR(STDEV(IF($E$2:$E$2201=$E289, $AJ$2:$AJ$2201)), 0)</f>
        <v>472.75524300690398</v>
      </c>
      <c r="AP289">
        <f t="shared" si="111"/>
        <v>-0.86467831477305945</v>
      </c>
      <c r="AQ289">
        <f t="shared" si="104"/>
        <v>1.8565679076828972E-2</v>
      </c>
      <c r="AR289" cm="1">
        <f t="array" ref="AR289">IFERROR(STDEV(IF($E$2:$E$2201=$E289, $AK$2:$AK$2201)), 0)</f>
        <v>1.6588239752327247E-2</v>
      </c>
      <c r="AS289">
        <f t="shared" si="112"/>
        <v>-1.066557946643435</v>
      </c>
      <c r="AT289">
        <f t="shared" si="105"/>
        <v>2.9441706382901099E-3</v>
      </c>
      <c r="AU289" cm="1">
        <f t="array" ref="AU289">IFERROR(STDEV(IF($E$2:$E$2201=$E289, $AL$2:$AL$2201)), 0)</f>
        <v>5.6879932141917829E-3</v>
      </c>
      <c r="AV289">
        <f t="shared" si="113"/>
        <v>-0.51761148922334854</v>
      </c>
      <c r="AW289">
        <f t="shared" si="106"/>
        <v>0</v>
      </c>
      <c r="AX289" cm="1">
        <f t="array" ref="AX289">IFERROR(STDEV(IF($E$2:$E$2201=$E289, $AM$2:$AM$2201)), 0)</f>
        <v>0</v>
      </c>
      <c r="AY289">
        <f t="shared" si="114"/>
        <v>-0.51761148922334854</v>
      </c>
      <c r="AZ289">
        <f>INDEX(Model_Assumptions[Values],9)*((INDEX(Model_Scenarios[GR Weight],1)*$AG289)+(INDEX(Model_Scenarios[GP Weight],1)*$AH289)+(INDEX(Model_Scenarios[LTV Weight],1)*$AI289))-(INDEX(Model_Scenarios[LTV Weight],1)*$AP289)-(INDEX(Model_Scenarios[GP Weight],1)*($AS289+$AV289+$AY289))</f>
        <v>2.1847934963251978</v>
      </c>
      <c r="BA289">
        <f>INDEX(Model_Assumptions[Values],9)*((INDEX(Model_Scenarios[GR Weight],2)*$AG289)+(INDEX(Model_Scenarios[GP Weight],2)*$AH289)+(INDEX(Model_Scenarios[LTV Weight],2)*$AI289))-(INDEX(Model_Scenarios[LTV Weight],2)*$AP289)-(INDEX(Model_Scenarios[GP Weight],2)*($AS289+$AV289+$AY289))</f>
        <v>2.2574332686896268</v>
      </c>
      <c r="BB289">
        <f>INDEX(Model_Assumptions[Values],9)*((INDEX(Model_Scenarios[GR Weight],3)*$AG289)+(INDEX(Model_Scenarios[GP Weight],3)*$AH289)+(INDEX(Model_Scenarios[LTV Weight],3)*$AI289))-(INDEX(Model_Scenarios[LTV Weight],3)*$AP289)-(INDEX(Model_Scenarios[GP Weight],3)*($AS289+$AV289+$AY289))</f>
        <v>2.3401306318301236</v>
      </c>
      <c r="BC289">
        <f>INDEX(Model_Assumptions[Values],9)*((INDEX(Model_Scenarios[GR Weight],4)*$AG289)+(INDEX(Model_Scenarios[GP Weight],4)*$AH289)+(INDEX(Model_Scenarios[LTV Weight],4)*$AI289))-(INDEX(Model_Scenarios[LTV Weight],4)*$AP289)-(INDEX(Model_Scenarios[GP Weight],4)*($AS289+$AV289+$AY289))</f>
        <v>2.2350814502055365</v>
      </c>
      <c r="BD289">
        <f>INDEX(Model_Assumptions[Values],9)*((INDEX(Model_Scenarios[GR Weight],5)*$AG289)+(INDEX(Model_Scenarios[GP Weight],5)*$AH289)+(INDEX(Model_Scenarios[LTV Weight],5)*$AI289))-(INDEX(Model_Scenarios[LTV Weight],5)*$AP289)-(INDEX(Model_Scenarios[GP Weight],5)*($AS289+$AV289+$AY289))</f>
        <v>2.6429839489958629</v>
      </c>
    </row>
    <row r="290" spans="1:56" x14ac:dyDescent="0.25">
      <c r="A290">
        <v>289</v>
      </c>
      <c r="B290">
        <v>6</v>
      </c>
      <c r="C290" s="3">
        <v>39</v>
      </c>
      <c r="D290" s="4">
        <v>0.76</v>
      </c>
      <c r="E290" t="str">
        <v>SKU-1009</v>
      </c>
      <c r="F290" t="str">
        <v>Raise</v>
      </c>
      <c r="G290" t="str">
        <v>Full</v>
      </c>
      <c r="H290">
        <v>177.91</v>
      </c>
      <c r="I290">
        <v>73.489999999999995</v>
      </c>
      <c r="J290">
        <v>36</v>
      </c>
      <c r="K290">
        <v>6404.76</v>
      </c>
      <c r="L290">
        <v>3759.1200000000003</v>
      </c>
      <c r="M290">
        <v>0.58692597380698108</v>
      </c>
      <c r="N290">
        <v>210.36242056011631</v>
      </c>
      <c r="O290">
        <v>2118.3198784838378</v>
      </c>
      <c r="P290">
        <v>2338.7898784838376</v>
      </c>
      <c r="Q290">
        <v>1987.17375700722</v>
      </c>
      <c r="R290">
        <v>1722.2172560729241</v>
      </c>
      <c r="S290">
        <v>1</v>
      </c>
      <c r="T290">
        <f t="shared" si="92"/>
        <v>202.57383962568838</v>
      </c>
      <c r="U290">
        <f t="shared" si="93"/>
        <v>0.13863099109487034</v>
      </c>
      <c r="V290">
        <f>IF($F290="Reduce", INDEX(Model_Assumptions[Values], 2), INDEX(Model_Assumptions[Values], 1))</f>
        <v>-0.4</v>
      </c>
      <c r="W290">
        <f t="shared" si="94"/>
        <v>34.003713728233869</v>
      </c>
      <c r="X290">
        <f t="shared" si="107"/>
        <v>6888.262851461066</v>
      </c>
      <c r="Y290">
        <f t="shared" si="95"/>
        <v>4389.3299295731595</v>
      </c>
      <c r="Z290">
        <f t="shared" si="96"/>
        <v>483.5028514610658</v>
      </c>
      <c r="AA290">
        <f t="shared" si="97"/>
        <v>630.20992957315912</v>
      </c>
      <c r="AB290">
        <f t="shared" si="108"/>
        <v>0.63721870437074579</v>
      </c>
      <c r="AC290">
        <f t="shared" si="98"/>
        <v>5.0292730563764709E-2</v>
      </c>
      <c r="AD290">
        <f t="shared" si="99"/>
        <v>5.0292730563764709E-2</v>
      </c>
      <c r="AE290">
        <f t="shared" si="100"/>
        <v>0.75999999999999956</v>
      </c>
      <c r="AF290">
        <f t="shared" si="109"/>
        <v>413.33214145750253</v>
      </c>
      <c r="AG290">
        <f t="shared" si="101"/>
        <v>0.22824827183660629</v>
      </c>
      <c r="AH290">
        <f t="shared" si="102"/>
        <v>0.26945983278399682</v>
      </c>
      <c r="AI290">
        <f t="shared" si="110"/>
        <v>0.24000000000000044</v>
      </c>
      <c r="AJ290">
        <f>MAX(0, $R290 - $AA290) * INDEX(Model_Assumptions[Values], 7)</f>
        <v>2184.01465299953</v>
      </c>
      <c r="AK290">
        <f>MAX(0, INDEX(Model_Assumptions[Values], 4) - $AD290)</f>
        <v>0</v>
      </c>
      <c r="AL290">
        <f>MAX(0, INDEX(Model_Assumptions[Values], 5) - $AC290)</f>
        <v>0</v>
      </c>
      <c r="AM290">
        <f>INDEX(Model_Assumptions[Values], 6) * MAX(0, INDEX(Model_Assumptions[Values], 3) - $AB290)^2</f>
        <v>0</v>
      </c>
      <c r="AN290">
        <f t="shared" si="103"/>
        <v>2623.4416246414139</v>
      </c>
      <c r="AO290" cm="1">
        <f t="array" ref="AO290">IFERROR(STDEV(IF($E$2:$E$2201=$E290, $AJ$2:$AJ$2201)), 0)</f>
        <v>472.75524300690398</v>
      </c>
      <c r="AP290">
        <f t="shared" si="111"/>
        <v>-0.9295020587121583</v>
      </c>
      <c r="AQ290">
        <f t="shared" si="104"/>
        <v>1.8565679076828972E-2</v>
      </c>
      <c r="AR290" cm="1">
        <f t="array" ref="AR290">IFERROR(STDEV(IF($E$2:$E$2201=$E290, $AK$2:$AK$2201)), 0)</f>
        <v>1.6588239752327247E-2</v>
      </c>
      <c r="AS290">
        <f t="shared" si="112"/>
        <v>-1.1192073031271628</v>
      </c>
      <c r="AT290">
        <f t="shared" si="105"/>
        <v>2.9441706382901099E-3</v>
      </c>
      <c r="AU290" cm="1">
        <f t="array" ref="AU290">IFERROR(STDEV(IF($E$2:$E$2201=$E290, $AL$2:$AL$2201)), 0)</f>
        <v>5.6879932141917829E-3</v>
      </c>
      <c r="AV290">
        <f t="shared" si="113"/>
        <v>-0.51761148922334854</v>
      </c>
      <c r="AW290">
        <f t="shared" si="106"/>
        <v>0</v>
      </c>
      <c r="AX290" cm="1">
        <f t="array" ref="AX290">IFERROR(STDEV(IF($E$2:$E$2201=$E290, $AM$2:$AM$2201)), 0)</f>
        <v>0</v>
      </c>
      <c r="AY290">
        <f t="shared" si="114"/>
        <v>-0.51761148922334854</v>
      </c>
      <c r="AZ290">
        <f>INDEX(Model_Assumptions[Values],9)*((INDEX(Model_Scenarios[GR Weight],1)*$AG290)+(INDEX(Model_Scenarios[GP Weight],1)*$AH290)+(INDEX(Model_Scenarios[LTV Weight],1)*$AI290))-(INDEX(Model_Scenarios[LTV Weight],1)*$AP290)-(INDEX(Model_Scenarios[GP Weight],1)*($AS290+$AV290+$AY290))</f>
        <v>2.1678987274374157</v>
      </c>
      <c r="BA290">
        <f>INDEX(Model_Assumptions[Values],9)*((INDEX(Model_Scenarios[GR Weight],2)*$AG290)+(INDEX(Model_Scenarios[GP Weight],2)*$AH290)+(INDEX(Model_Scenarios[LTV Weight],2)*$AI290))-(INDEX(Model_Scenarios[LTV Weight],2)*$AP290)-(INDEX(Model_Scenarios[GP Weight],2)*($AS290+$AV290+$AY290))</f>
        <v>2.2557084311391278</v>
      </c>
      <c r="BB290">
        <f>INDEX(Model_Assumptions[Values],9)*((INDEX(Model_Scenarios[GR Weight],3)*$AG290)+(INDEX(Model_Scenarios[GP Weight],3)*$AH290)+(INDEX(Model_Scenarios[LTV Weight],3)*$AI290))-(INDEX(Model_Scenarios[LTV Weight],3)*$AP290)-(INDEX(Model_Scenarios[GP Weight],3)*($AS290+$AV290+$AY290))</f>
        <v>2.3627164692034675</v>
      </c>
      <c r="BC290">
        <f>INDEX(Model_Assumptions[Values],9)*((INDEX(Model_Scenarios[GR Weight],4)*$AG290)+(INDEX(Model_Scenarios[GP Weight],4)*$AH290)+(INDEX(Model_Scenarios[LTV Weight],4)*$AI290))-(INDEX(Model_Scenarios[LTV Weight],4)*$AP290)-(INDEX(Model_Scenarios[GP Weight],4)*($AS290+$AV290+$AY290))</f>
        <v>2.2638903992505544</v>
      </c>
      <c r="BD290">
        <f>INDEX(Model_Assumptions[Values],9)*((INDEX(Model_Scenarios[GR Weight],5)*$AG290)+(INDEX(Model_Scenarios[GP Weight],5)*$AH290)+(INDEX(Model_Scenarios[LTV Weight],5)*$AI290))-(INDEX(Model_Scenarios[LTV Weight],5)*$AP290)-(INDEX(Model_Scenarios[GP Weight],5)*($AS290+$AV290+$AY290))</f>
        <v>2.6865749815362605</v>
      </c>
    </row>
    <row r="291" spans="1:56" x14ac:dyDescent="0.25">
      <c r="A291">
        <v>290</v>
      </c>
      <c r="B291">
        <v>6</v>
      </c>
      <c r="C291" s="3">
        <v>40</v>
      </c>
      <c r="D291" s="4">
        <v>0.78</v>
      </c>
      <c r="E291" t="str">
        <v>SKU-1009</v>
      </c>
      <c r="F291" t="str">
        <v>Raise</v>
      </c>
      <c r="G291" t="str">
        <v>Full</v>
      </c>
      <c r="H291">
        <v>177.91</v>
      </c>
      <c r="I291">
        <v>73.489999999999995</v>
      </c>
      <c r="J291">
        <v>36</v>
      </c>
      <c r="K291">
        <v>6404.76</v>
      </c>
      <c r="L291">
        <v>3759.1200000000003</v>
      </c>
      <c r="M291">
        <v>0.58692597380698108</v>
      </c>
      <c r="N291">
        <v>210.36242056011631</v>
      </c>
      <c r="O291">
        <v>2118.3198784838378</v>
      </c>
      <c r="P291">
        <v>2338.7898784838376</v>
      </c>
      <c r="Q291">
        <v>1987.17375700722</v>
      </c>
      <c r="R291">
        <v>1722.2172560729241</v>
      </c>
      <c r="S291">
        <v>1</v>
      </c>
      <c r="T291">
        <f t="shared" si="92"/>
        <v>203.22288803689071</v>
      </c>
      <c r="U291">
        <f t="shared" si="93"/>
        <v>0.14227917507105117</v>
      </c>
      <c r="V291">
        <f>IF($F291="Reduce", INDEX(Model_Assumptions[Values], 2), INDEX(Model_Assumptions[Values], 1))</f>
        <v>-0.4</v>
      </c>
      <c r="W291">
        <f t="shared" si="94"/>
        <v>33.951179878976866</v>
      </c>
      <c r="X291">
        <f t="shared" si="107"/>
        <v>6899.6568272656523</v>
      </c>
      <c r="Y291">
        <f t="shared" si="95"/>
        <v>4404.5846179596429</v>
      </c>
      <c r="Z291">
        <f t="shared" si="96"/>
        <v>494.89682726565206</v>
      </c>
      <c r="AA291">
        <f t="shared" si="97"/>
        <v>645.46461795964251</v>
      </c>
      <c r="AB291">
        <f t="shared" si="108"/>
        <v>0.6383773466172793</v>
      </c>
      <c r="AC291">
        <f t="shared" si="98"/>
        <v>5.1451372810298213E-2</v>
      </c>
      <c r="AD291">
        <f t="shared" si="99"/>
        <v>5.1451372810298213E-2</v>
      </c>
      <c r="AE291">
        <f t="shared" si="100"/>
        <v>0.77999999999999969</v>
      </c>
      <c r="AF291">
        <f t="shared" si="109"/>
        <v>378.88779633604383</v>
      </c>
      <c r="AG291">
        <f t="shared" si="101"/>
        <v>0.23362705146300594</v>
      </c>
      <c r="AH291">
        <f t="shared" si="102"/>
        <v>0.27598230345433017</v>
      </c>
      <c r="AI291">
        <f t="shared" si="110"/>
        <v>0.22000000000000031</v>
      </c>
      <c r="AJ291">
        <f>MAX(0, $R291 - $AA291) * INDEX(Model_Assumptions[Values], 7)</f>
        <v>2153.5052762265632</v>
      </c>
      <c r="AK291">
        <f>MAX(0, INDEX(Model_Assumptions[Values], 4) - $AD291)</f>
        <v>0</v>
      </c>
      <c r="AL291">
        <f>MAX(0, INDEX(Model_Assumptions[Values], 5) - $AC291)</f>
        <v>0</v>
      </c>
      <c r="AM291">
        <f>INDEX(Model_Assumptions[Values], 6) * MAX(0, INDEX(Model_Assumptions[Values], 3) - $AB291)^2</f>
        <v>0</v>
      </c>
      <c r="AN291">
        <f t="shared" si="103"/>
        <v>2623.4416246414139</v>
      </c>
      <c r="AO291" cm="1">
        <f t="array" ref="AO291">IFERROR(STDEV(IF($E$2:$E$2201=$E291, $AJ$2:$AJ$2201)), 0)</f>
        <v>472.75524300690398</v>
      </c>
      <c r="AP291">
        <f t="shared" si="111"/>
        <v>-0.9940373065476249</v>
      </c>
      <c r="AQ291">
        <f t="shared" si="104"/>
        <v>1.8565679076828972E-2</v>
      </c>
      <c r="AR291" cm="1">
        <f t="array" ref="AR291">IFERROR(STDEV(IF($E$2:$E$2201=$E291, $AK$2:$AK$2201)), 0)</f>
        <v>1.6588239752327247E-2</v>
      </c>
      <c r="AS291">
        <f t="shared" si="112"/>
        <v>-1.1192073031271628</v>
      </c>
      <c r="AT291">
        <f t="shared" si="105"/>
        <v>2.9441706382901099E-3</v>
      </c>
      <c r="AU291" cm="1">
        <f t="array" ref="AU291">IFERROR(STDEV(IF($E$2:$E$2201=$E291, $AL$2:$AL$2201)), 0)</f>
        <v>5.6879932141917829E-3</v>
      </c>
      <c r="AV291">
        <f t="shared" si="113"/>
        <v>-0.51761148922334854</v>
      </c>
      <c r="AW291">
        <f t="shared" si="106"/>
        <v>0</v>
      </c>
      <c r="AX291" cm="1">
        <f t="array" ref="AX291">IFERROR(STDEV(IF($E$2:$E$2201=$E291, $AM$2:$AM$2201)), 0)</f>
        <v>0</v>
      </c>
      <c r="AY291">
        <f t="shared" si="114"/>
        <v>-0.51761148922334854</v>
      </c>
      <c r="AZ291">
        <f>INDEX(Model_Assumptions[Values],9)*((INDEX(Model_Scenarios[GR Weight],1)*$AG291)+(INDEX(Model_Scenarios[GP Weight],1)*$AH291)+(INDEX(Model_Scenarios[LTV Weight],1)*$AI291))-(INDEX(Model_Scenarios[LTV Weight],1)*$AP291)-(INDEX(Model_Scenarios[GP Weight],1)*($AS291+$AV291+$AY291))</f>
        <v>2.1454775508541553</v>
      </c>
      <c r="BA291">
        <f>INDEX(Model_Assumptions[Values],9)*((INDEX(Model_Scenarios[GR Weight],2)*$AG291)+(INDEX(Model_Scenarios[GP Weight],2)*$AH291)+(INDEX(Model_Scenarios[LTV Weight],2)*$AI291))-(INDEX(Model_Scenarios[LTV Weight],2)*$AP291)-(INDEX(Model_Scenarios[GP Weight],2)*($AS291+$AV291+$AY291))</f>
        <v>2.243212897622314</v>
      </c>
      <c r="BB291">
        <f>INDEX(Model_Assumptions[Values],9)*((INDEX(Model_Scenarios[GR Weight],3)*$AG291)+(INDEX(Model_Scenarios[GP Weight],3)*$AH291)+(INDEX(Model_Scenarios[LTV Weight],3)*$AI291))-(INDEX(Model_Scenarios[LTV Weight],3)*$AP291)-(INDEX(Model_Scenarios[GP Weight],3)*($AS291+$AV291+$AY291))</f>
        <v>2.3666683665437369</v>
      </c>
      <c r="BC291">
        <f>INDEX(Model_Assumptions[Values],9)*((INDEX(Model_Scenarios[GR Weight],4)*$AG291)+(INDEX(Model_Scenarios[GP Weight],4)*$AH291)+(INDEX(Model_Scenarios[LTV Weight],4)*$AI291))-(INDEX(Model_Scenarios[LTV Weight],4)*$AP291)-(INDEX(Model_Scenarios[GP Weight],4)*($AS291+$AV291+$AY291))</f>
        <v>2.2740781616204768</v>
      </c>
      <c r="BD291">
        <f>INDEX(Model_Assumptions[Values],9)*((INDEX(Model_Scenarios[GR Weight],5)*$AG291)+(INDEX(Model_Scenarios[GP Weight],5)*$AH291)+(INDEX(Model_Scenarios[LTV Weight],5)*$AI291))-(INDEX(Model_Scenarios[LTV Weight],5)*$AP291)-(INDEX(Model_Scenarios[GP Weight],5)*($AS291+$AV291+$AY291))</f>
        <v>2.7010243674649437</v>
      </c>
    </row>
    <row r="292" spans="1:56" x14ac:dyDescent="0.25">
      <c r="A292">
        <v>291</v>
      </c>
      <c r="B292">
        <v>6</v>
      </c>
      <c r="C292" s="3">
        <v>41</v>
      </c>
      <c r="D292" s="4">
        <v>0.8</v>
      </c>
      <c r="E292" t="str">
        <v>SKU-1009</v>
      </c>
      <c r="F292" t="str">
        <v>Raise</v>
      </c>
      <c r="G292" t="str">
        <v>Full</v>
      </c>
      <c r="H292">
        <v>177.91</v>
      </c>
      <c r="I292">
        <v>73.489999999999995</v>
      </c>
      <c r="J292">
        <v>36</v>
      </c>
      <c r="K292">
        <v>6404.76</v>
      </c>
      <c r="L292">
        <v>3759.1200000000003</v>
      </c>
      <c r="M292">
        <v>0.58692597380698108</v>
      </c>
      <c r="N292">
        <v>210.36242056011631</v>
      </c>
      <c r="O292">
        <v>2118.3198784838378</v>
      </c>
      <c r="P292">
        <v>2338.7898784838376</v>
      </c>
      <c r="Q292">
        <v>1987.17375700722</v>
      </c>
      <c r="R292">
        <v>1722.2172560729241</v>
      </c>
      <c r="S292">
        <v>1</v>
      </c>
      <c r="T292">
        <f t="shared" si="92"/>
        <v>203.87193644809304</v>
      </c>
      <c r="U292">
        <f t="shared" si="93"/>
        <v>0.14592735904723197</v>
      </c>
      <c r="V292">
        <f>IF($F292="Reduce", INDEX(Model_Assumptions[Values], 2), INDEX(Model_Assumptions[Values], 1))</f>
        <v>-0.4</v>
      </c>
      <c r="W292">
        <f t="shared" si="94"/>
        <v>33.898646029719856</v>
      </c>
      <c r="X292">
        <f t="shared" si="107"/>
        <v>6910.982609047448</v>
      </c>
      <c r="Y292">
        <f t="shared" si="95"/>
        <v>4419.7711123233366</v>
      </c>
      <c r="Z292">
        <f t="shared" si="96"/>
        <v>506.2226090474478</v>
      </c>
      <c r="AA292">
        <f t="shared" si="97"/>
        <v>660.65111232333629</v>
      </c>
      <c r="AB292">
        <f t="shared" si="108"/>
        <v>0.63952861153741503</v>
      </c>
      <c r="AC292">
        <f t="shared" si="98"/>
        <v>5.2602637730433943E-2</v>
      </c>
      <c r="AD292">
        <f t="shared" si="99"/>
        <v>5.2602637730433943E-2</v>
      </c>
      <c r="AE292">
        <f t="shared" si="100"/>
        <v>0.79999999999999982</v>
      </c>
      <c r="AF292">
        <f t="shared" si="109"/>
        <v>344.44345121458514</v>
      </c>
      <c r="AG292">
        <f t="shared" si="101"/>
        <v>0.23897363858463652</v>
      </c>
      <c r="AH292">
        <f t="shared" si="102"/>
        <v>0.28247561630103135</v>
      </c>
      <c r="AI292">
        <f t="shared" si="110"/>
        <v>0.20000000000000018</v>
      </c>
      <c r="AJ292">
        <f>MAX(0, $R292 - $AA292) * INDEX(Model_Assumptions[Values], 7)</f>
        <v>2123.1322874991756</v>
      </c>
      <c r="AK292">
        <f>MAX(0, INDEX(Model_Assumptions[Values], 4) - $AD292)</f>
        <v>0</v>
      </c>
      <c r="AL292">
        <f>MAX(0, INDEX(Model_Assumptions[Values], 5) - $AC292)</f>
        <v>0</v>
      </c>
      <c r="AM292">
        <f>INDEX(Model_Assumptions[Values], 6) * MAX(0, INDEX(Model_Assumptions[Values], 3) - $AB292)^2</f>
        <v>0</v>
      </c>
      <c r="AN292">
        <f t="shared" si="103"/>
        <v>2623.4416246414139</v>
      </c>
      <c r="AO292" cm="1">
        <f t="array" ref="AO292">IFERROR(STDEV(IF($E$2:$E$2201=$E292, $AJ$2:$AJ$2201)), 0)</f>
        <v>472.75524300690398</v>
      </c>
      <c r="AP292">
        <f t="shared" si="111"/>
        <v>-1.0582840582794593</v>
      </c>
      <c r="AQ292">
        <f t="shared" si="104"/>
        <v>1.8565679076828972E-2</v>
      </c>
      <c r="AR292" cm="1">
        <f t="array" ref="AR292">IFERROR(STDEV(IF($E$2:$E$2201=$E292, $AK$2:$AK$2201)), 0)</f>
        <v>1.6588239752327247E-2</v>
      </c>
      <c r="AS292">
        <f t="shared" si="112"/>
        <v>-1.1192073031271628</v>
      </c>
      <c r="AT292">
        <f t="shared" si="105"/>
        <v>2.9441706382901099E-3</v>
      </c>
      <c r="AU292" cm="1">
        <f t="array" ref="AU292">IFERROR(STDEV(IF($E$2:$E$2201=$E292, $AL$2:$AL$2201)), 0)</f>
        <v>5.6879932141917829E-3</v>
      </c>
      <c r="AV292">
        <f t="shared" si="113"/>
        <v>-0.51761148922334854</v>
      </c>
      <c r="AW292">
        <f t="shared" si="106"/>
        <v>0</v>
      </c>
      <c r="AX292" cm="1">
        <f t="array" ref="AX292">IFERROR(STDEV(IF($E$2:$E$2201=$E292, $AM$2:$AM$2201)), 0)</f>
        <v>0</v>
      </c>
      <c r="AY292">
        <f t="shared" si="114"/>
        <v>-0.51761148922334854</v>
      </c>
      <c r="AZ292">
        <f>INDEX(Model_Assumptions[Values],9)*((INDEX(Model_Scenarios[GR Weight],1)*$AG292)+(INDEX(Model_Scenarios[GP Weight],1)*$AH292)+(INDEX(Model_Scenarios[LTV Weight],1)*$AI292))-(INDEX(Model_Scenarios[LTV Weight],1)*$AP292)-(INDEX(Model_Scenarios[GP Weight],1)*($AS292+$AV292+$AY292))</f>
        <v>2.122794902223788</v>
      </c>
      <c r="BA292">
        <f>INDEX(Model_Assumptions[Values],9)*((INDEX(Model_Scenarios[GR Weight],2)*$AG292)+(INDEX(Model_Scenarios[GP Weight],2)*$AH292)+(INDEX(Model_Scenarios[LTV Weight],2)*$AI292))-(INDEX(Model_Scenarios[LTV Weight],2)*$AP292)-(INDEX(Model_Scenarios[GP Weight],2)*($AS292+$AV292+$AY292))</f>
        <v>2.2304765394359296</v>
      </c>
      <c r="BB292">
        <f>INDEX(Model_Assumptions[Values],9)*((INDEX(Model_Scenarios[GR Weight],3)*$AG292)+(INDEX(Model_Scenarios[GP Weight],3)*$AH292)+(INDEX(Model_Scenarios[LTV Weight],3)*$AI292))-(INDEX(Model_Scenarios[LTV Weight],3)*$AP292)-(INDEX(Model_Scenarios[GP Weight],3)*($AS292+$AV292+$AY292))</f>
        <v>2.3704135986202357</v>
      </c>
      <c r="BC292">
        <f>INDEX(Model_Assumptions[Values],9)*((INDEX(Model_Scenarios[GR Weight],4)*$AG292)+(INDEX(Model_Scenarios[GP Weight],4)*$AH292)+(INDEX(Model_Scenarios[LTV Weight],4)*$AI292))-(INDEX(Model_Scenarios[LTV Weight],4)*$AP292)-(INDEX(Model_Scenarios[GP Weight],4)*($AS292+$AV292+$AY292))</f>
        <v>2.2840720120846076</v>
      </c>
      <c r="BD292">
        <f>INDEX(Model_Assumptions[Values],9)*((INDEX(Model_Scenarios[GR Weight],5)*$AG292)+(INDEX(Model_Scenarios[GP Weight],5)*$AH292)+(INDEX(Model_Scenarios[LTV Weight],5)*$AI292))-(INDEX(Model_Scenarios[LTV Weight],5)*$AP292)-(INDEX(Model_Scenarios[GP Weight],5)*($AS292+$AV292+$AY292))</f>
        <v>2.7152892528479606</v>
      </c>
    </row>
    <row r="293" spans="1:56" x14ac:dyDescent="0.25">
      <c r="A293">
        <v>292</v>
      </c>
      <c r="B293">
        <v>6</v>
      </c>
      <c r="C293" s="3">
        <v>42</v>
      </c>
      <c r="D293" s="4">
        <v>0.82000000000000006</v>
      </c>
      <c r="E293" t="str">
        <v>SKU-1009</v>
      </c>
      <c r="F293" t="str">
        <v>Raise</v>
      </c>
      <c r="G293" t="str">
        <v>Full</v>
      </c>
      <c r="H293">
        <v>177.91</v>
      </c>
      <c r="I293">
        <v>73.489999999999995</v>
      </c>
      <c r="J293">
        <v>36</v>
      </c>
      <c r="K293">
        <v>6404.76</v>
      </c>
      <c r="L293">
        <v>3759.1200000000003</v>
      </c>
      <c r="M293">
        <v>0.58692597380698108</v>
      </c>
      <c r="N293">
        <v>210.36242056011631</v>
      </c>
      <c r="O293">
        <v>2118.3198784838378</v>
      </c>
      <c r="P293">
        <v>2338.7898784838376</v>
      </c>
      <c r="Q293">
        <v>1987.17375700722</v>
      </c>
      <c r="R293">
        <v>1722.2172560729241</v>
      </c>
      <c r="S293">
        <v>1</v>
      </c>
      <c r="T293">
        <f t="shared" si="92"/>
        <v>204.52098485929537</v>
      </c>
      <c r="U293">
        <f t="shared" si="93"/>
        <v>0.1495755430234128</v>
      </c>
      <c r="V293">
        <f>IF($F293="Reduce", INDEX(Model_Assumptions[Values], 2), INDEX(Model_Assumptions[Values], 1))</f>
        <v>-0.4</v>
      </c>
      <c r="W293">
        <f t="shared" si="94"/>
        <v>33.846112180462853</v>
      </c>
      <c r="X293">
        <f t="shared" si="107"/>
        <v>6922.240196806456</v>
      </c>
      <c r="Y293">
        <f t="shared" si="95"/>
        <v>4434.8894126642408</v>
      </c>
      <c r="Z293">
        <f t="shared" si="96"/>
        <v>517.48019680645575</v>
      </c>
      <c r="AA293">
        <f t="shared" si="97"/>
        <v>675.76941266424046</v>
      </c>
      <c r="AB293">
        <f t="shared" si="108"/>
        <v>0.64067256936710415</v>
      </c>
      <c r="AC293">
        <f t="shared" si="98"/>
        <v>5.3746595560123067E-2</v>
      </c>
      <c r="AD293">
        <f t="shared" si="99"/>
        <v>5.3746595560123067E-2</v>
      </c>
      <c r="AE293">
        <f t="shared" si="100"/>
        <v>0.82</v>
      </c>
      <c r="AF293">
        <f t="shared" si="109"/>
        <v>309.99910609312644</v>
      </c>
      <c r="AG293">
        <f t="shared" si="101"/>
        <v>0.24428803320149931</v>
      </c>
      <c r="AH293">
        <f t="shared" si="102"/>
        <v>0.28893977132410037</v>
      </c>
      <c r="AI293">
        <f t="shared" si="110"/>
        <v>0.18000000000000005</v>
      </c>
      <c r="AJ293">
        <f>MAX(0, $R293 - $AA293) * INDEX(Model_Assumptions[Values], 7)</f>
        <v>2092.8956868173673</v>
      </c>
      <c r="AK293">
        <f>MAX(0, INDEX(Model_Assumptions[Values], 4) - $AD293)</f>
        <v>0</v>
      </c>
      <c r="AL293">
        <f>MAX(0, INDEX(Model_Assumptions[Values], 5) - $AC293)</f>
        <v>0</v>
      </c>
      <c r="AM293">
        <f>INDEX(Model_Assumptions[Values], 6) * MAX(0, INDEX(Model_Assumptions[Values], 3) - $AB293)^2</f>
        <v>0</v>
      </c>
      <c r="AN293">
        <f t="shared" si="103"/>
        <v>2623.4416246414139</v>
      </c>
      <c r="AO293" cm="1">
        <f t="array" ref="AO293">IFERROR(STDEV(IF($E$2:$E$2201=$E293, $AJ$2:$AJ$2201)), 0)</f>
        <v>472.75524300690398</v>
      </c>
      <c r="AP293">
        <f t="shared" si="111"/>
        <v>-1.1222423139076614</v>
      </c>
      <c r="AQ293">
        <f t="shared" si="104"/>
        <v>1.8565679076828972E-2</v>
      </c>
      <c r="AR293" cm="1">
        <f t="array" ref="AR293">IFERROR(STDEV(IF($E$2:$E$2201=$E293, $AK$2:$AK$2201)), 0)</f>
        <v>1.6588239752327247E-2</v>
      </c>
      <c r="AS293">
        <f t="shared" si="112"/>
        <v>-1.1192073031271628</v>
      </c>
      <c r="AT293">
        <f t="shared" si="105"/>
        <v>2.9441706382901099E-3</v>
      </c>
      <c r="AU293" cm="1">
        <f t="array" ref="AU293">IFERROR(STDEV(IF($E$2:$E$2201=$E293, $AL$2:$AL$2201)), 0)</f>
        <v>5.6879932141917829E-3</v>
      </c>
      <c r="AV293">
        <f t="shared" si="113"/>
        <v>-0.51761148922334854</v>
      </c>
      <c r="AW293">
        <f t="shared" si="106"/>
        <v>0</v>
      </c>
      <c r="AX293" cm="1">
        <f t="array" ref="AX293">IFERROR(STDEV(IF($E$2:$E$2201=$E293, $AM$2:$AM$2201)), 0)</f>
        <v>0</v>
      </c>
      <c r="AY293">
        <f t="shared" si="114"/>
        <v>-0.51761148922334854</v>
      </c>
      <c r="AZ293">
        <f>INDEX(Model_Assumptions[Values],9)*((INDEX(Model_Scenarios[GR Weight],1)*$AG293)+(INDEX(Model_Scenarios[GP Weight],1)*$AH293)+(INDEX(Model_Scenarios[LTV Weight],1)*$AI293))-(INDEX(Model_Scenarios[LTV Weight],1)*$AP293)-(INDEX(Model_Scenarios[GP Weight],1)*($AS293+$AV293+$AY293))</f>
        <v>2.0998507815463152</v>
      </c>
      <c r="BA293">
        <f>INDEX(Model_Assumptions[Values],9)*((INDEX(Model_Scenarios[GR Weight],2)*$AG293)+(INDEX(Model_Scenarios[GP Weight],2)*$AH293)+(INDEX(Model_Scenarios[LTV Weight],2)*$AI293))-(INDEX(Model_Scenarios[LTV Weight],2)*$AP293)-(INDEX(Model_Scenarios[GP Weight],2)*($AS293+$AV293+$AY293))</f>
        <v>2.2174993565799772</v>
      </c>
      <c r="BB293">
        <f>INDEX(Model_Assumptions[Values],9)*((INDEX(Model_Scenarios[GR Weight],3)*$AG293)+(INDEX(Model_Scenarios[GP Weight],3)*$AH293)+(INDEX(Model_Scenarios[LTV Weight],3)*$AI293))-(INDEX(Model_Scenarios[LTV Weight],3)*$AP293)-(INDEX(Model_Scenarios[GP Weight],3)*($AS293+$AV293+$AY293))</f>
        <v>2.3739521654329652</v>
      </c>
      <c r="BC293">
        <f>INDEX(Model_Assumptions[Values],9)*((INDEX(Model_Scenarios[GR Weight],4)*$AG293)+(INDEX(Model_Scenarios[GP Weight],4)*$AH293)+(INDEX(Model_Scenarios[LTV Weight],4)*$AI293))-(INDEX(Model_Scenarios[LTV Weight],4)*$AP293)-(INDEX(Model_Scenarios[GP Weight],4)*($AS293+$AV293+$AY293))</f>
        <v>2.2938719506429486</v>
      </c>
      <c r="BD293">
        <f>INDEX(Model_Assumptions[Values],9)*((INDEX(Model_Scenarios[GR Weight],5)*$AG293)+(INDEX(Model_Scenarios[GP Weight],5)*$AH293)+(INDEX(Model_Scenarios[LTV Weight],5)*$AI293))-(INDEX(Model_Scenarios[LTV Weight],5)*$AP293)-(INDEX(Model_Scenarios[GP Weight],5)*($AS293+$AV293+$AY293))</f>
        <v>2.7293696376853136</v>
      </c>
    </row>
    <row r="294" spans="1:56" x14ac:dyDescent="0.25">
      <c r="A294">
        <v>293</v>
      </c>
      <c r="B294">
        <v>6</v>
      </c>
      <c r="C294" s="3">
        <v>43</v>
      </c>
      <c r="D294" s="4">
        <v>0.84</v>
      </c>
      <c r="E294" t="str">
        <v>SKU-1009</v>
      </c>
      <c r="F294" t="str">
        <v>Raise</v>
      </c>
      <c r="G294" t="str">
        <v>Full</v>
      </c>
      <c r="H294">
        <v>177.91</v>
      </c>
      <c r="I294">
        <v>73.489999999999995</v>
      </c>
      <c r="J294">
        <v>36</v>
      </c>
      <c r="K294">
        <v>6404.76</v>
      </c>
      <c r="L294">
        <v>3759.1200000000003</v>
      </c>
      <c r="M294">
        <v>0.58692597380698108</v>
      </c>
      <c r="N294">
        <v>210.36242056011631</v>
      </c>
      <c r="O294">
        <v>2118.3198784838378</v>
      </c>
      <c r="P294">
        <v>2338.7898784838376</v>
      </c>
      <c r="Q294">
        <v>1987.17375700722</v>
      </c>
      <c r="R294">
        <v>1722.2172560729241</v>
      </c>
      <c r="S294">
        <v>1</v>
      </c>
      <c r="T294">
        <f t="shared" si="92"/>
        <v>205.1700332704977</v>
      </c>
      <c r="U294">
        <f t="shared" si="93"/>
        <v>0.15322372699959363</v>
      </c>
      <c r="V294">
        <f>IF($F294="Reduce", INDEX(Model_Assumptions[Values], 2), INDEX(Model_Assumptions[Values], 1))</f>
        <v>-0.4</v>
      </c>
      <c r="W294">
        <f t="shared" si="94"/>
        <v>33.79357833120585</v>
      </c>
      <c r="X294">
        <f t="shared" si="107"/>
        <v>6933.4295905426743</v>
      </c>
      <c r="Y294">
        <f t="shared" si="95"/>
        <v>4449.9395189823572</v>
      </c>
      <c r="Z294">
        <f t="shared" si="96"/>
        <v>528.66959054267409</v>
      </c>
      <c r="AA294">
        <f t="shared" si="97"/>
        <v>690.81951898235684</v>
      </c>
      <c r="AB294">
        <f t="shared" si="108"/>
        <v>0.6418092894535421</v>
      </c>
      <c r="AC294">
        <f t="shared" si="98"/>
        <v>5.4883315646561015E-2</v>
      </c>
      <c r="AD294">
        <f t="shared" si="99"/>
        <v>5.4883315646561015E-2</v>
      </c>
      <c r="AE294">
        <f t="shared" si="100"/>
        <v>0.84000000000000008</v>
      </c>
      <c r="AF294">
        <f t="shared" si="109"/>
        <v>275.55476097166769</v>
      </c>
      <c r="AG294">
        <f t="shared" si="101"/>
        <v>0.24957023531359346</v>
      </c>
      <c r="AH294">
        <f t="shared" si="102"/>
        <v>0.29537476852353789</v>
      </c>
      <c r="AI294">
        <f t="shared" si="110"/>
        <v>0.15999999999999989</v>
      </c>
      <c r="AJ294">
        <f>MAX(0, $R294 - $AA294) * INDEX(Model_Assumptions[Values], 7)</f>
        <v>2062.7954741811345</v>
      </c>
      <c r="AK294">
        <f>MAX(0, INDEX(Model_Assumptions[Values], 4) - $AD294)</f>
        <v>0</v>
      </c>
      <c r="AL294">
        <f>MAX(0, INDEX(Model_Assumptions[Values], 5) - $AC294)</f>
        <v>0</v>
      </c>
      <c r="AM294">
        <f>INDEX(Model_Assumptions[Values], 6) * MAX(0, INDEX(Model_Assumptions[Values], 3) - $AB294)^2</f>
        <v>0</v>
      </c>
      <c r="AN294">
        <f t="shared" si="103"/>
        <v>2623.4416246414139</v>
      </c>
      <c r="AO294" cm="1">
        <f t="array" ref="AO294">IFERROR(STDEV(IF($E$2:$E$2201=$E294, $AJ$2:$AJ$2201)), 0)</f>
        <v>472.75524300690398</v>
      </c>
      <c r="AP294">
        <f t="shared" si="111"/>
        <v>-1.1859120734322388</v>
      </c>
      <c r="AQ294">
        <f t="shared" si="104"/>
        <v>1.8565679076828972E-2</v>
      </c>
      <c r="AR294" cm="1">
        <f t="array" ref="AR294">IFERROR(STDEV(IF($E$2:$E$2201=$E294, $AK$2:$AK$2201)), 0)</f>
        <v>1.6588239752327247E-2</v>
      </c>
      <c r="AS294">
        <f t="shared" si="112"/>
        <v>-1.1192073031271628</v>
      </c>
      <c r="AT294">
        <f t="shared" si="105"/>
        <v>2.9441706382901099E-3</v>
      </c>
      <c r="AU294" cm="1">
        <f t="array" ref="AU294">IFERROR(STDEV(IF($E$2:$E$2201=$E294, $AL$2:$AL$2201)), 0)</f>
        <v>5.6879932141917829E-3</v>
      </c>
      <c r="AV294">
        <f t="shared" si="113"/>
        <v>-0.51761148922334854</v>
      </c>
      <c r="AW294">
        <f t="shared" si="106"/>
        <v>0</v>
      </c>
      <c r="AX294" cm="1">
        <f t="array" ref="AX294">IFERROR(STDEV(IF($E$2:$E$2201=$E294, $AM$2:$AM$2201)), 0)</f>
        <v>0</v>
      </c>
      <c r="AY294">
        <f t="shared" si="114"/>
        <v>-0.51761148922334854</v>
      </c>
      <c r="AZ294">
        <f>INDEX(Model_Assumptions[Values],9)*((INDEX(Model_Scenarios[GR Weight],1)*$AG294)+(INDEX(Model_Scenarios[GP Weight],1)*$AH294)+(INDEX(Model_Scenarios[LTV Weight],1)*$AI294))-(INDEX(Model_Scenarios[LTV Weight],1)*$AP294)-(INDEX(Model_Scenarios[GP Weight],1)*($AS294+$AV294+$AY294))</f>
        <v>2.0766451888217423</v>
      </c>
      <c r="BA294">
        <f>INDEX(Model_Assumptions[Values],9)*((INDEX(Model_Scenarios[GR Weight],2)*$AG294)+(INDEX(Model_Scenarios[GP Weight],2)*$AH294)+(INDEX(Model_Scenarios[LTV Weight],2)*$AI294))-(INDEX(Model_Scenarios[LTV Weight],2)*$AP294)-(INDEX(Model_Scenarios[GP Weight],2)*($AS294+$AV294+$AY294))</f>
        <v>2.2042813490544599</v>
      </c>
      <c r="BB294">
        <f>INDEX(Model_Assumptions[Values],9)*((INDEX(Model_Scenarios[GR Weight],3)*$AG294)+(INDEX(Model_Scenarios[GP Weight],3)*$AH294)+(INDEX(Model_Scenarios[LTV Weight],3)*$AI294))-(INDEX(Model_Scenarios[LTV Weight],3)*$AP294)-(INDEX(Model_Scenarios[GP Weight],3)*($AS294+$AV294+$AY294))</f>
        <v>2.3772840669819293</v>
      </c>
      <c r="BC294">
        <f>INDEX(Model_Assumptions[Values],9)*((INDEX(Model_Scenarios[GR Weight],4)*$AG294)+(INDEX(Model_Scenarios[GP Weight],4)*$AH294)+(INDEX(Model_Scenarios[LTV Weight],4)*$AI294))-(INDEX(Model_Scenarios[LTV Weight],4)*$AP294)-(INDEX(Model_Scenarios[GP Weight],4)*($AS294+$AV294+$AY294))</f>
        <v>2.3034779772955019</v>
      </c>
      <c r="BD294">
        <f>INDEX(Model_Assumptions[Values],9)*((INDEX(Model_Scenarios[GR Weight],5)*$AG294)+(INDEX(Model_Scenarios[GP Weight],5)*$AH294)+(INDEX(Model_Scenarios[LTV Weight],5)*$AI294))-(INDEX(Model_Scenarios[LTV Weight],5)*$AP294)-(INDEX(Model_Scenarios[GP Weight],5)*($AS294+$AV294+$AY294))</f>
        <v>2.7432655219770057</v>
      </c>
    </row>
    <row r="295" spans="1:56" x14ac:dyDescent="0.25">
      <c r="A295">
        <v>294</v>
      </c>
      <c r="B295">
        <v>6</v>
      </c>
      <c r="C295" s="3">
        <v>44</v>
      </c>
      <c r="D295" s="4">
        <v>0.86</v>
      </c>
      <c r="E295" t="str">
        <v>SKU-1009</v>
      </c>
      <c r="F295" t="str">
        <v>Raise</v>
      </c>
      <c r="G295" t="str">
        <v>Full</v>
      </c>
      <c r="H295">
        <v>177.91</v>
      </c>
      <c r="I295">
        <v>73.489999999999995</v>
      </c>
      <c r="J295">
        <v>36</v>
      </c>
      <c r="K295">
        <v>6404.76</v>
      </c>
      <c r="L295">
        <v>3759.1200000000003</v>
      </c>
      <c r="M295">
        <v>0.58692597380698108</v>
      </c>
      <c r="N295">
        <v>210.36242056011631</v>
      </c>
      <c r="O295">
        <v>2118.3198784838378</v>
      </c>
      <c r="P295">
        <v>2338.7898784838376</v>
      </c>
      <c r="Q295">
        <v>1987.17375700722</v>
      </c>
      <c r="R295">
        <v>1722.2172560729241</v>
      </c>
      <c r="S295">
        <v>1</v>
      </c>
      <c r="T295">
        <f t="shared" si="92"/>
        <v>205.81908168170003</v>
      </c>
      <c r="U295">
        <f t="shared" si="93"/>
        <v>0.15687191097577444</v>
      </c>
      <c r="V295">
        <f>IF($F295="Reduce", INDEX(Model_Assumptions[Values], 2), INDEX(Model_Assumptions[Values], 1))</f>
        <v>-0.4</v>
      </c>
      <c r="W295">
        <f t="shared" si="94"/>
        <v>33.741044481948848</v>
      </c>
      <c r="X295">
        <f t="shared" si="107"/>
        <v>6944.5507902561039</v>
      </c>
      <c r="Y295">
        <f t="shared" si="95"/>
        <v>4464.921431277684</v>
      </c>
      <c r="Z295">
        <f t="shared" si="96"/>
        <v>539.79079025610372</v>
      </c>
      <c r="AA295">
        <f t="shared" si="97"/>
        <v>705.80143127768361</v>
      </c>
      <c r="AB295">
        <f t="shared" si="108"/>
        <v>0.64293884026918102</v>
      </c>
      <c r="AC295">
        <f t="shared" si="98"/>
        <v>5.6012866462199939E-2</v>
      </c>
      <c r="AD295">
        <f t="shared" si="99"/>
        <v>5.6012866462199939E-2</v>
      </c>
      <c r="AE295">
        <f t="shared" si="100"/>
        <v>0.8600000000000001</v>
      </c>
      <c r="AF295">
        <f t="shared" si="109"/>
        <v>241.11041585020919</v>
      </c>
      <c r="AG295">
        <f t="shared" si="101"/>
        <v>0.25482024492091937</v>
      </c>
      <c r="AH295">
        <f t="shared" si="102"/>
        <v>0.30178060789934325</v>
      </c>
      <c r="AI295">
        <f t="shared" si="110"/>
        <v>0.1399999999999999</v>
      </c>
      <c r="AJ295">
        <f>MAX(0, $R295 - $AA295) * INDEX(Model_Assumptions[Values], 7)</f>
        <v>2032.831649590481</v>
      </c>
      <c r="AK295">
        <f>MAX(0, INDEX(Model_Assumptions[Values], 4) - $AD295)</f>
        <v>0</v>
      </c>
      <c r="AL295">
        <f>MAX(0, INDEX(Model_Assumptions[Values], 5) - $AC295)</f>
        <v>0</v>
      </c>
      <c r="AM295">
        <f>INDEX(Model_Assumptions[Values], 6) * MAX(0, INDEX(Model_Assumptions[Values], 3) - $AB295)^2</f>
        <v>0</v>
      </c>
      <c r="AN295">
        <f t="shared" si="103"/>
        <v>2623.4416246414139</v>
      </c>
      <c r="AO295" cm="1">
        <f t="array" ref="AO295">IFERROR(STDEV(IF($E$2:$E$2201=$E295, $AJ$2:$AJ$2201)), 0)</f>
        <v>472.75524300690398</v>
      </c>
      <c r="AP295">
        <f t="shared" si="111"/>
        <v>-1.249293336853184</v>
      </c>
      <c r="AQ295">
        <f t="shared" si="104"/>
        <v>1.8565679076828972E-2</v>
      </c>
      <c r="AR295" cm="1">
        <f t="array" ref="AR295">IFERROR(STDEV(IF($E$2:$E$2201=$E295, $AK$2:$AK$2201)), 0)</f>
        <v>1.6588239752327247E-2</v>
      </c>
      <c r="AS295">
        <f t="shared" si="112"/>
        <v>-1.1192073031271628</v>
      </c>
      <c r="AT295">
        <f t="shared" si="105"/>
        <v>2.9441706382901099E-3</v>
      </c>
      <c r="AU295" cm="1">
        <f t="array" ref="AU295">IFERROR(STDEV(IF($E$2:$E$2201=$E295, $AL$2:$AL$2201)), 0)</f>
        <v>5.6879932141917829E-3</v>
      </c>
      <c r="AV295">
        <f t="shared" si="113"/>
        <v>-0.51761148922334854</v>
      </c>
      <c r="AW295">
        <f t="shared" si="106"/>
        <v>0</v>
      </c>
      <c r="AX295" cm="1">
        <f t="array" ref="AX295">IFERROR(STDEV(IF($E$2:$E$2201=$E295, $AM$2:$AM$2201)), 0)</f>
        <v>0</v>
      </c>
      <c r="AY295">
        <f t="shared" si="114"/>
        <v>-0.51761148922334854</v>
      </c>
      <c r="AZ295">
        <f>INDEX(Model_Assumptions[Values],9)*((INDEX(Model_Scenarios[GR Weight],1)*$AG295)+(INDEX(Model_Scenarios[GP Weight],1)*$AH295)+(INDEX(Model_Scenarios[LTV Weight],1)*$AI295))-(INDEX(Model_Scenarios[LTV Weight],1)*$AP295)-(INDEX(Model_Scenarios[GP Weight],1)*($AS295+$AV295+$AY295))</f>
        <v>2.0531781240500639</v>
      </c>
      <c r="BA295">
        <f>INDEX(Model_Assumptions[Values],9)*((INDEX(Model_Scenarios[GR Weight],2)*$AG295)+(INDEX(Model_Scenarios[GP Weight],2)*$AH295)+(INDEX(Model_Scenarios[LTV Weight],2)*$AI295))-(INDEX(Model_Scenarios[LTV Weight],2)*$AP295)-(INDEX(Model_Scenarios[GP Weight],2)*($AS295+$AV295+$AY295))</f>
        <v>2.1908225168593742</v>
      </c>
      <c r="BB295">
        <f>INDEX(Model_Assumptions[Values],9)*((INDEX(Model_Scenarios[GR Weight],3)*$AG295)+(INDEX(Model_Scenarios[GP Weight],3)*$AH295)+(INDEX(Model_Scenarios[LTV Weight],3)*$AI295))-(INDEX(Model_Scenarios[LTV Weight],3)*$AP295)-(INDEX(Model_Scenarios[GP Weight],3)*($AS295+$AV295+$AY295))</f>
        <v>2.3804093032671241</v>
      </c>
      <c r="BC295">
        <f>INDEX(Model_Assumptions[Values],9)*((INDEX(Model_Scenarios[GR Weight],4)*$AG295)+(INDEX(Model_Scenarios[GP Weight],4)*$AH295)+(INDEX(Model_Scenarios[LTV Weight],4)*$AI295))-(INDEX(Model_Scenarios[LTV Weight],4)*$AP295)-(INDEX(Model_Scenarios[GP Weight],4)*($AS295+$AV295+$AY295))</f>
        <v>2.3128900920422657</v>
      </c>
      <c r="BD295">
        <f>INDEX(Model_Assumptions[Values],9)*((INDEX(Model_Scenarios[GR Weight],5)*$AG295)+(INDEX(Model_Scenarios[GP Weight],5)*$AH295)+(INDEX(Model_Scenarios[LTV Weight],5)*$AI295))-(INDEX(Model_Scenarios[LTV Weight],5)*$AP295)-(INDEX(Model_Scenarios[GP Weight],5)*($AS295+$AV295+$AY295))</f>
        <v>2.7569769057230324</v>
      </c>
    </row>
    <row r="296" spans="1:56" x14ac:dyDescent="0.25">
      <c r="A296">
        <v>295</v>
      </c>
      <c r="B296">
        <v>6</v>
      </c>
      <c r="C296" s="3">
        <v>45</v>
      </c>
      <c r="D296" s="4">
        <v>0.88</v>
      </c>
      <c r="E296" t="str">
        <v>SKU-1009</v>
      </c>
      <c r="F296" t="str">
        <v>Raise</v>
      </c>
      <c r="G296" t="str">
        <v>Full</v>
      </c>
      <c r="H296">
        <v>177.91</v>
      </c>
      <c r="I296">
        <v>73.489999999999995</v>
      </c>
      <c r="J296">
        <v>36</v>
      </c>
      <c r="K296">
        <v>6404.76</v>
      </c>
      <c r="L296">
        <v>3759.1200000000003</v>
      </c>
      <c r="M296">
        <v>0.58692597380698108</v>
      </c>
      <c r="N296">
        <v>210.36242056011631</v>
      </c>
      <c r="O296">
        <v>2118.3198784838378</v>
      </c>
      <c r="P296">
        <v>2338.7898784838376</v>
      </c>
      <c r="Q296">
        <v>1987.17375700722</v>
      </c>
      <c r="R296">
        <v>1722.2172560729241</v>
      </c>
      <c r="S296">
        <v>1</v>
      </c>
      <c r="T296">
        <f t="shared" si="92"/>
        <v>206.46813009290236</v>
      </c>
      <c r="U296">
        <f t="shared" si="93"/>
        <v>0.16052009495195527</v>
      </c>
      <c r="V296">
        <f>IF($F296="Reduce", INDEX(Model_Assumptions[Values], 2), INDEX(Model_Assumptions[Values], 1))</f>
        <v>-0.4</v>
      </c>
      <c r="W296">
        <f t="shared" si="94"/>
        <v>33.688510632691845</v>
      </c>
      <c r="X296">
        <f t="shared" si="107"/>
        <v>6955.603795946744</v>
      </c>
      <c r="Y296">
        <f t="shared" si="95"/>
        <v>4479.8351495502211</v>
      </c>
      <c r="Z296">
        <f t="shared" si="96"/>
        <v>550.84379594674374</v>
      </c>
      <c r="AA296">
        <f t="shared" si="97"/>
        <v>720.71514955022076</v>
      </c>
      <c r="AB296">
        <f t="shared" si="108"/>
        <v>0.64406128942547969</v>
      </c>
      <c r="AC296">
        <f t="shared" si="98"/>
        <v>5.7135315618498606E-2</v>
      </c>
      <c r="AD296">
        <f t="shared" si="99"/>
        <v>5.7135315618498606E-2</v>
      </c>
      <c r="AE296">
        <f t="shared" si="100"/>
        <v>0.88000000000000023</v>
      </c>
      <c r="AF296">
        <f t="shared" si="109"/>
        <v>206.6660707287505</v>
      </c>
      <c r="AG296">
        <f t="shared" si="101"/>
        <v>0.26003806202347668</v>
      </c>
      <c r="AH296">
        <f t="shared" si="102"/>
        <v>0.30815728945151638</v>
      </c>
      <c r="AI296">
        <f t="shared" si="110"/>
        <v>0.11999999999999977</v>
      </c>
      <c r="AJ296">
        <f>MAX(0, $R296 - $AA296) * INDEX(Model_Assumptions[Values], 7)</f>
        <v>2003.0042130454067</v>
      </c>
      <c r="AK296">
        <f>MAX(0, INDEX(Model_Assumptions[Values], 4) - $AD296)</f>
        <v>0</v>
      </c>
      <c r="AL296">
        <f>MAX(0, INDEX(Model_Assumptions[Values], 5) - $AC296)</f>
        <v>0</v>
      </c>
      <c r="AM296">
        <f>INDEX(Model_Assumptions[Values], 6) * MAX(0, INDEX(Model_Assumptions[Values], 3) - $AB296)^2</f>
        <v>0</v>
      </c>
      <c r="AN296">
        <f t="shared" si="103"/>
        <v>2623.4416246414139</v>
      </c>
      <c r="AO296" cm="1">
        <f t="array" ref="AO296">IFERROR(STDEV(IF($E$2:$E$2201=$E296, $AJ$2:$AJ$2201)), 0)</f>
        <v>472.75524300690398</v>
      </c>
      <c r="AP296">
        <f t="shared" si="111"/>
        <v>-1.3123861041704967</v>
      </c>
      <c r="AQ296">
        <f t="shared" si="104"/>
        <v>1.8565679076828972E-2</v>
      </c>
      <c r="AR296" cm="1">
        <f t="array" ref="AR296">IFERROR(STDEV(IF($E$2:$E$2201=$E296, $AK$2:$AK$2201)), 0)</f>
        <v>1.6588239752327247E-2</v>
      </c>
      <c r="AS296">
        <f t="shared" si="112"/>
        <v>-1.1192073031271628</v>
      </c>
      <c r="AT296">
        <f t="shared" si="105"/>
        <v>2.9441706382901099E-3</v>
      </c>
      <c r="AU296" cm="1">
        <f t="array" ref="AU296">IFERROR(STDEV(IF($E$2:$E$2201=$E296, $AL$2:$AL$2201)), 0)</f>
        <v>5.6879932141917829E-3</v>
      </c>
      <c r="AV296">
        <f t="shared" si="113"/>
        <v>-0.51761148922334854</v>
      </c>
      <c r="AW296">
        <f t="shared" si="106"/>
        <v>0</v>
      </c>
      <c r="AX296" cm="1">
        <f t="array" ref="AX296">IFERROR(STDEV(IF($E$2:$E$2201=$E296, $AM$2:$AM$2201)), 0)</f>
        <v>0</v>
      </c>
      <c r="AY296">
        <f t="shared" si="114"/>
        <v>-0.51761148922334854</v>
      </c>
      <c r="AZ296">
        <f>INDEX(Model_Assumptions[Values],9)*((INDEX(Model_Scenarios[GR Weight],1)*$AG296)+(INDEX(Model_Scenarios[GP Weight],1)*$AH296)+(INDEX(Model_Scenarios[LTV Weight],1)*$AI296))-(INDEX(Model_Scenarios[LTV Weight],1)*$AP296)-(INDEX(Model_Scenarios[GP Weight],1)*($AS296+$AV296+$AY296))</f>
        <v>2.0294495872312788</v>
      </c>
      <c r="BA296">
        <f>INDEX(Model_Assumptions[Values],9)*((INDEX(Model_Scenarios[GR Weight],2)*$AG296)+(INDEX(Model_Scenarios[GP Weight],2)*$AH296)+(INDEX(Model_Scenarios[LTV Weight],2)*$AI296))-(INDEX(Model_Scenarios[LTV Weight],2)*$AP296)-(INDEX(Model_Scenarios[GP Weight],2)*($AS296+$AV296+$AY296))</f>
        <v>2.1771228599947179</v>
      </c>
      <c r="BB296">
        <f>INDEX(Model_Assumptions[Values],9)*((INDEX(Model_Scenarios[GR Weight],3)*$AG296)+(INDEX(Model_Scenarios[GP Weight],3)*$AH296)+(INDEX(Model_Scenarios[LTV Weight],3)*$AI296))-(INDEX(Model_Scenarios[LTV Weight],3)*$AP296)-(INDEX(Model_Scenarios[GP Weight],3)*($AS296+$AV296+$AY296))</f>
        <v>2.3833278742885486</v>
      </c>
      <c r="BC296">
        <f>INDEX(Model_Assumptions[Values],9)*((INDEX(Model_Scenarios[GR Weight],4)*$AG296)+(INDEX(Model_Scenarios[GP Weight],4)*$AH296)+(INDEX(Model_Scenarios[LTV Weight],4)*$AI296))-(INDEX(Model_Scenarios[LTV Weight],4)*$AP296)-(INDEX(Model_Scenarios[GP Weight],4)*($AS296+$AV296+$AY296))</f>
        <v>2.3221082948832374</v>
      </c>
      <c r="BD296">
        <f>INDEX(Model_Assumptions[Values],9)*((INDEX(Model_Scenarios[GR Weight],5)*$AG296)+(INDEX(Model_Scenarios[GP Weight],5)*$AH296)+(INDEX(Model_Scenarios[LTV Weight],5)*$AI296))-(INDEX(Model_Scenarios[LTV Weight],5)*$AP296)-(INDEX(Model_Scenarios[GP Weight],5)*($AS296+$AV296+$AY296))</f>
        <v>2.7705037889233939</v>
      </c>
    </row>
    <row r="297" spans="1:56" x14ac:dyDescent="0.25">
      <c r="A297">
        <v>296</v>
      </c>
      <c r="B297">
        <v>6</v>
      </c>
      <c r="C297" s="3">
        <v>46</v>
      </c>
      <c r="D297" s="4">
        <v>0.9</v>
      </c>
      <c r="E297" t="str">
        <v>SKU-1009</v>
      </c>
      <c r="F297" t="str">
        <v>Raise</v>
      </c>
      <c r="G297" t="str">
        <v>Full</v>
      </c>
      <c r="H297">
        <v>177.91</v>
      </c>
      <c r="I297">
        <v>73.489999999999995</v>
      </c>
      <c r="J297">
        <v>36</v>
      </c>
      <c r="K297">
        <v>6404.76</v>
      </c>
      <c r="L297">
        <v>3759.1200000000003</v>
      </c>
      <c r="M297">
        <v>0.58692597380698108</v>
      </c>
      <c r="N297">
        <v>210.36242056011631</v>
      </c>
      <c r="O297">
        <v>2118.3198784838378</v>
      </c>
      <c r="P297">
        <v>2338.7898784838376</v>
      </c>
      <c r="Q297">
        <v>1987.17375700722</v>
      </c>
      <c r="R297">
        <v>1722.2172560729241</v>
      </c>
      <c r="S297">
        <v>1</v>
      </c>
      <c r="T297">
        <f t="shared" si="92"/>
        <v>207.11717850410469</v>
      </c>
      <c r="U297">
        <f t="shared" si="93"/>
        <v>0.16416827892813607</v>
      </c>
      <c r="V297">
        <f>IF($F297="Reduce", INDEX(Model_Assumptions[Values], 2), INDEX(Model_Assumptions[Values], 1))</f>
        <v>-0.4</v>
      </c>
      <c r="W297">
        <f t="shared" si="94"/>
        <v>33.635976783434842</v>
      </c>
      <c r="X297">
        <f t="shared" si="107"/>
        <v>6966.5886076145953</v>
      </c>
      <c r="Y297">
        <f t="shared" si="95"/>
        <v>4494.6806737999686</v>
      </c>
      <c r="Z297">
        <f t="shared" si="96"/>
        <v>561.82860761459506</v>
      </c>
      <c r="AA297">
        <f t="shared" si="97"/>
        <v>735.5606737999683</v>
      </c>
      <c r="AB297">
        <f t="shared" si="108"/>
        <v>0.64517670368639379</v>
      </c>
      <c r="AC297">
        <f t="shared" si="98"/>
        <v>5.825072987941271E-2</v>
      </c>
      <c r="AD297">
        <f t="shared" si="99"/>
        <v>5.825072987941271E-2</v>
      </c>
      <c r="AE297">
        <f t="shared" si="100"/>
        <v>0.90000000000000036</v>
      </c>
      <c r="AF297">
        <f t="shared" si="109"/>
        <v>172.2217256072918</v>
      </c>
      <c r="AG297">
        <f t="shared" si="101"/>
        <v>0.26522368662126572</v>
      </c>
      <c r="AH297">
        <f t="shared" si="102"/>
        <v>0.3145048131800573</v>
      </c>
      <c r="AI297">
        <f t="shared" si="110"/>
        <v>9.9999999999999645E-2</v>
      </c>
      <c r="AJ297">
        <f>MAX(0, $R297 - $AA297) * INDEX(Model_Assumptions[Values], 7)</f>
        <v>1973.3131645459116</v>
      </c>
      <c r="AK297">
        <f>MAX(0, INDEX(Model_Assumptions[Values], 4) - $AD297)</f>
        <v>0</v>
      </c>
      <c r="AL297">
        <f>MAX(0, INDEX(Model_Assumptions[Values], 5) - $AC297)</f>
        <v>0</v>
      </c>
      <c r="AM297">
        <f>INDEX(Model_Assumptions[Values], 6) * MAX(0, INDEX(Model_Assumptions[Values], 3) - $AB297)^2</f>
        <v>0</v>
      </c>
      <c r="AN297">
        <f t="shared" si="103"/>
        <v>2623.4416246414139</v>
      </c>
      <c r="AO297" cm="1">
        <f t="array" ref="AO297">IFERROR(STDEV(IF($E$2:$E$2201=$E297, $AJ$2:$AJ$2201)), 0)</f>
        <v>472.75524300690398</v>
      </c>
      <c r="AP297">
        <f t="shared" si="111"/>
        <v>-1.3751903753841774</v>
      </c>
      <c r="AQ297">
        <f t="shared" si="104"/>
        <v>1.8565679076828972E-2</v>
      </c>
      <c r="AR297" cm="1">
        <f t="array" ref="AR297">IFERROR(STDEV(IF($E$2:$E$2201=$E297, $AK$2:$AK$2201)), 0)</f>
        <v>1.6588239752327247E-2</v>
      </c>
      <c r="AS297">
        <f t="shared" si="112"/>
        <v>-1.1192073031271628</v>
      </c>
      <c r="AT297">
        <f t="shared" si="105"/>
        <v>2.9441706382901099E-3</v>
      </c>
      <c r="AU297" cm="1">
        <f t="array" ref="AU297">IFERROR(STDEV(IF($E$2:$E$2201=$E297, $AL$2:$AL$2201)), 0)</f>
        <v>5.6879932141917829E-3</v>
      </c>
      <c r="AV297">
        <f t="shared" si="113"/>
        <v>-0.51761148922334854</v>
      </c>
      <c r="AW297">
        <f t="shared" si="106"/>
        <v>0</v>
      </c>
      <c r="AX297" cm="1">
        <f t="array" ref="AX297">IFERROR(STDEV(IF($E$2:$E$2201=$E297, $AM$2:$AM$2201)), 0)</f>
        <v>0</v>
      </c>
      <c r="AY297">
        <f t="shared" si="114"/>
        <v>-0.51761148922334854</v>
      </c>
      <c r="AZ297">
        <f>INDEX(Model_Assumptions[Values],9)*((INDEX(Model_Scenarios[GR Weight],1)*$AG297)+(INDEX(Model_Scenarios[GP Weight],1)*$AH297)+(INDEX(Model_Scenarios[LTV Weight],1)*$AI297))-(INDEX(Model_Scenarios[LTV Weight],1)*$AP297)-(INDEX(Model_Scenarios[GP Weight],1)*($AS297+$AV297+$AY297))</f>
        <v>2.0054595783653881</v>
      </c>
      <c r="BA297">
        <f>INDEX(Model_Assumptions[Values],9)*((INDEX(Model_Scenarios[GR Weight],2)*$AG297)+(INDEX(Model_Scenarios[GP Weight],2)*$AH297)+(INDEX(Model_Scenarios[LTV Weight],2)*$AI297))-(INDEX(Model_Scenarios[LTV Weight],2)*$AP297)-(INDEX(Model_Scenarios[GP Weight],2)*($AS297+$AV297+$AY297))</f>
        <v>2.1631823784604927</v>
      </c>
      <c r="BB297">
        <f>INDEX(Model_Assumptions[Values],9)*((INDEX(Model_Scenarios[GR Weight],3)*$AG297)+(INDEX(Model_Scenarios[GP Weight],3)*$AH297)+(INDEX(Model_Scenarios[LTV Weight],3)*$AI297))-(INDEX(Model_Scenarios[LTV Weight],3)*$AP297)-(INDEX(Model_Scenarios[GP Weight],3)*($AS297+$AV297+$AY297))</f>
        <v>2.3860397800462034</v>
      </c>
      <c r="BC297">
        <f>INDEX(Model_Assumptions[Values],9)*((INDEX(Model_Scenarios[GR Weight],4)*$AG297)+(INDEX(Model_Scenarios[GP Weight],4)*$AH297)+(INDEX(Model_Scenarios[LTV Weight],4)*$AI297))-(INDEX(Model_Scenarios[LTV Weight],4)*$AP297)-(INDEX(Model_Scenarios[GP Weight],4)*($AS297+$AV297+$AY297))</f>
        <v>2.3311325858184189</v>
      </c>
      <c r="BD297">
        <f>INDEX(Model_Assumptions[Values],9)*((INDEX(Model_Scenarios[GR Weight],5)*$AG297)+(INDEX(Model_Scenarios[GP Weight],5)*$AH297)+(INDEX(Model_Scenarios[LTV Weight],5)*$AI297))-(INDEX(Model_Scenarios[LTV Weight],5)*$AP297)-(INDEX(Model_Scenarios[GP Weight],5)*($AS297+$AV297+$AY297))</f>
        <v>2.7838461715780904</v>
      </c>
    </row>
    <row r="298" spans="1:56" x14ac:dyDescent="0.25">
      <c r="A298">
        <v>297</v>
      </c>
      <c r="B298">
        <v>6</v>
      </c>
      <c r="C298" s="3">
        <v>47</v>
      </c>
      <c r="D298" s="4">
        <v>0.92</v>
      </c>
      <c r="E298" t="str">
        <v>SKU-1009</v>
      </c>
      <c r="F298" t="str">
        <v>Raise</v>
      </c>
      <c r="G298" t="str">
        <v>Full</v>
      </c>
      <c r="H298">
        <v>177.91</v>
      </c>
      <c r="I298">
        <v>73.489999999999995</v>
      </c>
      <c r="J298">
        <v>36</v>
      </c>
      <c r="K298">
        <v>6404.76</v>
      </c>
      <c r="L298">
        <v>3759.1200000000003</v>
      </c>
      <c r="M298">
        <v>0.58692597380698108</v>
      </c>
      <c r="N298">
        <v>210.36242056011631</v>
      </c>
      <c r="O298">
        <v>2118.3198784838378</v>
      </c>
      <c r="P298">
        <v>2338.7898784838376</v>
      </c>
      <c r="Q298">
        <v>1987.17375700722</v>
      </c>
      <c r="R298">
        <v>1722.2172560729241</v>
      </c>
      <c r="S298">
        <v>1</v>
      </c>
      <c r="T298">
        <f t="shared" si="92"/>
        <v>207.76622691530702</v>
      </c>
      <c r="U298">
        <f t="shared" si="93"/>
        <v>0.1678164629043169</v>
      </c>
      <c r="V298">
        <f>IF($F298="Reduce", INDEX(Model_Assumptions[Values], 2), INDEX(Model_Assumptions[Values], 1))</f>
        <v>-0.4</v>
      </c>
      <c r="W298">
        <f t="shared" si="94"/>
        <v>33.583442934177839</v>
      </c>
      <c r="X298">
        <f t="shared" si="107"/>
        <v>6977.505225259657</v>
      </c>
      <c r="Y298">
        <f t="shared" si="95"/>
        <v>4509.4580040269284</v>
      </c>
      <c r="Z298">
        <f t="shared" si="96"/>
        <v>572.74522525965676</v>
      </c>
      <c r="AA298">
        <f t="shared" si="97"/>
        <v>750.33800402692805</v>
      </c>
      <c r="AB298">
        <f t="shared" si="108"/>
        <v>0.64628514898161415</v>
      </c>
      <c r="AC298">
        <f t="shared" si="98"/>
        <v>5.9359175174633072E-2</v>
      </c>
      <c r="AD298">
        <f t="shared" si="99"/>
        <v>5.9359175174633072E-2</v>
      </c>
      <c r="AE298">
        <f t="shared" si="100"/>
        <v>0.92000000000000048</v>
      </c>
      <c r="AF298">
        <f t="shared" si="109"/>
        <v>137.77738048583311</v>
      </c>
      <c r="AG298">
        <f t="shared" si="101"/>
        <v>0.2703771187142861</v>
      </c>
      <c r="AH298">
        <f t="shared" si="102"/>
        <v>0.32082317908496683</v>
      </c>
      <c r="AI298">
        <f t="shared" si="110"/>
        <v>7.9999999999999516E-2</v>
      </c>
      <c r="AJ298">
        <f>MAX(0, $R298 - $AA298) * INDEX(Model_Assumptions[Values], 7)</f>
        <v>1943.7585040919921</v>
      </c>
      <c r="AK298">
        <f>MAX(0, INDEX(Model_Assumptions[Values], 4) - $AD298)</f>
        <v>0</v>
      </c>
      <c r="AL298">
        <f>MAX(0, INDEX(Model_Assumptions[Values], 5) - $AC298)</f>
        <v>0</v>
      </c>
      <c r="AM298">
        <f>INDEX(Model_Assumptions[Values], 6) * MAX(0, INDEX(Model_Assumptions[Values], 3) - $AB298)^2</f>
        <v>0</v>
      </c>
      <c r="AN298">
        <f t="shared" si="103"/>
        <v>2623.4416246414139</v>
      </c>
      <c r="AO298" cm="1">
        <f t="array" ref="AO298">IFERROR(STDEV(IF($E$2:$E$2201=$E298, $AJ$2:$AJ$2201)), 0)</f>
        <v>472.75524300690398</v>
      </c>
      <c r="AP298">
        <f t="shared" si="111"/>
        <v>-1.4377061504942334</v>
      </c>
      <c r="AQ298">
        <f t="shared" si="104"/>
        <v>1.8565679076828972E-2</v>
      </c>
      <c r="AR298" cm="1">
        <f t="array" ref="AR298">IFERROR(STDEV(IF($E$2:$E$2201=$E298, $AK$2:$AK$2201)), 0)</f>
        <v>1.6588239752327247E-2</v>
      </c>
      <c r="AS298">
        <f t="shared" si="112"/>
        <v>-1.1192073031271628</v>
      </c>
      <c r="AT298">
        <f t="shared" si="105"/>
        <v>2.9441706382901099E-3</v>
      </c>
      <c r="AU298" cm="1">
        <f t="array" ref="AU298">IFERROR(STDEV(IF($E$2:$E$2201=$E298, $AL$2:$AL$2201)), 0)</f>
        <v>5.6879932141917829E-3</v>
      </c>
      <c r="AV298">
        <f t="shared" si="113"/>
        <v>-0.51761148922334854</v>
      </c>
      <c r="AW298">
        <f t="shared" si="106"/>
        <v>0</v>
      </c>
      <c r="AX298" cm="1">
        <f t="array" ref="AX298">IFERROR(STDEV(IF($E$2:$E$2201=$E298, $AM$2:$AM$2201)), 0)</f>
        <v>0</v>
      </c>
      <c r="AY298">
        <f t="shared" si="114"/>
        <v>-0.51761148922334854</v>
      </c>
      <c r="AZ298">
        <f>INDEX(Model_Assumptions[Values],9)*((INDEX(Model_Scenarios[GR Weight],1)*$AG298)+(INDEX(Model_Scenarios[GP Weight],1)*$AH298)+(INDEX(Model_Scenarios[LTV Weight],1)*$AI298))-(INDEX(Model_Scenarios[LTV Weight],1)*$AP298)-(INDEX(Model_Scenarios[GP Weight],1)*($AS298+$AV298+$AY298))</f>
        <v>1.9812080974523973</v>
      </c>
      <c r="BA298">
        <f>INDEX(Model_Assumptions[Values],9)*((INDEX(Model_Scenarios[GR Weight],2)*$AG298)+(INDEX(Model_Scenarios[GP Weight],2)*$AH298)+(INDEX(Model_Scenarios[LTV Weight],2)*$AI298))-(INDEX(Model_Scenarios[LTV Weight],2)*$AP298)-(INDEX(Model_Scenarios[GP Weight],2)*($AS298+$AV298+$AY298))</f>
        <v>2.1490010722567034</v>
      </c>
      <c r="BB298">
        <f>INDEX(Model_Assumptions[Values],9)*((INDEX(Model_Scenarios[GR Weight],3)*$AG298)+(INDEX(Model_Scenarios[GP Weight],3)*$AH298)+(INDEX(Model_Scenarios[LTV Weight],3)*$AI298))-(INDEX(Model_Scenarios[LTV Weight],3)*$AP298)-(INDEX(Model_Scenarios[GP Weight],3)*($AS298+$AV298+$AY298))</f>
        <v>2.3885450205400929</v>
      </c>
      <c r="BC298">
        <f>INDEX(Model_Assumptions[Values],9)*((INDEX(Model_Scenarios[GR Weight],4)*$AG298)+(INDEX(Model_Scenarios[GP Weight],4)*$AH298)+(INDEX(Model_Scenarios[LTV Weight],4)*$AI298))-(INDEX(Model_Scenarios[LTV Weight],4)*$AP298)-(INDEX(Model_Scenarios[GP Weight],4)*($AS298+$AV298+$AY298))</f>
        <v>2.3399629648478126</v>
      </c>
      <c r="BD298">
        <f>INDEX(Model_Assumptions[Values],9)*((INDEX(Model_Scenarios[GR Weight],5)*$AG298)+(INDEX(Model_Scenarios[GP Weight],5)*$AH298)+(INDEX(Model_Scenarios[LTV Weight],5)*$AI298))-(INDEX(Model_Scenarios[LTV Weight],5)*$AP298)-(INDEX(Model_Scenarios[GP Weight],5)*($AS298+$AV298+$AY298))</f>
        <v>2.7970040536871261</v>
      </c>
    </row>
    <row r="299" spans="1:56" x14ac:dyDescent="0.25">
      <c r="A299">
        <v>298</v>
      </c>
      <c r="B299">
        <v>6</v>
      </c>
      <c r="C299" s="3">
        <v>48</v>
      </c>
      <c r="D299" s="4">
        <v>0.94000000000000006</v>
      </c>
      <c r="E299" t="str">
        <v>SKU-1009</v>
      </c>
      <c r="F299" t="str">
        <v>Raise</v>
      </c>
      <c r="G299" t="str">
        <v>Full</v>
      </c>
      <c r="H299">
        <v>177.91</v>
      </c>
      <c r="I299">
        <v>73.489999999999995</v>
      </c>
      <c r="J299">
        <v>36</v>
      </c>
      <c r="K299">
        <v>6404.76</v>
      </c>
      <c r="L299">
        <v>3759.1200000000003</v>
      </c>
      <c r="M299">
        <v>0.58692597380698108</v>
      </c>
      <c r="N299">
        <v>210.36242056011631</v>
      </c>
      <c r="O299">
        <v>2118.3198784838378</v>
      </c>
      <c r="P299">
        <v>2338.7898784838376</v>
      </c>
      <c r="Q299">
        <v>1987.17375700722</v>
      </c>
      <c r="R299">
        <v>1722.2172560729241</v>
      </c>
      <c r="S299">
        <v>1</v>
      </c>
      <c r="T299">
        <f t="shared" si="92"/>
        <v>208.41527532650932</v>
      </c>
      <c r="U299">
        <f t="shared" si="93"/>
        <v>0.17146464688049756</v>
      </c>
      <c r="V299">
        <f>IF($F299="Reduce", INDEX(Model_Assumptions[Values], 2), INDEX(Model_Assumptions[Values], 1))</f>
        <v>-0.4</v>
      </c>
      <c r="W299">
        <f t="shared" si="94"/>
        <v>33.530909084920836</v>
      </c>
      <c r="X299">
        <f t="shared" si="107"/>
        <v>6988.3536488819282</v>
      </c>
      <c r="Y299">
        <f t="shared" si="95"/>
        <v>4524.1671402310967</v>
      </c>
      <c r="Z299">
        <f t="shared" si="96"/>
        <v>583.59364888192795</v>
      </c>
      <c r="AA299">
        <f t="shared" si="97"/>
        <v>765.04714023109636</v>
      </c>
      <c r="AB299">
        <f t="shared" si="108"/>
        <v>0.64738669041955565</v>
      </c>
      <c r="AC299">
        <f t="shared" si="98"/>
        <v>6.0460716612574572E-2</v>
      </c>
      <c r="AD299">
        <f t="shared" si="99"/>
        <v>6.0460716612574572E-2</v>
      </c>
      <c r="AE299">
        <f t="shared" si="100"/>
        <v>0.93999999999999972</v>
      </c>
      <c r="AF299">
        <f t="shared" si="109"/>
        <v>103.33303536437592</v>
      </c>
      <c r="AG299">
        <f t="shared" si="101"/>
        <v>0.27549835830253744</v>
      </c>
      <c r="AH299">
        <f t="shared" si="102"/>
        <v>0.32711238716624336</v>
      </c>
      <c r="AI299">
        <f t="shared" si="110"/>
        <v>6.0000000000000275E-2</v>
      </c>
      <c r="AJ299">
        <f>MAX(0, $R299 - $AA299) * INDEX(Model_Assumptions[Values], 7)</f>
        <v>1914.3402316836555</v>
      </c>
      <c r="AK299">
        <f>MAX(0, INDEX(Model_Assumptions[Values], 4) - $AD299)</f>
        <v>0</v>
      </c>
      <c r="AL299">
        <f>MAX(0, INDEX(Model_Assumptions[Values], 5) - $AC299)</f>
        <v>0</v>
      </c>
      <c r="AM299">
        <f>INDEX(Model_Assumptions[Values], 6) * MAX(0, INDEX(Model_Assumptions[Values], 3) - $AB299)^2</f>
        <v>0</v>
      </c>
      <c r="AN299">
        <f t="shared" si="103"/>
        <v>2623.4416246414139</v>
      </c>
      <c r="AO299" cm="1">
        <f t="array" ref="AO299">IFERROR(STDEV(IF($E$2:$E$2201=$E299, $AJ$2:$AJ$2201)), 0)</f>
        <v>472.75524300690398</v>
      </c>
      <c r="AP299">
        <f t="shared" si="111"/>
        <v>-1.4999334295006495</v>
      </c>
      <c r="AQ299">
        <f t="shared" si="104"/>
        <v>1.8565679076828972E-2</v>
      </c>
      <c r="AR299" cm="1">
        <f t="array" ref="AR299">IFERROR(STDEV(IF($E$2:$E$2201=$E299, $AK$2:$AK$2201)), 0)</f>
        <v>1.6588239752327247E-2</v>
      </c>
      <c r="AS299">
        <f t="shared" si="112"/>
        <v>-1.1192073031271628</v>
      </c>
      <c r="AT299">
        <f t="shared" si="105"/>
        <v>2.9441706382901099E-3</v>
      </c>
      <c r="AU299" cm="1">
        <f t="array" ref="AU299">IFERROR(STDEV(IF($E$2:$E$2201=$E299, $AL$2:$AL$2201)), 0)</f>
        <v>5.6879932141917829E-3</v>
      </c>
      <c r="AV299">
        <f t="shared" si="113"/>
        <v>-0.51761148922334854</v>
      </c>
      <c r="AW299">
        <f t="shared" si="106"/>
        <v>0</v>
      </c>
      <c r="AX299" cm="1">
        <f t="array" ref="AX299">IFERROR(STDEV(IF($E$2:$E$2201=$E299, $AM$2:$AM$2201)), 0)</f>
        <v>0</v>
      </c>
      <c r="AY299">
        <f t="shared" si="114"/>
        <v>-0.51761148922334854</v>
      </c>
      <c r="AZ299">
        <f>INDEX(Model_Assumptions[Values],9)*((INDEX(Model_Scenarios[GR Weight],1)*$AG299)+(INDEX(Model_Scenarios[GP Weight],1)*$AH299)+(INDEX(Model_Scenarios[LTV Weight],1)*$AI299))-(INDEX(Model_Scenarios[LTV Weight],1)*$AP299)-(INDEX(Model_Scenarios[GP Weight],1)*($AS299+$AV299+$AY299))</f>
        <v>1.9566951444922971</v>
      </c>
      <c r="BA299">
        <f>INDEX(Model_Assumptions[Values],9)*((INDEX(Model_Scenarios[GR Weight],2)*$AG299)+(INDEX(Model_Scenarios[GP Weight],2)*$AH299)+(INDEX(Model_Scenarios[LTV Weight],2)*$AI299))-(INDEX(Model_Scenarios[LTV Weight],2)*$AP299)-(INDEX(Model_Scenarios[GP Weight],2)*($AS299+$AV299+$AY299))</f>
        <v>2.1345789413833414</v>
      </c>
      <c r="BB299">
        <f>INDEX(Model_Assumptions[Values],9)*((INDEX(Model_Scenarios[GR Weight],3)*$AG299)+(INDEX(Model_Scenarios[GP Weight],3)*$AH299)+(INDEX(Model_Scenarios[LTV Weight],3)*$AI299))-(INDEX(Model_Scenarios[LTV Weight],3)*$AP299)-(INDEX(Model_Scenarios[GP Weight],3)*($AS299+$AV299+$AY299))</f>
        <v>2.390843595770209</v>
      </c>
      <c r="BC299">
        <f>INDEX(Model_Assumptions[Values],9)*((INDEX(Model_Scenarios[GR Weight],4)*$AG299)+(INDEX(Model_Scenarios[GP Weight],4)*$AH299)+(INDEX(Model_Scenarios[LTV Weight],4)*$AI299))-(INDEX(Model_Scenarios[LTV Weight],4)*$AP299)-(INDEX(Model_Scenarios[GP Weight],4)*($AS299+$AV299+$AY299))</f>
        <v>2.3485994319714125</v>
      </c>
      <c r="BD299">
        <f>INDEX(Model_Assumptions[Values],9)*((INDEX(Model_Scenarios[GR Weight],5)*$AG299)+(INDEX(Model_Scenarios[GP Weight],5)*$AH299)+(INDEX(Model_Scenarios[LTV Weight],5)*$AI299))-(INDEX(Model_Scenarios[LTV Weight],5)*$AP299)-(INDEX(Model_Scenarios[GP Weight],5)*($AS299+$AV299+$AY299))</f>
        <v>2.8099774352504925</v>
      </c>
    </row>
    <row r="300" spans="1:56" x14ac:dyDescent="0.25">
      <c r="A300">
        <v>299</v>
      </c>
      <c r="B300">
        <v>6</v>
      </c>
      <c r="C300" s="3">
        <v>49</v>
      </c>
      <c r="D300" s="4">
        <v>0.96</v>
      </c>
      <c r="E300" t="str">
        <v>SKU-1009</v>
      </c>
      <c r="F300" t="str">
        <v>Raise</v>
      </c>
      <c r="G300" t="str">
        <v>Full</v>
      </c>
      <c r="H300">
        <v>177.91</v>
      </c>
      <c r="I300">
        <v>73.489999999999995</v>
      </c>
      <c r="J300">
        <v>36</v>
      </c>
      <c r="K300">
        <v>6404.76</v>
      </c>
      <c r="L300">
        <v>3759.1200000000003</v>
      </c>
      <c r="M300">
        <v>0.58692597380698108</v>
      </c>
      <c r="N300">
        <v>210.36242056011631</v>
      </c>
      <c r="O300">
        <v>2118.3198784838378</v>
      </c>
      <c r="P300">
        <v>2338.7898784838376</v>
      </c>
      <c r="Q300">
        <v>1987.17375700722</v>
      </c>
      <c r="R300">
        <v>1722.2172560729241</v>
      </c>
      <c r="S300">
        <v>1</v>
      </c>
      <c r="T300">
        <f t="shared" si="92"/>
        <v>209.06432373771165</v>
      </c>
      <c r="U300">
        <f t="shared" si="93"/>
        <v>0.17511283085667839</v>
      </c>
      <c r="V300">
        <f>IF($F300="Reduce", INDEX(Model_Assumptions[Values], 2), INDEX(Model_Assumptions[Values], 1))</f>
        <v>-0.4</v>
      </c>
      <c r="W300">
        <f t="shared" si="94"/>
        <v>33.478375235663833</v>
      </c>
      <c r="X300">
        <f t="shared" si="107"/>
        <v>6999.1338784814125</v>
      </c>
      <c r="Y300">
        <f t="shared" si="95"/>
        <v>4538.8080824124772</v>
      </c>
      <c r="Z300">
        <f t="shared" si="96"/>
        <v>594.37387848141225</v>
      </c>
      <c r="AA300">
        <f t="shared" si="97"/>
        <v>779.68808241247689</v>
      </c>
      <c r="AB300">
        <f t="shared" si="108"/>
        <v>0.64848139230010737</v>
      </c>
      <c r="AC300">
        <f t="shared" si="98"/>
        <v>6.155541849312629E-2</v>
      </c>
      <c r="AD300">
        <f t="shared" si="99"/>
        <v>6.155541849312629E-2</v>
      </c>
      <c r="AE300">
        <f t="shared" si="100"/>
        <v>0.95999999999999974</v>
      </c>
      <c r="AF300">
        <f t="shared" si="109"/>
        <v>68.888690242917406</v>
      </c>
      <c r="AG300">
        <f t="shared" si="101"/>
        <v>0.28058740538602145</v>
      </c>
      <c r="AH300">
        <f t="shared" si="102"/>
        <v>0.3333724374238885</v>
      </c>
      <c r="AI300">
        <f t="shared" si="110"/>
        <v>4.0000000000000258E-2</v>
      </c>
      <c r="AJ300">
        <f>MAX(0, $R300 - $AA300) * INDEX(Model_Assumptions[Values], 7)</f>
        <v>1885.0583473208944</v>
      </c>
      <c r="AK300">
        <f>MAX(0, INDEX(Model_Assumptions[Values], 4) - $AD300)</f>
        <v>0</v>
      </c>
      <c r="AL300">
        <f>MAX(0, INDEX(Model_Assumptions[Values], 5) - $AC300)</f>
        <v>0</v>
      </c>
      <c r="AM300">
        <f>INDEX(Model_Assumptions[Values], 6) * MAX(0, INDEX(Model_Assumptions[Values], 3) - $AB300)^2</f>
        <v>0</v>
      </c>
      <c r="AN300">
        <f t="shared" si="103"/>
        <v>2623.4416246414139</v>
      </c>
      <c r="AO300" cm="1">
        <f t="array" ref="AO300">IFERROR(STDEV(IF($E$2:$E$2201=$E300, $AJ$2:$AJ$2201)), 0)</f>
        <v>472.75524300690398</v>
      </c>
      <c r="AP300">
        <f t="shared" si="111"/>
        <v>-1.561872212403441</v>
      </c>
      <c r="AQ300">
        <f t="shared" si="104"/>
        <v>1.8565679076828972E-2</v>
      </c>
      <c r="AR300" cm="1">
        <f t="array" ref="AR300">IFERROR(STDEV(IF($E$2:$E$2201=$E300, $AK$2:$AK$2201)), 0)</f>
        <v>1.6588239752327247E-2</v>
      </c>
      <c r="AS300">
        <f t="shared" si="112"/>
        <v>-1.1192073031271628</v>
      </c>
      <c r="AT300">
        <f t="shared" si="105"/>
        <v>2.9441706382901099E-3</v>
      </c>
      <c r="AU300" cm="1">
        <f t="array" ref="AU300">IFERROR(STDEV(IF($E$2:$E$2201=$E300, $AL$2:$AL$2201)), 0)</f>
        <v>5.6879932141917829E-3</v>
      </c>
      <c r="AV300">
        <f t="shared" si="113"/>
        <v>-0.51761148922334854</v>
      </c>
      <c r="AW300">
        <f t="shared" si="106"/>
        <v>0</v>
      </c>
      <c r="AX300" cm="1">
        <f t="array" ref="AX300">IFERROR(STDEV(IF($E$2:$E$2201=$E300, $AM$2:$AM$2201)), 0)</f>
        <v>0</v>
      </c>
      <c r="AY300">
        <f t="shared" si="114"/>
        <v>-0.51761148922334854</v>
      </c>
      <c r="AZ300">
        <f>INDEX(Model_Assumptions[Values],9)*((INDEX(Model_Scenarios[GR Weight],1)*$AG300)+(INDEX(Model_Scenarios[GP Weight],1)*$AH300)+(INDEX(Model_Scenarios[LTV Weight],1)*$AI300))-(INDEX(Model_Scenarios[LTV Weight],1)*$AP300)-(INDEX(Model_Scenarios[GP Weight],1)*($AS300+$AV300+$AY300))</f>
        <v>1.9319207194850951</v>
      </c>
      <c r="BA300">
        <f>INDEX(Model_Assumptions[Values],9)*((INDEX(Model_Scenarios[GR Weight],2)*$AG300)+(INDEX(Model_Scenarios[GP Weight],2)*$AH300)+(INDEX(Model_Scenarios[LTV Weight],2)*$AI300))-(INDEX(Model_Scenarios[LTV Weight],2)*$AP300)-(INDEX(Model_Scenarios[GP Weight],2)*($AS300+$AV300+$AY300))</f>
        <v>2.119915985840414</v>
      </c>
      <c r="BB300">
        <f>INDEX(Model_Assumptions[Values],9)*((INDEX(Model_Scenarios[GR Weight],3)*$AG300)+(INDEX(Model_Scenarios[GP Weight],3)*$AH300)+(INDEX(Model_Scenarios[LTV Weight],3)*$AI300))-(INDEX(Model_Scenarios[LTV Weight],3)*$AP300)-(INDEX(Model_Scenarios[GP Weight],3)*($AS300+$AV300+$AY300))</f>
        <v>2.3929355057365593</v>
      </c>
      <c r="BC300">
        <f>INDEX(Model_Assumptions[Values],9)*((INDEX(Model_Scenarios[GR Weight],4)*$AG300)+(INDEX(Model_Scenarios[GP Weight],4)*$AH300)+(INDEX(Model_Scenarios[LTV Weight],4)*$AI300))-(INDEX(Model_Scenarios[LTV Weight],4)*$AP300)-(INDEX(Model_Scenarios[GP Weight],4)*($AS300+$AV300+$AY300))</f>
        <v>2.3570419871892261</v>
      </c>
      <c r="BD300">
        <f>INDEX(Model_Assumptions[Values],9)*((INDEX(Model_Scenarios[GR Weight],5)*$AG300)+(INDEX(Model_Scenarios[GP Weight],5)*$AH300)+(INDEX(Model_Scenarios[LTV Weight],5)*$AI300))-(INDEX(Model_Scenarios[LTV Weight],5)*$AP300)-(INDEX(Model_Scenarios[GP Weight],5)*($AS300+$AV300+$AY300))</f>
        <v>2.8227663162681988</v>
      </c>
    </row>
    <row r="301" spans="1:56" x14ac:dyDescent="0.25">
      <c r="A301">
        <v>300</v>
      </c>
      <c r="B301">
        <v>6</v>
      </c>
      <c r="C301" s="3">
        <v>50</v>
      </c>
      <c r="D301" s="4">
        <v>0.98</v>
      </c>
      <c r="E301" t="str">
        <v>SKU-1009</v>
      </c>
      <c r="F301" t="str">
        <v>Raise</v>
      </c>
      <c r="G301" t="str">
        <v>Full</v>
      </c>
      <c r="H301">
        <v>177.91</v>
      </c>
      <c r="I301">
        <v>73.489999999999995</v>
      </c>
      <c r="J301">
        <v>36</v>
      </c>
      <c r="K301">
        <v>6404.76</v>
      </c>
      <c r="L301">
        <v>3759.1200000000003</v>
      </c>
      <c r="M301">
        <v>0.58692597380698108</v>
      </c>
      <c r="N301">
        <v>210.36242056011631</v>
      </c>
      <c r="O301">
        <v>2118.3198784838378</v>
      </c>
      <c r="P301">
        <v>2338.7898784838376</v>
      </c>
      <c r="Q301">
        <v>1987.17375700722</v>
      </c>
      <c r="R301">
        <v>1722.2172560729241</v>
      </c>
      <c r="S301">
        <v>1</v>
      </c>
      <c r="T301">
        <f t="shared" si="92"/>
        <v>209.71337214891398</v>
      </c>
      <c r="U301">
        <f t="shared" si="93"/>
        <v>0.17876101483285919</v>
      </c>
      <c r="V301">
        <f>IF($F301="Reduce", INDEX(Model_Assumptions[Values], 2), INDEX(Model_Assumptions[Values], 1))</f>
        <v>-0.4</v>
      </c>
      <c r="W301">
        <f t="shared" si="94"/>
        <v>33.42584138640683</v>
      </c>
      <c r="X301">
        <f t="shared" si="107"/>
        <v>7009.8459140581062</v>
      </c>
      <c r="Y301">
        <f t="shared" si="95"/>
        <v>4553.3808305710681</v>
      </c>
      <c r="Z301">
        <f t="shared" si="96"/>
        <v>605.08591405810603</v>
      </c>
      <c r="AA301">
        <f t="shared" si="97"/>
        <v>794.2608305710678</v>
      </c>
      <c r="AB301">
        <f t="shared" si="108"/>
        <v>0.64956931812714369</v>
      </c>
      <c r="AC301">
        <f t="shared" si="98"/>
        <v>6.2643344320162608E-2</v>
      </c>
      <c r="AD301">
        <f t="shared" si="99"/>
        <v>6.2643344320162608E-2</v>
      </c>
      <c r="AE301">
        <f t="shared" si="100"/>
        <v>0.97999999999999987</v>
      </c>
      <c r="AF301">
        <f t="shared" si="109"/>
        <v>34.444345121458703</v>
      </c>
      <c r="AG301">
        <f t="shared" si="101"/>
        <v>0.2856442599647363</v>
      </c>
      <c r="AH301">
        <f t="shared" si="102"/>
        <v>0.33960332985790137</v>
      </c>
      <c r="AI301">
        <f t="shared" si="110"/>
        <v>2.0000000000000129E-2</v>
      </c>
      <c r="AJ301">
        <f>MAX(0, $R301 - $AA301) * INDEX(Model_Assumptions[Values], 7)</f>
        <v>1855.9128510037126</v>
      </c>
      <c r="AK301">
        <f>MAX(0, INDEX(Model_Assumptions[Values], 4) - $AD301)</f>
        <v>0</v>
      </c>
      <c r="AL301">
        <f>MAX(0, INDEX(Model_Assumptions[Values], 5) - $AC301)</f>
        <v>0</v>
      </c>
      <c r="AM301">
        <f>INDEX(Model_Assumptions[Values], 6) * MAX(0, INDEX(Model_Assumptions[Values], 3) - $AB301)^2</f>
        <v>0</v>
      </c>
      <c r="AN301">
        <f t="shared" si="103"/>
        <v>2623.4416246414139</v>
      </c>
      <c r="AO301" cm="1">
        <f t="array" ref="AO301">IFERROR(STDEV(IF($E$2:$E$2201=$E301, $AJ$2:$AJ$2201)), 0)</f>
        <v>472.75524300690398</v>
      </c>
      <c r="AP301">
        <f t="shared" si="111"/>
        <v>-1.6235224992026001</v>
      </c>
      <c r="AQ301">
        <f t="shared" si="104"/>
        <v>1.8565679076828972E-2</v>
      </c>
      <c r="AR301" cm="1">
        <f t="array" ref="AR301">IFERROR(STDEV(IF($E$2:$E$2201=$E301, $AK$2:$AK$2201)), 0)</f>
        <v>1.6588239752327247E-2</v>
      </c>
      <c r="AS301">
        <f t="shared" si="112"/>
        <v>-1.1192073031271628</v>
      </c>
      <c r="AT301">
        <f t="shared" si="105"/>
        <v>2.9441706382901099E-3</v>
      </c>
      <c r="AU301" cm="1">
        <f t="array" ref="AU301">IFERROR(STDEV(IF($E$2:$E$2201=$E301, $AL$2:$AL$2201)), 0)</f>
        <v>5.6879932141917829E-3</v>
      </c>
      <c r="AV301">
        <f t="shared" si="113"/>
        <v>-0.51761148922334854</v>
      </c>
      <c r="AW301">
        <f t="shared" si="106"/>
        <v>0</v>
      </c>
      <c r="AX301" cm="1">
        <f t="array" ref="AX301">IFERROR(STDEV(IF($E$2:$E$2201=$E301, $AM$2:$AM$2201)), 0)</f>
        <v>0</v>
      </c>
      <c r="AY301">
        <f t="shared" si="114"/>
        <v>-0.51761148922334854</v>
      </c>
      <c r="AZ301">
        <f>INDEX(Model_Assumptions[Values],9)*((INDEX(Model_Scenarios[GR Weight],1)*$AG301)+(INDEX(Model_Scenarios[GP Weight],1)*$AH301)+(INDEX(Model_Scenarios[LTV Weight],1)*$AI301))-(INDEX(Model_Scenarios[LTV Weight],1)*$AP301)-(INDEX(Model_Scenarios[GP Weight],1)*($AS301+$AV301+$AY301))</f>
        <v>1.9068848224307855</v>
      </c>
      <c r="BA301">
        <f>INDEX(Model_Assumptions[Values],9)*((INDEX(Model_Scenarios[GR Weight],2)*$AG301)+(INDEX(Model_Scenarios[GP Weight],2)*$AH301)+(INDEX(Model_Scenarios[LTV Weight],2)*$AI301))-(INDEX(Model_Scenarios[LTV Weight],2)*$AP301)-(INDEX(Model_Scenarios[GP Weight],2)*($AS301+$AV301+$AY301))</f>
        <v>2.1050122056279159</v>
      </c>
      <c r="BB301">
        <f>INDEX(Model_Assumptions[Values],9)*((INDEX(Model_Scenarios[GR Weight],3)*$AG301)+(INDEX(Model_Scenarios[GP Weight],3)*$AH301)+(INDEX(Model_Scenarios[LTV Weight],3)*$AI301))-(INDEX(Model_Scenarios[LTV Weight],3)*$AP301)-(INDEX(Model_Scenarios[GP Weight],3)*($AS301+$AV301+$AY301))</f>
        <v>2.394820750439139</v>
      </c>
      <c r="BC301">
        <f>INDEX(Model_Assumptions[Values],9)*((INDEX(Model_Scenarios[GR Weight],4)*$AG301)+(INDEX(Model_Scenarios[GP Weight],4)*$AH301)+(INDEX(Model_Scenarios[LTV Weight],4)*$AI301))-(INDEX(Model_Scenarios[LTV Weight],4)*$AP301)-(INDEX(Model_Scenarios[GP Weight],4)*($AS301+$AV301+$AY301))</f>
        <v>2.3652906305012471</v>
      </c>
      <c r="BD301">
        <f>INDEX(Model_Assumptions[Values],9)*((INDEX(Model_Scenarios[GR Weight],5)*$AG301)+(INDEX(Model_Scenarios[GP Weight],5)*$AH301)+(INDEX(Model_Scenarios[LTV Weight],5)*$AI301))-(INDEX(Model_Scenarios[LTV Weight],5)*$AP301)-(INDEX(Model_Scenarios[GP Weight],5)*($AS301+$AV301+$AY301))</f>
        <v>2.8353706967402386</v>
      </c>
    </row>
    <row r="302" spans="1:56" x14ac:dyDescent="0.25">
      <c r="A302">
        <v>301</v>
      </c>
      <c r="B302">
        <v>7</v>
      </c>
      <c r="C302" s="3">
        <v>1</v>
      </c>
      <c r="D302" s="4">
        <v>0</v>
      </c>
      <c r="E302" t="str">
        <v>SKU-1010</v>
      </c>
      <c r="F302" t="str">
        <v>Raise</v>
      </c>
      <c r="G302" t="str">
        <v>Full</v>
      </c>
      <c r="H302">
        <v>45.86</v>
      </c>
      <c r="I302">
        <v>24.87</v>
      </c>
      <c r="J302">
        <v>42</v>
      </c>
      <c r="K302">
        <v>1926.12</v>
      </c>
      <c r="L302">
        <v>881.57999999999993</v>
      </c>
      <c r="M302">
        <v>0.45769733972961185</v>
      </c>
      <c r="N302">
        <v>57.591701553971269</v>
      </c>
      <c r="O302">
        <v>713.86465905090859</v>
      </c>
      <c r="P302">
        <v>813.3446590509086</v>
      </c>
      <c r="Q302">
        <v>1838.4436548864205</v>
      </c>
      <c r="R302">
        <v>1665.4136638382868</v>
      </c>
      <c r="S302">
        <v>1</v>
      </c>
      <c r="T302">
        <f t="shared" si="92"/>
        <v>45.86</v>
      </c>
      <c r="U302">
        <f t="shared" si="93"/>
        <v>0</v>
      </c>
      <c r="V302">
        <f>IF($F302="Reduce", INDEX(Model_Assumptions[Values], 2), INDEX(Model_Assumptions[Values], 1))</f>
        <v>-0.4</v>
      </c>
      <c r="W302">
        <f t="shared" si="94"/>
        <v>42</v>
      </c>
      <c r="X302">
        <f t="shared" si="107"/>
        <v>1926.12</v>
      </c>
      <c r="Y302">
        <f t="shared" si="95"/>
        <v>881.57999999999993</v>
      </c>
      <c r="Z302">
        <f t="shared" si="96"/>
        <v>0</v>
      </c>
      <c r="AA302">
        <f t="shared" si="97"/>
        <v>0</v>
      </c>
      <c r="AB302">
        <f t="shared" si="108"/>
        <v>0.45769733972961185</v>
      </c>
      <c r="AC302">
        <f t="shared" si="98"/>
        <v>0</v>
      </c>
      <c r="AD302">
        <f t="shared" si="99"/>
        <v>0</v>
      </c>
      <c r="AE302">
        <f t="shared" si="100"/>
        <v>0</v>
      </c>
      <c r="AF302">
        <f t="shared" si="109"/>
        <v>1665.4136638382868</v>
      </c>
      <c r="AG302">
        <f t="shared" si="101"/>
        <v>0</v>
      </c>
      <c r="AH302">
        <f t="shared" si="102"/>
        <v>0</v>
      </c>
      <c r="AI302">
        <f t="shared" si="110"/>
        <v>1</v>
      </c>
      <c r="AJ302">
        <f>MAX(0, $R302 - $AA302) * INDEX(Model_Assumptions[Values], 7)</f>
        <v>3330.8273276765735</v>
      </c>
      <c r="AK302">
        <f>MAX(0, INDEX(Model_Assumptions[Values], 4) - $AD302)</f>
        <v>0.05</v>
      </c>
      <c r="AL302">
        <f>MAX(0, INDEX(Model_Assumptions[Values], 5) - $AC302)</f>
        <v>0.02</v>
      </c>
      <c r="AM302">
        <f>INDEX(Model_Assumptions[Values], 6) * MAX(0, INDEX(Model_Assumptions[Values], 3) - $AB302)^2</f>
        <v>0</v>
      </c>
      <c r="AN302">
        <f t="shared" si="103"/>
        <v>2968.9663046984219</v>
      </c>
      <c r="AO302" cm="1">
        <f t="array" ref="AO302">IFERROR(STDEV(IF($E$2:$E$2201=$E302, $AJ$2:$AJ$2201)), 0)</f>
        <v>206.03741806851565</v>
      </c>
      <c r="AP302">
        <f t="shared" si="111"/>
        <v>1.7562878935796913</v>
      </c>
      <c r="AQ302">
        <f t="shared" si="104"/>
        <v>1.0109250076623142E-2</v>
      </c>
      <c r="AR302" cm="1">
        <f t="array" ref="AR302">IFERROR(STDEV(IF($E$2:$E$2201=$E302, $AK$2:$AK$2201)), 0)</f>
        <v>1.559284135263142E-2</v>
      </c>
      <c r="AS302">
        <f t="shared" si="112"/>
        <v>2.55827331409647</v>
      </c>
      <c r="AT302">
        <f t="shared" si="105"/>
        <v>1.6848727724079835E-3</v>
      </c>
      <c r="AU302" cm="1">
        <f t="array" ref="AU302">IFERROR(STDEV(IF($E$2:$E$2201=$E302, $AL$2:$AL$2201)), 0)</f>
        <v>4.6214384073413571E-3</v>
      </c>
      <c r="AV302">
        <f t="shared" si="113"/>
        <v>3.9630793734040974</v>
      </c>
      <c r="AW302">
        <f t="shared" si="106"/>
        <v>0</v>
      </c>
      <c r="AX302" cm="1">
        <f t="array" ref="AX302">IFERROR(STDEV(IF($E$2:$E$2201=$E302, $AM$2:$AM$2201)), 0)</f>
        <v>0</v>
      </c>
      <c r="AY302">
        <f t="shared" si="114"/>
        <v>3.9630793734040974</v>
      </c>
      <c r="AZ302">
        <f>INDEX(Model_Assumptions[Values],9)*((INDEX(Model_Scenarios[GR Weight],1)*$AG302)+(INDEX(Model_Scenarios[GP Weight],1)*$AH302)+(INDEX(Model_Scenarios[LTV Weight],1)*$AI302))-(INDEX(Model_Scenarios[LTV Weight],1)*$AP302)-(INDEX(Model_Scenarios[GP Weight],1)*($AS302+$AV302+$AY302))</f>
        <v>1.5465264790457807</v>
      </c>
      <c r="BA302">
        <f>INDEX(Model_Assumptions[Values],9)*((INDEX(Model_Scenarios[GR Weight],2)*$AG302)+(INDEX(Model_Scenarios[GP Weight],2)*$AH302)+(INDEX(Model_Scenarios[LTV Weight],2)*$AI302))-(INDEX(Model_Scenarios[LTV Weight],2)*$AP302)-(INDEX(Model_Scenarios[GP Weight],2)*($AS302+$AV302+$AY302))</f>
        <v>1.1526456992267509E-2</v>
      </c>
      <c r="BB302">
        <f>INDEX(Model_Assumptions[Values],9)*((INDEX(Model_Scenarios[GR Weight],3)*$AG302)+(INDEX(Model_Scenarios[GP Weight],3)*$AH302)+(INDEX(Model_Scenarios[LTV Weight],3)*$AI302))-(INDEX(Model_Scenarios[LTV Weight],3)*$AP302)-(INDEX(Model_Scenarios[GP Weight],3)*($AS302+$AV302+$AY302))</f>
        <v>-2.3720663787485088</v>
      </c>
      <c r="BC302">
        <f>INDEX(Model_Assumptions[Values],9)*((INDEX(Model_Scenarios[GR Weight],4)*$AG302)+(INDEX(Model_Scenarios[GP Weight],4)*$AH302)+(INDEX(Model_Scenarios[LTV Weight],4)*$AI302))-(INDEX(Model_Scenarios[LTV Weight],4)*$AP302)-(INDEX(Model_Scenarios[GP Weight],4)*($AS302+$AV302+$AY302))</f>
        <v>-2.6964375893905395</v>
      </c>
      <c r="BD302">
        <f>INDEX(Model_Assumptions[Values],9)*((INDEX(Model_Scenarios[GR Weight],5)*$AG302)+(INDEX(Model_Scenarios[GP Weight],5)*$AH302)+(INDEX(Model_Scenarios[LTV Weight],5)*$AI302))-(INDEX(Model_Scenarios[LTV Weight],5)*$AP302)-(INDEX(Model_Scenarios[GP Weight],5)*($AS302+$AV302+$AY302))</f>
        <v>-4.9555096068924893</v>
      </c>
    </row>
    <row r="303" spans="1:56" x14ac:dyDescent="0.25">
      <c r="A303">
        <v>302</v>
      </c>
      <c r="B303">
        <v>7</v>
      </c>
      <c r="C303" s="3">
        <v>2</v>
      </c>
      <c r="D303" s="4">
        <v>0.02</v>
      </c>
      <c r="E303" t="str">
        <v>SKU-1010</v>
      </c>
      <c r="F303" t="str">
        <v>Raise</v>
      </c>
      <c r="G303" t="str">
        <v>Full</v>
      </c>
      <c r="H303">
        <v>45.86</v>
      </c>
      <c r="I303">
        <v>24.87</v>
      </c>
      <c r="J303">
        <v>42</v>
      </c>
      <c r="K303">
        <v>1926.12</v>
      </c>
      <c r="L303">
        <v>881.57999999999993</v>
      </c>
      <c r="M303">
        <v>0.45769733972961185</v>
      </c>
      <c r="N303">
        <v>57.591701553971269</v>
      </c>
      <c r="O303">
        <v>713.86465905090859</v>
      </c>
      <c r="P303">
        <v>813.3446590509086</v>
      </c>
      <c r="Q303">
        <v>1838.4436548864205</v>
      </c>
      <c r="R303">
        <v>1665.4136638382868</v>
      </c>
      <c r="S303">
        <v>1</v>
      </c>
      <c r="T303">
        <f t="shared" si="92"/>
        <v>46.094634031079423</v>
      </c>
      <c r="U303">
        <f t="shared" si="93"/>
        <v>5.1163111879507905E-3</v>
      </c>
      <c r="V303">
        <f>IF($F303="Reduce", INDEX(Model_Assumptions[Values], 2), INDEX(Model_Assumptions[Values], 1))</f>
        <v>-0.4</v>
      </c>
      <c r="W303">
        <f t="shared" si="94"/>
        <v>41.91404597204243</v>
      </c>
      <c r="X303">
        <f t="shared" si="107"/>
        <v>1932.0126098431344</v>
      </c>
      <c r="Y303">
        <f t="shared" si="95"/>
        <v>889.61028651843912</v>
      </c>
      <c r="Z303">
        <f t="shared" si="96"/>
        <v>5.8926098431345508</v>
      </c>
      <c r="AA303">
        <f t="shared" si="97"/>
        <v>8.0302865184391976</v>
      </c>
      <c r="AB303">
        <f t="shared" si="108"/>
        <v>0.46045780549572557</v>
      </c>
      <c r="AC303">
        <f t="shared" si="98"/>
        <v>2.7604657661137177E-3</v>
      </c>
      <c r="AD303">
        <f t="shared" si="99"/>
        <v>2.7604657661137177E-3</v>
      </c>
      <c r="AE303">
        <f t="shared" si="100"/>
        <v>1.999999999999982E-2</v>
      </c>
      <c r="AF303">
        <f t="shared" si="109"/>
        <v>1632.1053905615213</v>
      </c>
      <c r="AG303">
        <f t="shared" si="101"/>
        <v>8.2545196325713114E-3</v>
      </c>
      <c r="AH303">
        <f t="shared" si="102"/>
        <v>9.8731656119925033E-3</v>
      </c>
      <c r="AI303">
        <f t="shared" si="110"/>
        <v>0.9800000000000002</v>
      </c>
      <c r="AJ303">
        <f>MAX(0, $R303 - $AA303) * INDEX(Model_Assumptions[Values], 7)</f>
        <v>3314.7667546396951</v>
      </c>
      <c r="AK303">
        <f>MAX(0, INDEX(Model_Assumptions[Values], 4) - $AD303)</f>
        <v>4.7239534233886285E-2</v>
      </c>
      <c r="AL303">
        <f>MAX(0, INDEX(Model_Assumptions[Values], 5) - $AC303)</f>
        <v>1.7239534233886283E-2</v>
      </c>
      <c r="AM303">
        <f>INDEX(Model_Assumptions[Values], 6) * MAX(0, INDEX(Model_Assumptions[Values], 3) - $AB303)^2</f>
        <v>0</v>
      </c>
      <c r="AN303">
        <f t="shared" si="103"/>
        <v>2968.9663046984219</v>
      </c>
      <c r="AO303" cm="1">
        <f t="array" ref="AO303">IFERROR(STDEV(IF($E$2:$E$2201=$E303, $AJ$2:$AJ$2201)), 0)</f>
        <v>206.03741806851565</v>
      </c>
      <c r="AP303">
        <f t="shared" si="111"/>
        <v>1.6783381056846711</v>
      </c>
      <c r="AQ303">
        <f t="shared" si="104"/>
        <v>1.0109250076623142E-2</v>
      </c>
      <c r="AR303" cm="1">
        <f t="array" ref="AR303">IFERROR(STDEV(IF($E$2:$E$2201=$E303, $AK$2:$AK$2201)), 0)</f>
        <v>1.559284135263142E-2</v>
      </c>
      <c r="AS303">
        <f t="shared" si="112"/>
        <v>2.3812391415755094</v>
      </c>
      <c r="AT303">
        <f t="shared" si="105"/>
        <v>1.6848727724079835E-3</v>
      </c>
      <c r="AU303" cm="1">
        <f t="array" ref="AU303">IFERROR(STDEV(IF($E$2:$E$2201=$E303, $AL$2:$AL$2201)), 0)</f>
        <v>4.6214384073413571E-3</v>
      </c>
      <c r="AV303">
        <f t="shared" si="113"/>
        <v>3.3657619317762708</v>
      </c>
      <c r="AW303">
        <f t="shared" si="106"/>
        <v>0</v>
      </c>
      <c r="AX303" cm="1">
        <f t="array" ref="AX303">IFERROR(STDEV(IF($E$2:$E$2201=$E303, $AM$2:$AM$2201)), 0)</f>
        <v>0</v>
      </c>
      <c r="AY303">
        <f t="shared" si="114"/>
        <v>3.3657619317762708</v>
      </c>
      <c r="AZ303">
        <f>INDEX(Model_Assumptions[Values],9)*((INDEX(Model_Scenarios[GR Weight],1)*$AG303)+(INDEX(Model_Scenarios[GP Weight],1)*$AH303)+(INDEX(Model_Scenarios[LTV Weight],1)*$AI303))-(INDEX(Model_Scenarios[LTV Weight],1)*$AP303)-(INDEX(Model_Scenarios[GP Weight],1)*($AS303+$AV303+$AY303))</f>
        <v>1.6751170575617405</v>
      </c>
      <c r="BA303">
        <f>INDEX(Model_Assumptions[Values],9)*((INDEX(Model_Scenarios[GR Weight],2)*$AG303)+(INDEX(Model_Scenarios[GP Weight],2)*$AH303)+(INDEX(Model_Scenarios[LTV Weight],2)*$AI303))-(INDEX(Model_Scenarios[LTV Weight],2)*$AP303)-(INDEX(Model_Scenarios[GP Weight],2)*($AS303+$AV303+$AY303))</f>
        <v>0.28759168561577475</v>
      </c>
      <c r="BB303">
        <f>INDEX(Model_Assumptions[Values],9)*((INDEX(Model_Scenarios[GR Weight],3)*$AG303)+(INDEX(Model_Scenarios[GP Weight],3)*$AH303)+(INDEX(Model_Scenarios[LTV Weight],3)*$AI303))-(INDEX(Model_Scenarios[LTV Weight],3)*$AP303)-(INDEX(Model_Scenarios[GP Weight],3)*($AS303+$AV303+$AY303))</f>
        <v>-1.8732061047069846</v>
      </c>
      <c r="BC303">
        <f>INDEX(Model_Assumptions[Values],9)*((INDEX(Model_Scenarios[GR Weight],4)*$AG303)+(INDEX(Model_Scenarios[GP Weight],4)*$AH303)+(INDEX(Model_Scenarios[LTV Weight],4)*$AI303))-(INDEX(Model_Scenarios[LTV Weight],4)*$AP303)-(INDEX(Model_Scenarios[GP Weight],4)*($AS303+$AV303+$AY303))</f>
        <v>-2.1912450343222321</v>
      </c>
      <c r="BD303">
        <f>INDEX(Model_Assumptions[Values],9)*((INDEX(Model_Scenarios[GR Weight],5)*$AG303)+(INDEX(Model_Scenarios[GP Weight],5)*$AH303)+(INDEX(Model_Scenarios[LTV Weight],5)*$AI303))-(INDEX(Model_Scenarios[LTV Weight],5)*$AP303)-(INDEX(Model_Scenarios[GP Weight],5)*($AS303+$AV303+$AY303))</f>
        <v>-4.1711984541760465</v>
      </c>
    </row>
    <row r="304" spans="1:56" x14ac:dyDescent="0.25">
      <c r="A304">
        <v>303</v>
      </c>
      <c r="B304">
        <v>7</v>
      </c>
      <c r="C304" s="3">
        <v>3</v>
      </c>
      <c r="D304" s="4">
        <v>0.04</v>
      </c>
      <c r="E304" t="str">
        <v>SKU-1010</v>
      </c>
      <c r="F304" t="str">
        <v>Raise</v>
      </c>
      <c r="G304" t="str">
        <v>Full</v>
      </c>
      <c r="H304">
        <v>45.86</v>
      </c>
      <c r="I304">
        <v>24.87</v>
      </c>
      <c r="J304">
        <v>42</v>
      </c>
      <c r="K304">
        <v>1926.12</v>
      </c>
      <c r="L304">
        <v>881.57999999999993</v>
      </c>
      <c r="M304">
        <v>0.45769733972961185</v>
      </c>
      <c r="N304">
        <v>57.591701553971269</v>
      </c>
      <c r="O304">
        <v>713.86465905090859</v>
      </c>
      <c r="P304">
        <v>813.3446590509086</v>
      </c>
      <c r="Q304">
        <v>1838.4436548864205</v>
      </c>
      <c r="R304">
        <v>1665.4136638382868</v>
      </c>
      <c r="S304">
        <v>1</v>
      </c>
      <c r="T304">
        <f t="shared" si="92"/>
        <v>46.329268062158853</v>
      </c>
      <c r="U304">
        <f t="shared" si="93"/>
        <v>1.0232622375901737E-2</v>
      </c>
      <c r="V304">
        <f>IF($F304="Reduce", INDEX(Model_Assumptions[Values], 2), INDEX(Model_Assumptions[Values], 1))</f>
        <v>-0.4</v>
      </c>
      <c r="W304">
        <f t="shared" si="94"/>
        <v>41.828091944084854</v>
      </c>
      <c r="X304">
        <f t="shared" si="107"/>
        <v>1937.8648842061343</v>
      </c>
      <c r="Y304">
        <f t="shared" si="95"/>
        <v>897.60023755674388</v>
      </c>
      <c r="Z304">
        <f t="shared" si="96"/>
        <v>11.744884206134429</v>
      </c>
      <c r="AA304">
        <f t="shared" si="97"/>
        <v>16.02023755674395</v>
      </c>
      <c r="AB304">
        <f t="shared" si="108"/>
        <v>0.46319031056928139</v>
      </c>
      <c r="AC304">
        <f t="shared" si="98"/>
        <v>5.492970839669542E-3</v>
      </c>
      <c r="AD304">
        <f t="shared" si="99"/>
        <v>5.492970839669542E-3</v>
      </c>
      <c r="AE304">
        <f t="shared" si="100"/>
        <v>4.0000000000000244E-2</v>
      </c>
      <c r="AF304">
        <f t="shared" si="109"/>
        <v>1598.7971172847549</v>
      </c>
      <c r="AG304">
        <f t="shared" si="101"/>
        <v>1.6452536285728712E-2</v>
      </c>
      <c r="AH304">
        <f t="shared" si="102"/>
        <v>1.9696739111114293E-2</v>
      </c>
      <c r="AI304">
        <f t="shared" si="110"/>
        <v>0.95999999999999974</v>
      </c>
      <c r="AJ304">
        <f>MAX(0, $R304 - $AA304) * INDEX(Model_Assumptions[Values], 7)</f>
        <v>3298.7868525630856</v>
      </c>
      <c r="AK304">
        <f>MAX(0, INDEX(Model_Assumptions[Values], 4) - $AD304)</f>
        <v>4.4507029160330461E-2</v>
      </c>
      <c r="AL304">
        <f>MAX(0, INDEX(Model_Assumptions[Values], 5) - $AC304)</f>
        <v>1.4507029160330458E-2</v>
      </c>
      <c r="AM304">
        <f>INDEX(Model_Assumptions[Values], 6) * MAX(0, INDEX(Model_Assumptions[Values], 3) - $AB304)^2</f>
        <v>0</v>
      </c>
      <c r="AN304">
        <f t="shared" si="103"/>
        <v>2968.9663046984219</v>
      </c>
      <c r="AO304" cm="1">
        <f t="array" ref="AO304">IFERROR(STDEV(IF($E$2:$E$2201=$E304, $AJ$2:$AJ$2201)), 0)</f>
        <v>206.03741806851565</v>
      </c>
      <c r="AP304">
        <f t="shared" si="111"/>
        <v>1.6007798532739583</v>
      </c>
      <c r="AQ304">
        <f t="shared" si="104"/>
        <v>1.0109250076623142E-2</v>
      </c>
      <c r="AR304" cm="1">
        <f t="array" ref="AR304">IFERROR(STDEV(IF($E$2:$E$2201=$E304, $AK$2:$AK$2201)), 0)</f>
        <v>1.559284135263142E-2</v>
      </c>
      <c r="AS304">
        <f t="shared" si="112"/>
        <v>2.2059981440074368</v>
      </c>
      <c r="AT304">
        <f t="shared" si="105"/>
        <v>1.6848727724079835E-3</v>
      </c>
      <c r="AU304" cm="1">
        <f t="array" ref="AU304">IFERROR(STDEV(IF($E$2:$E$2201=$E304, $AL$2:$AL$2201)), 0)</f>
        <v>4.6214384073413571E-3</v>
      </c>
      <c r="AV304">
        <f t="shared" si="113"/>
        <v>2.774494704409328</v>
      </c>
      <c r="AW304">
        <f t="shared" si="106"/>
        <v>0</v>
      </c>
      <c r="AX304" cm="1">
        <f t="array" ref="AX304">IFERROR(STDEV(IF($E$2:$E$2201=$E304, $AM$2:$AM$2201)), 0)</f>
        <v>0</v>
      </c>
      <c r="AY304">
        <f t="shared" si="114"/>
        <v>2.774494704409328</v>
      </c>
      <c r="AZ304">
        <f>INDEX(Model_Assumptions[Values],9)*((INDEX(Model_Scenarios[GR Weight],1)*$AG304)+(INDEX(Model_Scenarios[GP Weight],1)*$AH304)+(INDEX(Model_Scenarios[LTV Weight],1)*$AI304))-(INDEX(Model_Scenarios[LTV Weight],1)*$AP304)-(INDEX(Model_Scenarios[GP Weight],1)*($AS304+$AV304+$AY304))</f>
        <v>1.8019519997966449</v>
      </c>
      <c r="BA304">
        <f>INDEX(Model_Assumptions[Values],9)*((INDEX(Model_Scenarios[GR Weight],2)*$AG304)+(INDEX(Model_Scenarios[GP Weight],2)*$AH304)+(INDEX(Model_Scenarios[LTV Weight],2)*$AI304))-(INDEX(Model_Scenarios[LTV Weight],2)*$AP304)-(INDEX(Model_Scenarios[GP Weight],2)*($AS304+$AV304+$AY304))</f>
        <v>0.56053172613211921</v>
      </c>
      <c r="BB304">
        <f>INDEX(Model_Assumptions[Values],9)*((INDEX(Model_Scenarios[GR Weight],3)*$AG304)+(INDEX(Model_Scenarios[GP Weight],3)*$AH304)+(INDEX(Model_Scenarios[LTV Weight],3)*$AI304))-(INDEX(Model_Scenarios[LTV Weight],3)*$AP304)-(INDEX(Model_Scenarios[GP Weight],3)*($AS304+$AV304+$AY304))</f>
        <v>-1.379522620997105</v>
      </c>
      <c r="BC304">
        <f>INDEX(Model_Assumptions[Values],9)*((INDEX(Model_Scenarios[GR Weight],4)*$AG304)+(INDEX(Model_Scenarios[GP Weight],4)*$AH304)+(INDEX(Model_Scenarios[LTV Weight],4)*$AI304))-(INDEX(Model_Scenarios[LTV Weight],4)*$AP304)-(INDEX(Model_Scenarios[GP Weight],4)*($AS304+$AV304+$AY304))</f>
        <v>-1.6912183675268448</v>
      </c>
      <c r="BD304">
        <f>INDEX(Model_Assumptions[Values],9)*((INDEX(Model_Scenarios[GR Weight],5)*$AG304)+(INDEX(Model_Scenarios[GP Weight],5)*$AH304)+(INDEX(Model_Scenarios[LTV Weight],5)*$AI304))-(INDEX(Model_Scenarios[LTV Weight],5)*$AP304)-(INDEX(Model_Scenarios[GP Weight],5)*($AS304+$AV304+$AY304))</f>
        <v>-3.3948195485315482</v>
      </c>
    </row>
    <row r="305" spans="1:56" x14ac:dyDescent="0.25">
      <c r="A305">
        <v>304</v>
      </c>
      <c r="B305">
        <v>7</v>
      </c>
      <c r="C305" s="3">
        <v>4</v>
      </c>
      <c r="D305" s="4">
        <v>0.06</v>
      </c>
      <c r="E305" t="str">
        <v>SKU-1010</v>
      </c>
      <c r="F305" t="str">
        <v>Raise</v>
      </c>
      <c r="G305" t="str">
        <v>Full</v>
      </c>
      <c r="H305">
        <v>45.86</v>
      </c>
      <c r="I305">
        <v>24.87</v>
      </c>
      <c r="J305">
        <v>42</v>
      </c>
      <c r="K305">
        <v>1926.12</v>
      </c>
      <c r="L305">
        <v>881.57999999999993</v>
      </c>
      <c r="M305">
        <v>0.45769733972961185</v>
      </c>
      <c r="N305">
        <v>57.591701553971269</v>
      </c>
      <c r="O305">
        <v>713.86465905090859</v>
      </c>
      <c r="P305">
        <v>813.3446590509086</v>
      </c>
      <c r="Q305">
        <v>1838.4436548864205</v>
      </c>
      <c r="R305">
        <v>1665.4136638382868</v>
      </c>
      <c r="S305">
        <v>1</v>
      </c>
      <c r="T305">
        <f t="shared" si="92"/>
        <v>46.563902093238276</v>
      </c>
      <c r="U305">
        <f t="shared" si="93"/>
        <v>1.5348933563852528E-2</v>
      </c>
      <c r="V305">
        <f>IF($F305="Reduce", INDEX(Model_Assumptions[Values], 2), INDEX(Model_Assumptions[Values], 1))</f>
        <v>-0.4</v>
      </c>
      <c r="W305">
        <f t="shared" si="94"/>
        <v>41.742137916127277</v>
      </c>
      <c r="X305">
        <f t="shared" si="107"/>
        <v>1943.6768230889998</v>
      </c>
      <c r="Y305">
        <f t="shared" si="95"/>
        <v>905.54985311491441</v>
      </c>
      <c r="Z305">
        <f t="shared" si="96"/>
        <v>17.556823088999863</v>
      </c>
      <c r="AA305">
        <f t="shared" si="97"/>
        <v>23.969853114914486</v>
      </c>
      <c r="AB305">
        <f t="shared" si="108"/>
        <v>0.46589527762941785</v>
      </c>
      <c r="AC305">
        <f t="shared" si="98"/>
        <v>8.197937899805996E-3</v>
      </c>
      <c r="AD305">
        <f t="shared" si="99"/>
        <v>8.197937899805996E-3</v>
      </c>
      <c r="AE305">
        <f t="shared" si="100"/>
        <v>6.000000000000006E-2</v>
      </c>
      <c r="AF305">
        <f t="shared" si="109"/>
        <v>1565.4888440079894</v>
      </c>
      <c r="AG305">
        <f t="shared" si="101"/>
        <v>2.4594049959472522E-2</v>
      </c>
      <c r="AH305">
        <f t="shared" si="102"/>
        <v>2.9470720497365648E-2</v>
      </c>
      <c r="AI305">
        <f t="shared" si="110"/>
        <v>0.94</v>
      </c>
      <c r="AJ305">
        <f>MAX(0, $R305 - $AA305) * INDEX(Model_Assumptions[Values], 7)</f>
        <v>3282.8876214467446</v>
      </c>
      <c r="AK305">
        <f>MAX(0, INDEX(Model_Assumptions[Values], 4) - $AD305)</f>
        <v>4.1802062100194007E-2</v>
      </c>
      <c r="AL305">
        <f>MAX(0, INDEX(Model_Assumptions[Values], 5) - $AC305)</f>
        <v>1.1802062100194004E-2</v>
      </c>
      <c r="AM305">
        <f>INDEX(Model_Assumptions[Values], 6) * MAX(0, INDEX(Model_Assumptions[Values], 3) - $AB305)^2</f>
        <v>0</v>
      </c>
      <c r="AN305">
        <f t="shared" si="103"/>
        <v>2968.9663046984219</v>
      </c>
      <c r="AO305" cm="1">
        <f t="array" ref="AO305">IFERROR(STDEV(IF($E$2:$E$2201=$E305, $AJ$2:$AJ$2201)), 0)</f>
        <v>206.03741806851565</v>
      </c>
      <c r="AP305">
        <f t="shared" si="111"/>
        <v>1.5236131363475507</v>
      </c>
      <c r="AQ305">
        <f t="shared" si="104"/>
        <v>1.0109250076623142E-2</v>
      </c>
      <c r="AR305" cm="1">
        <f t="array" ref="AR305">IFERROR(STDEV(IF($E$2:$E$2201=$E305, $AK$2:$AK$2201)), 0)</f>
        <v>1.559284135263142E-2</v>
      </c>
      <c r="AS305">
        <f t="shared" si="112"/>
        <v>2.0325232141364951</v>
      </c>
      <c r="AT305">
        <f t="shared" si="105"/>
        <v>1.6848727724079835E-3</v>
      </c>
      <c r="AU305" cm="1">
        <f t="array" ref="AU305">IFERROR(STDEV(IF($E$2:$E$2201=$E305, $AL$2:$AL$2201)), 0)</f>
        <v>4.6214384073413571E-3</v>
      </c>
      <c r="AV305">
        <f t="shared" si="113"/>
        <v>2.1891862307878913</v>
      </c>
      <c r="AW305">
        <f t="shared" si="106"/>
        <v>0</v>
      </c>
      <c r="AX305" cm="1">
        <f t="array" ref="AX305">IFERROR(STDEV(IF($E$2:$E$2201=$E305, $AM$2:$AM$2201)), 0)</f>
        <v>0</v>
      </c>
      <c r="AY305">
        <f t="shared" si="114"/>
        <v>2.1891862307878913</v>
      </c>
      <c r="AZ305">
        <f>INDEX(Model_Assumptions[Values],9)*((INDEX(Model_Scenarios[GR Weight],1)*$AG305)+(INDEX(Model_Scenarios[GP Weight],1)*$AH305)+(INDEX(Model_Scenarios[LTV Weight],1)*$AI305))-(INDEX(Model_Scenarios[LTV Weight],1)*$AP305)-(INDEX(Model_Scenarios[GP Weight],1)*($AS305+$AV305+$AY305))</f>
        <v>1.9270523085791509</v>
      </c>
      <c r="BA305">
        <f>INDEX(Model_Assumptions[Values],9)*((INDEX(Model_Scenarios[GR Weight],2)*$AG305)+(INDEX(Model_Scenarios[GP Weight],2)*$AH305)+(INDEX(Model_Scenarios[LTV Weight],2)*$AI305))-(INDEX(Model_Scenarios[LTV Weight],2)*$AP305)-(INDEX(Model_Scenarios[GP Weight],2)*($AS305+$AV305+$AY305))</f>
        <v>0.83038858419860651</v>
      </c>
      <c r="BB305">
        <f>INDEX(Model_Assumptions[Values],9)*((INDEX(Model_Scenarios[GR Weight],3)*$AG305)+(INDEX(Model_Scenarios[GP Weight],3)*$AH305)+(INDEX(Model_Scenarios[LTV Weight],3)*$AI305))-(INDEX(Model_Scenarios[LTV Weight],3)*$AP305)-(INDEX(Model_Scenarios[GP Weight],3)*($AS305+$AV305+$AY305))</f>
        <v>-0.89094241771858651</v>
      </c>
      <c r="BC305">
        <f>INDEX(Model_Assumptions[Values],9)*((INDEX(Model_Scenarios[GR Weight],4)*$AG305)+(INDEX(Model_Scenarios[GP Weight],4)*$AH305)+(INDEX(Model_Scenarios[LTV Weight],4)*$AI305))-(INDEX(Model_Scenarios[LTV Weight],4)*$AP305)-(INDEX(Model_Scenarios[GP Weight],4)*($AS305+$AV305+$AY305))</f>
        <v>-1.1962840791040952</v>
      </c>
      <c r="BD305">
        <f>INDEX(Model_Assumptions[Values],9)*((INDEX(Model_Scenarios[GR Weight],5)*$AG305)+(INDEX(Model_Scenarios[GP Weight],5)*$AH305)+(INDEX(Model_Scenarios[LTV Weight],5)*$AI305))-(INDEX(Model_Scenarios[LTV Weight],5)*$AP305)-(INDEX(Model_Scenarios[GP Weight],5)*($AS305+$AV305+$AY305))</f>
        <v>-2.6262573744014124</v>
      </c>
    </row>
    <row r="306" spans="1:56" x14ac:dyDescent="0.25">
      <c r="A306">
        <v>305</v>
      </c>
      <c r="B306">
        <v>7</v>
      </c>
      <c r="C306" s="3">
        <v>5</v>
      </c>
      <c r="D306" s="4">
        <v>0.08</v>
      </c>
      <c r="E306" t="str">
        <v>SKU-1010</v>
      </c>
      <c r="F306" t="str">
        <v>Raise</v>
      </c>
      <c r="G306" t="str">
        <v>Full</v>
      </c>
      <c r="H306">
        <v>45.86</v>
      </c>
      <c r="I306">
        <v>24.87</v>
      </c>
      <c r="J306">
        <v>42</v>
      </c>
      <c r="K306">
        <v>1926.12</v>
      </c>
      <c r="L306">
        <v>881.57999999999993</v>
      </c>
      <c r="M306">
        <v>0.45769733972961185</v>
      </c>
      <c r="N306">
        <v>57.591701553971269</v>
      </c>
      <c r="O306">
        <v>713.86465905090859</v>
      </c>
      <c r="P306">
        <v>813.3446590509086</v>
      </c>
      <c r="Q306">
        <v>1838.4436548864205</v>
      </c>
      <c r="R306">
        <v>1665.4136638382868</v>
      </c>
      <c r="S306">
        <v>1</v>
      </c>
      <c r="T306">
        <f t="shared" si="92"/>
        <v>46.7985361243177</v>
      </c>
      <c r="U306">
        <f t="shared" si="93"/>
        <v>2.0465244751803318E-2</v>
      </c>
      <c r="V306">
        <f>IF($F306="Reduce", INDEX(Model_Assumptions[Values], 2), INDEX(Model_Assumptions[Values], 1))</f>
        <v>-0.4</v>
      </c>
      <c r="W306">
        <f t="shared" si="94"/>
        <v>41.656183888169707</v>
      </c>
      <c r="X306">
        <f t="shared" si="107"/>
        <v>1949.448426491731</v>
      </c>
      <c r="Y306">
        <f t="shared" si="95"/>
        <v>913.45913319295028</v>
      </c>
      <c r="Z306">
        <f t="shared" si="96"/>
        <v>23.328426491731079</v>
      </c>
      <c r="AA306">
        <f t="shared" si="97"/>
        <v>31.879133192950349</v>
      </c>
      <c r="AB306">
        <f t="shared" si="108"/>
        <v>0.46857312087851988</v>
      </c>
      <c r="AC306">
        <f t="shared" si="98"/>
        <v>1.0875781148908026E-2</v>
      </c>
      <c r="AD306">
        <f t="shared" si="99"/>
        <v>1.0875781148908026E-2</v>
      </c>
      <c r="AE306">
        <f t="shared" si="100"/>
        <v>7.9999999999999877E-2</v>
      </c>
      <c r="AF306">
        <f t="shared" si="109"/>
        <v>1532.1805707312242</v>
      </c>
      <c r="AG306">
        <f t="shared" si="101"/>
        <v>3.2679060653803056E-2</v>
      </c>
      <c r="AH306">
        <f t="shared" si="102"/>
        <v>3.9195109770746007E-2</v>
      </c>
      <c r="AI306">
        <f t="shared" si="110"/>
        <v>0.92000000000000026</v>
      </c>
      <c r="AJ306">
        <f>MAX(0, $R306 - $AA306) * INDEX(Model_Assumptions[Values], 7)</f>
        <v>3267.0690612906728</v>
      </c>
      <c r="AK306">
        <f>MAX(0, INDEX(Model_Assumptions[Values], 4) - $AD306)</f>
        <v>3.9124218851091977E-2</v>
      </c>
      <c r="AL306">
        <f>MAX(0, INDEX(Model_Assumptions[Values], 5) - $AC306)</f>
        <v>9.1242188510919746E-3</v>
      </c>
      <c r="AM306">
        <f>INDEX(Model_Assumptions[Values], 6) * MAX(0, INDEX(Model_Assumptions[Values], 3) - $AB306)^2</f>
        <v>0</v>
      </c>
      <c r="AN306">
        <f t="shared" si="103"/>
        <v>2968.9663046984219</v>
      </c>
      <c r="AO306" cm="1">
        <f t="array" ref="AO306">IFERROR(STDEV(IF($E$2:$E$2201=$E306, $AJ$2:$AJ$2201)), 0)</f>
        <v>206.03741806851565</v>
      </c>
      <c r="AP306">
        <f t="shared" si="111"/>
        <v>1.4468379549054524</v>
      </c>
      <c r="AQ306">
        <f t="shared" si="104"/>
        <v>1.0109250076623142E-2</v>
      </c>
      <c r="AR306" cm="1">
        <f t="array" ref="AR306">IFERROR(STDEV(IF($E$2:$E$2201=$E306, $AK$2:$AK$2201)), 0)</f>
        <v>1.559284135263142E-2</v>
      </c>
      <c r="AS306">
        <f t="shared" si="112"/>
        <v>1.8607877883380324</v>
      </c>
      <c r="AT306">
        <f t="shared" si="105"/>
        <v>1.6848727724079835E-3</v>
      </c>
      <c r="AU306" cm="1">
        <f t="array" ref="AU306">IFERROR(STDEV(IF($E$2:$E$2201=$E306, $AL$2:$AL$2201)), 0)</f>
        <v>4.6214384073413571E-3</v>
      </c>
      <c r="AV306">
        <f t="shared" si="113"/>
        <v>1.6097468846206551</v>
      </c>
      <c r="AW306">
        <f t="shared" si="106"/>
        <v>0</v>
      </c>
      <c r="AX306" cm="1">
        <f t="array" ref="AX306">IFERROR(STDEV(IF($E$2:$E$2201=$E306, $AM$2:$AM$2201)), 0)</f>
        <v>0</v>
      </c>
      <c r="AY306">
        <f t="shared" si="114"/>
        <v>1.6097468846206551</v>
      </c>
      <c r="AZ306">
        <f>INDEX(Model_Assumptions[Values],9)*((INDEX(Model_Scenarios[GR Weight],1)*$AG306)+(INDEX(Model_Scenarios[GP Weight],1)*$AH306)+(INDEX(Model_Scenarios[LTV Weight],1)*$AI306))-(INDEX(Model_Scenarios[LTV Weight],1)*$AP306)-(INDEX(Model_Scenarios[GP Weight],1)*($AS306+$AV306+$AY306))</f>
        <v>2.0504385655299795</v>
      </c>
      <c r="BA306">
        <f>INDEX(Model_Assumptions[Values],9)*((INDEX(Model_Scenarios[GR Weight],2)*$AG306)+(INDEX(Model_Scenarios[GP Weight],2)*$AH306)+(INDEX(Model_Scenarios[LTV Weight],2)*$AI306))-(INDEX(Model_Scenarios[LTV Weight],2)*$AP306)-(INDEX(Model_Scenarios[GP Weight],2)*($AS306+$AV306+$AY306))</f>
        <v>1.0972034230566867</v>
      </c>
      <c r="BB306">
        <f>INDEX(Model_Assumptions[Values],9)*((INDEX(Model_Scenarios[GR Weight],3)*$AG306)+(INDEX(Model_Scenarios[GP Weight],3)*$AH306)+(INDEX(Model_Scenarios[LTV Weight],3)*$AI306))-(INDEX(Model_Scenarios[LTV Weight],3)*$AP306)-(INDEX(Model_Scenarios[GP Weight],3)*($AS306+$AV306+$AY306))</f>
        <v>-0.40739345919889081</v>
      </c>
      <c r="BC306">
        <f>INDEX(Model_Assumptions[Values],9)*((INDEX(Model_Scenarios[GR Weight],4)*$AG306)+(INDEX(Model_Scenarios[GP Weight],4)*$AH306)+(INDEX(Model_Scenarios[LTV Weight],4)*$AI306))-(INDEX(Model_Scenarios[LTV Weight],4)*$AP306)-(INDEX(Model_Scenarios[GP Weight],4)*($AS306+$AV306+$AY306))</f>
        <v>-0.7063701333814445</v>
      </c>
      <c r="BD306">
        <f>INDEX(Model_Assumptions[Values],9)*((INDEX(Model_Scenarios[GR Weight],5)*$AG306)+(INDEX(Model_Scenarios[GP Weight],5)*$AH306)+(INDEX(Model_Scenarios[LTV Weight],5)*$AI306))-(INDEX(Model_Scenarios[LTV Weight],5)*$AP306)-(INDEX(Model_Scenarios[GP Weight],5)*($AS306+$AV306+$AY306))</f>
        <v>-1.8653987328716473</v>
      </c>
    </row>
    <row r="307" spans="1:56" x14ac:dyDescent="0.25">
      <c r="A307">
        <v>306</v>
      </c>
      <c r="B307">
        <v>7</v>
      </c>
      <c r="C307" s="3">
        <v>6</v>
      </c>
      <c r="D307" s="4">
        <v>0.1</v>
      </c>
      <c r="E307" t="str">
        <v>SKU-1010</v>
      </c>
      <c r="F307" t="str">
        <v>Raise</v>
      </c>
      <c r="G307" t="str">
        <v>Full</v>
      </c>
      <c r="H307">
        <v>45.86</v>
      </c>
      <c r="I307">
        <v>24.87</v>
      </c>
      <c r="J307">
        <v>42</v>
      </c>
      <c r="K307">
        <v>1926.12</v>
      </c>
      <c r="L307">
        <v>881.57999999999993</v>
      </c>
      <c r="M307">
        <v>0.45769733972961185</v>
      </c>
      <c r="N307">
        <v>57.591701553971269</v>
      </c>
      <c r="O307">
        <v>713.86465905090859</v>
      </c>
      <c r="P307">
        <v>813.3446590509086</v>
      </c>
      <c r="Q307">
        <v>1838.4436548864205</v>
      </c>
      <c r="R307">
        <v>1665.4136638382868</v>
      </c>
      <c r="S307">
        <v>1</v>
      </c>
      <c r="T307">
        <f t="shared" si="92"/>
        <v>47.03317015539713</v>
      </c>
      <c r="U307">
        <f t="shared" si="93"/>
        <v>2.5581555939754263E-2</v>
      </c>
      <c r="V307">
        <f>IF($F307="Reduce", INDEX(Model_Assumptions[Values], 2), INDEX(Model_Assumptions[Values], 1))</f>
        <v>-0.4</v>
      </c>
      <c r="W307">
        <f t="shared" si="94"/>
        <v>41.57022986021213</v>
      </c>
      <c r="X307">
        <f t="shared" si="107"/>
        <v>1955.1796944143277</v>
      </c>
      <c r="Y307">
        <f t="shared" si="95"/>
        <v>921.32807779085192</v>
      </c>
      <c r="Z307">
        <f t="shared" si="96"/>
        <v>29.059694414327851</v>
      </c>
      <c r="AA307">
        <f t="shared" si="97"/>
        <v>39.748077790851994</v>
      </c>
      <c r="AB307">
        <f t="shared" si="108"/>
        <v>0.4712242462536595</v>
      </c>
      <c r="AC307">
        <f t="shared" si="98"/>
        <v>1.3526906524047644E-2</v>
      </c>
      <c r="AD307">
        <f t="shared" si="99"/>
        <v>1.3526906524047644E-2</v>
      </c>
      <c r="AE307">
        <f t="shared" si="100"/>
        <v>0.1000000000000003</v>
      </c>
      <c r="AF307">
        <f t="shared" si="109"/>
        <v>1498.8722974544576</v>
      </c>
      <c r="AG307">
        <f t="shared" si="101"/>
        <v>4.0707568368719999E-2</v>
      </c>
      <c r="AH307">
        <f t="shared" si="102"/>
        <v>4.8869906931255938E-2</v>
      </c>
      <c r="AI307">
        <f t="shared" si="110"/>
        <v>0.89999999999999969</v>
      </c>
      <c r="AJ307">
        <f>MAX(0, $R307 - $AA307) * INDEX(Model_Assumptions[Values], 7)</f>
        <v>3251.3311720948695</v>
      </c>
      <c r="AK307">
        <f>MAX(0, INDEX(Model_Assumptions[Values], 4) - $AD307)</f>
        <v>3.6473093475952359E-2</v>
      </c>
      <c r="AL307">
        <f>MAX(0, INDEX(Model_Assumptions[Values], 5) - $AC307)</f>
        <v>6.4730934759523566E-3</v>
      </c>
      <c r="AM307">
        <f>INDEX(Model_Assumptions[Values], 6) * MAX(0, INDEX(Model_Assumptions[Values], 3) - $AB307)^2</f>
        <v>0</v>
      </c>
      <c r="AN307">
        <f t="shared" si="103"/>
        <v>2968.9663046984219</v>
      </c>
      <c r="AO307" cm="1">
        <f t="array" ref="AO307">IFERROR(STDEV(IF($E$2:$E$2201=$E307, $AJ$2:$AJ$2201)), 0)</f>
        <v>206.03741806851565</v>
      </c>
      <c r="AP307">
        <f t="shared" si="111"/>
        <v>1.3704543089476595</v>
      </c>
      <c r="AQ307">
        <f t="shared" si="104"/>
        <v>1.0109250076623142E-2</v>
      </c>
      <c r="AR307" cm="1">
        <f t="array" ref="AR307">IFERROR(STDEV(IF($E$2:$E$2201=$E307, $AK$2:$AK$2201)), 0)</f>
        <v>1.559284135263142E-2</v>
      </c>
      <c r="AS307">
        <f t="shared" si="112"/>
        <v>1.6907658330583926</v>
      </c>
      <c r="AT307">
        <f t="shared" si="105"/>
        <v>1.6848727724079835E-3</v>
      </c>
      <c r="AU307" cm="1">
        <f t="array" ref="AU307">IFERROR(STDEV(IF($E$2:$E$2201=$E307, $AL$2:$AL$2201)), 0)</f>
        <v>4.6214384073413571E-3</v>
      </c>
      <c r="AV307">
        <f t="shared" si="113"/>
        <v>1.0360888280882581</v>
      </c>
      <c r="AW307">
        <f t="shared" si="106"/>
        <v>0</v>
      </c>
      <c r="AX307" cm="1">
        <f t="array" ref="AX307">IFERROR(STDEV(IF($E$2:$E$2201=$E307, $AM$2:$AM$2201)), 0)</f>
        <v>0</v>
      </c>
      <c r="AY307">
        <f t="shared" si="114"/>
        <v>1.0360888280882581</v>
      </c>
      <c r="AZ307">
        <f>INDEX(Model_Assumptions[Values],9)*((INDEX(Model_Scenarios[GR Weight],1)*$AG307)+(INDEX(Model_Scenarios[GP Weight],1)*$AH307)+(INDEX(Model_Scenarios[LTV Weight],1)*$AI307))-(INDEX(Model_Scenarios[LTV Weight],1)*$AP307)-(INDEX(Model_Scenarios[GP Weight],1)*($AS307+$AV307+$AY307))</f>
        <v>2.1721309415683683</v>
      </c>
      <c r="BA307">
        <f>INDEX(Model_Assumptions[Values],9)*((INDEX(Model_Scenarios[GR Weight],2)*$AG307)+(INDEX(Model_Scenarios[GP Weight],2)*$AH307)+(INDEX(Model_Scenarios[LTV Weight],2)*$AI307))-(INDEX(Model_Scenarios[LTV Weight],2)*$AP307)-(INDEX(Model_Scenarios[GP Weight],2)*($AS307+$AV307+$AY307))</f>
        <v>1.361016584544835</v>
      </c>
      <c r="BB307">
        <f>INDEX(Model_Assumptions[Values],9)*((INDEX(Model_Scenarios[GR Weight],3)*$AG307)+(INDEX(Model_Scenarios[GP Weight],3)*$AH307)+(INDEX(Model_Scenarios[LTV Weight],3)*$AI307))-(INDEX(Model_Scenarios[LTV Weight],3)*$AP307)-(INDEX(Model_Scenarios[GP Weight],3)*($AS307+$AV307+$AY307))</f>
        <v>7.1194852779315587E-2</v>
      </c>
      <c r="BC307">
        <f>INDEX(Model_Assumptions[Values],9)*((INDEX(Model_Scenarios[GR Weight],4)*$AG307)+(INDEX(Model_Scenarios[GP Weight],4)*$AH307)+(INDEX(Model_Scenarios[LTV Weight],4)*$AI307))-(INDEX(Model_Scenarios[LTV Weight],4)*$AP307)-(INDEX(Model_Scenarios[GP Weight],4)*($AS307+$AV307+$AY307))</f>
        <v>-0.22140593214155824</v>
      </c>
      <c r="BD307">
        <f>INDEX(Model_Assumptions[Values],9)*((INDEX(Model_Scenarios[GR Weight],5)*$AG307)+(INDEX(Model_Scenarios[GP Weight],5)*$AH307)+(INDEX(Model_Scenarios[LTV Weight],5)*$AI307))-(INDEX(Model_Scenarios[LTV Weight],5)*$AP307)-(INDEX(Model_Scenarios[GP Weight],5)*($AS307+$AV307+$AY307))</f>
        <v>-1.1121326838864416</v>
      </c>
    </row>
    <row r="308" spans="1:56" x14ac:dyDescent="0.25">
      <c r="A308">
        <v>307</v>
      </c>
      <c r="B308">
        <v>7</v>
      </c>
      <c r="C308" s="3">
        <v>7</v>
      </c>
      <c r="D308" s="4">
        <v>0.12</v>
      </c>
      <c r="E308" t="str">
        <v>SKU-1010</v>
      </c>
      <c r="F308" t="str">
        <v>Raise</v>
      </c>
      <c r="G308" t="str">
        <v>Full</v>
      </c>
      <c r="H308">
        <v>45.86</v>
      </c>
      <c r="I308">
        <v>24.87</v>
      </c>
      <c r="J308">
        <v>42</v>
      </c>
      <c r="K308">
        <v>1926.12</v>
      </c>
      <c r="L308">
        <v>881.57999999999993</v>
      </c>
      <c r="M308">
        <v>0.45769733972961185</v>
      </c>
      <c r="N308">
        <v>57.591701553971269</v>
      </c>
      <c r="O308">
        <v>713.86465905090859</v>
      </c>
      <c r="P308">
        <v>813.3446590509086</v>
      </c>
      <c r="Q308">
        <v>1838.4436548864205</v>
      </c>
      <c r="R308">
        <v>1665.4136638382868</v>
      </c>
      <c r="S308">
        <v>1</v>
      </c>
      <c r="T308">
        <f t="shared" si="92"/>
        <v>47.267804186476553</v>
      </c>
      <c r="U308">
        <f t="shared" si="93"/>
        <v>3.0697867127705055E-2</v>
      </c>
      <c r="V308">
        <f>IF($F308="Reduce", INDEX(Model_Assumptions[Values], 2), INDEX(Model_Assumptions[Values], 1))</f>
        <v>-0.4</v>
      </c>
      <c r="W308">
        <f t="shared" si="94"/>
        <v>41.484275832254554</v>
      </c>
      <c r="X308">
        <f t="shared" si="107"/>
        <v>1960.8706268567898</v>
      </c>
      <c r="Y308">
        <f t="shared" si="95"/>
        <v>929.15668690861912</v>
      </c>
      <c r="Z308">
        <f t="shared" si="96"/>
        <v>34.75062685678995</v>
      </c>
      <c r="AA308">
        <f t="shared" si="97"/>
        <v>47.576686908619195</v>
      </c>
      <c r="AB308">
        <f t="shared" si="108"/>
        <v>0.4738490516317368</v>
      </c>
      <c r="AC308">
        <f t="shared" si="98"/>
        <v>1.6151711902124943E-2</v>
      </c>
      <c r="AD308">
        <f t="shared" si="99"/>
        <v>1.6151711902124943E-2</v>
      </c>
      <c r="AE308">
        <f t="shared" si="100"/>
        <v>0.12000000000000012</v>
      </c>
      <c r="AF308">
        <f t="shared" si="109"/>
        <v>1465.5640241776921</v>
      </c>
      <c r="AG308">
        <f t="shared" si="101"/>
        <v>4.8679573104223023E-2</v>
      </c>
      <c r="AH308">
        <f t="shared" si="102"/>
        <v>5.8495111978895148E-2</v>
      </c>
      <c r="AI308">
        <f t="shared" si="110"/>
        <v>0.87999999999999989</v>
      </c>
      <c r="AJ308">
        <f>MAX(0, $R308 - $AA308) * INDEX(Model_Assumptions[Values], 7)</f>
        <v>3235.6739538593351</v>
      </c>
      <c r="AK308">
        <f>MAX(0, INDEX(Model_Assumptions[Values], 4) - $AD308)</f>
        <v>3.3848288097875059E-2</v>
      </c>
      <c r="AL308">
        <f>MAX(0, INDEX(Model_Assumptions[Values], 5) - $AC308)</f>
        <v>3.8482880978750571E-3</v>
      </c>
      <c r="AM308">
        <f>INDEX(Model_Assumptions[Values], 6) * MAX(0, INDEX(Model_Assumptions[Values], 3) - $AB308)^2</f>
        <v>0</v>
      </c>
      <c r="AN308">
        <f t="shared" si="103"/>
        <v>2968.9663046984219</v>
      </c>
      <c r="AO308" cm="1">
        <f t="array" ref="AO308">IFERROR(STDEV(IF($E$2:$E$2201=$E308, $AJ$2:$AJ$2201)), 0)</f>
        <v>206.03741806851565</v>
      </c>
      <c r="AP308">
        <f t="shared" si="111"/>
        <v>1.2944621984741738</v>
      </c>
      <c r="AQ308">
        <f t="shared" si="104"/>
        <v>1.0109250076623142E-2</v>
      </c>
      <c r="AR308" cm="1">
        <f t="array" ref="AR308">IFERROR(STDEV(IF($E$2:$E$2201=$E308, $AK$2:$AK$2201)), 0)</f>
        <v>1.559284135263142E-2</v>
      </c>
      <c r="AS308">
        <f t="shared" si="112"/>
        <v>1.5224318316588117</v>
      </c>
      <c r="AT308">
        <f t="shared" si="105"/>
        <v>1.6848727724079835E-3</v>
      </c>
      <c r="AU308" cm="1">
        <f t="array" ref="AU308">IFERROR(STDEV(IF($E$2:$E$2201=$E308, $AL$2:$AL$2201)), 0)</f>
        <v>4.6214384073413571E-3</v>
      </c>
      <c r="AV308">
        <f t="shared" si="113"/>
        <v>0.46812596745428731</v>
      </c>
      <c r="AW308">
        <f t="shared" si="106"/>
        <v>0</v>
      </c>
      <c r="AX308" cm="1">
        <f t="array" ref="AX308">IFERROR(STDEV(IF($E$2:$E$2201=$E308, $AM$2:$AM$2201)), 0)</f>
        <v>0</v>
      </c>
      <c r="AY308">
        <f t="shared" si="114"/>
        <v>0.46812596745428731</v>
      </c>
      <c r="AZ308">
        <f>INDEX(Model_Assumptions[Values],9)*((INDEX(Model_Scenarios[GR Weight],1)*$AG308)+(INDEX(Model_Scenarios[GP Weight],1)*$AH308)+(INDEX(Model_Scenarios[LTV Weight],1)*$AI308))-(INDEX(Model_Scenarios[LTV Weight],1)*$AP308)-(INDEX(Model_Scenarios[GP Weight],1)*($AS308+$AV308+$AY308))</f>
        <v>2.292149207105481</v>
      </c>
      <c r="BA308">
        <f>INDEX(Model_Assumptions[Values],9)*((INDEX(Model_Scenarios[GR Weight],2)*$AG308)+(INDEX(Model_Scenarios[GP Weight],2)*$AH308)+(INDEX(Model_Scenarios[LTV Weight],2)*$AI308))-(INDEX(Model_Scenarios[LTV Weight],2)*$AP308)-(INDEX(Model_Scenarios[GP Weight],2)*($AS308+$AV308+$AY308))</f>
        <v>1.6218676094853719</v>
      </c>
      <c r="BB308">
        <f>INDEX(Model_Assumptions[Values],9)*((INDEX(Model_Scenarios[GR Weight],3)*$AG308)+(INDEX(Model_Scenarios[GP Weight],3)*$AH308)+(INDEX(Model_Scenarios[LTV Weight],3)*$AI308))-(INDEX(Model_Scenarios[LTV Weight],3)*$AP308)-(INDEX(Model_Scenarios[GP Weight],3)*($AS308+$AV308+$AY308))</f>
        <v>0.54489171465509056</v>
      </c>
      <c r="BC308">
        <f>INDEX(Model_Assumptions[Values],9)*((INDEX(Model_Scenarios[GR Weight],4)*$AG308)+(INDEX(Model_Scenarios[GP Weight],4)*$AH308)+(INDEX(Model_Scenarios[LTV Weight],4)*$AI308))-(INDEX(Model_Scenarios[LTV Weight],4)*$AP308)-(INDEX(Model_Scenarios[GP Weight],4)*($AS308+$AV308+$AY308))</f>
        <v>0.2586777210546195</v>
      </c>
      <c r="BD308">
        <f>INDEX(Model_Assumptions[Values],9)*((INDEX(Model_Scenarios[GR Weight],5)*$AG308)+(INDEX(Model_Scenarios[GP Weight],5)*$AH308)+(INDEX(Model_Scenarios[LTV Weight],5)*$AI308))-(INDEX(Model_Scenarios[LTV Weight],5)*$AP308)-(INDEX(Model_Scenarios[GP Weight],5)*($AS308+$AV308+$AY308))</f>
        <v>-0.36635049018442134</v>
      </c>
    </row>
    <row r="309" spans="1:56" x14ac:dyDescent="0.25">
      <c r="A309">
        <v>308</v>
      </c>
      <c r="B309">
        <v>7</v>
      </c>
      <c r="C309" s="3">
        <v>8</v>
      </c>
      <c r="D309" s="4">
        <v>0.14000000000000001</v>
      </c>
      <c r="E309" t="str">
        <v>SKU-1010</v>
      </c>
      <c r="F309" t="str">
        <v>Raise</v>
      </c>
      <c r="G309" t="str">
        <v>Full</v>
      </c>
      <c r="H309">
        <v>45.86</v>
      </c>
      <c r="I309">
        <v>24.87</v>
      </c>
      <c r="J309">
        <v>42</v>
      </c>
      <c r="K309">
        <v>1926.12</v>
      </c>
      <c r="L309">
        <v>881.57999999999993</v>
      </c>
      <c r="M309">
        <v>0.45769733972961185</v>
      </c>
      <c r="N309">
        <v>57.591701553971269</v>
      </c>
      <c r="O309">
        <v>713.86465905090859</v>
      </c>
      <c r="P309">
        <v>813.3446590509086</v>
      </c>
      <c r="Q309">
        <v>1838.4436548864205</v>
      </c>
      <c r="R309">
        <v>1665.4136638382868</v>
      </c>
      <c r="S309">
        <v>1</v>
      </c>
      <c r="T309">
        <f t="shared" si="92"/>
        <v>47.502438217555977</v>
      </c>
      <c r="U309">
        <f t="shared" si="93"/>
        <v>3.5814178315655844E-2</v>
      </c>
      <c r="V309">
        <f>IF($F309="Reduce", INDEX(Model_Assumptions[Values], 2), INDEX(Model_Assumptions[Values], 1))</f>
        <v>-0.4</v>
      </c>
      <c r="W309">
        <f t="shared" si="94"/>
        <v>41.398321804296977</v>
      </c>
      <c r="X309">
        <f t="shared" si="107"/>
        <v>1966.5212238191175</v>
      </c>
      <c r="Y309">
        <f t="shared" si="95"/>
        <v>936.94496054625165</v>
      </c>
      <c r="Z309">
        <f t="shared" si="96"/>
        <v>40.401223819117604</v>
      </c>
      <c r="AA309">
        <f t="shared" si="97"/>
        <v>55.364960546251723</v>
      </c>
      <c r="AB309">
        <f t="shared" si="108"/>
        <v>0.47644792702854283</v>
      </c>
      <c r="AC309">
        <f t="shared" si="98"/>
        <v>1.8750587298930976E-2</v>
      </c>
      <c r="AD309">
        <f t="shared" si="99"/>
        <v>1.8750587298930976E-2</v>
      </c>
      <c r="AE309">
        <f t="shared" si="100"/>
        <v>0.13999999999999993</v>
      </c>
      <c r="AF309">
        <f t="shared" si="109"/>
        <v>1432.2557509009268</v>
      </c>
      <c r="AG309">
        <f t="shared" si="101"/>
        <v>5.6595074860312462E-2</v>
      </c>
      <c r="AH309">
        <f t="shared" si="102"/>
        <v>6.8070724913663366E-2</v>
      </c>
      <c r="AI309">
        <f t="shared" si="110"/>
        <v>0.8600000000000001</v>
      </c>
      <c r="AJ309">
        <f>MAX(0, $R309 - $AA309) * INDEX(Model_Assumptions[Values], 7)</f>
        <v>3220.0974065840701</v>
      </c>
      <c r="AK309">
        <f>MAX(0, INDEX(Model_Assumptions[Values], 4) - $AD309)</f>
        <v>3.1249412701069026E-2</v>
      </c>
      <c r="AL309">
        <f>MAX(0, INDEX(Model_Assumptions[Values], 5) - $AC309)</f>
        <v>1.2494127010690241E-3</v>
      </c>
      <c r="AM309">
        <f>INDEX(Model_Assumptions[Values], 6) * MAX(0, INDEX(Model_Assumptions[Values], 3) - $AB309)^2</f>
        <v>0</v>
      </c>
      <c r="AN309">
        <f t="shared" si="103"/>
        <v>2968.9663046984219</v>
      </c>
      <c r="AO309" cm="1">
        <f t="array" ref="AO309">IFERROR(STDEV(IF($E$2:$E$2201=$E309, $AJ$2:$AJ$2201)), 0)</f>
        <v>206.03741806851565</v>
      </c>
      <c r="AP309">
        <f t="shared" si="111"/>
        <v>1.2188616234849976</v>
      </c>
      <c r="AQ309">
        <f t="shared" si="104"/>
        <v>1.0109250076623142E-2</v>
      </c>
      <c r="AR309" cm="1">
        <f t="array" ref="AR309">IFERROR(STDEV(IF($E$2:$E$2201=$E309, $AK$2:$AK$2201)), 0)</f>
        <v>1.559284135263142E-2</v>
      </c>
      <c r="AS309">
        <f t="shared" si="112"/>
        <v>1.3557607716491202</v>
      </c>
      <c r="AT309">
        <f t="shared" si="105"/>
        <v>1.6848727724079835E-3</v>
      </c>
      <c r="AU309" cm="1">
        <f t="array" ref="AU309">IFERROR(STDEV(IF($E$2:$E$2201=$E309, $AL$2:$AL$2201)), 0)</f>
        <v>4.6214384073413571E-3</v>
      </c>
      <c r="AV309">
        <f t="shared" si="113"/>
        <v>-9.4226090008515964E-2</v>
      </c>
      <c r="AW309">
        <f t="shared" si="106"/>
        <v>0</v>
      </c>
      <c r="AX309" cm="1">
        <f t="array" ref="AX309">IFERROR(STDEV(IF($E$2:$E$2201=$E309, $AM$2:$AM$2201)), 0)</f>
        <v>0</v>
      </c>
      <c r="AY309">
        <f t="shared" si="114"/>
        <v>-9.4226090008515964E-2</v>
      </c>
      <c r="AZ309">
        <f>INDEX(Model_Assumptions[Values],9)*((INDEX(Model_Scenarios[GR Weight],1)*$AG309)+(INDEX(Model_Scenarios[GP Weight],1)*$AH309)+(INDEX(Model_Scenarios[LTV Weight],1)*$AI309))-(INDEX(Model_Scenarios[LTV Weight],1)*$AP309)-(INDEX(Model_Scenarios[GP Weight],1)*($AS309+$AV309+$AY309))</f>
        <v>2.4105127419357815</v>
      </c>
      <c r="BA309">
        <f>INDEX(Model_Assumptions[Values],9)*((INDEX(Model_Scenarios[GR Weight],2)*$AG309)+(INDEX(Model_Scenarios[GP Weight],2)*$AH309)+(INDEX(Model_Scenarios[LTV Weight],2)*$AI309))-(INDEX(Model_Scenarios[LTV Weight],2)*$AP309)-(INDEX(Model_Scenarios[GP Weight],2)*($AS309+$AV309+$AY309))</f>
        <v>1.8797952574672316</v>
      </c>
      <c r="BB309">
        <f>INDEX(Model_Assumptions[Values],9)*((INDEX(Model_Scenarios[GR Weight],3)*$AG309)+(INDEX(Model_Scenarios[GP Weight],3)*$AH309)+(INDEX(Model_Scenarios[LTV Weight],3)*$AI309))-(INDEX(Model_Scenarios[LTV Weight],3)*$AP309)-(INDEX(Model_Scenarios[GP Weight],3)*($AS309+$AV309+$AY309))</f>
        <v>1.013764955709072</v>
      </c>
      <c r="BC309">
        <f>INDEX(Model_Assumptions[Values],9)*((INDEX(Model_Scenarios[GR Weight],4)*$AG309)+(INDEX(Model_Scenarios[GP Weight],4)*$AH309)+(INDEX(Model_Scenarios[LTV Weight],4)*$AI309))-(INDEX(Model_Scenarios[LTV Weight],4)*$AP309)-(INDEX(Model_Scenarios[GP Weight],4)*($AS309+$AV309+$AY309))</f>
        <v>0.73394865548772747</v>
      </c>
      <c r="BD309">
        <f>INDEX(Model_Assumptions[Values],9)*((INDEX(Model_Scenarios[GR Weight],5)*$AG309)+(INDEX(Model_Scenarios[GP Weight],5)*$AH309)+(INDEX(Model_Scenarios[LTV Weight],5)*$AI309))-(INDEX(Model_Scenarios[LTV Weight],5)*$AP309)-(INDEX(Model_Scenarios[GP Weight],5)*($AS309+$AV309+$AY309))</f>
        <v>0.37205443710398867</v>
      </c>
    </row>
    <row r="310" spans="1:56" x14ac:dyDescent="0.25">
      <c r="A310">
        <v>309</v>
      </c>
      <c r="B310">
        <v>7</v>
      </c>
      <c r="C310" s="3">
        <v>9</v>
      </c>
      <c r="D310" s="4">
        <v>0.16</v>
      </c>
      <c r="E310" t="str">
        <v>SKU-1010</v>
      </c>
      <c r="F310" t="str">
        <v>Raise</v>
      </c>
      <c r="G310" t="str">
        <v>Full</v>
      </c>
      <c r="H310">
        <v>45.86</v>
      </c>
      <c r="I310">
        <v>24.87</v>
      </c>
      <c r="J310">
        <v>42</v>
      </c>
      <c r="K310">
        <v>1926.12</v>
      </c>
      <c r="L310">
        <v>881.57999999999993</v>
      </c>
      <c r="M310">
        <v>0.45769733972961185</v>
      </c>
      <c r="N310">
        <v>57.591701553971269</v>
      </c>
      <c r="O310">
        <v>713.86465905090859</v>
      </c>
      <c r="P310">
        <v>813.3446590509086</v>
      </c>
      <c r="Q310">
        <v>1838.4436548864205</v>
      </c>
      <c r="R310">
        <v>1665.4136638382868</v>
      </c>
      <c r="S310">
        <v>1</v>
      </c>
      <c r="T310">
        <f t="shared" si="92"/>
        <v>47.7370722486354</v>
      </c>
      <c r="U310">
        <f t="shared" si="93"/>
        <v>4.0930489503606636E-2</v>
      </c>
      <c r="V310">
        <f>IF($F310="Reduce", INDEX(Model_Assumptions[Values], 2), INDEX(Model_Assumptions[Values], 1))</f>
        <v>-0.4</v>
      </c>
      <c r="W310">
        <f t="shared" si="94"/>
        <v>41.312367776339407</v>
      </c>
      <c r="X310">
        <f t="shared" si="107"/>
        <v>1972.1314853013112</v>
      </c>
      <c r="Y310">
        <f t="shared" si="95"/>
        <v>944.69289870374996</v>
      </c>
      <c r="Z310">
        <f t="shared" si="96"/>
        <v>46.011485301311268</v>
      </c>
      <c r="AA310">
        <f t="shared" si="97"/>
        <v>63.112898703750034</v>
      </c>
      <c r="AB310">
        <f t="shared" si="108"/>
        <v>0.4790212547919519</v>
      </c>
      <c r="AC310">
        <f t="shared" si="98"/>
        <v>2.1323915062340049E-2</v>
      </c>
      <c r="AD310">
        <f t="shared" si="99"/>
        <v>2.1323915062340049E-2</v>
      </c>
      <c r="AE310">
        <f t="shared" si="100"/>
        <v>0.15999999999999975</v>
      </c>
      <c r="AF310">
        <f t="shared" si="109"/>
        <v>1398.9474776241614</v>
      </c>
      <c r="AG310">
        <f t="shared" si="101"/>
        <v>6.4454073636988948E-2</v>
      </c>
      <c r="AH310">
        <f t="shared" si="102"/>
        <v>7.7596745735561148E-2</v>
      </c>
      <c r="AI310">
        <f t="shared" si="110"/>
        <v>0.8400000000000003</v>
      </c>
      <c r="AJ310">
        <f>MAX(0, $R310 - $AA310) * INDEX(Model_Assumptions[Values], 7)</f>
        <v>3204.6015302690735</v>
      </c>
      <c r="AK310">
        <f>MAX(0, INDEX(Model_Assumptions[Values], 4) - $AD310)</f>
        <v>2.8676084937659954E-2</v>
      </c>
      <c r="AL310">
        <f>MAX(0, INDEX(Model_Assumptions[Values], 5) - $AC310)</f>
        <v>0</v>
      </c>
      <c r="AM310">
        <f>INDEX(Model_Assumptions[Values], 6) * MAX(0, INDEX(Model_Assumptions[Values], 3) - $AB310)^2</f>
        <v>0</v>
      </c>
      <c r="AN310">
        <f t="shared" si="103"/>
        <v>2968.9663046984219</v>
      </c>
      <c r="AO310" cm="1">
        <f t="array" ref="AO310">IFERROR(STDEV(IF($E$2:$E$2201=$E310, $AJ$2:$AJ$2201)), 0)</f>
        <v>206.03741806851565</v>
      </c>
      <c r="AP310">
        <f t="shared" si="111"/>
        <v>1.1436525839801266</v>
      </c>
      <c r="AQ310">
        <f t="shared" si="104"/>
        <v>1.0109250076623142E-2</v>
      </c>
      <c r="AR310" cm="1">
        <f t="array" ref="AR310">IFERROR(STDEV(IF($E$2:$E$2201=$E310, $AK$2:$AK$2201)), 0)</f>
        <v>1.559284135263142E-2</v>
      </c>
      <c r="AS310">
        <f t="shared" si="112"/>
        <v>1.1907281322979346</v>
      </c>
      <c r="AT310">
        <f t="shared" si="105"/>
        <v>1.6848727724079835E-3</v>
      </c>
      <c r="AU310" cm="1">
        <f t="array" ref="AU310">IFERROR(STDEV(IF($E$2:$E$2201=$E310, $AL$2:$AL$2201)), 0)</f>
        <v>4.6214384073413571E-3</v>
      </c>
      <c r="AV310">
        <f t="shared" si="113"/>
        <v>-0.36457756739362562</v>
      </c>
      <c r="AW310">
        <f t="shared" si="106"/>
        <v>0</v>
      </c>
      <c r="AX310" cm="1">
        <f t="array" ref="AX310">IFERROR(STDEV(IF($E$2:$E$2201=$E310, $AM$2:$AM$2201)), 0)</f>
        <v>0</v>
      </c>
      <c r="AY310">
        <f t="shared" si="114"/>
        <v>-0.36457756739362562</v>
      </c>
      <c r="AZ310">
        <f>INDEX(Model_Assumptions[Values],9)*((INDEX(Model_Scenarios[GR Weight],1)*$AG310)+(INDEX(Model_Scenarios[GP Weight],1)*$AH310)+(INDEX(Model_Scenarios[LTV Weight],1)*$AI310))-(INDEX(Model_Scenarios[LTV Weight],1)*$AP310)-(INDEX(Model_Scenarios[GP Weight],1)*($AS310+$AV310+$AY310))</f>
        <v>2.4699460427511069</v>
      </c>
      <c r="BA310">
        <f>INDEX(Model_Assumptions[Values],9)*((INDEX(Model_Scenarios[GR Weight],2)*$AG310)+(INDEX(Model_Scenarios[GP Weight],2)*$AH310)+(INDEX(Model_Scenarios[LTV Weight],2)*$AI310))-(INDEX(Model_Scenarios[LTV Weight],2)*$AP310)-(INDEX(Model_Scenarios[GP Weight],2)*($AS310+$AV310+$AY310))</f>
        <v>2.0202485218740853</v>
      </c>
      <c r="BB310">
        <f>INDEX(Model_Assumptions[Values],9)*((INDEX(Model_Scenarios[GR Weight],3)*$AG310)+(INDEX(Model_Scenarios[GP Weight],3)*$AH310)+(INDEX(Model_Scenarios[LTV Weight],3)*$AI310))-(INDEX(Model_Scenarios[LTV Weight],3)*$AP310)-(INDEX(Model_Scenarios[GP Weight],3)*($AS310+$AV310+$AY310))</f>
        <v>1.2773503143626792</v>
      </c>
      <c r="BC310">
        <f>INDEX(Model_Assumptions[Values],9)*((INDEX(Model_Scenarios[GR Weight],4)*$AG310)+(INDEX(Model_Scenarios[GP Weight],4)*$AH310)+(INDEX(Model_Scenarios[LTV Weight],4)*$AI310))-(INDEX(Model_Scenarios[LTV Weight],4)*$AP310)-(INDEX(Model_Scenarios[GP Weight],4)*($AS310+$AV310+$AY310))</f>
        <v>1.0039426095791857</v>
      </c>
      <c r="BD310">
        <f>INDEX(Model_Assumptions[Values],9)*((INDEX(Model_Scenarios[GR Weight],5)*$AG310)+(INDEX(Model_Scenarios[GP Weight],5)*$AH310)+(INDEX(Model_Scenarios[LTV Weight],5)*$AI310))-(INDEX(Model_Scenarios[LTV Weight],5)*$AP310)-(INDEX(Model_Scenarios[GP Weight],5)*($AS310+$AV310+$AY310))</f>
        <v>0.78806682978387488</v>
      </c>
    </row>
    <row r="311" spans="1:56" x14ac:dyDescent="0.25">
      <c r="A311">
        <v>310</v>
      </c>
      <c r="B311">
        <v>7</v>
      </c>
      <c r="C311" s="3">
        <v>10</v>
      </c>
      <c r="D311" s="4">
        <v>0.18</v>
      </c>
      <c r="E311" t="str">
        <v>SKU-1010</v>
      </c>
      <c r="F311" t="str">
        <v>Raise</v>
      </c>
      <c r="G311" t="str">
        <v>Full</v>
      </c>
      <c r="H311">
        <v>45.86</v>
      </c>
      <c r="I311">
        <v>24.87</v>
      </c>
      <c r="J311">
        <v>42</v>
      </c>
      <c r="K311">
        <v>1926.12</v>
      </c>
      <c r="L311">
        <v>881.57999999999993</v>
      </c>
      <c r="M311">
        <v>0.45769733972961185</v>
      </c>
      <c r="N311">
        <v>57.591701553971269</v>
      </c>
      <c r="O311">
        <v>713.86465905090859</v>
      </c>
      <c r="P311">
        <v>813.3446590509086</v>
      </c>
      <c r="Q311">
        <v>1838.4436548864205</v>
      </c>
      <c r="R311">
        <v>1665.4136638382868</v>
      </c>
      <c r="S311">
        <v>1</v>
      </c>
      <c r="T311">
        <f t="shared" si="92"/>
        <v>47.97170627971483</v>
      </c>
      <c r="U311">
        <f t="shared" si="93"/>
        <v>4.6046800691557581E-2</v>
      </c>
      <c r="V311">
        <f>IF($F311="Reduce", INDEX(Model_Assumptions[Values], 2), INDEX(Model_Assumptions[Values], 1))</f>
        <v>-0.4</v>
      </c>
      <c r="W311">
        <f t="shared" si="94"/>
        <v>41.22641374838183</v>
      </c>
      <c r="X311">
        <f t="shared" si="107"/>
        <v>1977.7014113033704</v>
      </c>
      <c r="Y311">
        <f t="shared" si="95"/>
        <v>952.40050138111428</v>
      </c>
      <c r="Z311">
        <f t="shared" si="96"/>
        <v>51.581411303370487</v>
      </c>
      <c r="AA311">
        <f t="shared" si="97"/>
        <v>70.820501381114354</v>
      </c>
      <c r="AB311">
        <f t="shared" si="108"/>
        <v>0.4815694097894439</v>
      </c>
      <c r="AC311">
        <f t="shared" si="98"/>
        <v>2.3872070059832051E-2</v>
      </c>
      <c r="AD311">
        <f t="shared" si="99"/>
        <v>2.3872070059832051E-2</v>
      </c>
      <c r="AE311">
        <f t="shared" si="100"/>
        <v>0.18000000000000019</v>
      </c>
      <c r="AF311">
        <f t="shared" si="109"/>
        <v>1365.639204347395</v>
      </c>
      <c r="AG311">
        <f t="shared" si="101"/>
        <v>7.2256569434251836E-2</v>
      </c>
      <c r="AH311">
        <f t="shared" si="102"/>
        <v>8.7073174444588786E-2</v>
      </c>
      <c r="AI311">
        <f t="shared" si="110"/>
        <v>0.82</v>
      </c>
      <c r="AJ311">
        <f>MAX(0, $R311 - $AA311) * INDEX(Model_Assumptions[Values], 7)</f>
        <v>3189.1863249143448</v>
      </c>
      <c r="AK311">
        <f>MAX(0, INDEX(Model_Assumptions[Values], 4) - $AD311)</f>
        <v>2.6127929940167952E-2</v>
      </c>
      <c r="AL311">
        <f>MAX(0, INDEX(Model_Assumptions[Values], 5) - $AC311)</f>
        <v>0</v>
      </c>
      <c r="AM311">
        <f>INDEX(Model_Assumptions[Values], 6) * MAX(0, INDEX(Model_Assumptions[Values], 3) - $AB311)^2</f>
        <v>0</v>
      </c>
      <c r="AN311">
        <f t="shared" si="103"/>
        <v>2968.9663046984219</v>
      </c>
      <c r="AO311" cm="1">
        <f t="array" ref="AO311">IFERROR(STDEV(IF($E$2:$E$2201=$E311, $AJ$2:$AJ$2201)), 0)</f>
        <v>206.03741806851565</v>
      </c>
      <c r="AP311">
        <f t="shared" si="111"/>
        <v>1.0688350799595585</v>
      </c>
      <c r="AQ311">
        <f t="shared" si="104"/>
        <v>1.0109250076623142E-2</v>
      </c>
      <c r="AR311" cm="1">
        <f t="array" ref="AR311">IFERROR(STDEV(IF($E$2:$E$2201=$E311, $AK$2:$AK$2201)), 0)</f>
        <v>1.559284135263142E-2</v>
      </c>
      <c r="AS311">
        <f t="shared" si="112"/>
        <v>1.0273098726064782</v>
      </c>
      <c r="AT311">
        <f t="shared" si="105"/>
        <v>1.6848727724079835E-3</v>
      </c>
      <c r="AU311" cm="1">
        <f t="array" ref="AU311">IFERROR(STDEV(IF($E$2:$E$2201=$E311, $AL$2:$AL$2201)), 0)</f>
        <v>4.6214384073413571E-3</v>
      </c>
      <c r="AV311">
        <f t="shared" si="113"/>
        <v>-0.36457756739362562</v>
      </c>
      <c r="AW311">
        <f t="shared" si="106"/>
        <v>0</v>
      </c>
      <c r="AX311" cm="1">
        <f t="array" ref="AX311">IFERROR(STDEV(IF($E$2:$E$2201=$E311, $AM$2:$AM$2201)), 0)</f>
        <v>0</v>
      </c>
      <c r="AY311">
        <f t="shared" si="114"/>
        <v>-0.36457756739362562</v>
      </c>
      <c r="AZ311">
        <f>INDEX(Model_Assumptions[Values],9)*((INDEX(Model_Scenarios[GR Weight],1)*$AG311)+(INDEX(Model_Scenarios[GP Weight],1)*$AH311)+(INDEX(Model_Scenarios[LTV Weight],1)*$AI311))-(INDEX(Model_Scenarios[LTV Weight],1)*$AP311)-(INDEX(Model_Scenarios[GP Weight],1)*($AS311+$AV311+$AY311))</f>
        <v>2.474781334189851</v>
      </c>
      <c r="BA311">
        <f>INDEX(Model_Assumptions[Values],9)*((INDEX(Model_Scenarios[GR Weight],2)*$AG311)+(INDEX(Model_Scenarios[GP Weight],2)*$AH311)+(INDEX(Model_Scenarios[LTV Weight],2)*$AI311))-(INDEX(Model_Scenarios[LTV Weight],2)*$AP311)-(INDEX(Model_Scenarios[GP Weight],2)*($AS311+$AV311+$AY311))</f>
        <v>2.0518918519827194</v>
      </c>
      <c r="BB311">
        <f>INDEX(Model_Assumptions[Values],9)*((INDEX(Model_Scenarios[GR Weight],3)*$AG311)+(INDEX(Model_Scenarios[GP Weight],3)*$AH311)+(INDEX(Model_Scenarios[LTV Weight],3)*$AI311))-(INDEX(Model_Scenarios[LTV Weight],3)*$AP311)-(INDEX(Model_Scenarios[GP Weight],3)*($AS311+$AV311+$AY311))</f>
        <v>1.3508105768502923</v>
      </c>
      <c r="BC311">
        <f>INDEX(Model_Assumptions[Values],9)*((INDEX(Model_Scenarios[GR Weight],4)*$AG311)+(INDEX(Model_Scenarios[GP Weight],4)*$AH311)+(INDEX(Model_Scenarios[LTV Weight],4)*$AI311))-(INDEX(Model_Scenarios[LTV Weight],4)*$AP311)-(INDEX(Model_Scenarios[GP Weight],4)*($AS311+$AV311+$AY311))</f>
        <v>1.083822369563374</v>
      </c>
      <c r="BD311">
        <f>INDEX(Model_Assumptions[Values],9)*((INDEX(Model_Scenarios[GR Weight],5)*$AG311)+(INDEX(Model_Scenarios[GP Weight],5)*$AH311)+(INDEX(Model_Scenarios[LTV Weight],5)*$AI311))-(INDEX(Model_Scenarios[LTV Weight],5)*$AP311)-(INDEX(Model_Scenarios[GP Weight],5)*($AS311+$AV311+$AY311))</f>
        <v>0.90551392336640635</v>
      </c>
    </row>
    <row r="312" spans="1:56" x14ac:dyDescent="0.25">
      <c r="A312">
        <v>311</v>
      </c>
      <c r="B312">
        <v>7</v>
      </c>
      <c r="C312" s="3">
        <v>11</v>
      </c>
      <c r="D312" s="4">
        <v>0.2</v>
      </c>
      <c r="E312" t="str">
        <v>SKU-1010</v>
      </c>
      <c r="F312" t="str">
        <v>Raise</v>
      </c>
      <c r="G312" t="str">
        <v>Full</v>
      </c>
      <c r="H312">
        <v>45.86</v>
      </c>
      <c r="I312">
        <v>24.87</v>
      </c>
      <c r="J312">
        <v>42</v>
      </c>
      <c r="K312">
        <v>1926.12</v>
      </c>
      <c r="L312">
        <v>881.57999999999993</v>
      </c>
      <c r="M312">
        <v>0.45769733972961185</v>
      </c>
      <c r="N312">
        <v>57.591701553971269</v>
      </c>
      <c r="O312">
        <v>713.86465905090859</v>
      </c>
      <c r="P312">
        <v>813.3446590509086</v>
      </c>
      <c r="Q312">
        <v>1838.4436548864205</v>
      </c>
      <c r="R312">
        <v>1665.4136638382868</v>
      </c>
      <c r="S312">
        <v>1</v>
      </c>
      <c r="T312">
        <f t="shared" si="92"/>
        <v>48.206340310794253</v>
      </c>
      <c r="U312">
        <f t="shared" si="93"/>
        <v>5.1163111879508373E-2</v>
      </c>
      <c r="V312">
        <f>IF($F312="Reduce", INDEX(Model_Assumptions[Values], 2), INDEX(Model_Assumptions[Values], 1))</f>
        <v>-0.4</v>
      </c>
      <c r="W312">
        <f t="shared" si="94"/>
        <v>41.140459720424261</v>
      </c>
      <c r="X312">
        <f t="shared" si="107"/>
        <v>1983.2310018252954</v>
      </c>
      <c r="Y312">
        <f t="shared" si="95"/>
        <v>960.06776857834393</v>
      </c>
      <c r="Z312">
        <f t="shared" si="96"/>
        <v>57.111001825295489</v>
      </c>
      <c r="AA312">
        <f t="shared" si="97"/>
        <v>78.487768578344003</v>
      </c>
      <c r="AB312">
        <f t="shared" si="108"/>
        <v>0.48409275959014941</v>
      </c>
      <c r="AC312">
        <f t="shared" si="98"/>
        <v>2.6395419860537561E-2</v>
      </c>
      <c r="AD312">
        <f t="shared" si="99"/>
        <v>2.6395419860537561E-2</v>
      </c>
      <c r="AE312">
        <f t="shared" si="100"/>
        <v>0.2</v>
      </c>
      <c r="AF312">
        <f t="shared" si="109"/>
        <v>1332.3309310706295</v>
      </c>
      <c r="AG312">
        <f t="shared" si="101"/>
        <v>8.000256225210145E-2</v>
      </c>
      <c r="AH312">
        <f t="shared" si="102"/>
        <v>9.6500011040745418E-2</v>
      </c>
      <c r="AI312">
        <f t="shared" si="110"/>
        <v>0.8</v>
      </c>
      <c r="AJ312">
        <f>MAX(0, $R312 - $AA312) * INDEX(Model_Assumptions[Values], 7)</f>
        <v>3173.8517905198855</v>
      </c>
      <c r="AK312">
        <f>MAX(0, INDEX(Model_Assumptions[Values], 4) - $AD312)</f>
        <v>2.3604580139462442E-2</v>
      </c>
      <c r="AL312">
        <f>MAX(0, INDEX(Model_Assumptions[Values], 5) - $AC312)</f>
        <v>0</v>
      </c>
      <c r="AM312">
        <f>INDEX(Model_Assumptions[Values], 6) * MAX(0, INDEX(Model_Assumptions[Values], 3) - $AB312)^2</f>
        <v>0</v>
      </c>
      <c r="AN312">
        <f t="shared" si="103"/>
        <v>2968.9663046984219</v>
      </c>
      <c r="AO312" cm="1">
        <f t="array" ref="AO312">IFERROR(STDEV(IF($E$2:$E$2201=$E312, $AJ$2:$AJ$2201)), 0)</f>
        <v>206.03741806851565</v>
      </c>
      <c r="AP312">
        <f t="shared" si="111"/>
        <v>0.9944091114232998</v>
      </c>
      <c r="AQ312">
        <f t="shared" si="104"/>
        <v>1.0109250076623142E-2</v>
      </c>
      <c r="AR312" cm="1">
        <f t="array" ref="AR312">IFERROR(STDEV(IF($E$2:$E$2201=$E312, $AK$2:$AK$2201)), 0)</f>
        <v>1.559284135263142E-2</v>
      </c>
      <c r="AS312">
        <f t="shared" si="112"/>
        <v>0.86548241963366424</v>
      </c>
      <c r="AT312">
        <f t="shared" si="105"/>
        <v>1.6848727724079835E-3</v>
      </c>
      <c r="AU312" cm="1">
        <f t="array" ref="AU312">IFERROR(STDEV(IF($E$2:$E$2201=$E312, $AL$2:$AL$2201)), 0)</f>
        <v>4.6214384073413571E-3</v>
      </c>
      <c r="AV312">
        <f t="shared" si="113"/>
        <v>-0.36457756739362562</v>
      </c>
      <c r="AW312">
        <f t="shared" si="106"/>
        <v>0</v>
      </c>
      <c r="AX312" cm="1">
        <f t="array" ref="AX312">IFERROR(STDEV(IF($E$2:$E$2201=$E312, $AM$2:$AM$2201)), 0)</f>
        <v>0</v>
      </c>
      <c r="AY312">
        <f t="shared" si="114"/>
        <v>-0.36457756739362562</v>
      </c>
      <c r="AZ312">
        <f>INDEX(Model_Assumptions[Values],9)*((INDEX(Model_Scenarios[GR Weight],1)*$AG312)+(INDEX(Model_Scenarios[GP Weight],1)*$AH312)+(INDEX(Model_Scenarios[LTV Weight],1)*$AI312))-(INDEX(Model_Scenarios[LTV Weight],1)*$AP312)-(INDEX(Model_Scenarios[GP Weight],1)*($AS312+$AV312+$AY312))</f>
        <v>2.4790912690231428</v>
      </c>
      <c r="BA312">
        <f>INDEX(Model_Assumptions[Values],9)*((INDEX(Model_Scenarios[GR Weight],2)*$AG312)+(INDEX(Model_Scenarios[GP Weight],2)*$AH312)+(INDEX(Model_Scenarios[LTV Weight],2)*$AI312))-(INDEX(Model_Scenarios[LTV Weight],2)*$AP312)-(INDEX(Model_Scenarios[GP Weight],2)*($AS312+$AV312+$AY312))</f>
        <v>2.0828705533353942</v>
      </c>
      <c r="BB312">
        <f>INDEX(Model_Assumptions[Values],9)*((INDEX(Model_Scenarios[GR Weight],3)*$AG312)+(INDEX(Model_Scenarios[GP Weight],3)*$AH312)+(INDEX(Model_Scenarios[LTV Weight],3)*$AI312))-(INDEX(Model_Scenarios[LTV Weight],3)*$AP312)-(INDEX(Model_Scenarios[GP Weight],3)*($AS312+$AV312+$AY312))</f>
        <v>1.4234000278708672</v>
      </c>
      <c r="BC312">
        <f>INDEX(Model_Assumptions[Values],9)*((INDEX(Model_Scenarios[GR Weight],4)*$AG312)+(INDEX(Model_Scenarios[GP Weight],4)*$AH312)+(INDEX(Model_Scenarios[LTV Weight],4)*$AI312))-(INDEX(Model_Scenarios[LTV Weight],4)*$AP312)-(INDEX(Model_Scenarios[GP Weight],4)*($AS312+$AV312+$AY312))</f>
        <v>1.1628422201392472</v>
      </c>
      <c r="BD312">
        <f>INDEX(Model_Assumptions[Values],9)*((INDEX(Model_Scenarios[GR Weight],5)*$AG312)+(INDEX(Model_Scenarios[GP Weight],5)*$AH312)+(INDEX(Model_Scenarios[LTV Weight],5)*$AI312))-(INDEX(Model_Scenarios[LTV Weight],5)*$AP312)-(INDEX(Model_Scenarios[GP Weight],5)*($AS312+$AV312+$AY312))</f>
        <v>1.0217953080927995</v>
      </c>
    </row>
    <row r="313" spans="1:56" x14ac:dyDescent="0.25">
      <c r="A313">
        <v>312</v>
      </c>
      <c r="B313">
        <v>7</v>
      </c>
      <c r="C313" s="3">
        <v>12</v>
      </c>
      <c r="D313" s="4">
        <v>0.22</v>
      </c>
      <c r="E313" t="str">
        <v>SKU-1010</v>
      </c>
      <c r="F313" t="str">
        <v>Raise</v>
      </c>
      <c r="G313" t="str">
        <v>Full</v>
      </c>
      <c r="H313">
        <v>45.86</v>
      </c>
      <c r="I313">
        <v>24.87</v>
      </c>
      <c r="J313">
        <v>42</v>
      </c>
      <c r="K313">
        <v>1926.12</v>
      </c>
      <c r="L313">
        <v>881.57999999999993</v>
      </c>
      <c r="M313">
        <v>0.45769733972961185</v>
      </c>
      <c r="N313">
        <v>57.591701553971269</v>
      </c>
      <c r="O313">
        <v>713.86465905090859</v>
      </c>
      <c r="P313">
        <v>813.3446590509086</v>
      </c>
      <c r="Q313">
        <v>1838.4436548864205</v>
      </c>
      <c r="R313">
        <v>1665.4136638382868</v>
      </c>
      <c r="S313">
        <v>1</v>
      </c>
      <c r="T313">
        <f t="shared" si="92"/>
        <v>48.440974341873677</v>
      </c>
      <c r="U313">
        <f t="shared" si="93"/>
        <v>5.6279423067459165E-2</v>
      </c>
      <c r="V313">
        <f>IF($F313="Reduce", INDEX(Model_Assumptions[Values], 2), INDEX(Model_Assumptions[Values], 1))</f>
        <v>-0.4</v>
      </c>
      <c r="W313">
        <f t="shared" si="94"/>
        <v>41.054505692466691</v>
      </c>
      <c r="X313">
        <f t="shared" si="107"/>
        <v>1988.7202568670857</v>
      </c>
      <c r="Y313">
        <f t="shared" si="95"/>
        <v>967.69470029543902</v>
      </c>
      <c r="Z313">
        <f t="shared" si="96"/>
        <v>62.600256867085818</v>
      </c>
      <c r="AA313">
        <f t="shared" si="97"/>
        <v>86.114700295439093</v>
      </c>
      <c r="AB313">
        <f t="shared" si="108"/>
        <v>0.48659166464160675</v>
      </c>
      <c r="AC313">
        <f t="shared" si="98"/>
        <v>2.8894324911994895E-2</v>
      </c>
      <c r="AD313">
        <f t="shared" si="99"/>
        <v>2.8894324911994895E-2</v>
      </c>
      <c r="AE313">
        <f t="shared" si="100"/>
        <v>0.21999999999999981</v>
      </c>
      <c r="AF313">
        <f t="shared" si="109"/>
        <v>1299.022657793864</v>
      </c>
      <c r="AG313">
        <f t="shared" si="101"/>
        <v>8.7692052090537154E-2</v>
      </c>
      <c r="AH313">
        <f t="shared" si="102"/>
        <v>0.10587725552403121</v>
      </c>
      <c r="AI313">
        <f t="shared" si="110"/>
        <v>0.78000000000000025</v>
      </c>
      <c r="AJ313">
        <f>MAX(0, $R313 - $AA313) * INDEX(Model_Assumptions[Values], 7)</f>
        <v>3158.5979270856951</v>
      </c>
      <c r="AK313">
        <f>MAX(0, INDEX(Model_Assumptions[Values], 4) - $AD313)</f>
        <v>2.1105675088005107E-2</v>
      </c>
      <c r="AL313">
        <f>MAX(0, INDEX(Model_Assumptions[Values], 5) - $AC313)</f>
        <v>0</v>
      </c>
      <c r="AM313">
        <f>INDEX(Model_Assumptions[Values], 6) * MAX(0, INDEX(Model_Assumptions[Values], 3) - $AB313)^2</f>
        <v>0</v>
      </c>
      <c r="AN313">
        <f t="shared" si="103"/>
        <v>2968.9663046984219</v>
      </c>
      <c r="AO313" cm="1">
        <f t="array" ref="AO313">IFERROR(STDEV(IF($E$2:$E$2201=$E313, $AJ$2:$AJ$2201)), 0)</f>
        <v>206.03741806851565</v>
      </c>
      <c r="AP313">
        <f t="shared" si="111"/>
        <v>0.92037467837134856</v>
      </c>
      <c r="AQ313">
        <f t="shared" si="104"/>
        <v>1.0109250076623142E-2</v>
      </c>
      <c r="AR313" cm="1">
        <f t="array" ref="AR313">IFERROR(STDEV(IF($E$2:$E$2201=$E313, $AK$2:$AK$2201)), 0)</f>
        <v>1.559284135263142E-2</v>
      </c>
      <c r="AS313">
        <f t="shared" si="112"/>
        <v>0.70522265716031463</v>
      </c>
      <c r="AT313">
        <f t="shared" si="105"/>
        <v>1.6848727724079835E-3</v>
      </c>
      <c r="AU313" cm="1">
        <f t="array" ref="AU313">IFERROR(STDEV(IF($E$2:$E$2201=$E313, $AL$2:$AL$2201)), 0)</f>
        <v>4.6214384073413571E-3</v>
      </c>
      <c r="AV313">
        <f t="shared" si="113"/>
        <v>-0.36457756739362562</v>
      </c>
      <c r="AW313">
        <f t="shared" si="106"/>
        <v>0</v>
      </c>
      <c r="AX313" cm="1">
        <f t="array" ref="AX313">IFERROR(STDEV(IF($E$2:$E$2201=$E313, $AM$2:$AM$2201)), 0)</f>
        <v>0</v>
      </c>
      <c r="AY313">
        <f t="shared" si="114"/>
        <v>-0.36457756739362562</v>
      </c>
      <c r="AZ313">
        <f>INDEX(Model_Assumptions[Values],9)*((INDEX(Model_Scenarios[GR Weight],1)*$AG313)+(INDEX(Model_Scenarios[GP Weight],1)*$AH313)+(INDEX(Model_Scenarios[LTV Weight],1)*$AI313))-(INDEX(Model_Scenarios[LTV Weight],1)*$AP313)-(INDEX(Model_Scenarios[GP Weight],1)*($AS313+$AV313+$AY313))</f>
        <v>2.4828781588729001</v>
      </c>
      <c r="BA313">
        <f>INDEX(Model_Assumptions[Values],9)*((INDEX(Model_Scenarios[GR Weight],2)*$AG313)+(INDEX(Model_Scenarios[GP Weight],2)*$AH313)+(INDEX(Model_Scenarios[LTV Weight],2)*$AI313))-(INDEX(Model_Scenarios[LTV Weight],2)*$AP313)-(INDEX(Model_Scenarios[GP Weight],2)*($AS313+$AV313+$AY313))</f>
        <v>2.1131892491759454</v>
      </c>
      <c r="BB313">
        <f>INDEX(Model_Assumptions[Values],9)*((INDEX(Model_Scenarios[GR Weight],3)*$AG313)+(INDEX(Model_Scenarios[GP Weight],3)*$AH313)+(INDEX(Model_Scenarios[LTV Weight],3)*$AI313))-(INDEX(Model_Scenarios[LTV Weight],3)*$AP313)-(INDEX(Model_Scenarios[GP Weight],3)*($AS313+$AV313+$AY313))</f>
        <v>1.4951267581011152</v>
      </c>
      <c r="BC313">
        <f>INDEX(Model_Assumptions[Values],9)*((INDEX(Model_Scenarios[GR Weight],4)*$AG313)+(INDEX(Model_Scenarios[GP Weight],4)*$AH313)+(INDEX(Model_Scenarios[LTV Weight],4)*$AI313))-(INDEX(Model_Scenarios[LTV Weight],4)*$AP313)-(INDEX(Model_Scenarios[GP Weight],4)*($AS313+$AV313+$AY313))</f>
        <v>1.2410102519835182</v>
      </c>
      <c r="BD313">
        <f>INDEX(Model_Assumptions[Values],9)*((INDEX(Model_Scenarios[GR Weight],5)*$AG313)+(INDEX(Model_Scenarios[GP Weight],5)*$AH313)+(INDEX(Model_Scenarios[LTV Weight],5)*$AI313))-(INDEX(Model_Scenarios[LTV Weight],5)*$AP313)-(INDEX(Model_Scenarios[GP Weight],5)*($AS313+$AV313+$AY313))</f>
        <v>1.1369236978836013</v>
      </c>
    </row>
    <row r="314" spans="1:56" x14ac:dyDescent="0.25">
      <c r="A314">
        <v>313</v>
      </c>
      <c r="B314">
        <v>7</v>
      </c>
      <c r="C314" s="3">
        <v>13</v>
      </c>
      <c r="D314" s="4">
        <v>0.24</v>
      </c>
      <c r="E314" t="str">
        <v>SKU-1010</v>
      </c>
      <c r="F314" t="str">
        <v>Raise</v>
      </c>
      <c r="G314" t="str">
        <v>Full</v>
      </c>
      <c r="H314">
        <v>45.86</v>
      </c>
      <c r="I314">
        <v>24.87</v>
      </c>
      <c r="J314">
        <v>42</v>
      </c>
      <c r="K314">
        <v>1926.12</v>
      </c>
      <c r="L314">
        <v>881.57999999999993</v>
      </c>
      <c r="M314">
        <v>0.45769733972961185</v>
      </c>
      <c r="N314">
        <v>57.591701553971269</v>
      </c>
      <c r="O314">
        <v>713.86465905090859</v>
      </c>
      <c r="P314">
        <v>813.3446590509086</v>
      </c>
      <c r="Q314">
        <v>1838.4436548864205</v>
      </c>
      <c r="R314">
        <v>1665.4136638382868</v>
      </c>
      <c r="S314">
        <v>1</v>
      </c>
      <c r="T314">
        <f t="shared" si="92"/>
        <v>48.675608372953107</v>
      </c>
      <c r="U314">
        <f t="shared" si="93"/>
        <v>6.139573425541011E-2</v>
      </c>
      <c r="V314">
        <f>IF($F314="Reduce", INDEX(Model_Assumptions[Values], 2), INDEX(Model_Assumptions[Values], 1))</f>
        <v>-0.4</v>
      </c>
      <c r="W314">
        <f t="shared" si="94"/>
        <v>40.968551664509114</v>
      </c>
      <c r="X314">
        <f t="shared" si="107"/>
        <v>1994.1691764287418</v>
      </c>
      <c r="Y314">
        <f t="shared" si="95"/>
        <v>975.28129653240012</v>
      </c>
      <c r="Z314">
        <f t="shared" si="96"/>
        <v>68.04917642874193</v>
      </c>
      <c r="AA314">
        <f t="shared" si="97"/>
        <v>93.701296532400193</v>
      </c>
      <c r="AB314">
        <f t="shared" si="108"/>
        <v>0.48906647844140422</v>
      </c>
      <c r="AC314">
        <f t="shared" si="98"/>
        <v>3.1369138711792366E-2</v>
      </c>
      <c r="AD314">
        <f t="shared" si="99"/>
        <v>3.1369138711792366E-2</v>
      </c>
      <c r="AE314">
        <f t="shared" si="100"/>
        <v>0.24000000000000024</v>
      </c>
      <c r="AF314">
        <f t="shared" si="109"/>
        <v>1265.7143845170976</v>
      </c>
      <c r="AG314">
        <f t="shared" si="101"/>
        <v>9.5325038949559585E-2</v>
      </c>
      <c r="AH314">
        <f t="shared" si="102"/>
        <v>0.11520490789444683</v>
      </c>
      <c r="AI314">
        <f t="shared" si="110"/>
        <v>0.75999999999999979</v>
      </c>
      <c r="AJ314">
        <f>MAX(0, $R314 - $AA314) * INDEX(Model_Assumptions[Values], 7)</f>
        <v>3143.4247346117731</v>
      </c>
      <c r="AK314">
        <f>MAX(0, INDEX(Model_Assumptions[Values], 4) - $AD314)</f>
        <v>1.8630861288207637E-2</v>
      </c>
      <c r="AL314">
        <f>MAX(0, INDEX(Model_Assumptions[Values], 5) - $AC314)</f>
        <v>0</v>
      </c>
      <c r="AM314">
        <f>INDEX(Model_Assumptions[Values], 6) * MAX(0, INDEX(Model_Assumptions[Values], 3) - $AB314)^2</f>
        <v>0</v>
      </c>
      <c r="AN314">
        <f t="shared" si="103"/>
        <v>2968.9663046984219</v>
      </c>
      <c r="AO314" cm="1">
        <f t="array" ref="AO314">IFERROR(STDEV(IF($E$2:$E$2201=$E314, $AJ$2:$AJ$2201)), 0)</f>
        <v>206.03741806851565</v>
      </c>
      <c r="AP314">
        <f t="shared" si="111"/>
        <v>0.84673178080370248</v>
      </c>
      <c r="AQ314">
        <f t="shared" si="104"/>
        <v>1.0109250076623142E-2</v>
      </c>
      <c r="AR314" cm="1">
        <f t="array" ref="AR314">IFERROR(STDEV(IF($E$2:$E$2201=$E314, $AK$2:$AK$2201)), 0)</f>
        <v>1.559284135263142E-2</v>
      </c>
      <c r="AS314">
        <f t="shared" si="112"/>
        <v>0.54650791468139981</v>
      </c>
      <c r="AT314">
        <f t="shared" si="105"/>
        <v>1.6848727724079835E-3</v>
      </c>
      <c r="AU314" cm="1">
        <f t="array" ref="AU314">IFERROR(STDEV(IF($E$2:$E$2201=$E314, $AL$2:$AL$2201)), 0)</f>
        <v>4.6214384073413571E-3</v>
      </c>
      <c r="AV314">
        <f t="shared" si="113"/>
        <v>-0.36457756739362562</v>
      </c>
      <c r="AW314">
        <f t="shared" si="106"/>
        <v>0</v>
      </c>
      <c r="AX314" cm="1">
        <f t="array" ref="AX314">IFERROR(STDEV(IF($E$2:$E$2201=$E314, $AM$2:$AM$2201)), 0)</f>
        <v>0</v>
      </c>
      <c r="AY314">
        <f t="shared" si="114"/>
        <v>-0.36457756739362562</v>
      </c>
      <c r="AZ314">
        <f>INDEX(Model_Assumptions[Values],9)*((INDEX(Model_Scenarios[GR Weight],1)*$AG314)+(INDEX(Model_Scenarios[GP Weight],1)*$AH314)+(INDEX(Model_Scenarios[LTV Weight],1)*$AI314))-(INDEX(Model_Scenarios[LTV Weight],1)*$AP314)-(INDEX(Model_Scenarios[GP Weight],1)*($AS314+$AV314+$AY314))</f>
        <v>2.4861442707896257</v>
      </c>
      <c r="BA314">
        <f>INDEX(Model_Assumptions[Values],9)*((INDEX(Model_Scenarios[GR Weight],2)*$AG314)+(INDEX(Model_Scenarios[GP Weight],2)*$AH314)+(INDEX(Model_Scenarios[LTV Weight],2)*$AI314))-(INDEX(Model_Scenarios[LTV Weight],2)*$AP314)-(INDEX(Model_Scenarios[GP Weight],2)*($AS314+$AV314+$AY314))</f>
        <v>2.1428524736053798</v>
      </c>
      <c r="BB314">
        <f>INDEX(Model_Assumptions[Values],9)*((INDEX(Model_Scenarios[GR Weight],3)*$AG314)+(INDEX(Model_Scenarios[GP Weight],3)*$AH314)+(INDEX(Model_Scenarios[LTV Weight],3)*$AI314))-(INDEX(Model_Scenarios[LTV Weight],3)*$AP314)-(INDEX(Model_Scenarios[GP Weight],3)*($AS314+$AV314+$AY314))</f>
        <v>1.5659987022177979</v>
      </c>
      <c r="BC314">
        <f>INDEX(Model_Assumptions[Values],9)*((INDEX(Model_Scenarios[GR Weight],4)*$AG314)+(INDEX(Model_Scenarios[GP Weight],4)*$AH314)+(INDEX(Model_Scenarios[LTV Weight],4)*$AI314))-(INDEX(Model_Scenarios[LTV Weight],4)*$AP314)-(INDEX(Model_Scenarios[GP Weight],4)*($AS314+$AV314+$AY314))</f>
        <v>1.3183343997729482</v>
      </c>
      <c r="BD314">
        <f>INDEX(Model_Assumptions[Values],9)*((INDEX(Model_Scenarios[GR Weight],5)*$AG314)+(INDEX(Model_Scenarios[GP Weight],5)*$AH314)+(INDEX(Model_Scenarios[LTV Weight],5)*$AI314))-(INDEX(Model_Scenarios[LTV Weight],5)*$AP314)-(INDEX(Model_Scenarios[GP Weight],5)*($AS314+$AV314+$AY314))</f>
        <v>1.2509115615165805</v>
      </c>
    </row>
    <row r="315" spans="1:56" x14ac:dyDescent="0.25">
      <c r="A315">
        <v>314</v>
      </c>
      <c r="B315">
        <v>7</v>
      </c>
      <c r="C315" s="3">
        <v>14</v>
      </c>
      <c r="D315" s="4">
        <v>0.26</v>
      </c>
      <c r="E315" t="str">
        <v>SKU-1010</v>
      </c>
      <c r="F315" t="str">
        <v>Raise</v>
      </c>
      <c r="G315" t="str">
        <v>Full</v>
      </c>
      <c r="H315">
        <v>45.86</v>
      </c>
      <c r="I315">
        <v>24.87</v>
      </c>
      <c r="J315">
        <v>42</v>
      </c>
      <c r="K315">
        <v>1926.12</v>
      </c>
      <c r="L315">
        <v>881.57999999999993</v>
      </c>
      <c r="M315">
        <v>0.45769733972961185</v>
      </c>
      <c r="N315">
        <v>57.591701553971269</v>
      </c>
      <c r="O315">
        <v>713.86465905090859</v>
      </c>
      <c r="P315">
        <v>813.3446590509086</v>
      </c>
      <c r="Q315">
        <v>1838.4436548864205</v>
      </c>
      <c r="R315">
        <v>1665.4136638382868</v>
      </c>
      <c r="S315">
        <v>1</v>
      </c>
      <c r="T315">
        <f t="shared" si="92"/>
        <v>48.91024240403253</v>
      </c>
      <c r="U315">
        <f t="shared" si="93"/>
        <v>6.6512045443360895E-2</v>
      </c>
      <c r="V315">
        <f>IF($F315="Reduce", INDEX(Model_Assumptions[Values], 2), INDEX(Model_Assumptions[Values], 1))</f>
        <v>-0.4</v>
      </c>
      <c r="W315">
        <f t="shared" si="94"/>
        <v>40.882597636551537</v>
      </c>
      <c r="X315">
        <f t="shared" si="107"/>
        <v>1999.577760510263</v>
      </c>
      <c r="Y315">
        <f t="shared" si="95"/>
        <v>982.82755728922621</v>
      </c>
      <c r="Z315">
        <f t="shared" si="96"/>
        <v>73.457760510263142</v>
      </c>
      <c r="AA315">
        <f t="shared" si="97"/>
        <v>101.24755728922628</v>
      </c>
      <c r="AB315">
        <f t="shared" si="108"/>
        <v>0.49151754770388273</v>
      </c>
      <c r="AC315">
        <f t="shared" si="98"/>
        <v>3.3820207974270877E-2</v>
      </c>
      <c r="AD315">
        <f t="shared" si="99"/>
        <v>3.3820207974270877E-2</v>
      </c>
      <c r="AE315">
        <f t="shared" si="100"/>
        <v>0.26000000000000006</v>
      </c>
      <c r="AF315">
        <f t="shared" si="109"/>
        <v>1232.4061112403322</v>
      </c>
      <c r="AG315">
        <f t="shared" si="101"/>
        <v>0.10290152282916779</v>
      </c>
      <c r="AH315">
        <f t="shared" si="102"/>
        <v>0.12448296815199106</v>
      </c>
      <c r="AI315">
        <f t="shared" si="110"/>
        <v>0.74</v>
      </c>
      <c r="AJ315">
        <f>MAX(0, $R315 - $AA315) * INDEX(Model_Assumptions[Values], 7)</f>
        <v>3128.332213098121</v>
      </c>
      <c r="AK315">
        <f>MAX(0, INDEX(Model_Assumptions[Values], 4) - $AD315)</f>
        <v>1.6179792025729126E-2</v>
      </c>
      <c r="AL315">
        <f>MAX(0, INDEX(Model_Assumptions[Values], 5) - $AC315)</f>
        <v>0</v>
      </c>
      <c r="AM315">
        <f>INDEX(Model_Assumptions[Values], 6) * MAX(0, INDEX(Model_Assumptions[Values], 3) - $AB315)^2</f>
        <v>0</v>
      </c>
      <c r="AN315">
        <f t="shared" si="103"/>
        <v>2968.9663046984219</v>
      </c>
      <c r="AO315" cm="1">
        <f t="array" ref="AO315">IFERROR(STDEV(IF($E$2:$E$2201=$E315, $AJ$2:$AJ$2201)), 0)</f>
        <v>206.03741806851565</v>
      </c>
      <c r="AP315">
        <f t="shared" si="111"/>
        <v>0.77348041872036821</v>
      </c>
      <c r="AQ315">
        <f t="shared" si="104"/>
        <v>1.0109250076623142E-2</v>
      </c>
      <c r="AR315" cm="1">
        <f t="array" ref="AR315">IFERROR(STDEV(IF($E$2:$E$2201=$E315, $AK$2:$AK$2201)), 0)</f>
        <v>1.559284135263142E-2</v>
      </c>
      <c r="AS315">
        <f t="shared" si="112"/>
        <v>0.38931595671506847</v>
      </c>
      <c r="AT315">
        <f t="shared" si="105"/>
        <v>1.6848727724079835E-3</v>
      </c>
      <c r="AU315" cm="1">
        <f t="array" ref="AU315">IFERROR(STDEV(IF($E$2:$E$2201=$E315, $AL$2:$AL$2201)), 0)</f>
        <v>4.6214384073413571E-3</v>
      </c>
      <c r="AV315">
        <f t="shared" si="113"/>
        <v>-0.36457756739362562</v>
      </c>
      <c r="AW315">
        <f t="shared" si="106"/>
        <v>0</v>
      </c>
      <c r="AX315" cm="1">
        <f t="array" ref="AX315">IFERROR(STDEV(IF($E$2:$E$2201=$E315, $AM$2:$AM$2201)), 0)</f>
        <v>0</v>
      </c>
      <c r="AY315">
        <f t="shared" si="114"/>
        <v>-0.36457756739362562</v>
      </c>
      <c r="AZ315">
        <f>INDEX(Model_Assumptions[Values],9)*((INDEX(Model_Scenarios[GR Weight],1)*$AG315)+(INDEX(Model_Scenarios[GP Weight],1)*$AH315)+(INDEX(Model_Scenarios[LTV Weight],1)*$AI315))-(INDEX(Model_Scenarios[LTV Weight],1)*$AP315)-(INDEX(Model_Scenarios[GP Weight],1)*($AS315+$AV315+$AY315))</f>
        <v>2.4888918283215031</v>
      </c>
      <c r="BA315">
        <f>INDEX(Model_Assumptions[Values],9)*((INDEX(Model_Scenarios[GR Weight],2)*$AG315)+(INDEX(Model_Scenarios[GP Weight],2)*$AH315)+(INDEX(Model_Scenarios[LTV Weight],2)*$AI315))-(INDEX(Model_Scenarios[LTV Weight],2)*$AP315)-(INDEX(Model_Scenarios[GP Weight],2)*($AS315+$AV315+$AY315))</f>
        <v>2.1718646737200644</v>
      </c>
      <c r="BB315">
        <f>INDEX(Model_Assumptions[Values],9)*((INDEX(Model_Scenarios[GR Weight],3)*$AG315)+(INDEX(Model_Scenarios[GP Weight],3)*$AH315)+(INDEX(Model_Scenarios[LTV Weight],3)*$AI315))-(INDEX(Model_Scenarios[LTV Weight],3)*$AP315)-(INDEX(Model_Scenarios[GP Weight],3)*($AS315+$AV315+$AY315))</f>
        <v>1.6360236426395607</v>
      </c>
      <c r="BC315">
        <f>INDEX(Model_Assumptions[Values],9)*((INDEX(Model_Scenarios[GR Weight],4)*$AG315)+(INDEX(Model_Scenarios[GP Weight],4)*$AH315)+(INDEX(Model_Scenarios[LTV Weight],4)*$AI315))-(INDEX(Model_Scenarios[LTV Weight],4)*$AP315)-(INDEX(Model_Scenarios[GP Weight],4)*($AS315+$AV315+$AY315))</f>
        <v>1.3948224459261813</v>
      </c>
      <c r="BD315">
        <f>INDEX(Model_Assumptions[Values],9)*((INDEX(Model_Scenarios[GR Weight],5)*$AG315)+(INDEX(Model_Scenarios[GP Weight],5)*$AH315)+(INDEX(Model_Scenarios[LTV Weight],5)*$AI315))-(INDEX(Model_Scenarios[LTV Weight],5)*$AP315)-(INDEX(Model_Scenarios[GP Weight],5)*($AS315+$AV315+$AY315))</f>
        <v>1.3637711285067518</v>
      </c>
    </row>
    <row r="316" spans="1:56" x14ac:dyDescent="0.25">
      <c r="A316">
        <v>315</v>
      </c>
      <c r="B316">
        <v>7</v>
      </c>
      <c r="C316" s="3">
        <v>15</v>
      </c>
      <c r="D316" s="4">
        <v>0.28000000000000003</v>
      </c>
      <c r="E316" t="str">
        <v>SKU-1010</v>
      </c>
      <c r="F316" t="str">
        <v>Raise</v>
      </c>
      <c r="G316" t="str">
        <v>Full</v>
      </c>
      <c r="H316">
        <v>45.86</v>
      </c>
      <c r="I316">
        <v>24.87</v>
      </c>
      <c r="J316">
        <v>42</v>
      </c>
      <c r="K316">
        <v>1926.12</v>
      </c>
      <c r="L316">
        <v>881.57999999999993</v>
      </c>
      <c r="M316">
        <v>0.45769733972961185</v>
      </c>
      <c r="N316">
        <v>57.591701553971269</v>
      </c>
      <c r="O316">
        <v>713.86465905090859</v>
      </c>
      <c r="P316">
        <v>813.3446590509086</v>
      </c>
      <c r="Q316">
        <v>1838.4436548864205</v>
      </c>
      <c r="R316">
        <v>1665.4136638382868</v>
      </c>
      <c r="S316">
        <v>1</v>
      </c>
      <c r="T316">
        <f t="shared" si="92"/>
        <v>49.144876435111954</v>
      </c>
      <c r="U316">
        <f t="shared" si="93"/>
        <v>7.1628356631311688E-2</v>
      </c>
      <c r="V316">
        <f>IF($F316="Reduce", INDEX(Model_Assumptions[Values], 2), INDEX(Model_Assumptions[Values], 1))</f>
        <v>-0.4</v>
      </c>
      <c r="W316">
        <f t="shared" si="94"/>
        <v>40.796643608593961</v>
      </c>
      <c r="X316">
        <f t="shared" si="107"/>
        <v>2004.94600911165</v>
      </c>
      <c r="Y316">
        <f t="shared" si="95"/>
        <v>990.33348256591819</v>
      </c>
      <c r="Z316">
        <f t="shared" si="96"/>
        <v>78.826009111650137</v>
      </c>
      <c r="AA316">
        <f t="shared" si="97"/>
        <v>108.75348256591826</v>
      </c>
      <c r="AB316">
        <f t="shared" si="108"/>
        <v>0.49394521252206408</v>
      </c>
      <c r="AC316">
        <f t="shared" si="98"/>
        <v>3.6247872792452229E-2</v>
      </c>
      <c r="AD316">
        <f t="shared" si="99"/>
        <v>3.6247872792452229E-2</v>
      </c>
      <c r="AE316">
        <f t="shared" si="100"/>
        <v>0.27999999999999986</v>
      </c>
      <c r="AF316">
        <f t="shared" si="109"/>
        <v>1199.0978379635667</v>
      </c>
      <c r="AG316">
        <f t="shared" si="101"/>
        <v>0.1104215037293627</v>
      </c>
      <c r="AH316">
        <f t="shared" si="102"/>
        <v>0.13371143629666499</v>
      </c>
      <c r="AI316">
        <f t="shared" si="110"/>
        <v>0.72000000000000008</v>
      </c>
      <c r="AJ316">
        <f>MAX(0, $R316 - $AA316) * INDEX(Model_Assumptions[Values], 7)</f>
        <v>3113.3203625447368</v>
      </c>
      <c r="AK316">
        <f>MAX(0, INDEX(Model_Assumptions[Values], 4) - $AD316)</f>
        <v>1.3752127207547774E-2</v>
      </c>
      <c r="AL316">
        <f>MAX(0, INDEX(Model_Assumptions[Values], 5) - $AC316)</f>
        <v>0</v>
      </c>
      <c r="AM316">
        <f>INDEX(Model_Assumptions[Values], 6) * MAX(0, INDEX(Model_Assumptions[Values], 3) - $AB316)^2</f>
        <v>0</v>
      </c>
      <c r="AN316">
        <f t="shared" si="103"/>
        <v>2968.9663046984219</v>
      </c>
      <c r="AO316" cm="1">
        <f t="array" ref="AO316">IFERROR(STDEV(IF($E$2:$E$2201=$E316, $AJ$2:$AJ$2201)), 0)</f>
        <v>206.03741806851565</v>
      </c>
      <c r="AP316">
        <f t="shared" si="111"/>
        <v>0.70062059212133676</v>
      </c>
      <c r="AQ316">
        <f t="shared" si="104"/>
        <v>1.0109250076623142E-2</v>
      </c>
      <c r="AR316" cm="1">
        <f t="array" ref="AR316">IFERROR(STDEV(IF($E$2:$E$2201=$E316, $AK$2:$AK$2201)), 0)</f>
        <v>1.559284135263142E-2</v>
      </c>
      <c r="AS316">
        <f t="shared" si="112"/>
        <v>0.23362497241786315</v>
      </c>
      <c r="AT316">
        <f t="shared" si="105"/>
        <v>1.6848727724079835E-3</v>
      </c>
      <c r="AU316" cm="1">
        <f t="array" ref="AU316">IFERROR(STDEV(IF($E$2:$E$2201=$E316, $AL$2:$AL$2201)), 0)</f>
        <v>4.6214384073413571E-3</v>
      </c>
      <c r="AV316">
        <f t="shared" si="113"/>
        <v>-0.36457756739362562</v>
      </c>
      <c r="AW316">
        <f t="shared" si="106"/>
        <v>0</v>
      </c>
      <c r="AX316" cm="1">
        <f t="array" ref="AX316">IFERROR(STDEV(IF($E$2:$E$2201=$E316, $AM$2:$AM$2201)), 0)</f>
        <v>0</v>
      </c>
      <c r="AY316">
        <f t="shared" si="114"/>
        <v>-0.36457756739362562</v>
      </c>
      <c r="AZ316">
        <f>INDEX(Model_Assumptions[Values],9)*((INDEX(Model_Scenarios[GR Weight],1)*$AG316)+(INDEX(Model_Scenarios[GP Weight],1)*$AH316)+(INDEX(Model_Scenarios[LTV Weight],1)*$AI316))-(INDEX(Model_Scenarios[LTV Weight],1)*$AP316)-(INDEX(Model_Scenarios[GP Weight],1)*($AS316+$AV316+$AY316))</f>
        <v>2.4911230125528836</v>
      </c>
      <c r="BA316">
        <f>INDEX(Model_Assumptions[Values],9)*((INDEX(Model_Scenarios[GR Weight],2)*$AG316)+(INDEX(Model_Scenarios[GP Weight],2)*$AH316)+(INDEX(Model_Scenarios[LTV Weight],2)*$AI316))-(INDEX(Model_Scenarios[LTV Weight],2)*$AP316)-(INDEX(Model_Scenarios[GP Weight],2)*($AS316+$AV316+$AY316))</f>
        <v>2.2002302116886963</v>
      </c>
      <c r="BB316">
        <f>INDEX(Model_Assumptions[Values],9)*((INDEX(Model_Scenarios[GR Weight],3)*$AG316)+(INDEX(Model_Scenarios[GP Weight],3)*$AH316)+(INDEX(Model_Scenarios[LTV Weight],3)*$AI316))-(INDEX(Model_Scenarios[LTV Weight],3)*$AP316)-(INDEX(Model_Scenarios[GP Weight],3)*($AS316+$AV316+$AY316))</f>
        <v>1.7052092131616186</v>
      </c>
      <c r="BC316">
        <f>INDEX(Model_Assumptions[Values],9)*((INDEX(Model_Scenarios[GR Weight],4)*$AG316)+(INDEX(Model_Scenarios[GP Weight],4)*$AH316)+(INDEX(Model_Scenarios[LTV Weight],4)*$AI316))-(INDEX(Model_Scenarios[LTV Weight],4)*$AP316)-(INDEX(Model_Scenarios[GP Weight],4)*($AS316+$AV316+$AY316))</f>
        <v>1.4704820242384335</v>
      </c>
      <c r="BD316">
        <f>INDEX(Model_Assumptions[Values],9)*((INDEX(Model_Scenarios[GR Weight],5)*$AG316)+(INDEX(Model_Scenarios[GP Weight],5)*$AH316)+(INDEX(Model_Scenarios[LTV Weight],5)*$AI316))-(INDEX(Model_Scenarios[LTV Weight],5)*$AP316)-(INDEX(Model_Scenarios[GP Weight],5)*($AS316+$AV316+$AY316))</f>
        <v>1.4755143948180209</v>
      </c>
    </row>
    <row r="317" spans="1:56" x14ac:dyDescent="0.25">
      <c r="A317">
        <v>316</v>
      </c>
      <c r="B317">
        <v>7</v>
      </c>
      <c r="C317" s="3">
        <v>16</v>
      </c>
      <c r="D317" s="4">
        <v>0.3</v>
      </c>
      <c r="E317" t="str">
        <v>SKU-1010</v>
      </c>
      <c r="F317" t="str">
        <v>Raise</v>
      </c>
      <c r="G317" t="str">
        <v>Full</v>
      </c>
      <c r="H317">
        <v>45.86</v>
      </c>
      <c r="I317">
        <v>24.87</v>
      </c>
      <c r="J317">
        <v>42</v>
      </c>
      <c r="K317">
        <v>1926.12</v>
      </c>
      <c r="L317">
        <v>881.57999999999993</v>
      </c>
      <c r="M317">
        <v>0.45769733972961185</v>
      </c>
      <c r="N317">
        <v>57.591701553971269</v>
      </c>
      <c r="O317">
        <v>713.86465905090859</v>
      </c>
      <c r="P317">
        <v>813.3446590509086</v>
      </c>
      <c r="Q317">
        <v>1838.4436548864205</v>
      </c>
      <c r="R317">
        <v>1665.4136638382868</v>
      </c>
      <c r="S317">
        <v>1</v>
      </c>
      <c r="T317">
        <f t="shared" si="92"/>
        <v>49.379510466191377</v>
      </c>
      <c r="U317">
        <f t="shared" si="93"/>
        <v>7.674466781926248E-2</v>
      </c>
      <c r="V317">
        <f>IF($F317="Reduce", INDEX(Model_Assumptions[Values], 2), INDEX(Model_Assumptions[Values], 1))</f>
        <v>-0.4</v>
      </c>
      <c r="W317">
        <f t="shared" si="94"/>
        <v>40.710689580636391</v>
      </c>
      <c r="X317">
        <f t="shared" si="107"/>
        <v>2010.2739222329028</v>
      </c>
      <c r="Y317">
        <f t="shared" si="95"/>
        <v>997.79907236247573</v>
      </c>
      <c r="Z317">
        <f t="shared" si="96"/>
        <v>84.153922232902914</v>
      </c>
      <c r="AA317">
        <f t="shared" si="97"/>
        <v>116.2190723624758</v>
      </c>
      <c r="AB317">
        <f t="shared" si="108"/>
        <v>0.49634980652496097</v>
      </c>
      <c r="AC317">
        <f t="shared" si="98"/>
        <v>3.8652466795349116E-2</v>
      </c>
      <c r="AD317">
        <f t="shared" si="99"/>
        <v>3.8652466795349116E-2</v>
      </c>
      <c r="AE317">
        <f t="shared" si="100"/>
        <v>0.29999999999999971</v>
      </c>
      <c r="AF317">
        <f t="shared" si="109"/>
        <v>1165.7895646868012</v>
      </c>
      <c r="AG317">
        <f t="shared" si="101"/>
        <v>0.11788498165014435</v>
      </c>
      <c r="AH317">
        <f t="shared" si="102"/>
        <v>0.14289031232846819</v>
      </c>
      <c r="AI317">
        <f t="shared" si="110"/>
        <v>0.70000000000000029</v>
      </c>
      <c r="AJ317">
        <f>MAX(0, $R317 - $AA317) * INDEX(Model_Assumptions[Values], 7)</f>
        <v>3098.3891829516219</v>
      </c>
      <c r="AK317">
        <f>MAX(0, INDEX(Model_Assumptions[Values], 4) - $AD317)</f>
        <v>1.1347533204650886E-2</v>
      </c>
      <c r="AL317">
        <f>MAX(0, INDEX(Model_Assumptions[Values], 5) - $AC317)</f>
        <v>0</v>
      </c>
      <c r="AM317">
        <f>INDEX(Model_Assumptions[Values], 6) * MAX(0, INDEX(Model_Assumptions[Values], 3) - $AB317)^2</f>
        <v>0</v>
      </c>
      <c r="AN317">
        <f t="shared" si="103"/>
        <v>2968.9663046984219</v>
      </c>
      <c r="AO317" cm="1">
        <f t="array" ref="AO317">IFERROR(STDEV(IF($E$2:$E$2201=$E317, $AJ$2:$AJ$2201)), 0)</f>
        <v>206.03741806851565</v>
      </c>
      <c r="AP317">
        <f t="shared" si="111"/>
        <v>0.6281523010066149</v>
      </c>
      <c r="AQ317">
        <f t="shared" si="104"/>
        <v>1.0109250076623142E-2</v>
      </c>
      <c r="AR317" cm="1">
        <f t="array" ref="AR317">IFERROR(STDEV(IF($E$2:$E$2201=$E317, $AK$2:$AK$2201)), 0)</f>
        <v>1.559284135263142E-2</v>
      </c>
      <c r="AS317">
        <f t="shared" si="112"/>
        <v>7.9413565496116195E-2</v>
      </c>
      <c r="AT317">
        <f t="shared" si="105"/>
        <v>1.6848727724079835E-3</v>
      </c>
      <c r="AU317" cm="1">
        <f t="array" ref="AU317">IFERROR(STDEV(IF($E$2:$E$2201=$E317, $AL$2:$AL$2201)), 0)</f>
        <v>4.6214384073413571E-3</v>
      </c>
      <c r="AV317">
        <f t="shared" si="113"/>
        <v>-0.36457756739362562</v>
      </c>
      <c r="AW317">
        <f t="shared" si="106"/>
        <v>0</v>
      </c>
      <c r="AX317" cm="1">
        <f t="array" ref="AX317">IFERROR(STDEV(IF($E$2:$E$2201=$E317, $AM$2:$AM$2201)), 0)</f>
        <v>0</v>
      </c>
      <c r="AY317">
        <f t="shared" si="114"/>
        <v>-0.36457756739362562</v>
      </c>
      <c r="AZ317">
        <f>INDEX(Model_Assumptions[Values],9)*((INDEX(Model_Scenarios[GR Weight],1)*$AG317)+(INDEX(Model_Scenarios[GP Weight],1)*$AH317)+(INDEX(Model_Scenarios[LTV Weight],1)*$AI317))-(INDEX(Model_Scenarios[LTV Weight],1)*$AP317)-(INDEX(Model_Scenarios[GP Weight],1)*($AS317+$AV317+$AY317))</f>
        <v>2.4928399631131293</v>
      </c>
      <c r="BA317">
        <f>INDEX(Model_Assumptions[Values],9)*((INDEX(Model_Scenarios[GR Weight],2)*$AG317)+(INDEX(Model_Scenarios[GP Weight],2)*$AH317)+(INDEX(Model_Scenarios[LTV Weight],2)*$AI317))-(INDEX(Model_Scenarios[LTV Weight],2)*$AP317)-(INDEX(Model_Scenarios[GP Weight],2)*($AS317+$AV317+$AY317))</f>
        <v>2.2279533667700049</v>
      </c>
      <c r="BB317">
        <f>INDEX(Model_Assumptions[Values],9)*((INDEX(Model_Scenarios[GR Weight],3)*$AG317)+(INDEX(Model_Scenarios[GP Weight],3)*$AH317)+(INDEX(Model_Scenarios[LTV Weight],3)*$AI317))-(INDEX(Model_Scenarios[LTV Weight],3)*$AP317)-(INDEX(Model_Scenarios[GP Weight],3)*($AS317+$AV317+$AY317))</f>
        <v>1.7735629024867519</v>
      </c>
      <c r="BC317">
        <f>INDEX(Model_Assumptions[Values],9)*((INDEX(Model_Scenarios[GR Weight],4)*$AG317)+(INDEX(Model_Scenarios[GP Weight],4)*$AH317)+(INDEX(Model_Scenarios[LTV Weight],4)*$AI317))-(INDEX(Model_Scenarios[LTV Weight],4)*$AP317)-(INDEX(Model_Scenarios[GP Weight],4)*($AS317+$AV317+$AY317))</f>
        <v>1.5453206234124854</v>
      </c>
      <c r="BD317">
        <f>INDEX(Model_Assumptions[Values],9)*((INDEX(Model_Scenarios[GR Weight],5)*$AG317)+(INDEX(Model_Scenarios[GP Weight],5)*$AH317)+(INDEX(Model_Scenarios[LTV Weight],5)*$AI317))-(INDEX(Model_Scenarios[LTV Weight],5)*$AP317)-(INDEX(Model_Scenarios[GP Weight],5)*($AS317+$AV317+$AY317))</f>
        <v>1.5861531284119028</v>
      </c>
    </row>
    <row r="318" spans="1:56" x14ac:dyDescent="0.25">
      <c r="A318">
        <v>317</v>
      </c>
      <c r="B318">
        <v>7</v>
      </c>
      <c r="C318" s="3">
        <v>17</v>
      </c>
      <c r="D318" s="4">
        <v>0.32</v>
      </c>
      <c r="E318" t="str">
        <v>SKU-1010</v>
      </c>
      <c r="F318" t="str">
        <v>Raise</v>
      </c>
      <c r="G318" t="str">
        <v>Full</v>
      </c>
      <c r="H318">
        <v>45.86</v>
      </c>
      <c r="I318">
        <v>24.87</v>
      </c>
      <c r="J318">
        <v>42</v>
      </c>
      <c r="K318">
        <v>1926.12</v>
      </c>
      <c r="L318">
        <v>881.57999999999993</v>
      </c>
      <c r="M318">
        <v>0.45769733972961185</v>
      </c>
      <c r="N318">
        <v>57.591701553971269</v>
      </c>
      <c r="O318">
        <v>713.86465905090859</v>
      </c>
      <c r="P318">
        <v>813.3446590509086</v>
      </c>
      <c r="Q318">
        <v>1838.4436548864205</v>
      </c>
      <c r="R318">
        <v>1665.4136638382868</v>
      </c>
      <c r="S318">
        <v>1</v>
      </c>
      <c r="T318">
        <f t="shared" si="92"/>
        <v>49.614144497270807</v>
      </c>
      <c r="U318">
        <f t="shared" si="93"/>
        <v>8.1860979007213425E-2</v>
      </c>
      <c r="V318">
        <f>IF($F318="Reduce", INDEX(Model_Assumptions[Values], 2), INDEX(Model_Assumptions[Values], 1))</f>
        <v>-0.4</v>
      </c>
      <c r="W318">
        <f t="shared" si="94"/>
        <v>40.624735552678814</v>
      </c>
      <c r="X318">
        <f t="shared" si="107"/>
        <v>2015.5614998740214</v>
      </c>
      <c r="Y318">
        <f t="shared" si="95"/>
        <v>1005.2243266788993</v>
      </c>
      <c r="Z318">
        <f t="shared" si="96"/>
        <v>89.441499874021474</v>
      </c>
      <c r="AA318">
        <f t="shared" si="97"/>
        <v>123.64432667889935</v>
      </c>
      <c r="AB318">
        <f t="shared" si="108"/>
        <v>0.49873165703042494</v>
      </c>
      <c r="AC318">
        <f t="shared" si="98"/>
        <v>4.1034317300813083E-2</v>
      </c>
      <c r="AD318">
        <f t="shared" si="99"/>
        <v>4.1034317300813083E-2</v>
      </c>
      <c r="AE318">
        <f t="shared" si="100"/>
        <v>0.32000000000000012</v>
      </c>
      <c r="AF318">
        <f t="shared" si="109"/>
        <v>1132.4812914100348</v>
      </c>
      <c r="AG318">
        <f t="shared" si="101"/>
        <v>0.12529195659151274</v>
      </c>
      <c r="AH318">
        <f t="shared" si="102"/>
        <v>0.15201959624740125</v>
      </c>
      <c r="AI318">
        <f t="shared" si="110"/>
        <v>0.67999999999999994</v>
      </c>
      <c r="AJ318">
        <f>MAX(0, $R318 - $AA318) * INDEX(Model_Assumptions[Values], 7)</f>
        <v>3083.5386743187746</v>
      </c>
      <c r="AK318">
        <f>MAX(0, INDEX(Model_Assumptions[Values], 4) - $AD318)</f>
        <v>8.9656826991869193E-3</v>
      </c>
      <c r="AL318">
        <f>MAX(0, INDEX(Model_Assumptions[Values], 5) - $AC318)</f>
        <v>0</v>
      </c>
      <c r="AM318">
        <f>INDEX(Model_Assumptions[Values], 6) * MAX(0, INDEX(Model_Assumptions[Values], 3) - $AB318)^2</f>
        <v>0</v>
      </c>
      <c r="AN318">
        <f t="shared" si="103"/>
        <v>2968.9663046984219</v>
      </c>
      <c r="AO318" cm="1">
        <f t="array" ref="AO318">IFERROR(STDEV(IF($E$2:$E$2201=$E318, $AJ$2:$AJ$2201)), 0)</f>
        <v>206.03741806851565</v>
      </c>
      <c r="AP318">
        <f t="shared" si="111"/>
        <v>0.55607554537619375</v>
      </c>
      <c r="AQ318">
        <f t="shared" si="104"/>
        <v>1.0109250076623142E-2</v>
      </c>
      <c r="AR318" cm="1">
        <f t="array" ref="AR318">IFERROR(STDEV(IF($E$2:$E$2201=$E318, $AK$2:$AK$2201)), 0)</f>
        <v>1.559284135263142E-2</v>
      </c>
      <c r="AS318">
        <f t="shared" si="112"/>
        <v>-7.3339255596494374E-2</v>
      </c>
      <c r="AT318">
        <f t="shared" si="105"/>
        <v>1.6848727724079835E-3</v>
      </c>
      <c r="AU318" cm="1">
        <f t="array" ref="AU318">IFERROR(STDEV(IF($E$2:$E$2201=$E318, $AL$2:$AL$2201)), 0)</f>
        <v>4.6214384073413571E-3</v>
      </c>
      <c r="AV318">
        <f t="shared" si="113"/>
        <v>-0.36457756739362562</v>
      </c>
      <c r="AW318">
        <f t="shared" si="106"/>
        <v>0</v>
      </c>
      <c r="AX318" cm="1">
        <f t="array" ref="AX318">IFERROR(STDEV(IF($E$2:$E$2201=$E318, $AM$2:$AM$2201)), 0)</f>
        <v>0</v>
      </c>
      <c r="AY318">
        <f t="shared" si="114"/>
        <v>-0.36457756739362562</v>
      </c>
      <c r="AZ318">
        <f>INDEX(Model_Assumptions[Values],9)*((INDEX(Model_Scenarios[GR Weight],1)*$AG318)+(INDEX(Model_Scenarios[GP Weight],1)*$AH318)+(INDEX(Model_Scenarios[LTV Weight],1)*$AI318))-(INDEX(Model_Scenarios[LTV Weight],1)*$AP318)-(INDEX(Model_Scenarios[GP Weight],1)*($AS318+$AV318+$AY318))</f>
        <v>2.4940447791568756</v>
      </c>
      <c r="BA318">
        <f>INDEX(Model_Assumptions[Values],9)*((INDEX(Model_Scenarios[GR Weight],2)*$AG318)+(INDEX(Model_Scenarios[GP Weight],2)*$AH318)+(INDEX(Model_Scenarios[LTV Weight],2)*$AI318))-(INDEX(Model_Scenarios[LTV Weight],2)*$AP318)-(INDEX(Model_Scenarios[GP Weight],2)*($AS318+$AV318+$AY318))</f>
        <v>2.255038337273259</v>
      </c>
      <c r="BB318">
        <f>INDEX(Model_Assumptions[Values],9)*((INDEX(Model_Scenarios[GR Weight],3)*$AG318)+(INDEX(Model_Scenarios[GP Weight],3)*$AH318)+(INDEX(Model_Scenarios[LTV Weight],3)*$AI318))-(INDEX(Model_Scenarios[LTV Weight],3)*$AP318)-(INDEX(Model_Scenarios[GP Weight],3)*($AS318+$AV318+$AY318))</f>
        <v>1.8410920576561765</v>
      </c>
      <c r="BC318">
        <f>INDEX(Model_Assumptions[Values],9)*((INDEX(Model_Scenarios[GR Weight],4)*$AG318)+(INDEX(Model_Scenarios[GP Weight],4)*$AH318)+(INDEX(Model_Scenarios[LTV Weight],4)*$AI318))-(INDEX(Model_Scenarios[LTV Weight],4)*$AP318)-(INDEX(Model_Scenarios[GP Weight],4)*($AS318+$AV318+$AY318))</f>
        <v>1.6193455904895524</v>
      </c>
      <c r="BD318">
        <f>INDEX(Model_Assumptions[Values],9)*((INDEX(Model_Scenarios[GR Weight],5)*$AG318)+(INDEX(Model_Scenarios[GP Weight],5)*$AH318)+(INDEX(Model_Scenarios[LTV Weight],5)*$AI318))-(INDEX(Model_Scenarios[LTV Weight],5)*$AP318)-(INDEX(Model_Scenarios[GP Weight],5)*($AS318+$AV318+$AY318))</f>
        <v>1.6956988746388779</v>
      </c>
    </row>
    <row r="319" spans="1:56" x14ac:dyDescent="0.25">
      <c r="A319">
        <v>318</v>
      </c>
      <c r="B319">
        <v>7</v>
      </c>
      <c r="C319" s="3">
        <v>18</v>
      </c>
      <c r="D319" s="4">
        <v>0.34</v>
      </c>
      <c r="E319" t="str">
        <v>SKU-1010</v>
      </c>
      <c r="F319" t="str">
        <v>Raise</v>
      </c>
      <c r="G319" t="str">
        <v>Full</v>
      </c>
      <c r="H319">
        <v>45.86</v>
      </c>
      <c r="I319">
        <v>24.87</v>
      </c>
      <c r="J319">
        <v>42</v>
      </c>
      <c r="K319">
        <v>1926.12</v>
      </c>
      <c r="L319">
        <v>881.57999999999993</v>
      </c>
      <c r="M319">
        <v>0.45769733972961185</v>
      </c>
      <c r="N319">
        <v>57.591701553971269</v>
      </c>
      <c r="O319">
        <v>713.86465905090859</v>
      </c>
      <c r="P319">
        <v>813.3446590509086</v>
      </c>
      <c r="Q319">
        <v>1838.4436548864205</v>
      </c>
      <c r="R319">
        <v>1665.4136638382868</v>
      </c>
      <c r="S319">
        <v>1</v>
      </c>
      <c r="T319">
        <f t="shared" si="92"/>
        <v>49.84877852835023</v>
      </c>
      <c r="U319">
        <f t="shared" si="93"/>
        <v>8.6977290195164217E-2</v>
      </c>
      <c r="V319">
        <f>IF($F319="Reduce", INDEX(Model_Assumptions[Values], 2), INDEX(Model_Assumptions[Values], 1))</f>
        <v>-0.4</v>
      </c>
      <c r="W319">
        <f t="shared" si="94"/>
        <v>40.538781524721237</v>
      </c>
      <c r="X319">
        <f t="shared" si="107"/>
        <v>2020.808742035005</v>
      </c>
      <c r="Y319">
        <f t="shared" si="95"/>
        <v>1012.6092455151878</v>
      </c>
      <c r="Z319">
        <f t="shared" si="96"/>
        <v>94.688742035005134</v>
      </c>
      <c r="AA319">
        <f t="shared" si="97"/>
        <v>131.02924551518788</v>
      </c>
      <c r="AB319">
        <f t="shared" si="108"/>
        <v>0.50109108519367596</v>
      </c>
      <c r="AC319">
        <f t="shared" si="98"/>
        <v>4.3393745464064104E-2</v>
      </c>
      <c r="AD319">
        <f t="shared" si="99"/>
        <v>4.3393745464064104E-2</v>
      </c>
      <c r="AE319">
        <f t="shared" si="100"/>
        <v>0.33999999999999991</v>
      </c>
      <c r="AF319">
        <f t="shared" si="109"/>
        <v>1099.1730181332696</v>
      </c>
      <c r="AG319">
        <f t="shared" si="101"/>
        <v>0.13264242855346689</v>
      </c>
      <c r="AH319">
        <f t="shared" si="102"/>
        <v>0.16109928805346288</v>
      </c>
      <c r="AI319">
        <f t="shared" si="110"/>
        <v>0.66000000000000014</v>
      </c>
      <c r="AJ319">
        <f>MAX(0, $R319 - $AA319) * INDEX(Model_Assumptions[Values], 7)</f>
        <v>3068.768836646198</v>
      </c>
      <c r="AK319">
        <f>MAX(0, INDEX(Model_Assumptions[Values], 4) - $AD319)</f>
        <v>6.6062545359358987E-3</v>
      </c>
      <c r="AL319">
        <f>MAX(0, INDEX(Model_Assumptions[Values], 5) - $AC319)</f>
        <v>0</v>
      </c>
      <c r="AM319">
        <f>INDEX(Model_Assumptions[Values], 6) * MAX(0, INDEX(Model_Assumptions[Values], 3) - $AB319)^2</f>
        <v>0</v>
      </c>
      <c r="AN319">
        <f t="shared" si="103"/>
        <v>2968.9663046984219</v>
      </c>
      <c r="AO319" cm="1">
        <f t="array" ref="AO319">IFERROR(STDEV(IF($E$2:$E$2201=$E319, $AJ$2:$AJ$2201)), 0)</f>
        <v>206.03741806851565</v>
      </c>
      <c r="AP319">
        <f t="shared" si="111"/>
        <v>0.48439032523008874</v>
      </c>
      <c r="AQ319">
        <f t="shared" si="104"/>
        <v>1.0109250076623142E-2</v>
      </c>
      <c r="AR319" cm="1">
        <f t="array" ref="AR319">IFERROR(STDEV(IF($E$2:$E$2201=$E319, $AK$2:$AK$2201)), 0)</f>
        <v>1.559284135263142E-2</v>
      </c>
      <c r="AS319">
        <f t="shared" si="112"/>
        <v>-0.22465408718444274</v>
      </c>
      <c r="AT319">
        <f t="shared" si="105"/>
        <v>1.6848727724079835E-3</v>
      </c>
      <c r="AU319" cm="1">
        <f t="array" ref="AU319">IFERROR(STDEV(IF($E$2:$E$2201=$E319, $AL$2:$AL$2201)), 0)</f>
        <v>4.6214384073413571E-3</v>
      </c>
      <c r="AV319">
        <f t="shared" si="113"/>
        <v>-0.36457756739362562</v>
      </c>
      <c r="AW319">
        <f t="shared" si="106"/>
        <v>0</v>
      </c>
      <c r="AX319" cm="1">
        <f t="array" ref="AX319">IFERROR(STDEV(IF($E$2:$E$2201=$E319, $AM$2:$AM$2201)), 0)</f>
        <v>0</v>
      </c>
      <c r="AY319">
        <f t="shared" si="114"/>
        <v>-0.36457756739362562</v>
      </c>
      <c r="AZ319">
        <f>INDEX(Model_Assumptions[Values],9)*((INDEX(Model_Scenarios[GR Weight],1)*$AG319)+(INDEX(Model_Scenarios[GP Weight],1)*$AH319)+(INDEX(Model_Scenarios[LTV Weight],1)*$AI319))-(INDEX(Model_Scenarios[LTV Weight],1)*$AP319)-(INDEX(Model_Scenarios[GP Weight],1)*($AS319+$AV319+$AY319))</f>
        <v>2.4947395203165637</v>
      </c>
      <c r="BA319">
        <f>INDEX(Model_Assumptions[Values],9)*((INDEX(Model_Scenarios[GR Weight],2)*$AG319)+(INDEX(Model_Scenarios[GP Weight],2)*$AH319)+(INDEX(Model_Scenarios[LTV Weight],2)*$AI319))-(INDEX(Model_Scenarios[LTV Weight],2)*$AP319)-(INDEX(Model_Scenarios[GP Weight],2)*($AS319+$AV319+$AY319))</f>
        <v>2.2814892424633446</v>
      </c>
      <c r="BB319">
        <f>INDEX(Model_Assumptions[Values],9)*((INDEX(Model_Scenarios[GR Weight],3)*$AG319)+(INDEX(Model_Scenarios[GP Weight],3)*$AH319)+(INDEX(Model_Scenarios[LTV Weight],3)*$AI319))-(INDEX(Model_Scenarios[LTV Weight],3)*$AP319)-(INDEX(Model_Scenarios[GP Weight],3)*($AS319+$AV319+$AY319))</f>
        <v>1.9078038873834515</v>
      </c>
      <c r="BC319">
        <f>INDEX(Model_Assumptions[Values],9)*((INDEX(Model_Scenarios[GR Weight],4)*$AG319)+(INDEX(Model_Scenarios[GP Weight],4)*$AH319)+(INDEX(Model_Scenarios[LTV Weight],4)*$AI319))-(INDEX(Model_Scenarios[LTV Weight],4)*$AP319)-(INDEX(Model_Scenarios[GP Weight],4)*($AS319+$AV319+$AY319))</f>
        <v>1.6925641341831936</v>
      </c>
      <c r="BD319">
        <f>INDEX(Model_Assumptions[Values],9)*((INDEX(Model_Scenarios[GR Weight],5)*$AG319)+(INDEX(Model_Scenarios[GP Weight],5)*$AH319)+(INDEX(Model_Scenarios[LTV Weight],5)*$AI319))-(INDEX(Model_Scenarios[LTV Weight],5)*$AP319)-(INDEX(Model_Scenarios[GP Weight],5)*($AS319+$AV319+$AY319))</f>
        <v>1.8041629614773997</v>
      </c>
    </row>
    <row r="320" spans="1:56" x14ac:dyDescent="0.25">
      <c r="A320">
        <v>319</v>
      </c>
      <c r="B320">
        <v>7</v>
      </c>
      <c r="C320" s="3">
        <v>19</v>
      </c>
      <c r="D320" s="4">
        <v>0.36</v>
      </c>
      <c r="E320" t="str">
        <v>SKU-1010</v>
      </c>
      <c r="F320" t="str">
        <v>Raise</v>
      </c>
      <c r="G320" t="str">
        <v>Full</v>
      </c>
      <c r="H320">
        <v>45.86</v>
      </c>
      <c r="I320">
        <v>24.87</v>
      </c>
      <c r="J320">
        <v>42</v>
      </c>
      <c r="K320">
        <v>1926.12</v>
      </c>
      <c r="L320">
        <v>881.57999999999993</v>
      </c>
      <c r="M320">
        <v>0.45769733972961185</v>
      </c>
      <c r="N320">
        <v>57.591701553971269</v>
      </c>
      <c r="O320">
        <v>713.86465905090859</v>
      </c>
      <c r="P320">
        <v>813.3446590509086</v>
      </c>
      <c r="Q320">
        <v>1838.4436548864205</v>
      </c>
      <c r="R320">
        <v>1665.4136638382868</v>
      </c>
      <c r="S320">
        <v>1</v>
      </c>
      <c r="T320">
        <f t="shared" si="92"/>
        <v>50.083412559429654</v>
      </c>
      <c r="U320">
        <f t="shared" si="93"/>
        <v>9.2093601383115009E-2</v>
      </c>
      <c r="V320">
        <f>IF($F320="Reduce", INDEX(Model_Assumptions[Values], 2), INDEX(Model_Assumptions[Values], 1))</f>
        <v>-0.4</v>
      </c>
      <c r="W320">
        <f t="shared" si="94"/>
        <v>40.452827496763668</v>
      </c>
      <c r="X320">
        <f t="shared" si="107"/>
        <v>2026.0156487158547</v>
      </c>
      <c r="Y320">
        <f t="shared" si="95"/>
        <v>1019.9538288713422</v>
      </c>
      <c r="Z320">
        <f t="shared" si="96"/>
        <v>99.895648715854804</v>
      </c>
      <c r="AA320">
        <f t="shared" si="97"/>
        <v>138.37382887134231</v>
      </c>
      <c r="AB320">
        <f t="shared" si="108"/>
        <v>0.50342840615165907</v>
      </c>
      <c r="AC320">
        <f t="shared" si="98"/>
        <v>4.5731066422047217E-2</v>
      </c>
      <c r="AD320">
        <f t="shared" si="99"/>
        <v>4.5731066422047217E-2</v>
      </c>
      <c r="AE320">
        <f t="shared" si="100"/>
        <v>0.35999999999999976</v>
      </c>
      <c r="AF320">
        <f t="shared" si="109"/>
        <v>1065.8647448565039</v>
      </c>
      <c r="AG320">
        <f t="shared" si="101"/>
        <v>0.13993639753600806</v>
      </c>
      <c r="AH320">
        <f t="shared" si="102"/>
        <v>0.17012938774665423</v>
      </c>
      <c r="AI320">
        <f t="shared" si="110"/>
        <v>0.64000000000000024</v>
      </c>
      <c r="AJ320">
        <f>MAX(0, $R320 - $AA320) * INDEX(Model_Assumptions[Values], 7)</f>
        <v>3054.0796699338889</v>
      </c>
      <c r="AK320">
        <f>MAX(0, INDEX(Model_Assumptions[Values], 4) - $AD320)</f>
        <v>4.2689335779527854E-3</v>
      </c>
      <c r="AL320">
        <f>MAX(0, INDEX(Model_Assumptions[Values], 5) - $AC320)</f>
        <v>0</v>
      </c>
      <c r="AM320">
        <f>INDEX(Model_Assumptions[Values], 6) * MAX(0, INDEX(Model_Assumptions[Values], 3) - $AB320)^2</f>
        <v>0</v>
      </c>
      <c r="AN320">
        <f t="shared" si="103"/>
        <v>2968.9663046984219</v>
      </c>
      <c r="AO320" cm="1">
        <f t="array" ref="AO320">IFERROR(STDEV(IF($E$2:$E$2201=$E320, $AJ$2:$AJ$2201)), 0)</f>
        <v>206.03741806851565</v>
      </c>
      <c r="AP320">
        <f t="shared" si="111"/>
        <v>0.41309664056828449</v>
      </c>
      <c r="AQ320">
        <f t="shared" si="104"/>
        <v>1.0109250076623142E-2</v>
      </c>
      <c r="AR320" cm="1">
        <f t="array" ref="AR320">IFERROR(STDEV(IF($E$2:$E$2201=$E320, $AK$2:$AK$2201)), 0)</f>
        <v>1.559284135263142E-2</v>
      </c>
      <c r="AS320">
        <f t="shared" si="112"/>
        <v>-0.37455113962823428</v>
      </c>
      <c r="AT320">
        <f t="shared" si="105"/>
        <v>1.6848727724079835E-3</v>
      </c>
      <c r="AU320" cm="1">
        <f t="array" ref="AU320">IFERROR(STDEV(IF($E$2:$E$2201=$E320, $AL$2:$AL$2201)), 0)</f>
        <v>4.6214384073413571E-3</v>
      </c>
      <c r="AV320">
        <f t="shared" si="113"/>
        <v>-0.36457756739362562</v>
      </c>
      <c r="AW320">
        <f t="shared" si="106"/>
        <v>0</v>
      </c>
      <c r="AX320" cm="1">
        <f t="array" ref="AX320">IFERROR(STDEV(IF($E$2:$E$2201=$E320, $AM$2:$AM$2201)), 0)</f>
        <v>0</v>
      </c>
      <c r="AY320">
        <f t="shared" si="114"/>
        <v>-0.36457756739362562</v>
      </c>
      <c r="AZ320">
        <f>INDEX(Model_Assumptions[Values],9)*((INDEX(Model_Scenarios[GR Weight],1)*$AG320)+(INDEX(Model_Scenarios[GP Weight],1)*$AH320)+(INDEX(Model_Scenarios[LTV Weight],1)*$AI320))-(INDEX(Model_Scenarios[LTV Weight],1)*$AP320)-(INDEX(Model_Scenarios[GP Weight],1)*($AS320+$AV320+$AY320))</f>
        <v>2.4949262076282532</v>
      </c>
      <c r="BA320">
        <f>INDEX(Model_Assumptions[Values],9)*((INDEX(Model_Scenarios[GR Weight],2)*$AG320)+(INDEX(Model_Scenarios[GP Weight],2)*$AH320)+(INDEX(Model_Scenarios[LTV Weight],2)*$AI320))-(INDEX(Model_Scenarios[LTV Weight],2)*$AP320)-(INDEX(Model_Scenarios[GP Weight],2)*($AS320+$AV320+$AY320))</f>
        <v>2.3073101244123735</v>
      </c>
      <c r="BB320">
        <f>INDEX(Model_Assumptions[Values],9)*((INDEX(Model_Scenarios[GR Weight],3)*$AG320)+(INDEX(Model_Scenarios[GP Weight],3)*$AH320)+(INDEX(Model_Scenarios[LTV Weight],3)*$AI320))-(INDEX(Model_Scenarios[LTV Weight],3)*$AP320)-(INDEX(Model_Scenarios[GP Weight],3)*($AS320+$AV320+$AY320))</f>
        <v>1.9737054652947617</v>
      </c>
      <c r="BC320">
        <f>INDEX(Model_Assumptions[Values],9)*((INDEX(Model_Scenarios[GR Weight],4)*$AG320)+(INDEX(Model_Scenarios[GP Weight],4)*$AH320)+(INDEX(Model_Scenarios[LTV Weight],4)*$AI320))-(INDEX(Model_Scenarios[LTV Weight],4)*$AP320)-(INDEX(Model_Scenarios[GP Weight],4)*($AS320+$AV320+$AY320))</f>
        <v>1.7649833281195937</v>
      </c>
      <c r="BD320">
        <f>INDEX(Model_Assumptions[Values],9)*((INDEX(Model_Scenarios[GR Weight],5)*$AG320)+(INDEX(Model_Scenarios[GP Weight],5)*$AH320)+(INDEX(Model_Scenarios[LTV Weight],5)*$AI320))-(INDEX(Model_Scenarios[LTV Weight],5)*$AP320)-(INDEX(Model_Scenarios[GP Weight],5)*($AS320+$AV320+$AY320))</f>
        <v>1.9115565046257537</v>
      </c>
    </row>
    <row r="321" spans="1:56" x14ac:dyDescent="0.25">
      <c r="A321">
        <v>320</v>
      </c>
      <c r="B321">
        <v>7</v>
      </c>
      <c r="C321" s="3">
        <v>20</v>
      </c>
      <c r="D321" s="4">
        <v>0.38</v>
      </c>
      <c r="E321" t="str">
        <v>SKU-1010</v>
      </c>
      <c r="F321" t="str">
        <v>Raise</v>
      </c>
      <c r="G321" t="str">
        <v>Full</v>
      </c>
      <c r="H321">
        <v>45.86</v>
      </c>
      <c r="I321">
        <v>24.87</v>
      </c>
      <c r="J321">
        <v>42</v>
      </c>
      <c r="K321">
        <v>1926.12</v>
      </c>
      <c r="L321">
        <v>881.57999999999993</v>
      </c>
      <c r="M321">
        <v>0.45769733972961185</v>
      </c>
      <c r="N321">
        <v>57.591701553971269</v>
      </c>
      <c r="O321">
        <v>713.86465905090859</v>
      </c>
      <c r="P321">
        <v>813.3446590509086</v>
      </c>
      <c r="Q321">
        <v>1838.4436548864205</v>
      </c>
      <c r="R321">
        <v>1665.4136638382868</v>
      </c>
      <c r="S321">
        <v>1</v>
      </c>
      <c r="T321">
        <f t="shared" si="92"/>
        <v>50.318046590509084</v>
      </c>
      <c r="U321">
        <f t="shared" si="93"/>
        <v>9.7209912571065954E-2</v>
      </c>
      <c r="V321">
        <f>IF($F321="Reduce", INDEX(Model_Assumptions[Values], 2), INDEX(Model_Assumptions[Values], 1))</f>
        <v>-0.4</v>
      </c>
      <c r="W321">
        <f t="shared" si="94"/>
        <v>40.366873468806091</v>
      </c>
      <c r="X321">
        <f t="shared" si="107"/>
        <v>2031.1822199165699</v>
      </c>
      <c r="Y321">
        <f t="shared" si="95"/>
        <v>1027.2580767473623</v>
      </c>
      <c r="Z321">
        <f t="shared" si="96"/>
        <v>105.06221991657003</v>
      </c>
      <c r="AA321">
        <f t="shared" si="97"/>
        <v>145.67807674736241</v>
      </c>
      <c r="AB321">
        <f t="shared" si="108"/>
        <v>0.5057439291633602</v>
      </c>
      <c r="AC321">
        <f t="shared" si="98"/>
        <v>4.8046589433748343E-2</v>
      </c>
      <c r="AD321">
        <f t="shared" si="99"/>
        <v>4.8046589433748343E-2</v>
      </c>
      <c r="AE321">
        <f t="shared" si="100"/>
        <v>0.38000000000000017</v>
      </c>
      <c r="AF321">
        <f t="shared" si="109"/>
        <v>1032.5564715797375</v>
      </c>
      <c r="AG321">
        <f t="shared" si="101"/>
        <v>0.14717386353913567</v>
      </c>
      <c r="AH321">
        <f t="shared" si="102"/>
        <v>0.17910989532697499</v>
      </c>
      <c r="AI321">
        <f t="shared" si="110"/>
        <v>0.61999999999999977</v>
      </c>
      <c r="AJ321">
        <f>MAX(0, $R321 - $AA321) * INDEX(Model_Assumptions[Values], 7)</f>
        <v>3039.4711741818487</v>
      </c>
      <c r="AK321">
        <f>MAX(0, INDEX(Model_Assumptions[Values], 4) - $AD321)</f>
        <v>1.9534105662516593E-3</v>
      </c>
      <c r="AL321">
        <f>MAX(0, INDEX(Model_Assumptions[Values], 5) - $AC321)</f>
        <v>0</v>
      </c>
      <c r="AM321">
        <f>INDEX(Model_Assumptions[Values], 6) * MAX(0, INDEX(Model_Assumptions[Values], 3) - $AB321)^2</f>
        <v>0</v>
      </c>
      <c r="AN321">
        <f t="shared" si="103"/>
        <v>2968.9663046984219</v>
      </c>
      <c r="AO321" cm="1">
        <f t="array" ref="AO321">IFERROR(STDEV(IF($E$2:$E$2201=$E321, $AJ$2:$AJ$2201)), 0)</f>
        <v>206.03741806851565</v>
      </c>
      <c r="AP321">
        <f t="shared" si="111"/>
        <v>0.34219449139078756</v>
      </c>
      <c r="AQ321">
        <f t="shared" si="104"/>
        <v>1.0109250076623142E-2</v>
      </c>
      <c r="AR321" cm="1">
        <f t="array" ref="AR321">IFERROR(STDEV(IF($E$2:$E$2201=$E321, $AK$2:$AK$2201)), 0)</f>
        <v>1.559284135263142E-2</v>
      </c>
      <c r="AS321">
        <f t="shared" si="112"/>
        <v>-0.52305024632313835</v>
      </c>
      <c r="AT321">
        <f t="shared" si="105"/>
        <v>1.6848727724079835E-3</v>
      </c>
      <c r="AU321" cm="1">
        <f t="array" ref="AU321">IFERROR(STDEV(IF($E$2:$E$2201=$E321, $AL$2:$AL$2201)), 0)</f>
        <v>4.6214384073413571E-3</v>
      </c>
      <c r="AV321">
        <f t="shared" si="113"/>
        <v>-0.36457756739362562</v>
      </c>
      <c r="AW321">
        <f t="shared" si="106"/>
        <v>0</v>
      </c>
      <c r="AX321" cm="1">
        <f t="array" ref="AX321">IFERROR(STDEV(IF($E$2:$E$2201=$E321, $AM$2:$AM$2201)), 0)</f>
        <v>0</v>
      </c>
      <c r="AY321">
        <f t="shared" si="114"/>
        <v>-0.36457756739362562</v>
      </c>
      <c r="AZ321">
        <f>INDEX(Model_Assumptions[Values],9)*((INDEX(Model_Scenarios[GR Weight],1)*$AG321)+(INDEX(Model_Scenarios[GP Weight],1)*$AH321)+(INDEX(Model_Scenarios[LTV Weight],1)*$AI321))-(INDEX(Model_Scenarios[LTV Weight],1)*$AP321)-(INDEX(Model_Scenarios[GP Weight],1)*($AS321+$AV321+$AY321))</f>
        <v>2.4946068244314636</v>
      </c>
      <c r="BA321">
        <f>INDEX(Model_Assumptions[Values],9)*((INDEX(Model_Scenarios[GR Weight],2)*$AG321)+(INDEX(Model_Scenarios[GP Weight],2)*$AH321)+(INDEX(Model_Scenarios[LTV Weight],2)*$AI321))-(INDEX(Model_Scenarios[LTV Weight],2)*$AP321)-(INDEX(Model_Scenarios[GP Weight],2)*($AS321+$AV321+$AY321))</f>
        <v>2.3325049497993917</v>
      </c>
      <c r="BB321">
        <f>INDEX(Model_Assumptions[Values],9)*((INDEX(Model_Scenarios[GR Weight],3)*$AG321)+(INDEX(Model_Scenarios[GP Weight],3)*$AH321)+(INDEX(Model_Scenarios[LTV Weight],3)*$AI321))-(INDEX(Model_Scenarios[LTV Weight],3)*$AP321)-(INDEX(Model_Scenarios[GP Weight],3)*($AS321+$AV321+$AY321))</f>
        <v>2.0388037330784465</v>
      </c>
      <c r="BC321">
        <f>INDEX(Model_Assumptions[Values],9)*((INDEX(Model_Scenarios[GR Weight],4)*$AG321)+(INDEX(Model_Scenarios[GP Weight],4)*$AH321)+(INDEX(Model_Scenarios[LTV Weight],4)*$AI321))-(INDEX(Model_Scenarios[LTV Weight],4)*$AP321)-(INDEX(Model_Scenarios[GP Weight],4)*($AS321+$AV321+$AY321))</f>
        <v>1.8366101139870932</v>
      </c>
      <c r="BD321">
        <f>INDEX(Model_Assumptions[Values],9)*((INDEX(Model_Scenarios[GR Weight],5)*$AG321)+(INDEX(Model_Scenarios[GP Weight],5)*$AH321)+(INDEX(Model_Scenarios[LTV Weight],5)*$AI321))-(INDEX(Model_Scenarios[LTV Weight],5)*$AP321)-(INDEX(Model_Scenarios[GP Weight],5)*($AS321+$AV321+$AY321))</f>
        <v>2.0178904124513344</v>
      </c>
    </row>
    <row r="322" spans="1:56" x14ac:dyDescent="0.25">
      <c r="A322">
        <v>321</v>
      </c>
      <c r="B322">
        <v>7</v>
      </c>
      <c r="C322" s="3">
        <v>21</v>
      </c>
      <c r="D322" s="4">
        <v>0.4</v>
      </c>
      <c r="E322" t="str">
        <v>SKU-1010</v>
      </c>
      <c r="F322" t="str">
        <v>Raise</v>
      </c>
      <c r="G322" t="str">
        <v>Full</v>
      </c>
      <c r="H322">
        <v>45.86</v>
      </c>
      <c r="I322">
        <v>24.87</v>
      </c>
      <c r="J322">
        <v>42</v>
      </c>
      <c r="K322">
        <v>1926.12</v>
      </c>
      <c r="L322">
        <v>881.57999999999993</v>
      </c>
      <c r="M322">
        <v>0.45769733972961185</v>
      </c>
      <c r="N322">
        <v>57.591701553971269</v>
      </c>
      <c r="O322">
        <v>713.86465905090859</v>
      </c>
      <c r="P322">
        <v>813.3446590509086</v>
      </c>
      <c r="Q322">
        <v>1838.4436548864205</v>
      </c>
      <c r="R322">
        <v>1665.4136638382868</v>
      </c>
      <c r="S322">
        <v>1</v>
      </c>
      <c r="T322">
        <f t="shared" ref="T322:T385" si="115">$H322 + MIN($D322, $S322) * ($N322 - $H322)</f>
        <v>50.552680621588507</v>
      </c>
      <c r="U322">
        <f t="shared" ref="U322:U385" si="116">IFERROR(($T322-$H322)/$H322, 0)</f>
        <v>0.10232622375901675</v>
      </c>
      <c r="V322">
        <f>IF($F322="Reduce", INDEX(Model_Assumptions[Values], 2), INDEX(Model_Assumptions[Values], 1))</f>
        <v>-0.4</v>
      </c>
      <c r="W322">
        <f t="shared" ref="W322:W385" si="117">$J322 * (1 + ($U322 * $V322))</f>
        <v>40.280919440848521</v>
      </c>
      <c r="X322">
        <f t="shared" si="107"/>
        <v>2036.3084556371507</v>
      </c>
      <c r="Y322">
        <f t="shared" ref="Y322:Y385" si="118">$X322-($W322*$I322)</f>
        <v>1034.521989143248</v>
      </c>
      <c r="Z322">
        <f t="shared" ref="Z322:Z385" si="119">$X322-$K322</f>
        <v>110.18845563715081</v>
      </c>
      <c r="AA322">
        <f t="shared" ref="AA322:AA385" si="120">$Y322-$L322</f>
        <v>152.94198914324807</v>
      </c>
      <c r="AB322">
        <f t="shared" si="108"/>
        <v>0.50803795774621541</v>
      </c>
      <c r="AC322">
        <f t="shared" ref="AC322:AC385" si="121">$AB322-$M322</f>
        <v>5.0340618016603556E-2</v>
      </c>
      <c r="AD322">
        <f t="shared" ref="AD322:AD385" si="122">IFERROR(($X322-($W322*$I322))/$X322, 0) - IFERROR(($K322-($J322*$I322))/$K322, 0)</f>
        <v>5.0340618016603556E-2</v>
      </c>
      <c r="AE322">
        <f t="shared" ref="AE322:AE385" si="123">IFERROR(($T322-$H322)/($N322-$H322), 0)</f>
        <v>0.4</v>
      </c>
      <c r="AF322">
        <f t="shared" si="109"/>
        <v>999.24819830297201</v>
      </c>
      <c r="AG322">
        <f t="shared" ref="AG322:AG385" si="124">IFERROR($Z322/$O322, 0)</f>
        <v>0.15435482656284968</v>
      </c>
      <c r="AH322">
        <f t="shared" ref="AH322:AH385" si="125">IFERROR($AA322/$P322, 0)</f>
        <v>0.18804081079442506</v>
      </c>
      <c r="AI322">
        <f t="shared" si="110"/>
        <v>0.6</v>
      </c>
      <c r="AJ322">
        <f>MAX(0, $R322 - $AA322) * INDEX(Model_Assumptions[Values], 7)</f>
        <v>3024.9433493900774</v>
      </c>
      <c r="AK322">
        <f>MAX(0, INDEX(Model_Assumptions[Values], 4) - $AD322)</f>
        <v>0</v>
      </c>
      <c r="AL322">
        <f>MAX(0, INDEX(Model_Assumptions[Values], 5) - $AC322)</f>
        <v>0</v>
      </c>
      <c r="AM322">
        <f>INDEX(Model_Assumptions[Values], 6) * MAX(0, INDEX(Model_Assumptions[Values], 3) - $AB322)^2</f>
        <v>0</v>
      </c>
      <c r="AN322">
        <f t="shared" ref="AN322:AN385" si="126">AVERAGEIF($E$2:$E$2201, $E322, $AJ$2:$AJ$2201)</f>
        <v>2968.9663046984219</v>
      </c>
      <c r="AO322" cm="1">
        <f t="array" ref="AO322">IFERROR(STDEV(IF($E$2:$E$2201=$E322, $AJ$2:$AJ$2201)), 0)</f>
        <v>206.03741806851565</v>
      </c>
      <c r="AP322">
        <f t="shared" si="111"/>
        <v>0.27168387769759794</v>
      </c>
      <c r="AQ322">
        <f t="shared" ref="AQ322:AQ385" si="127">AVERAGEIF($E$2:$E$2201, $E322, $AK$2:$AK$2201)</f>
        <v>1.0109250076623142E-2</v>
      </c>
      <c r="AR322" cm="1">
        <f t="array" ref="AR322">IFERROR(STDEV(IF($E$2:$E$2201=$E322, $AK$2:$AK$2201)), 0)</f>
        <v>1.559284135263142E-2</v>
      </c>
      <c r="AS322">
        <f t="shared" si="112"/>
        <v>-0.64832636002655941</v>
      </c>
      <c r="AT322">
        <f t="shared" ref="AT322:AT385" si="128">AVERAGEIF($E$2:$E$2201, $E322, $AL$2:$AL$2201)</f>
        <v>1.6848727724079835E-3</v>
      </c>
      <c r="AU322" cm="1">
        <f t="array" ref="AU322">IFERROR(STDEV(IF($E$2:$E$2201=$E322, $AL$2:$AL$2201)), 0)</f>
        <v>4.6214384073413571E-3</v>
      </c>
      <c r="AV322">
        <f t="shared" si="113"/>
        <v>-0.36457756739362562</v>
      </c>
      <c r="AW322">
        <f t="shared" ref="AW322:AW385" si="129">AVERAGEIF($E$2:$E$2201, $E322, $AM$2:$AM$2201)</f>
        <v>0</v>
      </c>
      <c r="AX322" cm="1">
        <f t="array" ref="AX322">IFERROR(STDEV(IF($E$2:$E$2201=$E322, $AM$2:$AM$2201)), 0)</f>
        <v>0</v>
      </c>
      <c r="AY322">
        <f t="shared" si="114"/>
        <v>-0.36457756739362562</v>
      </c>
      <c r="AZ322">
        <f>INDEX(Model_Assumptions[Values],9)*((INDEX(Model_Scenarios[GR Weight],1)*$AG322)+(INDEX(Model_Scenarios[GP Weight],1)*$AH322)+(INDEX(Model_Scenarios[LTV Weight],1)*$AI322))-(INDEX(Model_Scenarios[LTV Weight],1)*$AP322)-(INDEX(Model_Scenarios[GP Weight],1)*($AS322+$AV322+$AY322))</f>
        <v>2.4915988660019401</v>
      </c>
      <c r="BA322">
        <f>INDEX(Model_Assumptions[Values],9)*((INDEX(Model_Scenarios[GR Weight],2)*$AG322)+(INDEX(Model_Scenarios[GP Weight],2)*$AH322)+(INDEX(Model_Scenarios[LTV Weight],2)*$AI322))-(INDEX(Model_Scenarios[LTV Weight],2)*$AP322)-(INDEX(Model_Scenarios[GP Weight],2)*($AS322+$AV322+$AY322))</f>
        <v>2.3527087091758858</v>
      </c>
      <c r="BB322">
        <f>INDEX(Model_Assumptions[Values],9)*((INDEX(Model_Scenarios[GR Weight],3)*$AG322)+(INDEX(Model_Scenarios[GP Weight],3)*$AH322)+(INDEX(Model_Scenarios[LTV Weight],3)*$AI322))-(INDEX(Model_Scenarios[LTV Weight],3)*$AP322)-(INDEX(Model_Scenarios[GP Weight],3)*($AS322+$AV322+$AY322))</f>
        <v>2.0954599241996008</v>
      </c>
      <c r="BC322">
        <f>INDEX(Model_Assumptions[Values],9)*((INDEX(Model_Scenarios[GR Weight],4)*$AG322)+(INDEX(Model_Scenarios[GP Weight],4)*$AH322)+(INDEX(Model_Scenarios[LTV Weight],4)*$AI322))-(INDEX(Model_Scenarios[LTV Weight],4)*$AP322)-(INDEX(Model_Scenarios[GP Weight],4)*($AS322+$AV322+$AY322))</f>
        <v>1.8998057252507849</v>
      </c>
      <c r="BD322">
        <f>INDEX(Model_Assumptions[Values],9)*((INDEX(Model_Scenarios[GR Weight],5)*$AG322)+(INDEX(Model_Scenarios[GP Weight],5)*$AH322)+(INDEX(Model_Scenarios[LTV Weight],5)*$AI322))-(INDEX(Model_Scenarios[LTV Weight],5)*$AP322)-(INDEX(Model_Scenarios[GP Weight],5)*($AS322+$AV322+$AY322))</f>
        <v>2.1111609089707151</v>
      </c>
    </row>
    <row r="323" spans="1:56" x14ac:dyDescent="0.25">
      <c r="A323">
        <v>322</v>
      </c>
      <c r="B323">
        <v>7</v>
      </c>
      <c r="C323" s="3">
        <v>22</v>
      </c>
      <c r="D323" s="4">
        <v>0.42</v>
      </c>
      <c r="E323" t="str">
        <v>SKU-1010</v>
      </c>
      <c r="F323" t="str">
        <v>Raise</v>
      </c>
      <c r="G323" t="str">
        <v>Full</v>
      </c>
      <c r="H323">
        <v>45.86</v>
      </c>
      <c r="I323">
        <v>24.87</v>
      </c>
      <c r="J323">
        <v>42</v>
      </c>
      <c r="K323">
        <v>1926.12</v>
      </c>
      <c r="L323">
        <v>881.57999999999993</v>
      </c>
      <c r="M323">
        <v>0.45769733972961185</v>
      </c>
      <c r="N323">
        <v>57.591701553971269</v>
      </c>
      <c r="O323">
        <v>713.86465905090859</v>
      </c>
      <c r="P323">
        <v>813.3446590509086</v>
      </c>
      <c r="Q323">
        <v>1838.4436548864205</v>
      </c>
      <c r="R323">
        <v>1665.4136638382868</v>
      </c>
      <c r="S323">
        <v>1</v>
      </c>
      <c r="T323">
        <f t="shared" si="115"/>
        <v>50.787314652667931</v>
      </c>
      <c r="U323">
        <f t="shared" si="116"/>
        <v>0.10744253494696754</v>
      </c>
      <c r="V323">
        <f>IF($F323="Reduce", INDEX(Model_Assumptions[Values], 2), INDEX(Model_Assumptions[Values], 1))</f>
        <v>-0.4</v>
      </c>
      <c r="W323">
        <f t="shared" si="117"/>
        <v>40.194965412890944</v>
      </c>
      <c r="X323">
        <f t="shared" ref="X323:X386" si="130">$W323*$T323</f>
        <v>2041.394355877597</v>
      </c>
      <c r="Y323">
        <f t="shared" si="118"/>
        <v>1041.7455660589992</v>
      </c>
      <c r="Z323">
        <f t="shared" si="119"/>
        <v>115.27435587759715</v>
      </c>
      <c r="AA323">
        <f t="shared" si="120"/>
        <v>160.16556605899927</v>
      </c>
      <c r="AB323">
        <f t="shared" ref="AB323:AB386" si="131">IFERROR($Y323/$X323,0)</f>
        <v>0.51031078980873934</v>
      </c>
      <c r="AC323">
        <f t="shared" si="121"/>
        <v>5.2613450079127488E-2</v>
      </c>
      <c r="AD323">
        <f t="shared" si="122"/>
        <v>5.2613450079127488E-2</v>
      </c>
      <c r="AE323">
        <f t="shared" si="123"/>
        <v>0.41999999999999982</v>
      </c>
      <c r="AF323">
        <f t="shared" ref="AF323:AF386" si="132">$R323 * (1 - $AE323)</f>
        <v>965.93992502620665</v>
      </c>
      <c r="AG323">
        <f t="shared" si="124"/>
        <v>0.16147928660715008</v>
      </c>
      <c r="AH323">
        <f t="shared" si="125"/>
        <v>0.19692213414900442</v>
      </c>
      <c r="AI323">
        <f t="shared" ref="AI323:AI386" si="133">IFERROR($AF323/$R323, 0)</f>
        <v>0.58000000000000018</v>
      </c>
      <c r="AJ323">
        <f>MAX(0, $R323 - $AA323) * INDEX(Model_Assumptions[Values], 7)</f>
        <v>3010.496195558575</v>
      </c>
      <c r="AK323">
        <f>MAX(0, INDEX(Model_Assumptions[Values], 4) - $AD323)</f>
        <v>0</v>
      </c>
      <c r="AL323">
        <f>MAX(0, INDEX(Model_Assumptions[Values], 5) - $AC323)</f>
        <v>0</v>
      </c>
      <c r="AM323">
        <f>INDEX(Model_Assumptions[Values], 6) * MAX(0, INDEX(Model_Assumptions[Values], 3) - $AB323)^2</f>
        <v>0</v>
      </c>
      <c r="AN323">
        <f t="shared" si="126"/>
        <v>2968.9663046984219</v>
      </c>
      <c r="AO323" cm="1">
        <f t="array" ref="AO323">IFERROR(STDEV(IF($E$2:$E$2201=$E323, $AJ$2:$AJ$2201)), 0)</f>
        <v>206.03741806851565</v>
      </c>
      <c r="AP323">
        <f t="shared" ref="AP323:AP386" si="134">IF($AO323=0, 0, ($AJ323-$AN323)/$AO323)</f>
        <v>0.2015647994887157</v>
      </c>
      <c r="AQ323">
        <f t="shared" si="127"/>
        <v>1.0109250076623142E-2</v>
      </c>
      <c r="AR323" cm="1">
        <f t="array" ref="AR323">IFERROR(STDEV(IF($E$2:$E$2201=$E323, $AK$2:$AK$2201)), 0)</f>
        <v>1.559284135263142E-2</v>
      </c>
      <c r="AS323">
        <f t="shared" ref="AS323:AS386" si="135">IF($AR323=0, 0, ($AK323-$AQ323)/$AR323)</f>
        <v>-0.64832636002655941</v>
      </c>
      <c r="AT323">
        <f t="shared" si="128"/>
        <v>1.6848727724079835E-3</v>
      </c>
      <c r="AU323" cm="1">
        <f t="array" ref="AU323">IFERROR(STDEV(IF($E$2:$E$2201=$E323, $AL$2:$AL$2201)), 0)</f>
        <v>4.6214384073413571E-3</v>
      </c>
      <c r="AV323">
        <f t="shared" ref="AV323:AV386" si="136">IF($AU323=0, 0, ($AL323-$AT323)/$AU323)</f>
        <v>-0.36457756739362562</v>
      </c>
      <c r="AW323">
        <f t="shared" si="129"/>
        <v>0</v>
      </c>
      <c r="AX323" cm="1">
        <f t="array" ref="AX323">IFERROR(STDEV(IF($E$2:$E$2201=$E323, $AM$2:$AM$2201)), 0)</f>
        <v>0</v>
      </c>
      <c r="AY323">
        <f t="shared" ref="AY323:AY386" si="137">IF($AU323=0, 0, ($AL323-$AT323)/$AU323)</f>
        <v>-0.36457756739362562</v>
      </c>
      <c r="AZ323">
        <f>INDEX(Model_Assumptions[Values],9)*((INDEX(Model_Scenarios[GR Weight],1)*$AG323)+(INDEX(Model_Scenarios[GP Weight],1)*$AH323)+(INDEX(Model_Scenarios[LTV Weight],1)*$AI323))-(INDEX(Model_Scenarios[LTV Weight],1)*$AP323)-(INDEX(Model_Scenarios[GP Weight],1)*($AS323+$AV323+$AY323))</f>
        <v>2.4756970202684867</v>
      </c>
      <c r="BA323">
        <f>INDEX(Model_Assumptions[Values],9)*((INDEX(Model_Scenarios[GR Weight],2)*$AG323)+(INDEX(Model_Scenarios[GP Weight],2)*$AH323)+(INDEX(Model_Scenarios[LTV Weight],2)*$AI323))-(INDEX(Model_Scenarios[LTV Weight],2)*$AP323)-(INDEX(Model_Scenarios[GP Weight],2)*($AS323+$AV323+$AY323))</f>
        <v>2.3475107783994646</v>
      </c>
      <c r="BB323">
        <f>INDEX(Model_Assumptions[Values],9)*((INDEX(Model_Scenarios[GR Weight],3)*$AG323)+(INDEX(Model_Scenarios[GP Weight],3)*$AH323)+(INDEX(Model_Scenarios[LTV Weight],3)*$AI323))-(INDEX(Model_Scenarios[LTV Weight],3)*$AP323)-(INDEX(Model_Scenarios[GP Weight],3)*($AS323+$AV323+$AY323))</f>
        <v>2.1079554464090431</v>
      </c>
      <c r="BC323">
        <f>INDEX(Model_Assumptions[Values],9)*((INDEX(Model_Scenarios[GR Weight],4)*$AG323)+(INDEX(Model_Scenarios[GP Weight],4)*$AH323)+(INDEX(Model_Scenarios[LTV Weight],4)*$AI323))-(INDEX(Model_Scenarios[LTV Weight],4)*$AP323)-(INDEX(Model_Scenarios[GP Weight],4)*($AS323+$AV323+$AY323))</f>
        <v>1.9188515696614894</v>
      </c>
      <c r="BD323">
        <f>INDEX(Model_Assumptions[Values],9)*((INDEX(Model_Scenarios[GR Weight],5)*$AG323)+(INDEX(Model_Scenarios[GP Weight],5)*$AH323)+(INDEX(Model_Scenarios[LTV Weight],5)*$AI323))-(INDEX(Model_Scenarios[LTV Weight],5)*$AP323)-(INDEX(Model_Scenarios[GP Weight],5)*($AS323+$AV323+$AY323))</f>
        <v>2.1352387777923294</v>
      </c>
    </row>
    <row r="324" spans="1:56" x14ac:dyDescent="0.25">
      <c r="A324">
        <v>323</v>
      </c>
      <c r="B324">
        <v>7</v>
      </c>
      <c r="C324" s="3">
        <v>23</v>
      </c>
      <c r="D324" s="4">
        <v>0.44</v>
      </c>
      <c r="E324" t="str">
        <v>SKU-1010</v>
      </c>
      <c r="F324" t="str">
        <v>Raise</v>
      </c>
      <c r="G324" t="str">
        <v>Full</v>
      </c>
      <c r="H324">
        <v>45.86</v>
      </c>
      <c r="I324">
        <v>24.87</v>
      </c>
      <c r="J324">
        <v>42</v>
      </c>
      <c r="K324">
        <v>1926.12</v>
      </c>
      <c r="L324">
        <v>881.57999999999993</v>
      </c>
      <c r="M324">
        <v>0.45769733972961185</v>
      </c>
      <c r="N324">
        <v>57.591701553971269</v>
      </c>
      <c r="O324">
        <v>713.86465905090859</v>
      </c>
      <c r="P324">
        <v>813.3446590509086</v>
      </c>
      <c r="Q324">
        <v>1838.4436548864205</v>
      </c>
      <c r="R324">
        <v>1665.4136638382868</v>
      </c>
      <c r="S324">
        <v>1</v>
      </c>
      <c r="T324">
        <f t="shared" si="115"/>
        <v>51.021948683747361</v>
      </c>
      <c r="U324">
        <f t="shared" si="116"/>
        <v>0.11255884613491848</v>
      </c>
      <c r="V324">
        <f>IF($F324="Reduce", INDEX(Model_Assumptions[Values], 2), INDEX(Model_Assumptions[Values], 1))</f>
        <v>-0.4</v>
      </c>
      <c r="W324">
        <f t="shared" si="117"/>
        <v>40.109011384933368</v>
      </c>
      <c r="X324">
        <f t="shared" si="130"/>
        <v>2046.4399206379089</v>
      </c>
      <c r="Y324">
        <f t="shared" si="118"/>
        <v>1048.9288074946162</v>
      </c>
      <c r="Z324">
        <f t="shared" si="119"/>
        <v>120.31992063790904</v>
      </c>
      <c r="AA324">
        <f t="shared" si="120"/>
        <v>167.34880749461627</v>
      </c>
      <c r="AB324">
        <f t="shared" si="131"/>
        <v>0.5125627177794928</v>
      </c>
      <c r="AC324">
        <f t="shared" si="121"/>
        <v>5.4865378049880953E-2</v>
      </c>
      <c r="AD324">
        <f t="shared" si="122"/>
        <v>5.4865378049880953E-2</v>
      </c>
      <c r="AE324">
        <f t="shared" si="123"/>
        <v>0.44000000000000022</v>
      </c>
      <c r="AF324">
        <f t="shared" si="132"/>
        <v>932.63165174944027</v>
      </c>
      <c r="AG324">
        <f t="shared" si="124"/>
        <v>0.16854724367203691</v>
      </c>
      <c r="AH324">
        <f t="shared" si="125"/>
        <v>0.20575386539071333</v>
      </c>
      <c r="AI324">
        <f t="shared" si="133"/>
        <v>0.55999999999999983</v>
      </c>
      <c r="AJ324">
        <f>MAX(0, $R324 - $AA324) * INDEX(Model_Assumptions[Values], 7)</f>
        <v>2996.129712687341</v>
      </c>
      <c r="AK324">
        <f>MAX(0, INDEX(Model_Assumptions[Values], 4) - $AD324)</f>
        <v>0</v>
      </c>
      <c r="AL324">
        <f>MAX(0, INDEX(Model_Assumptions[Values], 5) - $AC324)</f>
        <v>0</v>
      </c>
      <c r="AM324">
        <f>INDEX(Model_Assumptions[Values], 6) * MAX(0, INDEX(Model_Assumptions[Values], 3) - $AB324)^2</f>
        <v>0</v>
      </c>
      <c r="AN324">
        <f t="shared" si="126"/>
        <v>2968.9663046984219</v>
      </c>
      <c r="AO324" cm="1">
        <f t="array" ref="AO324">IFERROR(STDEV(IF($E$2:$E$2201=$E324, $AJ$2:$AJ$2201)), 0)</f>
        <v>206.03741806851565</v>
      </c>
      <c r="AP324">
        <f t="shared" si="134"/>
        <v>0.13183725676413857</v>
      </c>
      <c r="AQ324">
        <f t="shared" si="127"/>
        <v>1.0109250076623142E-2</v>
      </c>
      <c r="AR324" cm="1">
        <f t="array" ref="AR324">IFERROR(STDEV(IF($E$2:$E$2201=$E324, $AK$2:$AK$2201)), 0)</f>
        <v>1.559284135263142E-2</v>
      </c>
      <c r="AS324">
        <f t="shared" si="135"/>
        <v>-0.64832636002655941</v>
      </c>
      <c r="AT324">
        <f t="shared" si="128"/>
        <v>1.6848727724079835E-3</v>
      </c>
      <c r="AU324" cm="1">
        <f t="array" ref="AU324">IFERROR(STDEV(IF($E$2:$E$2201=$E324, $AL$2:$AL$2201)), 0)</f>
        <v>4.6214384073413571E-3</v>
      </c>
      <c r="AV324">
        <f t="shared" si="136"/>
        <v>-0.36457756739362562</v>
      </c>
      <c r="AW324">
        <f t="shared" si="129"/>
        <v>0</v>
      </c>
      <c r="AX324" cm="1">
        <f t="array" ref="AX324">IFERROR(STDEV(IF($E$2:$E$2201=$E324, $AM$2:$AM$2201)), 0)</f>
        <v>0</v>
      </c>
      <c r="AY324">
        <f t="shared" si="137"/>
        <v>-0.36457756739362562</v>
      </c>
      <c r="AZ324">
        <f>INDEX(Model_Assumptions[Values],9)*((INDEX(Model_Scenarios[GR Weight],1)*$AG324)+(INDEX(Model_Scenarios[GP Weight],1)*$AH324)+(INDEX(Model_Scenarios[LTV Weight],1)*$AI324))-(INDEX(Model_Scenarios[LTV Weight],1)*$AP324)-(INDEX(Model_Scenarios[GP Weight],1)*($AS324+$AV324+$AY324))</f>
        <v>2.4594288986014452</v>
      </c>
      <c r="BA324">
        <f>INDEX(Model_Assumptions[Values],9)*((INDEX(Model_Scenarios[GR Weight],2)*$AG324)+(INDEX(Model_Scenarios[GP Weight],2)*$AH324)+(INDEX(Model_Scenarios[LTV Weight],2)*$AI324))-(INDEX(Model_Scenarios[LTV Weight],2)*$AP324)-(INDEX(Model_Scenarios[GP Weight],2)*($AS324+$AV324+$AY324))</f>
        <v>2.3419663802108124</v>
      </c>
      <c r="BB324">
        <f>INDEX(Model_Assumptions[Values],9)*((INDEX(Model_Scenarios[GR Weight],3)*$AG324)+(INDEX(Model_Scenarios[GP Weight],3)*$AH324)+(INDEX(Model_Scenarios[LTV Weight],3)*$AI324))-(INDEX(Model_Scenarios[LTV Weight],3)*$AP324)-(INDEX(Model_Scenarios[GP Weight],3)*($AS324+$AV324+$AY324))</f>
        <v>2.1201369395029723</v>
      </c>
      <c r="BC324">
        <f>INDEX(Model_Assumptions[Values],9)*((INDEX(Model_Scenarios[GR Weight],4)*$AG324)+(INDEX(Model_Scenarios[GP Weight],4)*$AH324)+(INDEX(Model_Scenarios[LTV Weight],4)*$AI324))-(INDEX(Model_Scenarios[LTV Weight],4)*$AP324)-(INDEX(Model_Scenarios[GP Weight],4)*($AS324+$AV324+$AY324))</f>
        <v>1.9375942870154048</v>
      </c>
      <c r="BD324">
        <f>INDEX(Model_Assumptions[Values],9)*((INDEX(Model_Scenarios[GR Weight],5)*$AG324)+(INDEX(Model_Scenarios[GP Weight],5)*$AH324)+(INDEX(Model_Scenarios[LTV Weight],5)*$AI324))-(INDEX(Model_Scenarios[LTV Weight],5)*$AP324)-(INDEX(Model_Scenarios[GP Weight],5)*($AS324+$AV324+$AY324))</f>
        <v>2.1590258814530596</v>
      </c>
    </row>
    <row r="325" spans="1:56" x14ac:dyDescent="0.25">
      <c r="A325">
        <v>324</v>
      </c>
      <c r="B325">
        <v>7</v>
      </c>
      <c r="C325" s="3">
        <v>24</v>
      </c>
      <c r="D325" s="4">
        <v>0.46</v>
      </c>
      <c r="E325" t="str">
        <v>SKU-1010</v>
      </c>
      <c r="F325" t="str">
        <v>Raise</v>
      </c>
      <c r="G325" t="str">
        <v>Full</v>
      </c>
      <c r="H325">
        <v>45.86</v>
      </c>
      <c r="I325">
        <v>24.87</v>
      </c>
      <c r="J325">
        <v>42</v>
      </c>
      <c r="K325">
        <v>1926.12</v>
      </c>
      <c r="L325">
        <v>881.57999999999993</v>
      </c>
      <c r="M325">
        <v>0.45769733972961185</v>
      </c>
      <c r="N325">
        <v>57.591701553971269</v>
      </c>
      <c r="O325">
        <v>713.86465905090859</v>
      </c>
      <c r="P325">
        <v>813.3446590509086</v>
      </c>
      <c r="Q325">
        <v>1838.4436548864205</v>
      </c>
      <c r="R325">
        <v>1665.4136638382868</v>
      </c>
      <c r="S325">
        <v>1</v>
      </c>
      <c r="T325">
        <f t="shared" si="115"/>
        <v>51.256582714826784</v>
      </c>
      <c r="U325">
        <f t="shared" si="116"/>
        <v>0.11767515732286928</v>
      </c>
      <c r="V325">
        <f>IF($F325="Reduce", INDEX(Model_Assumptions[Values], 2), INDEX(Model_Assumptions[Values], 1))</f>
        <v>-0.4</v>
      </c>
      <c r="W325">
        <f t="shared" si="117"/>
        <v>40.023057356975798</v>
      </c>
      <c r="X325">
        <f t="shared" si="130"/>
        <v>2051.4451499180868</v>
      </c>
      <c r="Y325">
        <f t="shared" si="118"/>
        <v>1056.0717134500987</v>
      </c>
      <c r="Z325">
        <f t="shared" si="119"/>
        <v>125.32514991808694</v>
      </c>
      <c r="AA325">
        <f t="shared" si="120"/>
        <v>174.49171345009881</v>
      </c>
      <c r="AB325">
        <f t="shared" si="131"/>
        <v>0.51479402873250946</v>
      </c>
      <c r="AC325">
        <f t="shared" si="121"/>
        <v>5.7096689002897605E-2</v>
      </c>
      <c r="AD325">
        <f t="shared" si="122"/>
        <v>5.7096689002897605E-2</v>
      </c>
      <c r="AE325">
        <f t="shared" si="123"/>
        <v>0.46000000000000008</v>
      </c>
      <c r="AF325">
        <f t="shared" si="132"/>
        <v>899.32337847267468</v>
      </c>
      <c r="AG325">
        <f t="shared" si="124"/>
        <v>0.17555869775751076</v>
      </c>
      <c r="AH325">
        <f t="shared" si="125"/>
        <v>0.21453600451955152</v>
      </c>
      <c r="AI325">
        <f t="shared" si="133"/>
        <v>0.53999999999999992</v>
      </c>
      <c r="AJ325">
        <f>MAX(0, $R325 - $AA325) * INDEX(Model_Assumptions[Values], 7)</f>
        <v>2981.8439007763759</v>
      </c>
      <c r="AK325">
        <f>MAX(0, INDEX(Model_Assumptions[Values], 4) - $AD325)</f>
        <v>0</v>
      </c>
      <c r="AL325">
        <f>MAX(0, INDEX(Model_Assumptions[Values], 5) - $AC325)</f>
        <v>0</v>
      </c>
      <c r="AM325">
        <f>INDEX(Model_Assumptions[Values], 6) * MAX(0, INDEX(Model_Assumptions[Values], 3) - $AB325)^2</f>
        <v>0</v>
      </c>
      <c r="AN325">
        <f t="shared" si="126"/>
        <v>2968.9663046984219</v>
      </c>
      <c r="AO325" cm="1">
        <f t="array" ref="AO325">IFERROR(STDEV(IF($E$2:$E$2201=$E325, $AJ$2:$AJ$2201)), 0)</f>
        <v>206.03741806851565</v>
      </c>
      <c r="AP325">
        <f t="shared" si="134"/>
        <v>6.250124952386879E-2</v>
      </c>
      <c r="AQ325">
        <f t="shared" si="127"/>
        <v>1.0109250076623142E-2</v>
      </c>
      <c r="AR325" cm="1">
        <f t="array" ref="AR325">IFERROR(STDEV(IF($E$2:$E$2201=$E325, $AK$2:$AK$2201)), 0)</f>
        <v>1.559284135263142E-2</v>
      </c>
      <c r="AS325">
        <f t="shared" si="135"/>
        <v>-0.64832636002655941</v>
      </c>
      <c r="AT325">
        <f t="shared" si="128"/>
        <v>1.6848727724079835E-3</v>
      </c>
      <c r="AU325" cm="1">
        <f t="array" ref="AU325">IFERROR(STDEV(IF($E$2:$E$2201=$E325, $AL$2:$AL$2201)), 0)</f>
        <v>4.6214384073413571E-3</v>
      </c>
      <c r="AV325">
        <f t="shared" si="136"/>
        <v>-0.36457756739362562</v>
      </c>
      <c r="AW325">
        <f t="shared" si="129"/>
        <v>0</v>
      </c>
      <c r="AX325" cm="1">
        <f t="array" ref="AX325">IFERROR(STDEV(IF($E$2:$E$2201=$E325, $AM$2:$AM$2201)), 0)</f>
        <v>0</v>
      </c>
      <c r="AY325">
        <f t="shared" si="137"/>
        <v>-0.36457756739362562</v>
      </c>
      <c r="AZ325">
        <f>INDEX(Model_Assumptions[Values],9)*((INDEX(Model_Scenarios[GR Weight],1)*$AG325)+(INDEX(Model_Scenarios[GP Weight],1)*$AH325)+(INDEX(Model_Scenarios[LTV Weight],1)*$AI325))-(INDEX(Model_Scenarios[LTV Weight],1)*$AP325)-(INDEX(Model_Scenarios[GP Weight],1)*($AS325+$AV325+$AY325))</f>
        <v>2.4427945010008174</v>
      </c>
      <c r="BA325">
        <f>INDEX(Model_Assumptions[Values],9)*((INDEX(Model_Scenarios[GR Weight],2)*$AG325)+(INDEX(Model_Scenarios[GP Weight],2)*$AH325)+(INDEX(Model_Scenarios[LTV Weight],2)*$AI325))-(INDEX(Model_Scenarios[LTV Weight],2)*$AP325)-(INDEX(Model_Scenarios[GP Weight],2)*($AS325+$AV325+$AY325))</f>
        <v>2.3360755146099317</v>
      </c>
      <c r="BB325">
        <f>INDEX(Model_Assumptions[Values],9)*((INDEX(Model_Scenarios[GR Weight],3)*$AG325)+(INDEX(Model_Scenarios[GP Weight],3)*$AH325)+(INDEX(Model_Scenarios[LTV Weight],3)*$AI325))-(INDEX(Model_Scenarios[LTV Weight],3)*$AP325)-(INDEX(Model_Scenarios[GP Weight],3)*($AS325+$AV325+$AY325))</f>
        <v>2.1320044034813894</v>
      </c>
      <c r="BC325">
        <f>INDEX(Model_Assumptions[Values],9)*((INDEX(Model_Scenarios[GR Weight],4)*$AG325)+(INDEX(Model_Scenarios[GP Weight],4)*$AH325)+(INDEX(Model_Scenarios[LTV Weight],4)*$AI325))-(INDEX(Model_Scenarios[LTV Weight],4)*$AP325)-(INDEX(Model_Scenarios[GP Weight],4)*($AS325+$AV325+$AY325))</f>
        <v>1.9560338773125319</v>
      </c>
      <c r="BD325">
        <f>INDEX(Model_Assumptions[Values],9)*((INDEX(Model_Scenarios[GR Weight],5)*$AG325)+(INDEX(Model_Scenarios[GP Weight],5)*$AH325)+(INDEX(Model_Scenarios[LTV Weight],5)*$AI325))-(INDEX(Model_Scenarios[LTV Weight],5)*$AP325)-(INDEX(Model_Scenarios[GP Weight],5)*($AS325+$AV325+$AY325))</f>
        <v>2.1825222199529062</v>
      </c>
    </row>
    <row r="326" spans="1:56" x14ac:dyDescent="0.25">
      <c r="A326">
        <v>325</v>
      </c>
      <c r="B326">
        <v>7</v>
      </c>
      <c r="C326" s="3">
        <v>25</v>
      </c>
      <c r="D326" s="4">
        <v>0.48</v>
      </c>
      <c r="E326" t="str">
        <v>SKU-1010</v>
      </c>
      <c r="F326" t="str">
        <v>Raise</v>
      </c>
      <c r="G326" t="str">
        <v>Full</v>
      </c>
      <c r="H326">
        <v>45.86</v>
      </c>
      <c r="I326">
        <v>24.87</v>
      </c>
      <c r="J326">
        <v>42</v>
      </c>
      <c r="K326">
        <v>1926.12</v>
      </c>
      <c r="L326">
        <v>881.57999999999993</v>
      </c>
      <c r="M326">
        <v>0.45769733972961185</v>
      </c>
      <c r="N326">
        <v>57.591701553971269</v>
      </c>
      <c r="O326">
        <v>713.86465905090859</v>
      </c>
      <c r="P326">
        <v>813.3446590509086</v>
      </c>
      <c r="Q326">
        <v>1838.4436548864205</v>
      </c>
      <c r="R326">
        <v>1665.4136638382868</v>
      </c>
      <c r="S326">
        <v>1</v>
      </c>
      <c r="T326">
        <f t="shared" si="115"/>
        <v>51.491216745906208</v>
      </c>
      <c r="U326">
        <f t="shared" si="116"/>
        <v>0.12279146851082007</v>
      </c>
      <c r="V326">
        <f>IF($F326="Reduce", INDEX(Model_Assumptions[Values], 2), INDEX(Model_Assumptions[Values], 1))</f>
        <v>-0.4</v>
      </c>
      <c r="W326">
        <f t="shared" si="117"/>
        <v>39.937103329018221</v>
      </c>
      <c r="X326">
        <f t="shared" si="130"/>
        <v>2056.4100437181296</v>
      </c>
      <c r="Y326">
        <f t="shared" si="118"/>
        <v>1063.1742839254464</v>
      </c>
      <c r="Z326">
        <f t="shared" si="119"/>
        <v>130.29004371812971</v>
      </c>
      <c r="AA326">
        <f t="shared" si="120"/>
        <v>181.59428392544646</v>
      </c>
      <c r="AB326">
        <f t="shared" si="131"/>
        <v>0.51700500450929265</v>
      </c>
      <c r="AC326">
        <f t="shared" si="121"/>
        <v>5.9307664779680802E-2</v>
      </c>
      <c r="AD326">
        <f t="shared" si="122"/>
        <v>5.9307664779680802E-2</v>
      </c>
      <c r="AE326">
        <f t="shared" si="123"/>
        <v>0.47999999999999987</v>
      </c>
      <c r="AF326">
        <f t="shared" si="132"/>
        <v>866.01510519590931</v>
      </c>
      <c r="AG326">
        <f t="shared" si="124"/>
        <v>0.18251364886357008</v>
      </c>
      <c r="AH326">
        <f t="shared" si="125"/>
        <v>0.22326855153551844</v>
      </c>
      <c r="AI326">
        <f t="shared" si="133"/>
        <v>0.52000000000000013</v>
      </c>
      <c r="AJ326">
        <f>MAX(0, $R326 - $AA326) * INDEX(Model_Assumptions[Values], 7)</f>
        <v>2967.6387598256806</v>
      </c>
      <c r="AK326">
        <f>MAX(0, INDEX(Model_Assumptions[Values], 4) - $AD326)</f>
        <v>0</v>
      </c>
      <c r="AL326">
        <f>MAX(0, INDEX(Model_Assumptions[Values], 5) - $AC326)</f>
        <v>0</v>
      </c>
      <c r="AM326">
        <f>INDEX(Model_Assumptions[Values], 6) * MAX(0, INDEX(Model_Assumptions[Values], 3) - $AB326)^2</f>
        <v>0</v>
      </c>
      <c r="AN326">
        <f t="shared" si="126"/>
        <v>2968.9663046984219</v>
      </c>
      <c r="AO326" cm="1">
        <f t="array" ref="AO326">IFERROR(STDEV(IF($E$2:$E$2201=$E326, $AJ$2:$AJ$2201)), 0)</f>
        <v>206.03741806851565</v>
      </c>
      <c r="AP326">
        <f t="shared" si="134"/>
        <v>-6.4432222320892516E-3</v>
      </c>
      <c r="AQ326">
        <f t="shared" si="127"/>
        <v>1.0109250076623142E-2</v>
      </c>
      <c r="AR326" cm="1">
        <f t="array" ref="AR326">IFERROR(STDEV(IF($E$2:$E$2201=$E326, $AK$2:$AK$2201)), 0)</f>
        <v>1.559284135263142E-2</v>
      </c>
      <c r="AS326">
        <f t="shared" si="135"/>
        <v>-0.64832636002655941</v>
      </c>
      <c r="AT326">
        <f t="shared" si="128"/>
        <v>1.6848727724079835E-3</v>
      </c>
      <c r="AU326" cm="1">
        <f t="array" ref="AU326">IFERROR(STDEV(IF($E$2:$E$2201=$E326, $AL$2:$AL$2201)), 0)</f>
        <v>4.6214384073413571E-3</v>
      </c>
      <c r="AV326">
        <f t="shared" si="136"/>
        <v>-0.36457756739362562</v>
      </c>
      <c r="AW326">
        <f t="shared" si="129"/>
        <v>0</v>
      </c>
      <c r="AX326" cm="1">
        <f t="array" ref="AX326">IFERROR(STDEV(IF($E$2:$E$2201=$E326, $AM$2:$AM$2201)), 0)</f>
        <v>0</v>
      </c>
      <c r="AY326">
        <f t="shared" si="137"/>
        <v>-0.36457756739362562</v>
      </c>
      <c r="AZ326">
        <f>INDEX(Model_Assumptions[Values],9)*((INDEX(Model_Scenarios[GR Weight],1)*$AG326)+(INDEX(Model_Scenarios[GP Weight],1)*$AH326)+(INDEX(Model_Scenarios[LTV Weight],1)*$AI326))-(INDEX(Model_Scenarios[LTV Weight],1)*$AP326)-(INDEX(Model_Scenarios[GP Weight],1)*($AS326+$AV326+$AY326))</f>
        <v>2.4257938274665976</v>
      </c>
      <c r="BA326">
        <f>INDEX(Model_Assumptions[Values],9)*((INDEX(Model_Scenarios[GR Weight],2)*$AG326)+(INDEX(Model_Scenarios[GP Weight],2)*$AH326)+(INDEX(Model_Scenarios[LTV Weight],2)*$AI326))-(INDEX(Model_Scenarios[LTV Weight],2)*$AP326)-(INDEX(Model_Scenarios[GP Weight],2)*($AS326+$AV326+$AY326))</f>
        <v>2.3298381815968163</v>
      </c>
      <c r="BB326">
        <f>INDEX(Model_Assumptions[Values],9)*((INDEX(Model_Scenarios[GR Weight],3)*$AG326)+(INDEX(Model_Scenarios[GP Weight],3)*$AH326)+(INDEX(Model_Scenarios[LTV Weight],3)*$AI326))-(INDEX(Model_Scenarios[LTV Weight],3)*$AP326)-(INDEX(Model_Scenarios[GP Weight],3)*($AS326+$AV326+$AY326))</f>
        <v>2.1435578383442899</v>
      </c>
      <c r="BC326">
        <f>INDEX(Model_Assumptions[Values],9)*((INDEX(Model_Scenarios[GR Weight],4)*$AG326)+(INDEX(Model_Scenarios[GP Weight],4)*$AH326)+(INDEX(Model_Scenarios[LTV Weight],4)*$AI326))-(INDEX(Model_Scenarios[LTV Weight],4)*$AP326)-(INDEX(Model_Scenarios[GP Weight],4)*($AS326+$AV326+$AY326))</f>
        <v>1.9741703405528657</v>
      </c>
      <c r="BD326">
        <f>INDEX(Model_Assumptions[Values],9)*((INDEX(Model_Scenarios[GR Weight],5)*$AG326)+(INDEX(Model_Scenarios[GP Weight],5)*$AH326)+(INDEX(Model_Scenarios[LTV Weight],5)*$AI326))-(INDEX(Model_Scenarios[LTV Weight],5)*$AP326)-(INDEX(Model_Scenarios[GP Weight],5)*($AS326+$AV326+$AY326))</f>
        <v>2.2057277932918642</v>
      </c>
    </row>
    <row r="327" spans="1:56" x14ac:dyDescent="0.25">
      <c r="A327">
        <v>326</v>
      </c>
      <c r="B327">
        <v>7</v>
      </c>
      <c r="C327" s="3">
        <v>26</v>
      </c>
      <c r="D327" s="4">
        <v>0.5</v>
      </c>
      <c r="E327" t="str">
        <v>SKU-1010</v>
      </c>
      <c r="F327" t="str">
        <v>Raise</v>
      </c>
      <c r="G327" t="str">
        <v>Full</v>
      </c>
      <c r="H327">
        <v>45.86</v>
      </c>
      <c r="I327">
        <v>24.87</v>
      </c>
      <c r="J327">
        <v>42</v>
      </c>
      <c r="K327">
        <v>1926.12</v>
      </c>
      <c r="L327">
        <v>881.57999999999993</v>
      </c>
      <c r="M327">
        <v>0.45769733972961185</v>
      </c>
      <c r="N327">
        <v>57.591701553971269</v>
      </c>
      <c r="O327">
        <v>713.86465905090859</v>
      </c>
      <c r="P327">
        <v>813.3446590509086</v>
      </c>
      <c r="Q327">
        <v>1838.4436548864205</v>
      </c>
      <c r="R327">
        <v>1665.4136638382868</v>
      </c>
      <c r="S327">
        <v>1</v>
      </c>
      <c r="T327">
        <f t="shared" si="115"/>
        <v>51.725850776985638</v>
      </c>
      <c r="U327">
        <f t="shared" si="116"/>
        <v>0.12790777969877101</v>
      </c>
      <c r="V327">
        <f>IF($F327="Reduce", INDEX(Model_Assumptions[Values], 2), INDEX(Model_Assumptions[Values], 1))</f>
        <v>-0.4</v>
      </c>
      <c r="W327">
        <f t="shared" si="117"/>
        <v>39.851149301060644</v>
      </c>
      <c r="X327">
        <f t="shared" si="130"/>
        <v>2061.3346020380386</v>
      </c>
      <c r="Y327">
        <f t="shared" si="118"/>
        <v>1070.2365189206603</v>
      </c>
      <c r="Z327">
        <f t="shared" si="119"/>
        <v>135.21460203803872</v>
      </c>
      <c r="AA327">
        <f t="shared" si="120"/>
        <v>188.65651892066035</v>
      </c>
      <c r="AB327">
        <f t="shared" si="131"/>
        <v>0.51919592183749252</v>
      </c>
      <c r="AC327">
        <f t="shared" si="121"/>
        <v>6.1498582107880673E-2</v>
      </c>
      <c r="AD327">
        <f t="shared" si="122"/>
        <v>6.1498582107880673E-2</v>
      </c>
      <c r="AE327">
        <f t="shared" si="123"/>
        <v>0.50000000000000033</v>
      </c>
      <c r="AF327">
        <f t="shared" si="132"/>
        <v>832.70683191914281</v>
      </c>
      <c r="AG327">
        <f t="shared" si="124"/>
        <v>0.18941209699021677</v>
      </c>
      <c r="AH327">
        <f t="shared" si="125"/>
        <v>0.23195150643861548</v>
      </c>
      <c r="AI327">
        <f t="shared" si="133"/>
        <v>0.49999999999999967</v>
      </c>
      <c r="AJ327">
        <f>MAX(0, $R327 - $AA327) * INDEX(Model_Assumptions[Values], 7)</f>
        <v>2953.5142898352528</v>
      </c>
      <c r="AK327">
        <f>MAX(0, INDEX(Model_Assumptions[Values], 4) - $AD327)</f>
        <v>0</v>
      </c>
      <c r="AL327">
        <f>MAX(0, INDEX(Model_Assumptions[Values], 5) - $AC327)</f>
        <v>0</v>
      </c>
      <c r="AM327">
        <f>INDEX(Model_Assumptions[Values], 6) * MAX(0, INDEX(Model_Assumptions[Values], 3) - $AB327)^2</f>
        <v>0</v>
      </c>
      <c r="AN327">
        <f t="shared" si="126"/>
        <v>2968.9663046984219</v>
      </c>
      <c r="AO327" cm="1">
        <f t="array" ref="AO327">IFERROR(STDEV(IF($E$2:$E$2201=$E327, $AJ$2:$AJ$2201)), 0)</f>
        <v>206.03741806851565</v>
      </c>
      <c r="AP327">
        <f t="shared" si="134"/>
        <v>-7.4996158503746566E-2</v>
      </c>
      <c r="AQ327">
        <f t="shared" si="127"/>
        <v>1.0109250076623142E-2</v>
      </c>
      <c r="AR327" cm="1">
        <f t="array" ref="AR327">IFERROR(STDEV(IF($E$2:$E$2201=$E327, $AK$2:$AK$2201)), 0)</f>
        <v>1.559284135263142E-2</v>
      </c>
      <c r="AS327">
        <f t="shared" si="135"/>
        <v>-0.64832636002655941</v>
      </c>
      <c r="AT327">
        <f t="shared" si="128"/>
        <v>1.6848727724079835E-3</v>
      </c>
      <c r="AU327" cm="1">
        <f t="array" ref="AU327">IFERROR(STDEV(IF($E$2:$E$2201=$E327, $AL$2:$AL$2201)), 0)</f>
        <v>4.6214384073413571E-3</v>
      </c>
      <c r="AV327">
        <f t="shared" si="136"/>
        <v>-0.36457756739362562</v>
      </c>
      <c r="AW327">
        <f t="shared" si="129"/>
        <v>0</v>
      </c>
      <c r="AX327" cm="1">
        <f t="array" ref="AX327">IFERROR(STDEV(IF($E$2:$E$2201=$E327, $AM$2:$AM$2201)), 0)</f>
        <v>0</v>
      </c>
      <c r="AY327">
        <f t="shared" si="137"/>
        <v>-0.36457756739362562</v>
      </c>
      <c r="AZ327">
        <f>INDEX(Model_Assumptions[Values],9)*((INDEX(Model_Scenarios[GR Weight],1)*$AG327)+(INDEX(Model_Scenarios[GP Weight],1)*$AH327)+(INDEX(Model_Scenarios[LTV Weight],1)*$AI327))-(INDEX(Model_Scenarios[LTV Weight],1)*$AP327)-(INDEX(Model_Scenarios[GP Weight],1)*($AS327+$AV327+$AY327))</f>
        <v>2.4084268779987936</v>
      </c>
      <c r="BA327">
        <f>INDEX(Model_Assumptions[Values],9)*((INDEX(Model_Scenarios[GR Weight],2)*$AG327)+(INDEX(Model_Scenarios[GP Weight],2)*$AH327)+(INDEX(Model_Scenarios[LTV Weight],2)*$AI327))-(INDEX(Model_Scenarios[LTV Weight],2)*$AP327)-(INDEX(Model_Scenarios[GP Weight],2)*($AS327+$AV327+$AY327))</f>
        <v>2.3232543811714743</v>
      </c>
      <c r="BB327">
        <f>INDEX(Model_Assumptions[Values],9)*((INDEX(Model_Scenarios[GR Weight],3)*$AG327)+(INDEX(Model_Scenarios[GP Weight],3)*$AH327)+(INDEX(Model_Scenarios[LTV Weight],3)*$AI327))-(INDEX(Model_Scenarios[LTV Weight],3)*$AP327)-(INDEX(Model_Scenarios[GP Weight],3)*($AS327+$AV327+$AY327))</f>
        <v>2.1547972440916796</v>
      </c>
      <c r="BC327">
        <f>INDEX(Model_Assumptions[Values],9)*((INDEX(Model_Scenarios[GR Weight],4)*$AG327)+(INDEX(Model_Scenarios[GP Weight],4)*$AH327)+(INDEX(Model_Scenarios[LTV Weight],4)*$AI327))-(INDEX(Model_Scenarios[LTV Weight],4)*$AP327)-(INDEX(Model_Scenarios[GP Weight],4)*($AS327+$AV327+$AY327))</f>
        <v>1.9920036767364133</v>
      </c>
      <c r="BD327">
        <f>INDEX(Model_Assumptions[Values],9)*((INDEX(Model_Scenarios[GR Weight],5)*$AG327)+(INDEX(Model_Scenarios[GP Weight],5)*$AH327)+(INDEX(Model_Scenarios[LTV Weight],5)*$AI327))-(INDEX(Model_Scenarios[LTV Weight],5)*$AP327)-(INDEX(Model_Scenarios[GP Weight],5)*($AS327+$AV327+$AY327))</f>
        <v>2.2286426014699412</v>
      </c>
    </row>
    <row r="328" spans="1:56" x14ac:dyDescent="0.25">
      <c r="A328">
        <v>327</v>
      </c>
      <c r="B328">
        <v>7</v>
      </c>
      <c r="C328" s="3">
        <v>27</v>
      </c>
      <c r="D328" s="4">
        <v>0.52</v>
      </c>
      <c r="E328" t="str">
        <v>SKU-1010</v>
      </c>
      <c r="F328" t="str">
        <v>Raise</v>
      </c>
      <c r="G328" t="str">
        <v>Full</v>
      </c>
      <c r="H328">
        <v>45.86</v>
      </c>
      <c r="I328">
        <v>24.87</v>
      </c>
      <c r="J328">
        <v>42</v>
      </c>
      <c r="K328">
        <v>1926.12</v>
      </c>
      <c r="L328">
        <v>881.57999999999993</v>
      </c>
      <c r="M328">
        <v>0.45769733972961185</v>
      </c>
      <c r="N328">
        <v>57.591701553971269</v>
      </c>
      <c r="O328">
        <v>713.86465905090859</v>
      </c>
      <c r="P328">
        <v>813.3446590509086</v>
      </c>
      <c r="Q328">
        <v>1838.4436548864205</v>
      </c>
      <c r="R328">
        <v>1665.4136638382868</v>
      </c>
      <c r="S328">
        <v>1</v>
      </c>
      <c r="T328">
        <f t="shared" si="115"/>
        <v>51.960484808065061</v>
      </c>
      <c r="U328">
        <f t="shared" si="116"/>
        <v>0.13302409088672179</v>
      </c>
      <c r="V328">
        <f>IF($F328="Reduce", INDEX(Model_Assumptions[Values], 2), INDEX(Model_Assumptions[Values], 1))</f>
        <v>-0.4</v>
      </c>
      <c r="W328">
        <f t="shared" si="117"/>
        <v>39.765195273103075</v>
      </c>
      <c r="X328">
        <f t="shared" si="130"/>
        <v>2066.2188248778129</v>
      </c>
      <c r="Y328">
        <f t="shared" si="118"/>
        <v>1077.2584184357395</v>
      </c>
      <c r="Z328">
        <f t="shared" si="119"/>
        <v>140.09882487781306</v>
      </c>
      <c r="AA328">
        <f t="shared" si="120"/>
        <v>195.67841843573956</v>
      </c>
      <c r="AB328">
        <f t="shared" si="131"/>
        <v>0.52136705244636605</v>
      </c>
      <c r="AC328">
        <f t="shared" si="121"/>
        <v>6.3669712716754201E-2</v>
      </c>
      <c r="AD328">
        <f t="shared" si="122"/>
        <v>6.3669712716754201E-2</v>
      </c>
      <c r="AE328">
        <f t="shared" si="123"/>
        <v>0.52000000000000013</v>
      </c>
      <c r="AF328">
        <f t="shared" si="132"/>
        <v>799.39855864237745</v>
      </c>
      <c r="AG328">
        <f t="shared" si="124"/>
        <v>0.19625404213744954</v>
      </c>
      <c r="AH328">
        <f t="shared" si="125"/>
        <v>0.24058486922884154</v>
      </c>
      <c r="AI328">
        <f t="shared" si="133"/>
        <v>0.47999999999999987</v>
      </c>
      <c r="AJ328">
        <f>MAX(0, $R328 - $AA328) * INDEX(Model_Assumptions[Values], 7)</f>
        <v>2939.4704908050944</v>
      </c>
      <c r="AK328">
        <f>MAX(0, INDEX(Model_Assumptions[Values], 4) - $AD328)</f>
        <v>0</v>
      </c>
      <c r="AL328">
        <f>MAX(0, INDEX(Model_Assumptions[Values], 5) - $AC328)</f>
        <v>0</v>
      </c>
      <c r="AM328">
        <f>INDEX(Model_Assumptions[Values], 6) * MAX(0, INDEX(Model_Assumptions[Values], 3) - $AB328)^2</f>
        <v>0</v>
      </c>
      <c r="AN328">
        <f t="shared" si="126"/>
        <v>2968.9663046984219</v>
      </c>
      <c r="AO328" cm="1">
        <f t="array" ref="AO328">IFERROR(STDEV(IF($E$2:$E$2201=$E328, $AJ$2:$AJ$2201)), 0)</f>
        <v>206.03741806851565</v>
      </c>
      <c r="AP328">
        <f t="shared" si="134"/>
        <v>-0.14315755929109433</v>
      </c>
      <c r="AQ328">
        <f t="shared" si="127"/>
        <v>1.0109250076623142E-2</v>
      </c>
      <c r="AR328" cm="1">
        <f t="array" ref="AR328">IFERROR(STDEV(IF($E$2:$E$2201=$E328, $AK$2:$AK$2201)), 0)</f>
        <v>1.559284135263142E-2</v>
      </c>
      <c r="AS328">
        <f t="shared" si="135"/>
        <v>-0.64832636002655941</v>
      </c>
      <c r="AT328">
        <f t="shared" si="128"/>
        <v>1.6848727724079835E-3</v>
      </c>
      <c r="AU328" cm="1">
        <f t="array" ref="AU328">IFERROR(STDEV(IF($E$2:$E$2201=$E328, $AL$2:$AL$2201)), 0)</f>
        <v>4.6214384073413571E-3</v>
      </c>
      <c r="AV328">
        <f t="shared" si="136"/>
        <v>-0.36457756739362562</v>
      </c>
      <c r="AW328">
        <f t="shared" si="129"/>
        <v>0</v>
      </c>
      <c r="AX328" cm="1">
        <f t="array" ref="AX328">IFERROR(STDEV(IF($E$2:$E$2201=$E328, $AM$2:$AM$2201)), 0)</f>
        <v>0</v>
      </c>
      <c r="AY328">
        <f t="shared" si="137"/>
        <v>-0.36457756739362562</v>
      </c>
      <c r="AZ328">
        <f>INDEX(Model_Assumptions[Values],9)*((INDEX(Model_Scenarios[GR Weight],1)*$AG328)+(INDEX(Model_Scenarios[GP Weight],1)*$AH328)+(INDEX(Model_Scenarios[LTV Weight],1)*$AI328))-(INDEX(Model_Scenarios[LTV Weight],1)*$AP328)-(INDEX(Model_Scenarios[GP Weight],1)*($AS328+$AV328+$AY328))</f>
        <v>2.3906936525974021</v>
      </c>
      <c r="BA328">
        <f>INDEX(Model_Assumptions[Values],9)*((INDEX(Model_Scenarios[GR Weight],2)*$AG328)+(INDEX(Model_Scenarios[GP Weight],2)*$AH328)+(INDEX(Model_Scenarios[LTV Weight],2)*$AI328))-(INDEX(Model_Scenarios[LTV Weight],2)*$AP328)-(INDEX(Model_Scenarios[GP Weight],2)*($AS328+$AV328+$AY328))</f>
        <v>2.3163241133339016</v>
      </c>
      <c r="BB328">
        <f>INDEX(Model_Assumptions[Values],9)*((INDEX(Model_Scenarios[GR Weight],3)*$AG328)+(INDEX(Model_Scenarios[GP Weight],3)*$AH328)+(INDEX(Model_Scenarios[LTV Weight],3)*$AI328))-(INDEX(Model_Scenarios[LTV Weight],3)*$AP328)-(INDEX(Model_Scenarios[GP Weight],3)*($AS328+$AV328+$AY328))</f>
        <v>2.1657226207235558</v>
      </c>
      <c r="BC328">
        <f>INDEX(Model_Assumptions[Values],9)*((INDEX(Model_Scenarios[GR Weight],4)*$AG328)+(INDEX(Model_Scenarios[GP Weight],4)*$AH328)+(INDEX(Model_Scenarios[LTV Weight],4)*$AI328))-(INDEX(Model_Scenarios[LTV Weight],4)*$AP328)-(INDEX(Model_Scenarios[GP Weight],4)*($AS328+$AV328+$AY328))</f>
        <v>2.0095338858631711</v>
      </c>
      <c r="BD328">
        <f>INDEX(Model_Assumptions[Values],9)*((INDEX(Model_Scenarios[GR Weight],5)*$AG328)+(INDEX(Model_Scenarios[GP Weight],5)*$AH328)+(INDEX(Model_Scenarios[LTV Weight],5)*$AI328))-(INDEX(Model_Scenarios[LTV Weight],5)*$AP328)-(INDEX(Model_Scenarios[GP Weight],5)*($AS328+$AV328+$AY328))</f>
        <v>2.2512666444871332</v>
      </c>
    </row>
    <row r="329" spans="1:56" x14ac:dyDescent="0.25">
      <c r="A329">
        <v>328</v>
      </c>
      <c r="B329">
        <v>7</v>
      </c>
      <c r="C329" s="3">
        <v>28</v>
      </c>
      <c r="D329" s="4">
        <v>0.54</v>
      </c>
      <c r="E329" t="str">
        <v>SKU-1010</v>
      </c>
      <c r="F329" t="str">
        <v>Raise</v>
      </c>
      <c r="G329" t="str">
        <v>Full</v>
      </c>
      <c r="H329">
        <v>45.86</v>
      </c>
      <c r="I329">
        <v>24.87</v>
      </c>
      <c r="J329">
        <v>42</v>
      </c>
      <c r="K329">
        <v>1926.12</v>
      </c>
      <c r="L329">
        <v>881.57999999999993</v>
      </c>
      <c r="M329">
        <v>0.45769733972961185</v>
      </c>
      <c r="N329">
        <v>57.591701553971269</v>
      </c>
      <c r="O329">
        <v>713.86465905090859</v>
      </c>
      <c r="P329">
        <v>813.3446590509086</v>
      </c>
      <c r="Q329">
        <v>1838.4436548864205</v>
      </c>
      <c r="R329">
        <v>1665.4136638382868</v>
      </c>
      <c r="S329">
        <v>1</v>
      </c>
      <c r="T329">
        <f t="shared" si="115"/>
        <v>52.195118839144484</v>
      </c>
      <c r="U329">
        <f t="shared" si="116"/>
        <v>0.1381404020746726</v>
      </c>
      <c r="V329">
        <f>IF($F329="Reduce", INDEX(Model_Assumptions[Values], 2), INDEX(Model_Assumptions[Values], 1))</f>
        <v>-0.4</v>
      </c>
      <c r="W329">
        <f t="shared" si="117"/>
        <v>39.679241245145498</v>
      </c>
      <c r="X329">
        <f t="shared" si="130"/>
        <v>2071.0627122374526</v>
      </c>
      <c r="Y329">
        <f t="shared" si="118"/>
        <v>1084.239982470684</v>
      </c>
      <c r="Z329">
        <f t="shared" si="119"/>
        <v>144.94271223745272</v>
      </c>
      <c r="AA329">
        <f t="shared" si="120"/>
        <v>202.6599824706841</v>
      </c>
      <c r="AB329">
        <f t="shared" si="131"/>
        <v>0.52351866317912499</v>
      </c>
      <c r="AC329">
        <f t="shared" si="121"/>
        <v>6.5821323449513136E-2</v>
      </c>
      <c r="AD329">
        <f t="shared" si="122"/>
        <v>6.5821323449513136E-2</v>
      </c>
      <c r="AE329">
        <f t="shared" si="123"/>
        <v>0.53999999999999992</v>
      </c>
      <c r="AF329">
        <f t="shared" si="132"/>
        <v>766.09028536561209</v>
      </c>
      <c r="AG329">
        <f t="shared" si="124"/>
        <v>0.20303948430526839</v>
      </c>
      <c r="AH329">
        <f t="shared" si="125"/>
        <v>0.24916863990619662</v>
      </c>
      <c r="AI329">
        <f t="shared" si="133"/>
        <v>0.46000000000000013</v>
      </c>
      <c r="AJ329">
        <f>MAX(0, $R329 - $AA329) * INDEX(Model_Assumptions[Values], 7)</f>
        <v>2925.5073627352053</v>
      </c>
      <c r="AK329">
        <f>MAX(0, INDEX(Model_Assumptions[Values], 4) - $AD329)</f>
        <v>0</v>
      </c>
      <c r="AL329">
        <f>MAX(0, INDEX(Model_Assumptions[Values], 5) - $AC329)</f>
        <v>0</v>
      </c>
      <c r="AM329">
        <f>INDEX(Model_Assumptions[Values], 6) * MAX(0, INDEX(Model_Assumptions[Values], 3) - $AB329)^2</f>
        <v>0</v>
      </c>
      <c r="AN329">
        <f t="shared" si="126"/>
        <v>2968.9663046984219</v>
      </c>
      <c r="AO329" cm="1">
        <f t="array" ref="AO329">IFERROR(STDEV(IF($E$2:$E$2201=$E329, $AJ$2:$AJ$2201)), 0)</f>
        <v>206.03741806851565</v>
      </c>
      <c r="AP329">
        <f t="shared" si="134"/>
        <v>-0.21092742459413258</v>
      </c>
      <c r="AQ329">
        <f t="shared" si="127"/>
        <v>1.0109250076623142E-2</v>
      </c>
      <c r="AR329" cm="1">
        <f t="array" ref="AR329">IFERROR(STDEV(IF($E$2:$E$2201=$E329, $AK$2:$AK$2201)), 0)</f>
        <v>1.559284135263142E-2</v>
      </c>
      <c r="AS329">
        <f t="shared" si="135"/>
        <v>-0.64832636002655941</v>
      </c>
      <c r="AT329">
        <f t="shared" si="128"/>
        <v>1.6848727724079835E-3</v>
      </c>
      <c r="AU329" cm="1">
        <f t="array" ref="AU329">IFERROR(STDEV(IF($E$2:$E$2201=$E329, $AL$2:$AL$2201)), 0)</f>
        <v>4.6214384073413571E-3</v>
      </c>
      <c r="AV329">
        <f t="shared" si="136"/>
        <v>-0.36457756739362562</v>
      </c>
      <c r="AW329">
        <f t="shared" si="129"/>
        <v>0</v>
      </c>
      <c r="AX329" cm="1">
        <f t="array" ref="AX329">IFERROR(STDEV(IF($E$2:$E$2201=$E329, $AM$2:$AM$2201)), 0)</f>
        <v>0</v>
      </c>
      <c r="AY329">
        <f t="shared" si="137"/>
        <v>-0.36457756739362562</v>
      </c>
      <c r="AZ329">
        <f>INDEX(Model_Assumptions[Values],9)*((INDEX(Model_Scenarios[GR Weight],1)*$AG329)+(INDEX(Model_Scenarios[GP Weight],1)*$AH329)+(INDEX(Model_Scenarios[LTV Weight],1)*$AI329))-(INDEX(Model_Scenarios[LTV Weight],1)*$AP329)-(INDEX(Model_Scenarios[GP Weight],1)*($AS329+$AV329+$AY329))</f>
        <v>2.3725941512624207</v>
      </c>
      <c r="BA329">
        <f>INDEX(Model_Assumptions[Values],9)*((INDEX(Model_Scenarios[GR Weight],2)*$AG329)+(INDEX(Model_Scenarios[GP Weight],2)*$AH329)+(INDEX(Model_Scenarios[LTV Weight],2)*$AI329))-(INDEX(Model_Scenarios[LTV Weight],2)*$AP329)-(INDEX(Model_Scenarios[GP Weight],2)*($AS329+$AV329+$AY329))</f>
        <v>2.3090473780840965</v>
      </c>
      <c r="BB329">
        <f>INDEX(Model_Assumptions[Values],9)*((INDEX(Model_Scenarios[GR Weight],3)*$AG329)+(INDEX(Model_Scenarios[GP Weight],3)*$AH329)+(INDEX(Model_Scenarios[LTV Weight],3)*$AI329))-(INDEX(Model_Scenarios[LTV Weight],3)*$AP329)-(INDEX(Model_Scenarios[GP Weight],3)*($AS329+$AV329+$AY329))</f>
        <v>2.1763339682399168</v>
      </c>
      <c r="BC329">
        <f>INDEX(Model_Assumptions[Values],9)*((INDEX(Model_Scenarios[GR Weight],4)*$AG329)+(INDEX(Model_Scenarios[GP Weight],4)*$AH329)+(INDEX(Model_Scenarios[LTV Weight],4)*$AI329))-(INDEX(Model_Scenarios[LTV Weight],4)*$AP329)-(INDEX(Model_Scenarios[GP Weight],4)*($AS329+$AV329+$AY329))</f>
        <v>2.0267609679331371</v>
      </c>
      <c r="BD329">
        <f>INDEX(Model_Assumptions[Values],9)*((INDEX(Model_Scenarios[GR Weight],5)*$AG329)+(INDEX(Model_Scenarios[GP Weight],5)*$AH329)+(INDEX(Model_Scenarios[LTV Weight],5)*$AI329))-(INDEX(Model_Scenarios[LTV Weight],5)*$AP329)-(INDEX(Model_Scenarios[GP Weight],5)*($AS329+$AV329+$AY329))</f>
        <v>2.273599922343438</v>
      </c>
    </row>
    <row r="330" spans="1:56" x14ac:dyDescent="0.25">
      <c r="A330">
        <v>329</v>
      </c>
      <c r="B330">
        <v>7</v>
      </c>
      <c r="C330" s="3">
        <v>29</v>
      </c>
      <c r="D330" s="4">
        <v>0.56000000000000005</v>
      </c>
      <c r="E330" t="str">
        <v>SKU-1010</v>
      </c>
      <c r="F330" t="str">
        <v>Raise</v>
      </c>
      <c r="G330" t="str">
        <v>Full</v>
      </c>
      <c r="H330">
        <v>45.86</v>
      </c>
      <c r="I330">
        <v>24.87</v>
      </c>
      <c r="J330">
        <v>42</v>
      </c>
      <c r="K330">
        <v>1926.12</v>
      </c>
      <c r="L330">
        <v>881.57999999999993</v>
      </c>
      <c r="M330">
        <v>0.45769733972961185</v>
      </c>
      <c r="N330">
        <v>57.591701553971269</v>
      </c>
      <c r="O330">
        <v>713.86465905090859</v>
      </c>
      <c r="P330">
        <v>813.3446590509086</v>
      </c>
      <c r="Q330">
        <v>1838.4436548864205</v>
      </c>
      <c r="R330">
        <v>1665.4136638382868</v>
      </c>
      <c r="S330">
        <v>1</v>
      </c>
      <c r="T330">
        <f t="shared" si="115"/>
        <v>52.429752870223908</v>
      </c>
      <c r="U330">
        <f t="shared" si="116"/>
        <v>0.14325671326262338</v>
      </c>
      <c r="V330">
        <f>IF($F330="Reduce", INDEX(Model_Assumptions[Values], 2), INDEX(Model_Assumptions[Values], 1))</f>
        <v>-0.4</v>
      </c>
      <c r="W330">
        <f t="shared" si="117"/>
        <v>39.593287217187928</v>
      </c>
      <c r="X330">
        <f t="shared" si="130"/>
        <v>2075.8662641169585</v>
      </c>
      <c r="Y330">
        <f t="shared" si="118"/>
        <v>1091.1812110254946</v>
      </c>
      <c r="Z330">
        <f t="shared" si="119"/>
        <v>149.74626411695863</v>
      </c>
      <c r="AA330">
        <f t="shared" si="120"/>
        <v>209.60121102549465</v>
      </c>
      <c r="AB330">
        <f t="shared" si="131"/>
        <v>0.52565101610226617</v>
      </c>
      <c r="AC330">
        <f t="shared" si="121"/>
        <v>6.7953676372654315E-2</v>
      </c>
      <c r="AD330">
        <f t="shared" si="122"/>
        <v>6.7953676372654315E-2</v>
      </c>
      <c r="AE330">
        <f t="shared" si="123"/>
        <v>0.55999999999999972</v>
      </c>
      <c r="AF330">
        <f t="shared" si="132"/>
        <v>732.78201208884661</v>
      </c>
      <c r="AG330">
        <f t="shared" si="124"/>
        <v>0.20976842349367461</v>
      </c>
      <c r="AH330">
        <f t="shared" si="125"/>
        <v>0.25770281847068149</v>
      </c>
      <c r="AI330">
        <f t="shared" si="133"/>
        <v>0.44000000000000028</v>
      </c>
      <c r="AJ330">
        <f>MAX(0, $R330 - $AA330) * INDEX(Model_Assumptions[Values], 7)</f>
        <v>2911.6249056255842</v>
      </c>
      <c r="AK330">
        <f>MAX(0, INDEX(Model_Assumptions[Values], 4) - $AD330)</f>
        <v>0</v>
      </c>
      <c r="AL330">
        <f>MAX(0, INDEX(Model_Assumptions[Values], 5) - $AC330)</f>
        <v>0</v>
      </c>
      <c r="AM330">
        <f>INDEX(Model_Assumptions[Values], 6) * MAX(0, INDEX(Model_Assumptions[Values], 3) - $AB330)^2</f>
        <v>0</v>
      </c>
      <c r="AN330">
        <f t="shared" si="126"/>
        <v>2968.9663046984219</v>
      </c>
      <c r="AO330" cm="1">
        <f t="array" ref="AO330">IFERROR(STDEV(IF($E$2:$E$2201=$E330, $AJ$2:$AJ$2201)), 0)</f>
        <v>206.03741806851565</v>
      </c>
      <c r="AP330">
        <f t="shared" si="134"/>
        <v>-0.27830575441286787</v>
      </c>
      <c r="AQ330">
        <f t="shared" si="127"/>
        <v>1.0109250076623142E-2</v>
      </c>
      <c r="AR330" cm="1">
        <f t="array" ref="AR330">IFERROR(STDEV(IF($E$2:$E$2201=$E330, $AK$2:$AK$2201)), 0)</f>
        <v>1.559284135263142E-2</v>
      </c>
      <c r="AS330">
        <f t="shared" si="135"/>
        <v>-0.64832636002655941</v>
      </c>
      <c r="AT330">
        <f t="shared" si="128"/>
        <v>1.6848727724079835E-3</v>
      </c>
      <c r="AU330" cm="1">
        <f t="array" ref="AU330">IFERROR(STDEV(IF($E$2:$E$2201=$E330, $AL$2:$AL$2201)), 0)</f>
        <v>4.6214384073413571E-3</v>
      </c>
      <c r="AV330">
        <f t="shared" si="136"/>
        <v>-0.36457756739362562</v>
      </c>
      <c r="AW330">
        <f t="shared" si="129"/>
        <v>0</v>
      </c>
      <c r="AX330" cm="1">
        <f t="array" ref="AX330">IFERROR(STDEV(IF($E$2:$E$2201=$E330, $AM$2:$AM$2201)), 0)</f>
        <v>0</v>
      </c>
      <c r="AY330">
        <f t="shared" si="137"/>
        <v>-0.36457756739362562</v>
      </c>
      <c r="AZ330">
        <f>INDEX(Model_Assumptions[Values],9)*((INDEX(Model_Scenarios[GR Weight],1)*$AG330)+(INDEX(Model_Scenarios[GP Weight],1)*$AH330)+(INDEX(Model_Scenarios[LTV Weight],1)*$AI330))-(INDEX(Model_Scenarios[LTV Weight],1)*$AP330)-(INDEX(Model_Scenarios[GP Weight],1)*($AS330+$AV330+$AY330))</f>
        <v>2.3541283739938552</v>
      </c>
      <c r="BA330">
        <f>INDEX(Model_Assumptions[Values],9)*((INDEX(Model_Scenarios[GR Weight],2)*$AG330)+(INDEX(Model_Scenarios[GP Weight],2)*$AH330)+(INDEX(Model_Scenarios[LTV Weight],2)*$AI330))-(INDEX(Model_Scenarios[LTV Weight],2)*$AP330)-(INDEX(Model_Scenarios[GP Weight],2)*($AS330+$AV330+$AY330))</f>
        <v>2.3014241754220648</v>
      </c>
      <c r="BB330">
        <f>INDEX(Model_Assumptions[Values],9)*((INDEX(Model_Scenarios[GR Weight],3)*$AG330)+(INDEX(Model_Scenarios[GP Weight],3)*$AH330)+(INDEX(Model_Scenarios[LTV Weight],3)*$AI330))-(INDEX(Model_Scenarios[LTV Weight],3)*$AP330)-(INDEX(Model_Scenarios[GP Weight],3)*($AS330+$AV330+$AY330))</f>
        <v>2.1866312866407673</v>
      </c>
      <c r="BC330">
        <f>INDEX(Model_Assumptions[Values],9)*((INDEX(Model_Scenarios[GR Weight],4)*$AG330)+(INDEX(Model_Scenarios[GP Weight],4)*$AH330)+(INDEX(Model_Scenarios[LTV Weight],4)*$AI330))-(INDEX(Model_Scenarios[LTV Weight],4)*$AP330)-(INDEX(Model_Scenarios[GP Weight],4)*($AS330+$AV330+$AY330))</f>
        <v>2.0436849229463179</v>
      </c>
      <c r="BD330">
        <f>INDEX(Model_Assumptions[Values],9)*((INDEX(Model_Scenarios[GR Weight],5)*$AG330)+(INDEX(Model_Scenarios[GP Weight],5)*$AH330)+(INDEX(Model_Scenarios[LTV Weight],5)*$AI330))-(INDEX(Model_Scenarios[LTV Weight],5)*$AP330)-(INDEX(Model_Scenarios[GP Weight],5)*($AS330+$AV330+$AY330))</f>
        <v>2.2956424350388618</v>
      </c>
    </row>
    <row r="331" spans="1:56" x14ac:dyDescent="0.25">
      <c r="A331">
        <v>330</v>
      </c>
      <c r="B331">
        <v>7</v>
      </c>
      <c r="C331" s="3">
        <v>30</v>
      </c>
      <c r="D331" s="4">
        <v>0.57999999999999996</v>
      </c>
      <c r="E331" t="str">
        <v>SKU-1010</v>
      </c>
      <c r="F331" t="str">
        <v>Raise</v>
      </c>
      <c r="G331" t="str">
        <v>Full</v>
      </c>
      <c r="H331">
        <v>45.86</v>
      </c>
      <c r="I331">
        <v>24.87</v>
      </c>
      <c r="J331">
        <v>42</v>
      </c>
      <c r="K331">
        <v>1926.12</v>
      </c>
      <c r="L331">
        <v>881.57999999999993</v>
      </c>
      <c r="M331">
        <v>0.45769733972961185</v>
      </c>
      <c r="N331">
        <v>57.591701553971269</v>
      </c>
      <c r="O331">
        <v>713.86465905090859</v>
      </c>
      <c r="P331">
        <v>813.3446590509086</v>
      </c>
      <c r="Q331">
        <v>1838.4436548864205</v>
      </c>
      <c r="R331">
        <v>1665.4136638382868</v>
      </c>
      <c r="S331">
        <v>1</v>
      </c>
      <c r="T331">
        <f t="shared" si="115"/>
        <v>52.664386901303338</v>
      </c>
      <c r="U331">
        <f t="shared" si="116"/>
        <v>0.14837302445057432</v>
      </c>
      <c r="V331">
        <f>IF($F331="Reduce", INDEX(Model_Assumptions[Values], 2), INDEX(Model_Assumptions[Values], 1))</f>
        <v>-0.4</v>
      </c>
      <c r="W331">
        <f t="shared" si="117"/>
        <v>39.507333189230351</v>
      </c>
      <c r="X331">
        <f t="shared" si="130"/>
        <v>2080.6294805163297</v>
      </c>
      <c r="Y331">
        <f t="shared" si="118"/>
        <v>1098.0821041001709</v>
      </c>
      <c r="Z331">
        <f t="shared" si="119"/>
        <v>154.50948051632986</v>
      </c>
      <c r="AA331">
        <f t="shared" si="120"/>
        <v>216.50210410017098</v>
      </c>
      <c r="AB331">
        <f t="shared" si="131"/>
        <v>0.52776436861197917</v>
      </c>
      <c r="AC331">
        <f t="shared" si="121"/>
        <v>7.0067028882367322E-2</v>
      </c>
      <c r="AD331">
        <f t="shared" si="122"/>
        <v>7.0067028882367322E-2</v>
      </c>
      <c r="AE331">
        <f t="shared" si="123"/>
        <v>0.58000000000000018</v>
      </c>
      <c r="AF331">
        <f t="shared" si="132"/>
        <v>699.47373881208011</v>
      </c>
      <c r="AG331">
        <f t="shared" si="124"/>
        <v>0.21644085970266691</v>
      </c>
      <c r="AH331">
        <f t="shared" si="125"/>
        <v>0.26618740492229598</v>
      </c>
      <c r="AI331">
        <f t="shared" si="133"/>
        <v>0.41999999999999982</v>
      </c>
      <c r="AJ331">
        <f>MAX(0, $R331 - $AA331) * INDEX(Model_Assumptions[Values], 7)</f>
        <v>2897.8231194762316</v>
      </c>
      <c r="AK331">
        <f>MAX(0, INDEX(Model_Assumptions[Values], 4) - $AD331)</f>
        <v>0</v>
      </c>
      <c r="AL331">
        <f>MAX(0, INDEX(Model_Assumptions[Values], 5) - $AC331)</f>
        <v>0</v>
      </c>
      <c r="AM331">
        <f>INDEX(Model_Assumptions[Values], 6) * MAX(0, INDEX(Model_Assumptions[Values], 3) - $AB331)^2</f>
        <v>0</v>
      </c>
      <c r="AN331">
        <f t="shared" si="126"/>
        <v>2968.9663046984219</v>
      </c>
      <c r="AO331" cm="1">
        <f t="array" ref="AO331">IFERROR(STDEV(IF($E$2:$E$2201=$E331, $AJ$2:$AJ$2201)), 0)</f>
        <v>206.03741806851565</v>
      </c>
      <c r="AP331">
        <f t="shared" si="134"/>
        <v>-0.34529254874729803</v>
      </c>
      <c r="AQ331">
        <f t="shared" si="127"/>
        <v>1.0109250076623142E-2</v>
      </c>
      <c r="AR331" cm="1">
        <f t="array" ref="AR331">IFERROR(STDEV(IF($E$2:$E$2201=$E331, $AK$2:$AK$2201)), 0)</f>
        <v>1.559284135263142E-2</v>
      </c>
      <c r="AS331">
        <f t="shared" si="135"/>
        <v>-0.64832636002655941</v>
      </c>
      <c r="AT331">
        <f t="shared" si="128"/>
        <v>1.6848727724079835E-3</v>
      </c>
      <c r="AU331" cm="1">
        <f t="array" ref="AU331">IFERROR(STDEV(IF($E$2:$E$2201=$E331, $AL$2:$AL$2201)), 0)</f>
        <v>4.6214384073413571E-3</v>
      </c>
      <c r="AV331">
        <f t="shared" si="136"/>
        <v>-0.36457756739362562</v>
      </c>
      <c r="AW331">
        <f t="shared" si="129"/>
        <v>0</v>
      </c>
      <c r="AX331" cm="1">
        <f t="array" ref="AX331">IFERROR(STDEV(IF($E$2:$E$2201=$E331, $AM$2:$AM$2201)), 0)</f>
        <v>0</v>
      </c>
      <c r="AY331">
        <f t="shared" si="137"/>
        <v>-0.36457756739362562</v>
      </c>
      <c r="AZ331">
        <f>INDEX(Model_Assumptions[Values],9)*((INDEX(Model_Scenarios[GR Weight],1)*$AG331)+(INDEX(Model_Scenarios[GP Weight],1)*$AH331)+(INDEX(Model_Scenarios[LTV Weight],1)*$AI331))-(INDEX(Model_Scenarios[LTV Weight],1)*$AP331)-(INDEX(Model_Scenarios[GP Weight],1)*($AS331+$AV331+$AY331))</f>
        <v>2.3352963207917004</v>
      </c>
      <c r="BA331">
        <f>INDEX(Model_Assumptions[Values],9)*((INDEX(Model_Scenarios[GR Weight],2)*$AG331)+(INDEX(Model_Scenarios[GP Weight],2)*$AH331)+(INDEX(Model_Scenarios[LTV Weight],2)*$AI331))-(INDEX(Model_Scenarios[LTV Weight],2)*$AP331)-(INDEX(Model_Scenarios[GP Weight],2)*($AS331+$AV331+$AY331))</f>
        <v>2.2934545053478019</v>
      </c>
      <c r="BB331">
        <f>INDEX(Model_Assumptions[Values],9)*((INDEX(Model_Scenarios[GR Weight],3)*$AG331)+(INDEX(Model_Scenarios[GP Weight],3)*$AH331)+(INDEX(Model_Scenarios[LTV Weight],3)*$AI331))-(INDEX(Model_Scenarios[LTV Weight],3)*$AP331)-(INDEX(Model_Scenarios[GP Weight],3)*($AS331+$AV331+$AY331))</f>
        <v>2.196614575926104</v>
      </c>
      <c r="BC331">
        <f>INDEX(Model_Assumptions[Values],9)*((INDEX(Model_Scenarios[GR Weight],4)*$AG331)+(INDEX(Model_Scenarios[GP Weight],4)*$AH331)+(INDEX(Model_Scenarios[LTV Weight],4)*$AI331))-(INDEX(Model_Scenarios[LTV Weight],4)*$AP331)-(INDEX(Model_Scenarios[GP Weight],4)*($AS331+$AV331+$AY331))</f>
        <v>2.0603057509027076</v>
      </c>
      <c r="BD331">
        <f>INDEX(Model_Assumptions[Values],9)*((INDEX(Model_Scenarios[GR Weight],5)*$AG331)+(INDEX(Model_Scenarios[GP Weight],5)*$AH331)+(INDEX(Model_Scenarios[LTV Weight],5)*$AI331))-(INDEX(Model_Scenarios[LTV Weight],5)*$AP331)-(INDEX(Model_Scenarios[GP Weight],5)*($AS331+$AV331+$AY331))</f>
        <v>2.317394182573401</v>
      </c>
    </row>
    <row r="332" spans="1:56" x14ac:dyDescent="0.25">
      <c r="A332">
        <v>331</v>
      </c>
      <c r="B332">
        <v>7</v>
      </c>
      <c r="C332" s="3">
        <v>31</v>
      </c>
      <c r="D332" s="4">
        <v>0.6</v>
      </c>
      <c r="E332" t="str">
        <v>SKU-1010</v>
      </c>
      <c r="F332" t="str">
        <v>Raise</v>
      </c>
      <c r="G332" t="str">
        <v>Full</v>
      </c>
      <c r="H332">
        <v>45.86</v>
      </c>
      <c r="I332">
        <v>24.87</v>
      </c>
      <c r="J332">
        <v>42</v>
      </c>
      <c r="K332">
        <v>1926.12</v>
      </c>
      <c r="L332">
        <v>881.57999999999993</v>
      </c>
      <c r="M332">
        <v>0.45769733972961185</v>
      </c>
      <c r="N332">
        <v>57.591701553971269</v>
      </c>
      <c r="O332">
        <v>713.86465905090859</v>
      </c>
      <c r="P332">
        <v>813.3446590509086</v>
      </c>
      <c r="Q332">
        <v>1838.4436548864205</v>
      </c>
      <c r="R332">
        <v>1665.4136638382868</v>
      </c>
      <c r="S332">
        <v>1</v>
      </c>
      <c r="T332">
        <f t="shared" si="115"/>
        <v>52.899020932382761</v>
      </c>
      <c r="U332">
        <f t="shared" si="116"/>
        <v>0.15348933563852513</v>
      </c>
      <c r="V332">
        <f>IF($F332="Reduce", INDEX(Model_Assumptions[Values], 2), INDEX(Model_Assumptions[Values], 1))</f>
        <v>-0.4</v>
      </c>
      <c r="W332">
        <f t="shared" si="117"/>
        <v>39.421379161272782</v>
      </c>
      <c r="X332">
        <f t="shared" si="130"/>
        <v>2085.3523614355663</v>
      </c>
      <c r="Y332">
        <f t="shared" si="118"/>
        <v>1104.9426616947121</v>
      </c>
      <c r="Z332">
        <f t="shared" si="119"/>
        <v>159.23236143556642</v>
      </c>
      <c r="AA332">
        <f t="shared" si="120"/>
        <v>223.36266169471219</v>
      </c>
      <c r="AB332">
        <f t="shared" si="131"/>
        <v>0.52985897353772116</v>
      </c>
      <c r="AC332">
        <f t="shared" si="121"/>
        <v>7.2161633808109304E-2</v>
      </c>
      <c r="AD332">
        <f t="shared" si="122"/>
        <v>7.2161633808109304E-2</v>
      </c>
      <c r="AE332">
        <f t="shared" si="123"/>
        <v>0.6</v>
      </c>
      <c r="AF332">
        <f t="shared" si="132"/>
        <v>666.16546553531475</v>
      </c>
      <c r="AG332">
        <f t="shared" si="124"/>
        <v>0.22305679293224531</v>
      </c>
      <c r="AH332">
        <f t="shared" si="125"/>
        <v>0.27462239926103893</v>
      </c>
      <c r="AI332">
        <f t="shared" si="133"/>
        <v>0.4</v>
      </c>
      <c r="AJ332">
        <f>MAX(0, $R332 - $AA332) * INDEX(Model_Assumptions[Values], 7)</f>
        <v>2884.1020042871492</v>
      </c>
      <c r="AK332">
        <f>MAX(0, INDEX(Model_Assumptions[Values], 4) - $AD332)</f>
        <v>0</v>
      </c>
      <c r="AL332">
        <f>MAX(0, INDEX(Model_Assumptions[Values], 5) - $AC332)</f>
        <v>0</v>
      </c>
      <c r="AM332">
        <f>INDEX(Model_Assumptions[Values], 6) * MAX(0, INDEX(Model_Assumptions[Values], 3) - $AB332)^2</f>
        <v>0</v>
      </c>
      <c r="AN332">
        <f t="shared" si="126"/>
        <v>2968.9663046984219</v>
      </c>
      <c r="AO332" cm="1">
        <f t="array" ref="AO332">IFERROR(STDEV(IF($E$2:$E$2201=$E332, $AJ$2:$AJ$2201)), 0)</f>
        <v>206.03741806851565</v>
      </c>
      <c r="AP332">
        <f t="shared" si="134"/>
        <v>-0.41188780759741428</v>
      </c>
      <c r="AQ332">
        <f t="shared" si="127"/>
        <v>1.0109250076623142E-2</v>
      </c>
      <c r="AR332" cm="1">
        <f t="array" ref="AR332">IFERROR(STDEV(IF($E$2:$E$2201=$E332, $AK$2:$AK$2201)), 0)</f>
        <v>1.559284135263142E-2</v>
      </c>
      <c r="AS332">
        <f t="shared" si="135"/>
        <v>-0.64832636002655941</v>
      </c>
      <c r="AT332">
        <f t="shared" si="128"/>
        <v>1.6848727724079835E-3</v>
      </c>
      <c r="AU332" cm="1">
        <f t="array" ref="AU332">IFERROR(STDEV(IF($E$2:$E$2201=$E332, $AL$2:$AL$2201)), 0)</f>
        <v>4.6214384073413571E-3</v>
      </c>
      <c r="AV332">
        <f t="shared" si="136"/>
        <v>-0.36457756739362562</v>
      </c>
      <c r="AW332">
        <f t="shared" si="129"/>
        <v>0</v>
      </c>
      <c r="AX332" cm="1">
        <f t="array" ref="AX332">IFERROR(STDEV(IF($E$2:$E$2201=$E332, $AM$2:$AM$2201)), 0)</f>
        <v>0</v>
      </c>
      <c r="AY332">
        <f t="shared" si="137"/>
        <v>-0.36457756739362562</v>
      </c>
      <c r="AZ332">
        <f>INDEX(Model_Assumptions[Values],9)*((INDEX(Model_Scenarios[GR Weight],1)*$AG332)+(INDEX(Model_Scenarios[GP Weight],1)*$AH332)+(INDEX(Model_Scenarios[LTV Weight],1)*$AI332))-(INDEX(Model_Scenarios[LTV Weight],1)*$AP332)-(INDEX(Model_Scenarios[GP Weight],1)*($AS332+$AV332+$AY332))</f>
        <v>2.3160979916559552</v>
      </c>
      <c r="BA332">
        <f>INDEX(Model_Assumptions[Values],9)*((INDEX(Model_Scenarios[GR Weight],2)*$AG332)+(INDEX(Model_Scenarios[GP Weight],2)*$AH332)+(INDEX(Model_Scenarios[LTV Weight],2)*$AI332))-(INDEX(Model_Scenarios[LTV Weight],2)*$AP332)-(INDEX(Model_Scenarios[GP Weight],2)*($AS332+$AV332+$AY332))</f>
        <v>2.2851383678613044</v>
      </c>
      <c r="BB332">
        <f>INDEX(Model_Assumptions[Values],9)*((INDEX(Model_Scenarios[GR Weight],3)*$AG332)+(INDEX(Model_Scenarios[GP Weight],3)*$AH332)+(INDEX(Model_Scenarios[LTV Weight],3)*$AI332))-(INDEX(Model_Scenarios[LTV Weight],3)*$AP332)-(INDEX(Model_Scenarios[GP Weight],3)*($AS332+$AV332+$AY332))</f>
        <v>2.206283836095924</v>
      </c>
      <c r="BC332">
        <f>INDEX(Model_Assumptions[Values],9)*((INDEX(Model_Scenarios[GR Weight],4)*$AG332)+(INDEX(Model_Scenarios[GP Weight],4)*$AH332)+(INDEX(Model_Scenarios[LTV Weight],4)*$AI332))-(INDEX(Model_Scenarios[LTV Weight],4)*$AP332)-(INDEX(Model_Scenarios[GP Weight],4)*($AS332+$AV332+$AY332))</f>
        <v>2.0766234518023055</v>
      </c>
      <c r="BD332">
        <f>INDEX(Model_Assumptions[Values],9)*((INDEX(Model_Scenarios[GR Weight],5)*$AG332)+(INDEX(Model_Scenarios[GP Weight],5)*$AH332)+(INDEX(Model_Scenarios[LTV Weight],5)*$AI332))-(INDEX(Model_Scenarios[LTV Weight],5)*$AP332)-(INDEX(Model_Scenarios[GP Weight],5)*($AS332+$AV332+$AY332))</f>
        <v>2.3388551649470521</v>
      </c>
    </row>
    <row r="333" spans="1:56" x14ac:dyDescent="0.25">
      <c r="A333">
        <v>332</v>
      </c>
      <c r="B333">
        <v>7</v>
      </c>
      <c r="C333" s="3">
        <v>32</v>
      </c>
      <c r="D333" s="4">
        <v>0.62</v>
      </c>
      <c r="E333" t="str">
        <v>SKU-1010</v>
      </c>
      <c r="F333" t="str">
        <v>Raise</v>
      </c>
      <c r="G333" t="str">
        <v>Full</v>
      </c>
      <c r="H333">
        <v>45.86</v>
      </c>
      <c r="I333">
        <v>24.87</v>
      </c>
      <c r="J333">
        <v>42</v>
      </c>
      <c r="K333">
        <v>1926.12</v>
      </c>
      <c r="L333">
        <v>881.57999999999993</v>
      </c>
      <c r="M333">
        <v>0.45769733972961185</v>
      </c>
      <c r="N333">
        <v>57.591701553971269</v>
      </c>
      <c r="O333">
        <v>713.86465905090859</v>
      </c>
      <c r="P333">
        <v>813.3446590509086</v>
      </c>
      <c r="Q333">
        <v>1838.4436548864205</v>
      </c>
      <c r="R333">
        <v>1665.4136638382868</v>
      </c>
      <c r="S333">
        <v>1</v>
      </c>
      <c r="T333">
        <f t="shared" si="115"/>
        <v>53.133654963462185</v>
      </c>
      <c r="U333">
        <f t="shared" si="116"/>
        <v>0.1586056468264759</v>
      </c>
      <c r="V333">
        <f>IF($F333="Reduce", INDEX(Model_Assumptions[Values], 2), INDEX(Model_Assumptions[Values], 1))</f>
        <v>-0.4</v>
      </c>
      <c r="W333">
        <f t="shared" si="117"/>
        <v>39.335425133315205</v>
      </c>
      <c r="X333">
        <f t="shared" si="130"/>
        <v>2090.0349068746686</v>
      </c>
      <c r="Y333">
        <f t="shared" si="118"/>
        <v>1111.7628838091196</v>
      </c>
      <c r="Z333">
        <f t="shared" si="119"/>
        <v>163.91490687466876</v>
      </c>
      <c r="AA333">
        <f t="shared" si="120"/>
        <v>230.18288380911963</v>
      </c>
      <c r="AB333">
        <f t="shared" si="131"/>
        <v>0.53193507924305095</v>
      </c>
      <c r="AC333">
        <f t="shared" si="121"/>
        <v>7.4237739513439094E-2</v>
      </c>
      <c r="AD333">
        <f t="shared" si="122"/>
        <v>7.4237739513439094E-2</v>
      </c>
      <c r="AE333">
        <f t="shared" si="123"/>
        <v>0.61999999999999977</v>
      </c>
      <c r="AF333">
        <f t="shared" si="132"/>
        <v>632.85719225854939</v>
      </c>
      <c r="AG333">
        <f t="shared" si="124"/>
        <v>0.22961622318241043</v>
      </c>
      <c r="AH333">
        <f t="shared" si="125"/>
        <v>0.28300780148691196</v>
      </c>
      <c r="AI333">
        <f t="shared" si="133"/>
        <v>0.38000000000000023</v>
      </c>
      <c r="AJ333">
        <f>MAX(0, $R333 - $AA333) * INDEX(Model_Assumptions[Values], 7)</f>
        <v>2870.4615600583343</v>
      </c>
      <c r="AK333">
        <f>MAX(0, INDEX(Model_Assumptions[Values], 4) - $AD333)</f>
        <v>0</v>
      </c>
      <c r="AL333">
        <f>MAX(0, INDEX(Model_Assumptions[Values], 5) - $AC333)</f>
        <v>0</v>
      </c>
      <c r="AM333">
        <f>INDEX(Model_Assumptions[Values], 6) * MAX(0, INDEX(Model_Assumptions[Values], 3) - $AB333)^2</f>
        <v>0</v>
      </c>
      <c r="AN333">
        <f t="shared" si="126"/>
        <v>2968.9663046984219</v>
      </c>
      <c r="AO333" cm="1">
        <f t="array" ref="AO333">IFERROR(STDEV(IF($E$2:$E$2201=$E333, $AJ$2:$AJ$2201)), 0)</f>
        <v>206.03741806851565</v>
      </c>
      <c r="AP333">
        <f t="shared" si="134"/>
        <v>-0.47809153096322976</v>
      </c>
      <c r="AQ333">
        <f t="shared" si="127"/>
        <v>1.0109250076623142E-2</v>
      </c>
      <c r="AR333" cm="1">
        <f t="array" ref="AR333">IFERROR(STDEV(IF($E$2:$E$2201=$E333, $AK$2:$AK$2201)), 0)</f>
        <v>1.559284135263142E-2</v>
      </c>
      <c r="AS333">
        <f t="shared" si="135"/>
        <v>-0.64832636002655941</v>
      </c>
      <c r="AT333">
        <f t="shared" si="128"/>
        <v>1.6848727724079835E-3</v>
      </c>
      <c r="AU333" cm="1">
        <f t="array" ref="AU333">IFERROR(STDEV(IF($E$2:$E$2201=$E333, $AL$2:$AL$2201)), 0)</f>
        <v>4.6214384073413571E-3</v>
      </c>
      <c r="AV333">
        <f t="shared" si="136"/>
        <v>-0.36457756739362562</v>
      </c>
      <c r="AW333">
        <f t="shared" si="129"/>
        <v>0</v>
      </c>
      <c r="AX333" cm="1">
        <f t="array" ref="AX333">IFERROR(STDEV(IF($E$2:$E$2201=$E333, $AM$2:$AM$2201)), 0)</f>
        <v>0</v>
      </c>
      <c r="AY333">
        <f t="shared" si="137"/>
        <v>-0.36457756739362562</v>
      </c>
      <c r="AZ333">
        <f>INDEX(Model_Assumptions[Values],9)*((INDEX(Model_Scenarios[GR Weight],1)*$AG333)+(INDEX(Model_Scenarios[GP Weight],1)*$AH333)+(INDEX(Model_Scenarios[LTV Weight],1)*$AI333))-(INDEX(Model_Scenarios[LTV Weight],1)*$AP333)-(INDEX(Model_Scenarios[GP Weight],1)*($AS333+$AV333+$AY333))</f>
        <v>2.2965333865866273</v>
      </c>
      <c r="BA333">
        <f>INDEX(Model_Assumptions[Values],9)*((INDEX(Model_Scenarios[GR Weight],2)*$AG333)+(INDEX(Model_Scenarios[GP Weight],2)*$AH333)+(INDEX(Model_Scenarios[LTV Weight],2)*$AI333))-(INDEX(Model_Scenarios[LTV Weight],2)*$AP333)-(INDEX(Model_Scenarios[GP Weight],2)*($AS333+$AV333+$AY333))</f>
        <v>2.276475762962582</v>
      </c>
      <c r="BB333">
        <f>INDEX(Model_Assumptions[Values],9)*((INDEX(Model_Scenarios[GR Weight],3)*$AG333)+(INDEX(Model_Scenarios[GP Weight],3)*$AH333)+(INDEX(Model_Scenarios[LTV Weight],3)*$AI333))-(INDEX(Model_Scenarios[LTV Weight],3)*$AP333)-(INDEX(Model_Scenarios[GP Weight],3)*($AS333+$AV333+$AY333))</f>
        <v>2.2156390671502351</v>
      </c>
      <c r="BC333">
        <f>INDEX(Model_Assumptions[Values],9)*((INDEX(Model_Scenarios[GR Weight],4)*$AG333)+(INDEX(Model_Scenarios[GP Weight],4)*$AH333)+(INDEX(Model_Scenarios[LTV Weight],4)*$AI333))-(INDEX(Model_Scenarios[LTV Weight],4)*$AP333)-(INDEX(Model_Scenarios[GP Weight],4)*($AS333+$AV333+$AY333))</f>
        <v>2.0926380256451167</v>
      </c>
      <c r="BD333">
        <f>INDEX(Model_Assumptions[Values],9)*((INDEX(Model_Scenarios[GR Weight],5)*$AG333)+(INDEX(Model_Scenarios[GP Weight],5)*$AH333)+(INDEX(Model_Scenarios[LTV Weight],5)*$AI333))-(INDEX(Model_Scenarios[LTV Weight],5)*$AP333)-(INDEX(Model_Scenarios[GP Weight],5)*($AS333+$AV333+$AY333))</f>
        <v>2.3600253821598218</v>
      </c>
    </row>
    <row r="334" spans="1:56" x14ac:dyDescent="0.25">
      <c r="A334">
        <v>333</v>
      </c>
      <c r="B334">
        <v>7</v>
      </c>
      <c r="C334" s="3">
        <v>33</v>
      </c>
      <c r="D334" s="4">
        <v>0.64</v>
      </c>
      <c r="E334" t="str">
        <v>SKU-1010</v>
      </c>
      <c r="F334" t="str">
        <v>Raise</v>
      </c>
      <c r="G334" t="str">
        <v>Full</v>
      </c>
      <c r="H334">
        <v>45.86</v>
      </c>
      <c r="I334">
        <v>24.87</v>
      </c>
      <c r="J334">
        <v>42</v>
      </c>
      <c r="K334">
        <v>1926.12</v>
      </c>
      <c r="L334">
        <v>881.57999999999993</v>
      </c>
      <c r="M334">
        <v>0.45769733972961185</v>
      </c>
      <c r="N334">
        <v>57.591701553971269</v>
      </c>
      <c r="O334">
        <v>713.86465905090859</v>
      </c>
      <c r="P334">
        <v>813.3446590509086</v>
      </c>
      <c r="Q334">
        <v>1838.4436548864205</v>
      </c>
      <c r="R334">
        <v>1665.4136638382868</v>
      </c>
      <c r="S334">
        <v>1</v>
      </c>
      <c r="T334">
        <f t="shared" si="115"/>
        <v>53.368288994541615</v>
      </c>
      <c r="U334">
        <f t="shared" si="116"/>
        <v>0.16372195801442685</v>
      </c>
      <c r="V334">
        <f>IF($F334="Reduce", INDEX(Model_Assumptions[Values], 2), INDEX(Model_Assumptions[Values], 1))</f>
        <v>-0.4</v>
      </c>
      <c r="W334">
        <f t="shared" si="117"/>
        <v>39.249471105357628</v>
      </c>
      <c r="X334">
        <f t="shared" si="130"/>
        <v>2094.6771168336368</v>
      </c>
      <c r="Y334">
        <f t="shared" si="118"/>
        <v>1118.5427704433926</v>
      </c>
      <c r="Z334">
        <f t="shared" si="119"/>
        <v>168.55711683363688</v>
      </c>
      <c r="AA334">
        <f t="shared" si="120"/>
        <v>236.96277044339263</v>
      </c>
      <c r="AB334">
        <f t="shared" si="131"/>
        <v>0.5339929297237983</v>
      </c>
      <c r="AC334">
        <f t="shared" si="121"/>
        <v>7.6295589994186452E-2</v>
      </c>
      <c r="AD334">
        <f t="shared" si="122"/>
        <v>7.6295589994186452E-2</v>
      </c>
      <c r="AE334">
        <f t="shared" si="123"/>
        <v>0.64000000000000024</v>
      </c>
      <c r="AF334">
        <f t="shared" si="132"/>
        <v>599.54891898178289</v>
      </c>
      <c r="AG334">
        <f t="shared" si="124"/>
        <v>0.23611915045316229</v>
      </c>
      <c r="AH334">
        <f t="shared" si="125"/>
        <v>0.29134361159991429</v>
      </c>
      <c r="AI334">
        <f t="shared" si="133"/>
        <v>0.35999999999999982</v>
      </c>
      <c r="AJ334">
        <f>MAX(0, $R334 - $AA334) * INDEX(Model_Assumptions[Values], 7)</f>
        <v>2856.9017867897883</v>
      </c>
      <c r="AK334">
        <f>MAX(0, INDEX(Model_Assumptions[Values], 4) - $AD334)</f>
        <v>0</v>
      </c>
      <c r="AL334">
        <f>MAX(0, INDEX(Model_Assumptions[Values], 5) - $AC334)</f>
        <v>0</v>
      </c>
      <c r="AM334">
        <f>INDEX(Model_Assumptions[Values], 6) * MAX(0, INDEX(Model_Assumptions[Values], 3) - $AB334)^2</f>
        <v>0</v>
      </c>
      <c r="AN334">
        <f t="shared" si="126"/>
        <v>2968.9663046984219</v>
      </c>
      <c r="AO334" cm="1">
        <f t="array" ref="AO334">IFERROR(STDEV(IF($E$2:$E$2201=$E334, $AJ$2:$AJ$2201)), 0)</f>
        <v>206.03741806851565</v>
      </c>
      <c r="AP334">
        <f t="shared" si="134"/>
        <v>-0.54390371884473787</v>
      </c>
      <c r="AQ334">
        <f t="shared" si="127"/>
        <v>1.0109250076623142E-2</v>
      </c>
      <c r="AR334" cm="1">
        <f t="array" ref="AR334">IFERROR(STDEV(IF($E$2:$E$2201=$E334, $AK$2:$AK$2201)), 0)</f>
        <v>1.559284135263142E-2</v>
      </c>
      <c r="AS334">
        <f t="shared" si="135"/>
        <v>-0.64832636002655941</v>
      </c>
      <c r="AT334">
        <f t="shared" si="128"/>
        <v>1.6848727724079835E-3</v>
      </c>
      <c r="AU334" cm="1">
        <f t="array" ref="AU334">IFERROR(STDEV(IF($E$2:$E$2201=$E334, $AL$2:$AL$2201)), 0)</f>
        <v>4.6214384073413571E-3</v>
      </c>
      <c r="AV334">
        <f t="shared" si="136"/>
        <v>-0.36457756739362562</v>
      </c>
      <c r="AW334">
        <f t="shared" si="129"/>
        <v>0</v>
      </c>
      <c r="AX334" cm="1">
        <f t="array" ref="AX334">IFERROR(STDEV(IF($E$2:$E$2201=$E334, $AM$2:$AM$2201)), 0)</f>
        <v>0</v>
      </c>
      <c r="AY334">
        <f t="shared" si="137"/>
        <v>-0.36457756739362562</v>
      </c>
      <c r="AZ334">
        <f>INDEX(Model_Assumptions[Values],9)*((INDEX(Model_Scenarios[GR Weight],1)*$AG334)+(INDEX(Model_Scenarios[GP Weight],1)*$AH334)+(INDEX(Model_Scenarios[LTV Weight],1)*$AI334))-(INDEX(Model_Scenarios[LTV Weight],1)*$AP334)-(INDEX(Model_Scenarios[GP Weight],1)*($AS334+$AV334+$AY334))</f>
        <v>2.2766025055837091</v>
      </c>
      <c r="BA334">
        <f>INDEX(Model_Assumptions[Values],9)*((INDEX(Model_Scenarios[GR Weight],2)*$AG334)+(INDEX(Model_Scenarios[GP Weight],2)*$AH334)+(INDEX(Model_Scenarios[LTV Weight],2)*$AI334))-(INDEX(Model_Scenarios[LTV Weight],2)*$AP334)-(INDEX(Model_Scenarios[GP Weight],2)*($AS334+$AV334+$AY334))</f>
        <v>2.2674666906516272</v>
      </c>
      <c r="BB334">
        <f>INDEX(Model_Assumptions[Values],9)*((INDEX(Model_Scenarios[GR Weight],3)*$AG334)+(INDEX(Model_Scenarios[GP Weight],3)*$AH334)+(INDEX(Model_Scenarios[LTV Weight],3)*$AI334))-(INDEX(Model_Scenarios[LTV Weight],3)*$AP334)-(INDEX(Model_Scenarios[GP Weight],3)*($AS334+$AV334+$AY334))</f>
        <v>2.2246802690890313</v>
      </c>
      <c r="BC334">
        <f>INDEX(Model_Assumptions[Values],9)*((INDEX(Model_Scenarios[GR Weight],4)*$AG334)+(INDEX(Model_Scenarios[GP Weight],4)*$AH334)+(INDEX(Model_Scenarios[LTV Weight],4)*$AI334))-(INDEX(Model_Scenarios[LTV Weight],4)*$AP334)-(INDEX(Model_Scenarios[GP Weight],4)*($AS334+$AV334+$AY334))</f>
        <v>2.1083494724311382</v>
      </c>
      <c r="BD334">
        <f>INDEX(Model_Assumptions[Values],9)*((INDEX(Model_Scenarios[GR Weight],5)*$AG334)+(INDEX(Model_Scenarios[GP Weight],5)*$AH334)+(INDEX(Model_Scenarios[LTV Weight],5)*$AI334))-(INDEX(Model_Scenarios[LTV Weight],5)*$AP334)-(INDEX(Model_Scenarios[GP Weight],5)*($AS334+$AV334+$AY334))</f>
        <v>2.380904834211707</v>
      </c>
    </row>
    <row r="335" spans="1:56" x14ac:dyDescent="0.25">
      <c r="A335">
        <v>334</v>
      </c>
      <c r="B335">
        <v>7</v>
      </c>
      <c r="C335" s="3">
        <v>34</v>
      </c>
      <c r="D335" s="4">
        <v>0.66</v>
      </c>
      <c r="E335" t="str">
        <v>SKU-1010</v>
      </c>
      <c r="F335" t="str">
        <v>Raise</v>
      </c>
      <c r="G335" t="str">
        <v>Full</v>
      </c>
      <c r="H335">
        <v>45.86</v>
      </c>
      <c r="I335">
        <v>24.87</v>
      </c>
      <c r="J335">
        <v>42</v>
      </c>
      <c r="K335">
        <v>1926.12</v>
      </c>
      <c r="L335">
        <v>881.57999999999993</v>
      </c>
      <c r="M335">
        <v>0.45769733972961185</v>
      </c>
      <c r="N335">
        <v>57.591701553971269</v>
      </c>
      <c r="O335">
        <v>713.86465905090859</v>
      </c>
      <c r="P335">
        <v>813.3446590509086</v>
      </c>
      <c r="Q335">
        <v>1838.4436548864205</v>
      </c>
      <c r="R335">
        <v>1665.4136638382868</v>
      </c>
      <c r="S335">
        <v>1</v>
      </c>
      <c r="T335">
        <f t="shared" si="115"/>
        <v>53.602923025621038</v>
      </c>
      <c r="U335">
        <f t="shared" si="116"/>
        <v>0.16883826920237766</v>
      </c>
      <c r="V335">
        <f>IF($F335="Reduce", INDEX(Model_Assumptions[Values], 2), INDEX(Model_Assumptions[Values], 1))</f>
        <v>-0.4</v>
      </c>
      <c r="W335">
        <f t="shared" si="117"/>
        <v>39.163517077400058</v>
      </c>
      <c r="X335">
        <f t="shared" si="130"/>
        <v>2099.2789913124702</v>
      </c>
      <c r="Y335">
        <f t="shared" si="118"/>
        <v>1125.2823215975309</v>
      </c>
      <c r="Z335">
        <f t="shared" si="119"/>
        <v>173.15899131247033</v>
      </c>
      <c r="AA335">
        <f t="shared" si="120"/>
        <v>243.70232159753095</v>
      </c>
      <c r="AB335">
        <f t="shared" si="131"/>
        <v>0.53603276470365846</v>
      </c>
      <c r="AC335">
        <f t="shared" si="121"/>
        <v>7.8335424974046608E-2</v>
      </c>
      <c r="AD335">
        <f t="shared" si="122"/>
        <v>7.8335424974046608E-2</v>
      </c>
      <c r="AE335">
        <f t="shared" si="123"/>
        <v>0.66</v>
      </c>
      <c r="AF335">
        <f t="shared" si="132"/>
        <v>566.24064570501741</v>
      </c>
      <c r="AG335">
        <f t="shared" si="124"/>
        <v>0.24256557474450022</v>
      </c>
      <c r="AH335">
        <f t="shared" si="125"/>
        <v>0.29962982960004564</v>
      </c>
      <c r="AI335">
        <f t="shared" si="133"/>
        <v>0.33999999999999997</v>
      </c>
      <c r="AJ335">
        <f>MAX(0, $R335 - $AA335) * INDEX(Model_Assumptions[Values], 7)</f>
        <v>2843.4226844815116</v>
      </c>
      <c r="AK335">
        <f>MAX(0, INDEX(Model_Assumptions[Values], 4) - $AD335)</f>
        <v>0</v>
      </c>
      <c r="AL335">
        <f>MAX(0, INDEX(Model_Assumptions[Values], 5) - $AC335)</f>
        <v>0</v>
      </c>
      <c r="AM335">
        <f>INDEX(Model_Assumptions[Values], 6) * MAX(0, INDEX(Model_Assumptions[Values], 3) - $AB335)^2</f>
        <v>0</v>
      </c>
      <c r="AN335">
        <f t="shared" si="126"/>
        <v>2968.9663046984219</v>
      </c>
      <c r="AO335" cm="1">
        <f t="array" ref="AO335">IFERROR(STDEV(IF($E$2:$E$2201=$E335, $AJ$2:$AJ$2201)), 0)</f>
        <v>206.03741806851565</v>
      </c>
      <c r="AP335">
        <f t="shared" si="134"/>
        <v>-0.6093243712419365</v>
      </c>
      <c r="AQ335">
        <f t="shared" si="127"/>
        <v>1.0109250076623142E-2</v>
      </c>
      <c r="AR335" cm="1">
        <f t="array" ref="AR335">IFERROR(STDEV(IF($E$2:$E$2201=$E335, $AK$2:$AK$2201)), 0)</f>
        <v>1.559284135263142E-2</v>
      </c>
      <c r="AS335">
        <f t="shared" si="135"/>
        <v>-0.64832636002655941</v>
      </c>
      <c r="AT335">
        <f t="shared" si="128"/>
        <v>1.6848727724079835E-3</v>
      </c>
      <c r="AU335" cm="1">
        <f t="array" ref="AU335">IFERROR(STDEV(IF($E$2:$E$2201=$E335, $AL$2:$AL$2201)), 0)</f>
        <v>4.6214384073413571E-3</v>
      </c>
      <c r="AV335">
        <f t="shared" si="136"/>
        <v>-0.36457756739362562</v>
      </c>
      <c r="AW335">
        <f t="shared" si="129"/>
        <v>0</v>
      </c>
      <c r="AX335" cm="1">
        <f t="array" ref="AX335">IFERROR(STDEV(IF($E$2:$E$2201=$E335, $AM$2:$AM$2201)), 0)</f>
        <v>0</v>
      </c>
      <c r="AY335">
        <f t="shared" si="137"/>
        <v>-0.36457756739362562</v>
      </c>
      <c r="AZ335">
        <f>INDEX(Model_Assumptions[Values],9)*((INDEX(Model_Scenarios[GR Weight],1)*$AG335)+(INDEX(Model_Scenarios[GP Weight],1)*$AH335)+(INDEX(Model_Scenarios[LTV Weight],1)*$AI335))-(INDEX(Model_Scenarios[LTV Weight],1)*$AP335)-(INDEX(Model_Scenarios[GP Weight],1)*($AS335+$AV335+$AY335))</f>
        <v>2.2563053486472033</v>
      </c>
      <c r="BA335">
        <f>INDEX(Model_Assumptions[Values],9)*((INDEX(Model_Scenarios[GR Weight],2)*$AG335)+(INDEX(Model_Scenarios[GP Weight],2)*$AH335)+(INDEX(Model_Scenarios[LTV Weight],2)*$AI335))-(INDEX(Model_Scenarios[LTV Weight],2)*$AP335)-(INDEX(Model_Scenarios[GP Weight],2)*($AS335+$AV335+$AY335))</f>
        <v>2.2581111509284417</v>
      </c>
      <c r="BB335">
        <f>INDEX(Model_Assumptions[Values],9)*((INDEX(Model_Scenarios[GR Weight],3)*$AG335)+(INDEX(Model_Scenarios[GP Weight],3)*$AH335)+(INDEX(Model_Scenarios[LTV Weight],3)*$AI335))-(INDEX(Model_Scenarios[LTV Weight],3)*$AP335)-(INDEX(Model_Scenarios[GP Weight],3)*($AS335+$AV335+$AY335))</f>
        <v>2.2334074419123136</v>
      </c>
      <c r="BC335">
        <f>INDEX(Model_Assumptions[Values],9)*((INDEX(Model_Scenarios[GR Weight],4)*$AG335)+(INDEX(Model_Scenarios[GP Weight],4)*$AH335)+(INDEX(Model_Scenarios[LTV Weight],4)*$AI335))-(INDEX(Model_Scenarios[LTV Weight],4)*$AP335)-(INDEX(Model_Scenarios[GP Weight],4)*($AS335+$AV335+$AY335))</f>
        <v>2.1237577921603696</v>
      </c>
      <c r="BD335">
        <f>INDEX(Model_Assumptions[Values],9)*((INDEX(Model_Scenarios[GR Weight],5)*$AG335)+(INDEX(Model_Scenarios[GP Weight],5)*$AH335)+(INDEX(Model_Scenarios[LTV Weight],5)*$AI335))-(INDEX(Model_Scenarios[LTV Weight],5)*$AP335)-(INDEX(Model_Scenarios[GP Weight],5)*($AS335+$AV335+$AY335))</f>
        <v>2.4014935211027058</v>
      </c>
    </row>
    <row r="336" spans="1:56" x14ac:dyDescent="0.25">
      <c r="A336">
        <v>335</v>
      </c>
      <c r="B336">
        <v>7</v>
      </c>
      <c r="C336" s="3">
        <v>35</v>
      </c>
      <c r="D336" s="4">
        <v>0.68</v>
      </c>
      <c r="E336" t="str">
        <v>SKU-1010</v>
      </c>
      <c r="F336" t="str">
        <v>Raise</v>
      </c>
      <c r="G336" t="str">
        <v>Full</v>
      </c>
      <c r="H336">
        <v>45.86</v>
      </c>
      <c r="I336">
        <v>24.87</v>
      </c>
      <c r="J336">
        <v>42</v>
      </c>
      <c r="K336">
        <v>1926.12</v>
      </c>
      <c r="L336">
        <v>881.57999999999993</v>
      </c>
      <c r="M336">
        <v>0.45769733972961185</v>
      </c>
      <c r="N336">
        <v>57.591701553971269</v>
      </c>
      <c r="O336">
        <v>713.86465905090859</v>
      </c>
      <c r="P336">
        <v>813.3446590509086</v>
      </c>
      <c r="Q336">
        <v>1838.4436548864205</v>
      </c>
      <c r="R336">
        <v>1665.4136638382868</v>
      </c>
      <c r="S336">
        <v>1</v>
      </c>
      <c r="T336">
        <f t="shared" si="115"/>
        <v>53.837557056700462</v>
      </c>
      <c r="U336">
        <f t="shared" si="116"/>
        <v>0.17395458039032843</v>
      </c>
      <c r="V336">
        <f>IF($F336="Reduce", INDEX(Model_Assumptions[Values], 2), INDEX(Model_Assumptions[Values], 1))</f>
        <v>-0.4</v>
      </c>
      <c r="W336">
        <f t="shared" si="117"/>
        <v>39.077563049442482</v>
      </c>
      <c r="X336">
        <f t="shared" si="130"/>
        <v>2103.8405303111695</v>
      </c>
      <c r="Y336">
        <f t="shared" si="118"/>
        <v>1131.9815372715348</v>
      </c>
      <c r="Z336">
        <f t="shared" si="119"/>
        <v>177.72053031116957</v>
      </c>
      <c r="AA336">
        <f t="shared" si="120"/>
        <v>250.40153727153483</v>
      </c>
      <c r="AB336">
        <f t="shared" si="131"/>
        <v>0.5380548197272863</v>
      </c>
      <c r="AC336">
        <f t="shared" si="121"/>
        <v>8.0357479997674452E-2</v>
      </c>
      <c r="AD336">
        <f t="shared" si="122"/>
        <v>8.0357479997674452E-2</v>
      </c>
      <c r="AE336">
        <f t="shared" si="123"/>
        <v>0.67999999999999983</v>
      </c>
      <c r="AF336">
        <f t="shared" si="132"/>
        <v>532.93237242825205</v>
      </c>
      <c r="AG336">
        <f t="shared" si="124"/>
        <v>0.24895549605642489</v>
      </c>
      <c r="AH336">
        <f t="shared" si="125"/>
        <v>0.30786645548730623</v>
      </c>
      <c r="AI336">
        <f t="shared" si="133"/>
        <v>0.32000000000000017</v>
      </c>
      <c r="AJ336">
        <f>MAX(0, $R336 - $AA336) * INDEX(Model_Assumptions[Values], 7)</f>
        <v>2830.0242531335039</v>
      </c>
      <c r="AK336">
        <f>MAX(0, INDEX(Model_Assumptions[Values], 4) - $AD336)</f>
        <v>0</v>
      </c>
      <c r="AL336">
        <f>MAX(0, INDEX(Model_Assumptions[Values], 5) - $AC336)</f>
        <v>0</v>
      </c>
      <c r="AM336">
        <f>INDEX(Model_Assumptions[Values], 6) * MAX(0, INDEX(Model_Assumptions[Values], 3) - $AB336)^2</f>
        <v>0</v>
      </c>
      <c r="AN336">
        <f t="shared" si="126"/>
        <v>2968.9663046984219</v>
      </c>
      <c r="AO336" cm="1">
        <f t="array" ref="AO336">IFERROR(STDEV(IF($E$2:$E$2201=$E336, $AJ$2:$AJ$2201)), 0)</f>
        <v>206.03741806851565</v>
      </c>
      <c r="AP336">
        <f t="shared" si="134"/>
        <v>-0.67435348815482776</v>
      </c>
      <c r="AQ336">
        <f t="shared" si="127"/>
        <v>1.0109250076623142E-2</v>
      </c>
      <c r="AR336" cm="1">
        <f t="array" ref="AR336">IFERROR(STDEV(IF($E$2:$E$2201=$E336, $AK$2:$AK$2201)), 0)</f>
        <v>1.559284135263142E-2</v>
      </c>
      <c r="AS336">
        <f t="shared" si="135"/>
        <v>-0.64832636002655941</v>
      </c>
      <c r="AT336">
        <f t="shared" si="128"/>
        <v>1.6848727724079835E-3</v>
      </c>
      <c r="AU336" cm="1">
        <f t="array" ref="AU336">IFERROR(STDEV(IF($E$2:$E$2201=$E336, $AL$2:$AL$2201)), 0)</f>
        <v>4.6214384073413571E-3</v>
      </c>
      <c r="AV336">
        <f t="shared" si="136"/>
        <v>-0.36457756739362562</v>
      </c>
      <c r="AW336">
        <f t="shared" si="129"/>
        <v>0</v>
      </c>
      <c r="AX336" cm="1">
        <f t="array" ref="AX336">IFERROR(STDEV(IF($E$2:$E$2201=$E336, $AM$2:$AM$2201)), 0)</f>
        <v>0</v>
      </c>
      <c r="AY336">
        <f t="shared" si="137"/>
        <v>-0.36457756739362562</v>
      </c>
      <c r="AZ336">
        <f>INDEX(Model_Assumptions[Values],9)*((INDEX(Model_Scenarios[GR Weight],1)*$AG336)+(INDEX(Model_Scenarios[GP Weight],1)*$AH336)+(INDEX(Model_Scenarios[LTV Weight],1)*$AI336))-(INDEX(Model_Scenarios[LTV Weight],1)*$AP336)-(INDEX(Model_Scenarios[GP Weight],1)*($AS336+$AV336+$AY336))</f>
        <v>2.2356419157771099</v>
      </c>
      <c r="BA336">
        <f>INDEX(Model_Assumptions[Values],9)*((INDEX(Model_Scenarios[GR Weight],2)*$AG336)+(INDEX(Model_Scenarios[GP Weight],2)*$AH336)+(INDEX(Model_Scenarios[LTV Weight],2)*$AI336))-(INDEX(Model_Scenarios[LTV Weight],2)*$AP336)-(INDEX(Model_Scenarios[GP Weight],2)*($AS336+$AV336+$AY336))</f>
        <v>2.2484091437930256</v>
      </c>
      <c r="BB336">
        <f>INDEX(Model_Assumptions[Values],9)*((INDEX(Model_Scenarios[GR Weight],3)*$AG336)+(INDEX(Model_Scenarios[GP Weight],3)*$AH336)+(INDEX(Model_Scenarios[LTV Weight],3)*$AI336))-(INDEX(Model_Scenarios[LTV Weight],3)*$AP336)-(INDEX(Model_Scenarios[GP Weight],3)*($AS336+$AV336+$AY336))</f>
        <v>2.2418205856200824</v>
      </c>
      <c r="BC336">
        <f>INDEX(Model_Assumptions[Values],9)*((INDEX(Model_Scenarios[GR Weight],4)*$AG336)+(INDEX(Model_Scenarios[GP Weight],4)*$AH336)+(INDEX(Model_Scenarios[LTV Weight],4)*$AI336))-(INDEX(Model_Scenarios[LTV Weight],4)*$AP336)-(INDEX(Model_Scenarios[GP Weight],4)*($AS336+$AV336+$AY336))</f>
        <v>2.1388629848328118</v>
      </c>
      <c r="BD336">
        <f>INDEX(Model_Assumptions[Values],9)*((INDEX(Model_Scenarios[GR Weight],5)*$AG336)+(INDEX(Model_Scenarios[GP Weight],5)*$AH336)+(INDEX(Model_Scenarios[LTV Weight],5)*$AI336))-(INDEX(Model_Scenarios[LTV Weight],5)*$AP336)-(INDEX(Model_Scenarios[GP Weight],5)*($AS336+$AV336+$AY336))</f>
        <v>2.42179144283282</v>
      </c>
    </row>
    <row r="337" spans="1:56" x14ac:dyDescent="0.25">
      <c r="A337">
        <v>336</v>
      </c>
      <c r="B337">
        <v>7</v>
      </c>
      <c r="C337" s="3">
        <v>36</v>
      </c>
      <c r="D337" s="4">
        <v>0.70000000000000007</v>
      </c>
      <c r="E337" t="str">
        <v>SKU-1010</v>
      </c>
      <c r="F337" t="str">
        <v>Raise</v>
      </c>
      <c r="G337" t="str">
        <v>Full</v>
      </c>
      <c r="H337">
        <v>45.86</v>
      </c>
      <c r="I337">
        <v>24.87</v>
      </c>
      <c r="J337">
        <v>42</v>
      </c>
      <c r="K337">
        <v>1926.12</v>
      </c>
      <c r="L337">
        <v>881.57999999999993</v>
      </c>
      <c r="M337">
        <v>0.45769733972961185</v>
      </c>
      <c r="N337">
        <v>57.591701553971269</v>
      </c>
      <c r="O337">
        <v>713.86465905090859</v>
      </c>
      <c r="P337">
        <v>813.3446590509086</v>
      </c>
      <c r="Q337">
        <v>1838.4436548864205</v>
      </c>
      <c r="R337">
        <v>1665.4136638382868</v>
      </c>
      <c r="S337">
        <v>1</v>
      </c>
      <c r="T337">
        <f t="shared" si="115"/>
        <v>54.072191087779885</v>
      </c>
      <c r="U337">
        <f t="shared" si="116"/>
        <v>0.17907089157827924</v>
      </c>
      <c r="V337">
        <f>IF($F337="Reduce", INDEX(Model_Assumptions[Values], 2), INDEX(Model_Assumptions[Values], 1))</f>
        <v>-0.4</v>
      </c>
      <c r="W337">
        <f t="shared" si="117"/>
        <v>38.991609021484905</v>
      </c>
      <c r="X337">
        <f t="shared" si="130"/>
        <v>2108.361733829734</v>
      </c>
      <c r="Y337">
        <f t="shared" si="118"/>
        <v>1138.6404174654044</v>
      </c>
      <c r="Z337">
        <f t="shared" si="119"/>
        <v>182.24173382973413</v>
      </c>
      <c r="AA337">
        <f t="shared" si="120"/>
        <v>257.0604174654045</v>
      </c>
      <c r="AB337">
        <f t="shared" si="131"/>
        <v>0.54005932625096587</v>
      </c>
      <c r="AC337">
        <f t="shared" si="121"/>
        <v>8.2361986521354014E-2</v>
      </c>
      <c r="AD337">
        <f t="shared" si="122"/>
        <v>8.2361986521354014E-2</v>
      </c>
      <c r="AE337">
        <f t="shared" si="123"/>
        <v>0.69999999999999973</v>
      </c>
      <c r="AF337">
        <f t="shared" si="132"/>
        <v>499.62409915148646</v>
      </c>
      <c r="AG337">
        <f t="shared" si="124"/>
        <v>0.25528891438893564</v>
      </c>
      <c r="AH337">
        <f t="shared" si="125"/>
        <v>0.31605348926169646</v>
      </c>
      <c r="AI337">
        <f t="shared" si="133"/>
        <v>0.30000000000000027</v>
      </c>
      <c r="AJ337">
        <f>MAX(0, $R337 - $AA337) * INDEX(Model_Assumptions[Values], 7)</f>
        <v>2816.7064927457645</v>
      </c>
      <c r="AK337">
        <f>MAX(0, INDEX(Model_Assumptions[Values], 4) - $AD337)</f>
        <v>0</v>
      </c>
      <c r="AL337">
        <f>MAX(0, INDEX(Model_Assumptions[Values], 5) - $AC337)</f>
        <v>0</v>
      </c>
      <c r="AM337">
        <f>INDEX(Model_Assumptions[Values], 6) * MAX(0, INDEX(Model_Assumptions[Values], 3) - $AB337)^2</f>
        <v>0</v>
      </c>
      <c r="AN337">
        <f t="shared" si="126"/>
        <v>2968.9663046984219</v>
      </c>
      <c r="AO337" cm="1">
        <f t="array" ref="AO337">IFERROR(STDEV(IF($E$2:$E$2201=$E337, $AJ$2:$AJ$2201)), 0)</f>
        <v>206.03741806851565</v>
      </c>
      <c r="AP337">
        <f t="shared" si="134"/>
        <v>-0.73899106958341398</v>
      </c>
      <c r="AQ337">
        <f t="shared" si="127"/>
        <v>1.0109250076623142E-2</v>
      </c>
      <c r="AR337" cm="1">
        <f t="array" ref="AR337">IFERROR(STDEV(IF($E$2:$E$2201=$E337, $AK$2:$AK$2201)), 0)</f>
        <v>1.559284135263142E-2</v>
      </c>
      <c r="AS337">
        <f t="shared" si="135"/>
        <v>-0.64832636002655941</v>
      </c>
      <c r="AT337">
        <f t="shared" si="128"/>
        <v>1.6848727724079835E-3</v>
      </c>
      <c r="AU337" cm="1">
        <f t="array" ref="AU337">IFERROR(STDEV(IF($E$2:$E$2201=$E337, $AL$2:$AL$2201)), 0)</f>
        <v>4.6214384073413571E-3</v>
      </c>
      <c r="AV337">
        <f t="shared" si="136"/>
        <v>-0.36457756739362562</v>
      </c>
      <c r="AW337">
        <f t="shared" si="129"/>
        <v>0</v>
      </c>
      <c r="AX337" cm="1">
        <f t="array" ref="AX337">IFERROR(STDEV(IF($E$2:$E$2201=$E337, $AM$2:$AM$2201)), 0)</f>
        <v>0</v>
      </c>
      <c r="AY337">
        <f t="shared" si="137"/>
        <v>-0.36457756739362562</v>
      </c>
      <c r="AZ337">
        <f>INDEX(Model_Assumptions[Values],9)*((INDEX(Model_Scenarios[GR Weight],1)*$AG337)+(INDEX(Model_Scenarios[GP Weight],1)*$AH337)+(INDEX(Model_Scenarios[LTV Weight],1)*$AI337))-(INDEX(Model_Scenarios[LTV Weight],1)*$AP337)-(INDEX(Model_Scenarios[GP Weight],1)*($AS337+$AV337+$AY337))</f>
        <v>2.2146122069734293</v>
      </c>
      <c r="BA337">
        <f>INDEX(Model_Assumptions[Values],9)*((INDEX(Model_Scenarios[GR Weight],2)*$AG337)+(INDEX(Model_Scenarios[GP Weight],2)*$AH337)+(INDEX(Model_Scenarios[LTV Weight],2)*$AI337))-(INDEX(Model_Scenarios[LTV Weight],2)*$AP337)-(INDEX(Model_Scenarios[GP Weight],2)*($AS337+$AV337+$AY337))</f>
        <v>2.2383606692453801</v>
      </c>
      <c r="BB337">
        <f>INDEX(Model_Assumptions[Values],9)*((INDEX(Model_Scenarios[GR Weight],3)*$AG337)+(INDEX(Model_Scenarios[GP Weight],3)*$AH337)+(INDEX(Model_Scenarios[LTV Weight],3)*$AI337))-(INDEX(Model_Scenarios[LTV Weight],3)*$AP337)-(INDEX(Model_Scenarios[GP Weight],3)*($AS337+$AV337+$AY337))</f>
        <v>2.2499197002123381</v>
      </c>
      <c r="BC337">
        <f>INDEX(Model_Assumptions[Values],9)*((INDEX(Model_Scenarios[GR Weight],4)*$AG337)+(INDEX(Model_Scenarios[GP Weight],4)*$AH337)+(INDEX(Model_Scenarios[LTV Weight],4)*$AI337))-(INDEX(Model_Scenarios[LTV Weight],4)*$AP337)-(INDEX(Model_Scenarios[GP Weight],4)*($AS337+$AV337+$AY337))</f>
        <v>2.1536650504484642</v>
      </c>
      <c r="BD337">
        <f>INDEX(Model_Assumptions[Values],9)*((INDEX(Model_Scenarios[GR Weight],5)*$AG337)+(INDEX(Model_Scenarios[GP Weight],5)*$AH337)+(INDEX(Model_Scenarios[LTV Weight],5)*$AI337))-(INDEX(Model_Scenarios[LTV Weight],5)*$AP337)-(INDEX(Model_Scenarios[GP Weight],5)*($AS337+$AV337+$AY337))</f>
        <v>2.4417985994020506</v>
      </c>
    </row>
    <row r="338" spans="1:56" x14ac:dyDescent="0.25">
      <c r="A338">
        <v>337</v>
      </c>
      <c r="B338">
        <v>7</v>
      </c>
      <c r="C338" s="3">
        <v>37</v>
      </c>
      <c r="D338" s="4">
        <v>0.72</v>
      </c>
      <c r="E338" t="str">
        <v>SKU-1010</v>
      </c>
      <c r="F338" t="str">
        <v>Raise</v>
      </c>
      <c r="G338" t="str">
        <v>Full</v>
      </c>
      <c r="H338">
        <v>45.86</v>
      </c>
      <c r="I338">
        <v>24.87</v>
      </c>
      <c r="J338">
        <v>42</v>
      </c>
      <c r="K338">
        <v>1926.12</v>
      </c>
      <c r="L338">
        <v>881.57999999999993</v>
      </c>
      <c r="M338">
        <v>0.45769733972961185</v>
      </c>
      <c r="N338">
        <v>57.591701553971269</v>
      </c>
      <c r="O338">
        <v>713.86465905090859</v>
      </c>
      <c r="P338">
        <v>813.3446590509086</v>
      </c>
      <c r="Q338">
        <v>1838.4436548864205</v>
      </c>
      <c r="R338">
        <v>1665.4136638382868</v>
      </c>
      <c r="S338">
        <v>1</v>
      </c>
      <c r="T338">
        <f t="shared" si="115"/>
        <v>54.306825118859315</v>
      </c>
      <c r="U338">
        <f t="shared" si="116"/>
        <v>0.18418720276623018</v>
      </c>
      <c r="V338">
        <f>IF($F338="Reduce", INDEX(Model_Assumptions[Values], 2), INDEX(Model_Assumptions[Values], 1))</f>
        <v>-0.4</v>
      </c>
      <c r="W338">
        <f t="shared" si="117"/>
        <v>38.905654993527328</v>
      </c>
      <c r="X338">
        <f t="shared" si="130"/>
        <v>2112.8426018681644</v>
      </c>
      <c r="Y338">
        <f t="shared" si="118"/>
        <v>1145.2589621791396</v>
      </c>
      <c r="Z338">
        <f t="shared" si="119"/>
        <v>186.72260186816447</v>
      </c>
      <c r="AA338">
        <f t="shared" si="120"/>
        <v>263.67896217913972</v>
      </c>
      <c r="AB338">
        <f t="shared" si="131"/>
        <v>0.54204651173092955</v>
      </c>
      <c r="AC338">
        <f t="shared" si="121"/>
        <v>8.4349172001317696E-2</v>
      </c>
      <c r="AD338">
        <f t="shared" si="122"/>
        <v>8.4349172001317696E-2</v>
      </c>
      <c r="AE338">
        <f t="shared" si="123"/>
        <v>0.72000000000000008</v>
      </c>
      <c r="AF338">
        <f t="shared" si="132"/>
        <v>466.31582587472013</v>
      </c>
      <c r="AG338">
        <f t="shared" si="124"/>
        <v>0.26156582974203313</v>
      </c>
      <c r="AH338">
        <f t="shared" si="125"/>
        <v>0.32419093092321594</v>
      </c>
      <c r="AI338">
        <f t="shared" si="133"/>
        <v>0.27999999999999992</v>
      </c>
      <c r="AJ338">
        <f>MAX(0, $R338 - $AA338) * INDEX(Model_Assumptions[Values], 7)</f>
        <v>2803.4694033182941</v>
      </c>
      <c r="AK338">
        <f>MAX(0, INDEX(Model_Assumptions[Values], 4) - $AD338)</f>
        <v>0</v>
      </c>
      <c r="AL338">
        <f>MAX(0, INDEX(Model_Assumptions[Values], 5) - $AC338)</f>
        <v>0</v>
      </c>
      <c r="AM338">
        <f>INDEX(Model_Assumptions[Values], 6) * MAX(0, INDEX(Model_Assumptions[Values], 3) - $AB338)^2</f>
        <v>0</v>
      </c>
      <c r="AN338">
        <f t="shared" si="126"/>
        <v>2968.9663046984219</v>
      </c>
      <c r="AO338" cm="1">
        <f t="array" ref="AO338">IFERROR(STDEV(IF($E$2:$E$2201=$E338, $AJ$2:$AJ$2201)), 0)</f>
        <v>206.03741806851565</v>
      </c>
      <c r="AP338">
        <f t="shared" si="134"/>
        <v>-0.80323711552769272</v>
      </c>
      <c r="AQ338">
        <f t="shared" si="127"/>
        <v>1.0109250076623142E-2</v>
      </c>
      <c r="AR338" cm="1">
        <f t="array" ref="AR338">IFERROR(STDEV(IF($E$2:$E$2201=$E338, $AK$2:$AK$2201)), 0)</f>
        <v>1.559284135263142E-2</v>
      </c>
      <c r="AS338">
        <f t="shared" si="135"/>
        <v>-0.64832636002655941</v>
      </c>
      <c r="AT338">
        <f t="shared" si="128"/>
        <v>1.6848727724079835E-3</v>
      </c>
      <c r="AU338" cm="1">
        <f t="array" ref="AU338">IFERROR(STDEV(IF($E$2:$E$2201=$E338, $AL$2:$AL$2201)), 0)</f>
        <v>4.6214384073413571E-3</v>
      </c>
      <c r="AV338">
        <f t="shared" si="136"/>
        <v>-0.36457756739362562</v>
      </c>
      <c r="AW338">
        <f t="shared" si="129"/>
        <v>0</v>
      </c>
      <c r="AX338" cm="1">
        <f t="array" ref="AX338">IFERROR(STDEV(IF($E$2:$E$2201=$E338, $AM$2:$AM$2201)), 0)</f>
        <v>0</v>
      </c>
      <c r="AY338">
        <f t="shared" si="137"/>
        <v>-0.36457756739362562</v>
      </c>
      <c r="AZ338">
        <f>INDEX(Model_Assumptions[Values],9)*((INDEX(Model_Scenarios[GR Weight],1)*$AG338)+(INDEX(Model_Scenarios[GP Weight],1)*$AH338)+(INDEX(Model_Scenarios[LTV Weight],1)*$AI338))-(INDEX(Model_Scenarios[LTV Weight],1)*$AP338)-(INDEX(Model_Scenarios[GP Weight],1)*($AS338+$AV338+$AY338))</f>
        <v>2.1932162222361598</v>
      </c>
      <c r="BA338">
        <f>INDEX(Model_Assumptions[Values],9)*((INDEX(Model_Scenarios[GR Weight],2)*$AG338)+(INDEX(Model_Scenarios[GP Weight],2)*$AH338)+(INDEX(Model_Scenarios[LTV Weight],2)*$AI338))-(INDEX(Model_Scenarios[LTV Weight],2)*$AP338)-(INDEX(Model_Scenarios[GP Weight],2)*($AS338+$AV338+$AY338))</f>
        <v>2.2279657272855031</v>
      </c>
      <c r="BB338">
        <f>INDEX(Model_Assumptions[Values],9)*((INDEX(Model_Scenarios[GR Weight],3)*$AG338)+(INDEX(Model_Scenarios[GP Weight],3)*$AH338)+(INDEX(Model_Scenarios[LTV Weight],3)*$AI338))-(INDEX(Model_Scenarios[LTV Weight],3)*$AP338)-(INDEX(Model_Scenarios[GP Weight],3)*($AS338+$AV338+$AY338))</f>
        <v>2.25770478568908</v>
      </c>
      <c r="BC338">
        <f>INDEX(Model_Assumptions[Values],9)*((INDEX(Model_Scenarios[GR Weight],4)*$AG338)+(INDEX(Model_Scenarios[GP Weight],4)*$AH338)+(INDEX(Model_Scenarios[LTV Weight],4)*$AI338))-(INDEX(Model_Scenarios[LTV Weight],4)*$AP338)-(INDEX(Model_Scenarios[GP Weight],4)*($AS338+$AV338+$AY338))</f>
        <v>2.168163989007327</v>
      </c>
      <c r="BD338">
        <f>INDEX(Model_Assumptions[Values],9)*((INDEX(Model_Scenarios[GR Weight],5)*$AG338)+(INDEX(Model_Scenarios[GP Weight],5)*$AH338)+(INDEX(Model_Scenarios[LTV Weight],5)*$AI338))-(INDEX(Model_Scenarios[LTV Weight],5)*$AP338)-(INDEX(Model_Scenarios[GP Weight],5)*($AS338+$AV338+$AY338))</f>
        <v>2.4615149908103962</v>
      </c>
    </row>
    <row r="339" spans="1:56" x14ac:dyDescent="0.25">
      <c r="A339">
        <v>338</v>
      </c>
      <c r="B339">
        <v>7</v>
      </c>
      <c r="C339" s="3">
        <v>38</v>
      </c>
      <c r="D339" s="4">
        <v>0.74</v>
      </c>
      <c r="E339" t="str">
        <v>SKU-1010</v>
      </c>
      <c r="F339" t="str">
        <v>Raise</v>
      </c>
      <c r="G339" t="str">
        <v>Full</v>
      </c>
      <c r="H339">
        <v>45.86</v>
      </c>
      <c r="I339">
        <v>24.87</v>
      </c>
      <c r="J339">
        <v>42</v>
      </c>
      <c r="K339">
        <v>1926.12</v>
      </c>
      <c r="L339">
        <v>881.57999999999993</v>
      </c>
      <c r="M339">
        <v>0.45769733972961185</v>
      </c>
      <c r="N339">
        <v>57.591701553971269</v>
      </c>
      <c r="O339">
        <v>713.86465905090859</v>
      </c>
      <c r="P339">
        <v>813.3446590509086</v>
      </c>
      <c r="Q339">
        <v>1838.4436548864205</v>
      </c>
      <c r="R339">
        <v>1665.4136638382868</v>
      </c>
      <c r="S339">
        <v>1</v>
      </c>
      <c r="T339">
        <f t="shared" si="115"/>
        <v>54.541459149938738</v>
      </c>
      <c r="U339">
        <f t="shared" si="116"/>
        <v>0.18930351395418096</v>
      </c>
      <c r="V339">
        <f>IF($F339="Reduce", INDEX(Model_Assumptions[Values], 2), INDEX(Model_Assumptions[Values], 1))</f>
        <v>-0.4</v>
      </c>
      <c r="W339">
        <f t="shared" si="117"/>
        <v>38.819700965569758</v>
      </c>
      <c r="X339">
        <f t="shared" si="130"/>
        <v>2117.2831344264605</v>
      </c>
      <c r="Y339">
        <f t="shared" si="118"/>
        <v>1151.8371714127406</v>
      </c>
      <c r="Z339">
        <f t="shared" si="119"/>
        <v>191.1631344264606</v>
      </c>
      <c r="AA339">
        <f t="shared" si="120"/>
        <v>270.25717141274072</v>
      </c>
      <c r="AB339">
        <f t="shared" si="131"/>
        <v>0.54401659970939864</v>
      </c>
      <c r="AC339">
        <f t="shared" si="121"/>
        <v>8.6319259979786789E-2</v>
      </c>
      <c r="AD339">
        <f t="shared" si="122"/>
        <v>8.6319259979786789E-2</v>
      </c>
      <c r="AE339">
        <f t="shared" si="123"/>
        <v>0.74</v>
      </c>
      <c r="AF339">
        <f t="shared" si="132"/>
        <v>433.0075525979546</v>
      </c>
      <c r="AG339">
        <f t="shared" si="124"/>
        <v>0.26778624211571733</v>
      </c>
      <c r="AH339">
        <f t="shared" si="125"/>
        <v>0.33227878047186499</v>
      </c>
      <c r="AI339">
        <f t="shared" si="133"/>
        <v>0.26</v>
      </c>
      <c r="AJ339">
        <f>MAX(0, $R339 - $AA339) * INDEX(Model_Assumptions[Values], 7)</f>
        <v>2790.3129848510921</v>
      </c>
      <c r="AK339">
        <f>MAX(0, INDEX(Model_Assumptions[Values], 4) - $AD339)</f>
        <v>0</v>
      </c>
      <c r="AL339">
        <f>MAX(0, INDEX(Model_Assumptions[Values], 5) - $AC339)</f>
        <v>0</v>
      </c>
      <c r="AM339">
        <f>INDEX(Model_Assumptions[Values], 6) * MAX(0, INDEX(Model_Assumptions[Values], 3) - $AB339)^2</f>
        <v>0</v>
      </c>
      <c r="AN339">
        <f t="shared" si="126"/>
        <v>2968.9663046984219</v>
      </c>
      <c r="AO339" cm="1">
        <f t="array" ref="AO339">IFERROR(STDEV(IF($E$2:$E$2201=$E339, $AJ$2:$AJ$2201)), 0)</f>
        <v>206.03741806851565</v>
      </c>
      <c r="AP339">
        <f t="shared" si="134"/>
        <v>-0.86709162598766643</v>
      </c>
      <c r="AQ339">
        <f t="shared" si="127"/>
        <v>1.0109250076623142E-2</v>
      </c>
      <c r="AR339" cm="1">
        <f t="array" ref="AR339">IFERROR(STDEV(IF($E$2:$E$2201=$E339, $AK$2:$AK$2201)), 0)</f>
        <v>1.559284135263142E-2</v>
      </c>
      <c r="AS339">
        <f t="shared" si="135"/>
        <v>-0.64832636002655941</v>
      </c>
      <c r="AT339">
        <f t="shared" si="128"/>
        <v>1.6848727724079835E-3</v>
      </c>
      <c r="AU339" cm="1">
        <f t="array" ref="AU339">IFERROR(STDEV(IF($E$2:$E$2201=$E339, $AL$2:$AL$2201)), 0)</f>
        <v>4.6214384073413571E-3</v>
      </c>
      <c r="AV339">
        <f t="shared" si="136"/>
        <v>-0.36457756739362562</v>
      </c>
      <c r="AW339">
        <f t="shared" si="129"/>
        <v>0</v>
      </c>
      <c r="AX339" cm="1">
        <f t="array" ref="AX339">IFERROR(STDEV(IF($E$2:$E$2201=$E339, $AM$2:$AM$2201)), 0)</f>
        <v>0</v>
      </c>
      <c r="AY339">
        <f t="shared" si="137"/>
        <v>-0.36457756739362562</v>
      </c>
      <c r="AZ339">
        <f>INDEX(Model_Assumptions[Values],9)*((INDEX(Model_Scenarios[GR Weight],1)*$AG339)+(INDEX(Model_Scenarios[GP Weight],1)*$AH339)+(INDEX(Model_Scenarios[LTV Weight],1)*$AI339))-(INDEX(Model_Scenarios[LTV Weight],1)*$AP339)-(INDEX(Model_Scenarios[GP Weight],1)*($AS339+$AV339+$AY339))</f>
        <v>2.1714539615653061</v>
      </c>
      <c r="BA339">
        <f>INDEX(Model_Assumptions[Values],9)*((INDEX(Model_Scenarios[GR Weight],2)*$AG339)+(INDEX(Model_Scenarios[GP Weight],2)*$AH339)+(INDEX(Model_Scenarios[LTV Weight],2)*$AI339))-(INDEX(Model_Scenarios[LTV Weight],2)*$AP339)-(INDEX(Model_Scenarios[GP Weight],2)*($AS339+$AV339+$AY339))</f>
        <v>2.2172243179133986</v>
      </c>
      <c r="BB339">
        <f>INDEX(Model_Assumptions[Values],9)*((INDEX(Model_Scenarios[GR Weight],3)*$AG339)+(INDEX(Model_Scenarios[GP Weight],3)*$AH339)+(INDEX(Model_Scenarios[LTV Weight],3)*$AI339))-(INDEX(Model_Scenarios[LTV Weight],3)*$AP339)-(INDEX(Model_Scenarios[GP Weight],3)*($AS339+$AV339+$AY339))</f>
        <v>2.2651758420503105</v>
      </c>
      <c r="BC339">
        <f>INDEX(Model_Assumptions[Values],9)*((INDEX(Model_Scenarios[GR Weight],4)*$AG339)+(INDEX(Model_Scenarios[GP Weight],4)*$AH339)+(INDEX(Model_Scenarios[LTV Weight],4)*$AI339))-(INDEX(Model_Scenarios[LTV Weight],4)*$AP339)-(INDEX(Model_Scenarios[GP Weight],4)*($AS339+$AV339+$AY339))</f>
        <v>2.1823598005094023</v>
      </c>
      <c r="BD339">
        <f>INDEX(Model_Assumptions[Values],9)*((INDEX(Model_Scenarios[GR Weight],5)*$AG339)+(INDEX(Model_Scenarios[GP Weight],5)*$AH339)+(INDEX(Model_Scenarios[LTV Weight],5)*$AI339))-(INDEX(Model_Scenarios[LTV Weight],5)*$AP339)-(INDEX(Model_Scenarios[GP Weight],5)*($AS339+$AV339+$AY339))</f>
        <v>2.4809406170578585</v>
      </c>
    </row>
    <row r="340" spans="1:56" x14ac:dyDescent="0.25">
      <c r="A340">
        <v>339</v>
      </c>
      <c r="B340">
        <v>7</v>
      </c>
      <c r="C340" s="3">
        <v>39</v>
      </c>
      <c r="D340" s="4">
        <v>0.76</v>
      </c>
      <c r="E340" t="str">
        <v>SKU-1010</v>
      </c>
      <c r="F340" t="str">
        <v>Raise</v>
      </c>
      <c r="G340" t="str">
        <v>Full</v>
      </c>
      <c r="H340">
        <v>45.86</v>
      </c>
      <c r="I340">
        <v>24.87</v>
      </c>
      <c r="J340">
        <v>42</v>
      </c>
      <c r="K340">
        <v>1926.12</v>
      </c>
      <c r="L340">
        <v>881.57999999999993</v>
      </c>
      <c r="M340">
        <v>0.45769733972961185</v>
      </c>
      <c r="N340">
        <v>57.591701553971269</v>
      </c>
      <c r="O340">
        <v>713.86465905090859</v>
      </c>
      <c r="P340">
        <v>813.3446590509086</v>
      </c>
      <c r="Q340">
        <v>1838.4436548864205</v>
      </c>
      <c r="R340">
        <v>1665.4136638382868</v>
      </c>
      <c r="S340">
        <v>1</v>
      </c>
      <c r="T340">
        <f t="shared" si="115"/>
        <v>54.776093181018169</v>
      </c>
      <c r="U340">
        <f t="shared" si="116"/>
        <v>0.19441982514213191</v>
      </c>
      <c r="V340">
        <f>IF($F340="Reduce", INDEX(Model_Assumptions[Values], 2), INDEX(Model_Assumptions[Values], 1))</f>
        <v>-0.4</v>
      </c>
      <c r="W340">
        <f t="shared" si="117"/>
        <v>38.733746937612182</v>
      </c>
      <c r="X340">
        <f t="shared" si="130"/>
        <v>2121.6833315046219</v>
      </c>
      <c r="Y340">
        <f t="shared" si="118"/>
        <v>1158.375045166207</v>
      </c>
      <c r="Z340">
        <f t="shared" si="119"/>
        <v>195.56333150462206</v>
      </c>
      <c r="AA340">
        <f t="shared" si="120"/>
        <v>276.79504516620705</v>
      </c>
      <c r="AB340">
        <f t="shared" si="131"/>
        <v>0.5459698098984116</v>
      </c>
      <c r="AC340">
        <f t="shared" si="121"/>
        <v>8.8272470168799744E-2</v>
      </c>
      <c r="AD340">
        <f t="shared" si="122"/>
        <v>8.8272470168799744E-2</v>
      </c>
      <c r="AE340">
        <f t="shared" si="123"/>
        <v>0.76000000000000034</v>
      </c>
      <c r="AF340">
        <f t="shared" si="132"/>
        <v>399.69927932118827</v>
      </c>
      <c r="AG340">
        <f t="shared" si="124"/>
        <v>0.27395015150998764</v>
      </c>
      <c r="AH340">
        <f t="shared" si="125"/>
        <v>0.34031703790764301</v>
      </c>
      <c r="AI340">
        <f t="shared" si="133"/>
        <v>0.23999999999999966</v>
      </c>
      <c r="AJ340">
        <f>MAX(0, $R340 - $AA340) * INDEX(Model_Assumptions[Values], 7)</f>
        <v>2777.2372373441594</v>
      </c>
      <c r="AK340">
        <f>MAX(0, INDEX(Model_Assumptions[Values], 4) - $AD340)</f>
        <v>0</v>
      </c>
      <c r="AL340">
        <f>MAX(0, INDEX(Model_Assumptions[Values], 5) - $AC340)</f>
        <v>0</v>
      </c>
      <c r="AM340">
        <f>INDEX(Model_Assumptions[Values], 6) * MAX(0, INDEX(Model_Assumptions[Values], 3) - $AB340)^2</f>
        <v>0</v>
      </c>
      <c r="AN340">
        <f t="shared" si="126"/>
        <v>2968.9663046984219</v>
      </c>
      <c r="AO340" cm="1">
        <f t="array" ref="AO340">IFERROR(STDEV(IF($E$2:$E$2201=$E340, $AJ$2:$AJ$2201)), 0)</f>
        <v>206.03741806851565</v>
      </c>
      <c r="AP340">
        <f t="shared" si="134"/>
        <v>-0.93055460096333054</v>
      </c>
      <c r="AQ340">
        <f t="shared" si="127"/>
        <v>1.0109250076623142E-2</v>
      </c>
      <c r="AR340" cm="1">
        <f t="array" ref="AR340">IFERROR(STDEV(IF($E$2:$E$2201=$E340, $AK$2:$AK$2201)), 0)</f>
        <v>1.559284135263142E-2</v>
      </c>
      <c r="AS340">
        <f t="shared" si="135"/>
        <v>-0.64832636002655941</v>
      </c>
      <c r="AT340">
        <f t="shared" si="128"/>
        <v>1.6848727724079835E-3</v>
      </c>
      <c r="AU340" cm="1">
        <f t="array" ref="AU340">IFERROR(STDEV(IF($E$2:$E$2201=$E340, $AL$2:$AL$2201)), 0)</f>
        <v>4.6214384073413571E-3</v>
      </c>
      <c r="AV340">
        <f t="shared" si="136"/>
        <v>-0.36457756739362562</v>
      </c>
      <c r="AW340">
        <f t="shared" si="129"/>
        <v>0</v>
      </c>
      <c r="AX340" cm="1">
        <f t="array" ref="AX340">IFERROR(STDEV(IF($E$2:$E$2201=$E340, $AM$2:$AM$2201)), 0)</f>
        <v>0</v>
      </c>
      <c r="AY340">
        <f t="shared" si="137"/>
        <v>-0.36457756739362562</v>
      </c>
      <c r="AZ340">
        <f>INDEX(Model_Assumptions[Values],9)*((INDEX(Model_Scenarios[GR Weight],1)*$AG340)+(INDEX(Model_Scenarios[GP Weight],1)*$AH340)+(INDEX(Model_Scenarios[LTV Weight],1)*$AI340))-(INDEX(Model_Scenarios[LTV Weight],1)*$AP340)-(INDEX(Model_Scenarios[GP Weight],1)*($AS340+$AV340+$AY340))</f>
        <v>2.1493254249608595</v>
      </c>
      <c r="BA340">
        <f>INDEX(Model_Assumptions[Values],9)*((INDEX(Model_Scenarios[GR Weight],2)*$AG340)+(INDEX(Model_Scenarios[GP Weight],2)*$AH340)+(INDEX(Model_Scenarios[LTV Weight],2)*$AI340))-(INDEX(Model_Scenarios[LTV Weight],2)*$AP340)-(INDEX(Model_Scenarios[GP Weight],2)*($AS340+$AV340+$AY340))</f>
        <v>2.2061364411290598</v>
      </c>
      <c r="BB340">
        <f>INDEX(Model_Assumptions[Values],9)*((INDEX(Model_Scenarios[GR Weight],3)*$AG340)+(INDEX(Model_Scenarios[GP Weight],3)*$AH340)+(INDEX(Model_Scenarios[LTV Weight],3)*$AI340))-(INDEX(Model_Scenarios[LTV Weight],3)*$AP340)-(INDEX(Model_Scenarios[GP Weight],3)*($AS340+$AV340+$AY340))</f>
        <v>2.272332869296025</v>
      </c>
      <c r="BC340">
        <f>INDEX(Model_Assumptions[Values],9)*((INDEX(Model_Scenarios[GR Weight],4)*$AG340)+(INDEX(Model_Scenarios[GP Weight],4)*$AH340)+(INDEX(Model_Scenarios[LTV Weight],4)*$AI340))-(INDEX(Model_Scenarios[LTV Weight],4)*$AP340)-(INDEX(Model_Scenarios[GP Weight],4)*($AS340+$AV340+$AY340))</f>
        <v>2.1962524849546861</v>
      </c>
      <c r="BD340">
        <f>INDEX(Model_Assumptions[Values],9)*((INDEX(Model_Scenarios[GR Weight],5)*$AG340)+(INDEX(Model_Scenarios[GP Weight],5)*$AH340)+(INDEX(Model_Scenarios[LTV Weight],5)*$AI340))-(INDEX(Model_Scenarios[LTV Weight],5)*$AP340)-(INDEX(Model_Scenarios[GP Weight],5)*($AS340+$AV340+$AY340))</f>
        <v>2.5000754781444341</v>
      </c>
    </row>
    <row r="341" spans="1:56" x14ac:dyDescent="0.25">
      <c r="A341">
        <v>340</v>
      </c>
      <c r="B341">
        <v>7</v>
      </c>
      <c r="C341" s="3">
        <v>40</v>
      </c>
      <c r="D341" s="4">
        <v>0.78</v>
      </c>
      <c r="E341" t="str">
        <v>SKU-1010</v>
      </c>
      <c r="F341" t="str">
        <v>Raise</v>
      </c>
      <c r="G341" t="str">
        <v>Full</v>
      </c>
      <c r="H341">
        <v>45.86</v>
      </c>
      <c r="I341">
        <v>24.87</v>
      </c>
      <c r="J341">
        <v>42</v>
      </c>
      <c r="K341">
        <v>1926.12</v>
      </c>
      <c r="L341">
        <v>881.57999999999993</v>
      </c>
      <c r="M341">
        <v>0.45769733972961185</v>
      </c>
      <c r="N341">
        <v>57.591701553971269</v>
      </c>
      <c r="O341">
        <v>713.86465905090859</v>
      </c>
      <c r="P341">
        <v>813.3446590509086</v>
      </c>
      <c r="Q341">
        <v>1838.4436548864205</v>
      </c>
      <c r="R341">
        <v>1665.4136638382868</v>
      </c>
      <c r="S341">
        <v>1</v>
      </c>
      <c r="T341">
        <f t="shared" si="115"/>
        <v>55.010727212097592</v>
      </c>
      <c r="U341">
        <f t="shared" si="116"/>
        <v>0.19953613633008271</v>
      </c>
      <c r="V341">
        <f>IF($F341="Reduce", INDEX(Model_Assumptions[Values], 2), INDEX(Model_Assumptions[Values], 1))</f>
        <v>-0.4</v>
      </c>
      <c r="W341">
        <f t="shared" si="117"/>
        <v>38.647792909654612</v>
      </c>
      <c r="X341">
        <f t="shared" si="130"/>
        <v>2126.0431931026492</v>
      </c>
      <c r="Y341">
        <f t="shared" si="118"/>
        <v>1164.8725834395391</v>
      </c>
      <c r="Z341">
        <f t="shared" si="119"/>
        <v>199.92319310264929</v>
      </c>
      <c r="AA341">
        <f t="shared" si="120"/>
        <v>283.29258343953916</v>
      </c>
      <c r="AB341">
        <f t="shared" si="131"/>
        <v>0.54790635826150735</v>
      </c>
      <c r="AC341">
        <f t="shared" si="121"/>
        <v>9.0209018531895502E-2</v>
      </c>
      <c r="AD341">
        <f t="shared" si="122"/>
        <v>9.0209018531895502E-2</v>
      </c>
      <c r="AE341">
        <f t="shared" si="123"/>
        <v>0.78000000000000014</v>
      </c>
      <c r="AF341">
        <f t="shared" si="132"/>
        <v>366.39100604442285</v>
      </c>
      <c r="AG341">
        <f t="shared" si="124"/>
        <v>0.2800575579248446</v>
      </c>
      <c r="AH341">
        <f t="shared" si="125"/>
        <v>0.34830570323055066</v>
      </c>
      <c r="AI341">
        <f t="shared" si="133"/>
        <v>0.21999999999999986</v>
      </c>
      <c r="AJ341">
        <f>MAX(0, $R341 - $AA341) * INDEX(Model_Assumptions[Values], 7)</f>
        <v>2764.2421607974952</v>
      </c>
      <c r="AK341">
        <f>MAX(0, INDEX(Model_Assumptions[Values], 4) - $AD341)</f>
        <v>0</v>
      </c>
      <c r="AL341">
        <f>MAX(0, INDEX(Model_Assumptions[Values], 5) - $AC341)</f>
        <v>0</v>
      </c>
      <c r="AM341">
        <f>INDEX(Model_Assumptions[Values], 6) * MAX(0, INDEX(Model_Assumptions[Values], 3) - $AB341)^2</f>
        <v>0</v>
      </c>
      <c r="AN341">
        <f t="shared" si="126"/>
        <v>2968.9663046984219</v>
      </c>
      <c r="AO341" cm="1">
        <f t="array" ref="AO341">IFERROR(STDEV(IF($E$2:$E$2201=$E341, $AJ$2:$AJ$2201)), 0)</f>
        <v>206.03741806851565</v>
      </c>
      <c r="AP341">
        <f t="shared" si="134"/>
        <v>-0.99362604045468961</v>
      </c>
      <c r="AQ341">
        <f t="shared" si="127"/>
        <v>1.0109250076623142E-2</v>
      </c>
      <c r="AR341" cm="1">
        <f t="array" ref="AR341">IFERROR(STDEV(IF($E$2:$E$2201=$E341, $AK$2:$AK$2201)), 0)</f>
        <v>1.559284135263142E-2</v>
      </c>
      <c r="AS341">
        <f t="shared" si="135"/>
        <v>-0.64832636002655941</v>
      </c>
      <c r="AT341">
        <f t="shared" si="128"/>
        <v>1.6848727724079835E-3</v>
      </c>
      <c r="AU341" cm="1">
        <f t="array" ref="AU341">IFERROR(STDEV(IF($E$2:$E$2201=$E341, $AL$2:$AL$2201)), 0)</f>
        <v>4.6214384073413571E-3</v>
      </c>
      <c r="AV341">
        <f t="shared" si="136"/>
        <v>-0.36457756739362562</v>
      </c>
      <c r="AW341">
        <f t="shared" si="129"/>
        <v>0</v>
      </c>
      <c r="AX341" cm="1">
        <f t="array" ref="AX341">IFERROR(STDEV(IF($E$2:$E$2201=$E341, $AM$2:$AM$2201)), 0)</f>
        <v>0</v>
      </c>
      <c r="AY341">
        <f t="shared" si="137"/>
        <v>-0.36457756739362562</v>
      </c>
      <c r="AZ341">
        <f>INDEX(Model_Assumptions[Values],9)*((INDEX(Model_Scenarios[GR Weight],1)*$AG341)+(INDEX(Model_Scenarios[GP Weight],1)*$AH341)+(INDEX(Model_Scenarios[LTV Weight],1)*$AI341))-(INDEX(Model_Scenarios[LTV Weight],1)*$AP341)-(INDEX(Model_Scenarios[GP Weight],1)*($AS341+$AV341+$AY341))</f>
        <v>2.1268306124228302</v>
      </c>
      <c r="BA341">
        <f>INDEX(Model_Assumptions[Values],9)*((INDEX(Model_Scenarios[GR Weight],2)*$AG341)+(INDEX(Model_Scenarios[GP Weight],2)*$AH341)+(INDEX(Model_Scenarios[LTV Weight],2)*$AI341))-(INDEX(Model_Scenarios[LTV Weight],2)*$AP341)-(INDEX(Model_Scenarios[GP Weight],2)*($AS341+$AV341+$AY341))</f>
        <v>2.194702096932494</v>
      </c>
      <c r="BB341">
        <f>INDEX(Model_Assumptions[Values],9)*((INDEX(Model_Scenarios[GR Weight],3)*$AG341)+(INDEX(Model_Scenarios[GP Weight],3)*$AH341)+(INDEX(Model_Scenarios[LTV Weight],3)*$AI341))-(INDEX(Model_Scenarios[LTV Weight],3)*$AP341)-(INDEX(Model_Scenarios[GP Weight],3)*($AS341+$AV341+$AY341))</f>
        <v>2.2791758674262286</v>
      </c>
      <c r="BC341">
        <f>INDEX(Model_Assumptions[Values],9)*((INDEX(Model_Scenarios[GR Weight],4)*$AG341)+(INDEX(Model_Scenarios[GP Weight],4)*$AH341)+(INDEX(Model_Scenarios[LTV Weight],4)*$AI341))-(INDEX(Model_Scenarios[LTV Weight],4)*$AP341)-(INDEX(Model_Scenarios[GP Weight],4)*($AS341+$AV341+$AY341))</f>
        <v>2.2098420423431819</v>
      </c>
      <c r="BD341">
        <f>INDEX(Model_Assumptions[Values],9)*((INDEX(Model_Scenarios[GR Weight],5)*$AG341)+(INDEX(Model_Scenarios[GP Weight],5)*$AH341)+(INDEX(Model_Scenarios[LTV Weight],5)*$AI341))-(INDEX(Model_Scenarios[LTV Weight],5)*$AP341)-(INDEX(Model_Scenarios[GP Weight],5)*($AS341+$AV341+$AY341))</f>
        <v>2.5189195740701269</v>
      </c>
    </row>
    <row r="342" spans="1:56" x14ac:dyDescent="0.25">
      <c r="A342">
        <v>341</v>
      </c>
      <c r="B342">
        <v>7</v>
      </c>
      <c r="C342" s="3">
        <v>41</v>
      </c>
      <c r="D342" s="4">
        <v>0.8</v>
      </c>
      <c r="E342" t="str">
        <v>SKU-1010</v>
      </c>
      <c r="F342" t="str">
        <v>Raise</v>
      </c>
      <c r="G342" t="str">
        <v>Full</v>
      </c>
      <c r="H342">
        <v>45.86</v>
      </c>
      <c r="I342">
        <v>24.87</v>
      </c>
      <c r="J342">
        <v>42</v>
      </c>
      <c r="K342">
        <v>1926.12</v>
      </c>
      <c r="L342">
        <v>881.57999999999993</v>
      </c>
      <c r="M342">
        <v>0.45769733972961185</v>
      </c>
      <c r="N342">
        <v>57.591701553971269</v>
      </c>
      <c r="O342">
        <v>713.86465905090859</v>
      </c>
      <c r="P342">
        <v>813.3446590509086</v>
      </c>
      <c r="Q342">
        <v>1838.4436548864205</v>
      </c>
      <c r="R342">
        <v>1665.4136638382868</v>
      </c>
      <c r="S342">
        <v>1</v>
      </c>
      <c r="T342">
        <f t="shared" si="115"/>
        <v>55.245361243177015</v>
      </c>
      <c r="U342">
        <f t="shared" si="116"/>
        <v>0.20465244751803349</v>
      </c>
      <c r="V342">
        <f>IF($F342="Reduce", INDEX(Model_Assumptions[Values], 2), INDEX(Model_Assumptions[Values], 1))</f>
        <v>-0.4</v>
      </c>
      <c r="W342">
        <f t="shared" si="117"/>
        <v>38.561838881697042</v>
      </c>
      <c r="X342">
        <f t="shared" si="130"/>
        <v>2130.3627192205422</v>
      </c>
      <c r="Y342">
        <f t="shared" si="118"/>
        <v>1171.3297862327368</v>
      </c>
      <c r="Z342">
        <f t="shared" si="119"/>
        <v>204.24271922054231</v>
      </c>
      <c r="AA342">
        <f t="shared" si="120"/>
        <v>289.74978623273682</v>
      </c>
      <c r="AB342">
        <f t="shared" si="131"/>
        <v>0.54982645709332689</v>
      </c>
      <c r="AC342">
        <f t="shared" si="121"/>
        <v>9.2129117363715041E-2</v>
      </c>
      <c r="AD342">
        <f t="shared" si="122"/>
        <v>9.2129117363715041E-2</v>
      </c>
      <c r="AE342">
        <f t="shared" si="123"/>
        <v>0.8</v>
      </c>
      <c r="AF342">
        <f t="shared" si="132"/>
        <v>333.08273276765726</v>
      </c>
      <c r="AG342">
        <f t="shared" si="124"/>
        <v>0.28610846136028839</v>
      </c>
      <c r="AH342">
        <f t="shared" si="125"/>
        <v>0.35624477644058755</v>
      </c>
      <c r="AI342">
        <f t="shared" si="133"/>
        <v>0.19999999999999996</v>
      </c>
      <c r="AJ342">
        <f>MAX(0, $R342 - $AA342) * INDEX(Model_Assumptions[Values], 7)</f>
        <v>2751.3277552110999</v>
      </c>
      <c r="AK342">
        <f>MAX(0, INDEX(Model_Assumptions[Values], 4) - $AD342)</f>
        <v>0</v>
      </c>
      <c r="AL342">
        <f>MAX(0, INDEX(Model_Assumptions[Values], 5) - $AC342)</f>
        <v>0</v>
      </c>
      <c r="AM342">
        <f>INDEX(Model_Assumptions[Values], 6) * MAX(0, INDEX(Model_Assumptions[Values], 3) - $AB342)^2</f>
        <v>0</v>
      </c>
      <c r="AN342">
        <f t="shared" si="126"/>
        <v>2968.9663046984219</v>
      </c>
      <c r="AO342" cm="1">
        <f t="array" ref="AO342">IFERROR(STDEV(IF($E$2:$E$2201=$E342, $AJ$2:$AJ$2201)), 0)</f>
        <v>206.03741806851565</v>
      </c>
      <c r="AP342">
        <f t="shared" si="134"/>
        <v>-1.0563059444617413</v>
      </c>
      <c r="AQ342">
        <f t="shared" si="127"/>
        <v>1.0109250076623142E-2</v>
      </c>
      <c r="AR342" cm="1">
        <f t="array" ref="AR342">IFERROR(STDEV(IF($E$2:$E$2201=$E342, $AK$2:$AK$2201)), 0)</f>
        <v>1.559284135263142E-2</v>
      </c>
      <c r="AS342">
        <f t="shared" si="135"/>
        <v>-0.64832636002655941</v>
      </c>
      <c r="AT342">
        <f t="shared" si="128"/>
        <v>1.6848727724079835E-3</v>
      </c>
      <c r="AU342" cm="1">
        <f t="array" ref="AU342">IFERROR(STDEV(IF($E$2:$E$2201=$E342, $AL$2:$AL$2201)), 0)</f>
        <v>4.6214384073413571E-3</v>
      </c>
      <c r="AV342">
        <f t="shared" si="136"/>
        <v>-0.36457756739362562</v>
      </c>
      <c r="AW342">
        <f t="shared" si="129"/>
        <v>0</v>
      </c>
      <c r="AX342" cm="1">
        <f t="array" ref="AX342">IFERROR(STDEV(IF($E$2:$E$2201=$E342, $AM$2:$AM$2201)), 0)</f>
        <v>0</v>
      </c>
      <c r="AY342">
        <f t="shared" si="137"/>
        <v>-0.36457756739362562</v>
      </c>
      <c r="AZ342">
        <f>INDEX(Model_Assumptions[Values],9)*((INDEX(Model_Scenarios[GR Weight],1)*$AG342)+(INDEX(Model_Scenarios[GP Weight],1)*$AH342)+(INDEX(Model_Scenarios[LTV Weight],1)*$AI342))-(INDEX(Model_Scenarios[LTV Weight],1)*$AP342)-(INDEX(Model_Scenarios[GP Weight],1)*($AS342+$AV342+$AY342))</f>
        <v>2.1039695239512124</v>
      </c>
      <c r="BA342">
        <f>INDEX(Model_Assumptions[Values],9)*((INDEX(Model_Scenarios[GR Weight],2)*$AG342)+(INDEX(Model_Scenarios[GP Weight],2)*$AH342)+(INDEX(Model_Scenarios[LTV Weight],2)*$AI342))-(INDEX(Model_Scenarios[LTV Weight],2)*$AP342)-(INDEX(Model_Scenarios[GP Weight],2)*($AS342+$AV342+$AY342))</f>
        <v>2.1829212853236979</v>
      </c>
      <c r="BB342">
        <f>INDEX(Model_Assumptions[Values],9)*((INDEX(Model_Scenarios[GR Weight],3)*$AG342)+(INDEX(Model_Scenarios[GP Weight],3)*$AH342)+(INDEX(Model_Scenarios[LTV Weight],3)*$AI342))-(INDEX(Model_Scenarios[LTV Weight],3)*$AP342)-(INDEX(Model_Scenarios[GP Weight],3)*($AS342+$AV342+$AY342))</f>
        <v>2.2857048364409192</v>
      </c>
      <c r="BC342">
        <f>INDEX(Model_Assumptions[Values],9)*((INDEX(Model_Scenarios[GR Weight],4)*$AG342)+(INDEX(Model_Scenarios[GP Weight],4)*$AH342)+(INDEX(Model_Scenarios[LTV Weight],4)*$AI342))-(INDEX(Model_Scenarios[LTV Weight],4)*$AP342)-(INDEX(Model_Scenarios[GP Weight],4)*($AS342+$AV342+$AY342))</f>
        <v>2.223128472674889</v>
      </c>
      <c r="BD342">
        <f>INDEX(Model_Assumptions[Values],9)*((INDEX(Model_Scenarios[GR Weight],5)*$AG342)+(INDEX(Model_Scenarios[GP Weight],5)*$AH342)+(INDEX(Model_Scenarios[LTV Weight],5)*$AI342))-(INDEX(Model_Scenarios[LTV Weight],5)*$AP342)-(INDEX(Model_Scenarios[GP Weight],5)*($AS342+$AV342+$AY342))</f>
        <v>2.5374729048349356</v>
      </c>
    </row>
    <row r="343" spans="1:56" x14ac:dyDescent="0.25">
      <c r="A343">
        <v>342</v>
      </c>
      <c r="B343">
        <v>7</v>
      </c>
      <c r="C343" s="3">
        <v>42</v>
      </c>
      <c r="D343" s="4">
        <v>0.82000000000000006</v>
      </c>
      <c r="E343" t="str">
        <v>SKU-1010</v>
      </c>
      <c r="F343" t="str">
        <v>Raise</v>
      </c>
      <c r="G343" t="str">
        <v>Full</v>
      </c>
      <c r="H343">
        <v>45.86</v>
      </c>
      <c r="I343">
        <v>24.87</v>
      </c>
      <c r="J343">
        <v>42</v>
      </c>
      <c r="K343">
        <v>1926.12</v>
      </c>
      <c r="L343">
        <v>881.57999999999993</v>
      </c>
      <c r="M343">
        <v>0.45769733972961185</v>
      </c>
      <c r="N343">
        <v>57.591701553971269</v>
      </c>
      <c r="O343">
        <v>713.86465905090859</v>
      </c>
      <c r="P343">
        <v>813.3446590509086</v>
      </c>
      <c r="Q343">
        <v>1838.4436548864205</v>
      </c>
      <c r="R343">
        <v>1665.4136638382868</v>
      </c>
      <c r="S343">
        <v>1</v>
      </c>
      <c r="T343">
        <f t="shared" si="115"/>
        <v>55.479995274256439</v>
      </c>
      <c r="U343">
        <f t="shared" si="116"/>
        <v>0.2097687587059843</v>
      </c>
      <c r="V343">
        <f>IF($F343="Reduce", INDEX(Model_Assumptions[Values], 2), INDEX(Model_Assumptions[Values], 1))</f>
        <v>-0.4</v>
      </c>
      <c r="W343">
        <f t="shared" si="117"/>
        <v>38.475884853739466</v>
      </c>
      <c r="X343">
        <f t="shared" si="130"/>
        <v>2134.6419098583006</v>
      </c>
      <c r="Y343">
        <f t="shared" si="118"/>
        <v>1177.7466535458</v>
      </c>
      <c r="Z343">
        <f t="shared" si="119"/>
        <v>208.52190985830066</v>
      </c>
      <c r="AA343">
        <f t="shared" si="120"/>
        <v>296.16665354580005</v>
      </c>
      <c r="AB343">
        <f t="shared" si="131"/>
        <v>0.55173031509719583</v>
      </c>
      <c r="AC343">
        <f t="shared" si="121"/>
        <v>9.4032975367583982E-2</v>
      </c>
      <c r="AD343">
        <f t="shared" si="122"/>
        <v>9.4032975367583982E-2</v>
      </c>
      <c r="AE343">
        <f t="shared" si="123"/>
        <v>0.81999999999999984</v>
      </c>
      <c r="AF343">
        <f t="shared" si="132"/>
        <v>299.7744594908919</v>
      </c>
      <c r="AG343">
        <f t="shared" si="124"/>
        <v>0.29210286181631823</v>
      </c>
      <c r="AH343">
        <f t="shared" si="125"/>
        <v>0.36413425753775375</v>
      </c>
      <c r="AI343">
        <f t="shared" si="133"/>
        <v>0.18000000000000016</v>
      </c>
      <c r="AJ343">
        <f>MAX(0, $R343 - $AA343) * INDEX(Model_Assumptions[Values], 7)</f>
        <v>2738.4940205849734</v>
      </c>
      <c r="AK343">
        <f>MAX(0, INDEX(Model_Assumptions[Values], 4) - $AD343)</f>
        <v>0</v>
      </c>
      <c r="AL343">
        <f>MAX(0, INDEX(Model_Assumptions[Values], 5) - $AC343)</f>
        <v>0</v>
      </c>
      <c r="AM343">
        <f>INDEX(Model_Assumptions[Values], 6) * MAX(0, INDEX(Model_Assumptions[Values], 3) - $AB343)^2</f>
        <v>0</v>
      </c>
      <c r="AN343">
        <f t="shared" si="126"/>
        <v>2968.9663046984219</v>
      </c>
      <c r="AO343" cm="1">
        <f t="array" ref="AO343">IFERROR(STDEV(IF($E$2:$E$2201=$E343, $AJ$2:$AJ$2201)), 0)</f>
        <v>206.03741806851565</v>
      </c>
      <c r="AP343">
        <f t="shared" si="134"/>
        <v>-1.1185943129844855</v>
      </c>
      <c r="AQ343">
        <f t="shared" si="127"/>
        <v>1.0109250076623142E-2</v>
      </c>
      <c r="AR343" cm="1">
        <f t="array" ref="AR343">IFERROR(STDEV(IF($E$2:$E$2201=$E343, $AK$2:$AK$2201)), 0)</f>
        <v>1.559284135263142E-2</v>
      </c>
      <c r="AS343">
        <f t="shared" si="135"/>
        <v>-0.64832636002655941</v>
      </c>
      <c r="AT343">
        <f t="shared" si="128"/>
        <v>1.6848727724079835E-3</v>
      </c>
      <c r="AU343" cm="1">
        <f t="array" ref="AU343">IFERROR(STDEV(IF($E$2:$E$2201=$E343, $AL$2:$AL$2201)), 0)</f>
        <v>4.6214384073413571E-3</v>
      </c>
      <c r="AV343">
        <f t="shared" si="136"/>
        <v>-0.36457756739362562</v>
      </c>
      <c r="AW343">
        <f t="shared" si="129"/>
        <v>0</v>
      </c>
      <c r="AX343" cm="1">
        <f t="array" ref="AX343">IFERROR(STDEV(IF($E$2:$E$2201=$E343, $AM$2:$AM$2201)), 0)</f>
        <v>0</v>
      </c>
      <c r="AY343">
        <f t="shared" si="137"/>
        <v>-0.36457756739362562</v>
      </c>
      <c r="AZ343">
        <f>INDEX(Model_Assumptions[Values],9)*((INDEX(Model_Scenarios[GR Weight],1)*$AG343)+(INDEX(Model_Scenarios[GP Weight],1)*$AH343)+(INDEX(Model_Scenarios[LTV Weight],1)*$AI343))-(INDEX(Model_Scenarios[LTV Weight],1)*$AP343)-(INDEX(Model_Scenarios[GP Weight],1)*($AS343+$AV343+$AY343))</f>
        <v>2.0807421595460061</v>
      </c>
      <c r="BA343">
        <f>INDEX(Model_Assumptions[Values],9)*((INDEX(Model_Scenarios[GR Weight],2)*$AG343)+(INDEX(Model_Scenarios[GP Weight],2)*$AH343)+(INDEX(Model_Scenarios[LTV Weight],2)*$AI343))-(INDEX(Model_Scenarios[LTV Weight],2)*$AP343)-(INDEX(Model_Scenarios[GP Weight],2)*($AS343+$AV343+$AY343))</f>
        <v>2.1707940063026707</v>
      </c>
      <c r="BB343">
        <f>INDEX(Model_Assumptions[Values],9)*((INDEX(Model_Scenarios[GR Weight],3)*$AG343)+(INDEX(Model_Scenarios[GP Weight],3)*$AH343)+(INDEX(Model_Scenarios[LTV Weight],3)*$AI343))-(INDEX(Model_Scenarios[LTV Weight],3)*$AP343)-(INDEX(Model_Scenarios[GP Weight],3)*($AS343+$AV343+$AY343))</f>
        <v>2.2919197763400949</v>
      </c>
      <c r="BC343">
        <f>INDEX(Model_Assumptions[Values],9)*((INDEX(Model_Scenarios[GR Weight],4)*$AG343)+(INDEX(Model_Scenarios[GP Weight],4)*$AH343)+(INDEX(Model_Scenarios[LTV Weight],4)*$AI343))-(INDEX(Model_Scenarios[LTV Weight],4)*$AP343)-(INDEX(Model_Scenarios[GP Weight],4)*($AS343+$AV343+$AY343))</f>
        <v>2.2361117759498055</v>
      </c>
      <c r="BD343">
        <f>INDEX(Model_Assumptions[Values],9)*((INDEX(Model_Scenarios[GR Weight],5)*$AG343)+(INDEX(Model_Scenarios[GP Weight],5)*$AH343)+(INDEX(Model_Scenarios[LTV Weight],5)*$AI343))-(INDEX(Model_Scenarios[LTV Weight],5)*$AP343)-(INDEX(Model_Scenarios[GP Weight],5)*($AS343+$AV343+$AY343))</f>
        <v>2.5557354704388588</v>
      </c>
    </row>
    <row r="344" spans="1:56" x14ac:dyDescent="0.25">
      <c r="A344">
        <v>343</v>
      </c>
      <c r="B344">
        <v>7</v>
      </c>
      <c r="C344" s="3">
        <v>43</v>
      </c>
      <c r="D344" s="4">
        <v>0.84</v>
      </c>
      <c r="E344" t="str">
        <v>SKU-1010</v>
      </c>
      <c r="F344" t="str">
        <v>Raise</v>
      </c>
      <c r="G344" t="str">
        <v>Full</v>
      </c>
      <c r="H344">
        <v>45.86</v>
      </c>
      <c r="I344">
        <v>24.87</v>
      </c>
      <c r="J344">
        <v>42</v>
      </c>
      <c r="K344">
        <v>1926.12</v>
      </c>
      <c r="L344">
        <v>881.57999999999993</v>
      </c>
      <c r="M344">
        <v>0.45769733972961185</v>
      </c>
      <c r="N344">
        <v>57.591701553971269</v>
      </c>
      <c r="O344">
        <v>713.86465905090859</v>
      </c>
      <c r="P344">
        <v>813.3446590509086</v>
      </c>
      <c r="Q344">
        <v>1838.4436548864205</v>
      </c>
      <c r="R344">
        <v>1665.4136638382868</v>
      </c>
      <c r="S344">
        <v>1</v>
      </c>
      <c r="T344">
        <f t="shared" si="115"/>
        <v>55.714629305335862</v>
      </c>
      <c r="U344">
        <f t="shared" si="116"/>
        <v>0.21488506989393508</v>
      </c>
      <c r="V344">
        <f>IF($F344="Reduce", INDEX(Model_Assumptions[Values], 2), INDEX(Model_Assumptions[Values], 1))</f>
        <v>-0.4</v>
      </c>
      <c r="W344">
        <f t="shared" si="117"/>
        <v>38.389930825781889</v>
      </c>
      <c r="X344">
        <f t="shared" si="130"/>
        <v>2138.8807650159242</v>
      </c>
      <c r="Y344">
        <f t="shared" si="118"/>
        <v>1184.1231853787285</v>
      </c>
      <c r="Z344">
        <f t="shared" si="119"/>
        <v>212.76076501592433</v>
      </c>
      <c r="AA344">
        <f t="shared" si="120"/>
        <v>302.54318537872859</v>
      </c>
      <c r="AB344">
        <f t="shared" si="131"/>
        <v>0.55361813746074462</v>
      </c>
      <c r="AC344">
        <f t="shared" si="121"/>
        <v>9.5920797731132768E-2</v>
      </c>
      <c r="AD344">
        <f t="shared" si="122"/>
        <v>9.5920797731132768E-2</v>
      </c>
      <c r="AE344">
        <f t="shared" si="123"/>
        <v>0.83999999999999964</v>
      </c>
      <c r="AF344">
        <f t="shared" si="132"/>
        <v>266.46618621412648</v>
      </c>
      <c r="AG344">
        <f t="shared" si="124"/>
        <v>0.29804075929293411</v>
      </c>
      <c r="AH344">
        <f t="shared" si="125"/>
        <v>0.37197414652204891</v>
      </c>
      <c r="AI344">
        <f t="shared" si="133"/>
        <v>0.16000000000000036</v>
      </c>
      <c r="AJ344">
        <f>MAX(0, $R344 - $AA344) * INDEX(Model_Assumptions[Values], 7)</f>
        <v>2725.7409569191163</v>
      </c>
      <c r="AK344">
        <f>MAX(0, INDEX(Model_Assumptions[Values], 4) - $AD344)</f>
        <v>0</v>
      </c>
      <c r="AL344">
        <f>MAX(0, INDEX(Model_Assumptions[Values], 5) - $AC344)</f>
        <v>0</v>
      </c>
      <c r="AM344">
        <f>INDEX(Model_Assumptions[Values], 6) * MAX(0, INDEX(Model_Assumptions[Values], 3) - $AB344)^2</f>
        <v>0</v>
      </c>
      <c r="AN344">
        <f t="shared" si="126"/>
        <v>2968.9663046984219</v>
      </c>
      <c r="AO344" cm="1">
        <f t="array" ref="AO344">IFERROR(STDEV(IF($E$2:$E$2201=$E344, $AJ$2:$AJ$2201)), 0)</f>
        <v>206.03741806851565</v>
      </c>
      <c r="AP344">
        <f t="shared" si="134"/>
        <v>-1.1804911460229204</v>
      </c>
      <c r="AQ344">
        <f t="shared" si="127"/>
        <v>1.0109250076623142E-2</v>
      </c>
      <c r="AR344" cm="1">
        <f t="array" ref="AR344">IFERROR(STDEV(IF($E$2:$E$2201=$E344, $AK$2:$AK$2201)), 0)</f>
        <v>1.559284135263142E-2</v>
      </c>
      <c r="AS344">
        <f t="shared" si="135"/>
        <v>-0.64832636002655941</v>
      </c>
      <c r="AT344">
        <f t="shared" si="128"/>
        <v>1.6848727724079835E-3</v>
      </c>
      <c r="AU344" cm="1">
        <f t="array" ref="AU344">IFERROR(STDEV(IF($E$2:$E$2201=$E344, $AL$2:$AL$2201)), 0)</f>
        <v>4.6214384073413571E-3</v>
      </c>
      <c r="AV344">
        <f t="shared" si="136"/>
        <v>-0.36457756739362562</v>
      </c>
      <c r="AW344">
        <f t="shared" si="129"/>
        <v>0</v>
      </c>
      <c r="AX344" cm="1">
        <f t="array" ref="AX344">IFERROR(STDEV(IF($E$2:$E$2201=$E344, $AM$2:$AM$2201)), 0)</f>
        <v>0</v>
      </c>
      <c r="AY344">
        <f t="shared" si="137"/>
        <v>-0.36457756739362562</v>
      </c>
      <c r="AZ344">
        <f>INDEX(Model_Assumptions[Values],9)*((INDEX(Model_Scenarios[GR Weight],1)*$AG344)+(INDEX(Model_Scenarios[GP Weight],1)*$AH344)+(INDEX(Model_Scenarios[LTV Weight],1)*$AI344))-(INDEX(Model_Scenarios[LTV Weight],1)*$AP344)-(INDEX(Model_Scenarios[GP Weight],1)*($AS344+$AV344+$AY344))</f>
        <v>2.0571485192072108</v>
      </c>
      <c r="BA344">
        <f>INDEX(Model_Assumptions[Values],9)*((INDEX(Model_Scenarios[GR Weight],2)*$AG344)+(INDEX(Model_Scenarios[GP Weight],2)*$AH344)+(INDEX(Model_Scenarios[LTV Weight],2)*$AI344))-(INDEX(Model_Scenarios[LTV Weight],2)*$AP344)-(INDEX(Model_Scenarios[GP Weight],2)*($AS344+$AV344+$AY344))</f>
        <v>2.1583202598694111</v>
      </c>
      <c r="BB344">
        <f>INDEX(Model_Assumptions[Values],9)*((INDEX(Model_Scenarios[GR Weight],3)*$AG344)+(INDEX(Model_Scenarios[GP Weight],3)*$AH344)+(INDEX(Model_Scenarios[LTV Weight],3)*$AI344))-(INDEX(Model_Scenarios[LTV Weight],3)*$AP344)-(INDEX(Model_Scenarios[GP Weight],3)*($AS344+$AV344+$AY344))</f>
        <v>2.2978206871237559</v>
      </c>
      <c r="BC344">
        <f>INDEX(Model_Assumptions[Values],9)*((INDEX(Model_Scenarios[GR Weight],4)*$AG344)+(INDEX(Model_Scenarios[GP Weight],4)*$AH344)+(INDEX(Model_Scenarios[LTV Weight],4)*$AI344))-(INDEX(Model_Scenarios[LTV Weight],4)*$AP344)-(INDEX(Model_Scenarios[GP Weight],4)*($AS344+$AV344+$AY344))</f>
        <v>2.24879195216793</v>
      </c>
      <c r="BD344">
        <f>INDEX(Model_Assumptions[Values],9)*((INDEX(Model_Scenarios[GR Weight],5)*$AG344)+(INDEX(Model_Scenarios[GP Weight],5)*$AH344)+(INDEX(Model_Scenarios[LTV Weight],5)*$AI344))-(INDEX(Model_Scenarios[LTV Weight],5)*$AP344)-(INDEX(Model_Scenarios[GP Weight],5)*($AS344+$AV344+$AY344))</f>
        <v>2.5737072708818953</v>
      </c>
    </row>
    <row r="345" spans="1:56" x14ac:dyDescent="0.25">
      <c r="A345">
        <v>344</v>
      </c>
      <c r="B345">
        <v>7</v>
      </c>
      <c r="C345" s="3">
        <v>44</v>
      </c>
      <c r="D345" s="4">
        <v>0.86</v>
      </c>
      <c r="E345" t="str">
        <v>SKU-1010</v>
      </c>
      <c r="F345" t="str">
        <v>Raise</v>
      </c>
      <c r="G345" t="str">
        <v>Full</v>
      </c>
      <c r="H345">
        <v>45.86</v>
      </c>
      <c r="I345">
        <v>24.87</v>
      </c>
      <c r="J345">
        <v>42</v>
      </c>
      <c r="K345">
        <v>1926.12</v>
      </c>
      <c r="L345">
        <v>881.57999999999993</v>
      </c>
      <c r="M345">
        <v>0.45769733972961185</v>
      </c>
      <c r="N345">
        <v>57.591701553971269</v>
      </c>
      <c r="O345">
        <v>713.86465905090859</v>
      </c>
      <c r="P345">
        <v>813.3446590509086</v>
      </c>
      <c r="Q345">
        <v>1838.4436548864205</v>
      </c>
      <c r="R345">
        <v>1665.4136638382868</v>
      </c>
      <c r="S345">
        <v>1</v>
      </c>
      <c r="T345">
        <f t="shared" si="115"/>
        <v>55.949263336415292</v>
      </c>
      <c r="U345">
        <f t="shared" si="116"/>
        <v>0.22000138108188602</v>
      </c>
      <c r="V345">
        <f>IF($F345="Reduce", INDEX(Model_Assumptions[Values], 2), INDEX(Model_Assumptions[Values], 1))</f>
        <v>-0.4</v>
      </c>
      <c r="W345">
        <f t="shared" si="117"/>
        <v>38.303976797824312</v>
      </c>
      <c r="X345">
        <f t="shared" si="130"/>
        <v>2143.0792846934137</v>
      </c>
      <c r="Y345">
        <f t="shared" si="118"/>
        <v>1190.4593817315231</v>
      </c>
      <c r="Z345">
        <f t="shared" si="119"/>
        <v>216.95928469341379</v>
      </c>
      <c r="AA345">
        <f t="shared" si="120"/>
        <v>308.87938173152315</v>
      </c>
      <c r="AB345">
        <f t="shared" si="131"/>
        <v>0.55549012592962876</v>
      </c>
      <c r="AC345">
        <f t="shared" si="121"/>
        <v>9.7792786200016912E-2</v>
      </c>
      <c r="AD345">
        <f t="shared" si="122"/>
        <v>9.7792786200016912E-2</v>
      </c>
      <c r="AE345">
        <f t="shared" si="123"/>
        <v>0.8600000000000001</v>
      </c>
      <c r="AF345">
        <f t="shared" si="132"/>
        <v>233.15791293735998</v>
      </c>
      <c r="AG345">
        <f t="shared" si="124"/>
        <v>0.30392215379013676</v>
      </c>
      <c r="AH345">
        <f t="shared" si="125"/>
        <v>0.37976444339347393</v>
      </c>
      <c r="AI345">
        <f t="shared" si="133"/>
        <v>0.1399999999999999</v>
      </c>
      <c r="AJ345">
        <f>MAX(0, $R345 - $AA345) * INDEX(Model_Assumptions[Values], 7)</f>
        <v>2713.0685642135272</v>
      </c>
      <c r="AK345">
        <f>MAX(0, INDEX(Model_Assumptions[Values], 4) - $AD345)</f>
        <v>0</v>
      </c>
      <c r="AL345">
        <f>MAX(0, INDEX(Model_Assumptions[Values], 5) - $AC345)</f>
        <v>0</v>
      </c>
      <c r="AM345">
        <f>INDEX(Model_Assumptions[Values], 6) * MAX(0, INDEX(Model_Assumptions[Values], 3) - $AB345)^2</f>
        <v>0</v>
      </c>
      <c r="AN345">
        <f t="shared" si="126"/>
        <v>2968.9663046984219</v>
      </c>
      <c r="AO345" cm="1">
        <f t="array" ref="AO345">IFERROR(STDEV(IF($E$2:$E$2201=$E345, $AJ$2:$AJ$2201)), 0)</f>
        <v>206.03741806851565</v>
      </c>
      <c r="AP345">
        <f t="shared" si="134"/>
        <v>-1.2419964435770523</v>
      </c>
      <c r="AQ345">
        <f t="shared" si="127"/>
        <v>1.0109250076623142E-2</v>
      </c>
      <c r="AR345" cm="1">
        <f t="array" ref="AR345">IFERROR(STDEV(IF($E$2:$E$2201=$E345, $AK$2:$AK$2201)), 0)</f>
        <v>1.559284135263142E-2</v>
      </c>
      <c r="AS345">
        <f t="shared" si="135"/>
        <v>-0.64832636002655941</v>
      </c>
      <c r="AT345">
        <f t="shared" si="128"/>
        <v>1.6848727724079835E-3</v>
      </c>
      <c r="AU345" cm="1">
        <f t="array" ref="AU345">IFERROR(STDEV(IF($E$2:$E$2201=$E345, $AL$2:$AL$2201)), 0)</f>
        <v>4.6214384073413571E-3</v>
      </c>
      <c r="AV345">
        <f t="shared" si="136"/>
        <v>-0.36457756739362562</v>
      </c>
      <c r="AW345">
        <f t="shared" si="129"/>
        <v>0</v>
      </c>
      <c r="AX345" cm="1">
        <f t="array" ref="AX345">IFERROR(STDEV(IF($E$2:$E$2201=$E345, $AM$2:$AM$2201)), 0)</f>
        <v>0</v>
      </c>
      <c r="AY345">
        <f t="shared" si="137"/>
        <v>-0.36457756739362562</v>
      </c>
      <c r="AZ345">
        <f>INDEX(Model_Assumptions[Values],9)*((INDEX(Model_Scenarios[GR Weight],1)*$AG345)+(INDEX(Model_Scenarios[GP Weight],1)*$AH345)+(INDEX(Model_Scenarios[LTV Weight],1)*$AI345))-(INDEX(Model_Scenarios[LTV Weight],1)*$AP345)-(INDEX(Model_Scenarios[GP Weight],1)*($AS345+$AV345+$AY345))</f>
        <v>2.0331886029348283</v>
      </c>
      <c r="BA345">
        <f>INDEX(Model_Assumptions[Values],9)*((INDEX(Model_Scenarios[GR Weight],2)*$AG345)+(INDEX(Model_Scenarios[GP Weight],2)*$AH345)+(INDEX(Model_Scenarios[LTV Weight],2)*$AI345))-(INDEX(Model_Scenarios[LTV Weight],2)*$AP345)-(INDEX(Model_Scenarios[GP Weight],2)*($AS345+$AV345+$AY345))</f>
        <v>2.1455000460239222</v>
      </c>
      <c r="BB345">
        <f>INDEX(Model_Assumptions[Values],9)*((INDEX(Model_Scenarios[GR Weight],3)*$AG345)+(INDEX(Model_Scenarios[GP Weight],3)*$AH345)+(INDEX(Model_Scenarios[LTV Weight],3)*$AI345))-(INDEX(Model_Scenarios[LTV Weight],3)*$AP345)-(INDEX(Model_Scenarios[GP Weight],3)*($AS345+$AV345+$AY345))</f>
        <v>2.3034075687919047</v>
      </c>
      <c r="BC345">
        <f>INDEX(Model_Assumptions[Values],9)*((INDEX(Model_Scenarios[GR Weight],4)*$AG345)+(INDEX(Model_Scenarios[GP Weight],4)*$AH345)+(INDEX(Model_Scenarios[LTV Weight],4)*$AI345))-(INDEX(Model_Scenarios[LTV Weight],4)*$AP345)-(INDEX(Model_Scenarios[GP Weight],4)*($AS345+$AV345+$AY345))</f>
        <v>2.261169001329268</v>
      </c>
      <c r="BD345">
        <f>INDEX(Model_Assumptions[Values],9)*((INDEX(Model_Scenarios[GR Weight],5)*$AG345)+(INDEX(Model_Scenarios[GP Weight],5)*$AH345)+(INDEX(Model_Scenarios[LTV Weight],5)*$AI345))-(INDEX(Model_Scenarios[LTV Weight],5)*$AP345)-(INDEX(Model_Scenarios[GP Weight],5)*($AS345+$AV345+$AY345))</f>
        <v>2.591388306164049</v>
      </c>
    </row>
    <row r="346" spans="1:56" x14ac:dyDescent="0.25">
      <c r="A346">
        <v>345</v>
      </c>
      <c r="B346">
        <v>7</v>
      </c>
      <c r="C346" s="3">
        <v>45</v>
      </c>
      <c r="D346" s="4">
        <v>0.88</v>
      </c>
      <c r="E346" t="str">
        <v>SKU-1010</v>
      </c>
      <c r="F346" t="str">
        <v>Raise</v>
      </c>
      <c r="G346" t="str">
        <v>Full</v>
      </c>
      <c r="H346">
        <v>45.86</v>
      </c>
      <c r="I346">
        <v>24.87</v>
      </c>
      <c r="J346">
        <v>42</v>
      </c>
      <c r="K346">
        <v>1926.12</v>
      </c>
      <c r="L346">
        <v>881.57999999999993</v>
      </c>
      <c r="M346">
        <v>0.45769733972961185</v>
      </c>
      <c r="N346">
        <v>57.591701553971269</v>
      </c>
      <c r="O346">
        <v>713.86465905090859</v>
      </c>
      <c r="P346">
        <v>813.3446590509086</v>
      </c>
      <c r="Q346">
        <v>1838.4436548864205</v>
      </c>
      <c r="R346">
        <v>1665.4136638382868</v>
      </c>
      <c r="S346">
        <v>1</v>
      </c>
      <c r="T346">
        <f t="shared" si="115"/>
        <v>56.183897367494716</v>
      </c>
      <c r="U346">
        <f t="shared" si="116"/>
        <v>0.2251176922698368</v>
      </c>
      <c r="V346">
        <f>IF($F346="Reduce", INDEX(Model_Assumptions[Values], 2), INDEX(Model_Assumptions[Values], 1))</f>
        <v>-0.4</v>
      </c>
      <c r="W346">
        <f t="shared" si="117"/>
        <v>38.218022769866742</v>
      </c>
      <c r="X346">
        <f t="shared" si="130"/>
        <v>2147.2374688907694</v>
      </c>
      <c r="Y346">
        <f t="shared" si="118"/>
        <v>1196.7552426041834</v>
      </c>
      <c r="Z346">
        <f t="shared" si="119"/>
        <v>221.11746889076949</v>
      </c>
      <c r="AA346">
        <f t="shared" si="120"/>
        <v>315.1752426041835</v>
      </c>
      <c r="AB346">
        <f t="shared" si="131"/>
        <v>0.55734647887939903</v>
      </c>
      <c r="AC346">
        <f t="shared" si="121"/>
        <v>9.964913914978718E-2</v>
      </c>
      <c r="AD346">
        <f t="shared" si="122"/>
        <v>9.964913914978718E-2</v>
      </c>
      <c r="AE346">
        <f t="shared" si="123"/>
        <v>0.87999999999999989</v>
      </c>
      <c r="AF346">
        <f t="shared" si="132"/>
        <v>199.84963966059459</v>
      </c>
      <c r="AG346">
        <f t="shared" si="124"/>
        <v>0.30974704530792679</v>
      </c>
      <c r="AH346">
        <f t="shared" si="125"/>
        <v>0.38750514815202858</v>
      </c>
      <c r="AI346">
        <f t="shared" si="133"/>
        <v>0.12000000000000011</v>
      </c>
      <c r="AJ346">
        <f>MAX(0, $R346 - $AA346) * INDEX(Model_Assumptions[Values], 7)</f>
        <v>2700.4768424682065</v>
      </c>
      <c r="AK346">
        <f>MAX(0, INDEX(Model_Assumptions[Values], 4) - $AD346)</f>
        <v>0</v>
      </c>
      <c r="AL346">
        <f>MAX(0, INDEX(Model_Assumptions[Values], 5) - $AC346)</f>
        <v>0</v>
      </c>
      <c r="AM346">
        <f>INDEX(Model_Assumptions[Values], 6) * MAX(0, INDEX(Model_Assumptions[Values], 3) - $AB346)^2</f>
        <v>0</v>
      </c>
      <c r="AN346">
        <f t="shared" si="126"/>
        <v>2968.9663046984219</v>
      </c>
      <c r="AO346" cm="1">
        <f t="array" ref="AO346">IFERROR(STDEV(IF($E$2:$E$2201=$E346, $AJ$2:$AJ$2201)), 0)</f>
        <v>206.03741806851565</v>
      </c>
      <c r="AP346">
        <f t="shared" si="134"/>
        <v>-1.3031102056468788</v>
      </c>
      <c r="AQ346">
        <f t="shared" si="127"/>
        <v>1.0109250076623142E-2</v>
      </c>
      <c r="AR346" cm="1">
        <f t="array" ref="AR346">IFERROR(STDEV(IF($E$2:$E$2201=$E346, $AK$2:$AK$2201)), 0)</f>
        <v>1.559284135263142E-2</v>
      </c>
      <c r="AS346">
        <f t="shared" si="135"/>
        <v>-0.64832636002655941</v>
      </c>
      <c r="AT346">
        <f t="shared" si="128"/>
        <v>1.6848727724079835E-3</v>
      </c>
      <c r="AU346" cm="1">
        <f t="array" ref="AU346">IFERROR(STDEV(IF($E$2:$E$2201=$E346, $AL$2:$AL$2201)), 0)</f>
        <v>4.6214384073413571E-3</v>
      </c>
      <c r="AV346">
        <f t="shared" si="136"/>
        <v>-0.36457756739362562</v>
      </c>
      <c r="AW346">
        <f t="shared" si="129"/>
        <v>0</v>
      </c>
      <c r="AX346" cm="1">
        <f t="array" ref="AX346">IFERROR(STDEV(IF($E$2:$E$2201=$E346, $AM$2:$AM$2201)), 0)</f>
        <v>0</v>
      </c>
      <c r="AY346">
        <f t="shared" si="137"/>
        <v>-0.36457756739362562</v>
      </c>
      <c r="AZ346">
        <f>INDEX(Model_Assumptions[Values],9)*((INDEX(Model_Scenarios[GR Weight],1)*$AG346)+(INDEX(Model_Scenarios[GP Weight],1)*$AH346)+(INDEX(Model_Scenarios[LTV Weight],1)*$AI346))-(INDEX(Model_Scenarios[LTV Weight],1)*$AP346)-(INDEX(Model_Scenarios[GP Weight],1)*($AS346+$AV346+$AY346))</f>
        <v>2.0088624107288622</v>
      </c>
      <c r="BA346">
        <f>INDEX(Model_Assumptions[Values],9)*((INDEX(Model_Scenarios[GR Weight],2)*$AG346)+(INDEX(Model_Scenarios[GP Weight],2)*$AH346)+(INDEX(Model_Scenarios[LTV Weight],2)*$AI346))-(INDEX(Model_Scenarios[LTV Weight],2)*$AP346)-(INDEX(Model_Scenarios[GP Weight],2)*($AS346+$AV346+$AY346))</f>
        <v>2.1323333647662075</v>
      </c>
      <c r="BB346">
        <f>INDEX(Model_Assumptions[Values],9)*((INDEX(Model_Scenarios[GR Weight],3)*$AG346)+(INDEX(Model_Scenarios[GP Weight],3)*$AH346)+(INDEX(Model_Scenarios[LTV Weight],3)*$AI346))-(INDEX(Model_Scenarios[LTV Weight],3)*$AP346)-(INDEX(Model_Scenarios[GP Weight],3)*($AS346+$AV346+$AY346))</f>
        <v>2.308680421344544</v>
      </c>
      <c r="BC346">
        <f>INDEX(Model_Assumptions[Values],9)*((INDEX(Model_Scenarios[GR Weight],4)*$AG346)+(INDEX(Model_Scenarios[GP Weight],4)*$AH346)+(INDEX(Model_Scenarios[LTV Weight],4)*$AI346))-(INDEX(Model_Scenarios[LTV Weight],4)*$AP346)-(INDEX(Model_Scenarios[GP Weight],4)*($AS346+$AV346+$AY346))</f>
        <v>2.273242923433819</v>
      </c>
      <c r="BD346">
        <f>INDEX(Model_Assumptions[Values],9)*((INDEX(Model_Scenarios[GR Weight],5)*$AG346)+(INDEX(Model_Scenarios[GP Weight],5)*$AH346)+(INDEX(Model_Scenarios[LTV Weight],5)*$AI346))-(INDEX(Model_Scenarios[LTV Weight],5)*$AP346)-(INDEX(Model_Scenarios[GP Weight],5)*($AS346+$AV346+$AY346))</f>
        <v>2.6087785762853213</v>
      </c>
    </row>
    <row r="347" spans="1:56" x14ac:dyDescent="0.25">
      <c r="A347">
        <v>346</v>
      </c>
      <c r="B347">
        <v>7</v>
      </c>
      <c r="C347" s="3">
        <v>46</v>
      </c>
      <c r="D347" s="4">
        <v>0.9</v>
      </c>
      <c r="E347" t="str">
        <v>SKU-1010</v>
      </c>
      <c r="F347" t="str">
        <v>Raise</v>
      </c>
      <c r="G347" t="str">
        <v>Full</v>
      </c>
      <c r="H347">
        <v>45.86</v>
      </c>
      <c r="I347">
        <v>24.87</v>
      </c>
      <c r="J347">
        <v>42</v>
      </c>
      <c r="K347">
        <v>1926.12</v>
      </c>
      <c r="L347">
        <v>881.57999999999993</v>
      </c>
      <c r="M347">
        <v>0.45769733972961185</v>
      </c>
      <c r="N347">
        <v>57.591701553971269</v>
      </c>
      <c r="O347">
        <v>713.86465905090859</v>
      </c>
      <c r="P347">
        <v>813.3446590509086</v>
      </c>
      <c r="Q347">
        <v>1838.4436548864205</v>
      </c>
      <c r="R347">
        <v>1665.4136638382868</v>
      </c>
      <c r="S347">
        <v>1</v>
      </c>
      <c r="T347">
        <f t="shared" si="115"/>
        <v>56.418531398574146</v>
      </c>
      <c r="U347">
        <f t="shared" si="116"/>
        <v>0.23023400345778774</v>
      </c>
      <c r="V347">
        <f>IF($F347="Reduce", INDEX(Model_Assumptions[Values], 2), INDEX(Model_Assumptions[Values], 1))</f>
        <v>-0.4</v>
      </c>
      <c r="W347">
        <f t="shared" si="117"/>
        <v>38.132068741909166</v>
      </c>
      <c r="X347">
        <f t="shared" si="130"/>
        <v>2151.3553176079899</v>
      </c>
      <c r="Y347">
        <f t="shared" si="118"/>
        <v>1203.0107679967091</v>
      </c>
      <c r="Z347">
        <f t="shared" si="119"/>
        <v>225.23531760799005</v>
      </c>
      <c r="AA347">
        <f t="shared" si="120"/>
        <v>321.43076799670916</v>
      </c>
      <c r="AB347">
        <f t="shared" si="131"/>
        <v>0.5591873913855806</v>
      </c>
      <c r="AC347">
        <f t="shared" si="121"/>
        <v>0.10149005165596875</v>
      </c>
      <c r="AD347">
        <f t="shared" si="122"/>
        <v>0.10149005165596875</v>
      </c>
      <c r="AE347">
        <f t="shared" si="123"/>
        <v>0.90000000000000036</v>
      </c>
      <c r="AF347">
        <f t="shared" si="132"/>
        <v>166.54136638382809</v>
      </c>
      <c r="AG347">
        <f t="shared" si="124"/>
        <v>0.31551543384630226</v>
      </c>
      <c r="AH347">
        <f t="shared" si="125"/>
        <v>0.3951962607977122</v>
      </c>
      <c r="AI347">
        <f t="shared" si="133"/>
        <v>9.9999999999999645E-2</v>
      </c>
      <c r="AJ347">
        <f>MAX(0, $R347 - $AA347) * INDEX(Model_Assumptions[Values], 7)</f>
        <v>2687.9657916831552</v>
      </c>
      <c r="AK347">
        <f>MAX(0, INDEX(Model_Assumptions[Values], 4) - $AD347)</f>
        <v>0</v>
      </c>
      <c r="AL347">
        <f>MAX(0, INDEX(Model_Assumptions[Values], 5) - $AC347)</f>
        <v>0</v>
      </c>
      <c r="AM347">
        <f>INDEX(Model_Assumptions[Values], 6) * MAX(0, INDEX(Model_Assumptions[Values], 3) - $AB347)^2</f>
        <v>0</v>
      </c>
      <c r="AN347">
        <f t="shared" si="126"/>
        <v>2968.9663046984219</v>
      </c>
      <c r="AO347" cm="1">
        <f t="array" ref="AO347">IFERROR(STDEV(IF($E$2:$E$2201=$E347, $AJ$2:$AJ$2201)), 0)</f>
        <v>206.03741806851565</v>
      </c>
      <c r="AP347">
        <f t="shared" si="134"/>
        <v>-1.363832432232396</v>
      </c>
      <c r="AQ347">
        <f t="shared" si="127"/>
        <v>1.0109250076623142E-2</v>
      </c>
      <c r="AR347" cm="1">
        <f t="array" ref="AR347">IFERROR(STDEV(IF($E$2:$E$2201=$E347, $AK$2:$AK$2201)), 0)</f>
        <v>1.559284135263142E-2</v>
      </c>
      <c r="AS347">
        <f t="shared" si="135"/>
        <v>-0.64832636002655941</v>
      </c>
      <c r="AT347">
        <f t="shared" si="128"/>
        <v>1.6848727724079835E-3</v>
      </c>
      <c r="AU347" cm="1">
        <f t="array" ref="AU347">IFERROR(STDEV(IF($E$2:$E$2201=$E347, $AL$2:$AL$2201)), 0)</f>
        <v>4.6214384073413571E-3</v>
      </c>
      <c r="AV347">
        <f t="shared" si="136"/>
        <v>-0.36457756739362562</v>
      </c>
      <c r="AW347">
        <f t="shared" si="129"/>
        <v>0</v>
      </c>
      <c r="AX347" cm="1">
        <f t="array" ref="AX347">IFERROR(STDEV(IF($E$2:$E$2201=$E347, $AM$2:$AM$2201)), 0)</f>
        <v>0</v>
      </c>
      <c r="AY347">
        <f t="shared" si="137"/>
        <v>-0.36457756739362562</v>
      </c>
      <c r="AZ347">
        <f>INDEX(Model_Assumptions[Values],9)*((INDEX(Model_Scenarios[GR Weight],1)*$AG347)+(INDEX(Model_Scenarios[GP Weight],1)*$AH347)+(INDEX(Model_Scenarios[LTV Weight],1)*$AI347))-(INDEX(Model_Scenarios[LTV Weight],1)*$AP347)-(INDEX(Model_Scenarios[GP Weight],1)*($AS347+$AV347+$AY347))</f>
        <v>1.9841699425893038</v>
      </c>
      <c r="BA347">
        <f>INDEX(Model_Assumptions[Values],9)*((INDEX(Model_Scenarios[GR Weight],2)*$AG347)+(INDEX(Model_Scenarios[GP Weight],2)*$AH347)+(INDEX(Model_Scenarios[LTV Weight],2)*$AI347))-(INDEX(Model_Scenarios[LTV Weight],2)*$AP347)-(INDEX(Model_Scenarios[GP Weight],2)*($AS347+$AV347+$AY347))</f>
        <v>2.1188202160962573</v>
      </c>
      <c r="BB347">
        <f>INDEX(Model_Assumptions[Values],9)*((INDEX(Model_Scenarios[GR Weight],3)*$AG347)+(INDEX(Model_Scenarios[GP Weight],3)*$AH347)+(INDEX(Model_Scenarios[LTV Weight],3)*$AI347))-(INDEX(Model_Scenarios[LTV Weight],3)*$AP347)-(INDEX(Model_Scenarios[GP Weight],3)*($AS347+$AV347+$AY347))</f>
        <v>2.3136392447816654</v>
      </c>
      <c r="BC347">
        <f>INDEX(Model_Assumptions[Values],9)*((INDEX(Model_Scenarios[GR Weight],4)*$AG347)+(INDEX(Model_Scenarios[GP Weight],4)*$AH347)+(INDEX(Model_Scenarios[LTV Weight],4)*$AI347))-(INDEX(Model_Scenarios[LTV Weight],4)*$AP347)-(INDEX(Model_Scenarios[GP Weight],4)*($AS347+$AV347+$AY347))</f>
        <v>2.2850137184815775</v>
      </c>
      <c r="BD347">
        <f>INDEX(Model_Assumptions[Values],9)*((INDEX(Model_Scenarios[GR Weight],5)*$AG347)+(INDEX(Model_Scenarios[GP Weight],5)*$AH347)+(INDEX(Model_Scenarios[LTV Weight],5)*$AI347))-(INDEX(Model_Scenarios[LTV Weight],5)*$AP347)-(INDEX(Model_Scenarios[GP Weight],5)*($AS347+$AV347+$AY347))</f>
        <v>2.6258780812457054</v>
      </c>
    </row>
    <row r="348" spans="1:56" x14ac:dyDescent="0.25">
      <c r="A348">
        <v>347</v>
      </c>
      <c r="B348">
        <v>7</v>
      </c>
      <c r="C348" s="3">
        <v>47</v>
      </c>
      <c r="D348" s="4">
        <v>0.92</v>
      </c>
      <c r="E348" t="str">
        <v>SKU-1010</v>
      </c>
      <c r="F348" t="str">
        <v>Raise</v>
      </c>
      <c r="G348" t="str">
        <v>Full</v>
      </c>
      <c r="H348">
        <v>45.86</v>
      </c>
      <c r="I348">
        <v>24.87</v>
      </c>
      <c r="J348">
        <v>42</v>
      </c>
      <c r="K348">
        <v>1926.12</v>
      </c>
      <c r="L348">
        <v>881.57999999999993</v>
      </c>
      <c r="M348">
        <v>0.45769733972961185</v>
      </c>
      <c r="N348">
        <v>57.591701553971269</v>
      </c>
      <c r="O348">
        <v>713.86465905090859</v>
      </c>
      <c r="P348">
        <v>813.3446590509086</v>
      </c>
      <c r="Q348">
        <v>1838.4436548864205</v>
      </c>
      <c r="R348">
        <v>1665.4136638382868</v>
      </c>
      <c r="S348">
        <v>1</v>
      </c>
      <c r="T348">
        <f t="shared" si="115"/>
        <v>56.653165429653569</v>
      </c>
      <c r="U348">
        <f t="shared" si="116"/>
        <v>0.23535031464573855</v>
      </c>
      <c r="V348">
        <f>IF($F348="Reduce", INDEX(Model_Assumptions[Values], 2), INDEX(Model_Assumptions[Values], 1))</f>
        <v>-0.4</v>
      </c>
      <c r="W348">
        <f t="shared" si="117"/>
        <v>38.046114713951589</v>
      </c>
      <c r="X348">
        <f t="shared" si="130"/>
        <v>2155.4328308450763</v>
      </c>
      <c r="Y348">
        <f t="shared" si="118"/>
        <v>1209.2259579091001</v>
      </c>
      <c r="Z348">
        <f t="shared" si="119"/>
        <v>229.31283084507641</v>
      </c>
      <c r="AA348">
        <f t="shared" si="120"/>
        <v>327.64595790910016</v>
      </c>
      <c r="AB348">
        <f t="shared" si="131"/>
        <v>0.56101305529200896</v>
      </c>
      <c r="AC348">
        <f t="shared" si="121"/>
        <v>0.1033157155623971</v>
      </c>
      <c r="AD348">
        <f t="shared" si="122"/>
        <v>0.1033157155623971</v>
      </c>
      <c r="AE348">
        <f t="shared" si="123"/>
        <v>0.92000000000000015</v>
      </c>
      <c r="AF348">
        <f t="shared" si="132"/>
        <v>133.2330931070627</v>
      </c>
      <c r="AG348">
        <f t="shared" si="124"/>
        <v>0.32122731940526444</v>
      </c>
      <c r="AH348">
        <f t="shared" si="125"/>
        <v>0.40283778133052478</v>
      </c>
      <c r="AI348">
        <f t="shared" si="133"/>
        <v>7.9999999999999849E-2</v>
      </c>
      <c r="AJ348">
        <f>MAX(0, $R348 - $AA348) * INDEX(Model_Assumptions[Values], 7)</f>
        <v>2675.5354118583732</v>
      </c>
      <c r="AK348">
        <f>MAX(0, INDEX(Model_Assumptions[Values], 4) - $AD348)</f>
        <v>0</v>
      </c>
      <c r="AL348">
        <f>MAX(0, INDEX(Model_Assumptions[Values], 5) - $AC348)</f>
        <v>0</v>
      </c>
      <c r="AM348">
        <f>INDEX(Model_Assumptions[Values], 6) * MAX(0, INDEX(Model_Assumptions[Values], 3) - $AB348)^2</f>
        <v>0</v>
      </c>
      <c r="AN348">
        <f t="shared" si="126"/>
        <v>2968.9663046984219</v>
      </c>
      <c r="AO348" cm="1">
        <f t="array" ref="AO348">IFERROR(STDEV(IF($E$2:$E$2201=$E348, $AJ$2:$AJ$2201)), 0)</f>
        <v>206.03741806851565</v>
      </c>
      <c r="AP348">
        <f t="shared" si="134"/>
        <v>-1.4241631233336038</v>
      </c>
      <c r="AQ348">
        <f t="shared" si="127"/>
        <v>1.0109250076623142E-2</v>
      </c>
      <c r="AR348" cm="1">
        <f t="array" ref="AR348">IFERROR(STDEV(IF($E$2:$E$2201=$E348, $AK$2:$AK$2201)), 0)</f>
        <v>1.559284135263142E-2</v>
      </c>
      <c r="AS348">
        <f t="shared" si="135"/>
        <v>-0.64832636002655941</v>
      </c>
      <c r="AT348">
        <f t="shared" si="128"/>
        <v>1.6848727724079835E-3</v>
      </c>
      <c r="AU348" cm="1">
        <f t="array" ref="AU348">IFERROR(STDEV(IF($E$2:$E$2201=$E348, $AL$2:$AL$2201)), 0)</f>
        <v>4.6214384073413571E-3</v>
      </c>
      <c r="AV348">
        <f t="shared" si="136"/>
        <v>-0.36457756739362562</v>
      </c>
      <c r="AW348">
        <f t="shared" si="129"/>
        <v>0</v>
      </c>
      <c r="AX348" cm="1">
        <f t="array" ref="AX348">IFERROR(STDEV(IF($E$2:$E$2201=$E348, $AM$2:$AM$2201)), 0)</f>
        <v>0</v>
      </c>
      <c r="AY348">
        <f t="shared" si="137"/>
        <v>-0.36457756739362562</v>
      </c>
      <c r="AZ348">
        <f>INDEX(Model_Assumptions[Values],9)*((INDEX(Model_Scenarios[GR Weight],1)*$AG348)+(INDEX(Model_Scenarios[GP Weight],1)*$AH348)+(INDEX(Model_Scenarios[LTV Weight],1)*$AI348))-(INDEX(Model_Scenarios[LTV Weight],1)*$AP348)-(INDEX(Model_Scenarios[GP Weight],1)*($AS348+$AV348+$AY348))</f>
        <v>1.959111198516158</v>
      </c>
      <c r="BA348">
        <f>INDEX(Model_Assumptions[Values],9)*((INDEX(Model_Scenarios[GR Weight],2)*$AG348)+(INDEX(Model_Scenarios[GP Weight],2)*$AH348)+(INDEX(Model_Scenarios[LTV Weight],2)*$AI348))-(INDEX(Model_Scenarios[LTV Weight],2)*$AP348)-(INDEX(Model_Scenarios[GP Weight],2)*($AS348+$AV348+$AY348))</f>
        <v>2.1049606000140773</v>
      </c>
      <c r="BB348">
        <f>INDEX(Model_Assumptions[Values],9)*((INDEX(Model_Scenarios[GR Weight],3)*$AG348)+(INDEX(Model_Scenarios[GP Weight],3)*$AH348)+(INDEX(Model_Scenarios[LTV Weight],3)*$AI348))-(INDEX(Model_Scenarios[LTV Weight],3)*$AP348)-(INDEX(Model_Scenarios[GP Weight],3)*($AS348+$AV348+$AY348))</f>
        <v>2.3182840391032733</v>
      </c>
      <c r="BC348">
        <f>INDEX(Model_Assumptions[Values],9)*((INDEX(Model_Scenarios[GR Weight],4)*$AG348)+(INDEX(Model_Scenarios[GP Weight],4)*$AH348)+(INDEX(Model_Scenarios[LTV Weight],4)*$AI348))-(INDEX(Model_Scenarios[LTV Weight],4)*$AP348)-(INDEX(Model_Scenarios[GP Weight],4)*($AS348+$AV348+$AY348))</f>
        <v>2.2964813864725455</v>
      </c>
      <c r="BD348">
        <f>INDEX(Model_Assumptions[Values],9)*((INDEX(Model_Scenarios[GR Weight],5)*$AG348)+(INDEX(Model_Scenarios[GP Weight],5)*$AH348)+(INDEX(Model_Scenarios[LTV Weight],5)*$AI348))-(INDEX(Model_Scenarios[LTV Weight],5)*$AP348)-(INDEX(Model_Scenarios[GP Weight],5)*($AS348+$AV348+$AY348))</f>
        <v>2.6426868210452041</v>
      </c>
    </row>
    <row r="349" spans="1:56" x14ac:dyDescent="0.25">
      <c r="A349">
        <v>348</v>
      </c>
      <c r="B349">
        <v>7</v>
      </c>
      <c r="C349" s="3">
        <v>48</v>
      </c>
      <c r="D349" s="4">
        <v>0.94000000000000006</v>
      </c>
      <c r="E349" t="str">
        <v>SKU-1010</v>
      </c>
      <c r="F349" t="str">
        <v>Raise</v>
      </c>
      <c r="G349" t="str">
        <v>Full</v>
      </c>
      <c r="H349">
        <v>45.86</v>
      </c>
      <c r="I349">
        <v>24.87</v>
      </c>
      <c r="J349">
        <v>42</v>
      </c>
      <c r="K349">
        <v>1926.12</v>
      </c>
      <c r="L349">
        <v>881.57999999999993</v>
      </c>
      <c r="M349">
        <v>0.45769733972961185</v>
      </c>
      <c r="N349">
        <v>57.591701553971269</v>
      </c>
      <c r="O349">
        <v>713.86465905090859</v>
      </c>
      <c r="P349">
        <v>813.3446590509086</v>
      </c>
      <c r="Q349">
        <v>1838.4436548864205</v>
      </c>
      <c r="R349">
        <v>1665.4136638382868</v>
      </c>
      <c r="S349">
        <v>1</v>
      </c>
      <c r="T349">
        <f t="shared" si="115"/>
        <v>56.887799460732992</v>
      </c>
      <c r="U349">
        <f t="shared" si="116"/>
        <v>0.24046662583368933</v>
      </c>
      <c r="V349">
        <f>IF($F349="Reduce", INDEX(Model_Assumptions[Values], 2), INDEX(Model_Assumptions[Values], 1))</f>
        <v>-0.4</v>
      </c>
      <c r="W349">
        <f t="shared" si="117"/>
        <v>37.960160685994019</v>
      </c>
      <c r="X349">
        <f t="shared" si="130"/>
        <v>2159.4700086020284</v>
      </c>
      <c r="Y349">
        <f t="shared" si="118"/>
        <v>1215.4008123413571</v>
      </c>
      <c r="Z349">
        <f t="shared" si="119"/>
        <v>233.35000860202854</v>
      </c>
      <c r="AA349">
        <f t="shared" si="120"/>
        <v>333.82081234135717</v>
      </c>
      <c r="AB349">
        <f t="shared" si="131"/>
        <v>0.56282365927747646</v>
      </c>
      <c r="AC349">
        <f t="shared" si="121"/>
        <v>0.10512631954786461</v>
      </c>
      <c r="AD349">
        <f t="shared" si="122"/>
        <v>0.10512631954786461</v>
      </c>
      <c r="AE349">
        <f t="shared" si="123"/>
        <v>0.94</v>
      </c>
      <c r="AF349">
        <f t="shared" si="132"/>
        <v>99.924819830297295</v>
      </c>
      <c r="AG349">
        <f t="shared" si="124"/>
        <v>0.32688270198481334</v>
      </c>
      <c r="AH349">
        <f t="shared" si="125"/>
        <v>0.41042970975046728</v>
      </c>
      <c r="AI349">
        <f t="shared" si="133"/>
        <v>6.0000000000000053E-2</v>
      </c>
      <c r="AJ349">
        <f>MAX(0, $R349 - $AA349) * INDEX(Model_Assumptions[Values], 7)</f>
        <v>2663.1857029938592</v>
      </c>
      <c r="AK349">
        <f>MAX(0, INDEX(Model_Assumptions[Values], 4) - $AD349)</f>
        <v>0</v>
      </c>
      <c r="AL349">
        <f>MAX(0, INDEX(Model_Assumptions[Values], 5) - $AC349)</f>
        <v>0</v>
      </c>
      <c r="AM349">
        <f>INDEX(Model_Assumptions[Values], 6) * MAX(0, INDEX(Model_Assumptions[Values], 3) - $AB349)^2</f>
        <v>0</v>
      </c>
      <c r="AN349">
        <f t="shared" si="126"/>
        <v>2968.9663046984219</v>
      </c>
      <c r="AO349" cm="1">
        <f t="array" ref="AO349">IFERROR(STDEV(IF($E$2:$E$2201=$E349, $AJ$2:$AJ$2201)), 0)</f>
        <v>206.03741806851565</v>
      </c>
      <c r="AP349">
        <f t="shared" si="134"/>
        <v>-1.4841022789505085</v>
      </c>
      <c r="AQ349">
        <f t="shared" si="127"/>
        <v>1.0109250076623142E-2</v>
      </c>
      <c r="AR349" cm="1">
        <f t="array" ref="AR349">IFERROR(STDEV(IF($E$2:$E$2201=$E349, $AK$2:$AK$2201)), 0)</f>
        <v>1.559284135263142E-2</v>
      </c>
      <c r="AS349">
        <f t="shared" si="135"/>
        <v>-0.64832636002655941</v>
      </c>
      <c r="AT349">
        <f t="shared" si="128"/>
        <v>1.6848727724079835E-3</v>
      </c>
      <c r="AU349" cm="1">
        <f t="array" ref="AU349">IFERROR(STDEV(IF($E$2:$E$2201=$E349, $AL$2:$AL$2201)), 0)</f>
        <v>4.6214384073413571E-3</v>
      </c>
      <c r="AV349">
        <f t="shared" si="136"/>
        <v>-0.36457756739362562</v>
      </c>
      <c r="AW349">
        <f t="shared" si="129"/>
        <v>0</v>
      </c>
      <c r="AX349" cm="1">
        <f t="array" ref="AX349">IFERROR(STDEV(IF($E$2:$E$2201=$E349, $AM$2:$AM$2201)), 0)</f>
        <v>0</v>
      </c>
      <c r="AY349">
        <f t="shared" si="137"/>
        <v>-0.36457756739362562</v>
      </c>
      <c r="AZ349">
        <f>INDEX(Model_Assumptions[Values],9)*((INDEX(Model_Scenarios[GR Weight],1)*$AG349)+(INDEX(Model_Scenarios[GP Weight],1)*$AH349)+(INDEX(Model_Scenarios[LTV Weight],1)*$AI349))-(INDEX(Model_Scenarios[LTV Weight],1)*$AP349)-(INDEX(Model_Scenarios[GP Weight],1)*($AS349+$AV349+$AY349))</f>
        <v>1.9336861785094281</v>
      </c>
      <c r="BA349">
        <f>INDEX(Model_Assumptions[Values],9)*((INDEX(Model_Scenarios[GR Weight],2)*$AG349)+(INDEX(Model_Scenarios[GP Weight],2)*$AH349)+(INDEX(Model_Scenarios[LTV Weight],2)*$AI349))-(INDEX(Model_Scenarios[LTV Weight],2)*$AP349)-(INDEX(Model_Scenarios[GP Weight],2)*($AS349+$AV349+$AY349))</f>
        <v>2.0907545165196701</v>
      </c>
      <c r="BB349">
        <f>INDEX(Model_Assumptions[Values],9)*((INDEX(Model_Scenarios[GR Weight],3)*$AG349)+(INDEX(Model_Scenarios[GP Weight],3)*$AH349)+(INDEX(Model_Scenarios[LTV Weight],3)*$AI349))-(INDEX(Model_Scenarios[LTV Weight],3)*$AP349)-(INDEX(Model_Scenarios[GP Weight],3)*($AS349+$AV349+$AY349))</f>
        <v>2.3226148043093713</v>
      </c>
      <c r="BC349">
        <f>INDEX(Model_Assumptions[Values],9)*((INDEX(Model_Scenarios[GR Weight],4)*$AG349)+(INDEX(Model_Scenarios[GP Weight],4)*$AH349)+(INDEX(Model_Scenarios[LTV Weight],4)*$AI349))-(INDEX(Model_Scenarios[LTV Weight],4)*$AP349)-(INDEX(Model_Scenarios[GP Weight],4)*($AS349+$AV349+$AY349))</f>
        <v>2.3076459274067274</v>
      </c>
      <c r="BD349">
        <f>INDEX(Model_Assumptions[Values],9)*((INDEX(Model_Scenarios[GR Weight],5)*$AG349)+(INDEX(Model_Scenarios[GP Weight],5)*$AH349)+(INDEX(Model_Scenarios[LTV Weight],5)*$AI349))-(INDEX(Model_Scenarios[LTV Weight],5)*$AP349)-(INDEX(Model_Scenarios[GP Weight],5)*($AS349+$AV349+$AY349))</f>
        <v>2.6592047956838218</v>
      </c>
    </row>
    <row r="350" spans="1:56" x14ac:dyDescent="0.25">
      <c r="A350">
        <v>349</v>
      </c>
      <c r="B350">
        <v>7</v>
      </c>
      <c r="C350" s="3">
        <v>49</v>
      </c>
      <c r="D350" s="4">
        <v>0.96</v>
      </c>
      <c r="E350" t="str">
        <v>SKU-1010</v>
      </c>
      <c r="F350" t="str">
        <v>Raise</v>
      </c>
      <c r="G350" t="str">
        <v>Full</v>
      </c>
      <c r="H350">
        <v>45.86</v>
      </c>
      <c r="I350">
        <v>24.87</v>
      </c>
      <c r="J350">
        <v>42</v>
      </c>
      <c r="K350">
        <v>1926.12</v>
      </c>
      <c r="L350">
        <v>881.57999999999993</v>
      </c>
      <c r="M350">
        <v>0.45769733972961185</v>
      </c>
      <c r="N350">
        <v>57.591701553971269</v>
      </c>
      <c r="O350">
        <v>713.86465905090859</v>
      </c>
      <c r="P350">
        <v>813.3446590509086</v>
      </c>
      <c r="Q350">
        <v>1838.4436548864205</v>
      </c>
      <c r="R350">
        <v>1665.4136638382868</v>
      </c>
      <c r="S350">
        <v>1</v>
      </c>
      <c r="T350">
        <f t="shared" si="115"/>
        <v>57.122433491812416</v>
      </c>
      <c r="U350">
        <f t="shared" si="116"/>
        <v>0.24558293702164014</v>
      </c>
      <c r="V350">
        <f>IF($F350="Reduce", INDEX(Model_Assumptions[Values], 2), INDEX(Model_Assumptions[Values], 1))</f>
        <v>-0.4</v>
      </c>
      <c r="W350">
        <f t="shared" si="117"/>
        <v>37.874206658036449</v>
      </c>
      <c r="X350">
        <f t="shared" si="130"/>
        <v>2163.4668508788459</v>
      </c>
      <c r="Y350">
        <f t="shared" si="118"/>
        <v>1221.5353312934794</v>
      </c>
      <c r="Z350">
        <f t="shared" si="119"/>
        <v>237.346850878846</v>
      </c>
      <c r="AA350">
        <f t="shared" si="120"/>
        <v>339.9553312934795</v>
      </c>
      <c r="AB350">
        <f t="shared" si="131"/>
        <v>0.56461938892073438</v>
      </c>
      <c r="AC350">
        <f t="shared" si="121"/>
        <v>0.10692204919112253</v>
      </c>
      <c r="AD350">
        <f t="shared" si="122"/>
        <v>0.10692204919112253</v>
      </c>
      <c r="AE350">
        <f t="shared" si="123"/>
        <v>0.95999999999999974</v>
      </c>
      <c r="AF350">
        <f t="shared" si="132"/>
        <v>66.616546553531904</v>
      </c>
      <c r="AG350">
        <f t="shared" si="124"/>
        <v>0.33248158158494834</v>
      </c>
      <c r="AH350">
        <f t="shared" si="125"/>
        <v>0.41797204605753874</v>
      </c>
      <c r="AI350">
        <f t="shared" si="133"/>
        <v>4.0000000000000258E-2</v>
      </c>
      <c r="AJ350">
        <f>MAX(0, $R350 - $AA350) * INDEX(Model_Assumptions[Values], 7)</f>
        <v>2650.9166650896145</v>
      </c>
      <c r="AK350">
        <f>MAX(0, INDEX(Model_Assumptions[Values], 4) - $AD350)</f>
        <v>0</v>
      </c>
      <c r="AL350">
        <f>MAX(0, INDEX(Model_Assumptions[Values], 5) - $AC350)</f>
        <v>0</v>
      </c>
      <c r="AM350">
        <f>INDEX(Model_Assumptions[Values], 6) * MAX(0, INDEX(Model_Assumptions[Values], 3) - $AB350)^2</f>
        <v>0</v>
      </c>
      <c r="AN350">
        <f t="shared" si="126"/>
        <v>2968.9663046984219</v>
      </c>
      <c r="AO350" cm="1">
        <f t="array" ref="AO350">IFERROR(STDEV(IF($E$2:$E$2201=$E350, $AJ$2:$AJ$2201)), 0)</f>
        <v>206.03741806851565</v>
      </c>
      <c r="AP350">
        <f t="shared" si="134"/>
        <v>-1.5436498990831036</v>
      </c>
      <c r="AQ350">
        <f t="shared" si="127"/>
        <v>1.0109250076623142E-2</v>
      </c>
      <c r="AR350" cm="1">
        <f t="array" ref="AR350">IFERROR(STDEV(IF($E$2:$E$2201=$E350, $AK$2:$AK$2201)), 0)</f>
        <v>1.559284135263142E-2</v>
      </c>
      <c r="AS350">
        <f t="shared" si="135"/>
        <v>-0.64832636002655941</v>
      </c>
      <c r="AT350">
        <f t="shared" si="128"/>
        <v>1.6848727724079835E-3</v>
      </c>
      <c r="AU350" cm="1">
        <f t="array" ref="AU350">IFERROR(STDEV(IF($E$2:$E$2201=$E350, $AL$2:$AL$2201)), 0)</f>
        <v>4.6214384073413571E-3</v>
      </c>
      <c r="AV350">
        <f t="shared" si="136"/>
        <v>-0.36457756739362562</v>
      </c>
      <c r="AW350">
        <f t="shared" si="129"/>
        <v>0</v>
      </c>
      <c r="AX350" cm="1">
        <f t="array" ref="AX350">IFERROR(STDEV(IF($E$2:$E$2201=$E350, $AM$2:$AM$2201)), 0)</f>
        <v>0</v>
      </c>
      <c r="AY350">
        <f t="shared" si="137"/>
        <v>-0.36457756739362562</v>
      </c>
      <c r="AZ350">
        <f>INDEX(Model_Assumptions[Values],9)*((INDEX(Model_Scenarios[GR Weight],1)*$AG350)+(INDEX(Model_Scenarios[GP Weight],1)*$AH350)+(INDEX(Model_Scenarios[LTV Weight],1)*$AI350))-(INDEX(Model_Scenarios[LTV Weight],1)*$AP350)-(INDEX(Model_Scenarios[GP Weight],1)*($AS350+$AV350+$AY350))</f>
        <v>1.9078948825691087</v>
      </c>
      <c r="BA350">
        <f>INDEX(Model_Assumptions[Values],9)*((INDEX(Model_Scenarios[GR Weight],2)*$AG350)+(INDEX(Model_Scenarios[GP Weight],2)*$AH350)+(INDEX(Model_Scenarios[LTV Weight],2)*$AI350))-(INDEX(Model_Scenarios[LTV Weight],2)*$AP350)-(INDEX(Model_Scenarios[GP Weight],2)*($AS350+$AV350+$AY350))</f>
        <v>2.0762019656130302</v>
      </c>
      <c r="BB350">
        <f>INDEX(Model_Assumptions[Values],9)*((INDEX(Model_Scenarios[GR Weight],3)*$AG350)+(INDEX(Model_Scenarios[GP Weight],3)*$AH350)+(INDEX(Model_Scenarios[LTV Weight],3)*$AI350))-(INDEX(Model_Scenarios[LTV Weight],3)*$AP350)-(INDEX(Model_Scenarios[GP Weight],3)*($AS350+$AV350+$AY350))</f>
        <v>2.3266315403999536</v>
      </c>
      <c r="BC350">
        <f>INDEX(Model_Assumptions[Values],9)*((INDEX(Model_Scenarios[GR Weight],4)*$AG350)+(INDEX(Model_Scenarios[GP Weight],4)*$AH350)+(INDEX(Model_Scenarios[LTV Weight],4)*$AI350))-(INDEX(Model_Scenarios[LTV Weight],4)*$AP350)-(INDEX(Model_Scenarios[GP Weight],4)*($AS350+$AV350+$AY350))</f>
        <v>2.3185073412841173</v>
      </c>
      <c r="BD350">
        <f>INDEX(Model_Assumptions[Values],9)*((INDEX(Model_Scenarios[GR Weight],5)*$AG350)+(INDEX(Model_Scenarios[GP Weight],5)*$AH350)+(INDEX(Model_Scenarios[LTV Weight],5)*$AI350))-(INDEX(Model_Scenarios[LTV Weight],5)*$AP350)-(INDEX(Model_Scenarios[GP Weight],5)*($AS350+$AV350+$AY350))</f>
        <v>2.6754320051615519</v>
      </c>
    </row>
    <row r="351" spans="1:56" x14ac:dyDescent="0.25">
      <c r="A351">
        <v>350</v>
      </c>
      <c r="B351">
        <v>7</v>
      </c>
      <c r="C351" s="3">
        <v>50</v>
      </c>
      <c r="D351" s="4">
        <v>0.98</v>
      </c>
      <c r="E351" t="str">
        <v>SKU-1010</v>
      </c>
      <c r="F351" t="str">
        <v>Raise</v>
      </c>
      <c r="G351" t="str">
        <v>Full</v>
      </c>
      <c r="H351">
        <v>45.86</v>
      </c>
      <c r="I351">
        <v>24.87</v>
      </c>
      <c r="J351">
        <v>42</v>
      </c>
      <c r="K351">
        <v>1926.12</v>
      </c>
      <c r="L351">
        <v>881.57999999999993</v>
      </c>
      <c r="M351">
        <v>0.45769733972961185</v>
      </c>
      <c r="N351">
        <v>57.591701553971269</v>
      </c>
      <c r="O351">
        <v>713.86465905090859</v>
      </c>
      <c r="P351">
        <v>813.3446590509086</v>
      </c>
      <c r="Q351">
        <v>1838.4436548864205</v>
      </c>
      <c r="R351">
        <v>1665.4136638382868</v>
      </c>
      <c r="S351">
        <v>1</v>
      </c>
      <c r="T351">
        <f t="shared" si="115"/>
        <v>57.357067522891846</v>
      </c>
      <c r="U351">
        <f t="shared" si="116"/>
        <v>0.25069924820959105</v>
      </c>
      <c r="V351">
        <f>IF($F351="Reduce", INDEX(Model_Assumptions[Values], 2), INDEX(Model_Assumptions[Values], 1))</f>
        <v>-0.4</v>
      </c>
      <c r="W351">
        <f t="shared" si="117"/>
        <v>37.788252630078873</v>
      </c>
      <c r="X351">
        <f t="shared" si="130"/>
        <v>2167.4233576755291</v>
      </c>
      <c r="Y351">
        <f t="shared" si="118"/>
        <v>1227.6295147654675</v>
      </c>
      <c r="Z351">
        <f t="shared" si="119"/>
        <v>241.30335767552924</v>
      </c>
      <c r="AA351">
        <f t="shared" si="120"/>
        <v>346.04951476546762</v>
      </c>
      <c r="AB351">
        <f t="shared" si="131"/>
        <v>0.56640042676390123</v>
      </c>
      <c r="AC351">
        <f t="shared" si="121"/>
        <v>0.10870308703428938</v>
      </c>
      <c r="AD351">
        <f t="shared" si="122"/>
        <v>0.10870308703428938</v>
      </c>
      <c r="AE351">
        <f t="shared" si="123"/>
        <v>0.9800000000000002</v>
      </c>
      <c r="AF351">
        <f t="shared" si="132"/>
        <v>33.308273276765398</v>
      </c>
      <c r="AG351">
        <f t="shared" si="124"/>
        <v>0.33802395820567005</v>
      </c>
      <c r="AH351">
        <f t="shared" si="125"/>
        <v>0.42546479025173978</v>
      </c>
      <c r="AI351">
        <f t="shared" si="133"/>
        <v>1.9999999999999796E-2</v>
      </c>
      <c r="AJ351">
        <f>MAX(0, $R351 - $AA351) * INDEX(Model_Assumptions[Values], 7)</f>
        <v>2638.7282981456383</v>
      </c>
      <c r="AK351">
        <f>MAX(0, INDEX(Model_Assumptions[Values], 4) - $AD351)</f>
        <v>0</v>
      </c>
      <c r="AL351">
        <f>MAX(0, INDEX(Model_Assumptions[Values], 5) - $AC351)</f>
        <v>0</v>
      </c>
      <c r="AM351">
        <f>INDEX(Model_Assumptions[Values], 6) * MAX(0, INDEX(Model_Assumptions[Values], 3) - $AB351)^2</f>
        <v>0</v>
      </c>
      <c r="AN351">
        <f t="shared" si="126"/>
        <v>2968.9663046984219</v>
      </c>
      <c r="AO351" cm="1">
        <f t="array" ref="AO351">IFERROR(STDEV(IF($E$2:$E$2201=$E351, $AJ$2:$AJ$2201)), 0)</f>
        <v>206.03741806851565</v>
      </c>
      <c r="AP351">
        <f t="shared" si="134"/>
        <v>-1.6028059837313937</v>
      </c>
      <c r="AQ351">
        <f t="shared" si="127"/>
        <v>1.0109250076623142E-2</v>
      </c>
      <c r="AR351" cm="1">
        <f t="array" ref="AR351">IFERROR(STDEV(IF($E$2:$E$2201=$E351, $AK$2:$AK$2201)), 0)</f>
        <v>1.559284135263142E-2</v>
      </c>
      <c r="AS351">
        <f t="shared" si="135"/>
        <v>-0.64832636002655941</v>
      </c>
      <c r="AT351">
        <f t="shared" si="128"/>
        <v>1.6848727724079835E-3</v>
      </c>
      <c r="AU351" cm="1">
        <f t="array" ref="AU351">IFERROR(STDEV(IF($E$2:$E$2201=$E351, $AL$2:$AL$2201)), 0)</f>
        <v>4.6214384073413571E-3</v>
      </c>
      <c r="AV351">
        <f t="shared" si="136"/>
        <v>-0.36457756739362562</v>
      </c>
      <c r="AW351">
        <f t="shared" si="129"/>
        <v>0</v>
      </c>
      <c r="AX351" cm="1">
        <f t="array" ref="AX351">IFERROR(STDEV(IF($E$2:$E$2201=$E351, $AM$2:$AM$2201)), 0)</f>
        <v>0</v>
      </c>
      <c r="AY351">
        <f t="shared" si="137"/>
        <v>-0.36457756739362562</v>
      </c>
      <c r="AZ351">
        <f>INDEX(Model_Assumptions[Values],9)*((INDEX(Model_Scenarios[GR Weight],1)*$AG351)+(INDEX(Model_Scenarios[GP Weight],1)*$AH351)+(INDEX(Model_Scenarios[LTV Weight],1)*$AI351))-(INDEX(Model_Scenarios[LTV Weight],1)*$AP351)-(INDEX(Model_Scenarios[GP Weight],1)*($AS351+$AV351+$AY351))</f>
        <v>1.8817373106952002</v>
      </c>
      <c r="BA351">
        <f>INDEX(Model_Assumptions[Values],9)*((INDEX(Model_Scenarios[GR Weight],2)*$AG351)+(INDEX(Model_Scenarios[GP Weight],2)*$AH351)+(INDEX(Model_Scenarios[LTV Weight],2)*$AI351))-(INDEX(Model_Scenarios[LTV Weight],2)*$AP351)-(INDEX(Model_Scenarios[GP Weight],2)*($AS351+$AV351+$AY351))</f>
        <v>2.0613029472941595</v>
      </c>
      <c r="BB351">
        <f>INDEX(Model_Assumptions[Values],9)*((INDEX(Model_Scenarios[GR Weight],3)*$AG351)+(INDEX(Model_Scenarios[GP Weight],3)*$AH351)+(INDEX(Model_Scenarios[LTV Weight],3)*$AI351))-(INDEX(Model_Scenarios[LTV Weight],3)*$AP351)-(INDEX(Model_Scenarios[GP Weight],3)*($AS351+$AV351+$AY351))</f>
        <v>2.3303342473750228</v>
      </c>
      <c r="BC351">
        <f>INDEX(Model_Assumptions[Values],9)*((INDEX(Model_Scenarios[GR Weight],4)*$AG351)+(INDEX(Model_Scenarios[GP Weight],4)*$AH351)+(INDEX(Model_Scenarios[LTV Weight],4)*$AI351))-(INDEX(Model_Scenarios[LTV Weight],4)*$AP351)-(INDEX(Model_Scenarios[GP Weight],4)*($AS351+$AV351+$AY351))</f>
        <v>2.3290656281047188</v>
      </c>
      <c r="BD351">
        <f>INDEX(Model_Assumptions[Values],9)*((INDEX(Model_Scenarios[GR Weight],5)*$AG351)+(INDEX(Model_Scenarios[GP Weight],5)*$AH351)+(INDEX(Model_Scenarios[LTV Weight],5)*$AI351))-(INDEX(Model_Scenarios[LTV Weight],5)*$AP351)-(INDEX(Model_Scenarios[GP Weight],5)*($AS351+$AV351+$AY351))</f>
        <v>2.6913684494783987</v>
      </c>
    </row>
    <row r="352" spans="1:56" x14ac:dyDescent="0.25">
      <c r="A352">
        <v>351</v>
      </c>
      <c r="B352">
        <v>8</v>
      </c>
      <c r="C352" s="3">
        <v>1</v>
      </c>
      <c r="D352" s="4">
        <v>0</v>
      </c>
      <c r="E352" t="str">
        <v>SKU-1011</v>
      </c>
      <c r="F352" t="str">
        <v>Raise</v>
      </c>
      <c r="G352" t="str">
        <v>Full</v>
      </c>
      <c r="H352">
        <v>67.56</v>
      </c>
      <c r="I352">
        <v>43.21</v>
      </c>
      <c r="J352">
        <v>22</v>
      </c>
      <c r="K352">
        <v>1486.3200000000002</v>
      </c>
      <c r="L352">
        <v>535.70000000000016</v>
      </c>
      <c r="M352">
        <v>0.36042036708111314</v>
      </c>
      <c r="N352">
        <v>74.848492484947073</v>
      </c>
      <c r="O352">
        <v>85.498342183888553</v>
      </c>
      <c r="P352">
        <v>128.7083421838887</v>
      </c>
      <c r="Q352">
        <v>1511.5432138179046</v>
      </c>
      <c r="R352">
        <v>1073.1956818107124</v>
      </c>
      <c r="S352">
        <v>1</v>
      </c>
      <c r="T352">
        <f t="shared" si="115"/>
        <v>67.56</v>
      </c>
      <c r="U352">
        <f t="shared" si="116"/>
        <v>0</v>
      </c>
      <c r="V352">
        <f>IF($F352="Reduce", INDEX(Model_Assumptions[Values], 2), INDEX(Model_Assumptions[Values], 1))</f>
        <v>-0.4</v>
      </c>
      <c r="W352">
        <f t="shared" si="117"/>
        <v>22</v>
      </c>
      <c r="X352">
        <f t="shared" si="130"/>
        <v>1486.3200000000002</v>
      </c>
      <c r="Y352">
        <f t="shared" si="118"/>
        <v>535.70000000000016</v>
      </c>
      <c r="Z352">
        <f t="shared" si="119"/>
        <v>0</v>
      </c>
      <c r="AA352">
        <f t="shared" si="120"/>
        <v>0</v>
      </c>
      <c r="AB352">
        <f t="shared" si="131"/>
        <v>0.36042036708111314</v>
      </c>
      <c r="AC352">
        <f t="shared" si="121"/>
        <v>0</v>
      </c>
      <c r="AD352">
        <f t="shared" si="122"/>
        <v>0</v>
      </c>
      <c r="AE352">
        <f t="shared" si="123"/>
        <v>0</v>
      </c>
      <c r="AF352">
        <f t="shared" si="132"/>
        <v>1073.1956818107124</v>
      </c>
      <c r="AG352">
        <f t="shared" si="124"/>
        <v>0</v>
      </c>
      <c r="AH352">
        <f t="shared" si="125"/>
        <v>0</v>
      </c>
      <c r="AI352">
        <f t="shared" si="133"/>
        <v>1</v>
      </c>
      <c r="AJ352">
        <f>MAX(0, $R352 - $AA352) * INDEX(Model_Assumptions[Values], 7)</f>
        <v>2146.3913636214247</v>
      </c>
      <c r="AK352">
        <f>MAX(0, INDEX(Model_Assumptions[Values], 4) - $AD352)</f>
        <v>0.05</v>
      </c>
      <c r="AL352">
        <f>MAX(0, INDEX(Model_Assumptions[Values], 5) - $AC352)</f>
        <v>0.02</v>
      </c>
      <c r="AM352">
        <f>INDEX(Model_Assumptions[Values], 6) * MAX(0, INDEX(Model_Assumptions[Values], 3) - $AB352)^2</f>
        <v>0</v>
      </c>
      <c r="AN352">
        <f t="shared" si="126"/>
        <v>2016.381501601672</v>
      </c>
      <c r="AO352" cm="1">
        <f t="array" ref="AO352">IFERROR(STDEV(IF($E$2:$E$2201=$E352, $AJ$2:$AJ$2201)), 0)</f>
        <v>76.07125759603754</v>
      </c>
      <c r="AP352">
        <f t="shared" si="134"/>
        <v>1.709053670574848</v>
      </c>
      <c r="AQ352">
        <f t="shared" si="127"/>
        <v>1.9622275812044586E-2</v>
      </c>
      <c r="AR352" cm="1">
        <f t="array" ref="AR352">IFERROR(STDEV(IF($E$2:$E$2201=$E352, $AK$2:$AK$2201)), 0)</f>
        <v>1.6562872159339322E-2</v>
      </c>
      <c r="AS352">
        <f t="shared" si="135"/>
        <v>1.8340855315257807</v>
      </c>
      <c r="AT352">
        <f t="shared" si="128"/>
        <v>3.1611037209915167E-3</v>
      </c>
      <c r="AU352" cm="1">
        <f t="array" ref="AU352">IFERROR(STDEV(IF($E$2:$E$2201=$E352, $AL$2:$AL$2201)), 0)</f>
        <v>5.8347461715844203E-3</v>
      </c>
      <c r="AV352">
        <f t="shared" si="136"/>
        <v>2.8859689494317613</v>
      </c>
      <c r="AW352">
        <f t="shared" si="129"/>
        <v>0</v>
      </c>
      <c r="AX352" cm="1">
        <f t="array" ref="AX352">IFERROR(STDEV(IF($E$2:$E$2201=$E352, $AM$2:$AM$2201)), 0)</f>
        <v>0</v>
      </c>
      <c r="AY352">
        <f t="shared" si="137"/>
        <v>2.8859689494317613</v>
      </c>
      <c r="AZ352">
        <f>INDEX(Model_Assumptions[Values],9)*((INDEX(Model_Scenarios[GR Weight],1)*$AG352)+(INDEX(Model_Scenarios[GP Weight],1)*$AH352)+(INDEX(Model_Scenarios[LTV Weight],1)*$AI352))-(INDEX(Model_Scenarios[LTV Weight],1)*$AP352)-(INDEX(Model_Scenarios[GP Weight],1)*($AS352+$AV352+$AY352))</f>
        <v>1.872154720501191</v>
      </c>
      <c r="BA352">
        <f>INDEX(Model_Assumptions[Values],9)*((INDEX(Model_Scenarios[GR Weight],2)*$AG352)+(INDEX(Model_Scenarios[GP Weight],2)*$AH352)+(INDEX(Model_Scenarios[LTV Weight],2)*$AI352))-(INDEX(Model_Scenarios[LTV Weight],2)*$AP352)-(INDEX(Model_Scenarios[GP Weight],2)*($AS352+$AV352+$AY352))</f>
        <v>0.61791042804848795</v>
      </c>
      <c r="BB352">
        <f>INDEX(Model_Assumptions[Values],9)*((INDEX(Model_Scenarios[GR Weight],3)*$AG352)+(INDEX(Model_Scenarios[GP Weight],3)*$AH352)+(INDEX(Model_Scenarios[LTV Weight],3)*$AI352))-(INDEX(Model_Scenarios[LTV Weight],3)*$AP352)-(INDEX(Model_Scenarios[GP Weight],3)*($AS352+$AV352+$AY352))</f>
        <v>-1.3457296688661953</v>
      </c>
      <c r="BC352">
        <f>INDEX(Model_Assumptions[Values],9)*((INDEX(Model_Scenarios[GR Weight],4)*$AG352)+(INDEX(Model_Scenarios[GP Weight],4)*$AH352)+(INDEX(Model_Scenarios[LTV Weight],4)*$AI352))-(INDEX(Model_Scenarios[LTV Weight],4)*$AP352)-(INDEX(Model_Scenarios[GP Weight],4)*($AS352+$AV352+$AY352))</f>
        <v>-1.6748243018087103</v>
      </c>
      <c r="BD352">
        <f>INDEX(Model_Assumptions[Values],9)*((INDEX(Model_Scenarios[GR Weight],5)*$AG352)+(INDEX(Model_Scenarios[GP Weight],5)*$AH352)+(INDEX(Model_Scenarios[LTV Weight],5)*$AI352))-(INDEX(Model_Scenarios[LTV Weight],5)*$AP352)-(INDEX(Model_Scenarios[GP Weight],5)*($AS352+$AV352+$AY352))</f>
        <v>-3.3605763043578292</v>
      </c>
    </row>
    <row r="353" spans="1:56" x14ac:dyDescent="0.25">
      <c r="A353">
        <v>352</v>
      </c>
      <c r="B353">
        <v>8</v>
      </c>
      <c r="C353" s="3">
        <v>2</v>
      </c>
      <c r="D353" s="4">
        <v>0.02</v>
      </c>
      <c r="E353" t="str">
        <v>SKU-1011</v>
      </c>
      <c r="F353" t="str">
        <v>Raise</v>
      </c>
      <c r="G353" t="str">
        <v>Full</v>
      </c>
      <c r="H353">
        <v>67.56</v>
      </c>
      <c r="I353">
        <v>43.21</v>
      </c>
      <c r="J353">
        <v>22</v>
      </c>
      <c r="K353">
        <v>1486.3200000000002</v>
      </c>
      <c r="L353">
        <v>535.70000000000016</v>
      </c>
      <c r="M353">
        <v>0.36042036708111314</v>
      </c>
      <c r="N353">
        <v>74.848492484947073</v>
      </c>
      <c r="O353">
        <v>85.498342183888553</v>
      </c>
      <c r="P353">
        <v>128.7083421838887</v>
      </c>
      <c r="Q353">
        <v>1511.5432138179046</v>
      </c>
      <c r="R353">
        <v>1073.1956818107124</v>
      </c>
      <c r="S353">
        <v>1</v>
      </c>
      <c r="T353">
        <f t="shared" si="115"/>
        <v>67.705769849698939</v>
      </c>
      <c r="U353">
        <f t="shared" si="116"/>
        <v>2.157635430712501E-3</v>
      </c>
      <c r="V353">
        <f>IF($F353="Reduce", INDEX(Model_Assumptions[Values], 2), INDEX(Model_Assumptions[Values], 1))</f>
        <v>-0.4</v>
      </c>
      <c r="W353">
        <f t="shared" si="117"/>
        <v>21.98101280820973</v>
      </c>
      <c r="X353">
        <f t="shared" si="130"/>
        <v>1488.2413942559326</v>
      </c>
      <c r="Y353">
        <f t="shared" si="118"/>
        <v>538.44183081319022</v>
      </c>
      <c r="Z353">
        <f t="shared" si="119"/>
        <v>1.9213942559324551</v>
      </c>
      <c r="AA353">
        <f t="shared" si="120"/>
        <v>2.7418308131900631</v>
      </c>
      <c r="AB353">
        <f t="shared" si="131"/>
        <v>0.36179737567532977</v>
      </c>
      <c r="AC353">
        <f t="shared" si="121"/>
        <v>1.3770085942166332E-3</v>
      </c>
      <c r="AD353">
        <f t="shared" si="122"/>
        <v>1.3770085942166332E-3</v>
      </c>
      <c r="AE353">
        <f t="shared" si="123"/>
        <v>1.9999999999999338E-2</v>
      </c>
      <c r="AF353">
        <f t="shared" si="132"/>
        <v>1051.7317681744987</v>
      </c>
      <c r="AG353">
        <f t="shared" si="124"/>
        <v>2.2472883179418254E-2</v>
      </c>
      <c r="AH353">
        <f t="shared" si="125"/>
        <v>2.1302665908576022E-2</v>
      </c>
      <c r="AI353">
        <f t="shared" si="133"/>
        <v>0.98000000000000054</v>
      </c>
      <c r="AJ353">
        <f>MAX(0, $R353 - $AA353) * INDEX(Model_Assumptions[Values], 7)</f>
        <v>2140.9077019950446</v>
      </c>
      <c r="AK353">
        <f>MAX(0, INDEX(Model_Assumptions[Values], 4) - $AD353)</f>
        <v>4.862299140578337E-2</v>
      </c>
      <c r="AL353">
        <f>MAX(0, INDEX(Model_Assumptions[Values], 5) - $AC353)</f>
        <v>1.8622991405783367E-2</v>
      </c>
      <c r="AM353">
        <f>INDEX(Model_Assumptions[Values], 6) * MAX(0, INDEX(Model_Assumptions[Values], 3) - $AB353)^2</f>
        <v>0</v>
      </c>
      <c r="AN353">
        <f t="shared" si="126"/>
        <v>2016.381501601672</v>
      </c>
      <c r="AO353" cm="1">
        <f t="array" ref="AO353">IFERROR(STDEV(IF($E$2:$E$2201=$E353, $AJ$2:$AJ$2201)), 0)</f>
        <v>76.07125759603754</v>
      </c>
      <c r="AP353">
        <f t="shared" si="134"/>
        <v>1.6369678158161414</v>
      </c>
      <c r="AQ353">
        <f t="shared" si="127"/>
        <v>1.9622275812044586E-2</v>
      </c>
      <c r="AR353" cm="1">
        <f t="array" ref="AR353">IFERROR(STDEV(IF($E$2:$E$2201=$E353, $AK$2:$AK$2201)), 0)</f>
        <v>1.6562872159339322E-2</v>
      </c>
      <c r="AS353">
        <f t="shared" si="135"/>
        <v>1.7509472581049974</v>
      </c>
      <c r="AT353">
        <f t="shared" si="128"/>
        <v>3.1611037209915167E-3</v>
      </c>
      <c r="AU353" cm="1">
        <f t="array" ref="AU353">IFERROR(STDEV(IF($E$2:$E$2201=$E353, $AL$2:$AL$2201)), 0)</f>
        <v>5.8347461715844203E-3</v>
      </c>
      <c r="AV353">
        <f t="shared" si="136"/>
        <v>2.6499674930320385</v>
      </c>
      <c r="AW353">
        <f t="shared" si="129"/>
        <v>0</v>
      </c>
      <c r="AX353" cm="1">
        <f t="array" ref="AX353">IFERROR(STDEV(IF($E$2:$E$2201=$E353, $AM$2:$AM$2201)), 0)</f>
        <v>0</v>
      </c>
      <c r="AY353">
        <f t="shared" si="137"/>
        <v>2.6499674930320385</v>
      </c>
      <c r="AZ353">
        <f>INDEX(Model_Assumptions[Values],9)*((INDEX(Model_Scenarios[GR Weight],1)*$AG353)+(INDEX(Model_Scenarios[GP Weight],1)*$AH353)+(INDEX(Model_Scenarios[LTV Weight],1)*$AI353))-(INDEX(Model_Scenarios[LTV Weight],1)*$AP353)-(INDEX(Model_Scenarios[GP Weight],1)*($AS353+$AV353+$AY353))</f>
        <v>1.9272252974741788</v>
      </c>
      <c r="BA353">
        <f>INDEX(Model_Assumptions[Values],9)*((INDEX(Model_Scenarios[GR Weight],2)*$AG353)+(INDEX(Model_Scenarios[GP Weight],2)*$AH353)+(INDEX(Model_Scenarios[LTV Weight],2)*$AI353))-(INDEX(Model_Scenarios[LTV Weight],2)*$AP353)-(INDEX(Model_Scenarios[GP Weight],2)*($AS353+$AV353+$AY353))</f>
        <v>0.74895179917883459</v>
      </c>
      <c r="BB353">
        <f>INDEX(Model_Assumptions[Values],9)*((INDEX(Model_Scenarios[GR Weight],3)*$AG353)+(INDEX(Model_Scenarios[GP Weight],3)*$AH353)+(INDEX(Model_Scenarios[LTV Weight],3)*$AI353))-(INDEX(Model_Scenarios[LTV Weight],3)*$AP353)-(INDEX(Model_Scenarios[GP Weight],3)*($AS353+$AV353+$AY353))</f>
        <v>-1.0972251424713502</v>
      </c>
      <c r="BC353">
        <f>INDEX(Model_Assumptions[Values],9)*((INDEX(Model_Scenarios[GR Weight],4)*$AG353)+(INDEX(Model_Scenarios[GP Weight],4)*$AH353)+(INDEX(Model_Scenarios[LTV Weight],4)*$AI353))-(INDEX(Model_Scenarios[LTV Weight],4)*$AP353)-(INDEX(Model_Scenarios[GP Weight],4)*($AS353+$AV353+$AY353))</f>
        <v>-1.4122919193000274</v>
      </c>
      <c r="BD353">
        <f>INDEX(Model_Assumptions[Values],9)*((INDEX(Model_Scenarios[GR Weight],5)*$AG353)+(INDEX(Model_Scenarios[GP Weight],5)*$AH353)+(INDEX(Model_Scenarios[LTV Weight],5)*$AI353))-(INDEX(Model_Scenarios[LTV Weight],5)*$AP353)-(INDEX(Model_Scenarios[GP Weight],5)*($AS353+$AV353+$AY353))</f>
        <v>-2.9811719738190234</v>
      </c>
    </row>
    <row r="354" spans="1:56" x14ac:dyDescent="0.25">
      <c r="A354">
        <v>353</v>
      </c>
      <c r="B354">
        <v>8</v>
      </c>
      <c r="C354" s="3">
        <v>3</v>
      </c>
      <c r="D354" s="4">
        <v>0.04</v>
      </c>
      <c r="E354" t="str">
        <v>SKU-1011</v>
      </c>
      <c r="F354" t="str">
        <v>Raise</v>
      </c>
      <c r="G354" t="str">
        <v>Full</v>
      </c>
      <c r="H354">
        <v>67.56</v>
      </c>
      <c r="I354">
        <v>43.21</v>
      </c>
      <c r="J354">
        <v>22</v>
      </c>
      <c r="K354">
        <v>1486.3200000000002</v>
      </c>
      <c r="L354">
        <v>535.70000000000016</v>
      </c>
      <c r="M354">
        <v>0.36042036708111314</v>
      </c>
      <c r="N354">
        <v>74.848492484947073</v>
      </c>
      <c r="O354">
        <v>85.498342183888553</v>
      </c>
      <c r="P354">
        <v>128.7083421838887</v>
      </c>
      <c r="Q354">
        <v>1511.5432138179046</v>
      </c>
      <c r="R354">
        <v>1073.1956818107124</v>
      </c>
      <c r="S354">
        <v>1</v>
      </c>
      <c r="T354">
        <f t="shared" si="115"/>
        <v>67.85153969939789</v>
      </c>
      <c r="U354">
        <f t="shared" si="116"/>
        <v>4.3152708614252128E-3</v>
      </c>
      <c r="V354">
        <f>IF($F354="Reduce", INDEX(Model_Assumptions[Values], 2), INDEX(Model_Assumptions[Values], 1))</f>
        <v>-0.4</v>
      </c>
      <c r="W354">
        <f t="shared" si="117"/>
        <v>21.962025616419456</v>
      </c>
      <c r="X354">
        <f t="shared" si="130"/>
        <v>1490.1572529916782</v>
      </c>
      <c r="Y354">
        <f t="shared" si="118"/>
        <v>541.17812610619342</v>
      </c>
      <c r="Z354">
        <f t="shared" si="119"/>
        <v>3.8372529916780422</v>
      </c>
      <c r="AA354">
        <f t="shared" si="120"/>
        <v>5.4781261061932582</v>
      </c>
      <c r="AB354">
        <f t="shared" si="131"/>
        <v>0.36316846763635868</v>
      </c>
      <c r="AC354">
        <f t="shared" si="121"/>
        <v>2.7481005552455473E-3</v>
      </c>
      <c r="AD354">
        <f t="shared" si="122"/>
        <v>2.7481005552455473E-3</v>
      </c>
      <c r="AE354">
        <f t="shared" si="123"/>
        <v>4.0000000000000625E-2</v>
      </c>
      <c r="AF354">
        <f t="shared" si="132"/>
        <v>1030.2678545382832</v>
      </c>
      <c r="AG354">
        <f t="shared" si="124"/>
        <v>4.4881022177306502E-2</v>
      </c>
      <c r="AH354">
        <f t="shared" si="125"/>
        <v>4.2562323570033464E-2</v>
      </c>
      <c r="AI354">
        <f t="shared" si="133"/>
        <v>0.95999999999999941</v>
      </c>
      <c r="AJ354">
        <f>MAX(0, $R354 - $AA354) * INDEX(Model_Assumptions[Values], 7)</f>
        <v>2135.4351114090382</v>
      </c>
      <c r="AK354">
        <f>MAX(0, INDEX(Model_Assumptions[Values], 4) - $AD354)</f>
        <v>4.7251899444754455E-2</v>
      </c>
      <c r="AL354">
        <f>MAX(0, INDEX(Model_Assumptions[Values], 5) - $AC354)</f>
        <v>1.7251899444754453E-2</v>
      </c>
      <c r="AM354">
        <f>INDEX(Model_Assumptions[Values], 6) * MAX(0, INDEX(Model_Assumptions[Values], 3) - $AB354)^2</f>
        <v>0</v>
      </c>
      <c r="AN354">
        <f t="shared" si="126"/>
        <v>2016.381501601672</v>
      </c>
      <c r="AO354" cm="1">
        <f t="array" ref="AO354">IFERROR(STDEV(IF($E$2:$E$2201=$E354, $AJ$2:$AJ$2201)), 0)</f>
        <v>76.07125759603754</v>
      </c>
      <c r="AP354">
        <f t="shared" si="134"/>
        <v>1.5650274961875692</v>
      </c>
      <c r="AQ354">
        <f t="shared" si="127"/>
        <v>1.9622275812044586E-2</v>
      </c>
      <c r="AR354" cm="1">
        <f t="array" ref="AR354">IFERROR(STDEV(IF($E$2:$E$2201=$E354, $AK$2:$AK$2201)), 0)</f>
        <v>1.6562872159339322E-2</v>
      </c>
      <c r="AS354">
        <f t="shared" si="135"/>
        <v>1.6681662073404537</v>
      </c>
      <c r="AT354">
        <f t="shared" si="128"/>
        <v>3.1611037209915167E-3</v>
      </c>
      <c r="AU354" cm="1">
        <f t="array" ref="AU354">IFERROR(STDEV(IF($E$2:$E$2201=$E354, $AL$2:$AL$2201)), 0)</f>
        <v>5.8347461715844203E-3</v>
      </c>
      <c r="AV354">
        <f t="shared" si="136"/>
        <v>2.4149800710073723</v>
      </c>
      <c r="AW354">
        <f t="shared" si="129"/>
        <v>0</v>
      </c>
      <c r="AX354" cm="1">
        <f t="array" ref="AX354">IFERROR(STDEV(IF($E$2:$E$2201=$E354, $AM$2:$AM$2201)), 0)</f>
        <v>0</v>
      </c>
      <c r="AY354">
        <f t="shared" si="137"/>
        <v>2.4149800710073723</v>
      </c>
      <c r="AZ354">
        <f>INDEX(Model_Assumptions[Values],9)*((INDEX(Model_Scenarios[GR Weight],1)*$AG354)+(INDEX(Model_Scenarios[GP Weight],1)*$AH354)+(INDEX(Model_Scenarios[LTV Weight],1)*$AI354))-(INDEX(Model_Scenarios[LTV Weight],1)*$AP354)-(INDEX(Model_Scenarios[GP Weight],1)*($AS354+$AV354+$AY354))</f>
        <v>1.9818870409880924</v>
      </c>
      <c r="BA354">
        <f>INDEX(Model_Assumptions[Values],9)*((INDEX(Model_Scenarios[GR Weight],2)*$AG354)+(INDEX(Model_Scenarios[GP Weight],2)*$AH354)+(INDEX(Model_Scenarios[LTV Weight],2)*$AI354))-(INDEX(Model_Scenarios[LTV Weight],2)*$AP354)-(INDEX(Model_Scenarios[GP Weight],2)*($AS354+$AV354+$AY354))</f>
        <v>0.8793299478100518</v>
      </c>
      <c r="BB354">
        <f>INDEX(Model_Assumptions[Values],9)*((INDEX(Model_Scenarios[GR Weight],3)*$AG354)+(INDEX(Model_Scenarios[GP Weight],3)*$AH354)+(INDEX(Model_Scenarios[LTV Weight],3)*$AI354))-(INDEX(Model_Scenarios[LTV Weight],3)*$AP354)-(INDEX(Model_Scenarios[GP Weight],3)*($AS354+$AV354+$AY354))</f>
        <v>-0.84976987678015603</v>
      </c>
      <c r="BC354">
        <f>INDEX(Model_Assumptions[Values],9)*((INDEX(Model_Scenarios[GR Weight],4)*$AG354)+(INDEX(Model_Scenarios[GP Weight],4)*$AH354)+(INDEX(Model_Scenarios[LTV Weight],4)*$AI354))-(INDEX(Model_Scenarios[LTV Weight],4)*$AP354)-(INDEX(Model_Scenarios[GP Weight],4)*($AS354+$AV354+$AY354))</f>
        <v>-1.1508266160727458</v>
      </c>
      <c r="BD354">
        <f>INDEX(Model_Assumptions[Values],9)*((INDEX(Model_Scenarios[GR Weight],5)*$AG354)+(INDEX(Model_Scenarios[GP Weight],5)*$AH354)+(INDEX(Model_Scenarios[LTV Weight],5)*$AI354))-(INDEX(Model_Scenarios[LTV Weight],5)*$AP354)-(INDEX(Model_Scenarios[GP Weight],5)*($AS354+$AV354+$AY354))</f>
        <v>-2.6032989541973537</v>
      </c>
    </row>
    <row r="355" spans="1:56" x14ac:dyDescent="0.25">
      <c r="A355">
        <v>354</v>
      </c>
      <c r="B355">
        <v>8</v>
      </c>
      <c r="C355" s="3">
        <v>4</v>
      </c>
      <c r="D355" s="4">
        <v>0.06</v>
      </c>
      <c r="E355" t="str">
        <v>SKU-1011</v>
      </c>
      <c r="F355" t="str">
        <v>Raise</v>
      </c>
      <c r="G355" t="str">
        <v>Full</v>
      </c>
      <c r="H355">
        <v>67.56</v>
      </c>
      <c r="I355">
        <v>43.21</v>
      </c>
      <c r="J355">
        <v>22</v>
      </c>
      <c r="K355">
        <v>1486.3200000000002</v>
      </c>
      <c r="L355">
        <v>535.70000000000016</v>
      </c>
      <c r="M355">
        <v>0.36042036708111314</v>
      </c>
      <c r="N355">
        <v>74.848492484947073</v>
      </c>
      <c r="O355">
        <v>85.498342183888553</v>
      </c>
      <c r="P355">
        <v>128.7083421838887</v>
      </c>
      <c r="Q355">
        <v>1511.5432138179046</v>
      </c>
      <c r="R355">
        <v>1073.1956818107124</v>
      </c>
      <c r="S355">
        <v>1</v>
      </c>
      <c r="T355">
        <f t="shared" si="115"/>
        <v>67.997309549096826</v>
      </c>
      <c r="U355">
        <f t="shared" si="116"/>
        <v>6.4729062921377138E-3</v>
      </c>
      <c r="V355">
        <f>IF($F355="Reduce", INDEX(Model_Assumptions[Values], 2), INDEX(Model_Assumptions[Values], 1))</f>
        <v>-0.4</v>
      </c>
      <c r="W355">
        <f t="shared" si="117"/>
        <v>21.94303842462919</v>
      </c>
      <c r="X355">
        <f t="shared" si="130"/>
        <v>1492.0675762072369</v>
      </c>
      <c r="Y355">
        <f t="shared" si="118"/>
        <v>543.90888587900963</v>
      </c>
      <c r="Z355">
        <f t="shared" si="119"/>
        <v>5.7475762072367615</v>
      </c>
      <c r="AA355">
        <f t="shared" si="120"/>
        <v>8.2088858790094719</v>
      </c>
      <c r="AB355">
        <f t="shared" si="131"/>
        <v>0.3645336810157081</v>
      </c>
      <c r="AC355">
        <f t="shared" si="121"/>
        <v>4.1133139345949643E-3</v>
      </c>
      <c r="AD355">
        <f t="shared" si="122"/>
        <v>4.1133139345949643E-3</v>
      </c>
      <c r="AE355">
        <f t="shared" si="123"/>
        <v>5.9999999999999963E-2</v>
      </c>
      <c r="AF355">
        <f t="shared" si="132"/>
        <v>1008.8039409020697</v>
      </c>
      <c r="AG355">
        <f t="shared" si="124"/>
        <v>6.7224416993664757E-2</v>
      </c>
      <c r="AH355">
        <f t="shared" si="125"/>
        <v>6.3778972984371435E-2</v>
      </c>
      <c r="AI355">
        <f t="shared" si="133"/>
        <v>0.94000000000000006</v>
      </c>
      <c r="AJ355">
        <f>MAX(0, $R355 - $AA355) * INDEX(Model_Assumptions[Values], 7)</f>
        <v>2129.973591863406</v>
      </c>
      <c r="AK355">
        <f>MAX(0, INDEX(Model_Assumptions[Values], 4) - $AD355)</f>
        <v>4.5886686065405038E-2</v>
      </c>
      <c r="AL355">
        <f>MAX(0, INDEX(Model_Assumptions[Values], 5) - $AC355)</f>
        <v>1.5886686065405036E-2</v>
      </c>
      <c r="AM355">
        <f>INDEX(Model_Assumptions[Values], 6) * MAX(0, INDEX(Model_Assumptions[Values], 3) - $AB355)^2</f>
        <v>0</v>
      </c>
      <c r="AN355">
        <f t="shared" si="126"/>
        <v>2016.381501601672</v>
      </c>
      <c r="AO355" cm="1">
        <f t="array" ref="AO355">IFERROR(STDEV(IF($E$2:$E$2201=$E355, $AJ$2:$AJ$2201)), 0)</f>
        <v>76.07125759603754</v>
      </c>
      <c r="AP355">
        <f t="shared" si="134"/>
        <v>1.4932327116891375</v>
      </c>
      <c r="AQ355">
        <f t="shared" si="127"/>
        <v>1.9622275812044586E-2</v>
      </c>
      <c r="AR355" cm="1">
        <f t="array" ref="AR355">IFERROR(STDEV(IF($E$2:$E$2201=$E355, $AK$2:$AK$2201)), 0)</f>
        <v>1.6562872159339322E-2</v>
      </c>
      <c r="AS355">
        <f t="shared" si="135"/>
        <v>1.5857400818342196</v>
      </c>
      <c r="AT355">
        <f t="shared" si="128"/>
        <v>3.1611037209915167E-3</v>
      </c>
      <c r="AU355" cm="1">
        <f t="array" ref="AU355">IFERROR(STDEV(IF($E$2:$E$2201=$E355, $AL$2:$AL$2201)), 0)</f>
        <v>5.8347461715844203E-3</v>
      </c>
      <c r="AV355">
        <f t="shared" si="136"/>
        <v>2.1810001618215895</v>
      </c>
      <c r="AW355">
        <f t="shared" si="129"/>
        <v>0</v>
      </c>
      <c r="AX355" cm="1">
        <f t="array" ref="AX355">IFERROR(STDEV(IF($E$2:$E$2201=$E355, $AM$2:$AM$2201)), 0)</f>
        <v>0</v>
      </c>
      <c r="AY355">
        <f t="shared" si="137"/>
        <v>2.1810001618215895</v>
      </c>
      <c r="AZ355">
        <f>INDEX(Model_Assumptions[Values],9)*((INDEX(Model_Scenarios[GR Weight],1)*$AG355)+(INDEX(Model_Scenarios[GP Weight],1)*$AH355)+(INDEX(Model_Scenarios[LTV Weight],1)*$AI355))-(INDEX(Model_Scenarios[LTV Weight],1)*$AP355)-(INDEX(Model_Scenarios[GP Weight],1)*($AS355+$AV355+$AY355))</f>
        <v>2.0361414850899684</v>
      </c>
      <c r="BA355">
        <f>INDEX(Model_Assumptions[Values],9)*((INDEX(Model_Scenarios[GR Weight],2)*$AG355)+(INDEX(Model_Scenarios[GP Weight],2)*$AH355)+(INDEX(Model_Scenarios[LTV Weight],2)*$AI355))-(INDEX(Model_Scenarios[LTV Weight],2)*$AP355)-(INDEX(Model_Scenarios[GP Weight],2)*($AS355+$AV355+$AY355))</f>
        <v>1.0090479420362011</v>
      </c>
      <c r="BB355">
        <f>INDEX(Model_Assumptions[Values],9)*((INDEX(Model_Scenarios[GR Weight],3)*$AG355)+(INDEX(Model_Scenarios[GP Weight],3)*$AH355)+(INDEX(Model_Scenarios[LTV Weight],3)*$AI355))-(INDEX(Model_Scenarios[LTV Weight],3)*$AP355)-(INDEX(Model_Scenarios[GP Weight],3)*($AS355+$AV355+$AY355))</f>
        <v>-0.60335850262801349</v>
      </c>
      <c r="BC355">
        <f>INDEX(Model_Assumptions[Values],9)*((INDEX(Model_Scenarios[GR Weight],4)*$AG355)+(INDEX(Model_Scenarios[GP Weight],4)*$AH355)+(INDEX(Model_Scenarios[LTV Weight],4)*$AI355))-(INDEX(Model_Scenarios[LTV Weight],4)*$AP355)-(INDEX(Model_Scenarios[GP Weight],4)*($AS355+$AV355+$AY355))</f>
        <v>-0.89042302296226739</v>
      </c>
      <c r="BD355">
        <f>INDEX(Model_Assumptions[Values],9)*((INDEX(Model_Scenarios[GR Weight],5)*$AG355)+(INDEX(Model_Scenarios[GP Weight],5)*$AH355)+(INDEX(Model_Scenarios[LTV Weight],5)*$AI355))-(INDEX(Model_Scenarios[LTV Weight],5)*$AP355)-(INDEX(Model_Scenarios[GP Weight],5)*($AS355+$AV355+$AY355))</f>
        <v>-2.2269488082341677</v>
      </c>
    </row>
    <row r="356" spans="1:56" x14ac:dyDescent="0.25">
      <c r="A356">
        <v>355</v>
      </c>
      <c r="B356">
        <v>8</v>
      </c>
      <c r="C356" s="3">
        <v>5</v>
      </c>
      <c r="D356" s="4">
        <v>0.08</v>
      </c>
      <c r="E356" t="str">
        <v>SKU-1011</v>
      </c>
      <c r="F356" t="str">
        <v>Raise</v>
      </c>
      <c r="G356" t="str">
        <v>Full</v>
      </c>
      <c r="H356">
        <v>67.56</v>
      </c>
      <c r="I356">
        <v>43.21</v>
      </c>
      <c r="J356">
        <v>22</v>
      </c>
      <c r="K356">
        <v>1486.3200000000002</v>
      </c>
      <c r="L356">
        <v>535.70000000000016</v>
      </c>
      <c r="M356">
        <v>0.36042036708111314</v>
      </c>
      <c r="N356">
        <v>74.848492484947073</v>
      </c>
      <c r="O356">
        <v>85.498342183888553</v>
      </c>
      <c r="P356">
        <v>128.7083421838887</v>
      </c>
      <c r="Q356">
        <v>1511.5432138179046</v>
      </c>
      <c r="R356">
        <v>1073.1956818107124</v>
      </c>
      <c r="S356">
        <v>1</v>
      </c>
      <c r="T356">
        <f t="shared" si="115"/>
        <v>68.143079398795763</v>
      </c>
      <c r="U356">
        <f t="shared" si="116"/>
        <v>8.6305417228502157E-3</v>
      </c>
      <c r="V356">
        <f>IF($F356="Reduce", INDEX(Model_Assumptions[Values], 2), INDEX(Model_Assumptions[Values], 1))</f>
        <v>-0.4</v>
      </c>
      <c r="W356">
        <f t="shared" si="117"/>
        <v>21.924051232838917</v>
      </c>
      <c r="X356">
        <f t="shared" si="130"/>
        <v>1493.9723639026083</v>
      </c>
      <c r="Y356">
        <f t="shared" si="118"/>
        <v>546.63411013163875</v>
      </c>
      <c r="Z356">
        <f t="shared" si="119"/>
        <v>7.6523639026081582</v>
      </c>
      <c r="AA356">
        <f t="shared" si="120"/>
        <v>10.93411013163859</v>
      </c>
      <c r="AB356">
        <f t="shared" si="131"/>
        <v>0.36589305353929136</v>
      </c>
      <c r="AC356">
        <f t="shared" si="121"/>
        <v>5.472686458178222E-3</v>
      </c>
      <c r="AD356">
        <f t="shared" si="122"/>
        <v>5.472686458178222E-3</v>
      </c>
      <c r="AE356">
        <f t="shared" si="123"/>
        <v>7.9999999999999294E-2</v>
      </c>
      <c r="AF356">
        <f t="shared" si="132"/>
        <v>987.34002726585618</v>
      </c>
      <c r="AG356">
        <f t="shared" si="124"/>
        <v>8.9503067628487684E-2</v>
      </c>
      <c r="AH356">
        <f t="shared" si="125"/>
        <v>8.4952614151589056E-2</v>
      </c>
      <c r="AI356">
        <f t="shared" si="133"/>
        <v>0.92000000000000071</v>
      </c>
      <c r="AJ356">
        <f>MAX(0, $R356 - $AA356) * INDEX(Model_Assumptions[Values], 7)</f>
        <v>2124.5231433581475</v>
      </c>
      <c r="AK356">
        <f>MAX(0, INDEX(Model_Assumptions[Values], 4) - $AD356)</f>
        <v>4.4527313541821781E-2</v>
      </c>
      <c r="AL356">
        <f>MAX(0, INDEX(Model_Assumptions[Values], 5) - $AC356)</f>
        <v>1.4527313541821778E-2</v>
      </c>
      <c r="AM356">
        <f>INDEX(Model_Assumptions[Values], 6) * MAX(0, INDEX(Model_Assumptions[Values], 3) - $AB356)^2</f>
        <v>0</v>
      </c>
      <c r="AN356">
        <f t="shared" si="126"/>
        <v>2016.381501601672</v>
      </c>
      <c r="AO356" cm="1">
        <f t="array" ref="AO356">IFERROR(STDEV(IF($E$2:$E$2201=$E356, $AJ$2:$AJ$2201)), 0)</f>
        <v>76.07125759603754</v>
      </c>
      <c r="AP356">
        <f t="shared" si="134"/>
        <v>1.4215834623208403</v>
      </c>
      <c r="AQ356">
        <f t="shared" si="127"/>
        <v>1.9622275812044586E-2</v>
      </c>
      <c r="AR356" cm="1">
        <f t="array" ref="AR356">IFERROR(STDEV(IF($E$2:$E$2201=$E356, $AK$2:$AK$2201)), 0)</f>
        <v>1.6562872159339322E-2</v>
      </c>
      <c r="AS356">
        <f t="shared" si="135"/>
        <v>1.5036666038464812</v>
      </c>
      <c r="AT356">
        <f t="shared" si="128"/>
        <v>3.1611037209915167E-3</v>
      </c>
      <c r="AU356" cm="1">
        <f t="array" ref="AU356">IFERROR(STDEV(IF($E$2:$E$2201=$E356, $AL$2:$AL$2201)), 0)</f>
        <v>5.8347461715844203E-3</v>
      </c>
      <c r="AV356">
        <f t="shared" si="136"/>
        <v>1.9480212997412667</v>
      </c>
      <c r="AW356">
        <f t="shared" si="129"/>
        <v>0</v>
      </c>
      <c r="AX356" cm="1">
        <f t="array" ref="AX356">IFERROR(STDEV(IF($E$2:$E$2201=$E356, $AM$2:$AM$2201)), 0)</f>
        <v>0</v>
      </c>
      <c r="AY356">
        <f t="shared" si="137"/>
        <v>1.9480212997412667</v>
      </c>
      <c r="AZ356">
        <f>INDEX(Model_Assumptions[Values],9)*((INDEX(Model_Scenarios[GR Weight],1)*$AG356)+(INDEX(Model_Scenarios[GP Weight],1)*$AH356)+(INDEX(Model_Scenarios[LTV Weight],1)*$AI356))-(INDEX(Model_Scenarios[LTV Weight],1)*$AP356)-(INDEX(Model_Scenarios[GP Weight],1)*($AS356+$AV356+$AY356))</f>
        <v>2.0899901507004675</v>
      </c>
      <c r="BA356">
        <f>INDEX(Model_Assumptions[Values],9)*((INDEX(Model_Scenarios[GR Weight],2)*$AG356)+(INDEX(Model_Scenarios[GP Weight],2)*$AH356)+(INDEX(Model_Scenarios[LTV Weight],2)*$AI356))-(INDEX(Model_Scenarios[LTV Weight],2)*$AP356)-(INDEX(Model_Scenarios[GP Weight],2)*($AS356+$AV356+$AY356))</f>
        <v>1.1381088236986079</v>
      </c>
      <c r="BB356">
        <f>INDEX(Model_Assumptions[Values],9)*((INDEX(Model_Scenarios[GR Weight],3)*$AG356)+(INDEX(Model_Scenarios[GP Weight],3)*$AH356)+(INDEX(Model_Scenarios[LTV Weight],3)*$AI356))-(INDEX(Model_Scenarios[LTV Weight],3)*$AP356)-(INDEX(Model_Scenarios[GP Weight],3)*($AS356+$AV356+$AY356))</f>
        <v>-0.35798569679259873</v>
      </c>
      <c r="BC356">
        <f>INDEX(Model_Assumptions[Values],9)*((INDEX(Model_Scenarios[GR Weight],4)*$AG356)+(INDEX(Model_Scenarios[GP Weight],4)*$AH356)+(INDEX(Model_Scenarios[LTV Weight],4)*$AI356))-(INDEX(Model_Scenarios[LTV Weight],4)*$AP356)-(INDEX(Model_Scenarios[GP Weight],4)*($AS356+$AV356+$AY356))</f>
        <v>-0.631075816746272</v>
      </c>
      <c r="BD356">
        <f>INDEX(Model_Assumptions[Values],9)*((INDEX(Model_Scenarios[GR Weight],5)*$AG356)+(INDEX(Model_Scenarios[GP Weight],5)*$AH356)+(INDEX(Model_Scenarios[LTV Weight],5)*$AI356))-(INDEX(Model_Scenarios[LTV Weight],5)*$AP356)-(INDEX(Model_Scenarios[GP Weight],5)*($AS356+$AV356+$AY356))</f>
        <v>-1.8521131708658096</v>
      </c>
    </row>
    <row r="357" spans="1:56" x14ac:dyDescent="0.25">
      <c r="A357">
        <v>356</v>
      </c>
      <c r="B357">
        <v>8</v>
      </c>
      <c r="C357" s="3">
        <v>6</v>
      </c>
      <c r="D357" s="4">
        <v>0.1</v>
      </c>
      <c r="E357" t="str">
        <v>SKU-1011</v>
      </c>
      <c r="F357" t="str">
        <v>Raise</v>
      </c>
      <c r="G357" t="str">
        <v>Full</v>
      </c>
      <c r="H357">
        <v>67.56</v>
      </c>
      <c r="I357">
        <v>43.21</v>
      </c>
      <c r="J357">
        <v>22</v>
      </c>
      <c r="K357">
        <v>1486.3200000000002</v>
      </c>
      <c r="L357">
        <v>535.70000000000016</v>
      </c>
      <c r="M357">
        <v>0.36042036708111314</v>
      </c>
      <c r="N357">
        <v>74.848492484947073</v>
      </c>
      <c r="O357">
        <v>85.498342183888553</v>
      </c>
      <c r="P357">
        <v>128.7083421838887</v>
      </c>
      <c r="Q357">
        <v>1511.5432138179046</v>
      </c>
      <c r="R357">
        <v>1073.1956818107124</v>
      </c>
      <c r="S357">
        <v>1</v>
      </c>
      <c r="T357">
        <f t="shared" si="115"/>
        <v>68.288849248494714</v>
      </c>
      <c r="U357">
        <f t="shared" si="116"/>
        <v>1.0788177153562926E-2</v>
      </c>
      <c r="V357">
        <f>IF($F357="Reduce", INDEX(Model_Assumptions[Values], 2), INDEX(Model_Assumptions[Values], 1))</f>
        <v>-0.4</v>
      </c>
      <c r="W357">
        <f t="shared" si="117"/>
        <v>21.905064041048647</v>
      </c>
      <c r="X357">
        <f t="shared" si="130"/>
        <v>1495.8716160777935</v>
      </c>
      <c r="Y357">
        <f t="shared" si="118"/>
        <v>549.35379886408145</v>
      </c>
      <c r="Z357">
        <f t="shared" si="119"/>
        <v>9.5516160777933692</v>
      </c>
      <c r="AA357">
        <f t="shared" si="120"/>
        <v>13.653798864081296</v>
      </c>
      <c r="AB357">
        <f t="shared" si="131"/>
        <v>0.36724662261090196</v>
      </c>
      <c r="AC357">
        <f t="shared" si="121"/>
        <v>6.8262555297888272E-3</v>
      </c>
      <c r="AD357">
        <f t="shared" si="122"/>
        <v>6.8262555297888272E-3</v>
      </c>
      <c r="AE357">
        <f t="shared" si="123"/>
        <v>0.10000000000000059</v>
      </c>
      <c r="AF357">
        <f t="shared" si="132"/>
        <v>965.8761136296406</v>
      </c>
      <c r="AG357">
        <f t="shared" si="124"/>
        <v>0.11171697408178859</v>
      </c>
      <c r="AH357">
        <f t="shared" si="125"/>
        <v>0.10608324707169163</v>
      </c>
      <c r="AI357">
        <f t="shared" si="133"/>
        <v>0.89999999999999947</v>
      </c>
      <c r="AJ357">
        <f>MAX(0, $R357 - $AA357) * INDEX(Model_Assumptions[Values], 7)</f>
        <v>2119.0837658932624</v>
      </c>
      <c r="AK357">
        <f>MAX(0, INDEX(Model_Assumptions[Values], 4) - $AD357)</f>
        <v>4.3173744470211176E-2</v>
      </c>
      <c r="AL357">
        <f>MAX(0, INDEX(Model_Assumptions[Values], 5) - $AC357)</f>
        <v>1.3173744470211173E-2</v>
      </c>
      <c r="AM357">
        <f>INDEX(Model_Assumptions[Values], 6) * MAX(0, INDEX(Model_Assumptions[Values], 3) - $AB357)^2</f>
        <v>0</v>
      </c>
      <c r="AN357">
        <f t="shared" si="126"/>
        <v>2016.381501601672</v>
      </c>
      <c r="AO357" cm="1">
        <f t="array" ref="AO357">IFERROR(STDEV(IF($E$2:$E$2201=$E357, $AJ$2:$AJ$2201)), 0)</f>
        <v>76.07125759603754</v>
      </c>
      <c r="AP357">
        <f t="shared" si="134"/>
        <v>1.3500797480826716</v>
      </c>
      <c r="AQ357">
        <f t="shared" si="127"/>
        <v>1.9622275812044586E-2</v>
      </c>
      <c r="AR357" cm="1">
        <f t="array" ref="AR357">IFERROR(STDEV(IF($E$2:$E$2201=$E357, $AK$2:$AK$2201)), 0)</f>
        <v>1.6562872159339322E-2</v>
      </c>
      <c r="AS357">
        <f t="shared" si="135"/>
        <v>1.4219435150857336</v>
      </c>
      <c r="AT357">
        <f t="shared" si="128"/>
        <v>3.1611037209915167E-3</v>
      </c>
      <c r="AU357" cm="1">
        <f t="array" ref="AU357">IFERROR(STDEV(IF($E$2:$E$2201=$E357, $AL$2:$AL$2201)), 0)</f>
        <v>5.8347461715844203E-3</v>
      </c>
      <c r="AV357">
        <f t="shared" si="136"/>
        <v>1.7160370742401521</v>
      </c>
      <c r="AW357">
        <f t="shared" si="129"/>
        <v>0</v>
      </c>
      <c r="AX357" cm="1">
        <f t="array" ref="AX357">IFERROR(STDEV(IF($E$2:$E$2201=$E357, $AM$2:$AM$2201)), 0)</f>
        <v>0</v>
      </c>
      <c r="AY357">
        <f t="shared" si="137"/>
        <v>1.7160370742401521</v>
      </c>
      <c r="AZ357">
        <f>INDEX(Model_Assumptions[Values],9)*((INDEX(Model_Scenarios[GR Weight],1)*$AG357)+(INDEX(Model_Scenarios[GP Weight],1)*$AH357)+(INDEX(Model_Scenarios[LTV Weight],1)*$AI357))-(INDEX(Model_Scenarios[LTV Weight],1)*$AP357)-(INDEX(Model_Scenarios[GP Weight],1)*($AS357+$AV357+$AY357))</f>
        <v>2.1434345457539972</v>
      </c>
      <c r="BA357">
        <f>INDEX(Model_Assumptions[Values],9)*((INDEX(Model_Scenarios[GR Weight],2)*$AG357)+(INDEX(Model_Scenarios[GP Weight],2)*$AH357)+(INDEX(Model_Scenarios[LTV Weight],2)*$AI357))-(INDEX(Model_Scenarios[LTV Weight],2)*$AP357)-(INDEX(Model_Scenarios[GP Weight],2)*($AS357+$AV357+$AY357))</f>
        <v>1.2665156086660874</v>
      </c>
      <c r="BB357">
        <f>INDEX(Model_Assumptions[Values],9)*((INDEX(Model_Scenarios[GR Weight],3)*$AG357)+(INDEX(Model_Scenarios[GP Weight],3)*$AH357)+(INDEX(Model_Scenarios[LTV Weight],3)*$AI357))-(INDEX(Model_Scenarios[LTV Weight],3)*$AP357)-(INDEX(Model_Scenarios[GP Weight],3)*($AS357+$AV357+$AY357))</f>
        <v>-0.1136461815034866</v>
      </c>
      <c r="BC357">
        <f>INDEX(Model_Assumptions[Values],9)*((INDEX(Model_Scenarios[GR Weight],4)*$AG357)+(INDEX(Model_Scenarios[GP Weight],4)*$AH357)+(INDEX(Model_Scenarios[LTV Weight],4)*$AI357))-(INDEX(Model_Scenarios[LTV Weight],4)*$AP357)-(INDEX(Model_Scenarios[GP Weight],4)*($AS357+$AV357+$AY357))</f>
        <v>-0.37277971965432499</v>
      </c>
      <c r="BD357">
        <f>INDEX(Model_Assumptions[Values],9)*((INDEX(Model_Scenarios[GR Weight],5)*$AG357)+(INDEX(Model_Scenarios[GP Weight],5)*$AH357)+(INDEX(Model_Scenarios[LTV Weight],5)*$AI357))-(INDEX(Model_Scenarios[LTV Weight],5)*$AP357)-(INDEX(Model_Scenarios[GP Weight],5)*($AS357+$AV357+$AY357))</f>
        <v>-1.4787837484530488</v>
      </c>
    </row>
    <row r="358" spans="1:56" x14ac:dyDescent="0.25">
      <c r="A358">
        <v>357</v>
      </c>
      <c r="B358">
        <v>8</v>
      </c>
      <c r="C358" s="3">
        <v>7</v>
      </c>
      <c r="D358" s="4">
        <v>0.12</v>
      </c>
      <c r="E358" t="str">
        <v>SKU-1011</v>
      </c>
      <c r="F358" t="str">
        <v>Raise</v>
      </c>
      <c r="G358" t="str">
        <v>Full</v>
      </c>
      <c r="H358">
        <v>67.56</v>
      </c>
      <c r="I358">
        <v>43.21</v>
      </c>
      <c r="J358">
        <v>22</v>
      </c>
      <c r="K358">
        <v>1486.3200000000002</v>
      </c>
      <c r="L358">
        <v>535.70000000000016</v>
      </c>
      <c r="M358">
        <v>0.36042036708111314</v>
      </c>
      <c r="N358">
        <v>74.848492484947073</v>
      </c>
      <c r="O358">
        <v>85.498342183888553</v>
      </c>
      <c r="P358">
        <v>128.7083421838887</v>
      </c>
      <c r="Q358">
        <v>1511.5432138179046</v>
      </c>
      <c r="R358">
        <v>1073.1956818107124</v>
      </c>
      <c r="S358">
        <v>1</v>
      </c>
      <c r="T358">
        <f t="shared" si="115"/>
        <v>68.43461909819365</v>
      </c>
      <c r="U358">
        <f t="shared" si="116"/>
        <v>1.2945812584275428E-2</v>
      </c>
      <c r="V358">
        <f>IF($F358="Reduce", INDEX(Model_Assumptions[Values], 2), INDEX(Model_Assumptions[Values], 1))</f>
        <v>-0.4</v>
      </c>
      <c r="W358">
        <f t="shared" si="117"/>
        <v>21.886076849258377</v>
      </c>
      <c r="X358">
        <f t="shared" si="130"/>
        <v>1497.7653327327912</v>
      </c>
      <c r="Y358">
        <f t="shared" si="118"/>
        <v>552.06795207633672</v>
      </c>
      <c r="Z358">
        <f t="shared" si="119"/>
        <v>11.44533273279103</v>
      </c>
      <c r="AA358">
        <f t="shared" si="120"/>
        <v>16.367952076336564</v>
      </c>
      <c r="AB358">
        <f t="shared" si="131"/>
        <v>0.36859442531564351</v>
      </c>
      <c r="AC358">
        <f t="shared" si="121"/>
        <v>8.1740582345303792E-3</v>
      </c>
      <c r="AD358">
        <f t="shared" si="122"/>
        <v>8.1740582345303792E-3</v>
      </c>
      <c r="AE358">
        <f t="shared" si="123"/>
        <v>0.11999999999999993</v>
      </c>
      <c r="AF358">
        <f t="shared" si="132"/>
        <v>944.41219999342695</v>
      </c>
      <c r="AG358">
        <f t="shared" si="124"/>
        <v>0.13386613635355152</v>
      </c>
      <c r="AH358">
        <f t="shared" si="125"/>
        <v>0.1271708717446712</v>
      </c>
      <c r="AI358">
        <f t="shared" si="133"/>
        <v>0.88000000000000012</v>
      </c>
      <c r="AJ358">
        <f>MAX(0, $R358 - $AA358) * INDEX(Model_Assumptions[Values], 7)</f>
        <v>2113.6554594687514</v>
      </c>
      <c r="AK358">
        <f>MAX(0, INDEX(Model_Assumptions[Values], 4) - $AD358)</f>
        <v>4.1825941765469624E-2</v>
      </c>
      <c r="AL358">
        <f>MAX(0, INDEX(Model_Assumptions[Values], 5) - $AC358)</f>
        <v>1.1825941765469621E-2</v>
      </c>
      <c r="AM358">
        <f>INDEX(Model_Assumptions[Values], 6) * MAX(0, INDEX(Model_Assumptions[Values], 3) - $AB358)^2</f>
        <v>0</v>
      </c>
      <c r="AN358">
        <f t="shared" si="126"/>
        <v>2016.381501601672</v>
      </c>
      <c r="AO358" cm="1">
        <f t="array" ref="AO358">IFERROR(STDEV(IF($E$2:$E$2201=$E358, $AJ$2:$AJ$2201)), 0)</f>
        <v>76.07125759603754</v>
      </c>
      <c r="AP358">
        <f t="shared" si="134"/>
        <v>1.2787215689746434</v>
      </c>
      <c r="AQ358">
        <f t="shared" si="127"/>
        <v>1.9622275812044586E-2</v>
      </c>
      <c r="AR358" cm="1">
        <f t="array" ref="AR358">IFERROR(STDEV(IF($E$2:$E$2201=$E358, $AK$2:$AK$2201)), 0)</f>
        <v>1.6562872159339322E-2</v>
      </c>
      <c r="AS358">
        <f t="shared" si="135"/>
        <v>1.340568576501693</v>
      </c>
      <c r="AT358">
        <f t="shared" si="128"/>
        <v>3.1611037209915167E-3</v>
      </c>
      <c r="AU358" cm="1">
        <f t="array" ref="AU358">IFERROR(STDEV(IF($E$2:$E$2201=$E358, $AL$2:$AL$2201)), 0)</f>
        <v>5.8347461715844203E-3</v>
      </c>
      <c r="AV358">
        <f t="shared" si="136"/>
        <v>1.4850411294113202</v>
      </c>
      <c r="AW358">
        <f t="shared" si="129"/>
        <v>0</v>
      </c>
      <c r="AX358" cm="1">
        <f t="array" ref="AX358">IFERROR(STDEV(IF($E$2:$E$2201=$E358, $AM$2:$AM$2201)), 0)</f>
        <v>0</v>
      </c>
      <c r="AY358">
        <f t="shared" si="137"/>
        <v>1.4850411294113202</v>
      </c>
      <c r="AZ358">
        <f>INDEX(Model_Assumptions[Values],9)*((INDEX(Model_Scenarios[GR Weight],1)*$AG358)+(INDEX(Model_Scenarios[GP Weight],1)*$AH358)+(INDEX(Model_Scenarios[LTV Weight],1)*$AI358))-(INDEX(Model_Scenarios[LTV Weight],1)*$AP358)-(INDEX(Model_Scenarios[GP Weight],1)*($AS358+$AV358+$AY358))</f>
        <v>2.1964761653369642</v>
      </c>
      <c r="BA358">
        <f>INDEX(Model_Assumptions[Values],9)*((INDEX(Model_Scenarios[GR Weight],2)*$AG358)+(INDEX(Model_Scenarios[GP Weight],2)*$AH358)+(INDEX(Model_Scenarios[LTV Weight],2)*$AI358))-(INDEX(Model_Scenarios[LTV Weight],2)*$AP358)-(INDEX(Model_Scenarios[GP Weight],2)*($AS358+$AV358+$AY358))</f>
        <v>1.3942712871114507</v>
      </c>
      <c r="BB358">
        <f>INDEX(Model_Assumptions[Values],9)*((INDEX(Model_Scenarios[GR Weight],3)*$AG358)+(INDEX(Model_Scenarios[GP Weight],3)*$AH358)+(INDEX(Model_Scenarios[LTV Weight],3)*$AI358))-(INDEX(Model_Scenarios[LTV Weight],3)*$AP358)-(INDEX(Model_Scenarios[GP Weight],3)*($AS358+$AV358+$AY358))</f>
        <v>0.12966527604174072</v>
      </c>
      <c r="BC358">
        <f>INDEX(Model_Assumptions[Values],9)*((INDEX(Model_Scenarios[GR Weight],4)*$AG358)+(INDEX(Model_Scenarios[GP Weight],4)*$AH358)+(INDEX(Model_Scenarios[LTV Weight],4)*$AI358))-(INDEX(Model_Scenarios[LTV Weight],4)*$AP358)-(INDEX(Model_Scenarios[GP Weight],4)*($AS358+$AV358+$AY358))</f>
        <v>-0.11552949888401964</v>
      </c>
      <c r="BD358">
        <f>INDEX(Model_Assumptions[Values],9)*((INDEX(Model_Scenarios[GR Weight],5)*$AG358)+(INDEX(Model_Scenarios[GP Weight],5)*$AH358)+(INDEX(Model_Scenarios[LTV Weight],5)*$AI358))-(INDEX(Model_Scenarios[LTV Weight],5)*$AP358)-(INDEX(Model_Scenarios[GP Weight],5)*($AS358+$AV358+$AY358))</f>
        <v>-1.1069523180206469</v>
      </c>
    </row>
    <row r="359" spans="1:56" x14ac:dyDescent="0.25">
      <c r="A359">
        <v>358</v>
      </c>
      <c r="B359">
        <v>8</v>
      </c>
      <c r="C359" s="3">
        <v>8</v>
      </c>
      <c r="D359" s="4">
        <v>0.14000000000000001</v>
      </c>
      <c r="E359" t="str">
        <v>SKU-1011</v>
      </c>
      <c r="F359" t="str">
        <v>Raise</v>
      </c>
      <c r="G359" t="str">
        <v>Full</v>
      </c>
      <c r="H359">
        <v>67.56</v>
      </c>
      <c r="I359">
        <v>43.21</v>
      </c>
      <c r="J359">
        <v>22</v>
      </c>
      <c r="K359">
        <v>1486.3200000000002</v>
      </c>
      <c r="L359">
        <v>535.70000000000016</v>
      </c>
      <c r="M359">
        <v>0.36042036708111314</v>
      </c>
      <c r="N359">
        <v>74.848492484947073</v>
      </c>
      <c r="O359">
        <v>85.498342183888553</v>
      </c>
      <c r="P359">
        <v>128.7083421838887</v>
      </c>
      <c r="Q359">
        <v>1511.5432138179046</v>
      </c>
      <c r="R359">
        <v>1073.1956818107124</v>
      </c>
      <c r="S359">
        <v>1</v>
      </c>
      <c r="T359">
        <f t="shared" si="115"/>
        <v>68.580388947892587</v>
      </c>
      <c r="U359">
        <f t="shared" si="116"/>
        <v>1.510344801498793E-2</v>
      </c>
      <c r="V359">
        <f>IF($F359="Reduce", INDEX(Model_Assumptions[Values], 2), INDEX(Model_Assumptions[Values], 1))</f>
        <v>-0.4</v>
      </c>
      <c r="W359">
        <f t="shared" si="117"/>
        <v>21.867089657468107</v>
      </c>
      <c r="X359">
        <f t="shared" si="130"/>
        <v>1499.653513867602</v>
      </c>
      <c r="Y359">
        <f t="shared" si="118"/>
        <v>554.77656976840512</v>
      </c>
      <c r="Z359">
        <f t="shared" si="119"/>
        <v>13.333513867601823</v>
      </c>
      <c r="AA359">
        <f t="shared" si="120"/>
        <v>19.076569768404966</v>
      </c>
      <c r="AB359">
        <f t="shared" si="131"/>
        <v>0.36993649842331777</v>
      </c>
      <c r="AC359">
        <f t="shared" si="121"/>
        <v>9.5161313422046367E-3</v>
      </c>
      <c r="AD359">
        <f t="shared" si="122"/>
        <v>9.5161313422046367E-3</v>
      </c>
      <c r="AE359">
        <f t="shared" si="123"/>
        <v>0.13999999999999926</v>
      </c>
      <c r="AF359">
        <f t="shared" si="132"/>
        <v>922.94828635721342</v>
      </c>
      <c r="AG359">
        <f t="shared" si="124"/>
        <v>0.15595055444378444</v>
      </c>
      <c r="AH359">
        <f t="shared" si="125"/>
        <v>0.14821548817053218</v>
      </c>
      <c r="AI359">
        <f t="shared" si="133"/>
        <v>0.86000000000000076</v>
      </c>
      <c r="AJ359">
        <f>MAX(0, $R359 - $AA359) * INDEX(Model_Assumptions[Values], 7)</f>
        <v>2108.2382240846146</v>
      </c>
      <c r="AK359">
        <f>MAX(0, INDEX(Model_Assumptions[Values], 4) - $AD359)</f>
        <v>4.0483868657795366E-2</v>
      </c>
      <c r="AL359">
        <f>MAX(0, INDEX(Model_Assumptions[Values], 5) - $AC359)</f>
        <v>1.0483868657795364E-2</v>
      </c>
      <c r="AM359">
        <f>INDEX(Model_Assumptions[Values], 6) * MAX(0, INDEX(Model_Assumptions[Values], 3) - $AB359)^2</f>
        <v>0</v>
      </c>
      <c r="AN359">
        <f t="shared" si="126"/>
        <v>2016.381501601672</v>
      </c>
      <c r="AO359" cm="1">
        <f t="array" ref="AO359">IFERROR(STDEV(IF($E$2:$E$2201=$E359, $AJ$2:$AJ$2201)), 0)</f>
        <v>76.07125759603754</v>
      </c>
      <c r="AP359">
        <f t="shared" si="134"/>
        <v>1.2075089249967559</v>
      </c>
      <c r="AQ359">
        <f t="shared" si="127"/>
        <v>1.9622275812044586E-2</v>
      </c>
      <c r="AR359" cm="1">
        <f t="array" ref="AR359">IFERROR(STDEV(IF($E$2:$E$2201=$E359, $AK$2:$AK$2201)), 0)</f>
        <v>1.6562872159339322E-2</v>
      </c>
      <c r="AS359">
        <f t="shared" si="135"/>
        <v>1.2595395680807411</v>
      </c>
      <c r="AT359">
        <f t="shared" si="128"/>
        <v>3.1611037209915167E-3</v>
      </c>
      <c r="AU359" cm="1">
        <f t="array" ref="AU359">IFERROR(STDEV(IF($E$2:$E$2201=$E359, $AL$2:$AL$2201)), 0)</f>
        <v>5.8347461715844203E-3</v>
      </c>
      <c r="AV359">
        <f t="shared" si="136"/>
        <v>1.255027163386502</v>
      </c>
      <c r="AW359">
        <f t="shared" si="129"/>
        <v>0</v>
      </c>
      <c r="AX359" cm="1">
        <f t="array" ref="AX359">IFERROR(STDEV(IF($E$2:$E$2201=$E359, $AM$2:$AM$2201)), 0)</f>
        <v>0</v>
      </c>
      <c r="AY359">
        <f t="shared" si="137"/>
        <v>1.255027163386502</v>
      </c>
      <c r="AZ359">
        <f>INDEX(Model_Assumptions[Values],9)*((INDEX(Model_Scenarios[GR Weight],1)*$AG359)+(INDEX(Model_Scenarios[GP Weight],1)*$AH359)+(INDEX(Model_Scenarios[LTV Weight],1)*$AI359))-(INDEX(Model_Scenarios[LTV Weight],1)*$AP359)-(INDEX(Model_Scenarios[GP Weight],1)*($AS359+$AV359+$AY359))</f>
        <v>2.2491164918243824</v>
      </c>
      <c r="BA359">
        <f>INDEX(Model_Assumptions[Values],9)*((INDEX(Model_Scenarios[GR Weight],2)*$AG359)+(INDEX(Model_Scenarios[GP Weight],2)*$AH359)+(INDEX(Model_Scenarios[LTV Weight],2)*$AI359))-(INDEX(Model_Scenarios[LTV Weight],2)*$AP359)-(INDEX(Model_Scenarios[GP Weight],2)*($AS359+$AV359+$AY359))</f>
        <v>1.5213788237847325</v>
      </c>
      <c r="BB359">
        <f>INDEX(Model_Assumptions[Values],9)*((INDEX(Model_Scenarios[GR Weight],3)*$AG359)+(INDEX(Model_Scenarios[GP Weight],3)*$AH359)+(INDEX(Model_Scenarios[LTV Weight],3)*$AI359))-(INDEX(Model_Scenarios[LTV Weight],3)*$AP359)-(INDEX(Model_Scenarios[GP Weight],3)*($AS359+$AV359+$AY359))</f>
        <v>0.37195386415565035</v>
      </c>
      <c r="BC359">
        <f>INDEX(Model_Assumptions[Values],9)*((INDEX(Model_Scenarios[GR Weight],4)*$AG359)+(INDEX(Model_Scenarios[GP Weight],4)*$AH359)+(INDEX(Model_Scenarios[LTV Weight],4)*$AI359))-(INDEX(Model_Scenarios[LTV Weight],4)*$AP359)-(INDEX(Model_Scenarios[GP Weight],4)*($AS359+$AV359+$AY359))</f>
        <v>0.14068003387721761</v>
      </c>
      <c r="BD359">
        <f>INDEX(Model_Assumptions[Values],9)*((INDEX(Model_Scenarios[GR Weight],5)*$AG359)+(INDEX(Model_Scenarios[GP Weight],5)*$AH359)+(INDEX(Model_Scenarios[LTV Weight],5)*$AI359))-(INDEX(Model_Scenarios[LTV Weight],5)*$AP359)-(INDEX(Model_Scenarios[GP Weight],5)*($AS359+$AV359+$AY359))</f>
        <v>-0.73661072650600001</v>
      </c>
    </row>
    <row r="360" spans="1:56" x14ac:dyDescent="0.25">
      <c r="A360">
        <v>359</v>
      </c>
      <c r="B360">
        <v>8</v>
      </c>
      <c r="C360" s="3">
        <v>9</v>
      </c>
      <c r="D360" s="4">
        <v>0.16</v>
      </c>
      <c r="E360" t="str">
        <v>SKU-1011</v>
      </c>
      <c r="F360" t="str">
        <v>Raise</v>
      </c>
      <c r="G360" t="str">
        <v>Full</v>
      </c>
      <c r="H360">
        <v>67.56</v>
      </c>
      <c r="I360">
        <v>43.21</v>
      </c>
      <c r="J360">
        <v>22</v>
      </c>
      <c r="K360">
        <v>1486.3200000000002</v>
      </c>
      <c r="L360">
        <v>535.70000000000016</v>
      </c>
      <c r="M360">
        <v>0.36042036708111314</v>
      </c>
      <c r="N360">
        <v>74.848492484947073</v>
      </c>
      <c r="O360">
        <v>85.498342183888553</v>
      </c>
      <c r="P360">
        <v>128.7083421838887</v>
      </c>
      <c r="Q360">
        <v>1511.5432138179046</v>
      </c>
      <c r="R360">
        <v>1073.1956818107124</v>
      </c>
      <c r="S360">
        <v>1</v>
      </c>
      <c r="T360">
        <f t="shared" si="115"/>
        <v>68.726158797591538</v>
      </c>
      <c r="U360">
        <f t="shared" si="116"/>
        <v>1.726108344570064E-2</v>
      </c>
      <c r="V360">
        <f>IF($F360="Reduce", INDEX(Model_Assumptions[Values], 2), INDEX(Model_Assumptions[Values], 1))</f>
        <v>-0.4</v>
      </c>
      <c r="W360">
        <f t="shared" si="117"/>
        <v>21.848102465677833</v>
      </c>
      <c r="X360">
        <f t="shared" si="130"/>
        <v>1501.5361594822259</v>
      </c>
      <c r="Y360">
        <f t="shared" si="118"/>
        <v>557.47965194028677</v>
      </c>
      <c r="Z360">
        <f t="shared" si="119"/>
        <v>15.216159482225748</v>
      </c>
      <c r="AA360">
        <f t="shared" si="120"/>
        <v>21.779651940286612</v>
      </c>
      <c r="AB360">
        <f t="shared" si="131"/>
        <v>0.37127287839176798</v>
      </c>
      <c r="AC360">
        <f t="shared" si="121"/>
        <v>1.0852511310654844E-2</v>
      </c>
      <c r="AD360">
        <f t="shared" si="122"/>
        <v>1.0852511310654844E-2</v>
      </c>
      <c r="AE360">
        <f t="shared" si="123"/>
        <v>0.16000000000000056</v>
      </c>
      <c r="AF360">
        <f t="shared" si="132"/>
        <v>901.48437272099773</v>
      </c>
      <c r="AG360">
        <f t="shared" si="124"/>
        <v>0.17797022835248735</v>
      </c>
      <c r="AH360">
        <f t="shared" si="125"/>
        <v>0.16921709634927548</v>
      </c>
      <c r="AI360">
        <f t="shared" si="133"/>
        <v>0.83999999999999941</v>
      </c>
      <c r="AJ360">
        <f>MAX(0, $R360 - $AA360) * INDEX(Model_Assumptions[Values], 7)</f>
        <v>2102.8320597408515</v>
      </c>
      <c r="AK360">
        <f>MAX(0, INDEX(Model_Assumptions[Values], 4) - $AD360)</f>
        <v>3.9147488689345158E-2</v>
      </c>
      <c r="AL360">
        <f>MAX(0, INDEX(Model_Assumptions[Values], 5) - $AC360)</f>
        <v>9.1474886893451561E-3</v>
      </c>
      <c r="AM360">
        <f>INDEX(Model_Assumptions[Values], 6) * MAX(0, INDEX(Model_Assumptions[Values], 3) - $AB360)^2</f>
        <v>0</v>
      </c>
      <c r="AN360">
        <f t="shared" si="126"/>
        <v>2016.381501601672</v>
      </c>
      <c r="AO360" cm="1">
        <f t="array" ref="AO360">IFERROR(STDEV(IF($E$2:$E$2201=$E360, $AJ$2:$AJ$2201)), 0)</f>
        <v>76.07125759603754</v>
      </c>
      <c r="AP360">
        <f t="shared" si="134"/>
        <v>1.1364418161490026</v>
      </c>
      <c r="AQ360">
        <f t="shared" si="127"/>
        <v>1.9622275812044586E-2</v>
      </c>
      <c r="AR360" cm="1">
        <f t="array" ref="AR360">IFERROR(STDEV(IF($E$2:$E$2201=$E360, $AK$2:$AK$2201)), 0)</f>
        <v>1.6562872159339322E-2</v>
      </c>
      <c r="AS360">
        <f t="shared" si="135"/>
        <v>1.1788542886440667</v>
      </c>
      <c r="AT360">
        <f t="shared" si="128"/>
        <v>3.1611037209915167E-3</v>
      </c>
      <c r="AU360" cm="1">
        <f t="array" ref="AU360">IFERROR(STDEV(IF($E$2:$E$2201=$E360, $AL$2:$AL$2201)), 0)</f>
        <v>5.8347461715844203E-3</v>
      </c>
      <c r="AV360">
        <f t="shared" si="136"/>
        <v>1.0259889277630807</v>
      </c>
      <c r="AW360">
        <f t="shared" si="129"/>
        <v>0</v>
      </c>
      <c r="AX360" cm="1">
        <f t="array" ref="AX360">IFERROR(STDEV(IF($E$2:$E$2201=$E360, $AM$2:$AM$2201)), 0)</f>
        <v>0</v>
      </c>
      <c r="AY360">
        <f t="shared" si="137"/>
        <v>1.0259889277630807</v>
      </c>
      <c r="AZ360">
        <f>INDEX(Model_Assumptions[Values],9)*((INDEX(Model_Scenarios[GR Weight],1)*$AG360)+(INDEX(Model_Scenarios[GP Weight],1)*$AH360)+(INDEX(Model_Scenarios[LTV Weight],1)*$AI360))-(INDEX(Model_Scenarios[LTV Weight],1)*$AP360)-(INDEX(Model_Scenarios[GP Weight],1)*($AS360+$AV360+$AY360))</f>
        <v>2.3013569950146548</v>
      </c>
      <c r="BA360">
        <f>INDEX(Model_Assumptions[Values],9)*((INDEX(Model_Scenarios[GR Weight],2)*$AG360)+(INDEX(Model_Scenarios[GP Weight],2)*$AH360)+(INDEX(Model_Scenarios[LTV Weight],2)*$AI360))-(INDEX(Model_Scenarios[LTV Weight],2)*$AP360)-(INDEX(Model_Scenarios[GP Weight],2)*($AS360+$AV360+$AY360))</f>
        <v>1.6478411582827417</v>
      </c>
      <c r="BB360">
        <f>INDEX(Model_Assumptions[Values],9)*((INDEX(Model_Scenarios[GR Weight],3)*$AG360)+(INDEX(Model_Scenarios[GP Weight],3)*$AH360)+(INDEX(Model_Scenarios[LTV Weight],3)*$AI360))-(INDEX(Model_Scenarios[LTV Weight],3)*$AP360)-(INDEX(Model_Scenarios[GP Weight],3)*($AS360+$AV360+$AY360))</f>
        <v>0.61322472713265919</v>
      </c>
      <c r="BC360">
        <f>INDEX(Model_Assumptions[Values],9)*((INDEX(Model_Scenarios[GR Weight],4)*$AG360)+(INDEX(Model_Scenarios[GP Weight],4)*$AH360)+(INDEX(Model_Scenarios[LTV Weight],4)*$AI360))-(INDEX(Model_Scenarios[LTV Weight],4)*$AP360)-(INDEX(Model_Scenarios[GP Weight],4)*($AS360+$AV360+$AY360))</f>
        <v>0.39585402292380367</v>
      </c>
      <c r="BD360">
        <f>INDEX(Model_Assumptions[Values],9)*((INDEX(Model_Scenarios[GR Weight],5)*$AG360)+(INDEX(Model_Scenarios[GP Weight],5)*$AH360)+(INDEX(Model_Scenarios[LTV Weight],5)*$AI360))-(INDEX(Model_Scenarios[LTV Weight],5)*$AP360)-(INDEX(Model_Scenarios[GP Weight],5)*($AS360+$AV360+$AY360))</f>
        <v>-0.36775089001788208</v>
      </c>
    </row>
    <row r="361" spans="1:56" x14ac:dyDescent="0.25">
      <c r="A361">
        <v>360</v>
      </c>
      <c r="B361">
        <v>8</v>
      </c>
      <c r="C361" s="3">
        <v>10</v>
      </c>
      <c r="D361" s="4">
        <v>0.18</v>
      </c>
      <c r="E361" t="str">
        <v>SKU-1011</v>
      </c>
      <c r="F361" t="str">
        <v>Raise</v>
      </c>
      <c r="G361" t="str">
        <v>Full</v>
      </c>
      <c r="H361">
        <v>67.56</v>
      </c>
      <c r="I361">
        <v>43.21</v>
      </c>
      <c r="J361">
        <v>22</v>
      </c>
      <c r="K361">
        <v>1486.3200000000002</v>
      </c>
      <c r="L361">
        <v>535.70000000000016</v>
      </c>
      <c r="M361">
        <v>0.36042036708111314</v>
      </c>
      <c r="N361">
        <v>74.848492484947073</v>
      </c>
      <c r="O361">
        <v>85.498342183888553</v>
      </c>
      <c r="P361">
        <v>128.7083421838887</v>
      </c>
      <c r="Q361">
        <v>1511.5432138179046</v>
      </c>
      <c r="R361">
        <v>1073.1956818107124</v>
      </c>
      <c r="S361">
        <v>1</v>
      </c>
      <c r="T361">
        <f t="shared" si="115"/>
        <v>68.871928647290474</v>
      </c>
      <c r="U361">
        <f t="shared" si="116"/>
        <v>1.9418718876413141E-2</v>
      </c>
      <c r="V361">
        <f>IF($F361="Reduce", INDEX(Model_Assumptions[Values], 2), INDEX(Model_Assumptions[Values], 1))</f>
        <v>-0.4</v>
      </c>
      <c r="W361">
        <f t="shared" si="117"/>
        <v>21.829115273887567</v>
      </c>
      <c r="X361">
        <f t="shared" si="130"/>
        <v>1503.4132695766632</v>
      </c>
      <c r="Y361">
        <f t="shared" si="118"/>
        <v>560.17719859198144</v>
      </c>
      <c r="Z361">
        <f t="shared" si="119"/>
        <v>17.093269576663033</v>
      </c>
      <c r="AA361">
        <f t="shared" si="120"/>
        <v>24.477198591981278</v>
      </c>
      <c r="AB361">
        <f t="shared" si="131"/>
        <v>0.37260360137017962</v>
      </c>
      <c r="AC361">
        <f t="shared" si="121"/>
        <v>1.218323428906648E-2</v>
      </c>
      <c r="AD361">
        <f t="shared" si="122"/>
        <v>1.218323428906648E-2</v>
      </c>
      <c r="AE361">
        <f t="shared" si="123"/>
        <v>0.17999999999999988</v>
      </c>
      <c r="AF361">
        <f t="shared" si="132"/>
        <v>880.02045908478419</v>
      </c>
      <c r="AG361">
        <f t="shared" si="124"/>
        <v>0.19992515807966293</v>
      </c>
      <c r="AH361">
        <f t="shared" si="125"/>
        <v>0.19017569628089931</v>
      </c>
      <c r="AI361">
        <f t="shared" si="133"/>
        <v>0.82000000000000006</v>
      </c>
      <c r="AJ361">
        <f>MAX(0, $R361 - $AA361) * INDEX(Model_Assumptions[Values], 7)</f>
        <v>2097.4369664374622</v>
      </c>
      <c r="AK361">
        <f>MAX(0, INDEX(Model_Assumptions[Values], 4) - $AD361)</f>
        <v>3.7816765710933523E-2</v>
      </c>
      <c r="AL361">
        <f>MAX(0, INDEX(Model_Assumptions[Values], 5) - $AC361)</f>
        <v>7.8167657109335202E-3</v>
      </c>
      <c r="AM361">
        <f>INDEX(Model_Assumptions[Values], 6) * MAX(0, INDEX(Model_Assumptions[Values], 3) - $AB361)^2</f>
        <v>0</v>
      </c>
      <c r="AN361">
        <f t="shared" si="126"/>
        <v>2016.381501601672</v>
      </c>
      <c r="AO361" cm="1">
        <f t="array" ref="AO361">IFERROR(STDEV(IF($E$2:$E$2201=$E361, $AJ$2:$AJ$2201)), 0)</f>
        <v>76.07125759603754</v>
      </c>
      <c r="AP361">
        <f t="shared" si="134"/>
        <v>1.0655202424313841</v>
      </c>
      <c r="AQ361">
        <f t="shared" si="127"/>
        <v>1.9622275812044586E-2</v>
      </c>
      <c r="AR361" cm="1">
        <f t="array" ref="AR361">IFERROR(STDEV(IF($E$2:$E$2201=$E361, $AK$2:$AK$2201)), 0)</f>
        <v>1.6562872159339322E-2</v>
      </c>
      <c r="AS361">
        <f t="shared" si="135"/>
        <v>1.098510555648381</v>
      </c>
      <c r="AT361">
        <f t="shared" si="128"/>
        <v>3.1611037209915167E-3</v>
      </c>
      <c r="AU361" cm="1">
        <f t="array" ref="AU361">IFERROR(STDEV(IF($E$2:$E$2201=$E361, $AL$2:$AL$2201)), 0)</f>
        <v>5.8347461715844203E-3</v>
      </c>
      <c r="AV361">
        <f t="shared" si="136"/>
        <v>0.79792022703838761</v>
      </c>
      <c r="AW361">
        <f t="shared" si="129"/>
        <v>0</v>
      </c>
      <c r="AX361" cm="1">
        <f t="array" ref="AX361">IFERROR(STDEV(IF($E$2:$E$2201=$E361, $AM$2:$AM$2201)), 0)</f>
        <v>0</v>
      </c>
      <c r="AY361">
        <f t="shared" si="137"/>
        <v>0.79792022703838761</v>
      </c>
      <c r="AZ361">
        <f>INDEX(Model_Assumptions[Values],9)*((INDEX(Model_Scenarios[GR Weight],1)*$AG361)+(INDEX(Model_Scenarios[GP Weight],1)*$AH361)+(INDEX(Model_Scenarios[LTV Weight],1)*$AI361))-(INDEX(Model_Scenarios[LTV Weight],1)*$AP361)-(INDEX(Model_Scenarios[GP Weight],1)*($AS361+$AV361+$AY361))</f>
        <v>2.3531991322626586</v>
      </c>
      <c r="BA361">
        <f>INDEX(Model_Assumptions[Values],9)*((INDEX(Model_Scenarios[GR Weight],2)*$AG361)+(INDEX(Model_Scenarios[GP Weight],2)*$AH361)+(INDEX(Model_Scenarios[LTV Weight],2)*$AI361))-(INDEX(Model_Scenarios[LTV Weight],2)*$AP361)-(INDEX(Model_Scenarios[GP Weight],2)*($AS361+$AV361+$AY361))</f>
        <v>1.7736612053152156</v>
      </c>
      <c r="BB361">
        <f>INDEX(Model_Assumptions[Values],9)*((INDEX(Model_Scenarios[GR Weight],3)*$AG361)+(INDEX(Model_Scenarios[GP Weight],3)*$AH361)+(INDEX(Model_Scenarios[LTV Weight],3)*$AI361))-(INDEX(Model_Scenarios[LTV Weight],3)*$AP361)-(INDEX(Model_Scenarios[GP Weight],3)*($AS361+$AV361+$AY361))</f>
        <v>0.85348296571479465</v>
      </c>
      <c r="BC361">
        <f>INDEX(Model_Assumptions[Values],9)*((INDEX(Model_Scenarios[GR Weight],4)*$AG361)+(INDEX(Model_Scenarios[GP Weight],4)*$AH361)+(INDEX(Model_Scenarios[LTV Weight],4)*$AI361))-(INDEX(Model_Scenarios[LTV Weight],4)*$AP361)-(INDEX(Model_Scenarios[GP Weight],4)*($AS361+$AV361+$AY361))</f>
        <v>0.64999756899776395</v>
      </c>
      <c r="BD361">
        <f>INDEX(Model_Assumptions[Values],9)*((INDEX(Model_Scenarios[GR Weight],5)*$AG361)+(INDEX(Model_Scenarios[GP Weight],5)*$AH361)+(INDEX(Model_Scenarios[LTV Weight],5)*$AI361))-(INDEX(Model_Scenarios[LTV Weight],5)*$AP361)-(INDEX(Model_Scenarios[GP Weight],5)*($AS361+$AV361+$AY361))</f>
        <v>-3.647931045456243E-4</v>
      </c>
    </row>
    <row r="362" spans="1:56" x14ac:dyDescent="0.25">
      <c r="A362">
        <v>361</v>
      </c>
      <c r="B362">
        <v>8</v>
      </c>
      <c r="C362" s="3">
        <v>11</v>
      </c>
      <c r="D362" s="4">
        <v>0.2</v>
      </c>
      <c r="E362" t="str">
        <v>SKU-1011</v>
      </c>
      <c r="F362" t="str">
        <v>Raise</v>
      </c>
      <c r="G362" t="str">
        <v>Full</v>
      </c>
      <c r="H362">
        <v>67.56</v>
      </c>
      <c r="I362">
        <v>43.21</v>
      </c>
      <c r="J362">
        <v>22</v>
      </c>
      <c r="K362">
        <v>1486.3200000000002</v>
      </c>
      <c r="L362">
        <v>535.70000000000016</v>
      </c>
      <c r="M362">
        <v>0.36042036708111314</v>
      </c>
      <c r="N362">
        <v>74.848492484947073</v>
      </c>
      <c r="O362">
        <v>85.498342183888553</v>
      </c>
      <c r="P362">
        <v>128.7083421838887</v>
      </c>
      <c r="Q362">
        <v>1511.5432138179046</v>
      </c>
      <c r="R362">
        <v>1073.1956818107124</v>
      </c>
      <c r="S362">
        <v>1</v>
      </c>
      <c r="T362">
        <f t="shared" si="115"/>
        <v>69.017698496989411</v>
      </c>
      <c r="U362">
        <f t="shared" si="116"/>
        <v>2.1576354307125643E-2</v>
      </c>
      <c r="V362">
        <f>IF($F362="Reduce", INDEX(Model_Assumptions[Values], 2), INDEX(Model_Assumptions[Values], 1))</f>
        <v>-0.4</v>
      </c>
      <c r="W362">
        <f t="shared" si="117"/>
        <v>21.810128082097293</v>
      </c>
      <c r="X362">
        <f t="shared" si="130"/>
        <v>1505.2848441509129</v>
      </c>
      <c r="Y362">
        <f t="shared" si="118"/>
        <v>562.86920972348889</v>
      </c>
      <c r="Z362">
        <f t="shared" si="119"/>
        <v>18.964844150912768</v>
      </c>
      <c r="AA362">
        <f t="shared" si="120"/>
        <v>27.169209723488734</v>
      </c>
      <c r="AB362">
        <f t="shared" si="131"/>
        <v>0.37392870320234101</v>
      </c>
      <c r="AC362">
        <f t="shared" si="121"/>
        <v>1.3508336121227871E-2</v>
      </c>
      <c r="AD362">
        <f t="shared" si="122"/>
        <v>1.3508336121227871E-2</v>
      </c>
      <c r="AE362">
        <f t="shared" si="123"/>
        <v>0.19999999999999923</v>
      </c>
      <c r="AF362">
        <f t="shared" si="132"/>
        <v>858.55654544857066</v>
      </c>
      <c r="AG362">
        <f t="shared" si="124"/>
        <v>0.22181534362530053</v>
      </c>
      <c r="AH362">
        <f t="shared" si="125"/>
        <v>0.21109128796540189</v>
      </c>
      <c r="AI362">
        <f t="shared" si="133"/>
        <v>0.80000000000000071</v>
      </c>
      <c r="AJ362">
        <f>MAX(0, $R362 - $AA362) * INDEX(Model_Assumptions[Values], 7)</f>
        <v>2092.0529441744475</v>
      </c>
      <c r="AK362">
        <f>MAX(0, INDEX(Model_Assumptions[Values], 4) - $AD362)</f>
        <v>3.6491663878772132E-2</v>
      </c>
      <c r="AL362">
        <f>MAX(0, INDEX(Model_Assumptions[Values], 5) - $AC362)</f>
        <v>6.4916638787721297E-3</v>
      </c>
      <c r="AM362">
        <f>INDEX(Model_Assumptions[Values], 6) * MAX(0, INDEX(Model_Assumptions[Values], 3) - $AB362)^2</f>
        <v>0</v>
      </c>
      <c r="AN362">
        <f t="shared" si="126"/>
        <v>2016.381501601672</v>
      </c>
      <c r="AO362" cm="1">
        <f t="array" ref="AO362">IFERROR(STDEV(IF($E$2:$E$2201=$E362, $AJ$2:$AJ$2201)), 0)</f>
        <v>76.07125759603754</v>
      </c>
      <c r="AP362">
        <f t="shared" si="134"/>
        <v>0.99474420384391193</v>
      </c>
      <c r="AQ362">
        <f t="shared" si="127"/>
        <v>1.9622275812044586E-2</v>
      </c>
      <c r="AR362" cm="1">
        <f t="array" ref="AR362">IFERROR(STDEV(IF($E$2:$E$2201=$E362, $AK$2:$AK$2201)), 0)</f>
        <v>1.6562872159339322E-2</v>
      </c>
      <c r="AS362">
        <f t="shared" si="135"/>
        <v>1.0185062049890536</v>
      </c>
      <c r="AT362">
        <f t="shared" si="128"/>
        <v>3.1611037209915167E-3</v>
      </c>
      <c r="AU362" cm="1">
        <f t="array" ref="AU362">IFERROR(STDEV(IF($E$2:$E$2201=$E362, $AL$2:$AL$2201)), 0)</f>
        <v>5.8347461715844203E-3</v>
      </c>
      <c r="AV362">
        <f t="shared" si="136"/>
        <v>0.57081491805087425</v>
      </c>
      <c r="AW362">
        <f t="shared" si="129"/>
        <v>0</v>
      </c>
      <c r="AX362" cm="1">
        <f t="array" ref="AX362">IFERROR(STDEV(IF($E$2:$E$2201=$E362, $AM$2:$AM$2201)), 0)</f>
        <v>0</v>
      </c>
      <c r="AY362">
        <f t="shared" si="137"/>
        <v>0.57081491805087425</v>
      </c>
      <c r="AZ362">
        <f>INDEX(Model_Assumptions[Values],9)*((INDEX(Model_Scenarios[GR Weight],1)*$AG362)+(INDEX(Model_Scenarios[GP Weight],1)*$AH362)+(INDEX(Model_Scenarios[LTV Weight],1)*$AI362))-(INDEX(Model_Scenarios[LTV Weight],1)*$AP362)-(INDEX(Model_Scenarios[GP Weight],1)*($AS362+$AV362+$AY362))</f>
        <v>2.4046443486111442</v>
      </c>
      <c r="BA362">
        <f>INDEX(Model_Assumptions[Values],9)*((INDEX(Model_Scenarios[GR Weight],2)*$AG362)+(INDEX(Model_Scenarios[GP Weight],2)*$AH362)+(INDEX(Model_Scenarios[LTV Weight],2)*$AI362))-(INDEX(Model_Scenarios[LTV Weight],2)*$AP362)-(INDEX(Model_Scenarios[GP Weight],2)*($AS362+$AV362+$AY362))</f>
        <v>1.898841854967676</v>
      </c>
      <c r="BB362">
        <f>INDEX(Model_Assumptions[Values],9)*((INDEX(Model_Scenarios[GR Weight],3)*$AG362)+(INDEX(Model_Scenarios[GP Weight],3)*$AH362)+(INDEX(Model_Scenarios[LTV Weight],3)*$AI362))-(INDEX(Model_Scenarios[LTV Weight],3)*$AP362)-(INDEX(Model_Scenarios[GP Weight],3)*($AS362+$AV362+$AY362))</f>
        <v>1.0927336375517349</v>
      </c>
      <c r="BC362">
        <f>INDEX(Model_Assumptions[Values],9)*((INDEX(Model_Scenarios[GR Weight],4)*$AG362)+(INDEX(Model_Scenarios[GP Weight],4)*$AH362)+(INDEX(Model_Scenarios[LTV Weight],4)*$AI362))-(INDEX(Model_Scenarios[LTV Weight],4)*$AP362)-(INDEX(Model_Scenarios[GP Weight],4)*($AS362+$AV362+$AY362))</f>
        <v>0.90311572974877585</v>
      </c>
      <c r="BD362">
        <f>INDEX(Model_Assumptions[Values],9)*((INDEX(Model_Scenarios[GR Weight],5)*$AG362)+(INDEX(Model_Scenarios[GP Weight],5)*$AH362)+(INDEX(Model_Scenarios[LTV Weight],5)*$AI362))-(INDEX(Model_Scenarios[LTV Weight],5)*$AP362)-(INDEX(Model_Scenarios[GP Weight],5)*($AS362+$AV362+$AY362))</f>
        <v>0.36555551196923708</v>
      </c>
    </row>
    <row r="363" spans="1:56" x14ac:dyDescent="0.25">
      <c r="A363">
        <v>362</v>
      </c>
      <c r="B363">
        <v>8</v>
      </c>
      <c r="C363" s="3">
        <v>12</v>
      </c>
      <c r="D363" s="4">
        <v>0.22</v>
      </c>
      <c r="E363" t="str">
        <v>SKU-1011</v>
      </c>
      <c r="F363" t="str">
        <v>Raise</v>
      </c>
      <c r="G363" t="str">
        <v>Full</v>
      </c>
      <c r="H363">
        <v>67.56</v>
      </c>
      <c r="I363">
        <v>43.21</v>
      </c>
      <c r="J363">
        <v>22</v>
      </c>
      <c r="K363">
        <v>1486.3200000000002</v>
      </c>
      <c r="L363">
        <v>535.70000000000016</v>
      </c>
      <c r="M363">
        <v>0.36042036708111314</v>
      </c>
      <c r="N363">
        <v>74.848492484947073</v>
      </c>
      <c r="O363">
        <v>85.498342183888553</v>
      </c>
      <c r="P363">
        <v>128.7083421838887</v>
      </c>
      <c r="Q363">
        <v>1511.5432138179046</v>
      </c>
      <c r="R363">
        <v>1073.1956818107124</v>
      </c>
      <c r="S363">
        <v>1</v>
      </c>
      <c r="T363">
        <f t="shared" si="115"/>
        <v>69.163468346688362</v>
      </c>
      <c r="U363">
        <f t="shared" si="116"/>
        <v>2.3733989737838353E-2</v>
      </c>
      <c r="V363">
        <f>IF($F363="Reduce", INDEX(Model_Assumptions[Values], 2), INDEX(Model_Assumptions[Values], 1))</f>
        <v>-0.4</v>
      </c>
      <c r="W363">
        <f t="shared" si="117"/>
        <v>21.791140890307023</v>
      </c>
      <c r="X363">
        <f t="shared" si="130"/>
        <v>1507.1508832049763</v>
      </c>
      <c r="Y363">
        <f t="shared" si="118"/>
        <v>565.55568533480971</v>
      </c>
      <c r="Z363">
        <f t="shared" si="119"/>
        <v>20.830883204976089</v>
      </c>
      <c r="AA363">
        <f t="shared" si="120"/>
        <v>29.85568533480955</v>
      </c>
      <c r="AB363">
        <f t="shared" si="131"/>
        <v>0.37524821942986097</v>
      </c>
      <c r="AC363">
        <f t="shared" si="121"/>
        <v>1.4827852348747839E-2</v>
      </c>
      <c r="AD363">
        <f t="shared" si="122"/>
        <v>1.4827852348747839E-2</v>
      </c>
      <c r="AE363">
        <f t="shared" si="123"/>
        <v>0.2200000000000005</v>
      </c>
      <c r="AF363">
        <f t="shared" si="132"/>
        <v>837.09263181235508</v>
      </c>
      <c r="AG363">
        <f t="shared" si="124"/>
        <v>0.24364078498941347</v>
      </c>
      <c r="AH363">
        <f t="shared" si="125"/>
        <v>0.23196387140278765</v>
      </c>
      <c r="AI363">
        <f t="shared" si="133"/>
        <v>0.77999999999999947</v>
      </c>
      <c r="AJ363">
        <f>MAX(0, $R363 - $AA363) * INDEX(Model_Assumptions[Values], 7)</f>
        <v>2086.6799929518056</v>
      </c>
      <c r="AK363">
        <f>MAX(0, INDEX(Model_Assumptions[Values], 4) - $AD363)</f>
        <v>3.5172147651252164E-2</v>
      </c>
      <c r="AL363">
        <f>MAX(0, INDEX(Model_Assumptions[Values], 5) - $AC363)</f>
        <v>5.1721476512521618E-3</v>
      </c>
      <c r="AM363">
        <f>INDEX(Model_Assumptions[Values], 6) * MAX(0, INDEX(Model_Assumptions[Values], 3) - $AB363)^2</f>
        <v>0</v>
      </c>
      <c r="AN363">
        <f t="shared" si="126"/>
        <v>2016.381501601672</v>
      </c>
      <c r="AO363" cm="1">
        <f t="array" ref="AO363">IFERROR(STDEV(IF($E$2:$E$2201=$E363, $AJ$2:$AJ$2201)), 0)</f>
        <v>76.07125759603754</v>
      </c>
      <c r="AP363">
        <f t="shared" si="134"/>
        <v>0.92411370038656238</v>
      </c>
      <c r="AQ363">
        <f t="shared" si="127"/>
        <v>1.9622275812044586E-2</v>
      </c>
      <c r="AR363" cm="1">
        <f t="array" ref="AR363">IFERROR(STDEV(IF($E$2:$E$2201=$E363, $AK$2:$AK$2201)), 0)</f>
        <v>1.6562872159339322E-2</v>
      </c>
      <c r="AS363">
        <f t="shared" si="135"/>
        <v>0.93883909080584538</v>
      </c>
      <c r="AT363">
        <f t="shared" si="128"/>
        <v>3.1611037209915167E-3</v>
      </c>
      <c r="AU363" cm="1">
        <f t="array" ref="AU363">IFERROR(STDEV(IF($E$2:$E$2201=$E363, $AL$2:$AL$2201)), 0)</f>
        <v>5.8347461715844203E-3</v>
      </c>
      <c r="AV363">
        <f t="shared" si="136"/>
        <v>0.34466690942864919</v>
      </c>
      <c r="AW363">
        <f t="shared" si="129"/>
        <v>0</v>
      </c>
      <c r="AX363" cm="1">
        <f t="array" ref="AX363">IFERROR(STDEV(IF($E$2:$E$2201=$E363, $AM$2:$AM$2201)), 0)</f>
        <v>0</v>
      </c>
      <c r="AY363">
        <f t="shared" si="137"/>
        <v>0.34466690942864919</v>
      </c>
      <c r="AZ363">
        <f>INDEX(Model_Assumptions[Values],9)*((INDEX(Model_Scenarios[GR Weight],1)*$AG363)+(INDEX(Model_Scenarios[GP Weight],1)*$AH363)+(INDEX(Model_Scenarios[LTV Weight],1)*$AI363))-(INDEX(Model_Scenarios[LTV Weight],1)*$AP363)-(INDEX(Model_Scenarios[GP Weight],1)*($AS363+$AV363+$AY363))</f>
        <v>2.4556940769205347</v>
      </c>
      <c r="BA363">
        <f>INDEX(Model_Assumptions[Values],9)*((INDEX(Model_Scenarios[GR Weight],2)*$AG363)+(INDEX(Model_Scenarios[GP Weight],2)*$AH363)+(INDEX(Model_Scenarios[LTV Weight],2)*$AI363))-(INDEX(Model_Scenarios[LTV Weight],2)*$AP363)-(INDEX(Model_Scenarios[GP Weight],2)*($AS363+$AV363+$AY363))</f>
        <v>2.0233859729609516</v>
      </c>
      <c r="BB363">
        <f>INDEX(Model_Assumptions[Values],9)*((INDEX(Model_Scenarios[GR Weight],3)*$AG363)+(INDEX(Model_Scenarios[GP Weight],3)*$AH363)+(INDEX(Model_Scenarios[LTV Weight],3)*$AI363))-(INDEX(Model_Scenarios[LTV Weight],3)*$AP363)-(INDEX(Model_Scenarios[GP Weight],3)*($AS363+$AV363+$AY363))</f>
        <v>1.3309817576549188</v>
      </c>
      <c r="BC363">
        <f>INDEX(Model_Assumptions[Values],9)*((INDEX(Model_Scenarios[GR Weight],4)*$AG363)+(INDEX(Model_Scenarios[GP Weight],4)*$AH363)+(INDEX(Model_Scenarios[LTV Weight],4)*$AI363))-(INDEX(Model_Scenarios[LTV Weight],4)*$AP363)-(INDEX(Model_Scenarios[GP Weight],4)*($AS363+$AV363+$AY363))</f>
        <v>1.1552135201882821</v>
      </c>
      <c r="BD363">
        <f>INDEX(Model_Assumptions[Values],9)*((INDEX(Model_Scenarios[GR Weight],5)*$AG363)+(INDEX(Model_Scenarios[GP Weight],5)*$AH363)+(INDEX(Model_Scenarios[LTV Weight],5)*$AI363))-(INDEX(Model_Scenarios[LTV Weight],5)*$AP363)-(INDEX(Model_Scenarios[GP Weight],5)*($AS363+$AV363+$AY363))</f>
        <v>0.73001790593570914</v>
      </c>
    </row>
    <row r="364" spans="1:56" x14ac:dyDescent="0.25">
      <c r="A364">
        <v>363</v>
      </c>
      <c r="B364">
        <v>8</v>
      </c>
      <c r="C364" s="3">
        <v>13</v>
      </c>
      <c r="D364" s="4">
        <v>0.24</v>
      </c>
      <c r="E364" t="str">
        <v>SKU-1011</v>
      </c>
      <c r="F364" t="str">
        <v>Raise</v>
      </c>
      <c r="G364" t="str">
        <v>Full</v>
      </c>
      <c r="H364">
        <v>67.56</v>
      </c>
      <c r="I364">
        <v>43.21</v>
      </c>
      <c r="J364">
        <v>22</v>
      </c>
      <c r="K364">
        <v>1486.3200000000002</v>
      </c>
      <c r="L364">
        <v>535.70000000000016</v>
      </c>
      <c r="M364">
        <v>0.36042036708111314</v>
      </c>
      <c r="N364">
        <v>74.848492484947073</v>
      </c>
      <c r="O364">
        <v>85.498342183888553</v>
      </c>
      <c r="P364">
        <v>128.7083421838887</v>
      </c>
      <c r="Q364">
        <v>1511.5432138179046</v>
      </c>
      <c r="R364">
        <v>1073.1956818107124</v>
      </c>
      <c r="S364">
        <v>1</v>
      </c>
      <c r="T364">
        <f t="shared" si="115"/>
        <v>69.309238196387298</v>
      </c>
      <c r="U364">
        <f t="shared" si="116"/>
        <v>2.5891625168550855E-2</v>
      </c>
      <c r="V364">
        <f>IF($F364="Reduce", INDEX(Model_Assumptions[Values], 2), INDEX(Model_Assumptions[Values], 1))</f>
        <v>-0.4</v>
      </c>
      <c r="W364">
        <f t="shared" si="117"/>
        <v>21.772153698516753</v>
      </c>
      <c r="X364">
        <f t="shared" si="130"/>
        <v>1509.0113867388523</v>
      </c>
      <c r="Y364">
        <f t="shared" si="118"/>
        <v>568.23662542594332</v>
      </c>
      <c r="Z364">
        <f t="shared" si="119"/>
        <v>22.691386738852088</v>
      </c>
      <c r="AA364">
        <f t="shared" si="120"/>
        <v>32.536625425943157</v>
      </c>
      <c r="AB364">
        <f t="shared" si="131"/>
        <v>0.37656218529534641</v>
      </c>
      <c r="AC364">
        <f t="shared" si="121"/>
        <v>1.6141818214233272E-2</v>
      </c>
      <c r="AD364">
        <f t="shared" si="122"/>
        <v>1.6141818214233272E-2</v>
      </c>
      <c r="AE364">
        <f t="shared" si="123"/>
        <v>0.23999999999999985</v>
      </c>
      <c r="AF364">
        <f t="shared" si="132"/>
        <v>815.62871817614155</v>
      </c>
      <c r="AG364">
        <f t="shared" si="124"/>
        <v>0.26540148217199105</v>
      </c>
      <c r="AH364">
        <f t="shared" si="125"/>
        <v>0.2527934465930522</v>
      </c>
      <c r="AI364">
        <f t="shared" si="133"/>
        <v>0.76000000000000012</v>
      </c>
      <c r="AJ364">
        <f>MAX(0, $R364 - $AA364) * INDEX(Model_Assumptions[Values], 7)</f>
        <v>2081.3181127695384</v>
      </c>
      <c r="AK364">
        <f>MAX(0, INDEX(Model_Assumptions[Values], 4) - $AD364)</f>
        <v>3.3858181785766731E-2</v>
      </c>
      <c r="AL364">
        <f>MAX(0, INDEX(Model_Assumptions[Values], 5) - $AC364)</f>
        <v>3.8581817857667282E-3</v>
      </c>
      <c r="AM364">
        <f>INDEX(Model_Assumptions[Values], 6) * MAX(0, INDEX(Model_Assumptions[Values], 3) - $AB364)^2</f>
        <v>0</v>
      </c>
      <c r="AN364">
        <f t="shared" si="126"/>
        <v>2016.381501601672</v>
      </c>
      <c r="AO364" cm="1">
        <f t="array" ref="AO364">IFERROR(STDEV(IF($E$2:$E$2201=$E364, $AJ$2:$AJ$2201)), 0)</f>
        <v>76.07125759603754</v>
      </c>
      <c r="AP364">
        <f t="shared" si="134"/>
        <v>0.8536287320593593</v>
      </c>
      <c r="AQ364">
        <f t="shared" si="127"/>
        <v>1.9622275812044586E-2</v>
      </c>
      <c r="AR364" cm="1">
        <f t="array" ref="AR364">IFERROR(STDEV(IF($E$2:$E$2201=$E364, $AK$2:$AK$2201)), 0)</f>
        <v>1.6562872159339322E-2</v>
      </c>
      <c r="AS364">
        <f t="shared" si="135"/>
        <v>0.85950708529105746</v>
      </c>
      <c r="AT364">
        <f t="shared" si="128"/>
        <v>3.1611037209915167E-3</v>
      </c>
      <c r="AU364" cm="1">
        <f t="array" ref="AU364">IFERROR(STDEV(IF($E$2:$E$2201=$E364, $AL$2:$AL$2201)), 0)</f>
        <v>5.8347461715844203E-3</v>
      </c>
      <c r="AV364">
        <f t="shared" si="136"/>
        <v>0.11947016104488407</v>
      </c>
      <c r="AW364">
        <f t="shared" si="129"/>
        <v>0</v>
      </c>
      <c r="AX364" cm="1">
        <f t="array" ref="AX364">IFERROR(STDEV(IF($E$2:$E$2201=$E364, $AM$2:$AM$2201)), 0)</f>
        <v>0</v>
      </c>
      <c r="AY364">
        <f t="shared" si="137"/>
        <v>0.11947016104488407</v>
      </c>
      <c r="AZ364">
        <f>INDEX(Model_Assumptions[Values],9)*((INDEX(Model_Scenarios[GR Weight],1)*$AG364)+(INDEX(Model_Scenarios[GP Weight],1)*$AH364)+(INDEX(Model_Scenarios[LTV Weight],1)*$AI364))-(INDEX(Model_Scenarios[LTV Weight],1)*$AP364)-(INDEX(Model_Scenarios[GP Weight],1)*($AS364+$AV364+$AY364))</f>
        <v>2.5063497379969522</v>
      </c>
      <c r="BA364">
        <f>INDEX(Model_Assumptions[Values],9)*((INDEX(Model_Scenarios[GR Weight],2)*$AG364)+(INDEX(Model_Scenarios[GP Weight],2)*$AH364)+(INDEX(Model_Scenarios[LTV Weight],2)*$AI364))-(INDEX(Model_Scenarios[LTV Weight],2)*$AP364)-(INDEX(Model_Scenarios[GP Weight],2)*($AS364+$AV364+$AY364))</f>
        <v>2.1472964009072975</v>
      </c>
      <c r="BB364">
        <f>INDEX(Model_Assumptions[Values],9)*((INDEX(Model_Scenarios[GR Weight],3)*$AG364)+(INDEX(Model_Scenarios[GP Weight],3)*$AH364)+(INDEX(Model_Scenarios[LTV Weight],3)*$AI364))-(INDEX(Model_Scenarios[LTV Weight],3)*$AP364)-(INDEX(Model_Scenarios[GP Weight],3)*($AS364+$AV364+$AY364))</f>
        <v>1.5682322988457977</v>
      </c>
      <c r="BC364">
        <f>INDEX(Model_Assumptions[Values],9)*((INDEX(Model_Scenarios[GR Weight],4)*$AG364)+(INDEX(Model_Scenarios[GP Weight],4)*$AH364)+(INDEX(Model_Scenarios[LTV Weight],4)*$AI364))-(INDEX(Model_Scenarios[LTV Weight],4)*$AP364)-(INDEX(Model_Scenarios[GP Weight],4)*($AS364+$AV364+$AY364))</f>
        <v>1.4062959131377288</v>
      </c>
      <c r="BD364">
        <f>INDEX(Model_Assumptions[Values],9)*((INDEX(Model_Scenarios[GR Weight],5)*$AG364)+(INDEX(Model_Scenarios[GP Weight],5)*$AH364)+(INDEX(Model_Scenarios[LTV Weight],5)*$AI364))-(INDEX(Model_Scenarios[LTV Weight],5)*$AP364)-(INDEX(Model_Scenarios[GP Weight],5)*($AS364+$AV364+$AY364))</f>
        <v>1.0930302032285908</v>
      </c>
    </row>
    <row r="365" spans="1:56" x14ac:dyDescent="0.25">
      <c r="A365">
        <v>364</v>
      </c>
      <c r="B365">
        <v>8</v>
      </c>
      <c r="C365" s="3">
        <v>14</v>
      </c>
      <c r="D365" s="4">
        <v>0.26</v>
      </c>
      <c r="E365" t="str">
        <v>SKU-1011</v>
      </c>
      <c r="F365" t="str">
        <v>Raise</v>
      </c>
      <c r="G365" t="str">
        <v>Full</v>
      </c>
      <c r="H365">
        <v>67.56</v>
      </c>
      <c r="I365">
        <v>43.21</v>
      </c>
      <c r="J365">
        <v>22</v>
      </c>
      <c r="K365">
        <v>1486.3200000000002</v>
      </c>
      <c r="L365">
        <v>535.70000000000016</v>
      </c>
      <c r="M365">
        <v>0.36042036708111314</v>
      </c>
      <c r="N365">
        <v>74.848492484947073</v>
      </c>
      <c r="O365">
        <v>85.498342183888553</v>
      </c>
      <c r="P365">
        <v>128.7083421838887</v>
      </c>
      <c r="Q365">
        <v>1511.5432138179046</v>
      </c>
      <c r="R365">
        <v>1073.1956818107124</v>
      </c>
      <c r="S365">
        <v>1</v>
      </c>
      <c r="T365">
        <f t="shared" si="115"/>
        <v>69.455008046086235</v>
      </c>
      <c r="U365">
        <f t="shared" si="116"/>
        <v>2.8049260599263357E-2</v>
      </c>
      <c r="V365">
        <f>IF($F365="Reduce", INDEX(Model_Assumptions[Values], 2), INDEX(Model_Assumptions[Values], 1))</f>
        <v>-0.4</v>
      </c>
      <c r="W365">
        <f t="shared" si="117"/>
        <v>21.753166506726483</v>
      </c>
      <c r="X365">
        <f t="shared" si="130"/>
        <v>1510.8663547525414</v>
      </c>
      <c r="Y365">
        <f t="shared" si="118"/>
        <v>570.91202999689006</v>
      </c>
      <c r="Z365">
        <f t="shared" si="119"/>
        <v>24.54635475254122</v>
      </c>
      <c r="AA365">
        <f t="shared" si="120"/>
        <v>35.212029996889896</v>
      </c>
      <c r="AB365">
        <f t="shared" si="131"/>
        <v>0.37787063574554047</v>
      </c>
      <c r="AC365">
        <f t="shared" si="121"/>
        <v>1.7450268664427337E-2</v>
      </c>
      <c r="AD365">
        <f t="shared" si="122"/>
        <v>1.7450268664427337E-2</v>
      </c>
      <c r="AE365">
        <f t="shared" si="123"/>
        <v>0.25999999999999918</v>
      </c>
      <c r="AF365">
        <f t="shared" si="132"/>
        <v>794.16480453992813</v>
      </c>
      <c r="AG365">
        <f t="shared" si="124"/>
        <v>0.28709743517303865</v>
      </c>
      <c r="AH365">
        <f t="shared" si="125"/>
        <v>0.27358001353619815</v>
      </c>
      <c r="AI365">
        <f t="shared" si="133"/>
        <v>0.74000000000000088</v>
      </c>
      <c r="AJ365">
        <f>MAX(0, $R365 - $AA365) * INDEX(Model_Assumptions[Values], 7)</f>
        <v>2075.9673036276449</v>
      </c>
      <c r="AK365">
        <f>MAX(0, INDEX(Model_Assumptions[Values], 4) - $AD365)</f>
        <v>3.2549731335572665E-2</v>
      </c>
      <c r="AL365">
        <f>MAX(0, INDEX(Model_Assumptions[Values], 5) - $AC365)</f>
        <v>2.5497313355726629E-3</v>
      </c>
      <c r="AM365">
        <f>INDEX(Model_Assumptions[Values], 6) * MAX(0, INDEX(Model_Assumptions[Values], 3) - $AB365)^2</f>
        <v>0</v>
      </c>
      <c r="AN365">
        <f t="shared" si="126"/>
        <v>2016.381501601672</v>
      </c>
      <c r="AO365" cm="1">
        <f t="array" ref="AO365">IFERROR(STDEV(IF($E$2:$E$2201=$E365, $AJ$2:$AJ$2201)), 0)</f>
        <v>76.07125759603754</v>
      </c>
      <c r="AP365">
        <f t="shared" si="134"/>
        <v>0.78328929886229071</v>
      </c>
      <c r="AQ365">
        <f t="shared" si="127"/>
        <v>1.9622275812044586E-2</v>
      </c>
      <c r="AR365" cm="1">
        <f t="array" ref="AR365">IFERROR(STDEV(IF($E$2:$E$2201=$E365, $AK$2:$AK$2201)), 0)</f>
        <v>1.6562872159339322E-2</v>
      </c>
      <c r="AS365">
        <f t="shared" si="135"/>
        <v>0.78050807850006032</v>
      </c>
      <c r="AT365">
        <f t="shared" si="128"/>
        <v>3.1611037209915167E-3</v>
      </c>
      <c r="AU365" cm="1">
        <f t="array" ref="AU365">IFERROR(STDEV(IF($E$2:$E$2201=$E365, $AL$2:$AL$2201)), 0)</f>
        <v>5.8347461715844203E-3</v>
      </c>
      <c r="AV365">
        <f t="shared" si="136"/>
        <v>-0.10478131652003571</v>
      </c>
      <c r="AW365">
        <f t="shared" si="129"/>
        <v>0</v>
      </c>
      <c r="AX365" cm="1">
        <f t="array" ref="AX365">IFERROR(STDEV(IF($E$2:$E$2201=$E365, $AM$2:$AM$2201)), 0)</f>
        <v>0</v>
      </c>
      <c r="AY365">
        <f t="shared" si="137"/>
        <v>-0.10478131652003571</v>
      </c>
      <c r="AZ365">
        <f>INDEX(Model_Assumptions[Values],9)*((INDEX(Model_Scenarios[GR Weight],1)*$AG365)+(INDEX(Model_Scenarios[GP Weight],1)*$AH365)+(INDEX(Model_Scenarios[LTV Weight],1)*$AI365))-(INDEX(Model_Scenarios[LTV Weight],1)*$AP365)-(INDEX(Model_Scenarios[GP Weight],1)*($AS365+$AV365+$AY365))</f>
        <v>2.5566127407187906</v>
      </c>
      <c r="BA365">
        <f>INDEX(Model_Assumptions[Values],9)*((INDEX(Model_Scenarios[GR Weight],2)*$AG365)+(INDEX(Model_Scenarios[GP Weight],2)*$AH365)+(INDEX(Model_Scenarios[LTV Weight],2)*$AI365))-(INDEX(Model_Scenarios[LTV Weight],2)*$AP365)-(INDEX(Model_Scenarios[GP Weight],2)*($AS365+$AV365+$AY365))</f>
        <v>2.2705759565634933</v>
      </c>
      <c r="BB365">
        <f>INDEX(Model_Assumptions[Values],9)*((INDEX(Model_Scenarios[GR Weight],3)*$AG365)+(INDEX(Model_Scenarios[GP Weight],3)*$AH365)+(INDEX(Model_Scenarios[LTV Weight],3)*$AI365))-(INDEX(Model_Scenarios[LTV Weight],3)*$AP365)-(INDEX(Model_Scenarios[GP Weight],3)*($AS365+$AV365+$AY365))</f>
        <v>1.8044901921987344</v>
      </c>
      <c r="BC365">
        <f>INDEX(Model_Assumptions[Values],9)*((INDEX(Model_Scenarios[GR Weight],4)*$AG365)+(INDEX(Model_Scenarios[GP Weight],4)*$AH365)+(INDEX(Model_Scenarios[LTV Weight],4)*$AI365))-(INDEX(Model_Scenarios[LTV Weight],4)*$AP365)-(INDEX(Model_Scenarios[GP Weight],4)*($AS365+$AV365+$AY365))</f>
        <v>1.656367839671482</v>
      </c>
      <c r="BD365">
        <f>INDEX(Model_Assumptions[Values],9)*((INDEX(Model_Scenarios[GR Weight],5)*$AG365)+(INDEX(Model_Scenarios[GP Weight],5)*$AH365)+(INDEX(Model_Scenarios[LTV Weight],5)*$AI365))-(INDEX(Model_Scenarios[LTV Weight],5)*$AP365)-(INDEX(Model_Scenarios[GP Weight],5)*($AS365+$AV365+$AY365))</f>
        <v>1.4546001526790182</v>
      </c>
    </row>
    <row r="366" spans="1:56" x14ac:dyDescent="0.25">
      <c r="A366">
        <v>365</v>
      </c>
      <c r="B366">
        <v>8</v>
      </c>
      <c r="C366" s="3">
        <v>15</v>
      </c>
      <c r="D366" s="4">
        <v>0.28000000000000003</v>
      </c>
      <c r="E366" t="str">
        <v>SKU-1011</v>
      </c>
      <c r="F366" t="str">
        <v>Raise</v>
      </c>
      <c r="G366" t="str">
        <v>Full</v>
      </c>
      <c r="H366">
        <v>67.56</v>
      </c>
      <c r="I366">
        <v>43.21</v>
      </c>
      <c r="J366">
        <v>22</v>
      </c>
      <c r="K366">
        <v>1486.3200000000002</v>
      </c>
      <c r="L366">
        <v>535.70000000000016</v>
      </c>
      <c r="M366">
        <v>0.36042036708111314</v>
      </c>
      <c r="N366">
        <v>74.848492484947073</v>
      </c>
      <c r="O366">
        <v>85.498342183888553</v>
      </c>
      <c r="P366">
        <v>128.7083421838887</v>
      </c>
      <c r="Q366">
        <v>1511.5432138179046</v>
      </c>
      <c r="R366">
        <v>1073.1956818107124</v>
      </c>
      <c r="S366">
        <v>1</v>
      </c>
      <c r="T366">
        <f t="shared" si="115"/>
        <v>69.600777895785185</v>
      </c>
      <c r="U366">
        <f t="shared" si="116"/>
        <v>3.0206896029976067E-2</v>
      </c>
      <c r="V366">
        <f>IF($F366="Reduce", INDEX(Model_Assumptions[Values], 2), INDEX(Model_Assumptions[Values], 1))</f>
        <v>-0.4</v>
      </c>
      <c r="W366">
        <f t="shared" si="117"/>
        <v>21.73417931493621</v>
      </c>
      <c r="X366">
        <f t="shared" si="130"/>
        <v>1512.7157872460436</v>
      </c>
      <c r="Y366">
        <f t="shared" si="118"/>
        <v>573.58189904765004</v>
      </c>
      <c r="Z366">
        <f t="shared" si="119"/>
        <v>26.395787246043483</v>
      </c>
      <c r="AA366">
        <f t="shared" si="120"/>
        <v>37.881899047649881</v>
      </c>
      <c r="AB366">
        <f t="shared" si="131"/>
        <v>0.37917360543442041</v>
      </c>
      <c r="AC366">
        <f t="shared" si="121"/>
        <v>1.8753238353307278E-2</v>
      </c>
      <c r="AD366">
        <f t="shared" si="122"/>
        <v>1.8753238353307278E-2</v>
      </c>
      <c r="AE366">
        <f t="shared" si="123"/>
        <v>0.28000000000000047</v>
      </c>
      <c r="AF366">
        <f t="shared" si="132"/>
        <v>772.70089090371243</v>
      </c>
      <c r="AG366">
        <f t="shared" si="124"/>
        <v>0.30872864399255623</v>
      </c>
      <c r="AH366">
        <f t="shared" si="125"/>
        <v>0.29432357223222644</v>
      </c>
      <c r="AI366">
        <f t="shared" si="133"/>
        <v>0.71999999999999953</v>
      </c>
      <c r="AJ366">
        <f>MAX(0, $R366 - $AA366) * INDEX(Model_Assumptions[Values], 7)</f>
        <v>2070.6275655261252</v>
      </c>
      <c r="AK366">
        <f>MAX(0, INDEX(Model_Assumptions[Values], 4) - $AD366)</f>
        <v>3.1246761646692725E-2</v>
      </c>
      <c r="AL366">
        <f>MAX(0, INDEX(Model_Assumptions[Values], 5) - $AC366)</f>
        <v>1.2467616466927227E-3</v>
      </c>
      <c r="AM366">
        <f>INDEX(Model_Assumptions[Values], 6) * MAX(0, INDEX(Model_Assumptions[Values], 3) - $AB366)^2</f>
        <v>0</v>
      </c>
      <c r="AN366">
        <f t="shared" si="126"/>
        <v>2016.381501601672</v>
      </c>
      <c r="AO366" cm="1">
        <f t="array" ref="AO366">IFERROR(STDEV(IF($E$2:$E$2201=$E366, $AJ$2:$AJ$2201)), 0)</f>
        <v>76.07125759603754</v>
      </c>
      <c r="AP366">
        <f t="shared" si="134"/>
        <v>0.71309540079535672</v>
      </c>
      <c r="AQ366">
        <f t="shared" si="127"/>
        <v>1.9622275812044586E-2</v>
      </c>
      <c r="AR366" cm="1">
        <f t="array" ref="AR366">IFERROR(STDEV(IF($E$2:$E$2201=$E366, $AK$2:$AK$2201)), 0)</f>
        <v>1.6562872159339322E-2</v>
      </c>
      <c r="AS366">
        <f t="shared" si="135"/>
        <v>0.70183997816425991</v>
      </c>
      <c r="AT366">
        <f t="shared" si="128"/>
        <v>3.1611037209915167E-3</v>
      </c>
      <c r="AU366" cm="1">
        <f t="array" ref="AU366">IFERROR(STDEV(IF($E$2:$E$2201=$E366, $AL$2:$AL$2201)), 0)</f>
        <v>5.8347461715844203E-3</v>
      </c>
      <c r="AV366">
        <f t="shared" si="136"/>
        <v>-0.32809346250943355</v>
      </c>
      <c r="AW366">
        <f t="shared" si="129"/>
        <v>0</v>
      </c>
      <c r="AX366" cm="1">
        <f t="array" ref="AX366">IFERROR(STDEV(IF($E$2:$E$2201=$E366, $AM$2:$AM$2201)), 0)</f>
        <v>0</v>
      </c>
      <c r="AY366">
        <f t="shared" si="137"/>
        <v>-0.32809346250943355</v>
      </c>
      <c r="AZ366">
        <f>INDEX(Model_Assumptions[Values],9)*((INDEX(Model_Scenarios[GR Weight],1)*$AG366)+(INDEX(Model_Scenarios[GP Weight],1)*$AH366)+(INDEX(Model_Scenarios[LTV Weight],1)*$AI366))-(INDEX(Model_Scenarios[LTV Weight],1)*$AP366)-(INDEX(Model_Scenarios[GP Weight],1)*($AS366+$AV366+$AY366))</f>
        <v>2.6064844821615649</v>
      </c>
      <c r="BA366">
        <f>INDEX(Model_Assumptions[Values],9)*((INDEX(Model_Scenarios[GR Weight],2)*$AG366)+(INDEX(Model_Scenarios[GP Weight],2)*$AH366)+(INDEX(Model_Scenarios[LTV Weight],2)*$AI366))-(INDEX(Model_Scenarios[LTV Weight],2)*$AP366)-(INDEX(Model_Scenarios[GP Weight],2)*($AS366+$AV366+$AY366))</f>
        <v>2.3932274340805817</v>
      </c>
      <c r="BB366">
        <f>INDEX(Model_Assumptions[Values],9)*((INDEX(Model_Scenarios[GR Weight],3)*$AG366)+(INDEX(Model_Scenarios[GP Weight],3)*$AH366)+(INDEX(Model_Scenarios[LTV Weight],3)*$AI366))-(INDEX(Model_Scenarios[LTV Weight],3)*$AP366)-(INDEX(Model_Scenarios[GP Weight],3)*($AS366+$AV366+$AY366))</f>
        <v>2.0397603274780605</v>
      </c>
      <c r="BC366">
        <f>INDEX(Model_Assumptions[Values],9)*((INDEX(Model_Scenarios[GR Weight],4)*$AG366)+(INDEX(Model_Scenarios[GP Weight],4)*$AH366)+(INDEX(Model_Scenarios[LTV Weight],4)*$AI366))-(INDEX(Model_Scenarios[LTV Weight],4)*$AP366)-(INDEX(Model_Scenarios[GP Weight],4)*($AS366+$AV366+$AY366))</f>
        <v>1.9054341895538744</v>
      </c>
      <c r="BD366">
        <f>INDEX(Model_Assumptions[Values],9)*((INDEX(Model_Scenarios[GR Weight],5)*$AG366)+(INDEX(Model_Scenarios[GP Weight],5)*$AH366)+(INDEX(Model_Scenarios[LTV Weight],5)*$AI366))-(INDEX(Model_Scenarios[LTV Weight],5)*$AP366)-(INDEX(Model_Scenarios[GP Weight],5)*($AS366+$AV366+$AY366))</f>
        <v>1.8147354382023733</v>
      </c>
    </row>
    <row r="367" spans="1:56" x14ac:dyDescent="0.25">
      <c r="A367">
        <v>366</v>
      </c>
      <c r="B367">
        <v>8</v>
      </c>
      <c r="C367" s="3">
        <v>16</v>
      </c>
      <c r="D367" s="4">
        <v>0.3</v>
      </c>
      <c r="E367" t="str">
        <v>SKU-1011</v>
      </c>
      <c r="F367" t="str">
        <v>Raise</v>
      </c>
      <c r="G367" t="str">
        <v>Full</v>
      </c>
      <c r="H367">
        <v>67.56</v>
      </c>
      <c r="I367">
        <v>43.21</v>
      </c>
      <c r="J367">
        <v>22</v>
      </c>
      <c r="K367">
        <v>1486.3200000000002</v>
      </c>
      <c r="L367">
        <v>535.70000000000016</v>
      </c>
      <c r="M367">
        <v>0.36042036708111314</v>
      </c>
      <c r="N367">
        <v>74.848492484947073</v>
      </c>
      <c r="O367">
        <v>85.498342183888553</v>
      </c>
      <c r="P367">
        <v>128.7083421838887</v>
      </c>
      <c r="Q367">
        <v>1511.5432138179046</v>
      </c>
      <c r="R367">
        <v>1073.1956818107124</v>
      </c>
      <c r="S367">
        <v>1</v>
      </c>
      <c r="T367">
        <f t="shared" si="115"/>
        <v>69.746547745484122</v>
      </c>
      <c r="U367">
        <f t="shared" si="116"/>
        <v>3.2364531460688566E-2</v>
      </c>
      <c r="V367">
        <f>IF($F367="Reduce", INDEX(Model_Assumptions[Values], 2), INDEX(Model_Assumptions[Values], 1))</f>
        <v>-0.4</v>
      </c>
      <c r="W367">
        <f t="shared" si="117"/>
        <v>21.71519212314594</v>
      </c>
      <c r="X367">
        <f t="shared" si="130"/>
        <v>1514.559684219359</v>
      </c>
      <c r="Y367">
        <f t="shared" si="118"/>
        <v>576.24623257822293</v>
      </c>
      <c r="Z367">
        <f t="shared" si="119"/>
        <v>28.239684219358878</v>
      </c>
      <c r="AA367">
        <f t="shared" si="120"/>
        <v>40.546232578222771</v>
      </c>
      <c r="AB367">
        <f t="shared" si="131"/>
        <v>0.38047112872625699</v>
      </c>
      <c r="AC367">
        <f t="shared" si="121"/>
        <v>2.0050761645143855E-2</v>
      </c>
      <c r="AD367">
        <f t="shared" si="122"/>
        <v>2.0050761645143855E-2</v>
      </c>
      <c r="AE367">
        <f t="shared" si="123"/>
        <v>0.29999999999999982</v>
      </c>
      <c r="AF367">
        <f t="shared" si="132"/>
        <v>751.23697726749879</v>
      </c>
      <c r="AG367">
        <f t="shared" si="124"/>
        <v>0.33029510863054384</v>
      </c>
      <c r="AH367">
        <f t="shared" si="125"/>
        <v>0.31502412268113433</v>
      </c>
      <c r="AI367">
        <f t="shared" si="133"/>
        <v>0.70000000000000018</v>
      </c>
      <c r="AJ367">
        <f>MAX(0, $R367 - $AA367) * INDEX(Model_Assumptions[Values], 7)</f>
        <v>2065.2988984649792</v>
      </c>
      <c r="AK367">
        <f>MAX(0, INDEX(Model_Assumptions[Values], 4) - $AD367)</f>
        <v>2.9949238354856147E-2</v>
      </c>
      <c r="AL367">
        <f>MAX(0, INDEX(Model_Assumptions[Values], 5) - $AC367)</f>
        <v>0</v>
      </c>
      <c r="AM367">
        <f>INDEX(Model_Assumptions[Values], 6) * MAX(0, INDEX(Model_Assumptions[Values], 3) - $AB367)^2</f>
        <v>0</v>
      </c>
      <c r="AN367">
        <f t="shared" si="126"/>
        <v>2016.381501601672</v>
      </c>
      <c r="AO367" cm="1">
        <f t="array" ref="AO367">IFERROR(STDEV(IF($E$2:$E$2201=$E367, $AJ$2:$AJ$2201)), 0)</f>
        <v>76.07125759603754</v>
      </c>
      <c r="AP367">
        <f t="shared" si="134"/>
        <v>0.6430470378585571</v>
      </c>
      <c r="AQ367">
        <f t="shared" si="127"/>
        <v>1.9622275812044586E-2</v>
      </c>
      <c r="AR367" cm="1">
        <f t="array" ref="AR367">IFERROR(STDEV(IF($E$2:$E$2201=$E367, $AK$2:$AK$2201)), 0)</f>
        <v>1.6562872159339322E-2</v>
      </c>
      <c r="AS367">
        <f t="shared" si="135"/>
        <v>0.62350070950638159</v>
      </c>
      <c r="AT367">
        <f t="shared" si="128"/>
        <v>3.1611037209915167E-3</v>
      </c>
      <c r="AU367" cm="1">
        <f t="array" ref="AU367">IFERROR(STDEV(IF($E$2:$E$2201=$E367, $AL$2:$AL$2201)), 0)</f>
        <v>5.8347461715844203E-3</v>
      </c>
      <c r="AV367">
        <f t="shared" si="136"/>
        <v>-0.54177227732481148</v>
      </c>
      <c r="AW367">
        <f t="shared" si="129"/>
        <v>0</v>
      </c>
      <c r="AX367" cm="1">
        <f t="array" ref="AX367">IFERROR(STDEV(IF($E$2:$E$2201=$E367, $AM$2:$AM$2201)), 0)</f>
        <v>0</v>
      </c>
      <c r="AY367">
        <f t="shared" si="137"/>
        <v>-0.54177227732481148</v>
      </c>
      <c r="AZ367">
        <f>INDEX(Model_Assumptions[Values],9)*((INDEX(Model_Scenarios[GR Weight],1)*$AG367)+(INDEX(Model_Scenarios[GP Weight],1)*$AH367)+(INDEX(Model_Scenarios[LTV Weight],1)*$AI367))-(INDEX(Model_Scenarios[LTV Weight],1)*$AP367)-(INDEX(Model_Scenarios[GP Weight],1)*($AS367+$AV367+$AY367))</f>
        <v>2.6542263698833186</v>
      </c>
      <c r="BA367">
        <f>INDEX(Model_Assumptions[Values],9)*((INDEX(Model_Scenarios[GR Weight],2)*$AG367)+(INDEX(Model_Scenarios[GP Weight],2)*$AH367)+(INDEX(Model_Scenarios[LTV Weight],2)*$AI367))-(INDEX(Model_Scenarios[LTV Weight],2)*$AP367)-(INDEX(Model_Scenarios[GP Weight],2)*($AS367+$AV367+$AY367))</f>
        <v>2.5117736485746285</v>
      </c>
      <c r="BB367">
        <f>INDEX(Model_Assumptions[Values],9)*((INDEX(Model_Scenarios[GR Weight],3)*$AG367)+(INDEX(Model_Scenarios[GP Weight],3)*$AH367)+(INDEX(Model_Scenarios[LTV Weight],3)*$AI367))-(INDEX(Model_Scenarios[LTV Weight],3)*$AP367)-(INDEX(Model_Scenarios[GP Weight],3)*($AS367+$AV367+$AY367))</f>
        <v>2.267957631136877</v>
      </c>
      <c r="BC367">
        <f>INDEX(Model_Assumptions[Values],9)*((INDEX(Model_Scenarios[GR Weight],4)*$AG367)+(INDEX(Model_Scenarios[GP Weight],4)*$AH367)+(INDEX(Model_Scenarios[LTV Weight],4)*$AI367))-(INDEX(Model_Scenarios[LTV Weight],4)*$AP367)-(INDEX(Model_Scenarios[GP Weight],4)*($AS367+$AV367+$AY367))</f>
        <v>2.1474098892380047</v>
      </c>
      <c r="BD367">
        <f>INDEX(Model_Assumptions[Values],9)*((INDEX(Model_Scenarios[GR Weight],5)*$AG367)+(INDEX(Model_Scenarios[GP Weight],5)*$AH367)+(INDEX(Model_Scenarios[LTV Weight],5)*$AI367))-(INDEX(Model_Scenarios[LTV Weight],5)*$AP367)-(INDEX(Model_Scenarios[GP Weight],5)*($AS367+$AV367+$AY367))</f>
        <v>2.1638738013678069</v>
      </c>
    </row>
    <row r="368" spans="1:56" x14ac:dyDescent="0.25">
      <c r="A368">
        <v>367</v>
      </c>
      <c r="B368">
        <v>8</v>
      </c>
      <c r="C368" s="3">
        <v>17</v>
      </c>
      <c r="D368" s="4">
        <v>0.32</v>
      </c>
      <c r="E368" t="str">
        <v>SKU-1011</v>
      </c>
      <c r="F368" t="str">
        <v>Raise</v>
      </c>
      <c r="G368" t="str">
        <v>Full</v>
      </c>
      <c r="H368">
        <v>67.56</v>
      </c>
      <c r="I368">
        <v>43.21</v>
      </c>
      <c r="J368">
        <v>22</v>
      </c>
      <c r="K368">
        <v>1486.3200000000002</v>
      </c>
      <c r="L368">
        <v>535.70000000000016</v>
      </c>
      <c r="M368">
        <v>0.36042036708111314</v>
      </c>
      <c r="N368">
        <v>74.848492484947073</v>
      </c>
      <c r="O368">
        <v>85.498342183888553</v>
      </c>
      <c r="P368">
        <v>128.7083421838887</v>
      </c>
      <c r="Q368">
        <v>1511.5432138179046</v>
      </c>
      <c r="R368">
        <v>1073.1956818107124</v>
      </c>
      <c r="S368">
        <v>1</v>
      </c>
      <c r="T368">
        <f t="shared" si="115"/>
        <v>69.892317595183059</v>
      </c>
      <c r="U368">
        <f t="shared" si="116"/>
        <v>3.4522166891401071E-2</v>
      </c>
      <c r="V368">
        <f>IF($F368="Reduce", INDEX(Model_Assumptions[Values], 2), INDEX(Model_Assumptions[Values], 1))</f>
        <v>-0.4</v>
      </c>
      <c r="W368">
        <f t="shared" si="117"/>
        <v>21.69620493135567</v>
      </c>
      <c r="X368">
        <f t="shared" si="130"/>
        <v>1516.3980456724873</v>
      </c>
      <c r="Y368">
        <f t="shared" si="118"/>
        <v>578.90503058860884</v>
      </c>
      <c r="Z368">
        <f t="shared" si="119"/>
        <v>30.078045672487178</v>
      </c>
      <c r="AA368">
        <f t="shared" si="120"/>
        <v>43.205030588608679</v>
      </c>
      <c r="AB368">
        <f t="shared" si="131"/>
        <v>0.3817632396986359</v>
      </c>
      <c r="AC368">
        <f t="shared" si="121"/>
        <v>2.1342872617522768E-2</v>
      </c>
      <c r="AD368">
        <f t="shared" si="122"/>
        <v>2.1342872617522768E-2</v>
      </c>
      <c r="AE368">
        <f t="shared" si="123"/>
        <v>0.31999999999999912</v>
      </c>
      <c r="AF368">
        <f t="shared" si="132"/>
        <v>729.77306363128525</v>
      </c>
      <c r="AG368">
        <f t="shared" si="124"/>
        <v>0.35179682908699877</v>
      </c>
      <c r="AH368">
        <f t="shared" si="125"/>
        <v>0.33568166488292278</v>
      </c>
      <c r="AI368">
        <f t="shared" si="133"/>
        <v>0.68000000000000083</v>
      </c>
      <c r="AJ368">
        <f>MAX(0, $R368 - $AA368) * INDEX(Model_Assumptions[Values], 7)</f>
        <v>2059.9813024442074</v>
      </c>
      <c r="AK368">
        <f>MAX(0, INDEX(Model_Assumptions[Values], 4) - $AD368)</f>
        <v>2.8657127382477235E-2</v>
      </c>
      <c r="AL368">
        <f>MAX(0, INDEX(Model_Assumptions[Values], 5) - $AC368)</f>
        <v>0</v>
      </c>
      <c r="AM368">
        <f>INDEX(Model_Assumptions[Values], 6) * MAX(0, INDEX(Model_Assumptions[Values], 3) - $AB368)^2</f>
        <v>0</v>
      </c>
      <c r="AN368">
        <f t="shared" si="126"/>
        <v>2016.381501601672</v>
      </c>
      <c r="AO368" cm="1">
        <f t="array" ref="AO368">IFERROR(STDEV(IF($E$2:$E$2201=$E368, $AJ$2:$AJ$2201)), 0)</f>
        <v>76.07125759603754</v>
      </c>
      <c r="AP368">
        <f t="shared" si="134"/>
        <v>0.57314421005189808</v>
      </c>
      <c r="AQ368">
        <f t="shared" si="127"/>
        <v>1.9622275812044586E-2</v>
      </c>
      <c r="AR368" cm="1">
        <f t="array" ref="AR368">IFERROR(STDEV(IF($E$2:$E$2201=$E368, $AK$2:$AK$2201)), 0)</f>
        <v>1.6562872159339322E-2</v>
      </c>
      <c r="AS368">
        <f t="shared" si="135"/>
        <v>0.54548821505804834</v>
      </c>
      <c r="AT368">
        <f t="shared" si="128"/>
        <v>3.1611037209915167E-3</v>
      </c>
      <c r="AU368" cm="1">
        <f t="array" ref="AU368">IFERROR(STDEV(IF($E$2:$E$2201=$E368, $AL$2:$AL$2201)), 0)</f>
        <v>5.8347461715844203E-3</v>
      </c>
      <c r="AV368">
        <f t="shared" si="136"/>
        <v>-0.54177227732481148</v>
      </c>
      <c r="AW368">
        <f t="shared" si="129"/>
        <v>0</v>
      </c>
      <c r="AX368" cm="1">
        <f t="array" ref="AX368">IFERROR(STDEV(IF($E$2:$E$2201=$E368, $AM$2:$AM$2201)), 0)</f>
        <v>0</v>
      </c>
      <c r="AY368">
        <f t="shared" si="137"/>
        <v>-0.54177227732481148</v>
      </c>
      <c r="AZ368">
        <f>INDEX(Model_Assumptions[Values],9)*((INDEX(Model_Scenarios[GR Weight],1)*$AG368)+(INDEX(Model_Scenarios[GP Weight],1)*$AH368)+(INDEX(Model_Scenarios[LTV Weight],1)*$AI368))-(INDEX(Model_Scenarios[LTV Weight],1)*$AP368)-(INDEX(Model_Scenarios[GP Weight],1)*($AS368+$AV368+$AY368))</f>
        <v>2.6590295129026034</v>
      </c>
      <c r="BA368">
        <f>INDEX(Model_Assumptions[Values],9)*((INDEX(Model_Scenarios[GR Weight],2)*$AG368)+(INDEX(Model_Scenarios[GP Weight],2)*$AH368)+(INDEX(Model_Scenarios[LTV Weight],2)*$AI368))-(INDEX(Model_Scenarios[LTV Weight],2)*$AP368)-(INDEX(Model_Scenarios[GP Weight],2)*($AS368+$AV368+$AY368))</f>
        <v>2.5445968180827561</v>
      </c>
      <c r="BB368">
        <f>INDEX(Model_Assumptions[Values],9)*((INDEX(Model_Scenarios[GR Weight],3)*$AG368)+(INDEX(Model_Scenarios[GP Weight],3)*$AH368)+(INDEX(Model_Scenarios[LTV Weight],3)*$AI368))-(INDEX(Model_Scenarios[LTV Weight],3)*$AP368)-(INDEX(Model_Scenarios[GP Weight],3)*($AS368+$AV368+$AY368))</f>
        <v>2.3462509847401569</v>
      </c>
      <c r="BC368">
        <f>INDEX(Model_Assumptions[Values],9)*((INDEX(Model_Scenarios[GR Weight],4)*$AG368)+(INDEX(Model_Scenarios[GP Weight],4)*$AH368)+(INDEX(Model_Scenarios[LTV Weight],4)*$AI368))-(INDEX(Model_Scenarios[LTV Weight],4)*$AP368)-(INDEX(Model_Scenarios[GP Weight],4)*($AS368+$AV368+$AY368))</f>
        <v>2.2394638202888451</v>
      </c>
      <c r="BD368">
        <f>INDEX(Model_Assumptions[Values],9)*((INDEX(Model_Scenarios[GR Weight],5)*$AG368)+(INDEX(Model_Scenarios[GP Weight],5)*$AH368)+(INDEX(Model_Scenarios[LTV Weight],5)*$AI368))-(INDEX(Model_Scenarios[LTV Weight],5)*$AP368)-(INDEX(Model_Scenarios[GP Weight],5)*($AS368+$AV368+$AY368))</f>
        <v>2.2775663417774288</v>
      </c>
    </row>
    <row r="369" spans="1:56" x14ac:dyDescent="0.25">
      <c r="A369">
        <v>368</v>
      </c>
      <c r="B369">
        <v>8</v>
      </c>
      <c r="C369" s="3">
        <v>18</v>
      </c>
      <c r="D369" s="4">
        <v>0.34</v>
      </c>
      <c r="E369" t="str">
        <v>SKU-1011</v>
      </c>
      <c r="F369" t="str">
        <v>Raise</v>
      </c>
      <c r="G369" t="str">
        <v>Full</v>
      </c>
      <c r="H369">
        <v>67.56</v>
      </c>
      <c r="I369">
        <v>43.21</v>
      </c>
      <c r="J369">
        <v>22</v>
      </c>
      <c r="K369">
        <v>1486.3200000000002</v>
      </c>
      <c r="L369">
        <v>535.70000000000016</v>
      </c>
      <c r="M369">
        <v>0.36042036708111314</v>
      </c>
      <c r="N369">
        <v>74.848492484947073</v>
      </c>
      <c r="O369">
        <v>85.498342183888553</v>
      </c>
      <c r="P369">
        <v>128.7083421838887</v>
      </c>
      <c r="Q369">
        <v>1511.5432138179046</v>
      </c>
      <c r="R369">
        <v>1073.1956818107124</v>
      </c>
      <c r="S369">
        <v>1</v>
      </c>
      <c r="T369">
        <f t="shared" si="115"/>
        <v>70.038087444882009</v>
      </c>
      <c r="U369">
        <f t="shared" si="116"/>
        <v>3.6679802322113784E-2</v>
      </c>
      <c r="V369">
        <f>IF($F369="Reduce", INDEX(Model_Assumptions[Values], 2), INDEX(Model_Assumptions[Values], 1))</f>
        <v>-0.4</v>
      </c>
      <c r="W369">
        <f t="shared" si="117"/>
        <v>21.6772177395654</v>
      </c>
      <c r="X369">
        <f t="shared" si="130"/>
        <v>1518.230871605429</v>
      </c>
      <c r="Y369">
        <f t="shared" si="118"/>
        <v>581.55829307880811</v>
      </c>
      <c r="Z369">
        <f t="shared" si="119"/>
        <v>31.910871605428838</v>
      </c>
      <c r="AA369">
        <f t="shared" si="120"/>
        <v>45.858293078807947</v>
      </c>
      <c r="AB369">
        <f t="shared" si="131"/>
        <v>0.38304997214544095</v>
      </c>
      <c r="AC369">
        <f t="shared" si="121"/>
        <v>2.2629605064327818E-2</v>
      </c>
      <c r="AD369">
        <f t="shared" si="122"/>
        <v>2.2629605064327818E-2</v>
      </c>
      <c r="AE369">
        <f t="shared" si="123"/>
        <v>0.34000000000000041</v>
      </c>
      <c r="AF369">
        <f t="shared" si="132"/>
        <v>708.30914999506967</v>
      </c>
      <c r="AG369">
        <f t="shared" si="124"/>
        <v>0.37323380536192635</v>
      </c>
      <c r="AH369">
        <f t="shared" si="125"/>
        <v>0.35629619883759439</v>
      </c>
      <c r="AI369">
        <f t="shared" si="133"/>
        <v>0.65999999999999959</v>
      </c>
      <c r="AJ369">
        <f>MAX(0, $R369 - $AA369) * INDEX(Model_Assumptions[Values], 7)</f>
        <v>2054.6747774638088</v>
      </c>
      <c r="AK369">
        <f>MAX(0, INDEX(Model_Assumptions[Values], 4) - $AD369)</f>
        <v>2.7370394935672185E-2</v>
      </c>
      <c r="AL369">
        <f>MAX(0, INDEX(Model_Assumptions[Values], 5) - $AC369)</f>
        <v>0</v>
      </c>
      <c r="AM369">
        <f>INDEX(Model_Assumptions[Values], 6) * MAX(0, INDEX(Model_Assumptions[Values], 3) - $AB369)^2</f>
        <v>0</v>
      </c>
      <c r="AN369">
        <f t="shared" si="126"/>
        <v>2016.381501601672</v>
      </c>
      <c r="AO369" cm="1">
        <f t="array" ref="AO369">IFERROR(STDEV(IF($E$2:$E$2201=$E369, $AJ$2:$AJ$2201)), 0)</f>
        <v>76.07125759603754</v>
      </c>
      <c r="AP369">
        <f t="shared" si="134"/>
        <v>0.50338691737536756</v>
      </c>
      <c r="AQ369">
        <f t="shared" si="127"/>
        <v>1.9622275812044586E-2</v>
      </c>
      <c r="AR369" cm="1">
        <f t="array" ref="AR369">IFERROR(STDEV(IF($E$2:$E$2201=$E369, $AK$2:$AK$2201)), 0)</f>
        <v>1.6562872159339322E-2</v>
      </c>
      <c r="AS369">
        <f t="shared" si="135"/>
        <v>0.46780045447966945</v>
      </c>
      <c r="AT369">
        <f t="shared" si="128"/>
        <v>3.1611037209915167E-3</v>
      </c>
      <c r="AU369" cm="1">
        <f t="array" ref="AU369">IFERROR(STDEV(IF($E$2:$E$2201=$E369, $AL$2:$AL$2201)), 0)</f>
        <v>5.8347461715844203E-3</v>
      </c>
      <c r="AV369">
        <f t="shared" si="136"/>
        <v>-0.54177227732481148</v>
      </c>
      <c r="AW369">
        <f t="shared" si="129"/>
        <v>0</v>
      </c>
      <c r="AX369" cm="1">
        <f t="array" ref="AX369">IFERROR(STDEV(IF($E$2:$E$2201=$E369, $AM$2:$AM$2201)), 0)</f>
        <v>0</v>
      </c>
      <c r="AY369">
        <f t="shared" si="137"/>
        <v>-0.54177227732481148</v>
      </c>
      <c r="AZ369">
        <f>INDEX(Model_Assumptions[Values],9)*((INDEX(Model_Scenarios[GR Weight],1)*$AG369)+(INDEX(Model_Scenarios[GP Weight],1)*$AH369)+(INDEX(Model_Scenarios[LTV Weight],1)*$AI369))-(INDEX(Model_Scenarios[LTV Weight],1)*$AP369)-(INDEX(Model_Scenarios[GP Weight],1)*($AS369+$AV369+$AY369))</f>
        <v>2.6636298782164602</v>
      </c>
      <c r="BA369">
        <f>INDEX(Model_Assumptions[Values],9)*((INDEX(Model_Scenarios[GR Weight],2)*$AG369)+(INDEX(Model_Scenarios[GP Weight],2)*$AH369)+(INDEX(Model_Scenarios[LTV Weight],2)*$AI369))-(INDEX(Model_Scenarios[LTV Weight],2)*$AP369)-(INDEX(Model_Scenarios[GP Weight],2)*($AS369+$AV369+$AY369))</f>
        <v>2.5771688765990395</v>
      </c>
      <c r="BB369">
        <f>INDEX(Model_Assumptions[Values],9)*((INDEX(Model_Scenarios[GR Weight],3)*$AG369)+(INDEX(Model_Scenarios[GP Weight],3)*$AH369)+(INDEX(Model_Scenarios[LTV Weight],3)*$AI369))-(INDEX(Model_Scenarios[LTV Weight],3)*$AP369)-(INDEX(Model_Scenarios[GP Weight],3)*($AS369+$AV369+$AY369))</f>
        <v>2.4242162727775334</v>
      </c>
      <c r="BC369">
        <f>INDEX(Model_Assumptions[Values],9)*((INDEX(Model_Scenarios[GR Weight],4)*$AG369)+(INDEX(Model_Scenarios[GP Weight],4)*$AH369)+(INDEX(Model_Scenarios[LTV Weight],4)*$AI369))-(INDEX(Model_Scenarios[LTV Weight],4)*$AP369)-(INDEX(Model_Scenarios[GP Weight],4)*($AS369+$AV369+$AY369))</f>
        <v>2.331171867196034</v>
      </c>
      <c r="BD369">
        <f>INDEX(Model_Assumptions[Values],9)*((INDEX(Model_Scenarios[GR Weight],5)*$AG369)+(INDEX(Model_Scenarios[GP Weight],5)*$AH369)+(INDEX(Model_Scenarios[LTV Weight],5)*$AI369))-(INDEX(Model_Scenarios[LTV Weight],5)*$AP369)-(INDEX(Model_Scenarios[GP Weight],5)*($AS369+$AV369+$AY369))</f>
        <v>2.3908608779149434</v>
      </c>
    </row>
    <row r="370" spans="1:56" x14ac:dyDescent="0.25">
      <c r="A370">
        <v>369</v>
      </c>
      <c r="B370">
        <v>8</v>
      </c>
      <c r="C370" s="3">
        <v>19</v>
      </c>
      <c r="D370" s="4">
        <v>0.36</v>
      </c>
      <c r="E370" t="str">
        <v>SKU-1011</v>
      </c>
      <c r="F370" t="str">
        <v>Raise</v>
      </c>
      <c r="G370" t="str">
        <v>Full</v>
      </c>
      <c r="H370">
        <v>67.56</v>
      </c>
      <c r="I370">
        <v>43.21</v>
      </c>
      <c r="J370">
        <v>22</v>
      </c>
      <c r="K370">
        <v>1486.3200000000002</v>
      </c>
      <c r="L370">
        <v>535.70000000000016</v>
      </c>
      <c r="M370">
        <v>0.36042036708111314</v>
      </c>
      <c r="N370">
        <v>74.848492484947073</v>
      </c>
      <c r="O370">
        <v>85.498342183888553</v>
      </c>
      <c r="P370">
        <v>128.7083421838887</v>
      </c>
      <c r="Q370">
        <v>1511.5432138179046</v>
      </c>
      <c r="R370">
        <v>1073.1956818107124</v>
      </c>
      <c r="S370">
        <v>1</v>
      </c>
      <c r="T370">
        <f t="shared" si="115"/>
        <v>70.183857294580946</v>
      </c>
      <c r="U370">
        <f t="shared" si="116"/>
        <v>3.8837437752826283E-2</v>
      </c>
      <c r="V370">
        <f>IF($F370="Reduce", INDEX(Model_Assumptions[Values], 2), INDEX(Model_Assumptions[Values], 1))</f>
        <v>-0.4</v>
      </c>
      <c r="W370">
        <f t="shared" si="117"/>
        <v>21.658230547775126</v>
      </c>
      <c r="X370">
        <f t="shared" si="130"/>
        <v>1520.0581620181831</v>
      </c>
      <c r="Y370">
        <f t="shared" si="118"/>
        <v>584.20602004881994</v>
      </c>
      <c r="Z370">
        <f t="shared" si="119"/>
        <v>33.738162018182948</v>
      </c>
      <c r="AA370">
        <f t="shared" si="120"/>
        <v>48.506020048819778</v>
      </c>
      <c r="AB370">
        <f t="shared" si="131"/>
        <v>0.3843313595797998</v>
      </c>
      <c r="AC370">
        <f t="shared" si="121"/>
        <v>2.3910992498686667E-2</v>
      </c>
      <c r="AD370">
        <f t="shared" si="122"/>
        <v>2.3910992498686667E-2</v>
      </c>
      <c r="AE370">
        <f t="shared" si="123"/>
        <v>0.35999999999999976</v>
      </c>
      <c r="AF370">
        <f t="shared" si="132"/>
        <v>686.84523635885614</v>
      </c>
      <c r="AG370">
        <f t="shared" si="124"/>
        <v>0.39460603745531597</v>
      </c>
      <c r="AH370">
        <f t="shared" si="125"/>
        <v>0.376867724545143</v>
      </c>
      <c r="AI370">
        <f t="shared" si="133"/>
        <v>0.64000000000000024</v>
      </c>
      <c r="AJ370">
        <f>MAX(0, $R370 - $AA370) * INDEX(Model_Assumptions[Values], 7)</f>
        <v>2049.3793235237854</v>
      </c>
      <c r="AK370">
        <f>MAX(0, INDEX(Model_Assumptions[Values], 4) - $AD370)</f>
        <v>2.6089007501313335E-2</v>
      </c>
      <c r="AL370">
        <f>MAX(0, INDEX(Model_Assumptions[Values], 5) - $AC370)</f>
        <v>0</v>
      </c>
      <c r="AM370">
        <f>INDEX(Model_Assumptions[Values], 6) * MAX(0, INDEX(Model_Assumptions[Values], 3) - $AB370)^2</f>
        <v>0</v>
      </c>
      <c r="AN370">
        <f t="shared" si="126"/>
        <v>2016.381501601672</v>
      </c>
      <c r="AO370" cm="1">
        <f t="array" ref="AO370">IFERROR(STDEV(IF($E$2:$E$2201=$E370, $AJ$2:$AJ$2201)), 0)</f>
        <v>76.07125759603754</v>
      </c>
      <c r="AP370">
        <f t="shared" si="134"/>
        <v>0.43377515982898951</v>
      </c>
      <c r="AQ370">
        <f t="shared" si="127"/>
        <v>1.9622275812044586E-2</v>
      </c>
      <c r="AR370" cm="1">
        <f t="array" ref="AR370">IFERROR(STDEV(IF($E$2:$E$2201=$E370, $AK$2:$AK$2201)), 0)</f>
        <v>1.6562872159339322E-2</v>
      </c>
      <c r="AS370">
        <f t="shared" si="135"/>
        <v>0.39043540438258756</v>
      </c>
      <c r="AT370">
        <f t="shared" si="128"/>
        <v>3.1611037209915167E-3</v>
      </c>
      <c r="AU370" cm="1">
        <f t="array" ref="AU370">IFERROR(STDEV(IF($E$2:$E$2201=$E370, $AL$2:$AL$2201)), 0)</f>
        <v>5.8347461715844203E-3</v>
      </c>
      <c r="AV370">
        <f t="shared" si="136"/>
        <v>-0.54177227732481148</v>
      </c>
      <c r="AW370">
        <f t="shared" si="129"/>
        <v>0</v>
      </c>
      <c r="AX370" cm="1">
        <f t="array" ref="AX370">IFERROR(STDEV(IF($E$2:$E$2201=$E370, $AM$2:$AM$2201)), 0)</f>
        <v>0</v>
      </c>
      <c r="AY370">
        <f t="shared" si="137"/>
        <v>-0.54177227732481148</v>
      </c>
      <c r="AZ370">
        <f>INDEX(Model_Assumptions[Values],9)*((INDEX(Model_Scenarios[GR Weight],1)*$AG370)+(INDEX(Model_Scenarios[GP Weight],1)*$AH370)+(INDEX(Model_Scenarios[LTV Weight],1)*$AI370))-(INDEX(Model_Scenarios[LTV Weight],1)*$AP370)-(INDEX(Model_Scenarios[GP Weight],1)*($AS370+$AV370+$AY370))</f>
        <v>2.668027668163742</v>
      </c>
      <c r="BA370">
        <f>INDEX(Model_Assumptions[Values],9)*((INDEX(Model_Scenarios[GR Weight],2)*$AG370)+(INDEX(Model_Scenarios[GP Weight],2)*$AH370)+(INDEX(Model_Scenarios[LTV Weight],2)*$AI370))-(INDEX(Model_Scenarios[LTV Weight],2)*$AP370)-(INDEX(Model_Scenarios[GP Weight],2)*($AS370+$AV370+$AY370))</f>
        <v>2.6094902288011945</v>
      </c>
      <c r="BB370">
        <f>INDEX(Model_Assumptions[Values],9)*((INDEX(Model_Scenarios[GR Weight],3)*$AG370)+(INDEX(Model_Scenarios[GP Weight],3)*$AH370)+(INDEX(Model_Scenarios[LTV Weight],3)*$AI370))-(INDEX(Model_Scenarios[LTV Weight],3)*$AP370)-(INDEX(Model_Scenarios[GP Weight],3)*($AS370+$AV370+$AY370))</f>
        <v>2.5018542034350122</v>
      </c>
      <c r="BC370">
        <f>INDEX(Model_Assumptions[Values],9)*((INDEX(Model_Scenarios[GR Weight],4)*$AG370)+(INDEX(Model_Scenarios[GP Weight],4)*$AH370)+(INDEX(Model_Scenarios[LTV Weight],4)*$AI370))-(INDEX(Model_Scenarios[LTV Weight],4)*$AP370)-(INDEX(Model_Scenarios[GP Weight],4)*($AS370+$AV370+$AY370))</f>
        <v>2.4225347381455693</v>
      </c>
      <c r="BD370">
        <f>INDEX(Model_Assumptions[Values],9)*((INDEX(Model_Scenarios[GR Weight],5)*$AG370)+(INDEX(Model_Scenarios[GP Weight],5)*$AH370)+(INDEX(Model_Scenarios[LTV Weight],5)*$AI370))-(INDEX(Model_Scenarios[LTV Weight],5)*$AP370)-(INDEX(Model_Scenarios[GP Weight],5)*($AS370+$AV370+$AY370))</f>
        <v>2.5037585226440817</v>
      </c>
    </row>
    <row r="371" spans="1:56" x14ac:dyDescent="0.25">
      <c r="A371">
        <v>370</v>
      </c>
      <c r="B371">
        <v>8</v>
      </c>
      <c r="C371" s="3">
        <v>20</v>
      </c>
      <c r="D371" s="4">
        <v>0.38</v>
      </c>
      <c r="E371" t="str">
        <v>SKU-1011</v>
      </c>
      <c r="F371" t="str">
        <v>Raise</v>
      </c>
      <c r="G371" t="str">
        <v>Full</v>
      </c>
      <c r="H371">
        <v>67.56</v>
      </c>
      <c r="I371">
        <v>43.21</v>
      </c>
      <c r="J371">
        <v>22</v>
      </c>
      <c r="K371">
        <v>1486.3200000000002</v>
      </c>
      <c r="L371">
        <v>535.70000000000016</v>
      </c>
      <c r="M371">
        <v>0.36042036708111314</v>
      </c>
      <c r="N371">
        <v>74.848492484947073</v>
      </c>
      <c r="O371">
        <v>85.498342183888553</v>
      </c>
      <c r="P371">
        <v>128.7083421838887</v>
      </c>
      <c r="Q371">
        <v>1511.5432138179046</v>
      </c>
      <c r="R371">
        <v>1073.1956818107124</v>
      </c>
      <c r="S371">
        <v>1</v>
      </c>
      <c r="T371">
        <f t="shared" si="115"/>
        <v>70.329627144279883</v>
      </c>
      <c r="U371">
        <f t="shared" si="116"/>
        <v>4.0995073183538781E-2</v>
      </c>
      <c r="V371">
        <f>IF($F371="Reduce", INDEX(Model_Assumptions[Values], 2), INDEX(Model_Assumptions[Values], 1))</f>
        <v>-0.4</v>
      </c>
      <c r="W371">
        <f t="shared" si="117"/>
        <v>21.63924335598486</v>
      </c>
      <c r="X371">
        <f t="shared" si="130"/>
        <v>1521.8799169107508</v>
      </c>
      <c r="Y371">
        <f t="shared" si="118"/>
        <v>586.84821149864501</v>
      </c>
      <c r="Z371">
        <f t="shared" si="119"/>
        <v>35.559916910750644</v>
      </c>
      <c r="AA371">
        <f t="shared" si="120"/>
        <v>51.148211498644855</v>
      </c>
      <c r="AB371">
        <f t="shared" si="131"/>
        <v>0.38560743523699459</v>
      </c>
      <c r="AC371">
        <f t="shared" si="121"/>
        <v>2.5187068155881454E-2</v>
      </c>
      <c r="AD371">
        <f t="shared" si="122"/>
        <v>2.5187068155881454E-2</v>
      </c>
      <c r="AE371">
        <f t="shared" si="123"/>
        <v>0.37999999999999912</v>
      </c>
      <c r="AF371">
        <f t="shared" si="132"/>
        <v>665.38132272264261</v>
      </c>
      <c r="AG371">
        <f t="shared" si="124"/>
        <v>0.4159135253671809</v>
      </c>
      <c r="AH371">
        <f t="shared" si="125"/>
        <v>0.39739624200557394</v>
      </c>
      <c r="AI371">
        <f t="shared" si="133"/>
        <v>0.62000000000000088</v>
      </c>
      <c r="AJ371">
        <f>MAX(0, $R371 - $AA371) * INDEX(Model_Assumptions[Values], 7)</f>
        <v>2044.094940624135</v>
      </c>
      <c r="AK371">
        <f>MAX(0, INDEX(Model_Assumptions[Values], 4) - $AD371)</f>
        <v>2.4812931844118549E-2</v>
      </c>
      <c r="AL371">
        <f>MAX(0, INDEX(Model_Assumptions[Values], 5) - $AC371)</f>
        <v>0</v>
      </c>
      <c r="AM371">
        <f>INDEX(Model_Assumptions[Values], 6) * MAX(0, INDEX(Model_Assumptions[Values], 3) - $AB371)^2</f>
        <v>0</v>
      </c>
      <c r="AN371">
        <f t="shared" si="126"/>
        <v>2016.381501601672</v>
      </c>
      <c r="AO371" cm="1">
        <f t="array" ref="AO371">IFERROR(STDEV(IF($E$2:$E$2201=$E371, $AJ$2:$AJ$2201)), 0)</f>
        <v>76.07125759603754</v>
      </c>
      <c r="AP371">
        <f t="shared" si="134"/>
        <v>0.36430893741273701</v>
      </c>
      <c r="AQ371">
        <f t="shared" si="127"/>
        <v>1.9622275812044586E-2</v>
      </c>
      <c r="AR371" cm="1">
        <f t="array" ref="AR371">IFERROR(STDEV(IF($E$2:$E$2201=$E371, $AK$2:$AK$2201)), 0)</f>
        <v>1.6562872159339322E-2</v>
      </c>
      <c r="AS371">
        <f t="shared" si="135"/>
        <v>0.31339105815334711</v>
      </c>
      <c r="AT371">
        <f t="shared" si="128"/>
        <v>3.1611037209915167E-3</v>
      </c>
      <c r="AU371" cm="1">
        <f t="array" ref="AU371">IFERROR(STDEV(IF($E$2:$E$2201=$E371, $AL$2:$AL$2201)), 0)</f>
        <v>5.8347461715844203E-3</v>
      </c>
      <c r="AV371">
        <f t="shared" si="136"/>
        <v>-0.54177227732481148</v>
      </c>
      <c r="AW371">
        <f t="shared" si="129"/>
        <v>0</v>
      </c>
      <c r="AX371" cm="1">
        <f t="array" ref="AX371">IFERROR(STDEV(IF($E$2:$E$2201=$E371, $AM$2:$AM$2201)), 0)</f>
        <v>0</v>
      </c>
      <c r="AY371">
        <f t="shared" si="137"/>
        <v>-0.54177227732481148</v>
      </c>
      <c r="AZ371">
        <f>INDEX(Model_Assumptions[Values],9)*((INDEX(Model_Scenarios[GR Weight],1)*$AG371)+(INDEX(Model_Scenarios[GP Weight],1)*$AH371)+(INDEX(Model_Scenarios[LTV Weight],1)*$AI371))-(INDEX(Model_Scenarios[LTV Weight],1)*$AP371)-(INDEX(Model_Scenarios[GP Weight],1)*($AS371+$AV371+$AY371))</f>
        <v>2.6722230834058189</v>
      </c>
      <c r="BA371">
        <f>INDEX(Model_Assumptions[Values],9)*((INDEX(Model_Scenarios[GR Weight],2)*$AG371)+(INDEX(Model_Scenarios[GP Weight],2)*$AH371)+(INDEX(Model_Scenarios[LTV Weight],2)*$AI371))-(INDEX(Model_Scenarios[LTV Weight],2)*$AP371)-(INDEX(Model_Scenarios[GP Weight],2)*($AS371+$AV371+$AY371))</f>
        <v>2.6415612760119385</v>
      </c>
      <c r="BB371">
        <f>INDEX(Model_Assumptions[Values],9)*((INDEX(Model_Scenarios[GR Weight],3)*$AG371)+(INDEX(Model_Scenarios[GP Weight],3)*$AH371)+(INDEX(Model_Scenarios[LTV Weight],3)*$AI371))-(INDEX(Model_Scenarios[LTV Weight],3)*$AP371)-(INDEX(Model_Scenarios[GP Weight],3)*($AS371+$AV371+$AY371))</f>
        <v>2.5791654790273344</v>
      </c>
      <c r="BC371">
        <f>INDEX(Model_Assumptions[Values],9)*((INDEX(Model_Scenarios[GR Weight],4)*$AG371)+(INDEX(Model_Scenarios[GP Weight],4)*$AH371)+(INDEX(Model_Scenarios[LTV Weight],4)*$AI371))-(INDEX(Model_Scenarios[LTV Weight],4)*$AP371)-(INDEX(Model_Scenarios[GP Weight],4)*($AS371+$AV371+$AY371))</f>
        <v>2.5135531354521974</v>
      </c>
      <c r="BD371">
        <f>INDEX(Model_Assumptions[Values],9)*((INDEX(Model_Scenarios[GR Weight],5)*$AG371)+(INDEX(Model_Scenarios[GP Weight],5)*$AH371)+(INDEX(Model_Scenarios[LTV Weight],5)*$AI371))-(INDEX(Model_Scenarios[LTV Weight],5)*$AP371)-(INDEX(Model_Scenarios[GP Weight],5)*($AS371+$AV371+$AY371))</f>
        <v>2.6162603796022781</v>
      </c>
    </row>
    <row r="372" spans="1:56" x14ac:dyDescent="0.25">
      <c r="A372">
        <v>371</v>
      </c>
      <c r="B372">
        <v>8</v>
      </c>
      <c r="C372" s="3">
        <v>21</v>
      </c>
      <c r="D372" s="4">
        <v>0.4</v>
      </c>
      <c r="E372" t="str">
        <v>SKU-1011</v>
      </c>
      <c r="F372" t="str">
        <v>Raise</v>
      </c>
      <c r="G372" t="str">
        <v>Full</v>
      </c>
      <c r="H372">
        <v>67.56</v>
      </c>
      <c r="I372">
        <v>43.21</v>
      </c>
      <c r="J372">
        <v>22</v>
      </c>
      <c r="K372">
        <v>1486.3200000000002</v>
      </c>
      <c r="L372">
        <v>535.70000000000016</v>
      </c>
      <c r="M372">
        <v>0.36042036708111314</v>
      </c>
      <c r="N372">
        <v>74.848492484947073</v>
      </c>
      <c r="O372">
        <v>85.498342183888553</v>
      </c>
      <c r="P372">
        <v>128.7083421838887</v>
      </c>
      <c r="Q372">
        <v>1511.5432138179046</v>
      </c>
      <c r="R372">
        <v>1073.1956818107124</v>
      </c>
      <c r="S372">
        <v>1</v>
      </c>
      <c r="T372">
        <f t="shared" si="115"/>
        <v>70.475396993978833</v>
      </c>
      <c r="U372">
        <f t="shared" si="116"/>
        <v>4.3152708614251495E-2</v>
      </c>
      <c r="V372">
        <f>IF($F372="Reduce", INDEX(Model_Assumptions[Values], 2), INDEX(Model_Assumptions[Values], 1))</f>
        <v>-0.4</v>
      </c>
      <c r="W372">
        <f t="shared" si="117"/>
        <v>21.620256164194586</v>
      </c>
      <c r="X372">
        <f t="shared" si="130"/>
        <v>1523.6961362831314</v>
      </c>
      <c r="Y372">
        <f t="shared" si="118"/>
        <v>589.48486742828334</v>
      </c>
      <c r="Z372">
        <f t="shared" si="119"/>
        <v>37.376136283131245</v>
      </c>
      <c r="AA372">
        <f t="shared" si="120"/>
        <v>53.784867428283178</v>
      </c>
      <c r="AB372">
        <f t="shared" si="131"/>
        <v>0.38687823207733457</v>
      </c>
      <c r="AC372">
        <f t="shared" si="121"/>
        <v>2.6457864996221436E-2</v>
      </c>
      <c r="AD372">
        <f t="shared" si="122"/>
        <v>2.6457864996221436E-2</v>
      </c>
      <c r="AE372">
        <f t="shared" si="123"/>
        <v>0.40000000000000041</v>
      </c>
      <c r="AF372">
        <f t="shared" si="132"/>
        <v>643.91740908642703</v>
      </c>
      <c r="AG372">
        <f t="shared" si="124"/>
        <v>0.43715626909751315</v>
      </c>
      <c r="AH372">
        <f t="shared" si="125"/>
        <v>0.41788175121888715</v>
      </c>
      <c r="AI372">
        <f t="shared" si="133"/>
        <v>0.59999999999999964</v>
      </c>
      <c r="AJ372">
        <f>MAX(0, $R372 - $AA372) * INDEX(Model_Assumptions[Values], 7)</f>
        <v>2038.8216287648584</v>
      </c>
      <c r="AK372">
        <f>MAX(0, INDEX(Model_Assumptions[Values], 4) - $AD372)</f>
        <v>2.3542135003778566E-2</v>
      </c>
      <c r="AL372">
        <f>MAX(0, INDEX(Model_Assumptions[Values], 5) - $AC372)</f>
        <v>0</v>
      </c>
      <c r="AM372">
        <f>INDEX(Model_Assumptions[Values], 6) * MAX(0, INDEX(Model_Assumptions[Values], 3) - $AB372)^2</f>
        <v>0</v>
      </c>
      <c r="AN372">
        <f t="shared" si="126"/>
        <v>2016.381501601672</v>
      </c>
      <c r="AO372" cm="1">
        <f t="array" ref="AO372">IFERROR(STDEV(IF($E$2:$E$2201=$E372, $AJ$2:$AJ$2201)), 0)</f>
        <v>76.07125759603754</v>
      </c>
      <c r="AP372">
        <f t="shared" si="134"/>
        <v>0.294988250126619</v>
      </c>
      <c r="AQ372">
        <f t="shared" si="127"/>
        <v>1.9622275812044586E-2</v>
      </c>
      <c r="AR372" cm="1">
        <f t="array" ref="AR372">IFERROR(STDEV(IF($E$2:$E$2201=$E372, $AK$2:$AK$2201)), 0)</f>
        <v>1.6562872159339322E-2</v>
      </c>
      <c r="AS372">
        <f t="shared" si="135"/>
        <v>0.23666542578025551</v>
      </c>
      <c r="AT372">
        <f t="shared" si="128"/>
        <v>3.1611037209915167E-3</v>
      </c>
      <c r="AU372" cm="1">
        <f t="array" ref="AU372">IFERROR(STDEV(IF($E$2:$E$2201=$E372, $AL$2:$AL$2201)), 0)</f>
        <v>5.8347461715844203E-3</v>
      </c>
      <c r="AV372">
        <f t="shared" si="136"/>
        <v>-0.54177227732481148</v>
      </c>
      <c r="AW372">
        <f t="shared" si="129"/>
        <v>0</v>
      </c>
      <c r="AX372" cm="1">
        <f t="array" ref="AX372">IFERROR(STDEV(IF($E$2:$E$2201=$E372, $AM$2:$AM$2201)), 0)</f>
        <v>0</v>
      </c>
      <c r="AY372">
        <f t="shared" si="137"/>
        <v>-0.54177227732481148</v>
      </c>
      <c r="AZ372">
        <f>INDEX(Model_Assumptions[Values],9)*((INDEX(Model_Scenarios[GR Weight],1)*$AG372)+(INDEX(Model_Scenarios[GP Weight],1)*$AH372)+(INDEX(Model_Scenarios[LTV Weight],1)*$AI372))-(INDEX(Model_Scenarios[LTV Weight],1)*$AP372)-(INDEX(Model_Scenarios[GP Weight],1)*($AS372+$AV372+$AY372))</f>
        <v>2.6762163229438412</v>
      </c>
      <c r="BA372">
        <f>INDEX(Model_Assumptions[Values],9)*((INDEX(Model_Scenarios[GR Weight],2)*$AG372)+(INDEX(Model_Scenarios[GP Weight],2)*$AH372)+(INDEX(Model_Scenarios[LTV Weight],2)*$AI372))-(INDEX(Model_Scenarios[LTV Weight],2)*$AP372)-(INDEX(Model_Scenarios[GP Weight],2)*($AS372+$AV372+$AY372))</f>
        <v>2.6733824162335917</v>
      </c>
      <c r="BB372">
        <f>INDEX(Model_Assumptions[Values],9)*((INDEX(Model_Scenarios[GR Weight],3)*$AG372)+(INDEX(Model_Scenarios[GP Weight],3)*$AH372)+(INDEX(Model_Scenarios[LTV Weight],3)*$AI372))-(INDEX(Model_Scenarios[LTV Weight],3)*$AP372)-(INDEX(Model_Scenarios[GP Weight],3)*($AS372+$AV372+$AY372))</f>
        <v>2.6561507960585744</v>
      </c>
      <c r="BC372">
        <f>INDEX(Model_Assumptions[Values],9)*((INDEX(Model_Scenarios[GR Weight],4)*$AG372)+(INDEX(Model_Scenarios[GP Weight],4)*$AH372)+(INDEX(Model_Scenarios[LTV Weight],4)*$AI372))-(INDEX(Model_Scenarios[LTV Weight],4)*$AP372)-(INDEX(Model_Scenarios[GP Weight],4)*($AS372+$AV372+$AY372))</f>
        <v>2.6042277556199931</v>
      </c>
      <c r="BD372">
        <f>INDEX(Model_Assumptions[Values],9)*((INDEX(Model_Scenarios[GR Weight],5)*$AG372)+(INDEX(Model_Scenarios[GP Weight],5)*$AH372)+(INDEX(Model_Scenarios[LTV Weight],5)*$AI372))-(INDEX(Model_Scenarios[LTV Weight],5)*$AP372)-(INDEX(Model_Scenarios[GP Weight],5)*($AS372+$AV372+$AY372))</f>
        <v>2.72836754329595</v>
      </c>
    </row>
    <row r="373" spans="1:56" x14ac:dyDescent="0.25">
      <c r="A373">
        <v>372</v>
      </c>
      <c r="B373">
        <v>8</v>
      </c>
      <c r="C373" s="3">
        <v>22</v>
      </c>
      <c r="D373" s="4">
        <v>0.42</v>
      </c>
      <c r="E373" t="str">
        <v>SKU-1011</v>
      </c>
      <c r="F373" t="str">
        <v>Raise</v>
      </c>
      <c r="G373" t="str">
        <v>Full</v>
      </c>
      <c r="H373">
        <v>67.56</v>
      </c>
      <c r="I373">
        <v>43.21</v>
      </c>
      <c r="J373">
        <v>22</v>
      </c>
      <c r="K373">
        <v>1486.3200000000002</v>
      </c>
      <c r="L373">
        <v>535.70000000000016</v>
      </c>
      <c r="M373">
        <v>0.36042036708111314</v>
      </c>
      <c r="N373">
        <v>74.848492484947073</v>
      </c>
      <c r="O373">
        <v>85.498342183888553</v>
      </c>
      <c r="P373">
        <v>128.7083421838887</v>
      </c>
      <c r="Q373">
        <v>1511.5432138179046</v>
      </c>
      <c r="R373">
        <v>1073.1956818107124</v>
      </c>
      <c r="S373">
        <v>1</v>
      </c>
      <c r="T373">
        <f t="shared" si="115"/>
        <v>70.62116684367777</v>
      </c>
      <c r="U373">
        <f t="shared" si="116"/>
        <v>4.5310344044963993E-2</v>
      </c>
      <c r="V373">
        <f>IF($F373="Reduce", INDEX(Model_Assumptions[Values], 2), INDEX(Model_Assumptions[Values], 1))</f>
        <v>-0.4</v>
      </c>
      <c r="W373">
        <f t="shared" si="117"/>
        <v>21.601268972404316</v>
      </c>
      <c r="X373">
        <f t="shared" si="130"/>
        <v>1525.5068201353251</v>
      </c>
      <c r="Y373">
        <f t="shared" si="118"/>
        <v>592.11598783773456</v>
      </c>
      <c r="Z373">
        <f t="shared" si="119"/>
        <v>39.186820135324979</v>
      </c>
      <c r="AA373">
        <f t="shared" si="120"/>
        <v>56.415987837734406</v>
      </c>
      <c r="AB373">
        <f t="shared" si="131"/>
        <v>0.38814378278899397</v>
      </c>
      <c r="AC373">
        <f t="shared" si="121"/>
        <v>2.7723415707880839E-2</v>
      </c>
      <c r="AD373">
        <f t="shared" si="122"/>
        <v>2.7723415707880839E-2</v>
      </c>
      <c r="AE373">
        <f t="shared" si="123"/>
        <v>0.41999999999999971</v>
      </c>
      <c r="AF373">
        <f t="shared" si="132"/>
        <v>622.4534954502135</v>
      </c>
      <c r="AG373">
        <f t="shared" si="124"/>
        <v>0.45833426864631543</v>
      </c>
      <c r="AH373">
        <f t="shared" si="125"/>
        <v>0.43832425218508003</v>
      </c>
      <c r="AI373">
        <f t="shared" si="133"/>
        <v>0.58000000000000029</v>
      </c>
      <c r="AJ373">
        <f>MAX(0, $R373 - $AA373) * INDEX(Model_Assumptions[Values], 7)</f>
        <v>2033.5593879459559</v>
      </c>
      <c r="AK373">
        <f>MAX(0, INDEX(Model_Assumptions[Values], 4) - $AD373)</f>
        <v>2.2276584292119164E-2</v>
      </c>
      <c r="AL373">
        <f>MAX(0, INDEX(Model_Assumptions[Values], 5) - $AC373)</f>
        <v>0</v>
      </c>
      <c r="AM373">
        <f>INDEX(Model_Assumptions[Values], 6) * MAX(0, INDEX(Model_Assumptions[Values], 3) - $AB373)^2</f>
        <v>0</v>
      </c>
      <c r="AN373">
        <f t="shared" si="126"/>
        <v>2016.381501601672</v>
      </c>
      <c r="AO373" cm="1">
        <f t="array" ref="AO373">IFERROR(STDEV(IF($E$2:$E$2201=$E373, $AJ$2:$AJ$2201)), 0)</f>
        <v>76.07125759603754</v>
      </c>
      <c r="AP373">
        <f t="shared" si="134"/>
        <v>0.22581309797064153</v>
      </c>
      <c r="AQ373">
        <f t="shared" si="127"/>
        <v>1.9622275812044586E-2</v>
      </c>
      <c r="AR373" cm="1">
        <f t="array" ref="AR373">IFERROR(STDEV(IF($E$2:$E$2201=$E373, $AK$2:$AK$2201)), 0)</f>
        <v>1.6562872159339322E-2</v>
      </c>
      <c r="AS373">
        <f t="shared" si="135"/>
        <v>0.16025653368204565</v>
      </c>
      <c r="AT373">
        <f t="shared" si="128"/>
        <v>3.1611037209915167E-3</v>
      </c>
      <c r="AU373" cm="1">
        <f t="array" ref="AU373">IFERROR(STDEV(IF($E$2:$E$2201=$E373, $AL$2:$AL$2201)), 0)</f>
        <v>5.8347461715844203E-3</v>
      </c>
      <c r="AV373">
        <f t="shared" si="136"/>
        <v>-0.54177227732481148</v>
      </c>
      <c r="AW373">
        <f t="shared" si="129"/>
        <v>0</v>
      </c>
      <c r="AX373" cm="1">
        <f t="array" ref="AX373">IFERROR(STDEV(IF($E$2:$E$2201=$E373, $AM$2:$AM$2201)), 0)</f>
        <v>0</v>
      </c>
      <c r="AY373">
        <f t="shared" si="137"/>
        <v>-0.54177227732481148</v>
      </c>
      <c r="AZ373">
        <f>INDEX(Model_Assumptions[Values],9)*((INDEX(Model_Scenarios[GR Weight],1)*$AG373)+(INDEX(Model_Scenarios[GP Weight],1)*$AH373)+(INDEX(Model_Scenarios[LTV Weight],1)*$AI373))-(INDEX(Model_Scenarios[LTV Weight],1)*$AP373)-(INDEX(Model_Scenarios[GP Weight],1)*($AS373+$AV373+$AY373))</f>
        <v>2.6800075841359434</v>
      </c>
      <c r="BA373">
        <f>INDEX(Model_Assumptions[Values],9)*((INDEX(Model_Scenarios[GR Weight],2)*$AG373)+(INDEX(Model_Scenarios[GP Weight],2)*$AH373)+(INDEX(Model_Scenarios[LTV Weight],2)*$AI373))-(INDEX(Model_Scenarios[LTV Weight],2)*$AP373)-(INDEX(Model_Scenarios[GP Weight],2)*($AS373+$AV373+$AY373))</f>
        <v>2.7049540441824167</v>
      </c>
      <c r="BB373">
        <f>INDEX(Model_Assumptions[Values],9)*((INDEX(Model_Scenarios[GR Weight],3)*$AG373)+(INDEX(Model_Scenarios[GP Weight],3)*$AH373)+(INDEX(Model_Scenarios[LTV Weight],3)*$AI373))-(INDEX(Model_Scenarios[LTV Weight],3)*$AP373)-(INDEX(Model_Scenarios[GP Weight],3)*($AS373+$AV373+$AY373))</f>
        <v>2.73281084528218</v>
      </c>
      <c r="BC373">
        <f>INDEX(Model_Assumptions[Values],9)*((INDEX(Model_Scenarios[GR Weight],4)*$AG373)+(INDEX(Model_Scenarios[GP Weight],4)*$AH373)+(INDEX(Model_Scenarios[LTV Weight],4)*$AI373))-(INDEX(Model_Scenarios[LTV Weight],4)*$AP373)-(INDEX(Model_Scenarios[GP Weight],4)*($AS373+$AV373+$AY373))</f>
        <v>2.6945592894024015</v>
      </c>
      <c r="BD373">
        <f>INDEX(Model_Assumptions[Values],9)*((INDEX(Model_Scenarios[GR Weight],5)*$AG373)+(INDEX(Model_Scenarios[GP Weight],5)*$AH373)+(INDEX(Model_Scenarios[LTV Weight],5)*$AI373))-(INDEX(Model_Scenarios[LTV Weight],5)*$AP373)-(INDEX(Model_Scenarios[GP Weight],5)*($AS373+$AV373+$AY373))</f>
        <v>2.8400810991947933</v>
      </c>
    </row>
    <row r="374" spans="1:56" x14ac:dyDescent="0.25">
      <c r="A374">
        <v>373</v>
      </c>
      <c r="B374">
        <v>8</v>
      </c>
      <c r="C374" s="3">
        <v>23</v>
      </c>
      <c r="D374" s="4">
        <v>0.44</v>
      </c>
      <c r="E374" t="str">
        <v>SKU-1011</v>
      </c>
      <c r="F374" t="str">
        <v>Raise</v>
      </c>
      <c r="G374" t="str">
        <v>Full</v>
      </c>
      <c r="H374">
        <v>67.56</v>
      </c>
      <c r="I374">
        <v>43.21</v>
      </c>
      <c r="J374">
        <v>22</v>
      </c>
      <c r="K374">
        <v>1486.3200000000002</v>
      </c>
      <c r="L374">
        <v>535.70000000000016</v>
      </c>
      <c r="M374">
        <v>0.36042036708111314</v>
      </c>
      <c r="N374">
        <v>74.848492484947073</v>
      </c>
      <c r="O374">
        <v>85.498342183888553</v>
      </c>
      <c r="P374">
        <v>128.7083421838887</v>
      </c>
      <c r="Q374">
        <v>1511.5432138179046</v>
      </c>
      <c r="R374">
        <v>1073.1956818107124</v>
      </c>
      <c r="S374">
        <v>1</v>
      </c>
      <c r="T374">
        <f t="shared" si="115"/>
        <v>70.766936693376707</v>
      </c>
      <c r="U374">
        <f t="shared" si="116"/>
        <v>4.7467979475676499E-2</v>
      </c>
      <c r="V374">
        <f>IF($F374="Reduce", INDEX(Model_Assumptions[Values], 2), INDEX(Model_Assumptions[Values], 1))</f>
        <v>-0.4</v>
      </c>
      <c r="W374">
        <f t="shared" si="117"/>
        <v>21.582281780614046</v>
      </c>
      <c r="X374">
        <f t="shared" si="130"/>
        <v>1527.3119684673318</v>
      </c>
      <c r="Y374">
        <f t="shared" si="118"/>
        <v>594.74157272699881</v>
      </c>
      <c r="Z374">
        <f t="shared" si="119"/>
        <v>40.991968467331617</v>
      </c>
      <c r="AA374">
        <f t="shared" si="120"/>
        <v>59.041572726998652</v>
      </c>
      <c r="AB374">
        <f t="shared" si="131"/>
        <v>0.3894041197908153</v>
      </c>
      <c r="AC374">
        <f t="shared" si="121"/>
        <v>2.898375270970216E-2</v>
      </c>
      <c r="AD374">
        <f t="shared" si="122"/>
        <v>2.898375270970216E-2</v>
      </c>
      <c r="AE374">
        <f t="shared" si="123"/>
        <v>0.43999999999999906</v>
      </c>
      <c r="AF374">
        <f t="shared" si="132"/>
        <v>600.98958181399996</v>
      </c>
      <c r="AG374">
        <f t="shared" si="124"/>
        <v>0.47944752401358504</v>
      </c>
      <c r="AH374">
        <f t="shared" si="125"/>
        <v>0.45872374490415341</v>
      </c>
      <c r="AI374">
        <f t="shared" si="133"/>
        <v>0.56000000000000094</v>
      </c>
      <c r="AJ374">
        <f>MAX(0, $R374 - $AA374) * INDEX(Model_Assumptions[Values], 7)</f>
        <v>2028.3082181674274</v>
      </c>
      <c r="AK374">
        <f>MAX(0, INDEX(Model_Assumptions[Values], 4) - $AD374)</f>
        <v>2.1016247290297843E-2</v>
      </c>
      <c r="AL374">
        <f>MAX(0, INDEX(Model_Assumptions[Values], 5) - $AC374)</f>
        <v>0</v>
      </c>
      <c r="AM374">
        <f>INDEX(Model_Assumptions[Values], 6) * MAX(0, INDEX(Model_Assumptions[Values], 3) - $AB374)^2</f>
        <v>0</v>
      </c>
      <c r="AN374">
        <f t="shared" si="126"/>
        <v>2016.381501601672</v>
      </c>
      <c r="AO374" cm="1">
        <f t="array" ref="AO374">IFERROR(STDEV(IF($E$2:$E$2201=$E374, $AJ$2:$AJ$2201)), 0)</f>
        <v>76.07125759603754</v>
      </c>
      <c r="AP374">
        <f t="shared" si="134"/>
        <v>0.15678348094480155</v>
      </c>
      <c r="AQ374">
        <f t="shared" si="127"/>
        <v>1.9622275812044586E-2</v>
      </c>
      <c r="AR374" cm="1">
        <f t="array" ref="AR374">IFERROR(STDEV(IF($E$2:$E$2201=$E374, $AK$2:$AK$2201)), 0)</f>
        <v>1.6562872159339322E-2</v>
      </c>
      <c r="AS374">
        <f t="shared" si="135"/>
        <v>8.4162424538623104E-2</v>
      </c>
      <c r="AT374">
        <f t="shared" si="128"/>
        <v>3.1611037209915167E-3</v>
      </c>
      <c r="AU374" cm="1">
        <f t="array" ref="AU374">IFERROR(STDEV(IF($E$2:$E$2201=$E374, $AL$2:$AL$2201)), 0)</f>
        <v>5.8347461715844203E-3</v>
      </c>
      <c r="AV374">
        <f t="shared" si="136"/>
        <v>-0.54177227732481148</v>
      </c>
      <c r="AW374">
        <f t="shared" si="129"/>
        <v>0</v>
      </c>
      <c r="AX374" cm="1">
        <f t="array" ref="AX374">IFERROR(STDEV(IF($E$2:$E$2201=$E374, $AM$2:$AM$2201)), 0)</f>
        <v>0</v>
      </c>
      <c r="AY374">
        <f t="shared" si="137"/>
        <v>-0.54177227732481148</v>
      </c>
      <c r="AZ374">
        <f>INDEX(Model_Assumptions[Values],9)*((INDEX(Model_Scenarios[GR Weight],1)*$AG374)+(INDEX(Model_Scenarios[GP Weight],1)*$AH374)+(INDEX(Model_Scenarios[LTV Weight],1)*$AI374))-(INDEX(Model_Scenarios[LTV Weight],1)*$AP374)-(INDEX(Model_Scenarios[GP Weight],1)*($AS374+$AV374+$AY374))</f>
        <v>2.6835970627141319</v>
      </c>
      <c r="BA374">
        <f>INDEX(Model_Assumptions[Values],9)*((INDEX(Model_Scenarios[GR Weight],2)*$AG374)+(INDEX(Model_Scenarios[GP Weight],2)*$AH374)+(INDEX(Model_Scenarios[LTV Weight],2)*$AI374))-(INDEX(Model_Scenarios[LTV Weight],2)*$AP374)-(INDEX(Model_Scenarios[GP Weight],2)*($AS374+$AV374+$AY374))</f>
        <v>2.7362765513224234</v>
      </c>
      <c r="BB374">
        <f>INDEX(Model_Assumptions[Values],9)*((INDEX(Model_Scenarios[GR Weight],3)*$AG374)+(INDEX(Model_Scenarios[GP Weight],3)*$AH374)+(INDEX(Model_Scenarios[LTV Weight],3)*$AI374))-(INDEX(Model_Scenarios[LTV Weight],3)*$AP374)-(INDEX(Model_Scenarios[GP Weight],3)*($AS374+$AV374+$AY374))</f>
        <v>2.8091463117601814</v>
      </c>
      <c r="BC374">
        <f>INDEX(Model_Assumptions[Values],9)*((INDEX(Model_Scenarios[GR Weight],4)*$AG374)+(INDEX(Model_Scenarios[GP Weight],4)*$AH374)+(INDEX(Model_Scenarios[LTV Weight],4)*$AI374))-(INDEX(Model_Scenarios[LTV Weight],4)*$AP374)-(INDEX(Model_Scenarios[GP Weight],4)*($AS374+$AV374+$AY374))</f>
        <v>2.7845484218614525</v>
      </c>
      <c r="BD374">
        <f>INDEX(Model_Assumptions[Values],9)*((INDEX(Model_Scenarios[GR Weight],5)*$AG374)+(INDEX(Model_Scenarios[GP Weight],5)*$AH374)+(INDEX(Model_Scenarios[LTV Weight],5)*$AI374))-(INDEX(Model_Scenarios[LTV Weight],5)*$AP374)-(INDEX(Model_Scenarios[GP Weight],5)*($AS374+$AV374+$AY374))</f>
        <v>2.9514021238248582</v>
      </c>
    </row>
    <row r="375" spans="1:56" x14ac:dyDescent="0.25">
      <c r="A375">
        <v>374</v>
      </c>
      <c r="B375">
        <v>8</v>
      </c>
      <c r="C375" s="3">
        <v>24</v>
      </c>
      <c r="D375" s="4">
        <v>0.46</v>
      </c>
      <c r="E375" t="str">
        <v>SKU-1011</v>
      </c>
      <c r="F375" t="str">
        <v>Raise</v>
      </c>
      <c r="G375" t="str">
        <v>Full</v>
      </c>
      <c r="H375">
        <v>67.56</v>
      </c>
      <c r="I375">
        <v>43.21</v>
      </c>
      <c r="J375">
        <v>22</v>
      </c>
      <c r="K375">
        <v>1486.3200000000002</v>
      </c>
      <c r="L375">
        <v>535.70000000000016</v>
      </c>
      <c r="M375">
        <v>0.36042036708111314</v>
      </c>
      <c r="N375">
        <v>74.848492484947073</v>
      </c>
      <c r="O375">
        <v>85.498342183888553</v>
      </c>
      <c r="P375">
        <v>128.7083421838887</v>
      </c>
      <c r="Q375">
        <v>1511.5432138179046</v>
      </c>
      <c r="R375">
        <v>1073.1956818107124</v>
      </c>
      <c r="S375">
        <v>1</v>
      </c>
      <c r="T375">
        <f t="shared" si="115"/>
        <v>70.912706543075657</v>
      </c>
      <c r="U375">
        <f t="shared" si="116"/>
        <v>4.9625614906389212E-2</v>
      </c>
      <c r="V375">
        <f>IF($F375="Reduce", INDEX(Model_Assumptions[Values], 2), INDEX(Model_Assumptions[Values], 1))</f>
        <v>-0.4</v>
      </c>
      <c r="W375">
        <f t="shared" si="117"/>
        <v>21.563294588823776</v>
      </c>
      <c r="X375">
        <f t="shared" si="130"/>
        <v>1529.1115812791518</v>
      </c>
      <c r="Y375">
        <f t="shared" si="118"/>
        <v>597.36162209607642</v>
      </c>
      <c r="Z375">
        <f t="shared" si="119"/>
        <v>42.791581279151615</v>
      </c>
      <c r="AA375">
        <f t="shared" si="120"/>
        <v>61.661622096076258</v>
      </c>
      <c r="AB375">
        <f t="shared" si="131"/>
        <v>0.39065927523507732</v>
      </c>
      <c r="AC375">
        <f t="shared" si="121"/>
        <v>3.0238908153964184E-2</v>
      </c>
      <c r="AD375">
        <f t="shared" si="122"/>
        <v>3.0238908153964184E-2</v>
      </c>
      <c r="AE375">
        <f t="shared" si="123"/>
        <v>0.46000000000000035</v>
      </c>
      <c r="AF375">
        <f t="shared" si="132"/>
        <v>579.52566817778427</v>
      </c>
      <c r="AG375">
        <f t="shared" si="124"/>
        <v>0.50049603519932728</v>
      </c>
      <c r="AH375">
        <f t="shared" si="125"/>
        <v>0.47908022937611</v>
      </c>
      <c r="AI375">
        <f t="shared" si="133"/>
        <v>0.53999999999999959</v>
      </c>
      <c r="AJ375">
        <f>MAX(0, $R375 - $AA375) * INDEX(Model_Assumptions[Values], 7)</f>
        <v>2023.0681194292722</v>
      </c>
      <c r="AK375">
        <f>MAX(0, INDEX(Model_Assumptions[Values], 4) - $AD375)</f>
        <v>1.9761091846035819E-2</v>
      </c>
      <c r="AL375">
        <f>MAX(0, INDEX(Model_Assumptions[Values], 5) - $AC375)</f>
        <v>0</v>
      </c>
      <c r="AM375">
        <f>INDEX(Model_Assumptions[Values], 6) * MAX(0, INDEX(Model_Assumptions[Values], 3) - $AB375)^2</f>
        <v>0</v>
      </c>
      <c r="AN375">
        <f t="shared" si="126"/>
        <v>2016.381501601672</v>
      </c>
      <c r="AO375" cm="1">
        <f t="array" ref="AO375">IFERROR(STDEV(IF($E$2:$E$2201=$E375, $AJ$2:$AJ$2201)), 0)</f>
        <v>76.07125759603754</v>
      </c>
      <c r="AP375">
        <f t="shared" si="134"/>
        <v>8.7899399049090096E-2</v>
      </c>
      <c r="AQ375">
        <f t="shared" si="127"/>
        <v>1.9622275812044586E-2</v>
      </c>
      <c r="AR375" cm="1">
        <f t="array" ref="AR375">IFERROR(STDEV(IF($E$2:$E$2201=$E375, $AK$2:$AK$2201)), 0)</f>
        <v>1.6562872159339322E-2</v>
      </c>
      <c r="AS375">
        <f t="shared" si="135"/>
        <v>8.3811571239447765E-3</v>
      </c>
      <c r="AT375">
        <f t="shared" si="128"/>
        <v>3.1611037209915167E-3</v>
      </c>
      <c r="AU375" cm="1">
        <f t="array" ref="AU375">IFERROR(STDEV(IF($E$2:$E$2201=$E375, $AL$2:$AL$2201)), 0)</f>
        <v>5.8347461715844203E-3</v>
      </c>
      <c r="AV375">
        <f t="shared" si="136"/>
        <v>-0.54177227732481148</v>
      </c>
      <c r="AW375">
        <f t="shared" si="129"/>
        <v>0</v>
      </c>
      <c r="AX375" cm="1">
        <f t="array" ref="AX375">IFERROR(STDEV(IF($E$2:$E$2201=$E375, $AM$2:$AM$2201)), 0)</f>
        <v>0</v>
      </c>
      <c r="AY375">
        <f t="shared" si="137"/>
        <v>-0.54177227732481148</v>
      </c>
      <c r="AZ375">
        <f>INDEX(Model_Assumptions[Values],9)*((INDEX(Model_Scenarios[GR Weight],1)*$AG375)+(INDEX(Model_Scenarios[GP Weight],1)*$AH375)+(INDEX(Model_Scenarios[LTV Weight],1)*$AI375))-(INDEX(Model_Scenarios[LTV Weight],1)*$AP375)-(INDEX(Model_Scenarios[GP Weight],1)*($AS375+$AV375+$AY375))</f>
        <v>2.6869849528010126</v>
      </c>
      <c r="BA375">
        <f>INDEX(Model_Assumptions[Values],9)*((INDEX(Model_Scenarios[GR Weight],2)*$AG375)+(INDEX(Model_Scenarios[GP Weight],2)*$AH375)+(INDEX(Model_Scenarios[LTV Weight],2)*$AI375))-(INDEX(Model_Scenarios[LTV Weight],2)*$AP375)-(INDEX(Model_Scenarios[GP Weight],2)*($AS375+$AV375+$AY375))</f>
        <v>2.767350325898831</v>
      </c>
      <c r="BB375">
        <f>INDEX(Model_Assumptions[Values],9)*((INDEX(Model_Scenarios[GR Weight],3)*$AG375)+(INDEX(Model_Scenarios[GP Weight],3)*$AH375)+(INDEX(Model_Scenarios[LTV Weight],3)*$AI375))-(INDEX(Model_Scenarios[LTV Weight],3)*$AP375)-(INDEX(Model_Scenarios[GP Weight],3)*($AS375+$AV375+$AY375))</f>
        <v>2.8851578749217022</v>
      </c>
      <c r="BC375">
        <f>INDEX(Model_Assumptions[Values],9)*((INDEX(Model_Scenarios[GR Weight],4)*$AG375)+(INDEX(Model_Scenarios[GP Weight],4)*$AH375)+(INDEX(Model_Scenarios[LTV Weight],4)*$AI375))-(INDEX(Model_Scenarios[LTV Weight],4)*$AP375)-(INDEX(Model_Scenarios[GP Weight],4)*($AS375+$AV375+$AY375))</f>
        <v>2.8741958324262744</v>
      </c>
      <c r="BD375">
        <f>INDEX(Model_Assumptions[Values],9)*((INDEX(Model_Scenarios[GR Weight],5)*$AG375)+(INDEX(Model_Scenarios[GP Weight],5)*$AH375)+(INDEX(Model_Scenarios[LTV Weight],5)*$AI375))-(INDEX(Model_Scenarios[LTV Weight],5)*$AP375)-(INDEX(Model_Scenarios[GP Weight],5)*($AS375+$AV375+$AY375))</f>
        <v>3.0623316848604798</v>
      </c>
    </row>
    <row r="376" spans="1:56" x14ac:dyDescent="0.25">
      <c r="A376">
        <v>375</v>
      </c>
      <c r="B376">
        <v>8</v>
      </c>
      <c r="C376" s="3">
        <v>25</v>
      </c>
      <c r="D376" s="4">
        <v>0.48</v>
      </c>
      <c r="E376" t="str">
        <v>SKU-1011</v>
      </c>
      <c r="F376" t="str">
        <v>Raise</v>
      </c>
      <c r="G376" t="str">
        <v>Full</v>
      </c>
      <c r="H376">
        <v>67.56</v>
      </c>
      <c r="I376">
        <v>43.21</v>
      </c>
      <c r="J376">
        <v>22</v>
      </c>
      <c r="K376">
        <v>1486.3200000000002</v>
      </c>
      <c r="L376">
        <v>535.70000000000016</v>
      </c>
      <c r="M376">
        <v>0.36042036708111314</v>
      </c>
      <c r="N376">
        <v>74.848492484947073</v>
      </c>
      <c r="O376">
        <v>85.498342183888553</v>
      </c>
      <c r="P376">
        <v>128.7083421838887</v>
      </c>
      <c r="Q376">
        <v>1511.5432138179046</v>
      </c>
      <c r="R376">
        <v>1073.1956818107124</v>
      </c>
      <c r="S376">
        <v>1</v>
      </c>
      <c r="T376">
        <f t="shared" si="115"/>
        <v>71.058476392774594</v>
      </c>
      <c r="U376">
        <f t="shared" si="116"/>
        <v>5.1783250337101711E-2</v>
      </c>
      <c r="V376">
        <f>IF($F376="Reduce", INDEX(Model_Assumptions[Values], 2), INDEX(Model_Assumptions[Values], 1))</f>
        <v>-0.4</v>
      </c>
      <c r="W376">
        <f t="shared" si="117"/>
        <v>21.544307397033503</v>
      </c>
      <c r="X376">
        <f t="shared" si="130"/>
        <v>1530.9056585707842</v>
      </c>
      <c r="Y376">
        <f t="shared" si="118"/>
        <v>599.97613594496659</v>
      </c>
      <c r="Z376">
        <f t="shared" si="119"/>
        <v>44.585658570784062</v>
      </c>
      <c r="AA376">
        <f t="shared" si="120"/>
        <v>64.276135944966427</v>
      </c>
      <c r="AB376">
        <f t="shared" si="131"/>
        <v>0.39190928101022859</v>
      </c>
      <c r="AC376">
        <f t="shared" si="121"/>
        <v>3.1488913929115459E-2</v>
      </c>
      <c r="AD376">
        <f t="shared" si="122"/>
        <v>3.1488913929115459E-2</v>
      </c>
      <c r="AE376">
        <f t="shared" si="123"/>
        <v>0.4799999999999997</v>
      </c>
      <c r="AF376">
        <f t="shared" si="132"/>
        <v>558.06175454157074</v>
      </c>
      <c r="AG376">
        <f t="shared" si="124"/>
        <v>0.52147980220353152</v>
      </c>
      <c r="AH376">
        <f t="shared" si="125"/>
        <v>0.49939370560094359</v>
      </c>
      <c r="AI376">
        <f t="shared" si="133"/>
        <v>0.52000000000000024</v>
      </c>
      <c r="AJ376">
        <f>MAX(0, $R376 - $AA376) * INDEX(Model_Assumptions[Values], 7)</f>
        <v>2017.8390917314919</v>
      </c>
      <c r="AK376">
        <f>MAX(0, INDEX(Model_Assumptions[Values], 4) - $AD376)</f>
        <v>1.8511086070884544E-2</v>
      </c>
      <c r="AL376">
        <f>MAX(0, INDEX(Model_Assumptions[Values], 5) - $AC376)</f>
        <v>0</v>
      </c>
      <c r="AM376">
        <f>INDEX(Model_Assumptions[Values], 6) * MAX(0, INDEX(Model_Assumptions[Values], 3) - $AB376)^2</f>
        <v>0</v>
      </c>
      <c r="AN376">
        <f t="shared" si="126"/>
        <v>2016.381501601672</v>
      </c>
      <c r="AO376" cm="1">
        <f t="array" ref="AO376">IFERROR(STDEV(IF($E$2:$E$2201=$E376, $AJ$2:$AJ$2201)), 0)</f>
        <v>76.07125759603754</v>
      </c>
      <c r="AP376">
        <f t="shared" si="134"/>
        <v>1.9160852283528117E-2</v>
      </c>
      <c r="AQ376">
        <f t="shared" si="127"/>
        <v>1.9622275812044586E-2</v>
      </c>
      <c r="AR376" cm="1">
        <f t="array" ref="AR376">IFERROR(STDEV(IF($E$2:$E$2201=$E376, $AK$2:$AK$2201)), 0)</f>
        <v>1.6562872159339322E-2</v>
      </c>
      <c r="AS376">
        <f t="shared" si="135"/>
        <v>-6.7089193859017626E-2</v>
      </c>
      <c r="AT376">
        <f t="shared" si="128"/>
        <v>3.1611037209915167E-3</v>
      </c>
      <c r="AU376" cm="1">
        <f t="array" ref="AU376">IFERROR(STDEV(IF($E$2:$E$2201=$E376, $AL$2:$AL$2201)), 0)</f>
        <v>5.8347461715844203E-3</v>
      </c>
      <c r="AV376">
        <f t="shared" si="136"/>
        <v>-0.54177227732481148</v>
      </c>
      <c r="AW376">
        <f t="shared" si="129"/>
        <v>0</v>
      </c>
      <c r="AX376" cm="1">
        <f t="array" ref="AX376">IFERROR(STDEV(IF($E$2:$E$2201=$E376, $AM$2:$AM$2201)), 0)</f>
        <v>0</v>
      </c>
      <c r="AY376">
        <f t="shared" si="137"/>
        <v>-0.54177227732481148</v>
      </c>
      <c r="AZ376">
        <f>INDEX(Model_Assumptions[Values],9)*((INDEX(Model_Scenarios[GR Weight],1)*$AG376)+(INDEX(Model_Scenarios[GP Weight],1)*$AH376)+(INDEX(Model_Scenarios[LTV Weight],1)*$AI376))-(INDEX(Model_Scenarios[LTV Weight],1)*$AP376)-(INDEX(Model_Scenarios[GP Weight],1)*($AS376+$AV376+$AY376))</f>
        <v>2.6901714469262807</v>
      </c>
      <c r="BA376">
        <f>INDEX(Model_Assumptions[Values],9)*((INDEX(Model_Scenarios[GR Weight],2)*$AG376)+(INDEX(Model_Scenarios[GP Weight],2)*$AH376)+(INDEX(Model_Scenarios[LTV Weight],2)*$AI376))-(INDEX(Model_Scenarios[LTV Weight],2)*$AP376)-(INDEX(Model_Scenarios[GP Weight],2)*($AS376+$AV376+$AY376))</f>
        <v>2.7981757529710283</v>
      </c>
      <c r="BB376">
        <f>INDEX(Model_Assumptions[Values],9)*((INDEX(Model_Scenarios[GR Weight],3)*$AG376)+(INDEX(Model_Scenarios[GP Weight],3)*$AH376)+(INDEX(Model_Scenarios[LTV Weight],3)*$AI376))-(INDEX(Model_Scenarios[LTV Weight],3)*$AP376)-(INDEX(Model_Scenarios[GP Weight],3)*($AS376+$AV376+$AY376))</f>
        <v>2.960846208620679</v>
      </c>
      <c r="BC376">
        <f>INDEX(Model_Assumptions[Values],9)*((INDEX(Model_Scenarios[GR Weight],4)*$AG376)+(INDEX(Model_Scenarios[GP Weight],4)*$AH376)+(INDEX(Model_Scenarios[LTV Weight],4)*$AI376))-(INDEX(Model_Scenarios[LTV Weight],4)*$AP376)-(INDEX(Model_Scenarios[GP Weight],4)*($AS376+$AV376+$AY376))</f>
        <v>2.9635021949507974</v>
      </c>
      <c r="BD376">
        <f>INDEX(Model_Assumptions[Values],9)*((INDEX(Model_Scenarios[GR Weight],5)*$AG376)+(INDEX(Model_Scenarios[GP Weight],5)*$AH376)+(INDEX(Model_Scenarios[LTV Weight],5)*$AI376))-(INDEX(Model_Scenarios[LTV Weight],5)*$AP376)-(INDEX(Model_Scenarios[GP Weight],5)*($AS376+$AV376+$AY376))</f>
        <v>3.1728708412149973</v>
      </c>
    </row>
    <row r="377" spans="1:56" x14ac:dyDescent="0.25">
      <c r="A377">
        <v>376</v>
      </c>
      <c r="B377">
        <v>8</v>
      </c>
      <c r="C377" s="3">
        <v>26</v>
      </c>
      <c r="D377" s="4">
        <v>0.5</v>
      </c>
      <c r="E377" t="str">
        <v>SKU-1011</v>
      </c>
      <c r="F377" t="str">
        <v>Raise</v>
      </c>
      <c r="G377" t="str">
        <v>Full</v>
      </c>
      <c r="H377">
        <v>67.56</v>
      </c>
      <c r="I377">
        <v>43.21</v>
      </c>
      <c r="J377">
        <v>22</v>
      </c>
      <c r="K377">
        <v>1486.3200000000002</v>
      </c>
      <c r="L377">
        <v>535.70000000000016</v>
      </c>
      <c r="M377">
        <v>0.36042036708111314</v>
      </c>
      <c r="N377">
        <v>74.848492484947073</v>
      </c>
      <c r="O377">
        <v>85.498342183888553</v>
      </c>
      <c r="P377">
        <v>128.7083421838887</v>
      </c>
      <c r="Q377">
        <v>1511.5432138179046</v>
      </c>
      <c r="R377">
        <v>1073.1956818107124</v>
      </c>
      <c r="S377">
        <v>1</v>
      </c>
      <c r="T377">
        <f t="shared" si="115"/>
        <v>71.204246242473545</v>
      </c>
      <c r="U377">
        <f t="shared" si="116"/>
        <v>5.3940885767814424E-2</v>
      </c>
      <c r="V377">
        <f>IF($F377="Reduce", INDEX(Model_Assumptions[Values], 2), INDEX(Model_Assumptions[Values], 1))</f>
        <v>-0.4</v>
      </c>
      <c r="W377">
        <f t="shared" si="117"/>
        <v>21.525320205243233</v>
      </c>
      <c r="X377">
        <f t="shared" si="130"/>
        <v>1532.6942003422303</v>
      </c>
      <c r="Y377">
        <f t="shared" si="118"/>
        <v>602.58511427367011</v>
      </c>
      <c r="Z377">
        <f t="shared" si="119"/>
        <v>46.374200342230097</v>
      </c>
      <c r="AA377">
        <f t="shared" si="120"/>
        <v>66.885114273669956</v>
      </c>
      <c r="AB377">
        <f t="shared" si="131"/>
        <v>0.39315416874358944</v>
      </c>
      <c r="AC377">
        <f t="shared" si="121"/>
        <v>3.2733801662476303E-2</v>
      </c>
      <c r="AD377">
        <f t="shared" si="122"/>
        <v>3.2733801662476303E-2</v>
      </c>
      <c r="AE377">
        <f t="shared" si="123"/>
        <v>0.500000000000001</v>
      </c>
      <c r="AF377">
        <f t="shared" si="132"/>
        <v>536.59784090535516</v>
      </c>
      <c r="AG377">
        <f t="shared" si="124"/>
        <v>0.54239882502621117</v>
      </c>
      <c r="AH377">
        <f t="shared" si="125"/>
        <v>0.51966417357866035</v>
      </c>
      <c r="AI377">
        <f t="shared" si="133"/>
        <v>0.49999999999999906</v>
      </c>
      <c r="AJ377">
        <f>MAX(0, $R377 - $AA377) * INDEX(Model_Assumptions[Values], 7)</f>
        <v>2012.6211350740848</v>
      </c>
      <c r="AK377">
        <f>MAX(0, INDEX(Model_Assumptions[Values], 4) - $AD377)</f>
        <v>1.72661983375237E-2</v>
      </c>
      <c r="AL377">
        <f>MAX(0, INDEX(Model_Assumptions[Values], 5) - $AC377)</f>
        <v>0</v>
      </c>
      <c r="AM377">
        <f>INDEX(Model_Assumptions[Values], 6) * MAX(0, INDEX(Model_Assumptions[Values], 3) - $AB377)^2</f>
        <v>0</v>
      </c>
      <c r="AN377">
        <f t="shared" si="126"/>
        <v>2016.381501601672</v>
      </c>
      <c r="AO377" cm="1">
        <f t="array" ref="AO377">IFERROR(STDEV(IF($E$2:$E$2201=$E377, $AJ$2:$AJ$2201)), 0)</f>
        <v>76.07125759603754</v>
      </c>
      <c r="AP377">
        <f t="shared" si="134"/>
        <v>-4.9432159351905328E-2</v>
      </c>
      <c r="AQ377">
        <f t="shared" si="127"/>
        <v>1.9622275812044586E-2</v>
      </c>
      <c r="AR377" cm="1">
        <f t="array" ref="AR377">IFERROR(STDEV(IF($E$2:$E$2201=$E377, $AK$2:$AK$2201)), 0)</f>
        <v>1.6562872159339322E-2</v>
      </c>
      <c r="AS377">
        <f t="shared" si="135"/>
        <v>-0.14225053794141387</v>
      </c>
      <c r="AT377">
        <f t="shared" si="128"/>
        <v>3.1611037209915167E-3</v>
      </c>
      <c r="AU377" cm="1">
        <f t="array" ref="AU377">IFERROR(STDEV(IF($E$2:$E$2201=$E377, $AL$2:$AL$2201)), 0)</f>
        <v>5.8347461715844203E-3</v>
      </c>
      <c r="AV377">
        <f t="shared" si="136"/>
        <v>-0.54177227732481148</v>
      </c>
      <c r="AW377">
        <f t="shared" si="129"/>
        <v>0</v>
      </c>
      <c r="AX377" cm="1">
        <f t="array" ref="AX377">IFERROR(STDEV(IF($E$2:$E$2201=$E377, $AM$2:$AM$2201)), 0)</f>
        <v>0</v>
      </c>
      <c r="AY377">
        <f t="shared" si="137"/>
        <v>-0.54177227732481148</v>
      </c>
      <c r="AZ377">
        <f>INDEX(Model_Assumptions[Values],9)*((INDEX(Model_Scenarios[GR Weight],1)*$AG377)+(INDEX(Model_Scenarios[GP Weight],1)*$AH377)+(INDEX(Model_Scenarios[LTV Weight],1)*$AI377))-(INDEX(Model_Scenarios[LTV Weight],1)*$AP377)-(INDEX(Model_Scenarios[GP Weight],1)*($AS377+$AV377+$AY377))</f>
        <v>2.6931567360430599</v>
      </c>
      <c r="BA377">
        <f>INDEX(Model_Assumptions[Values],9)*((INDEX(Model_Scenarios[GR Weight],2)*$AG377)+(INDEX(Model_Scenarios[GP Weight],2)*$AH377)+(INDEX(Model_Scenarios[LTV Weight],2)*$AI377))-(INDEX(Model_Scenarios[LTV Weight],2)*$AP377)-(INDEX(Model_Scenarios[GP Weight],2)*($AS377+$AV377+$AY377))</f>
        <v>2.8287532144452623</v>
      </c>
      <c r="BB377">
        <f>INDEX(Model_Assumptions[Values],9)*((INDEX(Model_Scenarios[GR Weight],3)*$AG377)+(INDEX(Model_Scenarios[GP Weight],3)*$AH377)+(INDEX(Model_Scenarios[LTV Weight],3)*$AI377))-(INDEX(Model_Scenarios[LTV Weight],3)*$AP377)-(INDEX(Model_Scenarios[GP Weight],3)*($AS377+$AV377+$AY377))</f>
        <v>3.036211981193043</v>
      </c>
      <c r="BC377">
        <f>INDEX(Model_Assumptions[Values],9)*((INDEX(Model_Scenarios[GR Weight],4)*$AG377)+(INDEX(Model_Scenarios[GP Weight],4)*$AH377)+(INDEX(Model_Scenarios[LTV Weight],4)*$AI377))-(INDEX(Model_Scenarios[LTV Weight],4)*$AP377)-(INDEX(Model_Scenarios[GP Weight],4)*($AS377+$AV377+$AY377))</f>
        <v>3.0524681777709581</v>
      </c>
      <c r="BD377">
        <f>INDEX(Model_Assumptions[Values],9)*((INDEX(Model_Scenarios[GR Weight],5)*$AG377)+(INDEX(Model_Scenarios[GP Weight],5)*$AH377)+(INDEX(Model_Scenarios[LTV Weight],5)*$AI377))-(INDEX(Model_Scenarios[LTV Weight],5)*$AP377)-(INDEX(Model_Scenarios[GP Weight],5)*($AS377+$AV377+$AY377))</f>
        <v>3.2830206431305733</v>
      </c>
    </row>
    <row r="378" spans="1:56" x14ac:dyDescent="0.25">
      <c r="A378">
        <v>377</v>
      </c>
      <c r="B378">
        <v>8</v>
      </c>
      <c r="C378" s="3">
        <v>27</v>
      </c>
      <c r="D378" s="4">
        <v>0.52</v>
      </c>
      <c r="E378" t="str">
        <v>SKU-1011</v>
      </c>
      <c r="F378" t="str">
        <v>Raise</v>
      </c>
      <c r="G378" t="str">
        <v>Full</v>
      </c>
      <c r="H378">
        <v>67.56</v>
      </c>
      <c r="I378">
        <v>43.21</v>
      </c>
      <c r="J378">
        <v>22</v>
      </c>
      <c r="K378">
        <v>1486.3200000000002</v>
      </c>
      <c r="L378">
        <v>535.70000000000016</v>
      </c>
      <c r="M378">
        <v>0.36042036708111314</v>
      </c>
      <c r="N378">
        <v>74.848492484947073</v>
      </c>
      <c r="O378">
        <v>85.498342183888553</v>
      </c>
      <c r="P378">
        <v>128.7083421838887</v>
      </c>
      <c r="Q378">
        <v>1511.5432138179046</v>
      </c>
      <c r="R378">
        <v>1073.1956818107124</v>
      </c>
      <c r="S378">
        <v>1</v>
      </c>
      <c r="T378">
        <f t="shared" si="115"/>
        <v>71.350016092172481</v>
      </c>
      <c r="U378">
        <f t="shared" si="116"/>
        <v>5.6098521198526922E-2</v>
      </c>
      <c r="V378">
        <f>IF($F378="Reduce", INDEX(Model_Assumptions[Values], 2), INDEX(Model_Assumptions[Values], 1))</f>
        <v>-0.4</v>
      </c>
      <c r="W378">
        <f t="shared" si="117"/>
        <v>21.506333013452963</v>
      </c>
      <c r="X378">
        <f t="shared" si="130"/>
        <v>1534.4772065934892</v>
      </c>
      <c r="Y378">
        <f t="shared" si="118"/>
        <v>605.18855708218666</v>
      </c>
      <c r="Z378">
        <f t="shared" si="119"/>
        <v>48.157206593489036</v>
      </c>
      <c r="AA378">
        <f t="shared" si="120"/>
        <v>69.488557082186503</v>
      </c>
      <c r="AB378">
        <f t="shared" si="131"/>
        <v>0.39439396980401814</v>
      </c>
      <c r="AC378">
        <f t="shared" si="121"/>
        <v>3.3973602722905005E-2</v>
      </c>
      <c r="AD378">
        <f t="shared" si="122"/>
        <v>3.3973602722905005E-2</v>
      </c>
      <c r="AE378">
        <f t="shared" si="123"/>
        <v>0.52000000000000035</v>
      </c>
      <c r="AF378">
        <f t="shared" si="132"/>
        <v>515.13392726914151</v>
      </c>
      <c r="AG378">
        <f t="shared" si="124"/>
        <v>0.56325310366735815</v>
      </c>
      <c r="AH378">
        <f t="shared" si="125"/>
        <v>0.53989163330925771</v>
      </c>
      <c r="AI378">
        <f t="shared" si="133"/>
        <v>0.47999999999999959</v>
      </c>
      <c r="AJ378">
        <f>MAX(0, $R378 - $AA378) * INDEX(Model_Assumptions[Values], 7)</f>
        <v>2007.4142494570517</v>
      </c>
      <c r="AK378">
        <f>MAX(0, INDEX(Model_Assumptions[Values], 4) - $AD378)</f>
        <v>1.6026397277094998E-2</v>
      </c>
      <c r="AL378">
        <f>MAX(0, INDEX(Model_Assumptions[Values], 5) - $AC378)</f>
        <v>0</v>
      </c>
      <c r="AM378">
        <f>INDEX(Model_Assumptions[Values], 6) * MAX(0, INDEX(Model_Assumptions[Values], 3) - $AB378)^2</f>
        <v>0</v>
      </c>
      <c r="AN378">
        <f t="shared" si="126"/>
        <v>2016.381501601672</v>
      </c>
      <c r="AO378" cm="1">
        <f t="array" ref="AO378">IFERROR(STDEV(IF($E$2:$E$2201=$E378, $AJ$2:$AJ$2201)), 0)</f>
        <v>76.07125759603754</v>
      </c>
      <c r="AP378">
        <f t="shared" si="134"/>
        <v>-0.11787963585720126</v>
      </c>
      <c r="AQ378">
        <f t="shared" si="127"/>
        <v>1.9622275812044586E-2</v>
      </c>
      <c r="AR378" cm="1">
        <f t="array" ref="AR378">IFERROR(STDEV(IF($E$2:$E$2201=$E378, $AK$2:$AK$2201)), 0)</f>
        <v>1.6562872159339322E-2</v>
      </c>
      <c r="AS378">
        <f t="shared" si="135"/>
        <v>-0.21710476904948983</v>
      </c>
      <c r="AT378">
        <f t="shared" si="128"/>
        <v>3.1611037209915167E-3</v>
      </c>
      <c r="AU378" cm="1">
        <f t="array" ref="AU378">IFERROR(STDEV(IF($E$2:$E$2201=$E378, $AL$2:$AL$2201)), 0)</f>
        <v>5.8347461715844203E-3</v>
      </c>
      <c r="AV378">
        <f t="shared" si="136"/>
        <v>-0.54177227732481148</v>
      </c>
      <c r="AW378">
        <f t="shared" si="129"/>
        <v>0</v>
      </c>
      <c r="AX378" cm="1">
        <f t="array" ref="AX378">IFERROR(STDEV(IF($E$2:$E$2201=$E378, $AM$2:$AM$2201)), 0)</f>
        <v>0</v>
      </c>
      <c r="AY378">
        <f t="shared" si="137"/>
        <v>-0.54177227732481148</v>
      </c>
      <c r="AZ378">
        <f>INDEX(Model_Assumptions[Values],9)*((INDEX(Model_Scenarios[GR Weight],1)*$AG378)+(INDEX(Model_Scenarios[GP Weight],1)*$AH378)+(INDEX(Model_Scenarios[LTV Weight],1)*$AI378))-(INDEX(Model_Scenarios[LTV Weight],1)*$AP378)-(INDEX(Model_Scenarios[GP Weight],1)*($AS378+$AV378+$AY378))</f>
        <v>2.6959410095439789</v>
      </c>
      <c r="BA378">
        <f>INDEX(Model_Assumptions[Values],9)*((INDEX(Model_Scenarios[GR Weight],2)*$AG378)+(INDEX(Model_Scenarios[GP Weight],2)*$AH378)+(INDEX(Model_Scenarios[LTV Weight],2)*$AI378))-(INDEX(Model_Scenarios[LTV Weight],2)*$AP378)-(INDEX(Model_Scenarios[GP Weight],2)*($AS378+$AV378+$AY378))</f>
        <v>2.859083089106778</v>
      </c>
      <c r="BB378">
        <f>INDEX(Model_Assumptions[Values],9)*((INDEX(Model_Scenarios[GR Weight],3)*$AG378)+(INDEX(Model_Scenarios[GP Weight],3)*$AH378)+(INDEX(Model_Scenarios[LTV Weight],3)*$AI378))-(INDEX(Model_Scenarios[LTV Weight],3)*$AP378)-(INDEX(Model_Scenarios[GP Weight],3)*($AS378+$AV378+$AY378))</f>
        <v>3.1112558555129679</v>
      </c>
      <c r="BC378">
        <f>INDEX(Model_Assumptions[Values],9)*((INDEX(Model_Scenarios[GR Weight],4)*$AG378)+(INDEX(Model_Scenarios[GP Weight],4)*$AH378)+(INDEX(Model_Scenarios[LTV Weight],4)*$AI378))-(INDEX(Model_Scenarios[LTV Weight],4)*$AP378)-(INDEX(Model_Scenarios[GP Weight],4)*($AS378+$AV378+$AY378))</f>
        <v>3.1410944437609265</v>
      </c>
      <c r="BD378">
        <f>INDEX(Model_Assumptions[Values],9)*((INDEX(Model_Scenarios[GR Weight],5)*$AG378)+(INDEX(Model_Scenarios[GP Weight],5)*$AH378)+(INDEX(Model_Scenarios[LTV Weight],5)*$AI378))-(INDEX(Model_Scenarios[LTV Weight],5)*$AP378)-(INDEX(Model_Scenarios[GP Weight],5)*($AS378+$AV378+$AY378))</f>
        <v>3.3927821322666292</v>
      </c>
    </row>
    <row r="379" spans="1:56" x14ac:dyDescent="0.25">
      <c r="A379">
        <v>378</v>
      </c>
      <c r="B379">
        <v>8</v>
      </c>
      <c r="C379" s="3">
        <v>28</v>
      </c>
      <c r="D379" s="4">
        <v>0.54</v>
      </c>
      <c r="E379" t="str">
        <v>SKU-1011</v>
      </c>
      <c r="F379" t="str">
        <v>Raise</v>
      </c>
      <c r="G379" t="str">
        <v>Full</v>
      </c>
      <c r="H379">
        <v>67.56</v>
      </c>
      <c r="I379">
        <v>43.21</v>
      </c>
      <c r="J379">
        <v>22</v>
      </c>
      <c r="K379">
        <v>1486.3200000000002</v>
      </c>
      <c r="L379">
        <v>535.70000000000016</v>
      </c>
      <c r="M379">
        <v>0.36042036708111314</v>
      </c>
      <c r="N379">
        <v>74.848492484947073</v>
      </c>
      <c r="O379">
        <v>85.498342183888553</v>
      </c>
      <c r="P379">
        <v>128.7083421838887</v>
      </c>
      <c r="Q379">
        <v>1511.5432138179046</v>
      </c>
      <c r="R379">
        <v>1073.1956818107124</v>
      </c>
      <c r="S379">
        <v>1</v>
      </c>
      <c r="T379">
        <f t="shared" si="115"/>
        <v>71.495785941871418</v>
      </c>
      <c r="U379">
        <f t="shared" si="116"/>
        <v>5.8256156629239421E-2</v>
      </c>
      <c r="V379">
        <f>IF($F379="Reduce", INDEX(Model_Assumptions[Values], 2), INDEX(Model_Assumptions[Values], 1))</f>
        <v>-0.4</v>
      </c>
      <c r="W379">
        <f t="shared" si="117"/>
        <v>21.487345821662693</v>
      </c>
      <c r="X379">
        <f t="shared" si="130"/>
        <v>1536.254677324561</v>
      </c>
      <c r="Y379">
        <f t="shared" si="118"/>
        <v>607.78646437051611</v>
      </c>
      <c r="Z379">
        <f t="shared" si="119"/>
        <v>49.93467732456088</v>
      </c>
      <c r="AA379">
        <f t="shared" si="120"/>
        <v>72.086464370515955</v>
      </c>
      <c r="AB379">
        <f t="shared" si="131"/>
        <v>0.39562871530454613</v>
      </c>
      <c r="AC379">
        <f t="shared" si="121"/>
        <v>3.5208348223432995E-2</v>
      </c>
      <c r="AD379">
        <f t="shared" si="122"/>
        <v>3.5208348223432995E-2</v>
      </c>
      <c r="AE379">
        <f t="shared" si="123"/>
        <v>0.5399999999999997</v>
      </c>
      <c r="AF379">
        <f t="shared" si="132"/>
        <v>493.67001363292798</v>
      </c>
      <c r="AG379">
        <f t="shared" si="124"/>
        <v>0.58404263812697244</v>
      </c>
      <c r="AH379">
        <f t="shared" si="125"/>
        <v>0.56007608479273463</v>
      </c>
      <c r="AI379">
        <f t="shared" si="133"/>
        <v>0.4600000000000003</v>
      </c>
      <c r="AJ379">
        <f>MAX(0, $R379 - $AA379) * INDEX(Model_Assumptions[Values], 7)</f>
        <v>2002.2184348803928</v>
      </c>
      <c r="AK379">
        <f>MAX(0, INDEX(Model_Assumptions[Values], 4) - $AD379)</f>
        <v>1.4791651776567008E-2</v>
      </c>
      <c r="AL379">
        <f>MAX(0, INDEX(Model_Assumptions[Values], 5) - $AC379)</f>
        <v>0</v>
      </c>
      <c r="AM379">
        <f>INDEX(Model_Assumptions[Values], 6) * MAX(0, INDEX(Model_Assumptions[Values], 3) - $AB379)^2</f>
        <v>0</v>
      </c>
      <c r="AN379">
        <f t="shared" si="126"/>
        <v>2016.381501601672</v>
      </c>
      <c r="AO379" cm="1">
        <f t="array" ref="AO379">IFERROR(STDEV(IF($E$2:$E$2201=$E379, $AJ$2:$AJ$2201)), 0)</f>
        <v>76.07125759603754</v>
      </c>
      <c r="AP379">
        <f t="shared" si="134"/>
        <v>-0.1861815772323567</v>
      </c>
      <c r="AQ379">
        <f t="shared" si="127"/>
        <v>1.9622275812044586E-2</v>
      </c>
      <c r="AR379" cm="1">
        <f t="array" ref="AR379">IFERROR(STDEV(IF($E$2:$E$2201=$E379, $AK$2:$AK$2201)), 0)</f>
        <v>1.6562872159339322E-2</v>
      </c>
      <c r="AS379">
        <f t="shared" si="135"/>
        <v>-0.29165376566368828</v>
      </c>
      <c r="AT379">
        <f t="shared" si="128"/>
        <v>3.1611037209915167E-3</v>
      </c>
      <c r="AU379" cm="1">
        <f t="array" ref="AU379">IFERROR(STDEV(IF($E$2:$E$2201=$E379, $AL$2:$AL$2201)), 0)</f>
        <v>5.8347461715844203E-3</v>
      </c>
      <c r="AV379">
        <f t="shared" si="136"/>
        <v>-0.54177227732481148</v>
      </c>
      <c r="AW379">
        <f t="shared" si="129"/>
        <v>0</v>
      </c>
      <c r="AX379" cm="1">
        <f t="array" ref="AX379">IFERROR(STDEV(IF($E$2:$E$2201=$E379, $AM$2:$AM$2201)), 0)</f>
        <v>0</v>
      </c>
      <c r="AY379">
        <f t="shared" si="137"/>
        <v>-0.54177227732481148</v>
      </c>
      <c r="AZ379">
        <f>INDEX(Model_Assumptions[Values],9)*((INDEX(Model_Scenarios[GR Weight],1)*$AG379)+(INDEX(Model_Scenarios[GP Weight],1)*$AH379)+(INDEX(Model_Scenarios[LTV Weight],1)*$AI379))-(INDEX(Model_Scenarios[LTV Weight],1)*$AP379)-(INDEX(Model_Scenarios[GP Weight],1)*($AS379+$AV379+$AY379))</f>
        <v>2.6985244552770715</v>
      </c>
      <c r="BA379">
        <f>INDEX(Model_Assumptions[Values],9)*((INDEX(Model_Scenarios[GR Weight],2)*$AG379)+(INDEX(Model_Scenarios[GP Weight],2)*$AH379)+(INDEX(Model_Scenarios[LTV Weight],2)*$AI379))-(INDEX(Model_Scenarios[LTV Weight],2)*$AP379)-(INDEX(Model_Scenarios[GP Weight],2)*($AS379+$AV379+$AY379))</f>
        <v>2.889165752651659</v>
      </c>
      <c r="BB379">
        <f>INDEX(Model_Assumptions[Values],9)*((INDEX(Model_Scenarios[GR Weight],3)*$AG379)+(INDEX(Model_Scenarios[GP Weight],3)*$AH379)+(INDEX(Model_Scenarios[LTV Weight],3)*$AI379))-(INDEX(Model_Scenarios[LTV Weight],3)*$AP379)-(INDEX(Model_Scenarios[GP Weight],3)*($AS379+$AV379+$AY379))</f>
        <v>3.1859784890486034</v>
      </c>
      <c r="BC379">
        <f>INDEX(Model_Assumptions[Values],9)*((INDEX(Model_Scenarios[GR Weight],4)*$AG379)+(INDEX(Model_Scenarios[GP Weight],4)*$AH379)+(INDEX(Model_Scenarios[LTV Weight],4)*$AI379))-(INDEX(Model_Scenarios[LTV Weight],4)*$AP379)-(INDEX(Model_Scenarios[GP Weight],4)*($AS379+$AV379+$AY379))</f>
        <v>3.2293816503888535</v>
      </c>
      <c r="BD379">
        <f>INDEX(Model_Assumptions[Values],9)*((INDEX(Model_Scenarios[GR Weight],5)*$AG379)+(INDEX(Model_Scenarios[GP Weight],5)*$AH379)+(INDEX(Model_Scenarios[LTV Weight],5)*$AI379))-(INDEX(Model_Scenarios[LTV Weight],5)*$AP379)-(INDEX(Model_Scenarios[GP Weight],5)*($AS379+$AV379+$AY379))</f>
        <v>3.502156341787404</v>
      </c>
    </row>
    <row r="380" spans="1:56" x14ac:dyDescent="0.25">
      <c r="A380">
        <v>379</v>
      </c>
      <c r="B380">
        <v>8</v>
      </c>
      <c r="C380" s="3">
        <v>29</v>
      </c>
      <c r="D380" s="4">
        <v>0.56000000000000005</v>
      </c>
      <c r="E380" t="str">
        <v>SKU-1011</v>
      </c>
      <c r="F380" t="str">
        <v>Raise</v>
      </c>
      <c r="G380" t="str">
        <v>Full</v>
      </c>
      <c r="H380">
        <v>67.56</v>
      </c>
      <c r="I380">
        <v>43.21</v>
      </c>
      <c r="J380">
        <v>22</v>
      </c>
      <c r="K380">
        <v>1486.3200000000002</v>
      </c>
      <c r="L380">
        <v>535.70000000000016</v>
      </c>
      <c r="M380">
        <v>0.36042036708111314</v>
      </c>
      <c r="N380">
        <v>74.848492484947073</v>
      </c>
      <c r="O380">
        <v>85.498342183888553</v>
      </c>
      <c r="P380">
        <v>128.7083421838887</v>
      </c>
      <c r="Q380">
        <v>1511.5432138179046</v>
      </c>
      <c r="R380">
        <v>1073.1956818107124</v>
      </c>
      <c r="S380">
        <v>1</v>
      </c>
      <c r="T380">
        <f t="shared" si="115"/>
        <v>71.641555791570369</v>
      </c>
      <c r="U380">
        <f t="shared" si="116"/>
        <v>6.0413792059952134E-2</v>
      </c>
      <c r="V380">
        <f>IF($F380="Reduce", INDEX(Model_Assumptions[Values], 2), INDEX(Model_Assumptions[Values], 1))</f>
        <v>-0.4</v>
      </c>
      <c r="W380">
        <f t="shared" si="117"/>
        <v>21.468358629872423</v>
      </c>
      <c r="X380">
        <f t="shared" si="130"/>
        <v>1538.0266125354465</v>
      </c>
      <c r="Y380">
        <f t="shared" si="118"/>
        <v>610.37883613865904</v>
      </c>
      <c r="Z380">
        <f t="shared" si="119"/>
        <v>51.706612535446311</v>
      </c>
      <c r="AA380">
        <f t="shared" si="120"/>
        <v>74.67883613865888</v>
      </c>
      <c r="AB380">
        <f t="shared" si="131"/>
        <v>0.39685843610498112</v>
      </c>
      <c r="AC380">
        <f t="shared" si="121"/>
        <v>3.6438069023867981E-2</v>
      </c>
      <c r="AD380">
        <f t="shared" si="122"/>
        <v>3.6438069023867981E-2</v>
      </c>
      <c r="AE380">
        <f t="shared" si="123"/>
        <v>0.56000000000000094</v>
      </c>
      <c r="AF380">
        <f t="shared" si="132"/>
        <v>472.20609999671245</v>
      </c>
      <c r="AG380">
        <f t="shared" si="124"/>
        <v>0.60476742840506192</v>
      </c>
      <c r="AH380">
        <f t="shared" si="125"/>
        <v>0.58021752802909565</v>
      </c>
      <c r="AI380">
        <f t="shared" si="133"/>
        <v>0.43999999999999906</v>
      </c>
      <c r="AJ380">
        <f>MAX(0, $R380 - $AA380) * INDEX(Model_Assumptions[Values], 7)</f>
        <v>1997.033691344107</v>
      </c>
      <c r="AK380">
        <f>MAX(0, INDEX(Model_Assumptions[Values], 4) - $AD380)</f>
        <v>1.3561930976132022E-2</v>
      </c>
      <c r="AL380">
        <f>MAX(0, INDEX(Model_Assumptions[Values], 5) - $AC380)</f>
        <v>0</v>
      </c>
      <c r="AM380">
        <f>INDEX(Model_Assumptions[Values], 6) * MAX(0, INDEX(Model_Assumptions[Values], 3) - $AB380)^2</f>
        <v>0</v>
      </c>
      <c r="AN380">
        <f t="shared" si="126"/>
        <v>2016.381501601672</v>
      </c>
      <c r="AO380" cm="1">
        <f t="array" ref="AO380">IFERROR(STDEV(IF($E$2:$E$2201=$E380, $AJ$2:$AJ$2201)), 0)</f>
        <v>76.07125759603754</v>
      </c>
      <c r="AP380">
        <f t="shared" si="134"/>
        <v>-0.25433798347738662</v>
      </c>
      <c r="AQ380">
        <f t="shared" si="127"/>
        <v>1.9622275812044586E-2</v>
      </c>
      <c r="AR380" cm="1">
        <f t="array" ref="AR380">IFERROR(STDEV(IF($E$2:$E$2201=$E380, $AK$2:$AK$2201)), 0)</f>
        <v>1.6562872159339322E-2</v>
      </c>
      <c r="AS380">
        <f t="shared" si="135"/>
        <v>-0.36589939097581642</v>
      </c>
      <c r="AT380">
        <f t="shared" si="128"/>
        <v>3.1611037209915167E-3</v>
      </c>
      <c r="AU380" cm="1">
        <f t="array" ref="AU380">IFERROR(STDEV(IF($E$2:$E$2201=$E380, $AL$2:$AL$2201)), 0)</f>
        <v>5.8347461715844203E-3</v>
      </c>
      <c r="AV380">
        <f t="shared" si="136"/>
        <v>-0.54177227732481148</v>
      </c>
      <c r="AW380">
        <f t="shared" si="129"/>
        <v>0</v>
      </c>
      <c r="AX380" cm="1">
        <f t="array" ref="AX380">IFERROR(STDEV(IF($E$2:$E$2201=$E380, $AM$2:$AM$2201)), 0)</f>
        <v>0</v>
      </c>
      <c r="AY380">
        <f t="shared" si="137"/>
        <v>-0.54177227732481148</v>
      </c>
      <c r="AZ380">
        <f>INDEX(Model_Assumptions[Values],9)*((INDEX(Model_Scenarios[GR Weight],1)*$AG380)+(INDEX(Model_Scenarios[GP Weight],1)*$AH380)+(INDEX(Model_Scenarios[LTV Weight],1)*$AI380))-(INDEX(Model_Scenarios[LTV Weight],1)*$AP380)-(INDEX(Model_Scenarios[GP Weight],1)*($AS380+$AV380+$AY380))</f>
        <v>2.7009072595615287</v>
      </c>
      <c r="BA380">
        <f>INDEX(Model_Assumptions[Values],9)*((INDEX(Model_Scenarios[GR Weight],2)*$AG380)+(INDEX(Model_Scenarios[GP Weight],2)*$AH380)+(INDEX(Model_Scenarios[LTV Weight],2)*$AI380))-(INDEX(Model_Scenarios[LTV Weight],2)*$AP380)-(INDEX(Model_Scenarios[GP Weight],2)*($AS380+$AV380+$AY380))</f>
        <v>2.9190015777182787</v>
      </c>
      <c r="BB380">
        <f>INDEX(Model_Assumptions[Values],9)*((INDEX(Model_Scenarios[GR Weight],3)*$AG380)+(INDEX(Model_Scenarios[GP Weight],3)*$AH380)+(INDEX(Model_Scenarios[LTV Weight],3)*$AI380))-(INDEX(Model_Scenarios[LTV Weight],3)*$AP380)-(INDEX(Model_Scenarios[GP Weight],3)*($AS380+$AV380+$AY380))</f>
        <v>3.2603805339171008</v>
      </c>
      <c r="BC380">
        <f>INDEX(Model_Assumptions[Values],9)*((INDEX(Model_Scenarios[GR Weight],4)*$AG380)+(INDEX(Model_Scenarios[GP Weight],4)*$AH380)+(INDEX(Model_Scenarios[LTV Weight],4)*$AI380))-(INDEX(Model_Scenarios[LTV Weight],4)*$AP380)-(INDEX(Model_Scenarios[GP Weight],4)*($AS380+$AV380+$AY380))</f>
        <v>3.3173304497718936</v>
      </c>
      <c r="BD380">
        <f>INDEX(Model_Assumptions[Values],9)*((INDEX(Model_Scenarios[GR Weight],5)*$AG380)+(INDEX(Model_Scenarios[GP Weight],5)*$AH380)+(INDEX(Model_Scenarios[LTV Weight],5)*$AI380))-(INDEX(Model_Scenarios[LTV Weight],5)*$AP380)-(INDEX(Model_Scenarios[GP Weight],5)*($AS380+$AV380+$AY380))</f>
        <v>3.6111442964484128</v>
      </c>
    </row>
    <row r="381" spans="1:56" x14ac:dyDescent="0.25">
      <c r="A381">
        <v>380</v>
      </c>
      <c r="B381">
        <v>8</v>
      </c>
      <c r="C381" s="3">
        <v>30</v>
      </c>
      <c r="D381" s="4">
        <v>0.57999999999999996</v>
      </c>
      <c r="E381" t="str">
        <v>SKU-1011</v>
      </c>
      <c r="F381" t="str">
        <v>Raise</v>
      </c>
      <c r="G381" t="str">
        <v>Full</v>
      </c>
      <c r="H381">
        <v>67.56</v>
      </c>
      <c r="I381">
        <v>43.21</v>
      </c>
      <c r="J381">
        <v>22</v>
      </c>
      <c r="K381">
        <v>1486.3200000000002</v>
      </c>
      <c r="L381">
        <v>535.70000000000016</v>
      </c>
      <c r="M381">
        <v>0.36042036708111314</v>
      </c>
      <c r="N381">
        <v>74.848492484947073</v>
      </c>
      <c r="O381">
        <v>85.498342183888553</v>
      </c>
      <c r="P381">
        <v>128.7083421838887</v>
      </c>
      <c r="Q381">
        <v>1511.5432138179046</v>
      </c>
      <c r="R381">
        <v>1073.1956818107124</v>
      </c>
      <c r="S381">
        <v>1</v>
      </c>
      <c r="T381">
        <f t="shared" si="115"/>
        <v>71.787325641269305</v>
      </c>
      <c r="U381">
        <f t="shared" si="116"/>
        <v>6.2571427490664633E-2</v>
      </c>
      <c r="V381">
        <f>IF($F381="Reduce", INDEX(Model_Assumptions[Values], 2), INDEX(Model_Assumptions[Values], 1))</f>
        <v>-0.4</v>
      </c>
      <c r="W381">
        <f t="shared" si="117"/>
        <v>21.449371438082149</v>
      </c>
      <c r="X381">
        <f t="shared" si="130"/>
        <v>1539.7930122261441</v>
      </c>
      <c r="Y381">
        <f t="shared" si="118"/>
        <v>612.96567238661441</v>
      </c>
      <c r="Z381">
        <f t="shared" si="119"/>
        <v>53.473012226143965</v>
      </c>
      <c r="AA381">
        <f t="shared" si="120"/>
        <v>77.265672386614256</v>
      </c>
      <c r="AB381">
        <f t="shared" si="131"/>
        <v>0.3980831628144772</v>
      </c>
      <c r="AC381">
        <f t="shared" si="121"/>
        <v>3.7662795733364063E-2</v>
      </c>
      <c r="AD381">
        <f t="shared" si="122"/>
        <v>3.7662795733364063E-2</v>
      </c>
      <c r="AE381">
        <f t="shared" si="123"/>
        <v>0.58000000000000029</v>
      </c>
      <c r="AF381">
        <f t="shared" si="132"/>
        <v>450.74218636049886</v>
      </c>
      <c r="AG381">
        <f t="shared" si="124"/>
        <v>0.62542747450161096</v>
      </c>
      <c r="AH381">
        <f t="shared" si="125"/>
        <v>0.60031596301833279</v>
      </c>
      <c r="AI381">
        <f t="shared" si="133"/>
        <v>0.41999999999999971</v>
      </c>
      <c r="AJ381">
        <f>MAX(0, $R381 - $AA381) * INDEX(Model_Assumptions[Values], 7)</f>
        <v>1991.8600188481962</v>
      </c>
      <c r="AK381">
        <f>MAX(0, INDEX(Model_Assumptions[Values], 4) - $AD381)</f>
        <v>1.233720426663594E-2</v>
      </c>
      <c r="AL381">
        <f>MAX(0, INDEX(Model_Assumptions[Values], 5) - $AC381)</f>
        <v>0</v>
      </c>
      <c r="AM381">
        <f>INDEX(Model_Assumptions[Values], 6) * MAX(0, INDEX(Model_Assumptions[Values], 3) - $AB381)^2</f>
        <v>0</v>
      </c>
      <c r="AN381">
        <f t="shared" si="126"/>
        <v>2016.381501601672</v>
      </c>
      <c r="AO381" cm="1">
        <f t="array" ref="AO381">IFERROR(STDEV(IF($E$2:$E$2201=$E381, $AJ$2:$AJ$2201)), 0)</f>
        <v>76.07125759603754</v>
      </c>
      <c r="AP381">
        <f t="shared" si="134"/>
        <v>-0.32234885459226403</v>
      </c>
      <c r="AQ381">
        <f t="shared" si="127"/>
        <v>1.9622275812044586E-2</v>
      </c>
      <c r="AR381" cm="1">
        <f t="array" ref="AR381">IFERROR(STDEV(IF($E$2:$E$2201=$E381, $AK$2:$AK$2201)), 0)</f>
        <v>1.6562872159339322E-2</v>
      </c>
      <c r="AS381">
        <f t="shared" si="135"/>
        <v>-0.43984349304421855</v>
      </c>
      <c r="AT381">
        <f t="shared" si="128"/>
        <v>3.1611037209915167E-3</v>
      </c>
      <c r="AU381" cm="1">
        <f t="array" ref="AU381">IFERROR(STDEV(IF($E$2:$E$2201=$E381, $AL$2:$AL$2201)), 0)</f>
        <v>5.8347461715844203E-3</v>
      </c>
      <c r="AV381">
        <f t="shared" si="136"/>
        <v>-0.54177227732481148</v>
      </c>
      <c r="AW381">
        <f t="shared" si="129"/>
        <v>0</v>
      </c>
      <c r="AX381" cm="1">
        <f t="array" ref="AX381">IFERROR(STDEV(IF($E$2:$E$2201=$E381, $AM$2:$AM$2201)), 0)</f>
        <v>0</v>
      </c>
      <c r="AY381">
        <f t="shared" si="137"/>
        <v>-0.54177227732481148</v>
      </c>
      <c r="AZ381">
        <f>INDEX(Model_Assumptions[Values],9)*((INDEX(Model_Scenarios[GR Weight],1)*$AG381)+(INDEX(Model_Scenarios[GP Weight],1)*$AH381)+(INDEX(Model_Scenarios[LTV Weight],1)*$AI381))-(INDEX(Model_Scenarios[LTV Weight],1)*$AP381)-(INDEX(Model_Scenarios[GP Weight],1)*($AS381+$AV381+$AY381))</f>
        <v>2.7030896072031667</v>
      </c>
      <c r="BA381">
        <f>INDEX(Model_Assumptions[Values],9)*((INDEX(Model_Scenarios[GR Weight],2)*$AG381)+(INDEX(Model_Scenarios[GP Weight],2)*$AH381)+(INDEX(Model_Scenarios[LTV Weight],2)*$AI381))-(INDEX(Model_Scenarios[LTV Weight],2)*$AP381)-(INDEX(Model_Scenarios[GP Weight],2)*($AS381+$AV381+$AY381))</f>
        <v>2.9485909339182799</v>
      </c>
      <c r="BB381">
        <f>INDEX(Model_Assumptions[Values],9)*((INDEX(Model_Scenarios[GR Weight],3)*$AG381)+(INDEX(Model_Scenarios[GP Weight],3)*$AH381)+(INDEX(Model_Scenarios[LTV Weight],3)*$AI381))-(INDEX(Model_Scenarios[LTV Weight],3)*$AP381)-(INDEX(Model_Scenarios[GP Weight],3)*($AS381+$AV381+$AY381))</f>
        <v>3.3344626369388455</v>
      </c>
      <c r="BC381">
        <f>INDEX(Model_Assumptions[Values],9)*((INDEX(Model_Scenarios[GR Weight],4)*$AG381)+(INDEX(Model_Scenarios[GP Weight],4)*$AH381)+(INDEX(Model_Scenarios[LTV Weight],4)*$AI381))-(INDEX(Model_Scenarios[LTV Weight],4)*$AP381)-(INDEX(Model_Scenarios[GP Weight],4)*($AS381+$AV381+$AY381))</f>
        <v>3.404941488730425</v>
      </c>
      <c r="BD381">
        <f>INDEX(Model_Assumptions[Values],9)*((INDEX(Model_Scenarios[GR Weight],5)*$AG381)+(INDEX(Model_Scenarios[GP Weight],5)*$AH381)+(INDEX(Model_Scenarios[LTV Weight],5)*$AI381))-(INDEX(Model_Scenarios[LTV Weight],5)*$AP381)-(INDEX(Model_Scenarios[GP Weight],5)*($AS381+$AV381+$AY381))</f>
        <v>3.7197470126817045</v>
      </c>
    </row>
    <row r="382" spans="1:56" x14ac:dyDescent="0.25">
      <c r="A382">
        <v>381</v>
      </c>
      <c r="B382">
        <v>8</v>
      </c>
      <c r="C382" s="3">
        <v>31</v>
      </c>
      <c r="D382" s="4">
        <v>0.6</v>
      </c>
      <c r="E382" t="str">
        <v>SKU-1011</v>
      </c>
      <c r="F382" t="str">
        <v>Raise</v>
      </c>
      <c r="G382" t="str">
        <v>Full</v>
      </c>
      <c r="H382">
        <v>67.56</v>
      </c>
      <c r="I382">
        <v>43.21</v>
      </c>
      <c r="J382">
        <v>22</v>
      </c>
      <c r="K382">
        <v>1486.3200000000002</v>
      </c>
      <c r="L382">
        <v>535.70000000000016</v>
      </c>
      <c r="M382">
        <v>0.36042036708111314</v>
      </c>
      <c r="N382">
        <v>74.848492484947073</v>
      </c>
      <c r="O382">
        <v>85.498342183888553</v>
      </c>
      <c r="P382">
        <v>128.7083421838887</v>
      </c>
      <c r="Q382">
        <v>1511.5432138179046</v>
      </c>
      <c r="R382">
        <v>1073.1956818107124</v>
      </c>
      <c r="S382">
        <v>1</v>
      </c>
      <c r="T382">
        <f t="shared" si="115"/>
        <v>71.933095490968242</v>
      </c>
      <c r="U382">
        <f t="shared" si="116"/>
        <v>6.4729062921377131E-2</v>
      </c>
      <c r="V382">
        <f>IF($F382="Reduce", INDEX(Model_Assumptions[Values], 2), INDEX(Model_Assumptions[Values], 1))</f>
        <v>-0.4</v>
      </c>
      <c r="W382">
        <f t="shared" si="117"/>
        <v>21.430384246291883</v>
      </c>
      <c r="X382">
        <f t="shared" si="130"/>
        <v>1541.5538763966556</v>
      </c>
      <c r="Y382">
        <f t="shared" si="118"/>
        <v>615.54697311438326</v>
      </c>
      <c r="Z382">
        <f t="shared" si="119"/>
        <v>55.233876396655432</v>
      </c>
      <c r="AA382">
        <f t="shared" si="120"/>
        <v>79.846973114383104</v>
      </c>
      <c r="AB382">
        <f t="shared" si="131"/>
        <v>0.39930292579407556</v>
      </c>
      <c r="AC382">
        <f t="shared" si="121"/>
        <v>3.8882558712962423E-2</v>
      </c>
      <c r="AD382">
        <f t="shared" si="122"/>
        <v>3.8882558712962423E-2</v>
      </c>
      <c r="AE382">
        <f t="shared" si="123"/>
        <v>0.59999999999999964</v>
      </c>
      <c r="AF382">
        <f t="shared" si="132"/>
        <v>429.27827272428533</v>
      </c>
      <c r="AG382">
        <f t="shared" si="124"/>
        <v>0.64602277641663786</v>
      </c>
      <c r="AH382">
        <f t="shared" si="125"/>
        <v>0.62037138976045403</v>
      </c>
      <c r="AI382">
        <f t="shared" si="133"/>
        <v>0.40000000000000036</v>
      </c>
      <c r="AJ382">
        <f>MAX(0, $R382 - $AA382) * INDEX(Model_Assumptions[Values], 7)</f>
        <v>1986.6974173926585</v>
      </c>
      <c r="AK382">
        <f>MAX(0, INDEX(Model_Assumptions[Values], 4) - $AD382)</f>
        <v>1.111744128703758E-2</v>
      </c>
      <c r="AL382">
        <f>MAX(0, INDEX(Model_Assumptions[Values], 5) - $AC382)</f>
        <v>0</v>
      </c>
      <c r="AM382">
        <f>INDEX(Model_Assumptions[Values], 6) * MAX(0, INDEX(Model_Assumptions[Values], 3) - $AB382)^2</f>
        <v>0</v>
      </c>
      <c r="AN382">
        <f t="shared" si="126"/>
        <v>2016.381501601672</v>
      </c>
      <c r="AO382" cm="1">
        <f t="array" ref="AO382">IFERROR(STDEV(IF($E$2:$E$2201=$E382, $AJ$2:$AJ$2201)), 0)</f>
        <v>76.07125759603754</v>
      </c>
      <c r="AP382">
        <f t="shared" si="134"/>
        <v>-0.3902141905770159</v>
      </c>
      <c r="AQ382">
        <f t="shared" si="127"/>
        <v>1.9622275812044586E-2</v>
      </c>
      <c r="AR382" cm="1">
        <f t="array" ref="AR382">IFERROR(STDEV(IF($E$2:$E$2201=$E382, $AK$2:$AK$2201)), 0)</f>
        <v>1.6562872159339322E-2</v>
      </c>
      <c r="AS382">
        <f t="shared" si="135"/>
        <v>-0.51348790494717289</v>
      </c>
      <c r="AT382">
        <f t="shared" si="128"/>
        <v>3.1611037209915167E-3</v>
      </c>
      <c r="AU382" cm="1">
        <f t="array" ref="AU382">IFERROR(STDEV(IF($E$2:$E$2201=$E382, $AL$2:$AL$2201)), 0)</f>
        <v>5.8347461715844203E-3</v>
      </c>
      <c r="AV382">
        <f t="shared" si="136"/>
        <v>-0.54177227732481148</v>
      </c>
      <c r="AW382">
        <f t="shared" si="129"/>
        <v>0</v>
      </c>
      <c r="AX382" cm="1">
        <f t="array" ref="AX382">IFERROR(STDEV(IF($E$2:$E$2201=$E382, $AM$2:$AM$2201)), 0)</f>
        <v>0</v>
      </c>
      <c r="AY382">
        <f t="shared" si="137"/>
        <v>-0.54177227732481148</v>
      </c>
      <c r="AZ382">
        <f>INDEX(Model_Assumptions[Values],9)*((INDEX(Model_Scenarios[GR Weight],1)*$AG382)+(INDEX(Model_Scenarios[GP Weight],1)*$AH382)+(INDEX(Model_Scenarios[LTV Weight],1)*$AI382))-(INDEX(Model_Scenarios[LTV Weight],1)*$AP382)-(INDEX(Model_Scenarios[GP Weight],1)*($AS382+$AV382+$AY382))</f>
        <v>2.7050716815098399</v>
      </c>
      <c r="BA382">
        <f>INDEX(Model_Assumptions[Values],9)*((INDEX(Model_Scenarios[GR Weight],2)*$AG382)+(INDEX(Model_Scenarios[GP Weight],2)*$AH382)+(INDEX(Model_Scenarios[LTV Weight],2)*$AI382))-(INDEX(Model_Scenarios[LTV Weight],2)*$AP382)-(INDEX(Model_Scenarios[GP Weight],2)*($AS382+$AV382+$AY382))</f>
        <v>2.9779341878673531</v>
      </c>
      <c r="BB382">
        <f>INDEX(Model_Assumptions[Values],9)*((INDEX(Model_Scenarios[GR Weight],3)*$AG382)+(INDEX(Model_Scenarios[GP Weight],3)*$AH382)+(INDEX(Model_Scenarios[LTV Weight],3)*$AI382))-(INDEX(Model_Scenarios[LTV Weight],3)*$AP382)-(INDEX(Model_Scenarios[GP Weight],3)*($AS382+$AV382+$AY382))</f>
        <v>3.4082254396912774</v>
      </c>
      <c r="BC382">
        <f>INDEX(Model_Assumptions[Values],9)*((INDEX(Model_Scenarios[GR Weight],4)*$AG382)+(INDEX(Model_Scenarios[GP Weight],4)*$AH382)+(INDEX(Model_Scenarios[LTV Weight],4)*$AI382))-(INDEX(Model_Scenarios[LTV Weight],4)*$AP382)-(INDEX(Model_Scenarios[GP Weight],4)*($AS382+$AV382+$AY382))</f>
        <v>3.492215408841894</v>
      </c>
      <c r="BD382">
        <f>INDEX(Model_Assumptions[Values],9)*((INDEX(Model_Scenarios[GR Weight],5)*$AG382)+(INDEX(Model_Scenarios[GP Weight],5)*$AH382)+(INDEX(Model_Scenarios[LTV Weight],5)*$AI382))-(INDEX(Model_Scenarios[LTV Weight],5)*$AP382)-(INDEX(Model_Scenarios[GP Weight],5)*($AS382+$AV382+$AY382))</f>
        <v>3.8279654986803786</v>
      </c>
    </row>
    <row r="383" spans="1:56" x14ac:dyDescent="0.25">
      <c r="A383">
        <v>382</v>
      </c>
      <c r="B383">
        <v>8</v>
      </c>
      <c r="C383" s="3">
        <v>32</v>
      </c>
      <c r="D383" s="4">
        <v>0.62</v>
      </c>
      <c r="E383" t="str">
        <v>SKU-1011</v>
      </c>
      <c r="F383" t="str">
        <v>Raise</v>
      </c>
      <c r="G383" t="str">
        <v>Full</v>
      </c>
      <c r="H383">
        <v>67.56</v>
      </c>
      <c r="I383">
        <v>43.21</v>
      </c>
      <c r="J383">
        <v>22</v>
      </c>
      <c r="K383">
        <v>1486.3200000000002</v>
      </c>
      <c r="L383">
        <v>535.70000000000016</v>
      </c>
      <c r="M383">
        <v>0.36042036708111314</v>
      </c>
      <c r="N383">
        <v>74.848492484947073</v>
      </c>
      <c r="O383">
        <v>85.498342183888553</v>
      </c>
      <c r="P383">
        <v>128.7083421838887</v>
      </c>
      <c r="Q383">
        <v>1511.5432138179046</v>
      </c>
      <c r="R383">
        <v>1073.1956818107124</v>
      </c>
      <c r="S383">
        <v>1</v>
      </c>
      <c r="T383">
        <f t="shared" si="115"/>
        <v>72.078865340667193</v>
      </c>
      <c r="U383">
        <f t="shared" si="116"/>
        <v>6.6886698352089852E-2</v>
      </c>
      <c r="V383">
        <f>IF($F383="Reduce", INDEX(Model_Assumptions[Values], 2), INDEX(Model_Assumptions[Values], 1))</f>
        <v>-0.4</v>
      </c>
      <c r="W383">
        <f t="shared" si="117"/>
        <v>21.411397054501609</v>
      </c>
      <c r="X383">
        <f t="shared" si="130"/>
        <v>1543.3092050469797</v>
      </c>
      <c r="Y383">
        <f t="shared" si="118"/>
        <v>618.12273832196513</v>
      </c>
      <c r="Z383">
        <f t="shared" si="119"/>
        <v>56.989205046979578</v>
      </c>
      <c r="AA383">
        <f t="shared" si="120"/>
        <v>82.422738321964971</v>
      </c>
      <c r="AB383">
        <f t="shared" si="131"/>
        <v>0.40051775515921251</v>
      </c>
      <c r="AC383">
        <f t="shared" si="121"/>
        <v>4.0097388078099372E-2</v>
      </c>
      <c r="AD383">
        <f t="shared" si="122"/>
        <v>4.0097388078099372E-2</v>
      </c>
      <c r="AE383">
        <f t="shared" si="123"/>
        <v>0.62000000000000088</v>
      </c>
      <c r="AF383">
        <f t="shared" si="132"/>
        <v>407.81435908806975</v>
      </c>
      <c r="AG383">
        <f t="shared" si="124"/>
        <v>0.66655333415012952</v>
      </c>
      <c r="AH383">
        <f t="shared" si="125"/>
        <v>0.64038380825545571</v>
      </c>
      <c r="AI383">
        <f t="shared" si="133"/>
        <v>0.37999999999999912</v>
      </c>
      <c r="AJ383">
        <f>MAX(0, $R383 - $AA383) * INDEX(Model_Assumptions[Values], 7)</f>
        <v>1981.5458869774948</v>
      </c>
      <c r="AK383">
        <f>MAX(0, INDEX(Model_Assumptions[Values], 4) - $AD383)</f>
        <v>9.9026119219006309E-3</v>
      </c>
      <c r="AL383">
        <f>MAX(0, INDEX(Model_Assumptions[Values], 5) - $AC383)</f>
        <v>0</v>
      </c>
      <c r="AM383">
        <f>INDEX(Model_Assumptions[Values], 6) * MAX(0, INDEX(Model_Assumptions[Values], 3) - $AB383)^2</f>
        <v>0</v>
      </c>
      <c r="AN383">
        <f t="shared" si="126"/>
        <v>2016.381501601672</v>
      </c>
      <c r="AO383" cm="1">
        <f t="array" ref="AO383">IFERROR(STDEV(IF($E$2:$E$2201=$E383, $AJ$2:$AJ$2201)), 0)</f>
        <v>76.07125759603754</v>
      </c>
      <c r="AP383">
        <f t="shared" si="134"/>
        <v>-0.45793399143163033</v>
      </c>
      <c r="AQ383">
        <f t="shared" si="127"/>
        <v>1.9622275812044586E-2</v>
      </c>
      <c r="AR383" cm="1">
        <f t="array" ref="AR383">IFERROR(STDEV(IF($E$2:$E$2201=$E383, $AK$2:$AK$2201)), 0)</f>
        <v>1.6562872159339322E-2</v>
      </c>
      <c r="AS383">
        <f t="shared" si="135"/>
        <v>-0.58683444493431769</v>
      </c>
      <c r="AT383">
        <f t="shared" si="128"/>
        <v>3.1611037209915167E-3</v>
      </c>
      <c r="AU383" cm="1">
        <f t="array" ref="AU383">IFERROR(STDEV(IF($E$2:$E$2201=$E383, $AL$2:$AL$2201)), 0)</f>
        <v>5.8347461715844203E-3</v>
      </c>
      <c r="AV383">
        <f t="shared" si="136"/>
        <v>-0.54177227732481148</v>
      </c>
      <c r="AW383">
        <f t="shared" si="129"/>
        <v>0</v>
      </c>
      <c r="AX383" cm="1">
        <f t="array" ref="AX383">IFERROR(STDEV(IF($E$2:$E$2201=$E383, $AM$2:$AM$2201)), 0)</f>
        <v>0</v>
      </c>
      <c r="AY383">
        <f t="shared" si="137"/>
        <v>-0.54177227732481148</v>
      </c>
      <c r="AZ383">
        <f>INDEX(Model_Assumptions[Values],9)*((INDEX(Model_Scenarios[GR Weight],1)*$AG383)+(INDEX(Model_Scenarios[GP Weight],1)*$AH383)+(INDEX(Model_Scenarios[LTV Weight],1)*$AI383))-(INDEX(Model_Scenarios[LTV Weight],1)*$AP383)-(INDEX(Model_Scenarios[GP Weight],1)*($AS383+$AV383+$AY383))</f>
        <v>2.7068536643064878</v>
      </c>
      <c r="BA383">
        <f>INDEX(Model_Assumptions[Values],9)*((INDEX(Model_Scenarios[GR Weight],2)*$AG383)+(INDEX(Model_Scenarios[GP Weight],2)*$AH383)+(INDEX(Model_Scenarios[LTV Weight],2)*$AI383))-(INDEX(Model_Scenarios[LTV Weight],2)*$AP383)-(INDEX(Model_Scenarios[GP Weight],2)*($AS383+$AV383+$AY383))</f>
        <v>3.0070317032153979</v>
      </c>
      <c r="BB383">
        <f>INDEX(Model_Assumptions[Values],9)*((INDEX(Model_Scenarios[GR Weight],3)*$AG383)+(INDEX(Model_Scenarios[GP Weight],3)*$AH383)+(INDEX(Model_Scenarios[LTV Weight],3)*$AI383))-(INDEX(Model_Scenarios[LTV Weight],3)*$AP383)-(INDEX(Model_Scenarios[GP Weight],3)*($AS383+$AV383+$AY383))</f>
        <v>3.4816695785617391</v>
      </c>
      <c r="BC383">
        <f>INDEX(Model_Assumptions[Values],9)*((INDEX(Model_Scenarios[GR Weight],4)*$AG383)+(INDEX(Model_Scenarios[GP Weight],4)*$AH383)+(INDEX(Model_Scenarios[LTV Weight],4)*$AI383))-(INDEX(Model_Scenarios[LTV Weight],4)*$AP383)-(INDEX(Model_Scenarios[GP Weight],4)*($AS383+$AV383+$AY383))</f>
        <v>3.5791528464936411</v>
      </c>
      <c r="BD383">
        <f>INDEX(Model_Assumptions[Values],9)*((INDEX(Model_Scenarios[GR Weight],5)*$AG383)+(INDEX(Model_Scenarios[GP Weight],5)*$AH383)+(INDEX(Model_Scenarios[LTV Weight],5)*$AI383))-(INDEX(Model_Scenarios[LTV Weight],5)*$AP383)-(INDEX(Model_Scenarios[GP Weight],5)*($AS383+$AV383+$AY383))</f>
        <v>3.9358007544817069</v>
      </c>
    </row>
    <row r="384" spans="1:56" x14ac:dyDescent="0.25">
      <c r="A384">
        <v>383</v>
      </c>
      <c r="B384">
        <v>8</v>
      </c>
      <c r="C384" s="3">
        <v>33</v>
      </c>
      <c r="D384" s="4">
        <v>0.64</v>
      </c>
      <c r="E384" t="str">
        <v>SKU-1011</v>
      </c>
      <c r="F384" t="str">
        <v>Raise</v>
      </c>
      <c r="G384" t="str">
        <v>Full</v>
      </c>
      <c r="H384">
        <v>67.56</v>
      </c>
      <c r="I384">
        <v>43.21</v>
      </c>
      <c r="J384">
        <v>22</v>
      </c>
      <c r="K384">
        <v>1486.3200000000002</v>
      </c>
      <c r="L384">
        <v>535.70000000000016</v>
      </c>
      <c r="M384">
        <v>0.36042036708111314</v>
      </c>
      <c r="N384">
        <v>74.848492484947073</v>
      </c>
      <c r="O384">
        <v>85.498342183888553</v>
      </c>
      <c r="P384">
        <v>128.7083421838887</v>
      </c>
      <c r="Q384">
        <v>1511.5432138179046</v>
      </c>
      <c r="R384">
        <v>1073.1956818107124</v>
      </c>
      <c r="S384">
        <v>1</v>
      </c>
      <c r="T384">
        <f t="shared" si="115"/>
        <v>72.224635190366129</v>
      </c>
      <c r="U384">
        <f t="shared" si="116"/>
        <v>6.904433378280235E-2</v>
      </c>
      <c r="V384">
        <f>IF($F384="Reduce", INDEX(Model_Assumptions[Values], 2), INDEX(Model_Assumptions[Values], 1))</f>
        <v>-0.4</v>
      </c>
      <c r="W384">
        <f t="shared" si="117"/>
        <v>21.392409862711339</v>
      </c>
      <c r="X384">
        <f t="shared" si="130"/>
        <v>1545.0589981771168</v>
      </c>
      <c r="Y384">
        <f t="shared" si="118"/>
        <v>620.69296800935979</v>
      </c>
      <c r="Z384">
        <f t="shared" si="119"/>
        <v>58.738998177116628</v>
      </c>
      <c r="AA384">
        <f t="shared" si="120"/>
        <v>84.992968009359629</v>
      </c>
      <c r="AB384">
        <f t="shared" si="131"/>
        <v>0.40172768078219823</v>
      </c>
      <c r="AC384">
        <f t="shared" si="121"/>
        <v>4.1307313701085091E-2</v>
      </c>
      <c r="AD384">
        <f t="shared" si="122"/>
        <v>4.1307313701085091E-2</v>
      </c>
      <c r="AE384">
        <f t="shared" si="123"/>
        <v>0.64000000000000024</v>
      </c>
      <c r="AF384">
        <f t="shared" si="132"/>
        <v>386.35044545185622</v>
      </c>
      <c r="AG384">
        <f t="shared" si="124"/>
        <v>0.68701914770208838</v>
      </c>
      <c r="AH384">
        <f t="shared" si="125"/>
        <v>0.66035321850333628</v>
      </c>
      <c r="AI384">
        <f t="shared" si="133"/>
        <v>0.35999999999999976</v>
      </c>
      <c r="AJ384">
        <f>MAX(0, $R384 - $AA384) * INDEX(Model_Assumptions[Values], 7)</f>
        <v>1976.4054276027055</v>
      </c>
      <c r="AK384">
        <f>MAX(0, INDEX(Model_Assumptions[Values], 4) - $AD384)</f>
        <v>8.6926862989149117E-3</v>
      </c>
      <c r="AL384">
        <f>MAX(0, INDEX(Model_Assumptions[Values], 5) - $AC384)</f>
        <v>0</v>
      </c>
      <c r="AM384">
        <f>INDEX(Model_Assumptions[Values], 6) * MAX(0, INDEX(Model_Assumptions[Values], 3) - $AB384)^2</f>
        <v>0</v>
      </c>
      <c r="AN384">
        <f t="shared" si="126"/>
        <v>2016.381501601672</v>
      </c>
      <c r="AO384" cm="1">
        <f t="array" ref="AO384">IFERROR(STDEV(IF($E$2:$E$2201=$E384, $AJ$2:$AJ$2201)), 0)</f>
        <v>76.07125759603754</v>
      </c>
      <c r="AP384">
        <f t="shared" si="134"/>
        <v>-0.52550825715610117</v>
      </c>
      <c r="AQ384">
        <f t="shared" si="127"/>
        <v>1.9622275812044586E-2</v>
      </c>
      <c r="AR384" cm="1">
        <f t="array" ref="AR384">IFERROR(STDEV(IF($E$2:$E$2201=$E384, $AK$2:$AK$2201)), 0)</f>
        <v>1.6562872159339322E-2</v>
      </c>
      <c r="AS384">
        <f t="shared" si="135"/>
        <v>-0.65988491657630743</v>
      </c>
      <c r="AT384">
        <f t="shared" si="128"/>
        <v>3.1611037209915167E-3</v>
      </c>
      <c r="AU384" cm="1">
        <f t="array" ref="AU384">IFERROR(STDEV(IF($E$2:$E$2201=$E384, $AL$2:$AL$2201)), 0)</f>
        <v>5.8347461715844203E-3</v>
      </c>
      <c r="AV384">
        <f t="shared" si="136"/>
        <v>-0.54177227732481148</v>
      </c>
      <c r="AW384">
        <f t="shared" si="129"/>
        <v>0</v>
      </c>
      <c r="AX384" cm="1">
        <f t="array" ref="AX384">IFERROR(STDEV(IF($E$2:$E$2201=$E384, $AM$2:$AM$2201)), 0)</f>
        <v>0</v>
      </c>
      <c r="AY384">
        <f t="shared" si="137"/>
        <v>-0.54177227732481148</v>
      </c>
      <c r="AZ384">
        <f>INDEX(Model_Assumptions[Values],9)*((INDEX(Model_Scenarios[GR Weight],1)*$AG384)+(INDEX(Model_Scenarios[GP Weight],1)*$AH384)+(INDEX(Model_Scenarios[LTV Weight],1)*$AI384))-(INDEX(Model_Scenarios[LTV Weight],1)*$AP384)-(INDEX(Model_Scenarios[GP Weight],1)*($AS384+$AV384+$AY384))</f>
        <v>2.7084357359501858</v>
      </c>
      <c r="BA384">
        <f>INDEX(Model_Assumptions[Values],9)*((INDEX(Model_Scenarios[GR Weight],2)*$AG384)+(INDEX(Model_Scenarios[GP Weight],2)*$AH384)+(INDEX(Model_Scenarios[LTV Weight],2)*$AI384))-(INDEX(Model_Scenarios[LTV Weight],2)*$AP384)-(INDEX(Model_Scenarios[GP Weight],2)*($AS384+$AV384+$AY384))</f>
        <v>3.0358838406765534</v>
      </c>
      <c r="BB384">
        <f>INDEX(Model_Assumptions[Values],9)*((INDEX(Model_Scenarios[GR Weight],3)*$AG384)+(INDEX(Model_Scenarios[GP Weight],3)*$AH384)+(INDEX(Model_Scenarios[LTV Weight],3)*$AI384))-(INDEX(Model_Scenarios[LTV Weight],3)*$AP384)-(INDEX(Model_Scenarios[GP Weight],3)*($AS384+$AV384+$AY384))</f>
        <v>3.5547956847999647</v>
      </c>
      <c r="BC384">
        <f>INDEX(Model_Assumptions[Values],9)*((INDEX(Model_Scenarios[GR Weight],4)*$AG384)+(INDEX(Model_Scenarios[GP Weight],4)*$AH384)+(INDEX(Model_Scenarios[LTV Weight],4)*$AI384))-(INDEX(Model_Scenarios[LTV Weight],4)*$AP384)-(INDEX(Model_Scenarios[GP Weight],4)*($AS384+$AV384+$AY384))</f>
        <v>3.6657544329353984</v>
      </c>
      <c r="BD384">
        <f>INDEX(Model_Assumptions[Values],9)*((INDEX(Model_Scenarios[GR Weight],5)*$AG384)+(INDEX(Model_Scenarios[GP Weight],5)*$AH384)+(INDEX(Model_Scenarios[LTV Weight],5)*$AI384))-(INDEX(Model_Scenarios[LTV Weight],5)*$AP384)-(INDEX(Model_Scenarios[GP Weight],5)*($AS384+$AV384+$AY384))</f>
        <v>4.0432537720495505</v>
      </c>
    </row>
    <row r="385" spans="1:56" x14ac:dyDescent="0.25">
      <c r="A385">
        <v>384</v>
      </c>
      <c r="B385">
        <v>8</v>
      </c>
      <c r="C385" s="3">
        <v>34</v>
      </c>
      <c r="D385" s="4">
        <v>0.66</v>
      </c>
      <c r="E385" t="str">
        <v>SKU-1011</v>
      </c>
      <c r="F385" t="str">
        <v>Raise</v>
      </c>
      <c r="G385" t="str">
        <v>Full</v>
      </c>
      <c r="H385">
        <v>67.56</v>
      </c>
      <c r="I385">
        <v>43.21</v>
      </c>
      <c r="J385">
        <v>22</v>
      </c>
      <c r="K385">
        <v>1486.3200000000002</v>
      </c>
      <c r="L385">
        <v>535.70000000000016</v>
      </c>
      <c r="M385">
        <v>0.36042036708111314</v>
      </c>
      <c r="N385">
        <v>74.848492484947073</v>
      </c>
      <c r="O385">
        <v>85.498342183888553</v>
      </c>
      <c r="P385">
        <v>128.7083421838887</v>
      </c>
      <c r="Q385">
        <v>1511.5432138179046</v>
      </c>
      <c r="R385">
        <v>1073.1956818107124</v>
      </c>
      <c r="S385">
        <v>1</v>
      </c>
      <c r="T385">
        <f t="shared" si="115"/>
        <v>72.370405040065066</v>
      </c>
      <c r="U385">
        <f t="shared" si="116"/>
        <v>7.1201969213514849E-2</v>
      </c>
      <c r="V385">
        <f>IF($F385="Reduce", INDEX(Model_Assumptions[Values], 2), INDEX(Model_Assumptions[Values], 1))</f>
        <v>-0.4</v>
      </c>
      <c r="W385">
        <f t="shared" si="117"/>
        <v>21.37342267092107</v>
      </c>
      <c r="X385">
        <f t="shared" si="130"/>
        <v>1546.8032557870672</v>
      </c>
      <c r="Y385">
        <f t="shared" si="118"/>
        <v>623.25766217656781</v>
      </c>
      <c r="Z385">
        <f t="shared" si="119"/>
        <v>60.483255787067037</v>
      </c>
      <c r="AA385">
        <f t="shared" si="120"/>
        <v>87.557662176567646</v>
      </c>
      <c r="AB385">
        <f t="shared" si="131"/>
        <v>0.40293273229466581</v>
      </c>
      <c r="AC385">
        <f t="shared" si="121"/>
        <v>4.2512365213552672E-2</v>
      </c>
      <c r="AD385">
        <f t="shared" si="122"/>
        <v>4.2512365213552672E-2</v>
      </c>
      <c r="AE385">
        <f t="shared" si="123"/>
        <v>0.65999999999999959</v>
      </c>
      <c r="AF385">
        <f t="shared" si="132"/>
        <v>364.88653181564263</v>
      </c>
      <c r="AG385">
        <f t="shared" si="124"/>
        <v>0.70742021707252001</v>
      </c>
      <c r="AH385">
        <f t="shared" si="125"/>
        <v>0.68027962050409996</v>
      </c>
      <c r="AI385">
        <f t="shared" si="133"/>
        <v>0.34000000000000041</v>
      </c>
      <c r="AJ385">
        <f>MAX(0, $R385 - $AA385) * INDEX(Model_Assumptions[Values], 7)</f>
        <v>1971.2760392682894</v>
      </c>
      <c r="AK385">
        <f>MAX(0, INDEX(Model_Assumptions[Values], 4) - $AD385)</f>
        <v>7.4876347864473308E-3</v>
      </c>
      <c r="AL385">
        <f>MAX(0, INDEX(Model_Assumptions[Values], 5) - $AC385)</f>
        <v>0</v>
      </c>
      <c r="AM385">
        <f>INDEX(Model_Assumptions[Values], 6) * MAX(0, INDEX(Model_Assumptions[Values], 3) - $AB385)^2</f>
        <v>0</v>
      </c>
      <c r="AN385">
        <f t="shared" si="126"/>
        <v>2016.381501601672</v>
      </c>
      <c r="AO385" cm="1">
        <f t="array" ref="AO385">IFERROR(STDEV(IF($E$2:$E$2201=$E385, $AJ$2:$AJ$2201)), 0)</f>
        <v>76.07125759603754</v>
      </c>
      <c r="AP385">
        <f t="shared" si="134"/>
        <v>-0.59293698775044357</v>
      </c>
      <c r="AQ385">
        <f t="shared" si="127"/>
        <v>1.9622275812044586E-2</v>
      </c>
      <c r="AR385" cm="1">
        <f t="array" ref="AR385">IFERROR(STDEV(IF($E$2:$E$2201=$E385, $AK$2:$AK$2201)), 0)</f>
        <v>1.6562872159339322E-2</v>
      </c>
      <c r="AS385">
        <f t="shared" si="135"/>
        <v>-0.73264110891267631</v>
      </c>
      <c r="AT385">
        <f t="shared" si="128"/>
        <v>3.1611037209915167E-3</v>
      </c>
      <c r="AU385" cm="1">
        <f t="array" ref="AU385">IFERROR(STDEV(IF($E$2:$E$2201=$E385, $AL$2:$AL$2201)), 0)</f>
        <v>5.8347461715844203E-3</v>
      </c>
      <c r="AV385">
        <f t="shared" si="136"/>
        <v>-0.54177227732481148</v>
      </c>
      <c r="AW385">
        <f t="shared" si="129"/>
        <v>0</v>
      </c>
      <c r="AX385" cm="1">
        <f t="array" ref="AX385">IFERROR(STDEV(IF($E$2:$E$2201=$E385, $AM$2:$AM$2201)), 0)</f>
        <v>0</v>
      </c>
      <c r="AY385">
        <f t="shared" si="137"/>
        <v>-0.54177227732481148</v>
      </c>
      <c r="AZ385">
        <f>INDEX(Model_Assumptions[Values],9)*((INDEX(Model_Scenarios[GR Weight],1)*$AG385)+(INDEX(Model_Scenarios[GP Weight],1)*$AH385)+(INDEX(Model_Scenarios[LTV Weight],1)*$AI385))-(INDEX(Model_Scenarios[LTV Weight],1)*$AP385)-(INDEX(Model_Scenarios[GP Weight],1)*($AS385+$AV385+$AY385))</f>
        <v>2.7098180753448964</v>
      </c>
      <c r="BA385">
        <f>INDEX(Model_Assumptions[Values],9)*((INDEX(Model_Scenarios[GR Weight],2)*$AG385)+(INDEX(Model_Scenarios[GP Weight],2)*$AH385)+(INDEX(Model_Scenarios[LTV Weight],2)*$AI385))-(INDEX(Model_Scenarios[LTV Weight],2)*$AP385)-(INDEX(Model_Scenarios[GP Weight],2)*($AS385+$AV385+$AY385))</f>
        <v>3.0644909580587396</v>
      </c>
      <c r="BB385">
        <f>INDEX(Model_Assumptions[Values],9)*((INDEX(Model_Scenarios[GR Weight],3)*$AG385)+(INDEX(Model_Scenarios[GP Weight],3)*$AH385)+(INDEX(Model_Scenarios[LTV Weight],3)*$AI385))-(INDEX(Model_Scenarios[LTV Weight],3)*$AP385)-(INDEX(Model_Scenarios[GP Weight],3)*($AS385+$AV385+$AY385))</f>
        <v>3.6276043845698078</v>
      </c>
      <c r="BC385">
        <f>INDEX(Model_Assumptions[Values],9)*((INDEX(Model_Scenarios[GR Weight],4)*$AG385)+(INDEX(Model_Scenarios[GP Weight],4)*$AH385)+(INDEX(Model_Scenarios[LTV Weight],4)*$AI385))-(INDEX(Model_Scenarios[LTV Weight],4)*$AP385)-(INDEX(Model_Scenarios[GP Weight],4)*($AS385+$AV385+$AY385))</f>
        <v>3.7520207943310226</v>
      </c>
      <c r="BD385">
        <f>INDEX(Model_Assumptions[Values],9)*((INDEX(Model_Scenarios[GR Weight],5)*$AG385)+(INDEX(Model_Scenarios[GP Weight],5)*$AH385)+(INDEX(Model_Scenarios[LTV Weight],5)*$AI385))-(INDEX(Model_Scenarios[LTV Weight],5)*$AP385)-(INDEX(Model_Scenarios[GP Weight],5)*($AS385+$AV385+$AY385))</f>
        <v>4.1503255353556714</v>
      </c>
    </row>
    <row r="386" spans="1:56" x14ac:dyDescent="0.25">
      <c r="A386">
        <v>385</v>
      </c>
      <c r="B386">
        <v>8</v>
      </c>
      <c r="C386" s="3">
        <v>35</v>
      </c>
      <c r="D386" s="4">
        <v>0.68</v>
      </c>
      <c r="E386" t="str">
        <v>SKU-1011</v>
      </c>
      <c r="F386" t="str">
        <v>Raise</v>
      </c>
      <c r="G386" t="str">
        <v>Full</v>
      </c>
      <c r="H386">
        <v>67.56</v>
      </c>
      <c r="I386">
        <v>43.21</v>
      </c>
      <c r="J386">
        <v>22</v>
      </c>
      <c r="K386">
        <v>1486.3200000000002</v>
      </c>
      <c r="L386">
        <v>535.70000000000016</v>
      </c>
      <c r="M386">
        <v>0.36042036708111314</v>
      </c>
      <c r="N386">
        <v>74.848492484947073</v>
      </c>
      <c r="O386">
        <v>85.498342183888553</v>
      </c>
      <c r="P386">
        <v>128.7083421838887</v>
      </c>
      <c r="Q386">
        <v>1511.5432138179046</v>
      </c>
      <c r="R386">
        <v>1073.1956818107124</v>
      </c>
      <c r="S386">
        <v>1</v>
      </c>
      <c r="T386">
        <f t="shared" ref="T386:T449" si="138">$H386 + MIN($D386, $S386) * ($N386 - $H386)</f>
        <v>72.516174889764017</v>
      </c>
      <c r="U386">
        <f t="shared" ref="U386:U449" si="139">IFERROR(($T386-$H386)/$H386, 0)</f>
        <v>7.3359604644227569E-2</v>
      </c>
      <c r="V386">
        <f>IF($F386="Reduce", INDEX(Model_Assumptions[Values], 2), INDEX(Model_Assumptions[Values], 1))</f>
        <v>-0.4</v>
      </c>
      <c r="W386">
        <f t="shared" ref="W386:W449" si="140">$J386 * (1 + ($U386 * $V386))</f>
        <v>21.3544354791308</v>
      </c>
      <c r="X386">
        <f t="shared" si="130"/>
        <v>1548.5419778768307</v>
      </c>
      <c r="Y386">
        <f t="shared" ref="Y386:Y449" si="141">$X386-($W386*$I386)</f>
        <v>625.81682082358884</v>
      </c>
      <c r="Z386">
        <f t="shared" ref="Z386:Z449" si="142">$X386-$K386</f>
        <v>62.221977876830579</v>
      </c>
      <c r="AA386">
        <f t="shared" ref="AA386:AA449" si="143">$Y386-$L386</f>
        <v>90.116820823588682</v>
      </c>
      <c r="AB386">
        <f t="shared" si="131"/>
        <v>0.40413293908998932</v>
      </c>
      <c r="AC386">
        <f t="shared" ref="AC386:AC449" si="144">$AB386-$M386</f>
        <v>4.3712572008876183E-2</v>
      </c>
      <c r="AD386">
        <f t="shared" ref="AD386:AD449" si="145">IFERROR(($X386-($W386*$I386))/$X386, 0) - IFERROR(($K386-($J386*$I386))/$K386, 0)</f>
        <v>4.3712572008876183E-2</v>
      </c>
      <c r="AE386">
        <f t="shared" ref="AE386:AE449" si="146">IFERROR(($T386-$H386)/($N386-$H386), 0)</f>
        <v>0.68000000000000083</v>
      </c>
      <c r="AF386">
        <f t="shared" si="132"/>
        <v>343.42261817942705</v>
      </c>
      <c r="AG386">
        <f t="shared" ref="AG386:AG449" si="147">IFERROR($Z386/$O386, 0)</f>
        <v>0.72775654226142161</v>
      </c>
      <c r="AH386">
        <f t="shared" ref="AH386:AH449" si="148">IFERROR($AA386/$P386, 0)</f>
        <v>0.70016301425774419</v>
      </c>
      <c r="AI386">
        <f t="shared" si="133"/>
        <v>0.31999999999999917</v>
      </c>
      <c r="AJ386">
        <f>MAX(0, $R386 - $AA386) * INDEX(Model_Assumptions[Values], 7)</f>
        <v>1966.1577219742474</v>
      </c>
      <c r="AK386">
        <f>MAX(0, INDEX(Model_Assumptions[Values], 4) - $AD386)</f>
        <v>6.2874279911238201E-3</v>
      </c>
      <c r="AL386">
        <f>MAX(0, INDEX(Model_Assumptions[Values], 5) - $AC386)</f>
        <v>0</v>
      </c>
      <c r="AM386">
        <f>INDEX(Model_Assumptions[Values], 6) * MAX(0, INDEX(Model_Assumptions[Values], 3) - $AB386)^2</f>
        <v>0</v>
      </c>
      <c r="AN386">
        <f t="shared" ref="AN386:AN449" si="149">AVERAGEIF($E$2:$E$2201, $E386, $AJ$2:$AJ$2201)</f>
        <v>2016.381501601672</v>
      </c>
      <c r="AO386" cm="1">
        <f t="array" ref="AO386">IFERROR(STDEV(IF($E$2:$E$2201=$E386, $AJ$2:$AJ$2201)), 0)</f>
        <v>76.07125759603754</v>
      </c>
      <c r="AP386">
        <f t="shared" si="134"/>
        <v>-0.66022018321464837</v>
      </c>
      <c r="AQ386">
        <f t="shared" ref="AQ386:AQ449" si="150">AVERAGEIF($E$2:$E$2201, $E386, $AK$2:$AK$2201)</f>
        <v>1.9622275812044586E-2</v>
      </c>
      <c r="AR386" cm="1">
        <f t="array" ref="AR386">IFERROR(STDEV(IF($E$2:$E$2201=$E386, $AK$2:$AK$2201)), 0)</f>
        <v>1.6562872159339322E-2</v>
      </c>
      <c r="AS386">
        <f t="shared" si="135"/>
        <v>-0.80510479659783118</v>
      </c>
      <c r="AT386">
        <f t="shared" ref="AT386:AT449" si="151">AVERAGEIF($E$2:$E$2201, $E386, $AL$2:$AL$2201)</f>
        <v>3.1611037209915167E-3</v>
      </c>
      <c r="AU386" cm="1">
        <f t="array" ref="AU386">IFERROR(STDEV(IF($E$2:$E$2201=$E386, $AL$2:$AL$2201)), 0)</f>
        <v>5.8347461715844203E-3</v>
      </c>
      <c r="AV386">
        <f t="shared" si="136"/>
        <v>-0.54177227732481148</v>
      </c>
      <c r="AW386">
        <f t="shared" ref="AW386:AW449" si="152">AVERAGEIF($E$2:$E$2201, $E386, $AM$2:$AM$2201)</f>
        <v>0</v>
      </c>
      <c r="AX386" cm="1">
        <f t="array" ref="AX386">IFERROR(STDEV(IF($E$2:$E$2201=$E386, $AM$2:$AM$2201)), 0)</f>
        <v>0</v>
      </c>
      <c r="AY386">
        <f t="shared" si="137"/>
        <v>-0.54177227732481148</v>
      </c>
      <c r="AZ386">
        <f>INDEX(Model_Assumptions[Values],9)*((INDEX(Model_Scenarios[GR Weight],1)*$AG386)+(INDEX(Model_Scenarios[GP Weight],1)*$AH386)+(INDEX(Model_Scenarios[LTV Weight],1)*$AI386))-(INDEX(Model_Scenarios[LTV Weight],1)*$AP386)-(INDEX(Model_Scenarios[GP Weight],1)*($AS386+$AV386+$AY386))</f>
        <v>2.7110008599560436</v>
      </c>
      <c r="BA386">
        <f>INDEX(Model_Assumptions[Values],9)*((INDEX(Model_Scenarios[GR Weight],2)*$AG386)+(INDEX(Model_Scenarios[GP Weight],2)*$AH386)+(INDEX(Model_Scenarios[LTV Weight],2)*$AI386))-(INDEX(Model_Scenarios[LTV Weight],2)*$AP386)-(INDEX(Model_Scenarios[GP Weight],2)*($AS386+$AV386+$AY386))</f>
        <v>3.09285341029282</v>
      </c>
      <c r="BB386">
        <f>INDEX(Model_Assumptions[Values],9)*((INDEX(Model_Scenarios[GR Weight],3)*$AG386)+(INDEX(Model_Scenarios[GP Weight],3)*$AH386)+(INDEX(Model_Scenarios[LTV Weight],3)*$AI386))-(INDEX(Model_Scenarios[LTV Weight],3)*$AP386)-(INDEX(Model_Scenarios[GP Weight],3)*($AS386+$AV386+$AY386))</f>
        <v>3.7000962990002959</v>
      </c>
      <c r="BC386">
        <f>INDEX(Model_Assumptions[Values],9)*((INDEX(Model_Scenarios[GR Weight],4)*$AG386)+(INDEX(Model_Scenarios[GP Weight],4)*$AH386)+(INDEX(Model_Scenarios[LTV Weight],4)*$AI386))-(INDEX(Model_Scenarios[LTV Weight],4)*$AP386)-(INDEX(Model_Scenarios[GP Weight],4)*($AS386+$AV386+$AY386))</f>
        <v>3.8379525518095425</v>
      </c>
      <c r="BD386">
        <f>INDEX(Model_Assumptions[Values],9)*((INDEX(Model_Scenarios[GR Weight],5)*$AG386)+(INDEX(Model_Scenarios[GP Weight],5)*$AH386)+(INDEX(Model_Scenarios[LTV Weight],5)*$AI386))-(INDEX(Model_Scenarios[LTV Weight],5)*$AP386)-(INDEX(Model_Scenarios[GP Weight],5)*($AS386+$AV386+$AY386))</f>
        <v>4.2570170204599798</v>
      </c>
    </row>
    <row r="387" spans="1:56" x14ac:dyDescent="0.25">
      <c r="A387">
        <v>386</v>
      </c>
      <c r="B387">
        <v>8</v>
      </c>
      <c r="C387" s="3">
        <v>36</v>
      </c>
      <c r="D387" s="4">
        <v>0.70000000000000007</v>
      </c>
      <c r="E387" t="str">
        <v>SKU-1011</v>
      </c>
      <c r="F387" t="str">
        <v>Raise</v>
      </c>
      <c r="G387" t="str">
        <v>Full</v>
      </c>
      <c r="H387">
        <v>67.56</v>
      </c>
      <c r="I387">
        <v>43.21</v>
      </c>
      <c r="J387">
        <v>22</v>
      </c>
      <c r="K387">
        <v>1486.3200000000002</v>
      </c>
      <c r="L387">
        <v>535.70000000000016</v>
      </c>
      <c r="M387">
        <v>0.36042036708111314</v>
      </c>
      <c r="N387">
        <v>74.848492484947073</v>
      </c>
      <c r="O387">
        <v>85.498342183888553</v>
      </c>
      <c r="P387">
        <v>128.7083421838887</v>
      </c>
      <c r="Q387">
        <v>1511.5432138179046</v>
      </c>
      <c r="R387">
        <v>1073.1956818107124</v>
      </c>
      <c r="S387">
        <v>1</v>
      </c>
      <c r="T387">
        <f t="shared" si="138"/>
        <v>72.661944739462953</v>
      </c>
      <c r="U387">
        <f t="shared" si="139"/>
        <v>7.5517240074940067E-2</v>
      </c>
      <c r="V387">
        <f>IF($F387="Reduce", INDEX(Model_Assumptions[Values], 2), INDEX(Model_Assumptions[Values], 1))</f>
        <v>-0.4</v>
      </c>
      <c r="W387">
        <f t="shared" si="140"/>
        <v>21.335448287340526</v>
      </c>
      <c r="X387">
        <f t="shared" ref="X387:X450" si="153">$W387*$T387</f>
        <v>1550.2751644464067</v>
      </c>
      <c r="Y387">
        <f t="shared" si="141"/>
        <v>628.37044395042255</v>
      </c>
      <c r="Z387">
        <f t="shared" si="142"/>
        <v>63.95516444640657</v>
      </c>
      <c r="AA387">
        <f t="shared" si="143"/>
        <v>92.670443950422396</v>
      </c>
      <c r="AB387">
        <f t="shared" ref="AB387:AB450" si="154">IFERROR($Y387/$X387,0)</f>
        <v>0.40532833032567456</v>
      </c>
      <c r="AC387">
        <f t="shared" si="144"/>
        <v>4.4907963244561422E-2</v>
      </c>
      <c r="AD387">
        <f t="shared" si="145"/>
        <v>4.4907963244561422E-2</v>
      </c>
      <c r="AE387">
        <f t="shared" si="146"/>
        <v>0.70000000000000018</v>
      </c>
      <c r="AF387">
        <f t="shared" ref="AF387:AF450" si="155">$R387 * (1 - $AE387)</f>
        <v>321.95870454321351</v>
      </c>
      <c r="AG387">
        <f t="shared" si="147"/>
        <v>0.74802812326878532</v>
      </c>
      <c r="AH387">
        <f t="shared" si="148"/>
        <v>0.72000339976426631</v>
      </c>
      <c r="AI387">
        <f t="shared" ref="AI387:AI450" si="156">IFERROR($AF387/$R387, 0)</f>
        <v>0.29999999999999982</v>
      </c>
      <c r="AJ387">
        <f>MAX(0, $R387 - $AA387) * INDEX(Model_Assumptions[Values], 7)</f>
        <v>1961.0504757205799</v>
      </c>
      <c r="AK387">
        <f>MAX(0, INDEX(Model_Assumptions[Values], 4) - $AD387)</f>
        <v>5.0920367554385809E-3</v>
      </c>
      <c r="AL387">
        <f>MAX(0, INDEX(Model_Assumptions[Values], 5) - $AC387)</f>
        <v>0</v>
      </c>
      <c r="AM387">
        <f>INDEX(Model_Assumptions[Values], 6) * MAX(0, INDEX(Model_Assumptions[Values], 3) - $AB387)^2</f>
        <v>0</v>
      </c>
      <c r="AN387">
        <f t="shared" si="149"/>
        <v>2016.381501601672</v>
      </c>
      <c r="AO387" cm="1">
        <f t="array" ref="AO387">IFERROR(STDEV(IF($E$2:$E$2201=$E387, $AJ$2:$AJ$2201)), 0)</f>
        <v>76.07125759603754</v>
      </c>
      <c r="AP387">
        <f t="shared" ref="AP387:AP450" si="157">IF($AO387=0, 0, ($AJ387-$AN387)/$AO387)</f>
        <v>-0.72735784354870681</v>
      </c>
      <c r="AQ387">
        <f t="shared" si="150"/>
        <v>1.9622275812044586E-2</v>
      </c>
      <c r="AR387" cm="1">
        <f t="array" ref="AR387">IFERROR(STDEV(IF($E$2:$E$2201=$E387, $AK$2:$AK$2201)), 0)</f>
        <v>1.6562872159339322E-2</v>
      </c>
      <c r="AS387">
        <f t="shared" ref="AS387:AS450" si="158">IF($AR387=0, 0, ($AK387-$AQ387)/$AR387)</f>
        <v>-0.87727774004539583</v>
      </c>
      <c r="AT387">
        <f t="shared" si="151"/>
        <v>3.1611037209915167E-3</v>
      </c>
      <c r="AU387" cm="1">
        <f t="array" ref="AU387">IFERROR(STDEV(IF($E$2:$E$2201=$E387, $AL$2:$AL$2201)), 0)</f>
        <v>5.8347461715844203E-3</v>
      </c>
      <c r="AV387">
        <f t="shared" ref="AV387:AV450" si="159">IF($AU387=0, 0, ($AL387-$AT387)/$AU387)</f>
        <v>-0.54177227732481148</v>
      </c>
      <c r="AW387">
        <f t="shared" si="152"/>
        <v>0</v>
      </c>
      <c r="AX387" cm="1">
        <f t="array" ref="AX387">IFERROR(STDEV(IF($E$2:$E$2201=$E387, $AM$2:$AM$2201)), 0)</f>
        <v>0</v>
      </c>
      <c r="AY387">
        <f t="shared" ref="AY387:AY450" si="160">IF($AU387=0, 0, ($AL387-$AT387)/$AU387)</f>
        <v>-0.54177227732481148</v>
      </c>
      <c r="AZ387">
        <f>INDEX(Model_Assumptions[Values],9)*((INDEX(Model_Scenarios[GR Weight],1)*$AG387)+(INDEX(Model_Scenarios[GP Weight],1)*$AH387)+(INDEX(Model_Scenarios[LTV Weight],1)*$AI387))-(INDEX(Model_Scenarios[LTV Weight],1)*$AP387)-(INDEX(Model_Scenarios[GP Weight],1)*($AS387+$AV387+$AY387))</f>
        <v>2.7119842658249924</v>
      </c>
      <c r="BA387">
        <f>INDEX(Model_Assumptions[Values],9)*((INDEX(Model_Scenarios[GR Weight],2)*$AG387)+(INDEX(Model_Scenarios[GP Weight],2)*$AH387)+(INDEX(Model_Scenarios[LTV Weight],2)*$AI387))-(INDEX(Model_Scenarios[LTV Weight],2)*$AP387)-(INDEX(Model_Scenarios[GP Weight],2)*($AS387+$AV387+$AY387))</f>
        <v>3.120971549461518</v>
      </c>
      <c r="BB387">
        <f>INDEX(Model_Assumptions[Values],9)*((INDEX(Model_Scenarios[GR Weight],3)*$AG387)+(INDEX(Model_Scenarios[GP Weight],3)*$AH387)+(INDEX(Model_Scenarios[LTV Weight],3)*$AI387))-(INDEX(Model_Scenarios[LTV Weight],3)*$AP387)-(INDEX(Model_Scenarios[GP Weight],3)*($AS387+$AV387+$AY387))</f>
        <v>3.7722720442361868</v>
      </c>
      <c r="BC387">
        <f>INDEX(Model_Assumptions[Values],9)*((INDEX(Model_Scenarios[GR Weight],4)*$AG387)+(INDEX(Model_Scenarios[GP Weight],4)*$AH387)+(INDEX(Model_Scenarios[LTV Weight],4)*$AI387))-(INDEX(Model_Scenarios[LTV Weight],4)*$AP387)-(INDEX(Model_Scenarios[GP Weight],4)*($AS387+$AV387+$AY387))</f>
        <v>3.9235503215157084</v>
      </c>
      <c r="BD387">
        <f>INDEX(Model_Assumptions[Values],9)*((INDEX(Model_Scenarios[GR Weight],5)*$AG387)+(INDEX(Model_Scenarios[GP Weight],5)*$AH387)+(INDEX(Model_Scenarios[LTV Weight],5)*$AI387))-(INDEX(Model_Scenarios[LTV Weight],5)*$AP387)-(INDEX(Model_Scenarios[GP Weight],5)*($AS387+$AV387+$AY387))</f>
        <v>4.3633291955899551</v>
      </c>
    </row>
    <row r="388" spans="1:56" x14ac:dyDescent="0.25">
      <c r="A388">
        <v>387</v>
      </c>
      <c r="B388">
        <v>8</v>
      </c>
      <c r="C388" s="3">
        <v>37</v>
      </c>
      <c r="D388" s="4">
        <v>0.72</v>
      </c>
      <c r="E388" t="str">
        <v>SKU-1011</v>
      </c>
      <c r="F388" t="str">
        <v>Raise</v>
      </c>
      <c r="G388" t="str">
        <v>Full</v>
      </c>
      <c r="H388">
        <v>67.56</v>
      </c>
      <c r="I388">
        <v>43.21</v>
      </c>
      <c r="J388">
        <v>22</v>
      </c>
      <c r="K388">
        <v>1486.3200000000002</v>
      </c>
      <c r="L388">
        <v>535.70000000000016</v>
      </c>
      <c r="M388">
        <v>0.36042036708111314</v>
      </c>
      <c r="N388">
        <v>74.848492484947073</v>
      </c>
      <c r="O388">
        <v>85.498342183888553</v>
      </c>
      <c r="P388">
        <v>128.7083421838887</v>
      </c>
      <c r="Q388">
        <v>1511.5432138179046</v>
      </c>
      <c r="R388">
        <v>1073.1956818107124</v>
      </c>
      <c r="S388">
        <v>1</v>
      </c>
      <c r="T388">
        <f t="shared" si="138"/>
        <v>72.80771458916189</v>
      </c>
      <c r="U388">
        <f t="shared" si="139"/>
        <v>7.7674875505652566E-2</v>
      </c>
      <c r="V388">
        <f>IF($F388="Reduce", INDEX(Model_Assumptions[Values], 2), INDEX(Model_Assumptions[Values], 1))</f>
        <v>-0.4</v>
      </c>
      <c r="W388">
        <f t="shared" si="140"/>
        <v>21.31646109555026</v>
      </c>
      <c r="X388">
        <f t="shared" si="153"/>
        <v>1552.0028154957965</v>
      </c>
      <c r="Y388">
        <f t="shared" si="141"/>
        <v>630.91853155706985</v>
      </c>
      <c r="Z388">
        <f t="shared" si="142"/>
        <v>65.682815495796376</v>
      </c>
      <c r="AA388">
        <f t="shared" si="143"/>
        <v>95.218531557069696</v>
      </c>
      <c r="AB388">
        <f t="shared" si="154"/>
        <v>0.40651893492571994</v>
      </c>
      <c r="AC388">
        <f t="shared" si="144"/>
        <v>4.6098567844606808E-2</v>
      </c>
      <c r="AD388">
        <f t="shared" si="145"/>
        <v>4.6098567844606808E-2</v>
      </c>
      <c r="AE388">
        <f t="shared" si="146"/>
        <v>0.71999999999999953</v>
      </c>
      <c r="AF388">
        <f t="shared" si="155"/>
        <v>300.49479090699998</v>
      </c>
      <c r="AG388">
        <f t="shared" si="147"/>
        <v>0.76823496009462688</v>
      </c>
      <c r="AH388">
        <f t="shared" si="148"/>
        <v>0.73980077702367331</v>
      </c>
      <c r="AI388">
        <f t="shared" si="156"/>
        <v>0.28000000000000047</v>
      </c>
      <c r="AJ388">
        <f>MAX(0, $R388 - $AA388) * INDEX(Model_Assumptions[Values], 7)</f>
        <v>1955.9543005072853</v>
      </c>
      <c r="AK388">
        <f>MAX(0, INDEX(Model_Assumptions[Values], 4) - $AD388)</f>
        <v>3.9014321553931947E-3</v>
      </c>
      <c r="AL388">
        <f>MAX(0, INDEX(Model_Assumptions[Values], 5) - $AC388)</f>
        <v>0</v>
      </c>
      <c r="AM388">
        <f>INDEX(Model_Assumptions[Values], 6) * MAX(0, INDEX(Model_Assumptions[Values], 3) - $AB388)^2</f>
        <v>0</v>
      </c>
      <c r="AN388">
        <f t="shared" si="149"/>
        <v>2016.381501601672</v>
      </c>
      <c r="AO388" cm="1">
        <f t="array" ref="AO388">IFERROR(STDEV(IF($E$2:$E$2201=$E388, $AJ$2:$AJ$2201)), 0)</f>
        <v>76.07125759603754</v>
      </c>
      <c r="AP388">
        <f t="shared" si="157"/>
        <v>-0.79434996875264263</v>
      </c>
      <c r="AQ388">
        <f t="shared" si="150"/>
        <v>1.9622275812044586E-2</v>
      </c>
      <c r="AR388" cm="1">
        <f t="array" ref="AR388">IFERROR(STDEV(IF($E$2:$E$2201=$E388, $AK$2:$AK$2201)), 0)</f>
        <v>1.6562872159339322E-2</v>
      </c>
      <c r="AS388">
        <f t="shared" si="158"/>
        <v>-0.94916168557075198</v>
      </c>
      <c r="AT388">
        <f t="shared" si="151"/>
        <v>3.1611037209915167E-3</v>
      </c>
      <c r="AU388" cm="1">
        <f t="array" ref="AU388">IFERROR(STDEV(IF($E$2:$E$2201=$E388, $AL$2:$AL$2201)), 0)</f>
        <v>5.8347461715844203E-3</v>
      </c>
      <c r="AV388">
        <f t="shared" si="159"/>
        <v>-0.54177227732481148</v>
      </c>
      <c r="AW388">
        <f t="shared" si="152"/>
        <v>0</v>
      </c>
      <c r="AX388" cm="1">
        <f t="array" ref="AX388">IFERROR(STDEV(IF($E$2:$E$2201=$E388, $AM$2:$AM$2201)), 0)</f>
        <v>0</v>
      </c>
      <c r="AY388">
        <f t="shared" si="160"/>
        <v>-0.54177227732481148</v>
      </c>
      <c r="AZ388">
        <f>INDEX(Model_Assumptions[Values],9)*((INDEX(Model_Scenarios[GR Weight],1)*$AG388)+(INDEX(Model_Scenarios[GP Weight],1)*$AH388)+(INDEX(Model_Scenarios[LTV Weight],1)*$AI388))-(INDEX(Model_Scenarios[LTV Weight],1)*$AP388)-(INDEX(Model_Scenarios[GP Weight],1)*($AS388+$AV388+$AY388))</f>
        <v>2.7127684675833037</v>
      </c>
      <c r="BA388">
        <f>INDEX(Model_Assumptions[Values],9)*((INDEX(Model_Scenarios[GR Weight],2)*$AG388)+(INDEX(Model_Scenarios[GP Weight],2)*$AH388)+(INDEX(Model_Scenarios[LTV Weight],2)*$AI388))-(INDEX(Model_Scenarios[LTV Weight],2)*$AP388)-(INDEX(Model_Scenarios[GP Weight],2)*($AS388+$AV388+$AY388))</f>
        <v>3.1488457248279373</v>
      </c>
      <c r="BB388">
        <f>INDEX(Model_Assumptions[Values],9)*((INDEX(Model_Scenarios[GR Weight],3)*$AG388)+(INDEX(Model_Scenarios[GP Weight],3)*$AH388)+(INDEX(Model_Scenarios[LTV Weight],3)*$AI388))-(INDEX(Model_Scenarios[LTV Weight],3)*$AP388)-(INDEX(Model_Scenarios[GP Weight],3)*($AS388+$AV388+$AY388))</f>
        <v>3.844132231487901</v>
      </c>
      <c r="BC388">
        <f>INDEX(Model_Assumptions[Values],9)*((INDEX(Model_Scenarios[GR Weight],4)*$AG388)+(INDEX(Model_Scenarios[GP Weight],4)*$AH388)+(INDEX(Model_Scenarios[LTV Weight],4)*$AI388))-(INDEX(Model_Scenarios[LTV Weight],4)*$AP388)-(INDEX(Model_Scenarios[GP Weight],4)*($AS388+$AV388+$AY388))</f>
        <v>4.0088147146599509</v>
      </c>
      <c r="BD388">
        <f>INDEX(Model_Assumptions[Values],9)*((INDEX(Model_Scenarios[GR Weight],5)*$AG388)+(INDEX(Model_Scenarios[GP Weight],5)*$AH388)+(INDEX(Model_Scenarios[LTV Weight],5)*$AI388))-(INDEX(Model_Scenarios[LTV Weight],5)*$AP388)-(INDEX(Model_Scenarios[GP Weight],5)*($AS388+$AV388+$AY388))</f>
        <v>4.4692630212190956</v>
      </c>
    </row>
    <row r="389" spans="1:56" x14ac:dyDescent="0.25">
      <c r="A389">
        <v>388</v>
      </c>
      <c r="B389">
        <v>8</v>
      </c>
      <c r="C389" s="3">
        <v>38</v>
      </c>
      <c r="D389" s="4">
        <v>0.74</v>
      </c>
      <c r="E389" t="str">
        <v>SKU-1011</v>
      </c>
      <c r="F389" t="str">
        <v>Raise</v>
      </c>
      <c r="G389" t="str">
        <v>Full</v>
      </c>
      <c r="H389">
        <v>67.56</v>
      </c>
      <c r="I389">
        <v>43.21</v>
      </c>
      <c r="J389">
        <v>22</v>
      </c>
      <c r="K389">
        <v>1486.3200000000002</v>
      </c>
      <c r="L389">
        <v>535.70000000000016</v>
      </c>
      <c r="M389">
        <v>0.36042036708111314</v>
      </c>
      <c r="N389">
        <v>74.848492484947073</v>
      </c>
      <c r="O389">
        <v>85.498342183888553</v>
      </c>
      <c r="P389">
        <v>128.7083421838887</v>
      </c>
      <c r="Q389">
        <v>1511.5432138179046</v>
      </c>
      <c r="R389">
        <v>1073.1956818107124</v>
      </c>
      <c r="S389">
        <v>1</v>
      </c>
      <c r="T389">
        <f t="shared" si="138"/>
        <v>72.953484438860841</v>
      </c>
      <c r="U389">
        <f t="shared" si="139"/>
        <v>7.9832510936365272E-2</v>
      </c>
      <c r="V389">
        <f>IF($F389="Reduce", INDEX(Model_Assumptions[Values], 2), INDEX(Model_Assumptions[Values], 1))</f>
        <v>-0.4</v>
      </c>
      <c r="W389">
        <f t="shared" si="140"/>
        <v>21.297473903759986</v>
      </c>
      <c r="X389">
        <f t="shared" si="153"/>
        <v>1553.724931024999</v>
      </c>
      <c r="Y389">
        <f t="shared" si="141"/>
        <v>633.46108364353006</v>
      </c>
      <c r="Z389">
        <f t="shared" si="142"/>
        <v>67.404931024998859</v>
      </c>
      <c r="AA389">
        <f t="shared" si="143"/>
        <v>97.761083643529901</v>
      </c>
      <c r="AB389">
        <f t="shared" si="154"/>
        <v>0.40770478158294921</v>
      </c>
      <c r="AC389">
        <f t="shared" si="144"/>
        <v>4.728441450183607E-2</v>
      </c>
      <c r="AD389">
        <f t="shared" si="145"/>
        <v>4.728441450183607E-2</v>
      </c>
      <c r="AE389">
        <f t="shared" si="146"/>
        <v>0.74000000000000077</v>
      </c>
      <c r="AF389">
        <f t="shared" si="155"/>
        <v>279.0308772707844</v>
      </c>
      <c r="AG389">
        <f t="shared" si="147"/>
        <v>0.7883770527389331</v>
      </c>
      <c r="AH389">
        <f t="shared" si="148"/>
        <v>0.75955514603596008</v>
      </c>
      <c r="AI389">
        <f t="shared" si="156"/>
        <v>0.25999999999999923</v>
      </c>
      <c r="AJ389">
        <f>MAX(0, $R389 - $AA389) * INDEX(Model_Assumptions[Values], 7)</f>
        <v>1950.8691963343649</v>
      </c>
      <c r="AK389">
        <f>MAX(0, INDEX(Model_Assumptions[Values], 4) - $AD389)</f>
        <v>2.7155854981639332E-3</v>
      </c>
      <c r="AL389">
        <f>MAX(0, INDEX(Model_Assumptions[Values], 5) - $AC389)</f>
        <v>0</v>
      </c>
      <c r="AM389">
        <f>INDEX(Model_Assumptions[Values], 6) * MAX(0, INDEX(Model_Assumptions[Values], 3) - $AB389)^2</f>
        <v>0</v>
      </c>
      <c r="AN389">
        <f t="shared" si="149"/>
        <v>2016.381501601672</v>
      </c>
      <c r="AO389" cm="1">
        <f t="array" ref="AO389">IFERROR(STDEV(IF($E$2:$E$2201=$E389, $AJ$2:$AJ$2201)), 0)</f>
        <v>76.07125759603754</v>
      </c>
      <c r="AP389">
        <f t="shared" si="157"/>
        <v>-0.86119655882643797</v>
      </c>
      <c r="AQ389">
        <f t="shared" si="150"/>
        <v>1.9622275812044586E-2</v>
      </c>
      <c r="AR389" cm="1">
        <f t="array" ref="AR389">IFERROR(STDEV(IF($E$2:$E$2201=$E389, $AK$2:$AK$2201)), 0)</f>
        <v>1.6562872159339322E-2</v>
      </c>
      <c r="AS389">
        <f t="shared" si="158"/>
        <v>-1.0207583655318779</v>
      </c>
      <c r="AT389">
        <f t="shared" si="151"/>
        <v>3.1611037209915167E-3</v>
      </c>
      <c r="AU389" cm="1">
        <f t="array" ref="AU389">IFERROR(STDEV(IF($E$2:$E$2201=$E389, $AL$2:$AL$2201)), 0)</f>
        <v>5.8347461715844203E-3</v>
      </c>
      <c r="AV389">
        <f t="shared" si="159"/>
        <v>-0.54177227732481148</v>
      </c>
      <c r="AW389">
        <f t="shared" si="152"/>
        <v>0</v>
      </c>
      <c r="AX389" cm="1">
        <f t="array" ref="AX389">IFERROR(STDEV(IF($E$2:$E$2201=$E389, $AM$2:$AM$2201)), 0)</f>
        <v>0</v>
      </c>
      <c r="AY389">
        <f t="shared" si="160"/>
        <v>-0.54177227732481148</v>
      </c>
      <c r="AZ389">
        <f>INDEX(Model_Assumptions[Values],9)*((INDEX(Model_Scenarios[GR Weight],1)*$AG389)+(INDEX(Model_Scenarios[GP Weight],1)*$AH389)+(INDEX(Model_Scenarios[LTV Weight],1)*$AI389))-(INDEX(Model_Scenarios[LTV Weight],1)*$AP389)-(INDEX(Model_Scenarios[GP Weight],1)*($AS389+$AV389+$AY389))</f>
        <v>2.7133536384667445</v>
      </c>
      <c r="BA389">
        <f>INDEX(Model_Assumptions[Values],9)*((INDEX(Model_Scenarios[GR Weight],2)*$AG389)+(INDEX(Model_Scenarios[GP Weight],2)*$AH389)+(INDEX(Model_Scenarios[LTV Weight],2)*$AI389))-(INDEX(Model_Scenarios[LTV Weight],2)*$AP389)-(INDEX(Model_Scenarios[GP Weight],2)*($AS389+$AV389+$AY389))</f>
        <v>3.1764762828636428</v>
      </c>
      <c r="BB389">
        <f>INDEX(Model_Assumptions[Values],9)*((INDEX(Model_Scenarios[GR Weight],3)*$AG389)+(INDEX(Model_Scenarios[GP Weight],3)*$AH389)+(INDEX(Model_Scenarios[LTV Weight],3)*$AI389))-(INDEX(Model_Scenarios[LTV Weight],3)*$AP389)-(INDEX(Model_Scenarios[GP Weight],3)*($AS389+$AV389+$AY389))</f>
        <v>3.9156774670806955</v>
      </c>
      <c r="BC389">
        <f>INDEX(Model_Assumptions[Values],9)*((INDEX(Model_Scenarios[GR Weight],4)*$AG389)+(INDEX(Model_Scenarios[GP Weight],4)*$AH389)+(INDEX(Model_Scenarios[LTV Weight],4)*$AI389))-(INDEX(Model_Scenarios[LTV Weight],4)*$AP389)-(INDEX(Model_Scenarios[GP Weight],4)*($AS389+$AV389+$AY389))</f>
        <v>4.0937463375675183</v>
      </c>
      <c r="BD389">
        <f>INDEX(Model_Assumptions[Values],9)*((INDEX(Model_Scenarios[GR Weight],5)*$AG389)+(INDEX(Model_Scenarios[GP Weight],5)*$AH389)+(INDEX(Model_Scenarios[LTV Weight],5)*$AI389))-(INDEX(Model_Scenarios[LTV Weight],5)*$AP389)-(INDEX(Model_Scenarios[GP Weight],5)*($AS389+$AV389+$AY389))</f>
        <v>4.5748194501442576</v>
      </c>
    </row>
    <row r="390" spans="1:56" x14ac:dyDescent="0.25">
      <c r="A390">
        <v>389</v>
      </c>
      <c r="B390">
        <v>8</v>
      </c>
      <c r="C390" s="3">
        <v>39</v>
      </c>
      <c r="D390" s="4">
        <v>0.76</v>
      </c>
      <c r="E390" t="str">
        <v>SKU-1011</v>
      </c>
      <c r="F390" t="str">
        <v>Raise</v>
      </c>
      <c r="G390" t="str">
        <v>Full</v>
      </c>
      <c r="H390">
        <v>67.56</v>
      </c>
      <c r="I390">
        <v>43.21</v>
      </c>
      <c r="J390">
        <v>22</v>
      </c>
      <c r="K390">
        <v>1486.3200000000002</v>
      </c>
      <c r="L390">
        <v>535.70000000000016</v>
      </c>
      <c r="M390">
        <v>0.36042036708111314</v>
      </c>
      <c r="N390">
        <v>74.848492484947073</v>
      </c>
      <c r="O390">
        <v>85.498342183888553</v>
      </c>
      <c r="P390">
        <v>128.7083421838887</v>
      </c>
      <c r="Q390">
        <v>1511.5432138179046</v>
      </c>
      <c r="R390">
        <v>1073.1956818107124</v>
      </c>
      <c r="S390">
        <v>1</v>
      </c>
      <c r="T390">
        <f t="shared" si="138"/>
        <v>73.099254288559777</v>
      </c>
      <c r="U390">
        <f t="shared" si="139"/>
        <v>8.1990146367077785E-2</v>
      </c>
      <c r="V390">
        <f>IF($F390="Reduce", INDEX(Model_Assumptions[Values], 2), INDEX(Model_Assumptions[Values], 1))</f>
        <v>-0.4</v>
      </c>
      <c r="W390">
        <f t="shared" si="140"/>
        <v>21.278486711969716</v>
      </c>
      <c r="X390">
        <f t="shared" si="153"/>
        <v>1555.4415110340144</v>
      </c>
      <c r="Y390">
        <f t="shared" si="141"/>
        <v>635.99810020980294</v>
      </c>
      <c r="Z390">
        <f t="shared" si="142"/>
        <v>69.121511034014247</v>
      </c>
      <c r="AA390">
        <f t="shared" si="143"/>
        <v>100.29810020980278</v>
      </c>
      <c r="AB390">
        <f t="shared" si="154"/>
        <v>0.40888589876131637</v>
      </c>
      <c r="AC390">
        <f t="shared" si="144"/>
        <v>4.8465531680203233E-2</v>
      </c>
      <c r="AD390">
        <f t="shared" si="145"/>
        <v>4.8465531680203233E-2</v>
      </c>
      <c r="AE390">
        <f t="shared" si="146"/>
        <v>0.76000000000000012</v>
      </c>
      <c r="AF390">
        <f t="shared" si="155"/>
        <v>257.56696363457081</v>
      </c>
      <c r="AG390">
        <f t="shared" si="147"/>
        <v>0.80845440120170675</v>
      </c>
      <c r="AH390">
        <f t="shared" si="148"/>
        <v>0.77926650680112464</v>
      </c>
      <c r="AI390">
        <f t="shared" si="156"/>
        <v>0.23999999999999985</v>
      </c>
      <c r="AJ390">
        <f>MAX(0, $R390 - $AA390) * INDEX(Model_Assumptions[Values], 7)</f>
        <v>1945.7951632018192</v>
      </c>
      <c r="AK390">
        <f>MAX(0, INDEX(Model_Assumptions[Values], 4) - $AD390)</f>
        <v>1.5344683197967696E-3</v>
      </c>
      <c r="AL390">
        <f>MAX(0, INDEX(Model_Assumptions[Values], 5) - $AC390)</f>
        <v>0</v>
      </c>
      <c r="AM390">
        <f>INDEX(Model_Assumptions[Values], 6) * MAX(0, INDEX(Model_Assumptions[Values], 3) - $AB390)^2</f>
        <v>0</v>
      </c>
      <c r="AN390">
        <f t="shared" si="149"/>
        <v>2016.381501601672</v>
      </c>
      <c r="AO390" cm="1">
        <f t="array" ref="AO390">IFERROR(STDEV(IF($E$2:$E$2201=$E390, $AJ$2:$AJ$2201)), 0)</f>
        <v>76.07125759603754</v>
      </c>
      <c r="AP390">
        <f t="shared" si="157"/>
        <v>-0.92789761377008673</v>
      </c>
      <c r="AQ390">
        <f t="shared" si="150"/>
        <v>1.9622275812044586E-2</v>
      </c>
      <c r="AR390" cm="1">
        <f t="array" ref="AR390">IFERROR(STDEV(IF($E$2:$E$2201=$E390, $AK$2:$AK$2201)), 0)</f>
        <v>1.6562872159339322E-2</v>
      </c>
      <c r="AS390">
        <f t="shared" si="158"/>
        <v>-1.0920694984685146</v>
      </c>
      <c r="AT390">
        <f t="shared" si="151"/>
        <v>3.1611037209915167E-3</v>
      </c>
      <c r="AU390" cm="1">
        <f t="array" ref="AU390">IFERROR(STDEV(IF($E$2:$E$2201=$E390, $AL$2:$AL$2201)), 0)</f>
        <v>5.8347461715844203E-3</v>
      </c>
      <c r="AV390">
        <f t="shared" si="159"/>
        <v>-0.54177227732481148</v>
      </c>
      <c r="AW390">
        <f t="shared" si="152"/>
        <v>0</v>
      </c>
      <c r="AX390" cm="1">
        <f t="array" ref="AX390">IFERROR(STDEV(IF($E$2:$E$2201=$E390, $AM$2:$AM$2201)), 0)</f>
        <v>0</v>
      </c>
      <c r="AY390">
        <f t="shared" si="160"/>
        <v>-0.54177227732481148</v>
      </c>
      <c r="AZ390">
        <f>INDEX(Model_Assumptions[Values],9)*((INDEX(Model_Scenarios[GR Weight],1)*$AG390)+(INDEX(Model_Scenarios[GP Weight],1)*$AH390)+(INDEX(Model_Scenarios[LTV Weight],1)*$AI390))-(INDEX(Model_Scenarios[LTV Weight],1)*$AP390)-(INDEX(Model_Scenarios[GP Weight],1)*($AS390+$AV390+$AY390))</f>
        <v>2.7137399503292983</v>
      </c>
      <c r="BA390">
        <f>INDEX(Model_Assumptions[Values],9)*((INDEX(Model_Scenarios[GR Weight],2)*$AG390)+(INDEX(Model_Scenarios[GP Weight],2)*$AH390)+(INDEX(Model_Scenarios[LTV Weight],2)*$AI390))-(INDEX(Model_Scenarios[LTV Weight],2)*$AP390)-(INDEX(Model_Scenarios[GP Weight],2)*($AS390+$AV390+$AY390))</f>
        <v>3.2038635672765885</v>
      </c>
      <c r="BB390">
        <f>INDEX(Model_Assumptions[Values],9)*((INDEX(Model_Scenarios[GR Weight],3)*$AG390)+(INDEX(Model_Scenarios[GP Weight],3)*$AH390)+(INDEX(Model_Scenarios[LTV Weight],3)*$AI390))-(INDEX(Model_Scenarios[LTV Weight],3)*$AP390)-(INDEX(Model_Scenarios[GP Weight],3)*($AS390+$AV390+$AY390))</f>
        <v>3.9869083525034847</v>
      </c>
      <c r="BC390">
        <f>INDEX(Model_Assumptions[Values],9)*((INDEX(Model_Scenarios[GR Weight],4)*$AG390)+(INDEX(Model_Scenarios[GP Weight],4)*$AH390)+(INDEX(Model_Scenarios[LTV Weight],4)*$AI390))-(INDEX(Model_Scenarios[LTV Weight],4)*$AP390)-(INDEX(Model_Scenarios[GP Weight],4)*($AS390+$AV390+$AY390))</f>
        <v>4.1783457917273292</v>
      </c>
      <c r="BD390">
        <f>INDEX(Model_Assumptions[Values],9)*((INDEX(Model_Scenarios[GR Weight],5)*$AG390)+(INDEX(Model_Scenarios[GP Weight],5)*$AH390)+(INDEX(Model_Scenarios[LTV Weight],5)*$AI390))-(INDEX(Model_Scenarios[LTV Weight],5)*$AP390)-(INDEX(Model_Scenarios[GP Weight],5)*($AS390+$AV390+$AY390))</f>
        <v>4.6799994275622971</v>
      </c>
    </row>
    <row r="391" spans="1:56" x14ac:dyDescent="0.25">
      <c r="A391">
        <v>390</v>
      </c>
      <c r="B391">
        <v>8</v>
      </c>
      <c r="C391" s="3">
        <v>40</v>
      </c>
      <c r="D391" s="4">
        <v>0.78</v>
      </c>
      <c r="E391" t="str">
        <v>SKU-1011</v>
      </c>
      <c r="F391" t="str">
        <v>Raise</v>
      </c>
      <c r="G391" t="str">
        <v>Full</v>
      </c>
      <c r="H391">
        <v>67.56</v>
      </c>
      <c r="I391">
        <v>43.21</v>
      </c>
      <c r="J391">
        <v>22</v>
      </c>
      <c r="K391">
        <v>1486.3200000000002</v>
      </c>
      <c r="L391">
        <v>535.70000000000016</v>
      </c>
      <c r="M391">
        <v>0.36042036708111314</v>
      </c>
      <c r="N391">
        <v>74.848492484947073</v>
      </c>
      <c r="O391">
        <v>85.498342183888553</v>
      </c>
      <c r="P391">
        <v>128.7083421838887</v>
      </c>
      <c r="Q391">
        <v>1511.5432138179046</v>
      </c>
      <c r="R391">
        <v>1073.1956818107124</v>
      </c>
      <c r="S391">
        <v>1</v>
      </c>
      <c r="T391">
        <f t="shared" si="138"/>
        <v>73.245024138258714</v>
      </c>
      <c r="U391">
        <f t="shared" si="139"/>
        <v>8.4147781797790283E-2</v>
      </c>
      <c r="V391">
        <f>IF($F391="Reduce", INDEX(Model_Assumptions[Values], 2), INDEX(Model_Assumptions[Values], 1))</f>
        <v>-0.4</v>
      </c>
      <c r="W391">
        <f t="shared" si="140"/>
        <v>21.259499520179446</v>
      </c>
      <c r="X391">
        <f t="shared" si="153"/>
        <v>1557.1525555228432</v>
      </c>
      <c r="Y391">
        <f t="shared" si="141"/>
        <v>638.5295812558893</v>
      </c>
      <c r="Z391">
        <f t="shared" si="142"/>
        <v>70.832555522842995</v>
      </c>
      <c r="AA391">
        <f t="shared" si="143"/>
        <v>102.82958125588914</v>
      </c>
      <c r="AB391">
        <f t="shared" si="154"/>
        <v>0.41006231469818383</v>
      </c>
      <c r="AC391">
        <f t="shared" si="144"/>
        <v>4.9641947617070692E-2</v>
      </c>
      <c r="AD391">
        <f t="shared" si="145"/>
        <v>4.9641947617070692E-2</v>
      </c>
      <c r="AE391">
        <f t="shared" si="146"/>
        <v>0.77999999999999947</v>
      </c>
      <c r="AF391">
        <f t="shared" si="155"/>
        <v>236.10304999835728</v>
      </c>
      <c r="AG391">
        <f t="shared" si="147"/>
        <v>0.82846700548295305</v>
      </c>
      <c r="AH391">
        <f t="shared" si="148"/>
        <v>0.7989348593191733</v>
      </c>
      <c r="AI391">
        <f t="shared" si="156"/>
        <v>0.22000000000000053</v>
      </c>
      <c r="AJ391">
        <f>MAX(0, $R391 - $AA391) * INDEX(Model_Assumptions[Values], 7)</f>
        <v>1940.7322011096464</v>
      </c>
      <c r="AK391">
        <f>MAX(0, INDEX(Model_Assumptions[Values], 4) - $AD391)</f>
        <v>3.5805238292931085E-4</v>
      </c>
      <c r="AL391">
        <f>MAX(0, INDEX(Model_Assumptions[Values], 5) - $AC391)</f>
        <v>0</v>
      </c>
      <c r="AM391">
        <f>INDEX(Model_Assumptions[Values], 6) * MAX(0, INDEX(Model_Assumptions[Values], 3) - $AB391)^2</f>
        <v>0</v>
      </c>
      <c r="AN391">
        <f t="shared" si="149"/>
        <v>2016.381501601672</v>
      </c>
      <c r="AO391" cm="1">
        <f t="array" ref="AO391">IFERROR(STDEV(IF($E$2:$E$2201=$E391, $AJ$2:$AJ$2201)), 0)</f>
        <v>76.07125759603754</v>
      </c>
      <c r="AP391">
        <f t="shared" si="157"/>
        <v>-0.99445313358361009</v>
      </c>
      <c r="AQ391">
        <f t="shared" si="150"/>
        <v>1.9622275812044586E-2</v>
      </c>
      <c r="AR391" cm="1">
        <f t="array" ref="AR391">IFERROR(STDEV(IF($E$2:$E$2201=$E391, $AK$2:$AK$2201)), 0)</f>
        <v>1.6562872159339322E-2</v>
      </c>
      <c r="AS391">
        <f t="shared" si="158"/>
        <v>-1.1630967892397055</v>
      </c>
      <c r="AT391">
        <f t="shared" si="151"/>
        <v>3.1611037209915167E-3</v>
      </c>
      <c r="AU391" cm="1">
        <f t="array" ref="AU391">IFERROR(STDEV(IF($E$2:$E$2201=$E391, $AL$2:$AL$2201)), 0)</f>
        <v>5.8347461715844203E-3</v>
      </c>
      <c r="AV391">
        <f t="shared" si="159"/>
        <v>-0.54177227732481148</v>
      </c>
      <c r="AW391">
        <f t="shared" si="152"/>
        <v>0</v>
      </c>
      <c r="AX391" cm="1">
        <f t="array" ref="AX391">IFERROR(STDEV(IF($E$2:$E$2201=$E391, $AM$2:$AM$2201)), 0)</f>
        <v>0</v>
      </c>
      <c r="AY391">
        <f t="shared" si="160"/>
        <v>-0.54177227732481148</v>
      </c>
      <c r="AZ391">
        <f>INDEX(Model_Assumptions[Values],9)*((INDEX(Model_Scenarios[GR Weight],1)*$AG391)+(INDEX(Model_Scenarios[GP Weight],1)*$AH391)+(INDEX(Model_Scenarios[LTV Weight],1)*$AI391))-(INDEX(Model_Scenarios[LTV Weight],1)*$AP391)-(INDEX(Model_Scenarios[GP Weight],1)*($AS391+$AV391+$AY391))</f>
        <v>2.7139275736568864</v>
      </c>
      <c r="BA391">
        <f>INDEX(Model_Assumptions[Values],9)*((INDEX(Model_Scenarios[GR Weight],2)*$AG391)+(INDEX(Model_Scenarios[GP Weight],2)*$AH391)+(INDEX(Model_Scenarios[LTV Weight],2)*$AI391))-(INDEX(Model_Scenarios[LTV Weight],2)*$AP391)-(INDEX(Model_Scenarios[GP Weight],2)*($AS391+$AV391+$AY391))</f>
        <v>3.2310079190386025</v>
      </c>
      <c r="BB391">
        <f>INDEX(Model_Assumptions[Values],9)*((INDEX(Model_Scenarios[GR Weight],3)*$AG391)+(INDEX(Model_Scenarios[GP Weight],3)*$AH391)+(INDEX(Model_Scenarios[LTV Weight],3)*$AI391))-(INDEX(Model_Scenarios[LTV Weight],3)*$AP391)-(INDEX(Model_Scenarios[GP Weight],3)*($AS391+$AV391+$AY391))</f>
        <v>4.0578254844569548</v>
      </c>
      <c r="BC391">
        <f>INDEX(Model_Assumptions[Values],9)*((INDEX(Model_Scenarios[GR Weight],4)*$AG391)+(INDEX(Model_Scenarios[GP Weight],4)*$AH391)+(INDEX(Model_Scenarios[LTV Weight],4)*$AI391))-(INDEX(Model_Scenarios[LTV Weight],4)*$AP391)-(INDEX(Model_Scenarios[GP Weight],4)*($AS391+$AV391+$AY391))</f>
        <v>4.2626136738400691</v>
      </c>
      <c r="BD391">
        <f>INDEX(Model_Assumptions[Values],9)*((INDEX(Model_Scenarios[GR Weight],5)*$AG391)+(INDEX(Model_Scenarios[GP Weight],5)*$AH391)+(INDEX(Model_Scenarios[LTV Weight],5)*$AI391))-(INDEX(Model_Scenarios[LTV Weight],5)*$AP391)-(INDEX(Model_Scenarios[GP Weight],5)*($AS391+$AV391+$AY391))</f>
        <v>4.7848038911457138</v>
      </c>
    </row>
    <row r="392" spans="1:56" x14ac:dyDescent="0.25">
      <c r="A392">
        <v>391</v>
      </c>
      <c r="B392">
        <v>8</v>
      </c>
      <c r="C392" s="3">
        <v>41</v>
      </c>
      <c r="D392" s="4">
        <v>0.8</v>
      </c>
      <c r="E392" t="str">
        <v>SKU-1011</v>
      </c>
      <c r="F392" t="str">
        <v>Raise</v>
      </c>
      <c r="G392" t="str">
        <v>Full</v>
      </c>
      <c r="H392">
        <v>67.56</v>
      </c>
      <c r="I392">
        <v>43.21</v>
      </c>
      <c r="J392">
        <v>22</v>
      </c>
      <c r="K392">
        <v>1486.3200000000002</v>
      </c>
      <c r="L392">
        <v>535.70000000000016</v>
      </c>
      <c r="M392">
        <v>0.36042036708111314</v>
      </c>
      <c r="N392">
        <v>74.848492484947073</v>
      </c>
      <c r="O392">
        <v>85.498342183888553</v>
      </c>
      <c r="P392">
        <v>128.7083421838887</v>
      </c>
      <c r="Q392">
        <v>1511.5432138179046</v>
      </c>
      <c r="R392">
        <v>1073.1956818107124</v>
      </c>
      <c r="S392">
        <v>1</v>
      </c>
      <c r="T392">
        <f t="shared" si="138"/>
        <v>73.390793987957665</v>
      </c>
      <c r="U392">
        <f t="shared" si="139"/>
        <v>8.630541722850299E-2</v>
      </c>
      <c r="V392">
        <f>IF($F392="Reduce", INDEX(Model_Assumptions[Values], 2), INDEX(Model_Assumptions[Values], 1))</f>
        <v>-0.4</v>
      </c>
      <c r="W392">
        <f t="shared" si="140"/>
        <v>21.240512328389173</v>
      </c>
      <c r="X392">
        <f t="shared" si="153"/>
        <v>1558.8580644914848</v>
      </c>
      <c r="Y392">
        <f t="shared" si="141"/>
        <v>641.05552678178867</v>
      </c>
      <c r="Z392">
        <f t="shared" si="142"/>
        <v>72.538064491484647</v>
      </c>
      <c r="AA392">
        <f t="shared" si="143"/>
        <v>105.35552678178851</v>
      </c>
      <c r="AB392">
        <f t="shared" si="154"/>
        <v>0.41123405740657182</v>
      </c>
      <c r="AC392">
        <f t="shared" si="144"/>
        <v>5.0813690325458682E-2</v>
      </c>
      <c r="AD392">
        <f t="shared" si="145"/>
        <v>5.0813690325458682E-2</v>
      </c>
      <c r="AE392">
        <f t="shared" si="146"/>
        <v>0.80000000000000082</v>
      </c>
      <c r="AF392">
        <f t="shared" si="155"/>
        <v>214.63913636214158</v>
      </c>
      <c r="AG392">
        <f t="shared" si="147"/>
        <v>0.84841486558266666</v>
      </c>
      <c r="AH392">
        <f t="shared" si="148"/>
        <v>0.81856020359010251</v>
      </c>
      <c r="AI392">
        <f t="shared" si="156"/>
        <v>0.19999999999999918</v>
      </c>
      <c r="AJ392">
        <f>MAX(0, $R392 - $AA392) * INDEX(Model_Assumptions[Values], 7)</f>
        <v>1935.6803100578477</v>
      </c>
      <c r="AK392">
        <f>MAX(0, INDEX(Model_Assumptions[Values], 4) - $AD392)</f>
        <v>0</v>
      </c>
      <c r="AL392">
        <f>MAX(0, INDEX(Model_Assumptions[Values], 5) - $AC392)</f>
        <v>0</v>
      </c>
      <c r="AM392">
        <f>INDEX(Model_Assumptions[Values], 6) * MAX(0, INDEX(Model_Assumptions[Values], 3) - $AB392)^2</f>
        <v>0</v>
      </c>
      <c r="AN392">
        <f t="shared" si="149"/>
        <v>2016.381501601672</v>
      </c>
      <c r="AO392" cm="1">
        <f t="array" ref="AO392">IFERROR(STDEV(IF($E$2:$E$2201=$E392, $AJ$2:$AJ$2201)), 0)</f>
        <v>76.07125759603754</v>
      </c>
      <c r="AP392">
        <f t="shared" si="157"/>
        <v>-1.0608631182669959</v>
      </c>
      <c r="AQ392">
        <f t="shared" si="150"/>
        <v>1.9622275812044586E-2</v>
      </c>
      <c r="AR392" cm="1">
        <f t="array" ref="AR392">IFERROR(STDEV(IF($E$2:$E$2201=$E392, $AK$2:$AK$2201)), 0)</f>
        <v>1.6562872159339322E-2</v>
      </c>
      <c r="AS392">
        <f t="shared" si="158"/>
        <v>-1.1847145605709548</v>
      </c>
      <c r="AT392">
        <f t="shared" si="151"/>
        <v>3.1611037209915167E-3</v>
      </c>
      <c r="AU392" cm="1">
        <f t="array" ref="AU392">IFERROR(STDEV(IF($E$2:$E$2201=$E392, $AL$2:$AL$2201)), 0)</f>
        <v>5.8347461715844203E-3</v>
      </c>
      <c r="AV392">
        <f t="shared" si="159"/>
        <v>-0.54177227732481148</v>
      </c>
      <c r="AW392">
        <f t="shared" si="152"/>
        <v>0</v>
      </c>
      <c r="AX392" cm="1">
        <f t="array" ref="AX392">IFERROR(STDEV(IF($E$2:$E$2201=$E392, $AM$2:$AM$2201)), 0)</f>
        <v>0</v>
      </c>
      <c r="AY392">
        <f t="shared" si="160"/>
        <v>-0.54177227732481148</v>
      </c>
      <c r="AZ392">
        <f>INDEX(Model_Assumptions[Values],9)*((INDEX(Model_Scenarios[GR Weight],1)*$AG392)+(INDEX(Model_Scenarios[GP Weight],1)*$AH392)+(INDEX(Model_Scenarios[LTV Weight],1)*$AI392))-(INDEX(Model_Scenarios[LTV Weight],1)*$AP392)-(INDEX(Model_Scenarios[GP Weight],1)*($AS392+$AV392+$AY392))</f>
        <v>2.7090039407220359</v>
      </c>
      <c r="BA392">
        <f>INDEX(Model_Assumptions[Values],9)*((INDEX(Model_Scenarios[GR Weight],2)*$AG392)+(INDEX(Model_Scenarios[GP Weight],2)*$AH392)+(INDEX(Model_Scenarios[LTV Weight],2)*$AI392))-(INDEX(Model_Scenarios[LTV Weight],2)*$AP392)-(INDEX(Model_Scenarios[GP Weight],2)*($AS392+$AV392+$AY392))</f>
        <v>3.2480842026947627</v>
      </c>
      <c r="BB392">
        <f>INDEX(Model_Assumptions[Values],9)*((INDEX(Model_Scenarios[GR Weight],3)*$AG392)+(INDEX(Model_Scenarios[GP Weight],3)*$AH392)+(INDEX(Model_Scenarios[LTV Weight],3)*$AI392))-(INDEX(Model_Scenarios[LTV Weight],3)*$AP392)-(INDEX(Model_Scenarios[GP Weight],3)*($AS392+$AV392+$AY392))</f>
        <v>4.1112348758950112</v>
      </c>
      <c r="BC392">
        <f>INDEX(Model_Assumptions[Values],9)*((INDEX(Model_Scenarios[GR Weight],4)*$AG392)+(INDEX(Model_Scenarios[GP Weight],4)*$AH392)+(INDEX(Model_Scenarios[LTV Weight],4)*$AI392))-(INDEX(Model_Scenarios[LTV Weight],4)*$AP392)-(INDEX(Model_Scenarios[GP Weight],4)*($AS392+$AV392+$AY392))</f>
        <v>4.3293559968596451</v>
      </c>
      <c r="BD392">
        <f>INDEX(Model_Assumptions[Values],9)*((INDEX(Model_Scenarios[GR Weight],5)*$AG392)+(INDEX(Model_Scenarios[GP Weight],5)*$AH392)+(INDEX(Model_Scenarios[LTV Weight],5)*$AI392))-(INDEX(Model_Scenarios[LTV Weight],5)*$AP392)-(INDEX(Model_Scenarios[GP Weight],5)*($AS392+$AV392+$AY392))</f>
        <v>4.8622137183935141</v>
      </c>
    </row>
    <row r="393" spans="1:56" x14ac:dyDescent="0.25">
      <c r="A393">
        <v>392</v>
      </c>
      <c r="B393">
        <v>8</v>
      </c>
      <c r="C393" s="3">
        <v>42</v>
      </c>
      <c r="D393" s="4">
        <v>0.82000000000000006</v>
      </c>
      <c r="E393" t="str">
        <v>SKU-1011</v>
      </c>
      <c r="F393" t="str">
        <v>Raise</v>
      </c>
      <c r="G393" t="str">
        <v>Full</v>
      </c>
      <c r="H393">
        <v>67.56</v>
      </c>
      <c r="I393">
        <v>43.21</v>
      </c>
      <c r="J393">
        <v>22</v>
      </c>
      <c r="K393">
        <v>1486.3200000000002</v>
      </c>
      <c r="L393">
        <v>535.70000000000016</v>
      </c>
      <c r="M393">
        <v>0.36042036708111314</v>
      </c>
      <c r="N393">
        <v>74.848492484947073</v>
      </c>
      <c r="O393">
        <v>85.498342183888553</v>
      </c>
      <c r="P393">
        <v>128.7083421838887</v>
      </c>
      <c r="Q393">
        <v>1511.5432138179046</v>
      </c>
      <c r="R393">
        <v>1073.1956818107124</v>
      </c>
      <c r="S393">
        <v>1</v>
      </c>
      <c r="T393">
        <f t="shared" si="138"/>
        <v>73.536563837656601</v>
      </c>
      <c r="U393">
        <f t="shared" si="139"/>
        <v>8.8463052659215488E-2</v>
      </c>
      <c r="V393">
        <f>IF($F393="Reduce", INDEX(Model_Assumptions[Values], 2), INDEX(Model_Assumptions[Values], 1))</f>
        <v>-0.4</v>
      </c>
      <c r="W393">
        <f t="shared" si="140"/>
        <v>21.221525136598903</v>
      </c>
      <c r="X393">
        <f t="shared" si="153"/>
        <v>1560.5580379399394</v>
      </c>
      <c r="Y393">
        <f t="shared" si="141"/>
        <v>643.57593678750072</v>
      </c>
      <c r="Z393">
        <f t="shared" si="142"/>
        <v>74.238037939939204</v>
      </c>
      <c r="AA393">
        <f t="shared" si="143"/>
        <v>107.87593678750056</v>
      </c>
      <c r="AB393">
        <f t="shared" si="154"/>
        <v>0.41240115467738203</v>
      </c>
      <c r="AC393">
        <f t="shared" si="144"/>
        <v>5.1980787596268896E-2</v>
      </c>
      <c r="AD393">
        <f t="shared" si="145"/>
        <v>5.1980787596268896E-2</v>
      </c>
      <c r="AE393">
        <f t="shared" si="146"/>
        <v>0.82000000000000006</v>
      </c>
      <c r="AF393">
        <f t="shared" si="155"/>
        <v>193.17522272592817</v>
      </c>
      <c r="AG393">
        <f t="shared" si="147"/>
        <v>0.86829798150084758</v>
      </c>
      <c r="AH393">
        <f t="shared" si="148"/>
        <v>0.8381425396139095</v>
      </c>
      <c r="AI393">
        <f t="shared" si="156"/>
        <v>0.17999999999999994</v>
      </c>
      <c r="AJ393">
        <f>MAX(0, $R393 - $AA393) * INDEX(Model_Assumptions[Values], 7)</f>
        <v>1930.6394900464236</v>
      </c>
      <c r="AK393">
        <f>MAX(0, INDEX(Model_Assumptions[Values], 4) - $AD393)</f>
        <v>0</v>
      </c>
      <c r="AL393">
        <f>MAX(0, INDEX(Model_Assumptions[Values], 5) - $AC393)</f>
        <v>0</v>
      </c>
      <c r="AM393">
        <f>INDEX(Model_Assumptions[Values], 6) * MAX(0, INDEX(Model_Assumptions[Values], 3) - $AB393)^2</f>
        <v>0</v>
      </c>
      <c r="AN393">
        <f t="shared" si="149"/>
        <v>2016.381501601672</v>
      </c>
      <c r="AO393" cm="1">
        <f t="array" ref="AO393">IFERROR(STDEV(IF($E$2:$E$2201=$E393, $AJ$2:$AJ$2201)), 0)</f>
        <v>76.07125759603754</v>
      </c>
      <c r="AP393">
        <f t="shared" si="157"/>
        <v>-1.1271275678202353</v>
      </c>
      <c r="AQ393">
        <f t="shared" si="150"/>
        <v>1.9622275812044586E-2</v>
      </c>
      <c r="AR393" cm="1">
        <f t="array" ref="AR393">IFERROR(STDEV(IF($E$2:$E$2201=$E393, $AK$2:$AK$2201)), 0)</f>
        <v>1.6562872159339322E-2</v>
      </c>
      <c r="AS393">
        <f t="shared" si="158"/>
        <v>-1.1847145605709548</v>
      </c>
      <c r="AT393">
        <f t="shared" si="151"/>
        <v>3.1611037209915167E-3</v>
      </c>
      <c r="AU393" cm="1">
        <f t="array" ref="AU393">IFERROR(STDEV(IF($E$2:$E$2201=$E393, $AL$2:$AL$2201)), 0)</f>
        <v>5.8347461715844203E-3</v>
      </c>
      <c r="AV393">
        <f t="shared" si="159"/>
        <v>-0.54177227732481148</v>
      </c>
      <c r="AW393">
        <f t="shared" si="152"/>
        <v>0</v>
      </c>
      <c r="AX393" cm="1">
        <f t="array" ref="AX393">IFERROR(STDEV(IF($E$2:$E$2201=$E393, $AM$2:$AM$2201)), 0)</f>
        <v>0</v>
      </c>
      <c r="AY393">
        <f t="shared" si="160"/>
        <v>-0.54177227732481148</v>
      </c>
      <c r="AZ393">
        <f>INDEX(Model_Assumptions[Values],9)*((INDEX(Model_Scenarios[GR Weight],1)*$AG393)+(INDEX(Model_Scenarios[GP Weight],1)*$AH393)+(INDEX(Model_Scenarios[LTV Weight],1)*$AI393))-(INDEX(Model_Scenarios[LTV Weight],1)*$AP393)-(INDEX(Model_Scenarios[GP Weight],1)*($AS393+$AV393+$AY393))</f>
        <v>2.7017482263356243</v>
      </c>
      <c r="BA393">
        <f>INDEX(Model_Assumptions[Values],9)*((INDEX(Model_Scenarios[GR Weight],2)*$AG393)+(INDEX(Model_Scenarios[GP Weight],2)*$AH393)+(INDEX(Model_Scenarios[LTV Weight],2)*$AI393))-(INDEX(Model_Scenarios[LTV Weight],2)*$AP393)-(INDEX(Model_Scenarios[GP Weight],2)*($AS393+$AV393+$AY393))</f>
        <v>3.2606507678668137</v>
      </c>
      <c r="BB393">
        <f>INDEX(Model_Assumptions[Values],9)*((INDEX(Model_Scenarios[GR Weight],3)*$AG393)+(INDEX(Model_Scenarios[GP Weight],3)*$AH393)+(INDEX(Model_Scenarios[LTV Weight],3)*$AI393))-(INDEX(Model_Scenarios[LTV Weight],3)*$AP393)-(INDEX(Model_Scenarios[GP Weight],3)*($AS393+$AV393+$AY393))</f>
        <v>4.1568636386556967</v>
      </c>
      <c r="BC393">
        <f>INDEX(Model_Assumptions[Values],9)*((INDEX(Model_Scenarios[GR Weight],4)*$AG393)+(INDEX(Model_Scenarios[GP Weight],4)*$AH393)+(INDEX(Model_Scenarios[LTV Weight],4)*$AI393))-(INDEX(Model_Scenarios[LTV Weight],4)*$AP393)-(INDEX(Model_Scenarios[GP Weight],4)*($AS393+$AV393+$AY393))</f>
        <v>4.3882998726240974</v>
      </c>
      <c r="BD393">
        <f>INDEX(Model_Assumptions[Values],9)*((INDEX(Model_Scenarios[GR Weight],5)*$AG393)+(INDEX(Model_Scenarios[GP Weight],5)*$AH393)+(INDEX(Model_Scenarios[LTV Weight],5)*$AI393))-(INDEX(Model_Scenarios[LTV Weight],5)*$AP393)-(INDEX(Model_Scenarios[GP Weight],5)*($AS393+$AV393+$AY393))</f>
        <v>4.9275143707654756</v>
      </c>
    </row>
    <row r="394" spans="1:56" x14ac:dyDescent="0.25">
      <c r="A394">
        <v>393</v>
      </c>
      <c r="B394">
        <v>8</v>
      </c>
      <c r="C394" s="3">
        <v>43</v>
      </c>
      <c r="D394" s="4">
        <v>0.84</v>
      </c>
      <c r="E394" t="str">
        <v>SKU-1011</v>
      </c>
      <c r="F394" t="str">
        <v>Raise</v>
      </c>
      <c r="G394" t="str">
        <v>Full</v>
      </c>
      <c r="H394">
        <v>67.56</v>
      </c>
      <c r="I394">
        <v>43.21</v>
      </c>
      <c r="J394">
        <v>22</v>
      </c>
      <c r="K394">
        <v>1486.3200000000002</v>
      </c>
      <c r="L394">
        <v>535.70000000000016</v>
      </c>
      <c r="M394">
        <v>0.36042036708111314</v>
      </c>
      <c r="N394">
        <v>74.848492484947073</v>
      </c>
      <c r="O394">
        <v>85.498342183888553</v>
      </c>
      <c r="P394">
        <v>128.7083421838887</v>
      </c>
      <c r="Q394">
        <v>1511.5432138179046</v>
      </c>
      <c r="R394">
        <v>1073.1956818107124</v>
      </c>
      <c r="S394">
        <v>1</v>
      </c>
      <c r="T394">
        <f t="shared" si="138"/>
        <v>73.682333687355538</v>
      </c>
      <c r="U394">
        <f t="shared" si="139"/>
        <v>9.0620688089927987E-2</v>
      </c>
      <c r="V394">
        <f>IF($F394="Reduce", INDEX(Model_Assumptions[Values], 2), INDEX(Model_Assumptions[Values], 1))</f>
        <v>-0.4</v>
      </c>
      <c r="W394">
        <f t="shared" si="140"/>
        <v>21.202537944808633</v>
      </c>
      <c r="X394">
        <f t="shared" si="153"/>
        <v>1562.2524758682071</v>
      </c>
      <c r="Y394">
        <f t="shared" si="141"/>
        <v>646.09081127302602</v>
      </c>
      <c r="Z394">
        <f t="shared" si="142"/>
        <v>75.932475868206893</v>
      </c>
      <c r="AA394">
        <f t="shared" si="143"/>
        <v>110.39081127302586</v>
      </c>
      <c r="AB394">
        <f t="shared" si="154"/>
        <v>0.41356363408159563</v>
      </c>
      <c r="AC394">
        <f t="shared" si="144"/>
        <v>5.3143267000482497E-2</v>
      </c>
      <c r="AD394">
        <f t="shared" si="145"/>
        <v>5.3143267000482497E-2</v>
      </c>
      <c r="AE394">
        <f t="shared" si="146"/>
        <v>0.83999999999999941</v>
      </c>
      <c r="AF394">
        <f t="shared" si="155"/>
        <v>171.7113090897146</v>
      </c>
      <c r="AG394">
        <f t="shared" si="147"/>
        <v>0.8881163532374986</v>
      </c>
      <c r="AH394">
        <f t="shared" si="148"/>
        <v>0.85768186739059893</v>
      </c>
      <c r="AI394">
        <f t="shared" si="156"/>
        <v>0.16000000000000059</v>
      </c>
      <c r="AJ394">
        <f>MAX(0, $R394 - $AA394) * INDEX(Model_Assumptions[Values], 7)</f>
        <v>1925.609741075373</v>
      </c>
      <c r="AK394">
        <f>MAX(0, INDEX(Model_Assumptions[Values], 4) - $AD394)</f>
        <v>0</v>
      </c>
      <c r="AL394">
        <f>MAX(0, INDEX(Model_Assumptions[Values], 5) - $AC394)</f>
        <v>0</v>
      </c>
      <c r="AM394">
        <f>INDEX(Model_Assumptions[Values], 6) * MAX(0, INDEX(Model_Assumptions[Values], 3) - $AB394)^2</f>
        <v>0</v>
      </c>
      <c r="AN394">
        <f t="shared" si="149"/>
        <v>2016.381501601672</v>
      </c>
      <c r="AO394" cm="1">
        <f t="array" ref="AO394">IFERROR(STDEV(IF($E$2:$E$2201=$E394, $AJ$2:$AJ$2201)), 0)</f>
        <v>76.07125759603754</v>
      </c>
      <c r="AP394">
        <f t="shared" si="157"/>
        <v>-1.1932464822433428</v>
      </c>
      <c r="AQ394">
        <f t="shared" si="150"/>
        <v>1.9622275812044586E-2</v>
      </c>
      <c r="AR394" cm="1">
        <f t="array" ref="AR394">IFERROR(STDEV(IF($E$2:$E$2201=$E394, $AK$2:$AK$2201)), 0)</f>
        <v>1.6562872159339322E-2</v>
      </c>
      <c r="AS394">
        <f t="shared" si="158"/>
        <v>-1.1847145605709548</v>
      </c>
      <c r="AT394">
        <f t="shared" si="151"/>
        <v>3.1611037209915167E-3</v>
      </c>
      <c r="AU394" cm="1">
        <f t="array" ref="AU394">IFERROR(STDEV(IF($E$2:$E$2201=$E394, $AL$2:$AL$2201)), 0)</f>
        <v>5.8347461715844203E-3</v>
      </c>
      <c r="AV394">
        <f t="shared" si="159"/>
        <v>-0.54177227732481148</v>
      </c>
      <c r="AW394">
        <f t="shared" si="152"/>
        <v>0</v>
      </c>
      <c r="AX394" cm="1">
        <f t="array" ref="AX394">IFERROR(STDEV(IF($E$2:$E$2201=$E394, $AM$2:$AM$2201)), 0)</f>
        <v>0</v>
      </c>
      <c r="AY394">
        <f t="shared" si="160"/>
        <v>-0.54177227732481148</v>
      </c>
      <c r="AZ394">
        <f>INDEX(Model_Assumptions[Values],9)*((INDEX(Model_Scenarios[GR Weight],1)*$AG394)+(INDEX(Model_Scenarios[GP Weight],1)*$AH394)+(INDEX(Model_Scenarios[LTV Weight],1)*$AI394))-(INDEX(Model_Scenarios[LTV Weight],1)*$AP394)-(INDEX(Model_Scenarios[GP Weight],1)*($AS394+$AV394+$AY394))</f>
        <v>2.6943222076307829</v>
      </c>
      <c r="BA394">
        <f>INDEX(Model_Assumptions[Values],9)*((INDEX(Model_Scenarios[GR Weight],2)*$AG394)+(INDEX(Model_Scenarios[GP Weight],2)*$AH394)+(INDEX(Model_Scenarios[LTV Weight],2)*$AI394))-(INDEX(Model_Scenarios[LTV Weight],2)*$AP394)-(INDEX(Model_Scenarios[GP Weight],2)*($AS394+$AV394+$AY394))</f>
        <v>3.2730311688210136</v>
      </c>
      <c r="BB394">
        <f>INDEX(Model_Assumptions[Values],9)*((INDEX(Model_Scenarios[GR Weight],3)*$AG394)+(INDEX(Model_Scenarios[GP Weight],3)*$AH394)+(INDEX(Model_Scenarios[LTV Weight],3)*$AI394))-(INDEX(Model_Scenarios[LTV Weight],3)*$AP394)-(INDEX(Model_Scenarios[GP Weight],3)*($AS394+$AV394+$AY394))</f>
        <v>4.2022779927049623</v>
      </c>
      <c r="BC394">
        <f>INDEX(Model_Assumptions[Values],9)*((INDEX(Model_Scenarios[GR Weight],4)*$AG394)+(INDEX(Model_Scenarios[GP Weight],4)*$AH394)+(INDEX(Model_Scenarios[LTV Weight],4)*$AI394))-(INDEX(Model_Scenarios[LTV Weight],4)*$AP394)-(INDEX(Model_Scenarios[GP Weight],4)*($AS394+$AV394+$AY394))</f>
        <v>4.4470115210993759</v>
      </c>
      <c r="BD394">
        <f>INDEX(Model_Assumptions[Values],9)*((INDEX(Model_Scenarios[GR Weight],5)*$AG394)+(INDEX(Model_Scenarios[GP Weight],5)*$AH394)+(INDEX(Model_Scenarios[LTV Weight],5)*$AI394))-(INDEX(Model_Scenarios[LTV Weight],5)*$AP394)-(INDEX(Model_Scenarios[GP Weight],5)*($AS394+$AV394+$AY394))</f>
        <v>4.9925956224938002</v>
      </c>
    </row>
    <row r="395" spans="1:56" x14ac:dyDescent="0.25">
      <c r="A395">
        <v>394</v>
      </c>
      <c r="B395">
        <v>8</v>
      </c>
      <c r="C395" s="3">
        <v>44</v>
      </c>
      <c r="D395" s="4">
        <v>0.86</v>
      </c>
      <c r="E395" t="str">
        <v>SKU-1011</v>
      </c>
      <c r="F395" t="str">
        <v>Raise</v>
      </c>
      <c r="G395" t="str">
        <v>Full</v>
      </c>
      <c r="H395">
        <v>67.56</v>
      </c>
      <c r="I395">
        <v>43.21</v>
      </c>
      <c r="J395">
        <v>22</v>
      </c>
      <c r="K395">
        <v>1486.3200000000002</v>
      </c>
      <c r="L395">
        <v>535.70000000000016</v>
      </c>
      <c r="M395">
        <v>0.36042036708111314</v>
      </c>
      <c r="N395">
        <v>74.848492484947073</v>
      </c>
      <c r="O395">
        <v>85.498342183888553</v>
      </c>
      <c r="P395">
        <v>128.7083421838887</v>
      </c>
      <c r="Q395">
        <v>1511.5432138179046</v>
      </c>
      <c r="R395">
        <v>1073.1956818107124</v>
      </c>
      <c r="S395">
        <v>1</v>
      </c>
      <c r="T395">
        <f t="shared" si="138"/>
        <v>73.828103537054488</v>
      </c>
      <c r="U395">
        <f t="shared" si="139"/>
        <v>9.2778323520640707E-2</v>
      </c>
      <c r="V395">
        <f>IF($F395="Reduce", INDEX(Model_Assumptions[Values], 2), INDEX(Model_Assumptions[Values], 1))</f>
        <v>-0.4</v>
      </c>
      <c r="W395">
        <f t="shared" si="140"/>
        <v>21.183550753018363</v>
      </c>
      <c r="X395">
        <f t="shared" si="153"/>
        <v>1563.9413782762883</v>
      </c>
      <c r="Y395">
        <f t="shared" si="141"/>
        <v>648.6001502383649</v>
      </c>
      <c r="Z395">
        <f t="shared" si="142"/>
        <v>77.621378276288169</v>
      </c>
      <c r="AA395">
        <f t="shared" si="143"/>
        <v>112.90015023836474</v>
      </c>
      <c r="AB395">
        <f t="shared" si="154"/>
        <v>0.41472152297244363</v>
      </c>
      <c r="AC395">
        <f t="shared" si="144"/>
        <v>5.4301155891330499E-2</v>
      </c>
      <c r="AD395">
        <f t="shared" si="145"/>
        <v>5.4301155891330499E-2</v>
      </c>
      <c r="AE395">
        <f t="shared" si="146"/>
        <v>0.86000000000000076</v>
      </c>
      <c r="AF395">
        <f t="shared" si="155"/>
        <v>150.24739545349891</v>
      </c>
      <c r="AG395">
        <f t="shared" si="147"/>
        <v>0.90786998079262482</v>
      </c>
      <c r="AH395">
        <f t="shared" si="148"/>
        <v>0.87717818692017324</v>
      </c>
      <c r="AI395">
        <f t="shared" si="156"/>
        <v>0.13999999999999924</v>
      </c>
      <c r="AJ395">
        <f>MAX(0, $R395 - $AA395) * INDEX(Model_Assumptions[Values], 7)</f>
        <v>1920.5910631446952</v>
      </c>
      <c r="AK395">
        <f>MAX(0, INDEX(Model_Assumptions[Values], 4) - $AD395)</f>
        <v>0</v>
      </c>
      <c r="AL395">
        <f>MAX(0, INDEX(Model_Assumptions[Values], 5) - $AC395)</f>
        <v>0</v>
      </c>
      <c r="AM395">
        <f>INDEX(Model_Assumptions[Values], 6) * MAX(0, INDEX(Model_Assumptions[Values], 3) - $AB395)^2</f>
        <v>0</v>
      </c>
      <c r="AN395">
        <f t="shared" si="149"/>
        <v>2016.381501601672</v>
      </c>
      <c r="AO395" cm="1">
        <f t="array" ref="AO395">IFERROR(STDEV(IF($E$2:$E$2201=$E395, $AJ$2:$AJ$2201)), 0)</f>
        <v>76.07125759603754</v>
      </c>
      <c r="AP395">
        <f t="shared" si="157"/>
        <v>-1.2592198615363281</v>
      </c>
      <c r="AQ395">
        <f t="shared" si="150"/>
        <v>1.9622275812044586E-2</v>
      </c>
      <c r="AR395" cm="1">
        <f t="array" ref="AR395">IFERROR(STDEV(IF($E$2:$E$2201=$E395, $AK$2:$AK$2201)), 0)</f>
        <v>1.6562872159339322E-2</v>
      </c>
      <c r="AS395">
        <f t="shared" si="158"/>
        <v>-1.1847145605709548</v>
      </c>
      <c r="AT395">
        <f t="shared" si="151"/>
        <v>3.1611037209915167E-3</v>
      </c>
      <c r="AU395" cm="1">
        <f t="array" ref="AU395">IFERROR(STDEV(IF($E$2:$E$2201=$E395, $AL$2:$AL$2201)), 0)</f>
        <v>5.8347461715844203E-3</v>
      </c>
      <c r="AV395">
        <f t="shared" si="159"/>
        <v>-0.54177227732481148</v>
      </c>
      <c r="AW395">
        <f t="shared" si="152"/>
        <v>0</v>
      </c>
      <c r="AX395" cm="1">
        <f t="array" ref="AX395">IFERROR(STDEV(IF($E$2:$E$2201=$E395, $AM$2:$AM$2201)), 0)</f>
        <v>0</v>
      </c>
      <c r="AY395">
        <f t="shared" si="160"/>
        <v>-0.54177227732481148</v>
      </c>
      <c r="AZ395">
        <f>INDEX(Model_Assumptions[Values],9)*((INDEX(Model_Scenarios[GR Weight],1)*$AG395)+(INDEX(Model_Scenarios[GP Weight],1)*$AH395)+(INDEX(Model_Scenarios[LTV Weight],1)*$AI395))-(INDEX(Model_Scenarios[LTV Weight],1)*$AP395)-(INDEX(Model_Scenarios[GP Weight],1)*($AS395+$AV395+$AY395))</f>
        <v>2.6867258846075162</v>
      </c>
      <c r="BA395">
        <f>INDEX(Model_Assumptions[Values],9)*((INDEX(Model_Scenarios[GR Weight],2)*$AG395)+(INDEX(Model_Scenarios[GP Weight],2)*$AH395)+(INDEX(Model_Scenarios[LTV Weight],2)*$AI395))-(INDEX(Model_Scenarios[LTV Weight],2)*$AP395)-(INDEX(Model_Scenarios[GP Weight],2)*($AS395+$AV395+$AY395))</f>
        <v>3.2852254055573686</v>
      </c>
      <c r="BB395">
        <f>INDEX(Model_Assumptions[Values],9)*((INDEX(Model_Scenarios[GR Weight],3)*$AG395)+(INDEX(Model_Scenarios[GP Weight],3)*$AH395)+(INDEX(Model_Scenarios[LTV Weight],3)*$AI395))-(INDEX(Model_Scenarios[LTV Weight],3)*$AP395)-(INDEX(Model_Scenarios[GP Weight],3)*($AS395+$AV395+$AY395))</f>
        <v>4.2474779380428158</v>
      </c>
      <c r="BC395">
        <f>INDEX(Model_Assumptions[Values],9)*((INDEX(Model_Scenarios[GR Weight],4)*$AG395)+(INDEX(Model_Scenarios[GP Weight],4)*$AH395)+(INDEX(Model_Scenarios[LTV Weight],4)*$AI395))-(INDEX(Model_Scenarios[LTV Weight],4)*$AP395)-(INDEX(Model_Scenarios[GP Weight],4)*($AS395+$AV395+$AY395))</f>
        <v>4.5054909422854958</v>
      </c>
      <c r="BD395">
        <f>INDEX(Model_Assumptions[Values],9)*((INDEX(Model_Scenarios[GR Weight],5)*$AG395)+(INDEX(Model_Scenarios[GP Weight],5)*$AH395)+(INDEX(Model_Scenarios[LTV Weight],5)*$AI395))-(INDEX(Model_Scenarios[LTV Weight],5)*$AP395)-(INDEX(Model_Scenarios[GP Weight],5)*($AS395+$AV395+$AY395))</f>
        <v>5.0574574735785003</v>
      </c>
    </row>
    <row r="396" spans="1:56" x14ac:dyDescent="0.25">
      <c r="A396">
        <v>395</v>
      </c>
      <c r="B396">
        <v>8</v>
      </c>
      <c r="C396" s="3">
        <v>45</v>
      </c>
      <c r="D396" s="4">
        <v>0.88</v>
      </c>
      <c r="E396" t="str">
        <v>SKU-1011</v>
      </c>
      <c r="F396" t="str">
        <v>Raise</v>
      </c>
      <c r="G396" t="str">
        <v>Full</v>
      </c>
      <c r="H396">
        <v>67.56</v>
      </c>
      <c r="I396">
        <v>43.21</v>
      </c>
      <c r="J396">
        <v>22</v>
      </c>
      <c r="K396">
        <v>1486.3200000000002</v>
      </c>
      <c r="L396">
        <v>535.70000000000016</v>
      </c>
      <c r="M396">
        <v>0.36042036708111314</v>
      </c>
      <c r="N396">
        <v>74.848492484947073</v>
      </c>
      <c r="O396">
        <v>85.498342183888553</v>
      </c>
      <c r="P396">
        <v>128.7083421838887</v>
      </c>
      <c r="Q396">
        <v>1511.5432138179046</v>
      </c>
      <c r="R396">
        <v>1073.1956818107124</v>
      </c>
      <c r="S396">
        <v>1</v>
      </c>
      <c r="T396">
        <f t="shared" si="138"/>
        <v>73.973873386753425</v>
      </c>
      <c r="U396">
        <f t="shared" si="139"/>
        <v>9.4935958951353205E-2</v>
      </c>
      <c r="V396">
        <f>IF($F396="Reduce", INDEX(Model_Assumptions[Values], 2), INDEX(Model_Assumptions[Values], 1))</f>
        <v>-0.4</v>
      </c>
      <c r="W396">
        <f t="shared" si="140"/>
        <v>21.164563561228093</v>
      </c>
      <c r="X396">
        <f t="shared" si="153"/>
        <v>1565.6247451641821</v>
      </c>
      <c r="Y396">
        <f t="shared" si="141"/>
        <v>651.10395368351612</v>
      </c>
      <c r="Z396">
        <f t="shared" si="142"/>
        <v>79.304745164181895</v>
      </c>
      <c r="AA396">
        <f t="shared" si="143"/>
        <v>115.40395368351597</v>
      </c>
      <c r="AB396">
        <f t="shared" si="154"/>
        <v>0.4158748484875518</v>
      </c>
      <c r="AC396">
        <f t="shared" si="144"/>
        <v>5.545448140643866E-2</v>
      </c>
      <c r="AD396">
        <f t="shared" si="145"/>
        <v>5.545448140643866E-2</v>
      </c>
      <c r="AE396">
        <f t="shared" si="146"/>
        <v>0.88000000000000012</v>
      </c>
      <c r="AF396">
        <f t="shared" si="155"/>
        <v>128.78348181728535</v>
      </c>
      <c r="AG396">
        <f t="shared" si="147"/>
        <v>0.92755886416621314</v>
      </c>
      <c r="AH396">
        <f t="shared" si="148"/>
        <v>0.89663149820262278</v>
      </c>
      <c r="AI396">
        <f t="shared" si="156"/>
        <v>0.11999999999999987</v>
      </c>
      <c r="AJ396">
        <f>MAX(0, $R396 - $AA396) * INDEX(Model_Assumptions[Values], 7)</f>
        <v>1915.5834562543928</v>
      </c>
      <c r="AK396">
        <f>MAX(0, INDEX(Model_Assumptions[Values], 4) - $AD396)</f>
        <v>0</v>
      </c>
      <c r="AL396">
        <f>MAX(0, INDEX(Model_Assumptions[Values], 5) - $AC396)</f>
        <v>0</v>
      </c>
      <c r="AM396">
        <f>INDEX(Model_Assumptions[Values], 6) * MAX(0, INDEX(Model_Assumptions[Values], 3) - $AB396)^2</f>
        <v>0</v>
      </c>
      <c r="AN396">
        <f t="shared" si="149"/>
        <v>2016.381501601672</v>
      </c>
      <c r="AO396" cm="1">
        <f t="array" ref="AO396">IFERROR(STDEV(IF($E$2:$E$2201=$E396, $AJ$2:$AJ$2201)), 0)</f>
        <v>76.07125759603754</v>
      </c>
      <c r="AP396">
        <f t="shared" si="157"/>
        <v>-1.3250477056991579</v>
      </c>
      <c r="AQ396">
        <f t="shared" si="150"/>
        <v>1.9622275812044586E-2</v>
      </c>
      <c r="AR396" cm="1">
        <f t="array" ref="AR396">IFERROR(STDEV(IF($E$2:$E$2201=$E396, $AK$2:$AK$2201)), 0)</f>
        <v>1.6562872159339322E-2</v>
      </c>
      <c r="AS396">
        <f t="shared" si="158"/>
        <v>-1.1847145605709548</v>
      </c>
      <c r="AT396">
        <f t="shared" si="151"/>
        <v>3.1611037209915167E-3</v>
      </c>
      <c r="AU396" cm="1">
        <f t="array" ref="AU396">IFERROR(STDEV(IF($E$2:$E$2201=$E396, $AL$2:$AL$2201)), 0)</f>
        <v>5.8347461715844203E-3</v>
      </c>
      <c r="AV396">
        <f t="shared" si="159"/>
        <v>-0.54177227732481148</v>
      </c>
      <c r="AW396">
        <f t="shared" si="152"/>
        <v>0</v>
      </c>
      <c r="AX396" cm="1">
        <f t="array" ref="AX396">IFERROR(STDEV(IF($E$2:$E$2201=$E396, $AM$2:$AM$2201)), 0)</f>
        <v>0</v>
      </c>
      <c r="AY396">
        <f t="shared" si="160"/>
        <v>-0.54177227732481148</v>
      </c>
      <c r="AZ396">
        <f>INDEX(Model_Assumptions[Values],9)*((INDEX(Model_Scenarios[GR Weight],1)*$AG396)+(INDEX(Model_Scenarios[GP Weight],1)*$AH396)+(INDEX(Model_Scenarios[LTV Weight],1)*$AI396))-(INDEX(Model_Scenarios[LTV Weight],1)*$AP396)-(INDEX(Model_Scenarios[GP Weight],1)*($AS396+$AV396+$AY396))</f>
        <v>2.6789592572658014</v>
      </c>
      <c r="BA396">
        <f>INDEX(Model_Assumptions[Values],9)*((INDEX(Model_Scenarios[GR Weight],2)*$AG396)+(INDEX(Model_Scenarios[GP Weight],2)*$AH396)+(INDEX(Model_Scenarios[LTV Weight],2)*$AI396))-(INDEX(Model_Scenarios[LTV Weight],2)*$AP396)-(INDEX(Model_Scenarios[GP Weight],2)*($AS396+$AV396+$AY396))</f>
        <v>3.2972334780758503</v>
      </c>
      <c r="BB396">
        <f>INDEX(Model_Assumptions[Values],9)*((INDEX(Model_Scenarios[GR Weight],3)*$AG396)+(INDEX(Model_Scenarios[GP Weight],3)*$AH396)+(INDEX(Model_Scenarios[LTV Weight],3)*$AI396))-(INDEX(Model_Scenarios[LTV Weight],3)*$AP396)-(INDEX(Model_Scenarios[GP Weight],3)*($AS396+$AV396+$AY396))</f>
        <v>4.292463474669221</v>
      </c>
      <c r="BC396">
        <f>INDEX(Model_Assumptions[Values],9)*((INDEX(Model_Scenarios[GR Weight],4)*$AG396)+(INDEX(Model_Scenarios[GP Weight],4)*$AH396)+(INDEX(Model_Scenarios[LTV Weight],4)*$AI396))-(INDEX(Model_Scenarios[LTV Weight],4)*$AP396)-(INDEX(Model_Scenarios[GP Weight],4)*($AS396+$AV396+$AY396))</f>
        <v>4.5637381361824119</v>
      </c>
      <c r="BD396">
        <f>INDEX(Model_Assumptions[Values],9)*((INDEX(Model_Scenarios[GR Weight],5)*$AG396)+(INDEX(Model_Scenarios[GP Weight],5)*$AH396)+(INDEX(Model_Scenarios[LTV Weight],5)*$AI396))-(INDEX(Model_Scenarios[LTV Weight],5)*$AP396)-(INDEX(Model_Scenarios[GP Weight],5)*($AS396+$AV396+$AY396))</f>
        <v>5.1220999240195324</v>
      </c>
    </row>
    <row r="397" spans="1:56" x14ac:dyDescent="0.25">
      <c r="A397">
        <v>396</v>
      </c>
      <c r="B397">
        <v>8</v>
      </c>
      <c r="C397" s="3">
        <v>46</v>
      </c>
      <c r="D397" s="4">
        <v>0.9</v>
      </c>
      <c r="E397" t="str">
        <v>SKU-1011</v>
      </c>
      <c r="F397" t="str">
        <v>Raise</v>
      </c>
      <c r="G397" t="str">
        <v>Full</v>
      </c>
      <c r="H397">
        <v>67.56</v>
      </c>
      <c r="I397">
        <v>43.21</v>
      </c>
      <c r="J397">
        <v>22</v>
      </c>
      <c r="K397">
        <v>1486.3200000000002</v>
      </c>
      <c r="L397">
        <v>535.70000000000016</v>
      </c>
      <c r="M397">
        <v>0.36042036708111314</v>
      </c>
      <c r="N397">
        <v>74.848492484947073</v>
      </c>
      <c r="O397">
        <v>85.498342183888553</v>
      </c>
      <c r="P397">
        <v>128.7083421838887</v>
      </c>
      <c r="Q397">
        <v>1511.5432138179046</v>
      </c>
      <c r="R397">
        <v>1073.1956818107124</v>
      </c>
      <c r="S397">
        <v>1</v>
      </c>
      <c r="T397">
        <f t="shared" si="138"/>
        <v>74.119643236452362</v>
      </c>
      <c r="U397">
        <f t="shared" si="139"/>
        <v>9.7093594382065704E-2</v>
      </c>
      <c r="V397">
        <f>IF($F397="Reduce", INDEX(Model_Assumptions[Values], 2), INDEX(Model_Assumptions[Values], 1))</f>
        <v>-0.4</v>
      </c>
      <c r="W397">
        <f t="shared" si="140"/>
        <v>21.145576369437819</v>
      </c>
      <c r="X397">
        <f t="shared" si="153"/>
        <v>1567.3025765318887</v>
      </c>
      <c r="Y397">
        <f t="shared" si="141"/>
        <v>653.60222160848048</v>
      </c>
      <c r="Z397">
        <f t="shared" si="142"/>
        <v>80.982576531888526</v>
      </c>
      <c r="AA397">
        <f t="shared" si="143"/>
        <v>117.90222160848032</v>
      </c>
      <c r="AB397">
        <f t="shared" si="154"/>
        <v>0.41702363755106231</v>
      </c>
      <c r="AC397">
        <f t="shared" si="144"/>
        <v>5.6603270469949174E-2</v>
      </c>
      <c r="AD397">
        <f t="shared" si="145"/>
        <v>5.6603270469949174E-2</v>
      </c>
      <c r="AE397">
        <f t="shared" si="146"/>
        <v>0.89999999999999947</v>
      </c>
      <c r="AF397">
        <f t="shared" si="155"/>
        <v>107.3195681810718</v>
      </c>
      <c r="AG397">
        <f t="shared" si="147"/>
        <v>0.94718300335826877</v>
      </c>
      <c r="AH397">
        <f t="shared" si="148"/>
        <v>0.91604180123795376</v>
      </c>
      <c r="AI397">
        <f t="shared" si="156"/>
        <v>0.10000000000000053</v>
      </c>
      <c r="AJ397">
        <f>MAX(0, $R397 - $AA397) * INDEX(Model_Assumptions[Values], 7)</f>
        <v>1910.5869204044641</v>
      </c>
      <c r="AK397">
        <f>MAX(0, INDEX(Model_Assumptions[Values], 4) - $AD397)</f>
        <v>0</v>
      </c>
      <c r="AL397">
        <f>MAX(0, INDEX(Model_Assumptions[Values], 5) - $AC397)</f>
        <v>0</v>
      </c>
      <c r="AM397">
        <f>INDEX(Model_Assumptions[Values], 6) * MAX(0, INDEX(Model_Assumptions[Values], 3) - $AB397)^2</f>
        <v>0</v>
      </c>
      <c r="AN397">
        <f t="shared" si="149"/>
        <v>2016.381501601672</v>
      </c>
      <c r="AO397" cm="1">
        <f t="array" ref="AO397">IFERROR(STDEV(IF($E$2:$E$2201=$E397, $AJ$2:$AJ$2201)), 0)</f>
        <v>76.07125759603754</v>
      </c>
      <c r="AP397">
        <f t="shared" si="157"/>
        <v>-1.3907300147318533</v>
      </c>
      <c r="AQ397">
        <f t="shared" si="150"/>
        <v>1.9622275812044586E-2</v>
      </c>
      <c r="AR397" cm="1">
        <f t="array" ref="AR397">IFERROR(STDEV(IF($E$2:$E$2201=$E397, $AK$2:$AK$2201)), 0)</f>
        <v>1.6562872159339322E-2</v>
      </c>
      <c r="AS397">
        <f t="shared" si="158"/>
        <v>-1.1847145605709548</v>
      </c>
      <c r="AT397">
        <f t="shared" si="151"/>
        <v>3.1611037209915167E-3</v>
      </c>
      <c r="AU397" cm="1">
        <f t="array" ref="AU397">IFERROR(STDEV(IF($E$2:$E$2201=$E397, $AL$2:$AL$2201)), 0)</f>
        <v>5.8347461715844203E-3</v>
      </c>
      <c r="AV397">
        <f t="shared" si="159"/>
        <v>-0.54177227732481148</v>
      </c>
      <c r="AW397">
        <f t="shared" si="152"/>
        <v>0</v>
      </c>
      <c r="AX397" cm="1">
        <f t="array" ref="AX397">IFERROR(STDEV(IF($E$2:$E$2201=$E397, $AM$2:$AM$2201)), 0)</f>
        <v>0</v>
      </c>
      <c r="AY397">
        <f t="shared" si="160"/>
        <v>-0.54177227732481148</v>
      </c>
      <c r="AZ397">
        <f>INDEX(Model_Assumptions[Values],9)*((INDEX(Model_Scenarios[GR Weight],1)*$AG397)+(INDEX(Model_Scenarios[GP Weight],1)*$AH397)+(INDEX(Model_Scenarios[LTV Weight],1)*$AI397))-(INDEX(Model_Scenarios[LTV Weight],1)*$AP397)-(INDEX(Model_Scenarios[GP Weight],1)*($AS397+$AV397+$AY397))</f>
        <v>2.6710223256056538</v>
      </c>
      <c r="BA397">
        <f>INDEX(Model_Assumptions[Values],9)*((INDEX(Model_Scenarios[GR Weight],2)*$AG397)+(INDEX(Model_Scenarios[GP Weight],2)*$AH397)+(INDEX(Model_Scenarios[LTV Weight],2)*$AI397))-(INDEX(Model_Scenarios[LTV Weight],2)*$AP397)-(INDEX(Model_Scenarios[GP Weight],2)*($AS397+$AV397+$AY397))</f>
        <v>3.3090553863764773</v>
      </c>
      <c r="BB397">
        <f>INDEX(Model_Assumptions[Values],9)*((INDEX(Model_Scenarios[GR Weight],3)*$AG397)+(INDEX(Model_Scenarios[GP Weight],3)*$AH397)+(INDEX(Model_Scenarios[LTV Weight],3)*$AI397))-(INDEX(Model_Scenarios[LTV Weight],3)*$AP397)-(INDEX(Model_Scenarios[GP Weight],3)*($AS397+$AV397+$AY397))</f>
        <v>4.3372346025841999</v>
      </c>
      <c r="BC397">
        <f>INDEX(Model_Assumptions[Values],9)*((INDEX(Model_Scenarios[GR Weight],4)*$AG397)+(INDEX(Model_Scenarios[GP Weight],4)*$AH397)+(INDEX(Model_Scenarios[LTV Weight],4)*$AI397))-(INDEX(Model_Scenarios[LTV Weight],4)*$AP397)-(INDEX(Model_Scenarios[GP Weight],4)*($AS397+$AV397+$AY397))</f>
        <v>4.6217531027901479</v>
      </c>
      <c r="BD397">
        <f>INDEX(Model_Assumptions[Values],9)*((INDEX(Model_Scenarios[GR Weight],5)*$AG397)+(INDEX(Model_Scenarios[GP Weight],5)*$AH397)+(INDEX(Model_Scenarios[LTV Weight],5)*$AI397))-(INDEX(Model_Scenarios[LTV Weight],5)*$AP397)-(INDEX(Model_Scenarios[GP Weight],5)*($AS397+$AV397+$AY397))</f>
        <v>5.1865229738169241</v>
      </c>
    </row>
    <row r="398" spans="1:56" x14ac:dyDescent="0.25">
      <c r="A398">
        <v>397</v>
      </c>
      <c r="B398">
        <v>8</v>
      </c>
      <c r="C398" s="3">
        <v>47</v>
      </c>
      <c r="D398" s="4">
        <v>0.92</v>
      </c>
      <c r="E398" t="str">
        <v>SKU-1011</v>
      </c>
      <c r="F398" t="str">
        <v>Raise</v>
      </c>
      <c r="G398" t="str">
        <v>Full</v>
      </c>
      <c r="H398">
        <v>67.56</v>
      </c>
      <c r="I398">
        <v>43.21</v>
      </c>
      <c r="J398">
        <v>22</v>
      </c>
      <c r="K398">
        <v>1486.3200000000002</v>
      </c>
      <c r="L398">
        <v>535.70000000000016</v>
      </c>
      <c r="M398">
        <v>0.36042036708111314</v>
      </c>
      <c r="N398">
        <v>74.848492484947073</v>
      </c>
      <c r="O398">
        <v>85.498342183888553</v>
      </c>
      <c r="P398">
        <v>128.7083421838887</v>
      </c>
      <c r="Q398">
        <v>1511.5432138179046</v>
      </c>
      <c r="R398">
        <v>1073.1956818107124</v>
      </c>
      <c r="S398">
        <v>1</v>
      </c>
      <c r="T398">
        <f t="shared" si="138"/>
        <v>74.265413086151312</v>
      </c>
      <c r="U398">
        <f t="shared" si="139"/>
        <v>9.9251229812778424E-2</v>
      </c>
      <c r="V398">
        <f>IF($F398="Reduce", INDEX(Model_Assumptions[Values], 2), INDEX(Model_Assumptions[Values], 1))</f>
        <v>-0.4</v>
      </c>
      <c r="W398">
        <f t="shared" si="140"/>
        <v>21.126589177647549</v>
      </c>
      <c r="X398">
        <f t="shared" si="153"/>
        <v>1568.9748723794089</v>
      </c>
      <c r="Y398">
        <f t="shared" si="141"/>
        <v>656.0949540132583</v>
      </c>
      <c r="Z398">
        <f t="shared" si="142"/>
        <v>82.654872379408744</v>
      </c>
      <c r="AA398">
        <f t="shared" si="143"/>
        <v>120.39495401325814</v>
      </c>
      <c r="AB398">
        <f t="shared" si="154"/>
        <v>0.4181679168757278</v>
      </c>
      <c r="AC398">
        <f t="shared" si="144"/>
        <v>5.7747549794614661E-2</v>
      </c>
      <c r="AD398">
        <f t="shared" si="145"/>
        <v>5.7747549794614661E-2</v>
      </c>
      <c r="AE398">
        <f t="shared" si="146"/>
        <v>0.92000000000000071</v>
      </c>
      <c r="AF398">
        <f t="shared" si="155"/>
        <v>85.855654544856236</v>
      </c>
      <c r="AG398">
        <f t="shared" si="147"/>
        <v>0.96674239836879972</v>
      </c>
      <c r="AH398">
        <f t="shared" si="148"/>
        <v>0.93540909602616884</v>
      </c>
      <c r="AI398">
        <f t="shared" si="156"/>
        <v>7.9999999999999294E-2</v>
      </c>
      <c r="AJ398">
        <f>MAX(0, $R398 - $AA398) * INDEX(Model_Assumptions[Values], 7)</f>
        <v>1905.6014555949084</v>
      </c>
      <c r="AK398">
        <f>MAX(0, INDEX(Model_Assumptions[Values], 4) - $AD398)</f>
        <v>0</v>
      </c>
      <c r="AL398">
        <f>MAX(0, INDEX(Model_Assumptions[Values], 5) - $AC398)</f>
        <v>0</v>
      </c>
      <c r="AM398">
        <f>INDEX(Model_Assumptions[Values], 6) * MAX(0, INDEX(Model_Assumptions[Values], 3) - $AB398)^2</f>
        <v>0</v>
      </c>
      <c r="AN398">
        <f t="shared" si="149"/>
        <v>2016.381501601672</v>
      </c>
      <c r="AO398" cm="1">
        <f t="array" ref="AO398">IFERROR(STDEV(IF($E$2:$E$2201=$E398, $AJ$2:$AJ$2201)), 0)</f>
        <v>76.07125759603754</v>
      </c>
      <c r="AP398">
        <f t="shared" si="157"/>
        <v>-1.4562667886344229</v>
      </c>
      <c r="AQ398">
        <f t="shared" si="150"/>
        <v>1.9622275812044586E-2</v>
      </c>
      <c r="AR398" cm="1">
        <f t="array" ref="AR398">IFERROR(STDEV(IF($E$2:$E$2201=$E398, $AK$2:$AK$2201)), 0)</f>
        <v>1.6562872159339322E-2</v>
      </c>
      <c r="AS398">
        <f t="shared" si="158"/>
        <v>-1.1847145605709548</v>
      </c>
      <c r="AT398">
        <f t="shared" si="151"/>
        <v>3.1611037209915167E-3</v>
      </c>
      <c r="AU398" cm="1">
        <f t="array" ref="AU398">IFERROR(STDEV(IF($E$2:$E$2201=$E398, $AL$2:$AL$2201)), 0)</f>
        <v>5.8347461715844203E-3</v>
      </c>
      <c r="AV398">
        <f t="shared" si="159"/>
        <v>-0.54177227732481148</v>
      </c>
      <c r="AW398">
        <f t="shared" si="152"/>
        <v>0</v>
      </c>
      <c r="AX398" cm="1">
        <f t="array" ref="AX398">IFERROR(STDEV(IF($E$2:$E$2201=$E398, $AM$2:$AM$2201)), 0)</f>
        <v>0</v>
      </c>
      <c r="AY398">
        <f t="shared" si="160"/>
        <v>-0.54177227732481148</v>
      </c>
      <c r="AZ398">
        <f>INDEX(Model_Assumptions[Values],9)*((INDEX(Model_Scenarios[GR Weight],1)*$AG398)+(INDEX(Model_Scenarios[GP Weight],1)*$AH398)+(INDEX(Model_Scenarios[LTV Weight],1)*$AI398))-(INDEX(Model_Scenarios[LTV Weight],1)*$AP398)-(INDEX(Model_Scenarios[GP Weight],1)*($AS398+$AV398+$AY398))</f>
        <v>2.6629150896270772</v>
      </c>
      <c r="BA398">
        <f>INDEX(Model_Assumptions[Values],9)*((INDEX(Model_Scenarios[GR Weight],2)*$AG398)+(INDEX(Model_Scenarios[GP Weight],2)*$AH398)+(INDEX(Model_Scenarios[LTV Weight],2)*$AI398))-(INDEX(Model_Scenarios[LTV Weight],2)*$AP398)-(INDEX(Model_Scenarios[GP Weight],2)*($AS398+$AV398+$AY398))</f>
        <v>3.3206911304592568</v>
      </c>
      <c r="BB398">
        <f>INDEX(Model_Assumptions[Values],9)*((INDEX(Model_Scenarios[GR Weight],3)*$AG398)+(INDEX(Model_Scenarios[GP Weight],3)*$AH398)+(INDEX(Model_Scenarios[LTV Weight],3)*$AI398))-(INDEX(Model_Scenarios[LTV Weight],3)*$AP398)-(INDEX(Model_Scenarios[GP Weight],3)*($AS398+$AV398+$AY398))</f>
        <v>4.3817913217877651</v>
      </c>
      <c r="BC398">
        <f>INDEX(Model_Assumptions[Values],9)*((INDEX(Model_Scenarios[GR Weight],4)*$AG398)+(INDEX(Model_Scenarios[GP Weight],4)*$AH398)+(INDEX(Model_Scenarios[LTV Weight],4)*$AI398))-(INDEX(Model_Scenarios[LTV Weight],4)*$AP398)-(INDEX(Model_Scenarios[GP Weight],4)*($AS398+$AV398+$AY398))</f>
        <v>4.6795358421087219</v>
      </c>
      <c r="BD398">
        <f>INDEX(Model_Assumptions[Values],9)*((INDEX(Model_Scenarios[GR Weight],5)*$AG398)+(INDEX(Model_Scenarios[GP Weight],5)*$AH398)+(INDEX(Model_Scenarios[LTV Weight],5)*$AI398))-(INDEX(Model_Scenarios[LTV Weight],5)*$AP398)-(INDEX(Model_Scenarios[GP Weight],5)*($AS398+$AV398+$AY398))</f>
        <v>5.2507266229706868</v>
      </c>
    </row>
    <row r="399" spans="1:56" x14ac:dyDescent="0.25">
      <c r="A399">
        <v>398</v>
      </c>
      <c r="B399">
        <v>8</v>
      </c>
      <c r="C399" s="3">
        <v>48</v>
      </c>
      <c r="D399" s="4">
        <v>0.94000000000000006</v>
      </c>
      <c r="E399" t="str">
        <v>SKU-1011</v>
      </c>
      <c r="F399" t="str">
        <v>Raise</v>
      </c>
      <c r="G399" t="str">
        <v>Full</v>
      </c>
      <c r="H399">
        <v>67.56</v>
      </c>
      <c r="I399">
        <v>43.21</v>
      </c>
      <c r="J399">
        <v>22</v>
      </c>
      <c r="K399">
        <v>1486.3200000000002</v>
      </c>
      <c r="L399">
        <v>535.70000000000016</v>
      </c>
      <c r="M399">
        <v>0.36042036708111314</v>
      </c>
      <c r="N399">
        <v>74.848492484947073</v>
      </c>
      <c r="O399">
        <v>85.498342183888553</v>
      </c>
      <c r="P399">
        <v>128.7083421838887</v>
      </c>
      <c r="Q399">
        <v>1511.5432138179046</v>
      </c>
      <c r="R399">
        <v>1073.1956818107124</v>
      </c>
      <c r="S399">
        <v>1</v>
      </c>
      <c r="T399">
        <f t="shared" si="138"/>
        <v>74.411182935850249</v>
      </c>
      <c r="U399">
        <f t="shared" si="139"/>
        <v>0.10140886524349092</v>
      </c>
      <c r="V399">
        <f>IF($F399="Reduce", INDEX(Model_Assumptions[Values], 2), INDEX(Model_Assumptions[Values], 1))</f>
        <v>-0.4</v>
      </c>
      <c r="W399">
        <f t="shared" si="140"/>
        <v>21.107601985857279</v>
      </c>
      <c r="X399">
        <f t="shared" si="153"/>
        <v>1570.641632706742</v>
      </c>
      <c r="Y399">
        <f t="shared" si="141"/>
        <v>658.58215089784903</v>
      </c>
      <c r="Z399">
        <f t="shared" si="142"/>
        <v>84.321632706741866</v>
      </c>
      <c r="AA399">
        <f t="shared" si="143"/>
        <v>122.88215089784887</v>
      </c>
      <c r="AB399">
        <f t="shared" si="154"/>
        <v>0.41930771296498187</v>
      </c>
      <c r="AC399">
        <f t="shared" si="144"/>
        <v>5.8887345883868736E-2</v>
      </c>
      <c r="AD399">
        <f t="shared" si="145"/>
        <v>5.8887345883868736E-2</v>
      </c>
      <c r="AE399">
        <f t="shared" si="146"/>
        <v>0.94000000000000006</v>
      </c>
      <c r="AF399">
        <f t="shared" si="155"/>
        <v>64.391740908642674</v>
      </c>
      <c r="AG399">
        <f t="shared" si="147"/>
        <v>0.98623704919779809</v>
      </c>
      <c r="AH399">
        <f t="shared" si="148"/>
        <v>0.95473338256726348</v>
      </c>
      <c r="AI399">
        <f t="shared" si="156"/>
        <v>5.9999999999999935E-2</v>
      </c>
      <c r="AJ399">
        <f>MAX(0, $R399 - $AA399) * INDEX(Model_Assumptions[Values], 7)</f>
        <v>1900.627061825727</v>
      </c>
      <c r="AK399">
        <f>MAX(0, INDEX(Model_Assumptions[Values], 4) - $AD399)</f>
        <v>0</v>
      </c>
      <c r="AL399">
        <f>MAX(0, INDEX(Model_Assumptions[Values], 5) - $AC399)</f>
        <v>0</v>
      </c>
      <c r="AM399">
        <f>INDEX(Model_Assumptions[Values], 6) * MAX(0, INDEX(Model_Assumptions[Values], 3) - $AB399)^2</f>
        <v>0</v>
      </c>
      <c r="AN399">
        <f t="shared" si="149"/>
        <v>2016.381501601672</v>
      </c>
      <c r="AO399" cm="1">
        <f t="array" ref="AO399">IFERROR(STDEV(IF($E$2:$E$2201=$E399, $AJ$2:$AJ$2201)), 0)</f>
        <v>76.07125759603754</v>
      </c>
      <c r="AP399">
        <f t="shared" si="157"/>
        <v>-1.5216580274068521</v>
      </c>
      <c r="AQ399">
        <f t="shared" si="150"/>
        <v>1.9622275812044586E-2</v>
      </c>
      <c r="AR399" cm="1">
        <f t="array" ref="AR399">IFERROR(STDEV(IF($E$2:$E$2201=$E399, $AK$2:$AK$2201)), 0)</f>
        <v>1.6562872159339322E-2</v>
      </c>
      <c r="AS399">
        <f t="shared" si="158"/>
        <v>-1.1847145605709548</v>
      </c>
      <c r="AT399">
        <f t="shared" si="151"/>
        <v>3.1611037209915167E-3</v>
      </c>
      <c r="AU399" cm="1">
        <f t="array" ref="AU399">IFERROR(STDEV(IF($E$2:$E$2201=$E399, $AL$2:$AL$2201)), 0)</f>
        <v>5.8347461715844203E-3</v>
      </c>
      <c r="AV399">
        <f t="shared" si="159"/>
        <v>-0.54177227732481148</v>
      </c>
      <c r="AW399">
        <f t="shared" si="152"/>
        <v>0</v>
      </c>
      <c r="AX399" cm="1">
        <f t="array" ref="AX399">IFERROR(STDEV(IF($E$2:$E$2201=$E399, $AM$2:$AM$2201)), 0)</f>
        <v>0</v>
      </c>
      <c r="AY399">
        <f t="shared" si="160"/>
        <v>-0.54177227732481148</v>
      </c>
      <c r="AZ399">
        <f>INDEX(Model_Assumptions[Values],9)*((INDEX(Model_Scenarios[GR Weight],1)*$AG399)+(INDEX(Model_Scenarios[GP Weight],1)*$AH399)+(INDEX(Model_Scenarios[LTV Weight],1)*$AI399))-(INDEX(Model_Scenarios[LTV Weight],1)*$AP399)-(INDEX(Model_Scenarios[GP Weight],1)*($AS399+$AV399+$AY399))</f>
        <v>2.65463754933007</v>
      </c>
      <c r="BA399">
        <f>INDEX(Model_Assumptions[Values],9)*((INDEX(Model_Scenarios[GR Weight],2)*$AG399)+(INDEX(Model_Scenarios[GP Weight],2)*$AH399)+(INDEX(Model_Scenarios[LTV Weight],2)*$AI399))-(INDEX(Model_Scenarios[LTV Weight],2)*$AP399)-(INDEX(Model_Scenarios[GP Weight],2)*($AS399+$AV399+$AY399))</f>
        <v>3.3321407103241816</v>
      </c>
      <c r="BB399">
        <f>INDEX(Model_Assumptions[Values],9)*((INDEX(Model_Scenarios[GR Weight],3)*$AG399)+(INDEX(Model_Scenarios[GP Weight],3)*$AH399)+(INDEX(Model_Scenarios[LTV Weight],3)*$AI399))-(INDEX(Model_Scenarios[LTV Weight],3)*$AP399)-(INDEX(Model_Scenarios[GP Weight],3)*($AS399+$AV399+$AY399))</f>
        <v>4.4261336322799014</v>
      </c>
      <c r="BC399">
        <f>INDEX(Model_Assumptions[Values],9)*((INDEX(Model_Scenarios[GR Weight],4)*$AG399)+(INDEX(Model_Scenarios[GP Weight],4)*$AH399)+(INDEX(Model_Scenarios[LTV Weight],4)*$AI399))-(INDEX(Model_Scenarios[LTV Weight],4)*$AP399)-(INDEX(Model_Scenarios[GP Weight],4)*($AS399+$AV399+$AY399))</f>
        <v>4.737086354138115</v>
      </c>
      <c r="BD399">
        <f>INDEX(Model_Assumptions[Values],9)*((INDEX(Model_Scenarios[GR Weight],5)*$AG399)+(INDEX(Model_Scenarios[GP Weight],5)*$AH399)+(INDEX(Model_Scenarios[LTV Weight],5)*$AI399))-(INDEX(Model_Scenarios[LTV Weight],5)*$AP399)-(INDEX(Model_Scenarios[GP Weight],5)*($AS399+$AV399+$AY399))</f>
        <v>5.3147108714808038</v>
      </c>
    </row>
    <row r="400" spans="1:56" x14ac:dyDescent="0.25">
      <c r="A400">
        <v>399</v>
      </c>
      <c r="B400">
        <v>8</v>
      </c>
      <c r="C400" s="3">
        <v>49</v>
      </c>
      <c r="D400" s="4">
        <v>0.96</v>
      </c>
      <c r="E400" t="str">
        <v>SKU-1011</v>
      </c>
      <c r="F400" t="str">
        <v>Raise</v>
      </c>
      <c r="G400" t="str">
        <v>Full</v>
      </c>
      <c r="H400">
        <v>67.56</v>
      </c>
      <c r="I400">
        <v>43.21</v>
      </c>
      <c r="J400">
        <v>22</v>
      </c>
      <c r="K400">
        <v>1486.3200000000002</v>
      </c>
      <c r="L400">
        <v>535.70000000000016</v>
      </c>
      <c r="M400">
        <v>0.36042036708111314</v>
      </c>
      <c r="N400">
        <v>74.848492484947073</v>
      </c>
      <c r="O400">
        <v>85.498342183888553</v>
      </c>
      <c r="P400">
        <v>128.7083421838887</v>
      </c>
      <c r="Q400">
        <v>1511.5432138179046</v>
      </c>
      <c r="R400">
        <v>1073.1956818107124</v>
      </c>
      <c r="S400">
        <v>1</v>
      </c>
      <c r="T400">
        <f t="shared" si="138"/>
        <v>74.556952785549186</v>
      </c>
      <c r="U400">
        <f t="shared" si="139"/>
        <v>0.10356650067420342</v>
      </c>
      <c r="V400">
        <f>IF($F400="Reduce", INDEX(Model_Assumptions[Values], 2), INDEX(Model_Assumptions[Values], 1))</f>
        <v>-0.4</v>
      </c>
      <c r="W400">
        <f t="shared" si="140"/>
        <v>21.088614794067009</v>
      </c>
      <c r="X400">
        <f t="shared" si="153"/>
        <v>1572.3028575138881</v>
      </c>
      <c r="Y400">
        <f t="shared" si="141"/>
        <v>661.06381226225255</v>
      </c>
      <c r="Z400">
        <f t="shared" si="142"/>
        <v>85.982857513887893</v>
      </c>
      <c r="AA400">
        <f t="shared" si="143"/>
        <v>125.3638122622524</v>
      </c>
      <c r="AB400">
        <f t="shared" si="154"/>
        <v>0.42044305211498567</v>
      </c>
      <c r="AC400">
        <f t="shared" si="144"/>
        <v>6.0022685033872536E-2</v>
      </c>
      <c r="AD400">
        <f t="shared" si="145"/>
        <v>6.0022685033872536E-2</v>
      </c>
      <c r="AE400">
        <f t="shared" si="146"/>
        <v>0.95999999999999941</v>
      </c>
      <c r="AF400">
        <f t="shared" si="155"/>
        <v>42.927827272429127</v>
      </c>
      <c r="AG400">
        <f t="shared" si="147"/>
        <v>1.0056669558452636</v>
      </c>
      <c r="AH400">
        <f t="shared" si="148"/>
        <v>0.974014660861237</v>
      </c>
      <c r="AI400">
        <f t="shared" si="156"/>
        <v>4.0000000000000591E-2</v>
      </c>
      <c r="AJ400">
        <f>MAX(0, $R400 - $AA400) * INDEX(Model_Assumptions[Values], 7)</f>
        <v>1895.6637390969199</v>
      </c>
      <c r="AK400">
        <f>MAX(0, INDEX(Model_Assumptions[Values], 4) - $AD400)</f>
        <v>0</v>
      </c>
      <c r="AL400">
        <f>MAX(0, INDEX(Model_Assumptions[Values], 5) - $AC400)</f>
        <v>0</v>
      </c>
      <c r="AM400">
        <f>INDEX(Model_Assumptions[Values], 6) * MAX(0, INDEX(Model_Assumptions[Values], 3) - $AB400)^2</f>
        <v>0</v>
      </c>
      <c r="AN400">
        <f t="shared" si="149"/>
        <v>2016.381501601672</v>
      </c>
      <c r="AO400" cm="1">
        <f t="array" ref="AO400">IFERROR(STDEV(IF($E$2:$E$2201=$E400, $AJ$2:$AJ$2201)), 0)</f>
        <v>76.07125759603754</v>
      </c>
      <c r="AP400">
        <f t="shared" si="157"/>
        <v>-1.5869037310491378</v>
      </c>
      <c r="AQ400">
        <f t="shared" si="150"/>
        <v>1.9622275812044586E-2</v>
      </c>
      <c r="AR400" cm="1">
        <f t="array" ref="AR400">IFERROR(STDEV(IF($E$2:$E$2201=$E400, $AK$2:$AK$2201)), 0)</f>
        <v>1.6562872159339322E-2</v>
      </c>
      <c r="AS400">
        <f t="shared" si="158"/>
        <v>-1.1847145605709548</v>
      </c>
      <c r="AT400">
        <f t="shared" si="151"/>
        <v>3.1611037209915167E-3</v>
      </c>
      <c r="AU400" cm="1">
        <f t="array" ref="AU400">IFERROR(STDEV(IF($E$2:$E$2201=$E400, $AL$2:$AL$2201)), 0)</f>
        <v>5.8347461715844203E-3</v>
      </c>
      <c r="AV400">
        <f t="shared" si="159"/>
        <v>-0.54177227732481148</v>
      </c>
      <c r="AW400">
        <f t="shared" si="152"/>
        <v>0</v>
      </c>
      <c r="AX400" cm="1">
        <f t="array" ref="AX400">IFERROR(STDEV(IF($E$2:$E$2201=$E400, $AM$2:$AM$2201)), 0)</f>
        <v>0</v>
      </c>
      <c r="AY400">
        <f t="shared" si="160"/>
        <v>-0.54177227732481148</v>
      </c>
      <c r="AZ400">
        <f>INDEX(Model_Assumptions[Values],9)*((INDEX(Model_Scenarios[GR Weight],1)*$AG400)+(INDEX(Model_Scenarios[GP Weight],1)*$AH400)+(INDEX(Model_Scenarios[LTV Weight],1)*$AI400))-(INDEX(Model_Scenarios[LTV Weight],1)*$AP400)-(INDEX(Model_Scenarios[GP Weight],1)*($AS400+$AV400+$AY400))</f>
        <v>2.6461897047146206</v>
      </c>
      <c r="BA400">
        <f>INDEX(Model_Assumptions[Values],9)*((INDEX(Model_Scenarios[GR Weight],2)*$AG400)+(INDEX(Model_Scenarios[GP Weight],2)*$AH400)+(INDEX(Model_Scenarios[LTV Weight],2)*$AI400))-(INDEX(Model_Scenarios[LTV Weight],2)*$AP400)-(INDEX(Model_Scenarios[GP Weight],2)*($AS400+$AV400+$AY400))</f>
        <v>3.3434041259712419</v>
      </c>
      <c r="BB400">
        <f>INDEX(Model_Assumptions[Values],9)*((INDEX(Model_Scenarios[GR Weight],3)*$AG400)+(INDEX(Model_Scenarios[GP Weight],3)*$AH400)+(INDEX(Model_Scenarios[LTV Weight],3)*$AI400))-(INDEX(Model_Scenarios[LTV Weight],3)*$AP400)-(INDEX(Model_Scenarios[GP Weight],3)*($AS400+$AV400+$AY400))</f>
        <v>4.4702615340606027</v>
      </c>
      <c r="BC400">
        <f>INDEX(Model_Assumptions[Values],9)*((INDEX(Model_Scenarios[GR Weight],4)*$AG400)+(INDEX(Model_Scenarios[GP Weight],4)*$AH400)+(INDEX(Model_Scenarios[LTV Weight],4)*$AI400))-(INDEX(Model_Scenarios[LTV Weight],4)*$AP400)-(INDEX(Model_Scenarios[GP Weight],4)*($AS400+$AV400+$AY400))</f>
        <v>4.7944046388783201</v>
      </c>
      <c r="BD400">
        <f>INDEX(Model_Assumptions[Values],9)*((INDEX(Model_Scenarios[GR Weight],5)*$AG400)+(INDEX(Model_Scenarios[GP Weight],5)*$AH400)+(INDEX(Model_Scenarios[LTV Weight],5)*$AI400))-(INDEX(Model_Scenarios[LTV Weight],5)*$AP400)-(INDEX(Model_Scenarios[GP Weight],5)*($AS400+$AV400+$AY400))</f>
        <v>5.3784757193472688</v>
      </c>
    </row>
    <row r="401" spans="1:56" x14ac:dyDescent="0.25">
      <c r="A401">
        <v>400</v>
      </c>
      <c r="B401">
        <v>8</v>
      </c>
      <c r="C401" s="3">
        <v>50</v>
      </c>
      <c r="D401" s="4">
        <v>0.98</v>
      </c>
      <c r="E401" t="str">
        <v>SKU-1011</v>
      </c>
      <c r="F401" t="str">
        <v>Raise</v>
      </c>
      <c r="G401" t="str">
        <v>Full</v>
      </c>
      <c r="H401">
        <v>67.56</v>
      </c>
      <c r="I401">
        <v>43.21</v>
      </c>
      <c r="J401">
        <v>22</v>
      </c>
      <c r="K401">
        <v>1486.3200000000002</v>
      </c>
      <c r="L401">
        <v>535.70000000000016</v>
      </c>
      <c r="M401">
        <v>0.36042036708111314</v>
      </c>
      <c r="N401">
        <v>74.848492484947073</v>
      </c>
      <c r="O401">
        <v>85.498342183888553</v>
      </c>
      <c r="P401">
        <v>128.7083421838887</v>
      </c>
      <c r="Q401">
        <v>1511.5432138179046</v>
      </c>
      <c r="R401">
        <v>1073.1956818107124</v>
      </c>
      <c r="S401">
        <v>1</v>
      </c>
      <c r="T401">
        <f t="shared" si="138"/>
        <v>74.702722635248136</v>
      </c>
      <c r="U401">
        <f t="shared" si="139"/>
        <v>0.10572413610491613</v>
      </c>
      <c r="V401">
        <f>IF($F401="Reduce", INDEX(Model_Assumptions[Values], 2), INDEX(Model_Assumptions[Values], 1))</f>
        <v>-0.4</v>
      </c>
      <c r="W401">
        <f t="shared" si="140"/>
        <v>21.069627602276739</v>
      </c>
      <c r="X401">
        <f t="shared" si="153"/>
        <v>1573.9585468008474</v>
      </c>
      <c r="Y401">
        <f t="shared" si="141"/>
        <v>663.53993810646955</v>
      </c>
      <c r="Z401">
        <f t="shared" si="142"/>
        <v>87.63854680084728</v>
      </c>
      <c r="AA401">
        <f t="shared" si="143"/>
        <v>127.83993810646939</v>
      </c>
      <c r="AB401">
        <f t="shared" si="154"/>
        <v>0.42157396041665074</v>
      </c>
      <c r="AC401">
        <f t="shared" si="144"/>
        <v>6.1153593335537604E-2</v>
      </c>
      <c r="AD401">
        <f t="shared" si="145"/>
        <v>6.1153593335537604E-2</v>
      </c>
      <c r="AE401">
        <f t="shared" si="146"/>
        <v>0.98000000000000065</v>
      </c>
      <c r="AF401">
        <f t="shared" si="155"/>
        <v>21.463913636213551</v>
      </c>
      <c r="AG401">
        <f t="shared" si="147"/>
        <v>1.0250321183112019</v>
      </c>
      <c r="AH401">
        <f t="shared" si="148"/>
        <v>0.99325293090809452</v>
      </c>
      <c r="AI401">
        <f t="shared" si="156"/>
        <v>1.9999999999999352E-2</v>
      </c>
      <c r="AJ401">
        <f>MAX(0, $R401 - $AA401) * INDEX(Model_Assumptions[Values], 7)</f>
        <v>1890.7114874084859</v>
      </c>
      <c r="AK401">
        <f>MAX(0, INDEX(Model_Assumptions[Values], 4) - $AD401)</f>
        <v>0</v>
      </c>
      <c r="AL401">
        <f>MAX(0, INDEX(Model_Assumptions[Values], 5) - $AC401)</f>
        <v>0</v>
      </c>
      <c r="AM401">
        <f>INDEX(Model_Assumptions[Values], 6) * MAX(0, INDEX(Model_Assumptions[Values], 3) - $AB401)^2</f>
        <v>0</v>
      </c>
      <c r="AN401">
        <f t="shared" si="149"/>
        <v>2016.381501601672</v>
      </c>
      <c r="AO401" cm="1">
        <f t="array" ref="AO401">IFERROR(STDEV(IF($E$2:$E$2201=$E401, $AJ$2:$AJ$2201)), 0)</f>
        <v>76.07125759603754</v>
      </c>
      <c r="AP401">
        <f t="shared" si="157"/>
        <v>-1.652003899561298</v>
      </c>
      <c r="AQ401">
        <f t="shared" si="150"/>
        <v>1.9622275812044586E-2</v>
      </c>
      <c r="AR401" cm="1">
        <f t="array" ref="AR401">IFERROR(STDEV(IF($E$2:$E$2201=$E401, $AK$2:$AK$2201)), 0)</f>
        <v>1.6562872159339322E-2</v>
      </c>
      <c r="AS401">
        <f t="shared" si="158"/>
        <v>-1.1847145605709548</v>
      </c>
      <c r="AT401">
        <f t="shared" si="151"/>
        <v>3.1611037209915167E-3</v>
      </c>
      <c r="AU401" cm="1">
        <f t="array" ref="AU401">IFERROR(STDEV(IF($E$2:$E$2201=$E401, $AL$2:$AL$2201)), 0)</f>
        <v>5.8347461715844203E-3</v>
      </c>
      <c r="AV401">
        <f t="shared" si="159"/>
        <v>-0.54177227732481148</v>
      </c>
      <c r="AW401">
        <f t="shared" si="152"/>
        <v>0</v>
      </c>
      <c r="AX401" cm="1">
        <f t="array" ref="AX401">IFERROR(STDEV(IF($E$2:$E$2201=$E401, $AM$2:$AM$2201)), 0)</f>
        <v>0</v>
      </c>
      <c r="AY401">
        <f t="shared" si="160"/>
        <v>-0.54177227732481148</v>
      </c>
      <c r="AZ401">
        <f>INDEX(Model_Assumptions[Values],9)*((INDEX(Model_Scenarios[GR Weight],1)*$AG401)+(INDEX(Model_Scenarios[GP Weight],1)*$AH401)+(INDEX(Model_Scenarios[LTV Weight],1)*$AI401))-(INDEX(Model_Scenarios[LTV Weight],1)*$AP401)-(INDEX(Model_Scenarios[GP Weight],1)*($AS401+$AV401+$AY401))</f>
        <v>2.6375715557807418</v>
      </c>
      <c r="BA401">
        <f>INDEX(Model_Assumptions[Values],9)*((INDEX(Model_Scenarios[GR Weight],2)*$AG401)+(INDEX(Model_Scenarios[GP Weight],2)*$AH401)+(INDEX(Model_Scenarios[LTV Weight],2)*$AI401))-(INDEX(Model_Scenarios[LTV Weight],2)*$AP401)-(INDEX(Model_Scenarios[GP Weight],2)*($AS401+$AV401+$AY401))</f>
        <v>3.3544813774004529</v>
      </c>
      <c r="BB401">
        <f>INDEX(Model_Assumptions[Values],9)*((INDEX(Model_Scenarios[GR Weight],3)*$AG401)+(INDEX(Model_Scenarios[GP Weight],3)*$AH401)+(INDEX(Model_Scenarios[LTV Weight],3)*$AI401))-(INDEX(Model_Scenarios[LTV Weight],3)*$AP401)-(INDEX(Model_Scenarios[GP Weight],3)*($AS401+$AV401+$AY401))</f>
        <v>4.5141750271298875</v>
      </c>
      <c r="BC401">
        <f>INDEX(Model_Assumptions[Values],9)*((INDEX(Model_Scenarios[GR Weight],4)*$AG401)+(INDEX(Model_Scenarios[GP Weight],4)*$AH401)+(INDEX(Model_Scenarios[LTV Weight],4)*$AI401))-(INDEX(Model_Scenarios[LTV Weight],4)*$AP401)-(INDEX(Model_Scenarios[GP Weight],4)*($AS401+$AV401+$AY401))</f>
        <v>4.8514906963293587</v>
      </c>
      <c r="BD401">
        <f>INDEX(Model_Assumptions[Values],9)*((INDEX(Model_Scenarios[GR Weight],5)*$AG401)+(INDEX(Model_Scenarios[GP Weight],5)*$AH401)+(INDEX(Model_Scenarios[LTV Weight],5)*$AI401))-(INDEX(Model_Scenarios[LTV Weight],5)*$AP401)-(INDEX(Model_Scenarios[GP Weight],5)*($AS401+$AV401+$AY401))</f>
        <v>5.4420211665701039</v>
      </c>
    </row>
    <row r="402" spans="1:56" x14ac:dyDescent="0.25">
      <c r="A402">
        <v>401</v>
      </c>
      <c r="B402">
        <v>9</v>
      </c>
      <c r="C402" s="3">
        <v>1</v>
      </c>
      <c r="D402" s="4">
        <v>0</v>
      </c>
      <c r="E402" t="str">
        <v>SKU-1012</v>
      </c>
      <c r="F402" t="str">
        <v>Raise</v>
      </c>
      <c r="G402" t="str">
        <v>Full</v>
      </c>
      <c r="H402">
        <v>20.37</v>
      </c>
      <c r="I402">
        <v>9.76</v>
      </c>
      <c r="J402">
        <v>15</v>
      </c>
      <c r="K402">
        <v>305.55</v>
      </c>
      <c r="L402">
        <v>159.15</v>
      </c>
      <c r="M402">
        <v>0.52086401570937657</v>
      </c>
      <c r="N402">
        <v>20.226861560308098</v>
      </c>
      <c r="O402">
        <v>49.152923404621475</v>
      </c>
      <c r="P402">
        <v>49.152923404621447</v>
      </c>
      <c r="Q402">
        <v>464.13364002135626</v>
      </c>
      <c r="R402">
        <v>311.63258687148209</v>
      </c>
      <c r="S402">
        <v>1</v>
      </c>
      <c r="T402">
        <f t="shared" si="138"/>
        <v>20.37</v>
      </c>
      <c r="U402">
        <f t="shared" si="139"/>
        <v>0</v>
      </c>
      <c r="V402">
        <f>IF($F402="Reduce", INDEX(Model_Assumptions[Values], 2), INDEX(Model_Assumptions[Values], 1))</f>
        <v>-0.4</v>
      </c>
      <c r="W402">
        <f t="shared" si="140"/>
        <v>15</v>
      </c>
      <c r="X402">
        <f t="shared" si="153"/>
        <v>305.55</v>
      </c>
      <c r="Y402">
        <f t="shared" si="141"/>
        <v>159.15</v>
      </c>
      <c r="Z402">
        <f t="shared" si="142"/>
        <v>0</v>
      </c>
      <c r="AA402">
        <f t="shared" si="143"/>
        <v>0</v>
      </c>
      <c r="AB402">
        <f t="shared" si="154"/>
        <v>0.52086401570937657</v>
      </c>
      <c r="AC402">
        <f t="shared" si="144"/>
        <v>0</v>
      </c>
      <c r="AD402">
        <f t="shared" si="145"/>
        <v>0</v>
      </c>
      <c r="AE402">
        <f t="shared" si="146"/>
        <v>0</v>
      </c>
      <c r="AF402">
        <f t="shared" si="155"/>
        <v>311.63258687148209</v>
      </c>
      <c r="AG402">
        <f t="shared" si="147"/>
        <v>0</v>
      </c>
      <c r="AH402">
        <f t="shared" si="148"/>
        <v>0</v>
      </c>
      <c r="AI402">
        <f t="shared" si="156"/>
        <v>1</v>
      </c>
      <c r="AJ402">
        <f>MAX(0, $R402 - $AA402) * INDEX(Model_Assumptions[Values], 7)</f>
        <v>623.26517374296418</v>
      </c>
      <c r="AK402">
        <f>MAX(0, INDEX(Model_Assumptions[Values], 4) - $AD402)</f>
        <v>0.05</v>
      </c>
      <c r="AL402">
        <f>MAX(0, INDEX(Model_Assumptions[Values], 5) - $AC402)</f>
        <v>0.02</v>
      </c>
      <c r="AM402">
        <f>INDEX(Model_Assumptions[Values], 6) * MAX(0, INDEX(Model_Assumptions[Values], 3) - $AB402)^2</f>
        <v>0</v>
      </c>
      <c r="AN402">
        <f t="shared" si="149"/>
        <v>624.9348249085283</v>
      </c>
      <c r="AO402" cm="1">
        <f t="array" ref="AO402">IFERROR(STDEV(IF($E$2:$E$2201=$E402, $AJ$2:$AJ$2201)), 0)</f>
        <v>0.99456072384455485</v>
      </c>
      <c r="AP402">
        <f t="shared" si="157"/>
        <v>-1.6787825273352313</v>
      </c>
      <c r="AQ402">
        <f t="shared" si="150"/>
        <v>5.1657448861911801E-2</v>
      </c>
      <c r="AR402" cm="1">
        <f t="array" ref="AR402">IFERROR(STDEV(IF($E$2:$E$2201=$E402, $AK$2:$AK$2201)), 0)</f>
        <v>9.884013631971261E-4</v>
      </c>
      <c r="AS402">
        <f t="shared" si="158"/>
        <v>-1.6768985997252588</v>
      </c>
      <c r="AT402">
        <f t="shared" si="151"/>
        <v>2.1657448861911829E-2</v>
      </c>
      <c r="AU402" cm="1">
        <f t="array" ref="AU402">IFERROR(STDEV(IF($E$2:$E$2201=$E402, $AL$2:$AL$2201)), 0)</f>
        <v>9.884013631971261E-4</v>
      </c>
      <c r="AV402">
        <f t="shared" si="159"/>
        <v>-1.6768985997252905</v>
      </c>
      <c r="AW402">
        <f t="shared" si="152"/>
        <v>0</v>
      </c>
      <c r="AX402" cm="1">
        <f t="array" ref="AX402">IFERROR(STDEV(IF($E$2:$E$2201=$E402, $AM$2:$AM$2201)), 0)</f>
        <v>0</v>
      </c>
      <c r="AY402">
        <f t="shared" si="160"/>
        <v>-1.6768985997252905</v>
      </c>
      <c r="AZ402">
        <f>INDEX(Model_Assumptions[Values],9)*((INDEX(Model_Scenarios[GR Weight],1)*$AG402)+(INDEX(Model_Scenarios[GP Weight],1)*$AH402)+(INDEX(Model_Scenarios[LTV Weight],1)*$AI402))-(INDEX(Model_Scenarios[LTV Weight],1)*$AP402)-(INDEX(Model_Scenarios[GP Weight],1)*($AS402+$AV402+$AY402))</f>
        <v>5.8460956017857697</v>
      </c>
      <c r="BA402">
        <f>INDEX(Model_Assumptions[Values],9)*((INDEX(Model_Scenarios[GR Weight],2)*$AG402)+(INDEX(Model_Scenarios[GP Weight],2)*$AH402)+(INDEX(Model_Scenarios[LTV Weight],2)*$AI402))-(INDEX(Model_Scenarios[LTV Weight],2)*$AP402)-(INDEX(Model_Scenarios[GP Weight],2)*($AS402+$AV402+$AY402))</f>
        <v>5.3473478026030685</v>
      </c>
      <c r="BB402">
        <f>INDEX(Model_Assumptions[Values],9)*((INDEX(Model_Scenarios[GR Weight],3)*$AG402)+(INDEX(Model_Scenarios[GP Weight],3)*$AH402)+(INDEX(Model_Scenarios[LTV Weight],3)*$AI402))-(INDEX(Model_Scenarios[LTV Weight],3)*$AP402)-(INDEX(Model_Scenarios[GP Weight],3)*($AS402+$AV402+$AY402))</f>
        <v>4.4322565406456365</v>
      </c>
      <c r="BC402">
        <f>INDEX(Model_Assumptions[Values],9)*((INDEX(Model_Scenarios[GR Weight],4)*$AG402)+(INDEX(Model_Scenarios[GP Weight],4)*$AH402)+(INDEX(Model_Scenarios[LTV Weight],4)*$AI402))-(INDEX(Model_Scenarios[LTV Weight],4)*$AP402)-(INDEX(Model_Scenarios[GP Weight],4)*($AS402+$AV402+$AY402))</f>
        <v>3.7643782879121135</v>
      </c>
      <c r="BD402">
        <f>INDEX(Model_Assumptions[Values],9)*((INDEX(Model_Scenarios[GR Weight],5)*$AG402)+(INDEX(Model_Scenarios[GP Weight],5)*$AH402)+(INDEX(Model_Scenarios[LTV Weight],5)*$AI402))-(INDEX(Model_Scenarios[LTV Weight],5)*$AP402)-(INDEX(Model_Scenarios[GP Weight],5)*($AS402+$AV402+$AY402))</f>
        <v>4.4365783213805194</v>
      </c>
    </row>
    <row r="403" spans="1:56" x14ac:dyDescent="0.25">
      <c r="A403">
        <v>402</v>
      </c>
      <c r="B403">
        <v>9</v>
      </c>
      <c r="C403" s="3">
        <v>2</v>
      </c>
      <c r="D403" s="4">
        <v>0.02</v>
      </c>
      <c r="E403" t="str">
        <v>SKU-1012</v>
      </c>
      <c r="F403" t="str">
        <v>Raise</v>
      </c>
      <c r="G403" t="str">
        <v>Full</v>
      </c>
      <c r="H403">
        <v>20.37</v>
      </c>
      <c r="I403">
        <v>9.76</v>
      </c>
      <c r="J403">
        <v>15</v>
      </c>
      <c r="K403">
        <v>305.55</v>
      </c>
      <c r="L403">
        <v>159.15</v>
      </c>
      <c r="M403">
        <v>0.52086401570937657</v>
      </c>
      <c r="N403">
        <v>20.226861560308098</v>
      </c>
      <c r="O403">
        <v>49.152923404621475</v>
      </c>
      <c r="P403">
        <v>49.152923404621447</v>
      </c>
      <c r="Q403">
        <v>464.13364002135626</v>
      </c>
      <c r="R403">
        <v>311.63258687148209</v>
      </c>
      <c r="S403">
        <v>1</v>
      </c>
      <c r="T403">
        <f t="shared" si="138"/>
        <v>20.367137231206161</v>
      </c>
      <c r="U403">
        <f t="shared" si="139"/>
        <v>-1.4053847785172412E-4</v>
      </c>
      <c r="V403">
        <f>IF($F403="Reduce", INDEX(Model_Assumptions[Values], 2), INDEX(Model_Assumptions[Values], 1))</f>
        <v>-0.4</v>
      </c>
      <c r="W403">
        <f t="shared" si="140"/>
        <v>15.000843230867112</v>
      </c>
      <c r="X403">
        <f t="shared" si="153"/>
        <v>305.52423266688049</v>
      </c>
      <c r="Y403">
        <f t="shared" si="141"/>
        <v>159.11600273361748</v>
      </c>
      <c r="Z403">
        <f t="shared" si="142"/>
        <v>-2.5767333119517843E-2</v>
      </c>
      <c r="AA403">
        <f t="shared" si="143"/>
        <v>-3.3997266382527869E-2</v>
      </c>
      <c r="AB403">
        <f t="shared" si="154"/>
        <v>0.52079666920268486</v>
      </c>
      <c r="AC403">
        <f t="shared" si="144"/>
        <v>-6.7346506691712271E-5</v>
      </c>
      <c r="AD403">
        <f t="shared" si="145"/>
        <v>-6.7346506691712271E-5</v>
      </c>
      <c r="AE403">
        <f t="shared" si="146"/>
        <v>2.0000000000010922E-2</v>
      </c>
      <c r="AF403">
        <f t="shared" si="155"/>
        <v>305.39993513404903</v>
      </c>
      <c r="AG403">
        <f t="shared" si="147"/>
        <v>-5.2422788584524226E-4</v>
      </c>
      <c r="AH403">
        <f t="shared" si="148"/>
        <v>-6.9166316116472091E-4</v>
      </c>
      <c r="AI403">
        <f t="shared" si="156"/>
        <v>0.97999999999998899</v>
      </c>
      <c r="AJ403">
        <f>MAX(0, $R403 - $AA403) * INDEX(Model_Assumptions[Values], 7)</f>
        <v>623.33316827572924</v>
      </c>
      <c r="AK403">
        <f>MAX(0, INDEX(Model_Assumptions[Values], 4) - $AD403)</f>
        <v>5.0067346506691715E-2</v>
      </c>
      <c r="AL403">
        <f>MAX(0, INDEX(Model_Assumptions[Values], 5) - $AC403)</f>
        <v>2.0067346506691713E-2</v>
      </c>
      <c r="AM403">
        <f>INDEX(Model_Assumptions[Values], 6) * MAX(0, INDEX(Model_Assumptions[Values], 3) - $AB403)^2</f>
        <v>0</v>
      </c>
      <c r="AN403">
        <f t="shared" si="149"/>
        <v>624.9348249085283</v>
      </c>
      <c r="AO403" cm="1">
        <f t="array" ref="AO403">IFERROR(STDEV(IF($E$2:$E$2201=$E403, $AJ$2:$AJ$2201)), 0)</f>
        <v>0.99456072384455485</v>
      </c>
      <c r="AP403">
        <f t="shared" si="157"/>
        <v>-1.610416130859994</v>
      </c>
      <c r="AQ403">
        <f t="shared" si="150"/>
        <v>5.1657448861911801E-2</v>
      </c>
      <c r="AR403" cm="1">
        <f t="array" ref="AR403">IFERROR(STDEV(IF($E$2:$E$2201=$E403, $AK$2:$AK$2201)), 0)</f>
        <v>9.884013631971261E-4</v>
      </c>
      <c r="AS403">
        <f t="shared" si="158"/>
        <v>-1.608761799029365</v>
      </c>
      <c r="AT403">
        <f t="shared" si="151"/>
        <v>2.1657448861911829E-2</v>
      </c>
      <c r="AU403" cm="1">
        <f t="array" ref="AU403">IFERROR(STDEV(IF($E$2:$E$2201=$E403, $AL$2:$AL$2201)), 0)</f>
        <v>9.884013631971261E-4</v>
      </c>
      <c r="AV403">
        <f t="shared" si="159"/>
        <v>-1.6087617990293968</v>
      </c>
      <c r="AW403">
        <f t="shared" si="152"/>
        <v>0</v>
      </c>
      <c r="AX403" cm="1">
        <f t="array" ref="AX403">IFERROR(STDEV(IF($E$2:$E$2201=$E403, $AM$2:$AM$2201)), 0)</f>
        <v>0</v>
      </c>
      <c r="AY403">
        <f t="shared" si="160"/>
        <v>-1.6087617990293968</v>
      </c>
      <c r="AZ403">
        <f>INDEX(Model_Assumptions[Values],9)*((INDEX(Model_Scenarios[GR Weight],1)*$AG403)+(INDEX(Model_Scenarios[GP Weight],1)*$AH403)+(INDEX(Model_Scenarios[LTV Weight],1)*$AI403))-(INDEX(Model_Scenarios[LTV Weight],1)*$AP403)-(INDEX(Model_Scenarios[GP Weight],1)*($AS403+$AV403+$AY403))</f>
        <v>5.6903534988732618</v>
      </c>
      <c r="BA403">
        <f>INDEX(Model_Assumptions[Values],9)*((INDEX(Model_Scenarios[GR Weight],2)*$AG403)+(INDEX(Model_Scenarios[GP Weight],2)*$AH403)+(INDEX(Model_Scenarios[LTV Weight],2)*$AI403))-(INDEX(Model_Scenarios[LTV Weight],2)*$AP403)-(INDEX(Model_Scenarios[GP Weight],2)*($AS403+$AV403+$AY403))</f>
        <v>5.1959427304010442</v>
      </c>
      <c r="BB403">
        <f>INDEX(Model_Assumptions[Values],9)*((INDEX(Model_Scenarios[GR Weight],3)*$AG403)+(INDEX(Model_Scenarios[GP Weight],3)*$AH403)+(INDEX(Model_Scenarios[LTV Weight],3)*$AI403))-(INDEX(Model_Scenarios[LTV Weight],3)*$AP403)-(INDEX(Model_Scenarios[GP Weight],3)*($AS403+$AV403+$AY403))</f>
        <v>4.2915006459354865</v>
      </c>
      <c r="BC403">
        <f>INDEX(Model_Assumptions[Values],9)*((INDEX(Model_Scenarios[GR Weight],4)*$AG403)+(INDEX(Model_Scenarios[GP Weight],4)*$AH403)+(INDEX(Model_Scenarios[LTV Weight],4)*$AI403))-(INDEX(Model_Scenarios[LTV Weight],4)*$AP403)-(INDEX(Model_Scenarios[GP Weight],4)*($AS403+$AV403+$AY403))</f>
        <v>3.6401969189065699</v>
      </c>
      <c r="BD403">
        <f>INDEX(Model_Assumptions[Values],9)*((INDEX(Model_Scenarios[GR Weight],5)*$AG403)+(INDEX(Model_Scenarios[GP Weight],5)*$AH403)+(INDEX(Model_Scenarios[LTV Weight],5)*$AI403))-(INDEX(Model_Scenarios[LTV Weight],5)*$AP403)-(INDEX(Model_Scenarios[GP Weight],5)*($AS403+$AV403+$AY403))</f>
        <v>4.2796346995344239</v>
      </c>
    </row>
    <row r="404" spans="1:56" x14ac:dyDescent="0.25">
      <c r="A404">
        <v>403</v>
      </c>
      <c r="B404">
        <v>9</v>
      </c>
      <c r="C404" s="3">
        <v>3</v>
      </c>
      <c r="D404" s="4">
        <v>0.04</v>
      </c>
      <c r="E404" t="str">
        <v>SKU-1012</v>
      </c>
      <c r="F404" t="str">
        <v>Raise</v>
      </c>
      <c r="G404" t="str">
        <v>Full</v>
      </c>
      <c r="H404">
        <v>20.37</v>
      </c>
      <c r="I404">
        <v>9.76</v>
      </c>
      <c r="J404">
        <v>15</v>
      </c>
      <c r="K404">
        <v>305.55</v>
      </c>
      <c r="L404">
        <v>159.15</v>
      </c>
      <c r="M404">
        <v>0.52086401570937657</v>
      </c>
      <c r="N404">
        <v>20.226861560308098</v>
      </c>
      <c r="O404">
        <v>49.152923404621475</v>
      </c>
      <c r="P404">
        <v>49.152923404621447</v>
      </c>
      <c r="Q404">
        <v>464.13364002135626</v>
      </c>
      <c r="R404">
        <v>311.63258687148209</v>
      </c>
      <c r="S404">
        <v>1</v>
      </c>
      <c r="T404">
        <f t="shared" si="138"/>
        <v>20.364274462412325</v>
      </c>
      <c r="U404">
        <f t="shared" si="139"/>
        <v>-2.8107695570327385E-4</v>
      </c>
      <c r="V404">
        <f>IF($F404="Reduce", INDEX(Model_Assumptions[Values], 2), INDEX(Model_Assumptions[Values], 1))</f>
        <v>-0.4</v>
      </c>
      <c r="W404">
        <f t="shared" si="140"/>
        <v>15.00168646173422</v>
      </c>
      <c r="X404">
        <f t="shared" si="153"/>
        <v>305.4984605058109</v>
      </c>
      <c r="Y404">
        <f t="shared" si="141"/>
        <v>159.0820006392849</v>
      </c>
      <c r="Z404">
        <f t="shared" si="142"/>
        <v>-5.1539494189114521E-2</v>
      </c>
      <c r="AA404">
        <f t="shared" si="143"/>
        <v>-6.799936071510615E-2</v>
      </c>
      <c r="AB404">
        <f t="shared" si="154"/>
        <v>0.52072930376111992</v>
      </c>
      <c r="AC404">
        <f t="shared" si="144"/>
        <v>-1.3471194825664945E-4</v>
      </c>
      <c r="AD404">
        <f t="shared" si="145"/>
        <v>-1.3471194825664945E-4</v>
      </c>
      <c r="AE404">
        <f t="shared" si="146"/>
        <v>3.9999999999997024E-2</v>
      </c>
      <c r="AF404">
        <f t="shared" si="155"/>
        <v>299.1672833966237</v>
      </c>
      <c r="AG404">
        <f t="shared" si="147"/>
        <v>-1.0485539947410057E-3</v>
      </c>
      <c r="AH404">
        <f t="shared" si="148"/>
        <v>-1.3834245453793847E-3</v>
      </c>
      <c r="AI404">
        <f t="shared" si="156"/>
        <v>0.96000000000000285</v>
      </c>
      <c r="AJ404">
        <f>MAX(0, $R404 - $AA404) * INDEX(Model_Assumptions[Values], 7)</f>
        <v>623.40117246439445</v>
      </c>
      <c r="AK404">
        <f>MAX(0, INDEX(Model_Assumptions[Values], 4) - $AD404)</f>
        <v>5.0134711948256652E-2</v>
      </c>
      <c r="AL404">
        <f>MAX(0, INDEX(Model_Assumptions[Values], 5) - $AC404)</f>
        <v>2.013471194825665E-2</v>
      </c>
      <c r="AM404">
        <f>INDEX(Model_Assumptions[Values], 6) * MAX(0, INDEX(Model_Assumptions[Values], 3) - $AB404)^2</f>
        <v>0</v>
      </c>
      <c r="AN404">
        <f t="shared" si="149"/>
        <v>624.9348249085283</v>
      </c>
      <c r="AO404" cm="1">
        <f t="array" ref="AO404">IFERROR(STDEV(IF($E$2:$E$2201=$E404, $AJ$2:$AJ$2201)), 0)</f>
        <v>0.99456072384455485</v>
      </c>
      <c r="AP404">
        <f t="shared" si="157"/>
        <v>-1.5420400256762525</v>
      </c>
      <c r="AQ404">
        <f t="shared" si="150"/>
        <v>5.1657448861911801E-2</v>
      </c>
      <c r="AR404" cm="1">
        <f t="array" ref="AR404">IFERROR(STDEV(IF($E$2:$E$2201=$E404, $AK$2:$AK$2201)), 0)</f>
        <v>9.884013631971261E-4</v>
      </c>
      <c r="AS404">
        <f t="shared" si="158"/>
        <v>-1.5406058412643595</v>
      </c>
      <c r="AT404">
        <f t="shared" si="151"/>
        <v>2.1657448861911829E-2</v>
      </c>
      <c r="AU404" cm="1">
        <f t="array" ref="AU404">IFERROR(STDEV(IF($E$2:$E$2201=$E404, $AL$2:$AL$2201)), 0)</f>
        <v>9.884013631971261E-4</v>
      </c>
      <c r="AV404">
        <f t="shared" si="159"/>
        <v>-1.5406058412643913</v>
      </c>
      <c r="AW404">
        <f t="shared" si="152"/>
        <v>0</v>
      </c>
      <c r="AX404" cm="1">
        <f t="array" ref="AX404">IFERROR(STDEV(IF($E$2:$E$2201=$E404, $AM$2:$AM$2201)), 0)</f>
        <v>0</v>
      </c>
      <c r="AY404">
        <f t="shared" si="160"/>
        <v>-1.5406058412643913</v>
      </c>
      <c r="AZ404">
        <f>INDEX(Model_Assumptions[Values],9)*((INDEX(Model_Scenarios[GR Weight],1)*$AG404)+(INDEX(Model_Scenarios[GP Weight],1)*$AH404)+(INDEX(Model_Scenarios[LTV Weight],1)*$AI404))-(INDEX(Model_Scenarios[LTV Weight],1)*$AP404)-(INDEX(Model_Scenarios[GP Weight],1)*($AS404+$AV404+$AY404))</f>
        <v>5.534597783650268</v>
      </c>
      <c r="BA404">
        <f>INDEX(Model_Assumptions[Values],9)*((INDEX(Model_Scenarios[GR Weight],2)*$AG404)+(INDEX(Model_Scenarios[GP Weight],2)*$AH404)+(INDEX(Model_Scenarios[LTV Weight],2)*$AI404))-(INDEX(Model_Scenarios[LTV Weight],2)*$AP404)-(INDEX(Model_Scenarios[GP Weight],2)*($AS404+$AV404+$AY404))</f>
        <v>5.0445196814067668</v>
      </c>
      <c r="BB404">
        <f>INDEX(Model_Assumptions[Values],9)*((INDEX(Model_Scenarios[GR Weight],3)*$AG404)+(INDEX(Model_Scenarios[GP Weight],3)*$AH404)+(INDEX(Model_Scenarios[LTV Weight],3)*$AI404))-(INDEX(Model_Scenarios[LTV Weight],3)*$AP404)-(INDEX(Model_Scenarios[GP Weight],3)*($AS404+$AV404+$AY404))</f>
        <v>4.1507204581502659</v>
      </c>
      <c r="BC404">
        <f>INDEX(Model_Assumptions[Values],9)*((INDEX(Model_Scenarios[GR Weight],4)*$AG404)+(INDEX(Model_Scenarios[GP Weight],4)*$AH404)+(INDEX(Model_Scenarios[LTV Weight],4)*$AI404))-(INDEX(Model_Scenarios[LTV Weight],4)*$AP404)-(INDEX(Model_Scenarios[GP Weight],4)*($AS404+$AV404+$AY404))</f>
        <v>3.515992178585269</v>
      </c>
      <c r="BD404">
        <f>INDEX(Model_Assumptions[Values],9)*((INDEX(Model_Scenarios[GR Weight],5)*$AG404)+(INDEX(Model_Scenarios[GP Weight],5)*$AH404)+(INDEX(Model_Scenarios[LTV Weight],5)*$AI404))-(INDEX(Model_Scenarios[LTV Weight],5)*$AP404)-(INDEX(Model_Scenarios[GP Weight],5)*($AS404+$AV404+$AY404))</f>
        <v>4.122656673010761</v>
      </c>
    </row>
    <row r="405" spans="1:56" x14ac:dyDescent="0.25">
      <c r="A405">
        <v>404</v>
      </c>
      <c r="B405">
        <v>9</v>
      </c>
      <c r="C405" s="3">
        <v>4</v>
      </c>
      <c r="D405" s="4">
        <v>0.06</v>
      </c>
      <c r="E405" t="str">
        <v>SKU-1012</v>
      </c>
      <c r="F405" t="str">
        <v>Raise</v>
      </c>
      <c r="G405" t="str">
        <v>Full</v>
      </c>
      <c r="H405">
        <v>20.37</v>
      </c>
      <c r="I405">
        <v>9.76</v>
      </c>
      <c r="J405">
        <v>15</v>
      </c>
      <c r="K405">
        <v>305.55</v>
      </c>
      <c r="L405">
        <v>159.15</v>
      </c>
      <c r="M405">
        <v>0.52086401570937657</v>
      </c>
      <c r="N405">
        <v>20.226861560308098</v>
      </c>
      <c r="O405">
        <v>49.152923404621475</v>
      </c>
      <c r="P405">
        <v>49.152923404621447</v>
      </c>
      <c r="Q405">
        <v>464.13364002135626</v>
      </c>
      <c r="R405">
        <v>311.63258687148209</v>
      </c>
      <c r="S405">
        <v>1</v>
      </c>
      <c r="T405">
        <f t="shared" si="138"/>
        <v>20.361411693618486</v>
      </c>
      <c r="U405">
        <f t="shared" si="139"/>
        <v>-4.2161543355499797E-4</v>
      </c>
      <c r="V405">
        <f>IF($F405="Reduce", INDEX(Model_Assumptions[Values], 2), INDEX(Model_Assumptions[Values], 1))</f>
        <v>-0.4</v>
      </c>
      <c r="W405">
        <f t="shared" si="140"/>
        <v>15.00252969260133</v>
      </c>
      <c r="X405">
        <f t="shared" si="153"/>
        <v>305.47268351679128</v>
      </c>
      <c r="Y405">
        <f t="shared" si="141"/>
        <v>159.0479937170023</v>
      </c>
      <c r="Z405">
        <f t="shared" si="142"/>
        <v>-7.7316483208733189E-2</v>
      </c>
      <c r="AA405">
        <f t="shared" si="143"/>
        <v>-0.10200628299770642</v>
      </c>
      <c r="AB405">
        <f t="shared" si="154"/>
        <v>0.52066191937669515</v>
      </c>
      <c r="AC405">
        <f t="shared" si="144"/>
        <v>-2.0209633268142291E-4</v>
      </c>
      <c r="AD405">
        <f t="shared" si="145"/>
        <v>-2.0209633268142291E-4</v>
      </c>
      <c r="AE405">
        <f t="shared" si="146"/>
        <v>6.0000000000007943E-2</v>
      </c>
      <c r="AF405">
        <f t="shared" si="155"/>
        <v>292.9346316591907</v>
      </c>
      <c r="AG405">
        <f t="shared" si="147"/>
        <v>-1.5729783266861337E-3</v>
      </c>
      <c r="AH405">
        <f t="shared" si="148"/>
        <v>-2.0752841526434133E-3</v>
      </c>
      <c r="AI405">
        <f t="shared" si="156"/>
        <v>0.93999999999999206</v>
      </c>
      <c r="AJ405">
        <f>MAX(0, $R405 - $AA405) * INDEX(Model_Assumptions[Values], 7)</f>
        <v>623.46918630895959</v>
      </c>
      <c r="AK405">
        <f>MAX(0, INDEX(Model_Assumptions[Values], 4) - $AD405)</f>
        <v>5.0202096332681426E-2</v>
      </c>
      <c r="AL405">
        <f>MAX(0, INDEX(Model_Assumptions[Values], 5) - $AC405)</f>
        <v>2.0202096332681423E-2</v>
      </c>
      <c r="AM405">
        <f>INDEX(Model_Assumptions[Values], 6) * MAX(0, INDEX(Model_Assumptions[Values], 3) - $AB405)^2</f>
        <v>0</v>
      </c>
      <c r="AN405">
        <f t="shared" si="149"/>
        <v>624.9348249085283</v>
      </c>
      <c r="AO405" cm="1">
        <f t="array" ref="AO405">IFERROR(STDEV(IF($E$2:$E$2201=$E405, $AJ$2:$AJ$2201)), 0)</f>
        <v>0.99456072384455485</v>
      </c>
      <c r="AP405">
        <f t="shared" si="157"/>
        <v>-1.4736542117842353</v>
      </c>
      <c r="AQ405">
        <f t="shared" si="150"/>
        <v>5.1657448861911801E-2</v>
      </c>
      <c r="AR405" cm="1">
        <f t="array" ref="AR405">IFERROR(STDEV(IF($E$2:$E$2201=$E405, $AK$2:$AK$2201)), 0)</f>
        <v>9.884013631971261E-4</v>
      </c>
      <c r="AS405">
        <f t="shared" si="158"/>
        <v>-1.4724307183499101</v>
      </c>
      <c r="AT405">
        <f t="shared" si="151"/>
        <v>2.1657448861911829E-2</v>
      </c>
      <c r="AU405" cm="1">
        <f t="array" ref="AU405">IFERROR(STDEV(IF($E$2:$E$2201=$E405, $AL$2:$AL$2201)), 0)</f>
        <v>9.884013631971261E-4</v>
      </c>
      <c r="AV405">
        <f t="shared" si="159"/>
        <v>-1.4724307183499417</v>
      </c>
      <c r="AW405">
        <f t="shared" si="152"/>
        <v>0</v>
      </c>
      <c r="AX405" cm="1">
        <f t="array" ref="AX405">IFERROR(STDEV(IF($E$2:$E$2201=$E405, $AM$2:$AM$2201)), 0)</f>
        <v>0</v>
      </c>
      <c r="AY405">
        <f t="shared" si="160"/>
        <v>-1.4724307183499417</v>
      </c>
      <c r="AZ405">
        <f>INDEX(Model_Assumptions[Values],9)*((INDEX(Model_Scenarios[GR Weight],1)*$AG405)+(INDEX(Model_Scenarios[GP Weight],1)*$AH405)+(INDEX(Model_Scenarios[LTV Weight],1)*$AI405))-(INDEX(Model_Scenarios[LTV Weight],1)*$AP405)-(INDEX(Model_Scenarios[GP Weight],1)*($AS405+$AV405+$AY405))</f>
        <v>5.3788284536926714</v>
      </c>
      <c r="BA405">
        <f>INDEX(Model_Assumptions[Values],9)*((INDEX(Model_Scenarios[GR Weight],2)*$AG405)+(INDEX(Model_Scenarios[GP Weight],2)*$AH405)+(INDEX(Model_Scenarios[LTV Weight],2)*$AI405))-(INDEX(Model_Scenarios[LTV Weight],2)*$AP405)-(INDEX(Model_Scenarios[GP Weight],2)*($AS405+$AV405+$AY405))</f>
        <v>4.8930786507720274</v>
      </c>
      <c r="BB405">
        <f>INDEX(Model_Assumptions[Values],9)*((INDEX(Model_Scenarios[GR Weight],3)*$AG405)+(INDEX(Model_Scenarios[GP Weight],3)*$AH405)+(INDEX(Model_Scenarios[LTV Weight],3)*$AI405))-(INDEX(Model_Scenarios[LTV Weight],3)*$AP405)-(INDEX(Model_Scenarios[GP Weight],3)*($AS405+$AV405+$AY405))</f>
        <v>4.0099159688056218</v>
      </c>
      <c r="BC405">
        <f>INDEX(Model_Assumptions[Values],9)*((INDEX(Model_Scenarios[GR Weight],4)*$AG405)+(INDEX(Model_Scenarios[GP Weight],4)*$AH405)+(INDEX(Model_Scenarios[LTV Weight],4)*$AI405))-(INDEX(Model_Scenarios[LTV Weight],4)*$AP405)-(INDEX(Model_Scenarios[GP Weight],4)*($AS405+$AV405+$AY405))</f>
        <v>3.3917640584638589</v>
      </c>
      <c r="BD405">
        <f>INDEX(Model_Assumptions[Values],9)*((INDEX(Model_Scenarios[GR Weight],5)*$AG405)+(INDEX(Model_Scenarios[GP Weight],5)*$AH405)+(INDEX(Model_Scenarios[LTV Weight],5)*$AI405))-(INDEX(Model_Scenarios[LTV Weight],5)*$AP405)-(INDEX(Model_Scenarios[GP Weight],5)*($AS405+$AV405+$AY405))</f>
        <v>3.9656442284769797</v>
      </c>
    </row>
    <row r="406" spans="1:56" x14ac:dyDescent="0.25">
      <c r="A406">
        <v>405</v>
      </c>
      <c r="B406">
        <v>9</v>
      </c>
      <c r="C406" s="3">
        <v>5</v>
      </c>
      <c r="D406" s="4">
        <v>0.08</v>
      </c>
      <c r="E406" t="str">
        <v>SKU-1012</v>
      </c>
      <c r="F406" t="str">
        <v>Raise</v>
      </c>
      <c r="G406" t="str">
        <v>Full</v>
      </c>
      <c r="H406">
        <v>20.37</v>
      </c>
      <c r="I406">
        <v>9.76</v>
      </c>
      <c r="J406">
        <v>15</v>
      </c>
      <c r="K406">
        <v>305.55</v>
      </c>
      <c r="L406">
        <v>159.15</v>
      </c>
      <c r="M406">
        <v>0.52086401570937657</v>
      </c>
      <c r="N406">
        <v>20.226861560308098</v>
      </c>
      <c r="O406">
        <v>49.152923404621475</v>
      </c>
      <c r="P406">
        <v>49.152923404621447</v>
      </c>
      <c r="Q406">
        <v>464.13364002135626</v>
      </c>
      <c r="R406">
        <v>311.63258687148209</v>
      </c>
      <c r="S406">
        <v>1</v>
      </c>
      <c r="T406">
        <f t="shared" si="138"/>
        <v>20.35854892482465</v>
      </c>
      <c r="U406">
        <f t="shared" si="139"/>
        <v>-5.6215391140654769E-4</v>
      </c>
      <c r="V406">
        <f>IF($F406="Reduce", INDEX(Model_Assumptions[Values], 2), INDEX(Model_Assumptions[Values], 1))</f>
        <v>-0.4</v>
      </c>
      <c r="W406">
        <f t="shared" si="140"/>
        <v>15.003372923468438</v>
      </c>
      <c r="X406">
        <f t="shared" si="153"/>
        <v>305.44690169982164</v>
      </c>
      <c r="Y406">
        <f t="shared" si="141"/>
        <v>159.01398196676968</v>
      </c>
      <c r="Z406">
        <f t="shared" si="142"/>
        <v>-0.10309830017837385</v>
      </c>
      <c r="AA406">
        <f t="shared" si="143"/>
        <v>-0.13601803323032868</v>
      </c>
      <c r="AB406">
        <f t="shared" si="154"/>
        <v>0.52059451604141949</v>
      </c>
      <c r="AC406">
        <f t="shared" si="144"/>
        <v>-2.6949966795708491E-4</v>
      </c>
      <c r="AD406">
        <f t="shared" si="145"/>
        <v>-2.6949966795708491E-4</v>
      </c>
      <c r="AE406">
        <f t="shared" si="146"/>
        <v>7.9999999999994048E-2</v>
      </c>
      <c r="AF406">
        <f t="shared" si="155"/>
        <v>286.70197992176537</v>
      </c>
      <c r="AG406">
        <f t="shared" si="147"/>
        <v>-2.0975008816806265E-3</v>
      </c>
      <c r="AH406">
        <f t="shared" si="148"/>
        <v>-2.7672419829568068E-3</v>
      </c>
      <c r="AI406">
        <f t="shared" si="156"/>
        <v>0.92000000000000592</v>
      </c>
      <c r="AJ406">
        <f>MAX(0, $R406 - $AA406) * INDEX(Model_Assumptions[Values], 7)</f>
        <v>623.53720980942489</v>
      </c>
      <c r="AK406">
        <f>MAX(0, INDEX(Model_Assumptions[Values], 4) - $AD406)</f>
        <v>5.0269499667957088E-2</v>
      </c>
      <c r="AL406">
        <f>MAX(0, INDEX(Model_Assumptions[Values], 5) - $AC406)</f>
        <v>2.0269499667957085E-2</v>
      </c>
      <c r="AM406">
        <f>INDEX(Model_Assumptions[Values], 6) * MAX(0, INDEX(Model_Assumptions[Values], 3) - $AB406)^2</f>
        <v>0</v>
      </c>
      <c r="AN406">
        <f t="shared" si="149"/>
        <v>624.9348249085283</v>
      </c>
      <c r="AO406" cm="1">
        <f t="array" ref="AO406">IFERROR(STDEV(IF($E$2:$E$2201=$E406, $AJ$2:$AJ$2201)), 0)</f>
        <v>0.99456072384455485</v>
      </c>
      <c r="AP406">
        <f t="shared" si="157"/>
        <v>-1.4052586891837138</v>
      </c>
      <c r="AQ406">
        <f t="shared" si="150"/>
        <v>5.1657448861911801E-2</v>
      </c>
      <c r="AR406" cm="1">
        <f t="array" ref="AR406">IFERROR(STDEV(IF($E$2:$E$2201=$E406, $AK$2:$AK$2201)), 0)</f>
        <v>9.884013631971261E-4</v>
      </c>
      <c r="AS406">
        <f t="shared" si="158"/>
        <v>-1.4042364222011916</v>
      </c>
      <c r="AT406">
        <f t="shared" si="151"/>
        <v>2.1657448861911829E-2</v>
      </c>
      <c r="AU406" cm="1">
        <f t="array" ref="AU406">IFERROR(STDEV(IF($E$2:$E$2201=$E406, $AL$2:$AL$2201)), 0)</f>
        <v>9.884013631971261E-4</v>
      </c>
      <c r="AV406">
        <f t="shared" si="159"/>
        <v>-1.4042364222012231</v>
      </c>
      <c r="AW406">
        <f t="shared" si="152"/>
        <v>0</v>
      </c>
      <c r="AX406" cm="1">
        <f t="array" ref="AX406">IFERROR(STDEV(IF($E$2:$E$2201=$E406, $AM$2:$AM$2201)), 0)</f>
        <v>0</v>
      </c>
      <c r="AY406">
        <f t="shared" si="160"/>
        <v>-1.4042364222012231</v>
      </c>
      <c r="AZ406">
        <f>INDEX(Model_Assumptions[Values],9)*((INDEX(Model_Scenarios[GR Weight],1)*$AG406)+(INDEX(Model_Scenarios[GP Weight],1)*$AH406)+(INDEX(Model_Scenarios[LTV Weight],1)*$AI406))-(INDEX(Model_Scenarios[LTV Weight],1)*$AP406)-(INDEX(Model_Scenarios[GP Weight],1)*($AS406+$AV406+$AY406))</f>
        <v>5.2230455065750405</v>
      </c>
      <c r="BA406">
        <f>INDEX(Model_Assumptions[Values],9)*((INDEX(Model_Scenarios[GR Weight],2)*$AG406)+(INDEX(Model_Scenarios[GP Weight],2)*$AH406)+(INDEX(Model_Scenarios[LTV Weight],2)*$AI406))-(INDEX(Model_Scenarios[LTV Weight],2)*$AP406)-(INDEX(Model_Scenarios[GP Weight],2)*($AS406+$AV406+$AY406))</f>
        <v>4.7416196336459437</v>
      </c>
      <c r="BB406">
        <f>INDEX(Model_Assumptions[Values],9)*((INDEX(Model_Scenarios[GR Weight],3)*$AG406)+(INDEX(Model_Scenarios[GP Weight],3)*$AH406)+(INDEX(Model_Scenarios[LTV Weight],3)*$AI406))-(INDEX(Model_Scenarios[LTV Weight],3)*$AP406)-(INDEX(Model_Scenarios[GP Weight],3)*($AS406+$AV406+$AY406))</f>
        <v>3.8690871694124951</v>
      </c>
      <c r="BC406">
        <f>INDEX(Model_Assumptions[Values],9)*((INDEX(Model_Scenarios[GR Weight],4)*$AG406)+(INDEX(Model_Scenarios[GP Weight],4)*$AH406)+(INDEX(Model_Scenarios[LTV Weight],4)*$AI406))-(INDEX(Model_Scenarios[LTV Weight],4)*$AP406)-(INDEX(Model_Scenarios[GP Weight],4)*($AS406+$AV406+$AY406))</f>
        <v>3.2675125500532811</v>
      </c>
      <c r="BD406">
        <f>INDEX(Model_Assumptions[Values],9)*((INDEX(Model_Scenarios[GR Weight],5)*$AG406)+(INDEX(Model_Scenarios[GP Weight],5)*$AH406)+(INDEX(Model_Scenarios[LTV Weight],5)*$AI406))-(INDEX(Model_Scenarios[LTV Weight],5)*$AP406)-(INDEX(Model_Scenarios[GP Weight],5)*($AS406+$AV406+$AY406))</f>
        <v>3.8085973525931252</v>
      </c>
    </row>
    <row r="407" spans="1:56" x14ac:dyDescent="0.25">
      <c r="A407">
        <v>406</v>
      </c>
      <c r="B407">
        <v>9</v>
      </c>
      <c r="C407" s="3">
        <v>6</v>
      </c>
      <c r="D407" s="4">
        <v>0.1</v>
      </c>
      <c r="E407" t="str">
        <v>SKU-1012</v>
      </c>
      <c r="F407" t="str">
        <v>Raise</v>
      </c>
      <c r="G407" t="str">
        <v>Full</v>
      </c>
      <c r="H407">
        <v>20.37</v>
      </c>
      <c r="I407">
        <v>9.76</v>
      </c>
      <c r="J407">
        <v>15</v>
      </c>
      <c r="K407">
        <v>305.55</v>
      </c>
      <c r="L407">
        <v>159.15</v>
      </c>
      <c r="M407">
        <v>0.52086401570937657</v>
      </c>
      <c r="N407">
        <v>20.226861560308098</v>
      </c>
      <c r="O407">
        <v>49.152923404621475</v>
      </c>
      <c r="P407">
        <v>49.152923404621447</v>
      </c>
      <c r="Q407">
        <v>464.13364002135626</v>
      </c>
      <c r="R407">
        <v>311.63258687148209</v>
      </c>
      <c r="S407">
        <v>1</v>
      </c>
      <c r="T407">
        <f t="shared" si="138"/>
        <v>20.35568615603081</v>
      </c>
      <c r="U407">
        <f t="shared" si="139"/>
        <v>-7.0269238925827187E-4</v>
      </c>
      <c r="V407">
        <f>IF($F407="Reduce", INDEX(Model_Assumptions[Values], 2), INDEX(Model_Assumptions[Values], 1))</f>
        <v>-0.4</v>
      </c>
      <c r="W407">
        <f t="shared" si="140"/>
        <v>15.00421615433555</v>
      </c>
      <c r="X407">
        <f t="shared" si="153"/>
        <v>305.42111505490197</v>
      </c>
      <c r="Y407">
        <f t="shared" si="141"/>
        <v>158.979965388587</v>
      </c>
      <c r="Z407">
        <f t="shared" si="142"/>
        <v>-0.1288849450980365</v>
      </c>
      <c r="AA407">
        <f t="shared" si="143"/>
        <v>-0.17003461141300136</v>
      </c>
      <c r="AB407">
        <f t="shared" si="154"/>
        <v>0.52052709374729722</v>
      </c>
      <c r="AC407">
        <f t="shared" si="144"/>
        <v>-3.3692196207935066E-4</v>
      </c>
      <c r="AD407">
        <f t="shared" si="145"/>
        <v>-3.3692196207935066E-4</v>
      </c>
      <c r="AE407">
        <f t="shared" si="146"/>
        <v>0.10000000000000496</v>
      </c>
      <c r="AF407">
        <f t="shared" si="155"/>
        <v>280.46932818433231</v>
      </c>
      <c r="AG407">
        <f t="shared" si="147"/>
        <v>-2.6221216597244841E-3</v>
      </c>
      <c r="AH407">
        <f t="shared" si="148"/>
        <v>-3.4592980363201426E-3</v>
      </c>
      <c r="AI407">
        <f t="shared" si="156"/>
        <v>0.89999999999999492</v>
      </c>
      <c r="AJ407">
        <f>MAX(0, $R407 - $AA407) * INDEX(Model_Assumptions[Values], 7)</f>
        <v>623.60524296579024</v>
      </c>
      <c r="AK407">
        <f>MAX(0, INDEX(Model_Assumptions[Values], 4) - $AD407)</f>
        <v>5.0336921962079353E-2</v>
      </c>
      <c r="AL407">
        <f>MAX(0, INDEX(Model_Assumptions[Values], 5) - $AC407)</f>
        <v>2.0336921962079351E-2</v>
      </c>
      <c r="AM407">
        <f>INDEX(Model_Assumptions[Values], 6) * MAX(0, INDEX(Model_Assumptions[Values], 3) - $AB407)^2</f>
        <v>0</v>
      </c>
      <c r="AN407">
        <f t="shared" si="149"/>
        <v>624.9348249085283</v>
      </c>
      <c r="AO407" cm="1">
        <f t="array" ref="AO407">IFERROR(STDEV(IF($E$2:$E$2201=$E407, $AJ$2:$AJ$2201)), 0)</f>
        <v>0.99456072384455485</v>
      </c>
      <c r="AP407">
        <f t="shared" si="157"/>
        <v>-1.3368534578748021</v>
      </c>
      <c r="AQ407">
        <f t="shared" si="150"/>
        <v>5.1657448861911801E-2</v>
      </c>
      <c r="AR407" cm="1">
        <f t="array" ref="AR407">IFERROR(STDEV(IF($E$2:$E$2201=$E407, $AK$2:$AK$2201)), 0)</f>
        <v>9.884013631971261E-4</v>
      </c>
      <c r="AS407">
        <f t="shared" si="158"/>
        <v>-1.3360229447286609</v>
      </c>
      <c r="AT407">
        <f t="shared" si="151"/>
        <v>2.1657448861911829E-2</v>
      </c>
      <c r="AU407" cm="1">
        <f t="array" ref="AU407">IFERROR(STDEV(IF($E$2:$E$2201=$E407, $AL$2:$AL$2201)), 0)</f>
        <v>9.884013631971261E-4</v>
      </c>
      <c r="AV407">
        <f t="shared" si="159"/>
        <v>-1.3360229447286924</v>
      </c>
      <c r="AW407">
        <f t="shared" si="152"/>
        <v>0</v>
      </c>
      <c r="AX407" cm="1">
        <f t="array" ref="AX407">IFERROR(STDEV(IF($E$2:$E$2201=$E407, $AM$2:$AM$2201)), 0)</f>
        <v>0</v>
      </c>
      <c r="AY407">
        <f t="shared" si="160"/>
        <v>-1.3360229447286924</v>
      </c>
      <c r="AZ407">
        <f>INDEX(Model_Assumptions[Values],9)*((INDEX(Model_Scenarios[GR Weight],1)*$AG407)+(INDEX(Model_Scenarios[GP Weight],1)*$AH407)+(INDEX(Model_Scenarios[LTV Weight],1)*$AI407))-(INDEX(Model_Scenarios[LTV Weight],1)*$AP407)-(INDEX(Model_Scenarios[GP Weight],1)*($AS407+$AV407+$AY407))</f>
        <v>5.0672489398704039</v>
      </c>
      <c r="BA407">
        <f>INDEX(Model_Assumptions[Values],9)*((INDEX(Model_Scenarios[GR Weight],2)*$AG407)+(INDEX(Model_Scenarios[GP Weight],2)*$AH407)+(INDEX(Model_Scenarios[LTV Weight],2)*$AI407))-(INDEX(Model_Scenarios[LTV Weight],2)*$AP407)-(INDEX(Model_Scenarios[GP Weight],2)*($AS407+$AV407+$AY407))</f>
        <v>4.5901426251747006</v>
      </c>
      <c r="BB407">
        <f>INDEX(Model_Assumptions[Values],9)*((INDEX(Model_Scenarios[GR Weight],3)*$AG407)+(INDEX(Model_Scenarios[GP Weight],3)*$AH407)+(INDEX(Model_Scenarios[LTV Weight],3)*$AI407))-(INDEX(Model_Scenarios[LTV Weight],3)*$AP407)-(INDEX(Model_Scenarios[GP Weight],3)*($AS407+$AV407+$AY407))</f>
        <v>3.7282340514768109</v>
      </c>
      <c r="BC407">
        <f>INDEX(Model_Assumptions[Values],9)*((INDEX(Model_Scenarios[GR Weight],4)*$AG407)+(INDEX(Model_Scenarios[GP Weight],4)*$AH407)+(INDEX(Model_Scenarios[LTV Weight],4)*$AI407))-(INDEX(Model_Scenarios[LTV Weight],4)*$AP407)-(INDEX(Model_Scenarios[GP Weight],4)*($AS407+$AV407+$AY407))</f>
        <v>3.1432376448594708</v>
      </c>
      <c r="BD407">
        <f>INDEX(Model_Assumptions[Values],9)*((INDEX(Model_Scenarios[GR Weight],5)*$AG407)+(INDEX(Model_Scenarios[GP Weight],5)*$AH407)+(INDEX(Model_Scenarios[LTV Weight],5)*$AI407))-(INDEX(Model_Scenarios[LTV Weight],5)*$AP407)-(INDEX(Model_Scenarios[GP Weight],5)*($AS407+$AV407+$AY407))</f>
        <v>3.6515160320114148</v>
      </c>
    </row>
    <row r="408" spans="1:56" x14ac:dyDescent="0.25">
      <c r="A408">
        <v>407</v>
      </c>
      <c r="B408">
        <v>9</v>
      </c>
      <c r="C408" s="3">
        <v>7</v>
      </c>
      <c r="D408" s="4">
        <v>0.12</v>
      </c>
      <c r="E408" t="str">
        <v>SKU-1012</v>
      </c>
      <c r="F408" t="str">
        <v>Raise</v>
      </c>
      <c r="G408" t="str">
        <v>Full</v>
      </c>
      <c r="H408">
        <v>20.37</v>
      </c>
      <c r="I408">
        <v>9.76</v>
      </c>
      <c r="J408">
        <v>15</v>
      </c>
      <c r="K408">
        <v>305.55</v>
      </c>
      <c r="L408">
        <v>159.15</v>
      </c>
      <c r="M408">
        <v>0.52086401570937657</v>
      </c>
      <c r="N408">
        <v>20.226861560308098</v>
      </c>
      <c r="O408">
        <v>49.152923404621475</v>
      </c>
      <c r="P408">
        <v>49.152923404621447</v>
      </c>
      <c r="Q408">
        <v>464.13364002135626</v>
      </c>
      <c r="R408">
        <v>311.63258687148209</v>
      </c>
      <c r="S408">
        <v>1</v>
      </c>
      <c r="T408">
        <f t="shared" si="138"/>
        <v>20.352823387236974</v>
      </c>
      <c r="U408">
        <f t="shared" si="139"/>
        <v>-8.432308671098216E-4</v>
      </c>
      <c r="V408">
        <f>IF($F408="Reduce", INDEX(Model_Assumptions[Values], 2), INDEX(Model_Assumptions[Values], 1))</f>
        <v>-0.4</v>
      </c>
      <c r="W408">
        <f t="shared" si="140"/>
        <v>15.005059385202658</v>
      </c>
      <c r="X408">
        <f t="shared" si="153"/>
        <v>305.39532358203229</v>
      </c>
      <c r="Y408">
        <f t="shared" si="141"/>
        <v>158.94594398245434</v>
      </c>
      <c r="Z408">
        <f t="shared" si="142"/>
        <v>-0.15467641796772114</v>
      </c>
      <c r="AA408">
        <f t="shared" si="143"/>
        <v>-0.2040560175456676</v>
      </c>
      <c r="AB408">
        <f t="shared" si="154"/>
        <v>0.52045965248632842</v>
      </c>
      <c r="AC408">
        <f t="shared" si="144"/>
        <v>-4.043632230481542E-4</v>
      </c>
      <c r="AD408">
        <f t="shared" si="145"/>
        <v>-4.043632230481542E-4</v>
      </c>
      <c r="AE408">
        <f t="shared" si="146"/>
        <v>0.11999999999999106</v>
      </c>
      <c r="AF408">
        <f t="shared" si="155"/>
        <v>274.23667644690704</v>
      </c>
      <c r="AG408">
        <f t="shared" si="147"/>
        <v>-3.1468406608177063E-3</v>
      </c>
      <c r="AH408">
        <f t="shared" si="148"/>
        <v>-4.1514523127322654E-3</v>
      </c>
      <c r="AI408">
        <f t="shared" si="156"/>
        <v>0.880000000000009</v>
      </c>
      <c r="AJ408">
        <f>MAX(0, $R408 - $AA408) * INDEX(Model_Assumptions[Values], 7)</f>
        <v>623.67328577805552</v>
      </c>
      <c r="AK408">
        <f>MAX(0, INDEX(Model_Assumptions[Values], 4) - $AD408)</f>
        <v>5.0404363223048157E-2</v>
      </c>
      <c r="AL408">
        <f>MAX(0, INDEX(Model_Assumptions[Values], 5) - $AC408)</f>
        <v>2.0404363223048155E-2</v>
      </c>
      <c r="AM408">
        <f>INDEX(Model_Assumptions[Values], 6) * MAX(0, INDEX(Model_Assumptions[Values], 3) - $AB408)^2</f>
        <v>0</v>
      </c>
      <c r="AN408">
        <f t="shared" si="149"/>
        <v>624.9348249085283</v>
      </c>
      <c r="AO408" cm="1">
        <f t="array" ref="AO408">IFERROR(STDEV(IF($E$2:$E$2201=$E408, $AJ$2:$AJ$2201)), 0)</f>
        <v>0.99456072384455485</v>
      </c>
      <c r="AP408">
        <f t="shared" si="157"/>
        <v>-1.2684385178576147</v>
      </c>
      <c r="AQ408">
        <f t="shared" si="150"/>
        <v>5.1657448861911801E-2</v>
      </c>
      <c r="AR408" cm="1">
        <f t="array" ref="AR408">IFERROR(STDEV(IF($E$2:$E$2201=$E408, $AK$2:$AK$2201)), 0)</f>
        <v>9.884013631971261E-4</v>
      </c>
      <c r="AS408">
        <f t="shared" si="158"/>
        <v>-1.2677902778385071</v>
      </c>
      <c r="AT408">
        <f t="shared" si="151"/>
        <v>2.1657448861911829E-2</v>
      </c>
      <c r="AU408" cm="1">
        <f t="array" ref="AU408">IFERROR(STDEV(IF($E$2:$E$2201=$E408, $AL$2:$AL$2201)), 0)</f>
        <v>9.884013631971261E-4</v>
      </c>
      <c r="AV408">
        <f t="shared" si="159"/>
        <v>-1.2677902778385386</v>
      </c>
      <c r="AW408">
        <f t="shared" si="152"/>
        <v>0</v>
      </c>
      <c r="AX408" cm="1">
        <f t="array" ref="AX408">IFERROR(STDEV(IF($E$2:$E$2201=$E408, $AM$2:$AM$2201)), 0)</f>
        <v>0</v>
      </c>
      <c r="AY408">
        <f t="shared" si="160"/>
        <v>-1.2677902778385386</v>
      </c>
      <c r="AZ408">
        <f>INDEX(Model_Assumptions[Values],9)*((INDEX(Model_Scenarios[GR Weight],1)*$AG408)+(INDEX(Model_Scenarios[GP Weight],1)*$AH408)+(INDEX(Model_Scenarios[LTV Weight],1)*$AI408))-(INDEX(Model_Scenarios[LTV Weight],1)*$AP408)-(INDEX(Model_Scenarios[GP Weight],1)*($AS408+$AV408+$AY408))</f>
        <v>4.9114387511509117</v>
      </c>
      <c r="BA408">
        <f>INDEX(Model_Assumptions[Values],9)*((INDEX(Model_Scenarios[GR Weight],2)*$AG408)+(INDEX(Model_Scenarios[GP Weight],2)*$AH408)+(INDEX(Model_Scenarios[LTV Weight],2)*$AI408))-(INDEX(Model_Scenarios[LTV Weight],2)*$AP408)-(INDEX(Model_Scenarios[GP Weight],2)*($AS408+$AV408+$AY408))</f>
        <v>4.43864762050225</v>
      </c>
      <c r="BB408">
        <f>INDEX(Model_Assumptions[Values],9)*((INDEX(Model_Scenarios[GR Weight],3)*$AG408)+(INDEX(Model_Scenarios[GP Weight],3)*$AH408)+(INDEX(Model_Scenarios[LTV Weight],3)*$AI408))-(INDEX(Model_Scenarios[LTV Weight],3)*$AP408)-(INDEX(Model_Scenarios[GP Weight],3)*($AS408+$AV408+$AY408))</f>
        <v>3.5873566065002152</v>
      </c>
      <c r="BC408">
        <f>INDEX(Model_Assumptions[Values],9)*((INDEX(Model_Scenarios[GR Weight],4)*$AG408)+(INDEX(Model_Scenarios[GP Weight],4)*$AH408)+(INDEX(Model_Scenarios[LTV Weight],4)*$AI408))-(INDEX(Model_Scenarios[LTV Weight],4)*$AP408)-(INDEX(Model_Scenarios[GP Weight],4)*($AS408+$AV408+$AY408))</f>
        <v>3.0189393343840401</v>
      </c>
      <c r="BD408">
        <f>INDEX(Model_Assumptions[Values],9)*((INDEX(Model_Scenarios[GR Weight],5)*$AG408)+(INDEX(Model_Scenarios[GP Weight],5)*$AH408)+(INDEX(Model_Scenarios[LTV Weight],5)*$AI408))-(INDEX(Model_Scenarios[LTV Weight],5)*$AP408)-(INDEX(Model_Scenarios[GP Weight],5)*($AS408+$AV408+$AY408))</f>
        <v>3.494400253377155</v>
      </c>
    </row>
    <row r="409" spans="1:56" x14ac:dyDescent="0.25">
      <c r="A409">
        <v>408</v>
      </c>
      <c r="B409">
        <v>9</v>
      </c>
      <c r="C409" s="3">
        <v>8</v>
      </c>
      <c r="D409" s="4">
        <v>0.14000000000000001</v>
      </c>
      <c r="E409" t="str">
        <v>SKU-1012</v>
      </c>
      <c r="F409" t="str">
        <v>Raise</v>
      </c>
      <c r="G409" t="str">
        <v>Full</v>
      </c>
      <c r="H409">
        <v>20.37</v>
      </c>
      <c r="I409">
        <v>9.76</v>
      </c>
      <c r="J409">
        <v>15</v>
      </c>
      <c r="K409">
        <v>305.55</v>
      </c>
      <c r="L409">
        <v>159.15</v>
      </c>
      <c r="M409">
        <v>0.52086401570937657</v>
      </c>
      <c r="N409">
        <v>20.226861560308098</v>
      </c>
      <c r="O409">
        <v>49.152923404621475</v>
      </c>
      <c r="P409">
        <v>49.152923404621447</v>
      </c>
      <c r="Q409">
        <v>464.13364002135626</v>
      </c>
      <c r="R409">
        <v>311.63258687148209</v>
      </c>
      <c r="S409">
        <v>1</v>
      </c>
      <c r="T409">
        <f t="shared" si="138"/>
        <v>20.349960618443134</v>
      </c>
      <c r="U409">
        <f t="shared" si="139"/>
        <v>-9.8376934496154566E-4</v>
      </c>
      <c r="V409">
        <f>IF($F409="Reduce", INDEX(Model_Assumptions[Values], 2), INDEX(Model_Assumptions[Values], 1))</f>
        <v>-0.4</v>
      </c>
      <c r="W409">
        <f t="shared" si="140"/>
        <v>15.00590261606977</v>
      </c>
      <c r="X409">
        <f t="shared" si="153"/>
        <v>305.36952728121264</v>
      </c>
      <c r="Y409">
        <f t="shared" si="141"/>
        <v>158.91191774837168</v>
      </c>
      <c r="Z409">
        <f t="shared" si="142"/>
        <v>-0.18047271878737092</v>
      </c>
      <c r="AA409">
        <f t="shared" si="143"/>
        <v>-0.23808225162832741</v>
      </c>
      <c r="AB409">
        <f t="shared" si="154"/>
        <v>0.52039219225050837</v>
      </c>
      <c r="AC409">
        <f t="shared" si="144"/>
        <v>-4.7182345886820354E-4</v>
      </c>
      <c r="AD409">
        <f t="shared" si="145"/>
        <v>-4.7182345886820354E-4</v>
      </c>
      <c r="AE409">
        <f t="shared" si="146"/>
        <v>0.14000000000000198</v>
      </c>
      <c r="AF409">
        <f t="shared" si="155"/>
        <v>268.00402470947398</v>
      </c>
      <c r="AG409">
        <f t="shared" si="147"/>
        <v>-3.6716578849591364E-3</v>
      </c>
      <c r="AH409">
        <f t="shared" si="148"/>
        <v>-4.8437048121931746E-3</v>
      </c>
      <c r="AI409">
        <f t="shared" si="156"/>
        <v>0.85999999999999799</v>
      </c>
      <c r="AJ409">
        <f>MAX(0, $R409 - $AA409) * INDEX(Model_Assumptions[Values], 7)</f>
        <v>623.74133824622083</v>
      </c>
      <c r="AK409">
        <f>MAX(0, INDEX(Model_Assumptions[Values], 4) - $AD409)</f>
        <v>5.0471823458868206E-2</v>
      </c>
      <c r="AL409">
        <f>MAX(0, INDEX(Model_Assumptions[Values], 5) - $AC409)</f>
        <v>2.0471823458868204E-2</v>
      </c>
      <c r="AM409">
        <f>INDEX(Model_Assumptions[Values], 6) * MAX(0, INDEX(Model_Assumptions[Values], 3) - $AB409)^2</f>
        <v>0</v>
      </c>
      <c r="AN409">
        <f t="shared" si="149"/>
        <v>624.9348249085283</v>
      </c>
      <c r="AO409" cm="1">
        <f t="array" ref="AO409">IFERROR(STDEV(IF($E$2:$E$2201=$E409, $AJ$2:$AJ$2201)), 0)</f>
        <v>0.99456072384455485</v>
      </c>
      <c r="AP409">
        <f t="shared" si="157"/>
        <v>-1.2000138691320374</v>
      </c>
      <c r="AQ409">
        <f t="shared" si="150"/>
        <v>5.1657448861911801E-2</v>
      </c>
      <c r="AR409" cm="1">
        <f t="array" ref="AR409">IFERROR(STDEV(IF($E$2:$E$2201=$E409, $AK$2:$AK$2201)), 0)</f>
        <v>9.884013631971261E-4</v>
      </c>
      <c r="AS409">
        <f t="shared" si="158"/>
        <v>-1.1995384134320886</v>
      </c>
      <c r="AT409">
        <f t="shared" si="151"/>
        <v>2.1657448861911829E-2</v>
      </c>
      <c r="AU409" cm="1">
        <f t="array" ref="AU409">IFERROR(STDEV(IF($E$2:$E$2201=$E409, $AL$2:$AL$2201)), 0)</f>
        <v>9.884013631971261E-4</v>
      </c>
      <c r="AV409">
        <f t="shared" si="159"/>
        <v>-1.1995384134321201</v>
      </c>
      <c r="AW409">
        <f t="shared" si="152"/>
        <v>0</v>
      </c>
      <c r="AX409" cm="1">
        <f t="array" ref="AX409">IFERROR(STDEV(IF($E$2:$E$2201=$E409, $AM$2:$AM$2201)), 0)</f>
        <v>0</v>
      </c>
      <c r="AY409">
        <f t="shared" si="160"/>
        <v>-1.1995384134321201</v>
      </c>
      <c r="AZ409">
        <f>INDEX(Model_Assumptions[Values],9)*((INDEX(Model_Scenarios[GR Weight],1)*$AG409)+(INDEX(Model_Scenarios[GP Weight],1)*$AH409)+(INDEX(Model_Scenarios[LTV Weight],1)*$AI409))-(INDEX(Model_Scenarios[LTV Weight],1)*$AP409)-(INDEX(Model_Scenarios[GP Weight],1)*($AS409+$AV409+$AY409))</f>
        <v>4.7556149379866781</v>
      </c>
      <c r="BA409">
        <f>INDEX(Model_Assumptions[Values],9)*((INDEX(Model_Scenarios[GR Weight],2)*$AG409)+(INDEX(Model_Scenarios[GP Weight],2)*$AH409)+(INDEX(Model_Scenarios[LTV Weight],2)*$AI409))-(INDEX(Model_Scenarios[LTV Weight],2)*$AP409)-(INDEX(Model_Scenarios[GP Weight],2)*($AS409+$AV409+$AY409))</f>
        <v>4.2871346147691707</v>
      </c>
      <c r="BB409">
        <f>INDEX(Model_Assumptions[Values],9)*((INDEX(Model_Scenarios[GR Weight],3)*$AG409)+(INDEX(Model_Scenarios[GP Weight],3)*$AH409)+(INDEX(Model_Scenarios[LTV Weight],3)*$AI409))-(INDEX(Model_Scenarios[LTV Weight],3)*$AP409)-(INDEX(Model_Scenarios[GP Weight],3)*($AS409+$AV409+$AY409))</f>
        <v>3.4464548259789893</v>
      </c>
      <c r="BC409">
        <f>INDEX(Model_Assumptions[Values],9)*((INDEX(Model_Scenarios[GR Weight],4)*$AG409)+(INDEX(Model_Scenarios[GP Weight],4)*$AH409)+(INDEX(Model_Scenarios[LTV Weight],4)*$AI409))-(INDEX(Model_Scenarios[LTV Weight],4)*$AP409)-(INDEX(Model_Scenarios[GP Weight],4)*($AS409+$AV409+$AY409))</f>
        <v>2.8946176101233068</v>
      </c>
      <c r="BD409">
        <f>INDEX(Model_Assumptions[Values],9)*((INDEX(Model_Scenarios[GR Weight],5)*$AG409)+(INDEX(Model_Scenarios[GP Weight],5)*$AH409)+(INDEX(Model_Scenarios[LTV Weight],5)*$AI409))-(INDEX(Model_Scenarios[LTV Weight],5)*$AP409)-(INDEX(Model_Scenarios[GP Weight],5)*($AS409+$AV409+$AY409))</f>
        <v>3.3372500033274974</v>
      </c>
    </row>
    <row r="410" spans="1:56" x14ac:dyDescent="0.25">
      <c r="A410">
        <v>409</v>
      </c>
      <c r="B410">
        <v>9</v>
      </c>
      <c r="C410" s="3">
        <v>9</v>
      </c>
      <c r="D410" s="4">
        <v>0.16</v>
      </c>
      <c r="E410" t="str">
        <v>SKU-1012</v>
      </c>
      <c r="F410" t="str">
        <v>Raise</v>
      </c>
      <c r="G410" t="str">
        <v>Full</v>
      </c>
      <c r="H410">
        <v>20.37</v>
      </c>
      <c r="I410">
        <v>9.76</v>
      </c>
      <c r="J410">
        <v>15</v>
      </c>
      <c r="K410">
        <v>305.55</v>
      </c>
      <c r="L410">
        <v>159.15</v>
      </c>
      <c r="M410">
        <v>0.52086401570937657</v>
      </c>
      <c r="N410">
        <v>20.226861560308098</v>
      </c>
      <c r="O410">
        <v>49.152923404621475</v>
      </c>
      <c r="P410">
        <v>49.152923404621447</v>
      </c>
      <c r="Q410">
        <v>464.13364002135626</v>
      </c>
      <c r="R410">
        <v>311.63258687148209</v>
      </c>
      <c r="S410">
        <v>1</v>
      </c>
      <c r="T410">
        <f t="shared" si="138"/>
        <v>20.347097849649298</v>
      </c>
      <c r="U410">
        <f t="shared" si="139"/>
        <v>-1.1243078228130954E-3</v>
      </c>
      <c r="V410">
        <f>IF($F410="Reduce", INDEX(Model_Assumptions[Values], 2), INDEX(Model_Assumptions[Values], 1))</f>
        <v>-0.4</v>
      </c>
      <c r="W410">
        <f t="shared" si="140"/>
        <v>15.006745846936877</v>
      </c>
      <c r="X410">
        <f t="shared" si="153"/>
        <v>305.34372615244285</v>
      </c>
      <c r="Y410">
        <f t="shared" si="141"/>
        <v>158.87788668633894</v>
      </c>
      <c r="Z410">
        <f t="shared" si="142"/>
        <v>-0.20627384755715639</v>
      </c>
      <c r="AA410">
        <f t="shared" si="143"/>
        <v>-0.27211331366106606</v>
      </c>
      <c r="AB410">
        <f t="shared" si="154"/>
        <v>0.52032471303182815</v>
      </c>
      <c r="AC410">
        <f t="shared" si="144"/>
        <v>-5.3930267754842554E-4</v>
      </c>
      <c r="AD410">
        <f t="shared" si="145"/>
        <v>-5.3930267754842554E-4</v>
      </c>
      <c r="AE410">
        <f t="shared" si="146"/>
        <v>0.1599999999999881</v>
      </c>
      <c r="AF410">
        <f t="shared" si="155"/>
        <v>261.77137297204865</v>
      </c>
      <c r="AG410">
        <f t="shared" si="147"/>
        <v>-4.1965733321522444E-3</v>
      </c>
      <c r="AH410">
        <f t="shared" si="148"/>
        <v>-5.5360555347046042E-3</v>
      </c>
      <c r="AI410">
        <f t="shared" si="156"/>
        <v>0.84000000000001185</v>
      </c>
      <c r="AJ410">
        <f>MAX(0, $R410 - $AA410) * INDEX(Model_Assumptions[Values], 7)</f>
        <v>623.80940037028631</v>
      </c>
      <c r="AK410">
        <f>MAX(0, INDEX(Model_Assumptions[Values], 4) - $AD410)</f>
        <v>5.0539302677548428E-2</v>
      </c>
      <c r="AL410">
        <f>MAX(0, INDEX(Model_Assumptions[Values], 5) - $AC410)</f>
        <v>2.0539302677548426E-2</v>
      </c>
      <c r="AM410">
        <f>INDEX(Model_Assumptions[Values], 6) * MAX(0, INDEX(Model_Assumptions[Values], 3) - $AB410)^2</f>
        <v>0</v>
      </c>
      <c r="AN410">
        <f t="shared" si="149"/>
        <v>624.9348249085283</v>
      </c>
      <c r="AO410" cm="1">
        <f t="array" ref="AO410">IFERROR(STDEV(IF($E$2:$E$2201=$E410, $AJ$2:$AJ$2201)), 0)</f>
        <v>0.99456072384455485</v>
      </c>
      <c r="AP410">
        <f t="shared" si="157"/>
        <v>-1.1315795116979557</v>
      </c>
      <c r="AQ410">
        <f t="shared" si="150"/>
        <v>5.1657448861911801E-2</v>
      </c>
      <c r="AR410" cm="1">
        <f t="array" ref="AR410">IFERROR(STDEV(IF($E$2:$E$2201=$E410, $AK$2:$AK$2201)), 0)</f>
        <v>9.884013631971261E-4</v>
      </c>
      <c r="AS410">
        <f t="shared" si="158"/>
        <v>-1.1312673434064962</v>
      </c>
      <c r="AT410">
        <f t="shared" si="151"/>
        <v>2.1657448861911829E-2</v>
      </c>
      <c r="AU410" cm="1">
        <f t="array" ref="AU410">IFERROR(STDEV(IF($E$2:$E$2201=$E410, $AL$2:$AL$2201)), 0)</f>
        <v>9.884013631971261E-4</v>
      </c>
      <c r="AV410">
        <f t="shared" si="159"/>
        <v>-1.1312673434065277</v>
      </c>
      <c r="AW410">
        <f t="shared" si="152"/>
        <v>0</v>
      </c>
      <c r="AX410" cm="1">
        <f t="array" ref="AX410">IFERROR(STDEV(IF($E$2:$E$2201=$E410, $AM$2:$AM$2201)), 0)</f>
        <v>0</v>
      </c>
      <c r="AY410">
        <f t="shared" si="160"/>
        <v>-1.1312673434065277</v>
      </c>
      <c r="AZ410">
        <f>INDEX(Model_Assumptions[Values],9)*((INDEX(Model_Scenarios[GR Weight],1)*$AG410)+(INDEX(Model_Scenarios[GP Weight],1)*$AH410)+(INDEX(Model_Scenarios[LTV Weight],1)*$AI410))-(INDEX(Model_Scenarios[LTV Weight],1)*$AP410)-(INDEX(Model_Scenarios[GP Weight],1)*($AS410+$AV410+$AY410))</f>
        <v>4.5997774979469384</v>
      </c>
      <c r="BA410">
        <f>INDEX(Model_Assumptions[Values],9)*((INDEX(Model_Scenarios[GR Weight],2)*$AG410)+(INDEX(Model_Scenarios[GP Weight],2)*$AH410)+(INDEX(Model_Scenarios[LTV Weight],2)*$AI410))-(INDEX(Model_Scenarios[LTV Weight],2)*$AP410)-(INDEX(Model_Scenarios[GP Weight],2)*($AS410+$AV410+$AY410))</f>
        <v>4.1356036031138013</v>
      </c>
      <c r="BB410">
        <f>INDEX(Model_Assumptions[Values],9)*((INDEX(Model_Scenarios[GR Weight],3)*$AG410)+(INDEX(Model_Scenarios[GP Weight],3)*$AH410)+(INDEX(Model_Scenarios[LTV Weight],3)*$AI410))-(INDEX(Model_Scenarios[LTV Weight],3)*$AP410)-(INDEX(Model_Scenarios[GP Weight],3)*($AS410+$AV410+$AY410))</f>
        <v>3.3055287014051258</v>
      </c>
      <c r="BC410">
        <f>INDEX(Model_Assumptions[Values],9)*((INDEX(Model_Scenarios[GR Weight],4)*$AG410)+(INDEX(Model_Scenarios[GP Weight],4)*$AH410)+(INDEX(Model_Scenarios[LTV Weight],4)*$AI410))-(INDEX(Model_Scenarios[LTV Weight],4)*$AP410)-(INDEX(Model_Scenarios[GP Weight],4)*($AS410+$AV410+$AY410))</f>
        <v>2.7702724635692477</v>
      </c>
      <c r="BD410">
        <f>INDEX(Model_Assumptions[Values],9)*((INDEX(Model_Scenarios[GR Weight],5)*$AG410)+(INDEX(Model_Scenarios[GP Weight],5)*$AH410)+(INDEX(Model_Scenarios[LTV Weight],5)*$AI410))-(INDEX(Model_Scenarios[LTV Weight],5)*$AP410)-(INDEX(Model_Scenarios[GP Weight],5)*($AS410+$AV410+$AY410))</f>
        <v>3.1800652684926671</v>
      </c>
    </row>
    <row r="411" spans="1:56" x14ac:dyDescent="0.25">
      <c r="A411">
        <v>410</v>
      </c>
      <c r="B411">
        <v>9</v>
      </c>
      <c r="C411" s="3">
        <v>10</v>
      </c>
      <c r="D411" s="4">
        <v>0.18</v>
      </c>
      <c r="E411" t="str">
        <v>SKU-1012</v>
      </c>
      <c r="F411" t="str">
        <v>Raise</v>
      </c>
      <c r="G411" t="str">
        <v>Full</v>
      </c>
      <c r="H411">
        <v>20.37</v>
      </c>
      <c r="I411">
        <v>9.76</v>
      </c>
      <c r="J411">
        <v>15</v>
      </c>
      <c r="K411">
        <v>305.55</v>
      </c>
      <c r="L411">
        <v>159.15</v>
      </c>
      <c r="M411">
        <v>0.52086401570937657</v>
      </c>
      <c r="N411">
        <v>20.226861560308098</v>
      </c>
      <c r="O411">
        <v>49.152923404621475</v>
      </c>
      <c r="P411">
        <v>49.152923404621447</v>
      </c>
      <c r="Q411">
        <v>464.13364002135626</v>
      </c>
      <c r="R411">
        <v>311.63258687148209</v>
      </c>
      <c r="S411">
        <v>1</v>
      </c>
      <c r="T411">
        <f t="shared" si="138"/>
        <v>20.344235080855459</v>
      </c>
      <c r="U411">
        <f t="shared" si="139"/>
        <v>-1.2648463006648195E-3</v>
      </c>
      <c r="V411">
        <f>IF($F411="Reduce", INDEX(Model_Assumptions[Values], 2), INDEX(Model_Assumptions[Values], 1))</f>
        <v>-0.4</v>
      </c>
      <c r="W411">
        <f t="shared" si="140"/>
        <v>15.007589077803988</v>
      </c>
      <c r="X411">
        <f t="shared" si="153"/>
        <v>305.3179201957231</v>
      </c>
      <c r="Y411">
        <f t="shared" si="141"/>
        <v>158.84385079635618</v>
      </c>
      <c r="Z411">
        <f t="shared" si="142"/>
        <v>-0.232079804276907</v>
      </c>
      <c r="AA411">
        <f t="shared" si="143"/>
        <v>-0.3061492036438267</v>
      </c>
      <c r="AB411">
        <f t="shared" si="154"/>
        <v>0.52025721482227383</v>
      </c>
      <c r="AC411">
        <f t="shared" si="144"/>
        <v>-6.0680088710274305E-4</v>
      </c>
      <c r="AD411">
        <f t="shared" si="145"/>
        <v>-6.0680088710274305E-4</v>
      </c>
      <c r="AE411">
        <f t="shared" si="146"/>
        <v>0.17999999999999899</v>
      </c>
      <c r="AF411">
        <f t="shared" si="155"/>
        <v>255.53872123461562</v>
      </c>
      <c r="AG411">
        <f t="shared" si="147"/>
        <v>-4.7215870023935604E-3</v>
      </c>
      <c r="AH411">
        <f t="shared" si="148"/>
        <v>-6.2285044802653997E-3</v>
      </c>
      <c r="AI411">
        <f t="shared" si="156"/>
        <v>0.82000000000000095</v>
      </c>
      <c r="AJ411">
        <f>MAX(0, $R411 - $AA411) * INDEX(Model_Assumptions[Values], 7)</f>
        <v>623.87747215025183</v>
      </c>
      <c r="AK411">
        <f>MAX(0, INDEX(Model_Assumptions[Values], 4) - $AD411)</f>
        <v>5.0606800887102746E-2</v>
      </c>
      <c r="AL411">
        <f>MAX(0, INDEX(Model_Assumptions[Values], 5) - $AC411)</f>
        <v>2.0606800887102743E-2</v>
      </c>
      <c r="AM411">
        <f>INDEX(Model_Assumptions[Values], 6) * MAX(0, INDEX(Model_Assumptions[Values], 3) - $AB411)^2</f>
        <v>0</v>
      </c>
      <c r="AN411">
        <f t="shared" si="149"/>
        <v>624.9348249085283</v>
      </c>
      <c r="AO411" cm="1">
        <f t="array" ref="AO411">IFERROR(STDEV(IF($E$2:$E$2201=$E411, $AJ$2:$AJ$2201)), 0)</f>
        <v>0.99456072384455485</v>
      </c>
      <c r="AP411">
        <f t="shared" si="157"/>
        <v>-1.063135445555484</v>
      </c>
      <c r="AQ411">
        <f t="shared" si="150"/>
        <v>5.1657448861911801E-2</v>
      </c>
      <c r="AR411" cm="1">
        <f t="array" ref="AR411">IFERROR(STDEV(IF($E$2:$E$2201=$E411, $AK$2:$AK$2201)), 0)</f>
        <v>9.884013631971261E-4</v>
      </c>
      <c r="AS411">
        <f t="shared" si="158"/>
        <v>-1.0629770596537655</v>
      </c>
      <c r="AT411">
        <f t="shared" si="151"/>
        <v>2.1657448861911829E-2</v>
      </c>
      <c r="AU411" cm="1">
        <f t="array" ref="AU411">IFERROR(STDEV(IF($E$2:$E$2201=$E411, $AL$2:$AL$2201)), 0)</f>
        <v>9.884013631971261E-4</v>
      </c>
      <c r="AV411">
        <f t="shared" si="159"/>
        <v>-1.0629770596537971</v>
      </c>
      <c r="AW411">
        <f t="shared" si="152"/>
        <v>0</v>
      </c>
      <c r="AX411" cm="1">
        <f t="array" ref="AX411">IFERROR(STDEV(IF($E$2:$E$2201=$E411, $AM$2:$AM$2201)), 0)</f>
        <v>0</v>
      </c>
      <c r="AY411">
        <f t="shared" si="160"/>
        <v>-1.0629770596537971</v>
      </c>
      <c r="AZ411">
        <f>INDEX(Model_Assumptions[Values],9)*((INDEX(Model_Scenarios[GR Weight],1)*$AG411)+(INDEX(Model_Scenarios[GP Weight],1)*$AH411)+(INDEX(Model_Scenarios[LTV Weight],1)*$AI411))-(INDEX(Model_Scenarios[LTV Weight],1)*$AP411)-(INDEX(Model_Scenarios[GP Weight],1)*($AS411+$AV411+$AY411))</f>
        <v>4.4439264285991973</v>
      </c>
      <c r="BA411">
        <f>INDEX(Model_Assumptions[Values],9)*((INDEX(Model_Scenarios[GR Weight],2)*$AG411)+(INDEX(Model_Scenarios[GP Weight],2)*$AH411)+(INDEX(Model_Scenarios[LTV Weight],2)*$AI411))-(INDEX(Model_Scenarios[LTV Weight],2)*$AP411)-(INDEX(Model_Scenarios[GP Weight],2)*($AS411+$AV411+$AY411))</f>
        <v>3.9840545806712786</v>
      </c>
      <c r="BB411">
        <f>INDEX(Model_Assumptions[Values],9)*((INDEX(Model_Scenarios[GR Weight],3)*$AG411)+(INDEX(Model_Scenarios[GP Weight],3)*$AH411)+(INDEX(Model_Scenarios[LTV Weight],3)*$AI411))-(INDEX(Model_Scenarios[LTV Weight],3)*$AP411)-(INDEX(Model_Scenarios[GP Weight],3)*($AS411+$AV411+$AY411))</f>
        <v>3.164578224265215</v>
      </c>
      <c r="BC411">
        <f>INDEX(Model_Assumptions[Values],9)*((INDEX(Model_Scenarios[GR Weight],4)*$AG411)+(INDEX(Model_Scenarios[GP Weight],4)*$AH411)+(INDEX(Model_Scenarios[LTV Weight],4)*$AI411))-(INDEX(Model_Scenarios[LTV Weight],4)*$AP411)-(INDEX(Model_Scenarios[GP Weight],4)*($AS411+$AV411+$AY411))</f>
        <v>2.6459038862084689</v>
      </c>
      <c r="BD411">
        <f>INDEX(Model_Assumptions[Values],9)*((INDEX(Model_Scenarios[GR Weight],5)*$AG411)+(INDEX(Model_Scenarios[GP Weight],5)*$AH411)+(INDEX(Model_Scenarios[LTV Weight],5)*$AI411))-(INDEX(Model_Scenarios[LTV Weight],5)*$AP411)-(INDEX(Model_Scenarios[GP Weight],5)*($AS411+$AV411+$AY411))</f>
        <v>3.0228460354944966</v>
      </c>
    </row>
    <row r="412" spans="1:56" x14ac:dyDescent="0.25">
      <c r="A412">
        <v>411</v>
      </c>
      <c r="B412">
        <v>9</v>
      </c>
      <c r="C412" s="3">
        <v>11</v>
      </c>
      <c r="D412" s="4">
        <v>0.2</v>
      </c>
      <c r="E412" t="str">
        <v>SKU-1012</v>
      </c>
      <c r="F412" t="str">
        <v>Raise</v>
      </c>
      <c r="G412" t="str">
        <v>Full</v>
      </c>
      <c r="H412">
        <v>20.37</v>
      </c>
      <c r="I412">
        <v>9.76</v>
      </c>
      <c r="J412">
        <v>15</v>
      </c>
      <c r="K412">
        <v>305.55</v>
      </c>
      <c r="L412">
        <v>159.15</v>
      </c>
      <c r="M412">
        <v>0.52086401570937657</v>
      </c>
      <c r="N412">
        <v>20.226861560308098</v>
      </c>
      <c r="O412">
        <v>49.152923404621475</v>
      </c>
      <c r="P412">
        <v>49.152923404621447</v>
      </c>
      <c r="Q412">
        <v>464.13364002135626</v>
      </c>
      <c r="R412">
        <v>311.63258687148209</v>
      </c>
      <c r="S412">
        <v>1</v>
      </c>
      <c r="T412">
        <f t="shared" si="138"/>
        <v>20.341372312061619</v>
      </c>
      <c r="U412">
        <f t="shared" si="139"/>
        <v>-1.4053847785165437E-3</v>
      </c>
      <c r="V412">
        <f>IF($F412="Reduce", INDEX(Model_Assumptions[Values], 2), INDEX(Model_Assumptions[Values], 1))</f>
        <v>-0.4</v>
      </c>
      <c r="W412">
        <f t="shared" si="140"/>
        <v>15.0084323086711</v>
      </c>
      <c r="X412">
        <f t="shared" si="153"/>
        <v>305.29210941105339</v>
      </c>
      <c r="Y412">
        <f t="shared" si="141"/>
        <v>158.80981007842345</v>
      </c>
      <c r="Z412">
        <f t="shared" si="142"/>
        <v>-0.25789058894662276</v>
      </c>
      <c r="AA412">
        <f t="shared" si="143"/>
        <v>-0.34018992157655248</v>
      </c>
      <c r="AB412">
        <f t="shared" si="154"/>
        <v>0.52018969761382772</v>
      </c>
      <c r="AC412">
        <f t="shared" si="144"/>
        <v>-6.7431809554885369E-4</v>
      </c>
      <c r="AD412">
        <f t="shared" si="145"/>
        <v>-6.7431809554885369E-4</v>
      </c>
      <c r="AE412">
        <f t="shared" si="146"/>
        <v>0.20000000000000992</v>
      </c>
      <c r="AF412">
        <f t="shared" si="155"/>
        <v>249.30606949718256</v>
      </c>
      <c r="AG412">
        <f t="shared" si="147"/>
        <v>-5.2466988956830852E-3</v>
      </c>
      <c r="AH412">
        <f t="shared" si="148"/>
        <v>-6.9210516488744022E-3</v>
      </c>
      <c r="AI412">
        <f t="shared" si="156"/>
        <v>0.79999999999999005</v>
      </c>
      <c r="AJ412">
        <f>MAX(0, $R412 - $AA412) * INDEX(Model_Assumptions[Values], 7)</f>
        <v>623.94555358611728</v>
      </c>
      <c r="AK412">
        <f>MAX(0, INDEX(Model_Assumptions[Values], 4) - $AD412)</f>
        <v>5.0674318095548856E-2</v>
      </c>
      <c r="AL412">
        <f>MAX(0, INDEX(Model_Assumptions[Values], 5) - $AC412)</f>
        <v>2.0674318095548854E-2</v>
      </c>
      <c r="AM412">
        <f>INDEX(Model_Assumptions[Values], 6) * MAX(0, INDEX(Model_Assumptions[Values], 3) - $AB412)^2</f>
        <v>0</v>
      </c>
      <c r="AN412">
        <f t="shared" si="149"/>
        <v>624.9348249085283</v>
      </c>
      <c r="AO412" cm="1">
        <f t="array" ref="AO412">IFERROR(STDEV(IF($E$2:$E$2201=$E412, $AJ$2:$AJ$2201)), 0)</f>
        <v>0.99456072384455485</v>
      </c>
      <c r="AP412">
        <f t="shared" si="157"/>
        <v>-0.99468167070473656</v>
      </c>
      <c r="AQ412">
        <f t="shared" si="150"/>
        <v>5.1657448861911801E-2</v>
      </c>
      <c r="AR412" cm="1">
        <f t="array" ref="AR412">IFERROR(STDEV(IF($E$2:$E$2201=$E412, $AK$2:$AK$2201)), 0)</f>
        <v>9.884013631971261E-4</v>
      </c>
      <c r="AS412">
        <f t="shared" si="158"/>
        <v>-0.99466755406211349</v>
      </c>
      <c r="AT412">
        <f t="shared" si="151"/>
        <v>2.1657448861911829E-2</v>
      </c>
      <c r="AU412" cm="1">
        <f t="array" ref="AU412">IFERROR(STDEV(IF($E$2:$E$2201=$E412, $AL$2:$AL$2201)), 0)</f>
        <v>9.884013631971261E-4</v>
      </c>
      <c r="AV412">
        <f t="shared" si="159"/>
        <v>-0.99466755406214502</v>
      </c>
      <c r="AW412">
        <f t="shared" si="152"/>
        <v>0</v>
      </c>
      <c r="AX412" cm="1">
        <f t="array" ref="AX412">IFERROR(STDEV(IF($E$2:$E$2201=$E412, $AM$2:$AM$2201)), 0)</f>
        <v>0</v>
      </c>
      <c r="AY412">
        <f t="shared" si="160"/>
        <v>-0.99466755406214502</v>
      </c>
      <c r="AZ412">
        <f>INDEX(Model_Assumptions[Values],9)*((INDEX(Model_Scenarios[GR Weight],1)*$AG412)+(INDEX(Model_Scenarios[GP Weight],1)*$AH412)+(INDEX(Model_Scenarios[LTV Weight],1)*$AI412))-(INDEX(Model_Scenarios[LTV Weight],1)*$AP412)-(INDEX(Model_Scenarios[GP Weight],1)*($AS412+$AV412+$AY412))</f>
        <v>4.2880617275101116</v>
      </c>
      <c r="BA412">
        <f>INDEX(Model_Assumptions[Values],9)*((INDEX(Model_Scenarios[GR Weight],2)*$AG412)+(INDEX(Model_Scenarios[GP Weight],2)*$AH412)+(INDEX(Model_Scenarios[LTV Weight],2)*$AI412))-(INDEX(Model_Scenarios[LTV Weight],2)*$AP412)-(INDEX(Model_Scenarios[GP Weight],2)*($AS412+$AV412+$AY412))</f>
        <v>3.8324875425746909</v>
      </c>
      <c r="BB412">
        <f>INDEX(Model_Assumptions[Values],9)*((INDEX(Model_Scenarios[GR Weight],3)*$AG412)+(INDEX(Model_Scenarios[GP Weight],3)*$AH412)+(INDEX(Model_Scenarios[LTV Weight],3)*$AI412))-(INDEX(Model_Scenarios[LTV Weight],3)*$AP412)-(INDEX(Model_Scenarios[GP Weight],3)*($AS412+$AV412+$AY412))</f>
        <v>3.023603386041982</v>
      </c>
      <c r="BC412">
        <f>INDEX(Model_Assumptions[Values],9)*((INDEX(Model_Scenarios[GR Weight],4)*$AG412)+(INDEX(Model_Scenarios[GP Weight],4)*$AH412)+(INDEX(Model_Scenarios[LTV Weight],4)*$AI412))-(INDEX(Model_Scenarios[LTV Weight],4)*$AP412)-(INDEX(Model_Scenarios[GP Weight],4)*($AS412+$AV412+$AY412))</f>
        <v>2.5215118695236711</v>
      </c>
      <c r="BD412">
        <f>INDEX(Model_Assumptions[Values],9)*((INDEX(Model_Scenarios[GR Weight],5)*$AG412)+(INDEX(Model_Scenarios[GP Weight],5)*$AH412)+(INDEX(Model_Scenarios[LTV Weight],5)*$AI412))-(INDEX(Model_Scenarios[LTV Weight],5)*$AP412)-(INDEX(Model_Scenarios[GP Weight],5)*($AS412+$AV412+$AY412))</f>
        <v>2.865592290948606</v>
      </c>
    </row>
    <row r="413" spans="1:56" x14ac:dyDescent="0.25">
      <c r="A413">
        <v>412</v>
      </c>
      <c r="B413">
        <v>9</v>
      </c>
      <c r="C413" s="3">
        <v>12</v>
      </c>
      <c r="D413" s="4">
        <v>0.22</v>
      </c>
      <c r="E413" t="str">
        <v>SKU-1012</v>
      </c>
      <c r="F413" t="str">
        <v>Raise</v>
      </c>
      <c r="G413" t="str">
        <v>Full</v>
      </c>
      <c r="H413">
        <v>20.37</v>
      </c>
      <c r="I413">
        <v>9.76</v>
      </c>
      <c r="J413">
        <v>15</v>
      </c>
      <c r="K413">
        <v>305.55</v>
      </c>
      <c r="L413">
        <v>159.15</v>
      </c>
      <c r="M413">
        <v>0.52086401570937657</v>
      </c>
      <c r="N413">
        <v>20.226861560308098</v>
      </c>
      <c r="O413">
        <v>49.152923404621475</v>
      </c>
      <c r="P413">
        <v>49.152923404621447</v>
      </c>
      <c r="Q413">
        <v>464.13364002135626</v>
      </c>
      <c r="R413">
        <v>311.63258687148209</v>
      </c>
      <c r="S413">
        <v>1</v>
      </c>
      <c r="T413">
        <f t="shared" si="138"/>
        <v>20.338509543267783</v>
      </c>
      <c r="U413">
        <f t="shared" si="139"/>
        <v>-1.5459232563680935E-3</v>
      </c>
      <c r="V413">
        <f>IF($F413="Reduce", INDEX(Model_Assumptions[Values], 2), INDEX(Model_Assumptions[Values], 1))</f>
        <v>-0.4</v>
      </c>
      <c r="W413">
        <f t="shared" si="140"/>
        <v>15.009275539538208</v>
      </c>
      <c r="X413">
        <f t="shared" si="153"/>
        <v>305.26629379843354</v>
      </c>
      <c r="Y413">
        <f t="shared" si="141"/>
        <v>158.77576453254062</v>
      </c>
      <c r="Z413">
        <f t="shared" si="142"/>
        <v>-0.28370620156647419</v>
      </c>
      <c r="AA413">
        <f t="shared" si="143"/>
        <v>-0.37423546745938552</v>
      </c>
      <c r="AB413">
        <f t="shared" si="154"/>
        <v>0.52012216139846679</v>
      </c>
      <c r="AC413">
        <f t="shared" si="144"/>
        <v>-7.4185431090978415E-4</v>
      </c>
      <c r="AD413">
        <f t="shared" si="145"/>
        <v>-7.4185431090978415E-4</v>
      </c>
      <c r="AE413">
        <f t="shared" si="146"/>
        <v>0.21999999999999603</v>
      </c>
      <c r="AF413">
        <f t="shared" si="155"/>
        <v>243.07341775975729</v>
      </c>
      <c r="AG413">
        <f t="shared" si="147"/>
        <v>-5.7719090120242874E-3</v>
      </c>
      <c r="AH413">
        <f t="shared" si="148"/>
        <v>-7.6136970405345054E-3</v>
      </c>
      <c r="AI413">
        <f t="shared" si="156"/>
        <v>0.78000000000000402</v>
      </c>
      <c r="AJ413">
        <f>MAX(0, $R413 - $AA413) * INDEX(Model_Assumptions[Values], 7)</f>
        <v>624.01364467788289</v>
      </c>
      <c r="AK413">
        <f>MAX(0, INDEX(Model_Assumptions[Values], 4) - $AD413)</f>
        <v>5.0741854310909787E-2</v>
      </c>
      <c r="AL413">
        <f>MAX(0, INDEX(Model_Assumptions[Values], 5) - $AC413)</f>
        <v>2.0741854310909785E-2</v>
      </c>
      <c r="AM413">
        <f>INDEX(Model_Assumptions[Values], 6) * MAX(0, INDEX(Model_Assumptions[Values], 3) - $AB413)^2</f>
        <v>0</v>
      </c>
      <c r="AN413">
        <f t="shared" si="149"/>
        <v>624.9348249085283</v>
      </c>
      <c r="AO413" cm="1">
        <f t="array" ref="AO413">IFERROR(STDEV(IF($E$2:$E$2201=$E413, $AJ$2:$AJ$2201)), 0)</f>
        <v>0.99456072384455485</v>
      </c>
      <c r="AP413">
        <f t="shared" si="157"/>
        <v>-0.92621818714548476</v>
      </c>
      <c r="AQ413">
        <f t="shared" si="150"/>
        <v>5.1657448861911801E-2</v>
      </c>
      <c r="AR413" cm="1">
        <f t="array" ref="AR413">IFERROR(STDEV(IF($E$2:$E$2201=$E413, $AK$2:$AK$2201)), 0)</f>
        <v>9.884013631971261E-4</v>
      </c>
      <c r="AS413">
        <f t="shared" si="158"/>
        <v>-0.92633881851436506</v>
      </c>
      <c r="AT413">
        <f t="shared" si="151"/>
        <v>2.1657448861911829E-2</v>
      </c>
      <c r="AU413" cm="1">
        <f t="array" ref="AU413">IFERROR(STDEV(IF($E$2:$E$2201=$E413, $AL$2:$AL$2201)), 0)</f>
        <v>9.884013631971261E-4</v>
      </c>
      <c r="AV413">
        <f t="shared" si="159"/>
        <v>-0.92633881851439659</v>
      </c>
      <c r="AW413">
        <f t="shared" si="152"/>
        <v>0</v>
      </c>
      <c r="AX413" cm="1">
        <f t="array" ref="AX413">IFERROR(STDEV(IF($E$2:$E$2201=$E413, $AM$2:$AM$2201)), 0)</f>
        <v>0</v>
      </c>
      <c r="AY413">
        <f t="shared" si="160"/>
        <v>-0.92633881851439659</v>
      </c>
      <c r="AZ413">
        <f>INDEX(Model_Assumptions[Values],9)*((INDEX(Model_Scenarios[GR Weight],1)*$AG413)+(INDEX(Model_Scenarios[GP Weight],1)*$AH413)+(INDEX(Model_Scenarios[LTV Weight],1)*$AI413))-(INDEX(Model_Scenarios[LTV Weight],1)*$AP413)-(INDEX(Model_Scenarios[GP Weight],1)*($AS413+$AV413+$AY413))</f>
        <v>4.1321833922444409</v>
      </c>
      <c r="BA413">
        <f>INDEX(Model_Assumptions[Values],9)*((INDEX(Model_Scenarios[GR Weight],2)*$AG413)+(INDEX(Model_Scenarios[GP Weight],2)*$AH413)+(INDEX(Model_Scenarios[LTV Weight],2)*$AI413))-(INDEX(Model_Scenarios[LTV Weight],2)*$AP413)-(INDEX(Model_Scenarios[GP Weight],2)*($AS413+$AV413+$AY413))</f>
        <v>3.6809024839536573</v>
      </c>
      <c r="BB413">
        <f>INDEX(Model_Assumptions[Values],9)*((INDEX(Model_Scenarios[GR Weight],3)*$AG413)+(INDEX(Model_Scenarios[GP Weight],3)*$AH413)+(INDEX(Model_Scenarios[LTV Weight],3)*$AI413))-(INDEX(Model_Scenarios[LTV Weight],3)*$AP413)-(INDEX(Model_Scenarios[GP Weight],3)*($AS413+$AV413+$AY413))</f>
        <v>2.8826041782123415</v>
      </c>
      <c r="BC413">
        <f>INDEX(Model_Assumptions[Values],9)*((INDEX(Model_Scenarios[GR Weight],4)*$AG413)+(INDEX(Model_Scenarios[GP Weight],4)*$AH413)+(INDEX(Model_Scenarios[LTV Weight],4)*$AI413))-(INDEX(Model_Scenarios[LTV Weight],4)*$AP413)-(INDEX(Model_Scenarios[GP Weight],4)*($AS413+$AV413+$AY413))</f>
        <v>2.3970964049917791</v>
      </c>
      <c r="BD413">
        <f>INDEX(Model_Assumptions[Values],9)*((INDEX(Model_Scenarios[GR Weight],5)*$AG413)+(INDEX(Model_Scenarios[GP Weight],5)*$AH413)+(INDEX(Model_Scenarios[LTV Weight],5)*$AI413))-(INDEX(Model_Scenarios[LTV Weight],5)*$AP413)-(INDEX(Model_Scenarios[GP Weight],5)*($AS413+$AV413+$AY413))</f>
        <v>2.7083040214616192</v>
      </c>
    </row>
    <row r="414" spans="1:56" x14ac:dyDescent="0.25">
      <c r="A414">
        <v>413</v>
      </c>
      <c r="B414">
        <v>9</v>
      </c>
      <c r="C414" s="3">
        <v>13</v>
      </c>
      <c r="D414" s="4">
        <v>0.24</v>
      </c>
      <c r="E414" t="str">
        <v>SKU-1012</v>
      </c>
      <c r="F414" t="str">
        <v>Raise</v>
      </c>
      <c r="G414" t="str">
        <v>Full</v>
      </c>
      <c r="H414">
        <v>20.37</v>
      </c>
      <c r="I414">
        <v>9.76</v>
      </c>
      <c r="J414">
        <v>15</v>
      </c>
      <c r="K414">
        <v>305.55</v>
      </c>
      <c r="L414">
        <v>159.15</v>
      </c>
      <c r="M414">
        <v>0.52086401570937657</v>
      </c>
      <c r="N414">
        <v>20.226861560308098</v>
      </c>
      <c r="O414">
        <v>49.152923404621475</v>
      </c>
      <c r="P414">
        <v>49.152923404621447</v>
      </c>
      <c r="Q414">
        <v>464.13364002135626</v>
      </c>
      <c r="R414">
        <v>311.63258687148209</v>
      </c>
      <c r="S414">
        <v>1</v>
      </c>
      <c r="T414">
        <f t="shared" si="138"/>
        <v>20.335646774473943</v>
      </c>
      <c r="U414">
        <f t="shared" si="139"/>
        <v>-1.6864617342198175E-3</v>
      </c>
      <c r="V414">
        <f>IF($F414="Reduce", INDEX(Model_Assumptions[Values], 2), INDEX(Model_Assumptions[Values], 1))</f>
        <v>-0.4</v>
      </c>
      <c r="W414">
        <f t="shared" si="140"/>
        <v>15.01011877040532</v>
      </c>
      <c r="X414">
        <f t="shared" si="153"/>
        <v>305.24047335786372</v>
      </c>
      <c r="Y414">
        <f t="shared" si="141"/>
        <v>158.74171415870779</v>
      </c>
      <c r="Z414">
        <f t="shared" si="142"/>
        <v>-0.30952664213629077</v>
      </c>
      <c r="AA414">
        <f t="shared" si="143"/>
        <v>-0.40828584129221213</v>
      </c>
      <c r="AB414">
        <f t="shared" si="154"/>
        <v>0.52005460616816401</v>
      </c>
      <c r="AC414">
        <f t="shared" si="144"/>
        <v>-8.0940954121255793E-4</v>
      </c>
      <c r="AD414">
        <f t="shared" si="145"/>
        <v>-8.0940954121255793E-4</v>
      </c>
      <c r="AE414">
        <f t="shared" si="146"/>
        <v>0.24000000000000696</v>
      </c>
      <c r="AF414">
        <f t="shared" si="155"/>
        <v>236.8407660223242</v>
      </c>
      <c r="AG414">
        <f t="shared" si="147"/>
        <v>-6.2972173514136975E-3</v>
      </c>
      <c r="AH414">
        <f t="shared" si="148"/>
        <v>-8.3064406552433943E-3</v>
      </c>
      <c r="AI414">
        <f t="shared" si="156"/>
        <v>0.75999999999999301</v>
      </c>
      <c r="AJ414">
        <f>MAX(0, $R414 - $AA414) * INDEX(Model_Assumptions[Values], 7)</f>
        <v>624.08174542554866</v>
      </c>
      <c r="AK414">
        <f>MAX(0, INDEX(Model_Assumptions[Values], 4) - $AD414)</f>
        <v>5.0809409541212561E-2</v>
      </c>
      <c r="AL414">
        <f>MAX(0, INDEX(Model_Assumptions[Values], 5) - $AC414)</f>
        <v>2.0809409541212558E-2</v>
      </c>
      <c r="AM414">
        <f>INDEX(Model_Assumptions[Values], 6) * MAX(0, INDEX(Model_Assumptions[Values], 3) - $AB414)^2</f>
        <v>0</v>
      </c>
      <c r="AN414">
        <f t="shared" si="149"/>
        <v>624.9348249085283</v>
      </c>
      <c r="AO414" cm="1">
        <f t="array" ref="AO414">IFERROR(STDEV(IF($E$2:$E$2201=$E414, $AJ$2:$AJ$2201)), 0)</f>
        <v>0.99456072384455485</v>
      </c>
      <c r="AP414">
        <f t="shared" si="157"/>
        <v>-0.85774499487772859</v>
      </c>
      <c r="AQ414">
        <f t="shared" si="150"/>
        <v>5.1657448861911801E-2</v>
      </c>
      <c r="AR414" cm="1">
        <f t="array" ref="AR414">IFERROR(STDEV(IF($E$2:$E$2201=$E414, $AK$2:$AK$2201)), 0)</f>
        <v>9.884013631971261E-4</v>
      </c>
      <c r="AS414">
        <f t="shared" si="158"/>
        <v>-0.85799084488930177</v>
      </c>
      <c r="AT414">
        <f t="shared" si="151"/>
        <v>2.1657448861911829E-2</v>
      </c>
      <c r="AU414" cm="1">
        <f t="array" ref="AU414">IFERROR(STDEV(IF($E$2:$E$2201=$E414, $AL$2:$AL$2201)), 0)</f>
        <v>9.884013631971261E-4</v>
      </c>
      <c r="AV414">
        <f t="shared" si="159"/>
        <v>-0.8579908448893333</v>
      </c>
      <c r="AW414">
        <f t="shared" si="152"/>
        <v>0</v>
      </c>
      <c r="AX414" cm="1">
        <f t="array" ref="AX414">IFERROR(STDEV(IF($E$2:$E$2201=$E414, $AM$2:$AM$2201)), 0)</f>
        <v>0</v>
      </c>
      <c r="AY414">
        <f t="shared" si="160"/>
        <v>-0.8579908448893333</v>
      </c>
      <c r="AZ414">
        <f>INDEX(Model_Assumptions[Values],9)*((INDEX(Model_Scenarios[GR Weight],1)*$AG414)+(INDEX(Model_Scenarios[GP Weight],1)*$AH414)+(INDEX(Model_Scenarios[LTV Weight],1)*$AI414))-(INDEX(Model_Scenarios[LTV Weight],1)*$AP414)-(INDEX(Model_Scenarios[GP Weight],1)*($AS414+$AV414+$AY414))</f>
        <v>3.9762914203656239</v>
      </c>
      <c r="BA414">
        <f>INDEX(Model_Assumptions[Values],9)*((INDEX(Model_Scenarios[GR Weight],2)*$AG414)+(INDEX(Model_Scenarios[GP Weight],2)*$AH414)+(INDEX(Model_Scenarios[LTV Weight],2)*$AI414))-(INDEX(Model_Scenarios[LTV Weight],2)*$AP414)-(INDEX(Model_Scenarios[GP Weight],2)*($AS414+$AV414+$AY414))</f>
        <v>3.5292993999352911</v>
      </c>
      <c r="BB414">
        <f>INDEX(Model_Assumptions[Values],9)*((INDEX(Model_Scenarios[GR Weight],3)*$AG414)+(INDEX(Model_Scenarios[GP Weight],3)*$AH414)+(INDEX(Model_Scenarios[LTV Weight],3)*$AI414))-(INDEX(Model_Scenarios[LTV Weight],3)*$AP414)-(INDEX(Model_Scenarios[GP Weight],3)*($AS414+$AV414+$AY414))</f>
        <v>2.7415805922489231</v>
      </c>
      <c r="BC414">
        <f>INDEX(Model_Assumptions[Values],9)*((INDEX(Model_Scenarios[GR Weight],4)*$AG414)+(INDEX(Model_Scenarios[GP Weight],4)*$AH414)+(INDEX(Model_Scenarios[LTV Weight],4)*$AI414))-(INDEX(Model_Scenarios[LTV Weight],4)*$AP414)-(INDEX(Model_Scenarios[GP Weight],4)*($AS414+$AV414+$AY414))</f>
        <v>2.272657484085447</v>
      </c>
      <c r="BD414">
        <f>INDEX(Model_Assumptions[Values],9)*((INDEX(Model_Scenarios[GR Weight],5)*$AG414)+(INDEX(Model_Scenarios[GP Weight],5)*$AH414)+(INDEX(Model_Scenarios[LTV Weight],5)*$AI414))-(INDEX(Model_Scenarios[LTV Weight],5)*$AP414)-(INDEX(Model_Scenarios[GP Weight],5)*($AS414+$AV414+$AY414))</f>
        <v>2.5509812136334733</v>
      </c>
    </row>
    <row r="415" spans="1:56" x14ac:dyDescent="0.25">
      <c r="A415">
        <v>414</v>
      </c>
      <c r="B415">
        <v>9</v>
      </c>
      <c r="C415" s="3">
        <v>14</v>
      </c>
      <c r="D415" s="4">
        <v>0.26</v>
      </c>
      <c r="E415" t="str">
        <v>SKU-1012</v>
      </c>
      <c r="F415" t="str">
        <v>Raise</v>
      </c>
      <c r="G415" t="str">
        <v>Full</v>
      </c>
      <c r="H415">
        <v>20.37</v>
      </c>
      <c r="I415">
        <v>9.76</v>
      </c>
      <c r="J415">
        <v>15</v>
      </c>
      <c r="K415">
        <v>305.55</v>
      </c>
      <c r="L415">
        <v>159.15</v>
      </c>
      <c r="M415">
        <v>0.52086401570937657</v>
      </c>
      <c r="N415">
        <v>20.226861560308098</v>
      </c>
      <c r="O415">
        <v>49.152923404621475</v>
      </c>
      <c r="P415">
        <v>49.152923404621447</v>
      </c>
      <c r="Q415">
        <v>464.13364002135626</v>
      </c>
      <c r="R415">
        <v>311.63258687148209</v>
      </c>
      <c r="S415">
        <v>1</v>
      </c>
      <c r="T415">
        <f t="shared" si="138"/>
        <v>20.332784005680107</v>
      </c>
      <c r="U415">
        <f t="shared" si="139"/>
        <v>-1.8270002120713673E-3</v>
      </c>
      <c r="V415">
        <f>IF($F415="Reduce", INDEX(Model_Assumptions[Values], 2), INDEX(Model_Assumptions[Values], 1))</f>
        <v>-0.4</v>
      </c>
      <c r="W415">
        <f t="shared" si="140"/>
        <v>15.010962001272429</v>
      </c>
      <c r="X415">
        <f t="shared" si="153"/>
        <v>305.21464808934388</v>
      </c>
      <c r="Y415">
        <f t="shared" si="141"/>
        <v>158.70765895692497</v>
      </c>
      <c r="Z415">
        <f t="shared" si="142"/>
        <v>-0.33535191065612935</v>
      </c>
      <c r="AA415">
        <f t="shared" si="143"/>
        <v>-0.4423410430750323</v>
      </c>
      <c r="AB415">
        <f t="shared" si="154"/>
        <v>0.51998703191488804</v>
      </c>
      <c r="AC415">
        <f t="shared" si="144"/>
        <v>-8.7698379448852837E-4</v>
      </c>
      <c r="AD415">
        <f t="shared" si="145"/>
        <v>-8.7698379448852837E-4</v>
      </c>
      <c r="AE415">
        <f t="shared" si="146"/>
        <v>0.25999999999999307</v>
      </c>
      <c r="AF415">
        <f t="shared" si="155"/>
        <v>230.60811428489887</v>
      </c>
      <c r="AG415">
        <f t="shared" si="147"/>
        <v>-6.8226239138524719E-3</v>
      </c>
      <c r="AH415">
        <f t="shared" si="148"/>
        <v>-8.9992824930010696E-3</v>
      </c>
      <c r="AI415">
        <f t="shared" si="156"/>
        <v>0.74000000000000687</v>
      </c>
      <c r="AJ415">
        <f>MAX(0, $R415 - $AA415) * INDEX(Model_Assumptions[Values], 7)</f>
        <v>624.14985582911424</v>
      </c>
      <c r="AK415">
        <f>MAX(0, INDEX(Model_Assumptions[Values], 4) - $AD415)</f>
        <v>5.0876983794488531E-2</v>
      </c>
      <c r="AL415">
        <f>MAX(0, INDEX(Model_Assumptions[Values], 5) - $AC415)</f>
        <v>2.0876983794488529E-2</v>
      </c>
      <c r="AM415">
        <f>INDEX(Model_Assumptions[Values], 6) * MAX(0, INDEX(Model_Assumptions[Values], 3) - $AB415)^2</f>
        <v>0</v>
      </c>
      <c r="AN415">
        <f t="shared" si="149"/>
        <v>624.9348249085283</v>
      </c>
      <c r="AO415" cm="1">
        <f t="array" ref="AO415">IFERROR(STDEV(IF($E$2:$E$2201=$E415, $AJ$2:$AJ$2201)), 0)</f>
        <v>0.99456072384455485</v>
      </c>
      <c r="AP415">
        <f t="shared" si="157"/>
        <v>-0.78926209390181112</v>
      </c>
      <c r="AQ415">
        <f t="shared" si="150"/>
        <v>5.1657448861911801E-2</v>
      </c>
      <c r="AR415" cm="1">
        <f t="array" ref="AR415">IFERROR(STDEV(IF($E$2:$E$2201=$E415, $AK$2:$AK$2201)), 0)</f>
        <v>9.884013631971261E-4</v>
      </c>
      <c r="AS415">
        <f t="shared" si="158"/>
        <v>-0.78962362506132433</v>
      </c>
      <c r="AT415">
        <f t="shared" si="151"/>
        <v>2.1657448861911829E-2</v>
      </c>
      <c r="AU415" cm="1">
        <f t="array" ref="AU415">IFERROR(STDEV(IF($E$2:$E$2201=$E415, $AL$2:$AL$2201)), 0)</f>
        <v>9.884013631971261E-4</v>
      </c>
      <c r="AV415">
        <f t="shared" si="159"/>
        <v>-0.78962362506135597</v>
      </c>
      <c r="AW415">
        <f t="shared" si="152"/>
        <v>0</v>
      </c>
      <c r="AX415" cm="1">
        <f t="array" ref="AX415">IFERROR(STDEV(IF($E$2:$E$2201=$E415, $AM$2:$AM$2201)), 0)</f>
        <v>0</v>
      </c>
      <c r="AY415">
        <f t="shared" si="160"/>
        <v>-0.78962362506135597</v>
      </c>
      <c r="AZ415">
        <f>INDEX(Model_Assumptions[Values],9)*((INDEX(Model_Scenarios[GR Weight],1)*$AG415)+(INDEX(Model_Scenarios[GP Weight],1)*$AH415)+(INDEX(Model_Scenarios[LTV Weight],1)*$AI415))-(INDEX(Model_Scenarios[LTV Weight],1)*$AP415)-(INDEX(Model_Scenarios[GP Weight],1)*($AS415+$AV415+$AY415))</f>
        <v>3.8203858094364538</v>
      </c>
      <c r="BA415">
        <f>INDEX(Model_Assumptions[Values],9)*((INDEX(Model_Scenarios[GR Weight],2)*$AG415)+(INDEX(Model_Scenarios[GP Weight],2)*$AH415)+(INDEX(Model_Scenarios[LTV Weight],2)*$AI415))-(INDEX(Model_Scenarios[LTV Weight],2)*$AP415)-(INDEX(Model_Scenarios[GP Weight],2)*($AS415+$AV415+$AY415))</f>
        <v>3.3776782856446164</v>
      </c>
      <c r="BB415">
        <f>INDEX(Model_Assumptions[Values],9)*((INDEX(Model_Scenarios[GR Weight],3)*$AG415)+(INDEX(Model_Scenarios[GP Weight],3)*$AH415)+(INDEX(Model_Scenarios[LTV Weight],3)*$AI415))-(INDEX(Model_Scenarios[LTV Weight],3)*$AP415)-(INDEX(Model_Scenarios[GP Weight],3)*($AS415+$AV415+$AY415))</f>
        <v>2.6005326196200835</v>
      </c>
      <c r="BC415">
        <f>INDEX(Model_Assumptions[Values],9)*((INDEX(Model_Scenarios[GR Weight],4)*$AG415)+(INDEX(Model_Scenarios[GP Weight],4)*$AH415)+(INDEX(Model_Scenarios[LTV Weight],4)*$AI415))-(INDEX(Model_Scenarios[LTV Weight],4)*$AP415)-(INDEX(Model_Scenarios[GP Weight],4)*($AS415+$AV415+$AY415))</f>
        <v>2.1481950982729727</v>
      </c>
      <c r="BD415">
        <f>INDEX(Model_Assumptions[Values],9)*((INDEX(Model_Scenarios[GR Weight],5)*$AG415)+(INDEX(Model_Scenarios[GP Weight],5)*$AH415)+(INDEX(Model_Scenarios[LTV Weight],5)*$AI415))-(INDEX(Model_Scenarios[LTV Weight],5)*$AP415)-(INDEX(Model_Scenarios[GP Weight],5)*($AS415+$AV415+$AY415))</f>
        <v>2.3936238540570764</v>
      </c>
    </row>
    <row r="416" spans="1:56" x14ac:dyDescent="0.25">
      <c r="A416">
        <v>415</v>
      </c>
      <c r="B416">
        <v>9</v>
      </c>
      <c r="C416" s="3">
        <v>15</v>
      </c>
      <c r="D416" s="4">
        <v>0.28000000000000003</v>
      </c>
      <c r="E416" t="str">
        <v>SKU-1012</v>
      </c>
      <c r="F416" t="str">
        <v>Raise</v>
      </c>
      <c r="G416" t="str">
        <v>Full</v>
      </c>
      <c r="H416">
        <v>20.37</v>
      </c>
      <c r="I416">
        <v>9.76</v>
      </c>
      <c r="J416">
        <v>15</v>
      </c>
      <c r="K416">
        <v>305.55</v>
      </c>
      <c r="L416">
        <v>159.15</v>
      </c>
      <c r="M416">
        <v>0.52086401570937657</v>
      </c>
      <c r="N416">
        <v>20.226861560308098</v>
      </c>
      <c r="O416">
        <v>49.152923404621475</v>
      </c>
      <c r="P416">
        <v>49.152923404621447</v>
      </c>
      <c r="Q416">
        <v>464.13364002135626</v>
      </c>
      <c r="R416">
        <v>311.63258687148209</v>
      </c>
      <c r="S416">
        <v>1</v>
      </c>
      <c r="T416">
        <f t="shared" si="138"/>
        <v>20.329921236886268</v>
      </c>
      <c r="U416">
        <f t="shared" si="139"/>
        <v>-1.9675386899230913E-3</v>
      </c>
      <c r="V416">
        <f>IF($F416="Reduce", INDEX(Model_Assumptions[Values], 2), INDEX(Model_Assumptions[Values], 1))</f>
        <v>-0.4</v>
      </c>
      <c r="W416">
        <f t="shared" si="140"/>
        <v>15.011805232139539</v>
      </c>
      <c r="X416">
        <f t="shared" si="153"/>
        <v>305.18881799287396</v>
      </c>
      <c r="Y416">
        <f t="shared" si="141"/>
        <v>158.67359892719207</v>
      </c>
      <c r="Z416">
        <f t="shared" si="142"/>
        <v>-0.36118200712604676</v>
      </c>
      <c r="AA416">
        <f t="shared" si="143"/>
        <v>-0.47640107280793131</v>
      </c>
      <c r="AB416">
        <f t="shared" si="154"/>
        <v>0.51991943863060219</v>
      </c>
      <c r="AC416">
        <f t="shared" si="144"/>
        <v>-9.4457707877437791E-4</v>
      </c>
      <c r="AD416">
        <f t="shared" si="145"/>
        <v>-9.4457707877437791E-4</v>
      </c>
      <c r="AE416">
        <f t="shared" si="146"/>
        <v>0.28000000000000397</v>
      </c>
      <c r="AF416">
        <f t="shared" si="155"/>
        <v>224.37546254746584</v>
      </c>
      <c r="AG416">
        <f t="shared" si="147"/>
        <v>-7.3481286993417683E-3</v>
      </c>
      <c r="AH416">
        <f t="shared" si="148"/>
        <v>-9.6922225538092661E-3</v>
      </c>
      <c r="AI416">
        <f t="shared" si="156"/>
        <v>0.71999999999999598</v>
      </c>
      <c r="AJ416">
        <f>MAX(0, $R416 - $AA416) * INDEX(Model_Assumptions[Values], 7)</f>
        <v>624.21797588857999</v>
      </c>
      <c r="AK416">
        <f>MAX(0, INDEX(Model_Assumptions[Values], 4) - $AD416)</f>
        <v>5.0944577078774381E-2</v>
      </c>
      <c r="AL416">
        <f>MAX(0, INDEX(Model_Assumptions[Values], 5) - $AC416)</f>
        <v>2.0944577078774378E-2</v>
      </c>
      <c r="AM416">
        <f>INDEX(Model_Assumptions[Values], 6) * MAX(0, INDEX(Model_Assumptions[Values], 3) - $AB416)^2</f>
        <v>0</v>
      </c>
      <c r="AN416">
        <f t="shared" si="149"/>
        <v>624.9348249085283</v>
      </c>
      <c r="AO416" cm="1">
        <f t="array" ref="AO416">IFERROR(STDEV(IF($E$2:$E$2201=$E416, $AJ$2:$AJ$2201)), 0)</f>
        <v>0.99456072384455485</v>
      </c>
      <c r="AP416">
        <f t="shared" si="157"/>
        <v>-0.72076948421738918</v>
      </c>
      <c r="AQ416">
        <f t="shared" si="150"/>
        <v>5.1657448861911801E-2</v>
      </c>
      <c r="AR416" cm="1">
        <f t="array" ref="AR416">IFERROR(STDEV(IF($E$2:$E$2201=$E416, $AK$2:$AK$2201)), 0)</f>
        <v>9.884013631971261E-4</v>
      </c>
      <c r="AS416">
        <f t="shared" si="158"/>
        <v>-0.72123715089944207</v>
      </c>
      <c r="AT416">
        <f t="shared" si="151"/>
        <v>2.1657448861911829E-2</v>
      </c>
      <c r="AU416" cm="1">
        <f t="array" ref="AU416">IFERROR(STDEV(IF($E$2:$E$2201=$E416, $AL$2:$AL$2201)), 0)</f>
        <v>9.884013631971261E-4</v>
      </c>
      <c r="AV416">
        <f t="shared" si="159"/>
        <v>-0.7212371508994736</v>
      </c>
      <c r="AW416">
        <f t="shared" si="152"/>
        <v>0</v>
      </c>
      <c r="AX416" cm="1">
        <f t="array" ref="AX416">IFERROR(STDEV(IF($E$2:$E$2201=$E416, $AM$2:$AM$2201)), 0)</f>
        <v>0</v>
      </c>
      <c r="AY416">
        <f t="shared" si="160"/>
        <v>-0.7212371508994736</v>
      </c>
      <c r="AZ416">
        <f>INDEX(Model_Assumptions[Values],9)*((INDEX(Model_Scenarios[GR Weight],1)*$AG416)+(INDEX(Model_Scenarios[GP Weight],1)*$AH416)+(INDEX(Model_Scenarios[LTV Weight],1)*$AI416))-(INDEX(Model_Scenarios[LTV Weight],1)*$AP416)-(INDEX(Model_Scenarios[GP Weight],1)*($AS416+$AV416+$AY416))</f>
        <v>3.6644665570171591</v>
      </c>
      <c r="BA416">
        <f>INDEX(Model_Assumptions[Values],9)*((INDEX(Model_Scenarios[GR Weight],2)*$AG416)+(INDEX(Model_Scenarios[GP Weight],2)*$AH416)+(INDEX(Model_Scenarios[LTV Weight],2)*$AI416))-(INDEX(Model_Scenarios[LTV Weight],2)*$AP416)-(INDEX(Model_Scenarios[GP Weight],2)*($AS416+$AV416+$AY416))</f>
        <v>3.2260391362026524</v>
      </c>
      <c r="BB416">
        <f>INDEX(Model_Assumptions[Values],9)*((INDEX(Model_Scenarios[GR Weight],3)*$AG416)+(INDEX(Model_Scenarios[GP Weight],3)*$AH416)+(INDEX(Model_Scenarios[LTV Weight],3)*$AI416))-(INDEX(Model_Scenarios[LTV Weight],3)*$AP416)-(INDEX(Model_Scenarios[GP Weight],3)*($AS416+$AV416+$AY416))</f>
        <v>2.4594602517880411</v>
      </c>
      <c r="BC416">
        <f>INDEX(Model_Assumptions[Values],9)*((INDEX(Model_Scenarios[GR Weight],4)*$AG416)+(INDEX(Model_Scenarios[GP Weight],4)*$AH416)+(INDEX(Model_Scenarios[LTV Weight],4)*$AI416))-(INDEX(Model_Scenarios[LTV Weight],4)*$AP416)-(INDEX(Model_Scenarios[GP Weight],4)*($AS416+$AV416+$AY416))</f>
        <v>2.0237092390166325</v>
      </c>
      <c r="BD416">
        <f>INDEX(Model_Assumptions[Values],9)*((INDEX(Model_Scenarios[GR Weight],5)*$AG416)+(INDEX(Model_Scenarios[GP Weight],5)*$AH416)+(INDEX(Model_Scenarios[LTV Weight],5)*$AI416))-(INDEX(Model_Scenarios[LTV Weight],5)*$AP416)-(INDEX(Model_Scenarios[GP Weight],5)*($AS416+$AV416+$AY416))</f>
        <v>2.2362319293161388</v>
      </c>
    </row>
    <row r="417" spans="1:56" x14ac:dyDescent="0.25">
      <c r="A417">
        <v>416</v>
      </c>
      <c r="B417">
        <v>9</v>
      </c>
      <c r="C417" s="3">
        <v>16</v>
      </c>
      <c r="D417" s="4">
        <v>0.3</v>
      </c>
      <c r="E417" t="str">
        <v>SKU-1012</v>
      </c>
      <c r="F417" t="str">
        <v>Raise</v>
      </c>
      <c r="G417" t="str">
        <v>Full</v>
      </c>
      <c r="H417">
        <v>20.37</v>
      </c>
      <c r="I417">
        <v>9.76</v>
      </c>
      <c r="J417">
        <v>15</v>
      </c>
      <c r="K417">
        <v>305.55</v>
      </c>
      <c r="L417">
        <v>159.15</v>
      </c>
      <c r="M417">
        <v>0.52086401570937657</v>
      </c>
      <c r="N417">
        <v>20.226861560308098</v>
      </c>
      <c r="O417">
        <v>49.152923404621475</v>
      </c>
      <c r="P417">
        <v>49.152923404621447</v>
      </c>
      <c r="Q417">
        <v>464.13364002135626</v>
      </c>
      <c r="R417">
        <v>311.63258687148209</v>
      </c>
      <c r="S417">
        <v>1</v>
      </c>
      <c r="T417">
        <f t="shared" si="138"/>
        <v>20.327058468092432</v>
      </c>
      <c r="U417">
        <f t="shared" si="139"/>
        <v>-2.1080771677746413E-3</v>
      </c>
      <c r="V417">
        <f>IF($F417="Reduce", INDEX(Model_Assumptions[Values], 2), INDEX(Model_Assumptions[Values], 1))</f>
        <v>-0.4</v>
      </c>
      <c r="W417">
        <f t="shared" si="140"/>
        <v>15.012648463006647</v>
      </c>
      <c r="X417">
        <f t="shared" si="153"/>
        <v>305.16298306845408</v>
      </c>
      <c r="Y417">
        <f t="shared" si="141"/>
        <v>158.63953406950921</v>
      </c>
      <c r="Z417">
        <f t="shared" si="142"/>
        <v>-0.38701693154592931</v>
      </c>
      <c r="AA417">
        <f t="shared" si="143"/>
        <v>-0.51046593049079547</v>
      </c>
      <c r="AB417">
        <f t="shared" si="154"/>
        <v>0.51985182630726623</v>
      </c>
      <c r="AC417">
        <f t="shared" si="144"/>
        <v>-1.0121894021103417E-3</v>
      </c>
      <c r="AD417">
        <f t="shared" si="145"/>
        <v>-1.0121894021103417E-3</v>
      </c>
      <c r="AE417">
        <f t="shared" si="146"/>
        <v>0.29999999999999005</v>
      </c>
      <c r="AF417">
        <f t="shared" si="155"/>
        <v>218.14281081004057</v>
      </c>
      <c r="AG417">
        <f t="shared" si="147"/>
        <v>-7.8737317078792727E-3</v>
      </c>
      <c r="AH417">
        <f t="shared" si="148"/>
        <v>-1.038526083766567E-2</v>
      </c>
      <c r="AI417">
        <f t="shared" si="156"/>
        <v>0.70000000000000995</v>
      </c>
      <c r="AJ417">
        <f>MAX(0, $R417 - $AA417) * INDEX(Model_Assumptions[Values], 7)</f>
        <v>624.28610560394577</v>
      </c>
      <c r="AK417">
        <f>MAX(0, INDEX(Model_Assumptions[Values], 4) - $AD417)</f>
        <v>5.1012189402110344E-2</v>
      </c>
      <c r="AL417">
        <f>MAX(0, INDEX(Model_Assumptions[Values], 5) - $AC417)</f>
        <v>2.1012189402110342E-2</v>
      </c>
      <c r="AM417">
        <f>INDEX(Model_Assumptions[Values], 6) * MAX(0, INDEX(Model_Assumptions[Values], 3) - $AB417)^2</f>
        <v>0</v>
      </c>
      <c r="AN417">
        <f t="shared" si="149"/>
        <v>624.9348249085283</v>
      </c>
      <c r="AO417" cm="1">
        <f t="array" ref="AO417">IFERROR(STDEV(IF($E$2:$E$2201=$E417, $AJ$2:$AJ$2201)), 0)</f>
        <v>0.99456072384455485</v>
      </c>
      <c r="AP417">
        <f t="shared" si="157"/>
        <v>-0.65226716582457733</v>
      </c>
      <c r="AQ417">
        <f t="shared" si="150"/>
        <v>5.1657448861911801E-2</v>
      </c>
      <c r="AR417" cm="1">
        <f t="array" ref="AR417">IFERROR(STDEV(IF($E$2:$E$2201=$E417, $AK$2:$AK$2201)), 0)</f>
        <v>9.884013631971261E-4</v>
      </c>
      <c r="AS417">
        <f t="shared" si="158"/>
        <v>-0.65283141426906954</v>
      </c>
      <c r="AT417">
        <f t="shared" si="151"/>
        <v>2.1657448861911829E-2</v>
      </c>
      <c r="AU417" cm="1">
        <f t="array" ref="AU417">IFERROR(STDEV(IF($E$2:$E$2201=$E417, $AL$2:$AL$2201)), 0)</f>
        <v>9.884013631971261E-4</v>
      </c>
      <c r="AV417">
        <f t="shared" si="159"/>
        <v>-0.65283141426910107</v>
      </c>
      <c r="AW417">
        <f t="shared" si="152"/>
        <v>0</v>
      </c>
      <c r="AX417" cm="1">
        <f t="array" ref="AX417">IFERROR(STDEV(IF($E$2:$E$2201=$E417, $AM$2:$AM$2201)), 0)</f>
        <v>0</v>
      </c>
      <c r="AY417">
        <f t="shared" si="160"/>
        <v>-0.65283141426910107</v>
      </c>
      <c r="AZ417">
        <f>INDEX(Model_Assumptions[Values],9)*((INDEX(Model_Scenarios[GR Weight],1)*$AG417)+(INDEX(Model_Scenarios[GP Weight],1)*$AH417)+(INDEX(Model_Scenarios[LTV Weight],1)*$AI417))-(INDEX(Model_Scenarios[LTV Weight],1)*$AP417)-(INDEX(Model_Scenarios[GP Weight],1)*($AS417+$AV417+$AY417))</f>
        <v>3.5085336606676565</v>
      </c>
      <c r="BA417">
        <f>INDEX(Model_Assumptions[Values],9)*((INDEX(Model_Scenarios[GR Weight],2)*$AG417)+(INDEX(Model_Scenarios[GP Weight],2)*$AH417)+(INDEX(Model_Scenarios[LTV Weight],2)*$AI417))-(INDEX(Model_Scenarios[LTV Weight],2)*$AP417)-(INDEX(Model_Scenarios[GP Weight],2)*($AS417+$AV417+$AY417))</f>
        <v>3.0743819467288866</v>
      </c>
      <c r="BB417">
        <f>INDEX(Model_Assumptions[Values],9)*((INDEX(Model_Scenarios[GR Weight],3)*$AG417)+(INDEX(Model_Scenarios[GP Weight],3)*$AH417)+(INDEX(Model_Scenarios[LTV Weight],3)*$AI417))-(INDEX(Model_Scenarios[LTV Weight],3)*$AP417)-(INDEX(Model_Scenarios[GP Weight],3)*($AS417+$AV417+$AY417))</f>
        <v>2.318363480211632</v>
      </c>
      <c r="BC417">
        <f>INDEX(Model_Assumptions[Values],9)*((INDEX(Model_Scenarios[GR Weight],4)*$AG417)+(INDEX(Model_Scenarios[GP Weight],4)*$AH417)+(INDEX(Model_Scenarios[LTV Weight],4)*$AI417))-(INDEX(Model_Scenarios[LTV Weight],4)*$AP417)-(INDEX(Model_Scenarios[GP Weight],4)*($AS417+$AV417+$AY417))</f>
        <v>1.8991998977752296</v>
      </c>
      <c r="BD417">
        <f>INDEX(Model_Assumptions[Values],9)*((INDEX(Model_Scenarios[GR Weight],5)*$AG417)+(INDEX(Model_Scenarios[GP Weight],5)*$AH417)+(INDEX(Model_Scenarios[LTV Weight],5)*$AI417))-(INDEX(Model_Scenarios[LTV Weight],5)*$AP417)-(INDEX(Model_Scenarios[GP Weight],5)*($AS417+$AV417+$AY417))</f>
        <v>2.0788054259886963</v>
      </c>
    </row>
    <row r="418" spans="1:56" x14ac:dyDescent="0.25">
      <c r="A418">
        <v>417</v>
      </c>
      <c r="B418">
        <v>9</v>
      </c>
      <c r="C418" s="3">
        <v>17</v>
      </c>
      <c r="D418" s="4">
        <v>0.32</v>
      </c>
      <c r="E418" t="str">
        <v>SKU-1012</v>
      </c>
      <c r="F418" t="str">
        <v>Raise</v>
      </c>
      <c r="G418" t="str">
        <v>Full</v>
      </c>
      <c r="H418">
        <v>20.37</v>
      </c>
      <c r="I418">
        <v>9.76</v>
      </c>
      <c r="J418">
        <v>15</v>
      </c>
      <c r="K418">
        <v>305.55</v>
      </c>
      <c r="L418">
        <v>159.15</v>
      </c>
      <c r="M418">
        <v>0.52086401570937657</v>
      </c>
      <c r="N418">
        <v>20.226861560308098</v>
      </c>
      <c r="O418">
        <v>49.152923404621475</v>
      </c>
      <c r="P418">
        <v>49.152923404621447</v>
      </c>
      <c r="Q418">
        <v>464.13364002135626</v>
      </c>
      <c r="R418">
        <v>311.63258687148209</v>
      </c>
      <c r="S418">
        <v>1</v>
      </c>
      <c r="T418">
        <f t="shared" si="138"/>
        <v>20.324195699298592</v>
      </c>
      <c r="U418">
        <f t="shared" si="139"/>
        <v>-2.2486156456263651E-3</v>
      </c>
      <c r="V418">
        <f>IF($F418="Reduce", INDEX(Model_Assumptions[Values], 2), INDEX(Model_Assumptions[Values], 1))</f>
        <v>-0.4</v>
      </c>
      <c r="W418">
        <f t="shared" si="140"/>
        <v>15.013491693873759</v>
      </c>
      <c r="X418">
        <f t="shared" si="153"/>
        <v>305.13714331608418</v>
      </c>
      <c r="Y418">
        <f t="shared" si="141"/>
        <v>158.6054643838763</v>
      </c>
      <c r="Z418">
        <f t="shared" si="142"/>
        <v>-0.41285668391583386</v>
      </c>
      <c r="AA418">
        <f t="shared" si="143"/>
        <v>-0.54453561612371004</v>
      </c>
      <c r="AB418">
        <f t="shared" si="154"/>
        <v>0.51978419493683448</v>
      </c>
      <c r="AC418">
        <f t="shared" si="144"/>
        <v>-1.079820772542095E-3</v>
      </c>
      <c r="AD418">
        <f t="shared" si="145"/>
        <v>-1.079820772542095E-3</v>
      </c>
      <c r="AE418">
        <f t="shared" si="146"/>
        <v>0.32000000000000101</v>
      </c>
      <c r="AF418">
        <f t="shared" si="155"/>
        <v>211.91015907260751</v>
      </c>
      <c r="AG418">
        <f t="shared" si="147"/>
        <v>-8.3994329394661421E-3</v>
      </c>
      <c r="AH418">
        <f t="shared" si="148"/>
        <v>-1.1078397344572019E-2</v>
      </c>
      <c r="AI418">
        <f t="shared" si="156"/>
        <v>0.67999999999999905</v>
      </c>
      <c r="AJ418">
        <f>MAX(0, $R418 - $AA418) * INDEX(Model_Assumptions[Values], 7)</f>
        <v>624.3542449752116</v>
      </c>
      <c r="AK418">
        <f>MAX(0, INDEX(Model_Assumptions[Values], 4) - $AD418)</f>
        <v>5.1079820772542098E-2</v>
      </c>
      <c r="AL418">
        <f>MAX(0, INDEX(Model_Assumptions[Values], 5) - $AC418)</f>
        <v>2.1079820772542095E-2</v>
      </c>
      <c r="AM418">
        <f>INDEX(Model_Assumptions[Values], 6) * MAX(0, INDEX(Model_Assumptions[Values], 3) - $AB418)^2</f>
        <v>0</v>
      </c>
      <c r="AN418">
        <f t="shared" si="149"/>
        <v>624.9348249085283</v>
      </c>
      <c r="AO418" cm="1">
        <f t="array" ref="AO418">IFERROR(STDEV(IF($E$2:$E$2201=$E418, $AJ$2:$AJ$2201)), 0)</f>
        <v>0.99456072384455485</v>
      </c>
      <c r="AP418">
        <f t="shared" si="157"/>
        <v>-0.58375513872337537</v>
      </c>
      <c r="AQ418">
        <f t="shared" si="150"/>
        <v>5.1657448861911801E-2</v>
      </c>
      <c r="AR418" cm="1">
        <f t="array" ref="AR418">IFERROR(STDEV(IF($E$2:$E$2201=$E418, $AK$2:$AK$2201)), 0)</f>
        <v>9.884013631971261E-4</v>
      </c>
      <c r="AS418">
        <f t="shared" si="158"/>
        <v>-0.58440640703011759</v>
      </c>
      <c r="AT418">
        <f t="shared" si="151"/>
        <v>2.1657448861911829E-2</v>
      </c>
      <c r="AU418" cm="1">
        <f t="array" ref="AU418">IFERROR(STDEV(IF($E$2:$E$2201=$E418, $AL$2:$AL$2201)), 0)</f>
        <v>9.884013631971261E-4</v>
      </c>
      <c r="AV418">
        <f t="shared" si="159"/>
        <v>-0.58440640703014923</v>
      </c>
      <c r="AW418">
        <f t="shared" si="152"/>
        <v>0</v>
      </c>
      <c r="AX418" cm="1">
        <f t="array" ref="AX418">IFERROR(STDEV(IF($E$2:$E$2201=$E418, $AM$2:$AM$2201)), 0)</f>
        <v>0</v>
      </c>
      <c r="AY418">
        <f t="shared" si="160"/>
        <v>-0.58440640703014923</v>
      </c>
      <c r="AZ418">
        <f>INDEX(Model_Assumptions[Values],9)*((INDEX(Model_Scenarios[GR Weight],1)*$AG418)+(INDEX(Model_Scenarios[GP Weight],1)*$AH418)+(INDEX(Model_Scenarios[LTV Weight],1)*$AI418))-(INDEX(Model_Scenarios[LTV Weight],1)*$AP418)-(INDEX(Model_Scenarios[GP Weight],1)*($AS418+$AV418+$AY418))</f>
        <v>3.3525871179457187</v>
      </c>
      <c r="BA418">
        <f>INDEX(Model_Assumptions[Values],9)*((INDEX(Model_Scenarios[GR Weight],2)*$AG418)+(INDEX(Model_Scenarios[GP Weight],2)*$AH418)+(INDEX(Model_Scenarios[LTV Weight],2)*$AI418))-(INDEX(Model_Scenarios[LTV Weight],2)*$AP418)-(INDEX(Model_Scenarios[GP Weight],2)*($AS418+$AV418+$AY418))</f>
        <v>2.9227067123391026</v>
      </c>
      <c r="BB418">
        <f>INDEX(Model_Assumptions[Values],9)*((INDEX(Model_Scenarios[GR Weight],3)*$AG418)+(INDEX(Model_Scenarios[GP Weight],3)*$AH418)+(INDEX(Model_Scenarios[LTV Weight],3)*$AI418))-(INDEX(Model_Scenarios[LTV Weight],3)*$AP418)-(INDEX(Model_Scenarios[GP Weight],3)*($AS418+$AV418+$AY418))</f>
        <v>2.17724229634366</v>
      </c>
      <c r="BC418">
        <f>INDEX(Model_Assumptions[Values],9)*((INDEX(Model_Scenarios[GR Weight],4)*$AG418)+(INDEX(Model_Scenarios[GP Weight],4)*$AH418)+(INDEX(Model_Scenarios[LTV Weight],4)*$AI418))-(INDEX(Model_Scenarios[LTV Weight],4)*$AP418)-(INDEX(Model_Scenarios[GP Weight],4)*($AS418+$AV418+$AY418))</f>
        <v>1.77466706600159</v>
      </c>
      <c r="BD418">
        <f>INDEX(Model_Assumptions[Values],9)*((INDEX(Model_Scenarios[GR Weight],5)*$AG418)+(INDEX(Model_Scenarios[GP Weight],5)*$AH418)+(INDEX(Model_Scenarios[LTV Weight],5)*$AI418))-(INDEX(Model_Scenarios[LTV Weight],5)*$AP418)-(INDEX(Model_Scenarios[GP Weight],5)*($AS418+$AV418+$AY418))</f>
        <v>1.9213443306435325</v>
      </c>
    </row>
    <row r="419" spans="1:56" x14ac:dyDescent="0.25">
      <c r="A419">
        <v>418</v>
      </c>
      <c r="B419">
        <v>9</v>
      </c>
      <c r="C419" s="3">
        <v>18</v>
      </c>
      <c r="D419" s="4">
        <v>0.34</v>
      </c>
      <c r="E419" t="str">
        <v>SKU-1012</v>
      </c>
      <c r="F419" t="str">
        <v>Raise</v>
      </c>
      <c r="G419" t="str">
        <v>Full</v>
      </c>
      <c r="H419">
        <v>20.37</v>
      </c>
      <c r="I419">
        <v>9.76</v>
      </c>
      <c r="J419">
        <v>15</v>
      </c>
      <c r="K419">
        <v>305.55</v>
      </c>
      <c r="L419">
        <v>159.15</v>
      </c>
      <c r="M419">
        <v>0.52086401570937657</v>
      </c>
      <c r="N419">
        <v>20.226861560308098</v>
      </c>
      <c r="O419">
        <v>49.152923404621475</v>
      </c>
      <c r="P419">
        <v>49.152923404621447</v>
      </c>
      <c r="Q419">
        <v>464.13364002135626</v>
      </c>
      <c r="R419">
        <v>311.63258687148209</v>
      </c>
      <c r="S419">
        <v>1</v>
      </c>
      <c r="T419">
        <f t="shared" si="138"/>
        <v>20.321332930504752</v>
      </c>
      <c r="U419">
        <f t="shared" si="139"/>
        <v>-2.3891541234780894E-3</v>
      </c>
      <c r="V419">
        <f>IF($F419="Reduce", INDEX(Model_Assumptions[Values], 2), INDEX(Model_Assumptions[Values], 1))</f>
        <v>-0.4</v>
      </c>
      <c r="W419">
        <f t="shared" si="140"/>
        <v>15.01433492474087</v>
      </c>
      <c r="X419">
        <f t="shared" si="153"/>
        <v>305.11129873576425</v>
      </c>
      <c r="Y419">
        <f t="shared" si="141"/>
        <v>158.57138987029336</v>
      </c>
      <c r="Z419">
        <f t="shared" si="142"/>
        <v>-0.43870126423576039</v>
      </c>
      <c r="AA419">
        <f t="shared" si="143"/>
        <v>-0.5786101297066466</v>
      </c>
      <c r="AB419">
        <f t="shared" si="154"/>
        <v>0.51971654451125737</v>
      </c>
      <c r="AC419">
        <f t="shared" si="144"/>
        <v>-1.1474711981191987E-3</v>
      </c>
      <c r="AD419">
        <f t="shared" si="145"/>
        <v>-1.1474711981191987E-3</v>
      </c>
      <c r="AE419">
        <f t="shared" si="146"/>
        <v>0.3400000000000119</v>
      </c>
      <c r="AF419">
        <f t="shared" si="155"/>
        <v>205.67750733517448</v>
      </c>
      <c r="AG419">
        <f t="shared" si="147"/>
        <v>-8.9252323941023757E-3</v>
      </c>
      <c r="AH419">
        <f t="shared" si="148"/>
        <v>-1.177163207452773E-2</v>
      </c>
      <c r="AI419">
        <f t="shared" si="156"/>
        <v>0.65999999999998815</v>
      </c>
      <c r="AJ419">
        <f>MAX(0, $R419 - $AA419) * INDEX(Model_Assumptions[Values], 7)</f>
        <v>624.42239400237747</v>
      </c>
      <c r="AK419">
        <f>MAX(0, INDEX(Model_Assumptions[Values], 4) - $AD419)</f>
        <v>5.1147471198119202E-2</v>
      </c>
      <c r="AL419">
        <f>MAX(0, INDEX(Model_Assumptions[Values], 5) - $AC419)</f>
        <v>2.1147471198119199E-2</v>
      </c>
      <c r="AM419">
        <f>INDEX(Model_Assumptions[Values], 6) * MAX(0, INDEX(Model_Assumptions[Values], 3) - $AB419)^2</f>
        <v>0</v>
      </c>
      <c r="AN419">
        <f t="shared" si="149"/>
        <v>624.9348249085283</v>
      </c>
      <c r="AO419" cm="1">
        <f t="array" ref="AO419">IFERROR(STDEV(IF($E$2:$E$2201=$E419, $AJ$2:$AJ$2201)), 0)</f>
        <v>0.99456072384455485</v>
      </c>
      <c r="AP419">
        <f t="shared" si="157"/>
        <v>-0.5152334029137835</v>
      </c>
      <c r="AQ419">
        <f t="shared" si="150"/>
        <v>5.1657448861911801E-2</v>
      </c>
      <c r="AR419" cm="1">
        <f t="array" ref="AR419">IFERROR(STDEV(IF($E$2:$E$2201=$E419, $AK$2:$AK$2201)), 0)</f>
        <v>9.884013631971261E-4</v>
      </c>
      <c r="AS419">
        <f t="shared" si="158"/>
        <v>-0.51596212103856576</v>
      </c>
      <c r="AT419">
        <f t="shared" si="151"/>
        <v>2.1657448861911829E-2</v>
      </c>
      <c r="AU419" cm="1">
        <f t="array" ref="AU419">IFERROR(STDEV(IF($E$2:$E$2201=$E419, $AL$2:$AL$2201)), 0)</f>
        <v>9.884013631971261E-4</v>
      </c>
      <c r="AV419">
        <f t="shared" si="159"/>
        <v>-0.5159621210385974</v>
      </c>
      <c r="AW419">
        <f t="shared" si="152"/>
        <v>0</v>
      </c>
      <c r="AX419" cm="1">
        <f t="array" ref="AX419">IFERROR(STDEV(IF($E$2:$E$2201=$E419, $AM$2:$AM$2201)), 0)</f>
        <v>0</v>
      </c>
      <c r="AY419">
        <f t="shared" si="160"/>
        <v>-0.5159621210385974</v>
      </c>
      <c r="AZ419">
        <f>INDEX(Model_Assumptions[Values],9)*((INDEX(Model_Scenarios[GR Weight],1)*$AG419)+(INDEX(Model_Scenarios[GP Weight],1)*$AH419)+(INDEX(Model_Scenarios[LTV Weight],1)*$AI419))-(INDEX(Model_Scenarios[LTV Weight],1)*$AP419)-(INDEX(Model_Scenarios[GP Weight],1)*($AS419+$AV419+$AY419))</f>
        <v>3.196626926408241</v>
      </c>
      <c r="BA419">
        <f>INDEX(Model_Assumptions[Values],9)*((INDEX(Model_Scenarios[GR Weight],2)*$AG419)+(INDEX(Model_Scenarios[GP Weight],2)*$AH419)+(INDEX(Model_Scenarios[LTV Weight],2)*$AI419))-(INDEX(Model_Scenarios[LTV Weight],2)*$AP419)-(INDEX(Model_Scenarios[GP Weight],2)*($AS419+$AV419+$AY419))</f>
        <v>2.7710134281469685</v>
      </c>
      <c r="BB419">
        <f>INDEX(Model_Assumptions[Values],9)*((INDEX(Model_Scenarios[GR Weight],3)*$AG419)+(INDEX(Model_Scenarios[GP Weight],3)*$AH419)+(INDEX(Model_Scenarios[LTV Weight],3)*$AI419))-(INDEX(Model_Scenarios[LTV Weight],3)*$AP419)-(INDEX(Model_Scenarios[GP Weight],3)*($AS419+$AV419+$AY419))</f>
        <v>2.0360966916329546</v>
      </c>
      <c r="BC419">
        <f>INDEX(Model_Assumptions[Values],9)*((INDEX(Model_Scenarios[GR Weight],4)*$AG419)+(INDEX(Model_Scenarios[GP Weight],4)*$AH419)+(INDEX(Model_Scenarios[LTV Weight],4)*$AI419))-(INDEX(Model_Scenarios[LTV Weight],4)*$AP419)-(INDEX(Model_Scenarios[GP Weight],4)*($AS419+$AV419+$AY419))</f>
        <v>1.6501107351445305</v>
      </c>
      <c r="BD419">
        <f>INDEX(Model_Assumptions[Values],9)*((INDEX(Model_Scenarios[GR Weight],5)*$AG419)+(INDEX(Model_Scenarios[GP Weight],5)*$AH419)+(INDEX(Model_Scenarios[LTV Weight],5)*$AI419))-(INDEX(Model_Scenarios[LTV Weight],5)*$AP419)-(INDEX(Model_Scenarios[GP Weight],5)*($AS419+$AV419+$AY419))</f>
        <v>1.763848629843046</v>
      </c>
    </row>
    <row r="420" spans="1:56" x14ac:dyDescent="0.25">
      <c r="A420">
        <v>419</v>
      </c>
      <c r="B420">
        <v>9</v>
      </c>
      <c r="C420" s="3">
        <v>19</v>
      </c>
      <c r="D420" s="4">
        <v>0.36</v>
      </c>
      <c r="E420" t="str">
        <v>SKU-1012</v>
      </c>
      <c r="F420" t="str">
        <v>Raise</v>
      </c>
      <c r="G420" t="str">
        <v>Full</v>
      </c>
      <c r="H420">
        <v>20.37</v>
      </c>
      <c r="I420">
        <v>9.76</v>
      </c>
      <c r="J420">
        <v>15</v>
      </c>
      <c r="K420">
        <v>305.55</v>
      </c>
      <c r="L420">
        <v>159.15</v>
      </c>
      <c r="M420">
        <v>0.52086401570937657</v>
      </c>
      <c r="N420">
        <v>20.226861560308098</v>
      </c>
      <c r="O420">
        <v>49.152923404621475</v>
      </c>
      <c r="P420">
        <v>49.152923404621447</v>
      </c>
      <c r="Q420">
        <v>464.13364002135626</v>
      </c>
      <c r="R420">
        <v>311.63258687148209</v>
      </c>
      <c r="S420">
        <v>1</v>
      </c>
      <c r="T420">
        <f t="shared" si="138"/>
        <v>20.318470161710916</v>
      </c>
      <c r="U420">
        <f t="shared" si="139"/>
        <v>-2.5296926013296389E-3</v>
      </c>
      <c r="V420">
        <f>IF($F420="Reduce", INDEX(Model_Assumptions[Values], 2), INDEX(Model_Assumptions[Values], 1))</f>
        <v>-0.4</v>
      </c>
      <c r="W420">
        <f t="shared" si="140"/>
        <v>15.015178155607977</v>
      </c>
      <c r="X420">
        <f t="shared" si="153"/>
        <v>305.08544932749425</v>
      </c>
      <c r="Y420">
        <f t="shared" si="141"/>
        <v>158.5373105287604</v>
      </c>
      <c r="Z420">
        <f t="shared" si="142"/>
        <v>-0.46455067250576576</v>
      </c>
      <c r="AA420">
        <f t="shared" si="143"/>
        <v>-0.61268947123960515</v>
      </c>
      <c r="AB420">
        <f t="shared" si="154"/>
        <v>0.51964887502248058</v>
      </c>
      <c r="AC420">
        <f t="shared" si="144"/>
        <v>-1.215140686895988E-3</v>
      </c>
      <c r="AD420">
        <f t="shared" si="145"/>
        <v>-1.215140686895988E-3</v>
      </c>
      <c r="AE420">
        <f t="shared" si="146"/>
        <v>0.35999999999999799</v>
      </c>
      <c r="AF420">
        <f t="shared" si="155"/>
        <v>199.44485559774915</v>
      </c>
      <c r="AG420">
        <f t="shared" si="147"/>
        <v>-9.4511300717891305E-3</v>
      </c>
      <c r="AH420">
        <f t="shared" si="148"/>
        <v>-1.2464965027532807E-2</v>
      </c>
      <c r="AI420">
        <f t="shared" si="156"/>
        <v>0.64000000000000201</v>
      </c>
      <c r="AJ420">
        <f>MAX(0, $R420 - $AA420) * INDEX(Model_Assumptions[Values], 7)</f>
        <v>624.49055268544339</v>
      </c>
      <c r="AK420">
        <f>MAX(0, INDEX(Model_Assumptions[Values], 4) - $AD420)</f>
        <v>5.1215140686895991E-2</v>
      </c>
      <c r="AL420">
        <f>MAX(0, INDEX(Model_Assumptions[Values], 5) - $AC420)</f>
        <v>2.1215140686895988E-2</v>
      </c>
      <c r="AM420">
        <f>INDEX(Model_Assumptions[Values], 6) * MAX(0, INDEX(Model_Assumptions[Values], 3) - $AB420)^2</f>
        <v>0</v>
      </c>
      <c r="AN420">
        <f t="shared" si="149"/>
        <v>624.9348249085283</v>
      </c>
      <c r="AO420" cm="1">
        <f t="array" ref="AO420">IFERROR(STDEV(IF($E$2:$E$2201=$E420, $AJ$2:$AJ$2201)), 0)</f>
        <v>0.99456072384455485</v>
      </c>
      <c r="AP420">
        <f t="shared" si="157"/>
        <v>-0.44670195839580146</v>
      </c>
      <c r="AQ420">
        <f t="shared" si="150"/>
        <v>5.1657448861911801E-2</v>
      </c>
      <c r="AR420" cm="1">
        <f t="array" ref="AR420">IFERROR(STDEV(IF($E$2:$E$2201=$E420, $AK$2:$AK$2201)), 0)</f>
        <v>9.884013631971261E-4</v>
      </c>
      <c r="AS420">
        <f t="shared" si="158"/>
        <v>-0.44749854814556356</v>
      </c>
      <c r="AT420">
        <f t="shared" si="151"/>
        <v>2.1657448861911829E-2</v>
      </c>
      <c r="AU420" cm="1">
        <f t="array" ref="AU420">IFERROR(STDEV(IF($E$2:$E$2201=$E420, $AL$2:$AL$2201)), 0)</f>
        <v>9.884013631971261E-4</v>
      </c>
      <c r="AV420">
        <f t="shared" si="159"/>
        <v>-0.44749854814559514</v>
      </c>
      <c r="AW420">
        <f t="shared" si="152"/>
        <v>0</v>
      </c>
      <c r="AX420" cm="1">
        <f t="array" ref="AX420">IFERROR(STDEV(IF($E$2:$E$2201=$E420, $AM$2:$AM$2201)), 0)</f>
        <v>0</v>
      </c>
      <c r="AY420">
        <f t="shared" si="160"/>
        <v>-0.44749854814559514</v>
      </c>
      <c r="AZ420">
        <f>INDEX(Model_Assumptions[Values],9)*((INDEX(Model_Scenarios[GR Weight],1)*$AG420)+(INDEX(Model_Scenarios[GP Weight],1)*$AH420)+(INDEX(Model_Scenarios[LTV Weight],1)*$AI420))-(INDEX(Model_Scenarios[LTV Weight],1)*$AP420)-(INDEX(Model_Scenarios[GP Weight],1)*($AS420+$AV420+$AY420))</f>
        <v>3.0406530836106636</v>
      </c>
      <c r="BA420">
        <f>INDEX(Model_Assumptions[Values],9)*((INDEX(Model_Scenarios[GR Weight],2)*$AG420)+(INDEX(Model_Scenarios[GP Weight],2)*$AH420)+(INDEX(Model_Scenarios[LTV Weight],2)*$AI420))-(INDEX(Model_Scenarios[LTV Weight],2)*$AP420)-(INDEX(Model_Scenarios[GP Weight],2)*($AS420+$AV420+$AY420))</f>
        <v>2.6193020892632539</v>
      </c>
      <c r="BB420">
        <f>INDEX(Model_Assumptions[Values],9)*((INDEX(Model_Scenarios[GR Weight],3)*$AG420)+(INDEX(Model_Scenarios[GP Weight],3)*$AH420)+(INDEX(Model_Scenarios[LTV Weight],3)*$AI420))-(INDEX(Model_Scenarios[LTV Weight],3)*$AP420)-(INDEX(Model_Scenarios[GP Weight],3)*($AS420+$AV420+$AY420))</f>
        <v>1.8949266575232697</v>
      </c>
      <c r="BC420">
        <f>INDEX(Model_Assumptions[Values],9)*((INDEX(Model_Scenarios[GR Weight],4)*$AG420)+(INDEX(Model_Scenarios[GP Weight],4)*$AH420)+(INDEX(Model_Scenarios[LTV Weight],4)*$AI420))-(INDEX(Model_Scenarios[LTV Weight],4)*$AP420)-(INDEX(Model_Scenarios[GP Weight],4)*($AS420+$AV420+$AY420))</f>
        <v>1.5255308966477938</v>
      </c>
      <c r="BD420">
        <f>INDEX(Model_Assumptions[Values],9)*((INDEX(Model_Scenarios[GR Weight],5)*$AG420)+(INDEX(Model_Scenarios[GP Weight],5)*$AH420)+(INDEX(Model_Scenarios[LTV Weight],5)*$AI420))-(INDEX(Model_Scenarios[LTV Weight],5)*$AP420)-(INDEX(Model_Scenarios[GP Weight],5)*($AS420+$AV420+$AY420))</f>
        <v>1.6063183101416629</v>
      </c>
    </row>
    <row r="421" spans="1:56" x14ac:dyDescent="0.25">
      <c r="A421">
        <v>420</v>
      </c>
      <c r="B421">
        <v>9</v>
      </c>
      <c r="C421" s="3">
        <v>20</v>
      </c>
      <c r="D421" s="4">
        <v>0.38</v>
      </c>
      <c r="E421" t="str">
        <v>SKU-1012</v>
      </c>
      <c r="F421" t="str">
        <v>Raise</v>
      </c>
      <c r="G421" t="str">
        <v>Full</v>
      </c>
      <c r="H421">
        <v>20.37</v>
      </c>
      <c r="I421">
        <v>9.76</v>
      </c>
      <c r="J421">
        <v>15</v>
      </c>
      <c r="K421">
        <v>305.55</v>
      </c>
      <c r="L421">
        <v>159.15</v>
      </c>
      <c r="M421">
        <v>0.52086401570937657</v>
      </c>
      <c r="N421">
        <v>20.226861560308098</v>
      </c>
      <c r="O421">
        <v>49.152923404621475</v>
      </c>
      <c r="P421">
        <v>49.152923404621447</v>
      </c>
      <c r="Q421">
        <v>464.13364002135626</v>
      </c>
      <c r="R421">
        <v>311.63258687148209</v>
      </c>
      <c r="S421">
        <v>1</v>
      </c>
      <c r="T421">
        <f t="shared" si="138"/>
        <v>20.315607392917077</v>
      </c>
      <c r="U421">
        <f t="shared" si="139"/>
        <v>-2.6702310791813632E-3</v>
      </c>
      <c r="V421">
        <f>IF($F421="Reduce", INDEX(Model_Assumptions[Values], 2), INDEX(Model_Assumptions[Values], 1))</f>
        <v>-0.4</v>
      </c>
      <c r="W421">
        <f t="shared" si="140"/>
        <v>15.016021386475089</v>
      </c>
      <c r="X421">
        <f t="shared" si="153"/>
        <v>305.05959509127422</v>
      </c>
      <c r="Y421">
        <f t="shared" si="141"/>
        <v>158.50322635927736</v>
      </c>
      <c r="Z421">
        <f t="shared" si="142"/>
        <v>-0.49040490872579312</v>
      </c>
      <c r="AA421">
        <f t="shared" si="143"/>
        <v>-0.64677364072264254</v>
      </c>
      <c r="AB421">
        <f t="shared" si="154"/>
        <v>0.51958118646244511</v>
      </c>
      <c r="AC421">
        <f t="shared" si="144"/>
        <v>-1.2828292469314606E-3</v>
      </c>
      <c r="AD421">
        <f t="shared" si="145"/>
        <v>-1.2828292469314606E-3</v>
      </c>
      <c r="AE421">
        <f t="shared" si="146"/>
        <v>0.38000000000000894</v>
      </c>
      <c r="AF421">
        <f t="shared" si="155"/>
        <v>193.21220386031609</v>
      </c>
      <c r="AG421">
        <f t="shared" si="147"/>
        <v>-9.9771259725252495E-3</v>
      </c>
      <c r="AH421">
        <f t="shared" si="148"/>
        <v>-1.3158396203588406E-2</v>
      </c>
      <c r="AI421">
        <f t="shared" si="156"/>
        <v>0.619999999999991</v>
      </c>
      <c r="AJ421">
        <f>MAX(0, $R421 - $AA421) * INDEX(Model_Assumptions[Values], 7)</f>
        <v>624.55872102440946</v>
      </c>
      <c r="AK421">
        <f>MAX(0, INDEX(Model_Assumptions[Values], 4) - $AD421)</f>
        <v>5.1282829246931463E-2</v>
      </c>
      <c r="AL421">
        <f>MAX(0, INDEX(Model_Assumptions[Values], 5) - $AC421)</f>
        <v>2.1282829246931461E-2</v>
      </c>
      <c r="AM421">
        <f>INDEX(Model_Assumptions[Values], 6) * MAX(0, INDEX(Model_Assumptions[Values], 3) - $AB421)^2</f>
        <v>0</v>
      </c>
      <c r="AN421">
        <f t="shared" si="149"/>
        <v>624.9348249085283</v>
      </c>
      <c r="AO421" cm="1">
        <f t="array" ref="AO421">IFERROR(STDEV(IF($E$2:$E$2201=$E421, $AJ$2:$AJ$2201)), 0)</f>
        <v>0.99456072384455485</v>
      </c>
      <c r="AP421">
        <f t="shared" si="157"/>
        <v>-0.37816080516931516</v>
      </c>
      <c r="AQ421">
        <f t="shared" si="150"/>
        <v>5.1657448861911801E-2</v>
      </c>
      <c r="AR421" cm="1">
        <f t="array" ref="AR421">IFERROR(STDEV(IF($E$2:$E$2201=$E421, $AK$2:$AK$2201)), 0)</f>
        <v>9.884013631971261E-4</v>
      </c>
      <c r="AS421">
        <f t="shared" si="158"/>
        <v>-0.37901568019754261</v>
      </c>
      <c r="AT421">
        <f t="shared" si="151"/>
        <v>2.1657448861911829E-2</v>
      </c>
      <c r="AU421" cm="1">
        <f t="array" ref="AU421">IFERROR(STDEV(IF($E$2:$E$2201=$E421, $AL$2:$AL$2201)), 0)</f>
        <v>9.884013631971261E-4</v>
      </c>
      <c r="AV421">
        <f t="shared" si="159"/>
        <v>-0.3790156801975742</v>
      </c>
      <c r="AW421">
        <f t="shared" si="152"/>
        <v>0</v>
      </c>
      <c r="AX421" cm="1">
        <f t="array" ref="AX421">IFERROR(STDEV(IF($E$2:$E$2201=$E421, $AM$2:$AM$2201)), 0)</f>
        <v>0</v>
      </c>
      <c r="AY421">
        <f t="shared" si="160"/>
        <v>-0.3790156801975742</v>
      </c>
      <c r="AZ421">
        <f>INDEX(Model_Assumptions[Values],9)*((INDEX(Model_Scenarios[GR Weight],1)*$AG421)+(INDEX(Model_Scenarios[GP Weight],1)*$AH421)+(INDEX(Model_Scenarios[LTV Weight],1)*$AI421))-(INDEX(Model_Scenarios[LTV Weight],1)*$AP421)-(INDEX(Model_Scenarios[GP Weight],1)*($AS421+$AV421+$AY421))</f>
        <v>2.8846655871066282</v>
      </c>
      <c r="BA421">
        <f>INDEX(Model_Assumptions[Values],9)*((INDEX(Model_Scenarios[GR Weight],2)*$AG421)+(INDEX(Model_Scenarios[GP Weight],2)*$AH421)+(INDEX(Model_Scenarios[LTV Weight],2)*$AI421))-(INDEX(Model_Scenarios[LTV Weight],2)*$AP421)-(INDEX(Model_Scenarios[GP Weight],2)*($AS421+$AV421+$AY421))</f>
        <v>2.4675726907955817</v>
      </c>
      <c r="BB421">
        <f>INDEX(Model_Assumptions[Values],9)*((INDEX(Model_Scenarios[GR Weight],3)*$AG421)+(INDEX(Model_Scenarios[GP Weight],3)*$AH421)+(INDEX(Model_Scenarios[LTV Weight],3)*$AI421))-(INDEX(Model_Scenarios[LTV Weight],3)*$AP421)-(INDEX(Model_Scenarios[GP Weight],3)*($AS421+$AV421+$AY421))</f>
        <v>1.7537321854532137</v>
      </c>
      <c r="BC421">
        <f>INDEX(Model_Assumptions[Values],9)*((INDEX(Model_Scenarios[GR Weight],4)*$AG421)+(INDEX(Model_Scenarios[GP Weight],4)*$AH421)+(INDEX(Model_Scenarios[LTV Weight],4)*$AI421))-(INDEX(Model_Scenarios[LTV Weight],4)*$AP421)-(INDEX(Model_Scenarios[GP Weight],4)*($AS421+$AV421+$AY421))</f>
        <v>1.400927541950024</v>
      </c>
      <c r="BD421">
        <f>INDEX(Model_Assumptions[Values],9)*((INDEX(Model_Scenarios[GR Weight],5)*$AG421)+(INDEX(Model_Scenarios[GP Weight],5)*$AH421)+(INDEX(Model_Scenarios[LTV Weight],5)*$AI421))-(INDEX(Model_Scenarios[LTV Weight],5)*$AP421)-(INDEX(Model_Scenarios[GP Weight],5)*($AS421+$AV421+$AY421))</f>
        <v>1.4487533580859042</v>
      </c>
    </row>
    <row r="422" spans="1:56" x14ac:dyDescent="0.25">
      <c r="A422">
        <v>421</v>
      </c>
      <c r="B422">
        <v>9</v>
      </c>
      <c r="C422" s="3">
        <v>21</v>
      </c>
      <c r="D422" s="4">
        <v>0.4</v>
      </c>
      <c r="E422" t="str">
        <v>SKU-1012</v>
      </c>
      <c r="F422" t="str">
        <v>Raise</v>
      </c>
      <c r="G422" t="str">
        <v>Full</v>
      </c>
      <c r="H422">
        <v>20.37</v>
      </c>
      <c r="I422">
        <v>9.76</v>
      </c>
      <c r="J422">
        <v>15</v>
      </c>
      <c r="K422">
        <v>305.55</v>
      </c>
      <c r="L422">
        <v>159.15</v>
      </c>
      <c r="M422">
        <v>0.52086401570937657</v>
      </c>
      <c r="N422">
        <v>20.226861560308098</v>
      </c>
      <c r="O422">
        <v>49.152923404621475</v>
      </c>
      <c r="P422">
        <v>49.152923404621447</v>
      </c>
      <c r="Q422">
        <v>464.13364002135626</v>
      </c>
      <c r="R422">
        <v>311.63258687148209</v>
      </c>
      <c r="S422">
        <v>1</v>
      </c>
      <c r="T422">
        <f t="shared" si="138"/>
        <v>20.312744624123241</v>
      </c>
      <c r="U422">
        <f t="shared" si="139"/>
        <v>-2.8107695570329131E-3</v>
      </c>
      <c r="V422">
        <f>IF($F422="Reduce", INDEX(Model_Assumptions[Values], 2), INDEX(Model_Assumptions[Values], 1))</f>
        <v>-0.4</v>
      </c>
      <c r="W422">
        <f t="shared" si="140"/>
        <v>15.016864617342197</v>
      </c>
      <c r="X422">
        <f t="shared" si="153"/>
        <v>305.03373602710423</v>
      </c>
      <c r="Y422">
        <f t="shared" si="141"/>
        <v>158.46913736184439</v>
      </c>
      <c r="Z422">
        <f t="shared" si="142"/>
        <v>-0.51626397289578563</v>
      </c>
      <c r="AA422">
        <f t="shared" si="143"/>
        <v>-0.68086263815561665</v>
      </c>
      <c r="AB422">
        <f t="shared" si="154"/>
        <v>0.51951347882308785</v>
      </c>
      <c r="AC422">
        <f t="shared" si="144"/>
        <v>-1.3505368862887224E-3</v>
      </c>
      <c r="AD422">
        <f t="shared" si="145"/>
        <v>-1.3505368862887224E-3</v>
      </c>
      <c r="AE422">
        <f t="shared" si="146"/>
        <v>0.39999999999999503</v>
      </c>
      <c r="AF422">
        <f t="shared" si="155"/>
        <v>186.97955212289079</v>
      </c>
      <c r="AG422">
        <f t="shared" si="147"/>
        <v>-1.0503220096309577E-2</v>
      </c>
      <c r="AH422">
        <f t="shared" si="148"/>
        <v>-1.3851925602691634E-2</v>
      </c>
      <c r="AI422">
        <f t="shared" si="156"/>
        <v>0.60000000000000497</v>
      </c>
      <c r="AJ422">
        <f>MAX(0, $R422 - $AA422) * INDEX(Model_Assumptions[Values], 7)</f>
        <v>624.62689901927547</v>
      </c>
      <c r="AK422">
        <f>MAX(0, INDEX(Model_Assumptions[Values], 4) - $AD422)</f>
        <v>5.1350536886288725E-2</v>
      </c>
      <c r="AL422">
        <f>MAX(0, INDEX(Model_Assumptions[Values], 5) - $AC422)</f>
        <v>2.1350536886288723E-2</v>
      </c>
      <c r="AM422">
        <f>INDEX(Model_Assumptions[Values], 6) * MAX(0, INDEX(Model_Assumptions[Values], 3) - $AB422)^2</f>
        <v>0</v>
      </c>
      <c r="AN422">
        <f t="shared" si="149"/>
        <v>624.9348249085283</v>
      </c>
      <c r="AO422" cm="1">
        <f t="array" ref="AO422">IFERROR(STDEV(IF($E$2:$E$2201=$E422, $AJ$2:$AJ$2201)), 0)</f>
        <v>0.99456072384455485</v>
      </c>
      <c r="AP422">
        <f t="shared" si="157"/>
        <v>-0.30960994323455315</v>
      </c>
      <c r="AQ422">
        <f t="shared" si="150"/>
        <v>5.1657448861911801E-2</v>
      </c>
      <c r="AR422" cm="1">
        <f t="array" ref="AR422">IFERROR(STDEV(IF($E$2:$E$2201=$E422, $AK$2:$AK$2201)), 0)</f>
        <v>9.884013631971261E-4</v>
      </c>
      <c r="AS422">
        <f t="shared" si="158"/>
        <v>-0.31051350903677888</v>
      </c>
      <c r="AT422">
        <f t="shared" si="151"/>
        <v>2.1657448861911829E-2</v>
      </c>
      <c r="AU422" cm="1">
        <f t="array" ref="AU422">IFERROR(STDEV(IF($E$2:$E$2201=$E422, $AL$2:$AL$2201)), 0)</f>
        <v>9.884013631971261E-4</v>
      </c>
      <c r="AV422">
        <f t="shared" si="159"/>
        <v>-0.31051350903681046</v>
      </c>
      <c r="AW422">
        <f t="shared" si="152"/>
        <v>0</v>
      </c>
      <c r="AX422" cm="1">
        <f t="array" ref="AX422">IFERROR(STDEV(IF($E$2:$E$2201=$E422, $AM$2:$AM$2201)), 0)</f>
        <v>0</v>
      </c>
      <c r="AY422">
        <f t="shared" si="160"/>
        <v>-0.31051350903681046</v>
      </c>
      <c r="AZ422">
        <f>INDEX(Model_Assumptions[Values],9)*((INDEX(Model_Scenarios[GR Weight],1)*$AG422)+(INDEX(Model_Scenarios[GP Weight],1)*$AH422)+(INDEX(Model_Scenarios[LTV Weight],1)*$AI422))-(INDEX(Model_Scenarios[LTV Weight],1)*$AP422)-(INDEX(Model_Scenarios[GP Weight],1)*($AS422+$AV422+$AY422))</f>
        <v>2.7286644344492021</v>
      </c>
      <c r="BA422">
        <f>INDEX(Model_Assumptions[Values],9)*((INDEX(Model_Scenarios[GR Weight],2)*$AG422)+(INDEX(Model_Scenarios[GP Weight],2)*$AH422)+(INDEX(Model_Scenarios[LTV Weight],2)*$AI422))-(INDEX(Model_Scenarios[LTV Weight],2)*$AP422)-(INDEX(Model_Scenarios[GP Weight],2)*($AS422+$AV422+$AY422))</f>
        <v>2.3158252278496319</v>
      </c>
      <c r="BB422">
        <f>INDEX(Model_Assumptions[Values],9)*((INDEX(Model_Scenarios[GR Weight],3)*$AG422)+(INDEX(Model_Scenarios[GP Weight],3)*$AH422)+(INDEX(Model_Scenarios[LTV Weight],3)*$AI422))-(INDEX(Model_Scenarios[LTV Weight],3)*$AP422)-(INDEX(Model_Scenarios[GP Weight],3)*($AS422+$AV422+$AY422))</f>
        <v>1.6125132668573738</v>
      </c>
      <c r="BC422">
        <f>INDEX(Model_Assumptions[Values],9)*((INDEX(Model_Scenarios[GR Weight],4)*$AG422)+(INDEX(Model_Scenarios[GP Weight],4)*$AH422)+(INDEX(Model_Scenarios[LTV Weight],4)*$AI422))-(INDEX(Model_Scenarios[LTV Weight],4)*$AP422)-(INDEX(Model_Scenarios[GP Weight],4)*($AS422+$AV422+$AY422))</f>
        <v>1.2763006624857611</v>
      </c>
      <c r="BD422">
        <f>INDEX(Model_Assumptions[Values],9)*((INDEX(Model_Scenarios[GR Weight],5)*$AG422)+(INDEX(Model_Scenarios[GP Weight],5)*$AH422)+(INDEX(Model_Scenarios[LTV Weight],5)*$AI422))-(INDEX(Model_Scenarios[LTV Weight],5)*$AP422)-(INDEX(Model_Scenarios[GP Weight],5)*($AS422+$AV422+$AY422))</f>
        <v>1.2911537602156531</v>
      </c>
    </row>
    <row r="423" spans="1:56" x14ac:dyDescent="0.25">
      <c r="A423">
        <v>422</v>
      </c>
      <c r="B423">
        <v>9</v>
      </c>
      <c r="C423" s="3">
        <v>22</v>
      </c>
      <c r="D423" s="4">
        <v>0.42</v>
      </c>
      <c r="E423" t="str">
        <v>SKU-1012</v>
      </c>
      <c r="F423" t="str">
        <v>Raise</v>
      </c>
      <c r="G423" t="str">
        <v>Full</v>
      </c>
      <c r="H423">
        <v>20.37</v>
      </c>
      <c r="I423">
        <v>9.76</v>
      </c>
      <c r="J423">
        <v>15</v>
      </c>
      <c r="K423">
        <v>305.55</v>
      </c>
      <c r="L423">
        <v>159.15</v>
      </c>
      <c r="M423">
        <v>0.52086401570937657</v>
      </c>
      <c r="N423">
        <v>20.226861560308098</v>
      </c>
      <c r="O423">
        <v>49.152923404621475</v>
      </c>
      <c r="P423">
        <v>49.152923404621447</v>
      </c>
      <c r="Q423">
        <v>464.13364002135626</v>
      </c>
      <c r="R423">
        <v>311.63258687148209</v>
      </c>
      <c r="S423">
        <v>1</v>
      </c>
      <c r="T423">
        <f t="shared" si="138"/>
        <v>20.309881855329401</v>
      </c>
      <c r="U423">
        <f t="shared" si="139"/>
        <v>-2.951308034884637E-3</v>
      </c>
      <c r="V423">
        <f>IF($F423="Reduce", INDEX(Model_Assumptions[Values], 2), INDEX(Model_Assumptions[Values], 1))</f>
        <v>-0.4</v>
      </c>
      <c r="W423">
        <f t="shared" si="140"/>
        <v>15.017707848209309</v>
      </c>
      <c r="X423">
        <f t="shared" si="153"/>
        <v>305.00787213498415</v>
      </c>
      <c r="Y423">
        <f t="shared" si="141"/>
        <v>158.43504353646131</v>
      </c>
      <c r="Z423">
        <f t="shared" si="142"/>
        <v>-0.54212786501585697</v>
      </c>
      <c r="AA423">
        <f t="shared" si="143"/>
        <v>-0.71495646353869802</v>
      </c>
      <c r="AB423">
        <f t="shared" si="154"/>
        <v>0.51944575209634047</v>
      </c>
      <c r="AC423">
        <f t="shared" si="144"/>
        <v>-1.418263613036097E-3</v>
      </c>
      <c r="AD423">
        <f t="shared" si="145"/>
        <v>-1.418263613036097E-3</v>
      </c>
      <c r="AE423">
        <f t="shared" si="146"/>
        <v>0.42000000000000598</v>
      </c>
      <c r="AF423">
        <f t="shared" si="155"/>
        <v>180.74690038545776</v>
      </c>
      <c r="AG423">
        <f t="shared" si="147"/>
        <v>-1.1029412443144426E-2</v>
      </c>
      <c r="AH423">
        <f t="shared" si="148"/>
        <v>-1.4545553224845961E-2</v>
      </c>
      <c r="AI423">
        <f t="shared" si="156"/>
        <v>0.57999999999999408</v>
      </c>
      <c r="AJ423">
        <f>MAX(0, $R423 - $AA423) * INDEX(Model_Assumptions[Values], 7)</f>
        <v>624.69508667004152</v>
      </c>
      <c r="AK423">
        <f>MAX(0, INDEX(Model_Assumptions[Values], 4) - $AD423)</f>
        <v>5.14182636130361E-2</v>
      </c>
      <c r="AL423">
        <f>MAX(0, INDEX(Model_Assumptions[Values], 5) - $AC423)</f>
        <v>2.1418263613036097E-2</v>
      </c>
      <c r="AM423">
        <f>INDEX(Model_Assumptions[Values], 6) * MAX(0, INDEX(Model_Assumptions[Values], 3) - $AB423)^2</f>
        <v>0</v>
      </c>
      <c r="AN423">
        <f t="shared" si="149"/>
        <v>624.9348249085283</v>
      </c>
      <c r="AO423" cm="1">
        <f t="array" ref="AO423">IFERROR(STDEV(IF($E$2:$E$2201=$E423, $AJ$2:$AJ$2201)), 0)</f>
        <v>0.99456072384455485</v>
      </c>
      <c r="AP423">
        <f t="shared" si="157"/>
        <v>-0.24104937259140108</v>
      </c>
      <c r="AQ423">
        <f t="shared" si="150"/>
        <v>5.1657448861911801E-2</v>
      </c>
      <c r="AR423" cm="1">
        <f t="array" ref="AR423">IFERROR(STDEV(IF($E$2:$E$2201=$E423, $AK$2:$AK$2201)), 0)</f>
        <v>9.884013631971261E-4</v>
      </c>
      <c r="AS423">
        <f t="shared" si="158"/>
        <v>-0.24199202650026874</v>
      </c>
      <c r="AT423">
        <f t="shared" si="151"/>
        <v>2.1657448861911829E-2</v>
      </c>
      <c r="AU423" cm="1">
        <f t="array" ref="AU423">IFERROR(STDEV(IF($E$2:$E$2201=$E423, $AL$2:$AL$2201)), 0)</f>
        <v>9.884013631971261E-4</v>
      </c>
      <c r="AV423">
        <f t="shared" si="159"/>
        <v>-0.24199202650030033</v>
      </c>
      <c r="AW423">
        <f t="shared" si="152"/>
        <v>0</v>
      </c>
      <c r="AX423" cm="1">
        <f t="array" ref="AX423">IFERROR(STDEV(IF($E$2:$E$2201=$E423, $AM$2:$AM$2201)), 0)</f>
        <v>0</v>
      </c>
      <c r="AY423">
        <f t="shared" si="160"/>
        <v>-0.24199202650030033</v>
      </c>
      <c r="AZ423">
        <f>INDEX(Model_Assumptions[Values],9)*((INDEX(Model_Scenarios[GR Weight],1)*$AG423)+(INDEX(Model_Scenarios[GP Weight],1)*$AH423)+(INDEX(Model_Scenarios[LTV Weight],1)*$AI423))-(INDEX(Model_Scenarios[LTV Weight],1)*$AP423)-(INDEX(Model_Scenarios[GP Weight],1)*($AS423+$AV423+$AY423))</f>
        <v>2.5726496231891889</v>
      </c>
      <c r="BA423">
        <f>INDEX(Model_Assumptions[Values],9)*((INDEX(Model_Scenarios[GR Weight],2)*$AG423)+(INDEX(Model_Scenarios[GP Weight],2)*$AH423)+(INDEX(Model_Scenarios[LTV Weight],2)*$AI423))-(INDEX(Model_Scenarios[LTV Weight],2)*$AP423)-(INDEX(Model_Scenarios[GP Weight],2)*($AS423+$AV423+$AY423))</f>
        <v>2.164059695527361</v>
      </c>
      <c r="BB423">
        <f>INDEX(Model_Assumptions[Values],9)*((INDEX(Model_Scenarios[GR Weight],3)*$AG423)+(INDEX(Model_Scenarios[GP Weight],3)*$AH423)+(INDEX(Model_Scenarios[LTV Weight],3)*$AI423))-(INDEX(Model_Scenarios[LTV Weight],3)*$AP423)-(INDEX(Model_Scenarios[GP Weight],3)*($AS423+$AV423+$AY423))</f>
        <v>1.4712698931644419</v>
      </c>
      <c r="BC423">
        <f>INDEX(Model_Assumptions[Values],9)*((INDEX(Model_Scenarios[GR Weight],4)*$AG423)+(INDEX(Model_Scenarios[GP Weight],4)*$AH423)+(INDEX(Model_Scenarios[LTV Weight],4)*$AI423))-(INDEX(Model_Scenarios[LTV Weight],4)*$AP423)-(INDEX(Model_Scenarios[GP Weight],4)*($AS423+$AV423+$AY423))</f>
        <v>1.1516502496837324</v>
      </c>
      <c r="BD423">
        <f>INDEX(Model_Assumptions[Values],9)*((INDEX(Model_Scenarios[GR Weight],5)*$AG423)+(INDEX(Model_Scenarios[GP Weight],5)*$AH423)+(INDEX(Model_Scenarios[LTV Weight],5)*$AI423))-(INDEX(Model_Scenarios[LTV Weight],5)*$AP423)-(INDEX(Model_Scenarios[GP Weight],5)*($AS423+$AV423+$AY423))</f>
        <v>1.1335195030618501</v>
      </c>
    </row>
    <row r="424" spans="1:56" x14ac:dyDescent="0.25">
      <c r="A424">
        <v>423</v>
      </c>
      <c r="B424">
        <v>9</v>
      </c>
      <c r="C424" s="3">
        <v>23</v>
      </c>
      <c r="D424" s="4">
        <v>0.44</v>
      </c>
      <c r="E424" t="str">
        <v>SKU-1012</v>
      </c>
      <c r="F424" t="str">
        <v>Raise</v>
      </c>
      <c r="G424" t="str">
        <v>Full</v>
      </c>
      <c r="H424">
        <v>20.37</v>
      </c>
      <c r="I424">
        <v>9.76</v>
      </c>
      <c r="J424">
        <v>15</v>
      </c>
      <c r="K424">
        <v>305.55</v>
      </c>
      <c r="L424">
        <v>159.15</v>
      </c>
      <c r="M424">
        <v>0.52086401570937657</v>
      </c>
      <c r="N424">
        <v>20.226861560308098</v>
      </c>
      <c r="O424">
        <v>49.152923404621475</v>
      </c>
      <c r="P424">
        <v>49.152923404621447</v>
      </c>
      <c r="Q424">
        <v>464.13364002135626</v>
      </c>
      <c r="R424">
        <v>311.63258687148209</v>
      </c>
      <c r="S424">
        <v>1</v>
      </c>
      <c r="T424">
        <f t="shared" si="138"/>
        <v>20.307019086535565</v>
      </c>
      <c r="U424">
        <f t="shared" si="139"/>
        <v>-3.0918465127361869E-3</v>
      </c>
      <c r="V424">
        <f>IF($F424="Reduce", INDEX(Model_Assumptions[Values], 2), INDEX(Model_Assumptions[Values], 1))</f>
        <v>-0.4</v>
      </c>
      <c r="W424">
        <f t="shared" si="140"/>
        <v>15.018551079076417</v>
      </c>
      <c r="X424">
        <f t="shared" si="153"/>
        <v>304.98200341491412</v>
      </c>
      <c r="Y424">
        <f t="shared" si="141"/>
        <v>158.40094488312829</v>
      </c>
      <c r="Z424">
        <f t="shared" si="142"/>
        <v>-0.56799658508589346</v>
      </c>
      <c r="AA424">
        <f t="shared" si="143"/>
        <v>-0.74905511687171611</v>
      </c>
      <c r="AB424">
        <f t="shared" si="154"/>
        <v>0.519378006274131</v>
      </c>
      <c r="AC424">
        <f t="shared" si="144"/>
        <v>-1.4860094352455722E-3</v>
      </c>
      <c r="AD424">
        <f t="shared" si="145"/>
        <v>-1.4860094352455722E-3</v>
      </c>
      <c r="AE424">
        <f t="shared" si="146"/>
        <v>0.43999999999999206</v>
      </c>
      <c r="AF424">
        <f t="shared" si="155"/>
        <v>174.51424864803244</v>
      </c>
      <c r="AG424">
        <f t="shared" si="147"/>
        <v>-1.1555703013027482E-2</v>
      </c>
      <c r="AH424">
        <f t="shared" si="148"/>
        <v>-1.5239279070047919E-2</v>
      </c>
      <c r="AI424">
        <f t="shared" si="156"/>
        <v>0.56000000000000794</v>
      </c>
      <c r="AJ424">
        <f>MAX(0, $R424 - $AA424) * INDEX(Model_Assumptions[Values], 7)</f>
        <v>624.76328397670761</v>
      </c>
      <c r="AK424">
        <f>MAX(0, INDEX(Model_Assumptions[Values], 4) - $AD424)</f>
        <v>5.1486009435245575E-2</v>
      </c>
      <c r="AL424">
        <f>MAX(0, INDEX(Model_Assumptions[Values], 5) - $AC424)</f>
        <v>2.1486009435245573E-2</v>
      </c>
      <c r="AM424">
        <f>INDEX(Model_Assumptions[Values], 6) * MAX(0, INDEX(Model_Assumptions[Values], 3) - $AB424)^2</f>
        <v>0</v>
      </c>
      <c r="AN424">
        <f t="shared" si="149"/>
        <v>624.9348249085283</v>
      </c>
      <c r="AO424" cm="1">
        <f t="array" ref="AO424">IFERROR(STDEV(IF($E$2:$E$2201=$E424, $AJ$2:$AJ$2201)), 0)</f>
        <v>0.99456072384455485</v>
      </c>
      <c r="AP424">
        <f t="shared" si="157"/>
        <v>-0.17247909323985899</v>
      </c>
      <c r="AQ424">
        <f t="shared" si="150"/>
        <v>5.1657448861911801E-2</v>
      </c>
      <c r="AR424" cm="1">
        <f t="array" ref="AR424">IFERROR(STDEV(IF($E$2:$E$2201=$E424, $AK$2:$AK$2201)), 0)</f>
        <v>9.884013631971261E-4</v>
      </c>
      <c r="AS424">
        <f t="shared" si="158"/>
        <v>-0.17345122442130204</v>
      </c>
      <c r="AT424">
        <f t="shared" si="151"/>
        <v>2.1657448861911829E-2</v>
      </c>
      <c r="AU424" cm="1">
        <f t="array" ref="AU424">IFERROR(STDEV(IF($E$2:$E$2201=$E424, $AL$2:$AL$2201)), 0)</f>
        <v>9.884013631971261E-4</v>
      </c>
      <c r="AV424">
        <f t="shared" si="159"/>
        <v>-0.17345122442133362</v>
      </c>
      <c r="AW424">
        <f t="shared" si="152"/>
        <v>0</v>
      </c>
      <c r="AX424" cm="1">
        <f t="array" ref="AX424">IFERROR(STDEV(IF($E$2:$E$2201=$E424, $AM$2:$AM$2201)), 0)</f>
        <v>0</v>
      </c>
      <c r="AY424">
        <f t="shared" si="160"/>
        <v>-0.17345122442133362</v>
      </c>
      <c r="AZ424">
        <f>INDEX(Model_Assumptions[Values],9)*((INDEX(Model_Scenarios[GR Weight],1)*$AG424)+(INDEX(Model_Scenarios[GP Weight],1)*$AH424)+(INDEX(Model_Scenarios[LTV Weight],1)*$AI424))-(INDEX(Model_Scenarios[LTV Weight],1)*$AP424)-(INDEX(Model_Scenarios[GP Weight],1)*($AS424+$AV424+$AY424))</f>
        <v>2.4166211508767783</v>
      </c>
      <c r="BA424">
        <f>INDEX(Model_Assumptions[Values],9)*((INDEX(Model_Scenarios[GR Weight],2)*$AG424)+(INDEX(Model_Scenarios[GP Weight],2)*$AH424)+(INDEX(Model_Scenarios[LTV Weight],2)*$AI424))-(INDEX(Model_Scenarios[LTV Weight],2)*$AP424)-(INDEX(Model_Scenarios[GP Weight],2)*($AS424+$AV424+$AY424))</f>
        <v>2.0122760889289095</v>
      </c>
      <c r="BB424">
        <f>INDEX(Model_Assumptions[Values],9)*((INDEX(Model_Scenarios[GR Weight],3)*$AG424)+(INDEX(Model_Scenarios[GP Weight],3)*$AH424)+(INDEX(Model_Scenarios[LTV Weight],3)*$AI424))-(INDEX(Model_Scenarios[LTV Weight],3)*$AP424)-(INDEX(Model_Scenarios[GP Weight],3)*($AS424+$AV424+$AY424))</f>
        <v>1.3300020557994805</v>
      </c>
      <c r="BC424">
        <f>INDEX(Model_Assumptions[Values],9)*((INDEX(Model_Scenarios[GR Weight],4)*$AG424)+(INDEX(Model_Scenarios[GP Weight],4)*$AH424)+(INDEX(Model_Scenarios[LTV Weight],4)*$AI424))-(INDEX(Model_Scenarios[LTV Weight],4)*$AP424)-(INDEX(Model_Scenarios[GP Weight],4)*($AS424+$AV424+$AY424))</f>
        <v>1.0269762949689769</v>
      </c>
      <c r="BD424">
        <f>INDEX(Model_Assumptions[Values],9)*((INDEX(Model_Scenarios[GR Weight],5)*$AG424)+(INDEX(Model_Scenarios[GP Weight],5)*$AH424)+(INDEX(Model_Scenarios[LTV Weight],5)*$AI424))-(INDEX(Model_Scenarios[LTV Weight],5)*$AP424)-(INDEX(Model_Scenarios[GP Weight],5)*($AS424+$AV424+$AY424))</f>
        <v>0.97585057314949863</v>
      </c>
    </row>
    <row r="425" spans="1:56" x14ac:dyDescent="0.25">
      <c r="A425">
        <v>424</v>
      </c>
      <c r="B425">
        <v>9</v>
      </c>
      <c r="C425" s="3">
        <v>24</v>
      </c>
      <c r="D425" s="4">
        <v>0.46</v>
      </c>
      <c r="E425" t="str">
        <v>SKU-1012</v>
      </c>
      <c r="F425" t="str">
        <v>Raise</v>
      </c>
      <c r="G425" t="str">
        <v>Full</v>
      </c>
      <c r="H425">
        <v>20.37</v>
      </c>
      <c r="I425">
        <v>9.76</v>
      </c>
      <c r="J425">
        <v>15</v>
      </c>
      <c r="K425">
        <v>305.55</v>
      </c>
      <c r="L425">
        <v>159.15</v>
      </c>
      <c r="M425">
        <v>0.52086401570937657</v>
      </c>
      <c r="N425">
        <v>20.226861560308098</v>
      </c>
      <c r="O425">
        <v>49.152923404621475</v>
      </c>
      <c r="P425">
        <v>49.152923404621447</v>
      </c>
      <c r="Q425">
        <v>464.13364002135626</v>
      </c>
      <c r="R425">
        <v>311.63258687148209</v>
      </c>
      <c r="S425">
        <v>1</v>
      </c>
      <c r="T425">
        <f t="shared" si="138"/>
        <v>20.304156317741725</v>
      </c>
      <c r="U425">
        <f t="shared" si="139"/>
        <v>-3.2323849905879108E-3</v>
      </c>
      <c r="V425">
        <f>IF($F425="Reduce", INDEX(Model_Assumptions[Values], 2), INDEX(Model_Assumptions[Values], 1))</f>
        <v>-0.4</v>
      </c>
      <c r="W425">
        <f t="shared" si="140"/>
        <v>15.019394309943529</v>
      </c>
      <c r="X425">
        <f t="shared" si="153"/>
        <v>304.956129866894</v>
      </c>
      <c r="Y425">
        <f t="shared" si="141"/>
        <v>158.36684140184516</v>
      </c>
      <c r="Z425">
        <f t="shared" si="142"/>
        <v>-0.59387013310600878</v>
      </c>
      <c r="AA425">
        <f t="shared" si="143"/>
        <v>-0.78315859815484146</v>
      </c>
      <c r="AB425">
        <f t="shared" si="154"/>
        <v>0.51931024134838177</v>
      </c>
      <c r="AC425">
        <f t="shared" si="144"/>
        <v>-1.5537743609947974E-3</v>
      </c>
      <c r="AD425">
        <f t="shared" si="145"/>
        <v>-1.5537743609947974E-3</v>
      </c>
      <c r="AE425">
        <f t="shared" si="146"/>
        <v>0.46000000000000296</v>
      </c>
      <c r="AF425">
        <f t="shared" si="155"/>
        <v>168.2815969105994</v>
      </c>
      <c r="AG425">
        <f t="shared" si="147"/>
        <v>-1.2082091805961061E-2</v>
      </c>
      <c r="AH425">
        <f t="shared" si="148"/>
        <v>-1.5933103138300975E-2</v>
      </c>
      <c r="AI425">
        <f t="shared" si="156"/>
        <v>0.53999999999999704</v>
      </c>
      <c r="AJ425">
        <f>MAX(0, $R425 - $AA425) * INDEX(Model_Assumptions[Values], 7)</f>
        <v>624.83149093927386</v>
      </c>
      <c r="AK425">
        <f>MAX(0, INDEX(Model_Assumptions[Values], 4) - $AD425)</f>
        <v>5.15537743609948E-2</v>
      </c>
      <c r="AL425">
        <f>MAX(0, INDEX(Model_Assumptions[Values], 5) - $AC425)</f>
        <v>2.1553774360994798E-2</v>
      </c>
      <c r="AM425">
        <f>INDEX(Model_Assumptions[Values], 6) * MAX(0, INDEX(Model_Assumptions[Values], 3) - $AB425)^2</f>
        <v>0</v>
      </c>
      <c r="AN425">
        <f t="shared" si="149"/>
        <v>624.9348249085283</v>
      </c>
      <c r="AO425" cm="1">
        <f t="array" ref="AO425">IFERROR(STDEV(IF($E$2:$E$2201=$E425, $AJ$2:$AJ$2201)), 0)</f>
        <v>0.99456072384455485</v>
      </c>
      <c r="AP425">
        <f t="shared" si="157"/>
        <v>-0.10389910517981259</v>
      </c>
      <c r="AQ425">
        <f t="shared" si="150"/>
        <v>5.1657448861911801E-2</v>
      </c>
      <c r="AR425" cm="1">
        <f t="array" ref="AR425">IFERROR(STDEV(IF($E$2:$E$2201=$E425, $AK$2:$AK$2201)), 0)</f>
        <v>9.884013631971261E-4</v>
      </c>
      <c r="AS425">
        <f t="shared" si="158"/>
        <v>-0.10489109462743992</v>
      </c>
      <c r="AT425">
        <f t="shared" si="151"/>
        <v>2.1657448861911829E-2</v>
      </c>
      <c r="AU425" cm="1">
        <f t="array" ref="AU425">IFERROR(STDEV(IF($E$2:$E$2201=$E425, $AL$2:$AL$2201)), 0)</f>
        <v>9.884013631971261E-4</v>
      </c>
      <c r="AV425">
        <f t="shared" si="159"/>
        <v>-0.10489109462747151</v>
      </c>
      <c r="AW425">
        <f t="shared" si="152"/>
        <v>0</v>
      </c>
      <c r="AX425" cm="1">
        <f t="array" ref="AX425">IFERROR(STDEV(IF($E$2:$E$2201=$E425, $AM$2:$AM$2201)), 0)</f>
        <v>0</v>
      </c>
      <c r="AY425">
        <f t="shared" si="160"/>
        <v>-0.10489109462747151</v>
      </c>
      <c r="AZ425">
        <f>INDEX(Model_Assumptions[Values],9)*((INDEX(Model_Scenarios[GR Weight],1)*$AG425)+(INDEX(Model_Scenarios[GP Weight],1)*$AH425)+(INDEX(Model_Scenarios[LTV Weight],1)*$AI425))-(INDEX(Model_Scenarios[LTV Weight],1)*$AP425)-(INDEX(Model_Scenarios[GP Weight],1)*($AS425+$AV425+$AY425))</f>
        <v>2.2605790150599461</v>
      </c>
      <c r="BA425">
        <f>INDEX(Model_Assumptions[Values],9)*((INDEX(Model_Scenarios[GR Weight],2)*$AG425)+(INDEX(Model_Scenarios[GP Weight],2)*$AH425)+(INDEX(Model_Scenarios[LTV Weight],2)*$AI425))-(INDEX(Model_Scenarios[LTV Weight],2)*$AP425)-(INDEX(Model_Scenarios[GP Weight],2)*($AS425+$AV425+$AY425))</f>
        <v>1.8604744031505733</v>
      </c>
      <c r="BB425">
        <f>INDEX(Model_Assumptions[Values],9)*((INDEX(Model_Scenarios[GR Weight],3)*$AG425)+(INDEX(Model_Scenarios[GP Weight],3)*$AH425)+(INDEX(Model_Scenarios[LTV Weight],3)*$AI425))-(INDEX(Model_Scenarios[LTV Weight],3)*$AP425)-(INDEX(Model_Scenarios[GP Weight],3)*($AS425+$AV425+$AY425))</f>
        <v>1.188709746181275</v>
      </c>
      <c r="BC425">
        <f>INDEX(Model_Assumptions[Values],9)*((INDEX(Model_Scenarios[GR Weight],4)*$AG425)+(INDEX(Model_Scenarios[GP Weight],4)*$AH425)+(INDEX(Model_Scenarios[LTV Weight],4)*$AI425))-(INDEX(Model_Scenarios[LTV Weight],4)*$AP425)-(INDEX(Model_Scenarios[GP Weight],4)*($AS425+$AV425+$AY425))</f>
        <v>0.90227878976031484</v>
      </c>
      <c r="BD425">
        <f>INDEX(Model_Assumptions[Values],9)*((INDEX(Model_Scenarios[GR Weight],5)*$AG425)+(INDEX(Model_Scenarios[GP Weight],5)*$AH425)+(INDEX(Model_Scenarios[LTV Weight],5)*$AI425))-(INDEX(Model_Scenarios[LTV Weight],5)*$AP425)-(INDEX(Model_Scenarios[GP Weight],5)*($AS425+$AV425+$AY425))</f>
        <v>0.81814695699397133</v>
      </c>
    </row>
    <row r="426" spans="1:56" x14ac:dyDescent="0.25">
      <c r="A426">
        <v>425</v>
      </c>
      <c r="B426">
        <v>9</v>
      </c>
      <c r="C426" s="3">
        <v>25</v>
      </c>
      <c r="D426" s="4">
        <v>0.48</v>
      </c>
      <c r="E426" t="str">
        <v>SKU-1012</v>
      </c>
      <c r="F426" t="str">
        <v>Raise</v>
      </c>
      <c r="G426" t="str">
        <v>Full</v>
      </c>
      <c r="H426">
        <v>20.37</v>
      </c>
      <c r="I426">
        <v>9.76</v>
      </c>
      <c r="J426">
        <v>15</v>
      </c>
      <c r="K426">
        <v>305.55</v>
      </c>
      <c r="L426">
        <v>159.15</v>
      </c>
      <c r="M426">
        <v>0.52086401570937657</v>
      </c>
      <c r="N426">
        <v>20.226861560308098</v>
      </c>
      <c r="O426">
        <v>49.152923404621475</v>
      </c>
      <c r="P426">
        <v>49.152923404621447</v>
      </c>
      <c r="Q426">
        <v>464.13364002135626</v>
      </c>
      <c r="R426">
        <v>311.63258687148209</v>
      </c>
      <c r="S426">
        <v>1</v>
      </c>
      <c r="T426">
        <f t="shared" si="138"/>
        <v>20.301293548947889</v>
      </c>
      <c r="U426">
        <f t="shared" si="139"/>
        <v>-3.3729234684394607E-3</v>
      </c>
      <c r="V426">
        <f>IF($F426="Reduce", INDEX(Model_Assumptions[Values], 2), INDEX(Model_Assumptions[Values], 1))</f>
        <v>-0.4</v>
      </c>
      <c r="W426">
        <f t="shared" si="140"/>
        <v>15.020237540810635</v>
      </c>
      <c r="X426">
        <f t="shared" si="153"/>
        <v>304.93025149092387</v>
      </c>
      <c r="Y426">
        <f t="shared" si="141"/>
        <v>158.33273309261207</v>
      </c>
      <c r="Z426">
        <f t="shared" si="142"/>
        <v>-0.61974850907614609</v>
      </c>
      <c r="AA426">
        <f t="shared" si="143"/>
        <v>-0.81726690738793195</v>
      </c>
      <c r="AB426">
        <f t="shared" si="154"/>
        <v>0.5192424573110116</v>
      </c>
      <c r="AC426">
        <f t="shared" si="144"/>
        <v>-1.6215583983649751E-3</v>
      </c>
      <c r="AD426">
        <f t="shared" si="145"/>
        <v>-1.6215583983649751E-3</v>
      </c>
      <c r="AE426">
        <f t="shared" si="146"/>
        <v>0.4799999999999891</v>
      </c>
      <c r="AF426">
        <f t="shared" si="155"/>
        <v>162.04894517317408</v>
      </c>
      <c r="AG426">
        <f t="shared" si="147"/>
        <v>-1.2608578821944003E-2</v>
      </c>
      <c r="AH426">
        <f t="shared" si="148"/>
        <v>-1.6627025429602239E-2</v>
      </c>
      <c r="AI426">
        <f t="shared" si="156"/>
        <v>0.5200000000000109</v>
      </c>
      <c r="AJ426">
        <f>MAX(0, $R426 - $AA426) * INDEX(Model_Assumptions[Values], 7)</f>
        <v>624.89970755774004</v>
      </c>
      <c r="AK426">
        <f>MAX(0, INDEX(Model_Assumptions[Values], 4) - $AD426)</f>
        <v>5.1621558398364978E-2</v>
      </c>
      <c r="AL426">
        <f>MAX(0, INDEX(Model_Assumptions[Values], 5) - $AC426)</f>
        <v>2.1621558398364975E-2</v>
      </c>
      <c r="AM426">
        <f>INDEX(Model_Assumptions[Values], 6) * MAX(0, INDEX(Model_Assumptions[Values], 3) - $AB426)^2</f>
        <v>0</v>
      </c>
      <c r="AN426">
        <f t="shared" si="149"/>
        <v>624.9348249085283</v>
      </c>
      <c r="AO426" cm="1">
        <f t="array" ref="AO426">IFERROR(STDEV(IF($E$2:$E$2201=$E426, $AJ$2:$AJ$2201)), 0)</f>
        <v>0.99456072384455485</v>
      </c>
      <c r="AP426">
        <f t="shared" si="157"/>
        <v>-3.5309408411490446E-2</v>
      </c>
      <c r="AQ426">
        <f t="shared" si="150"/>
        <v>5.1657448861911801E-2</v>
      </c>
      <c r="AR426" cm="1">
        <f t="array" ref="AR426">IFERROR(STDEV(IF($E$2:$E$2201=$E426, $AK$2:$AK$2201)), 0)</f>
        <v>9.884013631971261E-4</v>
      </c>
      <c r="AS426">
        <f t="shared" si="158"/>
        <v>-3.6311628942649193E-2</v>
      </c>
      <c r="AT426">
        <f t="shared" si="151"/>
        <v>2.1657448861911829E-2</v>
      </c>
      <c r="AU426" cm="1">
        <f t="array" ref="AU426">IFERROR(STDEV(IF($E$2:$E$2201=$E426, $AL$2:$AL$2201)), 0)</f>
        <v>9.884013631971261E-4</v>
      </c>
      <c r="AV426">
        <f t="shared" si="159"/>
        <v>-3.6311628942680786E-2</v>
      </c>
      <c r="AW426">
        <f t="shared" si="152"/>
        <v>0</v>
      </c>
      <c r="AX426" cm="1">
        <f t="array" ref="AX426">IFERROR(STDEV(IF($E$2:$E$2201=$E426, $AM$2:$AM$2201)), 0)</f>
        <v>0</v>
      </c>
      <c r="AY426">
        <f t="shared" si="160"/>
        <v>-3.6311628942680786E-2</v>
      </c>
      <c r="AZ426">
        <f>INDEX(Model_Assumptions[Values],9)*((INDEX(Model_Scenarios[GR Weight],1)*$AG426)+(INDEX(Model_Scenarios[GP Weight],1)*$AH426)+(INDEX(Model_Scenarios[LTV Weight],1)*$AI426))-(INDEX(Model_Scenarios[LTV Weight],1)*$AP426)-(INDEX(Model_Scenarios[GP Weight],1)*($AS426+$AV426+$AY426))</f>
        <v>2.1045232132862641</v>
      </c>
      <c r="BA426">
        <f>INDEX(Model_Assumptions[Values],9)*((INDEX(Model_Scenarios[GR Weight],2)*$AG426)+(INDEX(Model_Scenarios[GP Weight],2)*$AH426)+(INDEX(Model_Scenarios[LTV Weight],2)*$AI426))-(INDEX(Model_Scenarios[LTV Weight],2)*$AP426)-(INDEX(Model_Scenarios[GP Weight],2)*($AS426+$AV426+$AY426))</f>
        <v>1.7086546332870463</v>
      </c>
      <c r="BB426">
        <f>INDEX(Model_Assumptions[Values],9)*((INDEX(Model_Scenarios[GR Weight],3)*$AG426)+(INDEX(Model_Scenarios[GP Weight],3)*$AH426)+(INDEX(Model_Scenarios[LTV Weight],3)*$AI426))-(INDEX(Model_Scenarios[LTV Weight],3)*$AP426)-(INDEX(Model_Scenarios[GP Weight],3)*($AS426+$AV426+$AY426))</f>
        <v>1.047392955725188</v>
      </c>
      <c r="BC426">
        <f>INDEX(Model_Assumptions[Values],9)*((INDEX(Model_Scenarios[GR Weight],4)*$AG426)+(INDEX(Model_Scenarios[GP Weight],4)*$AH426)+(INDEX(Model_Scenarios[LTV Weight],4)*$AI426))-(INDEX(Model_Scenarios[LTV Weight],4)*$AP426)-(INDEX(Model_Scenarios[GP Weight],4)*($AS426+$AV426+$AY426))</f>
        <v>0.77755772547306135</v>
      </c>
      <c r="BD426">
        <f>INDEX(Model_Assumptions[Values],9)*((INDEX(Model_Scenarios[GR Weight],5)*$AG426)+(INDEX(Model_Scenarios[GP Weight],5)*$AH426)+(INDEX(Model_Scenarios[LTV Weight],5)*$AI426))-(INDEX(Model_Scenarios[LTV Weight],5)*$AP426)-(INDEX(Model_Scenarios[GP Weight],5)*($AS426+$AV426+$AY426))</f>
        <v>0.66040864110494202</v>
      </c>
    </row>
    <row r="427" spans="1:56" x14ac:dyDescent="0.25">
      <c r="A427">
        <v>426</v>
      </c>
      <c r="B427">
        <v>9</v>
      </c>
      <c r="C427" s="3">
        <v>26</v>
      </c>
      <c r="D427" s="4">
        <v>0.5</v>
      </c>
      <c r="E427" t="str">
        <v>SKU-1012</v>
      </c>
      <c r="F427" t="str">
        <v>Raise</v>
      </c>
      <c r="G427" t="str">
        <v>Full</v>
      </c>
      <c r="H427">
        <v>20.37</v>
      </c>
      <c r="I427">
        <v>9.76</v>
      </c>
      <c r="J427">
        <v>15</v>
      </c>
      <c r="K427">
        <v>305.55</v>
      </c>
      <c r="L427">
        <v>159.15</v>
      </c>
      <c r="M427">
        <v>0.52086401570937657</v>
      </c>
      <c r="N427">
        <v>20.226861560308098</v>
      </c>
      <c r="O427">
        <v>49.152923404621475</v>
      </c>
      <c r="P427">
        <v>49.152923404621447</v>
      </c>
      <c r="Q427">
        <v>464.13364002135626</v>
      </c>
      <c r="R427">
        <v>311.63258687148209</v>
      </c>
      <c r="S427">
        <v>1</v>
      </c>
      <c r="T427">
        <f t="shared" si="138"/>
        <v>20.29843078015405</v>
      </c>
      <c r="U427">
        <f t="shared" si="139"/>
        <v>-3.5134619462911846E-3</v>
      </c>
      <c r="V427">
        <f>IF($F427="Reduce", INDEX(Model_Assumptions[Values], 2), INDEX(Model_Assumptions[Values], 1))</f>
        <v>-0.4</v>
      </c>
      <c r="W427">
        <f t="shared" si="140"/>
        <v>15.021080771677747</v>
      </c>
      <c r="X427">
        <f t="shared" si="153"/>
        <v>304.90436828700371</v>
      </c>
      <c r="Y427">
        <f t="shared" si="141"/>
        <v>158.2986199554289</v>
      </c>
      <c r="Z427">
        <f t="shared" si="142"/>
        <v>-0.6456317129963054</v>
      </c>
      <c r="AA427">
        <f t="shared" si="143"/>
        <v>-0.85138004457110128</v>
      </c>
      <c r="AB427">
        <f t="shared" si="154"/>
        <v>0.51917465415393416</v>
      </c>
      <c r="AC427">
        <f t="shared" si="144"/>
        <v>-1.6893615554424146E-3</v>
      </c>
      <c r="AD427">
        <f t="shared" si="145"/>
        <v>-1.6893615554424146E-3</v>
      </c>
      <c r="AE427">
        <f t="shared" si="146"/>
        <v>0.5</v>
      </c>
      <c r="AF427">
        <f t="shared" si="155"/>
        <v>155.81629343574104</v>
      </c>
      <c r="AG427">
        <f t="shared" si="147"/>
        <v>-1.3135164060976312E-2</v>
      </c>
      <c r="AH427">
        <f t="shared" si="148"/>
        <v>-1.7321045943954026E-2</v>
      </c>
      <c r="AI427">
        <f t="shared" si="156"/>
        <v>0.5</v>
      </c>
      <c r="AJ427">
        <f>MAX(0, $R427 - $AA427) * INDEX(Model_Assumptions[Values], 7)</f>
        <v>624.96793383210638</v>
      </c>
      <c r="AK427">
        <f>MAX(0, INDEX(Model_Assumptions[Values], 4) - $AD427)</f>
        <v>5.1689361555442417E-2</v>
      </c>
      <c r="AL427">
        <f>MAX(0, INDEX(Model_Assumptions[Values], 5) - $AC427)</f>
        <v>2.1689361555442415E-2</v>
      </c>
      <c r="AM427">
        <f>INDEX(Model_Assumptions[Values], 6) * MAX(0, INDEX(Model_Assumptions[Values], 3) - $AB427)^2</f>
        <v>0</v>
      </c>
      <c r="AN427">
        <f t="shared" si="149"/>
        <v>624.9348249085283</v>
      </c>
      <c r="AO427" cm="1">
        <f t="array" ref="AO427">IFERROR(STDEV(IF($E$2:$E$2201=$E427, $AJ$2:$AJ$2201)), 0)</f>
        <v>0.99456072384455485</v>
      </c>
      <c r="AP427">
        <f t="shared" si="157"/>
        <v>3.3289997065336023E-2</v>
      </c>
      <c r="AQ427">
        <f t="shared" si="150"/>
        <v>5.1657448861911801E-2</v>
      </c>
      <c r="AR427" cm="1">
        <f t="array" ref="AR427">IFERROR(STDEV(IF($E$2:$E$2201=$E427, $AK$2:$AK$2201)), 0)</f>
        <v>9.884013631971261E-4</v>
      </c>
      <c r="AS427">
        <f t="shared" si="158"/>
        <v>3.2287180814270316E-2</v>
      </c>
      <c r="AT427">
        <f t="shared" si="151"/>
        <v>2.1657448861911829E-2</v>
      </c>
      <c r="AU427" cm="1">
        <f t="array" ref="AU427">IFERROR(STDEV(IF($E$2:$E$2201=$E427, $AL$2:$AL$2201)), 0)</f>
        <v>9.884013631971261E-4</v>
      </c>
      <c r="AV427">
        <f t="shared" si="159"/>
        <v>3.2287180814238724E-2</v>
      </c>
      <c r="AW427">
        <f t="shared" si="152"/>
        <v>0</v>
      </c>
      <c r="AX427" cm="1">
        <f t="array" ref="AX427">IFERROR(STDEV(IF($E$2:$E$2201=$E427, $AM$2:$AM$2201)), 0)</f>
        <v>0</v>
      </c>
      <c r="AY427">
        <f t="shared" si="160"/>
        <v>3.2287180814238724E-2</v>
      </c>
      <c r="AZ427">
        <f>INDEX(Model_Assumptions[Values],9)*((INDEX(Model_Scenarios[GR Weight],1)*$AG427)+(INDEX(Model_Scenarios[GP Weight],1)*$AH427)+(INDEX(Model_Scenarios[LTV Weight],1)*$AI427))-(INDEX(Model_Scenarios[LTV Weight],1)*$AP427)-(INDEX(Model_Scenarios[GP Weight],1)*($AS427+$AV427+$AY427))</f>
        <v>1.9484537431009912</v>
      </c>
      <c r="BA427">
        <f>INDEX(Model_Assumptions[Values],9)*((INDEX(Model_Scenarios[GR Weight],2)*$AG427)+(INDEX(Model_Scenarios[GP Weight],2)*$AH427)+(INDEX(Model_Scenarios[LTV Weight],2)*$AI427))-(INDEX(Model_Scenarios[LTV Weight],2)*$AP427)-(INDEX(Model_Scenarios[GP Weight],2)*($AS427+$AV427+$AY427))</f>
        <v>1.5568167744292958</v>
      </c>
      <c r="BB427">
        <f>INDEX(Model_Assumptions[Values],9)*((INDEX(Model_Scenarios[GR Weight],3)*$AG427)+(INDEX(Model_Scenarios[GP Weight],3)*$AH427)+(INDEX(Model_Scenarios[LTV Weight],3)*$AI427))-(INDEX(Model_Scenarios[LTV Weight],3)*$AP427)-(INDEX(Model_Scenarios[GP Weight],3)*($AS427+$AV427+$AY427))</f>
        <v>0.90605167584076396</v>
      </c>
      <c r="BC427">
        <f>INDEX(Model_Assumptions[Values],9)*((INDEX(Model_Scenarios[GR Weight],4)*$AG427)+(INDEX(Model_Scenarios[GP Weight],4)*$AH427)+(INDEX(Model_Scenarios[LTV Weight],4)*$AI427))-(INDEX(Model_Scenarios[LTV Weight],4)*$AP427)-(INDEX(Model_Scenarios[GP Weight],4)*($AS427+$AV427+$AY427))</f>
        <v>0.6528130935168095</v>
      </c>
      <c r="BD427">
        <f>INDEX(Model_Assumptions[Values],9)*((INDEX(Model_Scenarios[GR Weight],5)*$AG427)+(INDEX(Model_Scenarios[GP Weight],5)*$AH427)+(INDEX(Model_Scenarios[LTV Weight],5)*$AI427))-(INDEX(Model_Scenarios[LTV Weight],5)*$AP427)-(INDEX(Model_Scenarios[GP Weight],5)*($AS427+$AV427+$AY427))</f>
        <v>0.50263561198330486</v>
      </c>
    </row>
    <row r="428" spans="1:56" x14ac:dyDescent="0.25">
      <c r="A428">
        <v>427</v>
      </c>
      <c r="B428">
        <v>9</v>
      </c>
      <c r="C428" s="3">
        <v>27</v>
      </c>
      <c r="D428" s="4">
        <v>0.52</v>
      </c>
      <c r="E428" t="str">
        <v>SKU-1012</v>
      </c>
      <c r="F428" t="str">
        <v>Raise</v>
      </c>
      <c r="G428" t="str">
        <v>Full</v>
      </c>
      <c r="H428">
        <v>20.37</v>
      </c>
      <c r="I428">
        <v>9.76</v>
      </c>
      <c r="J428">
        <v>15</v>
      </c>
      <c r="K428">
        <v>305.55</v>
      </c>
      <c r="L428">
        <v>159.15</v>
      </c>
      <c r="M428">
        <v>0.52086401570937657</v>
      </c>
      <c r="N428">
        <v>20.226861560308098</v>
      </c>
      <c r="O428">
        <v>49.152923404621475</v>
      </c>
      <c r="P428">
        <v>49.152923404621447</v>
      </c>
      <c r="Q428">
        <v>464.13364002135626</v>
      </c>
      <c r="R428">
        <v>311.63258687148209</v>
      </c>
      <c r="S428">
        <v>1</v>
      </c>
      <c r="T428">
        <f t="shared" si="138"/>
        <v>20.29556801136021</v>
      </c>
      <c r="U428">
        <f t="shared" si="139"/>
        <v>-3.6540004241429089E-3</v>
      </c>
      <c r="V428">
        <f>IF($F428="Reduce", INDEX(Model_Assumptions[Values], 2), INDEX(Model_Assumptions[Values], 1))</f>
        <v>-0.4</v>
      </c>
      <c r="W428">
        <f t="shared" si="140"/>
        <v>15.021924002544859</v>
      </c>
      <c r="X428">
        <f t="shared" si="153"/>
        <v>304.87848025513358</v>
      </c>
      <c r="Y428">
        <f t="shared" si="141"/>
        <v>158.26450199029577</v>
      </c>
      <c r="Z428">
        <f t="shared" si="142"/>
        <v>-0.67151974486642985</v>
      </c>
      <c r="AA428">
        <f t="shared" si="143"/>
        <v>-0.88549800970423576</v>
      </c>
      <c r="AB428">
        <f t="shared" si="154"/>
        <v>0.5191068318690587</v>
      </c>
      <c r="AC428">
        <f t="shared" si="144"/>
        <v>-1.7571838403178663E-3</v>
      </c>
      <c r="AD428">
        <f t="shared" si="145"/>
        <v>-1.7571838403178663E-3</v>
      </c>
      <c r="AE428">
        <f t="shared" si="146"/>
        <v>0.5200000000000109</v>
      </c>
      <c r="AF428">
        <f t="shared" si="155"/>
        <v>149.58364169830801</v>
      </c>
      <c r="AG428">
        <f t="shared" si="147"/>
        <v>-1.3661847523056827E-2</v>
      </c>
      <c r="AH428">
        <f t="shared" si="148"/>
        <v>-1.8015164681354022E-2</v>
      </c>
      <c r="AI428">
        <f t="shared" si="156"/>
        <v>0.4799999999999891</v>
      </c>
      <c r="AJ428">
        <f>MAX(0, $R428 - $AA428) * INDEX(Model_Assumptions[Values], 7)</f>
        <v>625.03616976237265</v>
      </c>
      <c r="AK428">
        <f>MAX(0, INDEX(Model_Assumptions[Values], 4) - $AD428)</f>
        <v>5.1757183840317869E-2</v>
      </c>
      <c r="AL428">
        <f>MAX(0, INDEX(Model_Assumptions[Values], 5) - $AC428)</f>
        <v>2.1757183840317867E-2</v>
      </c>
      <c r="AM428">
        <f>INDEX(Model_Assumptions[Values], 6) * MAX(0, INDEX(Model_Assumptions[Values], 3) - $AB428)^2</f>
        <v>0</v>
      </c>
      <c r="AN428">
        <f t="shared" si="149"/>
        <v>624.9348249085283</v>
      </c>
      <c r="AO428" cm="1">
        <f t="array" ref="AO428">IFERROR(STDEV(IF($E$2:$E$2201=$E428, $AJ$2:$AJ$2201)), 0)</f>
        <v>0.99456072384455485</v>
      </c>
      <c r="AP428">
        <f t="shared" si="157"/>
        <v>0.10189911125043821</v>
      </c>
      <c r="AQ428">
        <f t="shared" si="150"/>
        <v>5.1657448861911801E-2</v>
      </c>
      <c r="AR428" cm="1">
        <f t="array" ref="AR428">IFERROR(STDEV(IF($E$2:$E$2201=$E428, $AK$2:$AK$2201)), 0)</f>
        <v>9.884013631971261E-4</v>
      </c>
      <c r="AS428">
        <f t="shared" si="158"/>
        <v>0.10090534282901178</v>
      </c>
      <c r="AT428">
        <f t="shared" si="151"/>
        <v>2.1657448861911829E-2</v>
      </c>
      <c r="AU428" cm="1">
        <f t="array" ref="AU428">IFERROR(STDEV(IF($E$2:$E$2201=$E428, $AL$2:$AL$2201)), 0)</f>
        <v>9.884013631971261E-4</v>
      </c>
      <c r="AV428">
        <f t="shared" si="159"/>
        <v>0.10090534282898019</v>
      </c>
      <c r="AW428">
        <f t="shared" si="152"/>
        <v>0</v>
      </c>
      <c r="AX428" cm="1">
        <f t="array" ref="AX428">IFERROR(STDEV(IF($E$2:$E$2201=$E428, $AM$2:$AM$2201)), 0)</f>
        <v>0</v>
      </c>
      <c r="AY428">
        <f t="shared" si="160"/>
        <v>0.10090534282898019</v>
      </c>
      <c r="AZ428">
        <f>INDEX(Model_Assumptions[Values],9)*((INDEX(Model_Scenarios[GR Weight],1)*$AG428)+(INDEX(Model_Scenarios[GP Weight],1)*$AH428)+(INDEX(Model_Scenarios[LTV Weight],1)*$AI428))-(INDEX(Model_Scenarios[LTV Weight],1)*$AP428)-(INDEX(Model_Scenarios[GP Weight],1)*($AS428+$AV428+$AY428))</f>
        <v>1.7923706020487034</v>
      </c>
      <c r="BA428">
        <f>INDEX(Model_Assumptions[Values],9)*((INDEX(Model_Scenarios[GR Weight],2)*$AG428)+(INDEX(Model_Scenarios[GP Weight],2)*$AH428)+(INDEX(Model_Scenarios[LTV Weight],2)*$AI428))-(INDEX(Model_Scenarios[LTV Weight],2)*$AP428)-(INDEX(Model_Scenarios[GP Weight],2)*($AS428+$AV428+$AY428))</f>
        <v>1.4049608216661389</v>
      </c>
      <c r="BB428">
        <f>INDEX(Model_Assumptions[Values],9)*((INDEX(Model_Scenarios[GR Weight],3)*$AG428)+(INDEX(Model_Scenarios[GP Weight],3)*$AH428)+(INDEX(Model_Scenarios[LTV Weight],3)*$AI428))-(INDEX(Model_Scenarios[LTV Weight],3)*$AP428)-(INDEX(Model_Scenarios[GP Weight],3)*($AS428+$AV428+$AY428))</f>
        <v>0.7646858979331721</v>
      </c>
      <c r="BC428">
        <f>INDEX(Model_Assumptions[Values],9)*((INDEX(Model_Scenarios[GR Weight],4)*$AG428)+(INDEX(Model_Scenarios[GP Weight],4)*$AH428)+(INDEX(Model_Scenarios[LTV Weight],4)*$AI428))-(INDEX(Model_Scenarios[LTV Weight],4)*$AP428)-(INDEX(Model_Scenarios[GP Weight],4)*($AS428+$AV428+$AY428))</f>
        <v>0.5280448852966928</v>
      </c>
      <c r="BD428">
        <f>INDEX(Model_Assumptions[Values],9)*((INDEX(Model_Scenarios[GR Weight],5)*$AG428)+(INDEX(Model_Scenarios[GP Weight],5)*$AH428)+(INDEX(Model_Scenarios[LTV Weight],5)*$AI428))-(INDEX(Model_Scenarios[LTV Weight],5)*$AP428)-(INDEX(Model_Scenarios[GP Weight],5)*($AS428+$AV428+$AY428))</f>
        <v>0.34482785612276179</v>
      </c>
    </row>
    <row r="429" spans="1:56" x14ac:dyDescent="0.25">
      <c r="A429">
        <v>428</v>
      </c>
      <c r="B429">
        <v>9</v>
      </c>
      <c r="C429" s="3">
        <v>28</v>
      </c>
      <c r="D429" s="4">
        <v>0.54</v>
      </c>
      <c r="E429" t="str">
        <v>SKU-1012</v>
      </c>
      <c r="F429" t="str">
        <v>Raise</v>
      </c>
      <c r="G429" t="str">
        <v>Full</v>
      </c>
      <c r="H429">
        <v>20.37</v>
      </c>
      <c r="I429">
        <v>9.76</v>
      </c>
      <c r="J429">
        <v>15</v>
      </c>
      <c r="K429">
        <v>305.55</v>
      </c>
      <c r="L429">
        <v>159.15</v>
      </c>
      <c r="M429">
        <v>0.52086401570937657</v>
      </c>
      <c r="N429">
        <v>20.226861560308098</v>
      </c>
      <c r="O429">
        <v>49.152923404621475</v>
      </c>
      <c r="P429">
        <v>49.152923404621447</v>
      </c>
      <c r="Q429">
        <v>464.13364002135626</v>
      </c>
      <c r="R429">
        <v>311.63258687148209</v>
      </c>
      <c r="S429">
        <v>1</v>
      </c>
      <c r="T429">
        <f t="shared" si="138"/>
        <v>20.292705242566374</v>
      </c>
      <c r="U429">
        <f t="shared" si="139"/>
        <v>-3.7945389019944588E-3</v>
      </c>
      <c r="V429">
        <f>IF($F429="Reduce", INDEX(Model_Assumptions[Values], 2), INDEX(Model_Assumptions[Values], 1))</f>
        <v>-0.4</v>
      </c>
      <c r="W429">
        <f t="shared" si="140"/>
        <v>15.022767233411967</v>
      </c>
      <c r="X429">
        <f t="shared" si="153"/>
        <v>304.85258739531338</v>
      </c>
      <c r="Y429">
        <f t="shared" si="141"/>
        <v>158.23037919721259</v>
      </c>
      <c r="Z429">
        <f t="shared" si="142"/>
        <v>-0.69741260468663313</v>
      </c>
      <c r="AA429">
        <f t="shared" si="143"/>
        <v>-0.91962080278742064</v>
      </c>
      <c r="AB429">
        <f t="shared" si="154"/>
        <v>0.51903899044829016</v>
      </c>
      <c r="AC429">
        <f t="shared" si="144"/>
        <v>-1.8250252610864104E-3</v>
      </c>
      <c r="AD429">
        <f t="shared" si="145"/>
        <v>-1.8250252610864104E-3</v>
      </c>
      <c r="AE429">
        <f t="shared" si="146"/>
        <v>0.53999999999999704</v>
      </c>
      <c r="AF429">
        <f t="shared" si="155"/>
        <v>143.35098996088269</v>
      </c>
      <c r="AG429">
        <f t="shared" si="147"/>
        <v>-1.4188629208187864E-2</v>
      </c>
      <c r="AH429">
        <f t="shared" si="148"/>
        <v>-1.8709381641803958E-2</v>
      </c>
      <c r="AI429">
        <f t="shared" si="156"/>
        <v>0.46000000000000296</v>
      </c>
      <c r="AJ429">
        <f>MAX(0, $R429 - $AA429) * INDEX(Model_Assumptions[Values], 7)</f>
        <v>625.10441534853908</v>
      </c>
      <c r="AK429">
        <f>MAX(0, INDEX(Model_Assumptions[Values], 4) - $AD429)</f>
        <v>5.1825025261086413E-2</v>
      </c>
      <c r="AL429">
        <f>MAX(0, INDEX(Model_Assumptions[Values], 5) - $AC429)</f>
        <v>2.1825025261086411E-2</v>
      </c>
      <c r="AM429">
        <f>INDEX(Model_Assumptions[Values], 6) * MAX(0, INDEX(Model_Assumptions[Values], 3) - $AB429)^2</f>
        <v>0</v>
      </c>
      <c r="AN429">
        <f t="shared" si="149"/>
        <v>624.9348249085283</v>
      </c>
      <c r="AO429" cm="1">
        <f t="array" ref="AO429">IFERROR(STDEV(IF($E$2:$E$2201=$E429, $AJ$2:$AJ$2201)), 0)</f>
        <v>0.99456072384455485</v>
      </c>
      <c r="AP429">
        <f t="shared" si="157"/>
        <v>0.17051793414404473</v>
      </c>
      <c r="AQ429">
        <f t="shared" si="150"/>
        <v>5.1657448861911801E-2</v>
      </c>
      <c r="AR429" cm="1">
        <f t="array" ref="AR429">IFERROR(STDEV(IF($E$2:$E$2201=$E429, $AK$2:$AK$2201)), 0)</f>
        <v>9.884013631971261E-4</v>
      </c>
      <c r="AS429">
        <f t="shared" si="158"/>
        <v>0.16954286529164905</v>
      </c>
      <c r="AT429">
        <f t="shared" si="151"/>
        <v>2.1657448861911829E-2</v>
      </c>
      <c r="AU429" cm="1">
        <f t="array" ref="AU429">IFERROR(STDEV(IF($E$2:$E$2201=$E429, $AL$2:$AL$2201)), 0)</f>
        <v>9.884013631971261E-4</v>
      </c>
      <c r="AV429">
        <f t="shared" si="159"/>
        <v>0.16954286529161747</v>
      </c>
      <c r="AW429">
        <f t="shared" si="152"/>
        <v>0</v>
      </c>
      <c r="AX429" cm="1">
        <f t="array" ref="AX429">IFERROR(STDEV(IF($E$2:$E$2201=$E429, $AM$2:$AM$2201)), 0)</f>
        <v>0</v>
      </c>
      <c r="AY429">
        <f t="shared" si="160"/>
        <v>0.16954286529161747</v>
      </c>
      <c r="AZ429">
        <f>INDEX(Model_Assumptions[Values],9)*((INDEX(Model_Scenarios[GR Weight],1)*$AG429)+(INDEX(Model_Scenarios[GP Weight],1)*$AH429)+(INDEX(Model_Scenarios[LTV Weight],1)*$AI429))-(INDEX(Model_Scenarios[LTV Weight],1)*$AP429)-(INDEX(Model_Scenarios[GP Weight],1)*($AS429+$AV429+$AY429))</f>
        <v>1.6362737876722919</v>
      </c>
      <c r="BA429">
        <f>INDEX(Model_Assumptions[Values],9)*((INDEX(Model_Scenarios[GR Weight],2)*$AG429)+(INDEX(Model_Scenarios[GP Weight],2)*$AH429)+(INDEX(Model_Scenarios[LTV Weight],2)*$AI429))-(INDEX(Model_Scenarios[LTV Weight],2)*$AP429)-(INDEX(Model_Scenarios[GP Weight],2)*($AS429+$AV429+$AY429))</f>
        <v>1.2530867700834591</v>
      </c>
      <c r="BB429">
        <f>INDEX(Model_Assumptions[Values],9)*((INDEX(Model_Scenarios[GR Weight],3)*$AG429)+(INDEX(Model_Scenarios[GP Weight],3)*$AH429)+(INDEX(Model_Scenarios[LTV Weight],3)*$AI429))-(INDEX(Model_Scenarios[LTV Weight],3)*$AP429)-(INDEX(Model_Scenarios[GP Weight],3)*($AS429+$AV429+$AY429))</f>
        <v>0.62329561340278694</v>
      </c>
      <c r="BC429">
        <f>INDEX(Model_Assumptions[Values],9)*((INDEX(Model_Scenarios[GR Weight],4)*$AG429)+(INDEX(Model_Scenarios[GP Weight],4)*$AH429)+(INDEX(Model_Scenarios[LTV Weight],4)*$AI429))-(INDEX(Model_Scenarios[LTV Weight],4)*$AP429)-(INDEX(Model_Scenarios[GP Weight],4)*($AS429+$AV429+$AY429))</f>
        <v>0.40325309221309591</v>
      </c>
      <c r="BD429">
        <f>INDEX(Model_Assumptions[Values],9)*((INDEX(Model_Scenarios[GR Weight],5)*$AG429)+(INDEX(Model_Scenarios[GP Weight],5)*$AH429)+(INDEX(Model_Scenarios[LTV Weight],5)*$AI429))-(INDEX(Model_Scenarios[LTV Weight],5)*$AP429)-(INDEX(Model_Scenarios[GP Weight],5)*($AS429+$AV429+$AY429))</f>
        <v>0.18698536000965754</v>
      </c>
    </row>
    <row r="430" spans="1:56" x14ac:dyDescent="0.25">
      <c r="A430">
        <v>429</v>
      </c>
      <c r="B430">
        <v>9</v>
      </c>
      <c r="C430" s="3">
        <v>29</v>
      </c>
      <c r="D430" s="4">
        <v>0.56000000000000005</v>
      </c>
      <c r="E430" t="str">
        <v>SKU-1012</v>
      </c>
      <c r="F430" t="str">
        <v>Raise</v>
      </c>
      <c r="G430" t="str">
        <v>Full</v>
      </c>
      <c r="H430">
        <v>20.37</v>
      </c>
      <c r="I430">
        <v>9.76</v>
      </c>
      <c r="J430">
        <v>15</v>
      </c>
      <c r="K430">
        <v>305.55</v>
      </c>
      <c r="L430">
        <v>159.15</v>
      </c>
      <c r="M430">
        <v>0.52086401570937657</v>
      </c>
      <c r="N430">
        <v>20.226861560308098</v>
      </c>
      <c r="O430">
        <v>49.152923404621475</v>
      </c>
      <c r="P430">
        <v>49.152923404621447</v>
      </c>
      <c r="Q430">
        <v>464.13364002135626</v>
      </c>
      <c r="R430">
        <v>311.63258687148209</v>
      </c>
      <c r="S430">
        <v>1</v>
      </c>
      <c r="T430">
        <f t="shared" si="138"/>
        <v>20.289842473772534</v>
      </c>
      <c r="U430">
        <f t="shared" si="139"/>
        <v>-3.9350773798461827E-3</v>
      </c>
      <c r="V430">
        <f>IF($F430="Reduce", INDEX(Model_Assumptions[Values], 2), INDEX(Model_Assumptions[Values], 1))</f>
        <v>-0.4</v>
      </c>
      <c r="W430">
        <f t="shared" si="140"/>
        <v>15.023610464279077</v>
      </c>
      <c r="X430">
        <f t="shared" si="153"/>
        <v>304.8266897075431</v>
      </c>
      <c r="Y430">
        <f t="shared" si="141"/>
        <v>158.19625157617929</v>
      </c>
      <c r="Z430">
        <f t="shared" si="142"/>
        <v>-0.72331029245691525</v>
      </c>
      <c r="AA430">
        <f t="shared" si="143"/>
        <v>-0.95374842382071279</v>
      </c>
      <c r="AB430">
        <f t="shared" si="154"/>
        <v>0.51897112988352823</v>
      </c>
      <c r="AC430">
        <f t="shared" si="144"/>
        <v>-1.892885825848345E-3</v>
      </c>
      <c r="AD430">
        <f t="shared" si="145"/>
        <v>-1.892885825848345E-3</v>
      </c>
      <c r="AE430">
        <f t="shared" si="146"/>
        <v>0.56000000000000794</v>
      </c>
      <c r="AF430">
        <f t="shared" si="155"/>
        <v>137.11833822344965</v>
      </c>
      <c r="AG430">
        <f t="shared" si="147"/>
        <v>-1.4715509116369423E-2</v>
      </c>
      <c r="AH430">
        <f t="shared" si="148"/>
        <v>-1.9403696825304996E-2</v>
      </c>
      <c r="AI430">
        <f t="shared" si="156"/>
        <v>0.43999999999999206</v>
      </c>
      <c r="AJ430">
        <f>MAX(0, $R430 - $AA430) * INDEX(Model_Assumptions[Values], 7)</f>
        <v>625.17267059060555</v>
      </c>
      <c r="AK430">
        <f>MAX(0, INDEX(Model_Assumptions[Values], 4) - $AD430)</f>
        <v>5.1892885825848348E-2</v>
      </c>
      <c r="AL430">
        <f>MAX(0, INDEX(Model_Assumptions[Values], 5) - $AC430)</f>
        <v>2.1892885825848345E-2</v>
      </c>
      <c r="AM430">
        <f>INDEX(Model_Assumptions[Values], 6) * MAX(0, INDEX(Model_Assumptions[Values], 3) - $AB430)^2</f>
        <v>0</v>
      </c>
      <c r="AN430">
        <f t="shared" si="149"/>
        <v>624.9348249085283</v>
      </c>
      <c r="AO430" cm="1">
        <f t="array" ref="AO430">IFERROR(STDEV(IF($E$2:$E$2201=$E430, $AJ$2:$AJ$2201)), 0)</f>
        <v>0.99456072384455485</v>
      </c>
      <c r="AP430">
        <f t="shared" si="157"/>
        <v>0.23914646574604129</v>
      </c>
      <c r="AQ430">
        <f t="shared" si="150"/>
        <v>5.1657448861911801E-2</v>
      </c>
      <c r="AR430" cm="1">
        <f t="array" ref="AR430">IFERROR(STDEV(IF($E$2:$E$2201=$E430, $AK$2:$AK$2201)), 0)</f>
        <v>9.884013631971261E-4</v>
      </c>
      <c r="AS430">
        <f t="shared" si="158"/>
        <v>0.23819975639753527</v>
      </c>
      <c r="AT430">
        <f t="shared" si="151"/>
        <v>2.1657448861911829E-2</v>
      </c>
      <c r="AU430" cm="1">
        <f t="array" ref="AU430">IFERROR(STDEV(IF($E$2:$E$2201=$E430, $AL$2:$AL$2201)), 0)</f>
        <v>9.884013631971261E-4</v>
      </c>
      <c r="AV430">
        <f t="shared" si="159"/>
        <v>0.23819975639750368</v>
      </c>
      <c r="AW430">
        <f t="shared" si="152"/>
        <v>0</v>
      </c>
      <c r="AX430" cm="1">
        <f t="array" ref="AX430">IFERROR(STDEV(IF($E$2:$E$2201=$E430, $AM$2:$AM$2201)), 0)</f>
        <v>0</v>
      </c>
      <c r="AY430">
        <f t="shared" si="160"/>
        <v>0.23819975639750368</v>
      </c>
      <c r="AZ430">
        <f>INDEX(Model_Assumptions[Values],9)*((INDEX(Model_Scenarios[GR Weight],1)*$AG430)+(INDEX(Model_Scenarios[GP Weight],1)*$AH430)+(INDEX(Model_Scenarios[LTV Weight],1)*$AI430))-(INDEX(Model_Scenarios[LTV Weight],1)*$AP430)-(INDEX(Model_Scenarios[GP Weight],1)*($AS430+$AV430+$AY430))</f>
        <v>1.4801632975130439</v>
      </c>
      <c r="BA430">
        <f>INDEX(Model_Assumptions[Values],9)*((INDEX(Model_Scenarios[GR Weight],2)*$AG430)+(INDEX(Model_Scenarios[GP Weight],2)*$AH430)+(INDEX(Model_Scenarios[LTV Weight],2)*$AI430))-(INDEX(Model_Scenarios[LTV Weight],2)*$AP430)-(INDEX(Model_Scenarios[GP Weight],2)*($AS430+$AV430+$AY430))</f>
        <v>1.1011946147639569</v>
      </c>
      <c r="BB430">
        <f>INDEX(Model_Assumptions[Values],9)*((INDEX(Model_Scenarios[GR Weight],3)*$AG430)+(INDEX(Model_Scenarios[GP Weight],3)*$AH430)+(INDEX(Model_Scenarios[LTV Weight],3)*$AI430))-(INDEX(Model_Scenarios[LTV Weight],3)*$AP430)-(INDEX(Model_Scenarios[GP Weight],3)*($AS430+$AV430+$AY430))</f>
        <v>0.48188081364443219</v>
      </c>
      <c r="BC430">
        <f>INDEX(Model_Assumptions[Values],9)*((INDEX(Model_Scenarios[GR Weight],4)*$AG430)+(INDEX(Model_Scenarios[GP Weight],4)*$AH430)+(INDEX(Model_Scenarios[LTV Weight],4)*$AI430))-(INDEX(Model_Scenarios[LTV Weight],4)*$AP430)-(INDEX(Model_Scenarios[GP Weight],4)*($AS430+$AV430+$AY430))</f>
        <v>0.27843770566085552</v>
      </c>
      <c r="BD430">
        <f>INDEX(Model_Assumptions[Values],9)*((INDEX(Model_Scenarios[GR Weight],5)*$AG430)+(INDEX(Model_Scenarios[GP Weight],5)*$AH430)+(INDEX(Model_Scenarios[LTV Weight],5)*$AI430))-(INDEX(Model_Scenarios[LTV Weight],5)*$AP430)-(INDEX(Model_Scenarios[GP Weight],5)*($AS430+$AV430+$AY430))</f>
        <v>2.9108110121623121E-2</v>
      </c>
    </row>
    <row r="431" spans="1:56" x14ac:dyDescent="0.25">
      <c r="A431">
        <v>430</v>
      </c>
      <c r="B431">
        <v>9</v>
      </c>
      <c r="C431" s="3">
        <v>30</v>
      </c>
      <c r="D431" s="4">
        <v>0.57999999999999996</v>
      </c>
      <c r="E431" t="str">
        <v>SKU-1012</v>
      </c>
      <c r="F431" t="str">
        <v>Raise</v>
      </c>
      <c r="G431" t="str">
        <v>Full</v>
      </c>
      <c r="H431">
        <v>20.37</v>
      </c>
      <c r="I431">
        <v>9.76</v>
      </c>
      <c r="J431">
        <v>15</v>
      </c>
      <c r="K431">
        <v>305.55</v>
      </c>
      <c r="L431">
        <v>159.15</v>
      </c>
      <c r="M431">
        <v>0.52086401570937657</v>
      </c>
      <c r="N431">
        <v>20.226861560308098</v>
      </c>
      <c r="O431">
        <v>49.152923404621475</v>
      </c>
      <c r="P431">
        <v>49.152923404621447</v>
      </c>
      <c r="Q431">
        <v>464.13364002135626</v>
      </c>
      <c r="R431">
        <v>311.63258687148209</v>
      </c>
      <c r="S431">
        <v>1</v>
      </c>
      <c r="T431">
        <f t="shared" si="138"/>
        <v>20.286979704978698</v>
      </c>
      <c r="U431">
        <f t="shared" si="139"/>
        <v>-4.0756158576977326E-3</v>
      </c>
      <c r="V431">
        <f>IF($F431="Reduce", INDEX(Model_Assumptions[Values], 2), INDEX(Model_Assumptions[Values], 1))</f>
        <v>-0.4</v>
      </c>
      <c r="W431">
        <f t="shared" si="140"/>
        <v>15.024453695146185</v>
      </c>
      <c r="X431">
        <f t="shared" si="153"/>
        <v>304.80078719182285</v>
      </c>
      <c r="Y431">
        <f t="shared" si="141"/>
        <v>158.16211912719609</v>
      </c>
      <c r="Z431">
        <f t="shared" si="142"/>
        <v>-0.74921280817716251</v>
      </c>
      <c r="AA431">
        <f t="shared" si="143"/>
        <v>-0.98788087280391323</v>
      </c>
      <c r="AB431">
        <f t="shared" si="154"/>
        <v>0.51890325016666905</v>
      </c>
      <c r="AC431">
        <f t="shared" si="144"/>
        <v>-1.960765542707521E-3</v>
      </c>
      <c r="AD431">
        <f t="shared" si="145"/>
        <v>-1.960765542707521E-3</v>
      </c>
      <c r="AE431">
        <f t="shared" si="146"/>
        <v>0.57999999999999408</v>
      </c>
      <c r="AF431">
        <f t="shared" si="155"/>
        <v>130.88568648602433</v>
      </c>
      <c r="AG431">
        <f t="shared" si="147"/>
        <v>-1.5242487247599188E-2</v>
      </c>
      <c r="AH431">
        <f t="shared" si="148"/>
        <v>-2.0098110231853084E-2</v>
      </c>
      <c r="AI431">
        <f t="shared" si="156"/>
        <v>0.42000000000000592</v>
      </c>
      <c r="AJ431">
        <f>MAX(0, $R431 - $AA431) * INDEX(Model_Assumptions[Values], 7)</f>
        <v>625.24093548857195</v>
      </c>
      <c r="AK431">
        <f>MAX(0, INDEX(Model_Assumptions[Values], 4) - $AD431)</f>
        <v>5.1960765542707524E-2</v>
      </c>
      <c r="AL431">
        <f>MAX(0, INDEX(Model_Assumptions[Values], 5) - $AC431)</f>
        <v>2.1960765542707521E-2</v>
      </c>
      <c r="AM431">
        <f>INDEX(Model_Assumptions[Values], 6) * MAX(0, INDEX(Model_Assumptions[Values], 3) - $AB431)^2</f>
        <v>0</v>
      </c>
      <c r="AN431">
        <f t="shared" si="149"/>
        <v>624.9348249085283</v>
      </c>
      <c r="AO431" cm="1">
        <f t="array" ref="AO431">IFERROR(STDEV(IF($E$2:$E$2201=$E431, $AJ$2:$AJ$2201)), 0)</f>
        <v>0.99456072384455485</v>
      </c>
      <c r="AP431">
        <f t="shared" si="157"/>
        <v>0.30778470605631358</v>
      </c>
      <c r="AQ431">
        <f t="shared" si="150"/>
        <v>5.1657448861911801E-2</v>
      </c>
      <c r="AR431" cm="1">
        <f t="array" ref="AR431">IFERROR(STDEV(IF($E$2:$E$2201=$E431, $AK$2:$AK$2201)), 0)</f>
        <v>9.884013631971261E-4</v>
      </c>
      <c r="AS431">
        <f t="shared" si="158"/>
        <v>0.306876024345618</v>
      </c>
      <c r="AT431">
        <f t="shared" si="151"/>
        <v>2.1657448861911829E-2</v>
      </c>
      <c r="AU431" cm="1">
        <f t="array" ref="AU431">IFERROR(STDEV(IF($E$2:$E$2201=$E431, $AL$2:$AL$2201)), 0)</f>
        <v>9.884013631971261E-4</v>
      </c>
      <c r="AV431">
        <f t="shared" si="159"/>
        <v>0.30687602434558642</v>
      </c>
      <c r="AW431">
        <f t="shared" si="152"/>
        <v>0</v>
      </c>
      <c r="AX431" cm="1">
        <f t="array" ref="AX431">IFERROR(STDEV(IF($E$2:$E$2201=$E431, $AM$2:$AM$2201)), 0)</f>
        <v>0</v>
      </c>
      <c r="AY431">
        <f t="shared" si="160"/>
        <v>0.30687602434558642</v>
      </c>
      <c r="AZ431">
        <f>INDEX(Model_Assumptions[Values],9)*((INDEX(Model_Scenarios[GR Weight],1)*$AG431)+(INDEX(Model_Scenarios[GP Weight],1)*$AH431)+(INDEX(Model_Scenarios[LTV Weight],1)*$AI431))-(INDEX(Model_Scenarios[LTV Weight],1)*$AP431)-(INDEX(Model_Scenarios[GP Weight],1)*($AS431+$AV431+$AY431))</f>
        <v>1.3240391291115676</v>
      </c>
      <c r="BA431">
        <f>INDEX(Model_Assumptions[Values],9)*((INDEX(Model_Scenarios[GR Weight],2)*$AG431)+(INDEX(Model_Scenarios[GP Weight],2)*$AH431)+(INDEX(Model_Scenarios[LTV Weight],2)*$AI431))-(INDEX(Model_Scenarios[LTV Weight],2)*$AP431)-(INDEX(Model_Scenarios[GP Weight],2)*($AS431+$AV431+$AY431))</f>
        <v>0.94928435078850493</v>
      </c>
      <c r="BB431">
        <f>INDEX(Model_Assumptions[Values],9)*((INDEX(Model_Scenarios[GR Weight],3)*$AG431)+(INDEX(Model_Scenarios[GP Weight],3)*$AH431)+(INDEX(Model_Scenarios[LTV Weight],3)*$AI431))-(INDEX(Model_Scenarios[LTV Weight],3)*$AP431)-(INDEX(Model_Scenarios[GP Weight],3)*($AS431+$AV431+$AY431))</f>
        <v>0.34044149004936775</v>
      </c>
      <c r="BC431">
        <f>INDEX(Model_Assumptions[Values],9)*((INDEX(Model_Scenarios[GR Weight],4)*$AG431)+(INDEX(Model_Scenarios[GP Weight],4)*$AH431)+(INDEX(Model_Scenarios[LTV Weight],4)*$AI431))-(INDEX(Model_Scenarios[LTV Weight],4)*$AP431)-(INDEX(Model_Scenarios[GP Weight],4)*($AS431+$AV431+$AY431))</f>
        <v>0.15359871703119654</v>
      </c>
      <c r="BD431">
        <f>INDEX(Model_Assumptions[Values],9)*((INDEX(Model_Scenarios[GR Weight],5)*$AG431)+(INDEX(Model_Scenarios[GP Weight],5)*$AH431)+(INDEX(Model_Scenarios[LTV Weight],5)*$AI431))-(INDEX(Model_Scenarios[LTV Weight],5)*$AP431)-(INDEX(Model_Scenarios[GP Weight],5)*($AS431+$AV431+$AY431))</f>
        <v>-0.12880390706950118</v>
      </c>
    </row>
    <row r="432" spans="1:56" x14ac:dyDescent="0.25">
      <c r="A432">
        <v>431</v>
      </c>
      <c r="B432">
        <v>9</v>
      </c>
      <c r="C432" s="3">
        <v>31</v>
      </c>
      <c r="D432" s="4">
        <v>0.6</v>
      </c>
      <c r="E432" t="str">
        <v>SKU-1012</v>
      </c>
      <c r="F432" t="str">
        <v>Raise</v>
      </c>
      <c r="G432" t="str">
        <v>Full</v>
      </c>
      <c r="H432">
        <v>20.37</v>
      </c>
      <c r="I432">
        <v>9.76</v>
      </c>
      <c r="J432">
        <v>15</v>
      </c>
      <c r="K432">
        <v>305.55</v>
      </c>
      <c r="L432">
        <v>159.15</v>
      </c>
      <c r="M432">
        <v>0.52086401570937657</v>
      </c>
      <c r="N432">
        <v>20.226861560308098</v>
      </c>
      <c r="O432">
        <v>49.152923404621475</v>
      </c>
      <c r="P432">
        <v>49.152923404621447</v>
      </c>
      <c r="Q432">
        <v>464.13364002135626</v>
      </c>
      <c r="R432">
        <v>311.63258687148209</v>
      </c>
      <c r="S432">
        <v>1</v>
      </c>
      <c r="T432">
        <f t="shared" si="138"/>
        <v>20.284116936184859</v>
      </c>
      <c r="U432">
        <f t="shared" si="139"/>
        <v>-4.2161543355494569E-3</v>
      </c>
      <c r="V432">
        <f>IF($F432="Reduce", INDEX(Model_Assumptions[Values], 2), INDEX(Model_Assumptions[Values], 1))</f>
        <v>-0.4</v>
      </c>
      <c r="W432">
        <f t="shared" si="140"/>
        <v>15.025296926013297</v>
      </c>
      <c r="X432">
        <f t="shared" si="153"/>
        <v>304.77487984815264</v>
      </c>
      <c r="Y432">
        <f t="shared" si="141"/>
        <v>158.12798185026287</v>
      </c>
      <c r="Z432">
        <f t="shared" si="142"/>
        <v>-0.77512015184737493</v>
      </c>
      <c r="AA432">
        <f t="shared" si="143"/>
        <v>-1.0220181497371357</v>
      </c>
      <c r="AB432">
        <f t="shared" si="154"/>
        <v>0.51883535128960312</v>
      </c>
      <c r="AC432">
        <f t="shared" si="144"/>
        <v>-2.0286644197734516E-3</v>
      </c>
      <c r="AD432">
        <f t="shared" si="145"/>
        <v>-2.0286644197734516E-3</v>
      </c>
      <c r="AE432">
        <f t="shared" si="146"/>
        <v>0.60000000000000497</v>
      </c>
      <c r="AF432">
        <f t="shared" si="155"/>
        <v>124.65303474859128</v>
      </c>
      <c r="AG432">
        <f t="shared" si="147"/>
        <v>-1.5769563601877163E-2</v>
      </c>
      <c r="AH432">
        <f t="shared" si="148"/>
        <v>-2.0792621861450537E-2</v>
      </c>
      <c r="AI432">
        <f t="shared" si="156"/>
        <v>0.39999999999999503</v>
      </c>
      <c r="AJ432">
        <f>MAX(0, $R432 - $AA432) * INDEX(Model_Assumptions[Values], 7)</f>
        <v>625.30921004243851</v>
      </c>
      <c r="AK432">
        <f>MAX(0, INDEX(Model_Assumptions[Values], 4) - $AD432)</f>
        <v>5.2028664419773454E-2</v>
      </c>
      <c r="AL432">
        <f>MAX(0, INDEX(Model_Assumptions[Values], 5) - $AC432)</f>
        <v>2.2028664419773452E-2</v>
      </c>
      <c r="AM432">
        <f>INDEX(Model_Assumptions[Values], 6) * MAX(0, INDEX(Model_Assumptions[Values], 3) - $AB432)^2</f>
        <v>0</v>
      </c>
      <c r="AN432">
        <f t="shared" si="149"/>
        <v>624.9348249085283</v>
      </c>
      <c r="AO432" cm="1">
        <f t="array" ref="AO432">IFERROR(STDEV(IF($E$2:$E$2201=$E432, $AJ$2:$AJ$2201)), 0)</f>
        <v>0.99456072384455485</v>
      </c>
      <c r="AP432">
        <f t="shared" si="157"/>
        <v>0.37643265507509016</v>
      </c>
      <c r="AQ432">
        <f t="shared" si="150"/>
        <v>5.1657448861911801E-2</v>
      </c>
      <c r="AR432" cm="1">
        <f t="array" ref="AR432">IFERROR(STDEV(IF($E$2:$E$2201=$E432, $AK$2:$AK$2201)), 0)</f>
        <v>9.884013631971261E-4</v>
      </c>
      <c r="AS432">
        <f t="shared" si="158"/>
        <v>0.37557167734057328</v>
      </c>
      <c r="AT432">
        <f t="shared" si="151"/>
        <v>2.1657448861911829E-2</v>
      </c>
      <c r="AU432" cm="1">
        <f t="array" ref="AU432">IFERROR(STDEV(IF($E$2:$E$2201=$E432, $AL$2:$AL$2201)), 0)</f>
        <v>9.884013631971261E-4</v>
      </c>
      <c r="AV432">
        <f t="shared" si="159"/>
        <v>0.3755716773405417</v>
      </c>
      <c r="AW432">
        <f t="shared" si="152"/>
        <v>0</v>
      </c>
      <c r="AX432" cm="1">
        <f t="array" ref="AX432">IFERROR(STDEV(IF($E$2:$E$2201=$E432, $AM$2:$AM$2201)), 0)</f>
        <v>0</v>
      </c>
      <c r="AY432">
        <f t="shared" si="160"/>
        <v>0.3755716773405417</v>
      </c>
      <c r="AZ432">
        <f>INDEX(Model_Assumptions[Values],9)*((INDEX(Model_Scenarios[GR Weight],1)*$AG432)+(INDEX(Model_Scenarios[GP Weight],1)*$AH432)+(INDEX(Model_Scenarios[LTV Weight],1)*$AI432))-(INDEX(Model_Scenarios[LTV Weight],1)*$AP432)-(INDEX(Model_Scenarios[GP Weight],1)*($AS432+$AV432+$AY432))</f>
        <v>1.1679012800060788</v>
      </c>
      <c r="BA432">
        <f>INDEX(Model_Assumptions[Values],9)*((INDEX(Model_Scenarios[GR Weight],2)*$AG432)+(INDEX(Model_Scenarios[GP Weight],2)*$AH432)+(INDEX(Model_Scenarios[LTV Weight],2)*$AI432))-(INDEX(Model_Scenarios[LTV Weight],2)*$AP432)-(INDEX(Model_Scenarios[GP Weight],2)*($AS432+$AV432+$AY432))</f>
        <v>0.79735597323398544</v>
      </c>
      <c r="BB432">
        <f>INDEX(Model_Assumptions[Values],9)*((INDEX(Model_Scenarios[GR Weight],3)*$AG432)+(INDEX(Model_Scenarios[GP Weight],3)*$AH432)+(INDEX(Model_Scenarios[LTV Weight],3)*$AI432))-(INDEX(Model_Scenarios[LTV Weight],3)*$AP432)-(INDEX(Model_Scenarios[GP Weight],3)*($AS432+$AV432+$AY432))</f>
        <v>0.19897763400248925</v>
      </c>
      <c r="BC432">
        <f>INDEX(Model_Assumptions[Values],9)*((INDEX(Model_Scenarios[GR Weight],4)*$AG432)+(INDEX(Model_Scenarios[GP Weight],4)*$AH432)+(INDEX(Model_Scenarios[LTV Weight],4)*$AI432))-(INDEX(Model_Scenarios[LTV Weight],4)*$AP432)-(INDEX(Model_Scenarios[GP Weight],4)*($AS432+$AV432+$AY432))</f>
        <v>2.8736117709062092E-2</v>
      </c>
      <c r="BD432">
        <f>INDEX(Model_Assumptions[Values],9)*((INDEX(Model_Scenarios[GR Weight],5)*$AG432)+(INDEX(Model_Scenarios[GP Weight],5)*$AH432)+(INDEX(Model_Scenarios[LTV Weight],5)*$AI432))-(INDEX(Model_Scenarios[LTV Weight],5)*$AP432)-(INDEX(Model_Scenarios[GP Weight],5)*($AS432+$AV432+$AY432))</f>
        <v>-0.2867507051015562</v>
      </c>
    </row>
    <row r="433" spans="1:56" x14ac:dyDescent="0.25">
      <c r="A433">
        <v>432</v>
      </c>
      <c r="B433">
        <v>9</v>
      </c>
      <c r="C433" s="3">
        <v>32</v>
      </c>
      <c r="D433" s="4">
        <v>0.62</v>
      </c>
      <c r="E433" t="str">
        <v>SKU-1012</v>
      </c>
      <c r="F433" t="str">
        <v>Raise</v>
      </c>
      <c r="G433" t="str">
        <v>Full</v>
      </c>
      <c r="H433">
        <v>20.37</v>
      </c>
      <c r="I433">
        <v>9.76</v>
      </c>
      <c r="J433">
        <v>15</v>
      </c>
      <c r="K433">
        <v>305.55</v>
      </c>
      <c r="L433">
        <v>159.15</v>
      </c>
      <c r="M433">
        <v>0.52086401570937657</v>
      </c>
      <c r="N433">
        <v>20.226861560308098</v>
      </c>
      <c r="O433">
        <v>49.152923404621475</v>
      </c>
      <c r="P433">
        <v>49.152923404621447</v>
      </c>
      <c r="Q433">
        <v>464.13364002135626</v>
      </c>
      <c r="R433">
        <v>311.63258687148209</v>
      </c>
      <c r="S433">
        <v>1</v>
      </c>
      <c r="T433">
        <f t="shared" si="138"/>
        <v>20.281254167391022</v>
      </c>
      <c r="U433">
        <f t="shared" si="139"/>
        <v>-4.356692813401006E-3</v>
      </c>
      <c r="V433">
        <f>IF($F433="Reduce", INDEX(Model_Assumptions[Values], 2), INDEX(Model_Assumptions[Values], 1))</f>
        <v>-0.4</v>
      </c>
      <c r="W433">
        <f t="shared" si="140"/>
        <v>15.026140156880405</v>
      </c>
      <c r="X433">
        <f t="shared" si="153"/>
        <v>304.74896767653229</v>
      </c>
      <c r="Y433">
        <f t="shared" si="141"/>
        <v>158.09383974537954</v>
      </c>
      <c r="Z433">
        <f t="shared" si="142"/>
        <v>-0.80103232346772302</v>
      </c>
      <c r="AA433">
        <f t="shared" si="143"/>
        <v>-1.0561602546204654</v>
      </c>
      <c r="AB433">
        <f t="shared" si="154"/>
        <v>0.51876743324421715</v>
      </c>
      <c r="AC433">
        <f t="shared" si="144"/>
        <v>-2.0965824651594245E-3</v>
      </c>
      <c r="AD433">
        <f t="shared" si="145"/>
        <v>-2.0965824651594245E-3</v>
      </c>
      <c r="AE433">
        <f t="shared" si="146"/>
        <v>0.61999999999999111</v>
      </c>
      <c r="AF433">
        <f t="shared" si="155"/>
        <v>118.42038301116597</v>
      </c>
      <c r="AG433">
        <f t="shared" si="147"/>
        <v>-1.6296738179206814E-2</v>
      </c>
      <c r="AH433">
        <f t="shared" si="148"/>
        <v>-2.1487231714099091E-2</v>
      </c>
      <c r="AI433">
        <f t="shared" si="156"/>
        <v>0.38000000000000889</v>
      </c>
      <c r="AJ433">
        <f>MAX(0, $R433 - $AA433) * INDEX(Model_Assumptions[Values], 7)</f>
        <v>625.37749425220511</v>
      </c>
      <c r="AK433">
        <f>MAX(0, INDEX(Model_Assumptions[Values], 4) - $AD433)</f>
        <v>5.2096582465159427E-2</v>
      </c>
      <c r="AL433">
        <f>MAX(0, INDEX(Model_Assumptions[Values], 5) - $AC433)</f>
        <v>2.2096582465159425E-2</v>
      </c>
      <c r="AM433">
        <f>INDEX(Model_Assumptions[Values], 6) * MAX(0, INDEX(Model_Assumptions[Values], 3) - $AB433)^2</f>
        <v>0</v>
      </c>
      <c r="AN433">
        <f t="shared" si="149"/>
        <v>624.9348249085283</v>
      </c>
      <c r="AO433" cm="1">
        <f t="array" ref="AO433">IFERROR(STDEV(IF($E$2:$E$2201=$E433, $AJ$2:$AJ$2201)), 0)</f>
        <v>0.99456072384455485</v>
      </c>
      <c r="AP433">
        <f t="shared" si="157"/>
        <v>0.4450903128022568</v>
      </c>
      <c r="AQ433">
        <f t="shared" si="150"/>
        <v>5.1657448861911801E-2</v>
      </c>
      <c r="AR433" cm="1">
        <f t="array" ref="AR433">IFERROR(STDEV(IF($E$2:$E$2201=$E433, $AK$2:$AK$2201)), 0)</f>
        <v>9.884013631971261E-4</v>
      </c>
      <c r="AS433">
        <f t="shared" si="158"/>
        <v>0.44428672359089638</v>
      </c>
      <c r="AT433">
        <f t="shared" si="151"/>
        <v>2.1657448861911829E-2</v>
      </c>
      <c r="AU433" cm="1">
        <f t="array" ref="AU433">IFERROR(STDEV(IF($E$2:$E$2201=$E433, $AL$2:$AL$2201)), 0)</f>
        <v>9.884013631971261E-4</v>
      </c>
      <c r="AV433">
        <f t="shared" si="159"/>
        <v>0.4442867235908648</v>
      </c>
      <c r="AW433">
        <f t="shared" si="152"/>
        <v>0</v>
      </c>
      <c r="AX433" cm="1">
        <f t="array" ref="AX433">IFERROR(STDEV(IF($E$2:$E$2201=$E433, $AM$2:$AM$2201)), 0)</f>
        <v>0</v>
      </c>
      <c r="AY433">
        <f t="shared" si="160"/>
        <v>0.4442867235908648</v>
      </c>
      <c r="AZ433">
        <f>INDEX(Model_Assumptions[Values],9)*((INDEX(Model_Scenarios[GR Weight],1)*$AG433)+(INDEX(Model_Scenarios[GP Weight],1)*$AH433)+(INDEX(Model_Scenarios[LTV Weight],1)*$AI433))-(INDEX(Model_Scenarios[LTV Weight],1)*$AP433)-(INDEX(Model_Scenarios[GP Weight],1)*($AS433+$AV433+$AY433))</f>
        <v>1.0117497477343149</v>
      </c>
      <c r="BA433">
        <f>INDEX(Model_Assumptions[Values],9)*((INDEX(Model_Scenarios[GR Weight],2)*$AG433)+(INDEX(Model_Scenarios[GP Weight],2)*$AH433)+(INDEX(Model_Scenarios[LTV Weight],2)*$AI433))-(INDEX(Model_Scenarios[LTV Weight],2)*$AP433)-(INDEX(Model_Scenarios[GP Weight],2)*($AS433+$AV433+$AY433))</f>
        <v>0.64540947717553254</v>
      </c>
      <c r="BB433">
        <f>INDEX(Model_Assumptions[Values],9)*((INDEX(Model_Scenarios[GR Weight],3)*$AG433)+(INDEX(Model_Scenarios[GP Weight],3)*$AH433)+(INDEX(Model_Scenarios[LTV Weight],3)*$AI433))-(INDEX(Model_Scenarios[LTV Weight],3)*$AP433)-(INDEX(Model_Scenarios[GP Weight],3)*($AS433+$AV433+$AY433))</f>
        <v>5.7489236885014228E-2</v>
      </c>
      <c r="BC433">
        <f>INDEX(Model_Assumptions[Values],9)*((INDEX(Model_Scenarios[GR Weight],4)*$AG433)+(INDEX(Model_Scenarios[GP Weight],4)*$AH433)+(INDEX(Model_Scenarios[LTV Weight],4)*$AI433))-(INDEX(Model_Scenarios[LTV Weight],4)*$AP433)-(INDEX(Model_Scenarios[GP Weight],4)*($AS433+$AV433+$AY433))</f>
        <v>-9.6150100924368209E-2</v>
      </c>
      <c r="BD433">
        <f>INDEX(Model_Assumptions[Values],9)*((INDEX(Model_Scenarios[GR Weight],5)*$AG433)+(INDEX(Model_Scenarios[GP Weight],5)*$AH433)+(INDEX(Model_Scenarios[LTV Weight],5)*$AI433))-(INDEX(Model_Scenarios[LTV Weight],5)*$AP433)-(INDEX(Model_Scenarios[GP Weight],5)*($AS433+$AV433+$AY433))</f>
        <v>-0.44473229751847676</v>
      </c>
    </row>
    <row r="434" spans="1:56" x14ac:dyDescent="0.25">
      <c r="A434">
        <v>433</v>
      </c>
      <c r="B434">
        <v>9</v>
      </c>
      <c r="C434" s="3">
        <v>33</v>
      </c>
      <c r="D434" s="4">
        <v>0.64</v>
      </c>
      <c r="E434" t="str">
        <v>SKU-1012</v>
      </c>
      <c r="F434" t="str">
        <v>Raise</v>
      </c>
      <c r="G434" t="str">
        <v>Full</v>
      </c>
      <c r="H434">
        <v>20.37</v>
      </c>
      <c r="I434">
        <v>9.76</v>
      </c>
      <c r="J434">
        <v>15</v>
      </c>
      <c r="K434">
        <v>305.55</v>
      </c>
      <c r="L434">
        <v>159.15</v>
      </c>
      <c r="M434">
        <v>0.52086401570937657</v>
      </c>
      <c r="N434">
        <v>20.226861560308098</v>
      </c>
      <c r="O434">
        <v>49.152923404621475</v>
      </c>
      <c r="P434">
        <v>49.152923404621447</v>
      </c>
      <c r="Q434">
        <v>464.13364002135626</v>
      </c>
      <c r="R434">
        <v>311.63258687148209</v>
      </c>
      <c r="S434">
        <v>1</v>
      </c>
      <c r="T434">
        <f t="shared" si="138"/>
        <v>20.278391398597183</v>
      </c>
      <c r="U434">
        <f t="shared" si="139"/>
        <v>-4.4972312912527302E-3</v>
      </c>
      <c r="V434">
        <f>IF($F434="Reduce", INDEX(Model_Assumptions[Values], 2), INDEX(Model_Assumptions[Values], 1))</f>
        <v>-0.4</v>
      </c>
      <c r="W434">
        <f t="shared" si="140"/>
        <v>15.026983387747517</v>
      </c>
      <c r="X434">
        <f t="shared" si="153"/>
        <v>304.72305067696203</v>
      </c>
      <c r="Y434">
        <f t="shared" si="141"/>
        <v>158.05969281254627</v>
      </c>
      <c r="Z434">
        <f t="shared" si="142"/>
        <v>-0.82694932303797941</v>
      </c>
      <c r="AA434">
        <f t="shared" si="143"/>
        <v>-1.0903071874537318</v>
      </c>
      <c r="AB434">
        <f t="shared" si="154"/>
        <v>0.51869949602239285</v>
      </c>
      <c r="AC434">
        <f t="shared" si="144"/>
        <v>-2.1645196869837235E-3</v>
      </c>
      <c r="AD434">
        <f t="shared" si="145"/>
        <v>-2.1645196869837235E-3</v>
      </c>
      <c r="AE434">
        <f t="shared" si="146"/>
        <v>0.64000000000000201</v>
      </c>
      <c r="AF434">
        <f t="shared" si="155"/>
        <v>112.18773127373292</v>
      </c>
      <c r="AG434">
        <f t="shared" si="147"/>
        <v>-1.6824010979583519E-2</v>
      </c>
      <c r="AH434">
        <f t="shared" si="148"/>
        <v>-2.2181939789795272E-2</v>
      </c>
      <c r="AI434">
        <f t="shared" si="156"/>
        <v>0.35999999999999799</v>
      </c>
      <c r="AJ434">
        <f>MAX(0, $R434 - $AA434) * INDEX(Model_Assumptions[Values], 7)</f>
        <v>625.44578811787164</v>
      </c>
      <c r="AK434">
        <f>MAX(0, INDEX(Model_Assumptions[Values], 4) - $AD434)</f>
        <v>5.2164519686983726E-2</v>
      </c>
      <c r="AL434">
        <f>MAX(0, INDEX(Model_Assumptions[Values], 5) - $AC434)</f>
        <v>2.2164519686983724E-2</v>
      </c>
      <c r="AM434">
        <f>INDEX(Model_Assumptions[Values], 6) * MAX(0, INDEX(Model_Assumptions[Values], 3) - $AB434)^2</f>
        <v>0</v>
      </c>
      <c r="AN434">
        <f t="shared" si="149"/>
        <v>624.9348249085283</v>
      </c>
      <c r="AO434" cm="1">
        <f t="array" ref="AO434">IFERROR(STDEV(IF($E$2:$E$2201=$E434, $AJ$2:$AJ$2201)), 0)</f>
        <v>0.99456072384455485</v>
      </c>
      <c r="AP434">
        <f t="shared" si="157"/>
        <v>0.51375767923769922</v>
      </c>
      <c r="AQ434">
        <f t="shared" si="150"/>
        <v>5.1657448861911801E-2</v>
      </c>
      <c r="AR434" cm="1">
        <f t="array" ref="AR434">IFERROR(STDEV(IF($E$2:$E$2201=$E434, $AK$2:$AK$2201)), 0)</f>
        <v>9.884013631971261E-4</v>
      </c>
      <c r="AS434">
        <f t="shared" si="158"/>
        <v>0.51302117131013703</v>
      </c>
      <c r="AT434">
        <f t="shared" si="151"/>
        <v>2.1657448861911829E-2</v>
      </c>
      <c r="AU434" cm="1">
        <f t="array" ref="AU434">IFERROR(STDEV(IF($E$2:$E$2201=$E434, $AL$2:$AL$2201)), 0)</f>
        <v>9.884013631971261E-4</v>
      </c>
      <c r="AV434">
        <f t="shared" si="159"/>
        <v>0.51302117131010549</v>
      </c>
      <c r="AW434">
        <f t="shared" si="152"/>
        <v>0</v>
      </c>
      <c r="AX434" cm="1">
        <f t="array" ref="AX434">IFERROR(STDEV(IF($E$2:$E$2201=$E434, $AM$2:$AM$2201)), 0)</f>
        <v>0</v>
      </c>
      <c r="AY434">
        <f t="shared" si="160"/>
        <v>0.51302117131010549</v>
      </c>
      <c r="AZ434">
        <f>INDEX(Model_Assumptions[Values],9)*((INDEX(Model_Scenarios[GR Weight],1)*$AG434)+(INDEX(Model_Scenarios[GP Weight],1)*$AH434)+(INDEX(Model_Scenarios[LTV Weight],1)*$AI434))-(INDEX(Model_Scenarios[LTV Weight],1)*$AP434)-(INDEX(Model_Scenarios[GP Weight],1)*($AS434+$AV434+$AY434))</f>
        <v>0.85558452983210831</v>
      </c>
      <c r="BA434">
        <f>INDEX(Model_Assumptions[Values],9)*((INDEX(Model_Scenarios[GR Weight],2)*$AG434)+(INDEX(Model_Scenarios[GP Weight],2)*$AH434)+(INDEX(Model_Scenarios[LTV Weight],2)*$AI434))-(INDEX(Model_Scenarios[LTV Weight],2)*$AP434)-(INDEX(Model_Scenarios[GP Weight],2)*($AS434+$AV434+$AY434))</f>
        <v>0.49344485768493662</v>
      </c>
      <c r="BB434">
        <f>INDEX(Model_Assumptions[Values],9)*((INDEX(Model_Scenarios[GR Weight],3)*$AG434)+(INDEX(Model_Scenarios[GP Weight],3)*$AH434)+(INDEX(Model_Scenarios[LTV Weight],3)*$AI434))-(INDEX(Model_Scenarios[LTV Weight],3)*$AP434)-(INDEX(Model_Scenarios[GP Weight],3)*($AS434+$AV434+$AY434))</f>
        <v>-8.4023709927326606E-2</v>
      </c>
      <c r="BC434">
        <f>INDEX(Model_Assumptions[Values],9)*((INDEX(Model_Scenarios[GR Weight],4)*$AG434)+(INDEX(Model_Scenarios[GP Weight],4)*$AH434)+(INDEX(Model_Scenarios[LTV Weight],4)*$AI434))-(INDEX(Model_Scenarios[LTV Weight],4)*$AP434)-(INDEX(Model_Scenarios[GP Weight],4)*($AS434+$AV434+$AY434))</f>
        <v>-0.22105994749334756</v>
      </c>
      <c r="BD434">
        <f>INDEX(Model_Assumptions[Values],9)*((INDEX(Model_Scenarios[GR Weight],5)*$AG434)+(INDEX(Model_Scenarios[GP Weight],5)*$AH434)+(INDEX(Model_Scenarios[LTV Weight],5)*$AI434))-(INDEX(Model_Scenarios[LTV Weight],5)*$AP434)-(INDEX(Model_Scenarios[GP Weight],5)*($AS434+$AV434+$AY434))</f>
        <v>-0.60274869787263941</v>
      </c>
    </row>
    <row r="435" spans="1:56" x14ac:dyDescent="0.25">
      <c r="A435">
        <v>434</v>
      </c>
      <c r="B435">
        <v>9</v>
      </c>
      <c r="C435" s="3">
        <v>34</v>
      </c>
      <c r="D435" s="4">
        <v>0.66</v>
      </c>
      <c r="E435" t="str">
        <v>SKU-1012</v>
      </c>
      <c r="F435" t="str">
        <v>Raise</v>
      </c>
      <c r="G435" t="str">
        <v>Full</v>
      </c>
      <c r="H435">
        <v>20.37</v>
      </c>
      <c r="I435">
        <v>9.76</v>
      </c>
      <c r="J435">
        <v>15</v>
      </c>
      <c r="K435">
        <v>305.55</v>
      </c>
      <c r="L435">
        <v>159.15</v>
      </c>
      <c r="M435">
        <v>0.52086401570937657</v>
      </c>
      <c r="N435">
        <v>20.226861560308098</v>
      </c>
      <c r="O435">
        <v>49.152923404621475</v>
      </c>
      <c r="P435">
        <v>49.152923404621447</v>
      </c>
      <c r="Q435">
        <v>464.13364002135626</v>
      </c>
      <c r="R435">
        <v>311.63258687148209</v>
      </c>
      <c r="S435">
        <v>1</v>
      </c>
      <c r="T435">
        <f t="shared" si="138"/>
        <v>20.275528629803347</v>
      </c>
      <c r="U435">
        <f t="shared" si="139"/>
        <v>-4.6377697691042802E-3</v>
      </c>
      <c r="V435">
        <f>IF($F435="Reduce", INDEX(Model_Assumptions[Values], 2), INDEX(Model_Assumptions[Values], 1))</f>
        <v>-0.4</v>
      </c>
      <c r="W435">
        <f t="shared" si="140"/>
        <v>15.027826618614625</v>
      </c>
      <c r="X435">
        <f t="shared" si="153"/>
        <v>304.69712884944164</v>
      </c>
      <c r="Y435">
        <f t="shared" si="141"/>
        <v>158.0255410517629</v>
      </c>
      <c r="Z435">
        <f t="shared" si="142"/>
        <v>-0.85287115055837148</v>
      </c>
      <c r="AA435">
        <f t="shared" si="143"/>
        <v>-1.1244589482371055</v>
      </c>
      <c r="AB435">
        <f t="shared" si="154"/>
        <v>0.51863153961600739</v>
      </c>
      <c r="AC435">
        <f t="shared" si="144"/>
        <v>-2.2324760933691845E-3</v>
      </c>
      <c r="AD435">
        <f t="shared" si="145"/>
        <v>-2.2324760933691845E-3</v>
      </c>
      <c r="AE435">
        <f t="shared" si="146"/>
        <v>0.65999999999998804</v>
      </c>
      <c r="AF435">
        <f t="shared" si="155"/>
        <v>105.95507953630764</v>
      </c>
      <c r="AG435">
        <f t="shared" si="147"/>
        <v>-1.7351382003011902E-2</v>
      </c>
      <c r="AH435">
        <f t="shared" si="148"/>
        <v>-2.2876746088542555E-2</v>
      </c>
      <c r="AI435">
        <f t="shared" si="156"/>
        <v>0.34000000000001196</v>
      </c>
      <c r="AJ435">
        <f>MAX(0, $R435 - $AA435) * INDEX(Model_Assumptions[Values], 7)</f>
        <v>625.51409163943845</v>
      </c>
      <c r="AK435">
        <f>MAX(0, INDEX(Model_Assumptions[Values], 4) - $AD435)</f>
        <v>5.2232476093369187E-2</v>
      </c>
      <c r="AL435">
        <f>MAX(0, INDEX(Model_Assumptions[Values], 5) - $AC435)</f>
        <v>2.2232476093369185E-2</v>
      </c>
      <c r="AM435">
        <f>INDEX(Model_Assumptions[Values], 6) * MAX(0, INDEX(Model_Assumptions[Values], 3) - $AB435)^2</f>
        <v>0</v>
      </c>
      <c r="AN435">
        <f t="shared" si="149"/>
        <v>624.9348249085283</v>
      </c>
      <c r="AO435" cm="1">
        <f t="array" ref="AO435">IFERROR(STDEV(IF($E$2:$E$2201=$E435, $AJ$2:$AJ$2201)), 0)</f>
        <v>0.99456072384455485</v>
      </c>
      <c r="AP435">
        <f t="shared" si="157"/>
        <v>0.58243475438176018</v>
      </c>
      <c r="AQ435">
        <f t="shared" si="150"/>
        <v>5.1657448861911801E-2</v>
      </c>
      <c r="AR435" cm="1">
        <f t="array" ref="AR435">IFERROR(STDEV(IF($E$2:$E$2201=$E435, $AK$2:$AK$2201)), 0)</f>
        <v>9.884013631971261E-4</v>
      </c>
      <c r="AS435">
        <f t="shared" si="158"/>
        <v>0.58177502871645037</v>
      </c>
      <c r="AT435">
        <f t="shared" si="151"/>
        <v>2.1657448861911829E-2</v>
      </c>
      <c r="AU435" cm="1">
        <f t="array" ref="AU435">IFERROR(STDEV(IF($E$2:$E$2201=$E435, $AL$2:$AL$2201)), 0)</f>
        <v>9.884013631971261E-4</v>
      </c>
      <c r="AV435">
        <f t="shared" si="159"/>
        <v>0.58177502871641884</v>
      </c>
      <c r="AW435">
        <f t="shared" si="152"/>
        <v>0</v>
      </c>
      <c r="AX435" cm="1">
        <f t="array" ref="AX435">IFERROR(STDEV(IF($E$2:$E$2201=$E435, $AM$2:$AM$2201)), 0)</f>
        <v>0</v>
      </c>
      <c r="AY435">
        <f t="shared" si="160"/>
        <v>0.58177502871641884</v>
      </c>
      <c r="AZ435">
        <f>INDEX(Model_Assumptions[Values],9)*((INDEX(Model_Scenarios[GR Weight],1)*$AG435)+(INDEX(Model_Scenarios[GP Weight],1)*$AH435)+(INDEX(Model_Scenarios[LTV Weight],1)*$AI435))-(INDEX(Model_Scenarios[LTV Weight],1)*$AP435)-(INDEX(Model_Scenarios[GP Weight],1)*($AS435+$AV435+$AY435))</f>
        <v>0.69940562383393368</v>
      </c>
      <c r="BA435">
        <f>INDEX(Model_Assumptions[Values],9)*((INDEX(Model_Scenarios[GR Weight],2)*$AG435)+(INDEX(Model_Scenarios[GP Weight],2)*$AH435)+(INDEX(Model_Scenarios[LTV Weight],2)*$AI435))-(INDEX(Model_Scenarios[LTV Weight],2)*$AP435)-(INDEX(Model_Scenarios[GP Weight],2)*($AS435+$AV435+$AY435))</f>
        <v>0.34146210983123571</v>
      </c>
      <c r="BB435">
        <f>INDEX(Model_Assumptions[Values],9)*((INDEX(Model_Scenarios[GR Weight],3)*$AG435)+(INDEX(Model_Scenarios[GP Weight],3)*$AH435)+(INDEX(Model_Scenarios[LTV Weight],3)*$AI435))-(INDEX(Model_Scenarios[LTV Weight],3)*$AP435)-(INDEX(Model_Scenarios[GP Weight],3)*($AS435+$AV435+$AY435))</f>
        <v>-0.22556121506364513</v>
      </c>
      <c r="BC435">
        <f>INDEX(Model_Assumptions[Values],9)*((INDEX(Model_Scenarios[GR Weight],4)*$AG435)+(INDEX(Model_Scenarios[GP Weight],4)*$AH435)+(INDEX(Model_Scenarios[LTV Weight],4)*$AI435))-(INDEX(Model_Scenarios[LTV Weight],4)*$AP435)-(INDEX(Model_Scenarios[GP Weight],4)*($AS435+$AV435+$AY435))</f>
        <v>-0.34599343062698107</v>
      </c>
      <c r="BD435">
        <f>INDEX(Model_Assumptions[Values],9)*((INDEX(Model_Scenarios[GR Weight],5)*$AG435)+(INDEX(Model_Scenarios[GP Weight],5)*$AH435)+(INDEX(Model_Scenarios[LTV Weight],5)*$AI435))-(INDEX(Model_Scenarios[LTV Weight],5)*$AP435)-(INDEX(Model_Scenarios[GP Weight],5)*($AS435+$AV435+$AY435))</f>
        <v>-0.76079991972403749</v>
      </c>
    </row>
    <row r="436" spans="1:56" x14ac:dyDescent="0.25">
      <c r="A436">
        <v>435</v>
      </c>
      <c r="B436">
        <v>9</v>
      </c>
      <c r="C436" s="3">
        <v>35</v>
      </c>
      <c r="D436" s="4">
        <v>0.68</v>
      </c>
      <c r="E436" t="str">
        <v>SKU-1012</v>
      </c>
      <c r="F436" t="str">
        <v>Raise</v>
      </c>
      <c r="G436" t="str">
        <v>Full</v>
      </c>
      <c r="H436">
        <v>20.37</v>
      </c>
      <c r="I436">
        <v>9.76</v>
      </c>
      <c r="J436">
        <v>15</v>
      </c>
      <c r="K436">
        <v>305.55</v>
      </c>
      <c r="L436">
        <v>159.15</v>
      </c>
      <c r="M436">
        <v>0.52086401570937657</v>
      </c>
      <c r="N436">
        <v>20.226861560308098</v>
      </c>
      <c r="O436">
        <v>49.152923404621475</v>
      </c>
      <c r="P436">
        <v>49.152923404621447</v>
      </c>
      <c r="Q436">
        <v>464.13364002135626</v>
      </c>
      <c r="R436">
        <v>311.63258687148209</v>
      </c>
      <c r="S436">
        <v>1</v>
      </c>
      <c r="T436">
        <f t="shared" si="138"/>
        <v>20.272665861009507</v>
      </c>
      <c r="U436">
        <f t="shared" si="139"/>
        <v>-4.7783082469560045E-3</v>
      </c>
      <c r="V436">
        <f>IF($F436="Reduce", INDEX(Model_Assumptions[Values], 2), INDEX(Model_Assumptions[Values], 1))</f>
        <v>-0.4</v>
      </c>
      <c r="W436">
        <f t="shared" si="140"/>
        <v>15.028669849481735</v>
      </c>
      <c r="X436">
        <f t="shared" si="153"/>
        <v>304.67120219397128</v>
      </c>
      <c r="Y436">
        <f t="shared" si="141"/>
        <v>157.99138446302956</v>
      </c>
      <c r="Z436">
        <f t="shared" si="142"/>
        <v>-0.8787978060287287</v>
      </c>
      <c r="AA436">
        <f t="shared" si="143"/>
        <v>-1.1586155369704443</v>
      </c>
      <c r="AB436">
        <f t="shared" si="154"/>
        <v>0.5185635640169336</v>
      </c>
      <c r="AC436">
        <f t="shared" si="144"/>
        <v>-2.300451692442973E-3</v>
      </c>
      <c r="AD436">
        <f t="shared" si="145"/>
        <v>-2.300451692442973E-3</v>
      </c>
      <c r="AE436">
        <f t="shared" si="146"/>
        <v>0.67999999999999905</v>
      </c>
      <c r="AF436">
        <f t="shared" si="155"/>
        <v>99.722427798874563</v>
      </c>
      <c r="AG436">
        <f t="shared" si="147"/>
        <v>-1.787885124948849E-2</v>
      </c>
      <c r="AH436">
        <f t="shared" si="148"/>
        <v>-2.3571650610338044E-2</v>
      </c>
      <c r="AI436">
        <f t="shared" si="156"/>
        <v>0.32000000000000095</v>
      </c>
      <c r="AJ436">
        <f>MAX(0, $R436 - $AA436) * INDEX(Model_Assumptions[Values], 7)</f>
        <v>625.58240481690507</v>
      </c>
      <c r="AK436">
        <f>MAX(0, INDEX(Model_Assumptions[Values], 4) - $AD436)</f>
        <v>5.2300451692442976E-2</v>
      </c>
      <c r="AL436">
        <f>MAX(0, INDEX(Model_Assumptions[Values], 5) - $AC436)</f>
        <v>2.2300451692442973E-2</v>
      </c>
      <c r="AM436">
        <f>INDEX(Model_Assumptions[Values], 6) * MAX(0, INDEX(Model_Assumptions[Values], 3) - $AB436)^2</f>
        <v>0</v>
      </c>
      <c r="AN436">
        <f t="shared" si="149"/>
        <v>624.9348249085283</v>
      </c>
      <c r="AO436" cm="1">
        <f t="array" ref="AO436">IFERROR(STDEV(IF($E$2:$E$2201=$E436, $AJ$2:$AJ$2201)), 0)</f>
        <v>0.99456072384455485</v>
      </c>
      <c r="AP436">
        <f t="shared" si="157"/>
        <v>0.65112153823398256</v>
      </c>
      <c r="AQ436">
        <f t="shared" si="150"/>
        <v>5.1657448861911801E-2</v>
      </c>
      <c r="AR436" cm="1">
        <f t="array" ref="AR436">IFERROR(STDEV(IF($E$2:$E$2201=$E436, $AK$2:$AK$2201)), 0)</f>
        <v>9.884013631971261E-4</v>
      </c>
      <c r="AS436">
        <f t="shared" si="158"/>
        <v>0.65054830403237229</v>
      </c>
      <c r="AT436">
        <f t="shared" si="151"/>
        <v>2.1657448861911829E-2</v>
      </c>
      <c r="AU436" cm="1">
        <f t="array" ref="AU436">IFERROR(STDEV(IF($E$2:$E$2201=$E436, $AL$2:$AL$2201)), 0)</f>
        <v>9.884013631971261E-4</v>
      </c>
      <c r="AV436">
        <f t="shared" si="159"/>
        <v>0.65054830403234076</v>
      </c>
      <c r="AW436">
        <f t="shared" si="152"/>
        <v>0</v>
      </c>
      <c r="AX436" cm="1">
        <f t="array" ref="AX436">IFERROR(STDEV(IF($E$2:$E$2201=$E436, $AM$2:$AM$2201)), 0)</f>
        <v>0</v>
      </c>
      <c r="AY436">
        <f t="shared" si="160"/>
        <v>0.65054830403234076</v>
      </c>
      <c r="AZ436">
        <f>INDEX(Model_Assumptions[Values],9)*((INDEX(Model_Scenarios[GR Weight],1)*$AG436)+(INDEX(Model_Scenarios[GP Weight],1)*$AH436)+(INDEX(Model_Scenarios[LTV Weight],1)*$AI436))-(INDEX(Model_Scenarios[LTV Weight],1)*$AP436)-(INDEX(Model_Scenarios[GP Weight],1)*($AS436+$AV436+$AY436))</f>
        <v>0.5432130272731992</v>
      </c>
      <c r="BA436">
        <f>INDEX(Model_Assumptions[Values],9)*((INDEX(Model_Scenarios[GR Weight],2)*$AG436)+(INDEX(Model_Scenarios[GP Weight],2)*$AH436)+(INDEX(Model_Scenarios[LTV Weight],2)*$AI436))-(INDEX(Model_Scenarios[LTV Weight],2)*$AP436)-(INDEX(Model_Scenarios[GP Weight],2)*($AS436+$AV436+$AY436))</f>
        <v>0.18946122868104948</v>
      </c>
      <c r="BB436">
        <f>INDEX(Model_Assumptions[Values],9)*((INDEX(Model_Scenarios[GR Weight],3)*$AG436)+(INDEX(Model_Scenarios[GP Weight],3)*$AH436)+(INDEX(Model_Scenarios[LTV Weight],3)*$AI436))-(INDEX(Model_Scenarios[LTV Weight],3)*$AP436)-(INDEX(Model_Scenarios[GP Weight],3)*($AS436+$AV436+$AY436))</f>
        <v>-0.36712328715751213</v>
      </c>
      <c r="BC436">
        <f>INDEX(Model_Assumptions[Values],9)*((INDEX(Model_Scenarios[GR Weight],4)*$AG436)+(INDEX(Model_Scenarios[GP Weight],4)*$AH436)+(INDEX(Model_Scenarios[LTV Weight],4)*$AI436))-(INDEX(Model_Scenarios[LTV Weight],4)*$AP436)-(INDEX(Model_Scenarios[GP Weight],4)*($AS436+$AV436+$AY436))</f>
        <v>-0.47095055895885862</v>
      </c>
      <c r="BD436">
        <f>INDEX(Model_Assumptions[Values],9)*((INDEX(Model_Scenarios[GR Weight],5)*$AG436)+(INDEX(Model_Scenarios[GP Weight],5)*$AH436)+(INDEX(Model_Scenarios[LTV Weight],5)*$AI436))-(INDEX(Model_Scenarios[LTV Weight],5)*$AP436)-(INDEX(Model_Scenarios[GP Weight],5)*($AS436+$AV436+$AY436))</f>
        <v>-0.91888597663979221</v>
      </c>
    </row>
    <row r="437" spans="1:56" x14ac:dyDescent="0.25">
      <c r="A437">
        <v>436</v>
      </c>
      <c r="B437">
        <v>9</v>
      </c>
      <c r="C437" s="3">
        <v>36</v>
      </c>
      <c r="D437" s="4">
        <v>0.70000000000000007</v>
      </c>
      <c r="E437" t="str">
        <v>SKU-1012</v>
      </c>
      <c r="F437" t="str">
        <v>Raise</v>
      </c>
      <c r="G437" t="str">
        <v>Full</v>
      </c>
      <c r="H437">
        <v>20.37</v>
      </c>
      <c r="I437">
        <v>9.76</v>
      </c>
      <c r="J437">
        <v>15</v>
      </c>
      <c r="K437">
        <v>305.55</v>
      </c>
      <c r="L437">
        <v>159.15</v>
      </c>
      <c r="M437">
        <v>0.52086401570937657</v>
      </c>
      <c r="N437">
        <v>20.226861560308098</v>
      </c>
      <c r="O437">
        <v>49.152923404621475</v>
      </c>
      <c r="P437">
        <v>49.152923404621447</v>
      </c>
      <c r="Q437">
        <v>464.13364002135626</v>
      </c>
      <c r="R437">
        <v>311.63258687148209</v>
      </c>
      <c r="S437">
        <v>1</v>
      </c>
      <c r="T437">
        <f t="shared" si="138"/>
        <v>20.269803092215668</v>
      </c>
      <c r="U437">
        <f t="shared" si="139"/>
        <v>-4.9188467248077287E-3</v>
      </c>
      <c r="V437">
        <f>IF($F437="Reduce", INDEX(Model_Assumptions[Values], 2), INDEX(Model_Assumptions[Values], 1))</f>
        <v>-0.4</v>
      </c>
      <c r="W437">
        <f t="shared" si="140"/>
        <v>15.029513080348847</v>
      </c>
      <c r="X437">
        <f t="shared" si="153"/>
        <v>304.6452707105509</v>
      </c>
      <c r="Y437">
        <f t="shared" si="141"/>
        <v>157.95722304634614</v>
      </c>
      <c r="Z437">
        <f t="shared" si="142"/>
        <v>-0.90472928944910791</v>
      </c>
      <c r="AA437">
        <f t="shared" si="143"/>
        <v>-1.1927769536538619</v>
      </c>
      <c r="AB437">
        <f t="shared" si="154"/>
        <v>0.51849556921703932</v>
      </c>
      <c r="AC437">
        <f t="shared" si="144"/>
        <v>-2.3684464923372506E-3</v>
      </c>
      <c r="AD437">
        <f t="shared" si="145"/>
        <v>-2.3684464923372506E-3</v>
      </c>
      <c r="AE437">
        <f t="shared" si="146"/>
        <v>0.70000000000000995</v>
      </c>
      <c r="AF437">
        <f t="shared" si="155"/>
        <v>93.489776061441532</v>
      </c>
      <c r="AG437">
        <f t="shared" si="147"/>
        <v>-1.8406418719014443E-2</v>
      </c>
      <c r="AH437">
        <f t="shared" si="148"/>
        <v>-2.4266653355184055E-2</v>
      </c>
      <c r="AI437">
        <f t="shared" si="156"/>
        <v>0.29999999999999005</v>
      </c>
      <c r="AJ437">
        <f>MAX(0, $R437 - $AA437) * INDEX(Model_Assumptions[Values], 7)</f>
        <v>625.65072765027185</v>
      </c>
      <c r="AK437">
        <f>MAX(0, INDEX(Model_Assumptions[Values], 4) - $AD437)</f>
        <v>5.2368446492337253E-2</v>
      </c>
      <c r="AL437">
        <f>MAX(0, INDEX(Model_Assumptions[Values], 5) - $AC437)</f>
        <v>2.2368446492337251E-2</v>
      </c>
      <c r="AM437">
        <f>INDEX(Model_Assumptions[Values], 6) * MAX(0, INDEX(Model_Assumptions[Values], 3) - $AB437)^2</f>
        <v>0</v>
      </c>
      <c r="AN437">
        <f t="shared" si="149"/>
        <v>624.9348249085283</v>
      </c>
      <c r="AO437" cm="1">
        <f t="array" ref="AO437">IFERROR(STDEV(IF($E$2:$E$2201=$E437, $AJ$2:$AJ$2201)), 0)</f>
        <v>0.99456072384455485</v>
      </c>
      <c r="AP437">
        <f t="shared" si="157"/>
        <v>0.7198180307947093</v>
      </c>
      <c r="AQ437">
        <f t="shared" si="150"/>
        <v>5.1657448861911801E-2</v>
      </c>
      <c r="AR437" cm="1">
        <f t="array" ref="AR437">IFERROR(STDEV(IF($E$2:$E$2201=$E437, $AK$2:$AK$2201)), 0)</f>
        <v>9.884013631971261E-4</v>
      </c>
      <c r="AS437">
        <f t="shared" si="158"/>
        <v>0.71934100548549318</v>
      </c>
      <c r="AT437">
        <f t="shared" si="151"/>
        <v>2.1657448861911829E-2</v>
      </c>
      <c r="AU437" cm="1">
        <f t="array" ref="AU437">IFERROR(STDEV(IF($E$2:$E$2201=$E437, $AL$2:$AL$2201)), 0)</f>
        <v>9.884013631971261E-4</v>
      </c>
      <c r="AV437">
        <f t="shared" si="159"/>
        <v>0.71934100548546165</v>
      </c>
      <c r="AW437">
        <f t="shared" si="152"/>
        <v>0</v>
      </c>
      <c r="AX437" cm="1">
        <f t="array" ref="AX437">IFERROR(STDEV(IF($E$2:$E$2201=$E437, $AM$2:$AM$2201)), 0)</f>
        <v>0</v>
      </c>
      <c r="AY437">
        <f t="shared" si="160"/>
        <v>0.71934100548546165</v>
      </c>
      <c r="AZ437">
        <f>INDEX(Model_Assumptions[Values],9)*((INDEX(Model_Scenarios[GR Weight],1)*$AG437)+(INDEX(Model_Scenarios[GP Weight],1)*$AH437)+(INDEX(Model_Scenarios[LTV Weight],1)*$AI437))-(INDEX(Model_Scenarios[LTV Weight],1)*$AP437)-(INDEX(Model_Scenarios[GP Weight],1)*($AS437+$AV437+$AY437))</f>
        <v>0.38700673768145194</v>
      </c>
      <c r="BA437">
        <f>INDEX(Model_Assumptions[Values],9)*((INDEX(Model_Scenarios[GR Weight],2)*$AG437)+(INDEX(Model_Scenarios[GP Weight],2)*$AH437)+(INDEX(Model_Scenarios[LTV Weight],2)*$AI437))-(INDEX(Model_Scenarios[LTV Weight],2)*$AP437)-(INDEX(Model_Scenarios[GP Weight],2)*($AS437+$AV437+$AY437))</f>
        <v>3.7442209297678386E-2</v>
      </c>
      <c r="BB437">
        <f>INDEX(Model_Assumptions[Values],9)*((INDEX(Model_Scenarios[GR Weight],3)*$AG437)+(INDEX(Model_Scenarios[GP Weight],3)*$AH437)+(INDEX(Model_Scenarios[LTV Weight],3)*$AI437))-(INDEX(Model_Scenarios[LTV Weight],3)*$AP437)-(INDEX(Model_Scenarios[GP Weight],3)*($AS437+$AV437+$AY437))</f>
        <v>-0.50870993484798954</v>
      </c>
      <c r="BC437">
        <f>INDEX(Model_Assumptions[Values],9)*((INDEX(Model_Scenarios[GR Weight],4)*$AG437)+(INDEX(Model_Scenarios[GP Weight],4)*$AH437)+(INDEX(Model_Scenarios[LTV Weight],4)*$AI437))-(INDEX(Model_Scenarios[LTV Weight],4)*$AP437)-(INDEX(Model_Scenarios[GP Weight],4)*($AS437+$AV437+$AY437))</f>
        <v>-0.59593134112802093</v>
      </c>
      <c r="BD437">
        <f>INDEX(Model_Assumptions[Values],9)*((INDEX(Model_Scenarios[GR Weight],5)*$AG437)+(INDEX(Model_Scenarios[GP Weight],5)*$AH437)+(INDEX(Model_Scenarios[LTV Weight],5)*$AI437))-(INDEX(Model_Scenarios[LTV Weight],5)*$AP437)-(INDEX(Model_Scenarios[GP Weight],5)*($AS437+$AV437+$AY437))</f>
        <v>-1.0770068821954897</v>
      </c>
    </row>
    <row r="438" spans="1:56" x14ac:dyDescent="0.25">
      <c r="A438">
        <v>437</v>
      </c>
      <c r="B438">
        <v>9</v>
      </c>
      <c r="C438" s="3">
        <v>37</v>
      </c>
      <c r="D438" s="4">
        <v>0.72</v>
      </c>
      <c r="E438" t="str">
        <v>SKU-1012</v>
      </c>
      <c r="F438" t="str">
        <v>Raise</v>
      </c>
      <c r="G438" t="str">
        <v>Full</v>
      </c>
      <c r="H438">
        <v>20.37</v>
      </c>
      <c r="I438">
        <v>9.76</v>
      </c>
      <c r="J438">
        <v>15</v>
      </c>
      <c r="K438">
        <v>305.55</v>
      </c>
      <c r="L438">
        <v>159.15</v>
      </c>
      <c r="M438">
        <v>0.52086401570937657</v>
      </c>
      <c r="N438">
        <v>20.226861560308098</v>
      </c>
      <c r="O438">
        <v>49.152923404621475</v>
      </c>
      <c r="P438">
        <v>49.152923404621447</v>
      </c>
      <c r="Q438">
        <v>464.13364002135626</v>
      </c>
      <c r="R438">
        <v>311.63258687148209</v>
      </c>
      <c r="S438">
        <v>1</v>
      </c>
      <c r="T438">
        <f t="shared" si="138"/>
        <v>20.266940323421831</v>
      </c>
      <c r="U438">
        <f t="shared" si="139"/>
        <v>-5.0593852026592778E-3</v>
      </c>
      <c r="V438">
        <f>IF($F438="Reduce", INDEX(Model_Assumptions[Values], 2), INDEX(Model_Assumptions[Values], 1))</f>
        <v>-0.4</v>
      </c>
      <c r="W438">
        <f t="shared" si="140"/>
        <v>15.030356311215956</v>
      </c>
      <c r="X438">
        <f t="shared" si="153"/>
        <v>304.61933439918045</v>
      </c>
      <c r="Y438">
        <f t="shared" si="141"/>
        <v>157.92305680171273</v>
      </c>
      <c r="Z438">
        <f t="shared" si="142"/>
        <v>-0.93066560081956595</v>
      </c>
      <c r="AA438">
        <f t="shared" si="143"/>
        <v>-1.2269431982872732</v>
      </c>
      <c r="AB438">
        <f t="shared" si="154"/>
        <v>0.5184275552081884</v>
      </c>
      <c r="AC438">
        <f t="shared" si="144"/>
        <v>-2.4364605011881757E-3</v>
      </c>
      <c r="AD438">
        <f t="shared" si="145"/>
        <v>-2.4364605011881757E-3</v>
      </c>
      <c r="AE438">
        <f t="shared" si="146"/>
        <v>0.71999999999999598</v>
      </c>
      <c r="AF438">
        <f t="shared" si="155"/>
        <v>87.257124324016246</v>
      </c>
      <c r="AG438">
        <f t="shared" si="147"/>
        <v>-1.8934084411590921E-2</v>
      </c>
      <c r="AH438">
        <f t="shared" si="148"/>
        <v>-2.4961754323078855E-2</v>
      </c>
      <c r="AI438">
        <f t="shared" si="156"/>
        <v>0.28000000000000402</v>
      </c>
      <c r="AJ438">
        <f>MAX(0, $R438 - $AA438) * INDEX(Model_Assumptions[Values], 7)</f>
        <v>625.71906013953867</v>
      </c>
      <c r="AK438">
        <f>MAX(0, INDEX(Model_Assumptions[Values], 4) - $AD438)</f>
        <v>5.2436460501188178E-2</v>
      </c>
      <c r="AL438">
        <f>MAX(0, INDEX(Model_Assumptions[Values], 5) - $AC438)</f>
        <v>2.2436460501188176E-2</v>
      </c>
      <c r="AM438">
        <f>INDEX(Model_Assumptions[Values], 6) * MAX(0, INDEX(Model_Assumptions[Values], 3) - $AB438)^2</f>
        <v>0</v>
      </c>
      <c r="AN438">
        <f t="shared" si="149"/>
        <v>624.9348249085283</v>
      </c>
      <c r="AO438" cm="1">
        <f t="array" ref="AO438">IFERROR(STDEV(IF($E$2:$E$2201=$E438, $AJ$2:$AJ$2201)), 0)</f>
        <v>0.99456072384455485</v>
      </c>
      <c r="AP438">
        <f t="shared" si="157"/>
        <v>0.78852423206382605</v>
      </c>
      <c r="AQ438">
        <f t="shared" si="150"/>
        <v>5.1657448861911801E-2</v>
      </c>
      <c r="AR438" cm="1">
        <f t="array" ref="AR438">IFERROR(STDEV(IF($E$2:$E$2201=$E438, $AK$2:$AK$2201)), 0)</f>
        <v>9.884013631971261E-4</v>
      </c>
      <c r="AS438">
        <f t="shared" si="158"/>
        <v>0.78815314130744718</v>
      </c>
      <c r="AT438">
        <f t="shared" si="151"/>
        <v>2.1657448861911829E-2</v>
      </c>
      <c r="AU438" cm="1">
        <f t="array" ref="AU438">IFERROR(STDEV(IF($E$2:$E$2201=$E438, $AL$2:$AL$2201)), 0)</f>
        <v>9.884013631971261E-4</v>
      </c>
      <c r="AV438">
        <f t="shared" si="159"/>
        <v>0.78815314130741554</v>
      </c>
      <c r="AW438">
        <f t="shared" si="152"/>
        <v>0</v>
      </c>
      <c r="AX438" cm="1">
        <f t="array" ref="AX438">IFERROR(STDEV(IF($E$2:$E$2201=$E438, $AM$2:$AM$2201)), 0)</f>
        <v>0</v>
      </c>
      <c r="AY438">
        <f t="shared" si="160"/>
        <v>0.78815314130741554</v>
      </c>
      <c r="AZ438">
        <f>INDEX(Model_Assumptions[Values],9)*((INDEX(Model_Scenarios[GR Weight],1)*$AG438)+(INDEX(Model_Scenarios[GP Weight],1)*$AH438)+(INDEX(Model_Scenarios[LTV Weight],1)*$AI438))-(INDEX(Model_Scenarios[LTV Weight],1)*$AP438)-(INDEX(Model_Scenarios[GP Weight],1)*($AS438+$AV438+$AY438))</f>
        <v>0.23078675258939252</v>
      </c>
      <c r="BA438">
        <f>INDEX(Model_Assumptions[Values],9)*((INDEX(Model_Scenarios[GR Weight],2)*$AG438)+(INDEX(Model_Scenarios[GP Weight],2)*$AH438)+(INDEX(Model_Scenarios[LTV Weight],2)*$AI438))-(INDEX(Model_Scenarios[LTV Weight],2)*$AP438)-(INDEX(Model_Scenarios[GP Weight],2)*($AS438+$AV438+$AY438))</f>
        <v>-0.11459495325770153</v>
      </c>
      <c r="BB438">
        <f>INDEX(Model_Assumptions[Values],9)*((INDEX(Model_Scenarios[GR Weight],3)*$AG438)+(INDEX(Model_Scenarios[GP Weight],3)*$AH438)+(INDEX(Model_Scenarios[LTV Weight],3)*$AI438))-(INDEX(Model_Scenarios[LTV Weight],3)*$AP438)-(INDEX(Model_Scenarios[GP Weight],3)*($AS438+$AV438+$AY438))</f>
        <v>-0.6503211667781964</v>
      </c>
      <c r="BC438">
        <f>INDEX(Model_Assumptions[Values],9)*((INDEX(Model_Scenarios[GR Weight],4)*$AG438)+(INDEX(Model_Scenarios[GP Weight],4)*$AH438)+(INDEX(Model_Scenarios[LTV Weight],4)*$AI438))-(INDEX(Model_Scenarios[LTV Weight],4)*$AP438)-(INDEX(Model_Scenarios[GP Weight],4)*($AS438+$AV438+$AY438))</f>
        <v>-0.7209357857776113</v>
      </c>
      <c r="BD438">
        <f>INDEX(Model_Assumptions[Values],9)*((INDEX(Model_Scenarios[GR Weight],5)*$AG438)+(INDEX(Model_Scenarios[GP Weight],5)*$AH438)+(INDEX(Model_Scenarios[LTV Weight],5)*$AI438))-(INDEX(Model_Scenarios[LTV Weight],5)*$AP438)-(INDEX(Model_Scenarios[GP Weight],5)*($AS438+$AV438+$AY438))</f>
        <v>-1.2351626499732624</v>
      </c>
    </row>
    <row r="439" spans="1:56" x14ac:dyDescent="0.25">
      <c r="A439">
        <v>438</v>
      </c>
      <c r="B439">
        <v>9</v>
      </c>
      <c r="C439" s="3">
        <v>38</v>
      </c>
      <c r="D439" s="4">
        <v>0.74</v>
      </c>
      <c r="E439" t="str">
        <v>SKU-1012</v>
      </c>
      <c r="F439" t="str">
        <v>Raise</v>
      </c>
      <c r="G439" t="str">
        <v>Full</v>
      </c>
      <c r="H439">
        <v>20.37</v>
      </c>
      <c r="I439">
        <v>9.76</v>
      </c>
      <c r="J439">
        <v>15</v>
      </c>
      <c r="K439">
        <v>305.55</v>
      </c>
      <c r="L439">
        <v>159.15</v>
      </c>
      <c r="M439">
        <v>0.52086401570937657</v>
      </c>
      <c r="N439">
        <v>20.226861560308098</v>
      </c>
      <c r="O439">
        <v>49.152923404621475</v>
      </c>
      <c r="P439">
        <v>49.152923404621447</v>
      </c>
      <c r="Q439">
        <v>464.13364002135626</v>
      </c>
      <c r="R439">
        <v>311.63258687148209</v>
      </c>
      <c r="S439">
        <v>1</v>
      </c>
      <c r="T439">
        <f t="shared" si="138"/>
        <v>20.264077554627992</v>
      </c>
      <c r="U439">
        <f t="shared" si="139"/>
        <v>-5.1999236805110021E-3</v>
      </c>
      <c r="V439">
        <f>IF($F439="Reduce", INDEX(Model_Assumptions[Values], 2), INDEX(Model_Assumptions[Values], 1))</f>
        <v>-0.4</v>
      </c>
      <c r="W439">
        <f t="shared" si="140"/>
        <v>15.031199542083067</v>
      </c>
      <c r="X439">
        <f t="shared" si="153"/>
        <v>304.59339325986002</v>
      </c>
      <c r="Y439">
        <f t="shared" si="141"/>
        <v>157.8888857291293</v>
      </c>
      <c r="Z439">
        <f t="shared" si="142"/>
        <v>-0.95660674013998914</v>
      </c>
      <c r="AA439">
        <f t="shared" si="143"/>
        <v>-1.2611142708707064</v>
      </c>
      <c r="AB439">
        <f t="shared" si="154"/>
        <v>0.51835952198223945</v>
      </c>
      <c r="AC439">
        <f t="shared" si="144"/>
        <v>-2.5044937271371248E-3</v>
      </c>
      <c r="AD439">
        <f t="shared" si="145"/>
        <v>-2.5044937271371248E-3</v>
      </c>
      <c r="AE439">
        <f t="shared" si="146"/>
        <v>0.74000000000000699</v>
      </c>
      <c r="AF439">
        <f t="shared" si="155"/>
        <v>81.024472586583173</v>
      </c>
      <c r="AG439">
        <f t="shared" si="147"/>
        <v>-1.9461848327215602E-2</v>
      </c>
      <c r="AH439">
        <f t="shared" si="148"/>
        <v>-2.5656953514023015E-2</v>
      </c>
      <c r="AI439">
        <f t="shared" si="156"/>
        <v>0.25999999999999301</v>
      </c>
      <c r="AJ439">
        <f>MAX(0, $R439 - $AA439) * INDEX(Model_Assumptions[Values], 7)</f>
        <v>625.78740228470565</v>
      </c>
      <c r="AK439">
        <f>MAX(0, INDEX(Model_Assumptions[Values], 4) - $AD439)</f>
        <v>5.2504493727137128E-2</v>
      </c>
      <c r="AL439">
        <f>MAX(0, INDEX(Model_Assumptions[Values], 5) - $AC439)</f>
        <v>2.2504493727137125E-2</v>
      </c>
      <c r="AM439">
        <f>INDEX(Model_Assumptions[Values], 6) * MAX(0, INDEX(Model_Assumptions[Values], 3) - $AB439)^2</f>
        <v>0</v>
      </c>
      <c r="AN439">
        <f t="shared" si="149"/>
        <v>624.9348249085283</v>
      </c>
      <c r="AO439" cm="1">
        <f t="array" ref="AO439">IFERROR(STDEV(IF($E$2:$E$2201=$E439, $AJ$2:$AJ$2201)), 0)</f>
        <v>0.99456072384455485</v>
      </c>
      <c r="AP439">
        <f t="shared" si="157"/>
        <v>0.85724014204144716</v>
      </c>
      <c r="AQ439">
        <f t="shared" si="150"/>
        <v>5.1657448861911801E-2</v>
      </c>
      <c r="AR439" cm="1">
        <f t="array" ref="AR439">IFERROR(STDEV(IF($E$2:$E$2201=$E439, $AK$2:$AK$2201)), 0)</f>
        <v>9.884013631971261E-4</v>
      </c>
      <c r="AS439">
        <f t="shared" si="158"/>
        <v>0.85698471973514778</v>
      </c>
      <c r="AT439">
        <f t="shared" si="151"/>
        <v>2.1657448861911829E-2</v>
      </c>
      <c r="AU439" cm="1">
        <f t="array" ref="AU439">IFERROR(STDEV(IF($E$2:$E$2201=$E439, $AL$2:$AL$2201)), 0)</f>
        <v>9.884013631971261E-4</v>
      </c>
      <c r="AV439">
        <f t="shared" si="159"/>
        <v>0.85698471973511614</v>
      </c>
      <c r="AW439">
        <f t="shared" si="152"/>
        <v>0</v>
      </c>
      <c r="AX439" cm="1">
        <f t="array" ref="AX439">IFERROR(STDEV(IF($E$2:$E$2201=$E439, $AM$2:$AM$2201)), 0)</f>
        <v>0</v>
      </c>
      <c r="AY439">
        <f t="shared" si="160"/>
        <v>0.85698471973511614</v>
      </c>
      <c r="AZ439">
        <f>INDEX(Model_Assumptions[Values],9)*((INDEX(Model_Scenarios[GR Weight],1)*$AG439)+(INDEX(Model_Scenarios[GP Weight],1)*$AH439)+(INDEX(Model_Scenarios[LTV Weight],1)*$AI439))-(INDEX(Model_Scenarios[LTV Weight],1)*$AP439)-(INDEX(Model_Scenarios[GP Weight],1)*($AS439+$AV439+$AY439))</f>
        <v>7.4553069525657156E-2</v>
      </c>
      <c r="BA439">
        <f>INDEX(Model_Assumptions[Values],9)*((INDEX(Model_Scenarios[GR Weight],2)*$AG439)+(INDEX(Model_Scenarios[GP Weight],2)*$AH439)+(INDEX(Model_Scenarios[LTV Weight],2)*$AI439))-(INDEX(Model_Scenarios[LTV Weight],2)*$AP439)-(INDEX(Model_Scenarios[GP Weight],2)*($AS439+$AV439+$AY439))</f>
        <v>-0.26665026392747404</v>
      </c>
      <c r="BB439">
        <f>INDEX(Model_Assumptions[Values],9)*((INDEX(Model_Scenarios[GR Weight],3)*$AG439)+(INDEX(Model_Scenarios[GP Weight],3)*$AH439)+(INDEX(Model_Scenarios[LTV Weight],3)*$AI439))-(INDEX(Model_Scenarios[LTV Weight],3)*$AP439)-(INDEX(Model_Scenarios[GP Weight],3)*($AS439+$AV439+$AY439))</f>
        <v>-0.79195699159703559</v>
      </c>
      <c r="BC439">
        <f>INDEX(Model_Assumptions[Values],9)*((INDEX(Model_Scenarios[GR Weight],4)*$AG439)+(INDEX(Model_Scenarios[GP Weight],4)*$AH439)+(INDEX(Model_Scenarios[LTV Weight],4)*$AI439))-(INDEX(Model_Scenarios[LTV Weight],4)*$AP439)-(INDEX(Model_Scenarios[GP Weight],4)*($AS439+$AV439+$AY439))</f>
        <v>-0.84596390155649526</v>
      </c>
      <c r="BD439">
        <f>INDEX(Model_Assumptions[Values],9)*((INDEX(Model_Scenarios[GR Weight],5)*$AG439)+(INDEX(Model_Scenarios[GP Weight],5)*$AH439)+(INDEX(Model_Scenarios[LTV Weight],5)*$AI439))-(INDEX(Model_Scenarios[LTV Weight],5)*$AP439)-(INDEX(Model_Scenarios[GP Weight],5)*($AS439+$AV439+$AY439))</f>
        <v>-1.3933532935641084</v>
      </c>
    </row>
    <row r="440" spans="1:56" x14ac:dyDescent="0.25">
      <c r="A440">
        <v>439</v>
      </c>
      <c r="B440">
        <v>9</v>
      </c>
      <c r="C440" s="3">
        <v>39</v>
      </c>
      <c r="D440" s="4">
        <v>0.76</v>
      </c>
      <c r="E440" t="str">
        <v>SKU-1012</v>
      </c>
      <c r="F440" t="str">
        <v>Raise</v>
      </c>
      <c r="G440" t="str">
        <v>Full</v>
      </c>
      <c r="H440">
        <v>20.37</v>
      </c>
      <c r="I440">
        <v>9.76</v>
      </c>
      <c r="J440">
        <v>15</v>
      </c>
      <c r="K440">
        <v>305.55</v>
      </c>
      <c r="L440">
        <v>159.15</v>
      </c>
      <c r="M440">
        <v>0.52086401570937657</v>
      </c>
      <c r="N440">
        <v>20.226861560308098</v>
      </c>
      <c r="O440">
        <v>49.152923404621475</v>
      </c>
      <c r="P440">
        <v>49.152923404621447</v>
      </c>
      <c r="Q440">
        <v>464.13364002135626</v>
      </c>
      <c r="R440">
        <v>311.63258687148209</v>
      </c>
      <c r="S440">
        <v>1</v>
      </c>
      <c r="T440">
        <f t="shared" si="138"/>
        <v>20.261214785834156</v>
      </c>
      <c r="U440">
        <f t="shared" si="139"/>
        <v>-5.3404621583625521E-3</v>
      </c>
      <c r="V440">
        <f>IF($F440="Reduce", INDEX(Model_Assumptions[Values], 2), INDEX(Model_Assumptions[Values], 1))</f>
        <v>-0.4</v>
      </c>
      <c r="W440">
        <f t="shared" si="140"/>
        <v>15.032042772950176</v>
      </c>
      <c r="X440">
        <f t="shared" si="153"/>
        <v>304.56744729258958</v>
      </c>
      <c r="Y440">
        <f t="shared" si="141"/>
        <v>157.85470982859587</v>
      </c>
      <c r="Z440">
        <f t="shared" si="142"/>
        <v>-0.98255270741043432</v>
      </c>
      <c r="AA440">
        <f t="shared" si="143"/>
        <v>-1.2952901714041332</v>
      </c>
      <c r="AB440">
        <f t="shared" si="154"/>
        <v>0.51829146953104677</v>
      </c>
      <c r="AC440">
        <f t="shared" si="144"/>
        <v>-2.5725461783298043E-3</v>
      </c>
      <c r="AD440">
        <f t="shared" si="145"/>
        <v>-2.5725461783298043E-3</v>
      </c>
      <c r="AE440">
        <f t="shared" si="146"/>
        <v>0.75999999999999301</v>
      </c>
      <c r="AF440">
        <f t="shared" si="155"/>
        <v>74.791820849157872</v>
      </c>
      <c r="AG440">
        <f t="shared" si="147"/>
        <v>-1.9989710465889651E-2</v>
      </c>
      <c r="AH440">
        <f t="shared" si="148"/>
        <v>-2.6352250928015963E-2</v>
      </c>
      <c r="AI440">
        <f t="shared" si="156"/>
        <v>0.24000000000000696</v>
      </c>
      <c r="AJ440">
        <f>MAX(0, $R440 - $AA440) * INDEX(Model_Assumptions[Values], 7)</f>
        <v>625.85575408577245</v>
      </c>
      <c r="AK440">
        <f>MAX(0, INDEX(Model_Assumptions[Values], 4) - $AD440)</f>
        <v>5.2572546178329807E-2</v>
      </c>
      <c r="AL440">
        <f>MAX(0, INDEX(Model_Assumptions[Values], 5) - $AC440)</f>
        <v>2.2572546178329805E-2</v>
      </c>
      <c r="AM440">
        <f>INDEX(Model_Assumptions[Values], 6) * MAX(0, INDEX(Model_Assumptions[Values], 3) - $AB440)^2</f>
        <v>0</v>
      </c>
      <c r="AN440">
        <f t="shared" si="149"/>
        <v>624.9348249085283</v>
      </c>
      <c r="AO440" cm="1">
        <f t="array" ref="AO440">IFERROR(STDEV(IF($E$2:$E$2201=$E440, $AJ$2:$AJ$2201)), 0)</f>
        <v>0.99456072384455485</v>
      </c>
      <c r="AP440">
        <f t="shared" si="157"/>
        <v>0.92596576072722969</v>
      </c>
      <c r="AQ440">
        <f t="shared" si="150"/>
        <v>5.1657448861911801E-2</v>
      </c>
      <c r="AR440" cm="1">
        <f t="array" ref="AR440">IFERROR(STDEV(IF($E$2:$E$2201=$E440, $AK$2:$AK$2201)), 0)</f>
        <v>9.884013631971261E-4</v>
      </c>
      <c r="AS440">
        <f t="shared" si="158"/>
        <v>0.92583574900988896</v>
      </c>
      <c r="AT440">
        <f t="shared" si="151"/>
        <v>2.1657448861911829E-2</v>
      </c>
      <c r="AU440" cm="1">
        <f t="array" ref="AU440">IFERROR(STDEV(IF($E$2:$E$2201=$E440, $AL$2:$AL$2201)), 0)</f>
        <v>9.884013631971261E-4</v>
      </c>
      <c r="AV440">
        <f t="shared" si="159"/>
        <v>0.92583574900985732</v>
      </c>
      <c r="AW440">
        <f t="shared" si="152"/>
        <v>0</v>
      </c>
      <c r="AX440" cm="1">
        <f t="array" ref="AX440">IFERROR(STDEV(IF($E$2:$E$2201=$E440, $AM$2:$AM$2201)), 0)</f>
        <v>0</v>
      </c>
      <c r="AY440">
        <f t="shared" si="160"/>
        <v>0.92583574900985732</v>
      </c>
      <c r="AZ440">
        <f>INDEX(Model_Assumptions[Values],9)*((INDEX(Model_Scenarios[GR Weight],1)*$AG440)+(INDEX(Model_Scenarios[GP Weight],1)*$AH440)+(INDEX(Model_Scenarios[LTV Weight],1)*$AI440))-(INDEX(Model_Scenarios[LTV Weight],1)*$AP440)-(INDEX(Model_Scenarios[GP Weight],1)*($AS440+$AV440+$AY440))</f>
        <v>-8.1694313981669209E-2</v>
      </c>
      <c r="BA440">
        <f>INDEX(Model_Assumptions[Values],9)*((INDEX(Model_Scenarios[GR Weight],2)*$AG440)+(INDEX(Model_Scenarios[GP Weight],2)*$AH440)+(INDEX(Model_Scenarios[LTV Weight],2)*$AI440))-(INDEX(Model_Scenarios[LTV Weight],2)*$AP440)-(INDEX(Model_Scenarios[GP Weight],2)*($AS440+$AV440+$AY440))</f>
        <v>-0.41872372765603072</v>
      </c>
      <c r="BB440">
        <f>INDEX(Model_Assumptions[Values],9)*((INDEX(Model_Scenarios[GR Weight],3)*$AG440)+(INDEX(Model_Scenarios[GP Weight],3)*$AH440)+(INDEX(Model_Scenarios[LTV Weight],3)*$AI440))-(INDEX(Model_Scenarios[LTV Weight],3)*$AP440)-(INDEX(Model_Scenarios[GP Weight],3)*($AS440+$AV440+$AY440))</f>
        <v>-0.93361741795762931</v>
      </c>
      <c r="BC440">
        <f>INDEX(Model_Assumptions[Values],9)*((INDEX(Model_Scenarios[GR Weight],4)*$AG440)+(INDEX(Model_Scenarios[GP Weight],4)*$AH440)+(INDEX(Model_Scenarios[LTV Weight],4)*$AI440))-(INDEX(Model_Scenarios[LTV Weight],4)*$AP440)-(INDEX(Model_Scenarios[GP Weight],4)*($AS440+$AV440+$AY440))</f>
        <v>-0.97101569711785451</v>
      </c>
      <c r="BD440">
        <f>INDEX(Model_Assumptions[Values],9)*((INDEX(Model_Scenarios[GR Weight],5)*$AG440)+(INDEX(Model_Scenarios[GP Weight],5)*$AH440)+(INDEX(Model_Scenarios[LTV Weight],5)*$AI440))-(INDEX(Model_Scenarios[LTV Weight],5)*$AP440)-(INDEX(Model_Scenarios[GP Weight],5)*($AS440+$AV440+$AY440))</f>
        <v>-1.5515788265660144</v>
      </c>
    </row>
    <row r="441" spans="1:56" x14ac:dyDescent="0.25">
      <c r="A441">
        <v>440</v>
      </c>
      <c r="B441">
        <v>9</v>
      </c>
      <c r="C441" s="3">
        <v>40</v>
      </c>
      <c r="D441" s="4">
        <v>0.78</v>
      </c>
      <c r="E441" t="str">
        <v>SKU-1012</v>
      </c>
      <c r="F441" t="str">
        <v>Raise</v>
      </c>
      <c r="G441" t="str">
        <v>Full</v>
      </c>
      <c r="H441">
        <v>20.37</v>
      </c>
      <c r="I441">
        <v>9.76</v>
      </c>
      <c r="J441">
        <v>15</v>
      </c>
      <c r="K441">
        <v>305.55</v>
      </c>
      <c r="L441">
        <v>159.15</v>
      </c>
      <c r="M441">
        <v>0.52086401570937657</v>
      </c>
      <c r="N441">
        <v>20.226861560308098</v>
      </c>
      <c r="O441">
        <v>49.152923404621475</v>
      </c>
      <c r="P441">
        <v>49.152923404621447</v>
      </c>
      <c r="Q441">
        <v>464.13364002135626</v>
      </c>
      <c r="R441">
        <v>311.63258687148209</v>
      </c>
      <c r="S441">
        <v>1</v>
      </c>
      <c r="T441">
        <f t="shared" si="138"/>
        <v>20.258352017040316</v>
      </c>
      <c r="U441">
        <f t="shared" si="139"/>
        <v>-5.4810006362142763E-3</v>
      </c>
      <c r="V441">
        <f>IF($F441="Reduce", INDEX(Model_Assumptions[Values], 2), INDEX(Model_Assumptions[Values], 1))</f>
        <v>-0.4</v>
      </c>
      <c r="W441">
        <f t="shared" si="140"/>
        <v>15.032886003817286</v>
      </c>
      <c r="X441">
        <f t="shared" si="153"/>
        <v>304.54149649736905</v>
      </c>
      <c r="Y441">
        <f t="shared" si="141"/>
        <v>157.82052910011234</v>
      </c>
      <c r="Z441">
        <f t="shared" si="142"/>
        <v>-1.0085035026309583</v>
      </c>
      <c r="AA441">
        <f t="shared" si="143"/>
        <v>-1.3294708998876672</v>
      </c>
      <c r="AB441">
        <f t="shared" si="154"/>
        <v>0.51822339784645988</v>
      </c>
      <c r="AC441">
        <f t="shared" si="144"/>
        <v>-2.6406178629166943E-3</v>
      </c>
      <c r="AD441">
        <f t="shared" si="145"/>
        <v>-2.6406178629166943E-3</v>
      </c>
      <c r="AE441">
        <f t="shared" si="146"/>
        <v>0.78000000000000402</v>
      </c>
      <c r="AF441">
        <f t="shared" si="155"/>
        <v>68.559169111724799</v>
      </c>
      <c r="AG441">
        <f t="shared" si="147"/>
        <v>-2.0517670827614222E-2</v>
      </c>
      <c r="AH441">
        <f t="shared" si="148"/>
        <v>-2.7047646565060014E-2</v>
      </c>
      <c r="AI441">
        <f t="shared" si="156"/>
        <v>0.21999999999999595</v>
      </c>
      <c r="AJ441">
        <f>MAX(0, $R441 - $AA441) * INDEX(Model_Assumptions[Values], 7)</f>
        <v>625.92411554273951</v>
      </c>
      <c r="AK441">
        <f>MAX(0, INDEX(Model_Assumptions[Values], 4) - $AD441)</f>
        <v>5.2640617862916697E-2</v>
      </c>
      <c r="AL441">
        <f>MAX(0, INDEX(Model_Assumptions[Values], 5) - $AC441)</f>
        <v>2.2640617862916695E-2</v>
      </c>
      <c r="AM441">
        <f>INDEX(Model_Assumptions[Values], 6) * MAX(0, INDEX(Model_Assumptions[Values], 3) - $AB441)^2</f>
        <v>0</v>
      </c>
      <c r="AN441">
        <f t="shared" si="149"/>
        <v>624.9348249085283</v>
      </c>
      <c r="AO441" cm="1">
        <f t="array" ref="AO441">IFERROR(STDEV(IF($E$2:$E$2201=$E441, $AJ$2:$AJ$2201)), 0)</f>
        <v>0.99456072384455485</v>
      </c>
      <c r="AP441">
        <f t="shared" si="157"/>
        <v>0.99470108812163083</v>
      </c>
      <c r="AQ441">
        <f t="shared" si="150"/>
        <v>5.1657448861911801E-2</v>
      </c>
      <c r="AR441" cm="1">
        <f t="array" ref="AR441">IFERROR(STDEV(IF($E$2:$E$2201=$E441, $AK$2:$AK$2201)), 0)</f>
        <v>9.884013631971261E-4</v>
      </c>
      <c r="AS441">
        <f t="shared" si="158"/>
        <v>0.99470623737779484</v>
      </c>
      <c r="AT441">
        <f t="shared" si="151"/>
        <v>2.1657448861911829E-2</v>
      </c>
      <c r="AU441" cm="1">
        <f t="array" ref="AU441">IFERROR(STDEV(IF($E$2:$E$2201=$E441, $AL$2:$AL$2201)), 0)</f>
        <v>9.884013631971261E-4</v>
      </c>
      <c r="AV441">
        <f t="shared" si="159"/>
        <v>0.99470623737776331</v>
      </c>
      <c r="AW441">
        <f t="shared" si="152"/>
        <v>0</v>
      </c>
      <c r="AX441" cm="1">
        <f t="array" ref="AX441">IFERROR(STDEV(IF($E$2:$E$2201=$E441, $AM$2:$AM$2201)), 0)</f>
        <v>0</v>
      </c>
      <c r="AY441">
        <f t="shared" si="160"/>
        <v>0.99470623737776331</v>
      </c>
      <c r="AZ441">
        <f>INDEX(Model_Assumptions[Values],9)*((INDEX(Model_Scenarios[GR Weight],1)*$AG441)+(INDEX(Model_Scenarios[GP Weight],1)*$AH441)+(INDEX(Model_Scenarios[LTV Weight],1)*$AI441))-(INDEX(Model_Scenarios[LTV Weight],1)*$AP441)-(INDEX(Model_Scenarios[GP Weight],1)*($AS441+$AV441+$AY441))</f>
        <v>-0.2379554004069902</v>
      </c>
      <c r="BA441">
        <f>INDEX(Model_Assumptions[Values],9)*((INDEX(Model_Scenarios[GR Weight],2)*$AG441)+(INDEX(Model_Scenarios[GP Weight],2)*$AH441)+(INDEX(Model_Scenarios[LTV Weight],2)*$AI441))-(INDEX(Model_Scenarios[LTV Weight],2)*$AP441)-(INDEX(Model_Scenarios[GP Weight],2)*($AS441+$AV441+$AY441))</f>
        <v>-0.57081534939150824</v>
      </c>
      <c r="BB441">
        <f>INDEX(Model_Assumptions[Values],9)*((INDEX(Model_Scenarios[GR Weight],3)*$AG441)+(INDEX(Model_Scenarios[GP Weight],3)*$AH441)+(INDEX(Model_Scenarios[LTV Weight],3)*$AI441))-(INDEX(Model_Scenarios[LTV Weight],3)*$AP441)-(INDEX(Model_Scenarios[GP Weight],3)*($AS441+$AV441+$AY441))</f>
        <v>-1.0753024545186958</v>
      </c>
      <c r="BC441">
        <f>INDEX(Model_Assumptions[Values],9)*((INDEX(Model_Scenarios[GR Weight],4)*$AG441)+(INDEX(Model_Scenarios[GP Weight],4)*$AH441)+(INDEX(Model_Scenarios[LTV Weight],4)*$AI441))-(INDEX(Model_Scenarios[LTV Weight],4)*$AP441)-(INDEX(Model_Scenarios[GP Weight],4)*($AS441+$AV441+$AY441))</f>
        <v>-1.0960911811203378</v>
      </c>
      <c r="BD441">
        <f>INDEX(Model_Assumptions[Values],9)*((INDEX(Model_Scenarios[GR Weight],5)*$AG441)+(INDEX(Model_Scenarios[GP Weight],5)*$AH441)+(INDEX(Model_Scenarios[LTV Weight],5)*$AI441))-(INDEX(Model_Scenarios[LTV Weight],5)*$AP441)-(INDEX(Model_Scenarios[GP Weight],5)*($AS441+$AV441+$AY441))</f>
        <v>-1.709839262585269</v>
      </c>
    </row>
    <row r="442" spans="1:56" x14ac:dyDescent="0.25">
      <c r="A442">
        <v>441</v>
      </c>
      <c r="B442">
        <v>9</v>
      </c>
      <c r="C442" s="3">
        <v>41</v>
      </c>
      <c r="D442" s="4">
        <v>0.8</v>
      </c>
      <c r="E442" t="str">
        <v>SKU-1012</v>
      </c>
      <c r="F442" t="str">
        <v>Raise</v>
      </c>
      <c r="G442" t="str">
        <v>Full</v>
      </c>
      <c r="H442">
        <v>20.37</v>
      </c>
      <c r="I442">
        <v>9.76</v>
      </c>
      <c r="J442">
        <v>15</v>
      </c>
      <c r="K442">
        <v>305.55</v>
      </c>
      <c r="L442">
        <v>159.15</v>
      </c>
      <c r="M442">
        <v>0.52086401570937657</v>
      </c>
      <c r="N442">
        <v>20.226861560308098</v>
      </c>
      <c r="O442">
        <v>49.152923404621475</v>
      </c>
      <c r="P442">
        <v>49.152923404621447</v>
      </c>
      <c r="Q442">
        <v>464.13364002135626</v>
      </c>
      <c r="R442">
        <v>311.63258687148209</v>
      </c>
      <c r="S442">
        <v>1</v>
      </c>
      <c r="T442">
        <f t="shared" si="138"/>
        <v>20.25548924824648</v>
      </c>
      <c r="U442">
        <f t="shared" si="139"/>
        <v>-5.6215391140658263E-3</v>
      </c>
      <c r="V442">
        <f>IF($F442="Reduce", INDEX(Model_Assumptions[Values], 2), INDEX(Model_Assumptions[Values], 1))</f>
        <v>-0.4</v>
      </c>
      <c r="W442">
        <f t="shared" si="140"/>
        <v>15.033729234684394</v>
      </c>
      <c r="X442">
        <f t="shared" si="153"/>
        <v>304.51554087419851</v>
      </c>
      <c r="Y442">
        <f t="shared" si="141"/>
        <v>157.78634354367884</v>
      </c>
      <c r="Z442">
        <f t="shared" si="142"/>
        <v>-1.0344591258015043</v>
      </c>
      <c r="AA442">
        <f t="shared" si="143"/>
        <v>-1.3636564563211664</v>
      </c>
      <c r="AB442">
        <f t="shared" si="154"/>
        <v>0.51815530692032419</v>
      </c>
      <c r="AC442">
        <f t="shared" si="144"/>
        <v>-2.7087087890523831E-3</v>
      </c>
      <c r="AD442">
        <f t="shared" si="145"/>
        <v>-2.7087087890523831E-3</v>
      </c>
      <c r="AE442">
        <f t="shared" si="146"/>
        <v>0.79999999999999005</v>
      </c>
      <c r="AF442">
        <f t="shared" si="155"/>
        <v>62.32651737429952</v>
      </c>
      <c r="AG442">
        <f t="shared" si="147"/>
        <v>-2.1045729412388154E-2</v>
      </c>
      <c r="AH442">
        <f t="shared" si="148"/>
        <v>-2.774314042515227E-2</v>
      </c>
      <c r="AI442">
        <f t="shared" si="156"/>
        <v>0.20000000000000995</v>
      </c>
      <c r="AJ442">
        <f>MAX(0, $R442 - $AA442) * INDEX(Model_Assumptions[Values], 7)</f>
        <v>625.99248665560651</v>
      </c>
      <c r="AK442">
        <f>MAX(0, INDEX(Model_Assumptions[Values], 4) - $AD442)</f>
        <v>5.2708708789052386E-2</v>
      </c>
      <c r="AL442">
        <f>MAX(0, INDEX(Model_Assumptions[Values], 5) - $AC442)</f>
        <v>2.2708708789052384E-2</v>
      </c>
      <c r="AM442">
        <f>INDEX(Model_Assumptions[Values], 6) * MAX(0, INDEX(Model_Assumptions[Values], 3) - $AB442)^2</f>
        <v>0</v>
      </c>
      <c r="AN442">
        <f t="shared" si="149"/>
        <v>624.9348249085283</v>
      </c>
      <c r="AO442" cm="1">
        <f t="array" ref="AO442">IFERROR(STDEV(IF($E$2:$E$2201=$E442, $AJ$2:$AJ$2201)), 0)</f>
        <v>0.99456072384455485</v>
      </c>
      <c r="AP442">
        <f t="shared" si="157"/>
        <v>1.0634461242243078</v>
      </c>
      <c r="AQ442">
        <f t="shared" si="150"/>
        <v>5.1657448861911801E-2</v>
      </c>
      <c r="AR442" cm="1">
        <f t="array" ref="AR442">IFERROR(STDEV(IF($E$2:$E$2201=$E442, $AK$2:$AK$2201)), 0)</f>
        <v>9.884013631971261E-4</v>
      </c>
      <c r="AS442">
        <f t="shared" si="158"/>
        <v>1.0635961930891458</v>
      </c>
      <c r="AT442">
        <f t="shared" si="151"/>
        <v>2.1657448861911829E-2</v>
      </c>
      <c r="AU442" cm="1">
        <f t="array" ref="AU442">IFERROR(STDEV(IF($E$2:$E$2201=$E442, $AL$2:$AL$2201)), 0)</f>
        <v>9.884013631971261E-4</v>
      </c>
      <c r="AV442">
        <f t="shared" si="159"/>
        <v>1.063596193089114</v>
      </c>
      <c r="AW442">
        <f t="shared" si="152"/>
        <v>0</v>
      </c>
      <c r="AX442" cm="1">
        <f t="array" ref="AX442">IFERROR(STDEV(IF($E$2:$E$2201=$E442, $AM$2:$AM$2201)), 0)</f>
        <v>0</v>
      </c>
      <c r="AY442">
        <f t="shared" si="160"/>
        <v>1.063596193089114</v>
      </c>
      <c r="AZ442">
        <f>INDEX(Model_Assumptions[Values],9)*((INDEX(Model_Scenarios[GR Weight],1)*$AG442)+(INDEX(Model_Scenarios[GP Weight],1)*$AH442)+(INDEX(Model_Scenarios[LTV Weight],1)*$AI442))-(INDEX(Model_Scenarios[LTV Weight],1)*$AP442)-(INDEX(Model_Scenarios[GP Weight],1)*($AS442+$AV442+$AY442))</f>
        <v>-0.39423019222491407</v>
      </c>
      <c r="BA442">
        <f>INDEX(Model_Assumptions[Values],9)*((INDEX(Model_Scenarios[GR Weight],2)*$AG442)+(INDEX(Model_Scenarios[GP Weight],2)*$AH442)+(INDEX(Model_Scenarios[LTV Weight],2)*$AI442))-(INDEX(Model_Scenarios[LTV Weight],2)*$AP442)-(INDEX(Model_Scenarios[GP Weight],2)*($AS442+$AV442+$AY442))</f>
        <v>-0.72292513408368608</v>
      </c>
      <c r="BB442">
        <f>INDEX(Model_Assumptions[Values],9)*((INDEX(Model_Scenarios[GR Weight],3)*$AG442)+(INDEX(Model_Scenarios[GP Weight],3)*$AH442)+(INDEX(Model_Scenarios[LTV Weight],3)*$AI442))-(INDEX(Model_Scenarios[LTV Weight],3)*$AP442)-(INDEX(Model_Scenarios[GP Weight],3)*($AS442+$AV442+$AY442))</f>
        <v>-1.217012109942786</v>
      </c>
      <c r="BC442">
        <f>INDEX(Model_Assumptions[Values],9)*((INDEX(Model_Scenarios[GR Weight],4)*$AG442)+(INDEX(Model_Scenarios[GP Weight],4)*$AH442)+(INDEX(Model_Scenarios[LTV Weight],4)*$AI442))-(INDEX(Model_Scenarios[LTV Weight],4)*$AP442)-(INDEX(Model_Scenarios[GP Weight],4)*($AS442+$AV442+$AY442))</f>
        <v>-1.2211903622265541</v>
      </c>
      <c r="BD442">
        <f>INDEX(Model_Assumptions[Values],9)*((INDEX(Model_Scenarios[GR Weight],5)*$AG442)+(INDEX(Model_Scenarios[GP Weight],5)*$AH442)+(INDEX(Model_Scenarios[LTV Weight],5)*$AI442))-(INDEX(Model_Scenarios[LTV Weight],5)*$AP442)-(INDEX(Model_Scenarios[GP Weight],5)*($AS442+$AV442+$AY442))</f>
        <v>-1.8681346152346774</v>
      </c>
    </row>
    <row r="443" spans="1:56" x14ac:dyDescent="0.25">
      <c r="A443">
        <v>442</v>
      </c>
      <c r="B443">
        <v>9</v>
      </c>
      <c r="C443" s="3">
        <v>42</v>
      </c>
      <c r="D443" s="4">
        <v>0.82000000000000006</v>
      </c>
      <c r="E443" t="str">
        <v>SKU-1012</v>
      </c>
      <c r="F443" t="str">
        <v>Raise</v>
      </c>
      <c r="G443" t="str">
        <v>Full</v>
      </c>
      <c r="H443">
        <v>20.37</v>
      </c>
      <c r="I443">
        <v>9.76</v>
      </c>
      <c r="J443">
        <v>15</v>
      </c>
      <c r="K443">
        <v>305.55</v>
      </c>
      <c r="L443">
        <v>159.15</v>
      </c>
      <c r="M443">
        <v>0.52086401570937657</v>
      </c>
      <c r="N443">
        <v>20.226861560308098</v>
      </c>
      <c r="O443">
        <v>49.152923404621475</v>
      </c>
      <c r="P443">
        <v>49.152923404621447</v>
      </c>
      <c r="Q443">
        <v>464.13364002135626</v>
      </c>
      <c r="R443">
        <v>311.63258687148209</v>
      </c>
      <c r="S443">
        <v>1</v>
      </c>
      <c r="T443">
        <f t="shared" si="138"/>
        <v>20.25262647945264</v>
      </c>
      <c r="U443">
        <f t="shared" si="139"/>
        <v>-5.7620775919175497E-3</v>
      </c>
      <c r="V443">
        <f>IF($F443="Reduce", INDEX(Model_Assumptions[Values], 2), INDEX(Model_Assumptions[Values], 1))</f>
        <v>-0.4</v>
      </c>
      <c r="W443">
        <f t="shared" si="140"/>
        <v>15.034572465551506</v>
      </c>
      <c r="X443">
        <f t="shared" si="153"/>
        <v>304.489580423078</v>
      </c>
      <c r="Y443">
        <f t="shared" si="141"/>
        <v>157.75215315929532</v>
      </c>
      <c r="Z443">
        <f t="shared" si="142"/>
        <v>-1.0604195769220155</v>
      </c>
      <c r="AA443">
        <f t="shared" si="143"/>
        <v>-1.3978468407046876</v>
      </c>
      <c r="AB443">
        <f t="shared" si="154"/>
        <v>0.51808719674447978</v>
      </c>
      <c r="AC443">
        <f t="shared" si="144"/>
        <v>-2.7768189648967878E-3</v>
      </c>
      <c r="AD443">
        <f t="shared" si="145"/>
        <v>-2.7768189648967878E-3</v>
      </c>
      <c r="AE443">
        <f t="shared" si="146"/>
        <v>0.82000000000000095</v>
      </c>
      <c r="AF443">
        <f t="shared" si="155"/>
        <v>56.093865636866482</v>
      </c>
      <c r="AG443">
        <f t="shared" si="147"/>
        <v>-2.1573886220210298E-2</v>
      </c>
      <c r="AH443">
        <f t="shared" si="148"/>
        <v>-2.8438732508293891E-2</v>
      </c>
      <c r="AI443">
        <f t="shared" si="156"/>
        <v>0.17999999999999905</v>
      </c>
      <c r="AJ443">
        <f>MAX(0, $R443 - $AA443) * INDEX(Model_Assumptions[Values], 7)</f>
        <v>626.06086742437355</v>
      </c>
      <c r="AK443">
        <f>MAX(0, INDEX(Model_Assumptions[Values], 4) - $AD443)</f>
        <v>5.2776818964896791E-2</v>
      </c>
      <c r="AL443">
        <f>MAX(0, INDEX(Model_Assumptions[Values], 5) - $AC443)</f>
        <v>2.2776818964896788E-2</v>
      </c>
      <c r="AM443">
        <f>INDEX(Model_Assumptions[Values], 6) * MAX(0, INDEX(Model_Assumptions[Values], 3) - $AB443)^2</f>
        <v>0</v>
      </c>
      <c r="AN443">
        <f t="shared" si="149"/>
        <v>624.9348249085283</v>
      </c>
      <c r="AO443" cm="1">
        <f t="array" ref="AO443">IFERROR(STDEV(IF($E$2:$E$2201=$E443, $AJ$2:$AJ$2201)), 0)</f>
        <v>0.99456072384455485</v>
      </c>
      <c r="AP443">
        <f t="shared" si="157"/>
        <v>1.1322008690353746</v>
      </c>
      <c r="AQ443">
        <f t="shared" si="150"/>
        <v>5.1657448861911801E-2</v>
      </c>
      <c r="AR443" cm="1">
        <f t="array" ref="AR443">IFERROR(STDEV(IF($E$2:$E$2201=$E443, $AK$2:$AK$2201)), 0)</f>
        <v>9.884013631971261E-4</v>
      </c>
      <c r="AS443">
        <f t="shared" si="158"/>
        <v>1.132505624399613</v>
      </c>
      <c r="AT443">
        <f t="shared" si="151"/>
        <v>2.1657448861911829E-2</v>
      </c>
      <c r="AU443" cm="1">
        <f t="array" ref="AU443">IFERROR(STDEV(IF($E$2:$E$2201=$E443, $AL$2:$AL$2201)), 0)</f>
        <v>9.884013631971261E-4</v>
      </c>
      <c r="AV443">
        <f t="shared" si="159"/>
        <v>1.1325056243995815</v>
      </c>
      <c r="AW443">
        <f t="shared" si="152"/>
        <v>0</v>
      </c>
      <c r="AX443" cm="1">
        <f t="array" ref="AX443">IFERROR(STDEV(IF($E$2:$E$2201=$E443, $AM$2:$AM$2201)), 0)</f>
        <v>0</v>
      </c>
      <c r="AY443">
        <f t="shared" si="160"/>
        <v>1.1325056243995815</v>
      </c>
      <c r="AZ443">
        <f>INDEX(Model_Assumptions[Values],9)*((INDEX(Model_Scenarios[GR Weight],1)*$AG443)+(INDEX(Model_Scenarios[GP Weight],1)*$AH443)+(INDEX(Model_Scenarios[LTV Weight],1)*$AI443))-(INDEX(Model_Scenarios[LTV Weight],1)*$AP443)-(INDEX(Model_Scenarios[GP Weight],1)*($AS443+$AV443+$AY443))</f>
        <v>-0.55051869191243319</v>
      </c>
      <c r="BA443">
        <f>INDEX(Model_Assumptions[Values],9)*((INDEX(Model_Scenarios[GR Weight],2)*$AG443)+(INDEX(Model_Scenarios[GP Weight],2)*$AH443)+(INDEX(Model_Scenarios[LTV Weight],2)*$AI443))-(INDEX(Model_Scenarios[LTV Weight],2)*$AP443)-(INDEX(Model_Scenarios[GP Weight],2)*($AS443+$AV443+$AY443))</f>
        <v>-0.87505308668620341</v>
      </c>
      <c r="BB443">
        <f>INDEX(Model_Assumptions[Values],9)*((INDEX(Model_Scenarios[GR Weight],3)*$AG443)+(INDEX(Model_Scenarios[GP Weight],3)*$AH443)+(INDEX(Model_Scenarios[LTV Weight],3)*$AI443))-(INDEX(Model_Scenarios[LTV Weight],3)*$AP443)-(INDEX(Model_Scenarios[GP Weight],3)*($AS443+$AV443+$AY443))</f>
        <v>-1.3587463928985004</v>
      </c>
      <c r="BC443">
        <f>INDEX(Model_Assumptions[Values],9)*((INDEX(Model_Scenarios[GR Weight],4)*$AG443)+(INDEX(Model_Scenarios[GP Weight],4)*$AH443)+(INDEX(Model_Scenarios[LTV Weight],4)*$AI443))-(INDEX(Model_Scenarios[LTV Weight],4)*$AP443)-(INDEX(Model_Scenarios[GP Weight],4)*($AS443+$AV443+$AY443))</f>
        <v>-1.3463132491050678</v>
      </c>
      <c r="BD443">
        <f>INDEX(Model_Assumptions[Values],9)*((INDEX(Model_Scenarios[GR Weight],5)*$AG443)+(INDEX(Model_Scenarios[GP Weight],5)*$AH443)+(INDEX(Model_Scenarios[LTV Weight],5)*$AI443))-(INDEX(Model_Scenarios[LTV Weight],5)*$AP443)-(INDEX(Model_Scenarios[GP Weight],5)*($AS443+$AV443+$AY443))</f>
        <v>-2.0264648981361901</v>
      </c>
    </row>
    <row r="444" spans="1:56" x14ac:dyDescent="0.25">
      <c r="A444">
        <v>443</v>
      </c>
      <c r="B444">
        <v>9</v>
      </c>
      <c r="C444" s="3">
        <v>43</v>
      </c>
      <c r="D444" s="4">
        <v>0.84</v>
      </c>
      <c r="E444" t="str">
        <v>SKU-1012</v>
      </c>
      <c r="F444" t="str">
        <v>Raise</v>
      </c>
      <c r="G444" t="str">
        <v>Full</v>
      </c>
      <c r="H444">
        <v>20.37</v>
      </c>
      <c r="I444">
        <v>9.76</v>
      </c>
      <c r="J444">
        <v>15</v>
      </c>
      <c r="K444">
        <v>305.55</v>
      </c>
      <c r="L444">
        <v>159.15</v>
      </c>
      <c r="M444">
        <v>0.52086401570937657</v>
      </c>
      <c r="N444">
        <v>20.226861560308098</v>
      </c>
      <c r="O444">
        <v>49.152923404621475</v>
      </c>
      <c r="P444">
        <v>49.152923404621447</v>
      </c>
      <c r="Q444">
        <v>464.13364002135626</v>
      </c>
      <c r="R444">
        <v>311.63258687148209</v>
      </c>
      <c r="S444">
        <v>1</v>
      </c>
      <c r="T444">
        <f t="shared" si="138"/>
        <v>20.249763710658801</v>
      </c>
      <c r="U444">
        <f t="shared" si="139"/>
        <v>-5.902616069769274E-3</v>
      </c>
      <c r="V444">
        <f>IF($F444="Reduce", INDEX(Model_Assumptions[Values], 2), INDEX(Model_Assumptions[Values], 1))</f>
        <v>-0.4</v>
      </c>
      <c r="W444">
        <f t="shared" si="140"/>
        <v>15.035415696418617</v>
      </c>
      <c r="X444">
        <f t="shared" si="153"/>
        <v>304.46361514400746</v>
      </c>
      <c r="Y444">
        <f t="shared" si="141"/>
        <v>157.71795794696175</v>
      </c>
      <c r="Z444">
        <f t="shared" si="142"/>
        <v>-1.0863848559925486</v>
      </c>
      <c r="AA444">
        <f t="shared" si="143"/>
        <v>-1.4320420530382592</v>
      </c>
      <c r="AB444">
        <f t="shared" si="154"/>
        <v>0.51801906731076264</v>
      </c>
      <c r="AC444">
        <f t="shared" si="144"/>
        <v>-2.8449483986139334E-3</v>
      </c>
      <c r="AD444">
        <f t="shared" si="145"/>
        <v>-2.8449483986139334E-3</v>
      </c>
      <c r="AE444">
        <f t="shared" si="146"/>
        <v>0.84000000000001196</v>
      </c>
      <c r="AF444">
        <f t="shared" si="155"/>
        <v>49.861213899433409</v>
      </c>
      <c r="AG444">
        <f t="shared" si="147"/>
        <v>-2.2102141251081807E-2</v>
      </c>
      <c r="AH444">
        <f t="shared" si="148"/>
        <v>-2.9134422814485455E-2</v>
      </c>
      <c r="AI444">
        <f t="shared" si="156"/>
        <v>0.15999999999998804</v>
      </c>
      <c r="AJ444">
        <f>MAX(0, $R444 - $AA444) * INDEX(Model_Assumptions[Values], 7)</f>
        <v>626.12925784904064</v>
      </c>
      <c r="AK444">
        <f>MAX(0, INDEX(Model_Assumptions[Values], 4) - $AD444)</f>
        <v>5.2844948398613936E-2</v>
      </c>
      <c r="AL444">
        <f>MAX(0, INDEX(Model_Assumptions[Values], 5) - $AC444)</f>
        <v>2.2844948398613934E-2</v>
      </c>
      <c r="AM444">
        <f>INDEX(Model_Assumptions[Values], 6) * MAX(0, INDEX(Model_Assumptions[Values], 3) - $AB444)^2</f>
        <v>0</v>
      </c>
      <c r="AN444">
        <f t="shared" si="149"/>
        <v>624.9348249085283</v>
      </c>
      <c r="AO444" cm="1">
        <f t="array" ref="AO444">IFERROR(STDEV(IF($E$2:$E$2201=$E444, $AJ$2:$AJ$2201)), 0)</f>
        <v>0.99456072384455485</v>
      </c>
      <c r="AP444">
        <f t="shared" si="157"/>
        <v>1.2009653225548316</v>
      </c>
      <c r="AQ444">
        <f t="shared" si="150"/>
        <v>5.1657448861911801E-2</v>
      </c>
      <c r="AR444" cm="1">
        <f t="array" ref="AR444">IFERROR(STDEV(IF($E$2:$E$2201=$E444, $AK$2:$AK$2201)), 0)</f>
        <v>9.884013631971261E-4</v>
      </c>
      <c r="AS444">
        <f t="shared" si="158"/>
        <v>1.2014345395690249</v>
      </c>
      <c r="AT444">
        <f t="shared" si="151"/>
        <v>2.1657448861911829E-2</v>
      </c>
      <c r="AU444" cm="1">
        <f t="array" ref="AU444">IFERROR(STDEV(IF($E$2:$E$2201=$E444, $AL$2:$AL$2201)), 0)</f>
        <v>9.884013631971261E-4</v>
      </c>
      <c r="AV444">
        <f t="shared" si="159"/>
        <v>1.2014345395689932</v>
      </c>
      <c r="AW444">
        <f t="shared" si="152"/>
        <v>0</v>
      </c>
      <c r="AX444" cm="1">
        <f t="array" ref="AX444">IFERROR(STDEV(IF($E$2:$E$2201=$E444, $AM$2:$AM$2201)), 0)</f>
        <v>0</v>
      </c>
      <c r="AY444">
        <f t="shared" si="160"/>
        <v>1.2014345395689932</v>
      </c>
      <c r="AZ444">
        <f>INDEX(Model_Assumptions[Values],9)*((INDEX(Model_Scenarios[GR Weight],1)*$AG444)+(INDEX(Model_Scenarios[GP Weight],1)*$AH444)+(INDEX(Model_Scenarios[LTV Weight],1)*$AI444))-(INDEX(Model_Scenarios[LTV Weight],1)*$AP444)-(INDEX(Model_Scenarios[GP Weight],1)*($AS444+$AV444+$AY444))</f>
        <v>-0.70682090194739788</v>
      </c>
      <c r="BA444">
        <f>INDEX(Model_Assumptions[Values],9)*((INDEX(Model_Scenarios[GR Weight],2)*$AG444)+(INDEX(Model_Scenarios[GP Weight],2)*$AH444)+(INDEX(Model_Scenarios[LTV Weight],2)*$AI444))-(INDEX(Model_Scenarios[LTV Weight],2)*$AP444)-(INDEX(Model_Scenarios[GP Weight],2)*($AS444+$AV444+$AY444))</f>
        <v>-1.0271992121548785</v>
      </c>
      <c r="BB444">
        <f>INDEX(Model_Assumptions[Values],9)*((INDEX(Model_Scenarios[GR Weight],3)*$AG444)+(INDEX(Model_Scenarios[GP Weight],3)*$AH444)+(INDEX(Model_Scenarios[LTV Weight],3)*$AI444))-(INDEX(Model_Scenarios[LTV Weight],3)*$AP444)-(INDEX(Model_Scenarios[GP Weight],3)*($AS444+$AV444+$AY444))</f>
        <v>-1.500505312058612</v>
      </c>
      <c r="BC444">
        <f>INDEX(Model_Assumptions[Values],9)*((INDEX(Model_Scenarios[GR Weight],4)*$AG444)+(INDEX(Model_Scenarios[GP Weight],4)*$AH444)+(INDEX(Model_Scenarios[LTV Weight],4)*$AI444))-(INDEX(Model_Scenarios[LTV Weight],4)*$AP444)-(INDEX(Model_Scenarios[GP Weight],4)*($AS444+$AV444+$AY444))</f>
        <v>-1.4714598504286638</v>
      </c>
      <c r="BD444">
        <f>INDEX(Model_Assumptions[Values],9)*((INDEX(Model_Scenarios[GR Weight],5)*$AG444)+(INDEX(Model_Scenarios[GP Weight],5)*$AH444)+(INDEX(Model_Scenarios[LTV Weight],5)*$AI444))-(INDEX(Model_Scenarios[LTV Weight],5)*$AP444)-(INDEX(Model_Scenarios[GP Weight],5)*($AS444+$AV444+$AY444))</f>
        <v>-2.1848301249184958</v>
      </c>
    </row>
    <row r="445" spans="1:56" x14ac:dyDescent="0.25">
      <c r="A445">
        <v>444</v>
      </c>
      <c r="B445">
        <v>9</v>
      </c>
      <c r="C445" s="3">
        <v>44</v>
      </c>
      <c r="D445" s="4">
        <v>0.86</v>
      </c>
      <c r="E445" t="str">
        <v>SKU-1012</v>
      </c>
      <c r="F445" t="str">
        <v>Raise</v>
      </c>
      <c r="G445" t="str">
        <v>Full</v>
      </c>
      <c r="H445">
        <v>20.37</v>
      </c>
      <c r="I445">
        <v>9.76</v>
      </c>
      <c r="J445">
        <v>15</v>
      </c>
      <c r="K445">
        <v>305.55</v>
      </c>
      <c r="L445">
        <v>159.15</v>
      </c>
      <c r="M445">
        <v>0.52086401570937657</v>
      </c>
      <c r="N445">
        <v>20.226861560308098</v>
      </c>
      <c r="O445">
        <v>49.152923404621475</v>
      </c>
      <c r="P445">
        <v>49.152923404621447</v>
      </c>
      <c r="Q445">
        <v>464.13364002135626</v>
      </c>
      <c r="R445">
        <v>311.63258687148209</v>
      </c>
      <c r="S445">
        <v>1</v>
      </c>
      <c r="T445">
        <f t="shared" si="138"/>
        <v>20.246900941864965</v>
      </c>
      <c r="U445">
        <f t="shared" si="139"/>
        <v>-6.0431545476208239E-3</v>
      </c>
      <c r="V445">
        <f>IF($F445="Reduce", INDEX(Model_Assumptions[Values], 2), INDEX(Model_Assumptions[Values], 1))</f>
        <v>-0.4</v>
      </c>
      <c r="W445">
        <f t="shared" si="140"/>
        <v>15.036258927285726</v>
      </c>
      <c r="X445">
        <f t="shared" si="153"/>
        <v>304.43764503698685</v>
      </c>
      <c r="Y445">
        <f t="shared" si="141"/>
        <v>157.68375790667818</v>
      </c>
      <c r="Z445">
        <f t="shared" si="142"/>
        <v>-1.1123549630131606</v>
      </c>
      <c r="AA445">
        <f t="shared" si="143"/>
        <v>-1.4662420933218243</v>
      </c>
      <c r="AB445">
        <f t="shared" si="154"/>
        <v>0.51795091861100429</v>
      </c>
      <c r="AC445">
        <f t="shared" si="144"/>
        <v>-2.9130970983722859E-3</v>
      </c>
      <c r="AD445">
        <f t="shared" si="145"/>
        <v>-2.9130970983722859E-3</v>
      </c>
      <c r="AE445">
        <f t="shared" si="146"/>
        <v>0.85999999999999799</v>
      </c>
      <c r="AF445">
        <f t="shared" si="155"/>
        <v>43.628562162008123</v>
      </c>
      <c r="AG445">
        <f t="shared" si="147"/>
        <v>-2.2630494505003835E-2</v>
      </c>
      <c r="AH445">
        <f t="shared" si="148"/>
        <v>-2.9830211343725804E-2</v>
      </c>
      <c r="AI445">
        <f t="shared" si="156"/>
        <v>0.14000000000000201</v>
      </c>
      <c r="AJ445">
        <f>MAX(0, $R445 - $AA445) * INDEX(Model_Assumptions[Values], 7)</f>
        <v>626.19765792960789</v>
      </c>
      <c r="AK445">
        <f>MAX(0, INDEX(Model_Assumptions[Values], 4) - $AD445)</f>
        <v>5.2913097098372289E-2</v>
      </c>
      <c r="AL445">
        <f>MAX(0, INDEX(Model_Assumptions[Values], 5) - $AC445)</f>
        <v>2.2913097098372286E-2</v>
      </c>
      <c r="AM445">
        <f>INDEX(Model_Assumptions[Values], 6) * MAX(0, INDEX(Model_Assumptions[Values], 3) - $AB445)^2</f>
        <v>0</v>
      </c>
      <c r="AN445">
        <f t="shared" si="149"/>
        <v>624.9348249085283</v>
      </c>
      <c r="AO445" cm="1">
        <f t="array" ref="AO445">IFERROR(STDEV(IF($E$2:$E$2201=$E445, $AJ$2:$AJ$2201)), 0)</f>
        <v>0.99456072384455485</v>
      </c>
      <c r="AP445">
        <f t="shared" si="157"/>
        <v>1.269739484782793</v>
      </c>
      <c r="AQ445">
        <f t="shared" si="150"/>
        <v>5.1657448861911801E-2</v>
      </c>
      <c r="AR445" cm="1">
        <f t="array" ref="AR445">IFERROR(STDEV(IF($E$2:$E$2201=$E445, $AK$2:$AK$2201)), 0)</f>
        <v>9.884013631971261E-4</v>
      </c>
      <c r="AS445">
        <f t="shared" si="158"/>
        <v>1.2703829468617016</v>
      </c>
      <c r="AT445">
        <f t="shared" si="151"/>
        <v>2.1657448861911829E-2</v>
      </c>
      <c r="AU445" cm="1">
        <f t="array" ref="AU445">IFERROR(STDEV(IF($E$2:$E$2201=$E445, $AL$2:$AL$2201)), 0)</f>
        <v>9.884013631971261E-4</v>
      </c>
      <c r="AV445">
        <f t="shared" si="159"/>
        <v>1.2703829468616701</v>
      </c>
      <c r="AW445">
        <f t="shared" si="152"/>
        <v>0</v>
      </c>
      <c r="AX445" cm="1">
        <f t="array" ref="AX445">IFERROR(STDEV(IF($E$2:$E$2201=$E445, $AM$2:$AM$2201)), 0)</f>
        <v>0</v>
      </c>
      <c r="AY445">
        <f t="shared" si="160"/>
        <v>1.2703829468616701</v>
      </c>
      <c r="AZ445">
        <f>INDEX(Model_Assumptions[Values],9)*((INDEX(Model_Scenarios[GR Weight],1)*$AG445)+(INDEX(Model_Scenarios[GP Weight],1)*$AH445)+(INDEX(Model_Scenarios[LTV Weight],1)*$AI445))-(INDEX(Model_Scenarios[LTV Weight],1)*$AP445)-(INDEX(Model_Scenarios[GP Weight],1)*($AS445+$AV445+$AY445))</f>
        <v>-0.86313682480909537</v>
      </c>
      <c r="BA445">
        <f>INDEX(Model_Assumptions[Values],9)*((INDEX(Model_Scenarios[GR Weight],2)*$AG445)+(INDEX(Model_Scenarios[GP Weight],2)*$AH445)+(INDEX(Model_Scenarios[LTV Weight],2)*$AI445))-(INDEX(Model_Scenarios[LTV Weight],2)*$AP445)-(INDEX(Model_Scenarios[GP Weight],2)*($AS445+$AV445+$AY445))</f>
        <v>-1.179363515448296</v>
      </c>
      <c r="BB445">
        <f>INDEX(Model_Assumptions[Values],9)*((INDEX(Model_Scenarios[GR Weight],3)*$AG445)+(INDEX(Model_Scenarios[GP Weight],3)*$AH445)+(INDEX(Model_Scenarios[LTV Weight],3)*$AI445))-(INDEX(Model_Scenarios[LTV Weight],3)*$AP445)-(INDEX(Model_Scenarios[GP Weight],3)*($AS445+$AV445+$AY445))</f>
        <v>-1.6422888761006527</v>
      </c>
      <c r="BC445">
        <f>INDEX(Model_Assumptions[Values],9)*((INDEX(Model_Scenarios[GR Weight],4)*$AG445)+(INDEX(Model_Scenarios[GP Weight],4)*$AH445)+(INDEX(Model_Scenarios[LTV Weight],4)*$AI445))-(INDEX(Model_Scenarios[LTV Weight],4)*$AP445)-(INDEX(Model_Scenarios[GP Weight],4)*($AS445+$AV445+$AY445))</f>
        <v>-1.5966301748748764</v>
      </c>
      <c r="BD445">
        <f>INDEX(Model_Assumptions[Values],9)*((INDEX(Model_Scenarios[GR Weight],5)*$AG445)+(INDEX(Model_Scenarios[GP Weight],5)*$AH445)+(INDEX(Model_Scenarios[LTV Weight],5)*$AI445))-(INDEX(Model_Scenarios[LTV Weight],5)*$AP445)-(INDEX(Model_Scenarios[GP Weight],5)*($AS445+$AV445+$AY445))</f>
        <v>-2.3432303092177187</v>
      </c>
    </row>
    <row r="446" spans="1:56" x14ac:dyDescent="0.25">
      <c r="A446">
        <v>445</v>
      </c>
      <c r="B446">
        <v>9</v>
      </c>
      <c r="C446" s="3">
        <v>45</v>
      </c>
      <c r="D446" s="4">
        <v>0.88</v>
      </c>
      <c r="E446" t="str">
        <v>SKU-1012</v>
      </c>
      <c r="F446" t="str">
        <v>Raise</v>
      </c>
      <c r="G446" t="str">
        <v>Full</v>
      </c>
      <c r="H446">
        <v>20.37</v>
      </c>
      <c r="I446">
        <v>9.76</v>
      </c>
      <c r="J446">
        <v>15</v>
      </c>
      <c r="K446">
        <v>305.55</v>
      </c>
      <c r="L446">
        <v>159.15</v>
      </c>
      <c r="M446">
        <v>0.52086401570937657</v>
      </c>
      <c r="N446">
        <v>20.226861560308098</v>
      </c>
      <c r="O446">
        <v>49.152923404621475</v>
      </c>
      <c r="P446">
        <v>49.152923404621447</v>
      </c>
      <c r="Q446">
        <v>464.13364002135626</v>
      </c>
      <c r="R446">
        <v>311.63258687148209</v>
      </c>
      <c r="S446">
        <v>1</v>
      </c>
      <c r="T446">
        <f t="shared" si="138"/>
        <v>20.244038173071125</v>
      </c>
      <c r="U446">
        <f t="shared" si="139"/>
        <v>-6.1836930254725482E-3</v>
      </c>
      <c r="V446">
        <f>IF($F446="Reduce", INDEX(Model_Assumptions[Values], 2), INDEX(Model_Assumptions[Values], 1))</f>
        <v>-0.4</v>
      </c>
      <c r="W446">
        <f t="shared" si="140"/>
        <v>15.037102158152836</v>
      </c>
      <c r="X446">
        <f t="shared" si="153"/>
        <v>304.41167010201622</v>
      </c>
      <c r="Y446">
        <f t="shared" si="141"/>
        <v>157.64955303844454</v>
      </c>
      <c r="Z446">
        <f t="shared" si="142"/>
        <v>-1.1383298979837946</v>
      </c>
      <c r="AA446">
        <f t="shared" si="143"/>
        <v>-1.5004469615554683</v>
      </c>
      <c r="AB446">
        <f t="shared" si="154"/>
        <v>0.51788275063703071</v>
      </c>
      <c r="AC446">
        <f t="shared" si="144"/>
        <v>-2.9812650723458622E-3</v>
      </c>
      <c r="AD446">
        <f t="shared" si="145"/>
        <v>-2.9812650723458622E-3</v>
      </c>
      <c r="AE446">
        <f t="shared" si="146"/>
        <v>0.88000000000000889</v>
      </c>
      <c r="AF446">
        <f t="shared" si="155"/>
        <v>37.395910424575085</v>
      </c>
      <c r="AG446">
        <f t="shared" si="147"/>
        <v>-2.3158945981975227E-2</v>
      </c>
      <c r="AH446">
        <f t="shared" si="148"/>
        <v>-3.0526098096016675E-2</v>
      </c>
      <c r="AI446">
        <f t="shared" si="156"/>
        <v>0.11999999999999113</v>
      </c>
      <c r="AJ446">
        <f>MAX(0, $R446 - $AA446) * INDEX(Model_Assumptions[Values], 7)</f>
        <v>626.26606766607506</v>
      </c>
      <c r="AK446">
        <f>MAX(0, INDEX(Model_Assumptions[Values], 4) - $AD446)</f>
        <v>5.2981265072345865E-2</v>
      </c>
      <c r="AL446">
        <f>MAX(0, INDEX(Model_Assumptions[Values], 5) - $AC446)</f>
        <v>2.2981265072345863E-2</v>
      </c>
      <c r="AM446">
        <f>INDEX(Model_Assumptions[Values], 6) * MAX(0, INDEX(Model_Assumptions[Values], 3) - $AB446)^2</f>
        <v>0</v>
      </c>
      <c r="AN446">
        <f t="shared" si="149"/>
        <v>624.9348249085283</v>
      </c>
      <c r="AO446" cm="1">
        <f t="array" ref="AO446">IFERROR(STDEV(IF($E$2:$E$2201=$E446, $AJ$2:$AJ$2201)), 0)</f>
        <v>0.99456072384455485</v>
      </c>
      <c r="AP446">
        <f t="shared" si="157"/>
        <v>1.3385233557190299</v>
      </c>
      <c r="AQ446">
        <f t="shared" si="150"/>
        <v>5.1657448861911801E-2</v>
      </c>
      <c r="AR446" cm="1">
        <f t="array" ref="AR446">IFERROR(STDEV(IF($E$2:$E$2201=$E446, $AK$2:$AK$2201)), 0)</f>
        <v>9.884013631971261E-4</v>
      </c>
      <c r="AS446">
        <f t="shared" si="158"/>
        <v>1.3393508545475807</v>
      </c>
      <c r="AT446">
        <f t="shared" si="151"/>
        <v>2.1657448861911829E-2</v>
      </c>
      <c r="AU446" cm="1">
        <f t="array" ref="AU446">IFERROR(STDEV(IF($E$2:$E$2201=$E446, $AL$2:$AL$2201)), 0)</f>
        <v>9.884013631971261E-4</v>
      </c>
      <c r="AV446">
        <f t="shared" si="159"/>
        <v>1.339350854547549</v>
      </c>
      <c r="AW446">
        <f t="shared" si="152"/>
        <v>0</v>
      </c>
      <c r="AX446" cm="1">
        <f t="array" ref="AX446">IFERROR(STDEV(IF($E$2:$E$2201=$E446, $AM$2:$AM$2201)), 0)</f>
        <v>0</v>
      </c>
      <c r="AY446">
        <f t="shared" si="160"/>
        <v>1.339350854547549</v>
      </c>
      <c r="AZ446">
        <f>INDEX(Model_Assumptions[Values],9)*((INDEX(Model_Scenarios[GR Weight],1)*$AG446)+(INDEX(Model_Scenarios[GP Weight],1)*$AH446)+(INDEX(Model_Scenarios[LTV Weight],1)*$AI446))-(INDEX(Model_Scenarios[LTV Weight],1)*$AP446)-(INDEX(Model_Scenarios[GP Weight],1)*($AS446+$AV446+$AY446))</f>
        <v>-1.0194664629785231</v>
      </c>
      <c r="BA446">
        <f>INDEX(Model_Assumptions[Values],9)*((INDEX(Model_Scenarios[GR Weight],2)*$AG446)+(INDEX(Model_Scenarios[GP Weight],2)*$AH446)+(INDEX(Model_Scenarios[LTV Weight],2)*$AI446))-(INDEX(Model_Scenarios[LTV Weight],2)*$AP446)-(INDEX(Model_Scenarios[GP Weight],2)*($AS446+$AV446+$AY446))</f>
        <v>-1.3315460015284319</v>
      </c>
      <c r="BB446">
        <f>INDEX(Model_Assumptions[Values],9)*((INDEX(Model_Scenarios[GR Weight],3)*$AG446)+(INDEX(Model_Scenarios[GP Weight],3)*$AH446)+(INDEX(Model_Scenarios[LTV Weight],3)*$AI446))-(INDEX(Model_Scenarios[LTV Weight],3)*$AP446)-(INDEX(Model_Scenarios[GP Weight],3)*($AS446+$AV446+$AY446))</f>
        <v>-1.7840970937080654</v>
      </c>
      <c r="BC446">
        <f>INDEX(Model_Assumptions[Values],9)*((INDEX(Model_Scenarios[GR Weight],4)*$AG446)+(INDEX(Model_Scenarios[GP Weight],4)*$AH446)+(INDEX(Model_Scenarios[LTV Weight],4)*$AI446))-(INDEX(Model_Scenarios[LTV Weight],4)*$AP446)-(INDEX(Model_Scenarios[GP Weight],4)*($AS446+$AV446+$AY446))</f>
        <v>-1.7218242311271454</v>
      </c>
      <c r="BD446">
        <f>INDEX(Model_Assumptions[Values],9)*((INDEX(Model_Scenarios[GR Weight],5)*$AG446)+(INDEX(Model_Scenarios[GP Weight],5)*$AH446)+(INDEX(Model_Scenarios[LTV Weight],5)*$AI446))-(INDEX(Model_Scenarios[LTV Weight],5)*$AP446)-(INDEX(Model_Scenarios[GP Weight],5)*($AS446+$AV446+$AY446))</f>
        <v>-2.5016654646792627</v>
      </c>
    </row>
    <row r="447" spans="1:56" x14ac:dyDescent="0.25">
      <c r="A447">
        <v>446</v>
      </c>
      <c r="B447">
        <v>9</v>
      </c>
      <c r="C447" s="3">
        <v>46</v>
      </c>
      <c r="D447" s="4">
        <v>0.9</v>
      </c>
      <c r="E447" t="str">
        <v>SKU-1012</v>
      </c>
      <c r="F447" t="str">
        <v>Raise</v>
      </c>
      <c r="G447" t="str">
        <v>Full</v>
      </c>
      <c r="H447">
        <v>20.37</v>
      </c>
      <c r="I447">
        <v>9.76</v>
      </c>
      <c r="J447">
        <v>15</v>
      </c>
      <c r="K447">
        <v>305.55</v>
      </c>
      <c r="L447">
        <v>159.15</v>
      </c>
      <c r="M447">
        <v>0.52086401570937657</v>
      </c>
      <c r="N447">
        <v>20.226861560308098</v>
      </c>
      <c r="O447">
        <v>49.152923404621475</v>
      </c>
      <c r="P447">
        <v>49.152923404621447</v>
      </c>
      <c r="Q447">
        <v>464.13364002135626</v>
      </c>
      <c r="R447">
        <v>311.63258687148209</v>
      </c>
      <c r="S447">
        <v>1</v>
      </c>
      <c r="T447">
        <f t="shared" si="138"/>
        <v>20.241175404277289</v>
      </c>
      <c r="U447">
        <f t="shared" si="139"/>
        <v>-6.3242315033240973E-3</v>
      </c>
      <c r="V447">
        <f>IF($F447="Reduce", INDEX(Model_Assumptions[Values], 2), INDEX(Model_Assumptions[Values], 1))</f>
        <v>-0.4</v>
      </c>
      <c r="W447">
        <f t="shared" si="140"/>
        <v>15.037945389019944</v>
      </c>
      <c r="X447">
        <f t="shared" si="153"/>
        <v>304.38569033909556</v>
      </c>
      <c r="Y447">
        <f t="shared" si="141"/>
        <v>157.6153433422609</v>
      </c>
      <c r="Z447">
        <f t="shared" si="142"/>
        <v>-1.1643096609044505</v>
      </c>
      <c r="AA447">
        <f t="shared" si="143"/>
        <v>-1.5346566577391059</v>
      </c>
      <c r="AB447">
        <f t="shared" si="154"/>
        <v>0.51781456338066445</v>
      </c>
      <c r="AC447">
        <f t="shared" si="144"/>
        <v>-3.0494523287121211E-3</v>
      </c>
      <c r="AD447">
        <f t="shared" si="145"/>
        <v>-3.0494523287121211E-3</v>
      </c>
      <c r="AE447">
        <f t="shared" si="146"/>
        <v>0.89999999999999503</v>
      </c>
      <c r="AF447">
        <f t="shared" si="155"/>
        <v>31.16325868714976</v>
      </c>
      <c r="AG447">
        <f t="shared" si="147"/>
        <v>-2.3687495681995983E-2</v>
      </c>
      <c r="AH447">
        <f t="shared" si="148"/>
        <v>-3.1222083071356335E-2</v>
      </c>
      <c r="AI447">
        <f t="shared" si="156"/>
        <v>0.10000000000000497</v>
      </c>
      <c r="AJ447">
        <f>MAX(0, $R447 - $AA447) * INDEX(Model_Assumptions[Values], 7)</f>
        <v>626.33448705844239</v>
      </c>
      <c r="AK447">
        <f>MAX(0, INDEX(Model_Assumptions[Values], 4) - $AD447)</f>
        <v>5.3049452328712124E-2</v>
      </c>
      <c r="AL447">
        <f>MAX(0, INDEX(Model_Assumptions[Values], 5) - $AC447)</f>
        <v>2.3049452328712122E-2</v>
      </c>
      <c r="AM447">
        <f>INDEX(Model_Assumptions[Values], 6) * MAX(0, INDEX(Model_Assumptions[Values], 3) - $AB447)^2</f>
        <v>0</v>
      </c>
      <c r="AN447">
        <f t="shared" si="149"/>
        <v>624.9348249085283</v>
      </c>
      <c r="AO447" cm="1">
        <f t="array" ref="AO447">IFERROR(STDEV(IF($E$2:$E$2201=$E447, $AJ$2:$AJ$2201)), 0)</f>
        <v>0.99456072384455485</v>
      </c>
      <c r="AP447">
        <f t="shared" si="157"/>
        <v>1.4073169353637711</v>
      </c>
      <c r="AQ447">
        <f t="shared" si="150"/>
        <v>5.1657448861911801E-2</v>
      </c>
      <c r="AR447" cm="1">
        <f t="array" ref="AR447">IFERROR(STDEV(IF($E$2:$E$2201=$E447, $AK$2:$AK$2201)), 0)</f>
        <v>9.884013631971261E-4</v>
      </c>
      <c r="AS447">
        <f t="shared" si="158"/>
        <v>1.4083382709000809</v>
      </c>
      <c r="AT447">
        <f t="shared" si="151"/>
        <v>2.1657448861911829E-2</v>
      </c>
      <c r="AU447" cm="1">
        <f t="array" ref="AU447">IFERROR(STDEV(IF($E$2:$E$2201=$E447, $AL$2:$AL$2201)), 0)</f>
        <v>9.884013631971261E-4</v>
      </c>
      <c r="AV447">
        <f t="shared" si="159"/>
        <v>1.4083382709000494</v>
      </c>
      <c r="AW447">
        <f t="shared" si="152"/>
        <v>0</v>
      </c>
      <c r="AX447" cm="1">
        <f t="array" ref="AX447">IFERROR(STDEV(IF($E$2:$E$2201=$E447, $AM$2:$AM$2201)), 0)</f>
        <v>0</v>
      </c>
      <c r="AY447">
        <f t="shared" si="160"/>
        <v>1.4083382709000494</v>
      </c>
      <c r="AZ447">
        <f>INDEX(Model_Assumptions[Values],9)*((INDEX(Model_Scenarios[GR Weight],1)*$AG447)+(INDEX(Model_Scenarios[GP Weight],1)*$AH447)+(INDEX(Model_Scenarios[LTV Weight],1)*$AI447))-(INDEX(Model_Scenarios[LTV Weight],1)*$AP447)-(INDEX(Model_Scenarios[GP Weight],1)*($AS447+$AV447+$AY447))</f>
        <v>-1.1758098189376913</v>
      </c>
      <c r="BA447">
        <f>INDEX(Model_Assumptions[Values],9)*((INDEX(Model_Scenarios[GR Weight],2)*$AG447)+(INDEX(Model_Scenarios[GP Weight],2)*$AH447)+(INDEX(Model_Scenarios[LTV Weight],2)*$AI447))-(INDEX(Model_Scenarios[LTV Weight],2)*$AP447)-(INDEX(Model_Scenarios[GP Weight],2)*($AS447+$AV447+$AY447))</f>
        <v>-1.4837466753593245</v>
      </c>
      <c r="BB447">
        <f>INDEX(Model_Assumptions[Values],9)*((INDEX(Model_Scenarios[GR Weight],3)*$AG447)+(INDEX(Model_Scenarios[GP Weight],3)*$AH447)+(INDEX(Model_Scenarios[LTV Weight],3)*$AI447))-(INDEX(Model_Scenarios[LTV Weight],3)*$AP447)-(INDEX(Model_Scenarios[GP Weight],3)*($AS447+$AV447+$AY447))</f>
        <v>-1.9259299735679298</v>
      </c>
      <c r="BC447">
        <f>INDEX(Model_Assumptions[Values],9)*((INDEX(Model_Scenarios[GR Weight],4)*$AG447)+(INDEX(Model_Scenarios[GP Weight],4)*$AH447)+(INDEX(Model_Scenarios[LTV Weight],4)*$AI447))-(INDEX(Model_Scenarios[LTV Weight],4)*$AP447)-(INDEX(Model_Scenarios[GP Weight],4)*($AS447+$AV447+$AY447))</f>
        <v>-1.8470420278725532</v>
      </c>
      <c r="BD447">
        <f>INDEX(Model_Assumptions[Values],9)*((INDEX(Model_Scenarios[GR Weight],5)*$AG447)+(INDEX(Model_Scenarios[GP Weight],5)*$AH447)+(INDEX(Model_Scenarios[LTV Weight],5)*$AI447))-(INDEX(Model_Scenarios[LTV Weight],5)*$AP447)-(INDEX(Model_Scenarios[GP Weight],5)*($AS447+$AV447+$AY447))</f>
        <v>-2.6601356049542613</v>
      </c>
    </row>
    <row r="448" spans="1:56" x14ac:dyDescent="0.25">
      <c r="A448">
        <v>447</v>
      </c>
      <c r="B448">
        <v>9</v>
      </c>
      <c r="C448" s="3">
        <v>47</v>
      </c>
      <c r="D448" s="4">
        <v>0.92</v>
      </c>
      <c r="E448" t="str">
        <v>SKU-1012</v>
      </c>
      <c r="F448" t="str">
        <v>Raise</v>
      </c>
      <c r="G448" t="str">
        <v>Full</v>
      </c>
      <c r="H448">
        <v>20.37</v>
      </c>
      <c r="I448">
        <v>9.76</v>
      </c>
      <c r="J448">
        <v>15</v>
      </c>
      <c r="K448">
        <v>305.55</v>
      </c>
      <c r="L448">
        <v>159.15</v>
      </c>
      <c r="M448">
        <v>0.52086401570937657</v>
      </c>
      <c r="N448">
        <v>20.226861560308098</v>
      </c>
      <c r="O448">
        <v>49.152923404621475</v>
      </c>
      <c r="P448">
        <v>49.152923404621447</v>
      </c>
      <c r="Q448">
        <v>464.13364002135626</v>
      </c>
      <c r="R448">
        <v>311.63258687148209</v>
      </c>
      <c r="S448">
        <v>1</v>
      </c>
      <c r="T448">
        <f t="shared" si="138"/>
        <v>20.238312635483449</v>
      </c>
      <c r="U448">
        <f t="shared" si="139"/>
        <v>-6.4647699811758216E-3</v>
      </c>
      <c r="V448">
        <f>IF($F448="Reduce", INDEX(Model_Assumptions[Values], 2), INDEX(Model_Assumptions[Values], 1))</f>
        <v>-0.4</v>
      </c>
      <c r="W448">
        <f t="shared" si="140"/>
        <v>15.038788619887056</v>
      </c>
      <c r="X448">
        <f t="shared" si="153"/>
        <v>304.35970574822488</v>
      </c>
      <c r="Y448">
        <f t="shared" si="141"/>
        <v>157.58112881812721</v>
      </c>
      <c r="Z448">
        <f t="shared" si="142"/>
        <v>-1.1902942517751285</v>
      </c>
      <c r="AA448">
        <f t="shared" si="143"/>
        <v>-1.5688711818727938</v>
      </c>
      <c r="AB448">
        <f t="shared" si="154"/>
        <v>0.5177463568337225</v>
      </c>
      <c r="AC448">
        <f t="shared" si="144"/>
        <v>-3.1176588756540724E-3</v>
      </c>
      <c r="AD448">
        <f t="shared" si="145"/>
        <v>-3.1176588756540724E-3</v>
      </c>
      <c r="AE448">
        <f t="shared" si="146"/>
        <v>0.92000000000000592</v>
      </c>
      <c r="AF448">
        <f t="shared" si="155"/>
        <v>24.930606949716722</v>
      </c>
      <c r="AG448">
        <f t="shared" si="147"/>
        <v>-2.4216143605066107E-2</v>
      </c>
      <c r="AH448">
        <f t="shared" si="148"/>
        <v>-3.1918166269745939E-2</v>
      </c>
      <c r="AI448">
        <f t="shared" si="156"/>
        <v>7.9999999999994076E-2</v>
      </c>
      <c r="AJ448">
        <f>MAX(0, $R448 - $AA448) * INDEX(Model_Assumptions[Values], 7)</f>
        <v>626.40291610670977</v>
      </c>
      <c r="AK448">
        <f>MAX(0, INDEX(Model_Assumptions[Values], 4) - $AD448)</f>
        <v>5.3117658875654075E-2</v>
      </c>
      <c r="AL448">
        <f>MAX(0, INDEX(Model_Assumptions[Values], 5) - $AC448)</f>
        <v>2.3117658875654073E-2</v>
      </c>
      <c r="AM448">
        <f>INDEX(Model_Assumptions[Values], 6) * MAX(0, INDEX(Model_Assumptions[Values], 3) - $AB448)^2</f>
        <v>0</v>
      </c>
      <c r="AN448">
        <f t="shared" si="149"/>
        <v>624.9348249085283</v>
      </c>
      <c r="AO448" cm="1">
        <f t="array" ref="AO448">IFERROR(STDEV(IF($E$2:$E$2201=$E448, $AJ$2:$AJ$2201)), 0)</f>
        <v>0.99456072384455485</v>
      </c>
      <c r="AP448">
        <f t="shared" si="157"/>
        <v>1.4761202237169024</v>
      </c>
      <c r="AQ448">
        <f t="shared" si="150"/>
        <v>5.1657448861911801E-2</v>
      </c>
      <c r="AR448" cm="1">
        <f t="array" ref="AR448">IFERROR(STDEV(IF($E$2:$E$2201=$E448, $AK$2:$AK$2201)), 0)</f>
        <v>9.884013631971261E-4</v>
      </c>
      <c r="AS448">
        <f t="shared" si="158"/>
        <v>1.4773452041982376</v>
      </c>
      <c r="AT448">
        <f t="shared" si="151"/>
        <v>2.1657448861911829E-2</v>
      </c>
      <c r="AU448" cm="1">
        <f t="array" ref="AU448">IFERROR(STDEV(IF($E$2:$E$2201=$E448, $AL$2:$AL$2201)), 0)</f>
        <v>9.884013631971261E-4</v>
      </c>
      <c r="AV448">
        <f t="shared" si="159"/>
        <v>1.477345204198206</v>
      </c>
      <c r="AW448">
        <f t="shared" si="152"/>
        <v>0</v>
      </c>
      <c r="AX448" cm="1">
        <f t="array" ref="AX448">IFERROR(STDEV(IF($E$2:$E$2201=$E448, $AM$2:$AM$2201)), 0)</f>
        <v>0</v>
      </c>
      <c r="AY448">
        <f t="shared" si="160"/>
        <v>1.477345204198206</v>
      </c>
      <c r="AZ448">
        <f>INDEX(Model_Assumptions[Values],9)*((INDEX(Model_Scenarios[GR Weight],1)*$AG448)+(INDEX(Model_Scenarios[GP Weight],1)*$AH448)+(INDEX(Model_Scenarios[LTV Weight],1)*$AI448))-(INDEX(Model_Scenarios[LTV Weight],1)*$AP448)-(INDEX(Model_Scenarios[GP Weight],1)*($AS448+$AV448+$AY448))</f>
        <v>-1.3321668951704166</v>
      </c>
      <c r="BA448">
        <f>INDEX(Model_Assumptions[Values],9)*((INDEX(Model_Scenarios[GR Weight],2)*$AG448)+(INDEX(Model_Scenarios[GP Weight],2)*$AH448)+(INDEX(Model_Scenarios[LTV Weight],2)*$AI448))-(INDEX(Model_Scenarios[LTV Weight],2)*$AP448)-(INDEX(Model_Scenarios[GP Weight],2)*($AS448+$AV448+$AY448))</f>
        <v>-1.6359655419084813</v>
      </c>
      <c r="BB448">
        <f>INDEX(Model_Assumptions[Values],9)*((INDEX(Model_Scenarios[GR Weight],3)*$AG448)+(INDEX(Model_Scenarios[GP Weight],3)*$AH448)+(INDEX(Model_Scenarios[LTV Weight],3)*$AI448))-(INDEX(Model_Scenarios[LTV Weight],3)*$AP448)-(INDEX(Model_Scenarios[GP Weight],3)*($AS448+$AV448+$AY448))</f>
        <v>-2.0677875243732879</v>
      </c>
      <c r="BC448">
        <f>INDEX(Model_Assumptions[Values],9)*((INDEX(Model_Scenarios[GR Weight],4)*$AG448)+(INDEX(Model_Scenarios[GP Weight],4)*$AH448)+(INDEX(Model_Scenarios[LTV Weight],4)*$AI448))-(INDEX(Model_Scenarios[LTV Weight],4)*$AP448)-(INDEX(Model_Scenarios[GP Weight],4)*($AS448+$AV448+$AY448))</f>
        <v>-1.972283573804128</v>
      </c>
      <c r="BD448">
        <f>INDEX(Model_Assumptions[Values],9)*((INDEX(Model_Scenarios[GR Weight],5)*$AG448)+(INDEX(Model_Scenarios[GP Weight],5)*$AH448)+(INDEX(Model_Scenarios[LTV Weight],5)*$AI448))-(INDEX(Model_Scenarios[LTV Weight],5)*$AP448)-(INDEX(Model_Scenarios[GP Weight],5)*($AS448+$AV448+$AY448))</f>
        <v>-2.818640743703158</v>
      </c>
    </row>
    <row r="449" spans="1:56" x14ac:dyDescent="0.25">
      <c r="A449">
        <v>448</v>
      </c>
      <c r="B449">
        <v>9</v>
      </c>
      <c r="C449" s="3">
        <v>48</v>
      </c>
      <c r="D449" s="4">
        <v>0.94000000000000006</v>
      </c>
      <c r="E449" t="str">
        <v>SKU-1012</v>
      </c>
      <c r="F449" t="str">
        <v>Raise</v>
      </c>
      <c r="G449" t="str">
        <v>Full</v>
      </c>
      <c r="H449">
        <v>20.37</v>
      </c>
      <c r="I449">
        <v>9.76</v>
      </c>
      <c r="J449">
        <v>15</v>
      </c>
      <c r="K449">
        <v>305.55</v>
      </c>
      <c r="L449">
        <v>159.15</v>
      </c>
      <c r="M449">
        <v>0.52086401570937657</v>
      </c>
      <c r="N449">
        <v>20.226861560308098</v>
      </c>
      <c r="O449">
        <v>49.152923404621475</v>
      </c>
      <c r="P449">
        <v>49.152923404621447</v>
      </c>
      <c r="Q449">
        <v>464.13364002135626</v>
      </c>
      <c r="R449">
        <v>311.63258687148209</v>
      </c>
      <c r="S449">
        <v>1</v>
      </c>
      <c r="T449">
        <f t="shared" si="138"/>
        <v>20.235449866689613</v>
      </c>
      <c r="U449">
        <f t="shared" si="139"/>
        <v>-6.6053084590273715E-3</v>
      </c>
      <c r="V449">
        <f>IF($F449="Reduce", INDEX(Model_Assumptions[Values], 2), INDEX(Model_Assumptions[Values], 1))</f>
        <v>-0.4</v>
      </c>
      <c r="W449">
        <f t="shared" si="140"/>
        <v>15.039631850754164</v>
      </c>
      <c r="X449">
        <f t="shared" si="153"/>
        <v>304.33371632940424</v>
      </c>
      <c r="Y449">
        <f t="shared" si="141"/>
        <v>157.54690946604362</v>
      </c>
      <c r="Z449">
        <f t="shared" si="142"/>
        <v>-1.2162836705957716</v>
      </c>
      <c r="AA449">
        <f t="shared" si="143"/>
        <v>-1.6030905339563901</v>
      </c>
      <c r="AB449">
        <f t="shared" si="154"/>
        <v>0.51767813098801796</v>
      </c>
      <c r="AC449">
        <f t="shared" si="144"/>
        <v>-3.1858847213586117E-3</v>
      </c>
      <c r="AD449">
        <f t="shared" si="145"/>
        <v>-3.1858847213586117E-3</v>
      </c>
      <c r="AE449">
        <f t="shared" si="146"/>
        <v>0.93999999999999206</v>
      </c>
      <c r="AF449">
        <f t="shared" si="155"/>
        <v>18.697955212291397</v>
      </c>
      <c r="AG449">
        <f t="shared" si="147"/>
        <v>-2.4744889751184437E-2</v>
      </c>
      <c r="AH449">
        <f t="shared" si="148"/>
        <v>-3.2614347691182592E-2</v>
      </c>
      <c r="AI449">
        <f t="shared" si="156"/>
        <v>6.0000000000007929E-2</v>
      </c>
      <c r="AJ449">
        <f>MAX(0, $R449 - $AA449) * INDEX(Model_Assumptions[Values], 7)</f>
        <v>626.47135481087696</v>
      </c>
      <c r="AK449">
        <f>MAX(0, INDEX(Model_Assumptions[Values], 4) - $AD449)</f>
        <v>5.3185884721358614E-2</v>
      </c>
      <c r="AL449">
        <f>MAX(0, INDEX(Model_Assumptions[Values], 5) - $AC449)</f>
        <v>2.3185884721358612E-2</v>
      </c>
      <c r="AM449">
        <f>INDEX(Model_Assumptions[Values], 6) * MAX(0, INDEX(Model_Assumptions[Values], 3) - $AB449)^2</f>
        <v>0</v>
      </c>
      <c r="AN449">
        <f t="shared" si="149"/>
        <v>624.9348249085283</v>
      </c>
      <c r="AO449" cm="1">
        <f t="array" ref="AO449">IFERROR(STDEV(IF($E$2:$E$2201=$E449, $AJ$2:$AJ$2201)), 0)</f>
        <v>0.99456072384455485</v>
      </c>
      <c r="AP449">
        <f t="shared" si="157"/>
        <v>1.5449332207781954</v>
      </c>
      <c r="AQ449">
        <f t="shared" si="150"/>
        <v>5.1657448861911801E-2</v>
      </c>
      <c r="AR449" cm="1">
        <f t="array" ref="AR449">IFERROR(STDEV(IF($E$2:$E$2201=$E449, $AK$2:$AK$2201)), 0)</f>
        <v>9.884013631971261E-4</v>
      </c>
      <c r="AS449">
        <f t="shared" si="158"/>
        <v>1.5463716627250177</v>
      </c>
      <c r="AT449">
        <f t="shared" si="151"/>
        <v>2.1657448861911829E-2</v>
      </c>
      <c r="AU449" cm="1">
        <f t="array" ref="AU449">IFERROR(STDEV(IF($E$2:$E$2201=$E449, $AL$2:$AL$2201)), 0)</f>
        <v>9.884013631971261E-4</v>
      </c>
      <c r="AV449">
        <f t="shared" si="159"/>
        <v>1.5463716627249859</v>
      </c>
      <c r="AW449">
        <f t="shared" si="152"/>
        <v>0</v>
      </c>
      <c r="AX449" cm="1">
        <f t="array" ref="AX449">IFERROR(STDEV(IF($E$2:$E$2201=$E449, $AM$2:$AM$2201)), 0)</f>
        <v>0</v>
      </c>
      <c r="AY449">
        <f t="shared" si="160"/>
        <v>1.5463716627249859</v>
      </c>
      <c r="AZ449">
        <f>INDEX(Model_Assumptions[Values],9)*((INDEX(Model_Scenarios[GR Weight],1)*$AG449)+(INDEX(Model_Scenarios[GP Weight],1)*$AH449)+(INDEX(Model_Scenarios[LTV Weight],1)*$AI449))-(INDEX(Model_Scenarios[LTV Weight],1)*$AP449)-(INDEX(Model_Scenarios[GP Weight],1)*($AS449+$AV449+$AY449))</f>
        <v>-1.4885376941612072</v>
      </c>
      <c r="BA449">
        <f>INDEX(Model_Assumptions[Values],9)*((INDEX(Model_Scenarios[GR Weight],2)*$AG449)+(INDEX(Model_Scenarios[GP Weight],2)*$AH449)+(INDEX(Model_Scenarios[LTV Weight],2)*$AI449))-(INDEX(Model_Scenarios[LTV Weight],2)*$AP449)-(INDEX(Model_Scenarios[GP Weight],2)*($AS449+$AV449+$AY449))</f>
        <v>-1.78820260614537</v>
      </c>
      <c r="BB449">
        <f>INDEX(Model_Assumptions[Values],9)*((INDEX(Model_Scenarios[GR Weight],3)*$AG449)+(INDEX(Model_Scenarios[GP Weight],3)*$AH449)+(INDEX(Model_Scenarios[LTV Weight],3)*$AI449))-(INDEX(Model_Scenarios[LTV Weight],3)*$AP449)-(INDEX(Model_Scenarios[GP Weight],3)*($AS449+$AV449+$AY449))</f>
        <v>-2.2096697548210584</v>
      </c>
      <c r="BC449">
        <f>INDEX(Model_Assumptions[Values],9)*((INDEX(Model_Scenarios[GR Weight],4)*$AG449)+(INDEX(Model_Scenarios[GP Weight],4)*$AH449)+(INDEX(Model_Scenarios[LTV Weight],4)*$AI449))-(INDEX(Model_Scenarios[LTV Weight],4)*$AP449)-(INDEX(Model_Scenarios[GP Weight],4)*($AS449+$AV449+$AY449))</f>
        <v>-2.0975488776188351</v>
      </c>
      <c r="BD449">
        <f>INDEX(Model_Assumptions[Values],9)*((INDEX(Model_Scenarios[GR Weight],5)*$AG449)+(INDEX(Model_Scenarios[GP Weight],5)*$AH449)+(INDEX(Model_Scenarios[LTV Weight],5)*$AI449))-(INDEX(Model_Scenarios[LTV Weight],5)*$AP449)-(INDEX(Model_Scenarios[GP Weight],5)*($AS449+$AV449+$AY449))</f>
        <v>-2.9771808945927201</v>
      </c>
    </row>
    <row r="450" spans="1:56" x14ac:dyDescent="0.25">
      <c r="A450">
        <v>449</v>
      </c>
      <c r="B450">
        <v>9</v>
      </c>
      <c r="C450" s="3">
        <v>49</v>
      </c>
      <c r="D450" s="4">
        <v>0.96</v>
      </c>
      <c r="E450" t="str">
        <v>SKU-1012</v>
      </c>
      <c r="F450" t="str">
        <v>Raise</v>
      </c>
      <c r="G450" t="str">
        <v>Full</v>
      </c>
      <c r="H450">
        <v>20.37</v>
      </c>
      <c r="I450">
        <v>9.76</v>
      </c>
      <c r="J450">
        <v>15</v>
      </c>
      <c r="K450">
        <v>305.55</v>
      </c>
      <c r="L450">
        <v>159.15</v>
      </c>
      <c r="M450">
        <v>0.52086401570937657</v>
      </c>
      <c r="N450">
        <v>20.226861560308098</v>
      </c>
      <c r="O450">
        <v>49.152923404621475</v>
      </c>
      <c r="P450">
        <v>49.152923404621447</v>
      </c>
      <c r="Q450">
        <v>464.13364002135626</v>
      </c>
      <c r="R450">
        <v>311.63258687148209</v>
      </c>
      <c r="S450">
        <v>1</v>
      </c>
      <c r="T450">
        <f t="shared" ref="T450:T513" si="161">$H450 + MIN($D450, $S450) * ($N450 - $H450)</f>
        <v>20.232587097895774</v>
      </c>
      <c r="U450">
        <f t="shared" ref="U450:U513" si="162">IFERROR(($T450-$H450)/$H450, 0)</f>
        <v>-6.7458469368790958E-3</v>
      </c>
      <c r="V450">
        <f>IF($F450="Reduce", INDEX(Model_Assumptions[Values], 2), INDEX(Model_Assumptions[Values], 1))</f>
        <v>-0.4</v>
      </c>
      <c r="W450">
        <f t="shared" ref="W450:W513" si="163">$J450 * (1 + ($U450 * $V450))</f>
        <v>15.040475081621276</v>
      </c>
      <c r="X450">
        <f t="shared" si="153"/>
        <v>304.30772208263352</v>
      </c>
      <c r="Y450">
        <f t="shared" ref="Y450:Y513" si="164">$X450-($W450*$I450)</f>
        <v>157.51268528600988</v>
      </c>
      <c r="Z450">
        <f t="shared" ref="Z450:Z513" si="165">$X450-$K450</f>
        <v>-1.2422779173664935</v>
      </c>
      <c r="AA450">
        <f t="shared" ref="AA450:AA513" si="166">$Y450-$L450</f>
        <v>-1.6373147139901221</v>
      </c>
      <c r="AB450">
        <f t="shared" si="154"/>
        <v>0.51760988583535827</v>
      </c>
      <c r="AC450">
        <f t="shared" ref="AC450:AC513" si="167">$AB450-$M450</f>
        <v>-3.2541298740182967E-3</v>
      </c>
      <c r="AD450">
        <f t="shared" ref="AD450:AD513" si="168">IFERROR(($X450-($W450*$I450))/$X450, 0) - IFERROR(($K450-($J450*$I450))/$K450, 0)</f>
        <v>-3.2541298740182967E-3</v>
      </c>
      <c r="AE450">
        <f t="shared" ref="AE450:AE513" si="169">IFERROR(($T450-$H450)/($N450-$H450), 0)</f>
        <v>0.96000000000000296</v>
      </c>
      <c r="AF450">
        <f t="shared" si="155"/>
        <v>12.465303474858361</v>
      </c>
      <c r="AG450">
        <f t="shared" ref="AG450:AG513" si="170">IFERROR($Z450/$O450, 0)</f>
        <v>-2.5273734120353289E-2</v>
      </c>
      <c r="AH450">
        <f t="shared" ref="AH450:AH513" si="171">IFERROR($AA450/$P450, 0)</f>
        <v>-3.3310627335670917E-2</v>
      </c>
      <c r="AI450">
        <f t="shared" si="156"/>
        <v>3.9999999999997038E-2</v>
      </c>
      <c r="AJ450">
        <f>MAX(0, $R450 - $AA450) * INDEX(Model_Assumptions[Values], 7)</f>
        <v>626.53980317094442</v>
      </c>
      <c r="AK450">
        <f>MAX(0, INDEX(Model_Assumptions[Values], 4) - $AD450)</f>
        <v>5.3254129874018299E-2</v>
      </c>
      <c r="AL450">
        <f>MAX(0, INDEX(Model_Assumptions[Values], 5) - $AC450)</f>
        <v>2.3254129874018297E-2</v>
      </c>
      <c r="AM450">
        <f>INDEX(Model_Assumptions[Values], 6) * MAX(0, INDEX(Model_Assumptions[Values], 3) - $AB450)^2</f>
        <v>0</v>
      </c>
      <c r="AN450">
        <f t="shared" ref="AN450:AN513" si="172">AVERAGEIF($E$2:$E$2201, $E450, $AJ$2:$AJ$2201)</f>
        <v>624.9348249085283</v>
      </c>
      <c r="AO450" cm="1">
        <f t="array" ref="AO450">IFERROR(STDEV(IF($E$2:$E$2201=$E450, $AJ$2:$AJ$2201)), 0)</f>
        <v>0.99456072384455485</v>
      </c>
      <c r="AP450">
        <f t="shared" si="157"/>
        <v>1.6137559265481067</v>
      </c>
      <c r="AQ450">
        <f t="shared" ref="AQ450:AQ513" si="173">AVERAGEIF($E$2:$E$2201, $E450, $AK$2:$AK$2201)</f>
        <v>5.1657448861911801E-2</v>
      </c>
      <c r="AR450" cm="1">
        <f t="array" ref="AR450">IFERROR(STDEV(IF($E$2:$E$2201=$E450, $AK$2:$AK$2201)), 0)</f>
        <v>9.884013631971261E-4</v>
      </c>
      <c r="AS450">
        <f t="shared" si="158"/>
        <v>1.6154176547691161</v>
      </c>
      <c r="AT450">
        <f t="shared" ref="AT450:AT513" si="174">AVERAGEIF($E$2:$E$2201, $E450, $AL$2:$AL$2201)</f>
        <v>2.1657448861911829E-2</v>
      </c>
      <c r="AU450" cm="1">
        <f t="array" ref="AU450">IFERROR(STDEV(IF($E$2:$E$2201=$E450, $AL$2:$AL$2201)), 0)</f>
        <v>9.884013631971261E-4</v>
      </c>
      <c r="AV450">
        <f t="shared" si="159"/>
        <v>1.6154176547690846</v>
      </c>
      <c r="AW450">
        <f t="shared" ref="AW450:AW513" si="175">AVERAGEIF($E$2:$E$2201, $E450, $AM$2:$AM$2201)</f>
        <v>0</v>
      </c>
      <c r="AX450" cm="1">
        <f t="array" ref="AX450">IFERROR(STDEV(IF($E$2:$E$2201=$E450, $AM$2:$AM$2201)), 0)</f>
        <v>0</v>
      </c>
      <c r="AY450">
        <f t="shared" si="160"/>
        <v>1.6154176547690846</v>
      </c>
      <c r="AZ450">
        <f>INDEX(Model_Assumptions[Values],9)*((INDEX(Model_Scenarios[GR Weight],1)*$AG450)+(INDEX(Model_Scenarios[GP Weight],1)*$AH450)+(INDEX(Model_Scenarios[LTV Weight],1)*$AI450))-(INDEX(Model_Scenarios[LTV Weight],1)*$AP450)-(INDEX(Model_Scenarios[GP Weight],1)*($AS450+$AV450+$AY450))</f>
        <v>-1.6449222183972381</v>
      </c>
      <c r="BA450">
        <f>INDEX(Model_Assumptions[Values],9)*((INDEX(Model_Scenarios[GR Weight],2)*$AG450)+(INDEX(Model_Scenarios[GP Weight],2)*$AH450)+(INDEX(Model_Scenarios[LTV Weight],2)*$AI450))-(INDEX(Model_Scenarios[LTV Weight],2)*$AP450)-(INDEX(Model_Scenarios[GP Weight],2)*($AS450+$AV450+$AY450))</f>
        <v>-1.9404578730436719</v>
      </c>
      <c r="BB450">
        <f>INDEX(Model_Assumptions[Values],9)*((INDEX(Model_Scenarios[GR Weight],3)*$AG450)+(INDEX(Model_Scenarios[GP Weight],3)*$AH450)+(INDEX(Model_Scenarios[LTV Weight],3)*$AI450))-(INDEX(Model_Scenarios[LTV Weight],3)*$AP450)-(INDEX(Model_Scenarios[GP Weight],3)*($AS450+$AV450+$AY450))</f>
        <v>-2.3515766736146642</v>
      </c>
      <c r="BC450">
        <f>INDEX(Model_Assumptions[Values],9)*((INDEX(Model_Scenarios[GR Weight],4)*$AG450)+(INDEX(Model_Scenarios[GP Weight],4)*$AH450)+(INDEX(Model_Scenarios[LTV Weight],4)*$AI450))-(INDEX(Model_Scenarios[LTV Weight],4)*$AP450)-(INDEX(Model_Scenarios[GP Weight],4)*($AS450+$AV450+$AY450))</f>
        <v>-2.2228379480200289</v>
      </c>
      <c r="BD450">
        <f>INDEX(Model_Assumptions[Values],9)*((INDEX(Model_Scenarios[GR Weight],5)*$AG450)+(INDEX(Model_Scenarios[GP Weight],5)*$AH450)+(INDEX(Model_Scenarios[LTV Weight],5)*$AI450))-(INDEX(Model_Scenarios[LTV Weight],5)*$AP450)-(INDEX(Model_Scenarios[GP Weight],5)*($AS450+$AV450+$AY450))</f>
        <v>-3.1357560712994861</v>
      </c>
    </row>
    <row r="451" spans="1:56" x14ac:dyDescent="0.25">
      <c r="A451">
        <v>450</v>
      </c>
      <c r="B451">
        <v>9</v>
      </c>
      <c r="C451" s="3">
        <v>50</v>
      </c>
      <c r="D451" s="4">
        <v>0.98</v>
      </c>
      <c r="E451" t="str">
        <v>SKU-1012</v>
      </c>
      <c r="F451" t="str">
        <v>Raise</v>
      </c>
      <c r="G451" t="str">
        <v>Full</v>
      </c>
      <c r="H451">
        <v>20.37</v>
      </c>
      <c r="I451">
        <v>9.76</v>
      </c>
      <c r="J451">
        <v>15</v>
      </c>
      <c r="K451">
        <v>305.55</v>
      </c>
      <c r="L451">
        <v>159.15</v>
      </c>
      <c r="M451">
        <v>0.52086401570937657</v>
      </c>
      <c r="N451">
        <v>20.226861560308098</v>
      </c>
      <c r="O451">
        <v>49.152923404621475</v>
      </c>
      <c r="P451">
        <v>49.152923404621447</v>
      </c>
      <c r="Q451">
        <v>464.13364002135626</v>
      </c>
      <c r="R451">
        <v>311.63258687148209</v>
      </c>
      <c r="S451">
        <v>1</v>
      </c>
      <c r="T451">
        <f t="shared" si="161"/>
        <v>20.229724329101938</v>
      </c>
      <c r="U451">
        <f t="shared" si="162"/>
        <v>-6.8863854147306457E-3</v>
      </c>
      <c r="V451">
        <f>IF($F451="Reduce", INDEX(Model_Assumptions[Values], 2), INDEX(Model_Assumptions[Values], 1))</f>
        <v>-0.4</v>
      </c>
      <c r="W451">
        <f t="shared" si="163"/>
        <v>15.041318312488382</v>
      </c>
      <c r="X451">
        <f t="shared" ref="X451:X514" si="176">$W451*$T451</f>
        <v>304.28172300791272</v>
      </c>
      <c r="Y451">
        <f t="shared" si="164"/>
        <v>157.4784562780261</v>
      </c>
      <c r="Z451">
        <f t="shared" si="165"/>
        <v>-1.2682769920872943</v>
      </c>
      <c r="AA451">
        <f t="shared" si="166"/>
        <v>-1.6715437219739044</v>
      </c>
      <c r="AB451">
        <f t="shared" ref="AB451:AB514" si="177">IFERROR($Y451/$X451,0)</f>
        <v>0.51754162136754744</v>
      </c>
      <c r="AC451">
        <f t="shared" si="167"/>
        <v>-3.3223943418291269E-3</v>
      </c>
      <c r="AD451">
        <f t="shared" si="168"/>
        <v>-3.3223943418291269E-3</v>
      </c>
      <c r="AE451">
        <f t="shared" si="169"/>
        <v>0.9799999999999891</v>
      </c>
      <c r="AF451">
        <f t="shared" ref="AF451:AF514" si="178">$R451 * (1 - $AE451)</f>
        <v>6.2326517374330379</v>
      </c>
      <c r="AG451">
        <f t="shared" si="170"/>
        <v>-2.5802676712572661E-2</v>
      </c>
      <c r="AH451">
        <f t="shared" si="171"/>
        <v>-3.4007005203209192E-2</v>
      </c>
      <c r="AI451">
        <f t="shared" ref="AI451:AI514" si="179">IFERROR($AF451/$R451, 0)</f>
        <v>2.0000000000010898E-2</v>
      </c>
      <c r="AJ451">
        <f>MAX(0, $R451 - $AA451) * INDEX(Model_Assumptions[Values], 7)</f>
        <v>626.60826118691193</v>
      </c>
      <c r="AK451">
        <f>MAX(0, INDEX(Model_Assumptions[Values], 4) - $AD451)</f>
        <v>5.332239434182913E-2</v>
      </c>
      <c r="AL451">
        <f>MAX(0, INDEX(Model_Assumptions[Values], 5) - $AC451)</f>
        <v>2.3322394341829127E-2</v>
      </c>
      <c r="AM451">
        <f>INDEX(Model_Assumptions[Values], 6) * MAX(0, INDEX(Model_Assumptions[Values], 3) - $AB451)^2</f>
        <v>0</v>
      </c>
      <c r="AN451">
        <f t="shared" si="172"/>
        <v>624.9348249085283</v>
      </c>
      <c r="AO451" cm="1">
        <f t="array" ref="AO451">IFERROR(STDEV(IF($E$2:$E$2201=$E451, $AJ$2:$AJ$2201)), 0)</f>
        <v>0.99456072384455485</v>
      </c>
      <c r="AP451">
        <f t="shared" ref="AP451:AP514" si="180">IF($AO451=0, 0, ($AJ451-$AN451)/$AO451)</f>
        <v>1.6825883410264082</v>
      </c>
      <c r="AQ451">
        <f t="shared" si="173"/>
        <v>5.1657448861911801E-2</v>
      </c>
      <c r="AR451" cm="1">
        <f t="array" ref="AR451">IFERROR(STDEV(IF($E$2:$E$2201=$E451, $AK$2:$AK$2201)), 0)</f>
        <v>9.884013631971261E-4</v>
      </c>
      <c r="AS451">
        <f t="shared" ref="AS451:AS514" si="181">IF($AR451=0, 0, ($AK451-$AQ451)/$AR451)</f>
        <v>1.684483188622711</v>
      </c>
      <c r="AT451">
        <f t="shared" si="174"/>
        <v>2.1657448861911829E-2</v>
      </c>
      <c r="AU451" cm="1">
        <f t="array" ref="AU451">IFERROR(STDEV(IF($E$2:$E$2201=$E451, $AL$2:$AL$2201)), 0)</f>
        <v>9.884013631971261E-4</v>
      </c>
      <c r="AV451">
        <f t="shared" ref="AV451:AV514" si="182">IF($AU451=0, 0, ($AL451-$AT451)/$AU451)</f>
        <v>1.6844831886226792</v>
      </c>
      <c r="AW451">
        <f t="shared" si="175"/>
        <v>0</v>
      </c>
      <c r="AX451" cm="1">
        <f t="array" ref="AX451">IFERROR(STDEV(IF($E$2:$E$2201=$E451, $AM$2:$AM$2201)), 0)</f>
        <v>0</v>
      </c>
      <c r="AY451">
        <f t="shared" ref="AY451:AY514" si="183">IF($AU451=0, 0, ($AL451-$AT451)/$AU451)</f>
        <v>1.6844831886226792</v>
      </c>
      <c r="AZ451">
        <f>INDEX(Model_Assumptions[Values],9)*((INDEX(Model_Scenarios[GR Weight],1)*$AG451)+(INDEX(Model_Scenarios[GP Weight],1)*$AH451)+(INDEX(Model_Scenarios[LTV Weight],1)*$AI451))-(INDEX(Model_Scenarios[LTV Weight],1)*$AP451)-(INDEX(Model_Scenarios[GP Weight],1)*($AS451+$AV451+$AY451))</f>
        <v>-1.801320470365781</v>
      </c>
      <c r="BA451">
        <f>INDEX(Model_Assumptions[Values],9)*((INDEX(Model_Scenarios[GR Weight],2)*$AG451)+(INDEX(Model_Scenarios[GP Weight],2)*$AH451)+(INDEX(Model_Scenarios[LTV Weight],2)*$AI451))-(INDEX(Model_Scenarios[LTV Weight],2)*$AP451)-(INDEX(Model_Scenarios[GP Weight],2)*($AS451+$AV451+$AY451))</f>
        <v>-2.0927313475783826</v>
      </c>
      <c r="BB451">
        <f>INDEX(Model_Assumptions[Values],9)*((INDEX(Model_Scenarios[GR Weight],3)*$AG451)+(INDEX(Model_Scenarios[GP Weight],3)*$AH451)+(INDEX(Model_Scenarios[LTV Weight],3)*$AI451))-(INDEX(Model_Scenarios[LTV Weight],3)*$AP451)-(INDEX(Model_Scenarios[GP Weight],3)*($AS451+$AV451+$AY451))</f>
        <v>-2.4935082894606975</v>
      </c>
      <c r="BC451">
        <f>INDEX(Model_Assumptions[Values],9)*((INDEX(Model_Scenarios[GR Weight],4)*$AG451)+(INDEX(Model_Scenarios[GP Weight],4)*$AH451)+(INDEX(Model_Scenarios[LTV Weight],4)*$AI451))-(INDEX(Model_Scenarios[LTV Weight],4)*$AP451)-(INDEX(Model_Scenarios[GP Weight],4)*($AS451+$AV451+$AY451))</f>
        <v>-2.3481507937143489</v>
      </c>
      <c r="BD451">
        <f>INDEX(Model_Assumptions[Values],9)*((INDEX(Model_Scenarios[GR Weight],5)*$AG451)+(INDEX(Model_Scenarios[GP Weight],5)*$AH451)+(INDEX(Model_Scenarios[LTV Weight],5)*$AI451))-(INDEX(Model_Scenarios[LTV Weight],5)*$AP451)-(INDEX(Model_Scenarios[GP Weight],5)*($AS451+$AV451+$AY451))</f>
        <v>-3.2943662875054245</v>
      </c>
    </row>
    <row r="452" spans="1:56" x14ac:dyDescent="0.25">
      <c r="A452">
        <v>451</v>
      </c>
      <c r="B452">
        <v>10</v>
      </c>
      <c r="C452" s="3">
        <v>1</v>
      </c>
      <c r="D452" s="4">
        <v>0</v>
      </c>
      <c r="E452" t="str">
        <v>SKU-1013</v>
      </c>
      <c r="F452" t="str">
        <v>Raise</v>
      </c>
      <c r="G452" t="str">
        <v>Constrained</v>
      </c>
      <c r="H452">
        <v>84.95</v>
      </c>
      <c r="I452">
        <v>53.07</v>
      </c>
      <c r="J452">
        <v>36</v>
      </c>
      <c r="K452">
        <v>3058.2000000000003</v>
      </c>
      <c r="L452">
        <v>1147.6800000000003</v>
      </c>
      <c r="M452">
        <v>0.3752795762213067</v>
      </c>
      <c r="N452">
        <v>84.95</v>
      </c>
      <c r="O452">
        <v>0</v>
      </c>
      <c r="P452">
        <v>0</v>
      </c>
      <c r="Q452">
        <v>1153.7475227686814</v>
      </c>
      <c r="R452">
        <v>894.15433014572795</v>
      </c>
      <c r="S452">
        <v>0.5</v>
      </c>
      <c r="T452">
        <f t="shared" si="161"/>
        <v>84.95</v>
      </c>
      <c r="U452">
        <f t="shared" si="162"/>
        <v>0</v>
      </c>
      <c r="V452">
        <f>IF($F452="Reduce", INDEX(Model_Assumptions[Values], 2), INDEX(Model_Assumptions[Values], 1))</f>
        <v>-0.4</v>
      </c>
      <c r="W452">
        <f t="shared" si="163"/>
        <v>36</v>
      </c>
      <c r="X452">
        <f t="shared" si="176"/>
        <v>3058.2000000000003</v>
      </c>
      <c r="Y452">
        <f t="shared" si="164"/>
        <v>1147.6800000000003</v>
      </c>
      <c r="Z452">
        <f t="shared" si="165"/>
        <v>0</v>
      </c>
      <c r="AA452">
        <f t="shared" si="166"/>
        <v>0</v>
      </c>
      <c r="AB452">
        <f t="shared" si="177"/>
        <v>0.3752795762213067</v>
      </c>
      <c r="AC452">
        <f t="shared" si="167"/>
        <v>0</v>
      </c>
      <c r="AD452">
        <f t="shared" si="168"/>
        <v>0</v>
      </c>
      <c r="AE452">
        <f t="shared" si="169"/>
        <v>0</v>
      </c>
      <c r="AF452">
        <f t="shared" si="178"/>
        <v>894.15433014572795</v>
      </c>
      <c r="AG452">
        <f t="shared" si="170"/>
        <v>0</v>
      </c>
      <c r="AH452">
        <f t="shared" si="171"/>
        <v>0</v>
      </c>
      <c r="AI452">
        <f t="shared" si="179"/>
        <v>1</v>
      </c>
      <c r="AJ452">
        <f>MAX(0, $R452 - $AA452) * INDEX(Model_Assumptions[Values], 7)</f>
        <v>1788.3086602914559</v>
      </c>
      <c r="AK452">
        <f>MAX(0, INDEX(Model_Assumptions[Values], 4) - $AD452)</f>
        <v>0.05</v>
      </c>
      <c r="AL452">
        <f>MAX(0, INDEX(Model_Assumptions[Values], 5) - $AC452)</f>
        <v>0.02</v>
      </c>
      <c r="AM452">
        <f>INDEX(Model_Assumptions[Values], 6) * MAX(0, INDEX(Model_Assumptions[Values], 3) - $AB452)^2</f>
        <v>0</v>
      </c>
      <c r="AN452">
        <f t="shared" si="172"/>
        <v>1788.3086602914557</v>
      </c>
      <c r="AO452" cm="1">
        <f t="array" ref="AO452">IFERROR(STDEV(IF($E$2:$E$2201=$E452, $AJ$2:$AJ$2201)), 0)</f>
        <v>2.296820968131694E-13</v>
      </c>
      <c r="AP452">
        <f t="shared" si="180"/>
        <v>0.98994949366116647</v>
      </c>
      <c r="AQ452">
        <f t="shared" si="173"/>
        <v>4.9999999999999982E-2</v>
      </c>
      <c r="AR452" cm="1">
        <f t="array" ref="AR452">IFERROR(STDEV(IF($E$2:$E$2201=$E452, $AK$2:$AK$2201)), 0)</f>
        <v>2.102802400022913E-17</v>
      </c>
      <c r="AS452">
        <f t="shared" si="181"/>
        <v>0.98994949366116658</v>
      </c>
      <c r="AT452">
        <f t="shared" si="174"/>
        <v>2.0000000000000007E-2</v>
      </c>
      <c r="AU452" cm="1">
        <f t="array" ref="AU452">IFERROR(STDEV(IF($E$2:$E$2201=$E452, $AL$2:$AL$2201)), 0)</f>
        <v>7.0093413334097106E-18</v>
      </c>
      <c r="AV452">
        <f t="shared" si="182"/>
        <v>-0.98994949366116647</v>
      </c>
      <c r="AW452">
        <f t="shared" si="175"/>
        <v>0</v>
      </c>
      <c r="AX452" cm="1">
        <f t="array" ref="AX452">IFERROR(STDEV(IF($E$2:$E$2201=$E452, $AM$2:$AM$2201)), 0)</f>
        <v>0</v>
      </c>
      <c r="AY452">
        <f t="shared" si="183"/>
        <v>-0.98994949366116647</v>
      </c>
      <c r="AZ452">
        <f>INDEX(Model_Assumptions[Values],9)*((INDEX(Model_Scenarios[GR Weight],1)*$AG452)+(INDEX(Model_Scenarios[GP Weight],1)*$AH452)+(INDEX(Model_Scenarios[LTV Weight],1)*$AI452))-(INDEX(Model_Scenarios[LTV Weight],1)*$AP452)-(INDEX(Model_Scenarios[GP Weight],1)*($AS452+$AV452+$AY452))</f>
        <v>3.3070353544371835</v>
      </c>
      <c r="BA452">
        <f>INDEX(Model_Assumptions[Values],9)*((INDEX(Model_Scenarios[GR Weight],2)*$AG452)+(INDEX(Model_Scenarios[GP Weight],2)*$AH452)+(INDEX(Model_Scenarios[LTV Weight],2)*$AI452))-(INDEX(Model_Scenarios[LTV Weight],2)*$AP452)-(INDEX(Model_Scenarios[GP Weight],2)*($AS452+$AV452+$AY452))</f>
        <v>2.8045227278524751</v>
      </c>
      <c r="BB452">
        <f>INDEX(Model_Assumptions[Values],9)*((INDEX(Model_Scenarios[GR Weight],3)*$AG452)+(INDEX(Model_Scenarios[GP Weight],3)*$AH452)+(INDEX(Model_Scenarios[LTV Weight],3)*$AI452))-(INDEX(Model_Scenarios[LTV Weight],3)*$AP452)-(INDEX(Model_Scenarios[GP Weight],3)*($AS452+$AV452+$AY452))</f>
        <v>1.9505025253169417</v>
      </c>
      <c r="BC452">
        <f>INDEX(Model_Assumptions[Values],9)*((INDEX(Model_Scenarios[GR Weight],4)*$AG452)+(INDEX(Model_Scenarios[GP Weight],4)*$AH452)+(INDEX(Model_Scenarios[LTV Weight],4)*$AI452))-(INDEX(Model_Scenarios[LTV Weight],4)*$AP452)-(INDEX(Model_Scenarios[GP Weight],4)*($AS452+$AV452+$AY452))</f>
        <v>1.5494974746830583</v>
      </c>
      <c r="BD452">
        <f>INDEX(Model_Assumptions[Values],9)*((INDEX(Model_Scenarios[GR Weight],5)*$AG452)+(INDEX(Model_Scenarios[GP Weight],5)*$AH452)+(INDEX(Model_Scenarios[LTV Weight],5)*$AI452))-(INDEX(Model_Scenarios[LTV Weight],5)*$AP452)-(INDEX(Model_Scenarios[GP Weight],5)*($AS452+$AV452+$AY452))</f>
        <v>1.5469848480983499</v>
      </c>
    </row>
    <row r="453" spans="1:56" x14ac:dyDescent="0.25">
      <c r="A453">
        <v>452</v>
      </c>
      <c r="B453">
        <v>10</v>
      </c>
      <c r="C453" s="3">
        <v>2</v>
      </c>
      <c r="D453" s="4">
        <v>0.02</v>
      </c>
      <c r="E453" t="str">
        <v>SKU-1013</v>
      </c>
      <c r="F453" t="str">
        <v>Raise</v>
      </c>
      <c r="G453" t="str">
        <v>Constrained</v>
      </c>
      <c r="H453">
        <v>84.95</v>
      </c>
      <c r="I453">
        <v>53.07</v>
      </c>
      <c r="J453">
        <v>36</v>
      </c>
      <c r="K453">
        <v>3058.2000000000003</v>
      </c>
      <c r="L453">
        <v>1147.6800000000003</v>
      </c>
      <c r="M453">
        <v>0.3752795762213067</v>
      </c>
      <c r="N453">
        <v>84.95</v>
      </c>
      <c r="O453">
        <v>0</v>
      </c>
      <c r="P453">
        <v>0</v>
      </c>
      <c r="Q453">
        <v>1153.7475227686814</v>
      </c>
      <c r="R453">
        <v>894.15433014572795</v>
      </c>
      <c r="S453">
        <v>0.5</v>
      </c>
      <c r="T453">
        <f t="shared" si="161"/>
        <v>84.95</v>
      </c>
      <c r="U453">
        <f t="shared" si="162"/>
        <v>0</v>
      </c>
      <c r="V453">
        <f>IF($F453="Reduce", INDEX(Model_Assumptions[Values], 2), INDEX(Model_Assumptions[Values], 1))</f>
        <v>-0.4</v>
      </c>
      <c r="W453">
        <f t="shared" si="163"/>
        <v>36</v>
      </c>
      <c r="X453">
        <f t="shared" si="176"/>
        <v>3058.2000000000003</v>
      </c>
      <c r="Y453">
        <f t="shared" si="164"/>
        <v>1147.6800000000003</v>
      </c>
      <c r="Z453">
        <f t="shared" si="165"/>
        <v>0</v>
      </c>
      <c r="AA453">
        <f t="shared" si="166"/>
        <v>0</v>
      </c>
      <c r="AB453">
        <f t="shared" si="177"/>
        <v>0.3752795762213067</v>
      </c>
      <c r="AC453">
        <f t="shared" si="167"/>
        <v>0</v>
      </c>
      <c r="AD453">
        <f t="shared" si="168"/>
        <v>0</v>
      </c>
      <c r="AE453">
        <f t="shared" si="169"/>
        <v>0</v>
      </c>
      <c r="AF453">
        <f t="shared" si="178"/>
        <v>894.15433014572795</v>
      </c>
      <c r="AG453">
        <f t="shared" si="170"/>
        <v>0</v>
      </c>
      <c r="AH453">
        <f t="shared" si="171"/>
        <v>0</v>
      </c>
      <c r="AI453">
        <f t="shared" si="179"/>
        <v>1</v>
      </c>
      <c r="AJ453">
        <f>MAX(0, $R453 - $AA453) * INDEX(Model_Assumptions[Values], 7)</f>
        <v>1788.3086602914559</v>
      </c>
      <c r="AK453">
        <f>MAX(0, INDEX(Model_Assumptions[Values], 4) - $AD453)</f>
        <v>0.05</v>
      </c>
      <c r="AL453">
        <f>MAX(0, INDEX(Model_Assumptions[Values], 5) - $AC453)</f>
        <v>0.02</v>
      </c>
      <c r="AM453">
        <f>INDEX(Model_Assumptions[Values], 6) * MAX(0, INDEX(Model_Assumptions[Values], 3) - $AB453)^2</f>
        <v>0</v>
      </c>
      <c r="AN453">
        <f t="shared" si="172"/>
        <v>1788.3086602914557</v>
      </c>
      <c r="AO453" cm="1">
        <f t="array" ref="AO453">IFERROR(STDEV(IF($E$2:$E$2201=$E453, $AJ$2:$AJ$2201)), 0)</f>
        <v>2.296820968131694E-13</v>
      </c>
      <c r="AP453">
        <f t="shared" si="180"/>
        <v>0.98994949366116647</v>
      </c>
      <c r="AQ453">
        <f t="shared" si="173"/>
        <v>4.9999999999999982E-2</v>
      </c>
      <c r="AR453" cm="1">
        <f t="array" ref="AR453">IFERROR(STDEV(IF($E$2:$E$2201=$E453, $AK$2:$AK$2201)), 0)</f>
        <v>2.102802400022913E-17</v>
      </c>
      <c r="AS453">
        <f t="shared" si="181"/>
        <v>0.98994949366116658</v>
      </c>
      <c r="AT453">
        <f t="shared" si="174"/>
        <v>2.0000000000000007E-2</v>
      </c>
      <c r="AU453" cm="1">
        <f t="array" ref="AU453">IFERROR(STDEV(IF($E$2:$E$2201=$E453, $AL$2:$AL$2201)), 0)</f>
        <v>7.0093413334097106E-18</v>
      </c>
      <c r="AV453">
        <f t="shared" si="182"/>
        <v>-0.98994949366116647</v>
      </c>
      <c r="AW453">
        <f t="shared" si="175"/>
        <v>0</v>
      </c>
      <c r="AX453" cm="1">
        <f t="array" ref="AX453">IFERROR(STDEV(IF($E$2:$E$2201=$E453, $AM$2:$AM$2201)), 0)</f>
        <v>0</v>
      </c>
      <c r="AY453">
        <f t="shared" si="183"/>
        <v>-0.98994949366116647</v>
      </c>
      <c r="AZ453">
        <f>INDEX(Model_Assumptions[Values],9)*((INDEX(Model_Scenarios[GR Weight],1)*$AG453)+(INDEX(Model_Scenarios[GP Weight],1)*$AH453)+(INDEX(Model_Scenarios[LTV Weight],1)*$AI453))-(INDEX(Model_Scenarios[LTV Weight],1)*$AP453)-(INDEX(Model_Scenarios[GP Weight],1)*($AS453+$AV453+$AY453))</f>
        <v>3.3070353544371835</v>
      </c>
      <c r="BA453">
        <f>INDEX(Model_Assumptions[Values],9)*((INDEX(Model_Scenarios[GR Weight],2)*$AG453)+(INDEX(Model_Scenarios[GP Weight],2)*$AH453)+(INDEX(Model_Scenarios[LTV Weight],2)*$AI453))-(INDEX(Model_Scenarios[LTV Weight],2)*$AP453)-(INDEX(Model_Scenarios[GP Weight],2)*($AS453+$AV453+$AY453))</f>
        <v>2.8045227278524751</v>
      </c>
      <c r="BB453">
        <f>INDEX(Model_Assumptions[Values],9)*((INDEX(Model_Scenarios[GR Weight],3)*$AG453)+(INDEX(Model_Scenarios[GP Weight],3)*$AH453)+(INDEX(Model_Scenarios[LTV Weight],3)*$AI453))-(INDEX(Model_Scenarios[LTV Weight],3)*$AP453)-(INDEX(Model_Scenarios[GP Weight],3)*($AS453+$AV453+$AY453))</f>
        <v>1.9505025253169417</v>
      </c>
      <c r="BC453">
        <f>INDEX(Model_Assumptions[Values],9)*((INDEX(Model_Scenarios[GR Weight],4)*$AG453)+(INDEX(Model_Scenarios[GP Weight],4)*$AH453)+(INDEX(Model_Scenarios[LTV Weight],4)*$AI453))-(INDEX(Model_Scenarios[LTV Weight],4)*$AP453)-(INDEX(Model_Scenarios[GP Weight],4)*($AS453+$AV453+$AY453))</f>
        <v>1.5494974746830583</v>
      </c>
      <c r="BD453">
        <f>INDEX(Model_Assumptions[Values],9)*((INDEX(Model_Scenarios[GR Weight],5)*$AG453)+(INDEX(Model_Scenarios[GP Weight],5)*$AH453)+(INDEX(Model_Scenarios[LTV Weight],5)*$AI453))-(INDEX(Model_Scenarios[LTV Weight],5)*$AP453)-(INDEX(Model_Scenarios[GP Weight],5)*($AS453+$AV453+$AY453))</f>
        <v>1.5469848480983499</v>
      </c>
    </row>
    <row r="454" spans="1:56" x14ac:dyDescent="0.25">
      <c r="A454">
        <v>453</v>
      </c>
      <c r="B454">
        <v>10</v>
      </c>
      <c r="C454" s="3">
        <v>3</v>
      </c>
      <c r="D454" s="4">
        <v>0.04</v>
      </c>
      <c r="E454" t="str">
        <v>SKU-1013</v>
      </c>
      <c r="F454" t="str">
        <v>Raise</v>
      </c>
      <c r="G454" t="str">
        <v>Constrained</v>
      </c>
      <c r="H454">
        <v>84.95</v>
      </c>
      <c r="I454">
        <v>53.07</v>
      </c>
      <c r="J454">
        <v>36</v>
      </c>
      <c r="K454">
        <v>3058.2000000000003</v>
      </c>
      <c r="L454">
        <v>1147.6800000000003</v>
      </c>
      <c r="M454">
        <v>0.3752795762213067</v>
      </c>
      <c r="N454">
        <v>84.95</v>
      </c>
      <c r="O454">
        <v>0</v>
      </c>
      <c r="P454">
        <v>0</v>
      </c>
      <c r="Q454">
        <v>1153.7475227686814</v>
      </c>
      <c r="R454">
        <v>894.15433014572795</v>
      </c>
      <c r="S454">
        <v>0.5</v>
      </c>
      <c r="T454">
        <f t="shared" si="161"/>
        <v>84.95</v>
      </c>
      <c r="U454">
        <f t="shared" si="162"/>
        <v>0</v>
      </c>
      <c r="V454">
        <f>IF($F454="Reduce", INDEX(Model_Assumptions[Values], 2), INDEX(Model_Assumptions[Values], 1))</f>
        <v>-0.4</v>
      </c>
      <c r="W454">
        <f t="shared" si="163"/>
        <v>36</v>
      </c>
      <c r="X454">
        <f t="shared" si="176"/>
        <v>3058.2000000000003</v>
      </c>
      <c r="Y454">
        <f t="shared" si="164"/>
        <v>1147.6800000000003</v>
      </c>
      <c r="Z454">
        <f t="shared" si="165"/>
        <v>0</v>
      </c>
      <c r="AA454">
        <f t="shared" si="166"/>
        <v>0</v>
      </c>
      <c r="AB454">
        <f t="shared" si="177"/>
        <v>0.3752795762213067</v>
      </c>
      <c r="AC454">
        <f t="shared" si="167"/>
        <v>0</v>
      </c>
      <c r="AD454">
        <f t="shared" si="168"/>
        <v>0</v>
      </c>
      <c r="AE454">
        <f t="shared" si="169"/>
        <v>0</v>
      </c>
      <c r="AF454">
        <f t="shared" si="178"/>
        <v>894.15433014572795</v>
      </c>
      <c r="AG454">
        <f t="shared" si="170"/>
        <v>0</v>
      </c>
      <c r="AH454">
        <f t="shared" si="171"/>
        <v>0</v>
      </c>
      <c r="AI454">
        <f t="shared" si="179"/>
        <v>1</v>
      </c>
      <c r="AJ454">
        <f>MAX(0, $R454 - $AA454) * INDEX(Model_Assumptions[Values], 7)</f>
        <v>1788.3086602914559</v>
      </c>
      <c r="AK454">
        <f>MAX(0, INDEX(Model_Assumptions[Values], 4) - $AD454)</f>
        <v>0.05</v>
      </c>
      <c r="AL454">
        <f>MAX(0, INDEX(Model_Assumptions[Values], 5) - $AC454)</f>
        <v>0.02</v>
      </c>
      <c r="AM454">
        <f>INDEX(Model_Assumptions[Values], 6) * MAX(0, INDEX(Model_Assumptions[Values], 3) - $AB454)^2</f>
        <v>0</v>
      </c>
      <c r="AN454">
        <f t="shared" si="172"/>
        <v>1788.3086602914557</v>
      </c>
      <c r="AO454" cm="1">
        <f t="array" ref="AO454">IFERROR(STDEV(IF($E$2:$E$2201=$E454, $AJ$2:$AJ$2201)), 0)</f>
        <v>2.296820968131694E-13</v>
      </c>
      <c r="AP454">
        <f t="shared" si="180"/>
        <v>0.98994949366116647</v>
      </c>
      <c r="AQ454">
        <f t="shared" si="173"/>
        <v>4.9999999999999982E-2</v>
      </c>
      <c r="AR454" cm="1">
        <f t="array" ref="AR454">IFERROR(STDEV(IF($E$2:$E$2201=$E454, $AK$2:$AK$2201)), 0)</f>
        <v>2.102802400022913E-17</v>
      </c>
      <c r="AS454">
        <f t="shared" si="181"/>
        <v>0.98994949366116658</v>
      </c>
      <c r="AT454">
        <f t="shared" si="174"/>
        <v>2.0000000000000007E-2</v>
      </c>
      <c r="AU454" cm="1">
        <f t="array" ref="AU454">IFERROR(STDEV(IF($E$2:$E$2201=$E454, $AL$2:$AL$2201)), 0)</f>
        <v>7.0093413334097106E-18</v>
      </c>
      <c r="AV454">
        <f t="shared" si="182"/>
        <v>-0.98994949366116647</v>
      </c>
      <c r="AW454">
        <f t="shared" si="175"/>
        <v>0</v>
      </c>
      <c r="AX454" cm="1">
        <f t="array" ref="AX454">IFERROR(STDEV(IF($E$2:$E$2201=$E454, $AM$2:$AM$2201)), 0)</f>
        <v>0</v>
      </c>
      <c r="AY454">
        <f t="shared" si="183"/>
        <v>-0.98994949366116647</v>
      </c>
      <c r="AZ454">
        <f>INDEX(Model_Assumptions[Values],9)*((INDEX(Model_Scenarios[GR Weight],1)*$AG454)+(INDEX(Model_Scenarios[GP Weight],1)*$AH454)+(INDEX(Model_Scenarios[LTV Weight],1)*$AI454))-(INDEX(Model_Scenarios[LTV Weight],1)*$AP454)-(INDEX(Model_Scenarios[GP Weight],1)*($AS454+$AV454+$AY454))</f>
        <v>3.3070353544371835</v>
      </c>
      <c r="BA454">
        <f>INDEX(Model_Assumptions[Values],9)*((INDEX(Model_Scenarios[GR Weight],2)*$AG454)+(INDEX(Model_Scenarios[GP Weight],2)*$AH454)+(INDEX(Model_Scenarios[LTV Weight],2)*$AI454))-(INDEX(Model_Scenarios[LTV Weight],2)*$AP454)-(INDEX(Model_Scenarios[GP Weight],2)*($AS454+$AV454+$AY454))</f>
        <v>2.8045227278524751</v>
      </c>
      <c r="BB454">
        <f>INDEX(Model_Assumptions[Values],9)*((INDEX(Model_Scenarios[GR Weight],3)*$AG454)+(INDEX(Model_Scenarios[GP Weight],3)*$AH454)+(INDEX(Model_Scenarios[LTV Weight],3)*$AI454))-(INDEX(Model_Scenarios[LTV Weight],3)*$AP454)-(INDEX(Model_Scenarios[GP Weight],3)*($AS454+$AV454+$AY454))</f>
        <v>1.9505025253169417</v>
      </c>
      <c r="BC454">
        <f>INDEX(Model_Assumptions[Values],9)*((INDEX(Model_Scenarios[GR Weight],4)*$AG454)+(INDEX(Model_Scenarios[GP Weight],4)*$AH454)+(INDEX(Model_Scenarios[LTV Weight],4)*$AI454))-(INDEX(Model_Scenarios[LTV Weight],4)*$AP454)-(INDEX(Model_Scenarios[GP Weight],4)*($AS454+$AV454+$AY454))</f>
        <v>1.5494974746830583</v>
      </c>
      <c r="BD454">
        <f>INDEX(Model_Assumptions[Values],9)*((INDEX(Model_Scenarios[GR Weight],5)*$AG454)+(INDEX(Model_Scenarios[GP Weight],5)*$AH454)+(INDEX(Model_Scenarios[LTV Weight],5)*$AI454))-(INDEX(Model_Scenarios[LTV Weight],5)*$AP454)-(INDEX(Model_Scenarios[GP Weight],5)*($AS454+$AV454+$AY454))</f>
        <v>1.5469848480983499</v>
      </c>
    </row>
    <row r="455" spans="1:56" x14ac:dyDescent="0.25">
      <c r="A455">
        <v>454</v>
      </c>
      <c r="B455">
        <v>10</v>
      </c>
      <c r="C455" s="3">
        <v>4</v>
      </c>
      <c r="D455" s="4">
        <v>0.06</v>
      </c>
      <c r="E455" t="str">
        <v>SKU-1013</v>
      </c>
      <c r="F455" t="str">
        <v>Raise</v>
      </c>
      <c r="G455" t="str">
        <v>Constrained</v>
      </c>
      <c r="H455">
        <v>84.95</v>
      </c>
      <c r="I455">
        <v>53.07</v>
      </c>
      <c r="J455">
        <v>36</v>
      </c>
      <c r="K455">
        <v>3058.2000000000003</v>
      </c>
      <c r="L455">
        <v>1147.6800000000003</v>
      </c>
      <c r="M455">
        <v>0.3752795762213067</v>
      </c>
      <c r="N455">
        <v>84.95</v>
      </c>
      <c r="O455">
        <v>0</v>
      </c>
      <c r="P455">
        <v>0</v>
      </c>
      <c r="Q455">
        <v>1153.7475227686814</v>
      </c>
      <c r="R455">
        <v>894.15433014572795</v>
      </c>
      <c r="S455">
        <v>0.5</v>
      </c>
      <c r="T455">
        <f t="shared" si="161"/>
        <v>84.95</v>
      </c>
      <c r="U455">
        <f t="shared" si="162"/>
        <v>0</v>
      </c>
      <c r="V455">
        <f>IF($F455="Reduce", INDEX(Model_Assumptions[Values], 2), INDEX(Model_Assumptions[Values], 1))</f>
        <v>-0.4</v>
      </c>
      <c r="W455">
        <f t="shared" si="163"/>
        <v>36</v>
      </c>
      <c r="X455">
        <f t="shared" si="176"/>
        <v>3058.2000000000003</v>
      </c>
      <c r="Y455">
        <f t="shared" si="164"/>
        <v>1147.6800000000003</v>
      </c>
      <c r="Z455">
        <f t="shared" si="165"/>
        <v>0</v>
      </c>
      <c r="AA455">
        <f t="shared" si="166"/>
        <v>0</v>
      </c>
      <c r="AB455">
        <f t="shared" si="177"/>
        <v>0.3752795762213067</v>
      </c>
      <c r="AC455">
        <f t="shared" si="167"/>
        <v>0</v>
      </c>
      <c r="AD455">
        <f t="shared" si="168"/>
        <v>0</v>
      </c>
      <c r="AE455">
        <f t="shared" si="169"/>
        <v>0</v>
      </c>
      <c r="AF455">
        <f t="shared" si="178"/>
        <v>894.15433014572795</v>
      </c>
      <c r="AG455">
        <f t="shared" si="170"/>
        <v>0</v>
      </c>
      <c r="AH455">
        <f t="shared" si="171"/>
        <v>0</v>
      </c>
      <c r="AI455">
        <f t="shared" si="179"/>
        <v>1</v>
      </c>
      <c r="AJ455">
        <f>MAX(0, $R455 - $AA455) * INDEX(Model_Assumptions[Values], 7)</f>
        <v>1788.3086602914559</v>
      </c>
      <c r="AK455">
        <f>MAX(0, INDEX(Model_Assumptions[Values], 4) - $AD455)</f>
        <v>0.05</v>
      </c>
      <c r="AL455">
        <f>MAX(0, INDEX(Model_Assumptions[Values], 5) - $AC455)</f>
        <v>0.02</v>
      </c>
      <c r="AM455">
        <f>INDEX(Model_Assumptions[Values], 6) * MAX(0, INDEX(Model_Assumptions[Values], 3) - $AB455)^2</f>
        <v>0</v>
      </c>
      <c r="AN455">
        <f t="shared" si="172"/>
        <v>1788.3086602914557</v>
      </c>
      <c r="AO455" cm="1">
        <f t="array" ref="AO455">IFERROR(STDEV(IF($E$2:$E$2201=$E455, $AJ$2:$AJ$2201)), 0)</f>
        <v>2.296820968131694E-13</v>
      </c>
      <c r="AP455">
        <f t="shared" si="180"/>
        <v>0.98994949366116647</v>
      </c>
      <c r="AQ455">
        <f t="shared" si="173"/>
        <v>4.9999999999999982E-2</v>
      </c>
      <c r="AR455" cm="1">
        <f t="array" ref="AR455">IFERROR(STDEV(IF($E$2:$E$2201=$E455, $AK$2:$AK$2201)), 0)</f>
        <v>2.102802400022913E-17</v>
      </c>
      <c r="AS455">
        <f t="shared" si="181"/>
        <v>0.98994949366116658</v>
      </c>
      <c r="AT455">
        <f t="shared" si="174"/>
        <v>2.0000000000000007E-2</v>
      </c>
      <c r="AU455" cm="1">
        <f t="array" ref="AU455">IFERROR(STDEV(IF($E$2:$E$2201=$E455, $AL$2:$AL$2201)), 0)</f>
        <v>7.0093413334097106E-18</v>
      </c>
      <c r="AV455">
        <f t="shared" si="182"/>
        <v>-0.98994949366116647</v>
      </c>
      <c r="AW455">
        <f t="shared" si="175"/>
        <v>0</v>
      </c>
      <c r="AX455" cm="1">
        <f t="array" ref="AX455">IFERROR(STDEV(IF($E$2:$E$2201=$E455, $AM$2:$AM$2201)), 0)</f>
        <v>0</v>
      </c>
      <c r="AY455">
        <f t="shared" si="183"/>
        <v>-0.98994949366116647</v>
      </c>
      <c r="AZ455">
        <f>INDEX(Model_Assumptions[Values],9)*((INDEX(Model_Scenarios[GR Weight],1)*$AG455)+(INDEX(Model_Scenarios[GP Weight],1)*$AH455)+(INDEX(Model_Scenarios[LTV Weight],1)*$AI455))-(INDEX(Model_Scenarios[LTV Weight],1)*$AP455)-(INDEX(Model_Scenarios[GP Weight],1)*($AS455+$AV455+$AY455))</f>
        <v>3.3070353544371835</v>
      </c>
      <c r="BA455">
        <f>INDEX(Model_Assumptions[Values],9)*((INDEX(Model_Scenarios[GR Weight],2)*$AG455)+(INDEX(Model_Scenarios[GP Weight],2)*$AH455)+(INDEX(Model_Scenarios[LTV Weight],2)*$AI455))-(INDEX(Model_Scenarios[LTV Weight],2)*$AP455)-(INDEX(Model_Scenarios[GP Weight],2)*($AS455+$AV455+$AY455))</f>
        <v>2.8045227278524751</v>
      </c>
      <c r="BB455">
        <f>INDEX(Model_Assumptions[Values],9)*((INDEX(Model_Scenarios[GR Weight],3)*$AG455)+(INDEX(Model_Scenarios[GP Weight],3)*$AH455)+(INDEX(Model_Scenarios[LTV Weight],3)*$AI455))-(INDEX(Model_Scenarios[LTV Weight],3)*$AP455)-(INDEX(Model_Scenarios[GP Weight],3)*($AS455+$AV455+$AY455))</f>
        <v>1.9505025253169417</v>
      </c>
      <c r="BC455">
        <f>INDEX(Model_Assumptions[Values],9)*((INDEX(Model_Scenarios[GR Weight],4)*$AG455)+(INDEX(Model_Scenarios[GP Weight],4)*$AH455)+(INDEX(Model_Scenarios[LTV Weight],4)*$AI455))-(INDEX(Model_Scenarios[LTV Weight],4)*$AP455)-(INDEX(Model_Scenarios[GP Weight],4)*($AS455+$AV455+$AY455))</f>
        <v>1.5494974746830583</v>
      </c>
      <c r="BD455">
        <f>INDEX(Model_Assumptions[Values],9)*((INDEX(Model_Scenarios[GR Weight],5)*$AG455)+(INDEX(Model_Scenarios[GP Weight],5)*$AH455)+(INDEX(Model_Scenarios[LTV Weight],5)*$AI455))-(INDEX(Model_Scenarios[LTV Weight],5)*$AP455)-(INDEX(Model_Scenarios[GP Weight],5)*($AS455+$AV455+$AY455))</f>
        <v>1.5469848480983499</v>
      </c>
    </row>
    <row r="456" spans="1:56" x14ac:dyDescent="0.25">
      <c r="A456">
        <v>455</v>
      </c>
      <c r="B456">
        <v>10</v>
      </c>
      <c r="C456" s="3">
        <v>5</v>
      </c>
      <c r="D456" s="4">
        <v>0.08</v>
      </c>
      <c r="E456" t="str">
        <v>SKU-1013</v>
      </c>
      <c r="F456" t="str">
        <v>Raise</v>
      </c>
      <c r="G456" t="str">
        <v>Constrained</v>
      </c>
      <c r="H456">
        <v>84.95</v>
      </c>
      <c r="I456">
        <v>53.07</v>
      </c>
      <c r="J456">
        <v>36</v>
      </c>
      <c r="K456">
        <v>3058.2000000000003</v>
      </c>
      <c r="L456">
        <v>1147.6800000000003</v>
      </c>
      <c r="M456">
        <v>0.3752795762213067</v>
      </c>
      <c r="N456">
        <v>84.95</v>
      </c>
      <c r="O456">
        <v>0</v>
      </c>
      <c r="P456">
        <v>0</v>
      </c>
      <c r="Q456">
        <v>1153.7475227686814</v>
      </c>
      <c r="R456">
        <v>894.15433014572795</v>
      </c>
      <c r="S456">
        <v>0.5</v>
      </c>
      <c r="T456">
        <f t="shared" si="161"/>
        <v>84.95</v>
      </c>
      <c r="U456">
        <f t="shared" si="162"/>
        <v>0</v>
      </c>
      <c r="V456">
        <f>IF($F456="Reduce", INDEX(Model_Assumptions[Values], 2), INDEX(Model_Assumptions[Values], 1))</f>
        <v>-0.4</v>
      </c>
      <c r="W456">
        <f t="shared" si="163"/>
        <v>36</v>
      </c>
      <c r="X456">
        <f t="shared" si="176"/>
        <v>3058.2000000000003</v>
      </c>
      <c r="Y456">
        <f t="shared" si="164"/>
        <v>1147.6800000000003</v>
      </c>
      <c r="Z456">
        <f t="shared" si="165"/>
        <v>0</v>
      </c>
      <c r="AA456">
        <f t="shared" si="166"/>
        <v>0</v>
      </c>
      <c r="AB456">
        <f t="shared" si="177"/>
        <v>0.3752795762213067</v>
      </c>
      <c r="AC456">
        <f t="shared" si="167"/>
        <v>0</v>
      </c>
      <c r="AD456">
        <f t="shared" si="168"/>
        <v>0</v>
      </c>
      <c r="AE456">
        <f t="shared" si="169"/>
        <v>0</v>
      </c>
      <c r="AF456">
        <f t="shared" si="178"/>
        <v>894.15433014572795</v>
      </c>
      <c r="AG456">
        <f t="shared" si="170"/>
        <v>0</v>
      </c>
      <c r="AH456">
        <f t="shared" si="171"/>
        <v>0</v>
      </c>
      <c r="AI456">
        <f t="shared" si="179"/>
        <v>1</v>
      </c>
      <c r="AJ456">
        <f>MAX(0, $R456 - $AA456) * INDEX(Model_Assumptions[Values], 7)</f>
        <v>1788.3086602914559</v>
      </c>
      <c r="AK456">
        <f>MAX(0, INDEX(Model_Assumptions[Values], 4) - $AD456)</f>
        <v>0.05</v>
      </c>
      <c r="AL456">
        <f>MAX(0, INDEX(Model_Assumptions[Values], 5) - $AC456)</f>
        <v>0.02</v>
      </c>
      <c r="AM456">
        <f>INDEX(Model_Assumptions[Values], 6) * MAX(0, INDEX(Model_Assumptions[Values], 3) - $AB456)^2</f>
        <v>0</v>
      </c>
      <c r="AN456">
        <f t="shared" si="172"/>
        <v>1788.3086602914557</v>
      </c>
      <c r="AO456" cm="1">
        <f t="array" ref="AO456">IFERROR(STDEV(IF($E$2:$E$2201=$E456, $AJ$2:$AJ$2201)), 0)</f>
        <v>2.296820968131694E-13</v>
      </c>
      <c r="AP456">
        <f t="shared" si="180"/>
        <v>0.98994949366116647</v>
      </c>
      <c r="AQ456">
        <f t="shared" si="173"/>
        <v>4.9999999999999982E-2</v>
      </c>
      <c r="AR456" cm="1">
        <f t="array" ref="AR456">IFERROR(STDEV(IF($E$2:$E$2201=$E456, $AK$2:$AK$2201)), 0)</f>
        <v>2.102802400022913E-17</v>
      </c>
      <c r="AS456">
        <f t="shared" si="181"/>
        <v>0.98994949366116658</v>
      </c>
      <c r="AT456">
        <f t="shared" si="174"/>
        <v>2.0000000000000007E-2</v>
      </c>
      <c r="AU456" cm="1">
        <f t="array" ref="AU456">IFERROR(STDEV(IF($E$2:$E$2201=$E456, $AL$2:$AL$2201)), 0)</f>
        <v>7.0093413334097106E-18</v>
      </c>
      <c r="AV456">
        <f t="shared" si="182"/>
        <v>-0.98994949366116647</v>
      </c>
      <c r="AW456">
        <f t="shared" si="175"/>
        <v>0</v>
      </c>
      <c r="AX456" cm="1">
        <f t="array" ref="AX456">IFERROR(STDEV(IF($E$2:$E$2201=$E456, $AM$2:$AM$2201)), 0)</f>
        <v>0</v>
      </c>
      <c r="AY456">
        <f t="shared" si="183"/>
        <v>-0.98994949366116647</v>
      </c>
      <c r="AZ456">
        <f>INDEX(Model_Assumptions[Values],9)*((INDEX(Model_Scenarios[GR Weight],1)*$AG456)+(INDEX(Model_Scenarios[GP Weight],1)*$AH456)+(INDEX(Model_Scenarios[LTV Weight],1)*$AI456))-(INDEX(Model_Scenarios[LTV Weight],1)*$AP456)-(INDEX(Model_Scenarios[GP Weight],1)*($AS456+$AV456+$AY456))</f>
        <v>3.3070353544371835</v>
      </c>
      <c r="BA456">
        <f>INDEX(Model_Assumptions[Values],9)*((INDEX(Model_Scenarios[GR Weight],2)*$AG456)+(INDEX(Model_Scenarios[GP Weight],2)*$AH456)+(INDEX(Model_Scenarios[LTV Weight],2)*$AI456))-(INDEX(Model_Scenarios[LTV Weight],2)*$AP456)-(INDEX(Model_Scenarios[GP Weight],2)*($AS456+$AV456+$AY456))</f>
        <v>2.8045227278524751</v>
      </c>
      <c r="BB456">
        <f>INDEX(Model_Assumptions[Values],9)*((INDEX(Model_Scenarios[GR Weight],3)*$AG456)+(INDEX(Model_Scenarios[GP Weight],3)*$AH456)+(INDEX(Model_Scenarios[LTV Weight],3)*$AI456))-(INDEX(Model_Scenarios[LTV Weight],3)*$AP456)-(INDEX(Model_Scenarios[GP Weight],3)*($AS456+$AV456+$AY456))</f>
        <v>1.9505025253169417</v>
      </c>
      <c r="BC456">
        <f>INDEX(Model_Assumptions[Values],9)*((INDEX(Model_Scenarios[GR Weight],4)*$AG456)+(INDEX(Model_Scenarios[GP Weight],4)*$AH456)+(INDEX(Model_Scenarios[LTV Weight],4)*$AI456))-(INDEX(Model_Scenarios[LTV Weight],4)*$AP456)-(INDEX(Model_Scenarios[GP Weight],4)*($AS456+$AV456+$AY456))</f>
        <v>1.5494974746830583</v>
      </c>
      <c r="BD456">
        <f>INDEX(Model_Assumptions[Values],9)*((INDEX(Model_Scenarios[GR Weight],5)*$AG456)+(INDEX(Model_Scenarios[GP Weight],5)*$AH456)+(INDEX(Model_Scenarios[LTV Weight],5)*$AI456))-(INDEX(Model_Scenarios[LTV Weight],5)*$AP456)-(INDEX(Model_Scenarios[GP Weight],5)*($AS456+$AV456+$AY456))</f>
        <v>1.5469848480983499</v>
      </c>
    </row>
    <row r="457" spans="1:56" x14ac:dyDescent="0.25">
      <c r="A457">
        <v>456</v>
      </c>
      <c r="B457">
        <v>10</v>
      </c>
      <c r="C457" s="3">
        <v>6</v>
      </c>
      <c r="D457" s="4">
        <v>0.1</v>
      </c>
      <c r="E457" t="str">
        <v>SKU-1013</v>
      </c>
      <c r="F457" t="str">
        <v>Raise</v>
      </c>
      <c r="G457" t="str">
        <v>Constrained</v>
      </c>
      <c r="H457">
        <v>84.95</v>
      </c>
      <c r="I457">
        <v>53.07</v>
      </c>
      <c r="J457">
        <v>36</v>
      </c>
      <c r="K457">
        <v>3058.2000000000003</v>
      </c>
      <c r="L457">
        <v>1147.6800000000003</v>
      </c>
      <c r="M457">
        <v>0.3752795762213067</v>
      </c>
      <c r="N457">
        <v>84.95</v>
      </c>
      <c r="O457">
        <v>0</v>
      </c>
      <c r="P457">
        <v>0</v>
      </c>
      <c r="Q457">
        <v>1153.7475227686814</v>
      </c>
      <c r="R457">
        <v>894.15433014572795</v>
      </c>
      <c r="S457">
        <v>0.5</v>
      </c>
      <c r="T457">
        <f t="shared" si="161"/>
        <v>84.95</v>
      </c>
      <c r="U457">
        <f t="shared" si="162"/>
        <v>0</v>
      </c>
      <c r="V457">
        <f>IF($F457="Reduce", INDEX(Model_Assumptions[Values], 2), INDEX(Model_Assumptions[Values], 1))</f>
        <v>-0.4</v>
      </c>
      <c r="W457">
        <f t="shared" si="163"/>
        <v>36</v>
      </c>
      <c r="X457">
        <f t="shared" si="176"/>
        <v>3058.2000000000003</v>
      </c>
      <c r="Y457">
        <f t="shared" si="164"/>
        <v>1147.6800000000003</v>
      </c>
      <c r="Z457">
        <f t="shared" si="165"/>
        <v>0</v>
      </c>
      <c r="AA457">
        <f t="shared" si="166"/>
        <v>0</v>
      </c>
      <c r="AB457">
        <f t="shared" si="177"/>
        <v>0.3752795762213067</v>
      </c>
      <c r="AC457">
        <f t="shared" si="167"/>
        <v>0</v>
      </c>
      <c r="AD457">
        <f t="shared" si="168"/>
        <v>0</v>
      </c>
      <c r="AE457">
        <f t="shared" si="169"/>
        <v>0</v>
      </c>
      <c r="AF457">
        <f t="shared" si="178"/>
        <v>894.15433014572795</v>
      </c>
      <c r="AG457">
        <f t="shared" si="170"/>
        <v>0</v>
      </c>
      <c r="AH457">
        <f t="shared" si="171"/>
        <v>0</v>
      </c>
      <c r="AI457">
        <f t="shared" si="179"/>
        <v>1</v>
      </c>
      <c r="AJ457">
        <f>MAX(0, $R457 - $AA457) * INDEX(Model_Assumptions[Values], 7)</f>
        <v>1788.3086602914559</v>
      </c>
      <c r="AK457">
        <f>MAX(0, INDEX(Model_Assumptions[Values], 4) - $AD457)</f>
        <v>0.05</v>
      </c>
      <c r="AL457">
        <f>MAX(0, INDEX(Model_Assumptions[Values], 5) - $AC457)</f>
        <v>0.02</v>
      </c>
      <c r="AM457">
        <f>INDEX(Model_Assumptions[Values], 6) * MAX(0, INDEX(Model_Assumptions[Values], 3) - $AB457)^2</f>
        <v>0</v>
      </c>
      <c r="AN457">
        <f t="shared" si="172"/>
        <v>1788.3086602914557</v>
      </c>
      <c r="AO457" cm="1">
        <f t="array" ref="AO457">IFERROR(STDEV(IF($E$2:$E$2201=$E457, $AJ$2:$AJ$2201)), 0)</f>
        <v>2.296820968131694E-13</v>
      </c>
      <c r="AP457">
        <f t="shared" si="180"/>
        <v>0.98994949366116647</v>
      </c>
      <c r="AQ457">
        <f t="shared" si="173"/>
        <v>4.9999999999999982E-2</v>
      </c>
      <c r="AR457" cm="1">
        <f t="array" ref="AR457">IFERROR(STDEV(IF($E$2:$E$2201=$E457, $AK$2:$AK$2201)), 0)</f>
        <v>2.102802400022913E-17</v>
      </c>
      <c r="AS457">
        <f t="shared" si="181"/>
        <v>0.98994949366116658</v>
      </c>
      <c r="AT457">
        <f t="shared" si="174"/>
        <v>2.0000000000000007E-2</v>
      </c>
      <c r="AU457" cm="1">
        <f t="array" ref="AU457">IFERROR(STDEV(IF($E$2:$E$2201=$E457, $AL$2:$AL$2201)), 0)</f>
        <v>7.0093413334097106E-18</v>
      </c>
      <c r="AV457">
        <f t="shared" si="182"/>
        <v>-0.98994949366116647</v>
      </c>
      <c r="AW457">
        <f t="shared" si="175"/>
        <v>0</v>
      </c>
      <c r="AX457" cm="1">
        <f t="array" ref="AX457">IFERROR(STDEV(IF($E$2:$E$2201=$E457, $AM$2:$AM$2201)), 0)</f>
        <v>0</v>
      </c>
      <c r="AY457">
        <f t="shared" si="183"/>
        <v>-0.98994949366116647</v>
      </c>
      <c r="AZ457">
        <f>INDEX(Model_Assumptions[Values],9)*((INDEX(Model_Scenarios[GR Weight],1)*$AG457)+(INDEX(Model_Scenarios[GP Weight],1)*$AH457)+(INDEX(Model_Scenarios[LTV Weight],1)*$AI457))-(INDEX(Model_Scenarios[LTV Weight],1)*$AP457)-(INDEX(Model_Scenarios[GP Weight],1)*($AS457+$AV457+$AY457))</f>
        <v>3.3070353544371835</v>
      </c>
      <c r="BA457">
        <f>INDEX(Model_Assumptions[Values],9)*((INDEX(Model_Scenarios[GR Weight],2)*$AG457)+(INDEX(Model_Scenarios[GP Weight],2)*$AH457)+(INDEX(Model_Scenarios[LTV Weight],2)*$AI457))-(INDEX(Model_Scenarios[LTV Weight],2)*$AP457)-(INDEX(Model_Scenarios[GP Weight],2)*($AS457+$AV457+$AY457))</f>
        <v>2.8045227278524751</v>
      </c>
      <c r="BB457">
        <f>INDEX(Model_Assumptions[Values],9)*((INDEX(Model_Scenarios[GR Weight],3)*$AG457)+(INDEX(Model_Scenarios[GP Weight],3)*$AH457)+(INDEX(Model_Scenarios[LTV Weight],3)*$AI457))-(INDEX(Model_Scenarios[LTV Weight],3)*$AP457)-(INDEX(Model_Scenarios[GP Weight],3)*($AS457+$AV457+$AY457))</f>
        <v>1.9505025253169417</v>
      </c>
      <c r="BC457">
        <f>INDEX(Model_Assumptions[Values],9)*((INDEX(Model_Scenarios[GR Weight],4)*$AG457)+(INDEX(Model_Scenarios[GP Weight],4)*$AH457)+(INDEX(Model_Scenarios[LTV Weight],4)*$AI457))-(INDEX(Model_Scenarios[LTV Weight],4)*$AP457)-(INDEX(Model_Scenarios[GP Weight],4)*($AS457+$AV457+$AY457))</f>
        <v>1.5494974746830583</v>
      </c>
      <c r="BD457">
        <f>INDEX(Model_Assumptions[Values],9)*((INDEX(Model_Scenarios[GR Weight],5)*$AG457)+(INDEX(Model_Scenarios[GP Weight],5)*$AH457)+(INDEX(Model_Scenarios[LTV Weight],5)*$AI457))-(INDEX(Model_Scenarios[LTV Weight],5)*$AP457)-(INDEX(Model_Scenarios[GP Weight],5)*($AS457+$AV457+$AY457))</f>
        <v>1.5469848480983499</v>
      </c>
    </row>
    <row r="458" spans="1:56" x14ac:dyDescent="0.25">
      <c r="A458">
        <v>457</v>
      </c>
      <c r="B458">
        <v>10</v>
      </c>
      <c r="C458" s="3">
        <v>7</v>
      </c>
      <c r="D458" s="4">
        <v>0.12</v>
      </c>
      <c r="E458" t="str">
        <v>SKU-1013</v>
      </c>
      <c r="F458" t="str">
        <v>Raise</v>
      </c>
      <c r="G458" t="str">
        <v>Constrained</v>
      </c>
      <c r="H458">
        <v>84.95</v>
      </c>
      <c r="I458">
        <v>53.07</v>
      </c>
      <c r="J458">
        <v>36</v>
      </c>
      <c r="K458">
        <v>3058.2000000000003</v>
      </c>
      <c r="L458">
        <v>1147.6800000000003</v>
      </c>
      <c r="M458">
        <v>0.3752795762213067</v>
      </c>
      <c r="N458">
        <v>84.95</v>
      </c>
      <c r="O458">
        <v>0</v>
      </c>
      <c r="P458">
        <v>0</v>
      </c>
      <c r="Q458">
        <v>1153.7475227686814</v>
      </c>
      <c r="R458">
        <v>894.15433014572795</v>
      </c>
      <c r="S458">
        <v>0.5</v>
      </c>
      <c r="T458">
        <f t="shared" si="161"/>
        <v>84.95</v>
      </c>
      <c r="U458">
        <f t="shared" si="162"/>
        <v>0</v>
      </c>
      <c r="V458">
        <f>IF($F458="Reduce", INDEX(Model_Assumptions[Values], 2), INDEX(Model_Assumptions[Values], 1))</f>
        <v>-0.4</v>
      </c>
      <c r="W458">
        <f t="shared" si="163"/>
        <v>36</v>
      </c>
      <c r="X458">
        <f t="shared" si="176"/>
        <v>3058.2000000000003</v>
      </c>
      <c r="Y458">
        <f t="shared" si="164"/>
        <v>1147.6800000000003</v>
      </c>
      <c r="Z458">
        <f t="shared" si="165"/>
        <v>0</v>
      </c>
      <c r="AA458">
        <f t="shared" si="166"/>
        <v>0</v>
      </c>
      <c r="AB458">
        <f t="shared" si="177"/>
        <v>0.3752795762213067</v>
      </c>
      <c r="AC458">
        <f t="shared" si="167"/>
        <v>0</v>
      </c>
      <c r="AD458">
        <f t="shared" si="168"/>
        <v>0</v>
      </c>
      <c r="AE458">
        <f t="shared" si="169"/>
        <v>0</v>
      </c>
      <c r="AF458">
        <f t="shared" si="178"/>
        <v>894.15433014572795</v>
      </c>
      <c r="AG458">
        <f t="shared" si="170"/>
        <v>0</v>
      </c>
      <c r="AH458">
        <f t="shared" si="171"/>
        <v>0</v>
      </c>
      <c r="AI458">
        <f t="shared" si="179"/>
        <v>1</v>
      </c>
      <c r="AJ458">
        <f>MAX(0, $R458 - $AA458) * INDEX(Model_Assumptions[Values], 7)</f>
        <v>1788.3086602914559</v>
      </c>
      <c r="AK458">
        <f>MAX(0, INDEX(Model_Assumptions[Values], 4) - $AD458)</f>
        <v>0.05</v>
      </c>
      <c r="AL458">
        <f>MAX(0, INDEX(Model_Assumptions[Values], 5) - $AC458)</f>
        <v>0.02</v>
      </c>
      <c r="AM458">
        <f>INDEX(Model_Assumptions[Values], 6) * MAX(0, INDEX(Model_Assumptions[Values], 3) - $AB458)^2</f>
        <v>0</v>
      </c>
      <c r="AN458">
        <f t="shared" si="172"/>
        <v>1788.3086602914557</v>
      </c>
      <c r="AO458" cm="1">
        <f t="array" ref="AO458">IFERROR(STDEV(IF($E$2:$E$2201=$E458, $AJ$2:$AJ$2201)), 0)</f>
        <v>2.296820968131694E-13</v>
      </c>
      <c r="AP458">
        <f t="shared" si="180"/>
        <v>0.98994949366116647</v>
      </c>
      <c r="AQ458">
        <f t="shared" si="173"/>
        <v>4.9999999999999982E-2</v>
      </c>
      <c r="AR458" cm="1">
        <f t="array" ref="AR458">IFERROR(STDEV(IF($E$2:$E$2201=$E458, $AK$2:$AK$2201)), 0)</f>
        <v>2.102802400022913E-17</v>
      </c>
      <c r="AS458">
        <f t="shared" si="181"/>
        <v>0.98994949366116658</v>
      </c>
      <c r="AT458">
        <f t="shared" si="174"/>
        <v>2.0000000000000007E-2</v>
      </c>
      <c r="AU458" cm="1">
        <f t="array" ref="AU458">IFERROR(STDEV(IF($E$2:$E$2201=$E458, $AL$2:$AL$2201)), 0)</f>
        <v>7.0093413334097106E-18</v>
      </c>
      <c r="AV458">
        <f t="shared" si="182"/>
        <v>-0.98994949366116647</v>
      </c>
      <c r="AW458">
        <f t="shared" si="175"/>
        <v>0</v>
      </c>
      <c r="AX458" cm="1">
        <f t="array" ref="AX458">IFERROR(STDEV(IF($E$2:$E$2201=$E458, $AM$2:$AM$2201)), 0)</f>
        <v>0</v>
      </c>
      <c r="AY458">
        <f t="shared" si="183"/>
        <v>-0.98994949366116647</v>
      </c>
      <c r="AZ458">
        <f>INDEX(Model_Assumptions[Values],9)*((INDEX(Model_Scenarios[GR Weight],1)*$AG458)+(INDEX(Model_Scenarios[GP Weight],1)*$AH458)+(INDEX(Model_Scenarios[LTV Weight],1)*$AI458))-(INDEX(Model_Scenarios[LTV Weight],1)*$AP458)-(INDEX(Model_Scenarios[GP Weight],1)*($AS458+$AV458+$AY458))</f>
        <v>3.3070353544371835</v>
      </c>
      <c r="BA458">
        <f>INDEX(Model_Assumptions[Values],9)*((INDEX(Model_Scenarios[GR Weight],2)*$AG458)+(INDEX(Model_Scenarios[GP Weight],2)*$AH458)+(INDEX(Model_Scenarios[LTV Weight],2)*$AI458))-(INDEX(Model_Scenarios[LTV Weight],2)*$AP458)-(INDEX(Model_Scenarios[GP Weight],2)*($AS458+$AV458+$AY458))</f>
        <v>2.8045227278524751</v>
      </c>
      <c r="BB458">
        <f>INDEX(Model_Assumptions[Values],9)*((INDEX(Model_Scenarios[GR Weight],3)*$AG458)+(INDEX(Model_Scenarios[GP Weight],3)*$AH458)+(INDEX(Model_Scenarios[LTV Weight],3)*$AI458))-(INDEX(Model_Scenarios[LTV Weight],3)*$AP458)-(INDEX(Model_Scenarios[GP Weight],3)*($AS458+$AV458+$AY458))</f>
        <v>1.9505025253169417</v>
      </c>
      <c r="BC458">
        <f>INDEX(Model_Assumptions[Values],9)*((INDEX(Model_Scenarios[GR Weight],4)*$AG458)+(INDEX(Model_Scenarios[GP Weight],4)*$AH458)+(INDEX(Model_Scenarios[LTV Weight],4)*$AI458))-(INDEX(Model_Scenarios[LTV Weight],4)*$AP458)-(INDEX(Model_Scenarios[GP Weight],4)*($AS458+$AV458+$AY458))</f>
        <v>1.5494974746830583</v>
      </c>
      <c r="BD458">
        <f>INDEX(Model_Assumptions[Values],9)*((INDEX(Model_Scenarios[GR Weight],5)*$AG458)+(INDEX(Model_Scenarios[GP Weight],5)*$AH458)+(INDEX(Model_Scenarios[LTV Weight],5)*$AI458))-(INDEX(Model_Scenarios[LTV Weight],5)*$AP458)-(INDEX(Model_Scenarios[GP Weight],5)*($AS458+$AV458+$AY458))</f>
        <v>1.5469848480983499</v>
      </c>
    </row>
    <row r="459" spans="1:56" x14ac:dyDescent="0.25">
      <c r="A459">
        <v>458</v>
      </c>
      <c r="B459">
        <v>10</v>
      </c>
      <c r="C459" s="3">
        <v>8</v>
      </c>
      <c r="D459" s="4">
        <v>0.14000000000000001</v>
      </c>
      <c r="E459" t="str">
        <v>SKU-1013</v>
      </c>
      <c r="F459" t="str">
        <v>Raise</v>
      </c>
      <c r="G459" t="str">
        <v>Constrained</v>
      </c>
      <c r="H459">
        <v>84.95</v>
      </c>
      <c r="I459">
        <v>53.07</v>
      </c>
      <c r="J459">
        <v>36</v>
      </c>
      <c r="K459">
        <v>3058.2000000000003</v>
      </c>
      <c r="L459">
        <v>1147.6800000000003</v>
      </c>
      <c r="M459">
        <v>0.3752795762213067</v>
      </c>
      <c r="N459">
        <v>84.95</v>
      </c>
      <c r="O459">
        <v>0</v>
      </c>
      <c r="P459">
        <v>0</v>
      </c>
      <c r="Q459">
        <v>1153.7475227686814</v>
      </c>
      <c r="R459">
        <v>894.15433014572795</v>
      </c>
      <c r="S459">
        <v>0.5</v>
      </c>
      <c r="T459">
        <f t="shared" si="161"/>
        <v>84.95</v>
      </c>
      <c r="U459">
        <f t="shared" si="162"/>
        <v>0</v>
      </c>
      <c r="V459">
        <f>IF($F459="Reduce", INDEX(Model_Assumptions[Values], 2), INDEX(Model_Assumptions[Values], 1))</f>
        <v>-0.4</v>
      </c>
      <c r="W459">
        <f t="shared" si="163"/>
        <v>36</v>
      </c>
      <c r="X459">
        <f t="shared" si="176"/>
        <v>3058.2000000000003</v>
      </c>
      <c r="Y459">
        <f t="shared" si="164"/>
        <v>1147.6800000000003</v>
      </c>
      <c r="Z459">
        <f t="shared" si="165"/>
        <v>0</v>
      </c>
      <c r="AA459">
        <f t="shared" si="166"/>
        <v>0</v>
      </c>
      <c r="AB459">
        <f t="shared" si="177"/>
        <v>0.3752795762213067</v>
      </c>
      <c r="AC459">
        <f t="shared" si="167"/>
        <v>0</v>
      </c>
      <c r="AD459">
        <f t="shared" si="168"/>
        <v>0</v>
      </c>
      <c r="AE459">
        <f t="shared" si="169"/>
        <v>0</v>
      </c>
      <c r="AF459">
        <f t="shared" si="178"/>
        <v>894.15433014572795</v>
      </c>
      <c r="AG459">
        <f t="shared" si="170"/>
        <v>0</v>
      </c>
      <c r="AH459">
        <f t="shared" si="171"/>
        <v>0</v>
      </c>
      <c r="AI459">
        <f t="shared" si="179"/>
        <v>1</v>
      </c>
      <c r="AJ459">
        <f>MAX(0, $R459 - $AA459) * INDEX(Model_Assumptions[Values], 7)</f>
        <v>1788.3086602914559</v>
      </c>
      <c r="AK459">
        <f>MAX(0, INDEX(Model_Assumptions[Values], 4) - $AD459)</f>
        <v>0.05</v>
      </c>
      <c r="AL459">
        <f>MAX(0, INDEX(Model_Assumptions[Values], 5) - $AC459)</f>
        <v>0.02</v>
      </c>
      <c r="AM459">
        <f>INDEX(Model_Assumptions[Values], 6) * MAX(0, INDEX(Model_Assumptions[Values], 3) - $AB459)^2</f>
        <v>0</v>
      </c>
      <c r="AN459">
        <f t="shared" si="172"/>
        <v>1788.3086602914557</v>
      </c>
      <c r="AO459" cm="1">
        <f t="array" ref="AO459">IFERROR(STDEV(IF($E$2:$E$2201=$E459, $AJ$2:$AJ$2201)), 0)</f>
        <v>2.296820968131694E-13</v>
      </c>
      <c r="AP459">
        <f t="shared" si="180"/>
        <v>0.98994949366116647</v>
      </c>
      <c r="AQ459">
        <f t="shared" si="173"/>
        <v>4.9999999999999982E-2</v>
      </c>
      <c r="AR459" cm="1">
        <f t="array" ref="AR459">IFERROR(STDEV(IF($E$2:$E$2201=$E459, $AK$2:$AK$2201)), 0)</f>
        <v>2.102802400022913E-17</v>
      </c>
      <c r="AS459">
        <f t="shared" si="181"/>
        <v>0.98994949366116658</v>
      </c>
      <c r="AT459">
        <f t="shared" si="174"/>
        <v>2.0000000000000007E-2</v>
      </c>
      <c r="AU459" cm="1">
        <f t="array" ref="AU459">IFERROR(STDEV(IF($E$2:$E$2201=$E459, $AL$2:$AL$2201)), 0)</f>
        <v>7.0093413334097106E-18</v>
      </c>
      <c r="AV459">
        <f t="shared" si="182"/>
        <v>-0.98994949366116647</v>
      </c>
      <c r="AW459">
        <f t="shared" si="175"/>
        <v>0</v>
      </c>
      <c r="AX459" cm="1">
        <f t="array" ref="AX459">IFERROR(STDEV(IF($E$2:$E$2201=$E459, $AM$2:$AM$2201)), 0)</f>
        <v>0</v>
      </c>
      <c r="AY459">
        <f t="shared" si="183"/>
        <v>-0.98994949366116647</v>
      </c>
      <c r="AZ459">
        <f>INDEX(Model_Assumptions[Values],9)*((INDEX(Model_Scenarios[GR Weight],1)*$AG459)+(INDEX(Model_Scenarios[GP Weight],1)*$AH459)+(INDEX(Model_Scenarios[LTV Weight],1)*$AI459))-(INDEX(Model_Scenarios[LTV Weight],1)*$AP459)-(INDEX(Model_Scenarios[GP Weight],1)*($AS459+$AV459+$AY459))</f>
        <v>3.3070353544371835</v>
      </c>
      <c r="BA459">
        <f>INDEX(Model_Assumptions[Values],9)*((INDEX(Model_Scenarios[GR Weight],2)*$AG459)+(INDEX(Model_Scenarios[GP Weight],2)*$AH459)+(INDEX(Model_Scenarios[LTV Weight],2)*$AI459))-(INDEX(Model_Scenarios[LTV Weight],2)*$AP459)-(INDEX(Model_Scenarios[GP Weight],2)*($AS459+$AV459+$AY459))</f>
        <v>2.8045227278524751</v>
      </c>
      <c r="BB459">
        <f>INDEX(Model_Assumptions[Values],9)*((INDEX(Model_Scenarios[GR Weight],3)*$AG459)+(INDEX(Model_Scenarios[GP Weight],3)*$AH459)+(INDEX(Model_Scenarios[LTV Weight],3)*$AI459))-(INDEX(Model_Scenarios[LTV Weight],3)*$AP459)-(INDEX(Model_Scenarios[GP Weight],3)*($AS459+$AV459+$AY459))</f>
        <v>1.9505025253169417</v>
      </c>
      <c r="BC459">
        <f>INDEX(Model_Assumptions[Values],9)*((INDEX(Model_Scenarios[GR Weight],4)*$AG459)+(INDEX(Model_Scenarios[GP Weight],4)*$AH459)+(INDEX(Model_Scenarios[LTV Weight],4)*$AI459))-(INDEX(Model_Scenarios[LTV Weight],4)*$AP459)-(INDEX(Model_Scenarios[GP Weight],4)*($AS459+$AV459+$AY459))</f>
        <v>1.5494974746830583</v>
      </c>
      <c r="BD459">
        <f>INDEX(Model_Assumptions[Values],9)*((INDEX(Model_Scenarios[GR Weight],5)*$AG459)+(INDEX(Model_Scenarios[GP Weight],5)*$AH459)+(INDEX(Model_Scenarios[LTV Weight],5)*$AI459))-(INDEX(Model_Scenarios[LTV Weight],5)*$AP459)-(INDEX(Model_Scenarios[GP Weight],5)*($AS459+$AV459+$AY459))</f>
        <v>1.5469848480983499</v>
      </c>
    </row>
    <row r="460" spans="1:56" x14ac:dyDescent="0.25">
      <c r="A460">
        <v>459</v>
      </c>
      <c r="B460">
        <v>10</v>
      </c>
      <c r="C460" s="3">
        <v>9</v>
      </c>
      <c r="D460" s="4">
        <v>0.16</v>
      </c>
      <c r="E460" t="str">
        <v>SKU-1013</v>
      </c>
      <c r="F460" t="str">
        <v>Raise</v>
      </c>
      <c r="G460" t="str">
        <v>Constrained</v>
      </c>
      <c r="H460">
        <v>84.95</v>
      </c>
      <c r="I460">
        <v>53.07</v>
      </c>
      <c r="J460">
        <v>36</v>
      </c>
      <c r="K460">
        <v>3058.2000000000003</v>
      </c>
      <c r="L460">
        <v>1147.6800000000003</v>
      </c>
      <c r="M460">
        <v>0.3752795762213067</v>
      </c>
      <c r="N460">
        <v>84.95</v>
      </c>
      <c r="O460">
        <v>0</v>
      </c>
      <c r="P460">
        <v>0</v>
      </c>
      <c r="Q460">
        <v>1153.7475227686814</v>
      </c>
      <c r="R460">
        <v>894.15433014572795</v>
      </c>
      <c r="S460">
        <v>0.5</v>
      </c>
      <c r="T460">
        <f t="shared" si="161"/>
        <v>84.95</v>
      </c>
      <c r="U460">
        <f t="shared" si="162"/>
        <v>0</v>
      </c>
      <c r="V460">
        <f>IF($F460="Reduce", INDEX(Model_Assumptions[Values], 2), INDEX(Model_Assumptions[Values], 1))</f>
        <v>-0.4</v>
      </c>
      <c r="W460">
        <f t="shared" si="163"/>
        <v>36</v>
      </c>
      <c r="X460">
        <f t="shared" si="176"/>
        <v>3058.2000000000003</v>
      </c>
      <c r="Y460">
        <f t="shared" si="164"/>
        <v>1147.6800000000003</v>
      </c>
      <c r="Z460">
        <f t="shared" si="165"/>
        <v>0</v>
      </c>
      <c r="AA460">
        <f t="shared" si="166"/>
        <v>0</v>
      </c>
      <c r="AB460">
        <f t="shared" si="177"/>
        <v>0.3752795762213067</v>
      </c>
      <c r="AC460">
        <f t="shared" si="167"/>
        <v>0</v>
      </c>
      <c r="AD460">
        <f t="shared" si="168"/>
        <v>0</v>
      </c>
      <c r="AE460">
        <f t="shared" si="169"/>
        <v>0</v>
      </c>
      <c r="AF460">
        <f t="shared" si="178"/>
        <v>894.15433014572795</v>
      </c>
      <c r="AG460">
        <f t="shared" si="170"/>
        <v>0</v>
      </c>
      <c r="AH460">
        <f t="shared" si="171"/>
        <v>0</v>
      </c>
      <c r="AI460">
        <f t="shared" si="179"/>
        <v>1</v>
      </c>
      <c r="AJ460">
        <f>MAX(0, $R460 - $AA460) * INDEX(Model_Assumptions[Values], 7)</f>
        <v>1788.3086602914559</v>
      </c>
      <c r="AK460">
        <f>MAX(0, INDEX(Model_Assumptions[Values], 4) - $AD460)</f>
        <v>0.05</v>
      </c>
      <c r="AL460">
        <f>MAX(0, INDEX(Model_Assumptions[Values], 5) - $AC460)</f>
        <v>0.02</v>
      </c>
      <c r="AM460">
        <f>INDEX(Model_Assumptions[Values], 6) * MAX(0, INDEX(Model_Assumptions[Values], 3) - $AB460)^2</f>
        <v>0</v>
      </c>
      <c r="AN460">
        <f t="shared" si="172"/>
        <v>1788.3086602914557</v>
      </c>
      <c r="AO460" cm="1">
        <f t="array" ref="AO460">IFERROR(STDEV(IF($E$2:$E$2201=$E460, $AJ$2:$AJ$2201)), 0)</f>
        <v>2.296820968131694E-13</v>
      </c>
      <c r="AP460">
        <f t="shared" si="180"/>
        <v>0.98994949366116647</v>
      </c>
      <c r="AQ460">
        <f t="shared" si="173"/>
        <v>4.9999999999999982E-2</v>
      </c>
      <c r="AR460" cm="1">
        <f t="array" ref="AR460">IFERROR(STDEV(IF($E$2:$E$2201=$E460, $AK$2:$AK$2201)), 0)</f>
        <v>2.102802400022913E-17</v>
      </c>
      <c r="AS460">
        <f t="shared" si="181"/>
        <v>0.98994949366116658</v>
      </c>
      <c r="AT460">
        <f t="shared" si="174"/>
        <v>2.0000000000000007E-2</v>
      </c>
      <c r="AU460" cm="1">
        <f t="array" ref="AU460">IFERROR(STDEV(IF($E$2:$E$2201=$E460, $AL$2:$AL$2201)), 0)</f>
        <v>7.0093413334097106E-18</v>
      </c>
      <c r="AV460">
        <f t="shared" si="182"/>
        <v>-0.98994949366116647</v>
      </c>
      <c r="AW460">
        <f t="shared" si="175"/>
        <v>0</v>
      </c>
      <c r="AX460" cm="1">
        <f t="array" ref="AX460">IFERROR(STDEV(IF($E$2:$E$2201=$E460, $AM$2:$AM$2201)), 0)</f>
        <v>0</v>
      </c>
      <c r="AY460">
        <f t="shared" si="183"/>
        <v>-0.98994949366116647</v>
      </c>
      <c r="AZ460">
        <f>INDEX(Model_Assumptions[Values],9)*((INDEX(Model_Scenarios[GR Weight],1)*$AG460)+(INDEX(Model_Scenarios[GP Weight],1)*$AH460)+(INDEX(Model_Scenarios[LTV Weight],1)*$AI460))-(INDEX(Model_Scenarios[LTV Weight],1)*$AP460)-(INDEX(Model_Scenarios[GP Weight],1)*($AS460+$AV460+$AY460))</f>
        <v>3.3070353544371835</v>
      </c>
      <c r="BA460">
        <f>INDEX(Model_Assumptions[Values],9)*((INDEX(Model_Scenarios[GR Weight],2)*$AG460)+(INDEX(Model_Scenarios[GP Weight],2)*$AH460)+(INDEX(Model_Scenarios[LTV Weight],2)*$AI460))-(INDEX(Model_Scenarios[LTV Weight],2)*$AP460)-(INDEX(Model_Scenarios[GP Weight],2)*($AS460+$AV460+$AY460))</f>
        <v>2.8045227278524751</v>
      </c>
      <c r="BB460">
        <f>INDEX(Model_Assumptions[Values],9)*((INDEX(Model_Scenarios[GR Weight],3)*$AG460)+(INDEX(Model_Scenarios[GP Weight],3)*$AH460)+(INDEX(Model_Scenarios[LTV Weight],3)*$AI460))-(INDEX(Model_Scenarios[LTV Weight],3)*$AP460)-(INDEX(Model_Scenarios[GP Weight],3)*($AS460+$AV460+$AY460))</f>
        <v>1.9505025253169417</v>
      </c>
      <c r="BC460">
        <f>INDEX(Model_Assumptions[Values],9)*((INDEX(Model_Scenarios[GR Weight],4)*$AG460)+(INDEX(Model_Scenarios[GP Weight],4)*$AH460)+(INDEX(Model_Scenarios[LTV Weight],4)*$AI460))-(INDEX(Model_Scenarios[LTV Weight],4)*$AP460)-(INDEX(Model_Scenarios[GP Weight],4)*($AS460+$AV460+$AY460))</f>
        <v>1.5494974746830583</v>
      </c>
      <c r="BD460">
        <f>INDEX(Model_Assumptions[Values],9)*((INDEX(Model_Scenarios[GR Weight],5)*$AG460)+(INDEX(Model_Scenarios[GP Weight],5)*$AH460)+(INDEX(Model_Scenarios[LTV Weight],5)*$AI460))-(INDEX(Model_Scenarios[LTV Weight],5)*$AP460)-(INDEX(Model_Scenarios[GP Weight],5)*($AS460+$AV460+$AY460))</f>
        <v>1.5469848480983499</v>
      </c>
    </row>
    <row r="461" spans="1:56" x14ac:dyDescent="0.25">
      <c r="A461">
        <v>460</v>
      </c>
      <c r="B461">
        <v>10</v>
      </c>
      <c r="C461" s="3">
        <v>10</v>
      </c>
      <c r="D461" s="4">
        <v>0.18</v>
      </c>
      <c r="E461" t="str">
        <v>SKU-1013</v>
      </c>
      <c r="F461" t="str">
        <v>Raise</v>
      </c>
      <c r="G461" t="str">
        <v>Constrained</v>
      </c>
      <c r="H461">
        <v>84.95</v>
      </c>
      <c r="I461">
        <v>53.07</v>
      </c>
      <c r="J461">
        <v>36</v>
      </c>
      <c r="K461">
        <v>3058.2000000000003</v>
      </c>
      <c r="L461">
        <v>1147.6800000000003</v>
      </c>
      <c r="M461">
        <v>0.3752795762213067</v>
      </c>
      <c r="N461">
        <v>84.95</v>
      </c>
      <c r="O461">
        <v>0</v>
      </c>
      <c r="P461">
        <v>0</v>
      </c>
      <c r="Q461">
        <v>1153.7475227686814</v>
      </c>
      <c r="R461">
        <v>894.15433014572795</v>
      </c>
      <c r="S461">
        <v>0.5</v>
      </c>
      <c r="T461">
        <f t="shared" si="161"/>
        <v>84.95</v>
      </c>
      <c r="U461">
        <f t="shared" si="162"/>
        <v>0</v>
      </c>
      <c r="V461">
        <f>IF($F461="Reduce", INDEX(Model_Assumptions[Values], 2), INDEX(Model_Assumptions[Values], 1))</f>
        <v>-0.4</v>
      </c>
      <c r="W461">
        <f t="shared" si="163"/>
        <v>36</v>
      </c>
      <c r="X461">
        <f t="shared" si="176"/>
        <v>3058.2000000000003</v>
      </c>
      <c r="Y461">
        <f t="shared" si="164"/>
        <v>1147.6800000000003</v>
      </c>
      <c r="Z461">
        <f t="shared" si="165"/>
        <v>0</v>
      </c>
      <c r="AA461">
        <f t="shared" si="166"/>
        <v>0</v>
      </c>
      <c r="AB461">
        <f t="shared" si="177"/>
        <v>0.3752795762213067</v>
      </c>
      <c r="AC461">
        <f t="shared" si="167"/>
        <v>0</v>
      </c>
      <c r="AD461">
        <f t="shared" si="168"/>
        <v>0</v>
      </c>
      <c r="AE461">
        <f t="shared" si="169"/>
        <v>0</v>
      </c>
      <c r="AF461">
        <f t="shared" si="178"/>
        <v>894.15433014572795</v>
      </c>
      <c r="AG461">
        <f t="shared" si="170"/>
        <v>0</v>
      </c>
      <c r="AH461">
        <f t="shared" si="171"/>
        <v>0</v>
      </c>
      <c r="AI461">
        <f t="shared" si="179"/>
        <v>1</v>
      </c>
      <c r="AJ461">
        <f>MAX(0, $R461 - $AA461) * INDEX(Model_Assumptions[Values], 7)</f>
        <v>1788.3086602914559</v>
      </c>
      <c r="AK461">
        <f>MAX(0, INDEX(Model_Assumptions[Values], 4) - $AD461)</f>
        <v>0.05</v>
      </c>
      <c r="AL461">
        <f>MAX(0, INDEX(Model_Assumptions[Values], 5) - $AC461)</f>
        <v>0.02</v>
      </c>
      <c r="AM461">
        <f>INDEX(Model_Assumptions[Values], 6) * MAX(0, INDEX(Model_Assumptions[Values], 3) - $AB461)^2</f>
        <v>0</v>
      </c>
      <c r="AN461">
        <f t="shared" si="172"/>
        <v>1788.3086602914557</v>
      </c>
      <c r="AO461" cm="1">
        <f t="array" ref="AO461">IFERROR(STDEV(IF($E$2:$E$2201=$E461, $AJ$2:$AJ$2201)), 0)</f>
        <v>2.296820968131694E-13</v>
      </c>
      <c r="AP461">
        <f t="shared" si="180"/>
        <v>0.98994949366116647</v>
      </c>
      <c r="AQ461">
        <f t="shared" si="173"/>
        <v>4.9999999999999982E-2</v>
      </c>
      <c r="AR461" cm="1">
        <f t="array" ref="AR461">IFERROR(STDEV(IF($E$2:$E$2201=$E461, $AK$2:$AK$2201)), 0)</f>
        <v>2.102802400022913E-17</v>
      </c>
      <c r="AS461">
        <f t="shared" si="181"/>
        <v>0.98994949366116658</v>
      </c>
      <c r="AT461">
        <f t="shared" si="174"/>
        <v>2.0000000000000007E-2</v>
      </c>
      <c r="AU461" cm="1">
        <f t="array" ref="AU461">IFERROR(STDEV(IF($E$2:$E$2201=$E461, $AL$2:$AL$2201)), 0)</f>
        <v>7.0093413334097106E-18</v>
      </c>
      <c r="AV461">
        <f t="shared" si="182"/>
        <v>-0.98994949366116647</v>
      </c>
      <c r="AW461">
        <f t="shared" si="175"/>
        <v>0</v>
      </c>
      <c r="AX461" cm="1">
        <f t="array" ref="AX461">IFERROR(STDEV(IF($E$2:$E$2201=$E461, $AM$2:$AM$2201)), 0)</f>
        <v>0</v>
      </c>
      <c r="AY461">
        <f t="shared" si="183"/>
        <v>-0.98994949366116647</v>
      </c>
      <c r="AZ461">
        <f>INDEX(Model_Assumptions[Values],9)*((INDEX(Model_Scenarios[GR Weight],1)*$AG461)+(INDEX(Model_Scenarios[GP Weight],1)*$AH461)+(INDEX(Model_Scenarios[LTV Weight],1)*$AI461))-(INDEX(Model_Scenarios[LTV Weight],1)*$AP461)-(INDEX(Model_Scenarios[GP Weight],1)*($AS461+$AV461+$AY461))</f>
        <v>3.3070353544371835</v>
      </c>
      <c r="BA461">
        <f>INDEX(Model_Assumptions[Values],9)*((INDEX(Model_Scenarios[GR Weight],2)*$AG461)+(INDEX(Model_Scenarios[GP Weight],2)*$AH461)+(INDEX(Model_Scenarios[LTV Weight],2)*$AI461))-(INDEX(Model_Scenarios[LTV Weight],2)*$AP461)-(INDEX(Model_Scenarios[GP Weight],2)*($AS461+$AV461+$AY461))</f>
        <v>2.8045227278524751</v>
      </c>
      <c r="BB461">
        <f>INDEX(Model_Assumptions[Values],9)*((INDEX(Model_Scenarios[GR Weight],3)*$AG461)+(INDEX(Model_Scenarios[GP Weight],3)*$AH461)+(INDEX(Model_Scenarios[LTV Weight],3)*$AI461))-(INDEX(Model_Scenarios[LTV Weight],3)*$AP461)-(INDEX(Model_Scenarios[GP Weight],3)*($AS461+$AV461+$AY461))</f>
        <v>1.9505025253169417</v>
      </c>
      <c r="BC461">
        <f>INDEX(Model_Assumptions[Values],9)*((INDEX(Model_Scenarios[GR Weight],4)*$AG461)+(INDEX(Model_Scenarios[GP Weight],4)*$AH461)+(INDEX(Model_Scenarios[LTV Weight],4)*$AI461))-(INDEX(Model_Scenarios[LTV Weight],4)*$AP461)-(INDEX(Model_Scenarios[GP Weight],4)*($AS461+$AV461+$AY461))</f>
        <v>1.5494974746830583</v>
      </c>
      <c r="BD461">
        <f>INDEX(Model_Assumptions[Values],9)*((INDEX(Model_Scenarios[GR Weight],5)*$AG461)+(INDEX(Model_Scenarios[GP Weight],5)*$AH461)+(INDEX(Model_Scenarios[LTV Weight],5)*$AI461))-(INDEX(Model_Scenarios[LTV Weight],5)*$AP461)-(INDEX(Model_Scenarios[GP Weight],5)*($AS461+$AV461+$AY461))</f>
        <v>1.5469848480983499</v>
      </c>
    </row>
    <row r="462" spans="1:56" x14ac:dyDescent="0.25">
      <c r="A462">
        <v>461</v>
      </c>
      <c r="B462">
        <v>10</v>
      </c>
      <c r="C462" s="3">
        <v>11</v>
      </c>
      <c r="D462" s="4">
        <v>0.2</v>
      </c>
      <c r="E462" t="str">
        <v>SKU-1013</v>
      </c>
      <c r="F462" t="str">
        <v>Raise</v>
      </c>
      <c r="G462" t="str">
        <v>Constrained</v>
      </c>
      <c r="H462">
        <v>84.95</v>
      </c>
      <c r="I462">
        <v>53.07</v>
      </c>
      <c r="J462">
        <v>36</v>
      </c>
      <c r="K462">
        <v>3058.2000000000003</v>
      </c>
      <c r="L462">
        <v>1147.6800000000003</v>
      </c>
      <c r="M462">
        <v>0.3752795762213067</v>
      </c>
      <c r="N462">
        <v>84.95</v>
      </c>
      <c r="O462">
        <v>0</v>
      </c>
      <c r="P462">
        <v>0</v>
      </c>
      <c r="Q462">
        <v>1153.7475227686814</v>
      </c>
      <c r="R462">
        <v>894.15433014572795</v>
      </c>
      <c r="S462">
        <v>0.5</v>
      </c>
      <c r="T462">
        <f t="shared" si="161"/>
        <v>84.95</v>
      </c>
      <c r="U462">
        <f t="shared" si="162"/>
        <v>0</v>
      </c>
      <c r="V462">
        <f>IF($F462="Reduce", INDEX(Model_Assumptions[Values], 2), INDEX(Model_Assumptions[Values], 1))</f>
        <v>-0.4</v>
      </c>
      <c r="W462">
        <f t="shared" si="163"/>
        <v>36</v>
      </c>
      <c r="X462">
        <f t="shared" si="176"/>
        <v>3058.2000000000003</v>
      </c>
      <c r="Y462">
        <f t="shared" si="164"/>
        <v>1147.6800000000003</v>
      </c>
      <c r="Z462">
        <f t="shared" si="165"/>
        <v>0</v>
      </c>
      <c r="AA462">
        <f t="shared" si="166"/>
        <v>0</v>
      </c>
      <c r="AB462">
        <f t="shared" si="177"/>
        <v>0.3752795762213067</v>
      </c>
      <c r="AC462">
        <f t="shared" si="167"/>
        <v>0</v>
      </c>
      <c r="AD462">
        <f t="shared" si="168"/>
        <v>0</v>
      </c>
      <c r="AE462">
        <f t="shared" si="169"/>
        <v>0</v>
      </c>
      <c r="AF462">
        <f t="shared" si="178"/>
        <v>894.15433014572795</v>
      </c>
      <c r="AG462">
        <f t="shared" si="170"/>
        <v>0</v>
      </c>
      <c r="AH462">
        <f t="shared" si="171"/>
        <v>0</v>
      </c>
      <c r="AI462">
        <f t="shared" si="179"/>
        <v>1</v>
      </c>
      <c r="AJ462">
        <f>MAX(0, $R462 - $AA462) * INDEX(Model_Assumptions[Values], 7)</f>
        <v>1788.3086602914559</v>
      </c>
      <c r="AK462">
        <f>MAX(0, INDEX(Model_Assumptions[Values], 4) - $AD462)</f>
        <v>0.05</v>
      </c>
      <c r="AL462">
        <f>MAX(0, INDEX(Model_Assumptions[Values], 5) - $AC462)</f>
        <v>0.02</v>
      </c>
      <c r="AM462">
        <f>INDEX(Model_Assumptions[Values], 6) * MAX(0, INDEX(Model_Assumptions[Values], 3) - $AB462)^2</f>
        <v>0</v>
      </c>
      <c r="AN462">
        <f t="shared" si="172"/>
        <v>1788.3086602914557</v>
      </c>
      <c r="AO462" cm="1">
        <f t="array" ref="AO462">IFERROR(STDEV(IF($E$2:$E$2201=$E462, $AJ$2:$AJ$2201)), 0)</f>
        <v>2.296820968131694E-13</v>
      </c>
      <c r="AP462">
        <f t="shared" si="180"/>
        <v>0.98994949366116647</v>
      </c>
      <c r="AQ462">
        <f t="shared" si="173"/>
        <v>4.9999999999999982E-2</v>
      </c>
      <c r="AR462" cm="1">
        <f t="array" ref="AR462">IFERROR(STDEV(IF($E$2:$E$2201=$E462, $AK$2:$AK$2201)), 0)</f>
        <v>2.102802400022913E-17</v>
      </c>
      <c r="AS462">
        <f t="shared" si="181"/>
        <v>0.98994949366116658</v>
      </c>
      <c r="AT462">
        <f t="shared" si="174"/>
        <v>2.0000000000000007E-2</v>
      </c>
      <c r="AU462" cm="1">
        <f t="array" ref="AU462">IFERROR(STDEV(IF($E$2:$E$2201=$E462, $AL$2:$AL$2201)), 0)</f>
        <v>7.0093413334097106E-18</v>
      </c>
      <c r="AV462">
        <f t="shared" si="182"/>
        <v>-0.98994949366116647</v>
      </c>
      <c r="AW462">
        <f t="shared" si="175"/>
        <v>0</v>
      </c>
      <c r="AX462" cm="1">
        <f t="array" ref="AX462">IFERROR(STDEV(IF($E$2:$E$2201=$E462, $AM$2:$AM$2201)), 0)</f>
        <v>0</v>
      </c>
      <c r="AY462">
        <f t="shared" si="183"/>
        <v>-0.98994949366116647</v>
      </c>
      <c r="AZ462">
        <f>INDEX(Model_Assumptions[Values],9)*((INDEX(Model_Scenarios[GR Weight],1)*$AG462)+(INDEX(Model_Scenarios[GP Weight],1)*$AH462)+(INDEX(Model_Scenarios[LTV Weight],1)*$AI462))-(INDEX(Model_Scenarios[LTV Weight],1)*$AP462)-(INDEX(Model_Scenarios[GP Weight],1)*($AS462+$AV462+$AY462))</f>
        <v>3.3070353544371835</v>
      </c>
      <c r="BA462">
        <f>INDEX(Model_Assumptions[Values],9)*((INDEX(Model_Scenarios[GR Weight],2)*$AG462)+(INDEX(Model_Scenarios[GP Weight],2)*$AH462)+(INDEX(Model_Scenarios[LTV Weight],2)*$AI462))-(INDEX(Model_Scenarios[LTV Weight],2)*$AP462)-(INDEX(Model_Scenarios[GP Weight],2)*($AS462+$AV462+$AY462))</f>
        <v>2.8045227278524751</v>
      </c>
      <c r="BB462">
        <f>INDEX(Model_Assumptions[Values],9)*((INDEX(Model_Scenarios[GR Weight],3)*$AG462)+(INDEX(Model_Scenarios[GP Weight],3)*$AH462)+(INDEX(Model_Scenarios[LTV Weight],3)*$AI462))-(INDEX(Model_Scenarios[LTV Weight],3)*$AP462)-(INDEX(Model_Scenarios[GP Weight],3)*($AS462+$AV462+$AY462))</f>
        <v>1.9505025253169417</v>
      </c>
      <c r="BC462">
        <f>INDEX(Model_Assumptions[Values],9)*((INDEX(Model_Scenarios[GR Weight],4)*$AG462)+(INDEX(Model_Scenarios[GP Weight],4)*$AH462)+(INDEX(Model_Scenarios[LTV Weight],4)*$AI462))-(INDEX(Model_Scenarios[LTV Weight],4)*$AP462)-(INDEX(Model_Scenarios[GP Weight],4)*($AS462+$AV462+$AY462))</f>
        <v>1.5494974746830583</v>
      </c>
      <c r="BD462">
        <f>INDEX(Model_Assumptions[Values],9)*((INDEX(Model_Scenarios[GR Weight],5)*$AG462)+(INDEX(Model_Scenarios[GP Weight],5)*$AH462)+(INDEX(Model_Scenarios[LTV Weight],5)*$AI462))-(INDEX(Model_Scenarios[LTV Weight],5)*$AP462)-(INDEX(Model_Scenarios[GP Weight],5)*($AS462+$AV462+$AY462))</f>
        <v>1.5469848480983499</v>
      </c>
    </row>
    <row r="463" spans="1:56" x14ac:dyDescent="0.25">
      <c r="A463">
        <v>462</v>
      </c>
      <c r="B463">
        <v>10</v>
      </c>
      <c r="C463" s="3">
        <v>12</v>
      </c>
      <c r="D463" s="4">
        <v>0.22</v>
      </c>
      <c r="E463" t="str">
        <v>SKU-1013</v>
      </c>
      <c r="F463" t="str">
        <v>Raise</v>
      </c>
      <c r="G463" t="str">
        <v>Constrained</v>
      </c>
      <c r="H463">
        <v>84.95</v>
      </c>
      <c r="I463">
        <v>53.07</v>
      </c>
      <c r="J463">
        <v>36</v>
      </c>
      <c r="K463">
        <v>3058.2000000000003</v>
      </c>
      <c r="L463">
        <v>1147.6800000000003</v>
      </c>
      <c r="M463">
        <v>0.3752795762213067</v>
      </c>
      <c r="N463">
        <v>84.95</v>
      </c>
      <c r="O463">
        <v>0</v>
      </c>
      <c r="P463">
        <v>0</v>
      </c>
      <c r="Q463">
        <v>1153.7475227686814</v>
      </c>
      <c r="R463">
        <v>894.15433014572795</v>
      </c>
      <c r="S463">
        <v>0.5</v>
      </c>
      <c r="T463">
        <f t="shared" si="161"/>
        <v>84.95</v>
      </c>
      <c r="U463">
        <f t="shared" si="162"/>
        <v>0</v>
      </c>
      <c r="V463">
        <f>IF($F463="Reduce", INDEX(Model_Assumptions[Values], 2), INDEX(Model_Assumptions[Values], 1))</f>
        <v>-0.4</v>
      </c>
      <c r="W463">
        <f t="shared" si="163"/>
        <v>36</v>
      </c>
      <c r="X463">
        <f t="shared" si="176"/>
        <v>3058.2000000000003</v>
      </c>
      <c r="Y463">
        <f t="shared" si="164"/>
        <v>1147.6800000000003</v>
      </c>
      <c r="Z463">
        <f t="shared" si="165"/>
        <v>0</v>
      </c>
      <c r="AA463">
        <f t="shared" si="166"/>
        <v>0</v>
      </c>
      <c r="AB463">
        <f t="shared" si="177"/>
        <v>0.3752795762213067</v>
      </c>
      <c r="AC463">
        <f t="shared" si="167"/>
        <v>0</v>
      </c>
      <c r="AD463">
        <f t="shared" si="168"/>
        <v>0</v>
      </c>
      <c r="AE463">
        <f t="shared" si="169"/>
        <v>0</v>
      </c>
      <c r="AF463">
        <f t="shared" si="178"/>
        <v>894.15433014572795</v>
      </c>
      <c r="AG463">
        <f t="shared" si="170"/>
        <v>0</v>
      </c>
      <c r="AH463">
        <f t="shared" si="171"/>
        <v>0</v>
      </c>
      <c r="AI463">
        <f t="shared" si="179"/>
        <v>1</v>
      </c>
      <c r="AJ463">
        <f>MAX(0, $R463 - $AA463) * INDEX(Model_Assumptions[Values], 7)</f>
        <v>1788.3086602914559</v>
      </c>
      <c r="AK463">
        <f>MAX(0, INDEX(Model_Assumptions[Values], 4) - $AD463)</f>
        <v>0.05</v>
      </c>
      <c r="AL463">
        <f>MAX(0, INDEX(Model_Assumptions[Values], 5) - $AC463)</f>
        <v>0.02</v>
      </c>
      <c r="AM463">
        <f>INDEX(Model_Assumptions[Values], 6) * MAX(0, INDEX(Model_Assumptions[Values], 3) - $AB463)^2</f>
        <v>0</v>
      </c>
      <c r="AN463">
        <f t="shared" si="172"/>
        <v>1788.3086602914557</v>
      </c>
      <c r="AO463" cm="1">
        <f t="array" ref="AO463">IFERROR(STDEV(IF($E$2:$E$2201=$E463, $AJ$2:$AJ$2201)), 0)</f>
        <v>2.296820968131694E-13</v>
      </c>
      <c r="AP463">
        <f t="shared" si="180"/>
        <v>0.98994949366116647</v>
      </c>
      <c r="AQ463">
        <f t="shared" si="173"/>
        <v>4.9999999999999982E-2</v>
      </c>
      <c r="AR463" cm="1">
        <f t="array" ref="AR463">IFERROR(STDEV(IF($E$2:$E$2201=$E463, $AK$2:$AK$2201)), 0)</f>
        <v>2.102802400022913E-17</v>
      </c>
      <c r="AS463">
        <f t="shared" si="181"/>
        <v>0.98994949366116658</v>
      </c>
      <c r="AT463">
        <f t="shared" si="174"/>
        <v>2.0000000000000007E-2</v>
      </c>
      <c r="AU463" cm="1">
        <f t="array" ref="AU463">IFERROR(STDEV(IF($E$2:$E$2201=$E463, $AL$2:$AL$2201)), 0)</f>
        <v>7.0093413334097106E-18</v>
      </c>
      <c r="AV463">
        <f t="shared" si="182"/>
        <v>-0.98994949366116647</v>
      </c>
      <c r="AW463">
        <f t="shared" si="175"/>
        <v>0</v>
      </c>
      <c r="AX463" cm="1">
        <f t="array" ref="AX463">IFERROR(STDEV(IF($E$2:$E$2201=$E463, $AM$2:$AM$2201)), 0)</f>
        <v>0</v>
      </c>
      <c r="AY463">
        <f t="shared" si="183"/>
        <v>-0.98994949366116647</v>
      </c>
      <c r="AZ463">
        <f>INDEX(Model_Assumptions[Values],9)*((INDEX(Model_Scenarios[GR Weight],1)*$AG463)+(INDEX(Model_Scenarios[GP Weight],1)*$AH463)+(INDEX(Model_Scenarios[LTV Weight],1)*$AI463))-(INDEX(Model_Scenarios[LTV Weight],1)*$AP463)-(INDEX(Model_Scenarios[GP Weight],1)*($AS463+$AV463+$AY463))</f>
        <v>3.3070353544371835</v>
      </c>
      <c r="BA463">
        <f>INDEX(Model_Assumptions[Values],9)*((INDEX(Model_Scenarios[GR Weight],2)*$AG463)+(INDEX(Model_Scenarios[GP Weight],2)*$AH463)+(INDEX(Model_Scenarios[LTV Weight],2)*$AI463))-(INDEX(Model_Scenarios[LTV Weight],2)*$AP463)-(INDEX(Model_Scenarios[GP Weight],2)*($AS463+$AV463+$AY463))</f>
        <v>2.8045227278524751</v>
      </c>
      <c r="BB463">
        <f>INDEX(Model_Assumptions[Values],9)*((INDEX(Model_Scenarios[GR Weight],3)*$AG463)+(INDEX(Model_Scenarios[GP Weight],3)*$AH463)+(INDEX(Model_Scenarios[LTV Weight],3)*$AI463))-(INDEX(Model_Scenarios[LTV Weight],3)*$AP463)-(INDEX(Model_Scenarios[GP Weight],3)*($AS463+$AV463+$AY463))</f>
        <v>1.9505025253169417</v>
      </c>
      <c r="BC463">
        <f>INDEX(Model_Assumptions[Values],9)*((INDEX(Model_Scenarios[GR Weight],4)*$AG463)+(INDEX(Model_Scenarios[GP Weight],4)*$AH463)+(INDEX(Model_Scenarios[LTV Weight],4)*$AI463))-(INDEX(Model_Scenarios[LTV Weight],4)*$AP463)-(INDEX(Model_Scenarios[GP Weight],4)*($AS463+$AV463+$AY463))</f>
        <v>1.5494974746830583</v>
      </c>
      <c r="BD463">
        <f>INDEX(Model_Assumptions[Values],9)*((INDEX(Model_Scenarios[GR Weight],5)*$AG463)+(INDEX(Model_Scenarios[GP Weight],5)*$AH463)+(INDEX(Model_Scenarios[LTV Weight],5)*$AI463))-(INDEX(Model_Scenarios[LTV Weight],5)*$AP463)-(INDEX(Model_Scenarios[GP Weight],5)*($AS463+$AV463+$AY463))</f>
        <v>1.5469848480983499</v>
      </c>
    </row>
    <row r="464" spans="1:56" x14ac:dyDescent="0.25">
      <c r="A464">
        <v>463</v>
      </c>
      <c r="B464">
        <v>10</v>
      </c>
      <c r="C464" s="3">
        <v>13</v>
      </c>
      <c r="D464" s="4">
        <v>0.24</v>
      </c>
      <c r="E464" t="str">
        <v>SKU-1013</v>
      </c>
      <c r="F464" t="str">
        <v>Raise</v>
      </c>
      <c r="G464" t="str">
        <v>Constrained</v>
      </c>
      <c r="H464">
        <v>84.95</v>
      </c>
      <c r="I464">
        <v>53.07</v>
      </c>
      <c r="J464">
        <v>36</v>
      </c>
      <c r="K464">
        <v>3058.2000000000003</v>
      </c>
      <c r="L464">
        <v>1147.6800000000003</v>
      </c>
      <c r="M464">
        <v>0.3752795762213067</v>
      </c>
      <c r="N464">
        <v>84.95</v>
      </c>
      <c r="O464">
        <v>0</v>
      </c>
      <c r="P464">
        <v>0</v>
      </c>
      <c r="Q464">
        <v>1153.7475227686814</v>
      </c>
      <c r="R464">
        <v>894.15433014572795</v>
      </c>
      <c r="S464">
        <v>0.5</v>
      </c>
      <c r="T464">
        <f t="shared" si="161"/>
        <v>84.95</v>
      </c>
      <c r="U464">
        <f t="shared" si="162"/>
        <v>0</v>
      </c>
      <c r="V464">
        <f>IF($F464="Reduce", INDEX(Model_Assumptions[Values], 2), INDEX(Model_Assumptions[Values], 1))</f>
        <v>-0.4</v>
      </c>
      <c r="W464">
        <f t="shared" si="163"/>
        <v>36</v>
      </c>
      <c r="X464">
        <f t="shared" si="176"/>
        <v>3058.2000000000003</v>
      </c>
      <c r="Y464">
        <f t="shared" si="164"/>
        <v>1147.6800000000003</v>
      </c>
      <c r="Z464">
        <f t="shared" si="165"/>
        <v>0</v>
      </c>
      <c r="AA464">
        <f t="shared" si="166"/>
        <v>0</v>
      </c>
      <c r="AB464">
        <f t="shared" si="177"/>
        <v>0.3752795762213067</v>
      </c>
      <c r="AC464">
        <f t="shared" si="167"/>
        <v>0</v>
      </c>
      <c r="AD464">
        <f t="shared" si="168"/>
        <v>0</v>
      </c>
      <c r="AE464">
        <f t="shared" si="169"/>
        <v>0</v>
      </c>
      <c r="AF464">
        <f t="shared" si="178"/>
        <v>894.15433014572795</v>
      </c>
      <c r="AG464">
        <f t="shared" si="170"/>
        <v>0</v>
      </c>
      <c r="AH464">
        <f t="shared" si="171"/>
        <v>0</v>
      </c>
      <c r="AI464">
        <f t="shared" si="179"/>
        <v>1</v>
      </c>
      <c r="AJ464">
        <f>MAX(0, $R464 - $AA464) * INDEX(Model_Assumptions[Values], 7)</f>
        <v>1788.3086602914559</v>
      </c>
      <c r="AK464">
        <f>MAX(0, INDEX(Model_Assumptions[Values], 4) - $AD464)</f>
        <v>0.05</v>
      </c>
      <c r="AL464">
        <f>MAX(0, INDEX(Model_Assumptions[Values], 5) - $AC464)</f>
        <v>0.02</v>
      </c>
      <c r="AM464">
        <f>INDEX(Model_Assumptions[Values], 6) * MAX(0, INDEX(Model_Assumptions[Values], 3) - $AB464)^2</f>
        <v>0</v>
      </c>
      <c r="AN464">
        <f t="shared" si="172"/>
        <v>1788.3086602914557</v>
      </c>
      <c r="AO464" cm="1">
        <f t="array" ref="AO464">IFERROR(STDEV(IF($E$2:$E$2201=$E464, $AJ$2:$AJ$2201)), 0)</f>
        <v>2.296820968131694E-13</v>
      </c>
      <c r="AP464">
        <f t="shared" si="180"/>
        <v>0.98994949366116647</v>
      </c>
      <c r="AQ464">
        <f t="shared" si="173"/>
        <v>4.9999999999999982E-2</v>
      </c>
      <c r="AR464" cm="1">
        <f t="array" ref="AR464">IFERROR(STDEV(IF($E$2:$E$2201=$E464, $AK$2:$AK$2201)), 0)</f>
        <v>2.102802400022913E-17</v>
      </c>
      <c r="AS464">
        <f t="shared" si="181"/>
        <v>0.98994949366116658</v>
      </c>
      <c r="AT464">
        <f t="shared" si="174"/>
        <v>2.0000000000000007E-2</v>
      </c>
      <c r="AU464" cm="1">
        <f t="array" ref="AU464">IFERROR(STDEV(IF($E$2:$E$2201=$E464, $AL$2:$AL$2201)), 0)</f>
        <v>7.0093413334097106E-18</v>
      </c>
      <c r="AV464">
        <f t="shared" si="182"/>
        <v>-0.98994949366116647</v>
      </c>
      <c r="AW464">
        <f t="shared" si="175"/>
        <v>0</v>
      </c>
      <c r="AX464" cm="1">
        <f t="array" ref="AX464">IFERROR(STDEV(IF($E$2:$E$2201=$E464, $AM$2:$AM$2201)), 0)</f>
        <v>0</v>
      </c>
      <c r="AY464">
        <f t="shared" si="183"/>
        <v>-0.98994949366116647</v>
      </c>
      <c r="AZ464">
        <f>INDEX(Model_Assumptions[Values],9)*((INDEX(Model_Scenarios[GR Weight],1)*$AG464)+(INDEX(Model_Scenarios[GP Weight],1)*$AH464)+(INDEX(Model_Scenarios[LTV Weight],1)*$AI464))-(INDEX(Model_Scenarios[LTV Weight],1)*$AP464)-(INDEX(Model_Scenarios[GP Weight],1)*($AS464+$AV464+$AY464))</f>
        <v>3.3070353544371835</v>
      </c>
      <c r="BA464">
        <f>INDEX(Model_Assumptions[Values],9)*((INDEX(Model_Scenarios[GR Weight],2)*$AG464)+(INDEX(Model_Scenarios[GP Weight],2)*$AH464)+(INDEX(Model_Scenarios[LTV Weight],2)*$AI464))-(INDEX(Model_Scenarios[LTV Weight],2)*$AP464)-(INDEX(Model_Scenarios[GP Weight],2)*($AS464+$AV464+$AY464))</f>
        <v>2.8045227278524751</v>
      </c>
      <c r="BB464">
        <f>INDEX(Model_Assumptions[Values],9)*((INDEX(Model_Scenarios[GR Weight],3)*$AG464)+(INDEX(Model_Scenarios[GP Weight],3)*$AH464)+(INDEX(Model_Scenarios[LTV Weight],3)*$AI464))-(INDEX(Model_Scenarios[LTV Weight],3)*$AP464)-(INDEX(Model_Scenarios[GP Weight],3)*($AS464+$AV464+$AY464))</f>
        <v>1.9505025253169417</v>
      </c>
      <c r="BC464">
        <f>INDEX(Model_Assumptions[Values],9)*((INDEX(Model_Scenarios[GR Weight],4)*$AG464)+(INDEX(Model_Scenarios[GP Weight],4)*$AH464)+(INDEX(Model_Scenarios[LTV Weight],4)*$AI464))-(INDEX(Model_Scenarios[LTV Weight],4)*$AP464)-(INDEX(Model_Scenarios[GP Weight],4)*($AS464+$AV464+$AY464))</f>
        <v>1.5494974746830583</v>
      </c>
      <c r="BD464">
        <f>INDEX(Model_Assumptions[Values],9)*((INDEX(Model_Scenarios[GR Weight],5)*$AG464)+(INDEX(Model_Scenarios[GP Weight],5)*$AH464)+(INDEX(Model_Scenarios[LTV Weight],5)*$AI464))-(INDEX(Model_Scenarios[LTV Weight],5)*$AP464)-(INDEX(Model_Scenarios[GP Weight],5)*($AS464+$AV464+$AY464))</f>
        <v>1.5469848480983499</v>
      </c>
    </row>
    <row r="465" spans="1:56" x14ac:dyDescent="0.25">
      <c r="A465">
        <v>464</v>
      </c>
      <c r="B465">
        <v>10</v>
      </c>
      <c r="C465" s="3">
        <v>14</v>
      </c>
      <c r="D465" s="4">
        <v>0.26</v>
      </c>
      <c r="E465" t="str">
        <v>SKU-1013</v>
      </c>
      <c r="F465" t="str">
        <v>Raise</v>
      </c>
      <c r="G465" t="str">
        <v>Constrained</v>
      </c>
      <c r="H465">
        <v>84.95</v>
      </c>
      <c r="I465">
        <v>53.07</v>
      </c>
      <c r="J465">
        <v>36</v>
      </c>
      <c r="K465">
        <v>3058.2000000000003</v>
      </c>
      <c r="L465">
        <v>1147.6800000000003</v>
      </c>
      <c r="M465">
        <v>0.3752795762213067</v>
      </c>
      <c r="N465">
        <v>84.95</v>
      </c>
      <c r="O465">
        <v>0</v>
      </c>
      <c r="P465">
        <v>0</v>
      </c>
      <c r="Q465">
        <v>1153.7475227686814</v>
      </c>
      <c r="R465">
        <v>894.15433014572795</v>
      </c>
      <c r="S465">
        <v>0.5</v>
      </c>
      <c r="T465">
        <f t="shared" si="161"/>
        <v>84.95</v>
      </c>
      <c r="U465">
        <f t="shared" si="162"/>
        <v>0</v>
      </c>
      <c r="V465">
        <f>IF($F465="Reduce", INDEX(Model_Assumptions[Values], 2), INDEX(Model_Assumptions[Values], 1))</f>
        <v>-0.4</v>
      </c>
      <c r="W465">
        <f t="shared" si="163"/>
        <v>36</v>
      </c>
      <c r="X465">
        <f t="shared" si="176"/>
        <v>3058.2000000000003</v>
      </c>
      <c r="Y465">
        <f t="shared" si="164"/>
        <v>1147.6800000000003</v>
      </c>
      <c r="Z465">
        <f t="shared" si="165"/>
        <v>0</v>
      </c>
      <c r="AA465">
        <f t="shared" si="166"/>
        <v>0</v>
      </c>
      <c r="AB465">
        <f t="shared" si="177"/>
        <v>0.3752795762213067</v>
      </c>
      <c r="AC465">
        <f t="shared" si="167"/>
        <v>0</v>
      </c>
      <c r="AD465">
        <f t="shared" si="168"/>
        <v>0</v>
      </c>
      <c r="AE465">
        <f t="shared" si="169"/>
        <v>0</v>
      </c>
      <c r="AF465">
        <f t="shared" si="178"/>
        <v>894.15433014572795</v>
      </c>
      <c r="AG465">
        <f t="shared" si="170"/>
        <v>0</v>
      </c>
      <c r="AH465">
        <f t="shared" si="171"/>
        <v>0</v>
      </c>
      <c r="AI465">
        <f t="shared" si="179"/>
        <v>1</v>
      </c>
      <c r="AJ465">
        <f>MAX(0, $R465 - $AA465) * INDEX(Model_Assumptions[Values], 7)</f>
        <v>1788.3086602914559</v>
      </c>
      <c r="AK465">
        <f>MAX(0, INDEX(Model_Assumptions[Values], 4) - $AD465)</f>
        <v>0.05</v>
      </c>
      <c r="AL465">
        <f>MAX(0, INDEX(Model_Assumptions[Values], 5) - $AC465)</f>
        <v>0.02</v>
      </c>
      <c r="AM465">
        <f>INDEX(Model_Assumptions[Values], 6) * MAX(0, INDEX(Model_Assumptions[Values], 3) - $AB465)^2</f>
        <v>0</v>
      </c>
      <c r="AN465">
        <f t="shared" si="172"/>
        <v>1788.3086602914557</v>
      </c>
      <c r="AO465" cm="1">
        <f t="array" ref="AO465">IFERROR(STDEV(IF($E$2:$E$2201=$E465, $AJ$2:$AJ$2201)), 0)</f>
        <v>2.296820968131694E-13</v>
      </c>
      <c r="AP465">
        <f t="shared" si="180"/>
        <v>0.98994949366116647</v>
      </c>
      <c r="AQ465">
        <f t="shared" si="173"/>
        <v>4.9999999999999982E-2</v>
      </c>
      <c r="AR465" cm="1">
        <f t="array" ref="AR465">IFERROR(STDEV(IF($E$2:$E$2201=$E465, $AK$2:$AK$2201)), 0)</f>
        <v>2.102802400022913E-17</v>
      </c>
      <c r="AS465">
        <f t="shared" si="181"/>
        <v>0.98994949366116658</v>
      </c>
      <c r="AT465">
        <f t="shared" si="174"/>
        <v>2.0000000000000007E-2</v>
      </c>
      <c r="AU465" cm="1">
        <f t="array" ref="AU465">IFERROR(STDEV(IF($E$2:$E$2201=$E465, $AL$2:$AL$2201)), 0)</f>
        <v>7.0093413334097106E-18</v>
      </c>
      <c r="AV465">
        <f t="shared" si="182"/>
        <v>-0.98994949366116647</v>
      </c>
      <c r="AW465">
        <f t="shared" si="175"/>
        <v>0</v>
      </c>
      <c r="AX465" cm="1">
        <f t="array" ref="AX465">IFERROR(STDEV(IF($E$2:$E$2201=$E465, $AM$2:$AM$2201)), 0)</f>
        <v>0</v>
      </c>
      <c r="AY465">
        <f t="shared" si="183"/>
        <v>-0.98994949366116647</v>
      </c>
      <c r="AZ465">
        <f>INDEX(Model_Assumptions[Values],9)*((INDEX(Model_Scenarios[GR Weight],1)*$AG465)+(INDEX(Model_Scenarios[GP Weight],1)*$AH465)+(INDEX(Model_Scenarios[LTV Weight],1)*$AI465))-(INDEX(Model_Scenarios[LTV Weight],1)*$AP465)-(INDEX(Model_Scenarios[GP Weight],1)*($AS465+$AV465+$AY465))</f>
        <v>3.3070353544371835</v>
      </c>
      <c r="BA465">
        <f>INDEX(Model_Assumptions[Values],9)*((INDEX(Model_Scenarios[GR Weight],2)*$AG465)+(INDEX(Model_Scenarios[GP Weight],2)*$AH465)+(INDEX(Model_Scenarios[LTV Weight],2)*$AI465))-(INDEX(Model_Scenarios[LTV Weight],2)*$AP465)-(INDEX(Model_Scenarios[GP Weight],2)*($AS465+$AV465+$AY465))</f>
        <v>2.8045227278524751</v>
      </c>
      <c r="BB465">
        <f>INDEX(Model_Assumptions[Values],9)*((INDEX(Model_Scenarios[GR Weight],3)*$AG465)+(INDEX(Model_Scenarios[GP Weight],3)*$AH465)+(INDEX(Model_Scenarios[LTV Weight],3)*$AI465))-(INDEX(Model_Scenarios[LTV Weight],3)*$AP465)-(INDEX(Model_Scenarios[GP Weight],3)*($AS465+$AV465+$AY465))</f>
        <v>1.9505025253169417</v>
      </c>
      <c r="BC465">
        <f>INDEX(Model_Assumptions[Values],9)*((INDEX(Model_Scenarios[GR Weight],4)*$AG465)+(INDEX(Model_Scenarios[GP Weight],4)*$AH465)+(INDEX(Model_Scenarios[LTV Weight],4)*$AI465))-(INDEX(Model_Scenarios[LTV Weight],4)*$AP465)-(INDEX(Model_Scenarios[GP Weight],4)*($AS465+$AV465+$AY465))</f>
        <v>1.5494974746830583</v>
      </c>
      <c r="BD465">
        <f>INDEX(Model_Assumptions[Values],9)*((INDEX(Model_Scenarios[GR Weight],5)*$AG465)+(INDEX(Model_Scenarios[GP Weight],5)*$AH465)+(INDEX(Model_Scenarios[LTV Weight],5)*$AI465))-(INDEX(Model_Scenarios[LTV Weight],5)*$AP465)-(INDEX(Model_Scenarios[GP Weight],5)*($AS465+$AV465+$AY465))</f>
        <v>1.5469848480983499</v>
      </c>
    </row>
    <row r="466" spans="1:56" x14ac:dyDescent="0.25">
      <c r="A466">
        <v>465</v>
      </c>
      <c r="B466">
        <v>10</v>
      </c>
      <c r="C466" s="3">
        <v>15</v>
      </c>
      <c r="D466" s="4">
        <v>0.28000000000000003</v>
      </c>
      <c r="E466" t="str">
        <v>SKU-1013</v>
      </c>
      <c r="F466" t="str">
        <v>Raise</v>
      </c>
      <c r="G466" t="str">
        <v>Constrained</v>
      </c>
      <c r="H466">
        <v>84.95</v>
      </c>
      <c r="I466">
        <v>53.07</v>
      </c>
      <c r="J466">
        <v>36</v>
      </c>
      <c r="K466">
        <v>3058.2000000000003</v>
      </c>
      <c r="L466">
        <v>1147.6800000000003</v>
      </c>
      <c r="M466">
        <v>0.3752795762213067</v>
      </c>
      <c r="N466">
        <v>84.95</v>
      </c>
      <c r="O466">
        <v>0</v>
      </c>
      <c r="P466">
        <v>0</v>
      </c>
      <c r="Q466">
        <v>1153.7475227686814</v>
      </c>
      <c r="R466">
        <v>894.15433014572795</v>
      </c>
      <c r="S466">
        <v>0.5</v>
      </c>
      <c r="T466">
        <f t="shared" si="161"/>
        <v>84.95</v>
      </c>
      <c r="U466">
        <f t="shared" si="162"/>
        <v>0</v>
      </c>
      <c r="V466">
        <f>IF($F466="Reduce", INDEX(Model_Assumptions[Values], 2), INDEX(Model_Assumptions[Values], 1))</f>
        <v>-0.4</v>
      </c>
      <c r="W466">
        <f t="shared" si="163"/>
        <v>36</v>
      </c>
      <c r="X466">
        <f t="shared" si="176"/>
        <v>3058.2000000000003</v>
      </c>
      <c r="Y466">
        <f t="shared" si="164"/>
        <v>1147.6800000000003</v>
      </c>
      <c r="Z466">
        <f t="shared" si="165"/>
        <v>0</v>
      </c>
      <c r="AA466">
        <f t="shared" si="166"/>
        <v>0</v>
      </c>
      <c r="AB466">
        <f t="shared" si="177"/>
        <v>0.3752795762213067</v>
      </c>
      <c r="AC466">
        <f t="shared" si="167"/>
        <v>0</v>
      </c>
      <c r="AD466">
        <f t="shared" si="168"/>
        <v>0</v>
      </c>
      <c r="AE466">
        <f t="shared" si="169"/>
        <v>0</v>
      </c>
      <c r="AF466">
        <f t="shared" si="178"/>
        <v>894.15433014572795</v>
      </c>
      <c r="AG466">
        <f t="shared" si="170"/>
        <v>0</v>
      </c>
      <c r="AH466">
        <f t="shared" si="171"/>
        <v>0</v>
      </c>
      <c r="AI466">
        <f t="shared" si="179"/>
        <v>1</v>
      </c>
      <c r="AJ466">
        <f>MAX(0, $R466 - $AA466) * INDEX(Model_Assumptions[Values], 7)</f>
        <v>1788.3086602914559</v>
      </c>
      <c r="AK466">
        <f>MAX(0, INDEX(Model_Assumptions[Values], 4) - $AD466)</f>
        <v>0.05</v>
      </c>
      <c r="AL466">
        <f>MAX(0, INDEX(Model_Assumptions[Values], 5) - $AC466)</f>
        <v>0.02</v>
      </c>
      <c r="AM466">
        <f>INDEX(Model_Assumptions[Values], 6) * MAX(0, INDEX(Model_Assumptions[Values], 3) - $AB466)^2</f>
        <v>0</v>
      </c>
      <c r="AN466">
        <f t="shared" si="172"/>
        <v>1788.3086602914557</v>
      </c>
      <c r="AO466" cm="1">
        <f t="array" ref="AO466">IFERROR(STDEV(IF($E$2:$E$2201=$E466, $AJ$2:$AJ$2201)), 0)</f>
        <v>2.296820968131694E-13</v>
      </c>
      <c r="AP466">
        <f t="shared" si="180"/>
        <v>0.98994949366116647</v>
      </c>
      <c r="AQ466">
        <f t="shared" si="173"/>
        <v>4.9999999999999982E-2</v>
      </c>
      <c r="AR466" cm="1">
        <f t="array" ref="AR466">IFERROR(STDEV(IF($E$2:$E$2201=$E466, $AK$2:$AK$2201)), 0)</f>
        <v>2.102802400022913E-17</v>
      </c>
      <c r="AS466">
        <f t="shared" si="181"/>
        <v>0.98994949366116658</v>
      </c>
      <c r="AT466">
        <f t="shared" si="174"/>
        <v>2.0000000000000007E-2</v>
      </c>
      <c r="AU466" cm="1">
        <f t="array" ref="AU466">IFERROR(STDEV(IF($E$2:$E$2201=$E466, $AL$2:$AL$2201)), 0)</f>
        <v>7.0093413334097106E-18</v>
      </c>
      <c r="AV466">
        <f t="shared" si="182"/>
        <v>-0.98994949366116647</v>
      </c>
      <c r="AW466">
        <f t="shared" si="175"/>
        <v>0</v>
      </c>
      <c r="AX466" cm="1">
        <f t="array" ref="AX466">IFERROR(STDEV(IF($E$2:$E$2201=$E466, $AM$2:$AM$2201)), 0)</f>
        <v>0</v>
      </c>
      <c r="AY466">
        <f t="shared" si="183"/>
        <v>-0.98994949366116647</v>
      </c>
      <c r="AZ466">
        <f>INDEX(Model_Assumptions[Values],9)*((INDEX(Model_Scenarios[GR Weight],1)*$AG466)+(INDEX(Model_Scenarios[GP Weight],1)*$AH466)+(INDEX(Model_Scenarios[LTV Weight],1)*$AI466))-(INDEX(Model_Scenarios[LTV Weight],1)*$AP466)-(INDEX(Model_Scenarios[GP Weight],1)*($AS466+$AV466+$AY466))</f>
        <v>3.3070353544371835</v>
      </c>
      <c r="BA466">
        <f>INDEX(Model_Assumptions[Values],9)*((INDEX(Model_Scenarios[GR Weight],2)*$AG466)+(INDEX(Model_Scenarios[GP Weight],2)*$AH466)+(INDEX(Model_Scenarios[LTV Weight],2)*$AI466))-(INDEX(Model_Scenarios[LTV Weight],2)*$AP466)-(INDEX(Model_Scenarios[GP Weight],2)*($AS466+$AV466+$AY466))</f>
        <v>2.8045227278524751</v>
      </c>
      <c r="BB466">
        <f>INDEX(Model_Assumptions[Values],9)*((INDEX(Model_Scenarios[GR Weight],3)*$AG466)+(INDEX(Model_Scenarios[GP Weight],3)*$AH466)+(INDEX(Model_Scenarios[LTV Weight],3)*$AI466))-(INDEX(Model_Scenarios[LTV Weight],3)*$AP466)-(INDEX(Model_Scenarios[GP Weight],3)*($AS466+$AV466+$AY466))</f>
        <v>1.9505025253169417</v>
      </c>
      <c r="BC466">
        <f>INDEX(Model_Assumptions[Values],9)*((INDEX(Model_Scenarios[GR Weight],4)*$AG466)+(INDEX(Model_Scenarios[GP Weight],4)*$AH466)+(INDEX(Model_Scenarios[LTV Weight],4)*$AI466))-(INDEX(Model_Scenarios[LTV Weight],4)*$AP466)-(INDEX(Model_Scenarios[GP Weight],4)*($AS466+$AV466+$AY466))</f>
        <v>1.5494974746830583</v>
      </c>
      <c r="BD466">
        <f>INDEX(Model_Assumptions[Values],9)*((INDEX(Model_Scenarios[GR Weight],5)*$AG466)+(INDEX(Model_Scenarios[GP Weight],5)*$AH466)+(INDEX(Model_Scenarios[LTV Weight],5)*$AI466))-(INDEX(Model_Scenarios[LTV Weight],5)*$AP466)-(INDEX(Model_Scenarios[GP Weight],5)*($AS466+$AV466+$AY466))</f>
        <v>1.5469848480983499</v>
      </c>
    </row>
    <row r="467" spans="1:56" x14ac:dyDescent="0.25">
      <c r="A467">
        <v>466</v>
      </c>
      <c r="B467">
        <v>10</v>
      </c>
      <c r="C467" s="3">
        <v>16</v>
      </c>
      <c r="D467" s="4">
        <v>0.3</v>
      </c>
      <c r="E467" t="str">
        <v>SKU-1013</v>
      </c>
      <c r="F467" t="str">
        <v>Raise</v>
      </c>
      <c r="G467" t="str">
        <v>Constrained</v>
      </c>
      <c r="H467">
        <v>84.95</v>
      </c>
      <c r="I467">
        <v>53.07</v>
      </c>
      <c r="J467">
        <v>36</v>
      </c>
      <c r="K467">
        <v>3058.2000000000003</v>
      </c>
      <c r="L467">
        <v>1147.6800000000003</v>
      </c>
      <c r="M467">
        <v>0.3752795762213067</v>
      </c>
      <c r="N467">
        <v>84.95</v>
      </c>
      <c r="O467">
        <v>0</v>
      </c>
      <c r="P467">
        <v>0</v>
      </c>
      <c r="Q467">
        <v>1153.7475227686814</v>
      </c>
      <c r="R467">
        <v>894.15433014572795</v>
      </c>
      <c r="S467">
        <v>0.5</v>
      </c>
      <c r="T467">
        <f t="shared" si="161"/>
        <v>84.95</v>
      </c>
      <c r="U467">
        <f t="shared" si="162"/>
        <v>0</v>
      </c>
      <c r="V467">
        <f>IF($F467="Reduce", INDEX(Model_Assumptions[Values], 2), INDEX(Model_Assumptions[Values], 1))</f>
        <v>-0.4</v>
      </c>
      <c r="W467">
        <f t="shared" si="163"/>
        <v>36</v>
      </c>
      <c r="X467">
        <f t="shared" si="176"/>
        <v>3058.2000000000003</v>
      </c>
      <c r="Y467">
        <f t="shared" si="164"/>
        <v>1147.6800000000003</v>
      </c>
      <c r="Z467">
        <f t="shared" si="165"/>
        <v>0</v>
      </c>
      <c r="AA467">
        <f t="shared" si="166"/>
        <v>0</v>
      </c>
      <c r="AB467">
        <f t="shared" si="177"/>
        <v>0.3752795762213067</v>
      </c>
      <c r="AC467">
        <f t="shared" si="167"/>
        <v>0</v>
      </c>
      <c r="AD467">
        <f t="shared" si="168"/>
        <v>0</v>
      </c>
      <c r="AE467">
        <f t="shared" si="169"/>
        <v>0</v>
      </c>
      <c r="AF467">
        <f t="shared" si="178"/>
        <v>894.15433014572795</v>
      </c>
      <c r="AG467">
        <f t="shared" si="170"/>
        <v>0</v>
      </c>
      <c r="AH467">
        <f t="shared" si="171"/>
        <v>0</v>
      </c>
      <c r="AI467">
        <f t="shared" si="179"/>
        <v>1</v>
      </c>
      <c r="AJ467">
        <f>MAX(0, $R467 - $AA467) * INDEX(Model_Assumptions[Values], 7)</f>
        <v>1788.3086602914559</v>
      </c>
      <c r="AK467">
        <f>MAX(0, INDEX(Model_Assumptions[Values], 4) - $AD467)</f>
        <v>0.05</v>
      </c>
      <c r="AL467">
        <f>MAX(0, INDEX(Model_Assumptions[Values], 5) - $AC467)</f>
        <v>0.02</v>
      </c>
      <c r="AM467">
        <f>INDEX(Model_Assumptions[Values], 6) * MAX(0, INDEX(Model_Assumptions[Values], 3) - $AB467)^2</f>
        <v>0</v>
      </c>
      <c r="AN467">
        <f t="shared" si="172"/>
        <v>1788.3086602914557</v>
      </c>
      <c r="AO467" cm="1">
        <f t="array" ref="AO467">IFERROR(STDEV(IF($E$2:$E$2201=$E467, $AJ$2:$AJ$2201)), 0)</f>
        <v>2.296820968131694E-13</v>
      </c>
      <c r="AP467">
        <f t="shared" si="180"/>
        <v>0.98994949366116647</v>
      </c>
      <c r="AQ467">
        <f t="shared" si="173"/>
        <v>4.9999999999999982E-2</v>
      </c>
      <c r="AR467" cm="1">
        <f t="array" ref="AR467">IFERROR(STDEV(IF($E$2:$E$2201=$E467, $AK$2:$AK$2201)), 0)</f>
        <v>2.102802400022913E-17</v>
      </c>
      <c r="AS467">
        <f t="shared" si="181"/>
        <v>0.98994949366116658</v>
      </c>
      <c r="AT467">
        <f t="shared" si="174"/>
        <v>2.0000000000000007E-2</v>
      </c>
      <c r="AU467" cm="1">
        <f t="array" ref="AU467">IFERROR(STDEV(IF($E$2:$E$2201=$E467, $AL$2:$AL$2201)), 0)</f>
        <v>7.0093413334097106E-18</v>
      </c>
      <c r="AV467">
        <f t="shared" si="182"/>
        <v>-0.98994949366116647</v>
      </c>
      <c r="AW467">
        <f t="shared" si="175"/>
        <v>0</v>
      </c>
      <c r="AX467" cm="1">
        <f t="array" ref="AX467">IFERROR(STDEV(IF($E$2:$E$2201=$E467, $AM$2:$AM$2201)), 0)</f>
        <v>0</v>
      </c>
      <c r="AY467">
        <f t="shared" si="183"/>
        <v>-0.98994949366116647</v>
      </c>
      <c r="AZ467">
        <f>INDEX(Model_Assumptions[Values],9)*((INDEX(Model_Scenarios[GR Weight],1)*$AG467)+(INDEX(Model_Scenarios[GP Weight],1)*$AH467)+(INDEX(Model_Scenarios[LTV Weight],1)*$AI467))-(INDEX(Model_Scenarios[LTV Weight],1)*$AP467)-(INDEX(Model_Scenarios[GP Weight],1)*($AS467+$AV467+$AY467))</f>
        <v>3.3070353544371835</v>
      </c>
      <c r="BA467">
        <f>INDEX(Model_Assumptions[Values],9)*((INDEX(Model_Scenarios[GR Weight],2)*$AG467)+(INDEX(Model_Scenarios[GP Weight],2)*$AH467)+(INDEX(Model_Scenarios[LTV Weight],2)*$AI467))-(INDEX(Model_Scenarios[LTV Weight],2)*$AP467)-(INDEX(Model_Scenarios[GP Weight],2)*($AS467+$AV467+$AY467))</f>
        <v>2.8045227278524751</v>
      </c>
      <c r="BB467">
        <f>INDEX(Model_Assumptions[Values],9)*((INDEX(Model_Scenarios[GR Weight],3)*$AG467)+(INDEX(Model_Scenarios[GP Weight],3)*$AH467)+(INDEX(Model_Scenarios[LTV Weight],3)*$AI467))-(INDEX(Model_Scenarios[LTV Weight],3)*$AP467)-(INDEX(Model_Scenarios[GP Weight],3)*($AS467+$AV467+$AY467))</f>
        <v>1.9505025253169417</v>
      </c>
      <c r="BC467">
        <f>INDEX(Model_Assumptions[Values],9)*((INDEX(Model_Scenarios[GR Weight],4)*$AG467)+(INDEX(Model_Scenarios[GP Weight],4)*$AH467)+(INDEX(Model_Scenarios[LTV Weight],4)*$AI467))-(INDEX(Model_Scenarios[LTV Weight],4)*$AP467)-(INDEX(Model_Scenarios[GP Weight],4)*($AS467+$AV467+$AY467))</f>
        <v>1.5494974746830583</v>
      </c>
      <c r="BD467">
        <f>INDEX(Model_Assumptions[Values],9)*((INDEX(Model_Scenarios[GR Weight],5)*$AG467)+(INDEX(Model_Scenarios[GP Weight],5)*$AH467)+(INDEX(Model_Scenarios[LTV Weight],5)*$AI467))-(INDEX(Model_Scenarios[LTV Weight],5)*$AP467)-(INDEX(Model_Scenarios[GP Weight],5)*($AS467+$AV467+$AY467))</f>
        <v>1.5469848480983499</v>
      </c>
    </row>
    <row r="468" spans="1:56" x14ac:dyDescent="0.25">
      <c r="A468">
        <v>467</v>
      </c>
      <c r="B468">
        <v>10</v>
      </c>
      <c r="C468" s="3">
        <v>17</v>
      </c>
      <c r="D468" s="4">
        <v>0.32</v>
      </c>
      <c r="E468" t="str">
        <v>SKU-1013</v>
      </c>
      <c r="F468" t="str">
        <v>Raise</v>
      </c>
      <c r="G468" t="str">
        <v>Constrained</v>
      </c>
      <c r="H468">
        <v>84.95</v>
      </c>
      <c r="I468">
        <v>53.07</v>
      </c>
      <c r="J468">
        <v>36</v>
      </c>
      <c r="K468">
        <v>3058.2000000000003</v>
      </c>
      <c r="L468">
        <v>1147.6800000000003</v>
      </c>
      <c r="M468">
        <v>0.3752795762213067</v>
      </c>
      <c r="N468">
        <v>84.95</v>
      </c>
      <c r="O468">
        <v>0</v>
      </c>
      <c r="P468">
        <v>0</v>
      </c>
      <c r="Q468">
        <v>1153.7475227686814</v>
      </c>
      <c r="R468">
        <v>894.15433014572795</v>
      </c>
      <c r="S468">
        <v>0.5</v>
      </c>
      <c r="T468">
        <f t="shared" si="161"/>
        <v>84.95</v>
      </c>
      <c r="U468">
        <f t="shared" si="162"/>
        <v>0</v>
      </c>
      <c r="V468">
        <f>IF($F468="Reduce", INDEX(Model_Assumptions[Values], 2), INDEX(Model_Assumptions[Values], 1))</f>
        <v>-0.4</v>
      </c>
      <c r="W468">
        <f t="shared" si="163"/>
        <v>36</v>
      </c>
      <c r="X468">
        <f t="shared" si="176"/>
        <v>3058.2000000000003</v>
      </c>
      <c r="Y468">
        <f t="shared" si="164"/>
        <v>1147.6800000000003</v>
      </c>
      <c r="Z468">
        <f t="shared" si="165"/>
        <v>0</v>
      </c>
      <c r="AA468">
        <f t="shared" si="166"/>
        <v>0</v>
      </c>
      <c r="AB468">
        <f t="shared" si="177"/>
        <v>0.3752795762213067</v>
      </c>
      <c r="AC468">
        <f t="shared" si="167"/>
        <v>0</v>
      </c>
      <c r="AD468">
        <f t="shared" si="168"/>
        <v>0</v>
      </c>
      <c r="AE468">
        <f t="shared" si="169"/>
        <v>0</v>
      </c>
      <c r="AF468">
        <f t="shared" si="178"/>
        <v>894.15433014572795</v>
      </c>
      <c r="AG468">
        <f t="shared" si="170"/>
        <v>0</v>
      </c>
      <c r="AH468">
        <f t="shared" si="171"/>
        <v>0</v>
      </c>
      <c r="AI468">
        <f t="shared" si="179"/>
        <v>1</v>
      </c>
      <c r="AJ468">
        <f>MAX(0, $R468 - $AA468) * INDEX(Model_Assumptions[Values], 7)</f>
        <v>1788.3086602914559</v>
      </c>
      <c r="AK468">
        <f>MAX(0, INDEX(Model_Assumptions[Values], 4) - $AD468)</f>
        <v>0.05</v>
      </c>
      <c r="AL468">
        <f>MAX(0, INDEX(Model_Assumptions[Values], 5) - $AC468)</f>
        <v>0.02</v>
      </c>
      <c r="AM468">
        <f>INDEX(Model_Assumptions[Values], 6) * MAX(0, INDEX(Model_Assumptions[Values], 3) - $AB468)^2</f>
        <v>0</v>
      </c>
      <c r="AN468">
        <f t="shared" si="172"/>
        <v>1788.3086602914557</v>
      </c>
      <c r="AO468" cm="1">
        <f t="array" ref="AO468">IFERROR(STDEV(IF($E$2:$E$2201=$E468, $AJ$2:$AJ$2201)), 0)</f>
        <v>2.296820968131694E-13</v>
      </c>
      <c r="AP468">
        <f t="shared" si="180"/>
        <v>0.98994949366116647</v>
      </c>
      <c r="AQ468">
        <f t="shared" si="173"/>
        <v>4.9999999999999982E-2</v>
      </c>
      <c r="AR468" cm="1">
        <f t="array" ref="AR468">IFERROR(STDEV(IF($E$2:$E$2201=$E468, $AK$2:$AK$2201)), 0)</f>
        <v>2.102802400022913E-17</v>
      </c>
      <c r="AS468">
        <f t="shared" si="181"/>
        <v>0.98994949366116658</v>
      </c>
      <c r="AT468">
        <f t="shared" si="174"/>
        <v>2.0000000000000007E-2</v>
      </c>
      <c r="AU468" cm="1">
        <f t="array" ref="AU468">IFERROR(STDEV(IF($E$2:$E$2201=$E468, $AL$2:$AL$2201)), 0)</f>
        <v>7.0093413334097106E-18</v>
      </c>
      <c r="AV468">
        <f t="shared" si="182"/>
        <v>-0.98994949366116647</v>
      </c>
      <c r="AW468">
        <f t="shared" si="175"/>
        <v>0</v>
      </c>
      <c r="AX468" cm="1">
        <f t="array" ref="AX468">IFERROR(STDEV(IF($E$2:$E$2201=$E468, $AM$2:$AM$2201)), 0)</f>
        <v>0</v>
      </c>
      <c r="AY468">
        <f t="shared" si="183"/>
        <v>-0.98994949366116647</v>
      </c>
      <c r="AZ468">
        <f>INDEX(Model_Assumptions[Values],9)*((INDEX(Model_Scenarios[GR Weight],1)*$AG468)+(INDEX(Model_Scenarios[GP Weight],1)*$AH468)+(INDEX(Model_Scenarios[LTV Weight],1)*$AI468))-(INDEX(Model_Scenarios[LTV Weight],1)*$AP468)-(INDEX(Model_Scenarios[GP Weight],1)*($AS468+$AV468+$AY468))</f>
        <v>3.3070353544371835</v>
      </c>
      <c r="BA468">
        <f>INDEX(Model_Assumptions[Values],9)*((INDEX(Model_Scenarios[GR Weight],2)*$AG468)+(INDEX(Model_Scenarios[GP Weight],2)*$AH468)+(INDEX(Model_Scenarios[LTV Weight],2)*$AI468))-(INDEX(Model_Scenarios[LTV Weight],2)*$AP468)-(INDEX(Model_Scenarios[GP Weight],2)*($AS468+$AV468+$AY468))</f>
        <v>2.8045227278524751</v>
      </c>
      <c r="BB468">
        <f>INDEX(Model_Assumptions[Values],9)*((INDEX(Model_Scenarios[GR Weight],3)*$AG468)+(INDEX(Model_Scenarios[GP Weight],3)*$AH468)+(INDEX(Model_Scenarios[LTV Weight],3)*$AI468))-(INDEX(Model_Scenarios[LTV Weight],3)*$AP468)-(INDEX(Model_Scenarios[GP Weight],3)*($AS468+$AV468+$AY468))</f>
        <v>1.9505025253169417</v>
      </c>
      <c r="BC468">
        <f>INDEX(Model_Assumptions[Values],9)*((INDEX(Model_Scenarios[GR Weight],4)*$AG468)+(INDEX(Model_Scenarios[GP Weight],4)*$AH468)+(INDEX(Model_Scenarios[LTV Weight],4)*$AI468))-(INDEX(Model_Scenarios[LTV Weight],4)*$AP468)-(INDEX(Model_Scenarios[GP Weight],4)*($AS468+$AV468+$AY468))</f>
        <v>1.5494974746830583</v>
      </c>
      <c r="BD468">
        <f>INDEX(Model_Assumptions[Values],9)*((INDEX(Model_Scenarios[GR Weight],5)*$AG468)+(INDEX(Model_Scenarios[GP Weight],5)*$AH468)+(INDEX(Model_Scenarios[LTV Weight],5)*$AI468))-(INDEX(Model_Scenarios[LTV Weight],5)*$AP468)-(INDEX(Model_Scenarios[GP Weight],5)*($AS468+$AV468+$AY468))</f>
        <v>1.5469848480983499</v>
      </c>
    </row>
    <row r="469" spans="1:56" x14ac:dyDescent="0.25">
      <c r="A469">
        <v>468</v>
      </c>
      <c r="B469">
        <v>10</v>
      </c>
      <c r="C469" s="3">
        <v>18</v>
      </c>
      <c r="D469" s="4">
        <v>0.34</v>
      </c>
      <c r="E469" t="str">
        <v>SKU-1013</v>
      </c>
      <c r="F469" t="str">
        <v>Raise</v>
      </c>
      <c r="G469" t="str">
        <v>Constrained</v>
      </c>
      <c r="H469">
        <v>84.95</v>
      </c>
      <c r="I469">
        <v>53.07</v>
      </c>
      <c r="J469">
        <v>36</v>
      </c>
      <c r="K469">
        <v>3058.2000000000003</v>
      </c>
      <c r="L469">
        <v>1147.6800000000003</v>
      </c>
      <c r="M469">
        <v>0.3752795762213067</v>
      </c>
      <c r="N469">
        <v>84.95</v>
      </c>
      <c r="O469">
        <v>0</v>
      </c>
      <c r="P469">
        <v>0</v>
      </c>
      <c r="Q469">
        <v>1153.7475227686814</v>
      </c>
      <c r="R469">
        <v>894.15433014572795</v>
      </c>
      <c r="S469">
        <v>0.5</v>
      </c>
      <c r="T469">
        <f t="shared" si="161"/>
        <v>84.95</v>
      </c>
      <c r="U469">
        <f t="shared" si="162"/>
        <v>0</v>
      </c>
      <c r="V469">
        <f>IF($F469="Reduce", INDEX(Model_Assumptions[Values], 2), INDEX(Model_Assumptions[Values], 1))</f>
        <v>-0.4</v>
      </c>
      <c r="W469">
        <f t="shared" si="163"/>
        <v>36</v>
      </c>
      <c r="X469">
        <f t="shared" si="176"/>
        <v>3058.2000000000003</v>
      </c>
      <c r="Y469">
        <f t="shared" si="164"/>
        <v>1147.6800000000003</v>
      </c>
      <c r="Z469">
        <f t="shared" si="165"/>
        <v>0</v>
      </c>
      <c r="AA469">
        <f t="shared" si="166"/>
        <v>0</v>
      </c>
      <c r="AB469">
        <f t="shared" si="177"/>
        <v>0.3752795762213067</v>
      </c>
      <c r="AC469">
        <f t="shared" si="167"/>
        <v>0</v>
      </c>
      <c r="AD469">
        <f t="shared" si="168"/>
        <v>0</v>
      </c>
      <c r="AE469">
        <f t="shared" si="169"/>
        <v>0</v>
      </c>
      <c r="AF469">
        <f t="shared" si="178"/>
        <v>894.15433014572795</v>
      </c>
      <c r="AG469">
        <f t="shared" si="170"/>
        <v>0</v>
      </c>
      <c r="AH469">
        <f t="shared" si="171"/>
        <v>0</v>
      </c>
      <c r="AI469">
        <f t="shared" si="179"/>
        <v>1</v>
      </c>
      <c r="AJ469">
        <f>MAX(0, $R469 - $AA469) * INDEX(Model_Assumptions[Values], 7)</f>
        <v>1788.3086602914559</v>
      </c>
      <c r="AK469">
        <f>MAX(0, INDEX(Model_Assumptions[Values], 4) - $AD469)</f>
        <v>0.05</v>
      </c>
      <c r="AL469">
        <f>MAX(0, INDEX(Model_Assumptions[Values], 5) - $AC469)</f>
        <v>0.02</v>
      </c>
      <c r="AM469">
        <f>INDEX(Model_Assumptions[Values], 6) * MAX(0, INDEX(Model_Assumptions[Values], 3) - $AB469)^2</f>
        <v>0</v>
      </c>
      <c r="AN469">
        <f t="shared" si="172"/>
        <v>1788.3086602914557</v>
      </c>
      <c r="AO469" cm="1">
        <f t="array" ref="AO469">IFERROR(STDEV(IF($E$2:$E$2201=$E469, $AJ$2:$AJ$2201)), 0)</f>
        <v>2.296820968131694E-13</v>
      </c>
      <c r="AP469">
        <f t="shared" si="180"/>
        <v>0.98994949366116647</v>
      </c>
      <c r="AQ469">
        <f t="shared" si="173"/>
        <v>4.9999999999999982E-2</v>
      </c>
      <c r="AR469" cm="1">
        <f t="array" ref="AR469">IFERROR(STDEV(IF($E$2:$E$2201=$E469, $AK$2:$AK$2201)), 0)</f>
        <v>2.102802400022913E-17</v>
      </c>
      <c r="AS469">
        <f t="shared" si="181"/>
        <v>0.98994949366116658</v>
      </c>
      <c r="AT469">
        <f t="shared" si="174"/>
        <v>2.0000000000000007E-2</v>
      </c>
      <c r="AU469" cm="1">
        <f t="array" ref="AU469">IFERROR(STDEV(IF($E$2:$E$2201=$E469, $AL$2:$AL$2201)), 0)</f>
        <v>7.0093413334097106E-18</v>
      </c>
      <c r="AV469">
        <f t="shared" si="182"/>
        <v>-0.98994949366116647</v>
      </c>
      <c r="AW469">
        <f t="shared" si="175"/>
        <v>0</v>
      </c>
      <c r="AX469" cm="1">
        <f t="array" ref="AX469">IFERROR(STDEV(IF($E$2:$E$2201=$E469, $AM$2:$AM$2201)), 0)</f>
        <v>0</v>
      </c>
      <c r="AY469">
        <f t="shared" si="183"/>
        <v>-0.98994949366116647</v>
      </c>
      <c r="AZ469">
        <f>INDEX(Model_Assumptions[Values],9)*((INDEX(Model_Scenarios[GR Weight],1)*$AG469)+(INDEX(Model_Scenarios[GP Weight],1)*$AH469)+(INDEX(Model_Scenarios[LTV Weight],1)*$AI469))-(INDEX(Model_Scenarios[LTV Weight],1)*$AP469)-(INDEX(Model_Scenarios[GP Weight],1)*($AS469+$AV469+$AY469))</f>
        <v>3.3070353544371835</v>
      </c>
      <c r="BA469">
        <f>INDEX(Model_Assumptions[Values],9)*((INDEX(Model_Scenarios[GR Weight],2)*$AG469)+(INDEX(Model_Scenarios[GP Weight],2)*$AH469)+(INDEX(Model_Scenarios[LTV Weight],2)*$AI469))-(INDEX(Model_Scenarios[LTV Weight],2)*$AP469)-(INDEX(Model_Scenarios[GP Weight],2)*($AS469+$AV469+$AY469))</f>
        <v>2.8045227278524751</v>
      </c>
      <c r="BB469">
        <f>INDEX(Model_Assumptions[Values],9)*((INDEX(Model_Scenarios[GR Weight],3)*$AG469)+(INDEX(Model_Scenarios[GP Weight],3)*$AH469)+(INDEX(Model_Scenarios[LTV Weight],3)*$AI469))-(INDEX(Model_Scenarios[LTV Weight],3)*$AP469)-(INDEX(Model_Scenarios[GP Weight],3)*($AS469+$AV469+$AY469))</f>
        <v>1.9505025253169417</v>
      </c>
      <c r="BC469">
        <f>INDEX(Model_Assumptions[Values],9)*((INDEX(Model_Scenarios[GR Weight],4)*$AG469)+(INDEX(Model_Scenarios[GP Weight],4)*$AH469)+(INDEX(Model_Scenarios[LTV Weight],4)*$AI469))-(INDEX(Model_Scenarios[LTV Weight],4)*$AP469)-(INDEX(Model_Scenarios[GP Weight],4)*($AS469+$AV469+$AY469))</f>
        <v>1.5494974746830583</v>
      </c>
      <c r="BD469">
        <f>INDEX(Model_Assumptions[Values],9)*((INDEX(Model_Scenarios[GR Weight],5)*$AG469)+(INDEX(Model_Scenarios[GP Weight],5)*$AH469)+(INDEX(Model_Scenarios[LTV Weight],5)*$AI469))-(INDEX(Model_Scenarios[LTV Weight],5)*$AP469)-(INDEX(Model_Scenarios[GP Weight],5)*($AS469+$AV469+$AY469))</f>
        <v>1.5469848480983499</v>
      </c>
    </row>
    <row r="470" spans="1:56" x14ac:dyDescent="0.25">
      <c r="A470">
        <v>469</v>
      </c>
      <c r="B470">
        <v>10</v>
      </c>
      <c r="C470" s="3">
        <v>19</v>
      </c>
      <c r="D470" s="4">
        <v>0.36</v>
      </c>
      <c r="E470" t="str">
        <v>SKU-1013</v>
      </c>
      <c r="F470" t="str">
        <v>Raise</v>
      </c>
      <c r="G470" t="str">
        <v>Constrained</v>
      </c>
      <c r="H470">
        <v>84.95</v>
      </c>
      <c r="I470">
        <v>53.07</v>
      </c>
      <c r="J470">
        <v>36</v>
      </c>
      <c r="K470">
        <v>3058.2000000000003</v>
      </c>
      <c r="L470">
        <v>1147.6800000000003</v>
      </c>
      <c r="M470">
        <v>0.3752795762213067</v>
      </c>
      <c r="N470">
        <v>84.95</v>
      </c>
      <c r="O470">
        <v>0</v>
      </c>
      <c r="P470">
        <v>0</v>
      </c>
      <c r="Q470">
        <v>1153.7475227686814</v>
      </c>
      <c r="R470">
        <v>894.15433014572795</v>
      </c>
      <c r="S470">
        <v>0.5</v>
      </c>
      <c r="T470">
        <f t="shared" si="161"/>
        <v>84.95</v>
      </c>
      <c r="U470">
        <f t="shared" si="162"/>
        <v>0</v>
      </c>
      <c r="V470">
        <f>IF($F470="Reduce", INDEX(Model_Assumptions[Values], 2), INDEX(Model_Assumptions[Values], 1))</f>
        <v>-0.4</v>
      </c>
      <c r="W470">
        <f t="shared" si="163"/>
        <v>36</v>
      </c>
      <c r="X470">
        <f t="shared" si="176"/>
        <v>3058.2000000000003</v>
      </c>
      <c r="Y470">
        <f t="shared" si="164"/>
        <v>1147.6800000000003</v>
      </c>
      <c r="Z470">
        <f t="shared" si="165"/>
        <v>0</v>
      </c>
      <c r="AA470">
        <f t="shared" si="166"/>
        <v>0</v>
      </c>
      <c r="AB470">
        <f t="shared" si="177"/>
        <v>0.3752795762213067</v>
      </c>
      <c r="AC470">
        <f t="shared" si="167"/>
        <v>0</v>
      </c>
      <c r="AD470">
        <f t="shared" si="168"/>
        <v>0</v>
      </c>
      <c r="AE470">
        <f t="shared" si="169"/>
        <v>0</v>
      </c>
      <c r="AF470">
        <f t="shared" si="178"/>
        <v>894.15433014572795</v>
      </c>
      <c r="AG470">
        <f t="shared" si="170"/>
        <v>0</v>
      </c>
      <c r="AH470">
        <f t="shared" si="171"/>
        <v>0</v>
      </c>
      <c r="AI470">
        <f t="shared" si="179"/>
        <v>1</v>
      </c>
      <c r="AJ470">
        <f>MAX(0, $R470 - $AA470) * INDEX(Model_Assumptions[Values], 7)</f>
        <v>1788.3086602914559</v>
      </c>
      <c r="AK470">
        <f>MAX(0, INDEX(Model_Assumptions[Values], 4) - $AD470)</f>
        <v>0.05</v>
      </c>
      <c r="AL470">
        <f>MAX(0, INDEX(Model_Assumptions[Values], 5) - $AC470)</f>
        <v>0.02</v>
      </c>
      <c r="AM470">
        <f>INDEX(Model_Assumptions[Values], 6) * MAX(0, INDEX(Model_Assumptions[Values], 3) - $AB470)^2</f>
        <v>0</v>
      </c>
      <c r="AN470">
        <f t="shared" si="172"/>
        <v>1788.3086602914557</v>
      </c>
      <c r="AO470" cm="1">
        <f t="array" ref="AO470">IFERROR(STDEV(IF($E$2:$E$2201=$E470, $AJ$2:$AJ$2201)), 0)</f>
        <v>2.296820968131694E-13</v>
      </c>
      <c r="AP470">
        <f t="shared" si="180"/>
        <v>0.98994949366116647</v>
      </c>
      <c r="AQ470">
        <f t="shared" si="173"/>
        <v>4.9999999999999982E-2</v>
      </c>
      <c r="AR470" cm="1">
        <f t="array" ref="AR470">IFERROR(STDEV(IF($E$2:$E$2201=$E470, $AK$2:$AK$2201)), 0)</f>
        <v>2.102802400022913E-17</v>
      </c>
      <c r="AS470">
        <f t="shared" si="181"/>
        <v>0.98994949366116658</v>
      </c>
      <c r="AT470">
        <f t="shared" si="174"/>
        <v>2.0000000000000007E-2</v>
      </c>
      <c r="AU470" cm="1">
        <f t="array" ref="AU470">IFERROR(STDEV(IF($E$2:$E$2201=$E470, $AL$2:$AL$2201)), 0)</f>
        <v>7.0093413334097106E-18</v>
      </c>
      <c r="AV470">
        <f t="shared" si="182"/>
        <v>-0.98994949366116647</v>
      </c>
      <c r="AW470">
        <f t="shared" si="175"/>
        <v>0</v>
      </c>
      <c r="AX470" cm="1">
        <f t="array" ref="AX470">IFERROR(STDEV(IF($E$2:$E$2201=$E470, $AM$2:$AM$2201)), 0)</f>
        <v>0</v>
      </c>
      <c r="AY470">
        <f t="shared" si="183"/>
        <v>-0.98994949366116647</v>
      </c>
      <c r="AZ470">
        <f>INDEX(Model_Assumptions[Values],9)*((INDEX(Model_Scenarios[GR Weight],1)*$AG470)+(INDEX(Model_Scenarios[GP Weight],1)*$AH470)+(INDEX(Model_Scenarios[LTV Weight],1)*$AI470))-(INDEX(Model_Scenarios[LTV Weight],1)*$AP470)-(INDEX(Model_Scenarios[GP Weight],1)*($AS470+$AV470+$AY470))</f>
        <v>3.3070353544371835</v>
      </c>
      <c r="BA470">
        <f>INDEX(Model_Assumptions[Values],9)*((INDEX(Model_Scenarios[GR Weight],2)*$AG470)+(INDEX(Model_Scenarios[GP Weight],2)*$AH470)+(INDEX(Model_Scenarios[LTV Weight],2)*$AI470))-(INDEX(Model_Scenarios[LTV Weight],2)*$AP470)-(INDEX(Model_Scenarios[GP Weight],2)*($AS470+$AV470+$AY470))</f>
        <v>2.8045227278524751</v>
      </c>
      <c r="BB470">
        <f>INDEX(Model_Assumptions[Values],9)*((INDEX(Model_Scenarios[GR Weight],3)*$AG470)+(INDEX(Model_Scenarios[GP Weight],3)*$AH470)+(INDEX(Model_Scenarios[LTV Weight],3)*$AI470))-(INDEX(Model_Scenarios[LTV Weight],3)*$AP470)-(INDEX(Model_Scenarios[GP Weight],3)*($AS470+$AV470+$AY470))</f>
        <v>1.9505025253169417</v>
      </c>
      <c r="BC470">
        <f>INDEX(Model_Assumptions[Values],9)*((INDEX(Model_Scenarios[GR Weight],4)*$AG470)+(INDEX(Model_Scenarios[GP Weight],4)*$AH470)+(INDEX(Model_Scenarios[LTV Weight],4)*$AI470))-(INDEX(Model_Scenarios[LTV Weight],4)*$AP470)-(INDEX(Model_Scenarios[GP Weight],4)*($AS470+$AV470+$AY470))</f>
        <v>1.5494974746830583</v>
      </c>
      <c r="BD470">
        <f>INDEX(Model_Assumptions[Values],9)*((INDEX(Model_Scenarios[GR Weight],5)*$AG470)+(INDEX(Model_Scenarios[GP Weight],5)*$AH470)+(INDEX(Model_Scenarios[LTV Weight],5)*$AI470))-(INDEX(Model_Scenarios[LTV Weight],5)*$AP470)-(INDEX(Model_Scenarios[GP Weight],5)*($AS470+$AV470+$AY470))</f>
        <v>1.5469848480983499</v>
      </c>
    </row>
    <row r="471" spans="1:56" x14ac:dyDescent="0.25">
      <c r="A471">
        <v>470</v>
      </c>
      <c r="B471">
        <v>10</v>
      </c>
      <c r="C471" s="3">
        <v>20</v>
      </c>
      <c r="D471" s="4">
        <v>0.38</v>
      </c>
      <c r="E471" t="str">
        <v>SKU-1013</v>
      </c>
      <c r="F471" t="str">
        <v>Raise</v>
      </c>
      <c r="G471" t="str">
        <v>Constrained</v>
      </c>
      <c r="H471">
        <v>84.95</v>
      </c>
      <c r="I471">
        <v>53.07</v>
      </c>
      <c r="J471">
        <v>36</v>
      </c>
      <c r="K471">
        <v>3058.2000000000003</v>
      </c>
      <c r="L471">
        <v>1147.6800000000003</v>
      </c>
      <c r="M471">
        <v>0.3752795762213067</v>
      </c>
      <c r="N471">
        <v>84.95</v>
      </c>
      <c r="O471">
        <v>0</v>
      </c>
      <c r="P471">
        <v>0</v>
      </c>
      <c r="Q471">
        <v>1153.7475227686814</v>
      </c>
      <c r="R471">
        <v>894.15433014572795</v>
      </c>
      <c r="S471">
        <v>0.5</v>
      </c>
      <c r="T471">
        <f t="shared" si="161"/>
        <v>84.95</v>
      </c>
      <c r="U471">
        <f t="shared" si="162"/>
        <v>0</v>
      </c>
      <c r="V471">
        <f>IF($F471="Reduce", INDEX(Model_Assumptions[Values], 2), INDEX(Model_Assumptions[Values], 1))</f>
        <v>-0.4</v>
      </c>
      <c r="W471">
        <f t="shared" si="163"/>
        <v>36</v>
      </c>
      <c r="X471">
        <f t="shared" si="176"/>
        <v>3058.2000000000003</v>
      </c>
      <c r="Y471">
        <f t="shared" si="164"/>
        <v>1147.6800000000003</v>
      </c>
      <c r="Z471">
        <f t="shared" si="165"/>
        <v>0</v>
      </c>
      <c r="AA471">
        <f t="shared" si="166"/>
        <v>0</v>
      </c>
      <c r="AB471">
        <f t="shared" si="177"/>
        <v>0.3752795762213067</v>
      </c>
      <c r="AC471">
        <f t="shared" si="167"/>
        <v>0</v>
      </c>
      <c r="AD471">
        <f t="shared" si="168"/>
        <v>0</v>
      </c>
      <c r="AE471">
        <f t="shared" si="169"/>
        <v>0</v>
      </c>
      <c r="AF471">
        <f t="shared" si="178"/>
        <v>894.15433014572795</v>
      </c>
      <c r="AG471">
        <f t="shared" si="170"/>
        <v>0</v>
      </c>
      <c r="AH471">
        <f t="shared" si="171"/>
        <v>0</v>
      </c>
      <c r="AI471">
        <f t="shared" si="179"/>
        <v>1</v>
      </c>
      <c r="AJ471">
        <f>MAX(0, $R471 - $AA471) * INDEX(Model_Assumptions[Values], 7)</f>
        <v>1788.3086602914559</v>
      </c>
      <c r="AK471">
        <f>MAX(0, INDEX(Model_Assumptions[Values], 4) - $AD471)</f>
        <v>0.05</v>
      </c>
      <c r="AL471">
        <f>MAX(0, INDEX(Model_Assumptions[Values], 5) - $AC471)</f>
        <v>0.02</v>
      </c>
      <c r="AM471">
        <f>INDEX(Model_Assumptions[Values], 6) * MAX(0, INDEX(Model_Assumptions[Values], 3) - $AB471)^2</f>
        <v>0</v>
      </c>
      <c r="AN471">
        <f t="shared" si="172"/>
        <v>1788.3086602914557</v>
      </c>
      <c r="AO471" cm="1">
        <f t="array" ref="AO471">IFERROR(STDEV(IF($E$2:$E$2201=$E471, $AJ$2:$AJ$2201)), 0)</f>
        <v>2.296820968131694E-13</v>
      </c>
      <c r="AP471">
        <f t="shared" si="180"/>
        <v>0.98994949366116647</v>
      </c>
      <c r="AQ471">
        <f t="shared" si="173"/>
        <v>4.9999999999999982E-2</v>
      </c>
      <c r="AR471" cm="1">
        <f t="array" ref="AR471">IFERROR(STDEV(IF($E$2:$E$2201=$E471, $AK$2:$AK$2201)), 0)</f>
        <v>2.102802400022913E-17</v>
      </c>
      <c r="AS471">
        <f t="shared" si="181"/>
        <v>0.98994949366116658</v>
      </c>
      <c r="AT471">
        <f t="shared" si="174"/>
        <v>2.0000000000000007E-2</v>
      </c>
      <c r="AU471" cm="1">
        <f t="array" ref="AU471">IFERROR(STDEV(IF($E$2:$E$2201=$E471, $AL$2:$AL$2201)), 0)</f>
        <v>7.0093413334097106E-18</v>
      </c>
      <c r="AV471">
        <f t="shared" si="182"/>
        <v>-0.98994949366116647</v>
      </c>
      <c r="AW471">
        <f t="shared" si="175"/>
        <v>0</v>
      </c>
      <c r="AX471" cm="1">
        <f t="array" ref="AX471">IFERROR(STDEV(IF($E$2:$E$2201=$E471, $AM$2:$AM$2201)), 0)</f>
        <v>0</v>
      </c>
      <c r="AY471">
        <f t="shared" si="183"/>
        <v>-0.98994949366116647</v>
      </c>
      <c r="AZ471">
        <f>INDEX(Model_Assumptions[Values],9)*((INDEX(Model_Scenarios[GR Weight],1)*$AG471)+(INDEX(Model_Scenarios[GP Weight],1)*$AH471)+(INDEX(Model_Scenarios[LTV Weight],1)*$AI471))-(INDEX(Model_Scenarios[LTV Weight],1)*$AP471)-(INDEX(Model_Scenarios[GP Weight],1)*($AS471+$AV471+$AY471))</f>
        <v>3.3070353544371835</v>
      </c>
      <c r="BA471">
        <f>INDEX(Model_Assumptions[Values],9)*((INDEX(Model_Scenarios[GR Weight],2)*$AG471)+(INDEX(Model_Scenarios[GP Weight],2)*$AH471)+(INDEX(Model_Scenarios[LTV Weight],2)*$AI471))-(INDEX(Model_Scenarios[LTV Weight],2)*$AP471)-(INDEX(Model_Scenarios[GP Weight],2)*($AS471+$AV471+$AY471))</f>
        <v>2.8045227278524751</v>
      </c>
      <c r="BB471">
        <f>INDEX(Model_Assumptions[Values],9)*((INDEX(Model_Scenarios[GR Weight],3)*$AG471)+(INDEX(Model_Scenarios[GP Weight],3)*$AH471)+(INDEX(Model_Scenarios[LTV Weight],3)*$AI471))-(INDEX(Model_Scenarios[LTV Weight],3)*$AP471)-(INDEX(Model_Scenarios[GP Weight],3)*($AS471+$AV471+$AY471))</f>
        <v>1.9505025253169417</v>
      </c>
      <c r="BC471">
        <f>INDEX(Model_Assumptions[Values],9)*((INDEX(Model_Scenarios[GR Weight],4)*$AG471)+(INDEX(Model_Scenarios[GP Weight],4)*$AH471)+(INDEX(Model_Scenarios[LTV Weight],4)*$AI471))-(INDEX(Model_Scenarios[LTV Weight],4)*$AP471)-(INDEX(Model_Scenarios[GP Weight],4)*($AS471+$AV471+$AY471))</f>
        <v>1.5494974746830583</v>
      </c>
      <c r="BD471">
        <f>INDEX(Model_Assumptions[Values],9)*((INDEX(Model_Scenarios[GR Weight],5)*$AG471)+(INDEX(Model_Scenarios[GP Weight],5)*$AH471)+(INDEX(Model_Scenarios[LTV Weight],5)*$AI471))-(INDEX(Model_Scenarios[LTV Weight],5)*$AP471)-(INDEX(Model_Scenarios[GP Weight],5)*($AS471+$AV471+$AY471))</f>
        <v>1.5469848480983499</v>
      </c>
    </row>
    <row r="472" spans="1:56" x14ac:dyDescent="0.25">
      <c r="A472">
        <v>471</v>
      </c>
      <c r="B472">
        <v>10</v>
      </c>
      <c r="C472" s="3">
        <v>21</v>
      </c>
      <c r="D472" s="4">
        <v>0.4</v>
      </c>
      <c r="E472" t="str">
        <v>SKU-1013</v>
      </c>
      <c r="F472" t="str">
        <v>Raise</v>
      </c>
      <c r="G472" t="str">
        <v>Constrained</v>
      </c>
      <c r="H472">
        <v>84.95</v>
      </c>
      <c r="I472">
        <v>53.07</v>
      </c>
      <c r="J472">
        <v>36</v>
      </c>
      <c r="K472">
        <v>3058.2000000000003</v>
      </c>
      <c r="L472">
        <v>1147.6800000000003</v>
      </c>
      <c r="M472">
        <v>0.3752795762213067</v>
      </c>
      <c r="N472">
        <v>84.95</v>
      </c>
      <c r="O472">
        <v>0</v>
      </c>
      <c r="P472">
        <v>0</v>
      </c>
      <c r="Q472">
        <v>1153.7475227686814</v>
      </c>
      <c r="R472">
        <v>894.15433014572795</v>
      </c>
      <c r="S472">
        <v>0.5</v>
      </c>
      <c r="T472">
        <f t="shared" si="161"/>
        <v>84.95</v>
      </c>
      <c r="U472">
        <f t="shared" si="162"/>
        <v>0</v>
      </c>
      <c r="V472">
        <f>IF($F472="Reduce", INDEX(Model_Assumptions[Values], 2), INDEX(Model_Assumptions[Values], 1))</f>
        <v>-0.4</v>
      </c>
      <c r="W472">
        <f t="shared" si="163"/>
        <v>36</v>
      </c>
      <c r="X472">
        <f t="shared" si="176"/>
        <v>3058.2000000000003</v>
      </c>
      <c r="Y472">
        <f t="shared" si="164"/>
        <v>1147.6800000000003</v>
      </c>
      <c r="Z472">
        <f t="shared" si="165"/>
        <v>0</v>
      </c>
      <c r="AA472">
        <f t="shared" si="166"/>
        <v>0</v>
      </c>
      <c r="AB472">
        <f t="shared" si="177"/>
        <v>0.3752795762213067</v>
      </c>
      <c r="AC472">
        <f t="shared" si="167"/>
        <v>0</v>
      </c>
      <c r="AD472">
        <f t="shared" si="168"/>
        <v>0</v>
      </c>
      <c r="AE472">
        <f t="shared" si="169"/>
        <v>0</v>
      </c>
      <c r="AF472">
        <f t="shared" si="178"/>
        <v>894.15433014572795</v>
      </c>
      <c r="AG472">
        <f t="shared" si="170"/>
        <v>0</v>
      </c>
      <c r="AH472">
        <f t="shared" si="171"/>
        <v>0</v>
      </c>
      <c r="AI472">
        <f t="shared" si="179"/>
        <v>1</v>
      </c>
      <c r="AJ472">
        <f>MAX(0, $R472 - $AA472) * INDEX(Model_Assumptions[Values], 7)</f>
        <v>1788.3086602914559</v>
      </c>
      <c r="AK472">
        <f>MAX(0, INDEX(Model_Assumptions[Values], 4) - $AD472)</f>
        <v>0.05</v>
      </c>
      <c r="AL472">
        <f>MAX(0, INDEX(Model_Assumptions[Values], 5) - $AC472)</f>
        <v>0.02</v>
      </c>
      <c r="AM472">
        <f>INDEX(Model_Assumptions[Values], 6) * MAX(0, INDEX(Model_Assumptions[Values], 3) - $AB472)^2</f>
        <v>0</v>
      </c>
      <c r="AN472">
        <f t="shared" si="172"/>
        <v>1788.3086602914557</v>
      </c>
      <c r="AO472" cm="1">
        <f t="array" ref="AO472">IFERROR(STDEV(IF($E$2:$E$2201=$E472, $AJ$2:$AJ$2201)), 0)</f>
        <v>2.296820968131694E-13</v>
      </c>
      <c r="AP472">
        <f t="shared" si="180"/>
        <v>0.98994949366116647</v>
      </c>
      <c r="AQ472">
        <f t="shared" si="173"/>
        <v>4.9999999999999982E-2</v>
      </c>
      <c r="AR472" cm="1">
        <f t="array" ref="AR472">IFERROR(STDEV(IF($E$2:$E$2201=$E472, $AK$2:$AK$2201)), 0)</f>
        <v>2.102802400022913E-17</v>
      </c>
      <c r="AS472">
        <f t="shared" si="181"/>
        <v>0.98994949366116658</v>
      </c>
      <c r="AT472">
        <f t="shared" si="174"/>
        <v>2.0000000000000007E-2</v>
      </c>
      <c r="AU472" cm="1">
        <f t="array" ref="AU472">IFERROR(STDEV(IF($E$2:$E$2201=$E472, $AL$2:$AL$2201)), 0)</f>
        <v>7.0093413334097106E-18</v>
      </c>
      <c r="AV472">
        <f t="shared" si="182"/>
        <v>-0.98994949366116647</v>
      </c>
      <c r="AW472">
        <f t="shared" si="175"/>
        <v>0</v>
      </c>
      <c r="AX472" cm="1">
        <f t="array" ref="AX472">IFERROR(STDEV(IF($E$2:$E$2201=$E472, $AM$2:$AM$2201)), 0)</f>
        <v>0</v>
      </c>
      <c r="AY472">
        <f t="shared" si="183"/>
        <v>-0.98994949366116647</v>
      </c>
      <c r="AZ472">
        <f>INDEX(Model_Assumptions[Values],9)*((INDEX(Model_Scenarios[GR Weight],1)*$AG472)+(INDEX(Model_Scenarios[GP Weight],1)*$AH472)+(INDEX(Model_Scenarios[LTV Weight],1)*$AI472))-(INDEX(Model_Scenarios[LTV Weight],1)*$AP472)-(INDEX(Model_Scenarios[GP Weight],1)*($AS472+$AV472+$AY472))</f>
        <v>3.3070353544371835</v>
      </c>
      <c r="BA472">
        <f>INDEX(Model_Assumptions[Values],9)*((INDEX(Model_Scenarios[GR Weight],2)*$AG472)+(INDEX(Model_Scenarios[GP Weight],2)*$AH472)+(INDEX(Model_Scenarios[LTV Weight],2)*$AI472))-(INDEX(Model_Scenarios[LTV Weight],2)*$AP472)-(INDEX(Model_Scenarios[GP Weight],2)*($AS472+$AV472+$AY472))</f>
        <v>2.8045227278524751</v>
      </c>
      <c r="BB472">
        <f>INDEX(Model_Assumptions[Values],9)*((INDEX(Model_Scenarios[GR Weight],3)*$AG472)+(INDEX(Model_Scenarios[GP Weight],3)*$AH472)+(INDEX(Model_Scenarios[LTV Weight],3)*$AI472))-(INDEX(Model_Scenarios[LTV Weight],3)*$AP472)-(INDEX(Model_Scenarios[GP Weight],3)*($AS472+$AV472+$AY472))</f>
        <v>1.9505025253169417</v>
      </c>
      <c r="BC472">
        <f>INDEX(Model_Assumptions[Values],9)*((INDEX(Model_Scenarios[GR Weight],4)*$AG472)+(INDEX(Model_Scenarios[GP Weight],4)*$AH472)+(INDEX(Model_Scenarios[LTV Weight],4)*$AI472))-(INDEX(Model_Scenarios[LTV Weight],4)*$AP472)-(INDEX(Model_Scenarios[GP Weight],4)*($AS472+$AV472+$AY472))</f>
        <v>1.5494974746830583</v>
      </c>
      <c r="BD472">
        <f>INDEX(Model_Assumptions[Values],9)*((INDEX(Model_Scenarios[GR Weight],5)*$AG472)+(INDEX(Model_Scenarios[GP Weight],5)*$AH472)+(INDEX(Model_Scenarios[LTV Weight],5)*$AI472))-(INDEX(Model_Scenarios[LTV Weight],5)*$AP472)-(INDEX(Model_Scenarios[GP Weight],5)*($AS472+$AV472+$AY472))</f>
        <v>1.5469848480983499</v>
      </c>
    </row>
    <row r="473" spans="1:56" x14ac:dyDescent="0.25">
      <c r="A473">
        <v>472</v>
      </c>
      <c r="B473">
        <v>10</v>
      </c>
      <c r="C473" s="3">
        <v>22</v>
      </c>
      <c r="D473" s="4">
        <v>0.42</v>
      </c>
      <c r="E473" t="str">
        <v>SKU-1013</v>
      </c>
      <c r="F473" t="str">
        <v>Raise</v>
      </c>
      <c r="G473" t="str">
        <v>Constrained</v>
      </c>
      <c r="H473">
        <v>84.95</v>
      </c>
      <c r="I473">
        <v>53.07</v>
      </c>
      <c r="J473">
        <v>36</v>
      </c>
      <c r="K473">
        <v>3058.2000000000003</v>
      </c>
      <c r="L473">
        <v>1147.6800000000003</v>
      </c>
      <c r="M473">
        <v>0.3752795762213067</v>
      </c>
      <c r="N473">
        <v>84.95</v>
      </c>
      <c r="O473">
        <v>0</v>
      </c>
      <c r="P473">
        <v>0</v>
      </c>
      <c r="Q473">
        <v>1153.7475227686814</v>
      </c>
      <c r="R473">
        <v>894.15433014572795</v>
      </c>
      <c r="S473">
        <v>0.5</v>
      </c>
      <c r="T473">
        <f t="shared" si="161"/>
        <v>84.95</v>
      </c>
      <c r="U473">
        <f t="shared" si="162"/>
        <v>0</v>
      </c>
      <c r="V473">
        <f>IF($F473="Reduce", INDEX(Model_Assumptions[Values], 2), INDEX(Model_Assumptions[Values], 1))</f>
        <v>-0.4</v>
      </c>
      <c r="W473">
        <f t="shared" si="163"/>
        <v>36</v>
      </c>
      <c r="X473">
        <f t="shared" si="176"/>
        <v>3058.2000000000003</v>
      </c>
      <c r="Y473">
        <f t="shared" si="164"/>
        <v>1147.6800000000003</v>
      </c>
      <c r="Z473">
        <f t="shared" si="165"/>
        <v>0</v>
      </c>
      <c r="AA473">
        <f t="shared" si="166"/>
        <v>0</v>
      </c>
      <c r="AB473">
        <f t="shared" si="177"/>
        <v>0.3752795762213067</v>
      </c>
      <c r="AC473">
        <f t="shared" si="167"/>
        <v>0</v>
      </c>
      <c r="AD473">
        <f t="shared" si="168"/>
        <v>0</v>
      </c>
      <c r="AE473">
        <f t="shared" si="169"/>
        <v>0</v>
      </c>
      <c r="AF473">
        <f t="shared" si="178"/>
        <v>894.15433014572795</v>
      </c>
      <c r="AG473">
        <f t="shared" si="170"/>
        <v>0</v>
      </c>
      <c r="AH473">
        <f t="shared" si="171"/>
        <v>0</v>
      </c>
      <c r="AI473">
        <f t="shared" si="179"/>
        <v>1</v>
      </c>
      <c r="AJ473">
        <f>MAX(0, $R473 - $AA473) * INDEX(Model_Assumptions[Values], 7)</f>
        <v>1788.3086602914559</v>
      </c>
      <c r="AK473">
        <f>MAX(0, INDEX(Model_Assumptions[Values], 4) - $AD473)</f>
        <v>0.05</v>
      </c>
      <c r="AL473">
        <f>MAX(0, INDEX(Model_Assumptions[Values], 5) - $AC473)</f>
        <v>0.02</v>
      </c>
      <c r="AM473">
        <f>INDEX(Model_Assumptions[Values], 6) * MAX(0, INDEX(Model_Assumptions[Values], 3) - $AB473)^2</f>
        <v>0</v>
      </c>
      <c r="AN473">
        <f t="shared" si="172"/>
        <v>1788.3086602914557</v>
      </c>
      <c r="AO473" cm="1">
        <f t="array" ref="AO473">IFERROR(STDEV(IF($E$2:$E$2201=$E473, $AJ$2:$AJ$2201)), 0)</f>
        <v>2.296820968131694E-13</v>
      </c>
      <c r="AP473">
        <f t="shared" si="180"/>
        <v>0.98994949366116647</v>
      </c>
      <c r="AQ473">
        <f t="shared" si="173"/>
        <v>4.9999999999999982E-2</v>
      </c>
      <c r="AR473" cm="1">
        <f t="array" ref="AR473">IFERROR(STDEV(IF($E$2:$E$2201=$E473, $AK$2:$AK$2201)), 0)</f>
        <v>2.102802400022913E-17</v>
      </c>
      <c r="AS473">
        <f t="shared" si="181"/>
        <v>0.98994949366116658</v>
      </c>
      <c r="AT473">
        <f t="shared" si="174"/>
        <v>2.0000000000000007E-2</v>
      </c>
      <c r="AU473" cm="1">
        <f t="array" ref="AU473">IFERROR(STDEV(IF($E$2:$E$2201=$E473, $AL$2:$AL$2201)), 0)</f>
        <v>7.0093413334097106E-18</v>
      </c>
      <c r="AV473">
        <f t="shared" si="182"/>
        <v>-0.98994949366116647</v>
      </c>
      <c r="AW473">
        <f t="shared" si="175"/>
        <v>0</v>
      </c>
      <c r="AX473" cm="1">
        <f t="array" ref="AX473">IFERROR(STDEV(IF($E$2:$E$2201=$E473, $AM$2:$AM$2201)), 0)</f>
        <v>0</v>
      </c>
      <c r="AY473">
        <f t="shared" si="183"/>
        <v>-0.98994949366116647</v>
      </c>
      <c r="AZ473">
        <f>INDEX(Model_Assumptions[Values],9)*((INDEX(Model_Scenarios[GR Weight],1)*$AG473)+(INDEX(Model_Scenarios[GP Weight],1)*$AH473)+(INDEX(Model_Scenarios[LTV Weight],1)*$AI473))-(INDEX(Model_Scenarios[LTV Weight],1)*$AP473)-(INDEX(Model_Scenarios[GP Weight],1)*($AS473+$AV473+$AY473))</f>
        <v>3.3070353544371835</v>
      </c>
      <c r="BA473">
        <f>INDEX(Model_Assumptions[Values],9)*((INDEX(Model_Scenarios[GR Weight],2)*$AG473)+(INDEX(Model_Scenarios[GP Weight],2)*$AH473)+(INDEX(Model_Scenarios[LTV Weight],2)*$AI473))-(INDEX(Model_Scenarios[LTV Weight],2)*$AP473)-(INDEX(Model_Scenarios[GP Weight],2)*($AS473+$AV473+$AY473))</f>
        <v>2.8045227278524751</v>
      </c>
      <c r="BB473">
        <f>INDEX(Model_Assumptions[Values],9)*((INDEX(Model_Scenarios[GR Weight],3)*$AG473)+(INDEX(Model_Scenarios[GP Weight],3)*$AH473)+(INDEX(Model_Scenarios[LTV Weight],3)*$AI473))-(INDEX(Model_Scenarios[LTV Weight],3)*$AP473)-(INDEX(Model_Scenarios[GP Weight],3)*($AS473+$AV473+$AY473))</f>
        <v>1.9505025253169417</v>
      </c>
      <c r="BC473">
        <f>INDEX(Model_Assumptions[Values],9)*((INDEX(Model_Scenarios[GR Weight],4)*$AG473)+(INDEX(Model_Scenarios[GP Weight],4)*$AH473)+(INDEX(Model_Scenarios[LTV Weight],4)*$AI473))-(INDEX(Model_Scenarios[LTV Weight],4)*$AP473)-(INDEX(Model_Scenarios[GP Weight],4)*($AS473+$AV473+$AY473))</f>
        <v>1.5494974746830583</v>
      </c>
      <c r="BD473">
        <f>INDEX(Model_Assumptions[Values],9)*((INDEX(Model_Scenarios[GR Weight],5)*$AG473)+(INDEX(Model_Scenarios[GP Weight],5)*$AH473)+(INDEX(Model_Scenarios[LTV Weight],5)*$AI473))-(INDEX(Model_Scenarios[LTV Weight],5)*$AP473)-(INDEX(Model_Scenarios[GP Weight],5)*($AS473+$AV473+$AY473))</f>
        <v>1.5469848480983499</v>
      </c>
    </row>
    <row r="474" spans="1:56" x14ac:dyDescent="0.25">
      <c r="A474">
        <v>473</v>
      </c>
      <c r="B474">
        <v>10</v>
      </c>
      <c r="C474" s="3">
        <v>23</v>
      </c>
      <c r="D474" s="4">
        <v>0.44</v>
      </c>
      <c r="E474" t="str">
        <v>SKU-1013</v>
      </c>
      <c r="F474" t="str">
        <v>Raise</v>
      </c>
      <c r="G474" t="str">
        <v>Constrained</v>
      </c>
      <c r="H474">
        <v>84.95</v>
      </c>
      <c r="I474">
        <v>53.07</v>
      </c>
      <c r="J474">
        <v>36</v>
      </c>
      <c r="K474">
        <v>3058.2000000000003</v>
      </c>
      <c r="L474">
        <v>1147.6800000000003</v>
      </c>
      <c r="M474">
        <v>0.3752795762213067</v>
      </c>
      <c r="N474">
        <v>84.95</v>
      </c>
      <c r="O474">
        <v>0</v>
      </c>
      <c r="P474">
        <v>0</v>
      </c>
      <c r="Q474">
        <v>1153.7475227686814</v>
      </c>
      <c r="R474">
        <v>894.15433014572795</v>
      </c>
      <c r="S474">
        <v>0.5</v>
      </c>
      <c r="T474">
        <f t="shared" si="161"/>
        <v>84.95</v>
      </c>
      <c r="U474">
        <f t="shared" si="162"/>
        <v>0</v>
      </c>
      <c r="V474">
        <f>IF($F474="Reduce", INDEX(Model_Assumptions[Values], 2), INDEX(Model_Assumptions[Values], 1))</f>
        <v>-0.4</v>
      </c>
      <c r="W474">
        <f t="shared" si="163"/>
        <v>36</v>
      </c>
      <c r="X474">
        <f t="shared" si="176"/>
        <v>3058.2000000000003</v>
      </c>
      <c r="Y474">
        <f t="shared" si="164"/>
        <v>1147.6800000000003</v>
      </c>
      <c r="Z474">
        <f t="shared" si="165"/>
        <v>0</v>
      </c>
      <c r="AA474">
        <f t="shared" si="166"/>
        <v>0</v>
      </c>
      <c r="AB474">
        <f t="shared" si="177"/>
        <v>0.3752795762213067</v>
      </c>
      <c r="AC474">
        <f t="shared" si="167"/>
        <v>0</v>
      </c>
      <c r="AD474">
        <f t="shared" si="168"/>
        <v>0</v>
      </c>
      <c r="AE474">
        <f t="shared" si="169"/>
        <v>0</v>
      </c>
      <c r="AF474">
        <f t="shared" si="178"/>
        <v>894.15433014572795</v>
      </c>
      <c r="AG474">
        <f t="shared" si="170"/>
        <v>0</v>
      </c>
      <c r="AH474">
        <f t="shared" si="171"/>
        <v>0</v>
      </c>
      <c r="AI474">
        <f t="shared" si="179"/>
        <v>1</v>
      </c>
      <c r="AJ474">
        <f>MAX(0, $R474 - $AA474) * INDEX(Model_Assumptions[Values], 7)</f>
        <v>1788.3086602914559</v>
      </c>
      <c r="AK474">
        <f>MAX(0, INDEX(Model_Assumptions[Values], 4) - $AD474)</f>
        <v>0.05</v>
      </c>
      <c r="AL474">
        <f>MAX(0, INDEX(Model_Assumptions[Values], 5) - $AC474)</f>
        <v>0.02</v>
      </c>
      <c r="AM474">
        <f>INDEX(Model_Assumptions[Values], 6) * MAX(0, INDEX(Model_Assumptions[Values], 3) - $AB474)^2</f>
        <v>0</v>
      </c>
      <c r="AN474">
        <f t="shared" si="172"/>
        <v>1788.3086602914557</v>
      </c>
      <c r="AO474" cm="1">
        <f t="array" ref="AO474">IFERROR(STDEV(IF($E$2:$E$2201=$E474, $AJ$2:$AJ$2201)), 0)</f>
        <v>2.296820968131694E-13</v>
      </c>
      <c r="AP474">
        <f t="shared" si="180"/>
        <v>0.98994949366116647</v>
      </c>
      <c r="AQ474">
        <f t="shared" si="173"/>
        <v>4.9999999999999982E-2</v>
      </c>
      <c r="AR474" cm="1">
        <f t="array" ref="AR474">IFERROR(STDEV(IF($E$2:$E$2201=$E474, $AK$2:$AK$2201)), 0)</f>
        <v>2.102802400022913E-17</v>
      </c>
      <c r="AS474">
        <f t="shared" si="181"/>
        <v>0.98994949366116658</v>
      </c>
      <c r="AT474">
        <f t="shared" si="174"/>
        <v>2.0000000000000007E-2</v>
      </c>
      <c r="AU474" cm="1">
        <f t="array" ref="AU474">IFERROR(STDEV(IF($E$2:$E$2201=$E474, $AL$2:$AL$2201)), 0)</f>
        <v>7.0093413334097106E-18</v>
      </c>
      <c r="AV474">
        <f t="shared" si="182"/>
        <v>-0.98994949366116647</v>
      </c>
      <c r="AW474">
        <f t="shared" si="175"/>
        <v>0</v>
      </c>
      <c r="AX474" cm="1">
        <f t="array" ref="AX474">IFERROR(STDEV(IF($E$2:$E$2201=$E474, $AM$2:$AM$2201)), 0)</f>
        <v>0</v>
      </c>
      <c r="AY474">
        <f t="shared" si="183"/>
        <v>-0.98994949366116647</v>
      </c>
      <c r="AZ474">
        <f>INDEX(Model_Assumptions[Values],9)*((INDEX(Model_Scenarios[GR Weight],1)*$AG474)+(INDEX(Model_Scenarios[GP Weight],1)*$AH474)+(INDEX(Model_Scenarios[LTV Weight],1)*$AI474))-(INDEX(Model_Scenarios[LTV Weight],1)*$AP474)-(INDEX(Model_Scenarios[GP Weight],1)*($AS474+$AV474+$AY474))</f>
        <v>3.3070353544371835</v>
      </c>
      <c r="BA474">
        <f>INDEX(Model_Assumptions[Values],9)*((INDEX(Model_Scenarios[GR Weight],2)*$AG474)+(INDEX(Model_Scenarios[GP Weight],2)*$AH474)+(INDEX(Model_Scenarios[LTV Weight],2)*$AI474))-(INDEX(Model_Scenarios[LTV Weight],2)*$AP474)-(INDEX(Model_Scenarios[GP Weight],2)*($AS474+$AV474+$AY474))</f>
        <v>2.8045227278524751</v>
      </c>
      <c r="BB474">
        <f>INDEX(Model_Assumptions[Values],9)*((INDEX(Model_Scenarios[GR Weight],3)*$AG474)+(INDEX(Model_Scenarios[GP Weight],3)*$AH474)+(INDEX(Model_Scenarios[LTV Weight],3)*$AI474))-(INDEX(Model_Scenarios[LTV Weight],3)*$AP474)-(INDEX(Model_Scenarios[GP Weight],3)*($AS474+$AV474+$AY474))</f>
        <v>1.9505025253169417</v>
      </c>
      <c r="BC474">
        <f>INDEX(Model_Assumptions[Values],9)*((INDEX(Model_Scenarios[GR Weight],4)*$AG474)+(INDEX(Model_Scenarios[GP Weight],4)*$AH474)+(INDEX(Model_Scenarios[LTV Weight],4)*$AI474))-(INDEX(Model_Scenarios[LTV Weight],4)*$AP474)-(INDEX(Model_Scenarios[GP Weight],4)*($AS474+$AV474+$AY474))</f>
        <v>1.5494974746830583</v>
      </c>
      <c r="BD474">
        <f>INDEX(Model_Assumptions[Values],9)*((INDEX(Model_Scenarios[GR Weight],5)*$AG474)+(INDEX(Model_Scenarios[GP Weight],5)*$AH474)+(INDEX(Model_Scenarios[LTV Weight],5)*$AI474))-(INDEX(Model_Scenarios[LTV Weight],5)*$AP474)-(INDEX(Model_Scenarios[GP Weight],5)*($AS474+$AV474+$AY474))</f>
        <v>1.5469848480983499</v>
      </c>
    </row>
    <row r="475" spans="1:56" x14ac:dyDescent="0.25">
      <c r="A475">
        <v>474</v>
      </c>
      <c r="B475">
        <v>10</v>
      </c>
      <c r="C475" s="3">
        <v>24</v>
      </c>
      <c r="D475" s="4">
        <v>0.46</v>
      </c>
      <c r="E475" t="str">
        <v>SKU-1013</v>
      </c>
      <c r="F475" t="str">
        <v>Raise</v>
      </c>
      <c r="G475" t="str">
        <v>Constrained</v>
      </c>
      <c r="H475">
        <v>84.95</v>
      </c>
      <c r="I475">
        <v>53.07</v>
      </c>
      <c r="J475">
        <v>36</v>
      </c>
      <c r="K475">
        <v>3058.2000000000003</v>
      </c>
      <c r="L475">
        <v>1147.6800000000003</v>
      </c>
      <c r="M475">
        <v>0.3752795762213067</v>
      </c>
      <c r="N475">
        <v>84.95</v>
      </c>
      <c r="O475">
        <v>0</v>
      </c>
      <c r="P475">
        <v>0</v>
      </c>
      <c r="Q475">
        <v>1153.7475227686814</v>
      </c>
      <c r="R475">
        <v>894.15433014572795</v>
      </c>
      <c r="S475">
        <v>0.5</v>
      </c>
      <c r="T475">
        <f t="shared" si="161"/>
        <v>84.95</v>
      </c>
      <c r="U475">
        <f t="shared" si="162"/>
        <v>0</v>
      </c>
      <c r="V475">
        <f>IF($F475="Reduce", INDEX(Model_Assumptions[Values], 2), INDEX(Model_Assumptions[Values], 1))</f>
        <v>-0.4</v>
      </c>
      <c r="W475">
        <f t="shared" si="163"/>
        <v>36</v>
      </c>
      <c r="X475">
        <f t="shared" si="176"/>
        <v>3058.2000000000003</v>
      </c>
      <c r="Y475">
        <f t="shared" si="164"/>
        <v>1147.6800000000003</v>
      </c>
      <c r="Z475">
        <f t="shared" si="165"/>
        <v>0</v>
      </c>
      <c r="AA475">
        <f t="shared" si="166"/>
        <v>0</v>
      </c>
      <c r="AB475">
        <f t="shared" si="177"/>
        <v>0.3752795762213067</v>
      </c>
      <c r="AC475">
        <f t="shared" si="167"/>
        <v>0</v>
      </c>
      <c r="AD475">
        <f t="shared" si="168"/>
        <v>0</v>
      </c>
      <c r="AE475">
        <f t="shared" si="169"/>
        <v>0</v>
      </c>
      <c r="AF475">
        <f t="shared" si="178"/>
        <v>894.15433014572795</v>
      </c>
      <c r="AG475">
        <f t="shared" si="170"/>
        <v>0</v>
      </c>
      <c r="AH475">
        <f t="shared" si="171"/>
        <v>0</v>
      </c>
      <c r="AI475">
        <f t="shared" si="179"/>
        <v>1</v>
      </c>
      <c r="AJ475">
        <f>MAX(0, $R475 - $AA475) * INDEX(Model_Assumptions[Values], 7)</f>
        <v>1788.3086602914559</v>
      </c>
      <c r="AK475">
        <f>MAX(0, INDEX(Model_Assumptions[Values], 4) - $AD475)</f>
        <v>0.05</v>
      </c>
      <c r="AL475">
        <f>MAX(0, INDEX(Model_Assumptions[Values], 5) - $AC475)</f>
        <v>0.02</v>
      </c>
      <c r="AM475">
        <f>INDEX(Model_Assumptions[Values], 6) * MAX(0, INDEX(Model_Assumptions[Values], 3) - $AB475)^2</f>
        <v>0</v>
      </c>
      <c r="AN475">
        <f t="shared" si="172"/>
        <v>1788.3086602914557</v>
      </c>
      <c r="AO475" cm="1">
        <f t="array" ref="AO475">IFERROR(STDEV(IF($E$2:$E$2201=$E475, $AJ$2:$AJ$2201)), 0)</f>
        <v>2.296820968131694E-13</v>
      </c>
      <c r="AP475">
        <f t="shared" si="180"/>
        <v>0.98994949366116647</v>
      </c>
      <c r="AQ475">
        <f t="shared" si="173"/>
        <v>4.9999999999999982E-2</v>
      </c>
      <c r="AR475" cm="1">
        <f t="array" ref="AR475">IFERROR(STDEV(IF($E$2:$E$2201=$E475, $AK$2:$AK$2201)), 0)</f>
        <v>2.102802400022913E-17</v>
      </c>
      <c r="AS475">
        <f t="shared" si="181"/>
        <v>0.98994949366116658</v>
      </c>
      <c r="AT475">
        <f t="shared" si="174"/>
        <v>2.0000000000000007E-2</v>
      </c>
      <c r="AU475" cm="1">
        <f t="array" ref="AU475">IFERROR(STDEV(IF($E$2:$E$2201=$E475, $AL$2:$AL$2201)), 0)</f>
        <v>7.0093413334097106E-18</v>
      </c>
      <c r="AV475">
        <f t="shared" si="182"/>
        <v>-0.98994949366116647</v>
      </c>
      <c r="AW475">
        <f t="shared" si="175"/>
        <v>0</v>
      </c>
      <c r="AX475" cm="1">
        <f t="array" ref="AX475">IFERROR(STDEV(IF($E$2:$E$2201=$E475, $AM$2:$AM$2201)), 0)</f>
        <v>0</v>
      </c>
      <c r="AY475">
        <f t="shared" si="183"/>
        <v>-0.98994949366116647</v>
      </c>
      <c r="AZ475">
        <f>INDEX(Model_Assumptions[Values],9)*((INDEX(Model_Scenarios[GR Weight],1)*$AG475)+(INDEX(Model_Scenarios[GP Weight],1)*$AH475)+(INDEX(Model_Scenarios[LTV Weight],1)*$AI475))-(INDEX(Model_Scenarios[LTV Weight],1)*$AP475)-(INDEX(Model_Scenarios[GP Weight],1)*($AS475+$AV475+$AY475))</f>
        <v>3.3070353544371835</v>
      </c>
      <c r="BA475">
        <f>INDEX(Model_Assumptions[Values],9)*((INDEX(Model_Scenarios[GR Weight],2)*$AG475)+(INDEX(Model_Scenarios[GP Weight],2)*$AH475)+(INDEX(Model_Scenarios[LTV Weight],2)*$AI475))-(INDEX(Model_Scenarios[LTV Weight],2)*$AP475)-(INDEX(Model_Scenarios[GP Weight],2)*($AS475+$AV475+$AY475))</f>
        <v>2.8045227278524751</v>
      </c>
      <c r="BB475">
        <f>INDEX(Model_Assumptions[Values],9)*((INDEX(Model_Scenarios[GR Weight],3)*$AG475)+(INDEX(Model_Scenarios[GP Weight],3)*$AH475)+(INDEX(Model_Scenarios[LTV Weight],3)*$AI475))-(INDEX(Model_Scenarios[LTV Weight],3)*$AP475)-(INDEX(Model_Scenarios[GP Weight],3)*($AS475+$AV475+$AY475))</f>
        <v>1.9505025253169417</v>
      </c>
      <c r="BC475">
        <f>INDEX(Model_Assumptions[Values],9)*((INDEX(Model_Scenarios[GR Weight],4)*$AG475)+(INDEX(Model_Scenarios[GP Weight],4)*$AH475)+(INDEX(Model_Scenarios[LTV Weight],4)*$AI475))-(INDEX(Model_Scenarios[LTV Weight],4)*$AP475)-(INDEX(Model_Scenarios[GP Weight],4)*($AS475+$AV475+$AY475))</f>
        <v>1.5494974746830583</v>
      </c>
      <c r="BD475">
        <f>INDEX(Model_Assumptions[Values],9)*((INDEX(Model_Scenarios[GR Weight],5)*$AG475)+(INDEX(Model_Scenarios[GP Weight],5)*$AH475)+(INDEX(Model_Scenarios[LTV Weight],5)*$AI475))-(INDEX(Model_Scenarios[LTV Weight],5)*$AP475)-(INDEX(Model_Scenarios[GP Weight],5)*($AS475+$AV475+$AY475))</f>
        <v>1.5469848480983499</v>
      </c>
    </row>
    <row r="476" spans="1:56" x14ac:dyDescent="0.25">
      <c r="A476">
        <v>475</v>
      </c>
      <c r="B476">
        <v>10</v>
      </c>
      <c r="C476" s="3">
        <v>25</v>
      </c>
      <c r="D476" s="4">
        <v>0.48</v>
      </c>
      <c r="E476" t="str">
        <v>SKU-1013</v>
      </c>
      <c r="F476" t="str">
        <v>Raise</v>
      </c>
      <c r="G476" t="str">
        <v>Constrained</v>
      </c>
      <c r="H476">
        <v>84.95</v>
      </c>
      <c r="I476">
        <v>53.07</v>
      </c>
      <c r="J476">
        <v>36</v>
      </c>
      <c r="K476">
        <v>3058.2000000000003</v>
      </c>
      <c r="L476">
        <v>1147.6800000000003</v>
      </c>
      <c r="M476">
        <v>0.3752795762213067</v>
      </c>
      <c r="N476">
        <v>84.95</v>
      </c>
      <c r="O476">
        <v>0</v>
      </c>
      <c r="P476">
        <v>0</v>
      </c>
      <c r="Q476">
        <v>1153.7475227686814</v>
      </c>
      <c r="R476">
        <v>894.15433014572795</v>
      </c>
      <c r="S476">
        <v>0.5</v>
      </c>
      <c r="T476">
        <f t="shared" si="161"/>
        <v>84.95</v>
      </c>
      <c r="U476">
        <f t="shared" si="162"/>
        <v>0</v>
      </c>
      <c r="V476">
        <f>IF($F476="Reduce", INDEX(Model_Assumptions[Values], 2), INDEX(Model_Assumptions[Values], 1))</f>
        <v>-0.4</v>
      </c>
      <c r="W476">
        <f t="shared" si="163"/>
        <v>36</v>
      </c>
      <c r="X476">
        <f t="shared" si="176"/>
        <v>3058.2000000000003</v>
      </c>
      <c r="Y476">
        <f t="shared" si="164"/>
        <v>1147.6800000000003</v>
      </c>
      <c r="Z476">
        <f t="shared" si="165"/>
        <v>0</v>
      </c>
      <c r="AA476">
        <f t="shared" si="166"/>
        <v>0</v>
      </c>
      <c r="AB476">
        <f t="shared" si="177"/>
        <v>0.3752795762213067</v>
      </c>
      <c r="AC476">
        <f t="shared" si="167"/>
        <v>0</v>
      </c>
      <c r="AD476">
        <f t="shared" si="168"/>
        <v>0</v>
      </c>
      <c r="AE476">
        <f t="shared" si="169"/>
        <v>0</v>
      </c>
      <c r="AF476">
        <f t="shared" si="178"/>
        <v>894.15433014572795</v>
      </c>
      <c r="AG476">
        <f t="shared" si="170"/>
        <v>0</v>
      </c>
      <c r="AH476">
        <f t="shared" si="171"/>
        <v>0</v>
      </c>
      <c r="AI476">
        <f t="shared" si="179"/>
        <v>1</v>
      </c>
      <c r="AJ476">
        <f>MAX(0, $R476 - $AA476) * INDEX(Model_Assumptions[Values], 7)</f>
        <v>1788.3086602914559</v>
      </c>
      <c r="AK476">
        <f>MAX(0, INDEX(Model_Assumptions[Values], 4) - $AD476)</f>
        <v>0.05</v>
      </c>
      <c r="AL476">
        <f>MAX(0, INDEX(Model_Assumptions[Values], 5) - $AC476)</f>
        <v>0.02</v>
      </c>
      <c r="AM476">
        <f>INDEX(Model_Assumptions[Values], 6) * MAX(0, INDEX(Model_Assumptions[Values], 3) - $AB476)^2</f>
        <v>0</v>
      </c>
      <c r="AN476">
        <f t="shared" si="172"/>
        <v>1788.3086602914557</v>
      </c>
      <c r="AO476" cm="1">
        <f t="array" ref="AO476">IFERROR(STDEV(IF($E$2:$E$2201=$E476, $AJ$2:$AJ$2201)), 0)</f>
        <v>2.296820968131694E-13</v>
      </c>
      <c r="AP476">
        <f t="shared" si="180"/>
        <v>0.98994949366116647</v>
      </c>
      <c r="AQ476">
        <f t="shared" si="173"/>
        <v>4.9999999999999982E-2</v>
      </c>
      <c r="AR476" cm="1">
        <f t="array" ref="AR476">IFERROR(STDEV(IF($E$2:$E$2201=$E476, $AK$2:$AK$2201)), 0)</f>
        <v>2.102802400022913E-17</v>
      </c>
      <c r="AS476">
        <f t="shared" si="181"/>
        <v>0.98994949366116658</v>
      </c>
      <c r="AT476">
        <f t="shared" si="174"/>
        <v>2.0000000000000007E-2</v>
      </c>
      <c r="AU476" cm="1">
        <f t="array" ref="AU476">IFERROR(STDEV(IF($E$2:$E$2201=$E476, $AL$2:$AL$2201)), 0)</f>
        <v>7.0093413334097106E-18</v>
      </c>
      <c r="AV476">
        <f t="shared" si="182"/>
        <v>-0.98994949366116647</v>
      </c>
      <c r="AW476">
        <f t="shared" si="175"/>
        <v>0</v>
      </c>
      <c r="AX476" cm="1">
        <f t="array" ref="AX476">IFERROR(STDEV(IF($E$2:$E$2201=$E476, $AM$2:$AM$2201)), 0)</f>
        <v>0</v>
      </c>
      <c r="AY476">
        <f t="shared" si="183"/>
        <v>-0.98994949366116647</v>
      </c>
      <c r="AZ476">
        <f>INDEX(Model_Assumptions[Values],9)*((INDEX(Model_Scenarios[GR Weight],1)*$AG476)+(INDEX(Model_Scenarios[GP Weight],1)*$AH476)+(INDEX(Model_Scenarios[LTV Weight],1)*$AI476))-(INDEX(Model_Scenarios[LTV Weight],1)*$AP476)-(INDEX(Model_Scenarios[GP Weight],1)*($AS476+$AV476+$AY476))</f>
        <v>3.3070353544371835</v>
      </c>
      <c r="BA476">
        <f>INDEX(Model_Assumptions[Values],9)*((INDEX(Model_Scenarios[GR Weight],2)*$AG476)+(INDEX(Model_Scenarios[GP Weight],2)*$AH476)+(INDEX(Model_Scenarios[LTV Weight],2)*$AI476))-(INDEX(Model_Scenarios[LTV Weight],2)*$AP476)-(INDEX(Model_Scenarios[GP Weight],2)*($AS476+$AV476+$AY476))</f>
        <v>2.8045227278524751</v>
      </c>
      <c r="BB476">
        <f>INDEX(Model_Assumptions[Values],9)*((INDEX(Model_Scenarios[GR Weight],3)*$AG476)+(INDEX(Model_Scenarios[GP Weight],3)*$AH476)+(INDEX(Model_Scenarios[LTV Weight],3)*$AI476))-(INDEX(Model_Scenarios[LTV Weight],3)*$AP476)-(INDEX(Model_Scenarios[GP Weight],3)*($AS476+$AV476+$AY476))</f>
        <v>1.9505025253169417</v>
      </c>
      <c r="BC476">
        <f>INDEX(Model_Assumptions[Values],9)*((INDEX(Model_Scenarios[GR Weight],4)*$AG476)+(INDEX(Model_Scenarios[GP Weight],4)*$AH476)+(INDEX(Model_Scenarios[LTV Weight],4)*$AI476))-(INDEX(Model_Scenarios[LTV Weight],4)*$AP476)-(INDEX(Model_Scenarios[GP Weight],4)*($AS476+$AV476+$AY476))</f>
        <v>1.5494974746830583</v>
      </c>
      <c r="BD476">
        <f>INDEX(Model_Assumptions[Values],9)*((INDEX(Model_Scenarios[GR Weight],5)*$AG476)+(INDEX(Model_Scenarios[GP Weight],5)*$AH476)+(INDEX(Model_Scenarios[LTV Weight],5)*$AI476))-(INDEX(Model_Scenarios[LTV Weight],5)*$AP476)-(INDEX(Model_Scenarios[GP Weight],5)*($AS476+$AV476+$AY476))</f>
        <v>1.5469848480983499</v>
      </c>
    </row>
    <row r="477" spans="1:56" x14ac:dyDescent="0.25">
      <c r="A477">
        <v>476</v>
      </c>
      <c r="B477">
        <v>10</v>
      </c>
      <c r="C477" s="3">
        <v>26</v>
      </c>
      <c r="D477" s="4">
        <v>0.5</v>
      </c>
      <c r="E477" t="str">
        <v>SKU-1013</v>
      </c>
      <c r="F477" t="str">
        <v>Raise</v>
      </c>
      <c r="G477" t="str">
        <v>Constrained</v>
      </c>
      <c r="H477">
        <v>84.95</v>
      </c>
      <c r="I477">
        <v>53.07</v>
      </c>
      <c r="J477">
        <v>36</v>
      </c>
      <c r="K477">
        <v>3058.2000000000003</v>
      </c>
      <c r="L477">
        <v>1147.6800000000003</v>
      </c>
      <c r="M477">
        <v>0.3752795762213067</v>
      </c>
      <c r="N477">
        <v>84.95</v>
      </c>
      <c r="O477">
        <v>0</v>
      </c>
      <c r="P477">
        <v>0</v>
      </c>
      <c r="Q477">
        <v>1153.7475227686814</v>
      </c>
      <c r="R477">
        <v>894.15433014572795</v>
      </c>
      <c r="S477">
        <v>0.5</v>
      </c>
      <c r="T477">
        <f t="shared" si="161"/>
        <v>84.95</v>
      </c>
      <c r="U477">
        <f t="shared" si="162"/>
        <v>0</v>
      </c>
      <c r="V477">
        <f>IF($F477="Reduce", INDEX(Model_Assumptions[Values], 2), INDEX(Model_Assumptions[Values], 1))</f>
        <v>-0.4</v>
      </c>
      <c r="W477">
        <f t="shared" si="163"/>
        <v>36</v>
      </c>
      <c r="X477">
        <f t="shared" si="176"/>
        <v>3058.2000000000003</v>
      </c>
      <c r="Y477">
        <f t="shared" si="164"/>
        <v>1147.6800000000003</v>
      </c>
      <c r="Z477">
        <f t="shared" si="165"/>
        <v>0</v>
      </c>
      <c r="AA477">
        <f t="shared" si="166"/>
        <v>0</v>
      </c>
      <c r="AB477">
        <f t="shared" si="177"/>
        <v>0.3752795762213067</v>
      </c>
      <c r="AC477">
        <f t="shared" si="167"/>
        <v>0</v>
      </c>
      <c r="AD477">
        <f t="shared" si="168"/>
        <v>0</v>
      </c>
      <c r="AE477">
        <f t="shared" si="169"/>
        <v>0</v>
      </c>
      <c r="AF477">
        <f t="shared" si="178"/>
        <v>894.15433014572795</v>
      </c>
      <c r="AG477">
        <f t="shared" si="170"/>
        <v>0</v>
      </c>
      <c r="AH477">
        <f t="shared" si="171"/>
        <v>0</v>
      </c>
      <c r="AI477">
        <f t="shared" si="179"/>
        <v>1</v>
      </c>
      <c r="AJ477">
        <f>MAX(0, $R477 - $AA477) * INDEX(Model_Assumptions[Values], 7)</f>
        <v>1788.3086602914559</v>
      </c>
      <c r="AK477">
        <f>MAX(0, INDEX(Model_Assumptions[Values], 4) - $AD477)</f>
        <v>0.05</v>
      </c>
      <c r="AL477">
        <f>MAX(0, INDEX(Model_Assumptions[Values], 5) - $AC477)</f>
        <v>0.02</v>
      </c>
      <c r="AM477">
        <f>INDEX(Model_Assumptions[Values], 6) * MAX(0, INDEX(Model_Assumptions[Values], 3) - $AB477)^2</f>
        <v>0</v>
      </c>
      <c r="AN477">
        <f t="shared" si="172"/>
        <v>1788.3086602914557</v>
      </c>
      <c r="AO477" cm="1">
        <f t="array" ref="AO477">IFERROR(STDEV(IF($E$2:$E$2201=$E477, $AJ$2:$AJ$2201)), 0)</f>
        <v>2.296820968131694E-13</v>
      </c>
      <c r="AP477">
        <f t="shared" si="180"/>
        <v>0.98994949366116647</v>
      </c>
      <c r="AQ477">
        <f t="shared" si="173"/>
        <v>4.9999999999999982E-2</v>
      </c>
      <c r="AR477" cm="1">
        <f t="array" ref="AR477">IFERROR(STDEV(IF($E$2:$E$2201=$E477, $AK$2:$AK$2201)), 0)</f>
        <v>2.102802400022913E-17</v>
      </c>
      <c r="AS477">
        <f t="shared" si="181"/>
        <v>0.98994949366116658</v>
      </c>
      <c r="AT477">
        <f t="shared" si="174"/>
        <v>2.0000000000000007E-2</v>
      </c>
      <c r="AU477" cm="1">
        <f t="array" ref="AU477">IFERROR(STDEV(IF($E$2:$E$2201=$E477, $AL$2:$AL$2201)), 0)</f>
        <v>7.0093413334097106E-18</v>
      </c>
      <c r="AV477">
        <f t="shared" si="182"/>
        <v>-0.98994949366116647</v>
      </c>
      <c r="AW477">
        <f t="shared" si="175"/>
        <v>0</v>
      </c>
      <c r="AX477" cm="1">
        <f t="array" ref="AX477">IFERROR(STDEV(IF($E$2:$E$2201=$E477, $AM$2:$AM$2201)), 0)</f>
        <v>0</v>
      </c>
      <c r="AY477">
        <f t="shared" si="183"/>
        <v>-0.98994949366116647</v>
      </c>
      <c r="AZ477">
        <f>INDEX(Model_Assumptions[Values],9)*((INDEX(Model_Scenarios[GR Weight],1)*$AG477)+(INDEX(Model_Scenarios[GP Weight],1)*$AH477)+(INDEX(Model_Scenarios[LTV Weight],1)*$AI477))-(INDEX(Model_Scenarios[LTV Weight],1)*$AP477)-(INDEX(Model_Scenarios[GP Weight],1)*($AS477+$AV477+$AY477))</f>
        <v>3.3070353544371835</v>
      </c>
      <c r="BA477">
        <f>INDEX(Model_Assumptions[Values],9)*((INDEX(Model_Scenarios[GR Weight],2)*$AG477)+(INDEX(Model_Scenarios[GP Weight],2)*$AH477)+(INDEX(Model_Scenarios[LTV Weight],2)*$AI477))-(INDEX(Model_Scenarios[LTV Weight],2)*$AP477)-(INDEX(Model_Scenarios[GP Weight],2)*($AS477+$AV477+$AY477))</f>
        <v>2.8045227278524751</v>
      </c>
      <c r="BB477">
        <f>INDEX(Model_Assumptions[Values],9)*((INDEX(Model_Scenarios[GR Weight],3)*$AG477)+(INDEX(Model_Scenarios[GP Weight],3)*$AH477)+(INDEX(Model_Scenarios[LTV Weight],3)*$AI477))-(INDEX(Model_Scenarios[LTV Weight],3)*$AP477)-(INDEX(Model_Scenarios[GP Weight],3)*($AS477+$AV477+$AY477))</f>
        <v>1.9505025253169417</v>
      </c>
      <c r="BC477">
        <f>INDEX(Model_Assumptions[Values],9)*((INDEX(Model_Scenarios[GR Weight],4)*$AG477)+(INDEX(Model_Scenarios[GP Weight],4)*$AH477)+(INDEX(Model_Scenarios[LTV Weight],4)*$AI477))-(INDEX(Model_Scenarios[LTV Weight],4)*$AP477)-(INDEX(Model_Scenarios[GP Weight],4)*($AS477+$AV477+$AY477))</f>
        <v>1.5494974746830583</v>
      </c>
      <c r="BD477">
        <f>INDEX(Model_Assumptions[Values],9)*((INDEX(Model_Scenarios[GR Weight],5)*$AG477)+(INDEX(Model_Scenarios[GP Weight],5)*$AH477)+(INDEX(Model_Scenarios[LTV Weight],5)*$AI477))-(INDEX(Model_Scenarios[LTV Weight],5)*$AP477)-(INDEX(Model_Scenarios[GP Weight],5)*($AS477+$AV477+$AY477))</f>
        <v>1.5469848480983499</v>
      </c>
    </row>
    <row r="478" spans="1:56" x14ac:dyDescent="0.25">
      <c r="A478">
        <v>477</v>
      </c>
      <c r="B478">
        <v>10</v>
      </c>
      <c r="C478" s="3">
        <v>27</v>
      </c>
      <c r="D478" s="4">
        <v>0.52</v>
      </c>
      <c r="E478" t="str">
        <v>SKU-1013</v>
      </c>
      <c r="F478" t="str">
        <v>Raise</v>
      </c>
      <c r="G478" t="str">
        <v>Constrained</v>
      </c>
      <c r="H478">
        <v>84.95</v>
      </c>
      <c r="I478">
        <v>53.07</v>
      </c>
      <c r="J478">
        <v>36</v>
      </c>
      <c r="K478">
        <v>3058.2000000000003</v>
      </c>
      <c r="L478">
        <v>1147.6800000000003</v>
      </c>
      <c r="M478">
        <v>0.3752795762213067</v>
      </c>
      <c r="N478">
        <v>84.95</v>
      </c>
      <c r="O478">
        <v>0</v>
      </c>
      <c r="P478">
        <v>0</v>
      </c>
      <c r="Q478">
        <v>1153.7475227686814</v>
      </c>
      <c r="R478">
        <v>894.15433014572795</v>
      </c>
      <c r="S478">
        <v>0.5</v>
      </c>
      <c r="T478">
        <f t="shared" si="161"/>
        <v>84.95</v>
      </c>
      <c r="U478">
        <f t="shared" si="162"/>
        <v>0</v>
      </c>
      <c r="V478">
        <f>IF($F478="Reduce", INDEX(Model_Assumptions[Values], 2), INDEX(Model_Assumptions[Values], 1))</f>
        <v>-0.4</v>
      </c>
      <c r="W478">
        <f t="shared" si="163"/>
        <v>36</v>
      </c>
      <c r="X478">
        <f t="shared" si="176"/>
        <v>3058.2000000000003</v>
      </c>
      <c r="Y478">
        <f t="shared" si="164"/>
        <v>1147.6800000000003</v>
      </c>
      <c r="Z478">
        <f t="shared" si="165"/>
        <v>0</v>
      </c>
      <c r="AA478">
        <f t="shared" si="166"/>
        <v>0</v>
      </c>
      <c r="AB478">
        <f t="shared" si="177"/>
        <v>0.3752795762213067</v>
      </c>
      <c r="AC478">
        <f t="shared" si="167"/>
        <v>0</v>
      </c>
      <c r="AD478">
        <f t="shared" si="168"/>
        <v>0</v>
      </c>
      <c r="AE478">
        <f t="shared" si="169"/>
        <v>0</v>
      </c>
      <c r="AF478">
        <f t="shared" si="178"/>
        <v>894.15433014572795</v>
      </c>
      <c r="AG478">
        <f t="shared" si="170"/>
        <v>0</v>
      </c>
      <c r="AH478">
        <f t="shared" si="171"/>
        <v>0</v>
      </c>
      <c r="AI478">
        <f t="shared" si="179"/>
        <v>1</v>
      </c>
      <c r="AJ478">
        <f>MAX(0, $R478 - $AA478) * INDEX(Model_Assumptions[Values], 7)</f>
        <v>1788.3086602914559</v>
      </c>
      <c r="AK478">
        <f>MAX(0, INDEX(Model_Assumptions[Values], 4) - $AD478)</f>
        <v>0.05</v>
      </c>
      <c r="AL478">
        <f>MAX(0, INDEX(Model_Assumptions[Values], 5) - $AC478)</f>
        <v>0.02</v>
      </c>
      <c r="AM478">
        <f>INDEX(Model_Assumptions[Values], 6) * MAX(0, INDEX(Model_Assumptions[Values], 3) - $AB478)^2</f>
        <v>0</v>
      </c>
      <c r="AN478">
        <f t="shared" si="172"/>
        <v>1788.3086602914557</v>
      </c>
      <c r="AO478" cm="1">
        <f t="array" ref="AO478">IFERROR(STDEV(IF($E$2:$E$2201=$E478, $AJ$2:$AJ$2201)), 0)</f>
        <v>2.296820968131694E-13</v>
      </c>
      <c r="AP478">
        <f t="shared" si="180"/>
        <v>0.98994949366116647</v>
      </c>
      <c r="AQ478">
        <f t="shared" si="173"/>
        <v>4.9999999999999982E-2</v>
      </c>
      <c r="AR478" cm="1">
        <f t="array" ref="AR478">IFERROR(STDEV(IF($E$2:$E$2201=$E478, $AK$2:$AK$2201)), 0)</f>
        <v>2.102802400022913E-17</v>
      </c>
      <c r="AS478">
        <f t="shared" si="181"/>
        <v>0.98994949366116658</v>
      </c>
      <c r="AT478">
        <f t="shared" si="174"/>
        <v>2.0000000000000007E-2</v>
      </c>
      <c r="AU478" cm="1">
        <f t="array" ref="AU478">IFERROR(STDEV(IF($E$2:$E$2201=$E478, $AL$2:$AL$2201)), 0)</f>
        <v>7.0093413334097106E-18</v>
      </c>
      <c r="AV478">
        <f t="shared" si="182"/>
        <v>-0.98994949366116647</v>
      </c>
      <c r="AW478">
        <f t="shared" si="175"/>
        <v>0</v>
      </c>
      <c r="AX478" cm="1">
        <f t="array" ref="AX478">IFERROR(STDEV(IF($E$2:$E$2201=$E478, $AM$2:$AM$2201)), 0)</f>
        <v>0</v>
      </c>
      <c r="AY478">
        <f t="shared" si="183"/>
        <v>-0.98994949366116647</v>
      </c>
      <c r="AZ478">
        <f>INDEX(Model_Assumptions[Values],9)*((INDEX(Model_Scenarios[GR Weight],1)*$AG478)+(INDEX(Model_Scenarios[GP Weight],1)*$AH478)+(INDEX(Model_Scenarios[LTV Weight],1)*$AI478))-(INDEX(Model_Scenarios[LTV Weight],1)*$AP478)-(INDEX(Model_Scenarios[GP Weight],1)*($AS478+$AV478+$AY478))</f>
        <v>3.3070353544371835</v>
      </c>
      <c r="BA478">
        <f>INDEX(Model_Assumptions[Values],9)*((INDEX(Model_Scenarios[GR Weight],2)*$AG478)+(INDEX(Model_Scenarios[GP Weight],2)*$AH478)+(INDEX(Model_Scenarios[LTV Weight],2)*$AI478))-(INDEX(Model_Scenarios[LTV Weight],2)*$AP478)-(INDEX(Model_Scenarios[GP Weight],2)*($AS478+$AV478+$AY478))</f>
        <v>2.8045227278524751</v>
      </c>
      <c r="BB478">
        <f>INDEX(Model_Assumptions[Values],9)*((INDEX(Model_Scenarios[GR Weight],3)*$AG478)+(INDEX(Model_Scenarios[GP Weight],3)*$AH478)+(INDEX(Model_Scenarios[LTV Weight],3)*$AI478))-(INDEX(Model_Scenarios[LTV Weight],3)*$AP478)-(INDEX(Model_Scenarios[GP Weight],3)*($AS478+$AV478+$AY478))</f>
        <v>1.9505025253169417</v>
      </c>
      <c r="BC478">
        <f>INDEX(Model_Assumptions[Values],9)*((INDEX(Model_Scenarios[GR Weight],4)*$AG478)+(INDEX(Model_Scenarios[GP Weight],4)*$AH478)+(INDEX(Model_Scenarios[LTV Weight],4)*$AI478))-(INDEX(Model_Scenarios[LTV Weight],4)*$AP478)-(INDEX(Model_Scenarios[GP Weight],4)*($AS478+$AV478+$AY478))</f>
        <v>1.5494974746830583</v>
      </c>
      <c r="BD478">
        <f>INDEX(Model_Assumptions[Values],9)*((INDEX(Model_Scenarios[GR Weight],5)*$AG478)+(INDEX(Model_Scenarios[GP Weight],5)*$AH478)+(INDEX(Model_Scenarios[LTV Weight],5)*$AI478))-(INDEX(Model_Scenarios[LTV Weight],5)*$AP478)-(INDEX(Model_Scenarios[GP Weight],5)*($AS478+$AV478+$AY478))</f>
        <v>1.5469848480983499</v>
      </c>
    </row>
    <row r="479" spans="1:56" x14ac:dyDescent="0.25">
      <c r="A479">
        <v>478</v>
      </c>
      <c r="B479">
        <v>10</v>
      </c>
      <c r="C479" s="3">
        <v>28</v>
      </c>
      <c r="D479" s="4">
        <v>0.54</v>
      </c>
      <c r="E479" t="str">
        <v>SKU-1013</v>
      </c>
      <c r="F479" t="str">
        <v>Raise</v>
      </c>
      <c r="G479" t="str">
        <v>Constrained</v>
      </c>
      <c r="H479">
        <v>84.95</v>
      </c>
      <c r="I479">
        <v>53.07</v>
      </c>
      <c r="J479">
        <v>36</v>
      </c>
      <c r="K479">
        <v>3058.2000000000003</v>
      </c>
      <c r="L479">
        <v>1147.6800000000003</v>
      </c>
      <c r="M479">
        <v>0.3752795762213067</v>
      </c>
      <c r="N479">
        <v>84.95</v>
      </c>
      <c r="O479">
        <v>0</v>
      </c>
      <c r="P479">
        <v>0</v>
      </c>
      <c r="Q479">
        <v>1153.7475227686814</v>
      </c>
      <c r="R479">
        <v>894.15433014572795</v>
      </c>
      <c r="S479">
        <v>0.5</v>
      </c>
      <c r="T479">
        <f t="shared" si="161"/>
        <v>84.95</v>
      </c>
      <c r="U479">
        <f t="shared" si="162"/>
        <v>0</v>
      </c>
      <c r="V479">
        <f>IF($F479="Reduce", INDEX(Model_Assumptions[Values], 2), INDEX(Model_Assumptions[Values], 1))</f>
        <v>-0.4</v>
      </c>
      <c r="W479">
        <f t="shared" si="163"/>
        <v>36</v>
      </c>
      <c r="X479">
        <f t="shared" si="176"/>
        <v>3058.2000000000003</v>
      </c>
      <c r="Y479">
        <f t="shared" si="164"/>
        <v>1147.6800000000003</v>
      </c>
      <c r="Z479">
        <f t="shared" si="165"/>
        <v>0</v>
      </c>
      <c r="AA479">
        <f t="shared" si="166"/>
        <v>0</v>
      </c>
      <c r="AB479">
        <f t="shared" si="177"/>
        <v>0.3752795762213067</v>
      </c>
      <c r="AC479">
        <f t="shared" si="167"/>
        <v>0</v>
      </c>
      <c r="AD479">
        <f t="shared" si="168"/>
        <v>0</v>
      </c>
      <c r="AE479">
        <f t="shared" si="169"/>
        <v>0</v>
      </c>
      <c r="AF479">
        <f t="shared" si="178"/>
        <v>894.15433014572795</v>
      </c>
      <c r="AG479">
        <f t="shared" si="170"/>
        <v>0</v>
      </c>
      <c r="AH479">
        <f t="shared" si="171"/>
        <v>0</v>
      </c>
      <c r="AI479">
        <f t="shared" si="179"/>
        <v>1</v>
      </c>
      <c r="AJ479">
        <f>MAX(0, $R479 - $AA479) * INDEX(Model_Assumptions[Values], 7)</f>
        <v>1788.3086602914559</v>
      </c>
      <c r="AK479">
        <f>MAX(0, INDEX(Model_Assumptions[Values], 4) - $AD479)</f>
        <v>0.05</v>
      </c>
      <c r="AL479">
        <f>MAX(0, INDEX(Model_Assumptions[Values], 5) - $AC479)</f>
        <v>0.02</v>
      </c>
      <c r="AM479">
        <f>INDEX(Model_Assumptions[Values], 6) * MAX(0, INDEX(Model_Assumptions[Values], 3) - $AB479)^2</f>
        <v>0</v>
      </c>
      <c r="AN479">
        <f t="shared" si="172"/>
        <v>1788.3086602914557</v>
      </c>
      <c r="AO479" cm="1">
        <f t="array" ref="AO479">IFERROR(STDEV(IF($E$2:$E$2201=$E479, $AJ$2:$AJ$2201)), 0)</f>
        <v>2.296820968131694E-13</v>
      </c>
      <c r="AP479">
        <f t="shared" si="180"/>
        <v>0.98994949366116647</v>
      </c>
      <c r="AQ479">
        <f t="shared" si="173"/>
        <v>4.9999999999999982E-2</v>
      </c>
      <c r="AR479" cm="1">
        <f t="array" ref="AR479">IFERROR(STDEV(IF($E$2:$E$2201=$E479, $AK$2:$AK$2201)), 0)</f>
        <v>2.102802400022913E-17</v>
      </c>
      <c r="AS479">
        <f t="shared" si="181"/>
        <v>0.98994949366116658</v>
      </c>
      <c r="AT479">
        <f t="shared" si="174"/>
        <v>2.0000000000000007E-2</v>
      </c>
      <c r="AU479" cm="1">
        <f t="array" ref="AU479">IFERROR(STDEV(IF($E$2:$E$2201=$E479, $AL$2:$AL$2201)), 0)</f>
        <v>7.0093413334097106E-18</v>
      </c>
      <c r="AV479">
        <f t="shared" si="182"/>
        <v>-0.98994949366116647</v>
      </c>
      <c r="AW479">
        <f t="shared" si="175"/>
        <v>0</v>
      </c>
      <c r="AX479" cm="1">
        <f t="array" ref="AX479">IFERROR(STDEV(IF($E$2:$E$2201=$E479, $AM$2:$AM$2201)), 0)</f>
        <v>0</v>
      </c>
      <c r="AY479">
        <f t="shared" si="183"/>
        <v>-0.98994949366116647</v>
      </c>
      <c r="AZ479">
        <f>INDEX(Model_Assumptions[Values],9)*((INDEX(Model_Scenarios[GR Weight],1)*$AG479)+(INDEX(Model_Scenarios[GP Weight],1)*$AH479)+(INDEX(Model_Scenarios[LTV Weight],1)*$AI479))-(INDEX(Model_Scenarios[LTV Weight],1)*$AP479)-(INDEX(Model_Scenarios[GP Weight],1)*($AS479+$AV479+$AY479))</f>
        <v>3.3070353544371835</v>
      </c>
      <c r="BA479">
        <f>INDEX(Model_Assumptions[Values],9)*((INDEX(Model_Scenarios[GR Weight],2)*$AG479)+(INDEX(Model_Scenarios[GP Weight],2)*$AH479)+(INDEX(Model_Scenarios[LTV Weight],2)*$AI479))-(INDEX(Model_Scenarios[LTV Weight],2)*$AP479)-(INDEX(Model_Scenarios[GP Weight],2)*($AS479+$AV479+$AY479))</f>
        <v>2.8045227278524751</v>
      </c>
      <c r="BB479">
        <f>INDEX(Model_Assumptions[Values],9)*((INDEX(Model_Scenarios[GR Weight],3)*$AG479)+(INDEX(Model_Scenarios[GP Weight],3)*$AH479)+(INDEX(Model_Scenarios[LTV Weight],3)*$AI479))-(INDEX(Model_Scenarios[LTV Weight],3)*$AP479)-(INDEX(Model_Scenarios[GP Weight],3)*($AS479+$AV479+$AY479))</f>
        <v>1.9505025253169417</v>
      </c>
      <c r="BC479">
        <f>INDEX(Model_Assumptions[Values],9)*((INDEX(Model_Scenarios[GR Weight],4)*$AG479)+(INDEX(Model_Scenarios[GP Weight],4)*$AH479)+(INDEX(Model_Scenarios[LTV Weight],4)*$AI479))-(INDEX(Model_Scenarios[LTV Weight],4)*$AP479)-(INDEX(Model_Scenarios[GP Weight],4)*($AS479+$AV479+$AY479))</f>
        <v>1.5494974746830583</v>
      </c>
      <c r="BD479">
        <f>INDEX(Model_Assumptions[Values],9)*((INDEX(Model_Scenarios[GR Weight],5)*$AG479)+(INDEX(Model_Scenarios[GP Weight],5)*$AH479)+(INDEX(Model_Scenarios[LTV Weight],5)*$AI479))-(INDEX(Model_Scenarios[LTV Weight],5)*$AP479)-(INDEX(Model_Scenarios[GP Weight],5)*($AS479+$AV479+$AY479))</f>
        <v>1.5469848480983499</v>
      </c>
    </row>
    <row r="480" spans="1:56" x14ac:dyDescent="0.25">
      <c r="A480">
        <v>479</v>
      </c>
      <c r="B480">
        <v>10</v>
      </c>
      <c r="C480" s="3">
        <v>29</v>
      </c>
      <c r="D480" s="4">
        <v>0.56000000000000005</v>
      </c>
      <c r="E480" t="str">
        <v>SKU-1013</v>
      </c>
      <c r="F480" t="str">
        <v>Raise</v>
      </c>
      <c r="G480" t="str">
        <v>Constrained</v>
      </c>
      <c r="H480">
        <v>84.95</v>
      </c>
      <c r="I480">
        <v>53.07</v>
      </c>
      <c r="J480">
        <v>36</v>
      </c>
      <c r="K480">
        <v>3058.2000000000003</v>
      </c>
      <c r="L480">
        <v>1147.6800000000003</v>
      </c>
      <c r="M480">
        <v>0.3752795762213067</v>
      </c>
      <c r="N480">
        <v>84.95</v>
      </c>
      <c r="O480">
        <v>0</v>
      </c>
      <c r="P480">
        <v>0</v>
      </c>
      <c r="Q480">
        <v>1153.7475227686814</v>
      </c>
      <c r="R480">
        <v>894.15433014572795</v>
      </c>
      <c r="S480">
        <v>0.5</v>
      </c>
      <c r="T480">
        <f t="shared" si="161"/>
        <v>84.95</v>
      </c>
      <c r="U480">
        <f t="shared" si="162"/>
        <v>0</v>
      </c>
      <c r="V480">
        <f>IF($F480="Reduce", INDEX(Model_Assumptions[Values], 2), INDEX(Model_Assumptions[Values], 1))</f>
        <v>-0.4</v>
      </c>
      <c r="W480">
        <f t="shared" si="163"/>
        <v>36</v>
      </c>
      <c r="X480">
        <f t="shared" si="176"/>
        <v>3058.2000000000003</v>
      </c>
      <c r="Y480">
        <f t="shared" si="164"/>
        <v>1147.6800000000003</v>
      </c>
      <c r="Z480">
        <f t="shared" si="165"/>
        <v>0</v>
      </c>
      <c r="AA480">
        <f t="shared" si="166"/>
        <v>0</v>
      </c>
      <c r="AB480">
        <f t="shared" si="177"/>
        <v>0.3752795762213067</v>
      </c>
      <c r="AC480">
        <f t="shared" si="167"/>
        <v>0</v>
      </c>
      <c r="AD480">
        <f t="shared" si="168"/>
        <v>0</v>
      </c>
      <c r="AE480">
        <f t="shared" si="169"/>
        <v>0</v>
      </c>
      <c r="AF480">
        <f t="shared" si="178"/>
        <v>894.15433014572795</v>
      </c>
      <c r="AG480">
        <f t="shared" si="170"/>
        <v>0</v>
      </c>
      <c r="AH480">
        <f t="shared" si="171"/>
        <v>0</v>
      </c>
      <c r="AI480">
        <f t="shared" si="179"/>
        <v>1</v>
      </c>
      <c r="AJ480">
        <f>MAX(0, $R480 - $AA480) * INDEX(Model_Assumptions[Values], 7)</f>
        <v>1788.3086602914559</v>
      </c>
      <c r="AK480">
        <f>MAX(0, INDEX(Model_Assumptions[Values], 4) - $AD480)</f>
        <v>0.05</v>
      </c>
      <c r="AL480">
        <f>MAX(0, INDEX(Model_Assumptions[Values], 5) - $AC480)</f>
        <v>0.02</v>
      </c>
      <c r="AM480">
        <f>INDEX(Model_Assumptions[Values], 6) * MAX(0, INDEX(Model_Assumptions[Values], 3) - $AB480)^2</f>
        <v>0</v>
      </c>
      <c r="AN480">
        <f t="shared" si="172"/>
        <v>1788.3086602914557</v>
      </c>
      <c r="AO480" cm="1">
        <f t="array" ref="AO480">IFERROR(STDEV(IF($E$2:$E$2201=$E480, $AJ$2:$AJ$2201)), 0)</f>
        <v>2.296820968131694E-13</v>
      </c>
      <c r="AP480">
        <f t="shared" si="180"/>
        <v>0.98994949366116647</v>
      </c>
      <c r="AQ480">
        <f t="shared" si="173"/>
        <v>4.9999999999999982E-2</v>
      </c>
      <c r="AR480" cm="1">
        <f t="array" ref="AR480">IFERROR(STDEV(IF($E$2:$E$2201=$E480, $AK$2:$AK$2201)), 0)</f>
        <v>2.102802400022913E-17</v>
      </c>
      <c r="AS480">
        <f t="shared" si="181"/>
        <v>0.98994949366116658</v>
      </c>
      <c r="AT480">
        <f t="shared" si="174"/>
        <v>2.0000000000000007E-2</v>
      </c>
      <c r="AU480" cm="1">
        <f t="array" ref="AU480">IFERROR(STDEV(IF($E$2:$E$2201=$E480, $AL$2:$AL$2201)), 0)</f>
        <v>7.0093413334097106E-18</v>
      </c>
      <c r="AV480">
        <f t="shared" si="182"/>
        <v>-0.98994949366116647</v>
      </c>
      <c r="AW480">
        <f t="shared" si="175"/>
        <v>0</v>
      </c>
      <c r="AX480" cm="1">
        <f t="array" ref="AX480">IFERROR(STDEV(IF($E$2:$E$2201=$E480, $AM$2:$AM$2201)), 0)</f>
        <v>0</v>
      </c>
      <c r="AY480">
        <f t="shared" si="183"/>
        <v>-0.98994949366116647</v>
      </c>
      <c r="AZ480">
        <f>INDEX(Model_Assumptions[Values],9)*((INDEX(Model_Scenarios[GR Weight],1)*$AG480)+(INDEX(Model_Scenarios[GP Weight],1)*$AH480)+(INDEX(Model_Scenarios[LTV Weight],1)*$AI480))-(INDEX(Model_Scenarios[LTV Weight],1)*$AP480)-(INDEX(Model_Scenarios[GP Weight],1)*($AS480+$AV480+$AY480))</f>
        <v>3.3070353544371835</v>
      </c>
      <c r="BA480">
        <f>INDEX(Model_Assumptions[Values],9)*((INDEX(Model_Scenarios[GR Weight],2)*$AG480)+(INDEX(Model_Scenarios[GP Weight],2)*$AH480)+(INDEX(Model_Scenarios[LTV Weight],2)*$AI480))-(INDEX(Model_Scenarios[LTV Weight],2)*$AP480)-(INDEX(Model_Scenarios[GP Weight],2)*($AS480+$AV480+$AY480))</f>
        <v>2.8045227278524751</v>
      </c>
      <c r="BB480">
        <f>INDEX(Model_Assumptions[Values],9)*((INDEX(Model_Scenarios[GR Weight],3)*$AG480)+(INDEX(Model_Scenarios[GP Weight],3)*$AH480)+(INDEX(Model_Scenarios[LTV Weight],3)*$AI480))-(INDEX(Model_Scenarios[LTV Weight],3)*$AP480)-(INDEX(Model_Scenarios[GP Weight],3)*($AS480+$AV480+$AY480))</f>
        <v>1.9505025253169417</v>
      </c>
      <c r="BC480">
        <f>INDEX(Model_Assumptions[Values],9)*((INDEX(Model_Scenarios[GR Weight],4)*$AG480)+(INDEX(Model_Scenarios[GP Weight],4)*$AH480)+(INDEX(Model_Scenarios[LTV Weight],4)*$AI480))-(INDEX(Model_Scenarios[LTV Weight],4)*$AP480)-(INDEX(Model_Scenarios[GP Weight],4)*($AS480+$AV480+$AY480))</f>
        <v>1.5494974746830583</v>
      </c>
      <c r="BD480">
        <f>INDEX(Model_Assumptions[Values],9)*((INDEX(Model_Scenarios[GR Weight],5)*$AG480)+(INDEX(Model_Scenarios[GP Weight],5)*$AH480)+(INDEX(Model_Scenarios[LTV Weight],5)*$AI480))-(INDEX(Model_Scenarios[LTV Weight],5)*$AP480)-(INDEX(Model_Scenarios[GP Weight],5)*($AS480+$AV480+$AY480))</f>
        <v>1.5469848480983499</v>
      </c>
    </row>
    <row r="481" spans="1:56" x14ac:dyDescent="0.25">
      <c r="A481">
        <v>480</v>
      </c>
      <c r="B481">
        <v>10</v>
      </c>
      <c r="C481" s="3">
        <v>30</v>
      </c>
      <c r="D481" s="4">
        <v>0.57999999999999996</v>
      </c>
      <c r="E481" t="str">
        <v>SKU-1013</v>
      </c>
      <c r="F481" t="str">
        <v>Raise</v>
      </c>
      <c r="G481" t="str">
        <v>Constrained</v>
      </c>
      <c r="H481">
        <v>84.95</v>
      </c>
      <c r="I481">
        <v>53.07</v>
      </c>
      <c r="J481">
        <v>36</v>
      </c>
      <c r="K481">
        <v>3058.2000000000003</v>
      </c>
      <c r="L481">
        <v>1147.6800000000003</v>
      </c>
      <c r="M481">
        <v>0.3752795762213067</v>
      </c>
      <c r="N481">
        <v>84.95</v>
      </c>
      <c r="O481">
        <v>0</v>
      </c>
      <c r="P481">
        <v>0</v>
      </c>
      <c r="Q481">
        <v>1153.7475227686814</v>
      </c>
      <c r="R481">
        <v>894.15433014572795</v>
      </c>
      <c r="S481">
        <v>0.5</v>
      </c>
      <c r="T481">
        <f t="shared" si="161"/>
        <v>84.95</v>
      </c>
      <c r="U481">
        <f t="shared" si="162"/>
        <v>0</v>
      </c>
      <c r="V481">
        <f>IF($F481="Reduce", INDEX(Model_Assumptions[Values], 2), INDEX(Model_Assumptions[Values], 1))</f>
        <v>-0.4</v>
      </c>
      <c r="W481">
        <f t="shared" si="163"/>
        <v>36</v>
      </c>
      <c r="X481">
        <f t="shared" si="176"/>
        <v>3058.2000000000003</v>
      </c>
      <c r="Y481">
        <f t="shared" si="164"/>
        <v>1147.6800000000003</v>
      </c>
      <c r="Z481">
        <f t="shared" si="165"/>
        <v>0</v>
      </c>
      <c r="AA481">
        <f t="shared" si="166"/>
        <v>0</v>
      </c>
      <c r="AB481">
        <f t="shared" si="177"/>
        <v>0.3752795762213067</v>
      </c>
      <c r="AC481">
        <f t="shared" si="167"/>
        <v>0</v>
      </c>
      <c r="AD481">
        <f t="shared" si="168"/>
        <v>0</v>
      </c>
      <c r="AE481">
        <f t="shared" si="169"/>
        <v>0</v>
      </c>
      <c r="AF481">
        <f t="shared" si="178"/>
        <v>894.15433014572795</v>
      </c>
      <c r="AG481">
        <f t="shared" si="170"/>
        <v>0</v>
      </c>
      <c r="AH481">
        <f t="shared" si="171"/>
        <v>0</v>
      </c>
      <c r="AI481">
        <f t="shared" si="179"/>
        <v>1</v>
      </c>
      <c r="AJ481">
        <f>MAX(0, $R481 - $AA481) * INDEX(Model_Assumptions[Values], 7)</f>
        <v>1788.3086602914559</v>
      </c>
      <c r="AK481">
        <f>MAX(0, INDEX(Model_Assumptions[Values], 4) - $AD481)</f>
        <v>0.05</v>
      </c>
      <c r="AL481">
        <f>MAX(0, INDEX(Model_Assumptions[Values], 5) - $AC481)</f>
        <v>0.02</v>
      </c>
      <c r="AM481">
        <f>INDEX(Model_Assumptions[Values], 6) * MAX(0, INDEX(Model_Assumptions[Values], 3) - $AB481)^2</f>
        <v>0</v>
      </c>
      <c r="AN481">
        <f t="shared" si="172"/>
        <v>1788.3086602914557</v>
      </c>
      <c r="AO481" cm="1">
        <f t="array" ref="AO481">IFERROR(STDEV(IF($E$2:$E$2201=$E481, $AJ$2:$AJ$2201)), 0)</f>
        <v>2.296820968131694E-13</v>
      </c>
      <c r="AP481">
        <f t="shared" si="180"/>
        <v>0.98994949366116647</v>
      </c>
      <c r="AQ481">
        <f t="shared" si="173"/>
        <v>4.9999999999999982E-2</v>
      </c>
      <c r="AR481" cm="1">
        <f t="array" ref="AR481">IFERROR(STDEV(IF($E$2:$E$2201=$E481, $AK$2:$AK$2201)), 0)</f>
        <v>2.102802400022913E-17</v>
      </c>
      <c r="AS481">
        <f t="shared" si="181"/>
        <v>0.98994949366116658</v>
      </c>
      <c r="AT481">
        <f t="shared" si="174"/>
        <v>2.0000000000000007E-2</v>
      </c>
      <c r="AU481" cm="1">
        <f t="array" ref="AU481">IFERROR(STDEV(IF($E$2:$E$2201=$E481, $AL$2:$AL$2201)), 0)</f>
        <v>7.0093413334097106E-18</v>
      </c>
      <c r="AV481">
        <f t="shared" si="182"/>
        <v>-0.98994949366116647</v>
      </c>
      <c r="AW481">
        <f t="shared" si="175"/>
        <v>0</v>
      </c>
      <c r="AX481" cm="1">
        <f t="array" ref="AX481">IFERROR(STDEV(IF($E$2:$E$2201=$E481, $AM$2:$AM$2201)), 0)</f>
        <v>0</v>
      </c>
      <c r="AY481">
        <f t="shared" si="183"/>
        <v>-0.98994949366116647</v>
      </c>
      <c r="AZ481">
        <f>INDEX(Model_Assumptions[Values],9)*((INDEX(Model_Scenarios[GR Weight],1)*$AG481)+(INDEX(Model_Scenarios[GP Weight],1)*$AH481)+(INDEX(Model_Scenarios[LTV Weight],1)*$AI481))-(INDEX(Model_Scenarios[LTV Weight],1)*$AP481)-(INDEX(Model_Scenarios[GP Weight],1)*($AS481+$AV481+$AY481))</f>
        <v>3.3070353544371835</v>
      </c>
      <c r="BA481">
        <f>INDEX(Model_Assumptions[Values],9)*((INDEX(Model_Scenarios[GR Weight],2)*$AG481)+(INDEX(Model_Scenarios[GP Weight],2)*$AH481)+(INDEX(Model_Scenarios[LTV Weight],2)*$AI481))-(INDEX(Model_Scenarios[LTV Weight],2)*$AP481)-(INDEX(Model_Scenarios[GP Weight],2)*($AS481+$AV481+$AY481))</f>
        <v>2.8045227278524751</v>
      </c>
      <c r="BB481">
        <f>INDEX(Model_Assumptions[Values],9)*((INDEX(Model_Scenarios[GR Weight],3)*$AG481)+(INDEX(Model_Scenarios[GP Weight],3)*$AH481)+(INDEX(Model_Scenarios[LTV Weight],3)*$AI481))-(INDEX(Model_Scenarios[LTV Weight],3)*$AP481)-(INDEX(Model_Scenarios[GP Weight],3)*($AS481+$AV481+$AY481))</f>
        <v>1.9505025253169417</v>
      </c>
      <c r="BC481">
        <f>INDEX(Model_Assumptions[Values],9)*((INDEX(Model_Scenarios[GR Weight],4)*$AG481)+(INDEX(Model_Scenarios[GP Weight],4)*$AH481)+(INDEX(Model_Scenarios[LTV Weight],4)*$AI481))-(INDEX(Model_Scenarios[LTV Weight],4)*$AP481)-(INDEX(Model_Scenarios[GP Weight],4)*($AS481+$AV481+$AY481))</f>
        <v>1.5494974746830583</v>
      </c>
      <c r="BD481">
        <f>INDEX(Model_Assumptions[Values],9)*((INDEX(Model_Scenarios[GR Weight],5)*$AG481)+(INDEX(Model_Scenarios[GP Weight],5)*$AH481)+(INDEX(Model_Scenarios[LTV Weight],5)*$AI481))-(INDEX(Model_Scenarios[LTV Weight],5)*$AP481)-(INDEX(Model_Scenarios[GP Weight],5)*($AS481+$AV481+$AY481))</f>
        <v>1.5469848480983499</v>
      </c>
    </row>
    <row r="482" spans="1:56" x14ac:dyDescent="0.25">
      <c r="A482">
        <v>481</v>
      </c>
      <c r="B482">
        <v>10</v>
      </c>
      <c r="C482" s="3">
        <v>31</v>
      </c>
      <c r="D482" s="4">
        <v>0.6</v>
      </c>
      <c r="E482" t="str">
        <v>SKU-1013</v>
      </c>
      <c r="F482" t="str">
        <v>Raise</v>
      </c>
      <c r="G482" t="str">
        <v>Constrained</v>
      </c>
      <c r="H482">
        <v>84.95</v>
      </c>
      <c r="I482">
        <v>53.07</v>
      </c>
      <c r="J482">
        <v>36</v>
      </c>
      <c r="K482">
        <v>3058.2000000000003</v>
      </c>
      <c r="L482">
        <v>1147.6800000000003</v>
      </c>
      <c r="M482">
        <v>0.3752795762213067</v>
      </c>
      <c r="N482">
        <v>84.95</v>
      </c>
      <c r="O482">
        <v>0</v>
      </c>
      <c r="P482">
        <v>0</v>
      </c>
      <c r="Q482">
        <v>1153.7475227686814</v>
      </c>
      <c r="R482">
        <v>894.15433014572795</v>
      </c>
      <c r="S482">
        <v>0.5</v>
      </c>
      <c r="T482">
        <f t="shared" si="161"/>
        <v>84.95</v>
      </c>
      <c r="U482">
        <f t="shared" si="162"/>
        <v>0</v>
      </c>
      <c r="V482">
        <f>IF($F482="Reduce", INDEX(Model_Assumptions[Values], 2), INDEX(Model_Assumptions[Values], 1))</f>
        <v>-0.4</v>
      </c>
      <c r="W482">
        <f t="shared" si="163"/>
        <v>36</v>
      </c>
      <c r="X482">
        <f t="shared" si="176"/>
        <v>3058.2000000000003</v>
      </c>
      <c r="Y482">
        <f t="shared" si="164"/>
        <v>1147.6800000000003</v>
      </c>
      <c r="Z482">
        <f t="shared" si="165"/>
        <v>0</v>
      </c>
      <c r="AA482">
        <f t="shared" si="166"/>
        <v>0</v>
      </c>
      <c r="AB482">
        <f t="shared" si="177"/>
        <v>0.3752795762213067</v>
      </c>
      <c r="AC482">
        <f t="shared" si="167"/>
        <v>0</v>
      </c>
      <c r="AD482">
        <f t="shared" si="168"/>
        <v>0</v>
      </c>
      <c r="AE482">
        <f t="shared" si="169"/>
        <v>0</v>
      </c>
      <c r="AF482">
        <f t="shared" si="178"/>
        <v>894.15433014572795</v>
      </c>
      <c r="AG482">
        <f t="shared" si="170"/>
        <v>0</v>
      </c>
      <c r="AH482">
        <f t="shared" si="171"/>
        <v>0</v>
      </c>
      <c r="AI482">
        <f t="shared" si="179"/>
        <v>1</v>
      </c>
      <c r="AJ482">
        <f>MAX(0, $R482 - $AA482) * INDEX(Model_Assumptions[Values], 7)</f>
        <v>1788.3086602914559</v>
      </c>
      <c r="AK482">
        <f>MAX(0, INDEX(Model_Assumptions[Values], 4) - $AD482)</f>
        <v>0.05</v>
      </c>
      <c r="AL482">
        <f>MAX(0, INDEX(Model_Assumptions[Values], 5) - $AC482)</f>
        <v>0.02</v>
      </c>
      <c r="AM482">
        <f>INDEX(Model_Assumptions[Values], 6) * MAX(0, INDEX(Model_Assumptions[Values], 3) - $AB482)^2</f>
        <v>0</v>
      </c>
      <c r="AN482">
        <f t="shared" si="172"/>
        <v>1788.3086602914557</v>
      </c>
      <c r="AO482" cm="1">
        <f t="array" ref="AO482">IFERROR(STDEV(IF($E$2:$E$2201=$E482, $AJ$2:$AJ$2201)), 0)</f>
        <v>2.296820968131694E-13</v>
      </c>
      <c r="AP482">
        <f t="shared" si="180"/>
        <v>0.98994949366116647</v>
      </c>
      <c r="AQ482">
        <f t="shared" si="173"/>
        <v>4.9999999999999982E-2</v>
      </c>
      <c r="AR482" cm="1">
        <f t="array" ref="AR482">IFERROR(STDEV(IF($E$2:$E$2201=$E482, $AK$2:$AK$2201)), 0)</f>
        <v>2.102802400022913E-17</v>
      </c>
      <c r="AS482">
        <f t="shared" si="181"/>
        <v>0.98994949366116658</v>
      </c>
      <c r="AT482">
        <f t="shared" si="174"/>
        <v>2.0000000000000007E-2</v>
      </c>
      <c r="AU482" cm="1">
        <f t="array" ref="AU482">IFERROR(STDEV(IF($E$2:$E$2201=$E482, $AL$2:$AL$2201)), 0)</f>
        <v>7.0093413334097106E-18</v>
      </c>
      <c r="AV482">
        <f t="shared" si="182"/>
        <v>-0.98994949366116647</v>
      </c>
      <c r="AW482">
        <f t="shared" si="175"/>
        <v>0</v>
      </c>
      <c r="AX482" cm="1">
        <f t="array" ref="AX482">IFERROR(STDEV(IF($E$2:$E$2201=$E482, $AM$2:$AM$2201)), 0)</f>
        <v>0</v>
      </c>
      <c r="AY482">
        <f t="shared" si="183"/>
        <v>-0.98994949366116647</v>
      </c>
      <c r="AZ482">
        <f>INDEX(Model_Assumptions[Values],9)*((INDEX(Model_Scenarios[GR Weight],1)*$AG482)+(INDEX(Model_Scenarios[GP Weight],1)*$AH482)+(INDEX(Model_Scenarios[LTV Weight],1)*$AI482))-(INDEX(Model_Scenarios[LTV Weight],1)*$AP482)-(INDEX(Model_Scenarios[GP Weight],1)*($AS482+$AV482+$AY482))</f>
        <v>3.3070353544371835</v>
      </c>
      <c r="BA482">
        <f>INDEX(Model_Assumptions[Values],9)*((INDEX(Model_Scenarios[GR Weight],2)*$AG482)+(INDEX(Model_Scenarios[GP Weight],2)*$AH482)+(INDEX(Model_Scenarios[LTV Weight],2)*$AI482))-(INDEX(Model_Scenarios[LTV Weight],2)*$AP482)-(INDEX(Model_Scenarios[GP Weight],2)*($AS482+$AV482+$AY482))</f>
        <v>2.8045227278524751</v>
      </c>
      <c r="BB482">
        <f>INDEX(Model_Assumptions[Values],9)*((INDEX(Model_Scenarios[GR Weight],3)*$AG482)+(INDEX(Model_Scenarios[GP Weight],3)*$AH482)+(INDEX(Model_Scenarios[LTV Weight],3)*$AI482))-(INDEX(Model_Scenarios[LTV Weight],3)*$AP482)-(INDEX(Model_Scenarios[GP Weight],3)*($AS482+$AV482+$AY482))</f>
        <v>1.9505025253169417</v>
      </c>
      <c r="BC482">
        <f>INDEX(Model_Assumptions[Values],9)*((INDEX(Model_Scenarios[GR Weight],4)*$AG482)+(INDEX(Model_Scenarios[GP Weight],4)*$AH482)+(INDEX(Model_Scenarios[LTV Weight],4)*$AI482))-(INDEX(Model_Scenarios[LTV Weight],4)*$AP482)-(INDEX(Model_Scenarios[GP Weight],4)*($AS482+$AV482+$AY482))</f>
        <v>1.5494974746830583</v>
      </c>
      <c r="BD482">
        <f>INDEX(Model_Assumptions[Values],9)*((INDEX(Model_Scenarios[GR Weight],5)*$AG482)+(INDEX(Model_Scenarios[GP Weight],5)*$AH482)+(INDEX(Model_Scenarios[LTV Weight],5)*$AI482))-(INDEX(Model_Scenarios[LTV Weight],5)*$AP482)-(INDEX(Model_Scenarios[GP Weight],5)*($AS482+$AV482+$AY482))</f>
        <v>1.5469848480983499</v>
      </c>
    </row>
    <row r="483" spans="1:56" x14ac:dyDescent="0.25">
      <c r="A483">
        <v>482</v>
      </c>
      <c r="B483">
        <v>10</v>
      </c>
      <c r="C483" s="3">
        <v>32</v>
      </c>
      <c r="D483" s="4">
        <v>0.62</v>
      </c>
      <c r="E483" t="str">
        <v>SKU-1013</v>
      </c>
      <c r="F483" t="str">
        <v>Raise</v>
      </c>
      <c r="G483" t="str">
        <v>Constrained</v>
      </c>
      <c r="H483">
        <v>84.95</v>
      </c>
      <c r="I483">
        <v>53.07</v>
      </c>
      <c r="J483">
        <v>36</v>
      </c>
      <c r="K483">
        <v>3058.2000000000003</v>
      </c>
      <c r="L483">
        <v>1147.6800000000003</v>
      </c>
      <c r="M483">
        <v>0.3752795762213067</v>
      </c>
      <c r="N483">
        <v>84.95</v>
      </c>
      <c r="O483">
        <v>0</v>
      </c>
      <c r="P483">
        <v>0</v>
      </c>
      <c r="Q483">
        <v>1153.7475227686814</v>
      </c>
      <c r="R483">
        <v>894.15433014572795</v>
      </c>
      <c r="S483">
        <v>0.5</v>
      </c>
      <c r="T483">
        <f t="shared" si="161"/>
        <v>84.95</v>
      </c>
      <c r="U483">
        <f t="shared" si="162"/>
        <v>0</v>
      </c>
      <c r="V483">
        <f>IF($F483="Reduce", INDEX(Model_Assumptions[Values], 2), INDEX(Model_Assumptions[Values], 1))</f>
        <v>-0.4</v>
      </c>
      <c r="W483">
        <f t="shared" si="163"/>
        <v>36</v>
      </c>
      <c r="X483">
        <f t="shared" si="176"/>
        <v>3058.2000000000003</v>
      </c>
      <c r="Y483">
        <f t="shared" si="164"/>
        <v>1147.6800000000003</v>
      </c>
      <c r="Z483">
        <f t="shared" si="165"/>
        <v>0</v>
      </c>
      <c r="AA483">
        <f t="shared" si="166"/>
        <v>0</v>
      </c>
      <c r="AB483">
        <f t="shared" si="177"/>
        <v>0.3752795762213067</v>
      </c>
      <c r="AC483">
        <f t="shared" si="167"/>
        <v>0</v>
      </c>
      <c r="AD483">
        <f t="shared" si="168"/>
        <v>0</v>
      </c>
      <c r="AE483">
        <f t="shared" si="169"/>
        <v>0</v>
      </c>
      <c r="AF483">
        <f t="shared" si="178"/>
        <v>894.15433014572795</v>
      </c>
      <c r="AG483">
        <f t="shared" si="170"/>
        <v>0</v>
      </c>
      <c r="AH483">
        <f t="shared" si="171"/>
        <v>0</v>
      </c>
      <c r="AI483">
        <f t="shared" si="179"/>
        <v>1</v>
      </c>
      <c r="AJ483">
        <f>MAX(0, $R483 - $AA483) * INDEX(Model_Assumptions[Values], 7)</f>
        <v>1788.3086602914559</v>
      </c>
      <c r="AK483">
        <f>MAX(0, INDEX(Model_Assumptions[Values], 4) - $AD483)</f>
        <v>0.05</v>
      </c>
      <c r="AL483">
        <f>MAX(0, INDEX(Model_Assumptions[Values], 5) - $AC483)</f>
        <v>0.02</v>
      </c>
      <c r="AM483">
        <f>INDEX(Model_Assumptions[Values], 6) * MAX(0, INDEX(Model_Assumptions[Values], 3) - $AB483)^2</f>
        <v>0</v>
      </c>
      <c r="AN483">
        <f t="shared" si="172"/>
        <v>1788.3086602914557</v>
      </c>
      <c r="AO483" cm="1">
        <f t="array" ref="AO483">IFERROR(STDEV(IF($E$2:$E$2201=$E483, $AJ$2:$AJ$2201)), 0)</f>
        <v>2.296820968131694E-13</v>
      </c>
      <c r="AP483">
        <f t="shared" si="180"/>
        <v>0.98994949366116647</v>
      </c>
      <c r="AQ483">
        <f t="shared" si="173"/>
        <v>4.9999999999999982E-2</v>
      </c>
      <c r="AR483" cm="1">
        <f t="array" ref="AR483">IFERROR(STDEV(IF($E$2:$E$2201=$E483, $AK$2:$AK$2201)), 0)</f>
        <v>2.102802400022913E-17</v>
      </c>
      <c r="AS483">
        <f t="shared" si="181"/>
        <v>0.98994949366116658</v>
      </c>
      <c r="AT483">
        <f t="shared" si="174"/>
        <v>2.0000000000000007E-2</v>
      </c>
      <c r="AU483" cm="1">
        <f t="array" ref="AU483">IFERROR(STDEV(IF($E$2:$E$2201=$E483, $AL$2:$AL$2201)), 0)</f>
        <v>7.0093413334097106E-18</v>
      </c>
      <c r="AV483">
        <f t="shared" si="182"/>
        <v>-0.98994949366116647</v>
      </c>
      <c r="AW483">
        <f t="shared" si="175"/>
        <v>0</v>
      </c>
      <c r="AX483" cm="1">
        <f t="array" ref="AX483">IFERROR(STDEV(IF($E$2:$E$2201=$E483, $AM$2:$AM$2201)), 0)</f>
        <v>0</v>
      </c>
      <c r="AY483">
        <f t="shared" si="183"/>
        <v>-0.98994949366116647</v>
      </c>
      <c r="AZ483">
        <f>INDEX(Model_Assumptions[Values],9)*((INDEX(Model_Scenarios[GR Weight],1)*$AG483)+(INDEX(Model_Scenarios[GP Weight],1)*$AH483)+(INDEX(Model_Scenarios[LTV Weight],1)*$AI483))-(INDEX(Model_Scenarios[LTV Weight],1)*$AP483)-(INDEX(Model_Scenarios[GP Weight],1)*($AS483+$AV483+$AY483))</f>
        <v>3.3070353544371835</v>
      </c>
      <c r="BA483">
        <f>INDEX(Model_Assumptions[Values],9)*((INDEX(Model_Scenarios[GR Weight],2)*$AG483)+(INDEX(Model_Scenarios[GP Weight],2)*$AH483)+(INDEX(Model_Scenarios[LTV Weight],2)*$AI483))-(INDEX(Model_Scenarios[LTV Weight],2)*$AP483)-(INDEX(Model_Scenarios[GP Weight],2)*($AS483+$AV483+$AY483))</f>
        <v>2.8045227278524751</v>
      </c>
      <c r="BB483">
        <f>INDEX(Model_Assumptions[Values],9)*((INDEX(Model_Scenarios[GR Weight],3)*$AG483)+(INDEX(Model_Scenarios[GP Weight],3)*$AH483)+(INDEX(Model_Scenarios[LTV Weight],3)*$AI483))-(INDEX(Model_Scenarios[LTV Weight],3)*$AP483)-(INDEX(Model_Scenarios[GP Weight],3)*($AS483+$AV483+$AY483))</f>
        <v>1.9505025253169417</v>
      </c>
      <c r="BC483">
        <f>INDEX(Model_Assumptions[Values],9)*((INDEX(Model_Scenarios[GR Weight],4)*$AG483)+(INDEX(Model_Scenarios[GP Weight],4)*$AH483)+(INDEX(Model_Scenarios[LTV Weight],4)*$AI483))-(INDEX(Model_Scenarios[LTV Weight],4)*$AP483)-(INDEX(Model_Scenarios[GP Weight],4)*($AS483+$AV483+$AY483))</f>
        <v>1.5494974746830583</v>
      </c>
      <c r="BD483">
        <f>INDEX(Model_Assumptions[Values],9)*((INDEX(Model_Scenarios[GR Weight],5)*$AG483)+(INDEX(Model_Scenarios[GP Weight],5)*$AH483)+(INDEX(Model_Scenarios[LTV Weight],5)*$AI483))-(INDEX(Model_Scenarios[LTV Weight],5)*$AP483)-(INDEX(Model_Scenarios[GP Weight],5)*($AS483+$AV483+$AY483))</f>
        <v>1.5469848480983499</v>
      </c>
    </row>
    <row r="484" spans="1:56" x14ac:dyDescent="0.25">
      <c r="A484">
        <v>483</v>
      </c>
      <c r="B484">
        <v>10</v>
      </c>
      <c r="C484" s="3">
        <v>33</v>
      </c>
      <c r="D484" s="4">
        <v>0.64</v>
      </c>
      <c r="E484" t="str">
        <v>SKU-1013</v>
      </c>
      <c r="F484" t="str">
        <v>Raise</v>
      </c>
      <c r="G484" t="str">
        <v>Constrained</v>
      </c>
      <c r="H484">
        <v>84.95</v>
      </c>
      <c r="I484">
        <v>53.07</v>
      </c>
      <c r="J484">
        <v>36</v>
      </c>
      <c r="K484">
        <v>3058.2000000000003</v>
      </c>
      <c r="L484">
        <v>1147.6800000000003</v>
      </c>
      <c r="M484">
        <v>0.3752795762213067</v>
      </c>
      <c r="N484">
        <v>84.95</v>
      </c>
      <c r="O484">
        <v>0</v>
      </c>
      <c r="P484">
        <v>0</v>
      </c>
      <c r="Q484">
        <v>1153.7475227686814</v>
      </c>
      <c r="R484">
        <v>894.15433014572795</v>
      </c>
      <c r="S484">
        <v>0.5</v>
      </c>
      <c r="T484">
        <f t="shared" si="161"/>
        <v>84.95</v>
      </c>
      <c r="U484">
        <f t="shared" si="162"/>
        <v>0</v>
      </c>
      <c r="V484">
        <f>IF($F484="Reduce", INDEX(Model_Assumptions[Values], 2), INDEX(Model_Assumptions[Values], 1))</f>
        <v>-0.4</v>
      </c>
      <c r="W484">
        <f t="shared" si="163"/>
        <v>36</v>
      </c>
      <c r="X484">
        <f t="shared" si="176"/>
        <v>3058.2000000000003</v>
      </c>
      <c r="Y484">
        <f t="shared" si="164"/>
        <v>1147.6800000000003</v>
      </c>
      <c r="Z484">
        <f t="shared" si="165"/>
        <v>0</v>
      </c>
      <c r="AA484">
        <f t="shared" si="166"/>
        <v>0</v>
      </c>
      <c r="AB484">
        <f t="shared" si="177"/>
        <v>0.3752795762213067</v>
      </c>
      <c r="AC484">
        <f t="shared" si="167"/>
        <v>0</v>
      </c>
      <c r="AD484">
        <f t="shared" si="168"/>
        <v>0</v>
      </c>
      <c r="AE484">
        <f t="shared" si="169"/>
        <v>0</v>
      </c>
      <c r="AF484">
        <f t="shared" si="178"/>
        <v>894.15433014572795</v>
      </c>
      <c r="AG484">
        <f t="shared" si="170"/>
        <v>0</v>
      </c>
      <c r="AH484">
        <f t="shared" si="171"/>
        <v>0</v>
      </c>
      <c r="AI484">
        <f t="shared" si="179"/>
        <v>1</v>
      </c>
      <c r="AJ484">
        <f>MAX(0, $R484 - $AA484) * INDEX(Model_Assumptions[Values], 7)</f>
        <v>1788.3086602914559</v>
      </c>
      <c r="AK484">
        <f>MAX(0, INDEX(Model_Assumptions[Values], 4) - $AD484)</f>
        <v>0.05</v>
      </c>
      <c r="AL484">
        <f>MAX(0, INDEX(Model_Assumptions[Values], 5) - $AC484)</f>
        <v>0.02</v>
      </c>
      <c r="AM484">
        <f>INDEX(Model_Assumptions[Values], 6) * MAX(0, INDEX(Model_Assumptions[Values], 3) - $AB484)^2</f>
        <v>0</v>
      </c>
      <c r="AN484">
        <f t="shared" si="172"/>
        <v>1788.3086602914557</v>
      </c>
      <c r="AO484" cm="1">
        <f t="array" ref="AO484">IFERROR(STDEV(IF($E$2:$E$2201=$E484, $AJ$2:$AJ$2201)), 0)</f>
        <v>2.296820968131694E-13</v>
      </c>
      <c r="AP484">
        <f t="shared" si="180"/>
        <v>0.98994949366116647</v>
      </c>
      <c r="AQ484">
        <f t="shared" si="173"/>
        <v>4.9999999999999982E-2</v>
      </c>
      <c r="AR484" cm="1">
        <f t="array" ref="AR484">IFERROR(STDEV(IF($E$2:$E$2201=$E484, $AK$2:$AK$2201)), 0)</f>
        <v>2.102802400022913E-17</v>
      </c>
      <c r="AS484">
        <f t="shared" si="181"/>
        <v>0.98994949366116658</v>
      </c>
      <c r="AT484">
        <f t="shared" si="174"/>
        <v>2.0000000000000007E-2</v>
      </c>
      <c r="AU484" cm="1">
        <f t="array" ref="AU484">IFERROR(STDEV(IF($E$2:$E$2201=$E484, $AL$2:$AL$2201)), 0)</f>
        <v>7.0093413334097106E-18</v>
      </c>
      <c r="AV484">
        <f t="shared" si="182"/>
        <v>-0.98994949366116647</v>
      </c>
      <c r="AW484">
        <f t="shared" si="175"/>
        <v>0</v>
      </c>
      <c r="AX484" cm="1">
        <f t="array" ref="AX484">IFERROR(STDEV(IF($E$2:$E$2201=$E484, $AM$2:$AM$2201)), 0)</f>
        <v>0</v>
      </c>
      <c r="AY484">
        <f t="shared" si="183"/>
        <v>-0.98994949366116647</v>
      </c>
      <c r="AZ484">
        <f>INDEX(Model_Assumptions[Values],9)*((INDEX(Model_Scenarios[GR Weight],1)*$AG484)+(INDEX(Model_Scenarios[GP Weight],1)*$AH484)+(INDEX(Model_Scenarios[LTV Weight],1)*$AI484))-(INDEX(Model_Scenarios[LTV Weight],1)*$AP484)-(INDEX(Model_Scenarios[GP Weight],1)*($AS484+$AV484+$AY484))</f>
        <v>3.3070353544371835</v>
      </c>
      <c r="BA484">
        <f>INDEX(Model_Assumptions[Values],9)*((INDEX(Model_Scenarios[GR Weight],2)*$AG484)+(INDEX(Model_Scenarios[GP Weight],2)*$AH484)+(INDEX(Model_Scenarios[LTV Weight],2)*$AI484))-(INDEX(Model_Scenarios[LTV Weight],2)*$AP484)-(INDEX(Model_Scenarios[GP Weight],2)*($AS484+$AV484+$AY484))</f>
        <v>2.8045227278524751</v>
      </c>
      <c r="BB484">
        <f>INDEX(Model_Assumptions[Values],9)*((INDEX(Model_Scenarios[GR Weight],3)*$AG484)+(INDEX(Model_Scenarios[GP Weight],3)*$AH484)+(INDEX(Model_Scenarios[LTV Weight],3)*$AI484))-(INDEX(Model_Scenarios[LTV Weight],3)*$AP484)-(INDEX(Model_Scenarios[GP Weight],3)*($AS484+$AV484+$AY484))</f>
        <v>1.9505025253169417</v>
      </c>
      <c r="BC484">
        <f>INDEX(Model_Assumptions[Values],9)*((INDEX(Model_Scenarios[GR Weight],4)*$AG484)+(INDEX(Model_Scenarios[GP Weight],4)*$AH484)+(INDEX(Model_Scenarios[LTV Weight],4)*$AI484))-(INDEX(Model_Scenarios[LTV Weight],4)*$AP484)-(INDEX(Model_Scenarios[GP Weight],4)*($AS484+$AV484+$AY484))</f>
        <v>1.5494974746830583</v>
      </c>
      <c r="BD484">
        <f>INDEX(Model_Assumptions[Values],9)*((INDEX(Model_Scenarios[GR Weight],5)*$AG484)+(INDEX(Model_Scenarios[GP Weight],5)*$AH484)+(INDEX(Model_Scenarios[LTV Weight],5)*$AI484))-(INDEX(Model_Scenarios[LTV Weight],5)*$AP484)-(INDEX(Model_Scenarios[GP Weight],5)*($AS484+$AV484+$AY484))</f>
        <v>1.5469848480983499</v>
      </c>
    </row>
    <row r="485" spans="1:56" x14ac:dyDescent="0.25">
      <c r="A485">
        <v>484</v>
      </c>
      <c r="B485">
        <v>10</v>
      </c>
      <c r="C485" s="3">
        <v>34</v>
      </c>
      <c r="D485" s="4">
        <v>0.66</v>
      </c>
      <c r="E485" t="str">
        <v>SKU-1013</v>
      </c>
      <c r="F485" t="str">
        <v>Raise</v>
      </c>
      <c r="G485" t="str">
        <v>Constrained</v>
      </c>
      <c r="H485">
        <v>84.95</v>
      </c>
      <c r="I485">
        <v>53.07</v>
      </c>
      <c r="J485">
        <v>36</v>
      </c>
      <c r="K485">
        <v>3058.2000000000003</v>
      </c>
      <c r="L485">
        <v>1147.6800000000003</v>
      </c>
      <c r="M485">
        <v>0.3752795762213067</v>
      </c>
      <c r="N485">
        <v>84.95</v>
      </c>
      <c r="O485">
        <v>0</v>
      </c>
      <c r="P485">
        <v>0</v>
      </c>
      <c r="Q485">
        <v>1153.7475227686814</v>
      </c>
      <c r="R485">
        <v>894.15433014572795</v>
      </c>
      <c r="S485">
        <v>0.5</v>
      </c>
      <c r="T485">
        <f t="shared" si="161"/>
        <v>84.95</v>
      </c>
      <c r="U485">
        <f t="shared" si="162"/>
        <v>0</v>
      </c>
      <c r="V485">
        <f>IF($F485="Reduce", INDEX(Model_Assumptions[Values], 2), INDEX(Model_Assumptions[Values], 1))</f>
        <v>-0.4</v>
      </c>
      <c r="W485">
        <f t="shared" si="163"/>
        <v>36</v>
      </c>
      <c r="X485">
        <f t="shared" si="176"/>
        <v>3058.2000000000003</v>
      </c>
      <c r="Y485">
        <f t="shared" si="164"/>
        <v>1147.6800000000003</v>
      </c>
      <c r="Z485">
        <f t="shared" si="165"/>
        <v>0</v>
      </c>
      <c r="AA485">
        <f t="shared" si="166"/>
        <v>0</v>
      </c>
      <c r="AB485">
        <f t="shared" si="177"/>
        <v>0.3752795762213067</v>
      </c>
      <c r="AC485">
        <f t="shared" si="167"/>
        <v>0</v>
      </c>
      <c r="AD485">
        <f t="shared" si="168"/>
        <v>0</v>
      </c>
      <c r="AE485">
        <f t="shared" si="169"/>
        <v>0</v>
      </c>
      <c r="AF485">
        <f t="shared" si="178"/>
        <v>894.15433014572795</v>
      </c>
      <c r="AG485">
        <f t="shared" si="170"/>
        <v>0</v>
      </c>
      <c r="AH485">
        <f t="shared" si="171"/>
        <v>0</v>
      </c>
      <c r="AI485">
        <f t="shared" si="179"/>
        <v>1</v>
      </c>
      <c r="AJ485">
        <f>MAX(0, $R485 - $AA485) * INDEX(Model_Assumptions[Values], 7)</f>
        <v>1788.3086602914559</v>
      </c>
      <c r="AK485">
        <f>MAX(0, INDEX(Model_Assumptions[Values], 4) - $AD485)</f>
        <v>0.05</v>
      </c>
      <c r="AL485">
        <f>MAX(0, INDEX(Model_Assumptions[Values], 5) - $AC485)</f>
        <v>0.02</v>
      </c>
      <c r="AM485">
        <f>INDEX(Model_Assumptions[Values], 6) * MAX(0, INDEX(Model_Assumptions[Values], 3) - $AB485)^2</f>
        <v>0</v>
      </c>
      <c r="AN485">
        <f t="shared" si="172"/>
        <v>1788.3086602914557</v>
      </c>
      <c r="AO485" cm="1">
        <f t="array" ref="AO485">IFERROR(STDEV(IF($E$2:$E$2201=$E485, $AJ$2:$AJ$2201)), 0)</f>
        <v>2.296820968131694E-13</v>
      </c>
      <c r="AP485">
        <f t="shared" si="180"/>
        <v>0.98994949366116647</v>
      </c>
      <c r="AQ485">
        <f t="shared" si="173"/>
        <v>4.9999999999999982E-2</v>
      </c>
      <c r="AR485" cm="1">
        <f t="array" ref="AR485">IFERROR(STDEV(IF($E$2:$E$2201=$E485, $AK$2:$AK$2201)), 0)</f>
        <v>2.102802400022913E-17</v>
      </c>
      <c r="AS485">
        <f t="shared" si="181"/>
        <v>0.98994949366116658</v>
      </c>
      <c r="AT485">
        <f t="shared" si="174"/>
        <v>2.0000000000000007E-2</v>
      </c>
      <c r="AU485" cm="1">
        <f t="array" ref="AU485">IFERROR(STDEV(IF($E$2:$E$2201=$E485, $AL$2:$AL$2201)), 0)</f>
        <v>7.0093413334097106E-18</v>
      </c>
      <c r="AV485">
        <f t="shared" si="182"/>
        <v>-0.98994949366116647</v>
      </c>
      <c r="AW485">
        <f t="shared" si="175"/>
        <v>0</v>
      </c>
      <c r="AX485" cm="1">
        <f t="array" ref="AX485">IFERROR(STDEV(IF($E$2:$E$2201=$E485, $AM$2:$AM$2201)), 0)</f>
        <v>0</v>
      </c>
      <c r="AY485">
        <f t="shared" si="183"/>
        <v>-0.98994949366116647</v>
      </c>
      <c r="AZ485">
        <f>INDEX(Model_Assumptions[Values],9)*((INDEX(Model_Scenarios[GR Weight],1)*$AG485)+(INDEX(Model_Scenarios[GP Weight],1)*$AH485)+(INDEX(Model_Scenarios[LTV Weight],1)*$AI485))-(INDEX(Model_Scenarios[LTV Weight],1)*$AP485)-(INDEX(Model_Scenarios[GP Weight],1)*($AS485+$AV485+$AY485))</f>
        <v>3.3070353544371835</v>
      </c>
      <c r="BA485">
        <f>INDEX(Model_Assumptions[Values],9)*((INDEX(Model_Scenarios[GR Weight],2)*$AG485)+(INDEX(Model_Scenarios[GP Weight],2)*$AH485)+(INDEX(Model_Scenarios[LTV Weight],2)*$AI485))-(INDEX(Model_Scenarios[LTV Weight],2)*$AP485)-(INDEX(Model_Scenarios[GP Weight],2)*($AS485+$AV485+$AY485))</f>
        <v>2.8045227278524751</v>
      </c>
      <c r="BB485">
        <f>INDEX(Model_Assumptions[Values],9)*((INDEX(Model_Scenarios[GR Weight],3)*$AG485)+(INDEX(Model_Scenarios[GP Weight],3)*$AH485)+(INDEX(Model_Scenarios[LTV Weight],3)*$AI485))-(INDEX(Model_Scenarios[LTV Weight],3)*$AP485)-(INDEX(Model_Scenarios[GP Weight],3)*($AS485+$AV485+$AY485))</f>
        <v>1.9505025253169417</v>
      </c>
      <c r="BC485">
        <f>INDEX(Model_Assumptions[Values],9)*((INDEX(Model_Scenarios[GR Weight],4)*$AG485)+(INDEX(Model_Scenarios[GP Weight],4)*$AH485)+(INDEX(Model_Scenarios[LTV Weight],4)*$AI485))-(INDEX(Model_Scenarios[LTV Weight],4)*$AP485)-(INDEX(Model_Scenarios[GP Weight],4)*($AS485+$AV485+$AY485))</f>
        <v>1.5494974746830583</v>
      </c>
      <c r="BD485">
        <f>INDEX(Model_Assumptions[Values],9)*((INDEX(Model_Scenarios[GR Weight],5)*$AG485)+(INDEX(Model_Scenarios[GP Weight],5)*$AH485)+(INDEX(Model_Scenarios[LTV Weight],5)*$AI485))-(INDEX(Model_Scenarios[LTV Weight],5)*$AP485)-(INDEX(Model_Scenarios[GP Weight],5)*($AS485+$AV485+$AY485))</f>
        <v>1.5469848480983499</v>
      </c>
    </row>
    <row r="486" spans="1:56" x14ac:dyDescent="0.25">
      <c r="A486">
        <v>485</v>
      </c>
      <c r="B486">
        <v>10</v>
      </c>
      <c r="C486" s="3">
        <v>35</v>
      </c>
      <c r="D486" s="4">
        <v>0.68</v>
      </c>
      <c r="E486" t="str">
        <v>SKU-1013</v>
      </c>
      <c r="F486" t="str">
        <v>Raise</v>
      </c>
      <c r="G486" t="str">
        <v>Constrained</v>
      </c>
      <c r="H486">
        <v>84.95</v>
      </c>
      <c r="I486">
        <v>53.07</v>
      </c>
      <c r="J486">
        <v>36</v>
      </c>
      <c r="K486">
        <v>3058.2000000000003</v>
      </c>
      <c r="L486">
        <v>1147.6800000000003</v>
      </c>
      <c r="M486">
        <v>0.3752795762213067</v>
      </c>
      <c r="N486">
        <v>84.95</v>
      </c>
      <c r="O486">
        <v>0</v>
      </c>
      <c r="P486">
        <v>0</v>
      </c>
      <c r="Q486">
        <v>1153.7475227686814</v>
      </c>
      <c r="R486">
        <v>894.15433014572795</v>
      </c>
      <c r="S486">
        <v>0.5</v>
      </c>
      <c r="T486">
        <f t="shared" si="161"/>
        <v>84.95</v>
      </c>
      <c r="U486">
        <f t="shared" si="162"/>
        <v>0</v>
      </c>
      <c r="V486">
        <f>IF($F486="Reduce", INDEX(Model_Assumptions[Values], 2), INDEX(Model_Assumptions[Values], 1))</f>
        <v>-0.4</v>
      </c>
      <c r="W486">
        <f t="shared" si="163"/>
        <v>36</v>
      </c>
      <c r="X486">
        <f t="shared" si="176"/>
        <v>3058.2000000000003</v>
      </c>
      <c r="Y486">
        <f t="shared" si="164"/>
        <v>1147.6800000000003</v>
      </c>
      <c r="Z486">
        <f t="shared" si="165"/>
        <v>0</v>
      </c>
      <c r="AA486">
        <f t="shared" si="166"/>
        <v>0</v>
      </c>
      <c r="AB486">
        <f t="shared" si="177"/>
        <v>0.3752795762213067</v>
      </c>
      <c r="AC486">
        <f t="shared" si="167"/>
        <v>0</v>
      </c>
      <c r="AD486">
        <f t="shared" si="168"/>
        <v>0</v>
      </c>
      <c r="AE486">
        <f t="shared" si="169"/>
        <v>0</v>
      </c>
      <c r="AF486">
        <f t="shared" si="178"/>
        <v>894.15433014572795</v>
      </c>
      <c r="AG486">
        <f t="shared" si="170"/>
        <v>0</v>
      </c>
      <c r="AH486">
        <f t="shared" si="171"/>
        <v>0</v>
      </c>
      <c r="AI486">
        <f t="shared" si="179"/>
        <v>1</v>
      </c>
      <c r="AJ486">
        <f>MAX(0, $R486 - $AA486) * INDEX(Model_Assumptions[Values], 7)</f>
        <v>1788.3086602914559</v>
      </c>
      <c r="AK486">
        <f>MAX(0, INDEX(Model_Assumptions[Values], 4) - $AD486)</f>
        <v>0.05</v>
      </c>
      <c r="AL486">
        <f>MAX(0, INDEX(Model_Assumptions[Values], 5) - $AC486)</f>
        <v>0.02</v>
      </c>
      <c r="AM486">
        <f>INDEX(Model_Assumptions[Values], 6) * MAX(0, INDEX(Model_Assumptions[Values], 3) - $AB486)^2</f>
        <v>0</v>
      </c>
      <c r="AN486">
        <f t="shared" si="172"/>
        <v>1788.3086602914557</v>
      </c>
      <c r="AO486" cm="1">
        <f t="array" ref="AO486">IFERROR(STDEV(IF($E$2:$E$2201=$E486, $AJ$2:$AJ$2201)), 0)</f>
        <v>2.296820968131694E-13</v>
      </c>
      <c r="AP486">
        <f t="shared" si="180"/>
        <v>0.98994949366116647</v>
      </c>
      <c r="AQ486">
        <f t="shared" si="173"/>
        <v>4.9999999999999982E-2</v>
      </c>
      <c r="AR486" cm="1">
        <f t="array" ref="AR486">IFERROR(STDEV(IF($E$2:$E$2201=$E486, $AK$2:$AK$2201)), 0)</f>
        <v>2.102802400022913E-17</v>
      </c>
      <c r="AS486">
        <f t="shared" si="181"/>
        <v>0.98994949366116658</v>
      </c>
      <c r="AT486">
        <f t="shared" si="174"/>
        <v>2.0000000000000007E-2</v>
      </c>
      <c r="AU486" cm="1">
        <f t="array" ref="AU486">IFERROR(STDEV(IF($E$2:$E$2201=$E486, $AL$2:$AL$2201)), 0)</f>
        <v>7.0093413334097106E-18</v>
      </c>
      <c r="AV486">
        <f t="shared" si="182"/>
        <v>-0.98994949366116647</v>
      </c>
      <c r="AW486">
        <f t="shared" si="175"/>
        <v>0</v>
      </c>
      <c r="AX486" cm="1">
        <f t="array" ref="AX486">IFERROR(STDEV(IF($E$2:$E$2201=$E486, $AM$2:$AM$2201)), 0)</f>
        <v>0</v>
      </c>
      <c r="AY486">
        <f t="shared" si="183"/>
        <v>-0.98994949366116647</v>
      </c>
      <c r="AZ486">
        <f>INDEX(Model_Assumptions[Values],9)*((INDEX(Model_Scenarios[GR Weight],1)*$AG486)+(INDEX(Model_Scenarios[GP Weight],1)*$AH486)+(INDEX(Model_Scenarios[LTV Weight],1)*$AI486))-(INDEX(Model_Scenarios[LTV Weight],1)*$AP486)-(INDEX(Model_Scenarios[GP Weight],1)*($AS486+$AV486+$AY486))</f>
        <v>3.3070353544371835</v>
      </c>
      <c r="BA486">
        <f>INDEX(Model_Assumptions[Values],9)*((INDEX(Model_Scenarios[GR Weight],2)*$AG486)+(INDEX(Model_Scenarios[GP Weight],2)*$AH486)+(INDEX(Model_Scenarios[LTV Weight],2)*$AI486))-(INDEX(Model_Scenarios[LTV Weight],2)*$AP486)-(INDEX(Model_Scenarios[GP Weight],2)*($AS486+$AV486+$AY486))</f>
        <v>2.8045227278524751</v>
      </c>
      <c r="BB486">
        <f>INDEX(Model_Assumptions[Values],9)*((INDEX(Model_Scenarios[GR Weight],3)*$AG486)+(INDEX(Model_Scenarios[GP Weight],3)*$AH486)+(INDEX(Model_Scenarios[LTV Weight],3)*$AI486))-(INDEX(Model_Scenarios[LTV Weight],3)*$AP486)-(INDEX(Model_Scenarios[GP Weight],3)*($AS486+$AV486+$AY486))</f>
        <v>1.9505025253169417</v>
      </c>
      <c r="BC486">
        <f>INDEX(Model_Assumptions[Values],9)*((INDEX(Model_Scenarios[GR Weight],4)*$AG486)+(INDEX(Model_Scenarios[GP Weight],4)*$AH486)+(INDEX(Model_Scenarios[LTV Weight],4)*$AI486))-(INDEX(Model_Scenarios[LTV Weight],4)*$AP486)-(INDEX(Model_Scenarios[GP Weight],4)*($AS486+$AV486+$AY486))</f>
        <v>1.5494974746830583</v>
      </c>
      <c r="BD486">
        <f>INDEX(Model_Assumptions[Values],9)*((INDEX(Model_Scenarios[GR Weight],5)*$AG486)+(INDEX(Model_Scenarios[GP Weight],5)*$AH486)+(INDEX(Model_Scenarios[LTV Weight],5)*$AI486))-(INDEX(Model_Scenarios[LTV Weight],5)*$AP486)-(INDEX(Model_Scenarios[GP Weight],5)*($AS486+$AV486+$AY486))</f>
        <v>1.5469848480983499</v>
      </c>
    </row>
    <row r="487" spans="1:56" x14ac:dyDescent="0.25">
      <c r="A487">
        <v>486</v>
      </c>
      <c r="B487">
        <v>10</v>
      </c>
      <c r="C487" s="3">
        <v>36</v>
      </c>
      <c r="D487" s="4">
        <v>0.70000000000000007</v>
      </c>
      <c r="E487" t="str">
        <v>SKU-1013</v>
      </c>
      <c r="F487" t="str">
        <v>Raise</v>
      </c>
      <c r="G487" t="str">
        <v>Constrained</v>
      </c>
      <c r="H487">
        <v>84.95</v>
      </c>
      <c r="I487">
        <v>53.07</v>
      </c>
      <c r="J487">
        <v>36</v>
      </c>
      <c r="K487">
        <v>3058.2000000000003</v>
      </c>
      <c r="L487">
        <v>1147.6800000000003</v>
      </c>
      <c r="M487">
        <v>0.3752795762213067</v>
      </c>
      <c r="N487">
        <v>84.95</v>
      </c>
      <c r="O487">
        <v>0</v>
      </c>
      <c r="P487">
        <v>0</v>
      </c>
      <c r="Q487">
        <v>1153.7475227686814</v>
      </c>
      <c r="R487">
        <v>894.15433014572795</v>
      </c>
      <c r="S487">
        <v>0.5</v>
      </c>
      <c r="T487">
        <f t="shared" si="161"/>
        <v>84.95</v>
      </c>
      <c r="U487">
        <f t="shared" si="162"/>
        <v>0</v>
      </c>
      <c r="V487">
        <f>IF($F487="Reduce", INDEX(Model_Assumptions[Values], 2), INDEX(Model_Assumptions[Values], 1))</f>
        <v>-0.4</v>
      </c>
      <c r="W487">
        <f t="shared" si="163"/>
        <v>36</v>
      </c>
      <c r="X487">
        <f t="shared" si="176"/>
        <v>3058.2000000000003</v>
      </c>
      <c r="Y487">
        <f t="shared" si="164"/>
        <v>1147.6800000000003</v>
      </c>
      <c r="Z487">
        <f t="shared" si="165"/>
        <v>0</v>
      </c>
      <c r="AA487">
        <f t="shared" si="166"/>
        <v>0</v>
      </c>
      <c r="AB487">
        <f t="shared" si="177"/>
        <v>0.3752795762213067</v>
      </c>
      <c r="AC487">
        <f t="shared" si="167"/>
        <v>0</v>
      </c>
      <c r="AD487">
        <f t="shared" si="168"/>
        <v>0</v>
      </c>
      <c r="AE487">
        <f t="shared" si="169"/>
        <v>0</v>
      </c>
      <c r="AF487">
        <f t="shared" si="178"/>
        <v>894.15433014572795</v>
      </c>
      <c r="AG487">
        <f t="shared" si="170"/>
        <v>0</v>
      </c>
      <c r="AH487">
        <f t="shared" si="171"/>
        <v>0</v>
      </c>
      <c r="AI487">
        <f t="shared" si="179"/>
        <v>1</v>
      </c>
      <c r="AJ487">
        <f>MAX(0, $R487 - $AA487) * INDEX(Model_Assumptions[Values], 7)</f>
        <v>1788.3086602914559</v>
      </c>
      <c r="AK487">
        <f>MAX(0, INDEX(Model_Assumptions[Values], 4) - $AD487)</f>
        <v>0.05</v>
      </c>
      <c r="AL487">
        <f>MAX(0, INDEX(Model_Assumptions[Values], 5) - $AC487)</f>
        <v>0.02</v>
      </c>
      <c r="AM487">
        <f>INDEX(Model_Assumptions[Values], 6) * MAX(0, INDEX(Model_Assumptions[Values], 3) - $AB487)^2</f>
        <v>0</v>
      </c>
      <c r="AN487">
        <f t="shared" si="172"/>
        <v>1788.3086602914557</v>
      </c>
      <c r="AO487" cm="1">
        <f t="array" ref="AO487">IFERROR(STDEV(IF($E$2:$E$2201=$E487, $AJ$2:$AJ$2201)), 0)</f>
        <v>2.296820968131694E-13</v>
      </c>
      <c r="AP487">
        <f t="shared" si="180"/>
        <v>0.98994949366116647</v>
      </c>
      <c r="AQ487">
        <f t="shared" si="173"/>
        <v>4.9999999999999982E-2</v>
      </c>
      <c r="AR487" cm="1">
        <f t="array" ref="AR487">IFERROR(STDEV(IF($E$2:$E$2201=$E487, $AK$2:$AK$2201)), 0)</f>
        <v>2.102802400022913E-17</v>
      </c>
      <c r="AS487">
        <f t="shared" si="181"/>
        <v>0.98994949366116658</v>
      </c>
      <c r="AT487">
        <f t="shared" si="174"/>
        <v>2.0000000000000007E-2</v>
      </c>
      <c r="AU487" cm="1">
        <f t="array" ref="AU487">IFERROR(STDEV(IF($E$2:$E$2201=$E487, $AL$2:$AL$2201)), 0)</f>
        <v>7.0093413334097106E-18</v>
      </c>
      <c r="AV487">
        <f t="shared" si="182"/>
        <v>-0.98994949366116647</v>
      </c>
      <c r="AW487">
        <f t="shared" si="175"/>
        <v>0</v>
      </c>
      <c r="AX487" cm="1">
        <f t="array" ref="AX487">IFERROR(STDEV(IF($E$2:$E$2201=$E487, $AM$2:$AM$2201)), 0)</f>
        <v>0</v>
      </c>
      <c r="AY487">
        <f t="shared" si="183"/>
        <v>-0.98994949366116647</v>
      </c>
      <c r="AZ487">
        <f>INDEX(Model_Assumptions[Values],9)*((INDEX(Model_Scenarios[GR Weight],1)*$AG487)+(INDEX(Model_Scenarios[GP Weight],1)*$AH487)+(INDEX(Model_Scenarios[LTV Weight],1)*$AI487))-(INDEX(Model_Scenarios[LTV Weight],1)*$AP487)-(INDEX(Model_Scenarios[GP Weight],1)*($AS487+$AV487+$AY487))</f>
        <v>3.3070353544371835</v>
      </c>
      <c r="BA487">
        <f>INDEX(Model_Assumptions[Values],9)*((INDEX(Model_Scenarios[GR Weight],2)*$AG487)+(INDEX(Model_Scenarios[GP Weight],2)*$AH487)+(INDEX(Model_Scenarios[LTV Weight],2)*$AI487))-(INDEX(Model_Scenarios[LTV Weight],2)*$AP487)-(INDEX(Model_Scenarios[GP Weight],2)*($AS487+$AV487+$AY487))</f>
        <v>2.8045227278524751</v>
      </c>
      <c r="BB487">
        <f>INDEX(Model_Assumptions[Values],9)*((INDEX(Model_Scenarios[GR Weight],3)*$AG487)+(INDEX(Model_Scenarios[GP Weight],3)*$AH487)+(INDEX(Model_Scenarios[LTV Weight],3)*$AI487))-(INDEX(Model_Scenarios[LTV Weight],3)*$AP487)-(INDEX(Model_Scenarios[GP Weight],3)*($AS487+$AV487+$AY487))</f>
        <v>1.9505025253169417</v>
      </c>
      <c r="BC487">
        <f>INDEX(Model_Assumptions[Values],9)*((INDEX(Model_Scenarios[GR Weight],4)*$AG487)+(INDEX(Model_Scenarios[GP Weight],4)*$AH487)+(INDEX(Model_Scenarios[LTV Weight],4)*$AI487))-(INDEX(Model_Scenarios[LTV Weight],4)*$AP487)-(INDEX(Model_Scenarios[GP Weight],4)*($AS487+$AV487+$AY487))</f>
        <v>1.5494974746830583</v>
      </c>
      <c r="BD487">
        <f>INDEX(Model_Assumptions[Values],9)*((INDEX(Model_Scenarios[GR Weight],5)*$AG487)+(INDEX(Model_Scenarios[GP Weight],5)*$AH487)+(INDEX(Model_Scenarios[LTV Weight],5)*$AI487))-(INDEX(Model_Scenarios[LTV Weight],5)*$AP487)-(INDEX(Model_Scenarios[GP Weight],5)*($AS487+$AV487+$AY487))</f>
        <v>1.5469848480983499</v>
      </c>
    </row>
    <row r="488" spans="1:56" x14ac:dyDescent="0.25">
      <c r="A488">
        <v>487</v>
      </c>
      <c r="B488">
        <v>10</v>
      </c>
      <c r="C488" s="3">
        <v>37</v>
      </c>
      <c r="D488" s="4">
        <v>0.72</v>
      </c>
      <c r="E488" t="str">
        <v>SKU-1013</v>
      </c>
      <c r="F488" t="str">
        <v>Raise</v>
      </c>
      <c r="G488" t="str">
        <v>Constrained</v>
      </c>
      <c r="H488">
        <v>84.95</v>
      </c>
      <c r="I488">
        <v>53.07</v>
      </c>
      <c r="J488">
        <v>36</v>
      </c>
      <c r="K488">
        <v>3058.2000000000003</v>
      </c>
      <c r="L488">
        <v>1147.6800000000003</v>
      </c>
      <c r="M488">
        <v>0.3752795762213067</v>
      </c>
      <c r="N488">
        <v>84.95</v>
      </c>
      <c r="O488">
        <v>0</v>
      </c>
      <c r="P488">
        <v>0</v>
      </c>
      <c r="Q488">
        <v>1153.7475227686814</v>
      </c>
      <c r="R488">
        <v>894.15433014572795</v>
      </c>
      <c r="S488">
        <v>0.5</v>
      </c>
      <c r="T488">
        <f t="shared" si="161"/>
        <v>84.95</v>
      </c>
      <c r="U488">
        <f t="shared" si="162"/>
        <v>0</v>
      </c>
      <c r="V488">
        <f>IF($F488="Reduce", INDEX(Model_Assumptions[Values], 2), INDEX(Model_Assumptions[Values], 1))</f>
        <v>-0.4</v>
      </c>
      <c r="W488">
        <f t="shared" si="163"/>
        <v>36</v>
      </c>
      <c r="X488">
        <f t="shared" si="176"/>
        <v>3058.2000000000003</v>
      </c>
      <c r="Y488">
        <f t="shared" si="164"/>
        <v>1147.6800000000003</v>
      </c>
      <c r="Z488">
        <f t="shared" si="165"/>
        <v>0</v>
      </c>
      <c r="AA488">
        <f t="shared" si="166"/>
        <v>0</v>
      </c>
      <c r="AB488">
        <f t="shared" si="177"/>
        <v>0.3752795762213067</v>
      </c>
      <c r="AC488">
        <f t="shared" si="167"/>
        <v>0</v>
      </c>
      <c r="AD488">
        <f t="shared" si="168"/>
        <v>0</v>
      </c>
      <c r="AE488">
        <f t="shared" si="169"/>
        <v>0</v>
      </c>
      <c r="AF488">
        <f t="shared" si="178"/>
        <v>894.15433014572795</v>
      </c>
      <c r="AG488">
        <f t="shared" si="170"/>
        <v>0</v>
      </c>
      <c r="AH488">
        <f t="shared" si="171"/>
        <v>0</v>
      </c>
      <c r="AI488">
        <f t="shared" si="179"/>
        <v>1</v>
      </c>
      <c r="AJ488">
        <f>MAX(0, $R488 - $AA488) * INDEX(Model_Assumptions[Values], 7)</f>
        <v>1788.3086602914559</v>
      </c>
      <c r="AK488">
        <f>MAX(0, INDEX(Model_Assumptions[Values], 4) - $AD488)</f>
        <v>0.05</v>
      </c>
      <c r="AL488">
        <f>MAX(0, INDEX(Model_Assumptions[Values], 5) - $AC488)</f>
        <v>0.02</v>
      </c>
      <c r="AM488">
        <f>INDEX(Model_Assumptions[Values], 6) * MAX(0, INDEX(Model_Assumptions[Values], 3) - $AB488)^2</f>
        <v>0</v>
      </c>
      <c r="AN488">
        <f t="shared" si="172"/>
        <v>1788.3086602914557</v>
      </c>
      <c r="AO488" cm="1">
        <f t="array" ref="AO488">IFERROR(STDEV(IF($E$2:$E$2201=$E488, $AJ$2:$AJ$2201)), 0)</f>
        <v>2.296820968131694E-13</v>
      </c>
      <c r="AP488">
        <f t="shared" si="180"/>
        <v>0.98994949366116647</v>
      </c>
      <c r="AQ488">
        <f t="shared" si="173"/>
        <v>4.9999999999999982E-2</v>
      </c>
      <c r="AR488" cm="1">
        <f t="array" ref="AR488">IFERROR(STDEV(IF($E$2:$E$2201=$E488, $AK$2:$AK$2201)), 0)</f>
        <v>2.102802400022913E-17</v>
      </c>
      <c r="AS488">
        <f t="shared" si="181"/>
        <v>0.98994949366116658</v>
      </c>
      <c r="AT488">
        <f t="shared" si="174"/>
        <v>2.0000000000000007E-2</v>
      </c>
      <c r="AU488" cm="1">
        <f t="array" ref="AU488">IFERROR(STDEV(IF($E$2:$E$2201=$E488, $AL$2:$AL$2201)), 0)</f>
        <v>7.0093413334097106E-18</v>
      </c>
      <c r="AV488">
        <f t="shared" si="182"/>
        <v>-0.98994949366116647</v>
      </c>
      <c r="AW488">
        <f t="shared" si="175"/>
        <v>0</v>
      </c>
      <c r="AX488" cm="1">
        <f t="array" ref="AX488">IFERROR(STDEV(IF($E$2:$E$2201=$E488, $AM$2:$AM$2201)), 0)</f>
        <v>0</v>
      </c>
      <c r="AY488">
        <f t="shared" si="183"/>
        <v>-0.98994949366116647</v>
      </c>
      <c r="AZ488">
        <f>INDEX(Model_Assumptions[Values],9)*((INDEX(Model_Scenarios[GR Weight],1)*$AG488)+(INDEX(Model_Scenarios[GP Weight],1)*$AH488)+(INDEX(Model_Scenarios[LTV Weight],1)*$AI488))-(INDEX(Model_Scenarios[LTV Weight],1)*$AP488)-(INDEX(Model_Scenarios[GP Weight],1)*($AS488+$AV488+$AY488))</f>
        <v>3.3070353544371835</v>
      </c>
      <c r="BA488">
        <f>INDEX(Model_Assumptions[Values],9)*((INDEX(Model_Scenarios[GR Weight],2)*$AG488)+(INDEX(Model_Scenarios[GP Weight],2)*$AH488)+(INDEX(Model_Scenarios[LTV Weight],2)*$AI488))-(INDEX(Model_Scenarios[LTV Weight],2)*$AP488)-(INDEX(Model_Scenarios[GP Weight],2)*($AS488+$AV488+$AY488))</f>
        <v>2.8045227278524751</v>
      </c>
      <c r="BB488">
        <f>INDEX(Model_Assumptions[Values],9)*((INDEX(Model_Scenarios[GR Weight],3)*$AG488)+(INDEX(Model_Scenarios[GP Weight],3)*$AH488)+(INDEX(Model_Scenarios[LTV Weight],3)*$AI488))-(INDEX(Model_Scenarios[LTV Weight],3)*$AP488)-(INDEX(Model_Scenarios[GP Weight],3)*($AS488+$AV488+$AY488))</f>
        <v>1.9505025253169417</v>
      </c>
      <c r="BC488">
        <f>INDEX(Model_Assumptions[Values],9)*((INDEX(Model_Scenarios[GR Weight],4)*$AG488)+(INDEX(Model_Scenarios[GP Weight],4)*$AH488)+(INDEX(Model_Scenarios[LTV Weight],4)*$AI488))-(INDEX(Model_Scenarios[LTV Weight],4)*$AP488)-(INDEX(Model_Scenarios[GP Weight],4)*($AS488+$AV488+$AY488))</f>
        <v>1.5494974746830583</v>
      </c>
      <c r="BD488">
        <f>INDEX(Model_Assumptions[Values],9)*((INDEX(Model_Scenarios[GR Weight],5)*$AG488)+(INDEX(Model_Scenarios[GP Weight],5)*$AH488)+(INDEX(Model_Scenarios[LTV Weight],5)*$AI488))-(INDEX(Model_Scenarios[LTV Weight],5)*$AP488)-(INDEX(Model_Scenarios[GP Weight],5)*($AS488+$AV488+$AY488))</f>
        <v>1.5469848480983499</v>
      </c>
    </row>
    <row r="489" spans="1:56" x14ac:dyDescent="0.25">
      <c r="A489">
        <v>488</v>
      </c>
      <c r="B489">
        <v>10</v>
      </c>
      <c r="C489" s="3">
        <v>38</v>
      </c>
      <c r="D489" s="4">
        <v>0.74</v>
      </c>
      <c r="E489" t="str">
        <v>SKU-1013</v>
      </c>
      <c r="F489" t="str">
        <v>Raise</v>
      </c>
      <c r="G489" t="str">
        <v>Constrained</v>
      </c>
      <c r="H489">
        <v>84.95</v>
      </c>
      <c r="I489">
        <v>53.07</v>
      </c>
      <c r="J489">
        <v>36</v>
      </c>
      <c r="K489">
        <v>3058.2000000000003</v>
      </c>
      <c r="L489">
        <v>1147.6800000000003</v>
      </c>
      <c r="M489">
        <v>0.3752795762213067</v>
      </c>
      <c r="N489">
        <v>84.95</v>
      </c>
      <c r="O489">
        <v>0</v>
      </c>
      <c r="P489">
        <v>0</v>
      </c>
      <c r="Q489">
        <v>1153.7475227686814</v>
      </c>
      <c r="R489">
        <v>894.15433014572795</v>
      </c>
      <c r="S489">
        <v>0.5</v>
      </c>
      <c r="T489">
        <f t="shared" si="161"/>
        <v>84.95</v>
      </c>
      <c r="U489">
        <f t="shared" si="162"/>
        <v>0</v>
      </c>
      <c r="V489">
        <f>IF($F489="Reduce", INDEX(Model_Assumptions[Values], 2), INDEX(Model_Assumptions[Values], 1))</f>
        <v>-0.4</v>
      </c>
      <c r="W489">
        <f t="shared" si="163"/>
        <v>36</v>
      </c>
      <c r="X489">
        <f t="shared" si="176"/>
        <v>3058.2000000000003</v>
      </c>
      <c r="Y489">
        <f t="shared" si="164"/>
        <v>1147.6800000000003</v>
      </c>
      <c r="Z489">
        <f t="shared" si="165"/>
        <v>0</v>
      </c>
      <c r="AA489">
        <f t="shared" si="166"/>
        <v>0</v>
      </c>
      <c r="AB489">
        <f t="shared" si="177"/>
        <v>0.3752795762213067</v>
      </c>
      <c r="AC489">
        <f t="shared" si="167"/>
        <v>0</v>
      </c>
      <c r="AD489">
        <f t="shared" si="168"/>
        <v>0</v>
      </c>
      <c r="AE489">
        <f t="shared" si="169"/>
        <v>0</v>
      </c>
      <c r="AF489">
        <f t="shared" si="178"/>
        <v>894.15433014572795</v>
      </c>
      <c r="AG489">
        <f t="shared" si="170"/>
        <v>0</v>
      </c>
      <c r="AH489">
        <f t="shared" si="171"/>
        <v>0</v>
      </c>
      <c r="AI489">
        <f t="shared" si="179"/>
        <v>1</v>
      </c>
      <c r="AJ489">
        <f>MAX(0, $R489 - $AA489) * INDEX(Model_Assumptions[Values], 7)</f>
        <v>1788.3086602914559</v>
      </c>
      <c r="AK489">
        <f>MAX(0, INDEX(Model_Assumptions[Values], 4) - $AD489)</f>
        <v>0.05</v>
      </c>
      <c r="AL489">
        <f>MAX(0, INDEX(Model_Assumptions[Values], 5) - $AC489)</f>
        <v>0.02</v>
      </c>
      <c r="AM489">
        <f>INDEX(Model_Assumptions[Values], 6) * MAX(0, INDEX(Model_Assumptions[Values], 3) - $AB489)^2</f>
        <v>0</v>
      </c>
      <c r="AN489">
        <f t="shared" si="172"/>
        <v>1788.3086602914557</v>
      </c>
      <c r="AO489" cm="1">
        <f t="array" ref="AO489">IFERROR(STDEV(IF($E$2:$E$2201=$E489, $AJ$2:$AJ$2201)), 0)</f>
        <v>2.296820968131694E-13</v>
      </c>
      <c r="AP489">
        <f t="shared" si="180"/>
        <v>0.98994949366116647</v>
      </c>
      <c r="AQ489">
        <f t="shared" si="173"/>
        <v>4.9999999999999982E-2</v>
      </c>
      <c r="AR489" cm="1">
        <f t="array" ref="AR489">IFERROR(STDEV(IF($E$2:$E$2201=$E489, $AK$2:$AK$2201)), 0)</f>
        <v>2.102802400022913E-17</v>
      </c>
      <c r="AS489">
        <f t="shared" si="181"/>
        <v>0.98994949366116658</v>
      </c>
      <c r="AT489">
        <f t="shared" si="174"/>
        <v>2.0000000000000007E-2</v>
      </c>
      <c r="AU489" cm="1">
        <f t="array" ref="AU489">IFERROR(STDEV(IF($E$2:$E$2201=$E489, $AL$2:$AL$2201)), 0)</f>
        <v>7.0093413334097106E-18</v>
      </c>
      <c r="AV489">
        <f t="shared" si="182"/>
        <v>-0.98994949366116647</v>
      </c>
      <c r="AW489">
        <f t="shared" si="175"/>
        <v>0</v>
      </c>
      <c r="AX489" cm="1">
        <f t="array" ref="AX489">IFERROR(STDEV(IF($E$2:$E$2201=$E489, $AM$2:$AM$2201)), 0)</f>
        <v>0</v>
      </c>
      <c r="AY489">
        <f t="shared" si="183"/>
        <v>-0.98994949366116647</v>
      </c>
      <c r="AZ489">
        <f>INDEX(Model_Assumptions[Values],9)*((INDEX(Model_Scenarios[GR Weight],1)*$AG489)+(INDEX(Model_Scenarios[GP Weight],1)*$AH489)+(INDEX(Model_Scenarios[LTV Weight],1)*$AI489))-(INDEX(Model_Scenarios[LTV Weight],1)*$AP489)-(INDEX(Model_Scenarios[GP Weight],1)*($AS489+$AV489+$AY489))</f>
        <v>3.3070353544371835</v>
      </c>
      <c r="BA489">
        <f>INDEX(Model_Assumptions[Values],9)*((INDEX(Model_Scenarios[GR Weight],2)*$AG489)+(INDEX(Model_Scenarios[GP Weight],2)*$AH489)+(INDEX(Model_Scenarios[LTV Weight],2)*$AI489))-(INDEX(Model_Scenarios[LTV Weight],2)*$AP489)-(INDEX(Model_Scenarios[GP Weight],2)*($AS489+$AV489+$AY489))</f>
        <v>2.8045227278524751</v>
      </c>
      <c r="BB489">
        <f>INDEX(Model_Assumptions[Values],9)*((INDEX(Model_Scenarios[GR Weight],3)*$AG489)+(INDEX(Model_Scenarios[GP Weight],3)*$AH489)+(INDEX(Model_Scenarios[LTV Weight],3)*$AI489))-(INDEX(Model_Scenarios[LTV Weight],3)*$AP489)-(INDEX(Model_Scenarios[GP Weight],3)*($AS489+$AV489+$AY489))</f>
        <v>1.9505025253169417</v>
      </c>
      <c r="BC489">
        <f>INDEX(Model_Assumptions[Values],9)*((INDEX(Model_Scenarios[GR Weight],4)*$AG489)+(INDEX(Model_Scenarios[GP Weight],4)*$AH489)+(INDEX(Model_Scenarios[LTV Weight],4)*$AI489))-(INDEX(Model_Scenarios[LTV Weight],4)*$AP489)-(INDEX(Model_Scenarios[GP Weight],4)*($AS489+$AV489+$AY489))</f>
        <v>1.5494974746830583</v>
      </c>
      <c r="BD489">
        <f>INDEX(Model_Assumptions[Values],9)*((INDEX(Model_Scenarios[GR Weight],5)*$AG489)+(INDEX(Model_Scenarios[GP Weight],5)*$AH489)+(INDEX(Model_Scenarios[LTV Weight],5)*$AI489))-(INDEX(Model_Scenarios[LTV Weight],5)*$AP489)-(INDEX(Model_Scenarios[GP Weight],5)*($AS489+$AV489+$AY489))</f>
        <v>1.5469848480983499</v>
      </c>
    </row>
    <row r="490" spans="1:56" x14ac:dyDescent="0.25">
      <c r="A490">
        <v>489</v>
      </c>
      <c r="B490">
        <v>10</v>
      </c>
      <c r="C490" s="3">
        <v>39</v>
      </c>
      <c r="D490" s="4">
        <v>0.76</v>
      </c>
      <c r="E490" t="str">
        <v>SKU-1013</v>
      </c>
      <c r="F490" t="str">
        <v>Raise</v>
      </c>
      <c r="G490" t="str">
        <v>Constrained</v>
      </c>
      <c r="H490">
        <v>84.95</v>
      </c>
      <c r="I490">
        <v>53.07</v>
      </c>
      <c r="J490">
        <v>36</v>
      </c>
      <c r="K490">
        <v>3058.2000000000003</v>
      </c>
      <c r="L490">
        <v>1147.6800000000003</v>
      </c>
      <c r="M490">
        <v>0.3752795762213067</v>
      </c>
      <c r="N490">
        <v>84.95</v>
      </c>
      <c r="O490">
        <v>0</v>
      </c>
      <c r="P490">
        <v>0</v>
      </c>
      <c r="Q490">
        <v>1153.7475227686814</v>
      </c>
      <c r="R490">
        <v>894.15433014572795</v>
      </c>
      <c r="S490">
        <v>0.5</v>
      </c>
      <c r="T490">
        <f t="shared" si="161"/>
        <v>84.95</v>
      </c>
      <c r="U490">
        <f t="shared" si="162"/>
        <v>0</v>
      </c>
      <c r="V490">
        <f>IF($F490="Reduce", INDEX(Model_Assumptions[Values], 2), INDEX(Model_Assumptions[Values], 1))</f>
        <v>-0.4</v>
      </c>
      <c r="W490">
        <f t="shared" si="163"/>
        <v>36</v>
      </c>
      <c r="X490">
        <f t="shared" si="176"/>
        <v>3058.2000000000003</v>
      </c>
      <c r="Y490">
        <f t="shared" si="164"/>
        <v>1147.6800000000003</v>
      </c>
      <c r="Z490">
        <f t="shared" si="165"/>
        <v>0</v>
      </c>
      <c r="AA490">
        <f t="shared" si="166"/>
        <v>0</v>
      </c>
      <c r="AB490">
        <f t="shared" si="177"/>
        <v>0.3752795762213067</v>
      </c>
      <c r="AC490">
        <f t="shared" si="167"/>
        <v>0</v>
      </c>
      <c r="AD490">
        <f t="shared" si="168"/>
        <v>0</v>
      </c>
      <c r="AE490">
        <f t="shared" si="169"/>
        <v>0</v>
      </c>
      <c r="AF490">
        <f t="shared" si="178"/>
        <v>894.15433014572795</v>
      </c>
      <c r="AG490">
        <f t="shared" si="170"/>
        <v>0</v>
      </c>
      <c r="AH490">
        <f t="shared" si="171"/>
        <v>0</v>
      </c>
      <c r="AI490">
        <f t="shared" si="179"/>
        <v>1</v>
      </c>
      <c r="AJ490">
        <f>MAX(0, $R490 - $AA490) * INDEX(Model_Assumptions[Values], 7)</f>
        <v>1788.3086602914559</v>
      </c>
      <c r="AK490">
        <f>MAX(0, INDEX(Model_Assumptions[Values], 4) - $AD490)</f>
        <v>0.05</v>
      </c>
      <c r="AL490">
        <f>MAX(0, INDEX(Model_Assumptions[Values], 5) - $AC490)</f>
        <v>0.02</v>
      </c>
      <c r="AM490">
        <f>INDEX(Model_Assumptions[Values], 6) * MAX(0, INDEX(Model_Assumptions[Values], 3) - $AB490)^2</f>
        <v>0</v>
      </c>
      <c r="AN490">
        <f t="shared" si="172"/>
        <v>1788.3086602914557</v>
      </c>
      <c r="AO490" cm="1">
        <f t="array" ref="AO490">IFERROR(STDEV(IF($E$2:$E$2201=$E490, $AJ$2:$AJ$2201)), 0)</f>
        <v>2.296820968131694E-13</v>
      </c>
      <c r="AP490">
        <f t="shared" si="180"/>
        <v>0.98994949366116647</v>
      </c>
      <c r="AQ490">
        <f t="shared" si="173"/>
        <v>4.9999999999999982E-2</v>
      </c>
      <c r="AR490" cm="1">
        <f t="array" ref="AR490">IFERROR(STDEV(IF($E$2:$E$2201=$E490, $AK$2:$AK$2201)), 0)</f>
        <v>2.102802400022913E-17</v>
      </c>
      <c r="AS490">
        <f t="shared" si="181"/>
        <v>0.98994949366116658</v>
      </c>
      <c r="AT490">
        <f t="shared" si="174"/>
        <v>2.0000000000000007E-2</v>
      </c>
      <c r="AU490" cm="1">
        <f t="array" ref="AU490">IFERROR(STDEV(IF($E$2:$E$2201=$E490, $AL$2:$AL$2201)), 0)</f>
        <v>7.0093413334097106E-18</v>
      </c>
      <c r="AV490">
        <f t="shared" si="182"/>
        <v>-0.98994949366116647</v>
      </c>
      <c r="AW490">
        <f t="shared" si="175"/>
        <v>0</v>
      </c>
      <c r="AX490" cm="1">
        <f t="array" ref="AX490">IFERROR(STDEV(IF($E$2:$E$2201=$E490, $AM$2:$AM$2201)), 0)</f>
        <v>0</v>
      </c>
      <c r="AY490">
        <f t="shared" si="183"/>
        <v>-0.98994949366116647</v>
      </c>
      <c r="AZ490">
        <f>INDEX(Model_Assumptions[Values],9)*((INDEX(Model_Scenarios[GR Weight],1)*$AG490)+(INDEX(Model_Scenarios[GP Weight],1)*$AH490)+(INDEX(Model_Scenarios[LTV Weight],1)*$AI490))-(INDEX(Model_Scenarios[LTV Weight],1)*$AP490)-(INDEX(Model_Scenarios[GP Weight],1)*($AS490+$AV490+$AY490))</f>
        <v>3.3070353544371835</v>
      </c>
      <c r="BA490">
        <f>INDEX(Model_Assumptions[Values],9)*((INDEX(Model_Scenarios[GR Weight],2)*$AG490)+(INDEX(Model_Scenarios[GP Weight],2)*$AH490)+(INDEX(Model_Scenarios[LTV Weight],2)*$AI490))-(INDEX(Model_Scenarios[LTV Weight],2)*$AP490)-(INDEX(Model_Scenarios[GP Weight],2)*($AS490+$AV490+$AY490))</f>
        <v>2.8045227278524751</v>
      </c>
      <c r="BB490">
        <f>INDEX(Model_Assumptions[Values],9)*((INDEX(Model_Scenarios[GR Weight],3)*$AG490)+(INDEX(Model_Scenarios[GP Weight],3)*$AH490)+(INDEX(Model_Scenarios[LTV Weight],3)*$AI490))-(INDEX(Model_Scenarios[LTV Weight],3)*$AP490)-(INDEX(Model_Scenarios[GP Weight],3)*($AS490+$AV490+$AY490))</f>
        <v>1.9505025253169417</v>
      </c>
      <c r="BC490">
        <f>INDEX(Model_Assumptions[Values],9)*((INDEX(Model_Scenarios[GR Weight],4)*$AG490)+(INDEX(Model_Scenarios[GP Weight],4)*$AH490)+(INDEX(Model_Scenarios[LTV Weight],4)*$AI490))-(INDEX(Model_Scenarios[LTV Weight],4)*$AP490)-(INDEX(Model_Scenarios[GP Weight],4)*($AS490+$AV490+$AY490))</f>
        <v>1.5494974746830583</v>
      </c>
      <c r="BD490">
        <f>INDEX(Model_Assumptions[Values],9)*((INDEX(Model_Scenarios[GR Weight],5)*$AG490)+(INDEX(Model_Scenarios[GP Weight],5)*$AH490)+(INDEX(Model_Scenarios[LTV Weight],5)*$AI490))-(INDEX(Model_Scenarios[LTV Weight],5)*$AP490)-(INDEX(Model_Scenarios[GP Weight],5)*($AS490+$AV490+$AY490))</f>
        <v>1.5469848480983499</v>
      </c>
    </row>
    <row r="491" spans="1:56" x14ac:dyDescent="0.25">
      <c r="A491">
        <v>490</v>
      </c>
      <c r="B491">
        <v>10</v>
      </c>
      <c r="C491" s="3">
        <v>40</v>
      </c>
      <c r="D491" s="4">
        <v>0.78</v>
      </c>
      <c r="E491" t="str">
        <v>SKU-1013</v>
      </c>
      <c r="F491" t="str">
        <v>Raise</v>
      </c>
      <c r="G491" t="str">
        <v>Constrained</v>
      </c>
      <c r="H491">
        <v>84.95</v>
      </c>
      <c r="I491">
        <v>53.07</v>
      </c>
      <c r="J491">
        <v>36</v>
      </c>
      <c r="K491">
        <v>3058.2000000000003</v>
      </c>
      <c r="L491">
        <v>1147.6800000000003</v>
      </c>
      <c r="M491">
        <v>0.3752795762213067</v>
      </c>
      <c r="N491">
        <v>84.95</v>
      </c>
      <c r="O491">
        <v>0</v>
      </c>
      <c r="P491">
        <v>0</v>
      </c>
      <c r="Q491">
        <v>1153.7475227686814</v>
      </c>
      <c r="R491">
        <v>894.15433014572795</v>
      </c>
      <c r="S491">
        <v>0.5</v>
      </c>
      <c r="T491">
        <f t="shared" si="161"/>
        <v>84.95</v>
      </c>
      <c r="U491">
        <f t="shared" si="162"/>
        <v>0</v>
      </c>
      <c r="V491">
        <f>IF($F491="Reduce", INDEX(Model_Assumptions[Values], 2), INDEX(Model_Assumptions[Values], 1))</f>
        <v>-0.4</v>
      </c>
      <c r="W491">
        <f t="shared" si="163"/>
        <v>36</v>
      </c>
      <c r="X491">
        <f t="shared" si="176"/>
        <v>3058.2000000000003</v>
      </c>
      <c r="Y491">
        <f t="shared" si="164"/>
        <v>1147.6800000000003</v>
      </c>
      <c r="Z491">
        <f t="shared" si="165"/>
        <v>0</v>
      </c>
      <c r="AA491">
        <f t="shared" si="166"/>
        <v>0</v>
      </c>
      <c r="AB491">
        <f t="shared" si="177"/>
        <v>0.3752795762213067</v>
      </c>
      <c r="AC491">
        <f t="shared" si="167"/>
        <v>0</v>
      </c>
      <c r="AD491">
        <f t="shared" si="168"/>
        <v>0</v>
      </c>
      <c r="AE491">
        <f t="shared" si="169"/>
        <v>0</v>
      </c>
      <c r="AF491">
        <f t="shared" si="178"/>
        <v>894.15433014572795</v>
      </c>
      <c r="AG491">
        <f t="shared" si="170"/>
        <v>0</v>
      </c>
      <c r="AH491">
        <f t="shared" si="171"/>
        <v>0</v>
      </c>
      <c r="AI491">
        <f t="shared" si="179"/>
        <v>1</v>
      </c>
      <c r="AJ491">
        <f>MAX(0, $R491 - $AA491) * INDEX(Model_Assumptions[Values], 7)</f>
        <v>1788.3086602914559</v>
      </c>
      <c r="AK491">
        <f>MAX(0, INDEX(Model_Assumptions[Values], 4) - $AD491)</f>
        <v>0.05</v>
      </c>
      <c r="AL491">
        <f>MAX(0, INDEX(Model_Assumptions[Values], 5) - $AC491)</f>
        <v>0.02</v>
      </c>
      <c r="AM491">
        <f>INDEX(Model_Assumptions[Values], 6) * MAX(0, INDEX(Model_Assumptions[Values], 3) - $AB491)^2</f>
        <v>0</v>
      </c>
      <c r="AN491">
        <f t="shared" si="172"/>
        <v>1788.3086602914557</v>
      </c>
      <c r="AO491" cm="1">
        <f t="array" ref="AO491">IFERROR(STDEV(IF($E$2:$E$2201=$E491, $AJ$2:$AJ$2201)), 0)</f>
        <v>2.296820968131694E-13</v>
      </c>
      <c r="AP491">
        <f t="shared" si="180"/>
        <v>0.98994949366116647</v>
      </c>
      <c r="AQ491">
        <f t="shared" si="173"/>
        <v>4.9999999999999982E-2</v>
      </c>
      <c r="AR491" cm="1">
        <f t="array" ref="AR491">IFERROR(STDEV(IF($E$2:$E$2201=$E491, $AK$2:$AK$2201)), 0)</f>
        <v>2.102802400022913E-17</v>
      </c>
      <c r="AS491">
        <f t="shared" si="181"/>
        <v>0.98994949366116658</v>
      </c>
      <c r="AT491">
        <f t="shared" si="174"/>
        <v>2.0000000000000007E-2</v>
      </c>
      <c r="AU491" cm="1">
        <f t="array" ref="AU491">IFERROR(STDEV(IF($E$2:$E$2201=$E491, $AL$2:$AL$2201)), 0)</f>
        <v>7.0093413334097106E-18</v>
      </c>
      <c r="AV491">
        <f t="shared" si="182"/>
        <v>-0.98994949366116647</v>
      </c>
      <c r="AW491">
        <f t="shared" si="175"/>
        <v>0</v>
      </c>
      <c r="AX491" cm="1">
        <f t="array" ref="AX491">IFERROR(STDEV(IF($E$2:$E$2201=$E491, $AM$2:$AM$2201)), 0)</f>
        <v>0</v>
      </c>
      <c r="AY491">
        <f t="shared" si="183"/>
        <v>-0.98994949366116647</v>
      </c>
      <c r="AZ491">
        <f>INDEX(Model_Assumptions[Values],9)*((INDEX(Model_Scenarios[GR Weight],1)*$AG491)+(INDEX(Model_Scenarios[GP Weight],1)*$AH491)+(INDEX(Model_Scenarios[LTV Weight],1)*$AI491))-(INDEX(Model_Scenarios[LTV Weight],1)*$AP491)-(INDEX(Model_Scenarios[GP Weight],1)*($AS491+$AV491+$AY491))</f>
        <v>3.3070353544371835</v>
      </c>
      <c r="BA491">
        <f>INDEX(Model_Assumptions[Values],9)*((INDEX(Model_Scenarios[GR Weight],2)*$AG491)+(INDEX(Model_Scenarios[GP Weight],2)*$AH491)+(INDEX(Model_Scenarios[LTV Weight],2)*$AI491))-(INDEX(Model_Scenarios[LTV Weight],2)*$AP491)-(INDEX(Model_Scenarios[GP Weight],2)*($AS491+$AV491+$AY491))</f>
        <v>2.8045227278524751</v>
      </c>
      <c r="BB491">
        <f>INDEX(Model_Assumptions[Values],9)*((INDEX(Model_Scenarios[GR Weight],3)*$AG491)+(INDEX(Model_Scenarios[GP Weight],3)*$AH491)+(INDEX(Model_Scenarios[LTV Weight],3)*$AI491))-(INDEX(Model_Scenarios[LTV Weight],3)*$AP491)-(INDEX(Model_Scenarios[GP Weight],3)*($AS491+$AV491+$AY491))</f>
        <v>1.9505025253169417</v>
      </c>
      <c r="BC491">
        <f>INDEX(Model_Assumptions[Values],9)*((INDEX(Model_Scenarios[GR Weight],4)*$AG491)+(INDEX(Model_Scenarios[GP Weight],4)*$AH491)+(INDEX(Model_Scenarios[LTV Weight],4)*$AI491))-(INDEX(Model_Scenarios[LTV Weight],4)*$AP491)-(INDEX(Model_Scenarios[GP Weight],4)*($AS491+$AV491+$AY491))</f>
        <v>1.5494974746830583</v>
      </c>
      <c r="BD491">
        <f>INDEX(Model_Assumptions[Values],9)*((INDEX(Model_Scenarios[GR Weight],5)*$AG491)+(INDEX(Model_Scenarios[GP Weight],5)*$AH491)+(INDEX(Model_Scenarios[LTV Weight],5)*$AI491))-(INDEX(Model_Scenarios[LTV Weight],5)*$AP491)-(INDEX(Model_Scenarios[GP Weight],5)*($AS491+$AV491+$AY491))</f>
        <v>1.5469848480983499</v>
      </c>
    </row>
    <row r="492" spans="1:56" x14ac:dyDescent="0.25">
      <c r="A492">
        <v>491</v>
      </c>
      <c r="B492">
        <v>10</v>
      </c>
      <c r="C492" s="3">
        <v>41</v>
      </c>
      <c r="D492" s="4">
        <v>0.8</v>
      </c>
      <c r="E492" t="str">
        <v>SKU-1013</v>
      </c>
      <c r="F492" t="str">
        <v>Raise</v>
      </c>
      <c r="G492" t="str">
        <v>Constrained</v>
      </c>
      <c r="H492">
        <v>84.95</v>
      </c>
      <c r="I492">
        <v>53.07</v>
      </c>
      <c r="J492">
        <v>36</v>
      </c>
      <c r="K492">
        <v>3058.2000000000003</v>
      </c>
      <c r="L492">
        <v>1147.6800000000003</v>
      </c>
      <c r="M492">
        <v>0.3752795762213067</v>
      </c>
      <c r="N492">
        <v>84.95</v>
      </c>
      <c r="O492">
        <v>0</v>
      </c>
      <c r="P492">
        <v>0</v>
      </c>
      <c r="Q492">
        <v>1153.7475227686814</v>
      </c>
      <c r="R492">
        <v>894.15433014572795</v>
      </c>
      <c r="S492">
        <v>0.5</v>
      </c>
      <c r="T492">
        <f t="shared" si="161"/>
        <v>84.95</v>
      </c>
      <c r="U492">
        <f t="shared" si="162"/>
        <v>0</v>
      </c>
      <c r="V492">
        <f>IF($F492="Reduce", INDEX(Model_Assumptions[Values], 2), INDEX(Model_Assumptions[Values], 1))</f>
        <v>-0.4</v>
      </c>
      <c r="W492">
        <f t="shared" si="163"/>
        <v>36</v>
      </c>
      <c r="X492">
        <f t="shared" si="176"/>
        <v>3058.2000000000003</v>
      </c>
      <c r="Y492">
        <f t="shared" si="164"/>
        <v>1147.6800000000003</v>
      </c>
      <c r="Z492">
        <f t="shared" si="165"/>
        <v>0</v>
      </c>
      <c r="AA492">
        <f t="shared" si="166"/>
        <v>0</v>
      </c>
      <c r="AB492">
        <f t="shared" si="177"/>
        <v>0.3752795762213067</v>
      </c>
      <c r="AC492">
        <f t="shared" si="167"/>
        <v>0</v>
      </c>
      <c r="AD492">
        <f t="shared" si="168"/>
        <v>0</v>
      </c>
      <c r="AE492">
        <f t="shared" si="169"/>
        <v>0</v>
      </c>
      <c r="AF492">
        <f t="shared" si="178"/>
        <v>894.15433014572795</v>
      </c>
      <c r="AG492">
        <f t="shared" si="170"/>
        <v>0</v>
      </c>
      <c r="AH492">
        <f t="shared" si="171"/>
        <v>0</v>
      </c>
      <c r="AI492">
        <f t="shared" si="179"/>
        <v>1</v>
      </c>
      <c r="AJ492">
        <f>MAX(0, $R492 - $AA492) * INDEX(Model_Assumptions[Values], 7)</f>
        <v>1788.3086602914559</v>
      </c>
      <c r="AK492">
        <f>MAX(0, INDEX(Model_Assumptions[Values], 4) - $AD492)</f>
        <v>0.05</v>
      </c>
      <c r="AL492">
        <f>MAX(0, INDEX(Model_Assumptions[Values], 5) - $AC492)</f>
        <v>0.02</v>
      </c>
      <c r="AM492">
        <f>INDEX(Model_Assumptions[Values], 6) * MAX(0, INDEX(Model_Assumptions[Values], 3) - $AB492)^2</f>
        <v>0</v>
      </c>
      <c r="AN492">
        <f t="shared" si="172"/>
        <v>1788.3086602914557</v>
      </c>
      <c r="AO492" cm="1">
        <f t="array" ref="AO492">IFERROR(STDEV(IF($E$2:$E$2201=$E492, $AJ$2:$AJ$2201)), 0)</f>
        <v>2.296820968131694E-13</v>
      </c>
      <c r="AP492">
        <f t="shared" si="180"/>
        <v>0.98994949366116647</v>
      </c>
      <c r="AQ492">
        <f t="shared" si="173"/>
        <v>4.9999999999999982E-2</v>
      </c>
      <c r="AR492" cm="1">
        <f t="array" ref="AR492">IFERROR(STDEV(IF($E$2:$E$2201=$E492, $AK$2:$AK$2201)), 0)</f>
        <v>2.102802400022913E-17</v>
      </c>
      <c r="AS492">
        <f t="shared" si="181"/>
        <v>0.98994949366116658</v>
      </c>
      <c r="AT492">
        <f t="shared" si="174"/>
        <v>2.0000000000000007E-2</v>
      </c>
      <c r="AU492" cm="1">
        <f t="array" ref="AU492">IFERROR(STDEV(IF($E$2:$E$2201=$E492, $AL$2:$AL$2201)), 0)</f>
        <v>7.0093413334097106E-18</v>
      </c>
      <c r="AV492">
        <f t="shared" si="182"/>
        <v>-0.98994949366116647</v>
      </c>
      <c r="AW492">
        <f t="shared" si="175"/>
        <v>0</v>
      </c>
      <c r="AX492" cm="1">
        <f t="array" ref="AX492">IFERROR(STDEV(IF($E$2:$E$2201=$E492, $AM$2:$AM$2201)), 0)</f>
        <v>0</v>
      </c>
      <c r="AY492">
        <f t="shared" si="183"/>
        <v>-0.98994949366116647</v>
      </c>
      <c r="AZ492">
        <f>INDEX(Model_Assumptions[Values],9)*((INDEX(Model_Scenarios[GR Weight],1)*$AG492)+(INDEX(Model_Scenarios[GP Weight],1)*$AH492)+(INDEX(Model_Scenarios[LTV Weight],1)*$AI492))-(INDEX(Model_Scenarios[LTV Weight],1)*$AP492)-(INDEX(Model_Scenarios[GP Weight],1)*($AS492+$AV492+$AY492))</f>
        <v>3.3070353544371835</v>
      </c>
      <c r="BA492">
        <f>INDEX(Model_Assumptions[Values],9)*((INDEX(Model_Scenarios[GR Weight],2)*$AG492)+(INDEX(Model_Scenarios[GP Weight],2)*$AH492)+(INDEX(Model_Scenarios[LTV Weight],2)*$AI492))-(INDEX(Model_Scenarios[LTV Weight],2)*$AP492)-(INDEX(Model_Scenarios[GP Weight],2)*($AS492+$AV492+$AY492))</f>
        <v>2.8045227278524751</v>
      </c>
      <c r="BB492">
        <f>INDEX(Model_Assumptions[Values],9)*((INDEX(Model_Scenarios[GR Weight],3)*$AG492)+(INDEX(Model_Scenarios[GP Weight],3)*$AH492)+(INDEX(Model_Scenarios[LTV Weight],3)*$AI492))-(INDEX(Model_Scenarios[LTV Weight],3)*$AP492)-(INDEX(Model_Scenarios[GP Weight],3)*($AS492+$AV492+$AY492))</f>
        <v>1.9505025253169417</v>
      </c>
      <c r="BC492">
        <f>INDEX(Model_Assumptions[Values],9)*((INDEX(Model_Scenarios[GR Weight],4)*$AG492)+(INDEX(Model_Scenarios[GP Weight],4)*$AH492)+(INDEX(Model_Scenarios[LTV Weight],4)*$AI492))-(INDEX(Model_Scenarios[LTV Weight],4)*$AP492)-(INDEX(Model_Scenarios[GP Weight],4)*($AS492+$AV492+$AY492))</f>
        <v>1.5494974746830583</v>
      </c>
      <c r="BD492">
        <f>INDEX(Model_Assumptions[Values],9)*((INDEX(Model_Scenarios[GR Weight],5)*$AG492)+(INDEX(Model_Scenarios[GP Weight],5)*$AH492)+(INDEX(Model_Scenarios[LTV Weight],5)*$AI492))-(INDEX(Model_Scenarios[LTV Weight],5)*$AP492)-(INDEX(Model_Scenarios[GP Weight],5)*($AS492+$AV492+$AY492))</f>
        <v>1.5469848480983499</v>
      </c>
    </row>
    <row r="493" spans="1:56" x14ac:dyDescent="0.25">
      <c r="A493">
        <v>492</v>
      </c>
      <c r="B493">
        <v>10</v>
      </c>
      <c r="C493" s="3">
        <v>42</v>
      </c>
      <c r="D493" s="4">
        <v>0.82000000000000006</v>
      </c>
      <c r="E493" t="str">
        <v>SKU-1013</v>
      </c>
      <c r="F493" t="str">
        <v>Raise</v>
      </c>
      <c r="G493" t="str">
        <v>Constrained</v>
      </c>
      <c r="H493">
        <v>84.95</v>
      </c>
      <c r="I493">
        <v>53.07</v>
      </c>
      <c r="J493">
        <v>36</v>
      </c>
      <c r="K493">
        <v>3058.2000000000003</v>
      </c>
      <c r="L493">
        <v>1147.6800000000003</v>
      </c>
      <c r="M493">
        <v>0.3752795762213067</v>
      </c>
      <c r="N493">
        <v>84.95</v>
      </c>
      <c r="O493">
        <v>0</v>
      </c>
      <c r="P493">
        <v>0</v>
      </c>
      <c r="Q493">
        <v>1153.7475227686814</v>
      </c>
      <c r="R493">
        <v>894.15433014572795</v>
      </c>
      <c r="S493">
        <v>0.5</v>
      </c>
      <c r="T493">
        <f t="shared" si="161"/>
        <v>84.95</v>
      </c>
      <c r="U493">
        <f t="shared" si="162"/>
        <v>0</v>
      </c>
      <c r="V493">
        <f>IF($F493="Reduce", INDEX(Model_Assumptions[Values], 2), INDEX(Model_Assumptions[Values], 1))</f>
        <v>-0.4</v>
      </c>
      <c r="W493">
        <f t="shared" si="163"/>
        <v>36</v>
      </c>
      <c r="X493">
        <f t="shared" si="176"/>
        <v>3058.2000000000003</v>
      </c>
      <c r="Y493">
        <f t="shared" si="164"/>
        <v>1147.6800000000003</v>
      </c>
      <c r="Z493">
        <f t="shared" si="165"/>
        <v>0</v>
      </c>
      <c r="AA493">
        <f t="shared" si="166"/>
        <v>0</v>
      </c>
      <c r="AB493">
        <f t="shared" si="177"/>
        <v>0.3752795762213067</v>
      </c>
      <c r="AC493">
        <f t="shared" si="167"/>
        <v>0</v>
      </c>
      <c r="AD493">
        <f t="shared" si="168"/>
        <v>0</v>
      </c>
      <c r="AE493">
        <f t="shared" si="169"/>
        <v>0</v>
      </c>
      <c r="AF493">
        <f t="shared" si="178"/>
        <v>894.15433014572795</v>
      </c>
      <c r="AG493">
        <f t="shared" si="170"/>
        <v>0</v>
      </c>
      <c r="AH493">
        <f t="shared" si="171"/>
        <v>0</v>
      </c>
      <c r="AI493">
        <f t="shared" si="179"/>
        <v>1</v>
      </c>
      <c r="AJ493">
        <f>MAX(0, $R493 - $AA493) * INDEX(Model_Assumptions[Values], 7)</f>
        <v>1788.3086602914559</v>
      </c>
      <c r="AK493">
        <f>MAX(0, INDEX(Model_Assumptions[Values], 4) - $AD493)</f>
        <v>0.05</v>
      </c>
      <c r="AL493">
        <f>MAX(0, INDEX(Model_Assumptions[Values], 5) - $AC493)</f>
        <v>0.02</v>
      </c>
      <c r="AM493">
        <f>INDEX(Model_Assumptions[Values], 6) * MAX(0, INDEX(Model_Assumptions[Values], 3) - $AB493)^2</f>
        <v>0</v>
      </c>
      <c r="AN493">
        <f t="shared" si="172"/>
        <v>1788.3086602914557</v>
      </c>
      <c r="AO493" cm="1">
        <f t="array" ref="AO493">IFERROR(STDEV(IF($E$2:$E$2201=$E493, $AJ$2:$AJ$2201)), 0)</f>
        <v>2.296820968131694E-13</v>
      </c>
      <c r="AP493">
        <f t="shared" si="180"/>
        <v>0.98994949366116647</v>
      </c>
      <c r="AQ493">
        <f t="shared" si="173"/>
        <v>4.9999999999999982E-2</v>
      </c>
      <c r="AR493" cm="1">
        <f t="array" ref="AR493">IFERROR(STDEV(IF($E$2:$E$2201=$E493, $AK$2:$AK$2201)), 0)</f>
        <v>2.102802400022913E-17</v>
      </c>
      <c r="AS493">
        <f t="shared" si="181"/>
        <v>0.98994949366116658</v>
      </c>
      <c r="AT493">
        <f t="shared" si="174"/>
        <v>2.0000000000000007E-2</v>
      </c>
      <c r="AU493" cm="1">
        <f t="array" ref="AU493">IFERROR(STDEV(IF($E$2:$E$2201=$E493, $AL$2:$AL$2201)), 0)</f>
        <v>7.0093413334097106E-18</v>
      </c>
      <c r="AV493">
        <f t="shared" si="182"/>
        <v>-0.98994949366116647</v>
      </c>
      <c r="AW493">
        <f t="shared" si="175"/>
        <v>0</v>
      </c>
      <c r="AX493" cm="1">
        <f t="array" ref="AX493">IFERROR(STDEV(IF($E$2:$E$2201=$E493, $AM$2:$AM$2201)), 0)</f>
        <v>0</v>
      </c>
      <c r="AY493">
        <f t="shared" si="183"/>
        <v>-0.98994949366116647</v>
      </c>
      <c r="AZ493">
        <f>INDEX(Model_Assumptions[Values],9)*((INDEX(Model_Scenarios[GR Weight],1)*$AG493)+(INDEX(Model_Scenarios[GP Weight],1)*$AH493)+(INDEX(Model_Scenarios[LTV Weight],1)*$AI493))-(INDEX(Model_Scenarios[LTV Weight],1)*$AP493)-(INDEX(Model_Scenarios[GP Weight],1)*($AS493+$AV493+$AY493))</f>
        <v>3.3070353544371835</v>
      </c>
      <c r="BA493">
        <f>INDEX(Model_Assumptions[Values],9)*((INDEX(Model_Scenarios[GR Weight],2)*$AG493)+(INDEX(Model_Scenarios[GP Weight],2)*$AH493)+(INDEX(Model_Scenarios[LTV Weight],2)*$AI493))-(INDEX(Model_Scenarios[LTV Weight],2)*$AP493)-(INDEX(Model_Scenarios[GP Weight],2)*($AS493+$AV493+$AY493))</f>
        <v>2.8045227278524751</v>
      </c>
      <c r="BB493">
        <f>INDEX(Model_Assumptions[Values],9)*((INDEX(Model_Scenarios[GR Weight],3)*$AG493)+(INDEX(Model_Scenarios[GP Weight],3)*$AH493)+(INDEX(Model_Scenarios[LTV Weight],3)*$AI493))-(INDEX(Model_Scenarios[LTV Weight],3)*$AP493)-(INDEX(Model_Scenarios[GP Weight],3)*($AS493+$AV493+$AY493))</f>
        <v>1.9505025253169417</v>
      </c>
      <c r="BC493">
        <f>INDEX(Model_Assumptions[Values],9)*((INDEX(Model_Scenarios[GR Weight],4)*$AG493)+(INDEX(Model_Scenarios[GP Weight],4)*$AH493)+(INDEX(Model_Scenarios[LTV Weight],4)*$AI493))-(INDEX(Model_Scenarios[LTV Weight],4)*$AP493)-(INDEX(Model_Scenarios[GP Weight],4)*($AS493+$AV493+$AY493))</f>
        <v>1.5494974746830583</v>
      </c>
      <c r="BD493">
        <f>INDEX(Model_Assumptions[Values],9)*((INDEX(Model_Scenarios[GR Weight],5)*$AG493)+(INDEX(Model_Scenarios[GP Weight],5)*$AH493)+(INDEX(Model_Scenarios[LTV Weight],5)*$AI493))-(INDEX(Model_Scenarios[LTV Weight],5)*$AP493)-(INDEX(Model_Scenarios[GP Weight],5)*($AS493+$AV493+$AY493))</f>
        <v>1.5469848480983499</v>
      </c>
    </row>
    <row r="494" spans="1:56" x14ac:dyDescent="0.25">
      <c r="A494">
        <v>493</v>
      </c>
      <c r="B494">
        <v>10</v>
      </c>
      <c r="C494" s="3">
        <v>43</v>
      </c>
      <c r="D494" s="4">
        <v>0.84</v>
      </c>
      <c r="E494" t="str">
        <v>SKU-1013</v>
      </c>
      <c r="F494" t="str">
        <v>Raise</v>
      </c>
      <c r="G494" t="str">
        <v>Constrained</v>
      </c>
      <c r="H494">
        <v>84.95</v>
      </c>
      <c r="I494">
        <v>53.07</v>
      </c>
      <c r="J494">
        <v>36</v>
      </c>
      <c r="K494">
        <v>3058.2000000000003</v>
      </c>
      <c r="L494">
        <v>1147.6800000000003</v>
      </c>
      <c r="M494">
        <v>0.3752795762213067</v>
      </c>
      <c r="N494">
        <v>84.95</v>
      </c>
      <c r="O494">
        <v>0</v>
      </c>
      <c r="P494">
        <v>0</v>
      </c>
      <c r="Q494">
        <v>1153.7475227686814</v>
      </c>
      <c r="R494">
        <v>894.15433014572795</v>
      </c>
      <c r="S494">
        <v>0.5</v>
      </c>
      <c r="T494">
        <f t="shared" si="161"/>
        <v>84.95</v>
      </c>
      <c r="U494">
        <f t="shared" si="162"/>
        <v>0</v>
      </c>
      <c r="V494">
        <f>IF($F494="Reduce", INDEX(Model_Assumptions[Values], 2), INDEX(Model_Assumptions[Values], 1))</f>
        <v>-0.4</v>
      </c>
      <c r="W494">
        <f t="shared" si="163"/>
        <v>36</v>
      </c>
      <c r="X494">
        <f t="shared" si="176"/>
        <v>3058.2000000000003</v>
      </c>
      <c r="Y494">
        <f t="shared" si="164"/>
        <v>1147.6800000000003</v>
      </c>
      <c r="Z494">
        <f t="shared" si="165"/>
        <v>0</v>
      </c>
      <c r="AA494">
        <f t="shared" si="166"/>
        <v>0</v>
      </c>
      <c r="AB494">
        <f t="shared" si="177"/>
        <v>0.3752795762213067</v>
      </c>
      <c r="AC494">
        <f t="shared" si="167"/>
        <v>0</v>
      </c>
      <c r="AD494">
        <f t="shared" si="168"/>
        <v>0</v>
      </c>
      <c r="AE494">
        <f t="shared" si="169"/>
        <v>0</v>
      </c>
      <c r="AF494">
        <f t="shared" si="178"/>
        <v>894.15433014572795</v>
      </c>
      <c r="AG494">
        <f t="shared" si="170"/>
        <v>0</v>
      </c>
      <c r="AH494">
        <f t="shared" si="171"/>
        <v>0</v>
      </c>
      <c r="AI494">
        <f t="shared" si="179"/>
        <v>1</v>
      </c>
      <c r="AJ494">
        <f>MAX(0, $R494 - $AA494) * INDEX(Model_Assumptions[Values], 7)</f>
        <v>1788.3086602914559</v>
      </c>
      <c r="AK494">
        <f>MAX(0, INDEX(Model_Assumptions[Values], 4) - $AD494)</f>
        <v>0.05</v>
      </c>
      <c r="AL494">
        <f>MAX(0, INDEX(Model_Assumptions[Values], 5) - $AC494)</f>
        <v>0.02</v>
      </c>
      <c r="AM494">
        <f>INDEX(Model_Assumptions[Values], 6) * MAX(0, INDEX(Model_Assumptions[Values], 3) - $AB494)^2</f>
        <v>0</v>
      </c>
      <c r="AN494">
        <f t="shared" si="172"/>
        <v>1788.3086602914557</v>
      </c>
      <c r="AO494" cm="1">
        <f t="array" ref="AO494">IFERROR(STDEV(IF($E$2:$E$2201=$E494, $AJ$2:$AJ$2201)), 0)</f>
        <v>2.296820968131694E-13</v>
      </c>
      <c r="AP494">
        <f t="shared" si="180"/>
        <v>0.98994949366116647</v>
      </c>
      <c r="AQ494">
        <f t="shared" si="173"/>
        <v>4.9999999999999982E-2</v>
      </c>
      <c r="AR494" cm="1">
        <f t="array" ref="AR494">IFERROR(STDEV(IF($E$2:$E$2201=$E494, $AK$2:$AK$2201)), 0)</f>
        <v>2.102802400022913E-17</v>
      </c>
      <c r="AS494">
        <f t="shared" si="181"/>
        <v>0.98994949366116658</v>
      </c>
      <c r="AT494">
        <f t="shared" si="174"/>
        <v>2.0000000000000007E-2</v>
      </c>
      <c r="AU494" cm="1">
        <f t="array" ref="AU494">IFERROR(STDEV(IF($E$2:$E$2201=$E494, $AL$2:$AL$2201)), 0)</f>
        <v>7.0093413334097106E-18</v>
      </c>
      <c r="AV494">
        <f t="shared" si="182"/>
        <v>-0.98994949366116647</v>
      </c>
      <c r="AW494">
        <f t="shared" si="175"/>
        <v>0</v>
      </c>
      <c r="AX494" cm="1">
        <f t="array" ref="AX494">IFERROR(STDEV(IF($E$2:$E$2201=$E494, $AM$2:$AM$2201)), 0)</f>
        <v>0</v>
      </c>
      <c r="AY494">
        <f t="shared" si="183"/>
        <v>-0.98994949366116647</v>
      </c>
      <c r="AZ494">
        <f>INDEX(Model_Assumptions[Values],9)*((INDEX(Model_Scenarios[GR Weight],1)*$AG494)+(INDEX(Model_Scenarios[GP Weight],1)*$AH494)+(INDEX(Model_Scenarios[LTV Weight],1)*$AI494))-(INDEX(Model_Scenarios[LTV Weight],1)*$AP494)-(INDEX(Model_Scenarios[GP Weight],1)*($AS494+$AV494+$AY494))</f>
        <v>3.3070353544371835</v>
      </c>
      <c r="BA494">
        <f>INDEX(Model_Assumptions[Values],9)*((INDEX(Model_Scenarios[GR Weight],2)*$AG494)+(INDEX(Model_Scenarios[GP Weight],2)*$AH494)+(INDEX(Model_Scenarios[LTV Weight],2)*$AI494))-(INDEX(Model_Scenarios[LTV Weight],2)*$AP494)-(INDEX(Model_Scenarios[GP Weight],2)*($AS494+$AV494+$AY494))</f>
        <v>2.8045227278524751</v>
      </c>
      <c r="BB494">
        <f>INDEX(Model_Assumptions[Values],9)*((INDEX(Model_Scenarios[GR Weight],3)*$AG494)+(INDEX(Model_Scenarios[GP Weight],3)*$AH494)+(INDEX(Model_Scenarios[LTV Weight],3)*$AI494))-(INDEX(Model_Scenarios[LTV Weight],3)*$AP494)-(INDEX(Model_Scenarios[GP Weight],3)*($AS494+$AV494+$AY494))</f>
        <v>1.9505025253169417</v>
      </c>
      <c r="BC494">
        <f>INDEX(Model_Assumptions[Values],9)*((INDEX(Model_Scenarios[GR Weight],4)*$AG494)+(INDEX(Model_Scenarios[GP Weight],4)*$AH494)+(INDEX(Model_Scenarios[LTV Weight],4)*$AI494))-(INDEX(Model_Scenarios[LTV Weight],4)*$AP494)-(INDEX(Model_Scenarios[GP Weight],4)*($AS494+$AV494+$AY494))</f>
        <v>1.5494974746830583</v>
      </c>
      <c r="BD494">
        <f>INDEX(Model_Assumptions[Values],9)*((INDEX(Model_Scenarios[GR Weight],5)*$AG494)+(INDEX(Model_Scenarios[GP Weight],5)*$AH494)+(INDEX(Model_Scenarios[LTV Weight],5)*$AI494))-(INDEX(Model_Scenarios[LTV Weight],5)*$AP494)-(INDEX(Model_Scenarios[GP Weight],5)*($AS494+$AV494+$AY494))</f>
        <v>1.5469848480983499</v>
      </c>
    </row>
    <row r="495" spans="1:56" x14ac:dyDescent="0.25">
      <c r="A495">
        <v>494</v>
      </c>
      <c r="B495">
        <v>10</v>
      </c>
      <c r="C495" s="3">
        <v>44</v>
      </c>
      <c r="D495" s="4">
        <v>0.86</v>
      </c>
      <c r="E495" t="str">
        <v>SKU-1013</v>
      </c>
      <c r="F495" t="str">
        <v>Raise</v>
      </c>
      <c r="G495" t="str">
        <v>Constrained</v>
      </c>
      <c r="H495">
        <v>84.95</v>
      </c>
      <c r="I495">
        <v>53.07</v>
      </c>
      <c r="J495">
        <v>36</v>
      </c>
      <c r="K495">
        <v>3058.2000000000003</v>
      </c>
      <c r="L495">
        <v>1147.6800000000003</v>
      </c>
      <c r="M495">
        <v>0.3752795762213067</v>
      </c>
      <c r="N495">
        <v>84.95</v>
      </c>
      <c r="O495">
        <v>0</v>
      </c>
      <c r="P495">
        <v>0</v>
      </c>
      <c r="Q495">
        <v>1153.7475227686814</v>
      </c>
      <c r="R495">
        <v>894.15433014572795</v>
      </c>
      <c r="S495">
        <v>0.5</v>
      </c>
      <c r="T495">
        <f t="shared" si="161"/>
        <v>84.95</v>
      </c>
      <c r="U495">
        <f t="shared" si="162"/>
        <v>0</v>
      </c>
      <c r="V495">
        <f>IF($F495="Reduce", INDEX(Model_Assumptions[Values], 2), INDEX(Model_Assumptions[Values], 1))</f>
        <v>-0.4</v>
      </c>
      <c r="W495">
        <f t="shared" si="163"/>
        <v>36</v>
      </c>
      <c r="X495">
        <f t="shared" si="176"/>
        <v>3058.2000000000003</v>
      </c>
      <c r="Y495">
        <f t="shared" si="164"/>
        <v>1147.6800000000003</v>
      </c>
      <c r="Z495">
        <f t="shared" si="165"/>
        <v>0</v>
      </c>
      <c r="AA495">
        <f t="shared" si="166"/>
        <v>0</v>
      </c>
      <c r="AB495">
        <f t="shared" si="177"/>
        <v>0.3752795762213067</v>
      </c>
      <c r="AC495">
        <f t="shared" si="167"/>
        <v>0</v>
      </c>
      <c r="AD495">
        <f t="shared" si="168"/>
        <v>0</v>
      </c>
      <c r="AE495">
        <f t="shared" si="169"/>
        <v>0</v>
      </c>
      <c r="AF495">
        <f t="shared" si="178"/>
        <v>894.15433014572795</v>
      </c>
      <c r="AG495">
        <f t="shared" si="170"/>
        <v>0</v>
      </c>
      <c r="AH495">
        <f t="shared" si="171"/>
        <v>0</v>
      </c>
      <c r="AI495">
        <f t="shared" si="179"/>
        <v>1</v>
      </c>
      <c r="AJ495">
        <f>MAX(0, $R495 - $AA495) * INDEX(Model_Assumptions[Values], 7)</f>
        <v>1788.3086602914559</v>
      </c>
      <c r="AK495">
        <f>MAX(0, INDEX(Model_Assumptions[Values], 4) - $AD495)</f>
        <v>0.05</v>
      </c>
      <c r="AL495">
        <f>MAX(0, INDEX(Model_Assumptions[Values], 5) - $AC495)</f>
        <v>0.02</v>
      </c>
      <c r="AM495">
        <f>INDEX(Model_Assumptions[Values], 6) * MAX(0, INDEX(Model_Assumptions[Values], 3) - $AB495)^2</f>
        <v>0</v>
      </c>
      <c r="AN495">
        <f t="shared" si="172"/>
        <v>1788.3086602914557</v>
      </c>
      <c r="AO495" cm="1">
        <f t="array" ref="AO495">IFERROR(STDEV(IF($E$2:$E$2201=$E495, $AJ$2:$AJ$2201)), 0)</f>
        <v>2.296820968131694E-13</v>
      </c>
      <c r="AP495">
        <f t="shared" si="180"/>
        <v>0.98994949366116647</v>
      </c>
      <c r="AQ495">
        <f t="shared" si="173"/>
        <v>4.9999999999999982E-2</v>
      </c>
      <c r="AR495" cm="1">
        <f t="array" ref="AR495">IFERROR(STDEV(IF($E$2:$E$2201=$E495, $AK$2:$AK$2201)), 0)</f>
        <v>2.102802400022913E-17</v>
      </c>
      <c r="AS495">
        <f t="shared" si="181"/>
        <v>0.98994949366116658</v>
      </c>
      <c r="AT495">
        <f t="shared" si="174"/>
        <v>2.0000000000000007E-2</v>
      </c>
      <c r="AU495" cm="1">
        <f t="array" ref="AU495">IFERROR(STDEV(IF($E$2:$E$2201=$E495, $AL$2:$AL$2201)), 0)</f>
        <v>7.0093413334097106E-18</v>
      </c>
      <c r="AV495">
        <f t="shared" si="182"/>
        <v>-0.98994949366116647</v>
      </c>
      <c r="AW495">
        <f t="shared" si="175"/>
        <v>0</v>
      </c>
      <c r="AX495" cm="1">
        <f t="array" ref="AX495">IFERROR(STDEV(IF($E$2:$E$2201=$E495, $AM$2:$AM$2201)), 0)</f>
        <v>0</v>
      </c>
      <c r="AY495">
        <f t="shared" si="183"/>
        <v>-0.98994949366116647</v>
      </c>
      <c r="AZ495">
        <f>INDEX(Model_Assumptions[Values],9)*((INDEX(Model_Scenarios[GR Weight],1)*$AG495)+(INDEX(Model_Scenarios[GP Weight],1)*$AH495)+(INDEX(Model_Scenarios[LTV Weight],1)*$AI495))-(INDEX(Model_Scenarios[LTV Weight],1)*$AP495)-(INDEX(Model_Scenarios[GP Weight],1)*($AS495+$AV495+$AY495))</f>
        <v>3.3070353544371835</v>
      </c>
      <c r="BA495">
        <f>INDEX(Model_Assumptions[Values],9)*((INDEX(Model_Scenarios[GR Weight],2)*$AG495)+(INDEX(Model_Scenarios[GP Weight],2)*$AH495)+(INDEX(Model_Scenarios[LTV Weight],2)*$AI495))-(INDEX(Model_Scenarios[LTV Weight],2)*$AP495)-(INDEX(Model_Scenarios[GP Weight],2)*($AS495+$AV495+$AY495))</f>
        <v>2.8045227278524751</v>
      </c>
      <c r="BB495">
        <f>INDEX(Model_Assumptions[Values],9)*((INDEX(Model_Scenarios[GR Weight],3)*$AG495)+(INDEX(Model_Scenarios[GP Weight],3)*$AH495)+(INDEX(Model_Scenarios[LTV Weight],3)*$AI495))-(INDEX(Model_Scenarios[LTV Weight],3)*$AP495)-(INDEX(Model_Scenarios[GP Weight],3)*($AS495+$AV495+$AY495))</f>
        <v>1.9505025253169417</v>
      </c>
      <c r="BC495">
        <f>INDEX(Model_Assumptions[Values],9)*((INDEX(Model_Scenarios[GR Weight],4)*$AG495)+(INDEX(Model_Scenarios[GP Weight],4)*$AH495)+(INDEX(Model_Scenarios[LTV Weight],4)*$AI495))-(INDEX(Model_Scenarios[LTV Weight],4)*$AP495)-(INDEX(Model_Scenarios[GP Weight],4)*($AS495+$AV495+$AY495))</f>
        <v>1.5494974746830583</v>
      </c>
      <c r="BD495">
        <f>INDEX(Model_Assumptions[Values],9)*((INDEX(Model_Scenarios[GR Weight],5)*$AG495)+(INDEX(Model_Scenarios[GP Weight],5)*$AH495)+(INDEX(Model_Scenarios[LTV Weight],5)*$AI495))-(INDEX(Model_Scenarios[LTV Weight],5)*$AP495)-(INDEX(Model_Scenarios[GP Weight],5)*($AS495+$AV495+$AY495))</f>
        <v>1.5469848480983499</v>
      </c>
    </row>
    <row r="496" spans="1:56" x14ac:dyDescent="0.25">
      <c r="A496">
        <v>495</v>
      </c>
      <c r="B496">
        <v>10</v>
      </c>
      <c r="C496" s="3">
        <v>45</v>
      </c>
      <c r="D496" s="4">
        <v>0.88</v>
      </c>
      <c r="E496" t="str">
        <v>SKU-1013</v>
      </c>
      <c r="F496" t="str">
        <v>Raise</v>
      </c>
      <c r="G496" t="str">
        <v>Constrained</v>
      </c>
      <c r="H496">
        <v>84.95</v>
      </c>
      <c r="I496">
        <v>53.07</v>
      </c>
      <c r="J496">
        <v>36</v>
      </c>
      <c r="K496">
        <v>3058.2000000000003</v>
      </c>
      <c r="L496">
        <v>1147.6800000000003</v>
      </c>
      <c r="M496">
        <v>0.3752795762213067</v>
      </c>
      <c r="N496">
        <v>84.95</v>
      </c>
      <c r="O496">
        <v>0</v>
      </c>
      <c r="P496">
        <v>0</v>
      </c>
      <c r="Q496">
        <v>1153.7475227686814</v>
      </c>
      <c r="R496">
        <v>894.15433014572795</v>
      </c>
      <c r="S496">
        <v>0.5</v>
      </c>
      <c r="T496">
        <f t="shared" si="161"/>
        <v>84.95</v>
      </c>
      <c r="U496">
        <f t="shared" si="162"/>
        <v>0</v>
      </c>
      <c r="V496">
        <f>IF($F496="Reduce", INDEX(Model_Assumptions[Values], 2), INDEX(Model_Assumptions[Values], 1))</f>
        <v>-0.4</v>
      </c>
      <c r="W496">
        <f t="shared" si="163"/>
        <v>36</v>
      </c>
      <c r="X496">
        <f t="shared" si="176"/>
        <v>3058.2000000000003</v>
      </c>
      <c r="Y496">
        <f t="shared" si="164"/>
        <v>1147.6800000000003</v>
      </c>
      <c r="Z496">
        <f t="shared" si="165"/>
        <v>0</v>
      </c>
      <c r="AA496">
        <f t="shared" si="166"/>
        <v>0</v>
      </c>
      <c r="AB496">
        <f t="shared" si="177"/>
        <v>0.3752795762213067</v>
      </c>
      <c r="AC496">
        <f t="shared" si="167"/>
        <v>0</v>
      </c>
      <c r="AD496">
        <f t="shared" si="168"/>
        <v>0</v>
      </c>
      <c r="AE496">
        <f t="shared" si="169"/>
        <v>0</v>
      </c>
      <c r="AF496">
        <f t="shared" si="178"/>
        <v>894.15433014572795</v>
      </c>
      <c r="AG496">
        <f t="shared" si="170"/>
        <v>0</v>
      </c>
      <c r="AH496">
        <f t="shared" si="171"/>
        <v>0</v>
      </c>
      <c r="AI496">
        <f t="shared" si="179"/>
        <v>1</v>
      </c>
      <c r="AJ496">
        <f>MAX(0, $R496 - $AA496) * INDEX(Model_Assumptions[Values], 7)</f>
        <v>1788.3086602914559</v>
      </c>
      <c r="AK496">
        <f>MAX(0, INDEX(Model_Assumptions[Values], 4) - $AD496)</f>
        <v>0.05</v>
      </c>
      <c r="AL496">
        <f>MAX(0, INDEX(Model_Assumptions[Values], 5) - $AC496)</f>
        <v>0.02</v>
      </c>
      <c r="AM496">
        <f>INDEX(Model_Assumptions[Values], 6) * MAX(0, INDEX(Model_Assumptions[Values], 3) - $AB496)^2</f>
        <v>0</v>
      </c>
      <c r="AN496">
        <f t="shared" si="172"/>
        <v>1788.3086602914557</v>
      </c>
      <c r="AO496" cm="1">
        <f t="array" ref="AO496">IFERROR(STDEV(IF($E$2:$E$2201=$E496, $AJ$2:$AJ$2201)), 0)</f>
        <v>2.296820968131694E-13</v>
      </c>
      <c r="AP496">
        <f t="shared" si="180"/>
        <v>0.98994949366116647</v>
      </c>
      <c r="AQ496">
        <f t="shared" si="173"/>
        <v>4.9999999999999982E-2</v>
      </c>
      <c r="AR496" cm="1">
        <f t="array" ref="AR496">IFERROR(STDEV(IF($E$2:$E$2201=$E496, $AK$2:$AK$2201)), 0)</f>
        <v>2.102802400022913E-17</v>
      </c>
      <c r="AS496">
        <f t="shared" si="181"/>
        <v>0.98994949366116658</v>
      </c>
      <c r="AT496">
        <f t="shared" si="174"/>
        <v>2.0000000000000007E-2</v>
      </c>
      <c r="AU496" cm="1">
        <f t="array" ref="AU496">IFERROR(STDEV(IF($E$2:$E$2201=$E496, $AL$2:$AL$2201)), 0)</f>
        <v>7.0093413334097106E-18</v>
      </c>
      <c r="AV496">
        <f t="shared" si="182"/>
        <v>-0.98994949366116647</v>
      </c>
      <c r="AW496">
        <f t="shared" si="175"/>
        <v>0</v>
      </c>
      <c r="AX496" cm="1">
        <f t="array" ref="AX496">IFERROR(STDEV(IF($E$2:$E$2201=$E496, $AM$2:$AM$2201)), 0)</f>
        <v>0</v>
      </c>
      <c r="AY496">
        <f t="shared" si="183"/>
        <v>-0.98994949366116647</v>
      </c>
      <c r="AZ496">
        <f>INDEX(Model_Assumptions[Values],9)*((INDEX(Model_Scenarios[GR Weight],1)*$AG496)+(INDEX(Model_Scenarios[GP Weight],1)*$AH496)+(INDEX(Model_Scenarios[LTV Weight],1)*$AI496))-(INDEX(Model_Scenarios[LTV Weight],1)*$AP496)-(INDEX(Model_Scenarios[GP Weight],1)*($AS496+$AV496+$AY496))</f>
        <v>3.3070353544371835</v>
      </c>
      <c r="BA496">
        <f>INDEX(Model_Assumptions[Values],9)*((INDEX(Model_Scenarios[GR Weight],2)*$AG496)+(INDEX(Model_Scenarios[GP Weight],2)*$AH496)+(INDEX(Model_Scenarios[LTV Weight],2)*$AI496))-(INDEX(Model_Scenarios[LTV Weight],2)*$AP496)-(INDEX(Model_Scenarios[GP Weight],2)*($AS496+$AV496+$AY496))</f>
        <v>2.8045227278524751</v>
      </c>
      <c r="BB496">
        <f>INDEX(Model_Assumptions[Values],9)*((INDEX(Model_Scenarios[GR Weight],3)*$AG496)+(INDEX(Model_Scenarios[GP Weight],3)*$AH496)+(INDEX(Model_Scenarios[LTV Weight],3)*$AI496))-(INDEX(Model_Scenarios[LTV Weight],3)*$AP496)-(INDEX(Model_Scenarios[GP Weight],3)*($AS496+$AV496+$AY496))</f>
        <v>1.9505025253169417</v>
      </c>
      <c r="BC496">
        <f>INDEX(Model_Assumptions[Values],9)*((INDEX(Model_Scenarios[GR Weight],4)*$AG496)+(INDEX(Model_Scenarios[GP Weight],4)*$AH496)+(INDEX(Model_Scenarios[LTV Weight],4)*$AI496))-(INDEX(Model_Scenarios[LTV Weight],4)*$AP496)-(INDEX(Model_Scenarios[GP Weight],4)*($AS496+$AV496+$AY496))</f>
        <v>1.5494974746830583</v>
      </c>
      <c r="BD496">
        <f>INDEX(Model_Assumptions[Values],9)*((INDEX(Model_Scenarios[GR Weight],5)*$AG496)+(INDEX(Model_Scenarios[GP Weight],5)*$AH496)+(INDEX(Model_Scenarios[LTV Weight],5)*$AI496))-(INDEX(Model_Scenarios[LTV Weight],5)*$AP496)-(INDEX(Model_Scenarios[GP Weight],5)*($AS496+$AV496+$AY496))</f>
        <v>1.5469848480983499</v>
      </c>
    </row>
    <row r="497" spans="1:56" x14ac:dyDescent="0.25">
      <c r="A497">
        <v>496</v>
      </c>
      <c r="B497">
        <v>10</v>
      </c>
      <c r="C497" s="3">
        <v>46</v>
      </c>
      <c r="D497" s="4">
        <v>0.9</v>
      </c>
      <c r="E497" t="str">
        <v>SKU-1013</v>
      </c>
      <c r="F497" t="str">
        <v>Raise</v>
      </c>
      <c r="G497" t="str">
        <v>Constrained</v>
      </c>
      <c r="H497">
        <v>84.95</v>
      </c>
      <c r="I497">
        <v>53.07</v>
      </c>
      <c r="J497">
        <v>36</v>
      </c>
      <c r="K497">
        <v>3058.2000000000003</v>
      </c>
      <c r="L497">
        <v>1147.6800000000003</v>
      </c>
      <c r="M497">
        <v>0.3752795762213067</v>
      </c>
      <c r="N497">
        <v>84.95</v>
      </c>
      <c r="O497">
        <v>0</v>
      </c>
      <c r="P497">
        <v>0</v>
      </c>
      <c r="Q497">
        <v>1153.7475227686814</v>
      </c>
      <c r="R497">
        <v>894.15433014572795</v>
      </c>
      <c r="S497">
        <v>0.5</v>
      </c>
      <c r="T497">
        <f t="shared" si="161"/>
        <v>84.95</v>
      </c>
      <c r="U497">
        <f t="shared" si="162"/>
        <v>0</v>
      </c>
      <c r="V497">
        <f>IF($F497="Reduce", INDEX(Model_Assumptions[Values], 2), INDEX(Model_Assumptions[Values], 1))</f>
        <v>-0.4</v>
      </c>
      <c r="W497">
        <f t="shared" si="163"/>
        <v>36</v>
      </c>
      <c r="X497">
        <f t="shared" si="176"/>
        <v>3058.2000000000003</v>
      </c>
      <c r="Y497">
        <f t="shared" si="164"/>
        <v>1147.6800000000003</v>
      </c>
      <c r="Z497">
        <f t="shared" si="165"/>
        <v>0</v>
      </c>
      <c r="AA497">
        <f t="shared" si="166"/>
        <v>0</v>
      </c>
      <c r="AB497">
        <f t="shared" si="177"/>
        <v>0.3752795762213067</v>
      </c>
      <c r="AC497">
        <f t="shared" si="167"/>
        <v>0</v>
      </c>
      <c r="AD497">
        <f t="shared" si="168"/>
        <v>0</v>
      </c>
      <c r="AE497">
        <f t="shared" si="169"/>
        <v>0</v>
      </c>
      <c r="AF497">
        <f t="shared" si="178"/>
        <v>894.15433014572795</v>
      </c>
      <c r="AG497">
        <f t="shared" si="170"/>
        <v>0</v>
      </c>
      <c r="AH497">
        <f t="shared" si="171"/>
        <v>0</v>
      </c>
      <c r="AI497">
        <f t="shared" si="179"/>
        <v>1</v>
      </c>
      <c r="AJ497">
        <f>MAX(0, $R497 - $AA497) * INDEX(Model_Assumptions[Values], 7)</f>
        <v>1788.3086602914559</v>
      </c>
      <c r="AK497">
        <f>MAX(0, INDEX(Model_Assumptions[Values], 4) - $AD497)</f>
        <v>0.05</v>
      </c>
      <c r="AL497">
        <f>MAX(0, INDEX(Model_Assumptions[Values], 5) - $AC497)</f>
        <v>0.02</v>
      </c>
      <c r="AM497">
        <f>INDEX(Model_Assumptions[Values], 6) * MAX(0, INDEX(Model_Assumptions[Values], 3) - $AB497)^2</f>
        <v>0</v>
      </c>
      <c r="AN497">
        <f t="shared" si="172"/>
        <v>1788.3086602914557</v>
      </c>
      <c r="AO497" cm="1">
        <f t="array" ref="AO497">IFERROR(STDEV(IF($E$2:$E$2201=$E497, $AJ$2:$AJ$2201)), 0)</f>
        <v>2.296820968131694E-13</v>
      </c>
      <c r="AP497">
        <f t="shared" si="180"/>
        <v>0.98994949366116647</v>
      </c>
      <c r="AQ497">
        <f t="shared" si="173"/>
        <v>4.9999999999999982E-2</v>
      </c>
      <c r="AR497" cm="1">
        <f t="array" ref="AR497">IFERROR(STDEV(IF($E$2:$E$2201=$E497, $AK$2:$AK$2201)), 0)</f>
        <v>2.102802400022913E-17</v>
      </c>
      <c r="AS497">
        <f t="shared" si="181"/>
        <v>0.98994949366116658</v>
      </c>
      <c r="AT497">
        <f t="shared" si="174"/>
        <v>2.0000000000000007E-2</v>
      </c>
      <c r="AU497" cm="1">
        <f t="array" ref="AU497">IFERROR(STDEV(IF($E$2:$E$2201=$E497, $AL$2:$AL$2201)), 0)</f>
        <v>7.0093413334097106E-18</v>
      </c>
      <c r="AV497">
        <f t="shared" si="182"/>
        <v>-0.98994949366116647</v>
      </c>
      <c r="AW497">
        <f t="shared" si="175"/>
        <v>0</v>
      </c>
      <c r="AX497" cm="1">
        <f t="array" ref="AX497">IFERROR(STDEV(IF($E$2:$E$2201=$E497, $AM$2:$AM$2201)), 0)</f>
        <v>0</v>
      </c>
      <c r="AY497">
        <f t="shared" si="183"/>
        <v>-0.98994949366116647</v>
      </c>
      <c r="AZ497">
        <f>INDEX(Model_Assumptions[Values],9)*((INDEX(Model_Scenarios[GR Weight],1)*$AG497)+(INDEX(Model_Scenarios[GP Weight],1)*$AH497)+(INDEX(Model_Scenarios[LTV Weight],1)*$AI497))-(INDEX(Model_Scenarios[LTV Weight],1)*$AP497)-(INDEX(Model_Scenarios[GP Weight],1)*($AS497+$AV497+$AY497))</f>
        <v>3.3070353544371835</v>
      </c>
      <c r="BA497">
        <f>INDEX(Model_Assumptions[Values],9)*((INDEX(Model_Scenarios[GR Weight],2)*$AG497)+(INDEX(Model_Scenarios[GP Weight],2)*$AH497)+(INDEX(Model_Scenarios[LTV Weight],2)*$AI497))-(INDEX(Model_Scenarios[LTV Weight],2)*$AP497)-(INDEX(Model_Scenarios[GP Weight],2)*($AS497+$AV497+$AY497))</f>
        <v>2.8045227278524751</v>
      </c>
      <c r="BB497">
        <f>INDEX(Model_Assumptions[Values],9)*((INDEX(Model_Scenarios[GR Weight],3)*$AG497)+(INDEX(Model_Scenarios[GP Weight],3)*$AH497)+(INDEX(Model_Scenarios[LTV Weight],3)*$AI497))-(INDEX(Model_Scenarios[LTV Weight],3)*$AP497)-(INDEX(Model_Scenarios[GP Weight],3)*($AS497+$AV497+$AY497))</f>
        <v>1.9505025253169417</v>
      </c>
      <c r="BC497">
        <f>INDEX(Model_Assumptions[Values],9)*((INDEX(Model_Scenarios[GR Weight],4)*$AG497)+(INDEX(Model_Scenarios[GP Weight],4)*$AH497)+(INDEX(Model_Scenarios[LTV Weight],4)*$AI497))-(INDEX(Model_Scenarios[LTV Weight],4)*$AP497)-(INDEX(Model_Scenarios[GP Weight],4)*($AS497+$AV497+$AY497))</f>
        <v>1.5494974746830583</v>
      </c>
      <c r="BD497">
        <f>INDEX(Model_Assumptions[Values],9)*((INDEX(Model_Scenarios[GR Weight],5)*$AG497)+(INDEX(Model_Scenarios[GP Weight],5)*$AH497)+(INDEX(Model_Scenarios[LTV Weight],5)*$AI497))-(INDEX(Model_Scenarios[LTV Weight],5)*$AP497)-(INDEX(Model_Scenarios[GP Weight],5)*($AS497+$AV497+$AY497))</f>
        <v>1.5469848480983499</v>
      </c>
    </row>
    <row r="498" spans="1:56" x14ac:dyDescent="0.25">
      <c r="A498">
        <v>497</v>
      </c>
      <c r="B498">
        <v>10</v>
      </c>
      <c r="C498" s="3">
        <v>47</v>
      </c>
      <c r="D498" s="4">
        <v>0.92</v>
      </c>
      <c r="E498" t="str">
        <v>SKU-1013</v>
      </c>
      <c r="F498" t="str">
        <v>Raise</v>
      </c>
      <c r="G498" t="str">
        <v>Constrained</v>
      </c>
      <c r="H498">
        <v>84.95</v>
      </c>
      <c r="I498">
        <v>53.07</v>
      </c>
      <c r="J498">
        <v>36</v>
      </c>
      <c r="K498">
        <v>3058.2000000000003</v>
      </c>
      <c r="L498">
        <v>1147.6800000000003</v>
      </c>
      <c r="M498">
        <v>0.3752795762213067</v>
      </c>
      <c r="N498">
        <v>84.95</v>
      </c>
      <c r="O498">
        <v>0</v>
      </c>
      <c r="P498">
        <v>0</v>
      </c>
      <c r="Q498">
        <v>1153.7475227686814</v>
      </c>
      <c r="R498">
        <v>894.15433014572795</v>
      </c>
      <c r="S498">
        <v>0.5</v>
      </c>
      <c r="T498">
        <f t="shared" si="161"/>
        <v>84.95</v>
      </c>
      <c r="U498">
        <f t="shared" si="162"/>
        <v>0</v>
      </c>
      <c r="V498">
        <f>IF($F498="Reduce", INDEX(Model_Assumptions[Values], 2), INDEX(Model_Assumptions[Values], 1))</f>
        <v>-0.4</v>
      </c>
      <c r="W498">
        <f t="shared" si="163"/>
        <v>36</v>
      </c>
      <c r="X498">
        <f t="shared" si="176"/>
        <v>3058.2000000000003</v>
      </c>
      <c r="Y498">
        <f t="shared" si="164"/>
        <v>1147.6800000000003</v>
      </c>
      <c r="Z498">
        <f t="shared" si="165"/>
        <v>0</v>
      </c>
      <c r="AA498">
        <f t="shared" si="166"/>
        <v>0</v>
      </c>
      <c r="AB498">
        <f t="shared" si="177"/>
        <v>0.3752795762213067</v>
      </c>
      <c r="AC498">
        <f t="shared" si="167"/>
        <v>0</v>
      </c>
      <c r="AD498">
        <f t="shared" si="168"/>
        <v>0</v>
      </c>
      <c r="AE498">
        <f t="shared" si="169"/>
        <v>0</v>
      </c>
      <c r="AF498">
        <f t="shared" si="178"/>
        <v>894.15433014572795</v>
      </c>
      <c r="AG498">
        <f t="shared" si="170"/>
        <v>0</v>
      </c>
      <c r="AH498">
        <f t="shared" si="171"/>
        <v>0</v>
      </c>
      <c r="AI498">
        <f t="shared" si="179"/>
        <v>1</v>
      </c>
      <c r="AJ498">
        <f>MAX(0, $R498 - $AA498) * INDEX(Model_Assumptions[Values], 7)</f>
        <v>1788.3086602914559</v>
      </c>
      <c r="AK498">
        <f>MAX(0, INDEX(Model_Assumptions[Values], 4) - $AD498)</f>
        <v>0.05</v>
      </c>
      <c r="AL498">
        <f>MAX(0, INDEX(Model_Assumptions[Values], 5) - $AC498)</f>
        <v>0.02</v>
      </c>
      <c r="AM498">
        <f>INDEX(Model_Assumptions[Values], 6) * MAX(0, INDEX(Model_Assumptions[Values], 3) - $AB498)^2</f>
        <v>0</v>
      </c>
      <c r="AN498">
        <f t="shared" si="172"/>
        <v>1788.3086602914557</v>
      </c>
      <c r="AO498" cm="1">
        <f t="array" ref="AO498">IFERROR(STDEV(IF($E$2:$E$2201=$E498, $AJ$2:$AJ$2201)), 0)</f>
        <v>2.296820968131694E-13</v>
      </c>
      <c r="AP498">
        <f t="shared" si="180"/>
        <v>0.98994949366116647</v>
      </c>
      <c r="AQ498">
        <f t="shared" si="173"/>
        <v>4.9999999999999982E-2</v>
      </c>
      <c r="AR498" cm="1">
        <f t="array" ref="AR498">IFERROR(STDEV(IF($E$2:$E$2201=$E498, $AK$2:$AK$2201)), 0)</f>
        <v>2.102802400022913E-17</v>
      </c>
      <c r="AS498">
        <f t="shared" si="181"/>
        <v>0.98994949366116658</v>
      </c>
      <c r="AT498">
        <f t="shared" si="174"/>
        <v>2.0000000000000007E-2</v>
      </c>
      <c r="AU498" cm="1">
        <f t="array" ref="AU498">IFERROR(STDEV(IF($E$2:$E$2201=$E498, $AL$2:$AL$2201)), 0)</f>
        <v>7.0093413334097106E-18</v>
      </c>
      <c r="AV498">
        <f t="shared" si="182"/>
        <v>-0.98994949366116647</v>
      </c>
      <c r="AW498">
        <f t="shared" si="175"/>
        <v>0</v>
      </c>
      <c r="AX498" cm="1">
        <f t="array" ref="AX498">IFERROR(STDEV(IF($E$2:$E$2201=$E498, $AM$2:$AM$2201)), 0)</f>
        <v>0</v>
      </c>
      <c r="AY498">
        <f t="shared" si="183"/>
        <v>-0.98994949366116647</v>
      </c>
      <c r="AZ498">
        <f>INDEX(Model_Assumptions[Values],9)*((INDEX(Model_Scenarios[GR Weight],1)*$AG498)+(INDEX(Model_Scenarios[GP Weight],1)*$AH498)+(INDEX(Model_Scenarios[LTV Weight],1)*$AI498))-(INDEX(Model_Scenarios[LTV Weight],1)*$AP498)-(INDEX(Model_Scenarios[GP Weight],1)*($AS498+$AV498+$AY498))</f>
        <v>3.3070353544371835</v>
      </c>
      <c r="BA498">
        <f>INDEX(Model_Assumptions[Values],9)*((INDEX(Model_Scenarios[GR Weight],2)*$AG498)+(INDEX(Model_Scenarios[GP Weight],2)*$AH498)+(INDEX(Model_Scenarios[LTV Weight],2)*$AI498))-(INDEX(Model_Scenarios[LTV Weight],2)*$AP498)-(INDEX(Model_Scenarios[GP Weight],2)*($AS498+$AV498+$AY498))</f>
        <v>2.8045227278524751</v>
      </c>
      <c r="BB498">
        <f>INDEX(Model_Assumptions[Values],9)*((INDEX(Model_Scenarios[GR Weight],3)*$AG498)+(INDEX(Model_Scenarios[GP Weight],3)*$AH498)+(INDEX(Model_Scenarios[LTV Weight],3)*$AI498))-(INDEX(Model_Scenarios[LTV Weight],3)*$AP498)-(INDEX(Model_Scenarios[GP Weight],3)*($AS498+$AV498+$AY498))</f>
        <v>1.9505025253169417</v>
      </c>
      <c r="BC498">
        <f>INDEX(Model_Assumptions[Values],9)*((INDEX(Model_Scenarios[GR Weight],4)*$AG498)+(INDEX(Model_Scenarios[GP Weight],4)*$AH498)+(INDEX(Model_Scenarios[LTV Weight],4)*$AI498))-(INDEX(Model_Scenarios[LTV Weight],4)*$AP498)-(INDEX(Model_Scenarios[GP Weight],4)*($AS498+$AV498+$AY498))</f>
        <v>1.5494974746830583</v>
      </c>
      <c r="BD498">
        <f>INDEX(Model_Assumptions[Values],9)*((INDEX(Model_Scenarios[GR Weight],5)*$AG498)+(INDEX(Model_Scenarios[GP Weight],5)*$AH498)+(INDEX(Model_Scenarios[LTV Weight],5)*$AI498))-(INDEX(Model_Scenarios[LTV Weight],5)*$AP498)-(INDEX(Model_Scenarios[GP Weight],5)*($AS498+$AV498+$AY498))</f>
        <v>1.5469848480983499</v>
      </c>
    </row>
    <row r="499" spans="1:56" x14ac:dyDescent="0.25">
      <c r="A499">
        <v>498</v>
      </c>
      <c r="B499">
        <v>10</v>
      </c>
      <c r="C499" s="3">
        <v>48</v>
      </c>
      <c r="D499" s="4">
        <v>0.94000000000000006</v>
      </c>
      <c r="E499" t="str">
        <v>SKU-1013</v>
      </c>
      <c r="F499" t="str">
        <v>Raise</v>
      </c>
      <c r="G499" t="str">
        <v>Constrained</v>
      </c>
      <c r="H499">
        <v>84.95</v>
      </c>
      <c r="I499">
        <v>53.07</v>
      </c>
      <c r="J499">
        <v>36</v>
      </c>
      <c r="K499">
        <v>3058.2000000000003</v>
      </c>
      <c r="L499">
        <v>1147.6800000000003</v>
      </c>
      <c r="M499">
        <v>0.3752795762213067</v>
      </c>
      <c r="N499">
        <v>84.95</v>
      </c>
      <c r="O499">
        <v>0</v>
      </c>
      <c r="P499">
        <v>0</v>
      </c>
      <c r="Q499">
        <v>1153.7475227686814</v>
      </c>
      <c r="R499">
        <v>894.15433014572795</v>
      </c>
      <c r="S499">
        <v>0.5</v>
      </c>
      <c r="T499">
        <f t="shared" si="161"/>
        <v>84.95</v>
      </c>
      <c r="U499">
        <f t="shared" si="162"/>
        <v>0</v>
      </c>
      <c r="V499">
        <f>IF($F499="Reduce", INDEX(Model_Assumptions[Values], 2), INDEX(Model_Assumptions[Values], 1))</f>
        <v>-0.4</v>
      </c>
      <c r="W499">
        <f t="shared" si="163"/>
        <v>36</v>
      </c>
      <c r="X499">
        <f t="shared" si="176"/>
        <v>3058.2000000000003</v>
      </c>
      <c r="Y499">
        <f t="shared" si="164"/>
        <v>1147.6800000000003</v>
      </c>
      <c r="Z499">
        <f t="shared" si="165"/>
        <v>0</v>
      </c>
      <c r="AA499">
        <f t="shared" si="166"/>
        <v>0</v>
      </c>
      <c r="AB499">
        <f t="shared" si="177"/>
        <v>0.3752795762213067</v>
      </c>
      <c r="AC499">
        <f t="shared" si="167"/>
        <v>0</v>
      </c>
      <c r="AD499">
        <f t="shared" si="168"/>
        <v>0</v>
      </c>
      <c r="AE499">
        <f t="shared" si="169"/>
        <v>0</v>
      </c>
      <c r="AF499">
        <f t="shared" si="178"/>
        <v>894.15433014572795</v>
      </c>
      <c r="AG499">
        <f t="shared" si="170"/>
        <v>0</v>
      </c>
      <c r="AH499">
        <f t="shared" si="171"/>
        <v>0</v>
      </c>
      <c r="AI499">
        <f t="shared" si="179"/>
        <v>1</v>
      </c>
      <c r="AJ499">
        <f>MAX(0, $R499 - $AA499) * INDEX(Model_Assumptions[Values], 7)</f>
        <v>1788.3086602914559</v>
      </c>
      <c r="AK499">
        <f>MAX(0, INDEX(Model_Assumptions[Values], 4) - $AD499)</f>
        <v>0.05</v>
      </c>
      <c r="AL499">
        <f>MAX(0, INDEX(Model_Assumptions[Values], 5) - $AC499)</f>
        <v>0.02</v>
      </c>
      <c r="AM499">
        <f>INDEX(Model_Assumptions[Values], 6) * MAX(0, INDEX(Model_Assumptions[Values], 3) - $AB499)^2</f>
        <v>0</v>
      </c>
      <c r="AN499">
        <f t="shared" si="172"/>
        <v>1788.3086602914557</v>
      </c>
      <c r="AO499" cm="1">
        <f t="array" ref="AO499">IFERROR(STDEV(IF($E$2:$E$2201=$E499, $AJ$2:$AJ$2201)), 0)</f>
        <v>2.296820968131694E-13</v>
      </c>
      <c r="AP499">
        <f t="shared" si="180"/>
        <v>0.98994949366116647</v>
      </c>
      <c r="AQ499">
        <f t="shared" si="173"/>
        <v>4.9999999999999982E-2</v>
      </c>
      <c r="AR499" cm="1">
        <f t="array" ref="AR499">IFERROR(STDEV(IF($E$2:$E$2201=$E499, $AK$2:$AK$2201)), 0)</f>
        <v>2.102802400022913E-17</v>
      </c>
      <c r="AS499">
        <f t="shared" si="181"/>
        <v>0.98994949366116658</v>
      </c>
      <c r="AT499">
        <f t="shared" si="174"/>
        <v>2.0000000000000007E-2</v>
      </c>
      <c r="AU499" cm="1">
        <f t="array" ref="AU499">IFERROR(STDEV(IF($E$2:$E$2201=$E499, $AL$2:$AL$2201)), 0)</f>
        <v>7.0093413334097106E-18</v>
      </c>
      <c r="AV499">
        <f t="shared" si="182"/>
        <v>-0.98994949366116647</v>
      </c>
      <c r="AW499">
        <f t="shared" si="175"/>
        <v>0</v>
      </c>
      <c r="AX499" cm="1">
        <f t="array" ref="AX499">IFERROR(STDEV(IF($E$2:$E$2201=$E499, $AM$2:$AM$2201)), 0)</f>
        <v>0</v>
      </c>
      <c r="AY499">
        <f t="shared" si="183"/>
        <v>-0.98994949366116647</v>
      </c>
      <c r="AZ499">
        <f>INDEX(Model_Assumptions[Values],9)*((INDEX(Model_Scenarios[GR Weight],1)*$AG499)+(INDEX(Model_Scenarios[GP Weight],1)*$AH499)+(INDEX(Model_Scenarios[LTV Weight],1)*$AI499))-(INDEX(Model_Scenarios[LTV Weight],1)*$AP499)-(INDEX(Model_Scenarios[GP Weight],1)*($AS499+$AV499+$AY499))</f>
        <v>3.3070353544371835</v>
      </c>
      <c r="BA499">
        <f>INDEX(Model_Assumptions[Values],9)*((INDEX(Model_Scenarios[GR Weight],2)*$AG499)+(INDEX(Model_Scenarios[GP Weight],2)*$AH499)+(INDEX(Model_Scenarios[LTV Weight],2)*$AI499))-(INDEX(Model_Scenarios[LTV Weight],2)*$AP499)-(INDEX(Model_Scenarios[GP Weight],2)*($AS499+$AV499+$AY499))</f>
        <v>2.8045227278524751</v>
      </c>
      <c r="BB499">
        <f>INDEX(Model_Assumptions[Values],9)*((INDEX(Model_Scenarios[GR Weight],3)*$AG499)+(INDEX(Model_Scenarios[GP Weight],3)*$AH499)+(INDEX(Model_Scenarios[LTV Weight],3)*$AI499))-(INDEX(Model_Scenarios[LTV Weight],3)*$AP499)-(INDEX(Model_Scenarios[GP Weight],3)*($AS499+$AV499+$AY499))</f>
        <v>1.9505025253169417</v>
      </c>
      <c r="BC499">
        <f>INDEX(Model_Assumptions[Values],9)*((INDEX(Model_Scenarios[GR Weight],4)*$AG499)+(INDEX(Model_Scenarios[GP Weight],4)*$AH499)+(INDEX(Model_Scenarios[LTV Weight],4)*$AI499))-(INDEX(Model_Scenarios[LTV Weight],4)*$AP499)-(INDEX(Model_Scenarios[GP Weight],4)*($AS499+$AV499+$AY499))</f>
        <v>1.5494974746830583</v>
      </c>
      <c r="BD499">
        <f>INDEX(Model_Assumptions[Values],9)*((INDEX(Model_Scenarios[GR Weight],5)*$AG499)+(INDEX(Model_Scenarios[GP Weight],5)*$AH499)+(INDEX(Model_Scenarios[LTV Weight],5)*$AI499))-(INDEX(Model_Scenarios[LTV Weight],5)*$AP499)-(INDEX(Model_Scenarios[GP Weight],5)*($AS499+$AV499+$AY499))</f>
        <v>1.5469848480983499</v>
      </c>
    </row>
    <row r="500" spans="1:56" x14ac:dyDescent="0.25">
      <c r="A500">
        <v>499</v>
      </c>
      <c r="B500">
        <v>10</v>
      </c>
      <c r="C500" s="3">
        <v>49</v>
      </c>
      <c r="D500" s="4">
        <v>0.96</v>
      </c>
      <c r="E500" t="str">
        <v>SKU-1013</v>
      </c>
      <c r="F500" t="str">
        <v>Raise</v>
      </c>
      <c r="G500" t="str">
        <v>Constrained</v>
      </c>
      <c r="H500">
        <v>84.95</v>
      </c>
      <c r="I500">
        <v>53.07</v>
      </c>
      <c r="J500">
        <v>36</v>
      </c>
      <c r="K500">
        <v>3058.2000000000003</v>
      </c>
      <c r="L500">
        <v>1147.6800000000003</v>
      </c>
      <c r="M500">
        <v>0.3752795762213067</v>
      </c>
      <c r="N500">
        <v>84.95</v>
      </c>
      <c r="O500">
        <v>0</v>
      </c>
      <c r="P500">
        <v>0</v>
      </c>
      <c r="Q500">
        <v>1153.7475227686814</v>
      </c>
      <c r="R500">
        <v>894.15433014572795</v>
      </c>
      <c r="S500">
        <v>0.5</v>
      </c>
      <c r="T500">
        <f t="shared" si="161"/>
        <v>84.95</v>
      </c>
      <c r="U500">
        <f t="shared" si="162"/>
        <v>0</v>
      </c>
      <c r="V500">
        <f>IF($F500="Reduce", INDEX(Model_Assumptions[Values], 2), INDEX(Model_Assumptions[Values], 1))</f>
        <v>-0.4</v>
      </c>
      <c r="W500">
        <f t="shared" si="163"/>
        <v>36</v>
      </c>
      <c r="X500">
        <f t="shared" si="176"/>
        <v>3058.2000000000003</v>
      </c>
      <c r="Y500">
        <f t="shared" si="164"/>
        <v>1147.6800000000003</v>
      </c>
      <c r="Z500">
        <f t="shared" si="165"/>
        <v>0</v>
      </c>
      <c r="AA500">
        <f t="shared" si="166"/>
        <v>0</v>
      </c>
      <c r="AB500">
        <f t="shared" si="177"/>
        <v>0.3752795762213067</v>
      </c>
      <c r="AC500">
        <f t="shared" si="167"/>
        <v>0</v>
      </c>
      <c r="AD500">
        <f t="shared" si="168"/>
        <v>0</v>
      </c>
      <c r="AE500">
        <f t="shared" si="169"/>
        <v>0</v>
      </c>
      <c r="AF500">
        <f t="shared" si="178"/>
        <v>894.15433014572795</v>
      </c>
      <c r="AG500">
        <f t="shared" si="170"/>
        <v>0</v>
      </c>
      <c r="AH500">
        <f t="shared" si="171"/>
        <v>0</v>
      </c>
      <c r="AI500">
        <f t="shared" si="179"/>
        <v>1</v>
      </c>
      <c r="AJ500">
        <f>MAX(0, $R500 - $AA500) * INDEX(Model_Assumptions[Values], 7)</f>
        <v>1788.3086602914559</v>
      </c>
      <c r="AK500">
        <f>MAX(0, INDEX(Model_Assumptions[Values], 4) - $AD500)</f>
        <v>0.05</v>
      </c>
      <c r="AL500">
        <f>MAX(0, INDEX(Model_Assumptions[Values], 5) - $AC500)</f>
        <v>0.02</v>
      </c>
      <c r="AM500">
        <f>INDEX(Model_Assumptions[Values], 6) * MAX(0, INDEX(Model_Assumptions[Values], 3) - $AB500)^2</f>
        <v>0</v>
      </c>
      <c r="AN500">
        <f t="shared" si="172"/>
        <v>1788.3086602914557</v>
      </c>
      <c r="AO500" cm="1">
        <f t="array" ref="AO500">IFERROR(STDEV(IF($E$2:$E$2201=$E500, $AJ$2:$AJ$2201)), 0)</f>
        <v>2.296820968131694E-13</v>
      </c>
      <c r="AP500">
        <f t="shared" si="180"/>
        <v>0.98994949366116647</v>
      </c>
      <c r="AQ500">
        <f t="shared" si="173"/>
        <v>4.9999999999999982E-2</v>
      </c>
      <c r="AR500" cm="1">
        <f t="array" ref="AR500">IFERROR(STDEV(IF($E$2:$E$2201=$E500, $AK$2:$AK$2201)), 0)</f>
        <v>2.102802400022913E-17</v>
      </c>
      <c r="AS500">
        <f t="shared" si="181"/>
        <v>0.98994949366116658</v>
      </c>
      <c r="AT500">
        <f t="shared" si="174"/>
        <v>2.0000000000000007E-2</v>
      </c>
      <c r="AU500" cm="1">
        <f t="array" ref="AU500">IFERROR(STDEV(IF($E$2:$E$2201=$E500, $AL$2:$AL$2201)), 0)</f>
        <v>7.0093413334097106E-18</v>
      </c>
      <c r="AV500">
        <f t="shared" si="182"/>
        <v>-0.98994949366116647</v>
      </c>
      <c r="AW500">
        <f t="shared" si="175"/>
        <v>0</v>
      </c>
      <c r="AX500" cm="1">
        <f t="array" ref="AX500">IFERROR(STDEV(IF($E$2:$E$2201=$E500, $AM$2:$AM$2201)), 0)</f>
        <v>0</v>
      </c>
      <c r="AY500">
        <f t="shared" si="183"/>
        <v>-0.98994949366116647</v>
      </c>
      <c r="AZ500">
        <f>INDEX(Model_Assumptions[Values],9)*((INDEX(Model_Scenarios[GR Weight],1)*$AG500)+(INDEX(Model_Scenarios[GP Weight],1)*$AH500)+(INDEX(Model_Scenarios[LTV Weight],1)*$AI500))-(INDEX(Model_Scenarios[LTV Weight],1)*$AP500)-(INDEX(Model_Scenarios[GP Weight],1)*($AS500+$AV500+$AY500))</f>
        <v>3.3070353544371835</v>
      </c>
      <c r="BA500">
        <f>INDEX(Model_Assumptions[Values],9)*((INDEX(Model_Scenarios[GR Weight],2)*$AG500)+(INDEX(Model_Scenarios[GP Weight],2)*$AH500)+(INDEX(Model_Scenarios[LTV Weight],2)*$AI500))-(INDEX(Model_Scenarios[LTV Weight],2)*$AP500)-(INDEX(Model_Scenarios[GP Weight],2)*($AS500+$AV500+$AY500))</f>
        <v>2.8045227278524751</v>
      </c>
      <c r="BB500">
        <f>INDEX(Model_Assumptions[Values],9)*((INDEX(Model_Scenarios[GR Weight],3)*$AG500)+(INDEX(Model_Scenarios[GP Weight],3)*$AH500)+(INDEX(Model_Scenarios[LTV Weight],3)*$AI500))-(INDEX(Model_Scenarios[LTV Weight],3)*$AP500)-(INDEX(Model_Scenarios[GP Weight],3)*($AS500+$AV500+$AY500))</f>
        <v>1.9505025253169417</v>
      </c>
      <c r="BC500">
        <f>INDEX(Model_Assumptions[Values],9)*((INDEX(Model_Scenarios[GR Weight],4)*$AG500)+(INDEX(Model_Scenarios[GP Weight],4)*$AH500)+(INDEX(Model_Scenarios[LTV Weight],4)*$AI500))-(INDEX(Model_Scenarios[LTV Weight],4)*$AP500)-(INDEX(Model_Scenarios[GP Weight],4)*($AS500+$AV500+$AY500))</f>
        <v>1.5494974746830583</v>
      </c>
      <c r="BD500">
        <f>INDEX(Model_Assumptions[Values],9)*((INDEX(Model_Scenarios[GR Weight],5)*$AG500)+(INDEX(Model_Scenarios[GP Weight],5)*$AH500)+(INDEX(Model_Scenarios[LTV Weight],5)*$AI500))-(INDEX(Model_Scenarios[LTV Weight],5)*$AP500)-(INDEX(Model_Scenarios[GP Weight],5)*($AS500+$AV500+$AY500))</f>
        <v>1.5469848480983499</v>
      </c>
    </row>
    <row r="501" spans="1:56" x14ac:dyDescent="0.25">
      <c r="A501">
        <v>500</v>
      </c>
      <c r="B501">
        <v>10</v>
      </c>
      <c r="C501" s="3">
        <v>50</v>
      </c>
      <c r="D501" s="4">
        <v>0.98</v>
      </c>
      <c r="E501" t="str">
        <v>SKU-1013</v>
      </c>
      <c r="F501" t="str">
        <v>Raise</v>
      </c>
      <c r="G501" t="str">
        <v>Constrained</v>
      </c>
      <c r="H501">
        <v>84.95</v>
      </c>
      <c r="I501">
        <v>53.07</v>
      </c>
      <c r="J501">
        <v>36</v>
      </c>
      <c r="K501">
        <v>3058.2000000000003</v>
      </c>
      <c r="L501">
        <v>1147.6800000000003</v>
      </c>
      <c r="M501">
        <v>0.3752795762213067</v>
      </c>
      <c r="N501">
        <v>84.95</v>
      </c>
      <c r="O501">
        <v>0</v>
      </c>
      <c r="P501">
        <v>0</v>
      </c>
      <c r="Q501">
        <v>1153.7475227686814</v>
      </c>
      <c r="R501">
        <v>894.15433014572795</v>
      </c>
      <c r="S501">
        <v>0.5</v>
      </c>
      <c r="T501">
        <f t="shared" si="161"/>
        <v>84.95</v>
      </c>
      <c r="U501">
        <f t="shared" si="162"/>
        <v>0</v>
      </c>
      <c r="V501">
        <f>IF($F501="Reduce", INDEX(Model_Assumptions[Values], 2), INDEX(Model_Assumptions[Values], 1))</f>
        <v>-0.4</v>
      </c>
      <c r="W501">
        <f t="shared" si="163"/>
        <v>36</v>
      </c>
      <c r="X501">
        <f t="shared" si="176"/>
        <v>3058.2000000000003</v>
      </c>
      <c r="Y501">
        <f t="shared" si="164"/>
        <v>1147.6800000000003</v>
      </c>
      <c r="Z501">
        <f t="shared" si="165"/>
        <v>0</v>
      </c>
      <c r="AA501">
        <f t="shared" si="166"/>
        <v>0</v>
      </c>
      <c r="AB501">
        <f t="shared" si="177"/>
        <v>0.3752795762213067</v>
      </c>
      <c r="AC501">
        <f t="shared" si="167"/>
        <v>0</v>
      </c>
      <c r="AD501">
        <f t="shared" si="168"/>
        <v>0</v>
      </c>
      <c r="AE501">
        <f t="shared" si="169"/>
        <v>0</v>
      </c>
      <c r="AF501">
        <f t="shared" si="178"/>
        <v>894.15433014572795</v>
      </c>
      <c r="AG501">
        <f t="shared" si="170"/>
        <v>0</v>
      </c>
      <c r="AH501">
        <f t="shared" si="171"/>
        <v>0</v>
      </c>
      <c r="AI501">
        <f t="shared" si="179"/>
        <v>1</v>
      </c>
      <c r="AJ501">
        <f>MAX(0, $R501 - $AA501) * INDEX(Model_Assumptions[Values], 7)</f>
        <v>1788.3086602914559</v>
      </c>
      <c r="AK501">
        <f>MAX(0, INDEX(Model_Assumptions[Values], 4) - $AD501)</f>
        <v>0.05</v>
      </c>
      <c r="AL501">
        <f>MAX(0, INDEX(Model_Assumptions[Values], 5) - $AC501)</f>
        <v>0.02</v>
      </c>
      <c r="AM501">
        <f>INDEX(Model_Assumptions[Values], 6) * MAX(0, INDEX(Model_Assumptions[Values], 3) - $AB501)^2</f>
        <v>0</v>
      </c>
      <c r="AN501">
        <f t="shared" si="172"/>
        <v>1788.3086602914557</v>
      </c>
      <c r="AO501" cm="1">
        <f t="array" ref="AO501">IFERROR(STDEV(IF($E$2:$E$2201=$E501, $AJ$2:$AJ$2201)), 0)</f>
        <v>2.296820968131694E-13</v>
      </c>
      <c r="AP501">
        <f t="shared" si="180"/>
        <v>0.98994949366116647</v>
      </c>
      <c r="AQ501">
        <f t="shared" si="173"/>
        <v>4.9999999999999982E-2</v>
      </c>
      <c r="AR501" cm="1">
        <f t="array" ref="AR501">IFERROR(STDEV(IF($E$2:$E$2201=$E501, $AK$2:$AK$2201)), 0)</f>
        <v>2.102802400022913E-17</v>
      </c>
      <c r="AS501">
        <f t="shared" si="181"/>
        <v>0.98994949366116658</v>
      </c>
      <c r="AT501">
        <f t="shared" si="174"/>
        <v>2.0000000000000007E-2</v>
      </c>
      <c r="AU501" cm="1">
        <f t="array" ref="AU501">IFERROR(STDEV(IF($E$2:$E$2201=$E501, $AL$2:$AL$2201)), 0)</f>
        <v>7.0093413334097106E-18</v>
      </c>
      <c r="AV501">
        <f t="shared" si="182"/>
        <v>-0.98994949366116647</v>
      </c>
      <c r="AW501">
        <f t="shared" si="175"/>
        <v>0</v>
      </c>
      <c r="AX501" cm="1">
        <f t="array" ref="AX501">IFERROR(STDEV(IF($E$2:$E$2201=$E501, $AM$2:$AM$2201)), 0)</f>
        <v>0</v>
      </c>
      <c r="AY501">
        <f t="shared" si="183"/>
        <v>-0.98994949366116647</v>
      </c>
      <c r="AZ501">
        <f>INDEX(Model_Assumptions[Values],9)*((INDEX(Model_Scenarios[GR Weight],1)*$AG501)+(INDEX(Model_Scenarios[GP Weight],1)*$AH501)+(INDEX(Model_Scenarios[LTV Weight],1)*$AI501))-(INDEX(Model_Scenarios[LTV Weight],1)*$AP501)-(INDEX(Model_Scenarios[GP Weight],1)*($AS501+$AV501+$AY501))</f>
        <v>3.3070353544371835</v>
      </c>
      <c r="BA501">
        <f>INDEX(Model_Assumptions[Values],9)*((INDEX(Model_Scenarios[GR Weight],2)*$AG501)+(INDEX(Model_Scenarios[GP Weight],2)*$AH501)+(INDEX(Model_Scenarios[LTV Weight],2)*$AI501))-(INDEX(Model_Scenarios[LTV Weight],2)*$AP501)-(INDEX(Model_Scenarios[GP Weight],2)*($AS501+$AV501+$AY501))</f>
        <v>2.8045227278524751</v>
      </c>
      <c r="BB501">
        <f>INDEX(Model_Assumptions[Values],9)*((INDEX(Model_Scenarios[GR Weight],3)*$AG501)+(INDEX(Model_Scenarios[GP Weight],3)*$AH501)+(INDEX(Model_Scenarios[LTV Weight],3)*$AI501))-(INDEX(Model_Scenarios[LTV Weight],3)*$AP501)-(INDEX(Model_Scenarios[GP Weight],3)*($AS501+$AV501+$AY501))</f>
        <v>1.9505025253169417</v>
      </c>
      <c r="BC501">
        <f>INDEX(Model_Assumptions[Values],9)*((INDEX(Model_Scenarios[GR Weight],4)*$AG501)+(INDEX(Model_Scenarios[GP Weight],4)*$AH501)+(INDEX(Model_Scenarios[LTV Weight],4)*$AI501))-(INDEX(Model_Scenarios[LTV Weight],4)*$AP501)-(INDEX(Model_Scenarios[GP Weight],4)*($AS501+$AV501+$AY501))</f>
        <v>1.5494974746830583</v>
      </c>
      <c r="BD501">
        <f>INDEX(Model_Assumptions[Values],9)*((INDEX(Model_Scenarios[GR Weight],5)*$AG501)+(INDEX(Model_Scenarios[GP Weight],5)*$AH501)+(INDEX(Model_Scenarios[LTV Weight],5)*$AI501))-(INDEX(Model_Scenarios[LTV Weight],5)*$AP501)-(INDEX(Model_Scenarios[GP Weight],5)*($AS501+$AV501+$AY501))</f>
        <v>1.5469848480983499</v>
      </c>
    </row>
    <row r="502" spans="1:56" x14ac:dyDescent="0.25">
      <c r="A502">
        <v>501</v>
      </c>
      <c r="B502">
        <v>11</v>
      </c>
      <c r="C502" s="3">
        <v>1</v>
      </c>
      <c r="D502" s="4">
        <v>0</v>
      </c>
      <c r="E502" t="str">
        <v>SKU-1014</v>
      </c>
      <c r="F502" t="str">
        <v>Raise</v>
      </c>
      <c r="G502" t="str">
        <v>Full</v>
      </c>
      <c r="H502">
        <v>143.80000000000001</v>
      </c>
      <c r="I502">
        <v>62.15</v>
      </c>
      <c r="J502">
        <v>29</v>
      </c>
      <c r="K502">
        <v>4170.2000000000007</v>
      </c>
      <c r="L502">
        <v>2367.8500000000008</v>
      </c>
      <c r="M502">
        <v>0.56780250347705152</v>
      </c>
      <c r="N502">
        <v>176.09452849869206</v>
      </c>
      <c r="O502">
        <v>408.25774096599343</v>
      </c>
      <c r="P502">
        <v>594.70774096599325</v>
      </c>
      <c r="Q502">
        <v>1207.1798191480714</v>
      </c>
      <c r="R502">
        <v>1056.2823417545624</v>
      </c>
      <c r="S502">
        <v>1</v>
      </c>
      <c r="T502">
        <f t="shared" si="161"/>
        <v>143.80000000000001</v>
      </c>
      <c r="U502">
        <f t="shared" si="162"/>
        <v>0</v>
      </c>
      <c r="V502">
        <f>IF($F502="Reduce", INDEX(Model_Assumptions[Values], 2), INDEX(Model_Assumptions[Values], 1))</f>
        <v>-0.4</v>
      </c>
      <c r="W502">
        <f t="shared" si="163"/>
        <v>29</v>
      </c>
      <c r="X502">
        <f t="shared" si="176"/>
        <v>4170.2000000000007</v>
      </c>
      <c r="Y502">
        <f t="shared" si="164"/>
        <v>2367.8500000000008</v>
      </c>
      <c r="Z502">
        <f t="shared" si="165"/>
        <v>0</v>
      </c>
      <c r="AA502">
        <f t="shared" si="166"/>
        <v>0</v>
      </c>
      <c r="AB502">
        <f t="shared" si="177"/>
        <v>0.56780250347705152</v>
      </c>
      <c r="AC502">
        <f t="shared" si="167"/>
        <v>0</v>
      </c>
      <c r="AD502">
        <f t="shared" si="168"/>
        <v>0</v>
      </c>
      <c r="AE502">
        <f t="shared" si="169"/>
        <v>0</v>
      </c>
      <c r="AF502">
        <f t="shared" si="178"/>
        <v>1056.2823417545624</v>
      </c>
      <c r="AG502">
        <f t="shared" si="170"/>
        <v>0</v>
      </c>
      <c r="AH502">
        <f t="shared" si="171"/>
        <v>0</v>
      </c>
      <c r="AI502">
        <f t="shared" si="179"/>
        <v>1</v>
      </c>
      <c r="AJ502">
        <f>MAX(0, $R502 - $AA502) * INDEX(Model_Assumptions[Values], 7)</f>
        <v>2112.5646835091247</v>
      </c>
      <c r="AK502">
        <f>MAX(0, INDEX(Model_Assumptions[Values], 4) - $AD502)</f>
        <v>0.05</v>
      </c>
      <c r="AL502">
        <f>MAX(0, INDEX(Model_Assumptions[Values], 5) - $AC502)</f>
        <v>0.02</v>
      </c>
      <c r="AM502">
        <f>INDEX(Model_Assumptions[Values], 6) * MAX(0, INDEX(Model_Assumptions[Values], 3) - $AB502)^2</f>
        <v>0</v>
      </c>
      <c r="AN502">
        <f t="shared" si="172"/>
        <v>1457.6242730566646</v>
      </c>
      <c r="AO502" cm="1">
        <f t="array" ref="AO502">IFERROR(STDEV(IF($E$2:$E$2201=$E502, $AJ$2:$AJ$2201)), 0)</f>
        <v>374.20234180910916</v>
      </c>
      <c r="AP502">
        <f t="shared" si="180"/>
        <v>1.7502306567246528</v>
      </c>
      <c r="AQ502">
        <f t="shared" si="173"/>
        <v>1.4468900698610319E-2</v>
      </c>
      <c r="AR502" cm="1">
        <f t="array" ref="AR502">IFERROR(STDEV(IF($E$2:$E$2201=$E502, $AK$2:$AK$2201)), 0)</f>
        <v>1.6658307098493322E-2</v>
      </c>
      <c r="AS502">
        <f t="shared" si="181"/>
        <v>2.1329357834088278</v>
      </c>
      <c r="AT502">
        <f t="shared" si="174"/>
        <v>2.3294759876347848E-3</v>
      </c>
      <c r="AU502" cm="1">
        <f t="array" ref="AU502">IFERROR(STDEV(IF($E$2:$E$2201=$E502, $AL$2:$AL$2201)), 0)</f>
        <v>5.2325014949723596E-3</v>
      </c>
      <c r="AV502">
        <f t="shared" si="182"/>
        <v>3.3770700360704931</v>
      </c>
      <c r="AW502">
        <f t="shared" si="175"/>
        <v>0</v>
      </c>
      <c r="AX502" cm="1">
        <f t="array" ref="AX502">IFERROR(STDEV(IF($E$2:$E$2201=$E502, $AM$2:$AM$2201)), 0)</f>
        <v>0</v>
      </c>
      <c r="AY502">
        <f t="shared" si="183"/>
        <v>3.3770700360704931</v>
      </c>
      <c r="AZ502">
        <f>INDEX(Model_Assumptions[Values],9)*((INDEX(Model_Scenarios[GR Weight],1)*$AG502)+(INDEX(Model_Scenarios[GP Weight],1)*$AH502)+(INDEX(Model_Scenarios[LTV Weight],1)*$AI502))-(INDEX(Model_Scenarios[LTV Weight],1)*$AP502)-(INDEX(Model_Scenarios[GP Weight],1)*($AS502+$AV502+$AY502))</f>
        <v>1.7111078890652962</v>
      </c>
      <c r="BA502">
        <f>INDEX(Model_Assumptions[Values],9)*((INDEX(Model_Scenarios[GR Weight],2)*$AG502)+(INDEX(Model_Scenarios[GP Weight],2)*$AH502)+(INDEX(Model_Scenarios[LTV Weight],2)*$AI502))-(INDEX(Model_Scenarios[LTV Weight],2)*$AP502)-(INDEX(Model_Scenarios[GP Weight],2)*($AS502+$AV502+$AY502))</f>
        <v>0.3349349020190131</v>
      </c>
      <c r="BB502">
        <f>INDEX(Model_Assumptions[Values],9)*((INDEX(Model_Scenarios[GR Weight],3)*$AG502)+(INDEX(Model_Scenarios[GP Weight],3)*$AH502)+(INDEX(Model_Scenarios[LTV Weight],3)*$AI502))-(INDEX(Model_Scenarios[LTV Weight],3)*$AP502)-(INDEX(Model_Scenarios[GP Weight],3)*($AS502+$AV502+$AY502))</f>
        <v>-1.8105688121322956</v>
      </c>
      <c r="BC502">
        <f>INDEX(Model_Assumptions[Values],9)*((INDEX(Model_Scenarios[GR Weight],4)*$AG502)+(INDEX(Model_Scenarios[GP Weight],4)*$AH502)+(INDEX(Model_Scenarios[LTV Weight],4)*$AI502))-(INDEX(Model_Scenarios[LTV Weight],4)*$AP502)-(INDEX(Model_Scenarios[GP Weight],4)*($AS502+$AV502+$AY502))</f>
        <v>-2.1355457464598304</v>
      </c>
      <c r="BD502">
        <f>INDEX(Model_Assumptions[Values],9)*((INDEX(Model_Scenarios[GR Weight],5)*$AG502)+(INDEX(Model_Scenarios[GP Weight],5)*$AH502)+(INDEX(Model_Scenarios[LTV Weight],5)*$AI502))-(INDEX(Model_Scenarios[LTV Weight],5)*$AP502)-(INDEX(Model_Scenarios[GP Weight],5)*($AS502+$AV502+$AY502))</f>
        <v>-4.0754493847335613</v>
      </c>
    </row>
    <row r="503" spans="1:56" x14ac:dyDescent="0.25">
      <c r="A503">
        <v>502</v>
      </c>
      <c r="B503">
        <v>11</v>
      </c>
      <c r="C503" s="3">
        <v>2</v>
      </c>
      <c r="D503" s="4">
        <v>0.02</v>
      </c>
      <c r="E503" t="str">
        <v>SKU-1014</v>
      </c>
      <c r="F503" t="str">
        <v>Raise</v>
      </c>
      <c r="G503" t="str">
        <v>Full</v>
      </c>
      <c r="H503">
        <v>143.80000000000001</v>
      </c>
      <c r="I503">
        <v>62.15</v>
      </c>
      <c r="J503">
        <v>29</v>
      </c>
      <c r="K503">
        <v>4170.2000000000007</v>
      </c>
      <c r="L503">
        <v>2367.8500000000008</v>
      </c>
      <c r="M503">
        <v>0.56780250347705152</v>
      </c>
      <c r="N503">
        <v>176.09452849869206</v>
      </c>
      <c r="O503">
        <v>408.25774096599343</v>
      </c>
      <c r="P503">
        <v>594.70774096599325</v>
      </c>
      <c r="Q503">
        <v>1207.1798191480714</v>
      </c>
      <c r="R503">
        <v>1056.2823417545624</v>
      </c>
      <c r="S503">
        <v>1</v>
      </c>
      <c r="T503">
        <f t="shared" si="161"/>
        <v>144.44589056997384</v>
      </c>
      <c r="U503">
        <f t="shared" si="162"/>
        <v>4.4915894991225972E-3</v>
      </c>
      <c r="V503">
        <f>IF($F503="Reduce", INDEX(Model_Assumptions[Values], 2), INDEX(Model_Assumptions[Values], 1))</f>
        <v>-0.4</v>
      </c>
      <c r="W503">
        <f t="shared" si="163"/>
        <v>28.947897561810176</v>
      </c>
      <c r="X503">
        <f t="shared" si="176"/>
        <v>4181.4048434440456</v>
      </c>
      <c r="Y503">
        <f t="shared" si="164"/>
        <v>2382.2930099775431</v>
      </c>
      <c r="Z503">
        <f t="shared" si="165"/>
        <v>11.204843444044855</v>
      </c>
      <c r="AA503">
        <f t="shared" si="166"/>
        <v>14.44300997754226</v>
      </c>
      <c r="AB503">
        <f t="shared" si="177"/>
        <v>0.56973507688754421</v>
      </c>
      <c r="AC503">
        <f t="shared" si="167"/>
        <v>1.9325734104926884E-3</v>
      </c>
      <c r="AD503">
        <f t="shared" si="168"/>
        <v>1.9325734104926884E-3</v>
      </c>
      <c r="AE503">
        <f t="shared" si="169"/>
        <v>1.9999999999999647E-2</v>
      </c>
      <c r="AF503">
        <f t="shared" si="178"/>
        <v>1035.1566949194714</v>
      </c>
      <c r="AG503">
        <f t="shared" si="170"/>
        <v>2.7445513752005456E-2</v>
      </c>
      <c r="AH503">
        <f t="shared" si="171"/>
        <v>2.4285895377925044E-2</v>
      </c>
      <c r="AI503">
        <f t="shared" si="179"/>
        <v>0.98000000000000032</v>
      </c>
      <c r="AJ503">
        <f>MAX(0, $R503 - $AA503) * INDEX(Model_Assumptions[Values], 7)</f>
        <v>2083.6786635540402</v>
      </c>
      <c r="AK503">
        <f>MAX(0, INDEX(Model_Assumptions[Values], 4) - $AD503)</f>
        <v>4.8067426589507314E-2</v>
      </c>
      <c r="AL503">
        <f>MAX(0, INDEX(Model_Assumptions[Values], 5) - $AC503)</f>
        <v>1.8067426589507312E-2</v>
      </c>
      <c r="AM503">
        <f>INDEX(Model_Assumptions[Values], 6) * MAX(0, INDEX(Model_Assumptions[Values], 3) - $AB503)^2</f>
        <v>0</v>
      </c>
      <c r="AN503">
        <f t="shared" si="172"/>
        <v>1457.6242730566646</v>
      </c>
      <c r="AO503" cm="1">
        <f t="array" ref="AO503">IFERROR(STDEV(IF($E$2:$E$2201=$E503, $AJ$2:$AJ$2201)), 0)</f>
        <v>374.20234180910916</v>
      </c>
      <c r="AP503">
        <f t="shared" si="180"/>
        <v>1.6730370725919803</v>
      </c>
      <c r="AQ503">
        <f t="shared" si="173"/>
        <v>1.4468900698610319E-2</v>
      </c>
      <c r="AR503" cm="1">
        <f t="array" ref="AR503">IFERROR(STDEV(IF($E$2:$E$2201=$E503, $AK$2:$AK$2201)), 0)</f>
        <v>1.6658307098493322E-2</v>
      </c>
      <c r="AS503">
        <f t="shared" si="181"/>
        <v>2.0169231898681863</v>
      </c>
      <c r="AT503">
        <f t="shared" si="174"/>
        <v>2.3294759876347848E-3</v>
      </c>
      <c r="AU503" cm="1">
        <f t="array" ref="AU503">IFERROR(STDEV(IF($E$2:$E$2201=$E503, $AL$2:$AL$2201)), 0)</f>
        <v>5.2325014949723596E-3</v>
      </c>
      <c r="AV503">
        <f t="shared" si="182"/>
        <v>3.0077297860295524</v>
      </c>
      <c r="AW503">
        <f t="shared" si="175"/>
        <v>0</v>
      </c>
      <c r="AX503" cm="1">
        <f t="array" ref="AX503">IFERROR(STDEV(IF($E$2:$E$2201=$E503, $AM$2:$AM$2201)), 0)</f>
        <v>0</v>
      </c>
      <c r="AY503">
        <f t="shared" si="183"/>
        <v>3.0077297860295524</v>
      </c>
      <c r="AZ503">
        <f>INDEX(Model_Assumptions[Values],9)*((INDEX(Model_Scenarios[GR Weight],1)*$AG503)+(INDEX(Model_Scenarios[GP Weight],1)*$AH503)+(INDEX(Model_Scenarios[LTV Weight],1)*$AI503))-(INDEX(Model_Scenarios[LTV Weight],1)*$AP503)-(INDEX(Model_Scenarios[GP Weight],1)*($AS503+$AV503+$AY503))</f>
        <v>1.8041977702986531</v>
      </c>
      <c r="BA503">
        <f>INDEX(Model_Assumptions[Values],9)*((INDEX(Model_Scenarios[GR Weight],2)*$AG503)+(INDEX(Model_Scenarios[GP Weight],2)*$AH503)+(INDEX(Model_Scenarios[LTV Weight],2)*$AI503))-(INDEX(Model_Scenarios[LTV Weight],2)*$AP503)-(INDEX(Model_Scenarios[GP Weight],2)*($AS503+$AV503+$AY503))</f>
        <v>0.53591938112168491</v>
      </c>
      <c r="BB503">
        <f>INDEX(Model_Assumptions[Values],9)*((INDEX(Model_Scenarios[GR Weight],3)*$AG503)+(INDEX(Model_Scenarios[GP Weight],3)*$AH503)+(INDEX(Model_Scenarios[LTV Weight],3)*$AI503))-(INDEX(Model_Scenarios[LTV Weight],3)*$AP503)-(INDEX(Model_Scenarios[GP Weight],3)*($AS503+$AV503+$AY503))</f>
        <v>-1.4437415866099679</v>
      </c>
      <c r="BC503">
        <f>INDEX(Model_Assumptions[Values],9)*((INDEX(Model_Scenarios[GR Weight],4)*$AG503)+(INDEX(Model_Scenarios[GP Weight],4)*$AH503)+(INDEX(Model_Scenarios[LTV Weight],4)*$AI503))-(INDEX(Model_Scenarios[LTV Weight],4)*$AP503)-(INDEX(Model_Scenarios[GP Weight],4)*($AS503+$AV503+$AY503))</f>
        <v>-1.752715122474767</v>
      </c>
      <c r="BD503">
        <f>INDEX(Model_Assumptions[Values],9)*((INDEX(Model_Scenarios[GR Weight],5)*$AG503)+(INDEX(Model_Scenarios[GP Weight],5)*$AH503)+(INDEX(Model_Scenarios[LTV Weight],5)*$AI503))-(INDEX(Model_Scenarios[LTV Weight],5)*$AP503)-(INDEX(Model_Scenarios[GP Weight],5)*($AS503+$AV503+$AY503))</f>
        <v>-3.5168380611667054</v>
      </c>
    </row>
    <row r="504" spans="1:56" x14ac:dyDescent="0.25">
      <c r="A504">
        <v>503</v>
      </c>
      <c r="B504">
        <v>11</v>
      </c>
      <c r="C504" s="3">
        <v>3</v>
      </c>
      <c r="D504" s="4">
        <v>0.04</v>
      </c>
      <c r="E504" t="str">
        <v>SKU-1014</v>
      </c>
      <c r="F504" t="str">
        <v>Raise</v>
      </c>
      <c r="G504" t="str">
        <v>Full</v>
      </c>
      <c r="H504">
        <v>143.80000000000001</v>
      </c>
      <c r="I504">
        <v>62.15</v>
      </c>
      <c r="J504">
        <v>29</v>
      </c>
      <c r="K504">
        <v>4170.2000000000007</v>
      </c>
      <c r="L504">
        <v>2367.8500000000008</v>
      </c>
      <c r="M504">
        <v>0.56780250347705152</v>
      </c>
      <c r="N504">
        <v>176.09452849869206</v>
      </c>
      <c r="O504">
        <v>408.25774096599343</v>
      </c>
      <c r="P504">
        <v>594.70774096599325</v>
      </c>
      <c r="Q504">
        <v>1207.1798191480714</v>
      </c>
      <c r="R504">
        <v>1056.2823417545624</v>
      </c>
      <c r="S504">
        <v>1</v>
      </c>
      <c r="T504">
        <f t="shared" si="161"/>
        <v>145.0917811399477</v>
      </c>
      <c r="U504">
        <f t="shared" si="162"/>
        <v>8.9831789982453922E-3</v>
      </c>
      <c r="V504">
        <f>IF($F504="Reduce", INDEX(Model_Assumptions[Values], 2), INDEX(Model_Assumptions[Values], 1))</f>
        <v>-0.4</v>
      </c>
      <c r="W504">
        <f t="shared" si="163"/>
        <v>28.895795123620353</v>
      </c>
      <c r="X504">
        <f t="shared" si="176"/>
        <v>4192.5423819410926</v>
      </c>
      <c r="Y504">
        <f t="shared" si="164"/>
        <v>2396.6687150080879</v>
      </c>
      <c r="Z504">
        <f t="shared" si="165"/>
        <v>22.342381941091844</v>
      </c>
      <c r="AA504">
        <f t="shared" si="166"/>
        <v>28.818715008087111</v>
      </c>
      <c r="AB504">
        <f t="shared" si="177"/>
        <v>0.57165044421052735</v>
      </c>
      <c r="AC504">
        <f t="shared" si="167"/>
        <v>3.8479407334758298E-3</v>
      </c>
      <c r="AD504">
        <f t="shared" si="168"/>
        <v>3.8479407334758298E-3</v>
      </c>
      <c r="AE504">
        <f t="shared" si="169"/>
        <v>4.0000000000000174E-2</v>
      </c>
      <c r="AF504">
        <f t="shared" si="178"/>
        <v>1014.0310480843797</v>
      </c>
      <c r="AG504">
        <f t="shared" si="170"/>
        <v>5.4726168543006007E-2</v>
      </c>
      <c r="AH504">
        <f t="shared" si="171"/>
        <v>4.8458617608165673E-2</v>
      </c>
      <c r="AI504">
        <f t="shared" si="179"/>
        <v>0.95999999999999985</v>
      </c>
      <c r="AJ504">
        <f>MAX(0, $R504 - $AA504) * INDEX(Model_Assumptions[Values], 7)</f>
        <v>2054.9272534929505</v>
      </c>
      <c r="AK504">
        <f>MAX(0, INDEX(Model_Assumptions[Values], 4) - $AD504)</f>
        <v>4.6152059266524173E-2</v>
      </c>
      <c r="AL504">
        <f>MAX(0, INDEX(Model_Assumptions[Values], 5) - $AC504)</f>
        <v>1.6152059266524171E-2</v>
      </c>
      <c r="AM504">
        <f>INDEX(Model_Assumptions[Values], 6) * MAX(0, INDEX(Model_Assumptions[Values], 3) - $AB504)^2</f>
        <v>0</v>
      </c>
      <c r="AN504">
        <f t="shared" si="172"/>
        <v>1457.6242730566646</v>
      </c>
      <c r="AO504" cm="1">
        <f t="array" ref="AO504">IFERROR(STDEV(IF($E$2:$E$2201=$E504, $AJ$2:$AJ$2201)), 0)</f>
        <v>374.20234180910916</v>
      </c>
      <c r="AP504">
        <f t="shared" si="180"/>
        <v>1.5962032133432946</v>
      </c>
      <c r="AQ504">
        <f t="shared" si="173"/>
        <v>1.4468900698610319E-2</v>
      </c>
      <c r="AR504" cm="1">
        <f t="array" ref="AR504">IFERROR(STDEV(IF($E$2:$E$2201=$E504, $AK$2:$AK$2201)), 0)</f>
        <v>1.6658307098493322E-2</v>
      </c>
      <c r="AS504">
        <f t="shared" si="181"/>
        <v>1.9019434796456283</v>
      </c>
      <c r="AT504">
        <f t="shared" si="174"/>
        <v>2.3294759876347848E-3</v>
      </c>
      <c r="AU504" cm="1">
        <f t="array" ref="AU504">IFERROR(STDEV(IF($E$2:$E$2201=$E504, $AL$2:$AL$2201)), 0)</f>
        <v>5.2325014949723596E-3</v>
      </c>
      <c r="AV504">
        <f t="shared" si="182"/>
        <v>2.6416778460877257</v>
      </c>
      <c r="AW504">
        <f t="shared" si="175"/>
        <v>0</v>
      </c>
      <c r="AX504" cm="1">
        <f t="array" ref="AX504">IFERROR(STDEV(IF($E$2:$E$2201=$E504, $AM$2:$AM$2201)), 0)</f>
        <v>0</v>
      </c>
      <c r="AY504">
        <f t="shared" si="183"/>
        <v>2.6416778460877257</v>
      </c>
      <c r="AZ504">
        <f>INDEX(Model_Assumptions[Values],9)*((INDEX(Model_Scenarios[GR Weight],1)*$AG504)+(INDEX(Model_Scenarios[GP Weight],1)*$AH504)+(INDEX(Model_Scenarios[LTV Weight],1)*$AI504))-(INDEX(Model_Scenarios[LTV Weight],1)*$AP504)-(INDEX(Model_Scenarios[GP Weight],1)*($AS504+$AV504+$AY504))</f>
        <v>1.8960999052188414</v>
      </c>
      <c r="BA504">
        <f>INDEX(Model_Assumptions[Values],9)*((INDEX(Model_Scenarios[GR Weight],2)*$AG504)+(INDEX(Model_Scenarios[GP Weight],2)*$AH504)+(INDEX(Model_Scenarios[LTV Weight],2)*$AI504))-(INDEX(Model_Scenarios[LTV Weight],2)*$AP504)-(INDEX(Model_Scenarios[GP Weight],2)*($AS504+$AV504+$AY504))</f>
        <v>0.73491132097806178</v>
      </c>
      <c r="BB504">
        <f>INDEX(Model_Assumptions[Values],9)*((INDEX(Model_Scenarios[GR Weight],3)*$AG504)+(INDEX(Model_Scenarios[GP Weight],3)*$AH504)+(INDEX(Model_Scenarios[LTV Weight],3)*$AI504))-(INDEX(Model_Scenarios[LTV Weight],3)*$AP504)-(INDEX(Model_Scenarios[GP Weight],3)*($AS504+$AV504+$AY504))</f>
        <v>-1.0801257039816488</v>
      </c>
      <c r="BC504">
        <f>INDEX(Model_Assumptions[Values],9)*((INDEX(Model_Scenarios[GR Weight],4)*$AG504)+(INDEX(Model_Scenarios[GP Weight],4)*$AH504)+(INDEX(Model_Scenarios[LTV Weight],4)*$AI504))-(INDEX(Model_Scenarios[LTV Weight],4)*$AP504)-(INDEX(Model_Scenarios[GP Weight],4)*($AS504+$AV504+$AY504))</f>
        <v>-1.3731422983758161</v>
      </c>
      <c r="BD504">
        <f>INDEX(Model_Assumptions[Values],9)*((INDEX(Model_Scenarios[GR Weight],5)*$AG504)+(INDEX(Model_Scenarios[GP Weight],5)*$AH504)+(INDEX(Model_Scenarios[LTV Weight],5)*$AI504))-(INDEX(Model_Scenarios[LTV Weight],5)*$AP504)-(INDEX(Model_Scenarios[GP Weight],5)*($AS504+$AV504+$AY504))</f>
        <v>-2.9629779808719561</v>
      </c>
    </row>
    <row r="505" spans="1:56" x14ac:dyDescent="0.25">
      <c r="A505">
        <v>504</v>
      </c>
      <c r="B505">
        <v>11</v>
      </c>
      <c r="C505" s="3">
        <v>4</v>
      </c>
      <c r="D505" s="4">
        <v>0.06</v>
      </c>
      <c r="E505" t="str">
        <v>SKU-1014</v>
      </c>
      <c r="F505" t="str">
        <v>Raise</v>
      </c>
      <c r="G505" t="str">
        <v>Full</v>
      </c>
      <c r="H505">
        <v>143.80000000000001</v>
      </c>
      <c r="I505">
        <v>62.15</v>
      </c>
      <c r="J505">
        <v>29</v>
      </c>
      <c r="K505">
        <v>4170.2000000000007</v>
      </c>
      <c r="L505">
        <v>2367.8500000000008</v>
      </c>
      <c r="M505">
        <v>0.56780250347705152</v>
      </c>
      <c r="N505">
        <v>176.09452849869206</v>
      </c>
      <c r="O505">
        <v>408.25774096599343</v>
      </c>
      <c r="P505">
        <v>594.70774096599325</v>
      </c>
      <c r="Q505">
        <v>1207.1798191480714</v>
      </c>
      <c r="R505">
        <v>1056.2823417545624</v>
      </c>
      <c r="S505">
        <v>1</v>
      </c>
      <c r="T505">
        <f t="shared" si="161"/>
        <v>145.73767170992153</v>
      </c>
      <c r="U505">
        <f t="shared" si="162"/>
        <v>1.347476849736799E-2</v>
      </c>
      <c r="V505">
        <f>IF($F505="Reduce", INDEX(Model_Assumptions[Values], 2), INDEX(Model_Assumptions[Values], 1))</f>
        <v>-0.4</v>
      </c>
      <c r="W505">
        <f t="shared" si="163"/>
        <v>28.843692685430533</v>
      </c>
      <c r="X505">
        <f t="shared" si="176"/>
        <v>4203.6126154911399</v>
      </c>
      <c r="Y505">
        <f t="shared" si="164"/>
        <v>2410.9771150916322</v>
      </c>
      <c r="Z505">
        <f t="shared" si="165"/>
        <v>33.41261549113915</v>
      </c>
      <c r="AA505">
        <f t="shared" si="166"/>
        <v>43.127115091631367</v>
      </c>
      <c r="AB505">
        <f t="shared" si="177"/>
        <v>0.57354883421148439</v>
      </c>
      <c r="AC505">
        <f t="shared" si="167"/>
        <v>5.7463307344328696E-3</v>
      </c>
      <c r="AD505">
        <f t="shared" si="168"/>
        <v>5.7463307344328696E-3</v>
      </c>
      <c r="AE505">
        <f t="shared" si="169"/>
        <v>5.9999999999999824E-2</v>
      </c>
      <c r="AF505">
        <f t="shared" si="178"/>
        <v>992.90540124928884</v>
      </c>
      <c r="AG505">
        <f t="shared" si="170"/>
        <v>8.1841964372997192E-2</v>
      </c>
      <c r="AH505">
        <f t="shared" si="171"/>
        <v>7.2518166690716535E-2</v>
      </c>
      <c r="AI505">
        <f t="shared" si="179"/>
        <v>0.94000000000000017</v>
      </c>
      <c r="AJ505">
        <f>MAX(0, $R505 - $AA505) * INDEX(Model_Assumptions[Values], 7)</f>
        <v>2026.310453325862</v>
      </c>
      <c r="AK505">
        <f>MAX(0, INDEX(Model_Assumptions[Values], 4) - $AD505)</f>
        <v>4.4253669265567133E-2</v>
      </c>
      <c r="AL505">
        <f>MAX(0, INDEX(Model_Assumptions[Values], 5) - $AC505)</f>
        <v>1.4253669265567131E-2</v>
      </c>
      <c r="AM505">
        <f>INDEX(Model_Assumptions[Values], 6) * MAX(0, INDEX(Model_Assumptions[Values], 3) - $AB505)^2</f>
        <v>0</v>
      </c>
      <c r="AN505">
        <f t="shared" si="172"/>
        <v>1457.6242730566646</v>
      </c>
      <c r="AO505" cm="1">
        <f t="array" ref="AO505">IFERROR(STDEV(IF($E$2:$E$2201=$E505, $AJ$2:$AJ$2201)), 0)</f>
        <v>374.20234180910916</v>
      </c>
      <c r="AP505">
        <f t="shared" si="180"/>
        <v>1.5197290789786124</v>
      </c>
      <c r="AQ505">
        <f t="shared" si="173"/>
        <v>1.4468900698610319E-2</v>
      </c>
      <c r="AR505" cm="1">
        <f t="array" ref="AR505">IFERROR(STDEV(IF($E$2:$E$2201=$E505, $AK$2:$AK$2201)), 0)</f>
        <v>1.6658307098493322E-2</v>
      </c>
      <c r="AS505">
        <f t="shared" si="181"/>
        <v>1.7879829199241217</v>
      </c>
      <c r="AT505">
        <f t="shared" si="174"/>
        <v>2.3294759876347848E-3</v>
      </c>
      <c r="AU505" cm="1">
        <f t="array" ref="AU505">IFERROR(STDEV(IF($E$2:$E$2201=$E505, $AL$2:$AL$2201)), 0)</f>
        <v>5.2325014949723596E-3</v>
      </c>
      <c r="AV505">
        <f t="shared" si="182"/>
        <v>2.2788704961459998</v>
      </c>
      <c r="AW505">
        <f t="shared" si="175"/>
        <v>0</v>
      </c>
      <c r="AX505" cm="1">
        <f t="array" ref="AX505">IFERROR(STDEV(IF($E$2:$E$2201=$E505, $AM$2:$AM$2201)), 0)</f>
        <v>0</v>
      </c>
      <c r="AY505">
        <f t="shared" si="183"/>
        <v>2.2788704961459998</v>
      </c>
      <c r="AZ505">
        <f>INDEX(Model_Assumptions[Values],9)*((INDEX(Model_Scenarios[GR Weight],1)*$AG505)+(INDEX(Model_Scenarios[GP Weight],1)*$AH505)+(INDEX(Model_Scenarios[LTV Weight],1)*$AI505))-(INDEX(Model_Scenarios[LTV Weight],1)*$AP505)-(INDEX(Model_Scenarios[GP Weight],1)*($AS505+$AV505+$AY505))</f>
        <v>1.9868244111273554</v>
      </c>
      <c r="BA505">
        <f>INDEX(Model_Assumptions[Values],9)*((INDEX(Model_Scenarios[GR Weight],2)*$AG505)+(INDEX(Model_Scenarios[GP Weight],2)*$AH505)+(INDEX(Model_Scenarios[LTV Weight],2)*$AI505))-(INDEX(Model_Scenarios[LTV Weight],2)*$AP505)-(INDEX(Model_Scenarios[GP Weight],2)*($AS505+$AV505+$AY505))</f>
        <v>0.93193095619114308</v>
      </c>
      <c r="BB505">
        <f>INDEX(Model_Assumptions[Values],9)*((INDEX(Model_Scenarios[GR Weight],3)*$AG505)+(INDEX(Model_Scenarios[GP Weight],3)*$AH505)+(INDEX(Model_Scenarios[LTV Weight],3)*$AI505))-(INDEX(Model_Scenarios[LTV Weight],3)*$AP505)-(INDEX(Model_Scenarios[GP Weight],3)*($AS505+$AV505+$AY505))</f>
        <v>-0.71968575369208621</v>
      </c>
      <c r="BC505">
        <f>INDEX(Model_Assumptions[Values],9)*((INDEX(Model_Scenarios[GR Weight],4)*$AG505)+(INDEX(Model_Scenarios[GP Weight],4)*$AH505)+(INDEX(Model_Scenarios[LTV Weight],4)*$AI505))-(INDEX(Model_Scenarios[LTV Weight],4)*$AP505)-(INDEX(Model_Scenarios[GP Weight],4)*($AS505+$AV505+$AY505))</f>
        <v>-0.99679186360772665</v>
      </c>
      <c r="BD505">
        <f>INDEX(Model_Assumptions[Values],9)*((INDEX(Model_Scenarios[GR Weight],5)*$AG505)+(INDEX(Model_Scenarios[GP Weight],5)*$AH505)+(INDEX(Model_Scenarios[LTV Weight],5)*$AI505))-(INDEX(Model_Scenarios[LTV Weight],5)*$AP505)-(INDEX(Model_Scenarios[GP Weight],5)*($AS505+$AV505+$AY505))</f>
        <v>-2.4138134986910522</v>
      </c>
    </row>
    <row r="506" spans="1:56" x14ac:dyDescent="0.25">
      <c r="A506">
        <v>505</v>
      </c>
      <c r="B506">
        <v>11</v>
      </c>
      <c r="C506" s="3">
        <v>5</v>
      </c>
      <c r="D506" s="4">
        <v>0.08</v>
      </c>
      <c r="E506" t="str">
        <v>SKU-1014</v>
      </c>
      <c r="F506" t="str">
        <v>Raise</v>
      </c>
      <c r="G506" t="str">
        <v>Full</v>
      </c>
      <c r="H506">
        <v>143.80000000000001</v>
      </c>
      <c r="I506">
        <v>62.15</v>
      </c>
      <c r="J506">
        <v>29</v>
      </c>
      <c r="K506">
        <v>4170.2000000000007</v>
      </c>
      <c r="L506">
        <v>2367.8500000000008</v>
      </c>
      <c r="M506">
        <v>0.56780250347705152</v>
      </c>
      <c r="N506">
        <v>176.09452849869206</v>
      </c>
      <c r="O506">
        <v>408.25774096599343</v>
      </c>
      <c r="P506">
        <v>594.70774096599325</v>
      </c>
      <c r="Q506">
        <v>1207.1798191480714</v>
      </c>
      <c r="R506">
        <v>1056.2823417545624</v>
      </c>
      <c r="S506">
        <v>1</v>
      </c>
      <c r="T506">
        <f t="shared" si="161"/>
        <v>146.38356227989539</v>
      </c>
      <c r="U506">
        <f t="shared" si="162"/>
        <v>1.7966357996490784E-2</v>
      </c>
      <c r="V506">
        <f>IF($F506="Reduce", INDEX(Model_Assumptions[Values], 2), INDEX(Model_Assumptions[Values], 1))</f>
        <v>-0.4</v>
      </c>
      <c r="W506">
        <f t="shared" si="163"/>
        <v>28.791590247240705</v>
      </c>
      <c r="X506">
        <f t="shared" si="176"/>
        <v>4214.6155440941884</v>
      </c>
      <c r="Y506">
        <f t="shared" si="164"/>
        <v>2425.2182102281786</v>
      </c>
      <c r="Z506">
        <f t="shared" si="165"/>
        <v>44.41554409418768</v>
      </c>
      <c r="AA506">
        <f t="shared" si="166"/>
        <v>57.368210228177759</v>
      </c>
      <c r="AB506">
        <f t="shared" si="177"/>
        <v>0.57543047161835736</v>
      </c>
      <c r="AC506">
        <f t="shared" si="167"/>
        <v>7.6279681413058409E-3</v>
      </c>
      <c r="AD506">
        <f t="shared" si="168"/>
        <v>7.6279681413058409E-3</v>
      </c>
      <c r="AE506">
        <f t="shared" si="169"/>
        <v>8.0000000000000349E-2</v>
      </c>
      <c r="AF506">
        <f t="shared" si="178"/>
        <v>971.7797544141971</v>
      </c>
      <c r="AG506">
        <f t="shared" si="170"/>
        <v>0.10879290124198124</v>
      </c>
      <c r="AH506">
        <f t="shared" si="171"/>
        <v>9.6464542625582211E-2</v>
      </c>
      <c r="AI506">
        <f t="shared" si="179"/>
        <v>0.91999999999999971</v>
      </c>
      <c r="AJ506">
        <f>MAX(0, $R506 - $AA506) * INDEX(Model_Assumptions[Values], 7)</f>
        <v>1997.8282630527692</v>
      </c>
      <c r="AK506">
        <f>MAX(0, INDEX(Model_Assumptions[Values], 4) - $AD506)</f>
        <v>4.2372031858694162E-2</v>
      </c>
      <c r="AL506">
        <f>MAX(0, INDEX(Model_Assumptions[Values], 5) - $AC506)</f>
        <v>1.237203185869416E-2</v>
      </c>
      <c r="AM506">
        <f>INDEX(Model_Assumptions[Values], 6) * MAX(0, INDEX(Model_Assumptions[Values], 3) - $AB506)^2</f>
        <v>0</v>
      </c>
      <c r="AN506">
        <f t="shared" si="172"/>
        <v>1457.6242730566646</v>
      </c>
      <c r="AO506" cm="1">
        <f t="array" ref="AO506">IFERROR(STDEV(IF($E$2:$E$2201=$E506, $AJ$2:$AJ$2201)), 0)</f>
        <v>374.20234180910916</v>
      </c>
      <c r="AP506">
        <f t="shared" si="180"/>
        <v>1.4436146694979195</v>
      </c>
      <c r="AQ506">
        <f t="shared" si="173"/>
        <v>1.4468900698610319E-2</v>
      </c>
      <c r="AR506" cm="1">
        <f t="array" ref="AR506">IFERROR(STDEV(IF($E$2:$E$2201=$E506, $AK$2:$AK$2201)), 0)</f>
        <v>1.6658307098493322E-2</v>
      </c>
      <c r="AS506">
        <f t="shared" si="181"/>
        <v>1.6750280202606884</v>
      </c>
      <c r="AT506">
        <f t="shared" si="174"/>
        <v>2.3294759876347848E-3</v>
      </c>
      <c r="AU506" cm="1">
        <f t="array" ref="AU506">IFERROR(STDEV(IF($E$2:$E$2201=$E506, $AL$2:$AL$2201)), 0)</f>
        <v>5.2325014949723596E-3</v>
      </c>
      <c r="AV506">
        <f t="shared" si="182"/>
        <v>1.9192647877327409</v>
      </c>
      <c r="AW506">
        <f t="shared" si="175"/>
        <v>0</v>
      </c>
      <c r="AX506" cm="1">
        <f t="array" ref="AX506">IFERROR(STDEV(IF($E$2:$E$2201=$E506, $AM$2:$AM$2201)), 0)</f>
        <v>0</v>
      </c>
      <c r="AY506">
        <f t="shared" si="183"/>
        <v>1.9192647877327409</v>
      </c>
      <c r="AZ506">
        <f>INDEX(Model_Assumptions[Values],9)*((INDEX(Model_Scenarios[GR Weight],1)*$AG506)+(INDEX(Model_Scenarios[GP Weight],1)*$AH506)+(INDEX(Model_Scenarios[LTV Weight],1)*$AI506))-(INDEX(Model_Scenarios[LTV Weight],1)*$AP506)-(INDEX(Model_Scenarios[GP Weight],1)*($AS506+$AV506+$AY506))</f>
        <v>2.0763812267628277</v>
      </c>
      <c r="BA506">
        <f>INDEX(Model_Assumptions[Values],9)*((INDEX(Model_Scenarios[GR Weight],2)*$AG506)+(INDEX(Model_Scenarios[GP Weight],2)*$AH506)+(INDEX(Model_Scenarios[LTV Weight],2)*$AI506))-(INDEX(Model_Scenarios[LTV Weight],2)*$AP506)-(INDEX(Model_Scenarios[GP Weight],2)*($AS506+$AV506+$AY506))</f>
        <v>1.1269981642381861</v>
      </c>
      <c r="BB506">
        <f>INDEX(Model_Assumptions[Values],9)*((INDEX(Model_Scenarios[GR Weight],3)*$AG506)+(INDEX(Model_Scenarios[GP Weight],3)*$AH506)+(INDEX(Model_Scenarios[LTV Weight],3)*$AI506))-(INDEX(Model_Scenarios[LTV Weight],3)*$AP506)-(INDEX(Model_Scenarios[GP Weight],3)*($AS506+$AV506+$AY506))</f>
        <v>-0.36238695015608258</v>
      </c>
      <c r="BC506">
        <f>INDEX(Model_Assumptions[Values],9)*((INDEX(Model_Scenarios[GR Weight],4)*$AG506)+(INDEX(Model_Scenarios[GP Weight],4)*$AH506)+(INDEX(Model_Scenarios[LTV Weight],4)*$AI506))-(INDEX(Model_Scenarios[LTV Weight],4)*$AP506)-(INDEX(Model_Scenarios[GP Weight],4)*($AS506+$AV506+$AY506))</f>
        <v>-0.62362903258529978</v>
      </c>
      <c r="BD506">
        <f>INDEX(Model_Assumptions[Values],9)*((INDEX(Model_Scenarios[GR Weight],5)*$AG506)+(INDEX(Model_Scenarios[GP Weight],5)*$AH506)+(INDEX(Model_Scenarios[LTV Weight],5)*$AI506))-(INDEX(Model_Scenarios[LTV Weight],5)*$AP506)-(INDEX(Model_Scenarios[GP Weight],5)*($AS506+$AV506+$AY506))</f>
        <v>-1.8692899515615415</v>
      </c>
    </row>
    <row r="507" spans="1:56" x14ac:dyDescent="0.25">
      <c r="A507">
        <v>506</v>
      </c>
      <c r="B507">
        <v>11</v>
      </c>
      <c r="C507" s="3">
        <v>6</v>
      </c>
      <c r="D507" s="4">
        <v>0.1</v>
      </c>
      <c r="E507" t="str">
        <v>SKU-1014</v>
      </c>
      <c r="F507" t="str">
        <v>Raise</v>
      </c>
      <c r="G507" t="str">
        <v>Full</v>
      </c>
      <c r="H507">
        <v>143.80000000000001</v>
      </c>
      <c r="I507">
        <v>62.15</v>
      </c>
      <c r="J507">
        <v>29</v>
      </c>
      <c r="K507">
        <v>4170.2000000000007</v>
      </c>
      <c r="L507">
        <v>2367.8500000000008</v>
      </c>
      <c r="M507">
        <v>0.56780250347705152</v>
      </c>
      <c r="N507">
        <v>176.09452849869206</v>
      </c>
      <c r="O507">
        <v>408.25774096599343</v>
      </c>
      <c r="P507">
        <v>594.70774096599325</v>
      </c>
      <c r="Q507">
        <v>1207.1798191480714</v>
      </c>
      <c r="R507">
        <v>1056.2823417545624</v>
      </c>
      <c r="S507">
        <v>1</v>
      </c>
      <c r="T507">
        <f t="shared" si="161"/>
        <v>147.02945284986922</v>
      </c>
      <c r="U507">
        <f t="shared" si="162"/>
        <v>2.2457947495613383E-2</v>
      </c>
      <c r="V507">
        <f>IF($F507="Reduce", INDEX(Model_Assumptions[Values], 2), INDEX(Model_Assumptions[Values], 1))</f>
        <v>-0.4</v>
      </c>
      <c r="W507">
        <f t="shared" si="163"/>
        <v>28.739487809050885</v>
      </c>
      <c r="X507">
        <f t="shared" si="176"/>
        <v>4225.5511677502382</v>
      </c>
      <c r="Y507">
        <f t="shared" si="164"/>
        <v>2439.3920004177257</v>
      </c>
      <c r="Z507">
        <f t="shared" si="165"/>
        <v>55.351167750237437</v>
      </c>
      <c r="AA507">
        <f t="shared" si="166"/>
        <v>71.542000417724921</v>
      </c>
      <c r="AB507">
        <f t="shared" si="177"/>
        <v>0.57729557721022773</v>
      </c>
      <c r="AC507">
        <f t="shared" si="167"/>
        <v>9.493073733176205E-3</v>
      </c>
      <c r="AD507">
        <f t="shared" si="168"/>
        <v>9.493073733176205E-3</v>
      </c>
      <c r="AE507">
        <f t="shared" si="169"/>
        <v>0.1</v>
      </c>
      <c r="AF507">
        <f t="shared" si="178"/>
        <v>950.65410757910615</v>
      </c>
      <c r="AG507">
        <f t="shared" si="170"/>
        <v>0.13557897914995815</v>
      </c>
      <c r="AH507">
        <f t="shared" si="171"/>
        <v>0.12029774541276041</v>
      </c>
      <c r="AI507">
        <f t="shared" si="179"/>
        <v>0.9</v>
      </c>
      <c r="AJ507">
        <f>MAX(0, $R507 - $AA507) * INDEX(Model_Assumptions[Values], 7)</f>
        <v>1969.4806826736749</v>
      </c>
      <c r="AK507">
        <f>MAX(0, INDEX(Model_Assumptions[Values], 4) - $AD507)</f>
        <v>4.0506926266823798E-2</v>
      </c>
      <c r="AL507">
        <f>MAX(0, INDEX(Model_Assumptions[Values], 5) - $AC507)</f>
        <v>1.0506926266823795E-2</v>
      </c>
      <c r="AM507">
        <f>INDEX(Model_Assumptions[Values], 6) * MAX(0, INDEX(Model_Assumptions[Values], 3) - $AB507)^2</f>
        <v>0</v>
      </c>
      <c r="AN507">
        <f t="shared" si="172"/>
        <v>1457.6242730566646</v>
      </c>
      <c r="AO507" cm="1">
        <f t="array" ref="AO507">IFERROR(STDEV(IF($E$2:$E$2201=$E507, $AJ$2:$AJ$2201)), 0)</f>
        <v>374.20234180910916</v>
      </c>
      <c r="AP507">
        <f t="shared" si="180"/>
        <v>1.367859984901223</v>
      </c>
      <c r="AQ507">
        <f t="shared" si="173"/>
        <v>1.4468900698610319E-2</v>
      </c>
      <c r="AR507" cm="1">
        <f t="array" ref="AR507">IFERROR(STDEV(IF($E$2:$E$2201=$E507, $AK$2:$AK$2201)), 0)</f>
        <v>1.6658307098493322E-2</v>
      </c>
      <c r="AS507">
        <f t="shared" si="181"/>
        <v>1.5630655272628824</v>
      </c>
      <c r="AT507">
        <f t="shared" si="174"/>
        <v>2.3294759876347848E-3</v>
      </c>
      <c r="AU507" cm="1">
        <f t="array" ref="AU507">IFERROR(STDEV(IF($E$2:$E$2201=$E507, $AL$2:$AL$2201)), 0)</f>
        <v>5.2325014949723596E-3</v>
      </c>
      <c r="AV507">
        <f t="shared" si="182"/>
        <v>1.5628185270556159</v>
      </c>
      <c r="AW507">
        <f t="shared" si="175"/>
        <v>0</v>
      </c>
      <c r="AX507" cm="1">
        <f t="array" ref="AX507">IFERROR(STDEV(IF($E$2:$E$2201=$E507, $AM$2:$AM$2201)), 0)</f>
        <v>0</v>
      </c>
      <c r="AY507">
        <f t="shared" si="183"/>
        <v>1.5628185270556159</v>
      </c>
      <c r="AZ507">
        <f>INDEX(Model_Assumptions[Values],9)*((INDEX(Model_Scenarios[GR Weight],1)*$AG507)+(INDEX(Model_Scenarios[GP Weight],1)*$AH507)+(INDEX(Model_Scenarios[LTV Weight],1)*$AI507))-(INDEX(Model_Scenarios[LTV Weight],1)*$AP507)-(INDEX(Model_Scenarios[GP Weight],1)*($AS507+$AV507+$AY507))</f>
        <v>2.1647801162229698</v>
      </c>
      <c r="BA507">
        <f>INDEX(Model_Assumptions[Values],9)*((INDEX(Model_Scenarios[GR Weight],2)*$AG507)+(INDEX(Model_Scenarios[GP Weight],2)*$AH507)+(INDEX(Model_Scenarios[LTV Weight],2)*$AI507))-(INDEX(Model_Scenarios[LTV Weight],2)*$AP507)-(INDEX(Model_Scenarios[GP Weight],2)*($AS507+$AV507+$AY507))</f>
        <v>1.3201324733146118</v>
      </c>
      <c r="BB507">
        <f>INDEX(Model_Assumptions[Values],9)*((INDEX(Model_Scenarios[GR Weight],3)*$AG507)+(INDEX(Model_Scenarios[GP Weight],3)*$AH507)+(INDEX(Model_Scenarios[LTV Weight],3)*$AI507))-(INDEX(Model_Scenarios[LTV Weight],3)*$AP507)-(INDEX(Model_Scenarios[GP Weight],3)*($AS507+$AV507+$AY507))</f>
        <v>-8.1951190316504885E-3</v>
      </c>
      <c r="BC507">
        <f>INDEX(Model_Assumptions[Values],9)*((INDEX(Model_Scenarios[GR Weight],4)*$AG507)+(INDEX(Model_Scenarios[GP Weight],4)*$AH507)+(INDEX(Model_Scenarios[LTV Weight],4)*$AI507))-(INDEX(Model_Scenarios[LTV Weight],4)*$AP507)-(INDEX(Model_Scenarios[GP Weight],4)*($AS507+$AV507+$AY507))</f>
        <v>-0.25361963096654927</v>
      </c>
      <c r="BD507">
        <f>INDEX(Model_Assumptions[Values],9)*((INDEX(Model_Scenarios[GR Weight],5)*$AG507)+(INDEX(Model_Scenarios[GP Weight],5)*$AH507)+(INDEX(Model_Scenarios[LTV Weight],5)*$AI507))-(INDEX(Model_Scenarios[LTV Weight],5)*$AP507)-(INDEX(Model_Scenarios[GP Weight],5)*($AS507+$AV507+$AY507))</f>
        <v>-1.3293536369460197</v>
      </c>
    </row>
    <row r="508" spans="1:56" x14ac:dyDescent="0.25">
      <c r="A508">
        <v>507</v>
      </c>
      <c r="B508">
        <v>11</v>
      </c>
      <c r="C508" s="3">
        <v>7</v>
      </c>
      <c r="D508" s="4">
        <v>0.12</v>
      </c>
      <c r="E508" t="str">
        <v>SKU-1014</v>
      </c>
      <c r="F508" t="str">
        <v>Raise</v>
      </c>
      <c r="G508" t="str">
        <v>Full</v>
      </c>
      <c r="H508">
        <v>143.80000000000001</v>
      </c>
      <c r="I508">
        <v>62.15</v>
      </c>
      <c r="J508">
        <v>29</v>
      </c>
      <c r="K508">
        <v>4170.2000000000007</v>
      </c>
      <c r="L508">
        <v>2367.8500000000008</v>
      </c>
      <c r="M508">
        <v>0.56780250347705152</v>
      </c>
      <c r="N508">
        <v>176.09452849869206</v>
      </c>
      <c r="O508">
        <v>408.25774096599343</v>
      </c>
      <c r="P508">
        <v>594.70774096599325</v>
      </c>
      <c r="Q508">
        <v>1207.1798191480714</v>
      </c>
      <c r="R508">
        <v>1056.2823417545624</v>
      </c>
      <c r="S508">
        <v>1</v>
      </c>
      <c r="T508">
        <f t="shared" si="161"/>
        <v>147.67534341984305</v>
      </c>
      <c r="U508">
        <f t="shared" si="162"/>
        <v>2.6949536994735981E-2</v>
      </c>
      <c r="V508">
        <f>IF($F508="Reduce", INDEX(Model_Assumptions[Values], 2), INDEX(Model_Assumptions[Values], 1))</f>
        <v>-0.4</v>
      </c>
      <c r="W508">
        <f t="shared" si="163"/>
        <v>28.687385370861065</v>
      </c>
      <c r="X508">
        <f t="shared" si="176"/>
        <v>4236.4194864592891</v>
      </c>
      <c r="Y508">
        <f t="shared" si="164"/>
        <v>2453.4984856602741</v>
      </c>
      <c r="Z508">
        <f t="shared" si="165"/>
        <v>66.219486459288419</v>
      </c>
      <c r="AA508">
        <f t="shared" si="166"/>
        <v>85.648485660273309</v>
      </c>
      <c r="AB508">
        <f t="shared" si="177"/>
        <v>0.57914436790367441</v>
      </c>
      <c r="AC508">
        <f t="shared" si="167"/>
        <v>1.1341864426622883E-2</v>
      </c>
      <c r="AD508">
        <f t="shared" si="168"/>
        <v>1.1341864426622883E-2</v>
      </c>
      <c r="AE508">
        <f t="shared" si="169"/>
        <v>0.11999999999999965</v>
      </c>
      <c r="AF508">
        <f t="shared" si="178"/>
        <v>929.52846074401521</v>
      </c>
      <c r="AG508">
        <f t="shared" si="170"/>
        <v>0.16220019809692793</v>
      </c>
      <c r="AH508">
        <f t="shared" si="171"/>
        <v>0.14401777505225191</v>
      </c>
      <c r="AI508">
        <f t="shared" si="179"/>
        <v>0.88000000000000034</v>
      </c>
      <c r="AJ508">
        <f>MAX(0, $R508 - $AA508) * INDEX(Model_Assumptions[Values], 7)</f>
        <v>1941.2677121885781</v>
      </c>
      <c r="AK508">
        <f>MAX(0, INDEX(Model_Assumptions[Values], 4) - $AD508)</f>
        <v>3.865813557337712E-2</v>
      </c>
      <c r="AL508">
        <f>MAX(0, INDEX(Model_Assumptions[Values], 5) - $AC508)</f>
        <v>8.6581355733771174E-3</v>
      </c>
      <c r="AM508">
        <f>INDEX(Model_Assumptions[Values], 6) * MAX(0, INDEX(Model_Assumptions[Values], 3) - $AB508)^2</f>
        <v>0</v>
      </c>
      <c r="AN508">
        <f t="shared" si="172"/>
        <v>1457.6242730566646</v>
      </c>
      <c r="AO508" cm="1">
        <f t="array" ref="AO508">IFERROR(STDEV(IF($E$2:$E$2201=$E508, $AJ$2:$AJ$2201)), 0)</f>
        <v>374.20234180910916</v>
      </c>
      <c r="AP508">
        <f t="shared" si="180"/>
        <v>1.2924650251885201</v>
      </c>
      <c r="AQ508">
        <f t="shared" si="173"/>
        <v>1.4468900698610319E-2</v>
      </c>
      <c r="AR508" cm="1">
        <f t="array" ref="AR508">IFERROR(STDEV(IF($E$2:$E$2201=$E508, $AK$2:$AK$2201)), 0)</f>
        <v>1.6658307098493322E-2</v>
      </c>
      <c r="AS508">
        <f t="shared" si="181"/>
        <v>1.4520824194047077</v>
      </c>
      <c r="AT508">
        <f t="shared" si="174"/>
        <v>2.3294759876347848E-3</v>
      </c>
      <c r="AU508" cm="1">
        <f t="array" ref="AU508">IFERROR(STDEV(IF($E$2:$E$2201=$E508, $AL$2:$AL$2201)), 0)</f>
        <v>5.2325014949723596E-3</v>
      </c>
      <c r="AV508">
        <f t="shared" si="182"/>
        <v>1.2094902584974347</v>
      </c>
      <c r="AW508">
        <f t="shared" si="175"/>
        <v>0</v>
      </c>
      <c r="AX508" cm="1">
        <f t="array" ref="AX508">IFERROR(STDEV(IF($E$2:$E$2201=$E508, $AM$2:$AM$2201)), 0)</f>
        <v>0</v>
      </c>
      <c r="AY508">
        <f t="shared" si="183"/>
        <v>1.2094902584974347</v>
      </c>
      <c r="AZ508">
        <f>INDEX(Model_Assumptions[Values],9)*((INDEX(Model_Scenarios[GR Weight],1)*$AG508)+(INDEX(Model_Scenarios[GP Weight],1)*$AH508)+(INDEX(Model_Scenarios[LTV Weight],1)*$AI508))-(INDEX(Model_Scenarios[LTV Weight],1)*$AP508)-(INDEX(Model_Scenarios[GP Weight],1)*($AS508+$AV508+$AY508))</f>
        <v>2.2520306727838175</v>
      </c>
      <c r="BA508">
        <f>INDEX(Model_Assumptions[Values],9)*((INDEX(Model_Scenarios[GR Weight],2)*$AG508)+(INDEX(Model_Scenarios[GP Weight],2)*$AH508)+(INDEX(Model_Scenarios[LTV Weight],2)*$AI508))-(INDEX(Model_Scenarios[LTV Weight],2)*$AP508)-(INDEX(Model_Scenarios[GP Weight],2)*($AS508+$AV508+$AY508))</f>
        <v>1.5113530699724953</v>
      </c>
      <c r="BB508">
        <f>INDEX(Model_Assumptions[Values],9)*((INDEX(Model_Scenarios[GR Weight],3)*$AG508)+(INDEX(Model_Scenarios[GP Weight],3)*$AH508)+(INDEX(Model_Scenarios[LTV Weight],3)*$AI508))-(INDEX(Model_Scenarios[LTV Weight],3)*$AP508)-(INDEX(Model_Scenarios[GP Weight],3)*($AS508+$AV508+$AY508))</f>
        <v>0.34292331614734151</v>
      </c>
      <c r="BC508">
        <f>INDEX(Model_Assumptions[Values],9)*((INDEX(Model_Scenarios[GR Weight],4)*$AG508)+(INDEX(Model_Scenarios[GP Weight],4)*$AH508)+(INDEX(Model_Scenarios[LTV Weight],4)*$AI508))-(INDEX(Model_Scenarios[LTV Weight],4)*$AP508)-(INDEX(Model_Scenarios[GP Weight],4)*($AS508+$AV508+$AY508))</f>
        <v>0.11326991771465722</v>
      </c>
      <c r="BD508">
        <f>INDEX(Model_Assumptions[Values],9)*((INDEX(Model_Scenarios[GR Weight],5)*$AG508)+(INDEX(Model_Scenarios[GP Weight],5)*$AH508)+(INDEX(Model_Scenarios[LTV Weight],5)*$AI508))-(INDEX(Model_Scenarios[LTV Weight],5)*$AP508)-(INDEX(Model_Scenarios[GP Weight],5)*($AS508+$AV508+$AY508))</f>
        <v>-0.7939517918262764</v>
      </c>
    </row>
    <row r="509" spans="1:56" x14ac:dyDescent="0.25">
      <c r="A509">
        <v>508</v>
      </c>
      <c r="B509">
        <v>11</v>
      </c>
      <c r="C509" s="3">
        <v>8</v>
      </c>
      <c r="D509" s="4">
        <v>0.14000000000000001</v>
      </c>
      <c r="E509" t="str">
        <v>SKU-1014</v>
      </c>
      <c r="F509" t="str">
        <v>Raise</v>
      </c>
      <c r="G509" t="str">
        <v>Full</v>
      </c>
      <c r="H509">
        <v>143.80000000000001</v>
      </c>
      <c r="I509">
        <v>62.15</v>
      </c>
      <c r="J509">
        <v>29</v>
      </c>
      <c r="K509">
        <v>4170.2000000000007</v>
      </c>
      <c r="L509">
        <v>2367.8500000000008</v>
      </c>
      <c r="M509">
        <v>0.56780250347705152</v>
      </c>
      <c r="N509">
        <v>176.09452849869206</v>
      </c>
      <c r="O509">
        <v>408.25774096599343</v>
      </c>
      <c r="P509">
        <v>594.70774096599325</v>
      </c>
      <c r="Q509">
        <v>1207.1798191480714</v>
      </c>
      <c r="R509">
        <v>1056.2823417545624</v>
      </c>
      <c r="S509">
        <v>1</v>
      </c>
      <c r="T509">
        <f t="shared" si="161"/>
        <v>148.3212339898169</v>
      </c>
      <c r="U509">
        <f t="shared" si="162"/>
        <v>3.1441126493858773E-2</v>
      </c>
      <c r="V509">
        <f>IF($F509="Reduce", INDEX(Model_Assumptions[Values], 2), INDEX(Model_Assumptions[Values], 1))</f>
        <v>-0.4</v>
      </c>
      <c r="W509">
        <f t="shared" si="163"/>
        <v>28.635282932671238</v>
      </c>
      <c r="X509">
        <f t="shared" si="176"/>
        <v>4247.2205002213414</v>
      </c>
      <c r="Y509">
        <f t="shared" si="164"/>
        <v>2467.5376659558242</v>
      </c>
      <c r="Z509">
        <f t="shared" si="165"/>
        <v>77.020500221340626</v>
      </c>
      <c r="AA509">
        <f t="shared" si="166"/>
        <v>99.687665955823377</v>
      </c>
      <c r="AB509">
        <f t="shared" si="177"/>
        <v>0.58097705683687251</v>
      </c>
      <c r="AC509">
        <f t="shared" si="167"/>
        <v>1.3174553359820984E-2</v>
      </c>
      <c r="AD509">
        <f t="shared" si="168"/>
        <v>1.3174553359820984E-2</v>
      </c>
      <c r="AE509">
        <f t="shared" si="169"/>
        <v>0.14000000000000018</v>
      </c>
      <c r="AF509">
        <f t="shared" si="178"/>
        <v>908.40281390892346</v>
      </c>
      <c r="AG509">
        <f t="shared" si="170"/>
        <v>0.18865655808289056</v>
      </c>
      <c r="AH509">
        <f t="shared" si="171"/>
        <v>0.16762463154405743</v>
      </c>
      <c r="AI509">
        <f t="shared" si="179"/>
        <v>0.85999999999999988</v>
      </c>
      <c r="AJ509">
        <f>MAX(0, $R509 - $AA509) * INDEX(Model_Assumptions[Values], 7)</f>
        <v>1913.189351597478</v>
      </c>
      <c r="AK509">
        <f>MAX(0, INDEX(Model_Assumptions[Values], 4) - $AD509)</f>
        <v>3.6825446640179019E-2</v>
      </c>
      <c r="AL509">
        <f>MAX(0, INDEX(Model_Assumptions[Values], 5) - $AC509)</f>
        <v>6.8254466401790163E-3</v>
      </c>
      <c r="AM509">
        <f>INDEX(Model_Assumptions[Values], 6) * MAX(0, INDEX(Model_Assumptions[Values], 3) - $AB509)^2</f>
        <v>0</v>
      </c>
      <c r="AN509">
        <f t="shared" si="172"/>
        <v>1457.6242730566646</v>
      </c>
      <c r="AO509" cm="1">
        <f t="array" ref="AO509">IFERROR(STDEV(IF($E$2:$E$2201=$E509, $AJ$2:$AJ$2201)), 0)</f>
        <v>374.20234180910916</v>
      </c>
      <c r="AP509">
        <f t="shared" si="180"/>
        <v>1.217429790359809</v>
      </c>
      <c r="AQ509">
        <f t="shared" si="173"/>
        <v>1.4468900698610319E-2</v>
      </c>
      <c r="AR509" cm="1">
        <f t="array" ref="AR509">IFERROR(STDEV(IF($E$2:$E$2201=$E509, $AK$2:$AK$2201)), 0)</f>
        <v>1.6658307098493322E-2</v>
      </c>
      <c r="AS509">
        <f t="shared" si="181"/>
        <v>1.3420659019781644</v>
      </c>
      <c r="AT509">
        <f t="shared" si="174"/>
        <v>2.3294759876347848E-3</v>
      </c>
      <c r="AU509" cm="1">
        <f t="array" ref="AU509">IFERROR(STDEV(IF($E$2:$E$2201=$E509, $AL$2:$AL$2201)), 0)</f>
        <v>5.2325014949723596E-3</v>
      </c>
      <c r="AV509">
        <f t="shared" si="182"/>
        <v>0.85923924854377542</v>
      </c>
      <c r="AW509">
        <f t="shared" si="175"/>
        <v>0</v>
      </c>
      <c r="AX509" cm="1">
        <f t="array" ref="AX509">IFERROR(STDEV(IF($E$2:$E$2201=$E509, $AM$2:$AM$2201)), 0)</f>
        <v>0</v>
      </c>
      <c r="AY509">
        <f t="shared" si="183"/>
        <v>0.85923924854377542</v>
      </c>
      <c r="AZ509">
        <f>INDEX(Model_Assumptions[Values],9)*((INDEX(Model_Scenarios[GR Weight],1)*$AG509)+(INDEX(Model_Scenarios[GP Weight],1)*$AH509)+(INDEX(Model_Scenarios[LTV Weight],1)*$AI509))-(INDEX(Model_Scenarios[LTV Weight],1)*$AP509)-(INDEX(Model_Scenarios[GP Weight],1)*($AS509+$AV509+$AY509))</f>
        <v>2.3381423226190545</v>
      </c>
      <c r="BA509">
        <f>INDEX(Model_Assumptions[Values],9)*((INDEX(Model_Scenarios[GR Weight],2)*$AG509)+(INDEX(Model_Scenarios[GP Weight],2)*$AH509)+(INDEX(Model_Scenarios[LTV Weight],2)*$AI509))-(INDEX(Model_Scenarios[LTV Weight],2)*$AP509)-(INDEX(Model_Scenarios[GP Weight],2)*($AS509+$AV509+$AY509))</f>
        <v>1.7006788065592062</v>
      </c>
      <c r="BB509">
        <f>INDEX(Model_Assumptions[Values],9)*((INDEX(Model_Scenarios[GR Weight],3)*$AG509)+(INDEX(Model_Scenarios[GP Weight],3)*$AH509)+(INDEX(Model_Scenarios[LTV Weight],3)*$AI509))-(INDEX(Model_Scenarios[LTV Weight],3)*$AP509)-(INDEX(Model_Scenarios[GP Weight],3)*($AS509+$AV509+$AY509))</f>
        <v>0.69100134698878968</v>
      </c>
      <c r="BC509">
        <f>INDEX(Model_Assumptions[Values],9)*((INDEX(Model_Scenarios[GR Weight],4)*$AG509)+(INDEX(Model_Scenarios[GP Weight],4)*$AH509)+(INDEX(Model_Scenarios[LTV Weight],4)*$AI509))-(INDEX(Model_Scenarios[LTV Weight],4)*$AP509)-(INDEX(Model_Scenarios[GP Weight],4)*($AS509+$AV509+$AY509))</f>
        <v>0.47707260506621574</v>
      </c>
      <c r="BD509">
        <f>INDEX(Model_Assumptions[Values],9)*((INDEX(Model_Scenarios[GR Weight],5)*$AG509)+(INDEX(Model_Scenarios[GP Weight],5)*$AH509)+(INDEX(Model_Scenarios[LTV Weight],5)*$AI509))-(INDEX(Model_Scenarios[LTV Weight],5)*$AP509)-(INDEX(Model_Scenarios[GP Weight],5)*($AS509+$AV509+$AY509))</f>
        <v>-0.26303257224704701</v>
      </c>
    </row>
    <row r="510" spans="1:56" x14ac:dyDescent="0.25">
      <c r="A510">
        <v>509</v>
      </c>
      <c r="B510">
        <v>11</v>
      </c>
      <c r="C510" s="3">
        <v>9</v>
      </c>
      <c r="D510" s="4">
        <v>0.16</v>
      </c>
      <c r="E510" t="str">
        <v>SKU-1014</v>
      </c>
      <c r="F510" t="str">
        <v>Raise</v>
      </c>
      <c r="G510" t="str">
        <v>Full</v>
      </c>
      <c r="H510">
        <v>143.80000000000001</v>
      </c>
      <c r="I510">
        <v>62.15</v>
      </c>
      <c r="J510">
        <v>29</v>
      </c>
      <c r="K510">
        <v>4170.2000000000007</v>
      </c>
      <c r="L510">
        <v>2367.8500000000008</v>
      </c>
      <c r="M510">
        <v>0.56780250347705152</v>
      </c>
      <c r="N510">
        <v>176.09452849869206</v>
      </c>
      <c r="O510">
        <v>408.25774096599343</v>
      </c>
      <c r="P510">
        <v>594.70774096599325</v>
      </c>
      <c r="Q510">
        <v>1207.1798191480714</v>
      </c>
      <c r="R510">
        <v>1056.2823417545624</v>
      </c>
      <c r="S510">
        <v>1</v>
      </c>
      <c r="T510">
        <f t="shared" si="161"/>
        <v>148.96712455979073</v>
      </c>
      <c r="U510">
        <f t="shared" si="162"/>
        <v>3.5932715992981375E-2</v>
      </c>
      <c r="V510">
        <f>IF($F510="Reduce", INDEX(Model_Assumptions[Values], 2), INDEX(Model_Assumptions[Values], 1))</f>
        <v>-0.4</v>
      </c>
      <c r="W510">
        <f t="shared" si="163"/>
        <v>28.583180494481415</v>
      </c>
      <c r="X510">
        <f t="shared" si="176"/>
        <v>4257.9542090363939</v>
      </c>
      <c r="Y510">
        <f t="shared" si="164"/>
        <v>2481.5095413043737</v>
      </c>
      <c r="Z510">
        <f t="shared" si="165"/>
        <v>87.754209036393149</v>
      </c>
      <c r="AA510">
        <f t="shared" si="166"/>
        <v>113.65954130437285</v>
      </c>
      <c r="AB510">
        <f t="shared" si="177"/>
        <v>0.5827938534515047</v>
      </c>
      <c r="AC510">
        <f t="shared" si="167"/>
        <v>1.4991349974453172E-2</v>
      </c>
      <c r="AD510">
        <f t="shared" si="168"/>
        <v>1.4991349974453172E-2</v>
      </c>
      <c r="AE510">
        <f t="shared" si="169"/>
        <v>0.15999999999999984</v>
      </c>
      <c r="AF510">
        <f t="shared" si="178"/>
        <v>887.27716707383263</v>
      </c>
      <c r="AG510">
        <f t="shared" si="170"/>
        <v>0.21494805910784381</v>
      </c>
      <c r="AH510">
        <f t="shared" si="171"/>
        <v>0.19111831488817321</v>
      </c>
      <c r="AI510">
        <f t="shared" si="179"/>
        <v>0.84000000000000019</v>
      </c>
      <c r="AJ510">
        <f>MAX(0, $R510 - $AA510) * INDEX(Model_Assumptions[Values], 7)</f>
        <v>1885.245600900379</v>
      </c>
      <c r="AK510">
        <f>MAX(0, INDEX(Model_Assumptions[Values], 4) - $AD510)</f>
        <v>3.5008650025546831E-2</v>
      </c>
      <c r="AL510">
        <f>MAX(0, INDEX(Model_Assumptions[Values], 5) - $AC510)</f>
        <v>5.0086500255468284E-3</v>
      </c>
      <c r="AM510">
        <f>INDEX(Model_Assumptions[Values], 6) * MAX(0, INDEX(Model_Assumptions[Values], 3) - $AB510)^2</f>
        <v>0</v>
      </c>
      <c r="AN510">
        <f t="shared" si="172"/>
        <v>1457.6242730566646</v>
      </c>
      <c r="AO510" cm="1">
        <f t="array" ref="AO510">IFERROR(STDEV(IF($E$2:$E$2201=$E510, $AJ$2:$AJ$2201)), 0)</f>
        <v>374.20234180910916</v>
      </c>
      <c r="AP510">
        <f t="shared" si="180"/>
        <v>1.1427542804151016</v>
      </c>
      <c r="AQ510">
        <f t="shared" si="173"/>
        <v>1.4468900698610319E-2</v>
      </c>
      <c r="AR510" cm="1">
        <f t="array" ref="AR510">IFERROR(STDEV(IF($E$2:$E$2201=$E510, $AK$2:$AK$2201)), 0)</f>
        <v>1.6658307098493322E-2</v>
      </c>
      <c r="AS510">
        <f t="shared" si="181"/>
        <v>1.2330034021760981</v>
      </c>
      <c r="AT510">
        <f t="shared" si="174"/>
        <v>2.3294759876347848E-3</v>
      </c>
      <c r="AU510" cm="1">
        <f t="array" ref="AU510">IFERROR(STDEV(IF($E$2:$E$2201=$E510, $AL$2:$AL$2201)), 0)</f>
        <v>5.2325014949723596E-3</v>
      </c>
      <c r="AV510">
        <f t="shared" si="182"/>
        <v>0.51202547012864186</v>
      </c>
      <c r="AW510">
        <f t="shared" si="175"/>
        <v>0</v>
      </c>
      <c r="AX510" cm="1">
        <f t="array" ref="AX510">IFERROR(STDEV(IF($E$2:$E$2201=$E510, $AM$2:$AM$2201)), 0)</f>
        <v>0</v>
      </c>
      <c r="AY510">
        <f t="shared" si="183"/>
        <v>0.51202547012864186</v>
      </c>
      <c r="AZ510">
        <f>INDEX(Model_Assumptions[Values],9)*((INDEX(Model_Scenarios[GR Weight],1)*$AG510)+(INDEX(Model_Scenarios[GP Weight],1)*$AH510)+(INDEX(Model_Scenarios[LTV Weight],1)*$AI510))-(INDEX(Model_Scenarios[LTV Weight],1)*$AP510)-(INDEX(Model_Scenarios[GP Weight],1)*($AS510+$AV510+$AY510))</f>
        <v>2.4231243284225896</v>
      </c>
      <c r="BA510">
        <f>INDEX(Model_Assumptions[Values],9)*((INDEX(Model_Scenarios[GR Weight],2)*$AG510)+(INDEX(Model_Scenarios[GP Weight],2)*$AH510)+(INDEX(Model_Scenarios[LTV Weight],2)*$AI510))-(INDEX(Model_Scenarios[LTV Weight],2)*$AP510)-(INDEX(Model_Scenarios[GP Weight],2)*($AS510+$AV510+$AY510))</f>
        <v>1.8881282084625641</v>
      </c>
      <c r="BB510">
        <f>INDEX(Model_Assumptions[Values],9)*((INDEX(Model_Scenarios[GR Weight],3)*$AG510)+(INDEX(Model_Scenarios[GP Weight],3)*$AH510)+(INDEX(Model_Scenarios[LTV Weight],3)*$AI510))-(INDEX(Model_Scenarios[LTV Weight],3)*$AP510)-(INDEX(Model_Scenarios[GP Weight],3)*($AS510+$AV510+$AY510))</f>
        <v>1.0360713929213841</v>
      </c>
      <c r="BC510">
        <f>INDEX(Model_Assumptions[Values],9)*((INDEX(Model_Scenarios[GR Weight],4)*$AG510)+(INDEX(Model_Scenarios[GP Weight],4)*$AH510)+(INDEX(Model_Scenarios[LTV Weight],4)*$AI510))-(INDEX(Model_Scenarios[LTV Weight],4)*$AP510)-(INDEX(Model_Scenarios[GP Weight],4)*($AS510+$AV510+$AY510))</f>
        <v>0.8378208505168161</v>
      </c>
      <c r="BD510">
        <f>INDEX(Model_Assumptions[Values],9)*((INDEX(Model_Scenarios[GR Weight],5)*$AG510)+(INDEX(Model_Scenarios[GP Weight],5)*$AH510)+(INDEX(Model_Scenarios[LTV Weight],5)*$AI510))-(INDEX(Model_Scenarios[LTV Weight],5)*$AP510)-(INDEX(Model_Scenarios[GP Weight],5)*($AS510+$AV510+$AY510))</f>
        <v>0.26345496660818513</v>
      </c>
    </row>
    <row r="511" spans="1:56" x14ac:dyDescent="0.25">
      <c r="A511">
        <v>510</v>
      </c>
      <c r="B511">
        <v>11</v>
      </c>
      <c r="C511" s="3">
        <v>10</v>
      </c>
      <c r="D511" s="4">
        <v>0.18</v>
      </c>
      <c r="E511" t="str">
        <v>SKU-1014</v>
      </c>
      <c r="F511" t="str">
        <v>Raise</v>
      </c>
      <c r="G511" t="str">
        <v>Full</v>
      </c>
      <c r="H511">
        <v>143.80000000000001</v>
      </c>
      <c r="I511">
        <v>62.15</v>
      </c>
      <c r="J511">
        <v>29</v>
      </c>
      <c r="K511">
        <v>4170.2000000000007</v>
      </c>
      <c r="L511">
        <v>2367.8500000000008</v>
      </c>
      <c r="M511">
        <v>0.56780250347705152</v>
      </c>
      <c r="N511">
        <v>176.09452849869206</v>
      </c>
      <c r="O511">
        <v>408.25774096599343</v>
      </c>
      <c r="P511">
        <v>594.70774096599325</v>
      </c>
      <c r="Q511">
        <v>1207.1798191480714</v>
      </c>
      <c r="R511">
        <v>1056.2823417545624</v>
      </c>
      <c r="S511">
        <v>1</v>
      </c>
      <c r="T511">
        <f t="shared" si="161"/>
        <v>149.61301512976459</v>
      </c>
      <c r="U511">
        <f t="shared" si="162"/>
        <v>4.0424305492104164E-2</v>
      </c>
      <c r="V511">
        <f>IF($F511="Reduce", INDEX(Model_Assumptions[Values], 2), INDEX(Model_Assumptions[Values], 1))</f>
        <v>-0.4</v>
      </c>
      <c r="W511">
        <f t="shared" si="163"/>
        <v>28.531078056291591</v>
      </c>
      <c r="X511">
        <f t="shared" si="176"/>
        <v>4268.6206129044485</v>
      </c>
      <c r="Y511">
        <f t="shared" si="164"/>
        <v>2495.4141117059262</v>
      </c>
      <c r="Z511">
        <f t="shared" si="165"/>
        <v>98.420612904447808</v>
      </c>
      <c r="AA511">
        <f t="shared" si="166"/>
        <v>127.56411170592537</v>
      </c>
      <c r="AB511">
        <f t="shared" si="177"/>
        <v>0.58459496357255325</v>
      </c>
      <c r="AC511">
        <f t="shared" si="167"/>
        <v>1.6792460095501727E-2</v>
      </c>
      <c r="AD511">
        <f t="shared" si="168"/>
        <v>1.6792460095501727E-2</v>
      </c>
      <c r="AE511">
        <f t="shared" si="169"/>
        <v>0.18000000000000035</v>
      </c>
      <c r="AF511">
        <f t="shared" si="178"/>
        <v>866.15152023874077</v>
      </c>
      <c r="AG511">
        <f t="shared" si="170"/>
        <v>0.24107470117179219</v>
      </c>
      <c r="AH511">
        <f t="shared" si="171"/>
        <v>0.21449882508460535</v>
      </c>
      <c r="AI511">
        <f t="shared" si="179"/>
        <v>0.81999999999999962</v>
      </c>
      <c r="AJ511">
        <f>MAX(0, $R511 - $AA511) * INDEX(Model_Assumptions[Values], 7)</f>
        <v>1857.436460097274</v>
      </c>
      <c r="AK511">
        <f>MAX(0, INDEX(Model_Assumptions[Values], 4) - $AD511)</f>
        <v>3.3207539904498276E-2</v>
      </c>
      <c r="AL511">
        <f>MAX(0, INDEX(Model_Assumptions[Values], 5) - $AC511)</f>
        <v>3.2075399044982737E-3</v>
      </c>
      <c r="AM511">
        <f>INDEX(Model_Assumptions[Values], 6) * MAX(0, INDEX(Model_Assumptions[Values], 3) - $AB511)^2</f>
        <v>0</v>
      </c>
      <c r="AN511">
        <f t="shared" si="172"/>
        <v>1457.6242730566646</v>
      </c>
      <c r="AO511" cm="1">
        <f t="array" ref="AO511">IFERROR(STDEV(IF($E$2:$E$2201=$E511, $AJ$2:$AJ$2201)), 0)</f>
        <v>374.20234180910916</v>
      </c>
      <c r="AP511">
        <f t="shared" si="180"/>
        <v>1.0684384953543784</v>
      </c>
      <c r="AQ511">
        <f t="shared" si="173"/>
        <v>1.4468900698610319E-2</v>
      </c>
      <c r="AR511" cm="1">
        <f t="array" ref="AR511">IFERROR(STDEV(IF($E$2:$E$2201=$E511, $AK$2:$AK$2201)), 0)</f>
        <v>1.6658307098493322E-2</v>
      </c>
      <c r="AS511">
        <f t="shared" si="181"/>
        <v>1.1248825643022748</v>
      </c>
      <c r="AT511">
        <f t="shared" si="174"/>
        <v>2.3294759876347848E-3</v>
      </c>
      <c r="AU511" cm="1">
        <f t="array" ref="AU511">IFERROR(STDEV(IF($E$2:$E$2201=$E511, $AL$2:$AL$2201)), 0)</f>
        <v>5.2325014949723596E-3</v>
      </c>
      <c r="AV511">
        <f t="shared" si="182"/>
        <v>0.16780958738514937</v>
      </c>
      <c r="AW511">
        <f t="shared" si="175"/>
        <v>0</v>
      </c>
      <c r="AX511" cm="1">
        <f t="array" ref="AX511">IFERROR(STDEV(IF($E$2:$E$2201=$E511, $AM$2:$AM$2201)), 0)</f>
        <v>0</v>
      </c>
      <c r="AY511">
        <f t="shared" si="183"/>
        <v>0.16780958738514937</v>
      </c>
      <c r="AZ511">
        <f>INDEX(Model_Assumptions[Values],9)*((INDEX(Model_Scenarios[GR Weight],1)*$AG511)+(INDEX(Model_Scenarios[GP Weight],1)*$AH511)+(INDEX(Model_Scenarios[LTV Weight],1)*$AI511))-(INDEX(Model_Scenarios[LTV Weight],1)*$AP511)-(INDEX(Model_Scenarios[GP Weight],1)*($AS511+$AV511+$AY511))</f>
        <v>2.5069857929374373</v>
      </c>
      <c r="BA511">
        <f>INDEX(Model_Assumptions[Values],9)*((INDEX(Model_Scenarios[GR Weight],2)*$AG511)+(INDEX(Model_Scenarios[GP Weight],2)*$AH511)+(INDEX(Model_Scenarios[LTV Weight],2)*$AI511))-(INDEX(Model_Scenarios[LTV Weight],2)*$AP511)-(INDEX(Model_Scenarios[GP Weight],2)*($AS511+$AV511+$AY511))</f>
        <v>2.0737194811685882</v>
      </c>
      <c r="BB511">
        <f>INDEX(Model_Assumptions[Values],9)*((INDEX(Model_Scenarios[GR Weight],3)*$AG511)+(INDEX(Model_Scenarios[GP Weight],3)*$AH511)+(INDEX(Model_Scenarios[LTV Weight],3)*$AI511))-(INDEX(Model_Scenarios[LTV Weight],3)*$AP511)-(INDEX(Model_Scenarios[GP Weight],3)*($AS511+$AV511+$AY511))</f>
        <v>1.3781653135456469</v>
      </c>
      <c r="BC511">
        <f>INDEX(Model_Assumptions[Values],9)*((INDEX(Model_Scenarios[GR Weight],4)*$AG511)+(INDEX(Model_Scenarios[GP Weight],4)*$AH511)+(INDEX(Model_Scenarios[LTV Weight],4)*$AI511))-(INDEX(Model_Scenarios[LTV Weight],4)*$AP511)-(INDEX(Model_Scenarios[GP Weight],4)*($AS511+$AV511+$AY511))</f>
        <v>1.1955465136669809</v>
      </c>
      <c r="BD511">
        <f>INDEX(Model_Assumptions[Values],9)*((INDEX(Model_Scenarios[GR Weight],5)*$AG511)+(INDEX(Model_Scenarios[GP Weight],5)*$AH511)+(INDEX(Model_Scenarios[LTV Weight],5)*$AI511))-(INDEX(Model_Scenarios[LTV Weight],5)*$AP511)-(INDEX(Model_Scenarios[GP Weight],5)*($AS511+$AV511+$AY511))</f>
        <v>0.78556088982594652</v>
      </c>
    </row>
    <row r="512" spans="1:56" x14ac:dyDescent="0.25">
      <c r="A512">
        <v>511</v>
      </c>
      <c r="B512">
        <v>11</v>
      </c>
      <c r="C512" s="3">
        <v>11</v>
      </c>
      <c r="D512" s="4">
        <v>0.2</v>
      </c>
      <c r="E512" t="str">
        <v>SKU-1014</v>
      </c>
      <c r="F512" t="str">
        <v>Raise</v>
      </c>
      <c r="G512" t="str">
        <v>Full</v>
      </c>
      <c r="H512">
        <v>143.80000000000001</v>
      </c>
      <c r="I512">
        <v>62.15</v>
      </c>
      <c r="J512">
        <v>29</v>
      </c>
      <c r="K512">
        <v>4170.2000000000007</v>
      </c>
      <c r="L512">
        <v>2367.8500000000008</v>
      </c>
      <c r="M512">
        <v>0.56780250347705152</v>
      </c>
      <c r="N512">
        <v>176.09452849869206</v>
      </c>
      <c r="O512">
        <v>408.25774096599343</v>
      </c>
      <c r="P512">
        <v>594.70774096599325</v>
      </c>
      <c r="Q512">
        <v>1207.1798191480714</v>
      </c>
      <c r="R512">
        <v>1056.2823417545624</v>
      </c>
      <c r="S512">
        <v>1</v>
      </c>
      <c r="T512">
        <f t="shared" si="161"/>
        <v>150.25890569973842</v>
      </c>
      <c r="U512">
        <f t="shared" si="162"/>
        <v>4.4915894991226765E-2</v>
      </c>
      <c r="V512">
        <f>IF($F512="Reduce", INDEX(Model_Assumptions[Values], 2), INDEX(Model_Assumptions[Values], 1))</f>
        <v>-0.4</v>
      </c>
      <c r="W512">
        <f t="shared" si="163"/>
        <v>28.478975618101771</v>
      </c>
      <c r="X512">
        <f t="shared" si="176"/>
        <v>4279.2197118255035</v>
      </c>
      <c r="Y512">
        <f t="shared" si="164"/>
        <v>2509.2513771604786</v>
      </c>
      <c r="Z512">
        <f t="shared" si="165"/>
        <v>109.01971182550278</v>
      </c>
      <c r="AA512">
        <f t="shared" si="166"/>
        <v>141.40137716047775</v>
      </c>
      <c r="AB512">
        <f t="shared" si="177"/>
        <v>0.58638058948603011</v>
      </c>
      <c r="AC512">
        <f t="shared" si="167"/>
        <v>1.8578086008978589E-2</v>
      </c>
      <c r="AD512">
        <f t="shared" si="168"/>
        <v>1.8578086008978589E-2</v>
      </c>
      <c r="AE512">
        <f t="shared" si="169"/>
        <v>0.2</v>
      </c>
      <c r="AF512">
        <f t="shared" si="178"/>
        <v>845.02587340364994</v>
      </c>
      <c r="AG512">
        <f t="shared" si="170"/>
        <v>0.2670364842747312</v>
      </c>
      <c r="AH512">
        <f t="shared" si="171"/>
        <v>0.23776616213334847</v>
      </c>
      <c r="AI512">
        <f t="shared" si="179"/>
        <v>0.8</v>
      </c>
      <c r="AJ512">
        <f>MAX(0, $R512 - $AA512) * INDEX(Model_Assumptions[Values], 7)</f>
        <v>1829.7619291881692</v>
      </c>
      <c r="AK512">
        <f>MAX(0, INDEX(Model_Assumptions[Values], 4) - $AD512)</f>
        <v>3.1421913991021413E-2</v>
      </c>
      <c r="AL512">
        <f>MAX(0, INDEX(Model_Assumptions[Values], 5) - $AC512)</f>
        <v>1.4219139910214111E-3</v>
      </c>
      <c r="AM512">
        <f>INDEX(Model_Assumptions[Values], 6) * MAX(0, INDEX(Model_Assumptions[Values], 3) - $AB512)^2</f>
        <v>0</v>
      </c>
      <c r="AN512">
        <f t="shared" si="172"/>
        <v>1457.6242730566646</v>
      </c>
      <c r="AO512" cm="1">
        <f t="array" ref="AO512">IFERROR(STDEV(IF($E$2:$E$2201=$E512, $AJ$2:$AJ$2201)), 0)</f>
        <v>374.20234180910916</v>
      </c>
      <c r="AP512">
        <f t="shared" si="180"/>
        <v>0.99448243517765644</v>
      </c>
      <c r="AQ512">
        <f t="shared" si="173"/>
        <v>1.4468900698610319E-2</v>
      </c>
      <c r="AR512" cm="1">
        <f t="array" ref="AR512">IFERROR(STDEV(IF($E$2:$E$2201=$E512, $AK$2:$AK$2201)), 0)</f>
        <v>1.6658307098493322E-2</v>
      </c>
      <c r="AS512">
        <f t="shared" si="181"/>
        <v>1.017691245105238</v>
      </c>
      <c r="AT512">
        <f t="shared" si="174"/>
        <v>2.3294759876347848E-3</v>
      </c>
      <c r="AU512" cm="1">
        <f t="array" ref="AU512">IFERROR(STDEV(IF($E$2:$E$2201=$E512, $AL$2:$AL$2201)), 0)</f>
        <v>5.2325014949723596E-3</v>
      </c>
      <c r="AV512">
        <f t="shared" si="182"/>
        <v>-0.17344705920971129</v>
      </c>
      <c r="AW512">
        <f t="shared" si="175"/>
        <v>0</v>
      </c>
      <c r="AX512" cm="1">
        <f t="array" ref="AX512">IFERROR(STDEV(IF($E$2:$E$2201=$E512, $AM$2:$AM$2201)), 0)</f>
        <v>0</v>
      </c>
      <c r="AY512">
        <f t="shared" si="183"/>
        <v>-0.17344705920971129</v>
      </c>
      <c r="AZ512">
        <f>INDEX(Model_Assumptions[Values],9)*((INDEX(Model_Scenarios[GR Weight],1)*$AG512)+(INDEX(Model_Scenarios[GP Weight],1)*$AH512)+(INDEX(Model_Scenarios[LTV Weight],1)*$AI512))-(INDEX(Model_Scenarios[LTV Weight],1)*$AP512)-(INDEX(Model_Scenarios[GP Weight],1)*($AS512+$AV512+$AY512))</f>
        <v>2.5897356623933336</v>
      </c>
      <c r="BA512">
        <f>INDEX(Model_Assumptions[Values],9)*((INDEX(Model_Scenarios[GR Weight],2)*$AG512)+(INDEX(Model_Scenarios[GP Weight],2)*$AH512)+(INDEX(Model_Scenarios[LTV Weight],2)*$AI512))-(INDEX(Model_Scenarios[LTV Weight],2)*$AP512)-(INDEX(Model_Scenarios[GP Weight],2)*($AS512+$AV512+$AY512))</f>
        <v>2.2574705171367571</v>
      </c>
      <c r="BB512">
        <f>INDEX(Model_Assumptions[Values],9)*((INDEX(Model_Scenarios[GR Weight],3)*$AG512)+(INDEX(Model_Scenarios[GP Weight],3)*$AH512)+(INDEX(Model_Scenarios[LTV Weight],3)*$AI512))-(INDEX(Model_Scenarios[LTV Weight],3)*$AP512)-(INDEX(Model_Scenarios[GP Weight],3)*($AS512+$AV512+$AY512))</f>
        <v>1.7173144206656761</v>
      </c>
      <c r="BC512">
        <f>INDEX(Model_Assumptions[Values],9)*((INDEX(Model_Scenarios[GR Weight],4)*$AG512)+(INDEX(Model_Scenarios[GP Weight],4)*$AH512)+(INDEX(Model_Scenarios[LTV Weight],4)*$AI512))-(INDEX(Model_Scenarios[LTV Weight],4)*$AP512)-(INDEX(Model_Scenarios[GP Weight],4)*($AS512+$AV512+$AY512))</f>
        <v>1.5502809063208072</v>
      </c>
      <c r="BD512">
        <f>INDEX(Model_Assumptions[Values],9)*((INDEX(Model_Scenarios[GR Weight],5)*$AG512)+(INDEX(Model_Scenarios[GP Weight],5)*$AH512)+(INDEX(Model_Scenarios[LTV Weight],5)*$AI512))-(INDEX(Model_Scenarios[LTV Weight],5)*$AP512)-(INDEX(Model_Scenarios[GP Weight],5)*($AS512+$AV512+$AY512))</f>
        <v>1.3033344016698269</v>
      </c>
    </row>
    <row r="513" spans="1:56" x14ac:dyDescent="0.25">
      <c r="A513">
        <v>512</v>
      </c>
      <c r="B513">
        <v>11</v>
      </c>
      <c r="C513" s="3">
        <v>12</v>
      </c>
      <c r="D513" s="4">
        <v>0.22</v>
      </c>
      <c r="E513" t="str">
        <v>SKU-1014</v>
      </c>
      <c r="F513" t="str">
        <v>Raise</v>
      </c>
      <c r="G513" t="str">
        <v>Full</v>
      </c>
      <c r="H513">
        <v>143.80000000000001</v>
      </c>
      <c r="I513">
        <v>62.15</v>
      </c>
      <c r="J513">
        <v>29</v>
      </c>
      <c r="K513">
        <v>4170.2000000000007</v>
      </c>
      <c r="L513">
        <v>2367.8500000000008</v>
      </c>
      <c r="M513">
        <v>0.56780250347705152</v>
      </c>
      <c r="N513">
        <v>176.09452849869206</v>
      </c>
      <c r="O513">
        <v>408.25774096599343</v>
      </c>
      <c r="P513">
        <v>594.70774096599325</v>
      </c>
      <c r="Q513">
        <v>1207.1798191480714</v>
      </c>
      <c r="R513">
        <v>1056.2823417545624</v>
      </c>
      <c r="S513">
        <v>1</v>
      </c>
      <c r="T513">
        <f t="shared" si="161"/>
        <v>150.90479626971225</v>
      </c>
      <c r="U513">
        <f t="shared" si="162"/>
        <v>4.940748449034936E-2</v>
      </c>
      <c r="V513">
        <f>IF($F513="Reduce", INDEX(Model_Assumptions[Values], 2), INDEX(Model_Assumptions[Values], 1))</f>
        <v>-0.4</v>
      </c>
      <c r="W513">
        <f t="shared" si="163"/>
        <v>28.426873179911947</v>
      </c>
      <c r="X513">
        <f t="shared" si="176"/>
        <v>4289.7515057995597</v>
      </c>
      <c r="Y513">
        <f t="shared" si="164"/>
        <v>2523.0213376680322</v>
      </c>
      <c r="Z513">
        <f t="shared" si="165"/>
        <v>119.55150579955898</v>
      </c>
      <c r="AA513">
        <f t="shared" si="166"/>
        <v>155.17133766803136</v>
      </c>
      <c r="AB513">
        <f t="shared" si="177"/>
        <v>0.5881509300147143</v>
      </c>
      <c r="AC513">
        <f t="shared" si="167"/>
        <v>2.0348426537662778E-2</v>
      </c>
      <c r="AD513">
        <f t="shared" si="168"/>
        <v>2.0348426537662778E-2</v>
      </c>
      <c r="AE513">
        <f t="shared" si="169"/>
        <v>0.21999999999999964</v>
      </c>
      <c r="AF513">
        <f t="shared" si="178"/>
        <v>823.90022656855899</v>
      </c>
      <c r="AG513">
        <f t="shared" si="170"/>
        <v>0.29283340841666305</v>
      </c>
      <c r="AH513">
        <f t="shared" si="171"/>
        <v>0.26092032603440485</v>
      </c>
      <c r="AI513">
        <f t="shared" si="179"/>
        <v>0.78000000000000036</v>
      </c>
      <c r="AJ513">
        <f>MAX(0, $R513 - $AA513) * INDEX(Model_Assumptions[Values], 7)</f>
        <v>1802.222008173062</v>
      </c>
      <c r="AK513">
        <f>MAX(0, INDEX(Model_Assumptions[Values], 4) - $AD513)</f>
        <v>2.9651573462337225E-2</v>
      </c>
      <c r="AL513">
        <f>MAX(0, INDEX(Model_Assumptions[Values], 5) - $AC513)</f>
        <v>0</v>
      </c>
      <c r="AM513">
        <f>INDEX(Model_Assumptions[Values], 6) * MAX(0, INDEX(Model_Assumptions[Values], 3) - $AB513)^2</f>
        <v>0</v>
      </c>
      <c r="AN513">
        <f t="shared" si="172"/>
        <v>1457.6242730566646</v>
      </c>
      <c r="AO513" cm="1">
        <f t="array" ref="AO513">IFERROR(STDEV(IF($E$2:$E$2201=$E513, $AJ$2:$AJ$2201)), 0)</f>
        <v>374.20234180910916</v>
      </c>
      <c r="AP513">
        <f t="shared" si="180"/>
        <v>0.92088609988492842</v>
      </c>
      <c r="AQ513">
        <f t="shared" si="173"/>
        <v>1.4468900698610319E-2</v>
      </c>
      <c r="AR513" cm="1">
        <f t="array" ref="AR513">IFERROR(STDEV(IF($E$2:$E$2201=$E513, $AK$2:$AK$2201)), 0)</f>
        <v>1.6658307098493322E-2</v>
      </c>
      <c r="AS513">
        <f t="shared" si="181"/>
        <v>0.91141750923178255</v>
      </c>
      <c r="AT513">
        <f t="shared" si="174"/>
        <v>2.3294759876347848E-3</v>
      </c>
      <c r="AU513" cm="1">
        <f t="array" ref="AU513">IFERROR(STDEV(IF($E$2:$E$2201=$E513, $AL$2:$AL$2201)), 0)</f>
        <v>5.2325014949723596E-3</v>
      </c>
      <c r="AV513">
        <f t="shared" si="182"/>
        <v>-0.44519356370429286</v>
      </c>
      <c r="AW513">
        <f t="shared" si="175"/>
        <v>0</v>
      </c>
      <c r="AX513" cm="1">
        <f t="array" ref="AX513">IFERROR(STDEV(IF($E$2:$E$2201=$E513, $AM$2:$AM$2201)), 0)</f>
        <v>0</v>
      </c>
      <c r="AY513">
        <f t="shared" si="183"/>
        <v>-0.44519356370429286</v>
      </c>
      <c r="AZ513">
        <f>INDEX(Model_Assumptions[Values],9)*((INDEX(Model_Scenarios[GR Weight],1)*$AG513)+(INDEX(Model_Scenarios[GP Weight],1)*$AH513)+(INDEX(Model_Scenarios[LTV Weight],1)*$AI513))-(INDEX(Model_Scenarios[LTV Weight],1)*$AP513)-(INDEX(Model_Scenarios[GP Weight],1)*($AS513+$AV513+$AY513))</f>
        <v>2.6580649491352735</v>
      </c>
      <c r="BA513">
        <f>INDEX(Model_Assumptions[Values],9)*((INDEX(Model_Scenarios[GR Weight],2)*$AG513)+(INDEX(Model_Scenarios[GP Weight],2)*$AH513)+(INDEX(Model_Scenarios[LTV Weight],2)*$AI513))-(INDEX(Model_Scenarios[LTV Weight],2)*$AP513)-(INDEX(Model_Scenarios[GP Weight],2)*($AS513+$AV513+$AY513))</f>
        <v>2.4127633410570608</v>
      </c>
      <c r="BB513">
        <f>INDEX(Model_Assumptions[Values],9)*((INDEX(Model_Scenarios[GR Weight],3)*$AG513)+(INDEX(Model_Scenarios[GP Weight],3)*$AH513)+(INDEX(Model_Scenarios[LTV Weight],3)*$AI513))-(INDEX(Model_Scenarios[LTV Weight],3)*$AP513)-(INDEX(Model_Scenarios[GP Weight],3)*($AS513+$AV513+$AY513))</f>
        <v>2.0069372574889481</v>
      </c>
      <c r="BC513">
        <f>INDEX(Model_Assumptions[Values],9)*((INDEX(Model_Scenarios[GR Weight],4)*$AG513)+(INDEX(Model_Scenarios[GP Weight],4)*$AH513)+(INDEX(Model_Scenarios[LTV Weight],4)*$AI513))-(INDEX(Model_Scenarios[LTV Weight],4)*$AP513)-(INDEX(Model_Scenarios[GP Weight],4)*($AS513+$AV513+$AY513))</f>
        <v>1.8554425716857719</v>
      </c>
      <c r="BD513">
        <f>INDEX(Model_Assumptions[Values],9)*((INDEX(Model_Scenarios[GR Weight],5)*$AG513)+(INDEX(Model_Scenarios[GP Weight],5)*$AH513)+(INDEX(Model_Scenarios[LTV Weight],5)*$AI513))-(INDEX(Model_Scenarios[LTV Weight],5)*$AP513)-(INDEX(Model_Scenarios[GP Weight],5)*($AS513+$AV513+$AY513))</f>
        <v>1.7435760700372864</v>
      </c>
    </row>
    <row r="514" spans="1:56" x14ac:dyDescent="0.25">
      <c r="A514">
        <v>513</v>
      </c>
      <c r="B514">
        <v>11</v>
      </c>
      <c r="C514" s="3">
        <v>13</v>
      </c>
      <c r="D514" s="4">
        <v>0.24</v>
      </c>
      <c r="E514" t="str">
        <v>SKU-1014</v>
      </c>
      <c r="F514" t="str">
        <v>Raise</v>
      </c>
      <c r="G514" t="str">
        <v>Full</v>
      </c>
      <c r="H514">
        <v>143.80000000000001</v>
      </c>
      <c r="I514">
        <v>62.15</v>
      </c>
      <c r="J514">
        <v>29</v>
      </c>
      <c r="K514">
        <v>4170.2000000000007</v>
      </c>
      <c r="L514">
        <v>2367.8500000000008</v>
      </c>
      <c r="M514">
        <v>0.56780250347705152</v>
      </c>
      <c r="N514">
        <v>176.09452849869206</v>
      </c>
      <c r="O514">
        <v>408.25774096599343</v>
      </c>
      <c r="P514">
        <v>594.70774096599325</v>
      </c>
      <c r="Q514">
        <v>1207.1798191480714</v>
      </c>
      <c r="R514">
        <v>1056.2823417545624</v>
      </c>
      <c r="S514">
        <v>1</v>
      </c>
      <c r="T514">
        <f t="shared" ref="T514:T577" si="184">$H514 + MIN($D514, $S514) * ($N514 - $H514)</f>
        <v>151.55068683968611</v>
      </c>
      <c r="U514">
        <f t="shared" ref="U514:U577" si="185">IFERROR(($T514-$H514)/$H514, 0)</f>
        <v>5.3899073989472156E-2</v>
      </c>
      <c r="V514">
        <f>IF($F514="Reduce", INDEX(Model_Assumptions[Values], 2), INDEX(Model_Assumptions[Values], 1))</f>
        <v>-0.4</v>
      </c>
      <c r="W514">
        <f t="shared" ref="W514:W577" si="186">$J514 * (1 + ($U514 * $V514))</f>
        <v>28.374770741722124</v>
      </c>
      <c r="X514">
        <f t="shared" si="176"/>
        <v>4300.2159948266171</v>
      </c>
      <c r="Y514">
        <f t="shared" ref="Y514:Y577" si="187">$X514-($W514*$I514)</f>
        <v>2536.7239932285875</v>
      </c>
      <c r="Z514">
        <f t="shared" ref="Z514:Z577" si="188">$X514-$K514</f>
        <v>130.01599482661641</v>
      </c>
      <c r="AA514">
        <f t="shared" ref="AA514:AA577" si="189">$Y514-$L514</f>
        <v>168.87399322858664</v>
      </c>
      <c r="AB514">
        <f t="shared" si="177"/>
        <v>0.58990618059195121</v>
      </c>
      <c r="AC514">
        <f t="shared" ref="AC514:AC577" si="190">$AB514-$M514</f>
        <v>2.2103677114899689E-2</v>
      </c>
      <c r="AD514">
        <f t="shared" ref="AD514:AD577" si="191">IFERROR(($X514-($W514*$I514))/$X514, 0) - IFERROR(($K514-($J514*$I514))/$K514, 0)</f>
        <v>2.2103677114899689E-2</v>
      </c>
      <c r="AE514">
        <f t="shared" ref="AE514:AE577" si="192">IFERROR(($T514-$H514)/($N514-$H514), 0)</f>
        <v>0.24000000000000019</v>
      </c>
      <c r="AF514">
        <f t="shared" si="178"/>
        <v>802.77457973346714</v>
      </c>
      <c r="AG514">
        <f t="shared" ref="AG514:AG577" si="193">IFERROR($Z514/$O514, 0)</f>
        <v>0.31846547359758776</v>
      </c>
      <c r="AH514">
        <f t="shared" ref="AH514:AH577" si="194">IFERROR($AA514/$P514, 0)</f>
        <v>0.28396131678777531</v>
      </c>
      <c r="AI514">
        <f t="shared" si="179"/>
        <v>0.75999999999999979</v>
      </c>
      <c r="AJ514">
        <f>MAX(0, $R514 - $AA514) * INDEX(Model_Assumptions[Values], 7)</f>
        <v>1774.8166970519515</v>
      </c>
      <c r="AK514">
        <f>MAX(0, INDEX(Model_Assumptions[Values], 4) - $AD514)</f>
        <v>2.7896322885100314E-2</v>
      </c>
      <c r="AL514">
        <f>MAX(0, INDEX(Model_Assumptions[Values], 5) - $AC514)</f>
        <v>0</v>
      </c>
      <c r="AM514">
        <f>INDEX(Model_Assumptions[Values], 6) * MAX(0, INDEX(Model_Assumptions[Values], 3) - $AB514)^2</f>
        <v>0</v>
      </c>
      <c r="AN514">
        <f t="shared" ref="AN514:AN577" si="195">AVERAGEIF($E$2:$E$2201, $E514, $AJ$2:$AJ$2201)</f>
        <v>1457.6242730566646</v>
      </c>
      <c r="AO514" cm="1">
        <f t="array" ref="AO514">IFERROR(STDEV(IF($E$2:$E$2201=$E514, $AJ$2:$AJ$2201)), 0)</f>
        <v>374.20234180910916</v>
      </c>
      <c r="AP514">
        <f t="shared" si="180"/>
        <v>0.8476494894761919</v>
      </c>
      <c r="AQ514">
        <f t="shared" ref="AQ514:AQ577" si="196">AVERAGEIF($E$2:$E$2201, $E514, $AK$2:$AK$2201)</f>
        <v>1.4468900698610319E-2</v>
      </c>
      <c r="AR514" cm="1">
        <f t="array" ref="AR514">IFERROR(STDEV(IF($E$2:$E$2201=$E514, $AK$2:$AK$2201)), 0)</f>
        <v>1.6658307098493322E-2</v>
      </c>
      <c r="AS514">
        <f t="shared" si="181"/>
        <v>0.806049624796775</v>
      </c>
      <c r="AT514">
        <f t="shared" ref="AT514:AT577" si="197">AVERAGEIF($E$2:$E$2201, $E514, $AL$2:$AL$2201)</f>
        <v>2.3294759876347848E-3</v>
      </c>
      <c r="AU514" cm="1">
        <f t="array" ref="AU514">IFERROR(STDEV(IF($E$2:$E$2201=$E514, $AL$2:$AL$2201)), 0)</f>
        <v>5.2325014949723596E-3</v>
      </c>
      <c r="AV514">
        <f t="shared" si="182"/>
        <v>-0.44519356370429286</v>
      </c>
      <c r="AW514">
        <f t="shared" ref="AW514:AW577" si="198">AVERAGEIF($E$2:$E$2201, $E514, $AM$2:$AM$2201)</f>
        <v>0</v>
      </c>
      <c r="AX514" cm="1">
        <f t="array" ref="AX514">IFERROR(STDEV(IF($E$2:$E$2201=$E514, $AM$2:$AM$2201)), 0)</f>
        <v>0</v>
      </c>
      <c r="AY514">
        <f t="shared" si="183"/>
        <v>-0.44519356370429286</v>
      </c>
      <c r="AZ514">
        <f>INDEX(Model_Assumptions[Values],9)*((INDEX(Model_Scenarios[GR Weight],1)*$AG514)+(INDEX(Model_Scenarios[GP Weight],1)*$AH514)+(INDEX(Model_Scenarios[LTV Weight],1)*$AI514))-(INDEX(Model_Scenarios[LTV Weight],1)*$AP514)-(INDEX(Model_Scenarios[GP Weight],1)*($AS514+$AV514+$AY514))</f>
        <v>2.6715275538729082</v>
      </c>
      <c r="BA514">
        <f>INDEX(Model_Assumptions[Values],9)*((INDEX(Model_Scenarios[GR Weight],2)*$AG514)+(INDEX(Model_Scenarios[GP Weight],2)*$AH514)+(INDEX(Model_Scenarios[LTV Weight],2)*$AI514))-(INDEX(Model_Scenarios[LTV Weight],2)*$AP514)-(INDEX(Model_Scenarios[GP Weight],2)*($AS514+$AV514+$AY514))</f>
        <v>2.4587057543488027</v>
      </c>
      <c r="BB514">
        <f>INDEX(Model_Assumptions[Values],9)*((INDEX(Model_Scenarios[GR Weight],3)*$AG514)+(INDEX(Model_Scenarios[GP Weight],3)*$AH514)+(INDEX(Model_Scenarios[LTV Weight],3)*$AI514))-(INDEX(Model_Scenarios[LTV Weight],3)*$AP514)-(INDEX(Model_Scenarios[GP Weight],3)*($AS514+$AV514+$AY514))</f>
        <v>2.1054724764992478</v>
      </c>
      <c r="BC514">
        <f>INDEX(Model_Assumptions[Values],9)*((INDEX(Model_Scenarios[GR Weight],4)*$AG514)+(INDEX(Model_Scenarios[GP Weight],4)*$AH514)+(INDEX(Model_Scenarios[LTV Weight],4)*$AI514))-(INDEX(Model_Scenarios[LTV Weight],4)*$AP514)-(INDEX(Model_Scenarios[GP Weight],4)*($AS514+$AV514+$AY514))</f>
        <v>1.969470162245661</v>
      </c>
      <c r="BD514">
        <f>INDEX(Model_Assumptions[Values],9)*((INDEX(Model_Scenarios[GR Weight],5)*$AG514)+(INDEX(Model_Scenarios[GP Weight],5)*$AH514)+(INDEX(Model_Scenarios[LTV Weight],5)*$AI514))-(INDEX(Model_Scenarios[LTV Weight],5)*$AP514)-(INDEX(Model_Scenarios[GP Weight],5)*($AS514+$AV514+$AY514))</f>
        <v>1.8838323488314179</v>
      </c>
    </row>
    <row r="515" spans="1:56" x14ac:dyDescent="0.25">
      <c r="A515">
        <v>514</v>
      </c>
      <c r="B515">
        <v>11</v>
      </c>
      <c r="C515" s="3">
        <v>14</v>
      </c>
      <c r="D515" s="4">
        <v>0.26</v>
      </c>
      <c r="E515" t="str">
        <v>SKU-1014</v>
      </c>
      <c r="F515" t="str">
        <v>Raise</v>
      </c>
      <c r="G515" t="str">
        <v>Full</v>
      </c>
      <c r="H515">
        <v>143.80000000000001</v>
      </c>
      <c r="I515">
        <v>62.15</v>
      </c>
      <c r="J515">
        <v>29</v>
      </c>
      <c r="K515">
        <v>4170.2000000000007</v>
      </c>
      <c r="L515">
        <v>2367.8500000000008</v>
      </c>
      <c r="M515">
        <v>0.56780250347705152</v>
      </c>
      <c r="N515">
        <v>176.09452849869206</v>
      </c>
      <c r="O515">
        <v>408.25774096599343</v>
      </c>
      <c r="P515">
        <v>594.70774096599325</v>
      </c>
      <c r="Q515">
        <v>1207.1798191480714</v>
      </c>
      <c r="R515">
        <v>1056.2823417545624</v>
      </c>
      <c r="S515">
        <v>1</v>
      </c>
      <c r="T515">
        <f t="shared" si="184"/>
        <v>152.19657740965994</v>
      </c>
      <c r="U515">
        <f t="shared" si="185"/>
        <v>5.839066348859475E-2</v>
      </c>
      <c r="V515">
        <f>IF($F515="Reduce", INDEX(Model_Assumptions[Values], 2), INDEX(Model_Assumptions[Values], 1))</f>
        <v>-0.4</v>
      </c>
      <c r="W515">
        <f t="shared" si="186"/>
        <v>28.3226683035323</v>
      </c>
      <c r="X515">
        <f t="shared" ref="X515:X578" si="199">$W515*$T515</f>
        <v>4310.6131789066758</v>
      </c>
      <c r="Y515">
        <f t="shared" si="187"/>
        <v>2550.3593438421431</v>
      </c>
      <c r="Z515">
        <f t="shared" si="188"/>
        <v>140.41317890667506</v>
      </c>
      <c r="AA515">
        <f t="shared" si="189"/>
        <v>182.50934384214224</v>
      </c>
      <c r="AB515">
        <f t="shared" ref="AB515:AB578" si="200">IFERROR($Y515/$X515,0)</f>
        <v>0.59164653333357198</v>
      </c>
      <c r="AC515">
        <f t="shared" si="190"/>
        <v>2.3844029856520454E-2</v>
      </c>
      <c r="AD515">
        <f t="shared" si="191"/>
        <v>2.3844029856520454E-2</v>
      </c>
      <c r="AE515">
        <f t="shared" si="192"/>
        <v>0.25999999999999984</v>
      </c>
      <c r="AF515">
        <f t="shared" ref="AF515:AF578" si="201">$R515 * (1 - $AE515)</f>
        <v>781.64893289837642</v>
      </c>
      <c r="AG515">
        <f t="shared" si="193"/>
        <v>0.34393267981750536</v>
      </c>
      <c r="AH515">
        <f t="shared" si="194"/>
        <v>0.30688913439345755</v>
      </c>
      <c r="AI515">
        <f t="shared" ref="AI515:AI578" si="202">IFERROR($AF515/$R515, 0)</f>
        <v>0.74000000000000021</v>
      </c>
      <c r="AJ515">
        <f>MAX(0, $R515 - $AA515) * INDEX(Model_Assumptions[Values], 7)</f>
        <v>1747.5459958248402</v>
      </c>
      <c r="AK515">
        <f>MAX(0, INDEX(Model_Assumptions[Values], 4) - $AD515)</f>
        <v>2.6155970143479548E-2</v>
      </c>
      <c r="AL515">
        <f>MAX(0, INDEX(Model_Assumptions[Values], 5) - $AC515)</f>
        <v>0</v>
      </c>
      <c r="AM515">
        <f>INDEX(Model_Assumptions[Values], 6) * MAX(0, INDEX(Model_Assumptions[Values], 3) - $AB515)^2</f>
        <v>0</v>
      </c>
      <c r="AN515">
        <f t="shared" si="195"/>
        <v>1457.6242730566646</v>
      </c>
      <c r="AO515" cm="1">
        <f t="array" ref="AO515">IFERROR(STDEV(IF($E$2:$E$2201=$E515, $AJ$2:$AJ$2201)), 0)</f>
        <v>374.20234180910916</v>
      </c>
      <c r="AP515">
        <f t="shared" ref="AP515:AP578" si="203">IF($AO515=0, 0, ($AJ515-$AN515)/$AO515)</f>
        <v>0.77477260395145431</v>
      </c>
      <c r="AQ515">
        <f t="shared" si="196"/>
        <v>1.4468900698610319E-2</v>
      </c>
      <c r="AR515" cm="1">
        <f t="array" ref="AR515">IFERROR(STDEV(IF($E$2:$E$2201=$E515, $AK$2:$AK$2201)), 0)</f>
        <v>1.6658307098493322E-2</v>
      </c>
      <c r="AS515">
        <f t="shared" ref="AS515:AS578" si="204">IF($AR515=0, 0, ($AK515-$AQ515)/$AR515)</f>
        <v>0.70157605906582665</v>
      </c>
      <c r="AT515">
        <f t="shared" si="197"/>
        <v>2.3294759876347848E-3</v>
      </c>
      <c r="AU515" cm="1">
        <f t="array" ref="AU515">IFERROR(STDEV(IF($E$2:$E$2201=$E515, $AL$2:$AL$2201)), 0)</f>
        <v>5.2325014949723596E-3</v>
      </c>
      <c r="AV515">
        <f t="shared" ref="AV515:AV578" si="205">IF($AU515=0, 0, ($AL515-$AT515)/$AU515)</f>
        <v>-0.44519356370429286</v>
      </c>
      <c r="AW515">
        <f t="shared" si="198"/>
        <v>0</v>
      </c>
      <c r="AX515" cm="1">
        <f t="array" ref="AX515">IFERROR(STDEV(IF($E$2:$E$2201=$E515, $AM$2:$AM$2201)), 0)</f>
        <v>0</v>
      </c>
      <c r="AY515">
        <f t="shared" ref="AY515:AY578" si="206">IF($AU515=0, 0, ($AL515-$AT515)/$AU515)</f>
        <v>-0.44519356370429286</v>
      </c>
      <c r="AZ515">
        <f>INDEX(Model_Assumptions[Values],9)*((INDEX(Model_Scenarios[GR Weight],1)*$AG515)+(INDEX(Model_Scenarios[GP Weight],1)*$AH515)+(INDEX(Model_Scenarios[LTV Weight],1)*$AI515))-(INDEX(Model_Scenarios[LTV Weight],1)*$AP515)-(INDEX(Model_Scenarios[GP Weight],1)*($AS515+$AV515+$AY515))</f>
        <v>2.6844739307785952</v>
      </c>
      <c r="BA515">
        <f>INDEX(Model_Assumptions[Values],9)*((INDEX(Model_Scenarios[GR Weight],2)*$AG515)+(INDEX(Model_Scenarios[GP Weight],2)*$AH515)+(INDEX(Model_Scenarios[LTV Weight],2)*$AI515))-(INDEX(Model_Scenarios[LTV Weight],2)*$AP515)-(INDEX(Model_Scenarios[GP Weight],2)*($AS515+$AV515+$AY515))</f>
        <v>2.5039986653566935</v>
      </c>
      <c r="BB515">
        <f>INDEX(Model_Assumptions[Values],9)*((INDEX(Model_Scenarios[GR Weight],3)*$AG515)+(INDEX(Model_Scenarios[GP Weight],3)*$AH515)+(INDEX(Model_Scenarios[LTV Weight],3)*$AI515))-(INDEX(Model_Scenarios[LTV Weight],3)*$AP515)-(INDEX(Model_Scenarios[GP Weight],3)*($AS515+$AV515+$AY515))</f>
        <v>2.2031466672998166</v>
      </c>
      <c r="BC515">
        <f>INDEX(Model_Assumptions[Values],9)*((INDEX(Model_Scenarios[GR Weight],4)*$AG515)+(INDEX(Model_Scenarios[GP Weight],4)*$AH515)+(INDEX(Model_Scenarios[LTV Weight],4)*$AI515))-(INDEX(Model_Scenarios[LTV Weight],4)*$AP515)-(INDEX(Model_Scenarios[GP Weight],4)*($AS515+$AV515+$AY515))</f>
        <v>2.0825902676037149</v>
      </c>
      <c r="BD515">
        <f>INDEX(Model_Assumptions[Values],9)*((INDEX(Model_Scenarios[GR Weight],5)*$AG515)+(INDEX(Model_Scenarios[GP Weight],5)*$AH515)+(INDEX(Model_Scenarios[LTV Weight],5)*$AI515))-(INDEX(Model_Scenarios[LTV Weight],5)*$AP515)-(INDEX(Model_Scenarios[GP Weight],5)*($AS515+$AV515+$AY515))</f>
        <v>2.0230307360001678</v>
      </c>
    </row>
    <row r="516" spans="1:56" x14ac:dyDescent="0.25">
      <c r="A516">
        <v>515</v>
      </c>
      <c r="B516">
        <v>11</v>
      </c>
      <c r="C516" s="3">
        <v>15</v>
      </c>
      <c r="D516" s="4">
        <v>0.28000000000000003</v>
      </c>
      <c r="E516" t="str">
        <v>SKU-1014</v>
      </c>
      <c r="F516" t="str">
        <v>Raise</v>
      </c>
      <c r="G516" t="str">
        <v>Full</v>
      </c>
      <c r="H516">
        <v>143.80000000000001</v>
      </c>
      <c r="I516">
        <v>62.15</v>
      </c>
      <c r="J516">
        <v>29</v>
      </c>
      <c r="K516">
        <v>4170.2000000000007</v>
      </c>
      <c r="L516">
        <v>2367.8500000000008</v>
      </c>
      <c r="M516">
        <v>0.56780250347705152</v>
      </c>
      <c r="N516">
        <v>176.09452849869206</v>
      </c>
      <c r="O516">
        <v>408.25774096599343</v>
      </c>
      <c r="P516">
        <v>594.70774096599325</v>
      </c>
      <c r="Q516">
        <v>1207.1798191480714</v>
      </c>
      <c r="R516">
        <v>1056.2823417545624</v>
      </c>
      <c r="S516">
        <v>1</v>
      </c>
      <c r="T516">
        <f t="shared" si="184"/>
        <v>152.8424679796338</v>
      </c>
      <c r="U516">
        <f t="shared" si="185"/>
        <v>6.2882252987717546E-2</v>
      </c>
      <c r="V516">
        <f>IF($F516="Reduce", INDEX(Model_Assumptions[Values], 2), INDEX(Model_Assumptions[Values], 1))</f>
        <v>-0.4</v>
      </c>
      <c r="W516">
        <f t="shared" si="186"/>
        <v>28.270565865342476</v>
      </c>
      <c r="X516">
        <f t="shared" si="199"/>
        <v>4320.9430580397357</v>
      </c>
      <c r="Y516">
        <f t="shared" si="187"/>
        <v>2563.9273895087008</v>
      </c>
      <c r="Z516">
        <f t="shared" si="188"/>
        <v>150.74305803973493</v>
      </c>
      <c r="AA516">
        <f t="shared" si="189"/>
        <v>196.07738950869998</v>
      </c>
      <c r="AB516">
        <f t="shared" si="200"/>
        <v>0.59337217710799162</v>
      </c>
      <c r="AC516">
        <f t="shared" si="190"/>
        <v>2.5569673630940093E-2</v>
      </c>
      <c r="AD516">
        <f t="shared" si="191"/>
        <v>2.5569673630940093E-2</v>
      </c>
      <c r="AE516">
        <f t="shared" si="192"/>
        <v>0.28000000000000036</v>
      </c>
      <c r="AF516">
        <f t="shared" si="201"/>
        <v>760.52328606328456</v>
      </c>
      <c r="AG516">
        <f t="shared" si="193"/>
        <v>0.36923502707641581</v>
      </c>
      <c r="AH516">
        <f t="shared" si="194"/>
        <v>0.32970377885145458</v>
      </c>
      <c r="AI516">
        <f t="shared" si="202"/>
        <v>0.71999999999999964</v>
      </c>
      <c r="AJ516">
        <f>MAX(0, $R516 - $AA516) * INDEX(Model_Assumptions[Values], 7)</f>
        <v>1720.4099044917248</v>
      </c>
      <c r="AK516">
        <f>MAX(0, INDEX(Model_Assumptions[Values], 4) - $AD516)</f>
        <v>2.443032636905991E-2</v>
      </c>
      <c r="AL516">
        <f>MAX(0, INDEX(Model_Assumptions[Values], 5) - $AC516)</f>
        <v>0</v>
      </c>
      <c r="AM516">
        <f>INDEX(Model_Assumptions[Values], 6) * MAX(0, INDEX(Model_Assumptions[Values], 3) - $AB516)^2</f>
        <v>0</v>
      </c>
      <c r="AN516">
        <f t="shared" si="195"/>
        <v>1457.6242730566646</v>
      </c>
      <c r="AO516" cm="1">
        <f t="array" ref="AO516">IFERROR(STDEV(IF($E$2:$E$2201=$E516, $AJ$2:$AJ$2201)), 0)</f>
        <v>374.20234180910916</v>
      </c>
      <c r="AP516">
        <f t="shared" si="203"/>
        <v>0.70225544331070566</v>
      </c>
      <c r="AQ516">
        <f t="shared" si="196"/>
        <v>1.4468900698610319E-2</v>
      </c>
      <c r="AR516" cm="1">
        <f t="array" ref="AR516">IFERROR(STDEV(IF($E$2:$E$2201=$E516, $AK$2:$AK$2201)), 0)</f>
        <v>1.6658307098493322E-2</v>
      </c>
      <c r="AS516">
        <f t="shared" si="204"/>
        <v>0.59798547424729387</v>
      </c>
      <c r="AT516">
        <f t="shared" si="197"/>
        <v>2.3294759876347848E-3</v>
      </c>
      <c r="AU516" cm="1">
        <f t="array" ref="AU516">IFERROR(STDEV(IF($E$2:$E$2201=$E516, $AL$2:$AL$2201)), 0)</f>
        <v>5.2325014949723596E-3</v>
      </c>
      <c r="AV516">
        <f t="shared" si="205"/>
        <v>-0.44519356370429286</v>
      </c>
      <c r="AW516">
        <f t="shared" si="198"/>
        <v>0</v>
      </c>
      <c r="AX516" cm="1">
        <f t="array" ref="AX516">IFERROR(STDEV(IF($E$2:$E$2201=$E516, $AM$2:$AM$2201)), 0)</f>
        <v>0</v>
      </c>
      <c r="AY516">
        <f t="shared" si="206"/>
        <v>-0.44519356370429286</v>
      </c>
      <c r="AZ516">
        <f>INDEX(Model_Assumptions[Values],9)*((INDEX(Model_Scenarios[GR Weight],1)*$AG516)+(INDEX(Model_Scenarios[GP Weight],1)*$AH516)+(INDEX(Model_Scenarios[LTV Weight],1)*$AI516))-(INDEX(Model_Scenarios[LTV Weight],1)*$AP516)-(INDEX(Model_Scenarios[GP Weight],1)*($AS516+$AV516+$AY516))</f>
        <v>2.6969052136314984</v>
      </c>
      <c r="BA516">
        <f>INDEX(Model_Assumptions[Values],9)*((INDEX(Model_Scenarios[GR Weight],2)*$AG516)+(INDEX(Model_Scenarios[GP Weight],2)*$AH516)+(INDEX(Model_Scenarios[LTV Weight],2)*$AI516))-(INDEX(Model_Scenarios[LTV Weight],2)*$AP516)-(INDEX(Model_Scenarios[GP Weight],2)*($AS516+$AV516+$AY516))</f>
        <v>2.5486443416390649</v>
      </c>
      <c r="BB516">
        <f>INDEX(Model_Assumptions[Values],9)*((INDEX(Model_Scenarios[GR Weight],3)*$AG516)+(INDEX(Model_Scenarios[GP Weight],3)*$AH516)+(INDEX(Model_Scenarios[LTV Weight],3)*$AI516))-(INDEX(Model_Scenarios[LTV Weight],3)*$AP516)-(INDEX(Model_Scenarios[GP Weight],3)*($AS516+$AV516+$AY516))</f>
        <v>2.2999637981177345</v>
      </c>
      <c r="BC516">
        <f>INDEX(Model_Assumptions[Values],9)*((INDEX(Model_Scenarios[GR Weight],4)*$AG516)+(INDEX(Model_Scenarios[GP Weight],4)*$AH516)+(INDEX(Model_Scenarios[LTV Weight],4)*$AI516))-(INDEX(Model_Scenarios[LTV Weight],4)*$AP516)-(INDEX(Model_Scenarios[GP Weight],4)*($AS516+$AV516+$AY516))</f>
        <v>2.1948068559870131</v>
      </c>
      <c r="BD516">
        <f>INDEX(Model_Assumptions[Values],9)*((INDEX(Model_Scenarios[GR Weight],5)*$AG516)+(INDEX(Model_Scenarios[GP Weight],5)*$AH516)+(INDEX(Model_Scenarios[LTV Weight],5)*$AI516))-(INDEX(Model_Scenarios[LTV Weight],5)*$AP516)-(INDEX(Model_Scenarios[GP Weight],5)*($AS516+$AV516+$AY516))</f>
        <v>2.1611774673289497</v>
      </c>
    </row>
    <row r="517" spans="1:56" x14ac:dyDescent="0.25">
      <c r="A517">
        <v>516</v>
      </c>
      <c r="B517">
        <v>11</v>
      </c>
      <c r="C517" s="3">
        <v>16</v>
      </c>
      <c r="D517" s="4">
        <v>0.3</v>
      </c>
      <c r="E517" t="str">
        <v>SKU-1014</v>
      </c>
      <c r="F517" t="str">
        <v>Raise</v>
      </c>
      <c r="G517" t="str">
        <v>Full</v>
      </c>
      <c r="H517">
        <v>143.80000000000001</v>
      </c>
      <c r="I517">
        <v>62.15</v>
      </c>
      <c r="J517">
        <v>29</v>
      </c>
      <c r="K517">
        <v>4170.2000000000007</v>
      </c>
      <c r="L517">
        <v>2367.8500000000008</v>
      </c>
      <c r="M517">
        <v>0.56780250347705152</v>
      </c>
      <c r="N517">
        <v>176.09452849869206</v>
      </c>
      <c r="O517">
        <v>408.25774096599343</v>
      </c>
      <c r="P517">
        <v>594.70774096599325</v>
      </c>
      <c r="Q517">
        <v>1207.1798191480714</v>
      </c>
      <c r="R517">
        <v>1056.2823417545624</v>
      </c>
      <c r="S517">
        <v>1</v>
      </c>
      <c r="T517">
        <f t="shared" si="184"/>
        <v>153.48835854960763</v>
      </c>
      <c r="U517">
        <f t="shared" si="185"/>
        <v>6.7373842486840141E-2</v>
      </c>
      <c r="V517">
        <f>IF($F517="Reduce", INDEX(Model_Assumptions[Values], 2), INDEX(Model_Assumptions[Values], 1))</f>
        <v>-0.4</v>
      </c>
      <c r="W517">
        <f t="shared" si="186"/>
        <v>28.218463427152656</v>
      </c>
      <c r="X517">
        <f t="shared" si="199"/>
        <v>4331.2056322257968</v>
      </c>
      <c r="Y517">
        <f t="shared" si="187"/>
        <v>2577.4281302282593</v>
      </c>
      <c r="Z517">
        <f t="shared" si="188"/>
        <v>161.00563222579603</v>
      </c>
      <c r="AA517">
        <f t="shared" si="189"/>
        <v>209.57813022825849</v>
      </c>
      <c r="AB517">
        <f t="shared" si="200"/>
        <v>0.59508329760453438</v>
      </c>
      <c r="AC517">
        <f t="shared" si="190"/>
        <v>2.7280794127482855E-2</v>
      </c>
      <c r="AD517">
        <f t="shared" si="191"/>
        <v>2.7280794127482855E-2</v>
      </c>
      <c r="AE517">
        <f t="shared" si="192"/>
        <v>0.3</v>
      </c>
      <c r="AF517">
        <f t="shared" si="201"/>
        <v>739.39763922819361</v>
      </c>
      <c r="AG517">
        <f t="shared" si="193"/>
        <v>0.39437251537431911</v>
      </c>
      <c r="AH517">
        <f t="shared" si="194"/>
        <v>0.35240525016176416</v>
      </c>
      <c r="AI517">
        <f t="shared" si="202"/>
        <v>0.7</v>
      </c>
      <c r="AJ517">
        <f>MAX(0, $R517 - $AA517) * INDEX(Model_Assumptions[Values], 7)</f>
        <v>1693.4084230526078</v>
      </c>
      <c r="AK517">
        <f>MAX(0, INDEX(Model_Assumptions[Values], 4) - $AD517)</f>
        <v>2.2719205872517148E-2</v>
      </c>
      <c r="AL517">
        <f>MAX(0, INDEX(Model_Assumptions[Values], 5) - $AC517)</f>
        <v>0</v>
      </c>
      <c r="AM517">
        <f>INDEX(Model_Assumptions[Values], 6) * MAX(0, INDEX(Model_Assumptions[Values], 3) - $AB517)^2</f>
        <v>0</v>
      </c>
      <c r="AN517">
        <f t="shared" si="195"/>
        <v>1457.6242730566646</v>
      </c>
      <c r="AO517" cm="1">
        <f t="array" ref="AO517">IFERROR(STDEV(IF($E$2:$E$2201=$E517, $AJ$2:$AJ$2201)), 0)</f>
        <v>374.20234180910916</v>
      </c>
      <c r="AP517">
        <f t="shared" si="203"/>
        <v>0.63009800755395351</v>
      </c>
      <c r="AQ517">
        <f t="shared" si="196"/>
        <v>1.4468900698610319E-2</v>
      </c>
      <c r="AR517" cm="1">
        <f t="array" ref="AR517">IFERROR(STDEV(IF($E$2:$E$2201=$E517, $AK$2:$AK$2201)), 0)</f>
        <v>1.6658307098493322E-2</v>
      </c>
      <c r="AS517">
        <f t="shared" si="204"/>
        <v>0.49526672339070016</v>
      </c>
      <c r="AT517">
        <f t="shared" si="197"/>
        <v>2.3294759876347848E-3</v>
      </c>
      <c r="AU517" cm="1">
        <f t="array" ref="AU517">IFERROR(STDEV(IF($E$2:$E$2201=$E517, $AL$2:$AL$2201)), 0)</f>
        <v>5.2325014949723596E-3</v>
      </c>
      <c r="AV517">
        <f t="shared" si="205"/>
        <v>-0.44519356370429286</v>
      </c>
      <c r="AW517">
        <f t="shared" si="198"/>
        <v>0</v>
      </c>
      <c r="AX517" cm="1">
        <f t="array" ref="AX517">IFERROR(STDEV(IF($E$2:$E$2201=$E517, $AM$2:$AM$2201)), 0)</f>
        <v>0</v>
      </c>
      <c r="AY517">
        <f t="shared" si="206"/>
        <v>-0.44519356370429286</v>
      </c>
      <c r="AZ517">
        <f>INDEX(Model_Assumptions[Values],9)*((INDEX(Model_Scenarios[GR Weight],1)*$AG517)+(INDEX(Model_Scenarios[GP Weight],1)*$AH517)+(INDEX(Model_Scenarios[LTV Weight],1)*$AI517))-(INDEX(Model_Scenarios[LTV Weight],1)*$AP517)-(INDEX(Model_Scenarios[GP Weight],1)*($AS517+$AV517+$AY517))</f>
        <v>2.7088225171266664</v>
      </c>
      <c r="BA517">
        <f>INDEX(Model_Assumptions[Values],9)*((INDEX(Model_Scenarios[GR Weight],2)*$AG517)+(INDEX(Model_Scenarios[GP Weight],2)*$AH517)+(INDEX(Model_Scenarios[LTV Weight],2)*$AI517))-(INDEX(Model_Scenarios[LTV Weight],2)*$AP517)-(INDEX(Model_Scenarios[GP Weight],2)*($AS517+$AV517+$AY517))</f>
        <v>2.5926450125860105</v>
      </c>
      <c r="BB517">
        <f>INDEX(Model_Assumptions[Values],9)*((INDEX(Model_Scenarios[GR Weight],3)*$AG517)+(INDEX(Model_Scenarios[GP Weight],3)*$AH517)+(INDEX(Model_Scenarios[LTV Weight],3)*$AI517))-(INDEX(Model_Scenarios[LTV Weight],3)*$AP517)-(INDEX(Model_Scenarios[GP Weight],3)*($AS517+$AV517+$AY517))</f>
        <v>2.3959277703856645</v>
      </c>
      <c r="BC517">
        <f>INDEX(Model_Assumptions[Values],9)*((INDEX(Model_Scenarios[GR Weight],4)*$AG517)+(INDEX(Model_Scenarios[GP Weight],4)*$AH517)+(INDEX(Model_Scenarios[LTV Weight],4)*$AI517))-(INDEX(Model_Scenarios[LTV Weight],4)*$AP517)-(INDEX(Model_Scenarios[GP Weight],4)*($AS517+$AV517+$AY517))</f>
        <v>2.3061238288282189</v>
      </c>
      <c r="BD517">
        <f>INDEX(Model_Assumptions[Values],9)*((INDEX(Model_Scenarios[GR Weight],5)*$AG517)+(INDEX(Model_Scenarios[GP Weight],5)*$AH517)+(INDEX(Model_Scenarios[LTV Weight],5)*$AI517))-(INDEX(Model_Scenarios[LTV Weight],5)*$AP517)-(INDEX(Model_Scenarios[GP Weight],5)*($AS517+$AV517+$AY517))</f>
        <v>2.2982786736405192</v>
      </c>
    </row>
    <row r="518" spans="1:56" x14ac:dyDescent="0.25">
      <c r="A518">
        <v>517</v>
      </c>
      <c r="B518">
        <v>11</v>
      </c>
      <c r="C518" s="3">
        <v>17</v>
      </c>
      <c r="D518" s="4">
        <v>0.32</v>
      </c>
      <c r="E518" t="str">
        <v>SKU-1014</v>
      </c>
      <c r="F518" t="str">
        <v>Raise</v>
      </c>
      <c r="G518" t="str">
        <v>Full</v>
      </c>
      <c r="H518">
        <v>143.80000000000001</v>
      </c>
      <c r="I518">
        <v>62.15</v>
      </c>
      <c r="J518">
        <v>29</v>
      </c>
      <c r="K518">
        <v>4170.2000000000007</v>
      </c>
      <c r="L518">
        <v>2367.8500000000008</v>
      </c>
      <c r="M518">
        <v>0.56780250347705152</v>
      </c>
      <c r="N518">
        <v>176.09452849869206</v>
      </c>
      <c r="O518">
        <v>408.25774096599343</v>
      </c>
      <c r="P518">
        <v>594.70774096599325</v>
      </c>
      <c r="Q518">
        <v>1207.1798191480714</v>
      </c>
      <c r="R518">
        <v>1056.2823417545624</v>
      </c>
      <c r="S518">
        <v>1</v>
      </c>
      <c r="T518">
        <f t="shared" si="184"/>
        <v>154.13424911958145</v>
      </c>
      <c r="U518">
        <f t="shared" si="185"/>
        <v>7.1865431985962749E-2</v>
      </c>
      <c r="V518">
        <f>IF($F518="Reduce", INDEX(Model_Assumptions[Values], 2), INDEX(Model_Assumptions[Values], 1))</f>
        <v>-0.4</v>
      </c>
      <c r="W518">
        <f t="shared" si="186"/>
        <v>28.166360988962833</v>
      </c>
      <c r="X518">
        <f t="shared" si="199"/>
        <v>4341.4009014648582</v>
      </c>
      <c r="Y518">
        <f t="shared" si="187"/>
        <v>2590.8615660008181</v>
      </c>
      <c r="Z518">
        <f t="shared" si="188"/>
        <v>171.20090146485745</v>
      </c>
      <c r="AA518">
        <f t="shared" si="189"/>
        <v>223.01156600081731</v>
      </c>
      <c r="AB518">
        <f t="shared" si="200"/>
        <v>0.5967800774000438</v>
      </c>
      <c r="AC518">
        <f t="shared" si="190"/>
        <v>2.8977573922992272E-2</v>
      </c>
      <c r="AD518">
        <f t="shared" si="191"/>
        <v>2.8977573922992272E-2</v>
      </c>
      <c r="AE518">
        <f t="shared" si="192"/>
        <v>0.31999999999999967</v>
      </c>
      <c r="AF518">
        <f t="shared" si="201"/>
        <v>718.27199239310278</v>
      </c>
      <c r="AG518">
        <f t="shared" si="193"/>
        <v>0.41934514471121304</v>
      </c>
      <c r="AH518">
        <f t="shared" si="194"/>
        <v>0.37499354832438547</v>
      </c>
      <c r="AI518">
        <f t="shared" si="202"/>
        <v>0.68000000000000038</v>
      </c>
      <c r="AJ518">
        <f>MAX(0, $R518 - $AA518) * INDEX(Model_Assumptions[Values], 7)</f>
        <v>1666.5415515074901</v>
      </c>
      <c r="AK518">
        <f>MAX(0, INDEX(Model_Assumptions[Values], 4) - $AD518)</f>
        <v>2.102242607700773E-2</v>
      </c>
      <c r="AL518">
        <f>MAX(0, INDEX(Model_Assumptions[Values], 5) - $AC518)</f>
        <v>0</v>
      </c>
      <c r="AM518">
        <f>INDEX(Model_Assumptions[Values], 6) * MAX(0, INDEX(Model_Assumptions[Values], 3) - $AB518)^2</f>
        <v>0</v>
      </c>
      <c r="AN518">
        <f t="shared" si="195"/>
        <v>1457.6242730566646</v>
      </c>
      <c r="AO518" cm="1">
        <f t="array" ref="AO518">IFERROR(STDEV(IF($E$2:$E$2201=$E518, $AJ$2:$AJ$2201)), 0)</f>
        <v>374.20234180910916</v>
      </c>
      <c r="AP518">
        <f t="shared" si="203"/>
        <v>0.55830029668120018</v>
      </c>
      <c r="AQ518">
        <f t="shared" si="196"/>
        <v>1.4468900698610319E-2</v>
      </c>
      <c r="AR518" cm="1">
        <f t="array" ref="AR518">IFERROR(STDEV(IF($E$2:$E$2201=$E518, $AK$2:$AK$2201)), 0)</f>
        <v>1.6658307098493322E-2</v>
      </c>
      <c r="AS518">
        <f t="shared" si="204"/>
        <v>0.3934088463881274</v>
      </c>
      <c r="AT518">
        <f t="shared" si="197"/>
        <v>2.3294759876347848E-3</v>
      </c>
      <c r="AU518" cm="1">
        <f t="array" ref="AU518">IFERROR(STDEV(IF($E$2:$E$2201=$E518, $AL$2:$AL$2201)), 0)</f>
        <v>5.2325014949723596E-3</v>
      </c>
      <c r="AV518">
        <f t="shared" si="205"/>
        <v>-0.44519356370429286</v>
      </c>
      <c r="AW518">
        <f t="shared" si="198"/>
        <v>0</v>
      </c>
      <c r="AX518" cm="1">
        <f t="array" ref="AX518">IFERROR(STDEV(IF($E$2:$E$2201=$E518, $AM$2:$AM$2201)), 0)</f>
        <v>0</v>
      </c>
      <c r="AY518">
        <f t="shared" si="206"/>
        <v>-0.44519356370429286</v>
      </c>
      <c r="AZ518">
        <f>INDEX(Model_Assumptions[Values],9)*((INDEX(Model_Scenarios[GR Weight],1)*$AG518)+(INDEX(Model_Scenarios[GP Weight],1)*$AH518)+(INDEX(Model_Scenarios[LTV Weight],1)*$AI518))-(INDEX(Model_Scenarios[LTV Weight],1)*$AP518)-(INDEX(Model_Scenarios[GP Weight],1)*($AS518+$AV518+$AY518))</f>
        <v>2.7202269372748868</v>
      </c>
      <c r="BA518">
        <f>INDEX(Model_Assumptions[Values],9)*((INDEX(Model_Scenarios[GR Weight],2)*$AG518)+(INDEX(Model_Scenarios[GP Weight],2)*$AH518)+(INDEX(Model_Scenarios[LTV Weight],2)*$AI518))-(INDEX(Model_Scenarios[LTV Weight],2)*$AP518)-(INDEX(Model_Scenarios[GP Weight],2)*($AS518+$AV518+$AY518))</f>
        <v>2.6360028702191083</v>
      </c>
      <c r="BB518">
        <f>INDEX(Model_Assumptions[Values],9)*((INDEX(Model_Scenarios[GR Weight],3)*$AG518)+(INDEX(Model_Scenarios[GP Weight],3)*$AH518)+(INDEX(Model_Scenarios[LTV Weight],3)*$AI518))-(INDEX(Model_Scenarios[LTV Weight],3)*$AP518)-(INDEX(Model_Scenarios[GP Weight],3)*($AS518+$AV518+$AY518))</f>
        <v>2.4910424201413721</v>
      </c>
      <c r="BC518">
        <f>INDEX(Model_Assumptions[Values],9)*((INDEX(Model_Scenarios[GR Weight],4)*$AG518)+(INDEX(Model_Scenarios[GP Weight],4)*$AH518)+(INDEX(Model_Scenarios[LTV Weight],4)*$AI518))-(INDEX(Model_Scenarios[LTV Weight],4)*$AP518)-(INDEX(Model_Scenarios[GP Weight],4)*($AS518+$AV518+$AY518))</f>
        <v>2.4165450221650979</v>
      </c>
      <c r="BD518">
        <f>INDEX(Model_Assumptions[Values],9)*((INDEX(Model_Scenarios[GR Weight],5)*$AG518)+(INDEX(Model_Scenarios[GP Weight],5)*$AH518)+(INDEX(Model_Scenarios[LTV Weight],5)*$AI518))-(INDEX(Model_Scenarios[LTV Weight],5)*$AP518)-(INDEX(Model_Scenarios[GP Weight],5)*($AS518+$AV518+$AY518))</f>
        <v>2.4343403829942263</v>
      </c>
    </row>
    <row r="519" spans="1:56" x14ac:dyDescent="0.25">
      <c r="A519">
        <v>518</v>
      </c>
      <c r="B519">
        <v>11</v>
      </c>
      <c r="C519" s="3">
        <v>18</v>
      </c>
      <c r="D519" s="4">
        <v>0.34</v>
      </c>
      <c r="E519" t="str">
        <v>SKU-1014</v>
      </c>
      <c r="F519" t="str">
        <v>Raise</v>
      </c>
      <c r="G519" t="str">
        <v>Full</v>
      </c>
      <c r="H519">
        <v>143.80000000000001</v>
      </c>
      <c r="I519">
        <v>62.15</v>
      </c>
      <c r="J519">
        <v>29</v>
      </c>
      <c r="K519">
        <v>4170.2000000000007</v>
      </c>
      <c r="L519">
        <v>2367.8500000000008</v>
      </c>
      <c r="M519">
        <v>0.56780250347705152</v>
      </c>
      <c r="N519">
        <v>176.09452849869206</v>
      </c>
      <c r="O519">
        <v>408.25774096599343</v>
      </c>
      <c r="P519">
        <v>594.70774096599325</v>
      </c>
      <c r="Q519">
        <v>1207.1798191480714</v>
      </c>
      <c r="R519">
        <v>1056.2823417545624</v>
      </c>
      <c r="S519">
        <v>1</v>
      </c>
      <c r="T519">
        <f t="shared" si="184"/>
        <v>154.78013968955531</v>
      </c>
      <c r="U519">
        <f t="shared" si="185"/>
        <v>7.6357021485085538E-2</v>
      </c>
      <c r="V519">
        <f>IF($F519="Reduce", INDEX(Model_Assumptions[Values], 2), INDEX(Model_Assumptions[Values], 1))</f>
        <v>-0.4</v>
      </c>
      <c r="W519">
        <f t="shared" si="186"/>
        <v>28.114258550773005</v>
      </c>
      <c r="X519">
        <f t="shared" si="199"/>
        <v>4351.5288657569208</v>
      </c>
      <c r="Y519">
        <f t="shared" si="187"/>
        <v>2604.2276968263786</v>
      </c>
      <c r="Z519">
        <f t="shared" si="188"/>
        <v>181.3288657569201</v>
      </c>
      <c r="AA519">
        <f t="shared" si="189"/>
        <v>236.37769682637781</v>
      </c>
      <c r="AB519">
        <f t="shared" si="200"/>
        <v>0.59846269602382374</v>
      </c>
      <c r="AC519">
        <f t="shared" si="190"/>
        <v>3.0660192546772214E-2</v>
      </c>
      <c r="AD519">
        <f t="shared" si="191"/>
        <v>3.0660192546772214E-2</v>
      </c>
      <c r="AE519">
        <f t="shared" si="192"/>
        <v>0.34000000000000019</v>
      </c>
      <c r="AF519">
        <f t="shared" si="201"/>
        <v>697.14634555801092</v>
      </c>
      <c r="AG519">
        <f t="shared" si="193"/>
        <v>0.44415291508709986</v>
      </c>
      <c r="AH519">
        <f t="shared" si="194"/>
        <v>0.39746867333932084</v>
      </c>
      <c r="AI519">
        <f t="shared" si="202"/>
        <v>0.65999999999999981</v>
      </c>
      <c r="AJ519">
        <f>MAX(0, $R519 - $AA519) * INDEX(Model_Assumptions[Values], 7)</f>
        <v>1639.8092898563691</v>
      </c>
      <c r="AK519">
        <f>MAX(0, INDEX(Model_Assumptions[Values], 4) - $AD519)</f>
        <v>1.9339807453227789E-2</v>
      </c>
      <c r="AL519">
        <f>MAX(0, INDEX(Model_Assumptions[Values], 5) - $AC519)</f>
        <v>0</v>
      </c>
      <c r="AM519">
        <f>INDEX(Model_Assumptions[Values], 6) * MAX(0, INDEX(Model_Assumptions[Values], 3) - $AB519)^2</f>
        <v>0</v>
      </c>
      <c r="AN519">
        <f t="shared" si="195"/>
        <v>1457.6242730566646</v>
      </c>
      <c r="AO519" cm="1">
        <f t="array" ref="AO519">IFERROR(STDEV(IF($E$2:$E$2201=$E519, $AJ$2:$AJ$2201)), 0)</f>
        <v>374.20234180910916</v>
      </c>
      <c r="AP519">
        <f t="shared" si="203"/>
        <v>0.48686231069243829</v>
      </c>
      <c r="AQ519">
        <f t="shared" si="196"/>
        <v>1.4468900698610319E-2</v>
      </c>
      <c r="AR519" cm="1">
        <f t="array" ref="AR519">IFERROR(STDEV(IF($E$2:$E$2201=$E519, $AK$2:$AK$2201)), 0)</f>
        <v>1.6658307098493322E-2</v>
      </c>
      <c r="AS519">
        <f t="shared" si="204"/>
        <v>0.29240106607579741</v>
      </c>
      <c r="AT519">
        <f t="shared" si="197"/>
        <v>2.3294759876347848E-3</v>
      </c>
      <c r="AU519" cm="1">
        <f t="array" ref="AU519">IFERROR(STDEV(IF($E$2:$E$2201=$E519, $AL$2:$AL$2201)), 0)</f>
        <v>5.2325014949723596E-3</v>
      </c>
      <c r="AV519">
        <f t="shared" si="205"/>
        <v>-0.44519356370429286</v>
      </c>
      <c r="AW519">
        <f t="shared" si="198"/>
        <v>0</v>
      </c>
      <c r="AX519" cm="1">
        <f t="array" ref="AX519">IFERROR(STDEV(IF($E$2:$E$2201=$E519, $AM$2:$AM$2201)), 0)</f>
        <v>0</v>
      </c>
      <c r="AY519">
        <f t="shared" si="206"/>
        <v>-0.44519356370429286</v>
      </c>
      <c r="AZ519">
        <f>INDEX(Model_Assumptions[Values],9)*((INDEX(Model_Scenarios[GR Weight],1)*$AG519)+(INDEX(Model_Scenarios[GP Weight],1)*$AH519)+(INDEX(Model_Scenarios[LTV Weight],1)*$AI519))-(INDEX(Model_Scenarios[LTV Weight],1)*$AP519)-(INDEX(Model_Scenarios[GP Weight],1)*($AS519+$AV519+$AY519))</f>
        <v>2.731119551792538</v>
      </c>
      <c r="BA519">
        <f>INDEX(Model_Assumptions[Values],9)*((INDEX(Model_Scenarios[GR Weight],2)*$AG519)+(INDEX(Model_Scenarios[GP Weight],2)*$AH519)+(INDEX(Model_Scenarios[LTV Weight],2)*$AI519))-(INDEX(Model_Scenarios[LTV Weight],2)*$AP519)-(INDEX(Model_Scenarios[GP Weight],2)*($AS519+$AV519+$AY519))</f>
        <v>2.6787200699711184</v>
      </c>
      <c r="BB519">
        <f>INDEX(Model_Assumptions[Values],9)*((INDEX(Model_Scenarios[GR Weight],3)*$AG519)+(INDEX(Model_Scenarios[GP Weight],3)*$AH519)+(INDEX(Model_Scenarios[LTV Weight],3)*$AI519))-(INDEX(Model_Scenarios[LTV Weight],3)*$AP519)-(INDEX(Model_Scenarios[GP Weight],3)*($AS519+$AV519+$AY519))</f>
        <v>2.5853115193921865</v>
      </c>
      <c r="BC519">
        <f>INDEX(Model_Assumptions[Values],9)*((INDEX(Model_Scenarios[GR Weight],4)*$AG519)+(INDEX(Model_Scenarios[GP Weight],4)*$AH519)+(INDEX(Model_Scenarios[LTV Weight],4)*$AI519))-(INDEX(Model_Scenarios[LTV Weight],4)*$AP519)-(INDEX(Model_Scenarios[GP Weight],4)*($AS519+$AV519+$AY519))</f>
        <v>2.5260742080049803</v>
      </c>
      <c r="BD519">
        <f>INDEX(Model_Assumptions[Values],9)*((INDEX(Model_Scenarios[GR Weight],5)*$AG519)+(INDEX(Model_Scenarios[GP Weight],5)*$AH519)+(INDEX(Model_Scenarios[LTV Weight],5)*$AI519))-(INDEX(Model_Scenarios[LTV Weight],5)*$AP519)-(INDEX(Model_Scenarios[GP Weight],5)*($AS519+$AV519+$AY519))</f>
        <v>2.5693685228301559</v>
      </c>
    </row>
    <row r="520" spans="1:56" x14ac:dyDescent="0.25">
      <c r="A520">
        <v>519</v>
      </c>
      <c r="B520">
        <v>11</v>
      </c>
      <c r="C520" s="3">
        <v>19</v>
      </c>
      <c r="D520" s="4">
        <v>0.36</v>
      </c>
      <c r="E520" t="str">
        <v>SKU-1014</v>
      </c>
      <c r="F520" t="str">
        <v>Raise</v>
      </c>
      <c r="G520" t="str">
        <v>Full</v>
      </c>
      <c r="H520">
        <v>143.80000000000001</v>
      </c>
      <c r="I520">
        <v>62.15</v>
      </c>
      <c r="J520">
        <v>29</v>
      </c>
      <c r="K520">
        <v>4170.2000000000007</v>
      </c>
      <c r="L520">
        <v>2367.8500000000008</v>
      </c>
      <c r="M520">
        <v>0.56780250347705152</v>
      </c>
      <c r="N520">
        <v>176.09452849869206</v>
      </c>
      <c r="O520">
        <v>408.25774096599343</v>
      </c>
      <c r="P520">
        <v>594.70774096599325</v>
      </c>
      <c r="Q520">
        <v>1207.1798191480714</v>
      </c>
      <c r="R520">
        <v>1056.2823417545624</v>
      </c>
      <c r="S520">
        <v>1</v>
      </c>
      <c r="T520">
        <f t="shared" si="184"/>
        <v>155.42603025952914</v>
      </c>
      <c r="U520">
        <f t="shared" si="185"/>
        <v>8.0848610984208133E-2</v>
      </c>
      <c r="V520">
        <f>IF($F520="Reduce", INDEX(Model_Assumptions[Values], 2), INDEX(Model_Assumptions[Values], 1))</f>
        <v>-0.4</v>
      </c>
      <c r="W520">
        <f t="shared" si="186"/>
        <v>28.062156112583185</v>
      </c>
      <c r="X520">
        <f t="shared" si="199"/>
        <v>4361.5895251019847</v>
      </c>
      <c r="Y520">
        <f t="shared" si="187"/>
        <v>2617.5265227049395</v>
      </c>
      <c r="Z520">
        <f t="shared" si="188"/>
        <v>191.38952510198396</v>
      </c>
      <c r="AA520">
        <f t="shared" si="189"/>
        <v>249.67652270493863</v>
      </c>
      <c r="AB520">
        <f t="shared" si="200"/>
        <v>0.60013133002095953</v>
      </c>
      <c r="AC520">
        <f t="shared" si="190"/>
        <v>3.2328826543908007E-2</v>
      </c>
      <c r="AD520">
        <f t="shared" si="191"/>
        <v>3.2328826543908007E-2</v>
      </c>
      <c r="AE520">
        <f t="shared" si="192"/>
        <v>0.35999999999999982</v>
      </c>
      <c r="AF520">
        <f t="shared" si="201"/>
        <v>676.02069872292009</v>
      </c>
      <c r="AG520">
        <f t="shared" si="193"/>
        <v>0.46879582650197954</v>
      </c>
      <c r="AH520">
        <f t="shared" si="194"/>
        <v>0.419830625206568</v>
      </c>
      <c r="AI520">
        <f t="shared" si="202"/>
        <v>0.64000000000000012</v>
      </c>
      <c r="AJ520">
        <f>MAX(0, $R520 - $AA520) * INDEX(Model_Assumptions[Values], 7)</f>
        <v>1613.2116380992475</v>
      </c>
      <c r="AK520">
        <f>MAX(0, INDEX(Model_Assumptions[Values], 4) - $AD520)</f>
        <v>1.7671173456091996E-2</v>
      </c>
      <c r="AL520">
        <f>MAX(0, INDEX(Model_Assumptions[Values], 5) - $AC520)</f>
        <v>0</v>
      </c>
      <c r="AM520">
        <f>INDEX(Model_Assumptions[Values], 6) * MAX(0, INDEX(Model_Assumptions[Values], 3) - $AB520)^2</f>
        <v>0</v>
      </c>
      <c r="AN520">
        <f t="shared" si="195"/>
        <v>1457.6242730566646</v>
      </c>
      <c r="AO520" cm="1">
        <f t="array" ref="AO520">IFERROR(STDEV(IF($E$2:$E$2201=$E520, $AJ$2:$AJ$2201)), 0)</f>
        <v>374.20234180910916</v>
      </c>
      <c r="AP520">
        <f t="shared" si="203"/>
        <v>0.41578404958767529</v>
      </c>
      <c r="AQ520">
        <f t="shared" si="196"/>
        <v>1.4468900698610319E-2</v>
      </c>
      <c r="AR520" cm="1">
        <f t="array" ref="AR520">IFERROR(STDEV(IF($E$2:$E$2201=$E520, $AK$2:$AK$2201)), 0)</f>
        <v>1.6658307098493322E-2</v>
      </c>
      <c r="AS520">
        <f t="shared" si="204"/>
        <v>0.19223278443289776</v>
      </c>
      <c r="AT520">
        <f t="shared" si="197"/>
        <v>2.3294759876347848E-3</v>
      </c>
      <c r="AU520" cm="1">
        <f t="array" ref="AU520">IFERROR(STDEV(IF($E$2:$E$2201=$E520, $AL$2:$AL$2201)), 0)</f>
        <v>5.2325014949723596E-3</v>
      </c>
      <c r="AV520">
        <f t="shared" si="205"/>
        <v>-0.44519356370429286</v>
      </c>
      <c r="AW520">
        <f t="shared" si="198"/>
        <v>0</v>
      </c>
      <c r="AX520" cm="1">
        <f t="array" ref="AX520">IFERROR(STDEV(IF($E$2:$E$2201=$E520, $AM$2:$AM$2201)), 0)</f>
        <v>0</v>
      </c>
      <c r="AY520">
        <f t="shared" si="206"/>
        <v>-0.44519356370429286</v>
      </c>
      <c r="AZ520">
        <f>INDEX(Model_Assumptions[Values],9)*((INDEX(Model_Scenarios[GR Weight],1)*$AG520)+(INDEX(Model_Scenarios[GP Weight],1)*$AH520)+(INDEX(Model_Scenarios[LTV Weight],1)*$AI520))-(INDEX(Model_Scenarios[LTV Weight],1)*$AP520)-(INDEX(Model_Scenarios[GP Weight],1)*($AS520+$AV520+$AY520))</f>
        <v>2.7415014204817028</v>
      </c>
      <c r="BA520">
        <f>INDEX(Model_Assumptions[Values],9)*((INDEX(Model_Scenarios[GR Weight],2)*$AG520)+(INDEX(Model_Scenarios[GP Weight],2)*$AH520)+(INDEX(Model_Scenarios[LTV Weight],2)*$AI520))-(INDEX(Model_Scenarios[LTV Weight],2)*$AP520)-(INDEX(Model_Scenarios[GP Weight],2)*($AS520+$AV520+$AY520))</f>
        <v>2.7207987314462017</v>
      </c>
      <c r="BB520">
        <f>INDEX(Model_Assumptions[Values],9)*((INDEX(Model_Scenarios[GR Weight],3)*$AG520)+(INDEX(Model_Scenarios[GP Weight],3)*$AH520)+(INDEX(Model_Scenarios[LTV Weight],3)*$AI520))-(INDEX(Model_Scenarios[LTV Weight],3)*$AP520)-(INDEX(Model_Scenarios[GP Weight],3)*($AS520+$AV520+$AY520))</f>
        <v>2.678738777445389</v>
      </c>
      <c r="BC520">
        <f>INDEX(Model_Assumptions[Values],9)*((INDEX(Model_Scenarios[GR Weight],4)*$AG520)+(INDEX(Model_Scenarios[GP Weight],4)*$AH520)+(INDEX(Model_Scenarios[LTV Weight],4)*$AI520))-(INDEX(Model_Scenarios[LTV Weight],4)*$AP520)-(INDEX(Model_Scenarios[GP Weight],4)*($AS520+$AV520+$AY520))</f>
        <v>2.6347150956551459</v>
      </c>
      <c r="BD520">
        <f>INDEX(Model_Assumptions[Values],9)*((INDEX(Model_Scenarios[GR Weight],5)*$AG520)+(INDEX(Model_Scenarios[GP Weight],5)*$AH520)+(INDEX(Model_Scenarios[LTV Weight],5)*$AI520))-(INDEX(Model_Scenarios[LTV Weight],5)*$AP520)-(INDEX(Model_Scenarios[GP Weight],5)*($AS520+$AV520+$AY520))</f>
        <v>2.7033689220597519</v>
      </c>
    </row>
    <row r="521" spans="1:56" x14ac:dyDescent="0.25">
      <c r="A521">
        <v>520</v>
      </c>
      <c r="B521">
        <v>11</v>
      </c>
      <c r="C521" s="3">
        <v>20</v>
      </c>
      <c r="D521" s="4">
        <v>0.38</v>
      </c>
      <c r="E521" t="str">
        <v>SKU-1014</v>
      </c>
      <c r="F521" t="str">
        <v>Raise</v>
      </c>
      <c r="G521" t="str">
        <v>Full</v>
      </c>
      <c r="H521">
        <v>143.80000000000001</v>
      </c>
      <c r="I521">
        <v>62.15</v>
      </c>
      <c r="J521">
        <v>29</v>
      </c>
      <c r="K521">
        <v>4170.2000000000007</v>
      </c>
      <c r="L521">
        <v>2367.8500000000008</v>
      </c>
      <c r="M521">
        <v>0.56780250347705152</v>
      </c>
      <c r="N521">
        <v>176.09452849869206</v>
      </c>
      <c r="O521">
        <v>408.25774096599343</v>
      </c>
      <c r="P521">
        <v>594.70774096599325</v>
      </c>
      <c r="Q521">
        <v>1207.1798191480714</v>
      </c>
      <c r="R521">
        <v>1056.2823417545624</v>
      </c>
      <c r="S521">
        <v>1</v>
      </c>
      <c r="T521">
        <f t="shared" si="184"/>
        <v>156.071920829503</v>
      </c>
      <c r="U521">
        <f t="shared" si="185"/>
        <v>8.5340200483330936E-2</v>
      </c>
      <c r="V521">
        <f>IF($F521="Reduce", INDEX(Model_Assumptions[Values], 2), INDEX(Model_Assumptions[Values], 1))</f>
        <v>-0.4</v>
      </c>
      <c r="W521">
        <f t="shared" si="186"/>
        <v>28.010053674393362</v>
      </c>
      <c r="X521">
        <f t="shared" si="199"/>
        <v>4371.5828795000507</v>
      </c>
      <c r="Y521">
        <f t="shared" si="187"/>
        <v>2630.7580436365033</v>
      </c>
      <c r="Z521">
        <f t="shared" si="188"/>
        <v>201.38287950004997</v>
      </c>
      <c r="AA521">
        <f t="shared" si="189"/>
        <v>262.9080436365025</v>
      </c>
      <c r="AB521">
        <f t="shared" si="200"/>
        <v>0.60178615301406935</v>
      </c>
      <c r="AC521">
        <f t="shared" si="190"/>
        <v>3.3983649537017824E-2</v>
      </c>
      <c r="AD521">
        <f t="shared" si="191"/>
        <v>3.3983649537017824E-2</v>
      </c>
      <c r="AE521">
        <f t="shared" si="192"/>
        <v>0.38000000000000034</v>
      </c>
      <c r="AF521">
        <f t="shared" si="201"/>
        <v>654.89505188782834</v>
      </c>
      <c r="AG521">
        <f t="shared" si="193"/>
        <v>0.49327387895585428</v>
      </c>
      <c r="AH521">
        <f t="shared" si="194"/>
        <v>0.44207940392613149</v>
      </c>
      <c r="AI521">
        <f t="shared" si="202"/>
        <v>0.61999999999999966</v>
      </c>
      <c r="AJ521">
        <f>MAX(0, $R521 - $AA521) * INDEX(Model_Assumptions[Values], 7)</f>
        <v>1586.7485962361197</v>
      </c>
      <c r="AK521">
        <f>MAX(0, INDEX(Model_Assumptions[Values], 4) - $AD521)</f>
        <v>1.6016350462982179E-2</v>
      </c>
      <c r="AL521">
        <f>MAX(0, INDEX(Model_Assumptions[Values], 5) - $AC521)</f>
        <v>0</v>
      </c>
      <c r="AM521">
        <f>INDEX(Model_Assumptions[Values], 6) * MAX(0, INDEX(Model_Assumptions[Values], 3) - $AB521)^2</f>
        <v>0</v>
      </c>
      <c r="AN521">
        <f t="shared" si="195"/>
        <v>1457.6242730566646</v>
      </c>
      <c r="AO521" cm="1">
        <f t="array" ref="AO521">IFERROR(STDEV(IF($E$2:$E$2201=$E521, $AJ$2:$AJ$2201)), 0)</f>
        <v>374.20234180910916</v>
      </c>
      <c r="AP521">
        <f t="shared" si="203"/>
        <v>0.3450655133668965</v>
      </c>
      <c r="AQ521">
        <f t="shared" si="196"/>
        <v>1.4468900698610319E-2</v>
      </c>
      <c r="AR521" cm="1">
        <f t="array" ref="AR521">IFERROR(STDEV(IF($E$2:$E$2201=$E521, $AK$2:$AK$2201)), 0)</f>
        <v>1.6658307098493322E-2</v>
      </c>
      <c r="AS521">
        <f t="shared" si="204"/>
        <v>9.2893578874639726E-2</v>
      </c>
      <c r="AT521">
        <f t="shared" si="197"/>
        <v>2.3294759876347848E-3</v>
      </c>
      <c r="AU521" cm="1">
        <f t="array" ref="AU521">IFERROR(STDEV(IF($E$2:$E$2201=$E521, $AL$2:$AL$2201)), 0)</f>
        <v>5.2325014949723596E-3</v>
      </c>
      <c r="AV521">
        <f t="shared" si="205"/>
        <v>-0.44519356370429286</v>
      </c>
      <c r="AW521">
        <f t="shared" si="198"/>
        <v>0</v>
      </c>
      <c r="AX521" cm="1">
        <f t="array" ref="AX521">IFERROR(STDEV(IF($E$2:$E$2201=$E521, $AM$2:$AM$2201)), 0)</f>
        <v>0</v>
      </c>
      <c r="AY521">
        <f t="shared" si="206"/>
        <v>-0.44519356370429286</v>
      </c>
      <c r="AZ521">
        <f>INDEX(Model_Assumptions[Values],9)*((INDEX(Model_Scenarios[GR Weight],1)*$AG521)+(INDEX(Model_Scenarios[GP Weight],1)*$AH521)+(INDEX(Model_Scenarios[LTV Weight],1)*$AI521))-(INDEX(Model_Scenarios[LTV Weight],1)*$AP521)-(INDEX(Model_Scenarios[GP Weight],1)*($AS521+$AV521+$AY521))</f>
        <v>2.7513735856008688</v>
      </c>
      <c r="BA521">
        <f>INDEX(Model_Assumptions[Values],9)*((INDEX(Model_Scenarios[GR Weight],2)*$AG521)+(INDEX(Model_Scenarios[GP Weight],2)*$AH521)+(INDEX(Model_Scenarios[LTV Weight],2)*$AI521))-(INDEX(Model_Scenarios[LTV Weight],2)*$AP521)-(INDEX(Model_Scenarios[GP Weight],2)*($AS521+$AV521+$AY521))</f>
        <v>2.7622409391613276</v>
      </c>
      <c r="BB521">
        <f>INDEX(Model_Assumptions[Values],9)*((INDEX(Model_Scenarios[GR Weight],3)*$AG521)+(INDEX(Model_Scenarios[GP Weight],3)*$AH521)+(INDEX(Model_Scenarios[LTV Weight],3)*$AI521))-(INDEX(Model_Scenarios[LTV Weight],3)*$AP521)-(INDEX(Model_Scenarios[GP Weight],3)*($AS521+$AV521+$AY521))</f>
        <v>2.7713278422056695</v>
      </c>
      <c r="BC521">
        <f>INDEX(Model_Assumptions[Values],9)*((INDEX(Model_Scenarios[GR Weight],4)*$AG521)+(INDEX(Model_Scenarios[GP Weight],4)*$AH521)+(INDEX(Model_Scenarios[LTV Weight],4)*$AI521))-(INDEX(Model_Scenarios[LTV Weight],4)*$AP521)-(INDEX(Model_Scenarios[GP Weight],4)*($AS521+$AV521+$AY521))</f>
        <v>2.7424713330202861</v>
      </c>
      <c r="BD521">
        <f>INDEX(Model_Assumptions[Values],9)*((INDEX(Model_Scenarios[GR Weight],5)*$AG521)+(INDEX(Model_Scenarios[GP Weight],5)*$AH521)+(INDEX(Model_Scenarios[LTV Weight],5)*$AI521))-(INDEX(Model_Scenarios[LTV Weight],5)*$AP521)-(INDEX(Model_Scenarios[GP Weight],5)*($AS521+$AV521+$AY521))</f>
        <v>2.8363473131046621</v>
      </c>
    </row>
    <row r="522" spans="1:56" x14ac:dyDescent="0.25">
      <c r="A522">
        <v>521</v>
      </c>
      <c r="B522">
        <v>11</v>
      </c>
      <c r="C522" s="3">
        <v>21</v>
      </c>
      <c r="D522" s="4">
        <v>0.4</v>
      </c>
      <c r="E522" t="str">
        <v>SKU-1014</v>
      </c>
      <c r="F522" t="str">
        <v>Raise</v>
      </c>
      <c r="G522" t="str">
        <v>Full</v>
      </c>
      <c r="H522">
        <v>143.80000000000001</v>
      </c>
      <c r="I522">
        <v>62.15</v>
      </c>
      <c r="J522">
        <v>29</v>
      </c>
      <c r="K522">
        <v>4170.2000000000007</v>
      </c>
      <c r="L522">
        <v>2367.8500000000008</v>
      </c>
      <c r="M522">
        <v>0.56780250347705152</v>
      </c>
      <c r="N522">
        <v>176.09452849869206</v>
      </c>
      <c r="O522">
        <v>408.25774096599343</v>
      </c>
      <c r="P522">
        <v>594.70774096599325</v>
      </c>
      <c r="Q522">
        <v>1207.1798191480714</v>
      </c>
      <c r="R522">
        <v>1056.2823417545624</v>
      </c>
      <c r="S522">
        <v>1</v>
      </c>
      <c r="T522">
        <f t="shared" si="184"/>
        <v>156.71781139947683</v>
      </c>
      <c r="U522">
        <f t="shared" si="185"/>
        <v>8.983178998245353E-2</v>
      </c>
      <c r="V522">
        <f>IF($F522="Reduce", INDEX(Model_Assumptions[Values], 2), INDEX(Model_Assumptions[Values], 1))</f>
        <v>-0.4</v>
      </c>
      <c r="W522">
        <f t="shared" si="186"/>
        <v>27.957951236203538</v>
      </c>
      <c r="X522">
        <f t="shared" si="199"/>
        <v>4381.5089289511161</v>
      </c>
      <c r="Y522">
        <f t="shared" si="187"/>
        <v>2643.9222596210666</v>
      </c>
      <c r="Z522">
        <f t="shared" si="188"/>
        <v>211.30892895111538</v>
      </c>
      <c r="AA522">
        <f t="shared" si="189"/>
        <v>276.07225962106577</v>
      </c>
      <c r="AB522">
        <f t="shared" si="200"/>
        <v>0.6034273357635247</v>
      </c>
      <c r="AC522">
        <f t="shared" si="190"/>
        <v>3.5624832286473174E-2</v>
      </c>
      <c r="AD522">
        <f t="shared" si="191"/>
        <v>3.5624832286473174E-2</v>
      </c>
      <c r="AE522">
        <f t="shared" si="192"/>
        <v>0.4</v>
      </c>
      <c r="AF522">
        <f t="shared" si="201"/>
        <v>633.7694050527374</v>
      </c>
      <c r="AG522">
        <f t="shared" si="193"/>
        <v>0.51758707244871749</v>
      </c>
      <c r="AH522">
        <f t="shared" si="194"/>
        <v>0.4642150094980052</v>
      </c>
      <c r="AI522">
        <f t="shared" si="202"/>
        <v>0.6</v>
      </c>
      <c r="AJ522">
        <f>MAX(0, $R522 - $AA522) * INDEX(Model_Assumptions[Values], 7)</f>
        <v>1560.4201642669932</v>
      </c>
      <c r="AK522">
        <f>MAX(0, INDEX(Model_Assumptions[Values], 4) - $AD522)</f>
        <v>1.4375167713526829E-2</v>
      </c>
      <c r="AL522">
        <f>MAX(0, INDEX(Model_Assumptions[Values], 5) - $AC522)</f>
        <v>0</v>
      </c>
      <c r="AM522">
        <f>INDEX(Model_Assumptions[Values], 6) * MAX(0, INDEX(Model_Assumptions[Values], 3) - $AB522)^2</f>
        <v>0</v>
      </c>
      <c r="AN522">
        <f t="shared" si="195"/>
        <v>1457.6242730566646</v>
      </c>
      <c r="AO522" cm="1">
        <f t="array" ref="AO522">IFERROR(STDEV(IF($E$2:$E$2201=$E522, $AJ$2:$AJ$2201)), 0)</f>
        <v>374.20234180910916</v>
      </c>
      <c r="AP522">
        <f t="shared" si="203"/>
        <v>0.27470670203012143</v>
      </c>
      <c r="AQ522">
        <f t="shared" si="196"/>
        <v>1.4468900698610319E-2</v>
      </c>
      <c r="AR522" cm="1">
        <f t="array" ref="AR522">IFERROR(STDEV(IF($E$2:$E$2201=$E522, $AK$2:$AK$2201)), 0)</f>
        <v>1.6658307098493322E-2</v>
      </c>
      <c r="AS522">
        <f t="shared" si="204"/>
        <v>-5.6268013627847812E-3</v>
      </c>
      <c r="AT522">
        <f t="shared" si="197"/>
        <v>2.3294759876347848E-3</v>
      </c>
      <c r="AU522" cm="1">
        <f t="array" ref="AU522">IFERROR(STDEV(IF($E$2:$E$2201=$E522, $AL$2:$AL$2201)), 0)</f>
        <v>5.2325014949723596E-3</v>
      </c>
      <c r="AV522">
        <f t="shared" si="205"/>
        <v>-0.44519356370429286</v>
      </c>
      <c r="AW522">
        <f t="shared" si="198"/>
        <v>0</v>
      </c>
      <c r="AX522" cm="1">
        <f t="array" ref="AX522">IFERROR(STDEV(IF($E$2:$E$2201=$E522, $AM$2:$AM$2201)), 0)</f>
        <v>0</v>
      </c>
      <c r="AY522">
        <f t="shared" si="206"/>
        <v>-0.44519356370429286</v>
      </c>
      <c r="AZ522">
        <f>INDEX(Model_Assumptions[Values],9)*((INDEX(Model_Scenarios[GR Weight],1)*$AG522)+(INDEX(Model_Scenarios[GP Weight],1)*$AH522)+(INDEX(Model_Scenarios[LTV Weight],1)*$AI522))-(INDEX(Model_Scenarios[LTV Weight],1)*$AP522)-(INDEX(Model_Scenarios[GP Weight],1)*($AS522+$AV522+$AY522))</f>
        <v>2.7607370722264015</v>
      </c>
      <c r="BA522">
        <f>INDEX(Model_Assumptions[Values],9)*((INDEX(Model_Scenarios[GR Weight],2)*$AG522)+(INDEX(Model_Scenarios[GP Weight],2)*$AH522)+(INDEX(Model_Scenarios[LTV Weight],2)*$AI522))-(INDEX(Model_Scenarios[LTV Weight],2)*$AP522)-(INDEX(Model_Scenarios[GP Weight],2)*($AS522+$AV522+$AY522))</f>
        <v>2.8030487432692386</v>
      </c>
      <c r="BB522">
        <f>INDEX(Model_Assumptions[Values],9)*((INDEX(Model_Scenarios[GR Weight],3)*$AG522)+(INDEX(Model_Scenarios[GP Weight],3)*$AH522)+(INDEX(Model_Scenarios[LTV Weight],3)*$AI522))-(INDEX(Model_Scenarios[LTV Weight],3)*$AP522)-(INDEX(Model_Scenarios[GP Weight],3)*($AS522+$AV522+$AY522))</f>
        <v>2.8630823014403366</v>
      </c>
      <c r="BC522">
        <f>INDEX(Model_Assumptions[Values],9)*((INDEX(Model_Scenarios[GR Weight],4)*$AG522)+(INDEX(Model_Scenarios[GP Weight],4)*$AH522)+(INDEX(Model_Scenarios[LTV Weight],4)*$AI522))-(INDEX(Model_Scenarios[LTV Weight],4)*$AP522)-(INDEX(Model_Scenarios[GP Weight],4)*($AS522+$AV522+$AY522))</f>
        <v>2.8493465078677076</v>
      </c>
      <c r="BD522">
        <f>INDEX(Model_Assumptions[Values],9)*((INDEX(Model_Scenarios[GR Weight],5)*$AG522)+(INDEX(Model_Scenarios[GP Weight],5)*$AH522)+(INDEX(Model_Scenarios[LTV Weight],5)*$AI522))-(INDEX(Model_Scenarios[LTV Weight],5)*$AP522)-(INDEX(Model_Scenarios[GP Weight],5)*($AS522+$AV522+$AY522))</f>
        <v>2.9683093338849549</v>
      </c>
    </row>
    <row r="523" spans="1:56" x14ac:dyDescent="0.25">
      <c r="A523">
        <v>522</v>
      </c>
      <c r="B523">
        <v>11</v>
      </c>
      <c r="C523" s="3">
        <v>22</v>
      </c>
      <c r="D523" s="4">
        <v>0.42</v>
      </c>
      <c r="E523" t="str">
        <v>SKU-1014</v>
      </c>
      <c r="F523" t="str">
        <v>Raise</v>
      </c>
      <c r="G523" t="str">
        <v>Full</v>
      </c>
      <c r="H523">
        <v>143.80000000000001</v>
      </c>
      <c r="I523">
        <v>62.15</v>
      </c>
      <c r="J523">
        <v>29</v>
      </c>
      <c r="K523">
        <v>4170.2000000000007</v>
      </c>
      <c r="L523">
        <v>2367.8500000000008</v>
      </c>
      <c r="M523">
        <v>0.56780250347705152</v>
      </c>
      <c r="N523">
        <v>176.09452849869206</v>
      </c>
      <c r="O523">
        <v>408.25774096599343</v>
      </c>
      <c r="P523">
        <v>594.70774096599325</v>
      </c>
      <c r="Q523">
        <v>1207.1798191480714</v>
      </c>
      <c r="R523">
        <v>1056.2823417545624</v>
      </c>
      <c r="S523">
        <v>1</v>
      </c>
      <c r="T523">
        <f t="shared" si="184"/>
        <v>157.36370196945066</v>
      </c>
      <c r="U523">
        <f t="shared" si="185"/>
        <v>9.4323379481576125E-2</v>
      </c>
      <c r="V523">
        <f>IF($F523="Reduce", INDEX(Model_Assumptions[Values], 2), INDEX(Model_Assumptions[Values], 1))</f>
        <v>-0.4</v>
      </c>
      <c r="W523">
        <f t="shared" si="186"/>
        <v>27.905848798013714</v>
      </c>
      <c r="X523">
        <f t="shared" si="199"/>
        <v>4391.3676734551827</v>
      </c>
      <c r="Y523">
        <f t="shared" si="187"/>
        <v>2657.0191706586302</v>
      </c>
      <c r="Z523">
        <f t="shared" si="188"/>
        <v>221.16767345518201</v>
      </c>
      <c r="AA523">
        <f t="shared" si="189"/>
        <v>289.16917065862935</v>
      </c>
      <c r="AB523">
        <f t="shared" si="200"/>
        <v>0.60505504622619188</v>
      </c>
      <c r="AC523">
        <f t="shared" si="190"/>
        <v>3.725254274914036E-2</v>
      </c>
      <c r="AD523">
        <f t="shared" si="191"/>
        <v>3.725254274914036E-2</v>
      </c>
      <c r="AE523">
        <f t="shared" si="192"/>
        <v>0.41999999999999965</v>
      </c>
      <c r="AF523">
        <f t="shared" si="201"/>
        <v>612.64375821764645</v>
      </c>
      <c r="AG523">
        <f t="shared" si="193"/>
        <v>0.54173540698057354</v>
      </c>
      <c r="AH523">
        <f t="shared" si="194"/>
        <v>0.48623744192219065</v>
      </c>
      <c r="AI523">
        <f t="shared" si="202"/>
        <v>0.58000000000000029</v>
      </c>
      <c r="AJ523">
        <f>MAX(0, $R523 - $AA523) * INDEX(Model_Assumptions[Values], 7)</f>
        <v>1534.226342191866</v>
      </c>
      <c r="AK523">
        <f>MAX(0, INDEX(Model_Assumptions[Values], 4) - $AD523)</f>
        <v>1.2747457250859642E-2</v>
      </c>
      <c r="AL523">
        <f>MAX(0, INDEX(Model_Assumptions[Values], 5) - $AC523)</f>
        <v>0</v>
      </c>
      <c r="AM523">
        <f>INDEX(Model_Assumptions[Values], 6) * MAX(0, INDEX(Model_Assumptions[Values], 3) - $AB523)^2</f>
        <v>0</v>
      </c>
      <c r="AN523">
        <f t="shared" si="195"/>
        <v>1457.6242730566646</v>
      </c>
      <c r="AO523" cm="1">
        <f t="array" ref="AO523">IFERROR(STDEV(IF($E$2:$E$2201=$E523, $AJ$2:$AJ$2201)), 0)</f>
        <v>374.20234180910916</v>
      </c>
      <c r="AP523">
        <f t="shared" si="203"/>
        <v>0.20470761557734513</v>
      </c>
      <c r="AQ523">
        <f t="shared" si="196"/>
        <v>1.4468900698610319E-2</v>
      </c>
      <c r="AR523" cm="1">
        <f t="array" ref="AR523">IFERROR(STDEV(IF($E$2:$E$2201=$E523, $AK$2:$AK$2201)), 0)</f>
        <v>1.6658307098493322E-2</v>
      </c>
      <c r="AS523">
        <f t="shared" si="204"/>
        <v>-0.10333843874845927</v>
      </c>
      <c r="AT523">
        <f t="shared" si="197"/>
        <v>2.3294759876347848E-3</v>
      </c>
      <c r="AU523" cm="1">
        <f t="array" ref="AU523">IFERROR(STDEV(IF($E$2:$E$2201=$E523, $AL$2:$AL$2201)), 0)</f>
        <v>5.2325014949723596E-3</v>
      </c>
      <c r="AV523">
        <f t="shared" si="205"/>
        <v>-0.44519356370429286</v>
      </c>
      <c r="AW523">
        <f t="shared" si="198"/>
        <v>0</v>
      </c>
      <c r="AX523" cm="1">
        <f t="array" ref="AX523">IFERROR(STDEV(IF($E$2:$E$2201=$E523, $AM$2:$AM$2201)), 0)</f>
        <v>0</v>
      </c>
      <c r="AY523">
        <f t="shared" si="206"/>
        <v>-0.44519356370429286</v>
      </c>
      <c r="AZ523">
        <f>INDEX(Model_Assumptions[Values],9)*((INDEX(Model_Scenarios[GR Weight],1)*$AG523)+(INDEX(Model_Scenarios[GP Weight],1)*$AH523)+(INDEX(Model_Scenarios[LTV Weight],1)*$AI523))-(INDEX(Model_Scenarios[LTV Weight],1)*$AP523)-(INDEX(Model_Scenarios[GP Weight],1)*($AS523+$AV523+$AY523))</f>
        <v>2.7695928886052119</v>
      </c>
      <c r="BA523">
        <f>INDEX(Model_Assumptions[Values],9)*((INDEX(Model_Scenarios[GR Weight],2)*$AG523)+(INDEX(Model_Scenarios[GP Weight],2)*$AH523)+(INDEX(Model_Scenarios[LTV Weight],2)*$AI523))-(INDEX(Model_Scenarios[LTV Weight],2)*$AP523)-(INDEX(Model_Scenarios[GP Weight],2)*($AS523+$AV523+$AY523))</f>
        <v>2.8432241602637567</v>
      </c>
      <c r="BB523">
        <f>INDEX(Model_Assumptions[Values],9)*((INDEX(Model_Scenarios[GR Weight],3)*$AG523)+(INDEX(Model_Scenarios[GP Weight],3)*$AH523)+(INDEX(Model_Scenarios[LTV Weight],3)*$AI523))-(INDEX(Model_Scenarios[LTV Weight],3)*$AP523)-(INDEX(Model_Scenarios[GP Weight],3)*($AS523+$AV523+$AY523))</f>
        <v>2.9540056840135787</v>
      </c>
      <c r="BC523">
        <f>INDEX(Model_Assumptions[Values],9)*((INDEX(Model_Scenarios[GR Weight],4)*$AG523)+(INDEX(Model_Scenarios[GP Weight],4)*$AH523)+(INDEX(Model_Scenarios[LTV Weight],4)*$AI523))-(INDEX(Model_Scenarios[LTV Weight],4)*$AP523)-(INDEX(Model_Scenarios[GP Weight],4)*($AS523+$AV523+$AY523))</f>
        <v>2.9553441490615997</v>
      </c>
      <c r="BD523">
        <f>INDEX(Model_Assumptions[Values],9)*((INDEX(Model_Scenarios[GR Weight],5)*$AG523)+(INDEX(Model_Scenarios[GP Weight],5)*$AH523)+(INDEX(Model_Scenarios[LTV Weight],5)*$AI523))-(INDEX(Model_Scenarios[LTV Weight],5)*$AP523)-(INDEX(Model_Scenarios[GP Weight],5)*($AS523+$AV523+$AY523))</f>
        <v>3.0992605297586371</v>
      </c>
    </row>
    <row r="524" spans="1:56" x14ac:dyDescent="0.25">
      <c r="A524">
        <v>523</v>
      </c>
      <c r="B524">
        <v>11</v>
      </c>
      <c r="C524" s="3">
        <v>23</v>
      </c>
      <c r="D524" s="4">
        <v>0.44</v>
      </c>
      <c r="E524" t="str">
        <v>SKU-1014</v>
      </c>
      <c r="F524" t="str">
        <v>Raise</v>
      </c>
      <c r="G524" t="str">
        <v>Full</v>
      </c>
      <c r="H524">
        <v>143.80000000000001</v>
      </c>
      <c r="I524">
        <v>62.15</v>
      </c>
      <c r="J524">
        <v>29</v>
      </c>
      <c r="K524">
        <v>4170.2000000000007</v>
      </c>
      <c r="L524">
        <v>2367.8500000000008</v>
      </c>
      <c r="M524">
        <v>0.56780250347705152</v>
      </c>
      <c r="N524">
        <v>176.09452849869206</v>
      </c>
      <c r="O524">
        <v>408.25774096599343</v>
      </c>
      <c r="P524">
        <v>594.70774096599325</v>
      </c>
      <c r="Q524">
        <v>1207.1798191480714</v>
      </c>
      <c r="R524">
        <v>1056.2823417545624</v>
      </c>
      <c r="S524">
        <v>1</v>
      </c>
      <c r="T524">
        <f t="shared" si="184"/>
        <v>158.00959253942452</v>
      </c>
      <c r="U524">
        <f t="shared" si="185"/>
        <v>9.8814968980698914E-2</v>
      </c>
      <c r="V524">
        <f>IF($F524="Reduce", INDEX(Model_Assumptions[Values], 2), INDEX(Model_Assumptions[Values], 1))</f>
        <v>-0.4</v>
      </c>
      <c r="W524">
        <f t="shared" si="186"/>
        <v>27.853746359823894</v>
      </c>
      <c r="X524">
        <f t="shared" si="199"/>
        <v>4401.1591130122524</v>
      </c>
      <c r="Y524">
        <f t="shared" si="187"/>
        <v>2670.0487767491977</v>
      </c>
      <c r="Z524">
        <f t="shared" si="188"/>
        <v>230.95911301225169</v>
      </c>
      <c r="AA524">
        <f t="shared" si="189"/>
        <v>302.1987767491969</v>
      </c>
      <c r="AB524">
        <f t="shared" si="200"/>
        <v>0.60666944961273084</v>
      </c>
      <c r="AC524">
        <f t="shared" si="190"/>
        <v>3.8866946135679314E-2</v>
      </c>
      <c r="AD524">
        <f t="shared" si="191"/>
        <v>3.8866946135679314E-2</v>
      </c>
      <c r="AE524">
        <f t="shared" si="192"/>
        <v>0.44000000000000017</v>
      </c>
      <c r="AF524">
        <f t="shared" si="201"/>
        <v>591.51811138255471</v>
      </c>
      <c r="AG524">
        <f t="shared" si="193"/>
        <v>0.56571888255142688</v>
      </c>
      <c r="AH524">
        <f t="shared" si="194"/>
        <v>0.50814670119869398</v>
      </c>
      <c r="AI524">
        <f t="shared" si="202"/>
        <v>0.55999999999999983</v>
      </c>
      <c r="AJ524">
        <f>MAX(0, $R524 - $AA524) * INDEX(Model_Assumptions[Values], 7)</f>
        <v>1508.1671300107309</v>
      </c>
      <c r="AK524">
        <f>MAX(0, INDEX(Model_Assumptions[Values], 4) - $AD524)</f>
        <v>1.1133053864320688E-2</v>
      </c>
      <c r="AL524">
        <f>MAX(0, INDEX(Model_Assumptions[Values], 5) - $AC524)</f>
        <v>0</v>
      </c>
      <c r="AM524">
        <f>INDEX(Model_Assumptions[Values], 6) * MAX(0, INDEX(Model_Assumptions[Values], 3) - $AB524)^2</f>
        <v>0</v>
      </c>
      <c r="AN524">
        <f t="shared" si="195"/>
        <v>1457.6242730566646</v>
      </c>
      <c r="AO524" cm="1">
        <f t="array" ref="AO524">IFERROR(STDEV(IF($E$2:$E$2201=$E524, $AJ$2:$AJ$2201)), 0)</f>
        <v>374.20234180910916</v>
      </c>
      <c r="AP524">
        <f t="shared" si="203"/>
        <v>0.13506825400854822</v>
      </c>
      <c r="AQ524">
        <f t="shared" si="196"/>
        <v>1.4468900698610319E-2</v>
      </c>
      <c r="AR524" cm="1">
        <f t="array" ref="AR524">IFERROR(STDEV(IF($E$2:$E$2201=$E524, $AK$2:$AK$2201)), 0)</f>
        <v>1.6658307098493322E-2</v>
      </c>
      <c r="AS524">
        <f t="shared" si="204"/>
        <v>-0.20025125089639778</v>
      </c>
      <c r="AT524">
        <f t="shared" si="197"/>
        <v>2.3294759876347848E-3</v>
      </c>
      <c r="AU524" cm="1">
        <f t="array" ref="AU524">IFERROR(STDEV(IF($E$2:$E$2201=$E524, $AL$2:$AL$2201)), 0)</f>
        <v>5.2325014949723596E-3</v>
      </c>
      <c r="AV524">
        <f t="shared" si="205"/>
        <v>-0.44519356370429286</v>
      </c>
      <c r="AW524">
        <f t="shared" si="198"/>
        <v>0</v>
      </c>
      <c r="AX524" cm="1">
        <f t="array" ref="AX524">IFERROR(STDEV(IF($E$2:$E$2201=$E524, $AM$2:$AM$2201)), 0)</f>
        <v>0</v>
      </c>
      <c r="AY524">
        <f t="shared" si="206"/>
        <v>-0.44519356370429286</v>
      </c>
      <c r="AZ524">
        <f>INDEX(Model_Assumptions[Values],9)*((INDEX(Model_Scenarios[GR Weight],1)*$AG524)+(INDEX(Model_Scenarios[GP Weight],1)*$AH524)+(INDEX(Model_Scenarios[LTV Weight],1)*$AI524))-(INDEX(Model_Scenarios[LTV Weight],1)*$AP524)-(INDEX(Model_Scenarios[GP Weight],1)*($AS524+$AV524+$AY524))</f>
        <v>2.7779420264987191</v>
      </c>
      <c r="BA524">
        <f>INDEX(Model_Assumptions[Values],9)*((INDEX(Model_Scenarios[GR Weight],2)*$AG524)+(INDEX(Model_Scenarios[GP Weight],2)*$AH524)+(INDEX(Model_Scenarios[LTV Weight],2)*$AI524))-(INDEX(Model_Scenarios[LTV Weight],2)*$AP524)-(INDEX(Model_Scenarios[GP Weight],2)*($AS524+$AV524+$AY524))</f>
        <v>2.8827691736677044</v>
      </c>
      <c r="BB524">
        <f>INDEX(Model_Assumptions[Values],9)*((INDEX(Model_Scenarios[GR Weight],3)*$AG524)+(INDEX(Model_Scenarios[GP Weight],3)*$AH524)+(INDEX(Model_Scenarios[LTV Weight],3)*$AI524))-(INDEX(Model_Scenarios[LTV Weight],3)*$AP524)-(INDEX(Model_Scenarios[GP Weight],3)*($AS524+$AV524+$AY524))</f>
        <v>3.0441014610903228</v>
      </c>
      <c r="BC524">
        <f>INDEX(Model_Assumptions[Values],9)*((INDEX(Model_Scenarios[GR Weight],4)*$AG524)+(INDEX(Model_Scenarios[GP Weight],4)*$AH524)+(INDEX(Model_Scenarios[LTV Weight],4)*$AI524))-(INDEX(Model_Scenarios[LTV Weight],4)*$AP524)-(INDEX(Model_Scenarios[GP Weight],4)*($AS524+$AV524+$AY524))</f>
        <v>3.0604677277668908</v>
      </c>
      <c r="BD524">
        <f>INDEX(Model_Assumptions[Values],9)*((INDEX(Model_Scenarios[GR Weight],5)*$AG524)+(INDEX(Model_Scenarios[GP Weight],5)*$AH524)+(INDEX(Model_Scenarios[LTV Weight],5)*$AI524))-(INDEX(Model_Scenarios[LTV Weight],5)*$AP524)-(INDEX(Model_Scenarios[GP Weight],5)*($AS524+$AV524+$AY524))</f>
        <v>3.2292063554134391</v>
      </c>
    </row>
    <row r="525" spans="1:56" x14ac:dyDescent="0.25">
      <c r="A525">
        <v>524</v>
      </c>
      <c r="B525">
        <v>11</v>
      </c>
      <c r="C525" s="3">
        <v>24</v>
      </c>
      <c r="D525" s="4">
        <v>0.46</v>
      </c>
      <c r="E525" t="str">
        <v>SKU-1014</v>
      </c>
      <c r="F525" t="str">
        <v>Raise</v>
      </c>
      <c r="G525" t="str">
        <v>Full</v>
      </c>
      <c r="H525">
        <v>143.80000000000001</v>
      </c>
      <c r="I525">
        <v>62.15</v>
      </c>
      <c r="J525">
        <v>29</v>
      </c>
      <c r="K525">
        <v>4170.2000000000007</v>
      </c>
      <c r="L525">
        <v>2367.8500000000008</v>
      </c>
      <c r="M525">
        <v>0.56780250347705152</v>
      </c>
      <c r="N525">
        <v>176.09452849869206</v>
      </c>
      <c r="O525">
        <v>408.25774096599343</v>
      </c>
      <c r="P525">
        <v>594.70774096599325</v>
      </c>
      <c r="Q525">
        <v>1207.1798191480714</v>
      </c>
      <c r="R525">
        <v>1056.2823417545624</v>
      </c>
      <c r="S525">
        <v>1</v>
      </c>
      <c r="T525">
        <f t="shared" si="184"/>
        <v>158.65548310939835</v>
      </c>
      <c r="U525">
        <f t="shared" si="185"/>
        <v>0.10330655847982152</v>
      </c>
      <c r="V525">
        <f>IF($F525="Reduce", INDEX(Model_Assumptions[Values], 2), INDEX(Model_Assumptions[Values], 1))</f>
        <v>-0.4</v>
      </c>
      <c r="W525">
        <f t="shared" si="186"/>
        <v>27.801643921634071</v>
      </c>
      <c r="X525">
        <f t="shared" si="199"/>
        <v>4410.8832476223215</v>
      </c>
      <c r="Y525">
        <f t="shared" si="187"/>
        <v>2683.0110778927638</v>
      </c>
      <c r="Z525">
        <f t="shared" si="188"/>
        <v>240.68324762232078</v>
      </c>
      <c r="AA525">
        <f t="shared" si="189"/>
        <v>315.16107789276293</v>
      </c>
      <c r="AB525">
        <f t="shared" si="200"/>
        <v>0.60827070844349285</v>
      </c>
      <c r="AC525">
        <f t="shared" si="190"/>
        <v>4.0468204966441323E-2</v>
      </c>
      <c r="AD525">
        <f t="shared" si="191"/>
        <v>4.0468204966441323E-2</v>
      </c>
      <c r="AE525">
        <f t="shared" si="192"/>
        <v>0.4599999999999998</v>
      </c>
      <c r="AF525">
        <f t="shared" si="201"/>
        <v>570.39246454746399</v>
      </c>
      <c r="AG525">
        <f t="shared" si="193"/>
        <v>0.58953749916126863</v>
      </c>
      <c r="AH525">
        <f t="shared" si="194"/>
        <v>0.5299427873275061</v>
      </c>
      <c r="AI525">
        <f t="shared" si="202"/>
        <v>0.54000000000000026</v>
      </c>
      <c r="AJ525">
        <f>MAX(0, $R525 - $AA525) * INDEX(Model_Assumptions[Values], 7)</f>
        <v>1482.2425277235989</v>
      </c>
      <c r="AK525">
        <f>MAX(0, INDEX(Model_Assumptions[Values], 4) - $AD525)</f>
        <v>9.5317950335586793E-3</v>
      </c>
      <c r="AL525">
        <f>MAX(0, INDEX(Model_Assumptions[Values], 5) - $AC525)</f>
        <v>0</v>
      </c>
      <c r="AM525">
        <f>INDEX(Model_Assumptions[Values], 6) * MAX(0, INDEX(Model_Assumptions[Values], 3) - $AB525)^2</f>
        <v>0</v>
      </c>
      <c r="AN525">
        <f t="shared" si="195"/>
        <v>1457.6242730566646</v>
      </c>
      <c r="AO525" cm="1">
        <f t="array" ref="AO525">IFERROR(STDEV(IF($E$2:$E$2201=$E525, $AJ$2:$AJ$2201)), 0)</f>
        <v>374.20234180910916</v>
      </c>
      <c r="AP525">
        <f t="shared" si="203"/>
        <v>6.5788617323759846E-2</v>
      </c>
      <c r="AQ525">
        <f t="shared" si="196"/>
        <v>1.4468900698610319E-2</v>
      </c>
      <c r="AR525" cm="1">
        <f t="array" ref="AR525">IFERROR(STDEV(IF($E$2:$E$2201=$E525, $AK$2:$AK$2201)), 0)</f>
        <v>1.6658307098493322E-2</v>
      </c>
      <c r="AS525">
        <f t="shared" si="204"/>
        <v>-0.29637499392109184</v>
      </c>
      <c r="AT525">
        <f t="shared" si="197"/>
        <v>2.3294759876347848E-3</v>
      </c>
      <c r="AU525" cm="1">
        <f t="array" ref="AU525">IFERROR(STDEV(IF($E$2:$E$2201=$E525, $AL$2:$AL$2201)), 0)</f>
        <v>5.2325014949723596E-3</v>
      </c>
      <c r="AV525">
        <f t="shared" si="205"/>
        <v>-0.44519356370429286</v>
      </c>
      <c r="AW525">
        <f t="shared" si="198"/>
        <v>0</v>
      </c>
      <c r="AX525" cm="1">
        <f t="array" ref="AX525">IFERROR(STDEV(IF($E$2:$E$2201=$E525, $AM$2:$AM$2201)), 0)</f>
        <v>0</v>
      </c>
      <c r="AY525">
        <f t="shared" si="206"/>
        <v>-0.44519356370429286</v>
      </c>
      <c r="AZ525">
        <f>INDEX(Model_Assumptions[Values],9)*((INDEX(Model_Scenarios[GR Weight],1)*$AG525)+(INDEX(Model_Scenarios[GP Weight],1)*$AH525)+(INDEX(Model_Scenarios[LTV Weight],1)*$AI525))-(INDEX(Model_Scenarios[LTV Weight],1)*$AP525)-(INDEX(Model_Scenarios[GP Weight],1)*($AS525+$AV525+$AY525))</f>
        <v>2.7857854615183486</v>
      </c>
      <c r="BA525">
        <f>INDEX(Model_Assumptions[Values],9)*((INDEX(Model_Scenarios[GR Weight],2)*$AG525)+(INDEX(Model_Scenarios[GP Weight],2)*$AH525)+(INDEX(Model_Scenarios[LTV Weight],2)*$AI525))-(INDEX(Model_Scenarios[LTV Weight],2)*$AP525)-(INDEX(Model_Scenarios[GP Weight],2)*($AS525+$AV525+$AY525))</f>
        <v>2.9216857347039502</v>
      </c>
      <c r="BB525">
        <f>INDEX(Model_Assumptions[Values],9)*((INDEX(Model_Scenarios[GR Weight],3)*$AG525)+(INDEX(Model_Scenarios[GP Weight],3)*$AH525)+(INDEX(Model_Scenarios[LTV Weight],3)*$AI525))-(INDEX(Model_Scenarios[LTV Weight],3)*$AP525)-(INDEX(Model_Scenarios[GP Weight],3)*($AS525+$AV525+$AY525))</f>
        <v>3.133373047310605</v>
      </c>
      <c r="BC525">
        <f>INDEX(Model_Assumptions[Values],9)*((INDEX(Model_Scenarios[GR Weight],4)*$AG525)+(INDEX(Model_Scenarios[GP Weight],4)*$AH525)+(INDEX(Model_Scenarios[LTV Weight],4)*$AI525))-(INDEX(Model_Scenarios[LTV Weight],4)*$AP525)-(INDEX(Model_Scenarios[GP Weight],4)*($AS525+$AV525+$AY525))</f>
        <v>3.1647206586236147</v>
      </c>
      <c r="BD525">
        <f>INDEX(Model_Assumptions[Values],9)*((INDEX(Model_Scenarios[GR Weight],5)*$AG525)+(INDEX(Model_Scenarios[GP Weight],5)*$AH525)+(INDEX(Model_Scenarios[LTV Weight],5)*$AI525))-(INDEX(Model_Scenarios[LTV Weight],5)*$AP525)-(INDEX(Model_Scenarios[GP Weight],5)*($AS525+$AV525+$AY525))</f>
        <v>3.3581521767122933</v>
      </c>
    </row>
    <row r="526" spans="1:56" x14ac:dyDescent="0.25">
      <c r="A526">
        <v>525</v>
      </c>
      <c r="B526">
        <v>11</v>
      </c>
      <c r="C526" s="3">
        <v>25</v>
      </c>
      <c r="D526" s="4">
        <v>0.48</v>
      </c>
      <c r="E526" t="str">
        <v>SKU-1014</v>
      </c>
      <c r="F526" t="str">
        <v>Raise</v>
      </c>
      <c r="G526" t="str">
        <v>Full</v>
      </c>
      <c r="H526">
        <v>143.80000000000001</v>
      </c>
      <c r="I526">
        <v>62.15</v>
      </c>
      <c r="J526">
        <v>29</v>
      </c>
      <c r="K526">
        <v>4170.2000000000007</v>
      </c>
      <c r="L526">
        <v>2367.8500000000008</v>
      </c>
      <c r="M526">
        <v>0.56780250347705152</v>
      </c>
      <c r="N526">
        <v>176.09452849869206</v>
      </c>
      <c r="O526">
        <v>408.25774096599343</v>
      </c>
      <c r="P526">
        <v>594.70774096599325</v>
      </c>
      <c r="Q526">
        <v>1207.1798191480714</v>
      </c>
      <c r="R526">
        <v>1056.2823417545624</v>
      </c>
      <c r="S526">
        <v>1</v>
      </c>
      <c r="T526">
        <f t="shared" si="184"/>
        <v>159.3013736793722</v>
      </c>
      <c r="U526">
        <f t="shared" si="185"/>
        <v>0.10779814797894431</v>
      </c>
      <c r="V526">
        <f>IF($F526="Reduce", INDEX(Model_Assumptions[Values], 2), INDEX(Model_Assumptions[Values], 1))</f>
        <v>-0.4</v>
      </c>
      <c r="W526">
        <f t="shared" si="186"/>
        <v>27.749541483444244</v>
      </c>
      <c r="X526">
        <f t="shared" si="199"/>
        <v>4420.5400772853918</v>
      </c>
      <c r="Y526">
        <f t="shared" si="187"/>
        <v>2695.9060740893319</v>
      </c>
      <c r="Z526">
        <f t="shared" si="188"/>
        <v>250.34007728539109</v>
      </c>
      <c r="AA526">
        <f t="shared" si="189"/>
        <v>328.0560740893311</v>
      </c>
      <c r="AB526">
        <f t="shared" si="200"/>
        <v>0.60985898260306237</v>
      </c>
      <c r="AC526">
        <f t="shared" si="190"/>
        <v>4.2056479126010848E-2</v>
      </c>
      <c r="AD526">
        <f t="shared" si="191"/>
        <v>4.2056479126010848E-2</v>
      </c>
      <c r="AE526">
        <f t="shared" si="192"/>
        <v>0.48000000000000037</v>
      </c>
      <c r="AF526">
        <f t="shared" si="201"/>
        <v>549.26681771237202</v>
      </c>
      <c r="AG526">
        <f t="shared" si="193"/>
        <v>0.61319125681010322</v>
      </c>
      <c r="AH526">
        <f t="shared" si="194"/>
        <v>0.55162570030863289</v>
      </c>
      <c r="AI526">
        <f t="shared" si="202"/>
        <v>0.51999999999999957</v>
      </c>
      <c r="AJ526">
        <f>MAX(0, $R526 - $AA526) * INDEX(Model_Assumptions[Values], 7)</f>
        <v>1456.4525353304625</v>
      </c>
      <c r="AK526">
        <f>MAX(0, INDEX(Model_Assumptions[Values], 4) - $AD526)</f>
        <v>7.9435208739891544E-3</v>
      </c>
      <c r="AL526">
        <f>MAX(0, INDEX(Model_Assumptions[Values], 5) - $AC526)</f>
        <v>0</v>
      </c>
      <c r="AM526">
        <f>INDEX(Model_Assumptions[Values], 6) * MAX(0, INDEX(Model_Assumptions[Values], 3) - $AB526)^2</f>
        <v>0</v>
      </c>
      <c r="AN526">
        <f t="shared" si="195"/>
        <v>1457.6242730566646</v>
      </c>
      <c r="AO526" cm="1">
        <f t="array" ref="AO526">IFERROR(STDEV(IF($E$2:$E$2201=$E526, $AJ$2:$AJ$2201)), 0)</f>
        <v>374.20234180910916</v>
      </c>
      <c r="AP526">
        <f t="shared" si="203"/>
        <v>-3.1312944770394229E-3</v>
      </c>
      <c r="AQ526">
        <f t="shared" si="196"/>
        <v>1.4468900698610319E-2</v>
      </c>
      <c r="AR526" cm="1">
        <f t="array" ref="AR526">IFERROR(STDEV(IF($E$2:$E$2201=$E526, $AK$2:$AK$2201)), 0)</f>
        <v>1.6658307098493322E-2</v>
      </c>
      <c r="AS526">
        <f t="shared" si="204"/>
        <v>-0.3917192657116616</v>
      </c>
      <c r="AT526">
        <f t="shared" si="197"/>
        <v>2.3294759876347848E-3</v>
      </c>
      <c r="AU526" cm="1">
        <f t="array" ref="AU526">IFERROR(STDEV(IF($E$2:$E$2201=$E526, $AL$2:$AL$2201)), 0)</f>
        <v>5.2325014949723596E-3</v>
      </c>
      <c r="AV526">
        <f t="shared" si="205"/>
        <v>-0.44519356370429286</v>
      </c>
      <c r="AW526">
        <f t="shared" si="198"/>
        <v>0</v>
      </c>
      <c r="AX526" cm="1">
        <f t="array" ref="AX526">IFERROR(STDEV(IF($E$2:$E$2201=$E526, $AM$2:$AM$2201)), 0)</f>
        <v>0</v>
      </c>
      <c r="AY526">
        <f t="shared" si="206"/>
        <v>-0.44519356370429286</v>
      </c>
      <c r="AZ526">
        <f>INDEX(Model_Assumptions[Values],9)*((INDEX(Model_Scenarios[GR Weight],1)*$AG526)+(INDEX(Model_Scenarios[GP Weight],1)*$AH526)+(INDEX(Model_Scenarios[LTV Weight],1)*$AI526))-(INDEX(Model_Scenarios[LTV Weight],1)*$AP526)-(INDEX(Model_Scenarios[GP Weight],1)*($AS526+$AV526+$AY526))</f>
        <v>2.7931241534530229</v>
      </c>
      <c r="BA526">
        <f>INDEX(Model_Assumptions[Values],9)*((INDEX(Model_Scenarios[GR Weight],2)*$AG526)+(INDEX(Model_Scenarios[GP Weight],2)*$AH526)+(INDEX(Model_Scenarios[LTV Weight],2)*$AI526))-(INDEX(Model_Scenarios[LTV Weight],2)*$AP526)-(INDEX(Model_Scenarios[GP Weight],2)*($AS526+$AV526+$AY526))</f>
        <v>2.959975762950334</v>
      </c>
      <c r="BB526">
        <f>INDEX(Model_Assumptions[Values],9)*((INDEX(Model_Scenarios[GR Weight],3)*$AG526)+(INDEX(Model_Scenarios[GP Weight],3)*$AH526)+(INDEX(Model_Scenarios[LTV Weight],3)*$AI526))-(INDEX(Model_Scenarios[LTV Weight],3)*$AP526)-(INDEX(Model_Scenarios[GP Weight],3)*($AS526+$AV526+$AY526))</f>
        <v>3.221823801935638</v>
      </c>
      <c r="BC526">
        <f>INDEX(Model_Assumptions[Values],9)*((INDEX(Model_Scenarios[GR Weight],4)*$AG526)+(INDEX(Model_Scenarios[GP Weight],4)*$AH526)+(INDEX(Model_Scenarios[LTV Weight],4)*$AI526))-(INDEX(Model_Scenarios[LTV Weight],4)*$AP526)-(INDEX(Model_Scenarios[GP Weight],4)*($AS526+$AV526+$AY526))</f>
        <v>3.2681063008929856</v>
      </c>
      <c r="BD526">
        <f>INDEX(Model_Assumptions[Values],9)*((INDEX(Model_Scenarios[GR Weight],5)*$AG526)+(INDEX(Model_Scenarios[GP Weight],5)*$AH526)+(INDEX(Model_Scenarios[LTV Weight],5)*$AI526))-(INDEX(Model_Scenarios[LTV Weight],5)*$AP526)-(INDEX(Model_Scenarios[GP Weight],5)*($AS526+$AV526+$AY526))</f>
        <v>3.4861032724942391</v>
      </c>
    </row>
    <row r="527" spans="1:56" x14ac:dyDescent="0.25">
      <c r="A527">
        <v>526</v>
      </c>
      <c r="B527">
        <v>11</v>
      </c>
      <c r="C527" s="3">
        <v>26</v>
      </c>
      <c r="D527" s="4">
        <v>0.5</v>
      </c>
      <c r="E527" t="str">
        <v>SKU-1014</v>
      </c>
      <c r="F527" t="str">
        <v>Raise</v>
      </c>
      <c r="G527" t="str">
        <v>Full</v>
      </c>
      <c r="H527">
        <v>143.80000000000001</v>
      </c>
      <c r="I527">
        <v>62.15</v>
      </c>
      <c r="J527">
        <v>29</v>
      </c>
      <c r="K527">
        <v>4170.2000000000007</v>
      </c>
      <c r="L527">
        <v>2367.8500000000008</v>
      </c>
      <c r="M527">
        <v>0.56780250347705152</v>
      </c>
      <c r="N527">
        <v>176.09452849869206</v>
      </c>
      <c r="O527">
        <v>408.25774096599343</v>
      </c>
      <c r="P527">
        <v>594.70774096599325</v>
      </c>
      <c r="Q527">
        <v>1207.1798191480714</v>
      </c>
      <c r="R527">
        <v>1056.2823417545624</v>
      </c>
      <c r="S527">
        <v>1</v>
      </c>
      <c r="T527">
        <f t="shared" si="184"/>
        <v>159.94726424934603</v>
      </c>
      <c r="U527">
        <f t="shared" si="185"/>
        <v>0.11228973747806691</v>
      </c>
      <c r="V527">
        <f>IF($F527="Reduce", INDEX(Model_Assumptions[Values], 2), INDEX(Model_Assumptions[Values], 1))</f>
        <v>-0.4</v>
      </c>
      <c r="W527">
        <f t="shared" si="186"/>
        <v>27.697439045254423</v>
      </c>
      <c r="X527">
        <f t="shared" si="199"/>
        <v>4430.1296020014634</v>
      </c>
      <c r="Y527">
        <f t="shared" si="187"/>
        <v>2708.7337653389009</v>
      </c>
      <c r="Z527">
        <f t="shared" si="188"/>
        <v>259.92960200146263</v>
      </c>
      <c r="AA527">
        <f t="shared" si="189"/>
        <v>340.88376533890005</v>
      </c>
      <c r="AB527">
        <f t="shared" si="200"/>
        <v>0.61143442939347359</v>
      </c>
      <c r="AC527">
        <f t="shared" si="190"/>
        <v>4.3631925916422065E-2</v>
      </c>
      <c r="AD527">
        <f t="shared" si="191"/>
        <v>4.3631925916422065E-2</v>
      </c>
      <c r="AE527">
        <f t="shared" si="192"/>
        <v>0.5</v>
      </c>
      <c r="AF527">
        <f t="shared" si="201"/>
        <v>528.14117087728118</v>
      </c>
      <c r="AG527">
        <f t="shared" si="193"/>
        <v>0.63668015549793078</v>
      </c>
      <c r="AH527">
        <f t="shared" si="194"/>
        <v>0.57319544014207235</v>
      </c>
      <c r="AI527">
        <f t="shared" si="202"/>
        <v>0.5</v>
      </c>
      <c r="AJ527">
        <f>MAX(0, $R527 - $AA527) * INDEX(Model_Assumptions[Values], 7)</f>
        <v>1430.7971528313246</v>
      </c>
      <c r="AK527">
        <f>MAX(0, INDEX(Model_Assumptions[Values], 4) - $AD527)</f>
        <v>6.3680740835779376E-3</v>
      </c>
      <c r="AL527">
        <f>MAX(0, INDEX(Model_Assumptions[Values], 5) - $AC527)</f>
        <v>0</v>
      </c>
      <c r="AM527">
        <f>INDEX(Model_Assumptions[Values], 6) * MAX(0, INDEX(Model_Assumptions[Values], 3) - $AB527)^2</f>
        <v>0</v>
      </c>
      <c r="AN527">
        <f t="shared" si="195"/>
        <v>1457.6242730566646</v>
      </c>
      <c r="AO527" cm="1">
        <f t="array" ref="AO527">IFERROR(STDEV(IF($E$2:$E$2201=$E527, $AJ$2:$AJ$2201)), 0)</f>
        <v>374.20234180910916</v>
      </c>
      <c r="AP527">
        <f t="shared" si="203"/>
        <v>-7.1691481393842307E-2</v>
      </c>
      <c r="AQ527">
        <f t="shared" si="196"/>
        <v>1.4468900698610319E-2</v>
      </c>
      <c r="AR527" cm="1">
        <f t="array" ref="AR527">IFERROR(STDEV(IF($E$2:$E$2201=$E527, $AK$2:$AK$2201)), 0)</f>
        <v>1.6658307098493322E-2</v>
      </c>
      <c r="AS527">
        <f t="shared" si="204"/>
        <v>-0.48629350912645075</v>
      </c>
      <c r="AT527">
        <f t="shared" si="197"/>
        <v>2.3294759876347848E-3</v>
      </c>
      <c r="AU527" cm="1">
        <f t="array" ref="AU527">IFERROR(STDEV(IF($E$2:$E$2201=$E527, $AL$2:$AL$2201)), 0)</f>
        <v>5.2325014949723596E-3</v>
      </c>
      <c r="AV527">
        <f t="shared" si="205"/>
        <v>-0.44519356370429286</v>
      </c>
      <c r="AW527">
        <f t="shared" si="198"/>
        <v>0</v>
      </c>
      <c r="AX527" cm="1">
        <f t="array" ref="AX527">IFERROR(STDEV(IF($E$2:$E$2201=$E527, $AM$2:$AM$2201)), 0)</f>
        <v>0</v>
      </c>
      <c r="AY527">
        <f t="shared" si="206"/>
        <v>-0.44519356370429286</v>
      </c>
      <c r="AZ527">
        <f>INDEX(Model_Assumptions[Values],9)*((INDEX(Model_Scenarios[GR Weight],1)*$AG527)+(INDEX(Model_Scenarios[GP Weight],1)*$AH527)+(INDEX(Model_Scenarios[LTV Weight],1)*$AI527))-(INDEX(Model_Scenarios[LTV Weight],1)*$AP527)-(INDEX(Model_Scenarios[GP Weight],1)*($AS527+$AV527+$AY527))</f>
        <v>2.7999590465885791</v>
      </c>
      <c r="BA527">
        <f>INDEX(Model_Assumptions[Values],9)*((INDEX(Model_Scenarios[GR Weight],2)*$AG527)+(INDEX(Model_Scenarios[GP Weight],2)*$AH527)+(INDEX(Model_Scenarios[LTV Weight],2)*$AI527))-(INDEX(Model_Scenarios[LTV Weight],2)*$AP527)-(INDEX(Model_Scenarios[GP Weight],2)*($AS527+$AV527+$AY527))</f>
        <v>2.9976411469785256</v>
      </c>
      <c r="BB527">
        <f>INDEX(Model_Assumptions[Values],9)*((INDEX(Model_Scenarios[GR Weight],3)*$AG527)+(INDEX(Model_Scenarios[GP Weight],3)*$AH527)+(INDEX(Model_Scenarios[LTV Weight],3)*$AI527))-(INDEX(Model_Scenarios[LTV Weight],3)*$AP527)-(INDEX(Model_Scenarios[GP Weight],3)*($AS527+$AV527+$AY527))</f>
        <v>3.3094570299658388</v>
      </c>
      <c r="BC527">
        <f>INDEX(Model_Assumptions[Values],9)*((INDEX(Model_Scenarios[GR Weight],4)*$AG527)+(INDEX(Model_Scenarios[GP Weight],4)*$AH527)+(INDEX(Model_Scenarios[LTV Weight],4)*$AI527))-(INDEX(Model_Scenarios[LTV Weight],4)*$AP527)-(INDEX(Model_Scenarios[GP Weight],4)*($AS527+$AV527+$AY527))</f>
        <v>3.3706279595754207</v>
      </c>
      <c r="BD527">
        <f>INDEX(Model_Assumptions[Values],9)*((INDEX(Model_Scenarios[GR Weight],5)*$AG527)+(INDEX(Model_Scenarios[GP Weight],5)*$AH527)+(INDEX(Model_Scenarios[LTV Weight],5)*$AI527))-(INDEX(Model_Scenarios[LTV Weight],5)*$AP527)-(INDEX(Model_Scenarios[GP Weight],5)*($AS527+$AV527+$AY527))</f>
        <v>3.6130648363313602</v>
      </c>
    </row>
    <row r="528" spans="1:56" x14ac:dyDescent="0.25">
      <c r="A528">
        <v>527</v>
      </c>
      <c r="B528">
        <v>11</v>
      </c>
      <c r="C528" s="3">
        <v>27</v>
      </c>
      <c r="D528" s="4">
        <v>0.52</v>
      </c>
      <c r="E528" t="str">
        <v>SKU-1014</v>
      </c>
      <c r="F528" t="str">
        <v>Raise</v>
      </c>
      <c r="G528" t="str">
        <v>Full</v>
      </c>
      <c r="H528">
        <v>143.80000000000001</v>
      </c>
      <c r="I528">
        <v>62.15</v>
      </c>
      <c r="J528">
        <v>29</v>
      </c>
      <c r="K528">
        <v>4170.2000000000007</v>
      </c>
      <c r="L528">
        <v>2367.8500000000008</v>
      </c>
      <c r="M528">
        <v>0.56780250347705152</v>
      </c>
      <c r="N528">
        <v>176.09452849869206</v>
      </c>
      <c r="O528">
        <v>408.25774096599343</v>
      </c>
      <c r="P528">
        <v>594.70774096599325</v>
      </c>
      <c r="Q528">
        <v>1207.1798191480714</v>
      </c>
      <c r="R528">
        <v>1056.2823417545624</v>
      </c>
      <c r="S528">
        <v>1</v>
      </c>
      <c r="T528">
        <f t="shared" si="184"/>
        <v>160.59315481931986</v>
      </c>
      <c r="U528">
        <f t="shared" si="185"/>
        <v>0.1167813269771895</v>
      </c>
      <c r="V528">
        <f>IF($F528="Reduce", INDEX(Model_Assumptions[Values], 2), INDEX(Model_Assumptions[Values], 1))</f>
        <v>-0.4</v>
      </c>
      <c r="W528">
        <f t="shared" si="186"/>
        <v>27.645336607064603</v>
      </c>
      <c r="X528">
        <f t="shared" si="199"/>
        <v>4439.651821770537</v>
      </c>
      <c r="Y528">
        <f t="shared" si="187"/>
        <v>2721.4941516414719</v>
      </c>
      <c r="Z528">
        <f t="shared" si="188"/>
        <v>269.4518217705363</v>
      </c>
      <c r="AA528">
        <f t="shared" si="189"/>
        <v>353.64415164147113</v>
      </c>
      <c r="AB528">
        <f t="shared" si="200"/>
        <v>0.61299720358614462</v>
      </c>
      <c r="AC528">
        <f t="shared" si="190"/>
        <v>4.51947001090931E-2</v>
      </c>
      <c r="AD528">
        <f t="shared" si="191"/>
        <v>4.51947001090931E-2</v>
      </c>
      <c r="AE528">
        <f t="shared" si="192"/>
        <v>0.51999999999999968</v>
      </c>
      <c r="AF528">
        <f t="shared" si="201"/>
        <v>507.01552404219029</v>
      </c>
      <c r="AG528">
        <f t="shared" si="193"/>
        <v>0.66000419522475329</v>
      </c>
      <c r="AH528">
        <f t="shared" si="194"/>
        <v>0.5946520068278266</v>
      </c>
      <c r="AI528">
        <f t="shared" si="202"/>
        <v>0.48000000000000032</v>
      </c>
      <c r="AJ528">
        <f>MAX(0, $R528 - $AA528) * INDEX(Model_Assumptions[Values], 7)</f>
        <v>1405.2763802261825</v>
      </c>
      <c r="AK528">
        <f>MAX(0, INDEX(Model_Assumptions[Values], 4) - $AD528)</f>
        <v>4.8052998909069028E-3</v>
      </c>
      <c r="AL528">
        <f>MAX(0, INDEX(Model_Assumptions[Values], 5) - $AC528)</f>
        <v>0</v>
      </c>
      <c r="AM528">
        <f>INDEX(Model_Assumptions[Values], 6) * MAX(0, INDEX(Model_Assumptions[Values], 3) - $AB528)^2</f>
        <v>0</v>
      </c>
      <c r="AN528">
        <f t="shared" si="195"/>
        <v>1457.6242730566646</v>
      </c>
      <c r="AO528" cm="1">
        <f t="array" ref="AO528">IFERROR(STDEV(IF($E$2:$E$2201=$E528, $AJ$2:$AJ$2201)), 0)</f>
        <v>374.20234180910916</v>
      </c>
      <c r="AP528">
        <f t="shared" si="203"/>
        <v>-0.13989194342665609</v>
      </c>
      <c r="AQ528">
        <f t="shared" si="196"/>
        <v>1.4468900698610319E-2</v>
      </c>
      <c r="AR528" cm="1">
        <f t="array" ref="AR528">IFERROR(STDEV(IF($E$2:$E$2201=$E528, $AK$2:$AK$2201)), 0)</f>
        <v>1.6658307098493322E-2</v>
      </c>
      <c r="AS528">
        <f t="shared" si="204"/>
        <v>-0.58010701511064411</v>
      </c>
      <c r="AT528">
        <f t="shared" si="197"/>
        <v>2.3294759876347848E-3</v>
      </c>
      <c r="AU528" cm="1">
        <f t="array" ref="AU528">IFERROR(STDEV(IF($E$2:$E$2201=$E528, $AL$2:$AL$2201)), 0)</f>
        <v>5.2325014949723596E-3</v>
      </c>
      <c r="AV528">
        <f t="shared" si="205"/>
        <v>-0.44519356370429286</v>
      </c>
      <c r="AW528">
        <f t="shared" si="198"/>
        <v>0</v>
      </c>
      <c r="AX528" cm="1">
        <f t="array" ref="AX528">IFERROR(STDEV(IF($E$2:$E$2201=$E528, $AM$2:$AM$2201)), 0)</f>
        <v>0</v>
      </c>
      <c r="AY528">
        <f t="shared" si="206"/>
        <v>-0.44519356370429286</v>
      </c>
      <c r="AZ528">
        <f>INDEX(Model_Assumptions[Values],9)*((INDEX(Model_Scenarios[GR Weight],1)*$AG528)+(INDEX(Model_Scenarios[GP Weight],1)*$AH528)+(INDEX(Model_Scenarios[LTV Weight],1)*$AI528))-(INDEX(Model_Scenarios[LTV Weight],1)*$AP528)-(INDEX(Model_Scenarios[GP Weight],1)*($AS528+$AV528+$AY528))</f>
        <v>2.8062910700195394</v>
      </c>
      <c r="BA528">
        <f>INDEX(Model_Assumptions[Values],9)*((INDEX(Model_Scenarios[GR Weight],2)*$AG528)+(INDEX(Model_Scenarios[GP Weight],2)*$AH528)+(INDEX(Model_Scenarios[LTV Weight],2)*$AI528))-(INDEX(Model_Scenarios[LTV Weight],2)*$AP528)-(INDEX(Model_Scenarios[GP Weight],2)*($AS528+$AV528+$AY528))</f>
        <v>3.0346837449775652</v>
      </c>
      <c r="BB528">
        <f>INDEX(Model_Assumptions[Values],9)*((INDEX(Model_Scenarios[GR Weight],3)*$AG528)+(INDEX(Model_Scenarios[GP Weight],3)*$AH528)+(INDEX(Model_Scenarios[LTV Weight],3)*$AI528))-(INDEX(Model_Scenarios[LTV Weight],3)*$AP528)-(INDEX(Model_Scenarios[GP Weight],3)*($AS528+$AV528+$AY528))</f>
        <v>3.3962759832320319</v>
      </c>
      <c r="BC528">
        <f>INDEX(Model_Assumptions[Values],9)*((INDEX(Model_Scenarios[GR Weight],4)*$AG528)+(INDEX(Model_Scenarios[GP Weight],4)*$AH528)+(INDEX(Model_Scenarios[LTV Weight],4)*$AI528))-(INDEX(Model_Scenarios[LTV Weight],4)*$AP528)-(INDEX(Model_Scenarios[GP Weight],4)*($AS528+$AV528+$AY528))</f>
        <v>3.4722888865017421</v>
      </c>
      <c r="BD528">
        <f>INDEX(Model_Assumptions[Values],9)*((INDEX(Model_Scenarios[GR Weight],5)*$AG528)+(INDEX(Model_Scenarios[GP Weight],5)*$AH528)+(INDEX(Model_Scenarios[LTV Weight],5)*$AI528))-(INDEX(Model_Scenarios[LTV Weight],5)*$AP528)-(INDEX(Model_Scenarios[GP Weight],5)*($AS528+$AV528+$AY528))</f>
        <v>3.739041978243518</v>
      </c>
    </row>
    <row r="529" spans="1:56" x14ac:dyDescent="0.25">
      <c r="A529">
        <v>528</v>
      </c>
      <c r="B529">
        <v>11</v>
      </c>
      <c r="C529" s="3">
        <v>28</v>
      </c>
      <c r="D529" s="4">
        <v>0.54</v>
      </c>
      <c r="E529" t="str">
        <v>SKU-1014</v>
      </c>
      <c r="F529" t="str">
        <v>Raise</v>
      </c>
      <c r="G529" t="str">
        <v>Full</v>
      </c>
      <c r="H529">
        <v>143.80000000000001</v>
      </c>
      <c r="I529">
        <v>62.15</v>
      </c>
      <c r="J529">
        <v>29</v>
      </c>
      <c r="K529">
        <v>4170.2000000000007</v>
      </c>
      <c r="L529">
        <v>2367.8500000000008</v>
      </c>
      <c r="M529">
        <v>0.56780250347705152</v>
      </c>
      <c r="N529">
        <v>176.09452849869206</v>
      </c>
      <c r="O529">
        <v>408.25774096599343</v>
      </c>
      <c r="P529">
        <v>594.70774096599325</v>
      </c>
      <c r="Q529">
        <v>1207.1798191480714</v>
      </c>
      <c r="R529">
        <v>1056.2823417545624</v>
      </c>
      <c r="S529">
        <v>1</v>
      </c>
      <c r="T529">
        <f t="shared" si="184"/>
        <v>161.23904538929372</v>
      </c>
      <c r="U529">
        <f t="shared" si="185"/>
        <v>0.1212729164763123</v>
      </c>
      <c r="V529">
        <f>IF($F529="Reduce", INDEX(Model_Assumptions[Values], 2), INDEX(Model_Assumptions[Values], 1))</f>
        <v>-0.4</v>
      </c>
      <c r="W529">
        <f t="shared" si="186"/>
        <v>27.593234168874776</v>
      </c>
      <c r="X529">
        <f t="shared" si="199"/>
        <v>4449.1067365926101</v>
      </c>
      <c r="Y529">
        <f t="shared" si="187"/>
        <v>2734.1872329970429</v>
      </c>
      <c r="Z529">
        <f t="shared" si="188"/>
        <v>278.90673659260938</v>
      </c>
      <c r="AA529">
        <f t="shared" si="189"/>
        <v>366.33723299704207</v>
      </c>
      <c r="AB529">
        <f t="shared" si="200"/>
        <v>0.61454745747256356</v>
      </c>
      <c r="AC529">
        <f t="shared" si="190"/>
        <v>4.674495399551204E-2</v>
      </c>
      <c r="AD529">
        <f t="shared" si="191"/>
        <v>4.674495399551204E-2</v>
      </c>
      <c r="AE529">
        <f t="shared" si="192"/>
        <v>0.54000000000000015</v>
      </c>
      <c r="AF529">
        <f t="shared" si="201"/>
        <v>485.88987720709855</v>
      </c>
      <c r="AG529">
        <f t="shared" si="193"/>
        <v>0.68316337599056431</v>
      </c>
      <c r="AH529">
        <f t="shared" si="194"/>
        <v>0.61599540036589173</v>
      </c>
      <c r="AI529">
        <f t="shared" si="202"/>
        <v>0.45999999999999985</v>
      </c>
      <c r="AJ529">
        <f>MAX(0, $R529 - $AA529) * INDEX(Model_Assumptions[Values], 7)</f>
        <v>1379.8902175150406</v>
      </c>
      <c r="AK529">
        <f>MAX(0, INDEX(Model_Assumptions[Values], 4) - $AD529)</f>
        <v>3.2550460044879631E-3</v>
      </c>
      <c r="AL529">
        <f>MAX(0, INDEX(Model_Assumptions[Values], 5) - $AC529)</f>
        <v>0</v>
      </c>
      <c r="AM529">
        <f>INDEX(Model_Assumptions[Values], 6) * MAX(0, INDEX(Model_Assumptions[Values], 3) - $AB529)^2</f>
        <v>0</v>
      </c>
      <c r="AN529">
        <f t="shared" si="195"/>
        <v>1457.6242730566646</v>
      </c>
      <c r="AO529" cm="1">
        <f t="array" ref="AO529">IFERROR(STDEV(IF($E$2:$E$2201=$E529, $AJ$2:$AJ$2201)), 0)</f>
        <v>374.20234180910916</v>
      </c>
      <c r="AP529">
        <f t="shared" si="203"/>
        <v>-0.20773268057546862</v>
      </c>
      <c r="AQ529">
        <f t="shared" si="196"/>
        <v>1.4468900698610319E-2</v>
      </c>
      <c r="AR529" cm="1">
        <f t="array" ref="AR529">IFERROR(STDEV(IF($E$2:$E$2201=$E529, $AK$2:$AK$2201)), 0)</f>
        <v>1.6658307098493322E-2</v>
      </c>
      <c r="AS529">
        <f t="shared" si="204"/>
        <v>-0.67316892573895482</v>
      </c>
      <c r="AT529">
        <f t="shared" si="197"/>
        <v>2.3294759876347848E-3</v>
      </c>
      <c r="AU529" cm="1">
        <f t="array" ref="AU529">IFERROR(STDEV(IF($E$2:$E$2201=$E529, $AL$2:$AL$2201)), 0)</f>
        <v>5.2325014949723596E-3</v>
      </c>
      <c r="AV529">
        <f t="shared" si="205"/>
        <v>-0.44519356370429286</v>
      </c>
      <c r="AW529">
        <f t="shared" si="198"/>
        <v>0</v>
      </c>
      <c r="AX529" cm="1">
        <f t="array" ref="AX529">IFERROR(STDEV(IF($E$2:$E$2201=$E529, $AM$2:$AM$2201)), 0)</f>
        <v>0</v>
      </c>
      <c r="AY529">
        <f t="shared" si="206"/>
        <v>-0.44519356370429286</v>
      </c>
      <c r="AZ529">
        <f>INDEX(Model_Assumptions[Values],9)*((INDEX(Model_Scenarios[GR Weight],1)*$AG529)+(INDEX(Model_Scenarios[GP Weight],1)*$AH529)+(INDEX(Model_Scenarios[LTV Weight],1)*$AI529))-(INDEX(Model_Scenarios[LTV Weight],1)*$AP529)-(INDEX(Model_Scenarios[GP Weight],1)*($AS529+$AV529+$AY529))</f>
        <v>2.8121211379533562</v>
      </c>
      <c r="BA529">
        <f>INDEX(Model_Assumptions[Values],9)*((INDEX(Model_Scenarios[GR Weight],2)*$AG529)+(INDEX(Model_Scenarios[GP Weight],2)*$AH529)+(INDEX(Model_Scenarios[LTV Weight],2)*$AI529))-(INDEX(Model_Scenarios[LTV Weight],2)*$AP529)-(INDEX(Model_Scenarios[GP Weight],2)*($AS529+$AV529+$AY529))</f>
        <v>3.0711053853623769</v>
      </c>
      <c r="BB529">
        <f>INDEX(Model_Assumptions[Values],9)*((INDEX(Model_Scenarios[GR Weight],3)*$AG529)+(INDEX(Model_Scenarios[GP Weight],3)*$AH529)+(INDEX(Model_Scenarios[LTV Weight],3)*$AI529))-(INDEX(Model_Scenarios[LTV Weight],3)*$AP529)-(INDEX(Model_Scenarios[GP Weight],3)*($AS529+$AV529+$AY529))</f>
        <v>3.482283861460342</v>
      </c>
      <c r="BC529">
        <f>INDEX(Model_Assumptions[Values],9)*((INDEX(Model_Scenarios[GR Weight],4)*$AG529)+(INDEX(Model_Scenarios[GP Weight],4)*$AH529)+(INDEX(Model_Scenarios[LTV Weight],4)*$AI529))-(INDEX(Model_Scenarios[LTV Weight],4)*$AP529)-(INDEX(Model_Scenarios[GP Weight],4)*($AS529+$AV529+$AY529))</f>
        <v>3.5730922813980772</v>
      </c>
      <c r="BD529">
        <f>INDEX(Model_Assumptions[Values],9)*((INDEX(Model_Scenarios[GR Weight],5)*$AG529)+(INDEX(Model_Scenarios[GP Weight],5)*$AH529)+(INDEX(Model_Scenarios[LTV Weight],5)*$AI529))-(INDEX(Model_Scenarios[LTV Weight],5)*$AP529)-(INDEX(Model_Scenarios[GP Weight],5)*($AS529+$AV529+$AY529))</f>
        <v>3.8640397263717809</v>
      </c>
    </row>
    <row r="530" spans="1:56" x14ac:dyDescent="0.25">
      <c r="A530">
        <v>529</v>
      </c>
      <c r="B530">
        <v>11</v>
      </c>
      <c r="C530" s="3">
        <v>29</v>
      </c>
      <c r="D530" s="4">
        <v>0.56000000000000005</v>
      </c>
      <c r="E530" t="str">
        <v>SKU-1014</v>
      </c>
      <c r="F530" t="str">
        <v>Raise</v>
      </c>
      <c r="G530" t="str">
        <v>Full</v>
      </c>
      <c r="H530">
        <v>143.80000000000001</v>
      </c>
      <c r="I530">
        <v>62.15</v>
      </c>
      <c r="J530">
        <v>29</v>
      </c>
      <c r="K530">
        <v>4170.2000000000007</v>
      </c>
      <c r="L530">
        <v>2367.8500000000008</v>
      </c>
      <c r="M530">
        <v>0.56780250347705152</v>
      </c>
      <c r="N530">
        <v>176.09452849869206</v>
      </c>
      <c r="O530">
        <v>408.25774096599343</v>
      </c>
      <c r="P530">
        <v>594.70774096599325</v>
      </c>
      <c r="Q530">
        <v>1207.1798191480714</v>
      </c>
      <c r="R530">
        <v>1056.2823417545624</v>
      </c>
      <c r="S530">
        <v>1</v>
      </c>
      <c r="T530">
        <f t="shared" si="184"/>
        <v>161.88493595926755</v>
      </c>
      <c r="U530">
        <f t="shared" si="185"/>
        <v>0.1257645059754349</v>
      </c>
      <c r="V530">
        <f>IF($F530="Reduce", INDEX(Model_Assumptions[Values], 2), INDEX(Model_Assumptions[Values], 1))</f>
        <v>-0.4</v>
      </c>
      <c r="W530">
        <f t="shared" si="186"/>
        <v>27.541131730684956</v>
      </c>
      <c r="X530">
        <f t="shared" si="199"/>
        <v>4458.4943464676853</v>
      </c>
      <c r="Y530">
        <f t="shared" si="187"/>
        <v>2746.813009405615</v>
      </c>
      <c r="Z530">
        <f t="shared" si="188"/>
        <v>288.29434646768459</v>
      </c>
      <c r="AA530">
        <f t="shared" si="189"/>
        <v>378.96300940561423</v>
      </c>
      <c r="AB530">
        <f t="shared" si="200"/>
        <v>0.61608534091375988</v>
      </c>
      <c r="AC530">
        <f t="shared" si="190"/>
        <v>4.8282837436708359E-2</v>
      </c>
      <c r="AD530">
        <f t="shared" si="191"/>
        <v>4.8282837436708359E-2</v>
      </c>
      <c r="AE530">
        <f t="shared" si="192"/>
        <v>0.55999999999999983</v>
      </c>
      <c r="AF530">
        <f t="shared" si="201"/>
        <v>464.7642303720076</v>
      </c>
      <c r="AG530">
        <f t="shared" si="193"/>
        <v>0.70615769779537041</v>
      </c>
      <c r="AH530">
        <f t="shared" si="194"/>
        <v>0.63722562075627032</v>
      </c>
      <c r="AI530">
        <f t="shared" si="202"/>
        <v>0.44000000000000017</v>
      </c>
      <c r="AJ530">
        <f>MAX(0, $R530 - $AA530) * INDEX(Model_Assumptions[Values], 7)</f>
        <v>1354.6386646978963</v>
      </c>
      <c r="AK530">
        <f>MAX(0, INDEX(Model_Assumptions[Values], 4) - $AD530)</f>
        <v>1.7171625632916437E-3</v>
      </c>
      <c r="AL530">
        <f>MAX(0, INDEX(Model_Assumptions[Values], 5) - $AC530)</f>
        <v>0</v>
      </c>
      <c r="AM530">
        <f>INDEX(Model_Assumptions[Values], 6) * MAX(0, INDEX(Model_Assumptions[Values], 3) - $AB530)^2</f>
        <v>0</v>
      </c>
      <c r="AN530">
        <f t="shared" si="195"/>
        <v>1457.6242730566646</v>
      </c>
      <c r="AO530" cm="1">
        <f t="array" ref="AO530">IFERROR(STDEV(IF($E$2:$E$2201=$E530, $AJ$2:$AJ$2201)), 0)</f>
        <v>374.20234180910916</v>
      </c>
      <c r="AP530">
        <f t="shared" si="203"/>
        <v>-0.27521369284028718</v>
      </c>
      <c r="AQ530">
        <f t="shared" si="196"/>
        <v>1.4468900698610319E-2</v>
      </c>
      <c r="AR530" cm="1">
        <f t="array" ref="AR530">IFERROR(STDEV(IF($E$2:$E$2201=$E530, $AK$2:$AK$2201)), 0)</f>
        <v>1.6658307098493322E-2</v>
      </c>
      <c r="AS530">
        <f t="shared" si="204"/>
        <v>-0.76548823718539916</v>
      </c>
      <c r="AT530">
        <f t="shared" si="197"/>
        <v>2.3294759876347848E-3</v>
      </c>
      <c r="AU530" cm="1">
        <f t="array" ref="AU530">IFERROR(STDEV(IF($E$2:$E$2201=$E530, $AL$2:$AL$2201)), 0)</f>
        <v>5.2325014949723596E-3</v>
      </c>
      <c r="AV530">
        <f t="shared" si="205"/>
        <v>-0.44519356370429286</v>
      </c>
      <c r="AW530">
        <f t="shared" si="198"/>
        <v>0</v>
      </c>
      <c r="AX530" cm="1">
        <f t="array" ref="AX530">IFERROR(STDEV(IF($E$2:$E$2201=$E530, $AM$2:$AM$2201)), 0)</f>
        <v>0</v>
      </c>
      <c r="AY530">
        <f t="shared" si="206"/>
        <v>-0.44519356370429286</v>
      </c>
      <c r="AZ530">
        <f>INDEX(Model_Assumptions[Values],9)*((INDEX(Model_Scenarios[GR Weight],1)*$AG530)+(INDEX(Model_Scenarios[GP Weight],1)*$AH530)+(INDEX(Model_Scenarios[LTV Weight],1)*$AI530))-(INDEX(Model_Scenarios[LTV Weight],1)*$AP530)-(INDEX(Model_Scenarios[GP Weight],1)*($AS530+$AV530+$AY530))</f>
        <v>2.8174501500074496</v>
      </c>
      <c r="BA530">
        <f>INDEX(Model_Assumptions[Values],9)*((INDEX(Model_Scenarios[GR Weight],2)*$AG530)+(INDEX(Model_Scenarios[GP Weight],2)*$AH530)+(INDEX(Model_Scenarios[LTV Weight],2)*$AI530))-(INDEX(Model_Scenarios[LTV Weight],2)*$AP530)-(INDEX(Model_Scenarios[GP Weight],2)*($AS530+$AV530+$AY530))</f>
        <v>3.1069078673677826</v>
      </c>
      <c r="BB530">
        <f>INDEX(Model_Assumptions[Values],9)*((INDEX(Model_Scenarios[GR Weight],3)*$AG530)+(INDEX(Model_Scenarios[GP Weight],3)*$AH530)+(INDEX(Model_Scenarios[LTV Weight],3)*$AI530))-(INDEX(Model_Scenarios[LTV Weight],3)*$AP530)-(INDEX(Model_Scenarios[GP Weight],3)*($AS530+$AV530+$AY530))</f>
        <v>3.5674838133116955</v>
      </c>
      <c r="BC530">
        <f>INDEX(Model_Assumptions[Values],9)*((INDEX(Model_Scenarios[GR Weight],4)*$AG530)+(INDEX(Model_Scenarios[GP Weight],4)*$AH530)+(INDEX(Model_Scenarios[LTV Weight],4)*$AI530))-(INDEX(Model_Scenarios[LTV Weight],4)*$AP530)-(INDEX(Model_Scenarios[GP Weight],4)*($AS530+$AV530+$AY530))</f>
        <v>3.6730412929253515</v>
      </c>
      <c r="BD530">
        <f>INDEX(Model_Assumptions[Values],9)*((INDEX(Model_Scenarios[GR Weight],5)*$AG530)+(INDEX(Model_Scenarios[GP Weight],5)*$AH530)+(INDEX(Model_Scenarios[LTV Weight],5)*$AI530))-(INDEX(Model_Scenarios[LTV Weight],5)*$AP530)-(INDEX(Model_Scenarios[GP Weight],5)*($AS530+$AV530+$AY530))</f>
        <v>3.9880630286118777</v>
      </c>
    </row>
    <row r="531" spans="1:56" x14ac:dyDescent="0.25">
      <c r="A531">
        <v>530</v>
      </c>
      <c r="B531">
        <v>11</v>
      </c>
      <c r="C531" s="3">
        <v>30</v>
      </c>
      <c r="D531" s="4">
        <v>0.57999999999999996</v>
      </c>
      <c r="E531" t="str">
        <v>SKU-1014</v>
      </c>
      <c r="F531" t="str">
        <v>Raise</v>
      </c>
      <c r="G531" t="str">
        <v>Full</v>
      </c>
      <c r="H531">
        <v>143.80000000000001</v>
      </c>
      <c r="I531">
        <v>62.15</v>
      </c>
      <c r="J531">
        <v>29</v>
      </c>
      <c r="K531">
        <v>4170.2000000000007</v>
      </c>
      <c r="L531">
        <v>2367.8500000000008</v>
      </c>
      <c r="M531">
        <v>0.56780250347705152</v>
      </c>
      <c r="N531">
        <v>176.09452849869206</v>
      </c>
      <c r="O531">
        <v>408.25774096599343</v>
      </c>
      <c r="P531">
        <v>594.70774096599325</v>
      </c>
      <c r="Q531">
        <v>1207.1798191480714</v>
      </c>
      <c r="R531">
        <v>1056.2823417545624</v>
      </c>
      <c r="S531">
        <v>1</v>
      </c>
      <c r="T531">
        <f t="shared" si="184"/>
        <v>162.53082652924138</v>
      </c>
      <c r="U531">
        <f t="shared" si="185"/>
        <v>0.13025609547455749</v>
      </c>
      <c r="V531">
        <f>IF($F531="Reduce", INDEX(Model_Assumptions[Values], 2), INDEX(Model_Assumptions[Values], 1))</f>
        <v>-0.4</v>
      </c>
      <c r="W531">
        <f t="shared" si="186"/>
        <v>27.489029292495132</v>
      </c>
      <c r="X531">
        <f t="shared" si="199"/>
        <v>4467.8146513957618</v>
      </c>
      <c r="Y531">
        <f t="shared" si="187"/>
        <v>2759.3714808671893</v>
      </c>
      <c r="Z531">
        <f t="shared" si="188"/>
        <v>297.61465139576103</v>
      </c>
      <c r="AA531">
        <f t="shared" si="189"/>
        <v>391.52148086718853</v>
      </c>
      <c r="AB531">
        <f t="shared" si="200"/>
        <v>0.6176110013885987</v>
      </c>
      <c r="AC531">
        <f t="shared" si="190"/>
        <v>4.9808497911547178E-2</v>
      </c>
      <c r="AD531">
        <f t="shared" si="191"/>
        <v>4.9808497911547178E-2</v>
      </c>
      <c r="AE531">
        <f t="shared" si="192"/>
        <v>0.57999999999999952</v>
      </c>
      <c r="AF531">
        <f t="shared" si="201"/>
        <v>443.63858353691671</v>
      </c>
      <c r="AG531">
        <f t="shared" si="193"/>
        <v>0.72898716063916935</v>
      </c>
      <c r="AH531">
        <f t="shared" si="194"/>
        <v>0.65834266799896357</v>
      </c>
      <c r="AI531">
        <f t="shared" si="202"/>
        <v>0.42000000000000048</v>
      </c>
      <c r="AJ531">
        <f>MAX(0, $R531 - $AA531) * INDEX(Model_Assumptions[Values], 7)</f>
        <v>1329.5217217747477</v>
      </c>
      <c r="AK531">
        <f>MAX(0, INDEX(Model_Assumptions[Values], 4) - $AD531)</f>
        <v>1.9150208845282457E-4</v>
      </c>
      <c r="AL531">
        <f>MAX(0, INDEX(Model_Assumptions[Values], 5) - $AC531)</f>
        <v>0</v>
      </c>
      <c r="AM531">
        <f>INDEX(Model_Assumptions[Values], 6) * MAX(0, INDEX(Model_Assumptions[Values], 3) - $AB531)^2</f>
        <v>0</v>
      </c>
      <c r="AN531">
        <f t="shared" si="195"/>
        <v>1457.6242730566646</v>
      </c>
      <c r="AO531" cm="1">
        <f t="array" ref="AO531">IFERROR(STDEV(IF($E$2:$E$2201=$E531, $AJ$2:$AJ$2201)), 0)</f>
        <v>374.20234180910916</v>
      </c>
      <c r="AP531">
        <f t="shared" si="203"/>
        <v>-0.34233498022111669</v>
      </c>
      <c r="AQ531">
        <f t="shared" si="196"/>
        <v>1.4468900698610319E-2</v>
      </c>
      <c r="AR531" cm="1">
        <f t="array" ref="AR531">IFERROR(STDEV(IF($E$2:$E$2201=$E531, $AK$2:$AK$2201)), 0)</f>
        <v>1.6658307098493322E-2</v>
      </c>
      <c r="AS531">
        <f t="shared" si="204"/>
        <v>-0.85707380262240629</v>
      </c>
      <c r="AT531">
        <f t="shared" si="197"/>
        <v>2.3294759876347848E-3</v>
      </c>
      <c r="AU531" cm="1">
        <f t="array" ref="AU531">IFERROR(STDEV(IF($E$2:$E$2201=$E531, $AL$2:$AL$2201)), 0)</f>
        <v>5.2325014949723596E-3</v>
      </c>
      <c r="AV531">
        <f t="shared" si="205"/>
        <v>-0.44519356370429286</v>
      </c>
      <c r="AW531">
        <f t="shared" si="198"/>
        <v>0</v>
      </c>
      <c r="AX531" cm="1">
        <f t="array" ref="AX531">IFERROR(STDEV(IF($E$2:$E$2201=$E531, $AM$2:$AM$2201)), 0)</f>
        <v>0</v>
      </c>
      <c r="AY531">
        <f t="shared" si="206"/>
        <v>-0.44519356370429286</v>
      </c>
      <c r="AZ531">
        <f>INDEX(Model_Assumptions[Values],9)*((INDEX(Model_Scenarios[GR Weight],1)*$AG531)+(INDEX(Model_Scenarios[GP Weight],1)*$AH531)+(INDEX(Model_Scenarios[LTV Weight],1)*$AI531))-(INDEX(Model_Scenarios[LTV Weight],1)*$AP531)-(INDEX(Model_Scenarios[GP Weight],1)*($AS531+$AV531+$AY531))</f>
        <v>2.8222789914990614</v>
      </c>
      <c r="BA531">
        <f>INDEX(Model_Assumptions[Values],9)*((INDEX(Model_Scenarios[GR Weight],2)*$AG531)+(INDEX(Model_Scenarios[GP Weight],2)*$AH531)+(INDEX(Model_Scenarios[LTV Weight],2)*$AI531))-(INDEX(Model_Scenarios[LTV Weight],2)*$AP531)-(INDEX(Model_Scenarios[GP Weight],2)*($AS531+$AV531+$AY531))</f>
        <v>3.1420929616282671</v>
      </c>
      <c r="BB531">
        <f>INDEX(Model_Assumptions[Values],9)*((INDEX(Model_Scenarios[GR Weight],3)*$AG531)+(INDEX(Model_Scenarios[GP Weight],3)*$AH531)+(INDEX(Model_Scenarios[LTV Weight],3)*$AI531))-(INDEX(Model_Scenarios[LTV Weight],3)*$AP531)-(INDEX(Model_Scenarios[GP Weight],3)*($AS531+$AV531+$AY531))</f>
        <v>3.6518789373964431</v>
      </c>
      <c r="BC531">
        <f>INDEX(Model_Assumptions[Values],9)*((INDEX(Model_Scenarios[GR Weight],4)*$AG531)+(INDEX(Model_Scenarios[GP Weight],4)*$AH531)+(INDEX(Model_Scenarios[LTV Weight],4)*$AI531))-(INDEX(Model_Scenarios[LTV Weight],4)*$AP531)-(INDEX(Model_Scenarios[GP Weight],4)*($AS531+$AV531+$AY531))</f>
        <v>3.7721390196939146</v>
      </c>
      <c r="BD531">
        <f>INDEX(Model_Assumptions[Values],9)*((INDEX(Model_Scenarios[GR Weight],5)*$AG531)+(INDEX(Model_Scenarios[GP Weight],5)*$AH531)+(INDEX(Model_Scenarios[LTV Weight],5)*$AI531))-(INDEX(Model_Scenarios[LTV Weight],5)*$AP531)-(INDEX(Model_Scenarios[GP Weight],5)*($AS531+$AV531+$AY531))</f>
        <v>4.1111167542086449</v>
      </c>
    </row>
    <row r="532" spans="1:56" x14ac:dyDescent="0.25">
      <c r="A532">
        <v>531</v>
      </c>
      <c r="B532">
        <v>11</v>
      </c>
      <c r="C532" s="3">
        <v>31</v>
      </c>
      <c r="D532" s="4">
        <v>0.6</v>
      </c>
      <c r="E532" t="str">
        <v>SKU-1014</v>
      </c>
      <c r="F532" t="str">
        <v>Raise</v>
      </c>
      <c r="G532" t="str">
        <v>Full</v>
      </c>
      <c r="H532">
        <v>143.80000000000001</v>
      </c>
      <c r="I532">
        <v>62.15</v>
      </c>
      <c r="J532">
        <v>29</v>
      </c>
      <c r="K532">
        <v>4170.2000000000007</v>
      </c>
      <c r="L532">
        <v>2367.8500000000008</v>
      </c>
      <c r="M532">
        <v>0.56780250347705152</v>
      </c>
      <c r="N532">
        <v>176.09452849869206</v>
      </c>
      <c r="O532">
        <v>408.25774096599343</v>
      </c>
      <c r="P532">
        <v>594.70774096599325</v>
      </c>
      <c r="Q532">
        <v>1207.1798191480714</v>
      </c>
      <c r="R532">
        <v>1056.2823417545624</v>
      </c>
      <c r="S532">
        <v>1</v>
      </c>
      <c r="T532">
        <f t="shared" si="184"/>
        <v>163.17671709921524</v>
      </c>
      <c r="U532">
        <f t="shared" si="185"/>
        <v>0.13474768497368028</v>
      </c>
      <c r="V532">
        <f>IF($F532="Reduce", INDEX(Model_Assumptions[Values], 2), INDEX(Model_Assumptions[Values], 1))</f>
        <v>-0.4</v>
      </c>
      <c r="W532">
        <f t="shared" si="186"/>
        <v>27.436926854305309</v>
      </c>
      <c r="X532">
        <f t="shared" si="199"/>
        <v>4477.0676513768385</v>
      </c>
      <c r="Y532">
        <f t="shared" si="187"/>
        <v>2771.8626473817635</v>
      </c>
      <c r="Z532">
        <f t="shared" si="188"/>
        <v>306.86765137683778</v>
      </c>
      <c r="AA532">
        <f t="shared" si="189"/>
        <v>404.01264738176269</v>
      </c>
      <c r="AB532">
        <f t="shared" si="200"/>
        <v>0.61912458404092441</v>
      </c>
      <c r="AC532">
        <f t="shared" si="190"/>
        <v>5.1322080563872885E-2</v>
      </c>
      <c r="AD532">
        <f t="shared" si="191"/>
        <v>5.1322080563872885E-2</v>
      </c>
      <c r="AE532">
        <f t="shared" si="192"/>
        <v>0.6</v>
      </c>
      <c r="AF532">
        <f t="shared" si="201"/>
        <v>422.51293670182497</v>
      </c>
      <c r="AG532">
        <f t="shared" si="193"/>
        <v>0.75165176452195892</v>
      </c>
      <c r="AH532">
        <f t="shared" si="194"/>
        <v>0.67934654209396794</v>
      </c>
      <c r="AI532">
        <f t="shared" si="202"/>
        <v>0.4</v>
      </c>
      <c r="AJ532">
        <f>MAX(0, $R532 - $AA532) * INDEX(Model_Assumptions[Values], 7)</f>
        <v>1304.5393887455994</v>
      </c>
      <c r="AK532">
        <f>MAX(0, INDEX(Model_Assumptions[Values], 4) - $AD532)</f>
        <v>0</v>
      </c>
      <c r="AL532">
        <f>MAX(0, INDEX(Model_Assumptions[Values], 5) - $AC532)</f>
        <v>0</v>
      </c>
      <c r="AM532">
        <f>INDEX(Model_Assumptions[Values], 6) * MAX(0, INDEX(Model_Assumptions[Values], 3) - $AB532)^2</f>
        <v>0</v>
      </c>
      <c r="AN532">
        <f t="shared" si="195"/>
        <v>1457.6242730566646</v>
      </c>
      <c r="AO532" cm="1">
        <f t="array" ref="AO532">IFERROR(STDEV(IF($E$2:$E$2201=$E532, $AJ$2:$AJ$2201)), 0)</f>
        <v>374.20234180910916</v>
      </c>
      <c r="AP532">
        <f t="shared" si="203"/>
        <v>-0.40909654271794493</v>
      </c>
      <c r="AQ532">
        <f t="shared" si="196"/>
        <v>1.4468900698610319E-2</v>
      </c>
      <c r="AR532" cm="1">
        <f t="array" ref="AR532">IFERROR(STDEV(IF($E$2:$E$2201=$E532, $AK$2:$AK$2201)), 0)</f>
        <v>1.6658307098493322E-2</v>
      </c>
      <c r="AS532">
        <f t="shared" si="204"/>
        <v>-0.86856969397082218</v>
      </c>
      <c r="AT532">
        <f t="shared" si="197"/>
        <v>2.3294759876347848E-3</v>
      </c>
      <c r="AU532" cm="1">
        <f t="array" ref="AU532">IFERROR(STDEV(IF($E$2:$E$2201=$E532, $AL$2:$AL$2201)), 0)</f>
        <v>5.2325014949723596E-3</v>
      </c>
      <c r="AV532">
        <f t="shared" si="205"/>
        <v>-0.44519356370429286</v>
      </c>
      <c r="AW532">
        <f t="shared" si="198"/>
        <v>0</v>
      </c>
      <c r="AX532" cm="1">
        <f t="array" ref="AX532">IFERROR(STDEV(IF($E$2:$E$2201=$E532, $AM$2:$AM$2201)), 0)</f>
        <v>0</v>
      </c>
      <c r="AY532">
        <f t="shared" si="206"/>
        <v>-0.44519356370429286</v>
      </c>
      <c r="AZ532">
        <f>INDEX(Model_Assumptions[Values],9)*((INDEX(Model_Scenarios[GR Weight],1)*$AG532)+(INDEX(Model_Scenarios[GP Weight],1)*$AH532)+(INDEX(Model_Scenarios[LTV Weight],1)*$AI532))-(INDEX(Model_Scenarios[LTV Weight],1)*$AP532)-(INDEX(Model_Scenarios[GP Weight],1)*($AS532+$AV532+$AY532))</f>
        <v>2.8186720696202605</v>
      </c>
      <c r="BA532">
        <f>INDEX(Model_Assumptions[Values],9)*((INDEX(Model_Scenarios[GR Weight],2)*$AG532)+(INDEX(Model_Scenarios[GP Weight],2)*$AH532)+(INDEX(Model_Scenarios[LTV Weight],2)*$AI532))-(INDEX(Model_Scenarios[LTV Weight],2)*$AP532)-(INDEX(Model_Scenarios[GP Weight],2)*($AS532+$AV532+$AY532))</f>
        <v>3.1607894825279832</v>
      </c>
      <c r="BB532">
        <f>INDEX(Model_Assumptions[Values],9)*((INDEX(Model_Scenarios[GR Weight],3)*$AG532)+(INDEX(Model_Scenarios[GP Weight],3)*$AH532)+(INDEX(Model_Scenarios[LTV Weight],3)*$AI532))-(INDEX(Model_Scenarios[LTV Weight],3)*$AP532)-(INDEX(Model_Scenarios[GP Weight],3)*($AS532+$AV532+$AY532))</f>
        <v>3.7076946588868633</v>
      </c>
      <c r="BC532">
        <f>INDEX(Model_Assumptions[Values],9)*((INDEX(Model_Scenarios[GR Weight],4)*$AG532)+(INDEX(Model_Scenarios[GP Weight],4)*$AH532)+(INDEX(Model_Scenarios[LTV Weight],4)*$AI532))-(INDEX(Model_Scenarios[LTV Weight],4)*$AP532)-(INDEX(Model_Scenarios[GP Weight],4)*($AS532+$AV532+$AY532))</f>
        <v>3.8426108868760478</v>
      </c>
      <c r="BD532">
        <f>INDEX(Model_Assumptions[Values],9)*((INDEX(Model_Scenarios[GR Weight],5)*$AG532)+(INDEX(Model_Scenarios[GP Weight],5)*$AH532)+(INDEX(Model_Scenarios[LTV Weight],5)*$AI532))-(INDEX(Model_Scenarios[LTV Weight],5)*$AP532)-(INDEX(Model_Scenarios[GP Weight],5)*($AS532+$AV532+$AY532))</f>
        <v>4.1895551427185316</v>
      </c>
    </row>
    <row r="533" spans="1:56" x14ac:dyDescent="0.25">
      <c r="A533">
        <v>532</v>
      </c>
      <c r="B533">
        <v>11</v>
      </c>
      <c r="C533" s="3">
        <v>32</v>
      </c>
      <c r="D533" s="4">
        <v>0.62</v>
      </c>
      <c r="E533" t="str">
        <v>SKU-1014</v>
      </c>
      <c r="F533" t="str">
        <v>Raise</v>
      </c>
      <c r="G533" t="str">
        <v>Full</v>
      </c>
      <c r="H533">
        <v>143.80000000000001</v>
      </c>
      <c r="I533">
        <v>62.15</v>
      </c>
      <c r="J533">
        <v>29</v>
      </c>
      <c r="K533">
        <v>4170.2000000000007</v>
      </c>
      <c r="L533">
        <v>2367.8500000000008</v>
      </c>
      <c r="M533">
        <v>0.56780250347705152</v>
      </c>
      <c r="N533">
        <v>176.09452849869206</v>
      </c>
      <c r="O533">
        <v>408.25774096599343</v>
      </c>
      <c r="P533">
        <v>594.70774096599325</v>
      </c>
      <c r="Q533">
        <v>1207.1798191480714</v>
      </c>
      <c r="R533">
        <v>1056.2823417545624</v>
      </c>
      <c r="S533">
        <v>1</v>
      </c>
      <c r="T533">
        <f t="shared" si="184"/>
        <v>163.82260766918907</v>
      </c>
      <c r="U533">
        <f t="shared" si="185"/>
        <v>0.13923927447280288</v>
      </c>
      <c r="V533">
        <f>IF($F533="Reduce", INDEX(Model_Assumptions[Values], 2), INDEX(Model_Assumptions[Values], 1))</f>
        <v>-0.4</v>
      </c>
      <c r="W533">
        <f t="shared" si="186"/>
        <v>27.384824416115485</v>
      </c>
      <c r="X533">
        <f t="shared" si="199"/>
        <v>4486.2533464109165</v>
      </c>
      <c r="Y533">
        <f t="shared" si="187"/>
        <v>2784.2865089493389</v>
      </c>
      <c r="Z533">
        <f t="shared" si="188"/>
        <v>316.05334641091576</v>
      </c>
      <c r="AA533">
        <f t="shared" si="189"/>
        <v>416.43650894933808</v>
      </c>
      <c r="AB533">
        <f t="shared" si="200"/>
        <v>0.62062623172559306</v>
      </c>
      <c r="AC533">
        <f t="shared" si="190"/>
        <v>5.2823728248541535E-2</v>
      </c>
      <c r="AD533">
        <f t="shared" si="191"/>
        <v>5.2823728248541535E-2</v>
      </c>
      <c r="AE533">
        <f t="shared" si="192"/>
        <v>0.61999999999999966</v>
      </c>
      <c r="AF533">
        <f t="shared" si="201"/>
        <v>401.38728986673408</v>
      </c>
      <c r="AG533">
        <f t="shared" si="193"/>
        <v>0.77415150944374134</v>
      </c>
      <c r="AH533">
        <f t="shared" si="194"/>
        <v>0.70023724304128554</v>
      </c>
      <c r="AI533">
        <f t="shared" si="202"/>
        <v>0.38000000000000034</v>
      </c>
      <c r="AJ533">
        <f>MAX(0, $R533 - $AA533) * INDEX(Model_Assumptions[Values], 7)</f>
        <v>1279.6916656104486</v>
      </c>
      <c r="AK533">
        <f>MAX(0, INDEX(Model_Assumptions[Values], 4) - $AD533)</f>
        <v>0</v>
      </c>
      <c r="AL533">
        <f>MAX(0, INDEX(Model_Assumptions[Values], 5) - $AC533)</f>
        <v>0</v>
      </c>
      <c r="AM533">
        <f>INDEX(Model_Assumptions[Values], 6) * MAX(0, INDEX(Model_Assumptions[Values], 3) - $AB533)^2</f>
        <v>0</v>
      </c>
      <c r="AN533">
        <f t="shared" si="195"/>
        <v>1457.6242730566646</v>
      </c>
      <c r="AO533" cm="1">
        <f t="array" ref="AO533">IFERROR(STDEV(IF($E$2:$E$2201=$E533, $AJ$2:$AJ$2201)), 0)</f>
        <v>374.20234180910916</v>
      </c>
      <c r="AP533">
        <f t="shared" si="203"/>
        <v>-0.47549838033077918</v>
      </c>
      <c r="AQ533">
        <f t="shared" si="196"/>
        <v>1.4468900698610319E-2</v>
      </c>
      <c r="AR533" cm="1">
        <f t="array" ref="AR533">IFERROR(STDEV(IF($E$2:$E$2201=$E533, $AK$2:$AK$2201)), 0)</f>
        <v>1.6658307098493322E-2</v>
      </c>
      <c r="AS533">
        <f t="shared" si="204"/>
        <v>-0.86856969397082218</v>
      </c>
      <c r="AT533">
        <f t="shared" si="197"/>
        <v>2.3294759876347848E-3</v>
      </c>
      <c r="AU533" cm="1">
        <f t="array" ref="AU533">IFERROR(STDEV(IF($E$2:$E$2201=$E533, $AL$2:$AL$2201)), 0)</f>
        <v>5.2325014949723596E-3</v>
      </c>
      <c r="AV533">
        <f t="shared" si="205"/>
        <v>-0.44519356370429286</v>
      </c>
      <c r="AW533">
        <f t="shared" si="198"/>
        <v>0</v>
      </c>
      <c r="AX533" cm="1">
        <f t="array" ref="AX533">IFERROR(STDEV(IF($E$2:$E$2201=$E533, $AM$2:$AM$2201)), 0)</f>
        <v>0</v>
      </c>
      <c r="AY533">
        <f t="shared" si="206"/>
        <v>-0.44519356370429286</v>
      </c>
      <c r="AZ533">
        <f>INDEX(Model_Assumptions[Values],9)*((INDEX(Model_Scenarios[GR Weight],1)*$AG533)+(INDEX(Model_Scenarios[GP Weight],1)*$AH533)+(INDEX(Model_Scenarios[LTV Weight],1)*$AI533))-(INDEX(Model_Scenarios[LTV Weight],1)*$AP533)-(INDEX(Model_Scenarios[GP Weight],1)*($AS533+$AV533+$AY533))</f>
        <v>2.8134887626450791</v>
      </c>
      <c r="BA533">
        <f>INDEX(Model_Assumptions[Values],9)*((INDEX(Model_Scenarios[GR Weight],2)*$AG533)+(INDEX(Model_Scenarios[GP Weight],2)*$AH533)+(INDEX(Model_Scenarios[LTV Weight],2)*$AI533))-(INDEX(Model_Scenarios[LTV Weight],2)*$AP533)-(INDEX(Model_Scenarios[GP Weight],2)*($AS533+$AV533+$AY533))</f>
        <v>3.1767161866149811</v>
      </c>
      <c r="BB533">
        <f>INDEX(Model_Assumptions[Values],9)*((INDEX(Model_Scenarios[GR Weight],3)*$AG533)+(INDEX(Model_Scenarios[GP Weight],3)*$AH533)+(INDEX(Model_Scenarios[LTV Weight],3)*$AI533))-(INDEX(Model_Scenarios[LTV Weight],3)*$AP533)-(INDEX(Model_Scenarios[GP Weight],3)*($AS533+$AV533+$AY533))</f>
        <v>3.7589388017420311</v>
      </c>
      <c r="BC533">
        <f>INDEX(Model_Assumptions[Values],9)*((INDEX(Model_Scenarios[GR Weight],4)*$AG533)+(INDEX(Model_Scenarios[GP Weight],4)*$AH533)+(INDEX(Model_Scenarios[LTV Weight],4)*$AI533))-(INDEX(Model_Scenarios[LTV Weight],4)*$AP533)-(INDEX(Model_Scenarios[GP Weight],4)*($AS533+$AV533+$AY533))</f>
        <v>3.9084647184308241</v>
      </c>
      <c r="BD533">
        <f>INDEX(Model_Assumptions[Values],9)*((INDEX(Model_Scenarios[GR Weight],5)*$AG533)+(INDEX(Model_Scenarios[GP Weight],5)*$AH533)+(INDEX(Model_Scenarios[LTV Weight],5)*$AI533))-(INDEX(Model_Scenarios[LTV Weight],5)*$AP533)-(INDEX(Model_Scenarios[GP Weight],5)*($AS533+$AV533+$AY533))</f>
        <v>4.2611047746486461</v>
      </c>
    </row>
    <row r="534" spans="1:56" x14ac:dyDescent="0.25">
      <c r="A534">
        <v>533</v>
      </c>
      <c r="B534">
        <v>11</v>
      </c>
      <c r="C534" s="3">
        <v>33</v>
      </c>
      <c r="D534" s="4">
        <v>0.64</v>
      </c>
      <c r="E534" t="str">
        <v>SKU-1014</v>
      </c>
      <c r="F534" t="str">
        <v>Raise</v>
      </c>
      <c r="G534" t="str">
        <v>Full</v>
      </c>
      <c r="H534">
        <v>143.80000000000001</v>
      </c>
      <c r="I534">
        <v>62.15</v>
      </c>
      <c r="J534">
        <v>29</v>
      </c>
      <c r="K534">
        <v>4170.2000000000007</v>
      </c>
      <c r="L534">
        <v>2367.8500000000008</v>
      </c>
      <c r="M534">
        <v>0.56780250347705152</v>
      </c>
      <c r="N534">
        <v>176.09452849869206</v>
      </c>
      <c r="O534">
        <v>408.25774096599343</v>
      </c>
      <c r="P534">
        <v>594.70774096599325</v>
      </c>
      <c r="Q534">
        <v>1207.1798191480714</v>
      </c>
      <c r="R534">
        <v>1056.2823417545624</v>
      </c>
      <c r="S534">
        <v>1</v>
      </c>
      <c r="T534">
        <f t="shared" si="184"/>
        <v>164.46849823916293</v>
      </c>
      <c r="U534">
        <f t="shared" si="185"/>
        <v>0.14373086397192569</v>
      </c>
      <c r="V534">
        <f>IF($F534="Reduce", INDEX(Model_Assumptions[Values], 2), INDEX(Model_Assumptions[Values], 1))</f>
        <v>-0.4</v>
      </c>
      <c r="W534">
        <f t="shared" si="186"/>
        <v>27.332721977925662</v>
      </c>
      <c r="X534">
        <f t="shared" si="199"/>
        <v>4495.3717364979966</v>
      </c>
      <c r="Y534">
        <f t="shared" si="187"/>
        <v>2796.6430655699169</v>
      </c>
      <c r="Z534">
        <f t="shared" si="188"/>
        <v>325.17173649799588</v>
      </c>
      <c r="AA534">
        <f t="shared" si="189"/>
        <v>428.79306556991605</v>
      </c>
      <c r="AB534">
        <f t="shared" si="200"/>
        <v>0.62211608505341753</v>
      </c>
      <c r="AC534">
        <f t="shared" si="190"/>
        <v>5.431358157636601E-2</v>
      </c>
      <c r="AD534">
        <f t="shared" si="191"/>
        <v>5.431358157636601E-2</v>
      </c>
      <c r="AE534">
        <f t="shared" si="192"/>
        <v>0.64000000000000012</v>
      </c>
      <c r="AF534">
        <f t="shared" si="201"/>
        <v>380.26164303164234</v>
      </c>
      <c r="AG534">
        <f t="shared" si="193"/>
        <v>0.79648639540451882</v>
      </c>
      <c r="AH534">
        <f t="shared" si="194"/>
        <v>0.7210147708409187</v>
      </c>
      <c r="AI534">
        <f t="shared" si="202"/>
        <v>0.35999999999999988</v>
      </c>
      <c r="AJ534">
        <f>MAX(0, $R534 - $AA534) * INDEX(Model_Assumptions[Values], 7)</f>
        <v>1254.9785523692926</v>
      </c>
      <c r="AK534">
        <f>MAX(0, INDEX(Model_Assumptions[Values], 4) - $AD534)</f>
        <v>0</v>
      </c>
      <c r="AL534">
        <f>MAX(0, INDEX(Model_Assumptions[Values], 5) - $AC534)</f>
        <v>0</v>
      </c>
      <c r="AM534">
        <f>INDEX(Model_Assumptions[Values], 6) * MAX(0, INDEX(Model_Assumptions[Values], 3) - $AB534)^2</f>
        <v>0</v>
      </c>
      <c r="AN534">
        <f t="shared" si="195"/>
        <v>1457.6242730566646</v>
      </c>
      <c r="AO534" cm="1">
        <f t="array" ref="AO534">IFERROR(STDEV(IF($E$2:$E$2201=$E534, $AJ$2:$AJ$2201)), 0)</f>
        <v>374.20234180910916</v>
      </c>
      <c r="AP534">
        <f t="shared" si="203"/>
        <v>-0.54154049305962682</v>
      </c>
      <c r="AQ534">
        <f t="shared" si="196"/>
        <v>1.4468900698610319E-2</v>
      </c>
      <c r="AR534" cm="1">
        <f t="array" ref="AR534">IFERROR(STDEV(IF($E$2:$E$2201=$E534, $AK$2:$AK$2201)), 0)</f>
        <v>1.6658307098493322E-2</v>
      </c>
      <c r="AS534">
        <f t="shared" si="204"/>
        <v>-0.86856969397082218</v>
      </c>
      <c r="AT534">
        <f t="shared" si="197"/>
        <v>2.3294759876347848E-3</v>
      </c>
      <c r="AU534" cm="1">
        <f t="array" ref="AU534">IFERROR(STDEV(IF($E$2:$E$2201=$E534, $AL$2:$AL$2201)), 0)</f>
        <v>5.2325014949723596E-3</v>
      </c>
      <c r="AV534">
        <f t="shared" si="205"/>
        <v>-0.44519356370429286</v>
      </c>
      <c r="AW534">
        <f t="shared" si="198"/>
        <v>0</v>
      </c>
      <c r="AX534" cm="1">
        <f t="array" ref="AX534">IFERROR(STDEV(IF($E$2:$E$2201=$E534, $AM$2:$AM$2201)), 0)</f>
        <v>0</v>
      </c>
      <c r="AY534">
        <f t="shared" si="206"/>
        <v>-0.44519356370429286</v>
      </c>
      <c r="AZ534">
        <f>INDEX(Model_Assumptions[Values],9)*((INDEX(Model_Scenarios[GR Weight],1)*$AG534)+(INDEX(Model_Scenarios[GP Weight],1)*$AH534)+(INDEX(Model_Scenarios[LTV Weight],1)*$AI534))-(INDEX(Model_Scenarios[LTV Weight],1)*$AP534)-(INDEX(Model_Scenarios[GP Weight],1)*($AS534+$AV534+$AY534))</f>
        <v>2.8078786597083609</v>
      </c>
      <c r="BA534">
        <f>INDEX(Model_Assumptions[Values],9)*((INDEX(Model_Scenarios[GR Weight],2)*$AG534)+(INDEX(Model_Scenarios[GP Weight],2)*$AH534)+(INDEX(Model_Scenarios[LTV Weight],2)*$AI534))-(INDEX(Model_Scenarios[LTV Weight],2)*$AP534)-(INDEX(Model_Scenarios[GP Weight],2)*($AS534+$AV534+$AY534))</f>
        <v>3.1921722521589464</v>
      </c>
      <c r="BB534">
        <f>INDEX(Model_Assumptions[Values],9)*((INDEX(Model_Scenarios[GR Weight],3)*$AG534)+(INDEX(Model_Scenarios[GP Weight],3)*$AH534)+(INDEX(Model_Scenarios[LTV Weight],3)*$AI534))-(INDEX(Model_Scenarios[LTV Weight],3)*$AP534)-(INDEX(Model_Scenarios[GP Weight],3)*($AS534+$AV534+$AY534))</f>
        <v>3.809634927933899</v>
      </c>
      <c r="BC534">
        <f>INDEX(Model_Assumptions[Values],9)*((INDEX(Model_Scenarios[GR Weight],4)*$AG534)+(INDEX(Model_Scenarios[GP Weight],4)*$AH534)+(INDEX(Model_Scenarios[LTV Weight],4)*$AI534))-(INDEX(Model_Scenarios[LTV Weight],4)*$AP534)-(INDEX(Model_Scenarios[GP Weight],4)*($AS534+$AV534+$AY534))</f>
        <v>3.9737240763301966</v>
      </c>
      <c r="BD534">
        <f>INDEX(Model_Assumptions[Values],9)*((INDEX(Model_Scenarios[GR Weight],5)*$AG534)+(INDEX(Model_Scenarios[GP Weight],5)*$AH534)+(INDEX(Model_Scenarios[LTV Weight],5)*$AI534))-(INDEX(Model_Scenarios[LTV Weight],5)*$AP534)-(INDEX(Model_Scenarios[GP Weight],5)*($AS534+$AV534+$AY534))</f>
        <v>4.3320883902406262</v>
      </c>
    </row>
    <row r="535" spans="1:56" x14ac:dyDescent="0.25">
      <c r="A535">
        <v>534</v>
      </c>
      <c r="B535">
        <v>11</v>
      </c>
      <c r="C535" s="3">
        <v>34</v>
      </c>
      <c r="D535" s="4">
        <v>0.66</v>
      </c>
      <c r="E535" t="str">
        <v>SKU-1014</v>
      </c>
      <c r="F535" t="str">
        <v>Raise</v>
      </c>
      <c r="G535" t="str">
        <v>Full</v>
      </c>
      <c r="H535">
        <v>143.80000000000001</v>
      </c>
      <c r="I535">
        <v>62.15</v>
      </c>
      <c r="J535">
        <v>29</v>
      </c>
      <c r="K535">
        <v>4170.2000000000007</v>
      </c>
      <c r="L535">
        <v>2367.8500000000008</v>
      </c>
      <c r="M535">
        <v>0.56780250347705152</v>
      </c>
      <c r="N535">
        <v>176.09452849869206</v>
      </c>
      <c r="O535">
        <v>408.25774096599343</v>
      </c>
      <c r="P535">
        <v>594.70774096599325</v>
      </c>
      <c r="Q535">
        <v>1207.1798191480714</v>
      </c>
      <c r="R535">
        <v>1056.2823417545624</v>
      </c>
      <c r="S535">
        <v>1</v>
      </c>
      <c r="T535">
        <f t="shared" si="184"/>
        <v>165.11438880913676</v>
      </c>
      <c r="U535">
        <f t="shared" si="185"/>
        <v>0.14822245347104829</v>
      </c>
      <c r="V535">
        <f>IF($F535="Reduce", INDEX(Model_Assumptions[Values], 2), INDEX(Model_Assumptions[Values], 1))</f>
        <v>-0.4</v>
      </c>
      <c r="W535">
        <f t="shared" si="186"/>
        <v>27.280619539735842</v>
      </c>
      <c r="X535">
        <f t="shared" si="199"/>
        <v>4504.422821638077</v>
      </c>
      <c r="Y535">
        <f t="shared" si="187"/>
        <v>2808.9323172434943</v>
      </c>
      <c r="Z535">
        <f t="shared" si="188"/>
        <v>334.22282163807631</v>
      </c>
      <c r="AA535">
        <f t="shared" si="189"/>
        <v>441.08231724349343</v>
      </c>
      <c r="AB535">
        <f t="shared" si="200"/>
        <v>0.62359428243505766</v>
      </c>
      <c r="AC535">
        <f t="shared" si="190"/>
        <v>5.5791778958006133E-2</v>
      </c>
      <c r="AD535">
        <f t="shared" si="191"/>
        <v>5.5791778958006133E-2</v>
      </c>
      <c r="AE535">
        <f t="shared" si="192"/>
        <v>0.65999999999999981</v>
      </c>
      <c r="AF535">
        <f t="shared" si="201"/>
        <v>359.13599619655139</v>
      </c>
      <c r="AG535">
        <f t="shared" si="193"/>
        <v>0.81865642240428704</v>
      </c>
      <c r="AH535">
        <f t="shared" si="194"/>
        <v>0.74167912549286208</v>
      </c>
      <c r="AI535">
        <f t="shared" si="202"/>
        <v>0.34000000000000019</v>
      </c>
      <c r="AJ535">
        <f>MAX(0, $R535 - $AA535) * INDEX(Model_Assumptions[Values], 7)</f>
        <v>1230.4000490221379</v>
      </c>
      <c r="AK535">
        <f>MAX(0, INDEX(Model_Assumptions[Values], 4) - $AD535)</f>
        <v>0</v>
      </c>
      <c r="AL535">
        <f>MAX(0, INDEX(Model_Assumptions[Values], 5) - $AC535)</f>
        <v>0</v>
      </c>
      <c r="AM535">
        <f>INDEX(Model_Assumptions[Values], 6) * MAX(0, INDEX(Model_Assumptions[Values], 3) - $AB535)^2</f>
        <v>0</v>
      </c>
      <c r="AN535">
        <f t="shared" si="195"/>
        <v>1457.6242730566646</v>
      </c>
      <c r="AO535" cm="1">
        <f t="array" ref="AO535">IFERROR(STDEV(IF($E$2:$E$2201=$E535, $AJ$2:$AJ$2201)), 0)</f>
        <v>374.20234180910916</v>
      </c>
      <c r="AP535">
        <f t="shared" si="203"/>
        <v>-0.60722288090447074</v>
      </c>
      <c r="AQ535">
        <f t="shared" si="196"/>
        <v>1.4468900698610319E-2</v>
      </c>
      <c r="AR535" cm="1">
        <f t="array" ref="AR535">IFERROR(STDEV(IF($E$2:$E$2201=$E535, $AK$2:$AK$2201)), 0)</f>
        <v>1.6658307098493322E-2</v>
      </c>
      <c r="AS535">
        <f t="shared" si="204"/>
        <v>-0.86856969397082218</v>
      </c>
      <c r="AT535">
        <f t="shared" si="197"/>
        <v>2.3294759876347848E-3</v>
      </c>
      <c r="AU535" cm="1">
        <f t="array" ref="AU535">IFERROR(STDEV(IF($E$2:$E$2201=$E535, $AL$2:$AL$2201)), 0)</f>
        <v>5.2325014949723596E-3</v>
      </c>
      <c r="AV535">
        <f t="shared" si="205"/>
        <v>-0.44519356370429286</v>
      </c>
      <c r="AW535">
        <f t="shared" si="198"/>
        <v>0</v>
      </c>
      <c r="AX535" cm="1">
        <f t="array" ref="AX535">IFERROR(STDEV(IF($E$2:$E$2201=$E535, $AM$2:$AM$2201)), 0)</f>
        <v>0</v>
      </c>
      <c r="AY535">
        <f t="shared" si="206"/>
        <v>-0.44519356370429286</v>
      </c>
      <c r="AZ535">
        <f>INDEX(Model_Assumptions[Values],9)*((INDEX(Model_Scenarios[GR Weight],1)*$AG535)+(INDEX(Model_Scenarios[GP Weight],1)*$AH535)+(INDEX(Model_Scenarios[LTV Weight],1)*$AI535))-(INDEX(Model_Scenarios[LTV Weight],1)*$AP535)-(INDEX(Model_Scenarios[GP Weight],1)*($AS535+$AV535+$AY535))</f>
        <v>2.8018417608100932</v>
      </c>
      <c r="BA535">
        <f>INDEX(Model_Assumptions[Values],9)*((INDEX(Model_Scenarios[GR Weight],2)*$AG535)+(INDEX(Model_Scenarios[GP Weight],2)*$AH535)+(INDEX(Model_Scenarios[LTV Weight],2)*$AI535))-(INDEX(Model_Scenarios[LTV Weight],2)*$AP535)-(INDEX(Model_Scenarios[GP Weight],2)*($AS535+$AV535+$AY535))</f>
        <v>3.2071576791598657</v>
      </c>
      <c r="BB535">
        <f>INDEX(Model_Assumptions[Values],9)*((INDEX(Model_Scenarios[GR Weight],3)*$AG535)+(INDEX(Model_Scenarios[GP Weight],3)*$AH535)+(INDEX(Model_Scenarios[LTV Weight],3)*$AI535))-(INDEX(Model_Scenarios[LTV Weight],3)*$AP535)-(INDEX(Model_Scenarios[GP Weight],3)*($AS535+$AV535+$AY535))</f>
        <v>3.8597830374624489</v>
      </c>
      <c r="BC535">
        <f>INDEX(Model_Assumptions[Values],9)*((INDEX(Model_Scenarios[GR Weight],4)*$AG535)+(INDEX(Model_Scenarios[GP Weight],4)*$AH535)+(INDEX(Model_Scenarios[LTV Weight],4)*$AI535))-(INDEX(Model_Scenarios[LTV Weight],4)*$AP535)-(INDEX(Model_Scenarios[GP Weight],4)*($AS535+$AV535+$AY535))</f>
        <v>4.038388960574145</v>
      </c>
      <c r="BD535">
        <f>INDEX(Model_Assumptions[Values],9)*((INDEX(Model_Scenarios[GR Weight],5)*$AG535)+(INDEX(Model_Scenarios[GP Weight],5)*$AH535)+(INDEX(Model_Scenarios[LTV Weight],5)*$AI535))-(INDEX(Model_Scenarios[LTV Weight],5)*$AP535)-(INDEX(Model_Scenarios[GP Weight],5)*($AS535+$AV535+$AY535))</f>
        <v>4.4025059894944505</v>
      </c>
    </row>
    <row r="536" spans="1:56" x14ac:dyDescent="0.25">
      <c r="A536">
        <v>535</v>
      </c>
      <c r="B536">
        <v>11</v>
      </c>
      <c r="C536" s="3">
        <v>35</v>
      </c>
      <c r="D536" s="4">
        <v>0.68</v>
      </c>
      <c r="E536" t="str">
        <v>SKU-1014</v>
      </c>
      <c r="F536" t="str">
        <v>Raise</v>
      </c>
      <c r="G536" t="str">
        <v>Full</v>
      </c>
      <c r="H536">
        <v>143.80000000000001</v>
      </c>
      <c r="I536">
        <v>62.15</v>
      </c>
      <c r="J536">
        <v>29</v>
      </c>
      <c r="K536">
        <v>4170.2000000000007</v>
      </c>
      <c r="L536">
        <v>2367.8500000000008</v>
      </c>
      <c r="M536">
        <v>0.56780250347705152</v>
      </c>
      <c r="N536">
        <v>176.09452849869206</v>
      </c>
      <c r="O536">
        <v>408.25774096599343</v>
      </c>
      <c r="P536">
        <v>594.70774096599325</v>
      </c>
      <c r="Q536">
        <v>1207.1798191480714</v>
      </c>
      <c r="R536">
        <v>1056.2823417545624</v>
      </c>
      <c r="S536">
        <v>1</v>
      </c>
      <c r="T536">
        <f t="shared" si="184"/>
        <v>165.76027937911061</v>
      </c>
      <c r="U536">
        <f t="shared" si="185"/>
        <v>0.15271404297017108</v>
      </c>
      <c r="V536">
        <f>IF($F536="Reduce", INDEX(Model_Assumptions[Values], 2), INDEX(Model_Assumptions[Values], 1))</f>
        <v>-0.4</v>
      </c>
      <c r="W536">
        <f t="shared" si="186"/>
        <v>27.228517101546014</v>
      </c>
      <c r="X536">
        <f t="shared" si="199"/>
        <v>4513.4066018311587</v>
      </c>
      <c r="Y536">
        <f t="shared" si="187"/>
        <v>2821.1542639700738</v>
      </c>
      <c r="Z536">
        <f t="shared" si="188"/>
        <v>343.20660183115797</v>
      </c>
      <c r="AA536">
        <f t="shared" si="189"/>
        <v>453.30426397007295</v>
      </c>
      <c r="AB536">
        <f t="shared" si="200"/>
        <v>0.6250609601238869</v>
      </c>
      <c r="AC536">
        <f t="shared" si="190"/>
        <v>5.7258456646835376E-2</v>
      </c>
      <c r="AD536">
        <f t="shared" si="191"/>
        <v>5.7258456646835376E-2</v>
      </c>
      <c r="AE536">
        <f t="shared" si="192"/>
        <v>0.68000000000000038</v>
      </c>
      <c r="AF536">
        <f t="shared" si="201"/>
        <v>338.01034936145953</v>
      </c>
      <c r="AG536">
        <f t="shared" si="193"/>
        <v>0.840661590443048</v>
      </c>
      <c r="AH536">
        <f t="shared" si="194"/>
        <v>0.76223030699712035</v>
      </c>
      <c r="AI536">
        <f t="shared" si="202"/>
        <v>0.31999999999999962</v>
      </c>
      <c r="AJ536">
        <f>MAX(0, $R536 - $AA536) * INDEX(Model_Assumptions[Values], 7)</f>
        <v>1205.9561555689788</v>
      </c>
      <c r="AK536">
        <f>MAX(0, INDEX(Model_Assumptions[Values], 4) - $AD536)</f>
        <v>0</v>
      </c>
      <c r="AL536">
        <f>MAX(0, INDEX(Model_Assumptions[Values], 5) - $AC536)</f>
        <v>0</v>
      </c>
      <c r="AM536">
        <f>INDEX(Model_Assumptions[Values], 6) * MAX(0, INDEX(Model_Assumptions[Values], 3) - $AB536)^2</f>
        <v>0</v>
      </c>
      <c r="AN536">
        <f t="shared" si="195"/>
        <v>1457.6242730566646</v>
      </c>
      <c r="AO536" cm="1">
        <f t="array" ref="AO536">IFERROR(STDEV(IF($E$2:$E$2201=$E536, $AJ$2:$AJ$2201)), 0)</f>
        <v>374.20234180910916</v>
      </c>
      <c r="AP536">
        <f t="shared" si="203"/>
        <v>-0.67254554386532561</v>
      </c>
      <c r="AQ536">
        <f t="shared" si="196"/>
        <v>1.4468900698610319E-2</v>
      </c>
      <c r="AR536" cm="1">
        <f t="array" ref="AR536">IFERROR(STDEV(IF($E$2:$E$2201=$E536, $AK$2:$AK$2201)), 0)</f>
        <v>1.6658307098493322E-2</v>
      </c>
      <c r="AS536">
        <f t="shared" si="204"/>
        <v>-0.86856969397082218</v>
      </c>
      <c r="AT536">
        <f t="shared" si="197"/>
        <v>2.3294759876347848E-3</v>
      </c>
      <c r="AU536" cm="1">
        <f t="array" ref="AU536">IFERROR(STDEV(IF($E$2:$E$2201=$E536, $AL$2:$AL$2201)), 0)</f>
        <v>5.2325014949723596E-3</v>
      </c>
      <c r="AV536">
        <f t="shared" si="205"/>
        <v>-0.44519356370429286</v>
      </c>
      <c r="AW536">
        <f t="shared" si="198"/>
        <v>0</v>
      </c>
      <c r="AX536" cm="1">
        <f t="array" ref="AX536">IFERROR(STDEV(IF($E$2:$E$2201=$E536, $AM$2:$AM$2201)), 0)</f>
        <v>0</v>
      </c>
      <c r="AY536">
        <f t="shared" si="206"/>
        <v>-0.44519356370429286</v>
      </c>
      <c r="AZ536">
        <f>INDEX(Model_Assumptions[Values],9)*((INDEX(Model_Scenarios[GR Weight],1)*$AG536)+(INDEX(Model_Scenarios[GP Weight],1)*$AH536)+(INDEX(Model_Scenarios[LTV Weight],1)*$AI536))-(INDEX(Model_Scenarios[LTV Weight],1)*$AP536)-(INDEX(Model_Scenarios[GP Weight],1)*($AS536+$AV536+$AY536))</f>
        <v>2.7953780659502843</v>
      </c>
      <c r="BA536">
        <f>INDEX(Model_Assumptions[Values],9)*((INDEX(Model_Scenarios[GR Weight],2)*$AG536)+(INDEX(Model_Scenarios[GP Weight],2)*$AH536)+(INDEX(Model_Scenarios[LTV Weight],2)*$AI536))-(INDEX(Model_Scenarios[LTV Weight],2)*$AP536)-(INDEX(Model_Scenarios[GP Weight],2)*($AS536+$AV536+$AY536))</f>
        <v>3.2216724676177488</v>
      </c>
      <c r="BB536">
        <f>INDEX(Model_Assumptions[Values],9)*((INDEX(Model_Scenarios[GR Weight],3)*$AG536)+(INDEX(Model_Scenarios[GP Weight],3)*$AH536)+(INDEX(Model_Scenarios[LTV Weight],3)*$AI536))-(INDEX(Model_Scenarios[LTV Weight],3)*$AP536)-(INDEX(Model_Scenarios[GP Weight],3)*($AS536+$AV536+$AY536))</f>
        <v>3.9093831303276931</v>
      </c>
      <c r="BC536">
        <f>INDEX(Model_Assumptions[Values],9)*((INDEX(Model_Scenarios[GR Weight],4)*$AG536)+(INDEX(Model_Scenarios[GP Weight],4)*$AH536)+(INDEX(Model_Scenarios[LTV Weight],4)*$AI536))-(INDEX(Model_Scenarios[LTV Weight],4)*$AP536)-(INDEX(Model_Scenarios[GP Weight],4)*($AS536+$AV536+$AY536))</f>
        <v>4.1024593711626842</v>
      </c>
      <c r="BD536">
        <f>INDEX(Model_Assumptions[Values],9)*((INDEX(Model_Scenarios[GR Weight],5)*$AG536)+(INDEX(Model_Scenarios[GP Weight],5)*$AH536)+(INDEX(Model_Scenarios[LTV Weight],5)*$AI536))-(INDEX(Model_Scenarios[LTV Weight],5)*$AP536)-(INDEX(Model_Scenarios[GP Weight],5)*($AS536+$AV536+$AY536))</f>
        <v>4.4723575724101341</v>
      </c>
    </row>
    <row r="537" spans="1:56" x14ac:dyDescent="0.25">
      <c r="A537">
        <v>536</v>
      </c>
      <c r="B537">
        <v>11</v>
      </c>
      <c r="C537" s="3">
        <v>36</v>
      </c>
      <c r="D537" s="4">
        <v>0.70000000000000007</v>
      </c>
      <c r="E537" t="str">
        <v>SKU-1014</v>
      </c>
      <c r="F537" t="str">
        <v>Raise</v>
      </c>
      <c r="G537" t="str">
        <v>Full</v>
      </c>
      <c r="H537">
        <v>143.80000000000001</v>
      </c>
      <c r="I537">
        <v>62.15</v>
      </c>
      <c r="J537">
        <v>29</v>
      </c>
      <c r="K537">
        <v>4170.2000000000007</v>
      </c>
      <c r="L537">
        <v>2367.8500000000008</v>
      </c>
      <c r="M537">
        <v>0.56780250347705152</v>
      </c>
      <c r="N537">
        <v>176.09452849869206</v>
      </c>
      <c r="O537">
        <v>408.25774096599343</v>
      </c>
      <c r="P537">
        <v>594.70774096599325</v>
      </c>
      <c r="Q537">
        <v>1207.1798191480714</v>
      </c>
      <c r="R537">
        <v>1056.2823417545624</v>
      </c>
      <c r="S537">
        <v>1</v>
      </c>
      <c r="T537">
        <f t="shared" si="184"/>
        <v>166.40616994908444</v>
      </c>
      <c r="U537">
        <f t="shared" si="185"/>
        <v>0.15720563246929367</v>
      </c>
      <c r="V537">
        <f>IF($F537="Reduce", INDEX(Model_Assumptions[Values], 2), INDEX(Model_Assumptions[Values], 1))</f>
        <v>-0.4</v>
      </c>
      <c r="W537">
        <f t="shared" si="186"/>
        <v>27.176414663356194</v>
      </c>
      <c r="X537">
        <f t="shared" si="199"/>
        <v>4522.3230770772416</v>
      </c>
      <c r="Y537">
        <f t="shared" si="187"/>
        <v>2833.3089057496541</v>
      </c>
      <c r="Z537">
        <f t="shared" si="188"/>
        <v>352.12307707724085</v>
      </c>
      <c r="AA537">
        <f t="shared" si="189"/>
        <v>465.45890574965324</v>
      </c>
      <c r="AB537">
        <f t="shared" si="200"/>
        <v>0.62651625225785723</v>
      </c>
      <c r="AC537">
        <f t="shared" si="190"/>
        <v>5.8713748780805708E-2</v>
      </c>
      <c r="AD537">
        <f t="shared" si="191"/>
        <v>5.8713748780805708E-2</v>
      </c>
      <c r="AE537">
        <f t="shared" si="192"/>
        <v>0.7</v>
      </c>
      <c r="AF537">
        <f t="shared" si="201"/>
        <v>316.88470252636876</v>
      </c>
      <c r="AG537">
        <f t="shared" si="193"/>
        <v>0.86250189952080192</v>
      </c>
      <c r="AH537">
        <f t="shared" si="194"/>
        <v>0.78266831535369108</v>
      </c>
      <c r="AI537">
        <f t="shared" si="202"/>
        <v>0.30000000000000004</v>
      </c>
      <c r="AJ537">
        <f>MAX(0, $R537 - $AA537) * INDEX(Model_Assumptions[Values], 7)</f>
        <v>1181.6468720098183</v>
      </c>
      <c r="AK537">
        <f>MAX(0, INDEX(Model_Assumptions[Values], 4) - $AD537)</f>
        <v>0</v>
      </c>
      <c r="AL537">
        <f>MAX(0, INDEX(Model_Assumptions[Values], 5) - $AC537)</f>
        <v>0</v>
      </c>
      <c r="AM537">
        <f>INDEX(Model_Assumptions[Values], 6) * MAX(0, INDEX(Model_Assumptions[Values], 3) - $AB537)^2</f>
        <v>0</v>
      </c>
      <c r="AN537">
        <f t="shared" si="195"/>
        <v>1457.6242730566646</v>
      </c>
      <c r="AO537" cm="1">
        <f t="array" ref="AO537">IFERROR(STDEV(IF($E$2:$E$2201=$E537, $AJ$2:$AJ$2201)), 0)</f>
        <v>374.20234180910916</v>
      </c>
      <c r="AP537">
        <f t="shared" si="203"/>
        <v>-0.73750848194218399</v>
      </c>
      <c r="AQ537">
        <f t="shared" si="196"/>
        <v>1.4468900698610319E-2</v>
      </c>
      <c r="AR537" cm="1">
        <f t="array" ref="AR537">IFERROR(STDEV(IF($E$2:$E$2201=$E537, $AK$2:$AK$2201)), 0)</f>
        <v>1.6658307098493322E-2</v>
      </c>
      <c r="AS537">
        <f t="shared" si="204"/>
        <v>-0.86856969397082218</v>
      </c>
      <c r="AT537">
        <f t="shared" si="197"/>
        <v>2.3294759876347848E-3</v>
      </c>
      <c r="AU537" cm="1">
        <f t="array" ref="AU537">IFERROR(STDEV(IF($E$2:$E$2201=$E537, $AL$2:$AL$2201)), 0)</f>
        <v>5.2325014949723596E-3</v>
      </c>
      <c r="AV537">
        <f t="shared" si="205"/>
        <v>-0.44519356370429286</v>
      </c>
      <c r="AW537">
        <f t="shared" si="198"/>
        <v>0</v>
      </c>
      <c r="AX537" cm="1">
        <f t="array" ref="AX537">IFERROR(STDEV(IF($E$2:$E$2201=$E537, $AM$2:$AM$2201)), 0)</f>
        <v>0</v>
      </c>
      <c r="AY537">
        <f t="shared" si="206"/>
        <v>-0.44519356370429286</v>
      </c>
      <c r="AZ537">
        <f>INDEX(Model_Assumptions[Values],9)*((INDEX(Model_Scenarios[GR Weight],1)*$AG537)+(INDEX(Model_Scenarios[GP Weight],1)*$AH537)+(INDEX(Model_Scenarios[LTV Weight],1)*$AI537))-(INDEX(Model_Scenarios[LTV Weight],1)*$AP537)-(INDEX(Model_Scenarios[GP Weight],1)*($AS537+$AV537+$AY537))</f>
        <v>2.7884875751289351</v>
      </c>
      <c r="BA537">
        <f>INDEX(Model_Assumptions[Values],9)*((INDEX(Model_Scenarios[GR Weight],2)*$AG537)+(INDEX(Model_Scenarios[GP Weight],2)*$AH537)+(INDEX(Model_Scenarios[LTV Weight],2)*$AI537))-(INDEX(Model_Scenarios[LTV Weight],2)*$AP537)-(INDEX(Model_Scenarios[GP Weight],2)*($AS537+$AV537+$AY537))</f>
        <v>3.235716617532594</v>
      </c>
      <c r="BB537">
        <f>INDEX(Model_Assumptions[Values],9)*((INDEX(Model_Scenarios[GR Weight],3)*$AG537)+(INDEX(Model_Scenarios[GP Weight],3)*$AH537)+(INDEX(Model_Scenarios[LTV Weight],3)*$AI537))-(INDEX(Model_Scenarios[LTV Weight],3)*$AP537)-(INDEX(Model_Scenarios[GP Weight],3)*($AS537+$AV537+$AY537))</f>
        <v>3.9584352065296278</v>
      </c>
      <c r="BC537">
        <f>INDEX(Model_Assumptions[Values],9)*((INDEX(Model_Scenarios[GR Weight],4)*$AG537)+(INDEX(Model_Scenarios[GP Weight],4)*$AH537)+(INDEX(Model_Scenarios[LTV Weight],4)*$AI537))-(INDEX(Model_Scenarios[LTV Weight],4)*$AP537)-(INDEX(Model_Scenarios[GP Weight],4)*($AS537+$AV537+$AY537))</f>
        <v>4.1659353080958104</v>
      </c>
      <c r="BD537">
        <f>INDEX(Model_Assumptions[Values],9)*((INDEX(Model_Scenarios[GR Weight],5)*$AG537)+(INDEX(Model_Scenarios[GP Weight],5)*$AH537)+(INDEX(Model_Scenarios[LTV Weight],5)*$AI537))-(INDEX(Model_Scenarios[LTV Weight],5)*$AP537)-(INDEX(Model_Scenarios[GP Weight],5)*($AS537+$AV537+$AY537))</f>
        <v>4.5416431389876726</v>
      </c>
    </row>
    <row r="538" spans="1:56" x14ac:dyDescent="0.25">
      <c r="A538">
        <v>537</v>
      </c>
      <c r="B538">
        <v>11</v>
      </c>
      <c r="C538" s="3">
        <v>37</v>
      </c>
      <c r="D538" s="4">
        <v>0.72</v>
      </c>
      <c r="E538" t="str">
        <v>SKU-1014</v>
      </c>
      <c r="F538" t="str">
        <v>Raise</v>
      </c>
      <c r="G538" t="str">
        <v>Full</v>
      </c>
      <c r="H538">
        <v>143.80000000000001</v>
      </c>
      <c r="I538">
        <v>62.15</v>
      </c>
      <c r="J538">
        <v>29</v>
      </c>
      <c r="K538">
        <v>4170.2000000000007</v>
      </c>
      <c r="L538">
        <v>2367.8500000000008</v>
      </c>
      <c r="M538">
        <v>0.56780250347705152</v>
      </c>
      <c r="N538">
        <v>176.09452849869206</v>
      </c>
      <c r="O538">
        <v>408.25774096599343</v>
      </c>
      <c r="P538">
        <v>594.70774096599325</v>
      </c>
      <c r="Q538">
        <v>1207.1798191480714</v>
      </c>
      <c r="R538">
        <v>1056.2823417545624</v>
      </c>
      <c r="S538">
        <v>1</v>
      </c>
      <c r="T538">
        <f t="shared" si="184"/>
        <v>167.05206051905827</v>
      </c>
      <c r="U538">
        <f t="shared" si="185"/>
        <v>0.16169722196841627</v>
      </c>
      <c r="V538">
        <f>IF($F538="Reduce", INDEX(Model_Assumptions[Values], 2), INDEX(Model_Assumptions[Values], 1))</f>
        <v>-0.4</v>
      </c>
      <c r="W538">
        <f t="shared" si="186"/>
        <v>27.124312225166371</v>
      </c>
      <c r="X538">
        <f t="shared" si="199"/>
        <v>4531.1722473763248</v>
      </c>
      <c r="Y538">
        <f t="shared" si="187"/>
        <v>2845.3962425822347</v>
      </c>
      <c r="Z538">
        <f t="shared" si="188"/>
        <v>360.97224737632405</v>
      </c>
      <c r="AA538">
        <f t="shared" si="189"/>
        <v>477.54624258223384</v>
      </c>
      <c r="AB538">
        <f t="shared" si="200"/>
        <v>0.62796029090039529</v>
      </c>
      <c r="AC538">
        <f t="shared" si="190"/>
        <v>6.0157787423343767E-2</v>
      </c>
      <c r="AD538">
        <f t="shared" si="191"/>
        <v>6.0157787423343767E-2</v>
      </c>
      <c r="AE538">
        <f t="shared" si="192"/>
        <v>0.71999999999999964</v>
      </c>
      <c r="AF538">
        <f t="shared" si="201"/>
        <v>295.75905569127787</v>
      </c>
      <c r="AG538">
        <f t="shared" si="193"/>
        <v>0.88417734963754646</v>
      </c>
      <c r="AH538">
        <f t="shared" si="194"/>
        <v>0.80299315056257359</v>
      </c>
      <c r="AI538">
        <f t="shared" si="202"/>
        <v>0.28000000000000036</v>
      </c>
      <c r="AJ538">
        <f>MAX(0, $R538 - $AA538) * INDEX(Model_Assumptions[Values], 7)</f>
        <v>1157.472198344657</v>
      </c>
      <c r="AK538">
        <f>MAX(0, INDEX(Model_Assumptions[Values], 4) - $AD538)</f>
        <v>0</v>
      </c>
      <c r="AL538">
        <f>MAX(0, INDEX(Model_Assumptions[Values], 5) - $AC538)</f>
        <v>0</v>
      </c>
      <c r="AM538">
        <f>INDEX(Model_Assumptions[Values], 6) * MAX(0, INDEX(Model_Assumptions[Values], 3) - $AB538)^2</f>
        <v>0</v>
      </c>
      <c r="AN538">
        <f t="shared" si="195"/>
        <v>1457.6242730566646</v>
      </c>
      <c r="AO538" cm="1">
        <f t="array" ref="AO538">IFERROR(STDEV(IF($E$2:$E$2201=$E538, $AJ$2:$AJ$2201)), 0)</f>
        <v>374.20234180910916</v>
      </c>
      <c r="AP538">
        <f t="shared" si="203"/>
        <v>-0.80211169513504366</v>
      </c>
      <c r="AQ538">
        <f t="shared" si="196"/>
        <v>1.4468900698610319E-2</v>
      </c>
      <c r="AR538" cm="1">
        <f t="array" ref="AR538">IFERROR(STDEV(IF($E$2:$E$2201=$E538, $AK$2:$AK$2201)), 0)</f>
        <v>1.6658307098493322E-2</v>
      </c>
      <c r="AS538">
        <f t="shared" si="204"/>
        <v>-0.86856969397082218</v>
      </c>
      <c r="AT538">
        <f t="shared" si="197"/>
        <v>2.3294759876347848E-3</v>
      </c>
      <c r="AU538" cm="1">
        <f t="array" ref="AU538">IFERROR(STDEV(IF($E$2:$E$2201=$E538, $AL$2:$AL$2201)), 0)</f>
        <v>5.2325014949723596E-3</v>
      </c>
      <c r="AV538">
        <f t="shared" si="205"/>
        <v>-0.44519356370429286</v>
      </c>
      <c r="AW538">
        <f t="shared" si="198"/>
        <v>0</v>
      </c>
      <c r="AX538" cm="1">
        <f t="array" ref="AX538">IFERROR(STDEV(IF($E$2:$E$2201=$E538, $AM$2:$AM$2201)), 0)</f>
        <v>0</v>
      </c>
      <c r="AY538">
        <f t="shared" si="206"/>
        <v>-0.44519356370429286</v>
      </c>
      <c r="AZ538">
        <f>INDEX(Model_Assumptions[Values],9)*((INDEX(Model_Scenarios[GR Weight],1)*$AG538)+(INDEX(Model_Scenarios[GP Weight],1)*$AH538)+(INDEX(Model_Scenarios[LTV Weight],1)*$AI538))-(INDEX(Model_Scenarios[LTV Weight],1)*$AP538)-(INDEX(Model_Scenarios[GP Weight],1)*($AS538+$AV538+$AY538))</f>
        <v>2.7811702883460376</v>
      </c>
      <c r="BA538">
        <f>INDEX(Model_Assumptions[Values],9)*((INDEX(Model_Scenarios[GR Weight],2)*$AG538)+(INDEX(Model_Scenarios[GP Weight],2)*$AH538)+(INDEX(Model_Scenarios[LTV Weight],2)*$AI538))-(INDEX(Model_Scenarios[LTV Weight],2)*$AP538)-(INDEX(Model_Scenarios[GP Weight],2)*($AS538+$AV538+$AY538))</f>
        <v>3.2492901289043949</v>
      </c>
      <c r="BB538">
        <f>INDEX(Model_Assumptions[Values],9)*((INDEX(Model_Scenarios[GR Weight],3)*$AG538)+(INDEX(Model_Scenarios[GP Weight],3)*$AH538)+(INDEX(Model_Scenarios[LTV Weight],3)*$AI538))-(INDEX(Model_Scenarios[LTV Weight],3)*$AP538)-(INDEX(Model_Scenarios[GP Weight],3)*($AS538+$AV538+$AY538))</f>
        <v>4.0069392660682475</v>
      </c>
      <c r="BC538">
        <f>INDEX(Model_Assumptions[Values],9)*((INDEX(Model_Scenarios[GR Weight],4)*$AG538)+(INDEX(Model_Scenarios[GP Weight],4)*$AH538)+(INDEX(Model_Scenarios[LTV Weight],4)*$AI538))-(INDEX(Model_Scenarios[LTV Weight],4)*$AP538)-(INDEX(Model_Scenarios[GP Weight],4)*($AS538+$AV538+$AY538))</f>
        <v>4.2288167713735163</v>
      </c>
      <c r="BD538">
        <f>INDEX(Model_Assumptions[Values],9)*((INDEX(Model_Scenarios[GR Weight],5)*$AG538)+(INDEX(Model_Scenarios[GP Weight],5)*$AH538)+(INDEX(Model_Scenarios[LTV Weight],5)*$AI538))-(INDEX(Model_Scenarios[LTV Weight],5)*$AP538)-(INDEX(Model_Scenarios[GP Weight],5)*($AS538+$AV538+$AY538))</f>
        <v>4.6103626892270597</v>
      </c>
    </row>
    <row r="539" spans="1:56" x14ac:dyDescent="0.25">
      <c r="A539">
        <v>538</v>
      </c>
      <c r="B539">
        <v>11</v>
      </c>
      <c r="C539" s="3">
        <v>38</v>
      </c>
      <c r="D539" s="4">
        <v>0.74</v>
      </c>
      <c r="E539" t="str">
        <v>SKU-1014</v>
      </c>
      <c r="F539" t="str">
        <v>Raise</v>
      </c>
      <c r="G539" t="str">
        <v>Full</v>
      </c>
      <c r="H539">
        <v>143.80000000000001</v>
      </c>
      <c r="I539">
        <v>62.15</v>
      </c>
      <c r="J539">
        <v>29</v>
      </c>
      <c r="K539">
        <v>4170.2000000000007</v>
      </c>
      <c r="L539">
        <v>2367.8500000000008</v>
      </c>
      <c r="M539">
        <v>0.56780250347705152</v>
      </c>
      <c r="N539">
        <v>176.09452849869206</v>
      </c>
      <c r="O539">
        <v>408.25774096599343</v>
      </c>
      <c r="P539">
        <v>594.70774096599325</v>
      </c>
      <c r="Q539">
        <v>1207.1798191480714</v>
      </c>
      <c r="R539">
        <v>1056.2823417545624</v>
      </c>
      <c r="S539">
        <v>1</v>
      </c>
      <c r="T539">
        <f t="shared" si="184"/>
        <v>167.69795108903213</v>
      </c>
      <c r="U539">
        <f t="shared" si="185"/>
        <v>0.16618881146753905</v>
      </c>
      <c r="V539">
        <f>IF($F539="Reduce", INDEX(Model_Assumptions[Values], 2), INDEX(Model_Assumptions[Values], 1))</f>
        <v>-0.4</v>
      </c>
      <c r="W539">
        <f t="shared" si="186"/>
        <v>27.072209786976547</v>
      </c>
      <c r="X539">
        <f t="shared" si="199"/>
        <v>4539.9541127284101</v>
      </c>
      <c r="Y539">
        <f t="shared" si="187"/>
        <v>2857.4162744678179</v>
      </c>
      <c r="Z539">
        <f t="shared" si="188"/>
        <v>369.75411272840938</v>
      </c>
      <c r="AA539">
        <f t="shared" si="189"/>
        <v>489.56627446781704</v>
      </c>
      <c r="AB539">
        <f t="shared" si="200"/>
        <v>0.62939320608035287</v>
      </c>
      <c r="AC539">
        <f t="shared" si="190"/>
        <v>6.159070260330135E-2</v>
      </c>
      <c r="AD539">
        <f t="shared" si="191"/>
        <v>6.159070260330135E-2</v>
      </c>
      <c r="AE539">
        <f t="shared" si="192"/>
        <v>0.74000000000000021</v>
      </c>
      <c r="AF539">
        <f t="shared" si="201"/>
        <v>274.63340885618601</v>
      </c>
      <c r="AG539">
        <f t="shared" si="193"/>
        <v>0.90568794079328607</v>
      </c>
      <c r="AH539">
        <f t="shared" si="194"/>
        <v>0.82320481262377176</v>
      </c>
      <c r="AI539">
        <f t="shared" si="202"/>
        <v>0.25999999999999979</v>
      </c>
      <c r="AJ539">
        <f>MAX(0, $R539 - $AA539) * INDEX(Model_Assumptions[Values], 7)</f>
        <v>1133.4321345734907</v>
      </c>
      <c r="AK539">
        <f>MAX(0, INDEX(Model_Assumptions[Values], 4) - $AD539)</f>
        <v>0</v>
      </c>
      <c r="AL539">
        <f>MAX(0, INDEX(Model_Assumptions[Values], 5) - $AC539)</f>
        <v>0</v>
      </c>
      <c r="AM539">
        <f>INDEX(Model_Assumptions[Values], 6) * MAX(0, INDEX(Model_Assumptions[Values], 3) - $AB539)^2</f>
        <v>0</v>
      </c>
      <c r="AN539">
        <f t="shared" si="195"/>
        <v>1457.6242730566646</v>
      </c>
      <c r="AO539" cm="1">
        <f t="array" ref="AO539">IFERROR(STDEV(IF($E$2:$E$2201=$E539, $AJ$2:$AJ$2201)), 0)</f>
        <v>374.20234180910916</v>
      </c>
      <c r="AP539">
        <f t="shared" si="203"/>
        <v>-0.8663551834439166</v>
      </c>
      <c r="AQ539">
        <f t="shared" si="196"/>
        <v>1.4468900698610319E-2</v>
      </c>
      <c r="AR539" cm="1">
        <f t="array" ref="AR539">IFERROR(STDEV(IF($E$2:$E$2201=$E539, $AK$2:$AK$2201)), 0)</f>
        <v>1.6658307098493322E-2</v>
      </c>
      <c r="AS539">
        <f t="shared" si="204"/>
        <v>-0.86856969397082218</v>
      </c>
      <c r="AT539">
        <f t="shared" si="197"/>
        <v>2.3294759876347848E-3</v>
      </c>
      <c r="AU539" cm="1">
        <f t="array" ref="AU539">IFERROR(STDEV(IF($E$2:$E$2201=$E539, $AL$2:$AL$2201)), 0)</f>
        <v>5.2325014949723596E-3</v>
      </c>
      <c r="AV539">
        <f t="shared" si="205"/>
        <v>-0.44519356370429286</v>
      </c>
      <c r="AW539">
        <f t="shared" si="198"/>
        <v>0</v>
      </c>
      <c r="AX539" cm="1">
        <f t="array" ref="AX539">IFERROR(STDEV(IF($E$2:$E$2201=$E539, $AM$2:$AM$2201)), 0)</f>
        <v>0</v>
      </c>
      <c r="AY539">
        <f t="shared" si="206"/>
        <v>-0.44519356370429286</v>
      </c>
      <c r="AZ539">
        <f>INDEX(Model_Assumptions[Values],9)*((INDEX(Model_Scenarios[GR Weight],1)*$AG539)+(INDEX(Model_Scenarios[GP Weight],1)*$AH539)+(INDEX(Model_Scenarios[LTV Weight],1)*$AI539))-(INDEX(Model_Scenarios[LTV Weight],1)*$AP539)-(INDEX(Model_Scenarios[GP Weight],1)*($AS539+$AV539+$AY539))</f>
        <v>2.7734262056016026</v>
      </c>
      <c r="BA539">
        <f>INDEX(Model_Assumptions[Values],9)*((INDEX(Model_Scenarios[GR Weight],2)*$AG539)+(INDEX(Model_Scenarios[GP Weight],2)*$AH539)+(INDEX(Model_Scenarios[LTV Weight],2)*$AI539))-(INDEX(Model_Scenarios[LTV Weight],2)*$AP539)-(INDEX(Model_Scenarios[GP Weight],2)*($AS539+$AV539+$AY539))</f>
        <v>3.2623930017331633</v>
      </c>
      <c r="BB539">
        <f>INDEX(Model_Assumptions[Values],9)*((INDEX(Model_Scenarios[GR Weight],3)*$AG539)+(INDEX(Model_Scenarios[GP Weight],3)*$AH539)+(INDEX(Model_Scenarios[LTV Weight],3)*$AI539))-(INDEX(Model_Scenarios[LTV Weight],3)*$AP539)-(INDEX(Model_Scenarios[GP Weight],3)*($AS539+$AV539+$AY539))</f>
        <v>4.0548953089435669</v>
      </c>
      <c r="BC539">
        <f>INDEX(Model_Assumptions[Values],9)*((INDEX(Model_Scenarios[GR Weight],4)*$AG539)+(INDEX(Model_Scenarios[GP Weight],4)*$AH539)+(INDEX(Model_Scenarios[LTV Weight],4)*$AI539))-(INDEX(Model_Scenarios[LTV Weight],4)*$AP539)-(INDEX(Model_Scenarios[GP Weight],4)*($AS539+$AV539+$AY539))</f>
        <v>4.291103760995818</v>
      </c>
      <c r="BD539">
        <f>INDEX(Model_Assumptions[Values],9)*((INDEX(Model_Scenarios[GR Weight],5)*$AG539)+(INDEX(Model_Scenarios[GP Weight],5)*$AH539)+(INDEX(Model_Scenarios[LTV Weight],5)*$AI539))-(INDEX(Model_Scenarios[LTV Weight],5)*$AP539)-(INDEX(Model_Scenarios[GP Weight],5)*($AS539+$AV539+$AY539))</f>
        <v>4.6785162231283124</v>
      </c>
    </row>
    <row r="540" spans="1:56" x14ac:dyDescent="0.25">
      <c r="A540">
        <v>539</v>
      </c>
      <c r="B540">
        <v>11</v>
      </c>
      <c r="C540" s="3">
        <v>39</v>
      </c>
      <c r="D540" s="4">
        <v>0.76</v>
      </c>
      <c r="E540" t="str">
        <v>SKU-1014</v>
      </c>
      <c r="F540" t="str">
        <v>Raise</v>
      </c>
      <c r="G540" t="str">
        <v>Full</v>
      </c>
      <c r="H540">
        <v>143.80000000000001</v>
      </c>
      <c r="I540">
        <v>62.15</v>
      </c>
      <c r="J540">
        <v>29</v>
      </c>
      <c r="K540">
        <v>4170.2000000000007</v>
      </c>
      <c r="L540">
        <v>2367.8500000000008</v>
      </c>
      <c r="M540">
        <v>0.56780250347705152</v>
      </c>
      <c r="N540">
        <v>176.09452849869206</v>
      </c>
      <c r="O540">
        <v>408.25774096599343</v>
      </c>
      <c r="P540">
        <v>594.70774096599325</v>
      </c>
      <c r="Q540">
        <v>1207.1798191480714</v>
      </c>
      <c r="R540">
        <v>1056.2823417545624</v>
      </c>
      <c r="S540">
        <v>1</v>
      </c>
      <c r="T540">
        <f t="shared" si="184"/>
        <v>168.34384165900596</v>
      </c>
      <c r="U540">
        <f t="shared" si="185"/>
        <v>0.17068040096666165</v>
      </c>
      <c r="V540">
        <f>IF($F540="Reduce", INDEX(Model_Assumptions[Values], 2), INDEX(Model_Assumptions[Values], 1))</f>
        <v>-0.4</v>
      </c>
      <c r="W540">
        <f t="shared" si="186"/>
        <v>27.020107348786727</v>
      </c>
      <c r="X540">
        <f t="shared" si="199"/>
        <v>4548.6686731334958</v>
      </c>
      <c r="Y540">
        <f t="shared" si="187"/>
        <v>2869.3690014064005</v>
      </c>
      <c r="Z540">
        <f t="shared" si="188"/>
        <v>378.46867313349503</v>
      </c>
      <c r="AA540">
        <f t="shared" si="189"/>
        <v>501.51900140639964</v>
      </c>
      <c r="AB540">
        <f t="shared" si="200"/>
        <v>0.6308151258310366</v>
      </c>
      <c r="AC540">
        <f t="shared" si="190"/>
        <v>6.3012622353985082E-2</v>
      </c>
      <c r="AD540">
        <f t="shared" si="191"/>
        <v>6.3012622353985082E-2</v>
      </c>
      <c r="AE540">
        <f t="shared" si="192"/>
        <v>0.75999999999999979</v>
      </c>
      <c r="AF540">
        <f t="shared" si="201"/>
        <v>253.5077620210952</v>
      </c>
      <c r="AG540">
        <f t="shared" si="193"/>
        <v>0.92703367298801631</v>
      </c>
      <c r="AH540">
        <f t="shared" si="194"/>
        <v>0.84330330153728006</v>
      </c>
      <c r="AI540">
        <f t="shared" si="202"/>
        <v>0.24000000000000021</v>
      </c>
      <c r="AJ540">
        <f>MAX(0, $R540 - $AA540) * INDEX(Model_Assumptions[Values], 7)</f>
        <v>1109.5266806963255</v>
      </c>
      <c r="AK540">
        <f>MAX(0, INDEX(Model_Assumptions[Values], 4) - $AD540)</f>
        <v>0</v>
      </c>
      <c r="AL540">
        <f>MAX(0, INDEX(Model_Assumptions[Values], 5) - $AC540)</f>
        <v>0</v>
      </c>
      <c r="AM540">
        <f>INDEX(Model_Assumptions[Values], 6) * MAX(0, INDEX(Model_Assumptions[Values], 3) - $AB540)^2</f>
        <v>0</v>
      </c>
      <c r="AN540">
        <f t="shared" si="195"/>
        <v>1457.6242730566646</v>
      </c>
      <c r="AO540" cm="1">
        <f t="array" ref="AO540">IFERROR(STDEV(IF($E$2:$E$2201=$E540, $AJ$2:$AJ$2201)), 0)</f>
        <v>374.20234180910916</v>
      </c>
      <c r="AP540">
        <f t="shared" si="203"/>
        <v>-0.93023894686878594</v>
      </c>
      <c r="AQ540">
        <f t="shared" si="196"/>
        <v>1.4468900698610319E-2</v>
      </c>
      <c r="AR540" cm="1">
        <f t="array" ref="AR540">IFERROR(STDEV(IF($E$2:$E$2201=$E540, $AK$2:$AK$2201)), 0)</f>
        <v>1.6658307098493322E-2</v>
      </c>
      <c r="AS540">
        <f t="shared" si="204"/>
        <v>-0.86856969397082218</v>
      </c>
      <c r="AT540">
        <f t="shared" si="197"/>
        <v>2.3294759876347848E-3</v>
      </c>
      <c r="AU540" cm="1">
        <f t="array" ref="AU540">IFERROR(STDEV(IF($E$2:$E$2201=$E540, $AL$2:$AL$2201)), 0)</f>
        <v>5.2325014949723596E-3</v>
      </c>
      <c r="AV540">
        <f t="shared" si="205"/>
        <v>-0.44519356370429286</v>
      </c>
      <c r="AW540">
        <f t="shared" si="198"/>
        <v>0</v>
      </c>
      <c r="AX540" cm="1">
        <f t="array" ref="AX540">IFERROR(STDEV(IF($E$2:$E$2201=$E540, $AM$2:$AM$2201)), 0)</f>
        <v>0</v>
      </c>
      <c r="AY540">
        <f t="shared" si="206"/>
        <v>-0.44519356370429286</v>
      </c>
      <c r="AZ540">
        <f>INDEX(Model_Assumptions[Values],9)*((INDEX(Model_Scenarios[GR Weight],1)*$AG540)+(INDEX(Model_Scenarios[GP Weight],1)*$AH540)+(INDEX(Model_Scenarios[LTV Weight],1)*$AI540))-(INDEX(Model_Scenarios[LTV Weight],1)*$AP540)-(INDEX(Model_Scenarios[GP Weight],1)*($AS540+$AV540+$AY540))</f>
        <v>2.7652553268956188</v>
      </c>
      <c r="BA540">
        <f>INDEX(Model_Assumptions[Values],9)*((INDEX(Model_Scenarios[GR Weight],2)*$AG540)+(INDEX(Model_Scenarios[GP Weight],2)*$AH540)+(INDEX(Model_Scenarios[LTV Weight],2)*$AI540))-(INDEX(Model_Scenarios[LTV Weight],2)*$AP540)-(INDEX(Model_Scenarios[GP Weight],2)*($AS540+$AV540+$AY540))</f>
        <v>3.2750252360188856</v>
      </c>
      <c r="BB540">
        <f>INDEX(Model_Assumptions[Values],9)*((INDEX(Model_Scenarios[GR Weight],3)*$AG540)+(INDEX(Model_Scenarios[GP Weight],3)*$AH540)+(INDEX(Model_Scenarios[LTV Weight],3)*$AI540))-(INDEX(Model_Scenarios[LTV Weight],3)*$AP540)-(INDEX(Model_Scenarios[GP Weight],3)*($AS540+$AV540+$AY540))</f>
        <v>4.1023033351555682</v>
      </c>
      <c r="BC540">
        <f>INDEX(Model_Assumptions[Values],9)*((INDEX(Model_Scenarios[GR Weight],4)*$AG540)+(INDEX(Model_Scenarios[GP Weight],4)*$AH540)+(INDEX(Model_Scenarios[LTV Weight],4)*$AI540))-(INDEX(Model_Scenarios[LTV Weight],4)*$AP540)-(INDEX(Model_Scenarios[GP Weight],4)*($AS540+$AV540+$AY540))</f>
        <v>4.3527962769626978</v>
      </c>
      <c r="BD540">
        <f>INDEX(Model_Assumptions[Values],9)*((INDEX(Model_Scenarios[GR Weight],5)*$AG540)+(INDEX(Model_Scenarios[GP Weight],5)*$AH540)+(INDEX(Model_Scenarios[LTV Weight],5)*$AI540))-(INDEX(Model_Scenarios[LTV Weight],5)*$AP540)-(INDEX(Model_Scenarios[GP Weight],5)*($AS540+$AV540+$AY540))</f>
        <v>4.7461037406914075</v>
      </c>
    </row>
    <row r="541" spans="1:56" x14ac:dyDescent="0.25">
      <c r="A541">
        <v>540</v>
      </c>
      <c r="B541">
        <v>11</v>
      </c>
      <c r="C541" s="3">
        <v>40</v>
      </c>
      <c r="D541" s="4">
        <v>0.78</v>
      </c>
      <c r="E541" t="str">
        <v>SKU-1014</v>
      </c>
      <c r="F541" t="str">
        <v>Raise</v>
      </c>
      <c r="G541" t="str">
        <v>Full</v>
      </c>
      <c r="H541">
        <v>143.80000000000001</v>
      </c>
      <c r="I541">
        <v>62.15</v>
      </c>
      <c r="J541">
        <v>29</v>
      </c>
      <c r="K541">
        <v>4170.2000000000007</v>
      </c>
      <c r="L541">
        <v>2367.8500000000008</v>
      </c>
      <c r="M541">
        <v>0.56780250347705152</v>
      </c>
      <c r="N541">
        <v>176.09452849869206</v>
      </c>
      <c r="O541">
        <v>408.25774096599343</v>
      </c>
      <c r="P541">
        <v>594.70774096599325</v>
      </c>
      <c r="Q541">
        <v>1207.1798191480714</v>
      </c>
      <c r="R541">
        <v>1056.2823417545624</v>
      </c>
      <c r="S541">
        <v>1</v>
      </c>
      <c r="T541">
        <f t="shared" si="184"/>
        <v>168.98973222897982</v>
      </c>
      <c r="U541">
        <f t="shared" si="185"/>
        <v>0.17517199046578447</v>
      </c>
      <c r="V541">
        <f>IF($F541="Reduce", INDEX(Model_Assumptions[Values], 2), INDEX(Model_Assumptions[Values], 1))</f>
        <v>-0.4</v>
      </c>
      <c r="W541">
        <f t="shared" si="186"/>
        <v>26.9680049105969</v>
      </c>
      <c r="X541">
        <f t="shared" si="199"/>
        <v>4557.3159285915826</v>
      </c>
      <c r="Y541">
        <f t="shared" si="187"/>
        <v>2881.2544233979852</v>
      </c>
      <c r="Z541">
        <f t="shared" si="188"/>
        <v>387.11592859158191</v>
      </c>
      <c r="AA541">
        <f t="shared" si="189"/>
        <v>513.40442339798437</v>
      </c>
      <c r="AB541">
        <f t="shared" si="200"/>
        <v>0.63222617622834487</v>
      </c>
      <c r="AC541">
        <f t="shared" si="190"/>
        <v>6.4423672751293348E-2</v>
      </c>
      <c r="AD541">
        <f t="shared" si="191"/>
        <v>6.4423672751293348E-2</v>
      </c>
      <c r="AE541">
        <f t="shared" si="192"/>
        <v>0.78000000000000036</v>
      </c>
      <c r="AF541">
        <f t="shared" si="201"/>
        <v>232.38211518600335</v>
      </c>
      <c r="AG541">
        <f t="shared" si="193"/>
        <v>0.9482145462217394</v>
      </c>
      <c r="AH541">
        <f t="shared" si="194"/>
        <v>0.86328861730310325</v>
      </c>
      <c r="AI541">
        <f t="shared" si="202"/>
        <v>0.21999999999999964</v>
      </c>
      <c r="AJ541">
        <f>MAX(0, $R541 - $AA541) * INDEX(Model_Assumptions[Values], 7)</f>
        <v>1085.755836713156</v>
      </c>
      <c r="AK541">
        <f>MAX(0, INDEX(Model_Assumptions[Values], 4) - $AD541)</f>
        <v>0</v>
      </c>
      <c r="AL541">
        <f>MAX(0, INDEX(Model_Assumptions[Values], 5) - $AC541)</f>
        <v>0</v>
      </c>
      <c r="AM541">
        <f>INDEX(Model_Assumptions[Values], 6) * MAX(0, INDEX(Model_Assumptions[Values], 3) - $AB541)^2</f>
        <v>0</v>
      </c>
      <c r="AN541">
        <f t="shared" si="195"/>
        <v>1457.6242730566646</v>
      </c>
      <c r="AO541" cm="1">
        <f t="array" ref="AO541">IFERROR(STDEV(IF($E$2:$E$2201=$E541, $AJ$2:$AJ$2201)), 0)</f>
        <v>374.20234180910916</v>
      </c>
      <c r="AP541">
        <f t="shared" si="203"/>
        <v>-0.99376298540966612</v>
      </c>
      <c r="AQ541">
        <f t="shared" si="196"/>
        <v>1.4468900698610319E-2</v>
      </c>
      <c r="AR541" cm="1">
        <f t="array" ref="AR541">IFERROR(STDEV(IF($E$2:$E$2201=$E541, $AK$2:$AK$2201)), 0)</f>
        <v>1.6658307098493322E-2</v>
      </c>
      <c r="AS541">
        <f t="shared" si="204"/>
        <v>-0.86856969397082218</v>
      </c>
      <c r="AT541">
        <f t="shared" si="197"/>
        <v>2.3294759876347848E-3</v>
      </c>
      <c r="AU541" cm="1">
        <f t="array" ref="AU541">IFERROR(STDEV(IF($E$2:$E$2201=$E541, $AL$2:$AL$2201)), 0)</f>
        <v>5.2325014949723596E-3</v>
      </c>
      <c r="AV541">
        <f t="shared" si="205"/>
        <v>-0.44519356370429286</v>
      </c>
      <c r="AW541">
        <f t="shared" si="198"/>
        <v>0</v>
      </c>
      <c r="AX541" cm="1">
        <f t="array" ref="AX541">IFERROR(STDEV(IF($E$2:$E$2201=$E541, $AM$2:$AM$2201)), 0)</f>
        <v>0</v>
      </c>
      <c r="AY541">
        <f t="shared" si="206"/>
        <v>-0.44519356370429286</v>
      </c>
      <c r="AZ541">
        <f>INDEX(Model_Assumptions[Values],9)*((INDEX(Model_Scenarios[GR Weight],1)*$AG541)+(INDEX(Model_Scenarios[GP Weight],1)*$AH541)+(INDEX(Model_Scenarios[LTV Weight],1)*$AI541))-(INDEX(Model_Scenarios[LTV Weight],1)*$AP541)-(INDEX(Model_Scenarios[GP Weight],1)*($AS541+$AV541+$AY541))</f>
        <v>2.7566576522280939</v>
      </c>
      <c r="BA541">
        <f>INDEX(Model_Assumptions[Values],9)*((INDEX(Model_Scenarios[GR Weight],2)*$AG541)+(INDEX(Model_Scenarios[GP Weight],2)*$AH541)+(INDEX(Model_Scenarios[LTV Weight],2)*$AI541))-(INDEX(Model_Scenarios[LTV Weight],2)*$AP541)-(INDEX(Model_Scenarios[GP Weight],2)*($AS541+$AV541+$AY541))</f>
        <v>3.2871868317615709</v>
      </c>
      <c r="BB541">
        <f>INDEX(Model_Assumptions[Values],9)*((INDEX(Model_Scenarios[GR Weight],3)*$AG541)+(INDEX(Model_Scenarios[GP Weight],3)*$AH541)+(INDEX(Model_Scenarios[LTV Weight],3)*$AI541))-(INDEX(Model_Scenarios[LTV Weight],3)*$AP541)-(INDEX(Model_Scenarios[GP Weight],3)*($AS541+$AV541+$AY541))</f>
        <v>4.1491633447042631</v>
      </c>
      <c r="BC541">
        <f>INDEX(Model_Assumptions[Values],9)*((INDEX(Model_Scenarios[GR Weight],4)*$AG541)+(INDEX(Model_Scenarios[GP Weight],4)*$AH541)+(INDEX(Model_Scenarios[LTV Weight],4)*$AI541))-(INDEX(Model_Scenarios[LTV Weight],4)*$AP541)-(INDEX(Model_Scenarios[GP Weight],4)*($AS541+$AV541+$AY541))</f>
        <v>4.4138943192741671</v>
      </c>
      <c r="BD541">
        <f>INDEX(Model_Assumptions[Values],9)*((INDEX(Model_Scenarios[GR Weight],5)*$AG541)+(INDEX(Model_Scenarios[GP Weight],5)*$AH541)+(INDEX(Model_Scenarios[LTV Weight],5)*$AI541))-(INDEX(Model_Scenarios[LTV Weight],5)*$AP541)-(INDEX(Model_Scenarios[GP Weight],5)*($AS541+$AV541+$AY541))</f>
        <v>4.8131252419163655</v>
      </c>
    </row>
    <row r="542" spans="1:56" x14ac:dyDescent="0.25">
      <c r="A542">
        <v>541</v>
      </c>
      <c r="B542">
        <v>11</v>
      </c>
      <c r="C542" s="3">
        <v>41</v>
      </c>
      <c r="D542" s="4">
        <v>0.8</v>
      </c>
      <c r="E542" t="str">
        <v>SKU-1014</v>
      </c>
      <c r="F542" t="str">
        <v>Raise</v>
      </c>
      <c r="G542" t="str">
        <v>Full</v>
      </c>
      <c r="H542">
        <v>143.80000000000001</v>
      </c>
      <c r="I542">
        <v>62.15</v>
      </c>
      <c r="J542">
        <v>29</v>
      </c>
      <c r="K542">
        <v>4170.2000000000007</v>
      </c>
      <c r="L542">
        <v>2367.8500000000008</v>
      </c>
      <c r="M542">
        <v>0.56780250347705152</v>
      </c>
      <c r="N542">
        <v>176.09452849869206</v>
      </c>
      <c r="O542">
        <v>408.25774096599343</v>
      </c>
      <c r="P542">
        <v>594.70774096599325</v>
      </c>
      <c r="Q542">
        <v>1207.1798191480714</v>
      </c>
      <c r="R542">
        <v>1056.2823417545624</v>
      </c>
      <c r="S542">
        <v>1</v>
      </c>
      <c r="T542">
        <f t="shared" si="184"/>
        <v>169.63562279895365</v>
      </c>
      <c r="U542">
        <f t="shared" si="185"/>
        <v>0.17966357996490706</v>
      </c>
      <c r="V542">
        <f>IF($F542="Reduce", INDEX(Model_Assumptions[Values], 2), INDEX(Model_Assumptions[Values], 1))</f>
        <v>-0.4</v>
      </c>
      <c r="W542">
        <f t="shared" si="186"/>
        <v>26.915902472407076</v>
      </c>
      <c r="X542">
        <f t="shared" si="199"/>
        <v>4565.8958791026707</v>
      </c>
      <c r="Y542">
        <f t="shared" si="187"/>
        <v>2893.0725404425712</v>
      </c>
      <c r="Z542">
        <f t="shared" si="188"/>
        <v>395.69587910267001</v>
      </c>
      <c r="AA542">
        <f t="shared" si="189"/>
        <v>525.22254044257033</v>
      </c>
      <c r="AB542">
        <f t="shared" si="200"/>
        <v>0.63362648142803091</v>
      </c>
      <c r="AC542">
        <f t="shared" si="190"/>
        <v>6.5823977950979384E-2</v>
      </c>
      <c r="AD542">
        <f t="shared" si="191"/>
        <v>6.5823977950979384E-2</v>
      </c>
      <c r="AE542">
        <f t="shared" si="192"/>
        <v>0.8</v>
      </c>
      <c r="AF542">
        <f t="shared" si="201"/>
        <v>211.25646835091243</v>
      </c>
      <c r="AG542">
        <f t="shared" si="193"/>
        <v>0.96923056049445544</v>
      </c>
      <c r="AH542">
        <f t="shared" si="194"/>
        <v>0.88316075992123966</v>
      </c>
      <c r="AI542">
        <f t="shared" si="202"/>
        <v>0.19999999999999996</v>
      </c>
      <c r="AJ542">
        <f>MAX(0, $R542 - $AA542) * INDEX(Model_Assumptions[Values], 7)</f>
        <v>1062.1196026239841</v>
      </c>
      <c r="AK542">
        <f>MAX(0, INDEX(Model_Assumptions[Values], 4) - $AD542)</f>
        <v>0</v>
      </c>
      <c r="AL542">
        <f>MAX(0, INDEX(Model_Assumptions[Values], 5) - $AC542)</f>
        <v>0</v>
      </c>
      <c r="AM542">
        <f>INDEX(Model_Assumptions[Values], 6) * MAX(0, INDEX(Model_Assumptions[Values], 3) - $AB542)^2</f>
        <v>0</v>
      </c>
      <c r="AN542">
        <f t="shared" si="195"/>
        <v>1457.6242730566646</v>
      </c>
      <c r="AO542" cm="1">
        <f t="array" ref="AO542">IFERROR(STDEV(IF($E$2:$E$2201=$E542, $AJ$2:$AJ$2201)), 0)</f>
        <v>374.20234180910916</v>
      </c>
      <c r="AP542">
        <f t="shared" si="203"/>
        <v>-1.0569272990665524</v>
      </c>
      <c r="AQ542">
        <f t="shared" si="196"/>
        <v>1.4468900698610319E-2</v>
      </c>
      <c r="AR542" cm="1">
        <f t="array" ref="AR542">IFERROR(STDEV(IF($E$2:$E$2201=$E542, $AK$2:$AK$2201)), 0)</f>
        <v>1.6658307098493322E-2</v>
      </c>
      <c r="AS542">
        <f t="shared" si="204"/>
        <v>-0.86856969397082218</v>
      </c>
      <c r="AT542">
        <f t="shared" si="197"/>
        <v>2.3294759876347848E-3</v>
      </c>
      <c r="AU542" cm="1">
        <f t="array" ref="AU542">IFERROR(STDEV(IF($E$2:$E$2201=$E542, $AL$2:$AL$2201)), 0)</f>
        <v>5.2325014949723596E-3</v>
      </c>
      <c r="AV542">
        <f t="shared" si="205"/>
        <v>-0.44519356370429286</v>
      </c>
      <c r="AW542">
        <f t="shared" si="198"/>
        <v>0</v>
      </c>
      <c r="AX542" cm="1">
        <f t="array" ref="AX542">IFERROR(STDEV(IF($E$2:$E$2201=$E542, $AM$2:$AM$2201)), 0)</f>
        <v>0</v>
      </c>
      <c r="AY542">
        <f t="shared" si="206"/>
        <v>-0.44519356370429286</v>
      </c>
      <c r="AZ542">
        <f>INDEX(Model_Assumptions[Values],9)*((INDEX(Model_Scenarios[GR Weight],1)*$AG542)+(INDEX(Model_Scenarios[GP Weight],1)*$AH542)+(INDEX(Model_Scenarios[LTV Weight],1)*$AI542))-(INDEX(Model_Scenarios[LTV Weight],1)*$AP542)-(INDEX(Model_Scenarios[GP Weight],1)*($AS542+$AV542+$AY542))</f>
        <v>2.7476331815990305</v>
      </c>
      <c r="BA542">
        <f>INDEX(Model_Assumptions[Values],9)*((INDEX(Model_Scenarios[GR Weight],2)*$AG542)+(INDEX(Model_Scenarios[GP Weight],2)*$AH542)+(INDEX(Model_Scenarios[LTV Weight],2)*$AI542))-(INDEX(Model_Scenarios[LTV Weight],2)*$AP542)-(INDEX(Model_Scenarios[GP Weight],2)*($AS542+$AV542+$AY542))</f>
        <v>3.2988777889612226</v>
      </c>
      <c r="BB542">
        <f>INDEX(Model_Assumptions[Values],9)*((INDEX(Model_Scenarios[GR Weight],3)*$AG542)+(INDEX(Model_Scenarios[GP Weight],3)*$AH542)+(INDEX(Model_Scenarios[LTV Weight],3)*$AI542))-(INDEX(Model_Scenarios[LTV Weight],3)*$AP542)-(INDEX(Model_Scenarios[GP Weight],3)*($AS542+$AV542+$AY542))</f>
        <v>4.1954753375896523</v>
      </c>
      <c r="BC542">
        <f>INDEX(Model_Assumptions[Values],9)*((INDEX(Model_Scenarios[GR Weight],4)*$AG542)+(INDEX(Model_Scenarios[GP Weight],4)*$AH542)+(INDEX(Model_Scenarios[LTV Weight],4)*$AI542))-(INDEX(Model_Scenarios[LTV Weight],4)*$AP542)-(INDEX(Model_Scenarios[GP Weight],4)*($AS542+$AV542+$AY542))</f>
        <v>4.4743978879302251</v>
      </c>
      <c r="BD542">
        <f>INDEX(Model_Assumptions[Values],9)*((INDEX(Model_Scenarios[GR Weight],5)*$AG542)+(INDEX(Model_Scenarios[GP Weight],5)*$AH542)+(INDEX(Model_Scenarios[LTV Weight],5)*$AI542))-(INDEX(Model_Scenarios[LTV Weight],5)*$AP542)-(INDEX(Model_Scenarios[GP Weight],5)*($AS542+$AV542+$AY542))</f>
        <v>4.8795807268031774</v>
      </c>
    </row>
    <row r="543" spans="1:56" x14ac:dyDescent="0.25">
      <c r="A543">
        <v>542</v>
      </c>
      <c r="B543">
        <v>11</v>
      </c>
      <c r="C543" s="3">
        <v>42</v>
      </c>
      <c r="D543" s="4">
        <v>0.82000000000000006</v>
      </c>
      <c r="E543" t="str">
        <v>SKU-1014</v>
      </c>
      <c r="F543" t="str">
        <v>Raise</v>
      </c>
      <c r="G543" t="str">
        <v>Full</v>
      </c>
      <c r="H543">
        <v>143.80000000000001</v>
      </c>
      <c r="I543">
        <v>62.15</v>
      </c>
      <c r="J543">
        <v>29</v>
      </c>
      <c r="K543">
        <v>4170.2000000000007</v>
      </c>
      <c r="L543">
        <v>2367.8500000000008</v>
      </c>
      <c r="M543">
        <v>0.56780250347705152</v>
      </c>
      <c r="N543">
        <v>176.09452849869206</v>
      </c>
      <c r="O543">
        <v>408.25774096599343</v>
      </c>
      <c r="P543">
        <v>594.70774096599325</v>
      </c>
      <c r="Q543">
        <v>1207.1798191480714</v>
      </c>
      <c r="R543">
        <v>1056.2823417545624</v>
      </c>
      <c r="S543">
        <v>1</v>
      </c>
      <c r="T543">
        <f t="shared" si="184"/>
        <v>170.28151336892751</v>
      </c>
      <c r="U543">
        <f t="shared" si="185"/>
        <v>0.18415516946402985</v>
      </c>
      <c r="V543">
        <f>IF($F543="Reduce", INDEX(Model_Assumptions[Values], 2), INDEX(Model_Assumptions[Values], 1))</f>
        <v>-0.4</v>
      </c>
      <c r="W543">
        <f t="shared" si="186"/>
        <v>26.863800034217256</v>
      </c>
      <c r="X543">
        <f t="shared" si="199"/>
        <v>4574.408524666761</v>
      </c>
      <c r="Y543">
        <f t="shared" si="187"/>
        <v>2904.8233525401583</v>
      </c>
      <c r="Z543">
        <f t="shared" si="188"/>
        <v>404.20852466676024</v>
      </c>
      <c r="AA543">
        <f t="shared" si="189"/>
        <v>536.97335254015752</v>
      </c>
      <c r="AB543">
        <f t="shared" si="200"/>
        <v>0.63501616370211944</v>
      </c>
      <c r="AC543">
        <f t="shared" si="190"/>
        <v>6.7213660225067917E-2</v>
      </c>
      <c r="AD543">
        <f t="shared" si="191"/>
        <v>6.7213660225067917E-2</v>
      </c>
      <c r="AE543">
        <f t="shared" si="192"/>
        <v>0.82000000000000051</v>
      </c>
      <c r="AF543">
        <f t="shared" si="201"/>
        <v>190.13082151582068</v>
      </c>
      <c r="AG543">
        <f t="shared" si="193"/>
        <v>0.99008171580616644</v>
      </c>
      <c r="AH543">
        <f t="shared" si="194"/>
        <v>0.90291972939168941</v>
      </c>
      <c r="AI543">
        <f t="shared" si="202"/>
        <v>0.17999999999999949</v>
      </c>
      <c r="AJ543">
        <f>MAX(0, $R543 - $AA543) * INDEX(Model_Assumptions[Values], 7)</f>
        <v>1038.6179784288097</v>
      </c>
      <c r="AK543">
        <f>MAX(0, INDEX(Model_Assumptions[Values], 4) - $AD543)</f>
        <v>0</v>
      </c>
      <c r="AL543">
        <f>MAX(0, INDEX(Model_Assumptions[Values], 5) - $AC543)</f>
        <v>0</v>
      </c>
      <c r="AM543">
        <f>INDEX(Model_Assumptions[Values], 6) * MAX(0, INDEX(Model_Assumptions[Values], 3) - $AB543)^2</f>
        <v>0</v>
      </c>
      <c r="AN543">
        <f t="shared" si="195"/>
        <v>1457.6242730566646</v>
      </c>
      <c r="AO543" cm="1">
        <f t="array" ref="AO543">IFERROR(STDEV(IF($E$2:$E$2201=$E543, $AJ$2:$AJ$2201)), 0)</f>
        <v>374.20234180910916</v>
      </c>
      <c r="AP543">
        <f t="shared" si="203"/>
        <v>-1.1197318878394447</v>
      </c>
      <c r="AQ543">
        <f t="shared" si="196"/>
        <v>1.4468900698610319E-2</v>
      </c>
      <c r="AR543" cm="1">
        <f t="array" ref="AR543">IFERROR(STDEV(IF($E$2:$E$2201=$E543, $AK$2:$AK$2201)), 0)</f>
        <v>1.6658307098493322E-2</v>
      </c>
      <c r="AS543">
        <f t="shared" si="204"/>
        <v>-0.86856969397082218</v>
      </c>
      <c r="AT543">
        <f t="shared" si="197"/>
        <v>2.3294759876347848E-3</v>
      </c>
      <c r="AU543" cm="1">
        <f t="array" ref="AU543">IFERROR(STDEV(IF($E$2:$E$2201=$E543, $AL$2:$AL$2201)), 0)</f>
        <v>5.2325014949723596E-3</v>
      </c>
      <c r="AV543">
        <f t="shared" si="205"/>
        <v>-0.44519356370429286</v>
      </c>
      <c r="AW543">
        <f t="shared" si="198"/>
        <v>0</v>
      </c>
      <c r="AX543" cm="1">
        <f t="array" ref="AX543">IFERROR(STDEV(IF($E$2:$E$2201=$E543, $AM$2:$AM$2201)), 0)</f>
        <v>0</v>
      </c>
      <c r="AY543">
        <f t="shared" si="206"/>
        <v>-0.44519356370429286</v>
      </c>
      <c r="AZ543">
        <f>INDEX(Model_Assumptions[Values],9)*((INDEX(Model_Scenarios[GR Weight],1)*$AG543)+(INDEX(Model_Scenarios[GP Weight],1)*$AH543)+(INDEX(Model_Scenarios[LTV Weight],1)*$AI543))-(INDEX(Model_Scenarios[LTV Weight],1)*$AP543)-(INDEX(Model_Scenarios[GP Weight],1)*($AS543+$AV543+$AY543))</f>
        <v>2.7381819150084223</v>
      </c>
      <c r="BA543">
        <f>INDEX(Model_Assumptions[Values],9)*((INDEX(Model_Scenarios[GR Weight],2)*$AG543)+(INDEX(Model_Scenarios[GP Weight],2)*$AH543)+(INDEX(Model_Scenarios[LTV Weight],2)*$AI543))-(INDEX(Model_Scenarios[LTV Weight],2)*$AP543)-(INDEX(Model_Scenarios[GP Weight],2)*($AS543+$AV543+$AY543))</f>
        <v>3.3100981076178329</v>
      </c>
      <c r="BB543">
        <f>INDEX(Model_Assumptions[Values],9)*((INDEX(Model_Scenarios[GR Weight],3)*$AG543)+(INDEX(Model_Scenarios[GP Weight],3)*$AH543)+(INDEX(Model_Scenarios[LTV Weight],3)*$AI543))-(INDEX(Model_Scenarios[LTV Weight],3)*$AP543)-(INDEX(Model_Scenarios[GP Weight],3)*($AS543+$AV543+$AY543))</f>
        <v>4.2412393138117341</v>
      </c>
      <c r="BC543">
        <f>INDEX(Model_Assumptions[Values],9)*((INDEX(Model_Scenarios[GR Weight],4)*$AG543)+(INDEX(Model_Scenarios[GP Weight],4)*$AH543)+(INDEX(Model_Scenarios[LTV Weight],4)*$AI543))-(INDEX(Model_Scenarios[LTV Weight],4)*$AP543)-(INDEX(Model_Scenarios[GP Weight],4)*($AS543+$AV543+$AY543))</f>
        <v>4.5343069829308735</v>
      </c>
      <c r="BD543">
        <f>INDEX(Model_Assumptions[Values],9)*((INDEX(Model_Scenarios[GR Weight],5)*$AG543)+(INDEX(Model_Scenarios[GP Weight],5)*$AH543)+(INDEX(Model_Scenarios[LTV Weight],5)*$AI543))-(INDEX(Model_Scenarios[LTV Weight],5)*$AP543)-(INDEX(Model_Scenarios[GP Weight],5)*($AS543+$AV543+$AY543))</f>
        <v>4.945470195351847</v>
      </c>
    </row>
    <row r="544" spans="1:56" x14ac:dyDescent="0.25">
      <c r="A544">
        <v>543</v>
      </c>
      <c r="B544">
        <v>11</v>
      </c>
      <c r="C544" s="3">
        <v>43</v>
      </c>
      <c r="D544" s="4">
        <v>0.84</v>
      </c>
      <c r="E544" t="str">
        <v>SKU-1014</v>
      </c>
      <c r="F544" t="str">
        <v>Raise</v>
      </c>
      <c r="G544" t="str">
        <v>Full</v>
      </c>
      <c r="H544">
        <v>143.80000000000001</v>
      </c>
      <c r="I544">
        <v>62.15</v>
      </c>
      <c r="J544">
        <v>29</v>
      </c>
      <c r="K544">
        <v>4170.2000000000007</v>
      </c>
      <c r="L544">
        <v>2367.8500000000008</v>
      </c>
      <c r="M544">
        <v>0.56780250347705152</v>
      </c>
      <c r="N544">
        <v>176.09452849869206</v>
      </c>
      <c r="O544">
        <v>408.25774096599343</v>
      </c>
      <c r="P544">
        <v>594.70774096599325</v>
      </c>
      <c r="Q544">
        <v>1207.1798191480714</v>
      </c>
      <c r="R544">
        <v>1056.2823417545624</v>
      </c>
      <c r="S544">
        <v>1</v>
      </c>
      <c r="T544">
        <f t="shared" si="184"/>
        <v>170.92740393890134</v>
      </c>
      <c r="U544">
        <f t="shared" si="185"/>
        <v>0.18864675896315244</v>
      </c>
      <c r="V544">
        <f>IF($F544="Reduce", INDEX(Model_Assumptions[Values], 2), INDEX(Model_Assumptions[Values], 1))</f>
        <v>-0.4</v>
      </c>
      <c r="W544">
        <f t="shared" si="186"/>
        <v>26.811697596027432</v>
      </c>
      <c r="X544">
        <f t="shared" si="199"/>
        <v>4582.8538652838506</v>
      </c>
      <c r="Y544">
        <f t="shared" si="187"/>
        <v>2916.5068596907458</v>
      </c>
      <c r="Z544">
        <f t="shared" si="188"/>
        <v>412.65386528384988</v>
      </c>
      <c r="AA544">
        <f t="shared" si="189"/>
        <v>548.65685969074502</v>
      </c>
      <c r="AB544">
        <f t="shared" si="200"/>
        <v>0.63639534347449778</v>
      </c>
      <c r="AC544">
        <f t="shared" si="190"/>
        <v>6.8592839997446253E-2</v>
      </c>
      <c r="AD544">
        <f t="shared" si="191"/>
        <v>6.8592839997446253E-2</v>
      </c>
      <c r="AE544">
        <f t="shared" si="192"/>
        <v>0.84000000000000019</v>
      </c>
      <c r="AF544">
        <f t="shared" si="201"/>
        <v>169.00517468072977</v>
      </c>
      <c r="AG544">
        <f t="shared" si="193"/>
        <v>1.0107680121568658</v>
      </c>
      <c r="AH544">
        <f t="shared" si="194"/>
        <v>0.92256552571445083</v>
      </c>
      <c r="AI544">
        <f t="shared" si="202"/>
        <v>0.15999999999999981</v>
      </c>
      <c r="AJ544">
        <f>MAX(0, $R544 - $AA544) * INDEX(Model_Assumptions[Values], 7)</f>
        <v>1015.2509641276347</v>
      </c>
      <c r="AK544">
        <f>MAX(0, INDEX(Model_Assumptions[Values], 4) - $AD544)</f>
        <v>0</v>
      </c>
      <c r="AL544">
        <f>MAX(0, INDEX(Model_Assumptions[Values], 5) - $AC544)</f>
        <v>0</v>
      </c>
      <c r="AM544">
        <f>INDEX(Model_Assumptions[Values], 6) * MAX(0, INDEX(Model_Assumptions[Values], 3) - $AB544)^2</f>
        <v>0</v>
      </c>
      <c r="AN544">
        <f t="shared" si="195"/>
        <v>1457.6242730566646</v>
      </c>
      <c r="AO544" cm="1">
        <f t="array" ref="AO544">IFERROR(STDEV(IF($E$2:$E$2201=$E544, $AJ$2:$AJ$2201)), 0)</f>
        <v>374.20234180910916</v>
      </c>
      <c r="AP544">
        <f t="shared" si="203"/>
        <v>-1.1821767517283379</v>
      </c>
      <c r="AQ544">
        <f t="shared" si="196"/>
        <v>1.4468900698610319E-2</v>
      </c>
      <c r="AR544" cm="1">
        <f t="array" ref="AR544">IFERROR(STDEV(IF($E$2:$E$2201=$E544, $AK$2:$AK$2201)), 0)</f>
        <v>1.6658307098493322E-2</v>
      </c>
      <c r="AS544">
        <f t="shared" si="204"/>
        <v>-0.86856969397082218</v>
      </c>
      <c r="AT544">
        <f t="shared" si="197"/>
        <v>2.3294759876347848E-3</v>
      </c>
      <c r="AU544" cm="1">
        <f t="array" ref="AU544">IFERROR(STDEV(IF($E$2:$E$2201=$E544, $AL$2:$AL$2201)), 0)</f>
        <v>5.2325014949723596E-3</v>
      </c>
      <c r="AV544">
        <f t="shared" si="205"/>
        <v>-0.44519356370429286</v>
      </c>
      <c r="AW544">
        <f t="shared" si="198"/>
        <v>0</v>
      </c>
      <c r="AX544" cm="1">
        <f t="array" ref="AX544">IFERROR(STDEV(IF($E$2:$E$2201=$E544, $AM$2:$AM$2201)), 0)</f>
        <v>0</v>
      </c>
      <c r="AY544">
        <f t="shared" si="206"/>
        <v>-0.44519356370429286</v>
      </c>
      <c r="AZ544">
        <f>INDEX(Model_Assumptions[Values],9)*((INDEX(Model_Scenarios[GR Weight],1)*$AG544)+(INDEX(Model_Scenarios[GP Weight],1)*$AH544)+(INDEX(Model_Scenarios[LTV Weight],1)*$AI544))-(INDEX(Model_Scenarios[LTV Weight],1)*$AP544)-(INDEX(Model_Scenarios[GP Weight],1)*($AS544+$AV544+$AY544))</f>
        <v>2.7283038524562691</v>
      </c>
      <c r="BA544">
        <f>INDEX(Model_Assumptions[Values],9)*((INDEX(Model_Scenarios[GR Weight],2)*$AG544)+(INDEX(Model_Scenarios[GP Weight],2)*$AH544)+(INDEX(Model_Scenarios[LTV Weight],2)*$AI544))-(INDEX(Model_Scenarios[LTV Weight],2)*$AP544)-(INDEX(Model_Scenarios[GP Weight],2)*($AS544+$AV544+$AY544))</f>
        <v>3.3208477877314007</v>
      </c>
      <c r="BB544">
        <f>INDEX(Model_Assumptions[Values],9)*((INDEX(Model_Scenarios[GR Weight],3)*$AG544)+(INDEX(Model_Scenarios[GP Weight],3)*$AH544)+(INDEX(Model_Scenarios[LTV Weight],3)*$AI544))-(INDEX(Model_Scenarios[LTV Weight],3)*$AP544)-(INDEX(Model_Scenarios[GP Weight],3)*($AS544+$AV544+$AY544))</f>
        <v>4.2864552733704988</v>
      </c>
      <c r="BC544">
        <f>INDEX(Model_Assumptions[Values],9)*((INDEX(Model_Scenarios[GR Weight],4)*$AG544)+(INDEX(Model_Scenarios[GP Weight],4)*$AH544)+(INDEX(Model_Scenarios[LTV Weight],4)*$AI544))-(INDEX(Model_Scenarios[LTV Weight],4)*$AP544)-(INDEX(Model_Scenarios[GP Weight],4)*($AS544+$AV544+$AY544))</f>
        <v>4.5936216042760982</v>
      </c>
      <c r="BD544">
        <f>INDEX(Model_Assumptions[Values],9)*((INDEX(Model_Scenarios[GR Weight],5)*$AG544)+(INDEX(Model_Scenarios[GP Weight],5)*$AH544)+(INDEX(Model_Scenarios[LTV Weight],5)*$AI544))-(INDEX(Model_Scenarios[LTV Weight],5)*$AP544)-(INDEX(Model_Scenarios[GP Weight],5)*($AS544+$AV544+$AY544))</f>
        <v>5.0107936475623642</v>
      </c>
    </row>
    <row r="545" spans="1:56" x14ac:dyDescent="0.25">
      <c r="A545">
        <v>544</v>
      </c>
      <c r="B545">
        <v>11</v>
      </c>
      <c r="C545" s="3">
        <v>44</v>
      </c>
      <c r="D545" s="4">
        <v>0.86</v>
      </c>
      <c r="E545" t="str">
        <v>SKU-1014</v>
      </c>
      <c r="F545" t="str">
        <v>Raise</v>
      </c>
      <c r="G545" t="str">
        <v>Full</v>
      </c>
      <c r="H545">
        <v>143.80000000000001</v>
      </c>
      <c r="I545">
        <v>62.15</v>
      </c>
      <c r="J545">
        <v>29</v>
      </c>
      <c r="K545">
        <v>4170.2000000000007</v>
      </c>
      <c r="L545">
        <v>2367.8500000000008</v>
      </c>
      <c r="M545">
        <v>0.56780250347705152</v>
      </c>
      <c r="N545">
        <v>176.09452849869206</v>
      </c>
      <c r="O545">
        <v>408.25774096599343</v>
      </c>
      <c r="P545">
        <v>594.70774096599325</v>
      </c>
      <c r="Q545">
        <v>1207.1798191480714</v>
      </c>
      <c r="R545">
        <v>1056.2823417545624</v>
      </c>
      <c r="S545">
        <v>1</v>
      </c>
      <c r="T545">
        <f t="shared" si="184"/>
        <v>171.57329450887516</v>
      </c>
      <c r="U545">
        <f t="shared" si="185"/>
        <v>0.19313834846227504</v>
      </c>
      <c r="V545">
        <f>IF($F545="Reduce", INDEX(Model_Assumptions[Values], 2), INDEX(Model_Assumptions[Values], 1))</f>
        <v>-0.4</v>
      </c>
      <c r="W545">
        <f t="shared" si="186"/>
        <v>26.759595157837609</v>
      </c>
      <c r="X545">
        <f t="shared" si="199"/>
        <v>4591.2319009539415</v>
      </c>
      <c r="Y545">
        <f t="shared" si="187"/>
        <v>2928.1230618943341</v>
      </c>
      <c r="Z545">
        <f t="shared" si="188"/>
        <v>421.03190095394075</v>
      </c>
      <c r="AA545">
        <f t="shared" si="189"/>
        <v>560.2730618943333</v>
      </c>
      <c r="AB545">
        <f t="shared" si="200"/>
        <v>0.63776413935570198</v>
      </c>
      <c r="AC545">
        <f t="shared" si="190"/>
        <v>6.9961635878650452E-2</v>
      </c>
      <c r="AD545">
        <f t="shared" si="191"/>
        <v>6.9961635878650452E-2</v>
      </c>
      <c r="AE545">
        <f t="shared" si="192"/>
        <v>0.85999999999999988</v>
      </c>
      <c r="AF545">
        <f t="shared" si="201"/>
        <v>147.87952784563888</v>
      </c>
      <c r="AG545">
        <f t="shared" si="193"/>
        <v>1.0312894495465583</v>
      </c>
      <c r="AH545">
        <f t="shared" si="194"/>
        <v>0.94209814888952481</v>
      </c>
      <c r="AI545">
        <f t="shared" si="202"/>
        <v>0.14000000000000012</v>
      </c>
      <c r="AJ545">
        <f>MAX(0, $R545 - $AA545) * INDEX(Model_Assumptions[Values], 7)</f>
        <v>992.01855972045814</v>
      </c>
      <c r="AK545">
        <f>MAX(0, INDEX(Model_Assumptions[Values], 4) - $AD545)</f>
        <v>0</v>
      </c>
      <c r="AL545">
        <f>MAX(0, INDEX(Model_Assumptions[Values], 5) - $AC545)</f>
        <v>0</v>
      </c>
      <c r="AM545">
        <f>INDEX(Model_Assumptions[Values], 6) * MAX(0, INDEX(Model_Assumptions[Values], 3) - $AB545)^2</f>
        <v>0</v>
      </c>
      <c r="AN545">
        <f t="shared" si="195"/>
        <v>1457.6242730566646</v>
      </c>
      <c r="AO545" cm="1">
        <f t="array" ref="AO545">IFERROR(STDEV(IF($E$2:$E$2201=$E545, $AJ$2:$AJ$2201)), 0)</f>
        <v>374.20234180910916</v>
      </c>
      <c r="AP545">
        <f t="shared" si="203"/>
        <v>-1.244261890733235</v>
      </c>
      <c r="AQ545">
        <f t="shared" si="196"/>
        <v>1.4468900698610319E-2</v>
      </c>
      <c r="AR545" cm="1">
        <f t="array" ref="AR545">IFERROR(STDEV(IF($E$2:$E$2201=$E545, $AK$2:$AK$2201)), 0)</f>
        <v>1.6658307098493322E-2</v>
      </c>
      <c r="AS545">
        <f t="shared" si="204"/>
        <v>-0.86856969397082218</v>
      </c>
      <c r="AT545">
        <f t="shared" si="197"/>
        <v>2.3294759876347848E-3</v>
      </c>
      <c r="AU545" cm="1">
        <f t="array" ref="AU545">IFERROR(STDEV(IF($E$2:$E$2201=$E545, $AL$2:$AL$2201)), 0)</f>
        <v>5.2325014949723596E-3</v>
      </c>
      <c r="AV545">
        <f t="shared" si="205"/>
        <v>-0.44519356370429286</v>
      </c>
      <c r="AW545">
        <f t="shared" si="198"/>
        <v>0</v>
      </c>
      <c r="AX545" cm="1">
        <f t="array" ref="AX545">IFERROR(STDEV(IF($E$2:$E$2201=$E545, $AM$2:$AM$2201)), 0)</f>
        <v>0</v>
      </c>
      <c r="AY545">
        <f t="shared" si="206"/>
        <v>-0.44519356370429286</v>
      </c>
      <c r="AZ545">
        <f>INDEX(Model_Assumptions[Values],9)*((INDEX(Model_Scenarios[GR Weight],1)*$AG545)+(INDEX(Model_Scenarios[GP Weight],1)*$AH545)+(INDEX(Model_Scenarios[LTV Weight],1)*$AI545))-(INDEX(Model_Scenarios[LTV Weight],1)*$AP545)-(INDEX(Model_Scenarios[GP Weight],1)*($AS545+$AV545+$AY545))</f>
        <v>2.7179989939425711</v>
      </c>
      <c r="BA545">
        <f>INDEX(Model_Assumptions[Values],9)*((INDEX(Model_Scenarios[GR Weight],2)*$AG545)+(INDEX(Model_Scenarios[GP Weight],2)*$AH545)+(INDEX(Model_Scenarios[LTV Weight],2)*$AI545))-(INDEX(Model_Scenarios[LTV Weight],2)*$AP545)-(INDEX(Model_Scenarios[GP Weight],2)*($AS545+$AV545+$AY545))</f>
        <v>3.3311268293019287</v>
      </c>
      <c r="BB545">
        <f>INDEX(Model_Assumptions[Values],9)*((INDEX(Model_Scenarios[GR Weight],3)*$AG545)+(INDEX(Model_Scenarios[GP Weight],3)*$AH545)+(INDEX(Model_Scenarios[LTV Weight],3)*$AI545))-(INDEX(Model_Scenarios[LTV Weight],3)*$AP545)-(INDEX(Model_Scenarios[GP Weight],3)*($AS545+$AV545+$AY545))</f>
        <v>4.3311232162659525</v>
      </c>
      <c r="BC545">
        <f>INDEX(Model_Assumptions[Values],9)*((INDEX(Model_Scenarios[GR Weight],4)*$AG545)+(INDEX(Model_Scenarios[GP Weight],4)*$AH545)+(INDEX(Model_Scenarios[LTV Weight],4)*$AI545))-(INDEX(Model_Scenarios[LTV Weight],4)*$AP545)-(INDEX(Model_Scenarios[GP Weight],4)*($AS545+$AV545+$AY545))</f>
        <v>4.6523417519659089</v>
      </c>
      <c r="BD545">
        <f>INDEX(Model_Assumptions[Values],9)*((INDEX(Model_Scenarios[GR Weight],5)*$AG545)+(INDEX(Model_Scenarios[GP Weight],5)*$AH545)+(INDEX(Model_Scenarios[LTV Weight],5)*$AI545))-(INDEX(Model_Scenarios[LTV Weight],5)*$AP545)-(INDEX(Model_Scenarios[GP Weight],5)*($AS545+$AV545+$AY545))</f>
        <v>5.0755510834347355</v>
      </c>
    </row>
    <row r="546" spans="1:56" x14ac:dyDescent="0.25">
      <c r="A546">
        <v>545</v>
      </c>
      <c r="B546">
        <v>11</v>
      </c>
      <c r="C546" s="3">
        <v>45</v>
      </c>
      <c r="D546" s="4">
        <v>0.88</v>
      </c>
      <c r="E546" t="str">
        <v>SKU-1014</v>
      </c>
      <c r="F546" t="str">
        <v>Raise</v>
      </c>
      <c r="G546" t="str">
        <v>Full</v>
      </c>
      <c r="H546">
        <v>143.80000000000001</v>
      </c>
      <c r="I546">
        <v>62.15</v>
      </c>
      <c r="J546">
        <v>29</v>
      </c>
      <c r="K546">
        <v>4170.2000000000007</v>
      </c>
      <c r="L546">
        <v>2367.8500000000008</v>
      </c>
      <c r="M546">
        <v>0.56780250347705152</v>
      </c>
      <c r="N546">
        <v>176.09452849869206</v>
      </c>
      <c r="O546">
        <v>408.25774096599343</v>
      </c>
      <c r="P546">
        <v>594.70774096599325</v>
      </c>
      <c r="Q546">
        <v>1207.1798191480714</v>
      </c>
      <c r="R546">
        <v>1056.2823417545624</v>
      </c>
      <c r="S546">
        <v>1</v>
      </c>
      <c r="T546">
        <f t="shared" si="184"/>
        <v>172.21918507884902</v>
      </c>
      <c r="U546">
        <f t="shared" si="185"/>
        <v>0.19762993796139783</v>
      </c>
      <c r="V546">
        <f>IF($F546="Reduce", INDEX(Model_Assumptions[Values], 2), INDEX(Model_Assumptions[Values], 1))</f>
        <v>-0.4</v>
      </c>
      <c r="W546">
        <f t="shared" si="186"/>
        <v>26.707492719647785</v>
      </c>
      <c r="X546">
        <f t="shared" si="199"/>
        <v>4599.5426316770345</v>
      </c>
      <c r="Y546">
        <f t="shared" si="187"/>
        <v>2939.6719591509245</v>
      </c>
      <c r="Z546">
        <f t="shared" si="188"/>
        <v>429.34263167703375</v>
      </c>
      <c r="AA546">
        <f t="shared" si="189"/>
        <v>571.8219591509237</v>
      </c>
      <c r="AB546">
        <f t="shared" si="200"/>
        <v>0.63912266817692132</v>
      </c>
      <c r="AC546">
        <f t="shared" si="190"/>
        <v>7.1320164699869792E-2</v>
      </c>
      <c r="AD546">
        <f t="shared" si="191"/>
        <v>7.1320164699869792E-2</v>
      </c>
      <c r="AE546">
        <f t="shared" si="192"/>
        <v>0.88000000000000034</v>
      </c>
      <c r="AF546">
        <f t="shared" si="201"/>
        <v>126.75388101054713</v>
      </c>
      <c r="AG546">
        <f t="shared" si="193"/>
        <v>1.0516460279752458</v>
      </c>
      <c r="AH546">
        <f t="shared" si="194"/>
        <v>0.96151759891691368</v>
      </c>
      <c r="AI546">
        <f t="shared" si="202"/>
        <v>0.11999999999999966</v>
      </c>
      <c r="AJ546">
        <f>MAX(0, $R546 - $AA546) * INDEX(Model_Assumptions[Values], 7)</f>
        <v>968.92076520727733</v>
      </c>
      <c r="AK546">
        <f>MAX(0, INDEX(Model_Assumptions[Values], 4) - $AD546)</f>
        <v>0</v>
      </c>
      <c r="AL546">
        <f>MAX(0, INDEX(Model_Assumptions[Values], 5) - $AC546)</f>
        <v>0</v>
      </c>
      <c r="AM546">
        <f>INDEX(Model_Assumptions[Values], 6) * MAX(0, INDEX(Model_Assumptions[Values], 3) - $AB546)^2</f>
        <v>0</v>
      </c>
      <c r="AN546">
        <f t="shared" si="195"/>
        <v>1457.6242730566646</v>
      </c>
      <c r="AO546" cm="1">
        <f t="array" ref="AO546">IFERROR(STDEV(IF($E$2:$E$2201=$E546, $AJ$2:$AJ$2201)), 0)</f>
        <v>374.20234180910916</v>
      </c>
      <c r="AP546">
        <f t="shared" si="203"/>
        <v>-1.305987304854143</v>
      </c>
      <c r="AQ546">
        <f t="shared" si="196"/>
        <v>1.4468900698610319E-2</v>
      </c>
      <c r="AR546" cm="1">
        <f t="array" ref="AR546">IFERROR(STDEV(IF($E$2:$E$2201=$E546, $AK$2:$AK$2201)), 0)</f>
        <v>1.6658307098493322E-2</v>
      </c>
      <c r="AS546">
        <f t="shared" si="204"/>
        <v>-0.86856969397082218</v>
      </c>
      <c r="AT546">
        <f t="shared" si="197"/>
        <v>2.3294759876347848E-3</v>
      </c>
      <c r="AU546" cm="1">
        <f t="array" ref="AU546">IFERROR(STDEV(IF($E$2:$E$2201=$E546, $AL$2:$AL$2201)), 0)</f>
        <v>5.2325014949723596E-3</v>
      </c>
      <c r="AV546">
        <f t="shared" si="205"/>
        <v>-0.44519356370429286</v>
      </c>
      <c r="AW546">
        <f t="shared" si="198"/>
        <v>0</v>
      </c>
      <c r="AX546" cm="1">
        <f t="array" ref="AX546">IFERROR(STDEV(IF($E$2:$E$2201=$E546, $AM$2:$AM$2201)), 0)</f>
        <v>0</v>
      </c>
      <c r="AY546">
        <f t="shared" si="206"/>
        <v>-0.44519356370429286</v>
      </c>
      <c r="AZ546">
        <f>INDEX(Model_Assumptions[Values],9)*((INDEX(Model_Scenarios[GR Weight],1)*$AG546)+(INDEX(Model_Scenarios[GP Weight],1)*$AH546)+(INDEX(Model_Scenarios[LTV Weight],1)*$AI546))-(INDEX(Model_Scenarios[LTV Weight],1)*$AP546)-(INDEX(Model_Scenarios[GP Weight],1)*($AS546+$AV546+$AY546))</f>
        <v>2.7072673394673337</v>
      </c>
      <c r="BA546">
        <f>INDEX(Model_Assumptions[Values],9)*((INDEX(Model_Scenarios[GR Weight],2)*$AG546)+(INDEX(Model_Scenarios[GP Weight],2)*$AH546)+(INDEX(Model_Scenarios[LTV Weight],2)*$AI546))-(INDEX(Model_Scenarios[LTV Weight],2)*$AP546)-(INDEX(Model_Scenarios[GP Weight],2)*($AS546+$AV546+$AY546))</f>
        <v>3.3409352323294215</v>
      </c>
      <c r="BB546">
        <f>INDEX(Model_Assumptions[Values],9)*((INDEX(Model_Scenarios[GR Weight],3)*$AG546)+(INDEX(Model_Scenarios[GP Weight],3)*$AH546)+(INDEX(Model_Scenarios[LTV Weight],3)*$AI546))-(INDEX(Model_Scenarios[LTV Weight],3)*$AP546)-(INDEX(Model_Scenarios[GP Weight],3)*($AS546+$AV546+$AY546))</f>
        <v>4.375243142498106</v>
      </c>
      <c r="BC546">
        <f>INDEX(Model_Assumptions[Values],9)*((INDEX(Model_Scenarios[GR Weight],4)*$AG546)+(INDEX(Model_Scenarios[GP Weight],4)*$AH546)+(INDEX(Model_Scenarios[LTV Weight],4)*$AI546))-(INDEX(Model_Scenarios[LTV Weight],4)*$AP546)-(INDEX(Model_Scenarios[GP Weight],4)*($AS546+$AV546+$AY546))</f>
        <v>4.7104674260003145</v>
      </c>
      <c r="BD546">
        <f>INDEX(Model_Assumptions[Values],9)*((INDEX(Model_Scenarios[GR Weight],5)*$AG546)+(INDEX(Model_Scenarios[GP Weight],5)*$AH546)+(INDEX(Model_Scenarios[LTV Weight],5)*$AI546))-(INDEX(Model_Scenarios[LTV Weight],5)*$AP546)-(INDEX(Model_Scenarios[GP Weight],5)*($AS546+$AV546+$AY546))</f>
        <v>5.1397425029689696</v>
      </c>
    </row>
    <row r="547" spans="1:56" x14ac:dyDescent="0.25">
      <c r="A547">
        <v>546</v>
      </c>
      <c r="B547">
        <v>11</v>
      </c>
      <c r="C547" s="3">
        <v>46</v>
      </c>
      <c r="D547" s="4">
        <v>0.9</v>
      </c>
      <c r="E547" t="str">
        <v>SKU-1014</v>
      </c>
      <c r="F547" t="str">
        <v>Raise</v>
      </c>
      <c r="G547" t="str">
        <v>Full</v>
      </c>
      <c r="H547">
        <v>143.80000000000001</v>
      </c>
      <c r="I547">
        <v>62.15</v>
      </c>
      <c r="J547">
        <v>29</v>
      </c>
      <c r="K547">
        <v>4170.2000000000007</v>
      </c>
      <c r="L547">
        <v>2367.8500000000008</v>
      </c>
      <c r="M547">
        <v>0.56780250347705152</v>
      </c>
      <c r="N547">
        <v>176.09452849869206</v>
      </c>
      <c r="O547">
        <v>408.25774096599343</v>
      </c>
      <c r="P547">
        <v>594.70774096599325</v>
      </c>
      <c r="Q547">
        <v>1207.1798191480714</v>
      </c>
      <c r="R547">
        <v>1056.2823417545624</v>
      </c>
      <c r="S547">
        <v>1</v>
      </c>
      <c r="T547">
        <f t="shared" si="184"/>
        <v>172.86507564882285</v>
      </c>
      <c r="U547">
        <f t="shared" si="185"/>
        <v>0.20212152746052042</v>
      </c>
      <c r="V547">
        <f>IF($F547="Reduce", INDEX(Model_Assumptions[Values], 2), INDEX(Model_Assumptions[Values], 1))</f>
        <v>-0.4</v>
      </c>
      <c r="W547">
        <f t="shared" si="186"/>
        <v>26.655390281457965</v>
      </c>
      <c r="X547">
        <f t="shared" si="199"/>
        <v>4607.7860574531287</v>
      </c>
      <c r="Y547">
        <f t="shared" si="187"/>
        <v>2951.1535514605162</v>
      </c>
      <c r="Z547">
        <f t="shared" si="188"/>
        <v>437.58605745312798</v>
      </c>
      <c r="AA547">
        <f t="shared" si="189"/>
        <v>583.30355146051534</v>
      </c>
      <c r="AB547">
        <f t="shared" si="200"/>
        <v>0.64047104502323915</v>
      </c>
      <c r="AC547">
        <f t="shared" si="190"/>
        <v>7.2668541546187626E-2</v>
      </c>
      <c r="AD547">
        <f t="shared" si="191"/>
        <v>7.2668541546187626E-2</v>
      </c>
      <c r="AE547">
        <f t="shared" si="192"/>
        <v>0.9</v>
      </c>
      <c r="AF547">
        <f t="shared" si="201"/>
        <v>105.62823417545621</v>
      </c>
      <c r="AG547">
        <f t="shared" si="193"/>
        <v>1.0718377474429259</v>
      </c>
      <c r="AH547">
        <f t="shared" si="194"/>
        <v>0.98082387579661579</v>
      </c>
      <c r="AI547">
        <f t="shared" si="202"/>
        <v>9.9999999999999978E-2</v>
      </c>
      <c r="AJ547">
        <f>MAX(0, $R547 - $AA547) * INDEX(Model_Assumptions[Values], 7)</f>
        <v>945.95758058809406</v>
      </c>
      <c r="AK547">
        <f>MAX(0, INDEX(Model_Assumptions[Values], 4) - $AD547)</f>
        <v>0</v>
      </c>
      <c r="AL547">
        <f>MAX(0, INDEX(Model_Assumptions[Values], 5) - $AC547)</f>
        <v>0</v>
      </c>
      <c r="AM547">
        <f>INDEX(Model_Assumptions[Values], 6) * MAX(0, INDEX(Model_Assumptions[Values], 3) - $AB547)^2</f>
        <v>0</v>
      </c>
      <c r="AN547">
        <f t="shared" si="195"/>
        <v>1457.6242730566646</v>
      </c>
      <c r="AO547" cm="1">
        <f t="array" ref="AO547">IFERROR(STDEV(IF($E$2:$E$2201=$E547, $AJ$2:$AJ$2201)), 0)</f>
        <v>374.20234180910916</v>
      </c>
      <c r="AP547">
        <f t="shared" si="203"/>
        <v>-1.3673529940910572</v>
      </c>
      <c r="AQ547">
        <f t="shared" si="196"/>
        <v>1.4468900698610319E-2</v>
      </c>
      <c r="AR547" cm="1">
        <f t="array" ref="AR547">IFERROR(STDEV(IF($E$2:$E$2201=$E547, $AK$2:$AK$2201)), 0)</f>
        <v>1.6658307098493322E-2</v>
      </c>
      <c r="AS547">
        <f t="shared" si="204"/>
        <v>-0.86856969397082218</v>
      </c>
      <c r="AT547">
        <f t="shared" si="197"/>
        <v>2.3294759876347848E-3</v>
      </c>
      <c r="AU547" cm="1">
        <f t="array" ref="AU547">IFERROR(STDEV(IF($E$2:$E$2201=$E547, $AL$2:$AL$2201)), 0)</f>
        <v>5.2325014949723596E-3</v>
      </c>
      <c r="AV547">
        <f t="shared" si="205"/>
        <v>-0.44519356370429286</v>
      </c>
      <c r="AW547">
        <f t="shared" si="198"/>
        <v>0</v>
      </c>
      <c r="AX547" cm="1">
        <f t="array" ref="AX547">IFERROR(STDEV(IF($E$2:$E$2201=$E547, $AM$2:$AM$2201)), 0)</f>
        <v>0</v>
      </c>
      <c r="AY547">
        <f t="shared" si="206"/>
        <v>-0.44519356370429286</v>
      </c>
      <c r="AZ547">
        <f>INDEX(Model_Assumptions[Values],9)*((INDEX(Model_Scenarios[GR Weight],1)*$AG547)+(INDEX(Model_Scenarios[GP Weight],1)*$AH547)+(INDEX(Model_Scenarios[LTV Weight],1)*$AI547))-(INDEX(Model_Scenarios[LTV Weight],1)*$AP547)-(INDEX(Model_Scenarios[GP Weight],1)*($AS547+$AV547+$AY547))</f>
        <v>2.6961088890305578</v>
      </c>
      <c r="BA547">
        <f>INDEX(Model_Assumptions[Values],9)*((INDEX(Model_Scenarios[GR Weight],2)*$AG547)+(INDEX(Model_Scenarios[GP Weight],2)*$AH547)+(INDEX(Model_Scenarios[LTV Weight],2)*$AI547))-(INDEX(Model_Scenarios[LTV Weight],2)*$AP547)-(INDEX(Model_Scenarios[GP Weight],2)*($AS547+$AV547+$AY547))</f>
        <v>3.3502729968138798</v>
      </c>
      <c r="BB547">
        <f>INDEX(Model_Assumptions[Values],9)*((INDEX(Model_Scenarios[GR Weight],3)*$AG547)+(INDEX(Model_Scenarios[GP Weight],3)*$AH547)+(INDEX(Model_Scenarios[LTV Weight],3)*$AI547))-(INDEX(Model_Scenarios[LTV Weight],3)*$AP547)-(INDEX(Model_Scenarios[GP Weight],3)*($AS547+$AV547+$AY547))</f>
        <v>4.4188150520669511</v>
      </c>
      <c r="BC547">
        <f>INDEX(Model_Assumptions[Values],9)*((INDEX(Model_Scenarios[GR Weight],4)*$AG547)+(INDEX(Model_Scenarios[GP Weight],4)*$AH547)+(INDEX(Model_Scenarios[LTV Weight],4)*$AI547))-(INDEX(Model_Scenarios[LTV Weight],4)*$AP547)-(INDEX(Model_Scenarios[GP Weight],4)*($AS547+$AV547+$AY547))</f>
        <v>4.7679986263793079</v>
      </c>
      <c r="BD547">
        <f>INDEX(Model_Assumptions[Values],9)*((INDEX(Model_Scenarios[GR Weight],5)*$AG547)+(INDEX(Model_Scenarios[GP Weight],5)*$AH547)+(INDEX(Model_Scenarios[LTV Weight],5)*$AI547))-(INDEX(Model_Scenarios[LTV Weight],5)*$AP547)-(INDEX(Model_Scenarios[GP Weight],5)*($AS547+$AV547+$AY547))</f>
        <v>5.2033679061650577</v>
      </c>
    </row>
    <row r="548" spans="1:56" x14ac:dyDescent="0.25">
      <c r="A548">
        <v>547</v>
      </c>
      <c r="B548">
        <v>11</v>
      </c>
      <c r="C548" s="3">
        <v>47</v>
      </c>
      <c r="D548" s="4">
        <v>0.92</v>
      </c>
      <c r="E548" t="str">
        <v>SKU-1014</v>
      </c>
      <c r="F548" t="str">
        <v>Raise</v>
      </c>
      <c r="G548" t="str">
        <v>Full</v>
      </c>
      <c r="H548">
        <v>143.80000000000001</v>
      </c>
      <c r="I548">
        <v>62.15</v>
      </c>
      <c r="J548">
        <v>29</v>
      </c>
      <c r="K548">
        <v>4170.2000000000007</v>
      </c>
      <c r="L548">
        <v>2367.8500000000008</v>
      </c>
      <c r="M548">
        <v>0.56780250347705152</v>
      </c>
      <c r="N548">
        <v>176.09452849869206</v>
      </c>
      <c r="O548">
        <v>408.25774096599343</v>
      </c>
      <c r="P548">
        <v>594.70774096599325</v>
      </c>
      <c r="Q548">
        <v>1207.1798191480714</v>
      </c>
      <c r="R548">
        <v>1056.2823417545624</v>
      </c>
      <c r="S548">
        <v>1</v>
      </c>
      <c r="T548">
        <f t="shared" si="184"/>
        <v>173.51096621879668</v>
      </c>
      <c r="U548">
        <f t="shared" si="185"/>
        <v>0.20661311695964305</v>
      </c>
      <c r="V548">
        <f>IF($F548="Reduce", INDEX(Model_Assumptions[Values], 2), INDEX(Model_Assumptions[Values], 1))</f>
        <v>-0.4</v>
      </c>
      <c r="W548">
        <f t="shared" si="186"/>
        <v>26.603287843268141</v>
      </c>
      <c r="X548">
        <f t="shared" si="199"/>
        <v>4615.9621782822232</v>
      </c>
      <c r="Y548">
        <f t="shared" si="187"/>
        <v>2962.5678388231081</v>
      </c>
      <c r="Z548">
        <f t="shared" si="188"/>
        <v>445.76217828222252</v>
      </c>
      <c r="AA548">
        <f t="shared" si="189"/>
        <v>594.71783882310729</v>
      </c>
      <c r="AB548">
        <f t="shared" si="200"/>
        <v>0.64180938326613268</v>
      </c>
      <c r="AC548">
        <f t="shared" si="190"/>
        <v>7.4006879789081159E-2</v>
      </c>
      <c r="AD548">
        <f t="shared" si="191"/>
        <v>7.4006879789081159E-2</v>
      </c>
      <c r="AE548">
        <f t="shared" si="192"/>
        <v>0.9199999999999996</v>
      </c>
      <c r="AF548">
        <f t="shared" si="201"/>
        <v>84.502587340365423</v>
      </c>
      <c r="AG548">
        <f t="shared" si="193"/>
        <v>1.0918646079495968</v>
      </c>
      <c r="AH548">
        <f t="shared" si="194"/>
        <v>1.0000169795286298</v>
      </c>
      <c r="AI548">
        <f t="shared" si="202"/>
        <v>8.0000000000000404E-2</v>
      </c>
      <c r="AJ548">
        <f>MAX(0, $R548 - $AA548) * INDEX(Model_Assumptions[Values], 7)</f>
        <v>923.12900586291016</v>
      </c>
      <c r="AK548">
        <f>MAX(0, INDEX(Model_Assumptions[Values], 4) - $AD548)</f>
        <v>0</v>
      </c>
      <c r="AL548">
        <f>MAX(0, INDEX(Model_Assumptions[Values], 5) - $AC548)</f>
        <v>0</v>
      </c>
      <c r="AM548">
        <f>INDEX(Model_Assumptions[Values], 6) * MAX(0, INDEX(Model_Assumptions[Values], 3) - $AB548)^2</f>
        <v>0</v>
      </c>
      <c r="AN548">
        <f t="shared" si="195"/>
        <v>1457.6242730566646</v>
      </c>
      <c r="AO548" cm="1">
        <f t="array" ref="AO548">IFERROR(STDEV(IF($E$2:$E$2201=$E548, $AJ$2:$AJ$2201)), 0)</f>
        <v>374.20234180910916</v>
      </c>
      <c r="AP548">
        <f t="shared" si="203"/>
        <v>-1.4283589584439722</v>
      </c>
      <c r="AQ548">
        <f t="shared" si="196"/>
        <v>1.4468900698610319E-2</v>
      </c>
      <c r="AR548" cm="1">
        <f t="array" ref="AR548">IFERROR(STDEV(IF($E$2:$E$2201=$E548, $AK$2:$AK$2201)), 0)</f>
        <v>1.6658307098493322E-2</v>
      </c>
      <c r="AS548">
        <f t="shared" si="204"/>
        <v>-0.86856969397082218</v>
      </c>
      <c r="AT548">
        <f t="shared" si="197"/>
        <v>2.3294759876347848E-3</v>
      </c>
      <c r="AU548" cm="1">
        <f t="array" ref="AU548">IFERROR(STDEV(IF($E$2:$E$2201=$E548, $AL$2:$AL$2201)), 0)</f>
        <v>5.2325014949723596E-3</v>
      </c>
      <c r="AV548">
        <f t="shared" si="205"/>
        <v>-0.44519356370429286</v>
      </c>
      <c r="AW548">
        <f t="shared" si="198"/>
        <v>0</v>
      </c>
      <c r="AX548" cm="1">
        <f t="array" ref="AX548">IFERROR(STDEV(IF($E$2:$E$2201=$E548, $AM$2:$AM$2201)), 0)</f>
        <v>0</v>
      </c>
      <c r="AY548">
        <f t="shared" si="206"/>
        <v>-0.44519356370429286</v>
      </c>
      <c r="AZ548">
        <f>INDEX(Model_Assumptions[Values],9)*((INDEX(Model_Scenarios[GR Weight],1)*$AG548)+(INDEX(Model_Scenarios[GP Weight],1)*$AH548)+(INDEX(Model_Scenarios[LTV Weight],1)*$AI548))-(INDEX(Model_Scenarios[LTV Weight],1)*$AP548)-(INDEX(Model_Scenarios[GP Weight],1)*($AS548+$AV548+$AY548))</f>
        <v>2.6845236426322336</v>
      </c>
      <c r="BA548">
        <f>INDEX(Model_Assumptions[Values],9)*((INDEX(Model_Scenarios[GR Weight],2)*$AG548)+(INDEX(Model_Scenarios[GP Weight],2)*$AH548)+(INDEX(Model_Scenarios[LTV Weight],2)*$AI548))-(INDEX(Model_Scenarios[LTV Weight],2)*$AP548)-(INDEX(Model_Scenarios[GP Weight],2)*($AS548+$AV548+$AY548))</f>
        <v>3.3591401227552922</v>
      </c>
      <c r="BB548">
        <f>INDEX(Model_Assumptions[Values],9)*((INDEX(Model_Scenarios[GR Weight],3)*$AG548)+(INDEX(Model_Scenarios[GP Weight],3)*$AH548)+(INDEX(Model_Scenarios[LTV Weight],3)*$AI548))-(INDEX(Model_Scenarios[LTV Weight],3)*$AP548)-(INDEX(Model_Scenarios[GP Weight],3)*($AS548+$AV548+$AY548))</f>
        <v>4.46183894497248</v>
      </c>
      <c r="BC548">
        <f>INDEX(Model_Assumptions[Values],9)*((INDEX(Model_Scenarios[GR Weight],4)*$AG548)+(INDEX(Model_Scenarios[GP Weight],4)*$AH548)+(INDEX(Model_Scenarios[LTV Weight],4)*$AI548))-(INDEX(Model_Scenarios[LTV Weight],4)*$AP548)-(INDEX(Model_Scenarios[GP Weight],4)*($AS548+$AV548+$AY548))</f>
        <v>4.824935353102882</v>
      </c>
      <c r="BD548">
        <f>INDEX(Model_Assumptions[Values],9)*((INDEX(Model_Scenarios[GR Weight],5)*$AG548)+(INDEX(Model_Scenarios[GP Weight],5)*$AH548)+(INDEX(Model_Scenarios[LTV Weight],5)*$AI548))-(INDEX(Model_Scenarios[LTV Weight],5)*$AP548)-(INDEX(Model_Scenarios[GP Weight],5)*($AS548+$AV548+$AY548))</f>
        <v>5.2664272930229963</v>
      </c>
    </row>
    <row r="549" spans="1:56" x14ac:dyDescent="0.25">
      <c r="A549">
        <v>548</v>
      </c>
      <c r="B549">
        <v>11</v>
      </c>
      <c r="C549" s="3">
        <v>48</v>
      </c>
      <c r="D549" s="4">
        <v>0.94000000000000006</v>
      </c>
      <c r="E549" t="str">
        <v>SKU-1014</v>
      </c>
      <c r="F549" t="str">
        <v>Raise</v>
      </c>
      <c r="G549" t="str">
        <v>Full</v>
      </c>
      <c r="H549">
        <v>143.80000000000001</v>
      </c>
      <c r="I549">
        <v>62.15</v>
      </c>
      <c r="J549">
        <v>29</v>
      </c>
      <c r="K549">
        <v>4170.2000000000007</v>
      </c>
      <c r="L549">
        <v>2367.8500000000008</v>
      </c>
      <c r="M549">
        <v>0.56780250347705152</v>
      </c>
      <c r="N549">
        <v>176.09452849869206</v>
      </c>
      <c r="O549">
        <v>408.25774096599343</v>
      </c>
      <c r="P549">
        <v>594.70774096599325</v>
      </c>
      <c r="Q549">
        <v>1207.1798191480714</v>
      </c>
      <c r="R549">
        <v>1056.2823417545624</v>
      </c>
      <c r="S549">
        <v>1</v>
      </c>
      <c r="T549">
        <f t="shared" si="184"/>
        <v>174.15685678877054</v>
      </c>
      <c r="U549">
        <f t="shared" si="185"/>
        <v>0.21110470645876583</v>
      </c>
      <c r="V549">
        <f>IF($F549="Reduce", INDEX(Model_Assumptions[Values], 2), INDEX(Model_Assumptions[Values], 1))</f>
        <v>-0.4</v>
      </c>
      <c r="W549">
        <f t="shared" si="186"/>
        <v>26.551185405078314</v>
      </c>
      <c r="X549">
        <f t="shared" si="199"/>
        <v>4624.0709941643181</v>
      </c>
      <c r="Y549">
        <f t="shared" si="187"/>
        <v>2973.9148212387008</v>
      </c>
      <c r="Z549">
        <f t="shared" si="188"/>
        <v>453.87099416431738</v>
      </c>
      <c r="AA549">
        <f t="shared" si="189"/>
        <v>606.06482123870001</v>
      </c>
      <c r="AB549">
        <f t="shared" si="200"/>
        <v>0.64313779459524911</v>
      </c>
      <c r="AC549">
        <f t="shared" si="190"/>
        <v>7.5335291118197589E-2</v>
      </c>
      <c r="AD549">
        <f t="shared" si="191"/>
        <v>7.5335291118197589E-2</v>
      </c>
      <c r="AE549">
        <f t="shared" si="192"/>
        <v>0.94000000000000017</v>
      </c>
      <c r="AF549">
        <f t="shared" si="201"/>
        <v>63.376940505273566</v>
      </c>
      <c r="AG549">
        <f t="shared" si="193"/>
        <v>1.1117266094952585</v>
      </c>
      <c r="AH549">
        <f t="shared" si="194"/>
        <v>1.0190969101129561</v>
      </c>
      <c r="AI549">
        <f t="shared" si="202"/>
        <v>5.9999999999999831E-2</v>
      </c>
      <c r="AJ549">
        <f>MAX(0, $R549 - $AA549) * INDEX(Model_Assumptions[Values], 7)</f>
        <v>900.43504103172472</v>
      </c>
      <c r="AK549">
        <f>MAX(0, INDEX(Model_Assumptions[Values], 4) - $AD549)</f>
        <v>0</v>
      </c>
      <c r="AL549">
        <f>MAX(0, INDEX(Model_Assumptions[Values], 5) - $AC549)</f>
        <v>0</v>
      </c>
      <c r="AM549">
        <f>INDEX(Model_Assumptions[Values], 6) * MAX(0, INDEX(Model_Assumptions[Values], 3) - $AB549)^2</f>
        <v>0</v>
      </c>
      <c r="AN549">
        <f t="shared" si="195"/>
        <v>1457.6242730566646</v>
      </c>
      <c r="AO549" cm="1">
        <f t="array" ref="AO549">IFERROR(STDEV(IF($E$2:$E$2201=$E549, $AJ$2:$AJ$2201)), 0)</f>
        <v>374.20234180910916</v>
      </c>
      <c r="AP549">
        <f t="shared" si="203"/>
        <v>-1.4890051979128911</v>
      </c>
      <c r="AQ549">
        <f t="shared" si="196"/>
        <v>1.4468900698610319E-2</v>
      </c>
      <c r="AR549" cm="1">
        <f t="array" ref="AR549">IFERROR(STDEV(IF($E$2:$E$2201=$E549, $AK$2:$AK$2201)), 0)</f>
        <v>1.6658307098493322E-2</v>
      </c>
      <c r="AS549">
        <f t="shared" si="204"/>
        <v>-0.86856969397082218</v>
      </c>
      <c r="AT549">
        <f t="shared" si="197"/>
        <v>2.3294759876347848E-3</v>
      </c>
      <c r="AU549" cm="1">
        <f t="array" ref="AU549">IFERROR(STDEV(IF($E$2:$E$2201=$E549, $AL$2:$AL$2201)), 0)</f>
        <v>5.2325014949723596E-3</v>
      </c>
      <c r="AV549">
        <f t="shared" si="205"/>
        <v>-0.44519356370429286</v>
      </c>
      <c r="AW549">
        <f t="shared" si="198"/>
        <v>0</v>
      </c>
      <c r="AX549" cm="1">
        <f t="array" ref="AX549">IFERROR(STDEV(IF($E$2:$E$2201=$E549, $AM$2:$AM$2201)), 0)</f>
        <v>0</v>
      </c>
      <c r="AY549">
        <f t="shared" si="206"/>
        <v>-0.44519356370429286</v>
      </c>
      <c r="AZ549">
        <f>INDEX(Model_Assumptions[Values],9)*((INDEX(Model_Scenarios[GR Weight],1)*$AG549)+(INDEX(Model_Scenarios[GP Weight],1)*$AH549)+(INDEX(Model_Scenarios[LTV Weight],1)*$AI549))-(INDEX(Model_Scenarios[LTV Weight],1)*$AP549)-(INDEX(Model_Scenarios[GP Weight],1)*($AS549+$AV549+$AY549))</f>
        <v>2.6725116002723608</v>
      </c>
      <c r="BA549">
        <f>INDEX(Model_Assumptions[Values],9)*((INDEX(Model_Scenarios[GR Weight],2)*$AG549)+(INDEX(Model_Scenarios[GP Weight],2)*$AH549)+(INDEX(Model_Scenarios[LTV Weight],2)*$AI549))-(INDEX(Model_Scenarios[LTV Weight],2)*$AP549)-(INDEX(Model_Scenarios[GP Weight],2)*($AS549+$AV549+$AY549))</f>
        <v>3.3675366101536603</v>
      </c>
      <c r="BB549">
        <f>INDEX(Model_Assumptions[Values],9)*((INDEX(Model_Scenarios[GR Weight],3)*$AG549)+(INDEX(Model_Scenarios[GP Weight],3)*$AH549)+(INDEX(Model_Scenarios[LTV Weight],3)*$AI549))-(INDEX(Model_Scenarios[LTV Weight],3)*$AP549)-(INDEX(Model_Scenarios[GP Weight],3)*($AS549+$AV549+$AY549))</f>
        <v>4.5043148212146953</v>
      </c>
      <c r="BC549">
        <f>INDEX(Model_Assumptions[Values],9)*((INDEX(Model_Scenarios[GR Weight],4)*$AG549)+(INDEX(Model_Scenarios[GP Weight],4)*$AH549)+(INDEX(Model_Scenarios[LTV Weight],4)*$AI549))-(INDEX(Model_Scenarios[LTV Weight],4)*$AP549)-(INDEX(Model_Scenarios[GP Weight],4)*($AS549+$AV549+$AY549))</f>
        <v>4.881277606171035</v>
      </c>
      <c r="BD549">
        <f>INDEX(Model_Assumptions[Values],9)*((INDEX(Model_Scenarios[GR Weight],5)*$AG549)+(INDEX(Model_Scenarios[GP Weight],5)*$AH549)+(INDEX(Model_Scenarios[LTV Weight],5)*$AI549))-(INDEX(Model_Scenarios[LTV Weight],5)*$AP549)-(INDEX(Model_Scenarios[GP Weight],5)*($AS549+$AV549+$AY549))</f>
        <v>5.3289206635427853</v>
      </c>
    </row>
    <row r="550" spans="1:56" x14ac:dyDescent="0.25">
      <c r="A550">
        <v>549</v>
      </c>
      <c r="B550">
        <v>11</v>
      </c>
      <c r="C550" s="3">
        <v>49</v>
      </c>
      <c r="D550" s="4">
        <v>0.96</v>
      </c>
      <c r="E550" t="str">
        <v>SKU-1014</v>
      </c>
      <c r="F550" t="str">
        <v>Raise</v>
      </c>
      <c r="G550" t="str">
        <v>Full</v>
      </c>
      <c r="H550">
        <v>143.80000000000001</v>
      </c>
      <c r="I550">
        <v>62.15</v>
      </c>
      <c r="J550">
        <v>29</v>
      </c>
      <c r="K550">
        <v>4170.2000000000007</v>
      </c>
      <c r="L550">
        <v>2367.8500000000008</v>
      </c>
      <c r="M550">
        <v>0.56780250347705152</v>
      </c>
      <c r="N550">
        <v>176.09452849869206</v>
      </c>
      <c r="O550">
        <v>408.25774096599343</v>
      </c>
      <c r="P550">
        <v>594.70774096599325</v>
      </c>
      <c r="Q550">
        <v>1207.1798191480714</v>
      </c>
      <c r="R550">
        <v>1056.2823417545624</v>
      </c>
      <c r="S550">
        <v>1</v>
      </c>
      <c r="T550">
        <f t="shared" si="184"/>
        <v>174.80274735874437</v>
      </c>
      <c r="U550">
        <f t="shared" si="185"/>
        <v>0.21559629595788843</v>
      </c>
      <c r="V550">
        <f>IF($F550="Reduce", INDEX(Model_Assumptions[Values], 2), INDEX(Model_Assumptions[Values], 1))</f>
        <v>-0.4</v>
      </c>
      <c r="W550">
        <f t="shared" si="186"/>
        <v>26.499082966888494</v>
      </c>
      <c r="X550">
        <f t="shared" si="199"/>
        <v>4632.112505099416</v>
      </c>
      <c r="Y550">
        <f t="shared" si="187"/>
        <v>2985.1944987072961</v>
      </c>
      <c r="Z550">
        <f t="shared" si="188"/>
        <v>461.91250509941528</v>
      </c>
      <c r="AA550">
        <f t="shared" si="189"/>
        <v>617.34449870729532</v>
      </c>
      <c r="AB550">
        <f t="shared" si="200"/>
        <v>0.64445638904947689</v>
      </c>
      <c r="AC550">
        <f t="shared" si="190"/>
        <v>7.6653885572425362E-2</v>
      </c>
      <c r="AD550">
        <f t="shared" si="191"/>
        <v>7.6653885572425362E-2</v>
      </c>
      <c r="AE550">
        <f t="shared" si="192"/>
        <v>0.95999999999999985</v>
      </c>
      <c r="AF550">
        <f t="shared" si="201"/>
        <v>42.251293670182648</v>
      </c>
      <c r="AG550">
        <f t="shared" si="193"/>
        <v>1.1314237520799173</v>
      </c>
      <c r="AH550">
        <f t="shared" si="194"/>
        <v>1.038063667549598</v>
      </c>
      <c r="AI550">
        <f t="shared" si="202"/>
        <v>4.0000000000000147E-2</v>
      </c>
      <c r="AJ550">
        <f>MAX(0, $R550 - $AA550) * INDEX(Model_Assumptions[Values], 7)</f>
        <v>877.8756860945341</v>
      </c>
      <c r="AK550">
        <f>MAX(0, INDEX(Model_Assumptions[Values], 4) - $AD550)</f>
        <v>0</v>
      </c>
      <c r="AL550">
        <f>MAX(0, INDEX(Model_Assumptions[Values], 5) - $AC550)</f>
        <v>0</v>
      </c>
      <c r="AM550">
        <f>INDEX(Model_Assumptions[Values], 6) * MAX(0, INDEX(Model_Assumptions[Values], 3) - $AB550)^2</f>
        <v>0</v>
      </c>
      <c r="AN550">
        <f t="shared" si="195"/>
        <v>1457.6242730566646</v>
      </c>
      <c r="AO550" cm="1">
        <f t="array" ref="AO550">IFERROR(STDEV(IF($E$2:$E$2201=$E550, $AJ$2:$AJ$2201)), 0)</f>
        <v>374.20234180910916</v>
      </c>
      <c r="AP550">
        <f t="shared" si="203"/>
        <v>-1.5492917124978232</v>
      </c>
      <c r="AQ550">
        <f t="shared" si="196"/>
        <v>1.4468900698610319E-2</v>
      </c>
      <c r="AR550" cm="1">
        <f t="array" ref="AR550">IFERROR(STDEV(IF($E$2:$E$2201=$E550, $AK$2:$AK$2201)), 0)</f>
        <v>1.6658307098493322E-2</v>
      </c>
      <c r="AS550">
        <f t="shared" si="204"/>
        <v>-0.86856969397082218</v>
      </c>
      <c r="AT550">
        <f t="shared" si="197"/>
        <v>2.3294759876347848E-3</v>
      </c>
      <c r="AU550" cm="1">
        <f t="array" ref="AU550">IFERROR(STDEV(IF($E$2:$E$2201=$E550, $AL$2:$AL$2201)), 0)</f>
        <v>5.2325014949723596E-3</v>
      </c>
      <c r="AV550">
        <f t="shared" si="205"/>
        <v>-0.44519356370429286</v>
      </c>
      <c r="AW550">
        <f t="shared" si="198"/>
        <v>0</v>
      </c>
      <c r="AX550" cm="1">
        <f t="array" ref="AX550">IFERROR(STDEV(IF($E$2:$E$2201=$E550, $AM$2:$AM$2201)), 0)</f>
        <v>0</v>
      </c>
      <c r="AY550">
        <f t="shared" si="206"/>
        <v>-0.44519356370429286</v>
      </c>
      <c r="AZ550">
        <f>INDEX(Model_Assumptions[Values],9)*((INDEX(Model_Scenarios[GR Weight],1)*$AG550)+(INDEX(Model_Scenarios[GP Weight],1)*$AH550)+(INDEX(Model_Scenarios[LTV Weight],1)*$AI550))-(INDEX(Model_Scenarios[LTV Weight],1)*$AP550)-(INDEX(Model_Scenarios[GP Weight],1)*($AS550+$AV550+$AY550))</f>
        <v>2.6600727619509579</v>
      </c>
      <c r="BA550">
        <f>INDEX(Model_Assumptions[Values],9)*((INDEX(Model_Scenarios[GR Weight],2)*$AG550)+(INDEX(Model_Scenarios[GP Weight],2)*$AH550)+(INDEX(Model_Scenarios[LTV Weight],2)*$AI550))-(INDEX(Model_Scenarios[LTV Weight],2)*$AP550)-(INDEX(Model_Scenarios[GP Weight],2)*($AS550+$AV550+$AY550))</f>
        <v>3.375462459009003</v>
      </c>
      <c r="BB550">
        <f>INDEX(Model_Assumptions[Values],9)*((INDEX(Model_Scenarios[GR Weight],3)*$AG550)+(INDEX(Model_Scenarios[GP Weight],3)*$AH550)+(INDEX(Model_Scenarios[LTV Weight],3)*$AI550))-(INDEX(Model_Scenarios[LTV Weight],3)*$AP550)-(INDEX(Model_Scenarios[GP Weight],3)*($AS550+$AV550+$AY550))</f>
        <v>4.5462426807936156</v>
      </c>
      <c r="BC550">
        <f>INDEX(Model_Assumptions[Values],9)*((INDEX(Model_Scenarios[GR Weight],4)*$AG550)+(INDEX(Model_Scenarios[GP Weight],4)*$AH550)+(INDEX(Model_Scenarios[LTV Weight],4)*$AI550))-(INDEX(Model_Scenarios[LTV Weight],4)*$AP550)-(INDEX(Model_Scenarios[GP Weight],4)*($AS550+$AV550+$AY550))</f>
        <v>4.9370253855837909</v>
      </c>
      <c r="BD550">
        <f>INDEX(Model_Assumptions[Values],9)*((INDEX(Model_Scenarios[GR Weight],5)*$AG550)+(INDEX(Model_Scenarios[GP Weight],5)*$AH550)+(INDEX(Model_Scenarios[LTV Weight],5)*$AI550))-(INDEX(Model_Scenarios[LTV Weight],5)*$AP550)-(INDEX(Model_Scenarios[GP Weight],5)*($AS550+$AV550+$AY550))</f>
        <v>5.3908480177244424</v>
      </c>
    </row>
    <row r="551" spans="1:56" x14ac:dyDescent="0.25">
      <c r="A551">
        <v>550</v>
      </c>
      <c r="B551">
        <v>11</v>
      </c>
      <c r="C551" s="3">
        <v>50</v>
      </c>
      <c r="D551" s="4">
        <v>0.98</v>
      </c>
      <c r="E551" t="str">
        <v>SKU-1014</v>
      </c>
      <c r="F551" t="str">
        <v>Raise</v>
      </c>
      <c r="G551" t="str">
        <v>Full</v>
      </c>
      <c r="H551">
        <v>143.80000000000001</v>
      </c>
      <c r="I551">
        <v>62.15</v>
      </c>
      <c r="J551">
        <v>29</v>
      </c>
      <c r="K551">
        <v>4170.2000000000007</v>
      </c>
      <c r="L551">
        <v>2367.8500000000008</v>
      </c>
      <c r="M551">
        <v>0.56780250347705152</v>
      </c>
      <c r="N551">
        <v>176.09452849869206</v>
      </c>
      <c r="O551">
        <v>408.25774096599343</v>
      </c>
      <c r="P551">
        <v>594.70774096599325</v>
      </c>
      <c r="Q551">
        <v>1207.1798191480714</v>
      </c>
      <c r="R551">
        <v>1056.2823417545624</v>
      </c>
      <c r="S551">
        <v>1</v>
      </c>
      <c r="T551">
        <f t="shared" si="184"/>
        <v>175.44863792871823</v>
      </c>
      <c r="U551">
        <f t="shared" si="185"/>
        <v>0.22008788545701122</v>
      </c>
      <c r="V551">
        <f>IF($F551="Reduce", INDEX(Model_Assumptions[Values], 2), INDEX(Model_Assumptions[Values], 1))</f>
        <v>-0.4</v>
      </c>
      <c r="W551">
        <f t="shared" si="186"/>
        <v>26.446980528698671</v>
      </c>
      <c r="X551">
        <f t="shared" si="199"/>
        <v>4640.0867110875142</v>
      </c>
      <c r="Y551">
        <f t="shared" si="187"/>
        <v>2996.4068712288918</v>
      </c>
      <c r="Z551">
        <f t="shared" si="188"/>
        <v>469.8867110875135</v>
      </c>
      <c r="AA551">
        <f t="shared" si="189"/>
        <v>628.55687122889094</v>
      </c>
      <c r="AB551">
        <f t="shared" si="200"/>
        <v>0.6457652750473305</v>
      </c>
      <c r="AC551">
        <f t="shared" si="190"/>
        <v>7.7962771570278977E-2</v>
      </c>
      <c r="AD551">
        <f t="shared" si="191"/>
        <v>7.7962771570278977E-2</v>
      </c>
      <c r="AE551">
        <f t="shared" si="192"/>
        <v>0.98000000000000032</v>
      </c>
      <c r="AF551">
        <f t="shared" si="201"/>
        <v>21.125646835090915</v>
      </c>
      <c r="AG551">
        <f t="shared" si="193"/>
        <v>1.1509560357035669</v>
      </c>
      <c r="AH551">
        <f t="shared" si="194"/>
        <v>1.0569172518385519</v>
      </c>
      <c r="AI551">
        <f t="shared" si="202"/>
        <v>1.9999999999999685E-2</v>
      </c>
      <c r="AJ551">
        <f>MAX(0, $R551 - $AA551) * INDEX(Model_Assumptions[Values], 7)</f>
        <v>855.45094105134285</v>
      </c>
      <c r="AK551">
        <f>MAX(0, INDEX(Model_Assumptions[Values], 4) - $AD551)</f>
        <v>0</v>
      </c>
      <c r="AL551">
        <f>MAX(0, INDEX(Model_Assumptions[Values], 5) - $AC551)</f>
        <v>0</v>
      </c>
      <c r="AM551">
        <f>INDEX(Model_Assumptions[Values], 6) * MAX(0, INDEX(Model_Assumptions[Values], 3) - $AB551)^2</f>
        <v>0</v>
      </c>
      <c r="AN551">
        <f t="shared" si="195"/>
        <v>1457.6242730566646</v>
      </c>
      <c r="AO551" cm="1">
        <f t="array" ref="AO551">IFERROR(STDEV(IF($E$2:$E$2201=$E551, $AJ$2:$AJ$2201)), 0)</f>
        <v>374.20234180910916</v>
      </c>
      <c r="AP551">
        <f t="shared" si="203"/>
        <v>-1.6092185021987564</v>
      </c>
      <c r="AQ551">
        <f t="shared" si="196"/>
        <v>1.4468900698610319E-2</v>
      </c>
      <c r="AR551" cm="1">
        <f t="array" ref="AR551">IFERROR(STDEV(IF($E$2:$E$2201=$E551, $AK$2:$AK$2201)), 0)</f>
        <v>1.6658307098493322E-2</v>
      </c>
      <c r="AS551">
        <f t="shared" si="204"/>
        <v>-0.86856969397082218</v>
      </c>
      <c r="AT551">
        <f t="shared" si="197"/>
        <v>2.3294759876347848E-3</v>
      </c>
      <c r="AU551" cm="1">
        <f t="array" ref="AU551">IFERROR(STDEV(IF($E$2:$E$2201=$E551, $AL$2:$AL$2201)), 0)</f>
        <v>5.2325014949723596E-3</v>
      </c>
      <c r="AV551">
        <f t="shared" si="205"/>
        <v>-0.44519356370429286</v>
      </c>
      <c r="AW551">
        <f t="shared" si="198"/>
        <v>0</v>
      </c>
      <c r="AX551" cm="1">
        <f t="array" ref="AX551">IFERROR(STDEV(IF($E$2:$E$2201=$E551, $AM$2:$AM$2201)), 0)</f>
        <v>0</v>
      </c>
      <c r="AY551">
        <f t="shared" si="206"/>
        <v>-0.44519356370429286</v>
      </c>
      <c r="AZ551">
        <f>INDEX(Model_Assumptions[Values],9)*((INDEX(Model_Scenarios[GR Weight],1)*$AG551)+(INDEX(Model_Scenarios[GP Weight],1)*$AH551)+(INDEX(Model_Scenarios[LTV Weight],1)*$AI551))-(INDEX(Model_Scenarios[LTV Weight],1)*$AP551)-(INDEX(Model_Scenarios[GP Weight],1)*($AS551+$AV551+$AY551))</f>
        <v>2.6472071276680045</v>
      </c>
      <c r="BA551">
        <f>INDEX(Model_Assumptions[Values],9)*((INDEX(Model_Scenarios[GR Weight],2)*$AG551)+(INDEX(Model_Scenarios[GP Weight],2)*$AH551)+(INDEX(Model_Scenarios[LTV Weight],2)*$AI551))-(INDEX(Model_Scenarios[LTV Weight],2)*$AP551)-(INDEX(Model_Scenarios[GP Weight],2)*($AS551+$AV551+$AY551))</f>
        <v>3.3829176693212997</v>
      </c>
      <c r="BB551">
        <f>INDEX(Model_Assumptions[Values],9)*((INDEX(Model_Scenarios[GR Weight],3)*$AG551)+(INDEX(Model_Scenarios[GP Weight],3)*$AH551)+(INDEX(Model_Scenarios[LTV Weight],3)*$AI551))-(INDEX(Model_Scenarios[LTV Weight],3)*$AP551)-(INDEX(Model_Scenarios[GP Weight],3)*($AS551+$AV551+$AY551))</f>
        <v>4.5876225237092196</v>
      </c>
      <c r="BC551">
        <f>INDEX(Model_Assumptions[Values],9)*((INDEX(Model_Scenarios[GR Weight],4)*$AG551)+(INDEX(Model_Scenarios[GP Weight],4)*$AH551)+(INDEX(Model_Scenarios[LTV Weight],4)*$AI551))-(INDEX(Model_Scenarios[LTV Weight],4)*$AP551)-(INDEX(Model_Scenarios[GP Weight],4)*($AS551+$AV551+$AY551))</f>
        <v>4.9921786913411275</v>
      </c>
      <c r="BD551">
        <f>INDEX(Model_Assumptions[Values],9)*((INDEX(Model_Scenarios[GR Weight],5)*$AG551)+(INDEX(Model_Scenarios[GP Weight],5)*$AH551)+(INDEX(Model_Scenarios[LTV Weight],5)*$AI551))-(INDEX(Model_Scenarios[LTV Weight],5)*$AP551)-(INDEX(Model_Scenarios[GP Weight],5)*($AS551+$AV551+$AY551))</f>
        <v>5.4522093555679483</v>
      </c>
    </row>
    <row r="552" spans="1:56" x14ac:dyDescent="0.25">
      <c r="A552">
        <v>551</v>
      </c>
      <c r="B552">
        <v>12</v>
      </c>
      <c r="C552" s="3">
        <v>1</v>
      </c>
      <c r="D552" s="4">
        <v>0</v>
      </c>
      <c r="E552" t="str">
        <v>SKU-1017</v>
      </c>
      <c r="F552" t="str">
        <v>Raise</v>
      </c>
      <c r="G552" t="str">
        <v>Full</v>
      </c>
      <c r="H552">
        <v>63.19</v>
      </c>
      <c r="I552">
        <v>41.45</v>
      </c>
      <c r="J552">
        <v>19</v>
      </c>
      <c r="K552">
        <v>1200.6099999999999</v>
      </c>
      <c r="L552">
        <v>413.05999999999983</v>
      </c>
      <c r="M552">
        <v>0.34404177876246228</v>
      </c>
      <c r="N552">
        <v>64.147135922714369</v>
      </c>
      <c r="O552">
        <v>148.52558253157304</v>
      </c>
      <c r="P552">
        <v>148.52558253157304</v>
      </c>
      <c r="Q552">
        <v>1170.2077584860217</v>
      </c>
      <c r="R552">
        <v>858.15235622308262</v>
      </c>
      <c r="S552">
        <v>1</v>
      </c>
      <c r="T552">
        <f t="shared" si="184"/>
        <v>63.19</v>
      </c>
      <c r="U552">
        <f t="shared" si="185"/>
        <v>0</v>
      </c>
      <c r="V552">
        <f>IF($F552="Reduce", INDEX(Model_Assumptions[Values], 2), INDEX(Model_Assumptions[Values], 1))</f>
        <v>-0.4</v>
      </c>
      <c r="W552">
        <f t="shared" si="186"/>
        <v>19</v>
      </c>
      <c r="X552">
        <f t="shared" si="199"/>
        <v>1200.6099999999999</v>
      </c>
      <c r="Y552">
        <f t="shared" si="187"/>
        <v>413.05999999999983</v>
      </c>
      <c r="Z552">
        <f t="shared" si="188"/>
        <v>0</v>
      </c>
      <c r="AA552">
        <f t="shared" si="189"/>
        <v>0</v>
      </c>
      <c r="AB552">
        <f t="shared" si="200"/>
        <v>0.34404177876246228</v>
      </c>
      <c r="AC552">
        <f t="shared" si="190"/>
        <v>0</v>
      </c>
      <c r="AD552">
        <f t="shared" si="191"/>
        <v>0</v>
      </c>
      <c r="AE552">
        <f t="shared" si="192"/>
        <v>0</v>
      </c>
      <c r="AF552">
        <f t="shared" si="201"/>
        <v>858.15235622308262</v>
      </c>
      <c r="AG552">
        <f t="shared" si="193"/>
        <v>0</v>
      </c>
      <c r="AH552">
        <f t="shared" si="194"/>
        <v>0</v>
      </c>
      <c r="AI552">
        <f t="shared" si="202"/>
        <v>1</v>
      </c>
      <c r="AJ552">
        <f>MAX(0, $R552 - $AA552) * INDEX(Model_Assumptions[Values], 7)</f>
        <v>1716.3047124461652</v>
      </c>
      <c r="AK552">
        <f>MAX(0, INDEX(Model_Assumptions[Values], 4) - $AD552)</f>
        <v>0.05</v>
      </c>
      <c r="AL552">
        <f>MAX(0, INDEX(Model_Assumptions[Values], 5) - $AC552)</f>
        <v>0.02</v>
      </c>
      <c r="AM552">
        <f>INDEX(Model_Assumptions[Values], 6) * MAX(0, INDEX(Model_Assumptions[Values], 3) - $AB552)^2</f>
        <v>0</v>
      </c>
      <c r="AN552">
        <f t="shared" si="195"/>
        <v>1701.0066948446633</v>
      </c>
      <c r="AO552" cm="1">
        <f t="array" ref="AO552">IFERROR(STDEV(IF($E$2:$E$2201=$E552, $AJ$2:$AJ$2201)), 0)</f>
        <v>9.0817015093478055</v>
      </c>
      <c r="AP552">
        <f t="shared" si="203"/>
        <v>1.6844880428800297</v>
      </c>
      <c r="AQ552">
        <f t="shared" si="196"/>
        <v>4.5179603462322478E-2</v>
      </c>
      <c r="AR552" cm="1">
        <f t="array" ref="AR552">IFERROR(STDEV(IF($E$2:$E$2201=$E552, $AK$2:$AK$2201)), 0)</f>
        <v>2.854342057873961E-3</v>
      </c>
      <c r="AS552">
        <f t="shared" si="204"/>
        <v>1.688794279010823</v>
      </c>
      <c r="AT552">
        <f t="shared" si="197"/>
        <v>1.517960346232247E-2</v>
      </c>
      <c r="AU552" cm="1">
        <f t="array" ref="AU552">IFERROR(STDEV(IF($E$2:$E$2201=$E552, $AL$2:$AL$2201)), 0)</f>
        <v>2.8543420578739606E-3</v>
      </c>
      <c r="AV552">
        <f t="shared" si="205"/>
        <v>1.6887942790108252</v>
      </c>
      <c r="AW552">
        <f t="shared" si="198"/>
        <v>0</v>
      </c>
      <c r="AX552" cm="1">
        <f t="array" ref="AX552">IFERROR(STDEV(IF($E$2:$E$2201=$E552, $AM$2:$AM$2201)), 0)</f>
        <v>0</v>
      </c>
      <c r="AY552">
        <f t="shared" si="206"/>
        <v>1.6887942790108252</v>
      </c>
      <c r="AZ552">
        <f>INDEX(Model_Assumptions[Values],9)*((INDEX(Model_Scenarios[GR Weight],1)*$AG552)+(INDEX(Model_Scenarios[GP Weight],1)*$AH552)+(INDEX(Model_Scenarios[LTV Weight],1)*$AI552))-(INDEX(Model_Scenarios[LTV Weight],1)*$AP552)-(INDEX(Model_Scenarios[GP Weight],1)*($AS552+$AV552+$AY552))</f>
        <v>2.1457712819927286</v>
      </c>
      <c r="BA552">
        <f>INDEX(Model_Assumptions[Values],9)*((INDEX(Model_Scenarios[GR Weight],2)*$AG552)+(INDEX(Model_Scenarios[GP Weight],2)*$AH552)+(INDEX(Model_Scenarios[LTV Weight],2)*$AI552))-(INDEX(Model_Scenarios[LTV Weight],2)*$AP552)-(INDEX(Model_Scenarios[GP Weight],2)*($AS552+$AV552+$AY552))</f>
        <v>1.1418062047214856</v>
      </c>
      <c r="BB552">
        <f>INDEX(Model_Assumptions[Values],9)*((INDEX(Model_Scenarios[GR Weight],3)*$AG552)+(INDEX(Model_Scenarios[GP Weight],3)*$AH552)+(INDEX(Model_Scenarios[LTV Weight],3)*$AI552))-(INDEX(Model_Scenarios[LTV Weight],3)*$AP552)-(INDEX(Model_Scenarios[GP Weight],3)*($AS552+$AV552+$AY552))</f>
        <v>-0.44702921011337771</v>
      </c>
      <c r="BC552">
        <f>INDEX(Model_Assumptions[Values],9)*((INDEX(Model_Scenarios[GR Weight],4)*$AG552)+(INDEX(Model_Scenarios[GP Weight],4)*$AH552)+(INDEX(Model_Scenarios[LTV Weight],4)*$AI552))-(INDEX(Model_Scenarios[LTV Weight],4)*$AP552)-(INDEX(Model_Scenarios[GP Weight],4)*($AS552+$AV552+$AY552))</f>
        <v>-0.77858040582537458</v>
      </c>
      <c r="BD552">
        <f>INDEX(Model_Assumptions[Values],9)*((INDEX(Model_Scenarios[GR Weight],5)*$AG552)+(INDEX(Model_Scenarios[GP Weight],5)*$AH552)+(INDEX(Model_Scenarios[LTV Weight],5)*$AI552))-(INDEX(Model_Scenarios[LTV Weight],5)*$AP552)-(INDEX(Model_Scenarios[GP Weight],5)*($AS552+$AV552+$AY552))</f>
        <v>-1.9576325710878684</v>
      </c>
    </row>
    <row r="553" spans="1:56" x14ac:dyDescent="0.25">
      <c r="A553">
        <v>552</v>
      </c>
      <c r="B553">
        <v>12</v>
      </c>
      <c r="C553" s="3">
        <v>2</v>
      </c>
      <c r="D553" s="4">
        <v>0.02</v>
      </c>
      <c r="E553" t="str">
        <v>SKU-1017</v>
      </c>
      <c r="F553" t="str">
        <v>Raise</v>
      </c>
      <c r="G553" t="str">
        <v>Full</v>
      </c>
      <c r="H553">
        <v>63.19</v>
      </c>
      <c r="I553">
        <v>41.45</v>
      </c>
      <c r="J553">
        <v>19</v>
      </c>
      <c r="K553">
        <v>1200.6099999999999</v>
      </c>
      <c r="L553">
        <v>413.05999999999983</v>
      </c>
      <c r="M553">
        <v>0.34404177876246228</v>
      </c>
      <c r="N553">
        <v>64.147135922714369</v>
      </c>
      <c r="O553">
        <v>148.52558253157304</v>
      </c>
      <c r="P553">
        <v>148.52558253157304</v>
      </c>
      <c r="Q553">
        <v>1170.2077584860217</v>
      </c>
      <c r="R553">
        <v>858.15235622308262</v>
      </c>
      <c r="S553">
        <v>1</v>
      </c>
      <c r="T553">
        <f t="shared" si="184"/>
        <v>63.209142718454288</v>
      </c>
      <c r="U553">
        <f t="shared" si="185"/>
        <v>3.0293904817677285E-4</v>
      </c>
      <c r="V553">
        <f>IF($F553="Reduce", INDEX(Model_Assumptions[Values], 2), INDEX(Model_Assumptions[Values], 1))</f>
        <v>-0.4</v>
      </c>
      <c r="W553">
        <f t="shared" si="186"/>
        <v>18.997697663233858</v>
      </c>
      <c r="X553">
        <f t="shared" si="199"/>
        <v>1200.8281829173945</v>
      </c>
      <c r="Y553">
        <f t="shared" si="187"/>
        <v>413.37361477635113</v>
      </c>
      <c r="Z553">
        <f t="shared" si="188"/>
        <v>0.21818291739464257</v>
      </c>
      <c r="AA553">
        <f t="shared" si="189"/>
        <v>0.31361477635130086</v>
      </c>
      <c r="AB553">
        <f t="shared" si="200"/>
        <v>0.3442404339412371</v>
      </c>
      <c r="AC553">
        <f t="shared" si="190"/>
        <v>1.9865517877482031E-4</v>
      </c>
      <c r="AD553">
        <f t="shared" si="191"/>
        <v>1.9865517877482031E-4</v>
      </c>
      <c r="AE553">
        <f t="shared" si="192"/>
        <v>2.000000000000297E-2</v>
      </c>
      <c r="AF553">
        <f t="shared" si="201"/>
        <v>840.98930909861838</v>
      </c>
      <c r="AG553">
        <f t="shared" si="193"/>
        <v>1.4689921673814142E-3</v>
      </c>
      <c r="AH553">
        <f t="shared" si="194"/>
        <v>2.1115202580311966E-3</v>
      </c>
      <c r="AI553">
        <f t="shared" si="202"/>
        <v>0.97999999999999698</v>
      </c>
      <c r="AJ553">
        <f>MAX(0, $R553 - $AA553) * INDEX(Model_Assumptions[Values], 7)</f>
        <v>1715.6774828934626</v>
      </c>
      <c r="AK553">
        <f>MAX(0, INDEX(Model_Assumptions[Values], 4) - $AD553)</f>
        <v>4.9801344821225182E-2</v>
      </c>
      <c r="AL553">
        <f>MAX(0, INDEX(Model_Assumptions[Values], 5) - $AC553)</f>
        <v>1.980134482122518E-2</v>
      </c>
      <c r="AM553">
        <f>INDEX(Model_Assumptions[Values], 6) * MAX(0, INDEX(Model_Assumptions[Values], 3) - $AB553)^2</f>
        <v>0</v>
      </c>
      <c r="AN553">
        <f t="shared" si="195"/>
        <v>1701.0066948446633</v>
      </c>
      <c r="AO553" cm="1">
        <f t="array" ref="AO553">IFERROR(STDEV(IF($E$2:$E$2201=$E553, $AJ$2:$AJ$2201)), 0)</f>
        <v>9.0817015093478055</v>
      </c>
      <c r="AP553">
        <f t="shared" si="203"/>
        <v>1.6154228404995075</v>
      </c>
      <c r="AQ553">
        <f t="shared" si="196"/>
        <v>4.5179603462322478E-2</v>
      </c>
      <c r="AR553" cm="1">
        <f t="array" ref="AR553">IFERROR(STDEV(IF($E$2:$E$2201=$E553, $AK$2:$AK$2201)), 0)</f>
        <v>2.854342057873961E-3</v>
      </c>
      <c r="AS553">
        <f t="shared" si="204"/>
        <v>1.6191967413832595</v>
      </c>
      <c r="AT553">
        <f t="shared" si="197"/>
        <v>1.517960346232247E-2</v>
      </c>
      <c r="AU553" cm="1">
        <f t="array" ref="AU553">IFERROR(STDEV(IF($E$2:$E$2201=$E553, $AL$2:$AL$2201)), 0)</f>
        <v>2.8543420578739606E-3</v>
      </c>
      <c r="AV553">
        <f t="shared" si="205"/>
        <v>1.6191967413832615</v>
      </c>
      <c r="AW553">
        <f t="shared" si="198"/>
        <v>0</v>
      </c>
      <c r="AX553" cm="1">
        <f t="array" ref="AX553">IFERROR(STDEV(IF($E$2:$E$2201=$E553, $AM$2:$AM$2201)), 0)</f>
        <v>0</v>
      </c>
      <c r="AY553">
        <f t="shared" si="206"/>
        <v>1.6191967413832615</v>
      </c>
      <c r="AZ553">
        <f>INDEX(Model_Assumptions[Values],9)*((INDEX(Model_Scenarios[GR Weight],1)*$AG553)+(INDEX(Model_Scenarios[GP Weight],1)*$AH553)+(INDEX(Model_Scenarios[LTV Weight],1)*$AI553))-(INDEX(Model_Scenarios[LTV Weight],1)*$AP553)-(INDEX(Model_Scenarios[GP Weight],1)*($AS553+$AV553+$AY553))</f>
        <v>2.1436929613981102</v>
      </c>
      <c r="BA553">
        <f>INDEX(Model_Assumptions[Values],9)*((INDEX(Model_Scenarios[GR Weight],2)*$AG553)+(INDEX(Model_Scenarios[GP Weight],2)*$AH553)+(INDEX(Model_Scenarios[LTV Weight],2)*$AI553))-(INDEX(Model_Scenarios[LTV Weight],2)*$AP553)-(INDEX(Model_Scenarios[GP Weight],2)*($AS553+$AV553+$AY553))</f>
        <v>1.166670373228921</v>
      </c>
      <c r="BB553">
        <f>INDEX(Model_Assumptions[Values],9)*((INDEX(Model_Scenarios[GR Weight],3)*$AG553)+(INDEX(Model_Scenarios[GP Weight],3)*$AH553)+(INDEX(Model_Scenarios[LTV Weight],3)*$AI553))-(INDEX(Model_Scenarios[LTV Weight],3)*$AP553)-(INDEX(Model_Scenarios[GP Weight],3)*($AS553+$AV553+$AY553))</f>
        <v>-0.3807943139914518</v>
      </c>
      <c r="BC553">
        <f>INDEX(Model_Assumptions[Values],9)*((INDEX(Model_Scenarios[GR Weight],4)*$AG553)+(INDEX(Model_Scenarios[GP Weight],4)*$AH553)+(INDEX(Model_Scenarios[LTV Weight],4)*$AI553))-(INDEX(Model_Scenarios[LTV Weight],4)*$AP553)-(INDEX(Model_Scenarios[GP Weight],4)*($AS553+$AV553+$AY553))</f>
        <v>-0.70851753385780869</v>
      </c>
      <c r="BD553">
        <f>INDEX(Model_Assumptions[Values],9)*((INDEX(Model_Scenarios[GR Weight],5)*$AG553)+(INDEX(Model_Scenarios[GP Weight],5)*$AH553)+(INDEX(Model_Scenarios[LTV Weight],5)*$AI553))-(INDEX(Model_Scenarios[LTV Weight],5)*$AP553)-(INDEX(Model_Scenarios[GP Weight],5)*($AS553+$AV553+$AY553))</f>
        <v>-1.8432546605302944</v>
      </c>
    </row>
    <row r="554" spans="1:56" x14ac:dyDescent="0.25">
      <c r="A554">
        <v>553</v>
      </c>
      <c r="B554">
        <v>12</v>
      </c>
      <c r="C554" s="3">
        <v>3</v>
      </c>
      <c r="D554" s="4">
        <v>0.04</v>
      </c>
      <c r="E554" t="str">
        <v>SKU-1017</v>
      </c>
      <c r="F554" t="str">
        <v>Raise</v>
      </c>
      <c r="G554" t="str">
        <v>Full</v>
      </c>
      <c r="H554">
        <v>63.19</v>
      </c>
      <c r="I554">
        <v>41.45</v>
      </c>
      <c r="J554">
        <v>19</v>
      </c>
      <c r="K554">
        <v>1200.6099999999999</v>
      </c>
      <c r="L554">
        <v>413.05999999999983</v>
      </c>
      <c r="M554">
        <v>0.34404177876246228</v>
      </c>
      <c r="N554">
        <v>64.147135922714369</v>
      </c>
      <c r="O554">
        <v>148.52558253157304</v>
      </c>
      <c r="P554">
        <v>148.52558253157304</v>
      </c>
      <c r="Q554">
        <v>1170.2077584860217</v>
      </c>
      <c r="R554">
        <v>858.15235622308262</v>
      </c>
      <c r="S554">
        <v>1</v>
      </c>
      <c r="T554">
        <f t="shared" si="184"/>
        <v>63.228285436908571</v>
      </c>
      <c r="U554">
        <f t="shared" si="185"/>
        <v>6.0587809635343328E-4</v>
      </c>
      <c r="V554">
        <f>IF($F554="Reduce", INDEX(Model_Assumptions[Values], 2), INDEX(Model_Assumptions[Values], 1))</f>
        <v>-0.4</v>
      </c>
      <c r="W554">
        <f t="shared" si="186"/>
        <v>18.995395326467715</v>
      </c>
      <c r="X554">
        <f t="shared" si="199"/>
        <v>1201.0462776888198</v>
      </c>
      <c r="Y554">
        <f t="shared" si="187"/>
        <v>413.68714140673296</v>
      </c>
      <c r="Z554">
        <f t="shared" si="188"/>
        <v>0.43627768881992779</v>
      </c>
      <c r="AA554">
        <f t="shared" si="189"/>
        <v>0.62714140673313068</v>
      </c>
      <c r="AB554">
        <f t="shared" si="200"/>
        <v>0.34443896883206987</v>
      </c>
      <c r="AC554">
        <f t="shared" si="190"/>
        <v>3.9719006960758918E-4</v>
      </c>
      <c r="AD554">
        <f t="shared" si="191"/>
        <v>3.9719006960758918E-4</v>
      </c>
      <c r="AE554">
        <f t="shared" si="192"/>
        <v>3.9999999999998516E-2</v>
      </c>
      <c r="AF554">
        <f t="shared" si="201"/>
        <v>823.82626197416062</v>
      </c>
      <c r="AG554">
        <f t="shared" si="193"/>
        <v>2.9373908614509924E-3</v>
      </c>
      <c r="AH554">
        <f t="shared" si="194"/>
        <v>4.2224470427497914E-3</v>
      </c>
      <c r="AI554">
        <f t="shared" si="202"/>
        <v>0.96000000000000152</v>
      </c>
      <c r="AJ554">
        <f>MAX(0, $R554 - $AA554) * INDEX(Model_Assumptions[Values], 7)</f>
        <v>1715.050429632699</v>
      </c>
      <c r="AK554">
        <f>MAX(0, INDEX(Model_Assumptions[Values], 4) - $AD554)</f>
        <v>4.9602809930392414E-2</v>
      </c>
      <c r="AL554">
        <f>MAX(0, INDEX(Model_Assumptions[Values], 5) - $AC554)</f>
        <v>1.9602809930392411E-2</v>
      </c>
      <c r="AM554">
        <f>INDEX(Model_Assumptions[Values], 6) * MAX(0, INDEX(Model_Assumptions[Values], 3) - $AB554)^2</f>
        <v>0</v>
      </c>
      <c r="AN554">
        <f t="shared" si="195"/>
        <v>1701.0066948446633</v>
      </c>
      <c r="AO554" cm="1">
        <f t="array" ref="AO554">IFERROR(STDEV(IF($E$2:$E$2201=$E554, $AJ$2:$AJ$2201)), 0)</f>
        <v>9.0817015093478055</v>
      </c>
      <c r="AP554">
        <f t="shared" si="203"/>
        <v>1.546377049893173</v>
      </c>
      <c r="AQ554">
        <f t="shared" si="196"/>
        <v>4.5179603462322478E-2</v>
      </c>
      <c r="AR554" cm="1">
        <f t="array" ref="AR554">IFERROR(STDEV(IF($E$2:$E$2201=$E554, $AK$2:$AK$2201)), 0)</f>
        <v>2.854342057873961E-3</v>
      </c>
      <c r="AS554">
        <f t="shared" si="204"/>
        <v>1.549641345846452</v>
      </c>
      <c r="AT554">
        <f t="shared" si="197"/>
        <v>1.517960346232247E-2</v>
      </c>
      <c r="AU554" cm="1">
        <f t="array" ref="AU554">IFERROR(STDEV(IF($E$2:$E$2201=$E554, $AL$2:$AL$2201)), 0)</f>
        <v>2.8543420578739606E-3</v>
      </c>
      <c r="AV554">
        <f t="shared" si="205"/>
        <v>1.549641345846454</v>
      </c>
      <c r="AW554">
        <f t="shared" si="198"/>
        <v>0</v>
      </c>
      <c r="AX554" cm="1">
        <f t="array" ref="AX554">IFERROR(STDEV(IF($E$2:$E$2201=$E554, $AM$2:$AM$2201)), 0)</f>
        <v>0</v>
      </c>
      <c r="AY554">
        <f t="shared" si="206"/>
        <v>1.549641345846454</v>
      </c>
      <c r="AZ554">
        <f>INDEX(Model_Assumptions[Values],9)*((INDEX(Model_Scenarios[GR Weight],1)*$AG554)+(INDEX(Model_Scenarios[GP Weight],1)*$AH554)+(INDEX(Model_Scenarios[LTV Weight],1)*$AI554))-(INDEX(Model_Scenarios[LTV Weight],1)*$AP554)-(INDEX(Model_Scenarios[GP Weight],1)*($AS554+$AV554+$AY554))</f>
        <v>2.1415858752836323</v>
      </c>
      <c r="BA554">
        <f>INDEX(Model_Assumptions[Values],9)*((INDEX(Model_Scenarios[GR Weight],2)*$AG554)+(INDEX(Model_Scenarios[GP Weight],2)*$AH554)+(INDEX(Model_Scenarios[LTV Weight],2)*$AI554))-(INDEX(Model_Scenarios[LTV Weight],2)*$AP554)-(INDEX(Model_Scenarios[GP Weight],2)*($AS554+$AV554+$AY554))</f>
        <v>1.1914956002504089</v>
      </c>
      <c r="BB554">
        <f>INDEX(Model_Assumptions[Values],9)*((INDEX(Model_Scenarios[GR Weight],3)*$AG554)+(INDEX(Model_Scenarios[GP Weight],3)*$AH554)+(INDEX(Model_Scenarios[LTV Weight],3)*$AI554))-(INDEX(Model_Scenarios[LTV Weight],3)*$AP554)-(INDEX(Model_Scenarios[GP Weight],3)*($AS554+$AV554+$AY554))</f>
        <v>-0.31461321219441607</v>
      </c>
      <c r="BC554">
        <f>INDEX(Model_Assumptions[Values],9)*((INDEX(Model_Scenarios[GR Weight],4)*$AG554)+(INDEX(Model_Scenarios[GP Weight],4)*$AH554)+(INDEX(Model_Scenarios[LTV Weight],4)*$AI554))-(INDEX(Model_Scenarios[LTV Weight],4)*$AP554)-(INDEX(Model_Scenarios[GP Weight],4)*($AS554+$AV554+$AY554))</f>
        <v>-0.63850681177437418</v>
      </c>
      <c r="BD554">
        <f>INDEX(Model_Assumptions[Values],9)*((INDEX(Model_Scenarios[GR Weight],5)*$AG554)+(INDEX(Model_Scenarios[GP Weight],5)*$AH554)+(INDEX(Model_Scenarios[LTV Weight],5)*$AI554))-(INDEX(Model_Scenarios[LTV Weight],5)*$AP554)-(INDEX(Model_Scenarios[GP Weight],5)*($AS554+$AV554+$AY554))</f>
        <v>-1.7289533628909268</v>
      </c>
    </row>
    <row r="555" spans="1:56" x14ac:dyDescent="0.25">
      <c r="A555">
        <v>554</v>
      </c>
      <c r="B555">
        <v>12</v>
      </c>
      <c r="C555" s="3">
        <v>4</v>
      </c>
      <c r="D555" s="4">
        <v>0.06</v>
      </c>
      <c r="E555" t="str">
        <v>SKU-1017</v>
      </c>
      <c r="F555" t="str">
        <v>Raise</v>
      </c>
      <c r="G555" t="str">
        <v>Full</v>
      </c>
      <c r="H555">
        <v>63.19</v>
      </c>
      <c r="I555">
        <v>41.45</v>
      </c>
      <c r="J555">
        <v>19</v>
      </c>
      <c r="K555">
        <v>1200.6099999999999</v>
      </c>
      <c r="L555">
        <v>413.05999999999983</v>
      </c>
      <c r="M555">
        <v>0.34404177876246228</v>
      </c>
      <c r="N555">
        <v>64.147135922714369</v>
      </c>
      <c r="O555">
        <v>148.52558253157304</v>
      </c>
      <c r="P555">
        <v>148.52558253157304</v>
      </c>
      <c r="Q555">
        <v>1170.2077584860217</v>
      </c>
      <c r="R555">
        <v>858.15235622308262</v>
      </c>
      <c r="S555">
        <v>1</v>
      </c>
      <c r="T555">
        <f t="shared" si="184"/>
        <v>63.247428155362861</v>
      </c>
      <c r="U555">
        <f t="shared" si="185"/>
        <v>9.0881714453020608E-4</v>
      </c>
      <c r="V555">
        <f>IF($F555="Reduce", INDEX(Model_Assumptions[Values], 2), INDEX(Model_Assumptions[Values], 1))</f>
        <v>-0.4</v>
      </c>
      <c r="W555">
        <f t="shared" si="186"/>
        <v>18.993092989701569</v>
      </c>
      <c r="X555">
        <f t="shared" si="199"/>
        <v>1201.264284314276</v>
      </c>
      <c r="Y555">
        <f t="shared" si="187"/>
        <v>414.00057989114589</v>
      </c>
      <c r="Z555">
        <f t="shared" si="188"/>
        <v>0.65428431427608302</v>
      </c>
      <c r="AA555">
        <f t="shared" si="189"/>
        <v>0.94057989114605789</v>
      </c>
      <c r="AB555">
        <f t="shared" si="200"/>
        <v>0.34463738354418155</v>
      </c>
      <c r="AC555">
        <f t="shared" si="190"/>
        <v>5.9560478171927222E-4</v>
      </c>
      <c r="AD555">
        <f t="shared" si="191"/>
        <v>5.9560478171927222E-4</v>
      </c>
      <c r="AE555">
        <f t="shared" si="192"/>
        <v>6.0000000000001483E-2</v>
      </c>
      <c r="AF555">
        <f t="shared" si="201"/>
        <v>806.66321484969637</v>
      </c>
      <c r="AG555">
        <f t="shared" si="193"/>
        <v>4.4051960822102656E-3</v>
      </c>
      <c r="AH555">
        <f t="shared" si="194"/>
        <v>6.3327803541596128E-3</v>
      </c>
      <c r="AI555">
        <f t="shared" si="202"/>
        <v>0.9399999999999985</v>
      </c>
      <c r="AJ555">
        <f>MAX(0, $R555 - $AA555) * INDEX(Model_Assumptions[Values], 7)</f>
        <v>1714.4235526638731</v>
      </c>
      <c r="AK555">
        <f>MAX(0, INDEX(Model_Assumptions[Values], 4) - $AD555)</f>
        <v>4.9404395218280731E-2</v>
      </c>
      <c r="AL555">
        <f>MAX(0, INDEX(Model_Assumptions[Values], 5) - $AC555)</f>
        <v>1.9404395218280728E-2</v>
      </c>
      <c r="AM555">
        <f>INDEX(Model_Assumptions[Values], 6) * MAX(0, INDEX(Model_Assumptions[Values], 3) - $AB555)^2</f>
        <v>0</v>
      </c>
      <c r="AN555">
        <f t="shared" si="195"/>
        <v>1701.0066948446633</v>
      </c>
      <c r="AO555" cm="1">
        <f t="array" ref="AO555">IFERROR(STDEV(IF($E$2:$E$2201=$E555, $AJ$2:$AJ$2201)), 0)</f>
        <v>9.0817015093478055</v>
      </c>
      <c r="AP555">
        <f t="shared" si="203"/>
        <v>1.4773506710609015</v>
      </c>
      <c r="AQ555">
        <f t="shared" si="196"/>
        <v>4.5179603462322478E-2</v>
      </c>
      <c r="AR555" cm="1">
        <f t="array" ref="AR555">IFERROR(STDEV(IF($E$2:$E$2201=$E555, $AK$2:$AK$2201)), 0)</f>
        <v>2.854342057873961E-3</v>
      </c>
      <c r="AS555">
        <f t="shared" si="204"/>
        <v>1.4801280541355519</v>
      </c>
      <c r="AT555">
        <f t="shared" si="197"/>
        <v>1.517960346232247E-2</v>
      </c>
      <c r="AU555" cm="1">
        <f t="array" ref="AU555">IFERROR(STDEV(IF($E$2:$E$2201=$E555, $AL$2:$AL$2201)), 0)</f>
        <v>2.8543420578739606E-3</v>
      </c>
      <c r="AV555">
        <f t="shared" si="205"/>
        <v>1.4801280541355539</v>
      </c>
      <c r="AW555">
        <f t="shared" si="198"/>
        <v>0</v>
      </c>
      <c r="AX555" cm="1">
        <f t="array" ref="AX555">IFERROR(STDEV(IF($E$2:$E$2201=$E555, $AM$2:$AM$2201)), 0)</f>
        <v>0</v>
      </c>
      <c r="AY555">
        <f t="shared" si="206"/>
        <v>1.4801280541355539</v>
      </c>
      <c r="AZ555">
        <f>INDEX(Model_Assumptions[Values],9)*((INDEX(Model_Scenarios[GR Weight],1)*$AG555)+(INDEX(Model_Scenarios[GP Weight],1)*$AH555)+(INDEX(Model_Scenarios[LTV Weight],1)*$AI555))-(INDEX(Model_Scenarios[LTV Weight],1)*$AP555)-(INDEX(Model_Scenarios[GP Weight],1)*($AS555+$AV555+$AY555))</f>
        <v>2.1394500351287924</v>
      </c>
      <c r="BA555">
        <f>INDEX(Model_Assumptions[Values],9)*((INDEX(Model_Scenarios[GR Weight],2)*$AG555)+(INDEX(Model_Scenarios[GP Weight],2)*$AH555)+(INDEX(Model_Scenarios[LTV Weight],2)*$AI555))-(INDEX(Model_Scenarios[LTV Weight],2)*$AP555)-(INDEX(Model_Scenarios[GP Weight],2)*($AS555+$AV555+$AY555))</f>
        <v>1.2162819087448948</v>
      </c>
      <c r="BB555">
        <f>INDEX(Model_Assumptions[Values],9)*((INDEX(Model_Scenarios[GR Weight],3)*$AG555)+(INDEX(Model_Scenarios[GP Weight],3)*$AH555)+(INDEX(Model_Scenarios[LTV Weight],3)*$AI555))-(INDEX(Model_Scenarios[LTV Weight],3)*$AP555)-(INDEX(Model_Scenarios[GP Weight],3)*($AS555+$AV555+$AY555))</f>
        <v>-0.24848586454415234</v>
      </c>
      <c r="BC555">
        <f>INDEX(Model_Assumptions[Values],9)*((INDEX(Model_Scenarios[GR Weight],4)*$AG555)+(INDEX(Model_Scenarios[GP Weight],4)*$AH555)+(INDEX(Model_Scenarios[LTV Weight],4)*$AI555))-(INDEX(Model_Scenarios[LTV Weight],4)*$AP555)-(INDEX(Model_Scenarios[GP Weight],4)*($AS555+$AV555+$AY555))</f>
        <v>-0.56854819939695633</v>
      </c>
      <c r="BD555">
        <f>INDEX(Model_Assumptions[Values],9)*((INDEX(Model_Scenarios[GR Weight],5)*$AG555)+(INDEX(Model_Scenarios[GP Weight],5)*$AH555)+(INDEX(Model_Scenarios[LTV Weight],5)*$AI555))-(INDEX(Model_Scenarios[LTV Weight],5)*$AP555)-(INDEX(Model_Scenarios[GP Weight],5)*($AS555+$AV555+$AY555))</f>
        <v>-1.6147286150327416</v>
      </c>
    </row>
    <row r="556" spans="1:56" x14ac:dyDescent="0.25">
      <c r="A556">
        <v>555</v>
      </c>
      <c r="B556">
        <v>12</v>
      </c>
      <c r="C556" s="3">
        <v>5</v>
      </c>
      <c r="D556" s="4">
        <v>0.08</v>
      </c>
      <c r="E556" t="str">
        <v>SKU-1017</v>
      </c>
      <c r="F556" t="str">
        <v>Raise</v>
      </c>
      <c r="G556" t="str">
        <v>Full</v>
      </c>
      <c r="H556">
        <v>63.19</v>
      </c>
      <c r="I556">
        <v>41.45</v>
      </c>
      <c r="J556">
        <v>19</v>
      </c>
      <c r="K556">
        <v>1200.6099999999999</v>
      </c>
      <c r="L556">
        <v>413.05999999999983</v>
      </c>
      <c r="M556">
        <v>0.34404177876246228</v>
      </c>
      <c r="N556">
        <v>64.147135922714369</v>
      </c>
      <c r="O556">
        <v>148.52558253157304</v>
      </c>
      <c r="P556">
        <v>148.52558253157304</v>
      </c>
      <c r="Q556">
        <v>1170.2077584860217</v>
      </c>
      <c r="R556">
        <v>858.15235622308262</v>
      </c>
      <c r="S556">
        <v>1</v>
      </c>
      <c r="T556">
        <f t="shared" si="184"/>
        <v>63.266570873817145</v>
      </c>
      <c r="U556">
        <f t="shared" si="185"/>
        <v>1.2117561927068666E-3</v>
      </c>
      <c r="V556">
        <f>IF($F556="Reduce", INDEX(Model_Assumptions[Values], 2), INDEX(Model_Assumptions[Values], 1))</f>
        <v>-0.4</v>
      </c>
      <c r="W556">
        <f t="shared" si="186"/>
        <v>18.990790652935427</v>
      </c>
      <c r="X556">
        <f t="shared" si="199"/>
        <v>1201.4822027937635</v>
      </c>
      <c r="Y556">
        <f t="shared" si="187"/>
        <v>414.31393022958991</v>
      </c>
      <c r="Z556">
        <f t="shared" si="188"/>
        <v>0.87220279376356302</v>
      </c>
      <c r="AA556">
        <f t="shared" si="189"/>
        <v>1.2539302295900825</v>
      </c>
      <c r="AB556">
        <f t="shared" si="200"/>
        <v>0.34483567818666028</v>
      </c>
      <c r="AC556">
        <f t="shared" si="190"/>
        <v>7.9389942419799686E-4</v>
      </c>
      <c r="AD556">
        <f t="shared" si="191"/>
        <v>7.9389942419799686E-4</v>
      </c>
      <c r="AE556">
        <f t="shared" si="192"/>
        <v>7.9999999999997032E-2</v>
      </c>
      <c r="AF556">
        <f t="shared" si="201"/>
        <v>789.5001677252385</v>
      </c>
      <c r="AG556">
        <f t="shared" si="193"/>
        <v>5.872407829662296E-3</v>
      </c>
      <c r="AH556">
        <f t="shared" si="194"/>
        <v>8.442520192260659E-3</v>
      </c>
      <c r="AI556">
        <f t="shared" si="202"/>
        <v>0.92000000000000293</v>
      </c>
      <c r="AJ556">
        <f>MAX(0, $R556 - $AA556) * INDEX(Model_Assumptions[Values], 7)</f>
        <v>1713.7968519869851</v>
      </c>
      <c r="AK556">
        <f>MAX(0, INDEX(Model_Assumptions[Values], 4) - $AD556)</f>
        <v>4.9206100575802006E-2</v>
      </c>
      <c r="AL556">
        <f>MAX(0, INDEX(Model_Assumptions[Values], 5) - $AC556)</f>
        <v>1.9206100575802004E-2</v>
      </c>
      <c r="AM556">
        <f>INDEX(Model_Assumptions[Values], 6) * MAX(0, INDEX(Model_Assumptions[Values], 3) - $AB556)^2</f>
        <v>0</v>
      </c>
      <c r="AN556">
        <f t="shared" si="195"/>
        <v>1701.0066948446633</v>
      </c>
      <c r="AO556" cm="1">
        <f t="array" ref="AO556">IFERROR(STDEV(IF($E$2:$E$2201=$E556, $AJ$2:$AJ$2201)), 0)</f>
        <v>9.0817015093478055</v>
      </c>
      <c r="AP556">
        <f t="shared" si="203"/>
        <v>1.4083437040026925</v>
      </c>
      <c r="AQ556">
        <f t="shared" si="196"/>
        <v>4.5179603462322478E-2</v>
      </c>
      <c r="AR556" cm="1">
        <f t="array" ref="AR556">IFERROR(STDEV(IF($E$2:$E$2201=$E556, $AK$2:$AK$2201)), 0)</f>
        <v>2.854342057873961E-3</v>
      </c>
      <c r="AS556">
        <f t="shared" si="204"/>
        <v>1.4106568280322505</v>
      </c>
      <c r="AT556">
        <f t="shared" si="197"/>
        <v>1.517960346232247E-2</v>
      </c>
      <c r="AU556" cm="1">
        <f t="array" ref="AU556">IFERROR(STDEV(IF($E$2:$E$2201=$E556, $AL$2:$AL$2201)), 0)</f>
        <v>2.8543420578739606E-3</v>
      </c>
      <c r="AV556">
        <f t="shared" si="205"/>
        <v>1.4106568280322525</v>
      </c>
      <c r="AW556">
        <f t="shared" si="198"/>
        <v>0</v>
      </c>
      <c r="AX556" cm="1">
        <f t="array" ref="AX556">IFERROR(STDEV(IF($E$2:$E$2201=$E556, $AM$2:$AM$2201)), 0)</f>
        <v>0</v>
      </c>
      <c r="AY556">
        <f t="shared" si="206"/>
        <v>1.4106568280322525</v>
      </c>
      <c r="AZ556">
        <f>INDEX(Model_Assumptions[Values],9)*((INDEX(Model_Scenarios[GR Weight],1)*$AG556)+(INDEX(Model_Scenarios[GP Weight],1)*$AH556)+(INDEX(Model_Scenarios[LTV Weight],1)*$AI556))-(INDEX(Model_Scenarios[LTV Weight],1)*$AP556)-(INDEX(Model_Scenarios[GP Weight],1)*($AS556+$AV556+$AY556))</f>
        <v>2.1372854523991442</v>
      </c>
      <c r="BA556">
        <f>INDEX(Model_Assumptions[Values],9)*((INDEX(Model_Scenarios[GR Weight],2)*$AG556)+(INDEX(Model_Scenarios[GP Weight],2)*$AH556)+(INDEX(Model_Scenarios[LTV Weight],2)*$AI556))-(INDEX(Model_Scenarios[LTV Weight],2)*$AP556)-(INDEX(Model_Scenarios[GP Weight],2)*($AS556+$AV556+$AY556))</f>
        <v>1.2410293216434161</v>
      </c>
      <c r="BB556">
        <f>INDEX(Model_Assumptions[Values],9)*((INDEX(Model_Scenarios[GR Weight],3)*$AG556)+(INDEX(Model_Scenarios[GP Weight],3)*$AH556)+(INDEX(Model_Scenarios[LTV Weight],3)*$AI556))-(INDEX(Model_Scenarios[LTV Weight],3)*$AP556)-(INDEX(Model_Scenarios[GP Weight],3)*($AS556+$AV556+$AY556))</f>
        <v>-0.18241223091140135</v>
      </c>
      <c r="BC556">
        <f>INDEX(Model_Assumptions[Values],9)*((INDEX(Model_Scenarios[GR Weight],4)*$AG556)+(INDEX(Model_Scenarios[GP Weight],4)*$AH556)+(INDEX(Model_Scenarios[LTV Weight],4)*$AI556))-(INDEX(Model_Scenarios[LTV Weight],4)*$AP556)-(INDEX(Model_Scenarios[GP Weight],4)*($AS556+$AV556+$AY556))</f>
        <v>-0.49864165659630255</v>
      </c>
      <c r="BD556">
        <f>INDEX(Model_Assumptions[Values],9)*((INDEX(Model_Scenarios[GR Weight],5)*$AG556)+(INDEX(Model_Scenarios[GP Weight],5)*$AH556)+(INDEX(Model_Scenarios[LTV Weight],5)*$AI556))-(INDEX(Model_Scenarios[LTV Weight],5)*$AP556)-(INDEX(Model_Scenarios[GP Weight],5)*($AS556+$AV556+$AY556))</f>
        <v>-1.5005803538955065</v>
      </c>
    </row>
    <row r="557" spans="1:56" x14ac:dyDescent="0.25">
      <c r="A557">
        <v>556</v>
      </c>
      <c r="B557">
        <v>12</v>
      </c>
      <c r="C557" s="3">
        <v>6</v>
      </c>
      <c r="D557" s="4">
        <v>0.1</v>
      </c>
      <c r="E557" t="str">
        <v>SKU-1017</v>
      </c>
      <c r="F557" t="str">
        <v>Raise</v>
      </c>
      <c r="G557" t="str">
        <v>Full</v>
      </c>
      <c r="H557">
        <v>63.19</v>
      </c>
      <c r="I557">
        <v>41.45</v>
      </c>
      <c r="J557">
        <v>19</v>
      </c>
      <c r="K557">
        <v>1200.6099999999999</v>
      </c>
      <c r="L557">
        <v>413.05999999999983</v>
      </c>
      <c r="M557">
        <v>0.34404177876246228</v>
      </c>
      <c r="N557">
        <v>64.147135922714369</v>
      </c>
      <c r="O557">
        <v>148.52558253157304</v>
      </c>
      <c r="P557">
        <v>148.52558253157304</v>
      </c>
      <c r="Q557">
        <v>1170.2077584860217</v>
      </c>
      <c r="R557">
        <v>858.15235622308262</v>
      </c>
      <c r="S557">
        <v>1</v>
      </c>
      <c r="T557">
        <f t="shared" si="184"/>
        <v>63.285713592271435</v>
      </c>
      <c r="U557">
        <f t="shared" si="185"/>
        <v>1.5146952408836394E-3</v>
      </c>
      <c r="V557">
        <f>IF($F557="Reduce", INDEX(Model_Assumptions[Values], 2), INDEX(Model_Assumptions[Values], 1))</f>
        <v>-0.4</v>
      </c>
      <c r="W557">
        <f t="shared" si="186"/>
        <v>18.988488316169285</v>
      </c>
      <c r="X557">
        <f t="shared" si="199"/>
        <v>1201.7000331272818</v>
      </c>
      <c r="Y557">
        <f t="shared" si="187"/>
        <v>414.62719242206492</v>
      </c>
      <c r="Z557">
        <f t="shared" si="188"/>
        <v>1.090033127281913</v>
      </c>
      <c r="AA557">
        <f t="shared" si="189"/>
        <v>1.5671924220650908</v>
      </c>
      <c r="AB557">
        <f t="shared" si="200"/>
        <v>0.34503385286846239</v>
      </c>
      <c r="AC557">
        <f t="shared" si="190"/>
        <v>9.9207410600010704E-4</v>
      </c>
      <c r="AD557">
        <f t="shared" si="191"/>
        <v>9.9207410600010704E-4</v>
      </c>
      <c r="AE557">
        <f t="shared" si="192"/>
        <v>0.1</v>
      </c>
      <c r="AF557">
        <f t="shared" si="201"/>
        <v>772.33712060077437</v>
      </c>
      <c r="AG557">
        <f t="shared" si="193"/>
        <v>7.3390261038040212E-3</v>
      </c>
      <c r="AH557">
        <f t="shared" si="194"/>
        <v>1.0551666557052168E-2</v>
      </c>
      <c r="AI557">
        <f t="shared" si="202"/>
        <v>0.9</v>
      </c>
      <c r="AJ557">
        <f>MAX(0, $R557 - $AA557) * INDEX(Model_Assumptions[Values], 7)</f>
        <v>1713.1703276020351</v>
      </c>
      <c r="AK557">
        <f>MAX(0, INDEX(Model_Assumptions[Values], 4) - $AD557)</f>
        <v>4.9007925893999896E-2</v>
      </c>
      <c r="AL557">
        <f>MAX(0, INDEX(Model_Assumptions[Values], 5) - $AC557)</f>
        <v>1.9007925893999893E-2</v>
      </c>
      <c r="AM557">
        <f>INDEX(Model_Assumptions[Values], 6) * MAX(0, INDEX(Model_Assumptions[Values], 3) - $AB557)^2</f>
        <v>0</v>
      </c>
      <c r="AN557">
        <f t="shared" si="195"/>
        <v>1701.0066948446633</v>
      </c>
      <c r="AO557" cm="1">
        <f t="array" ref="AO557">IFERROR(STDEV(IF($E$2:$E$2201=$E557, $AJ$2:$AJ$2201)), 0)</f>
        <v>9.0817015093478055</v>
      </c>
      <c r="AP557">
        <f t="shared" si="203"/>
        <v>1.3393561487185717</v>
      </c>
      <c r="AQ557">
        <f t="shared" si="196"/>
        <v>4.5179603462322478E-2</v>
      </c>
      <c r="AR557" cm="1">
        <f t="array" ref="AR557">IFERROR(STDEV(IF($E$2:$E$2201=$E557, $AK$2:$AK$2201)), 0)</f>
        <v>2.854342057873961E-3</v>
      </c>
      <c r="AS557">
        <f t="shared" si="204"/>
        <v>1.3412276293644079</v>
      </c>
      <c r="AT557">
        <f t="shared" si="197"/>
        <v>1.517960346232247E-2</v>
      </c>
      <c r="AU557" cm="1">
        <f t="array" ref="AU557">IFERROR(STDEV(IF($E$2:$E$2201=$E557, $AL$2:$AL$2201)), 0)</f>
        <v>2.8543420578739606E-3</v>
      </c>
      <c r="AV557">
        <f t="shared" si="205"/>
        <v>1.3412276293644099</v>
      </c>
      <c r="AW557">
        <f t="shared" si="198"/>
        <v>0</v>
      </c>
      <c r="AX557" cm="1">
        <f t="array" ref="AX557">IFERROR(STDEV(IF($E$2:$E$2201=$E557, $AM$2:$AM$2201)), 0)</f>
        <v>0</v>
      </c>
      <c r="AY557">
        <f t="shared" si="206"/>
        <v>1.3412276293644099</v>
      </c>
      <c r="AZ557">
        <f>INDEX(Model_Assumptions[Values],9)*((INDEX(Model_Scenarios[GR Weight],1)*$AG557)+(INDEX(Model_Scenarios[GP Weight],1)*$AH557)+(INDEX(Model_Scenarios[LTV Weight],1)*$AI557))-(INDEX(Model_Scenarios[LTV Weight],1)*$AP557)-(INDEX(Model_Scenarios[GP Weight],1)*($AS557+$AV557+$AY557))</f>
        <v>2.135092138546248</v>
      </c>
      <c r="BA557">
        <f>INDEX(Model_Assumptions[Values],9)*((INDEX(Model_Scenarios[GR Weight],2)*$AG557)+(INDEX(Model_Scenarios[GP Weight],2)*$AH557)+(INDEX(Model_Scenarios[LTV Weight],2)*$AI557))-(INDEX(Model_Scenarios[LTV Weight],2)*$AP557)-(INDEX(Model_Scenarios[GP Weight],2)*($AS557+$AV557+$AY557))</f>
        <v>1.2657378618491879</v>
      </c>
      <c r="BB557">
        <f>INDEX(Model_Assumptions[Values],9)*((INDEX(Model_Scenarios[GR Weight],3)*$AG557)+(INDEX(Model_Scenarios[GP Weight],3)*$AH557)+(INDEX(Model_Scenarios[LTV Weight],3)*$AI557))-(INDEX(Model_Scenarios[LTV Weight],3)*$AP557)-(INDEX(Model_Scenarios[GP Weight],3)*($AS557+$AV557+$AY557))</f>
        <v>-0.11639227121546214</v>
      </c>
      <c r="BC557">
        <f>INDEX(Model_Assumptions[Values],9)*((INDEX(Model_Scenarios[GR Weight],4)*$AG557)+(INDEX(Model_Scenarios[GP Weight],4)*$AH557)+(INDEX(Model_Scenarios[LTV Weight],4)*$AI557))-(INDEX(Model_Scenarios[LTV Weight],4)*$AP557)-(INDEX(Model_Scenarios[GP Weight],4)*($AS557+$AV557+$AY557))</f>
        <v>-0.42878714329170287</v>
      </c>
      <c r="BD557">
        <f>INDEX(Model_Assumptions[Values],9)*((INDEX(Model_Scenarios[GR Weight],5)*$AG557)+(INDEX(Model_Scenarios[GP Weight],5)*$AH557)+(INDEX(Model_Scenarios[LTV Weight],5)*$AI557))-(INDEX(Model_Scenarios[LTV Weight],5)*$AP557)-(INDEX(Model_Scenarios[GP Weight],5)*($AS557+$AV557+$AY557))</f>
        <v>-1.3865085164952213</v>
      </c>
    </row>
    <row r="558" spans="1:56" x14ac:dyDescent="0.25">
      <c r="A558">
        <v>557</v>
      </c>
      <c r="B558">
        <v>12</v>
      </c>
      <c r="C558" s="3">
        <v>7</v>
      </c>
      <c r="D558" s="4">
        <v>0.12</v>
      </c>
      <c r="E558" t="str">
        <v>SKU-1017</v>
      </c>
      <c r="F558" t="str">
        <v>Raise</v>
      </c>
      <c r="G558" t="str">
        <v>Full</v>
      </c>
      <c r="H558">
        <v>63.19</v>
      </c>
      <c r="I558">
        <v>41.45</v>
      </c>
      <c r="J558">
        <v>19</v>
      </c>
      <c r="K558">
        <v>1200.6099999999999</v>
      </c>
      <c r="L558">
        <v>413.05999999999983</v>
      </c>
      <c r="M558">
        <v>0.34404177876246228</v>
      </c>
      <c r="N558">
        <v>64.147135922714369</v>
      </c>
      <c r="O558">
        <v>148.52558253157304</v>
      </c>
      <c r="P558">
        <v>148.52558253157304</v>
      </c>
      <c r="Q558">
        <v>1170.2077584860217</v>
      </c>
      <c r="R558">
        <v>858.15235622308262</v>
      </c>
      <c r="S558">
        <v>1</v>
      </c>
      <c r="T558">
        <f t="shared" si="184"/>
        <v>63.304856310725725</v>
      </c>
      <c r="U558">
        <f t="shared" si="185"/>
        <v>1.8176342890604122E-3</v>
      </c>
      <c r="V558">
        <f>IF($F558="Reduce", INDEX(Model_Assumptions[Values], 2), INDEX(Model_Assumptions[Values], 1))</f>
        <v>-0.4</v>
      </c>
      <c r="W558">
        <f t="shared" si="186"/>
        <v>18.986185979403139</v>
      </c>
      <c r="X558">
        <f t="shared" si="199"/>
        <v>1201.917775314831</v>
      </c>
      <c r="Y558">
        <f t="shared" si="187"/>
        <v>414.94036646857091</v>
      </c>
      <c r="Z558">
        <f t="shared" si="188"/>
        <v>1.3077753148311331</v>
      </c>
      <c r="AA558">
        <f t="shared" si="189"/>
        <v>1.8803664685710828</v>
      </c>
      <c r="AB558">
        <f t="shared" si="200"/>
        <v>0.34523190769841239</v>
      </c>
      <c r="AC558">
        <f t="shared" si="190"/>
        <v>1.1901289359501077E-3</v>
      </c>
      <c r="AD558">
        <f t="shared" si="191"/>
        <v>1.1901289359501077E-3</v>
      </c>
      <c r="AE558">
        <f t="shared" si="192"/>
        <v>0.12000000000000297</v>
      </c>
      <c r="AF558">
        <f t="shared" si="201"/>
        <v>755.17407347631013</v>
      </c>
      <c r="AG558">
        <f t="shared" si="193"/>
        <v>8.8050509046354412E-3</v>
      </c>
      <c r="AH558">
        <f t="shared" si="194"/>
        <v>1.2660219448534136E-2</v>
      </c>
      <c r="AI558">
        <f t="shared" si="202"/>
        <v>0.87999999999999701</v>
      </c>
      <c r="AJ558">
        <f>MAX(0, $R558 - $AA558) * INDEX(Model_Assumptions[Values], 7)</f>
        <v>1712.5439795090231</v>
      </c>
      <c r="AK558">
        <f>MAX(0, INDEX(Model_Assumptions[Values], 4) - $AD558)</f>
        <v>4.8809871064049895E-2</v>
      </c>
      <c r="AL558">
        <f>MAX(0, INDEX(Model_Assumptions[Values], 5) - $AC558)</f>
        <v>1.8809871064049893E-2</v>
      </c>
      <c r="AM558">
        <f>INDEX(Model_Assumptions[Values], 6) * MAX(0, INDEX(Model_Assumptions[Values], 3) - $AB558)^2</f>
        <v>0</v>
      </c>
      <c r="AN558">
        <f t="shared" si="195"/>
        <v>1701.0066948446633</v>
      </c>
      <c r="AO558" cm="1">
        <f t="array" ref="AO558">IFERROR(STDEV(IF($E$2:$E$2201=$E558, $AJ$2:$AJ$2201)), 0)</f>
        <v>9.0817015093478055</v>
      </c>
      <c r="AP558">
        <f t="shared" si="203"/>
        <v>1.2703880052085383</v>
      </c>
      <c r="AQ558">
        <f t="shared" si="196"/>
        <v>4.5179603462322478E-2</v>
      </c>
      <c r="AR558" cm="1">
        <f t="array" ref="AR558">IFERROR(STDEV(IF($E$2:$E$2201=$E558, $AK$2:$AK$2201)), 0)</f>
        <v>2.854342057873961E-3</v>
      </c>
      <c r="AS558">
        <f t="shared" si="204"/>
        <v>1.2718404200060731</v>
      </c>
      <c r="AT558">
        <f t="shared" si="197"/>
        <v>1.517960346232247E-2</v>
      </c>
      <c r="AU558" cm="1">
        <f t="array" ref="AU558">IFERROR(STDEV(IF($E$2:$E$2201=$E558, $AL$2:$AL$2201)), 0)</f>
        <v>2.8543420578739606E-3</v>
      </c>
      <c r="AV558">
        <f t="shared" si="205"/>
        <v>1.2718404200060751</v>
      </c>
      <c r="AW558">
        <f t="shared" si="198"/>
        <v>0</v>
      </c>
      <c r="AX558" cm="1">
        <f t="array" ref="AX558">IFERROR(STDEV(IF($E$2:$E$2201=$E558, $AM$2:$AM$2201)), 0)</f>
        <v>0</v>
      </c>
      <c r="AY558">
        <f t="shared" si="206"/>
        <v>1.2718404200060751</v>
      </c>
      <c r="AZ558">
        <f>INDEX(Model_Assumptions[Values],9)*((INDEX(Model_Scenarios[GR Weight],1)*$AG558)+(INDEX(Model_Scenarios[GP Weight],1)*$AH558)+(INDEX(Model_Scenarios[LTV Weight],1)*$AI558))-(INDEX(Model_Scenarios[LTV Weight],1)*$AP558)-(INDEX(Model_Scenarios[GP Weight],1)*($AS558+$AV558+$AY558))</f>
        <v>2.1328701050079193</v>
      </c>
      <c r="BA558">
        <f>INDEX(Model_Assumptions[Values],9)*((INDEX(Model_Scenarios[GR Weight],2)*$AG558)+(INDEX(Model_Scenarios[GP Weight],2)*$AH558)+(INDEX(Model_Scenarios[LTV Weight],2)*$AI558))-(INDEX(Model_Scenarios[LTV Weight],2)*$AP558)-(INDEX(Model_Scenarios[GP Weight],2)*($AS558+$AV558+$AY558))</f>
        <v>1.2904075522378058</v>
      </c>
      <c r="BB558">
        <f>INDEX(Model_Assumptions[Values],9)*((INDEX(Model_Scenarios[GR Weight],3)*$AG558)+(INDEX(Model_Scenarios[GP Weight],3)*$AH558)+(INDEX(Model_Scenarios[LTV Weight],3)*$AI558))-(INDEX(Model_Scenarios[LTV Weight],3)*$AP558)-(INDEX(Model_Scenarios[GP Weight],3)*($AS558+$AV558+$AY558))</f>
        <v>-5.0425945424070306E-2</v>
      </c>
      <c r="BC558">
        <f>INDEX(Model_Assumptions[Values],9)*((INDEX(Model_Scenarios[GR Weight],4)*$AG558)+(INDEX(Model_Scenarios[GP Weight],4)*$AH558)+(INDEX(Model_Scenarios[LTV Weight],4)*$AI558))-(INDEX(Model_Scenarios[LTV Weight],4)*$AP558)-(INDEX(Model_Scenarios[GP Weight],4)*($AS558+$AV558+$AY558))</f>
        <v>-0.35898461945089744</v>
      </c>
      <c r="BD558">
        <f>INDEX(Model_Assumptions[Values],9)*((INDEX(Model_Scenarios[GR Weight],5)*$AG558)+(INDEX(Model_Scenarios[GP Weight],5)*$AH558)+(INDEX(Model_Scenarios[LTV Weight],5)*$AI558))-(INDEX(Model_Scenarios[LTV Weight],5)*$AP558)-(INDEX(Model_Scenarios[GP Weight],5)*($AS558+$AV558+$AY558))</f>
        <v>-1.272513039924057</v>
      </c>
    </row>
    <row r="559" spans="1:56" x14ac:dyDescent="0.25">
      <c r="A559">
        <v>558</v>
      </c>
      <c r="B559">
        <v>12</v>
      </c>
      <c r="C559" s="3">
        <v>8</v>
      </c>
      <c r="D559" s="4">
        <v>0.14000000000000001</v>
      </c>
      <c r="E559" t="str">
        <v>SKU-1017</v>
      </c>
      <c r="F559" t="str">
        <v>Raise</v>
      </c>
      <c r="G559" t="str">
        <v>Full</v>
      </c>
      <c r="H559">
        <v>63.19</v>
      </c>
      <c r="I559">
        <v>41.45</v>
      </c>
      <c r="J559">
        <v>19</v>
      </c>
      <c r="K559">
        <v>1200.6099999999999</v>
      </c>
      <c r="L559">
        <v>413.05999999999983</v>
      </c>
      <c r="M559">
        <v>0.34404177876246228</v>
      </c>
      <c r="N559">
        <v>64.147135922714369</v>
      </c>
      <c r="O559">
        <v>148.52558253157304</v>
      </c>
      <c r="P559">
        <v>148.52558253157304</v>
      </c>
      <c r="Q559">
        <v>1170.2077584860217</v>
      </c>
      <c r="R559">
        <v>858.15235622308262</v>
      </c>
      <c r="S559">
        <v>1</v>
      </c>
      <c r="T559">
        <f t="shared" si="184"/>
        <v>63.323999029180008</v>
      </c>
      <c r="U559">
        <f t="shared" si="185"/>
        <v>2.1205733372370726E-3</v>
      </c>
      <c r="V559">
        <f>IF($F559="Reduce", INDEX(Model_Assumptions[Values], 2), INDEX(Model_Assumptions[Values], 1))</f>
        <v>-0.4</v>
      </c>
      <c r="W559">
        <f t="shared" si="186"/>
        <v>18.983883642637</v>
      </c>
      <c r="X559">
        <f t="shared" si="199"/>
        <v>1202.1354293564116</v>
      </c>
      <c r="Y559">
        <f t="shared" si="187"/>
        <v>415.25345236910789</v>
      </c>
      <c r="Z559">
        <f t="shared" si="188"/>
        <v>1.5254293564116779</v>
      </c>
      <c r="AA559">
        <f t="shared" si="189"/>
        <v>2.1934523691080585</v>
      </c>
      <c r="AB559">
        <f t="shared" si="200"/>
        <v>0.34542984278520311</v>
      </c>
      <c r="AC559">
        <f t="shared" si="190"/>
        <v>1.3880640227408314E-3</v>
      </c>
      <c r="AD559">
        <f t="shared" si="191"/>
        <v>1.3880640227408314E-3</v>
      </c>
      <c r="AE559">
        <f t="shared" si="192"/>
        <v>0.13999999999999851</v>
      </c>
      <c r="AF559">
        <f t="shared" si="201"/>
        <v>738.01102635185225</v>
      </c>
      <c r="AG559">
        <f t="shared" si="193"/>
        <v>1.0270482232159619E-2</v>
      </c>
      <c r="AH559">
        <f t="shared" si="194"/>
        <v>1.4768178866706564E-2</v>
      </c>
      <c r="AI559">
        <f t="shared" si="202"/>
        <v>0.86000000000000143</v>
      </c>
      <c r="AJ559">
        <f>MAX(0, $R559 - $AA559) * INDEX(Model_Assumptions[Values], 7)</f>
        <v>1711.9178077079491</v>
      </c>
      <c r="AK559">
        <f>MAX(0, INDEX(Model_Assumptions[Values], 4) - $AD559)</f>
        <v>4.8611935977259171E-2</v>
      </c>
      <c r="AL559">
        <f>MAX(0, INDEX(Model_Assumptions[Values], 5) - $AC559)</f>
        <v>1.8611935977259169E-2</v>
      </c>
      <c r="AM559">
        <f>INDEX(Model_Assumptions[Values], 6) * MAX(0, INDEX(Model_Assumptions[Values], 3) - $AB559)^2</f>
        <v>0</v>
      </c>
      <c r="AN559">
        <f t="shared" si="195"/>
        <v>1701.0066948446633</v>
      </c>
      <c r="AO559" cm="1">
        <f t="array" ref="AO559">IFERROR(STDEV(IF($E$2:$E$2201=$E559, $AJ$2:$AJ$2201)), 0)</f>
        <v>9.0817015093478055</v>
      </c>
      <c r="AP559">
        <f t="shared" si="203"/>
        <v>1.2014392734725932</v>
      </c>
      <c r="AQ559">
        <f t="shared" si="196"/>
        <v>4.5179603462322478E-2</v>
      </c>
      <c r="AR559" cm="1">
        <f t="array" ref="AR559">IFERROR(STDEV(IF($E$2:$E$2201=$E559, $AK$2:$AK$2201)), 0)</f>
        <v>2.854342057873961E-3</v>
      </c>
      <c r="AS559">
        <f t="shared" si="204"/>
        <v>1.202495161877426</v>
      </c>
      <c r="AT559">
        <f t="shared" si="197"/>
        <v>1.517960346232247E-2</v>
      </c>
      <c r="AU559" cm="1">
        <f t="array" ref="AU559">IFERROR(STDEV(IF($E$2:$E$2201=$E559, $AL$2:$AL$2201)), 0)</f>
        <v>2.8543420578739606E-3</v>
      </c>
      <c r="AV559">
        <f t="shared" si="205"/>
        <v>1.202495161877428</v>
      </c>
      <c r="AW559">
        <f t="shared" si="198"/>
        <v>0</v>
      </c>
      <c r="AX559" cm="1">
        <f t="array" ref="AX559">IFERROR(STDEV(IF($E$2:$E$2201=$E559, $AM$2:$AM$2201)), 0)</f>
        <v>0</v>
      </c>
      <c r="AY559">
        <f t="shared" si="206"/>
        <v>1.202495161877428</v>
      </c>
      <c r="AZ559">
        <f>INDEX(Model_Assumptions[Values],9)*((INDEX(Model_Scenarios[GR Weight],1)*$AG559)+(INDEX(Model_Scenarios[GP Weight],1)*$AH559)+(INDEX(Model_Scenarios[LTV Weight],1)*$AI559))-(INDEX(Model_Scenarios[LTV Weight],1)*$AP559)-(INDEX(Model_Scenarios[GP Weight],1)*($AS559+$AV559+$AY559))</f>
        <v>2.1306193632081363</v>
      </c>
      <c r="BA559">
        <f>INDEX(Model_Assumptions[Values],9)*((INDEX(Model_Scenarios[GR Weight],2)*$AG559)+(INDEX(Model_Scenarios[GP Weight],2)*$AH559)+(INDEX(Model_Scenarios[LTV Weight],2)*$AI559))-(INDEX(Model_Scenarios[LTV Weight],2)*$AP559)-(INDEX(Model_Scenarios[GP Weight],2)*($AS559+$AV559+$AY559))</f>
        <v>1.315038415657189</v>
      </c>
      <c r="BB559">
        <f>INDEX(Model_Assumptions[Values],9)*((INDEX(Model_Scenarios[GR Weight],3)*$AG559)+(INDEX(Model_Scenarios[GP Weight],3)*$AH559)+(INDEX(Model_Scenarios[LTV Weight],3)*$AI559))-(INDEX(Model_Scenarios[LTV Weight],3)*$AP559)-(INDEX(Model_Scenarios[GP Weight],3)*($AS559+$AV559+$AY559))</f>
        <v>1.5486786446603285E-2</v>
      </c>
      <c r="BC559">
        <f>INDEX(Model_Assumptions[Values],9)*((INDEX(Model_Scenarios[GR Weight],4)*$AG559)+(INDEX(Model_Scenarios[GP Weight],4)*$AH559)+(INDEX(Model_Scenarios[LTV Weight],4)*$AI559))-(INDEX(Model_Scenarios[LTV Weight],4)*$AP559)-(INDEX(Model_Scenarios[GP Weight],4)*($AS559+$AV559+$AY559))</f>
        <v>-0.28923404509005857</v>
      </c>
      <c r="BD559">
        <f>INDEX(Model_Assumptions[Values],9)*((INDEX(Model_Scenarios[GR Weight],5)*$AG559)+(INDEX(Model_Scenarios[GP Weight],5)*$AH559)+(INDEX(Model_Scenarios[LTV Weight],5)*$AI559))-(INDEX(Model_Scenarios[LTV Weight],5)*$AP559)-(INDEX(Model_Scenarios[GP Weight],5)*($AS559+$AV559+$AY559))</f>
        <v>-1.1585938613502988</v>
      </c>
    </row>
    <row r="560" spans="1:56" x14ac:dyDescent="0.25">
      <c r="A560">
        <v>559</v>
      </c>
      <c r="B560">
        <v>12</v>
      </c>
      <c r="C560" s="3">
        <v>9</v>
      </c>
      <c r="D560" s="4">
        <v>0.16</v>
      </c>
      <c r="E560" t="str">
        <v>SKU-1017</v>
      </c>
      <c r="F560" t="str">
        <v>Raise</v>
      </c>
      <c r="G560" t="str">
        <v>Full</v>
      </c>
      <c r="H560">
        <v>63.19</v>
      </c>
      <c r="I560">
        <v>41.45</v>
      </c>
      <c r="J560">
        <v>19</v>
      </c>
      <c r="K560">
        <v>1200.6099999999999</v>
      </c>
      <c r="L560">
        <v>413.05999999999983</v>
      </c>
      <c r="M560">
        <v>0.34404177876246228</v>
      </c>
      <c r="N560">
        <v>64.147135922714369</v>
      </c>
      <c r="O560">
        <v>148.52558253157304</v>
      </c>
      <c r="P560">
        <v>148.52558253157304</v>
      </c>
      <c r="Q560">
        <v>1170.2077584860217</v>
      </c>
      <c r="R560">
        <v>858.15235622308262</v>
      </c>
      <c r="S560">
        <v>1</v>
      </c>
      <c r="T560">
        <f t="shared" si="184"/>
        <v>63.343141747634299</v>
      </c>
      <c r="U560">
        <f t="shared" si="185"/>
        <v>2.4235123854138454E-3</v>
      </c>
      <c r="V560">
        <f>IF($F560="Reduce", INDEX(Model_Assumptions[Values], 2), INDEX(Model_Assumptions[Values], 1))</f>
        <v>-0.4</v>
      </c>
      <c r="W560">
        <f t="shared" si="186"/>
        <v>18.981581305870854</v>
      </c>
      <c r="X560">
        <f t="shared" si="199"/>
        <v>1202.3529952520228</v>
      </c>
      <c r="Y560">
        <f t="shared" si="187"/>
        <v>415.56645012367585</v>
      </c>
      <c r="Z560">
        <f t="shared" si="188"/>
        <v>1.7429952520228653</v>
      </c>
      <c r="AA560">
        <f t="shared" si="189"/>
        <v>2.5064501236760179</v>
      </c>
      <c r="AB560">
        <f t="shared" si="200"/>
        <v>0.34562765823739627</v>
      </c>
      <c r="AC560">
        <f t="shared" si="190"/>
        <v>1.5858794749339933E-3</v>
      </c>
      <c r="AD560">
        <f t="shared" si="191"/>
        <v>1.5858794749339933E-3</v>
      </c>
      <c r="AE560">
        <f t="shared" si="192"/>
        <v>0.16000000000000147</v>
      </c>
      <c r="AF560">
        <f t="shared" si="201"/>
        <v>720.84797922738812</v>
      </c>
      <c r="AG560">
        <f t="shared" si="193"/>
        <v>1.173532008637196E-2</v>
      </c>
      <c r="AH560">
        <f t="shared" si="194"/>
        <v>1.6875544811569453E-2</v>
      </c>
      <c r="AI560">
        <f t="shared" si="202"/>
        <v>0.83999999999999853</v>
      </c>
      <c r="AJ560">
        <f>MAX(0, $R560 - $AA560) * INDEX(Model_Assumptions[Values], 7)</f>
        <v>1711.2918121988132</v>
      </c>
      <c r="AK560">
        <f>MAX(0, INDEX(Model_Assumptions[Values], 4) - $AD560)</f>
        <v>4.8414120525066009E-2</v>
      </c>
      <c r="AL560">
        <f>MAX(0, INDEX(Model_Assumptions[Values], 5) - $AC560)</f>
        <v>1.8414120525066007E-2</v>
      </c>
      <c r="AM560">
        <f>INDEX(Model_Assumptions[Values], 6) * MAX(0, INDEX(Model_Assumptions[Values], 3) - $AB560)^2</f>
        <v>0</v>
      </c>
      <c r="AN560">
        <f t="shared" si="195"/>
        <v>1701.0066948446633</v>
      </c>
      <c r="AO560" cm="1">
        <f t="array" ref="AO560">IFERROR(STDEV(IF($E$2:$E$2201=$E560, $AJ$2:$AJ$2201)), 0)</f>
        <v>9.0817015093478055</v>
      </c>
      <c r="AP560">
        <f t="shared" si="203"/>
        <v>1.1325099535107357</v>
      </c>
      <c r="AQ560">
        <f t="shared" si="196"/>
        <v>4.5179603462322478E-2</v>
      </c>
      <c r="AR560" cm="1">
        <f t="array" ref="AR560">IFERROR(STDEV(IF($E$2:$E$2201=$E560, $AK$2:$AK$2201)), 0)</f>
        <v>2.854342057873961E-3</v>
      </c>
      <c r="AS560">
        <f t="shared" si="204"/>
        <v>1.1331918169445823</v>
      </c>
      <c r="AT560">
        <f t="shared" si="197"/>
        <v>1.517960346232247E-2</v>
      </c>
      <c r="AU560" cm="1">
        <f t="array" ref="AU560">IFERROR(STDEV(IF($E$2:$E$2201=$E560, $AL$2:$AL$2201)), 0)</f>
        <v>2.8543420578739606E-3</v>
      </c>
      <c r="AV560">
        <f t="shared" si="205"/>
        <v>1.1331918169445843</v>
      </c>
      <c r="AW560">
        <f t="shared" si="198"/>
        <v>0</v>
      </c>
      <c r="AX560" cm="1">
        <f t="array" ref="AX560">IFERROR(STDEV(IF($E$2:$E$2201=$E560, $AM$2:$AM$2201)), 0)</f>
        <v>0</v>
      </c>
      <c r="AY560">
        <f t="shared" si="206"/>
        <v>1.1331918169445843</v>
      </c>
      <c r="AZ560">
        <f>INDEX(Model_Assumptions[Values],9)*((INDEX(Model_Scenarios[GR Weight],1)*$AG560)+(INDEX(Model_Scenarios[GP Weight],1)*$AH560)+(INDEX(Model_Scenarios[LTV Weight],1)*$AI560))-(INDEX(Model_Scenarios[LTV Weight],1)*$AP560)-(INDEX(Model_Scenarios[GP Weight],1)*($AS560+$AV560+$AY560))</f>
        <v>2.1283399245570012</v>
      </c>
      <c r="BA560">
        <f>INDEX(Model_Assumptions[Values],9)*((INDEX(Model_Scenarios[GR Weight],2)*$AG560)+(INDEX(Model_Scenarios[GP Weight],2)*$AH560)+(INDEX(Model_Scenarios[LTV Weight],2)*$AI560))-(INDEX(Model_Scenarios[LTV Weight],2)*$AP560)-(INDEX(Model_Scenarios[GP Weight],2)*($AS560+$AV560+$AY560))</f>
        <v>1.3396304749276158</v>
      </c>
      <c r="BB560">
        <f>INDEX(Model_Assumptions[Values],9)*((INDEX(Model_Scenarios[GR Weight],3)*$AG560)+(INDEX(Model_Scenarios[GP Weight],3)*$AH560)+(INDEX(Model_Scenarios[LTV Weight],3)*$AI560))-(INDEX(Model_Scenarios[LTV Weight],3)*$AP560)-(INDEX(Model_Scenarios[GP Weight],3)*($AS560+$AV560+$AY560))</f>
        <v>8.1345964332101728E-2</v>
      </c>
      <c r="BC560">
        <f>INDEX(Model_Assumptions[Values],9)*((INDEX(Model_Scenarios[GR Weight],4)*$AG560)+(INDEX(Model_Scenarios[GP Weight],4)*$AH560)+(INDEX(Model_Scenarios[LTV Weight],4)*$AI560))-(INDEX(Model_Scenarios[LTV Weight],4)*$AP560)-(INDEX(Model_Scenarios[GP Weight],4)*($AS560+$AV560+$AY560))</f>
        <v>-0.21953538027363795</v>
      </c>
      <c r="BD560">
        <f>INDEX(Model_Assumptions[Values],9)*((INDEX(Model_Scenarios[GR Weight],5)*$AG560)+(INDEX(Model_Scenarios[GP Weight],5)*$AH560)+(INDEX(Model_Scenarios[LTV Weight],5)*$AI560))-(INDEX(Model_Scenarios[LTV Weight],5)*$AP560)-(INDEX(Model_Scenarios[GP Weight],5)*($AS560+$AV560+$AY560))</f>
        <v>-1.0447509180180607</v>
      </c>
    </row>
    <row r="561" spans="1:56" x14ac:dyDescent="0.25">
      <c r="A561">
        <v>560</v>
      </c>
      <c r="B561">
        <v>12</v>
      </c>
      <c r="C561" s="3">
        <v>10</v>
      </c>
      <c r="D561" s="4">
        <v>0.18</v>
      </c>
      <c r="E561" t="str">
        <v>SKU-1017</v>
      </c>
      <c r="F561" t="str">
        <v>Raise</v>
      </c>
      <c r="G561" t="str">
        <v>Full</v>
      </c>
      <c r="H561">
        <v>63.19</v>
      </c>
      <c r="I561">
        <v>41.45</v>
      </c>
      <c r="J561">
        <v>19</v>
      </c>
      <c r="K561">
        <v>1200.6099999999999</v>
      </c>
      <c r="L561">
        <v>413.05999999999983</v>
      </c>
      <c r="M561">
        <v>0.34404177876246228</v>
      </c>
      <c r="N561">
        <v>64.147135922714369</v>
      </c>
      <c r="O561">
        <v>148.52558253157304</v>
      </c>
      <c r="P561">
        <v>148.52558253157304</v>
      </c>
      <c r="Q561">
        <v>1170.2077584860217</v>
      </c>
      <c r="R561">
        <v>858.15235622308262</v>
      </c>
      <c r="S561">
        <v>1</v>
      </c>
      <c r="T561">
        <f t="shared" si="184"/>
        <v>63.362284466088582</v>
      </c>
      <c r="U561">
        <f t="shared" si="185"/>
        <v>2.7264514335905059E-3</v>
      </c>
      <c r="V561">
        <f>IF($F561="Reduce", INDEX(Model_Assumptions[Values], 2), INDEX(Model_Assumptions[Values], 1))</f>
        <v>-0.4</v>
      </c>
      <c r="W561">
        <f t="shared" si="186"/>
        <v>18.979278969104712</v>
      </c>
      <c r="X561">
        <f t="shared" si="199"/>
        <v>1202.5704730016653</v>
      </c>
      <c r="Y561">
        <f t="shared" si="187"/>
        <v>415.87935973227491</v>
      </c>
      <c r="Z561">
        <f t="shared" si="188"/>
        <v>1.9604730016653775</v>
      </c>
      <c r="AA561">
        <f t="shared" si="189"/>
        <v>2.8193597322750747</v>
      </c>
      <c r="AB561">
        <f t="shared" si="200"/>
        <v>0.34582535416342208</v>
      </c>
      <c r="AC561">
        <f t="shared" si="190"/>
        <v>1.7835754009598026E-3</v>
      </c>
      <c r="AD561">
        <f t="shared" si="191"/>
        <v>1.7835754009598026E-3</v>
      </c>
      <c r="AE561">
        <f t="shared" si="192"/>
        <v>0.17999999999999702</v>
      </c>
      <c r="AF561">
        <f t="shared" si="201"/>
        <v>703.68493210293025</v>
      </c>
      <c r="AG561">
        <f t="shared" si="193"/>
        <v>1.3199564467277058E-2</v>
      </c>
      <c r="AH561">
        <f t="shared" si="194"/>
        <v>1.8982317283123568E-2</v>
      </c>
      <c r="AI561">
        <f t="shared" si="202"/>
        <v>0.82000000000000295</v>
      </c>
      <c r="AJ561">
        <f>MAX(0, $R561 - $AA561) * INDEX(Model_Assumptions[Values], 7)</f>
        <v>1710.6659929816151</v>
      </c>
      <c r="AK561">
        <f>MAX(0, INDEX(Model_Assumptions[Values], 4) - $AD561)</f>
        <v>4.82164245990402E-2</v>
      </c>
      <c r="AL561">
        <f>MAX(0, INDEX(Model_Assumptions[Values], 5) - $AC561)</f>
        <v>1.8216424599040198E-2</v>
      </c>
      <c r="AM561">
        <f>INDEX(Model_Assumptions[Values], 6) * MAX(0, INDEX(Model_Assumptions[Values], 3) - $AB561)^2</f>
        <v>0</v>
      </c>
      <c r="AN561">
        <f t="shared" si="195"/>
        <v>1701.0066948446633</v>
      </c>
      <c r="AO561" cm="1">
        <f t="array" ref="AO561">IFERROR(STDEV(IF($E$2:$E$2201=$E561, $AJ$2:$AJ$2201)), 0)</f>
        <v>9.0817015093478055</v>
      </c>
      <c r="AP561">
        <f t="shared" si="203"/>
        <v>1.0636000453229411</v>
      </c>
      <c r="AQ561">
        <f t="shared" si="196"/>
        <v>4.5179603462322478E-2</v>
      </c>
      <c r="AR561" cm="1">
        <f t="array" ref="AR561">IFERROR(STDEV(IF($E$2:$E$2201=$E561, $AK$2:$AK$2201)), 0)</f>
        <v>2.854342057873961E-3</v>
      </c>
      <c r="AS561">
        <f t="shared" si="204"/>
        <v>1.0639303472197301</v>
      </c>
      <c r="AT561">
        <f t="shared" si="197"/>
        <v>1.517960346232247E-2</v>
      </c>
      <c r="AU561" cm="1">
        <f t="array" ref="AU561">IFERROR(STDEV(IF($E$2:$E$2201=$E561, $AL$2:$AL$2201)), 0)</f>
        <v>2.8543420578739606E-3</v>
      </c>
      <c r="AV561">
        <f t="shared" si="205"/>
        <v>1.0639303472197321</v>
      </c>
      <c r="AW561">
        <f t="shared" si="198"/>
        <v>0</v>
      </c>
      <c r="AX561" cm="1">
        <f t="array" ref="AX561">IFERROR(STDEV(IF($E$2:$E$2201=$E561, $AM$2:$AM$2201)), 0)</f>
        <v>0</v>
      </c>
      <c r="AY561">
        <f t="shared" si="206"/>
        <v>1.0639303472197321</v>
      </c>
      <c r="AZ561">
        <f>INDEX(Model_Assumptions[Values],9)*((INDEX(Model_Scenarios[GR Weight],1)*$AG561)+(INDEX(Model_Scenarios[GP Weight],1)*$AH561)+(INDEX(Model_Scenarios[LTV Weight],1)*$AI561))-(INDEX(Model_Scenarios[LTV Weight],1)*$AP561)-(INDEX(Model_Scenarios[GP Weight],1)*($AS561+$AV561+$AY561))</f>
        <v>2.1260318004509395</v>
      </c>
      <c r="BA561">
        <f>INDEX(Model_Assumptions[Values],9)*((INDEX(Model_Scenarios[GR Weight],2)*$AG561)+(INDEX(Model_Scenarios[GP Weight],2)*$AH561)+(INDEX(Model_Scenarios[LTV Weight],2)*$AI561))-(INDEX(Model_Scenarios[LTV Weight],2)*$AP561)-(INDEX(Model_Scenarios[GP Weight],2)*($AS561+$AV561+$AY561))</f>
        <v>1.3641837528418401</v>
      </c>
      <c r="BB561">
        <f>INDEX(Model_Assumptions[Values],9)*((INDEX(Model_Scenarios[GR Weight],3)*$AG561)+(INDEX(Model_Scenarios[GP Weight],3)*$AH561)+(INDEX(Model_Scenarios[LTV Weight],3)*$AI561))-(INDEX(Model_Scenarios[LTV Weight],3)*$AP561)-(INDEX(Model_Scenarios[GP Weight],3)*($AS561+$AV561+$AY561))</f>
        <v>0.14715162811967408</v>
      </c>
      <c r="BC561">
        <f>INDEX(Model_Assumptions[Values],9)*((INDEX(Model_Scenarios[GR Weight],4)*$AG561)+(INDEX(Model_Scenarios[GP Weight],4)*$AH561)+(INDEX(Model_Scenarios[LTV Weight],4)*$AI561))-(INDEX(Model_Scenarios[LTV Weight],4)*$AP561)-(INDEX(Model_Scenarios[GP Weight],4)*($AS561+$AV561+$AY561))</f>
        <v>-0.14988858511439473</v>
      </c>
      <c r="BD561">
        <f>INDEX(Model_Assumptions[Values],9)*((INDEX(Model_Scenarios[GR Weight],5)*$AG561)+(INDEX(Model_Scenarios[GP Weight],5)*$AH561)+(INDEX(Model_Scenarios[LTV Weight],5)*$AI561))-(INDEX(Model_Scenarios[LTV Weight],5)*$AP561)-(INDEX(Model_Scenarios[GP Weight],5)*($AS561+$AV561+$AY561))</f>
        <v>-0.93098414724742184</v>
      </c>
    </row>
    <row r="562" spans="1:56" x14ac:dyDescent="0.25">
      <c r="A562">
        <v>561</v>
      </c>
      <c r="B562">
        <v>12</v>
      </c>
      <c r="C562" s="3">
        <v>11</v>
      </c>
      <c r="D562" s="4">
        <v>0.2</v>
      </c>
      <c r="E562" t="str">
        <v>SKU-1017</v>
      </c>
      <c r="F562" t="str">
        <v>Raise</v>
      </c>
      <c r="G562" t="str">
        <v>Full</v>
      </c>
      <c r="H562">
        <v>63.19</v>
      </c>
      <c r="I562">
        <v>41.45</v>
      </c>
      <c r="J562">
        <v>19</v>
      </c>
      <c r="K562">
        <v>1200.6099999999999</v>
      </c>
      <c r="L562">
        <v>413.05999999999983</v>
      </c>
      <c r="M562">
        <v>0.34404177876246228</v>
      </c>
      <c r="N562">
        <v>64.147135922714369</v>
      </c>
      <c r="O562">
        <v>148.52558253157304</v>
      </c>
      <c r="P562">
        <v>148.52558253157304</v>
      </c>
      <c r="Q562">
        <v>1170.2077584860217</v>
      </c>
      <c r="R562">
        <v>858.15235622308262</v>
      </c>
      <c r="S562">
        <v>1</v>
      </c>
      <c r="T562">
        <f t="shared" si="184"/>
        <v>63.381427184542872</v>
      </c>
      <c r="U562">
        <f t="shared" si="185"/>
        <v>3.0293904817672787E-3</v>
      </c>
      <c r="V562">
        <f>IF($F562="Reduce", INDEX(Model_Assumptions[Values], 2), INDEX(Model_Assumptions[Values], 1))</f>
        <v>-0.4</v>
      </c>
      <c r="W562">
        <f t="shared" si="186"/>
        <v>18.97697663233857</v>
      </c>
      <c r="X562">
        <f t="shared" si="199"/>
        <v>1202.7878626053387</v>
      </c>
      <c r="Y562">
        <f t="shared" si="187"/>
        <v>416.19218119490495</v>
      </c>
      <c r="Z562">
        <f t="shared" si="188"/>
        <v>2.1778626053387597</v>
      </c>
      <c r="AA562">
        <f t="shared" si="189"/>
        <v>3.1321811949051153</v>
      </c>
      <c r="AB562">
        <f t="shared" si="200"/>
        <v>0.34602293067157996</v>
      </c>
      <c r="AC562">
        <f t="shared" si="190"/>
        <v>1.9811519091176844E-3</v>
      </c>
      <c r="AD562">
        <f t="shared" si="191"/>
        <v>1.9811519091176844E-3</v>
      </c>
      <c r="AE562">
        <f t="shared" si="192"/>
        <v>0.2</v>
      </c>
      <c r="AF562">
        <f t="shared" si="201"/>
        <v>686.52188497846612</v>
      </c>
      <c r="AG562">
        <f t="shared" si="193"/>
        <v>1.4663215374871851E-2</v>
      </c>
      <c r="AH562">
        <f t="shared" si="194"/>
        <v>2.1088496281368142E-2</v>
      </c>
      <c r="AI562">
        <f t="shared" si="202"/>
        <v>0.8</v>
      </c>
      <c r="AJ562">
        <f>MAX(0, $R562 - $AA562) * INDEX(Model_Assumptions[Values], 7)</f>
        <v>1710.040350056355</v>
      </c>
      <c r="AK562">
        <f>MAX(0, INDEX(Model_Assumptions[Values], 4) - $AD562)</f>
        <v>4.8018848090882318E-2</v>
      </c>
      <c r="AL562">
        <f>MAX(0, INDEX(Model_Assumptions[Values], 5) - $AC562)</f>
        <v>1.8018848090882316E-2</v>
      </c>
      <c r="AM562">
        <f>INDEX(Model_Assumptions[Values], 6) * MAX(0, INDEX(Model_Assumptions[Values], 3) - $AB562)^2</f>
        <v>0</v>
      </c>
      <c r="AN562">
        <f t="shared" si="195"/>
        <v>1701.0066948446633</v>
      </c>
      <c r="AO562" cm="1">
        <f t="array" ref="AO562">IFERROR(STDEV(IF($E$2:$E$2201=$E562, $AJ$2:$AJ$2201)), 0)</f>
        <v>9.0817015093478055</v>
      </c>
      <c r="AP562">
        <f t="shared" si="203"/>
        <v>0.99470954890923413</v>
      </c>
      <c r="AQ562">
        <f t="shared" si="196"/>
        <v>4.5179603462322478E-2</v>
      </c>
      <c r="AR562" cm="1">
        <f t="array" ref="AR562">IFERROR(STDEV(IF($E$2:$E$2201=$E562, $AK$2:$AK$2201)), 0)</f>
        <v>2.854342057873961E-3</v>
      </c>
      <c r="AS562">
        <f t="shared" si="204"/>
        <v>0.99471071476087713</v>
      </c>
      <c r="AT562">
        <f t="shared" si="197"/>
        <v>1.517960346232247E-2</v>
      </c>
      <c r="AU562" cm="1">
        <f t="array" ref="AU562">IFERROR(STDEV(IF($E$2:$E$2201=$E562, $AL$2:$AL$2201)), 0)</f>
        <v>2.8543420578739606E-3</v>
      </c>
      <c r="AV562">
        <f t="shared" si="205"/>
        <v>0.99471071476087913</v>
      </c>
      <c r="AW562">
        <f t="shared" si="198"/>
        <v>0</v>
      </c>
      <c r="AX562" cm="1">
        <f t="array" ref="AX562">IFERROR(STDEV(IF($E$2:$E$2201=$E562, $AM$2:$AM$2201)), 0)</f>
        <v>0</v>
      </c>
      <c r="AY562">
        <f t="shared" si="206"/>
        <v>0.99471071476087913</v>
      </c>
      <c r="AZ562">
        <f>INDEX(Model_Assumptions[Values],9)*((INDEX(Model_Scenarios[GR Weight],1)*$AG562)+(INDEX(Model_Scenarios[GP Weight],1)*$AH562)+(INDEX(Model_Scenarios[LTV Weight],1)*$AI562))-(INDEX(Model_Scenarios[LTV Weight],1)*$AP562)-(INDEX(Model_Scenarios[GP Weight],1)*($AS562+$AV562+$AY562))</f>
        <v>2.1236950022724699</v>
      </c>
      <c r="BA562">
        <f>INDEX(Model_Assumptions[Values],9)*((INDEX(Model_Scenarios[GR Weight],2)*$AG562)+(INDEX(Model_Scenarios[GP Weight],2)*$AH562)+(INDEX(Model_Scenarios[LTV Weight],2)*$AI562))-(INDEX(Model_Scenarios[LTV Weight],2)*$AP562)-(INDEX(Model_Scenarios[GP Weight],2)*($AS562+$AV562+$AY562))</f>
        <v>1.3886982721649925</v>
      </c>
      <c r="BB562">
        <f>INDEX(Model_Assumptions[Values],9)*((INDEX(Model_Scenarios[GR Weight],3)*$AG562)+(INDEX(Model_Scenarios[GP Weight],3)*$AH562)+(INDEX(Model_Scenarios[LTV Weight],3)*$AI562))-(INDEX(Model_Scenarios[LTV Weight],3)*$AP562)-(INDEX(Model_Scenarios[GP Weight],3)*($AS562+$AV562+$AY562))</f>
        <v>0.21290381764836841</v>
      </c>
      <c r="BC562">
        <f>INDEX(Model_Assumptions[Values],9)*((INDEX(Model_Scenarios[GR Weight],4)*$AG562)+(INDEX(Model_Scenarios[GP Weight],4)*$AH562)+(INDEX(Model_Scenarios[LTV Weight],4)*$AI562))-(INDEX(Model_Scenarios[LTV Weight],4)*$AP562)-(INDEX(Model_Scenarios[GP Weight],4)*($AS562+$AV562+$AY562))</f>
        <v>-8.0293619773272429E-2</v>
      </c>
      <c r="BD562">
        <f>INDEX(Model_Assumptions[Values],9)*((INDEX(Model_Scenarios[GR Weight],5)*$AG562)+(INDEX(Model_Scenarios[GP Weight],5)*$AH562)+(INDEX(Model_Scenarios[LTV Weight],5)*$AI562))-(INDEX(Model_Scenarios[LTV Weight],5)*$AP562)-(INDEX(Model_Scenarios[GP Weight],5)*($AS562+$AV562+$AY562))</f>
        <v>-0.81729348643412369</v>
      </c>
    </row>
    <row r="563" spans="1:56" x14ac:dyDescent="0.25">
      <c r="A563">
        <v>562</v>
      </c>
      <c r="B563">
        <v>12</v>
      </c>
      <c r="C563" s="3">
        <v>12</v>
      </c>
      <c r="D563" s="4">
        <v>0.22</v>
      </c>
      <c r="E563" t="str">
        <v>SKU-1017</v>
      </c>
      <c r="F563" t="str">
        <v>Raise</v>
      </c>
      <c r="G563" t="str">
        <v>Full</v>
      </c>
      <c r="H563">
        <v>63.19</v>
      </c>
      <c r="I563">
        <v>41.45</v>
      </c>
      <c r="J563">
        <v>19</v>
      </c>
      <c r="K563">
        <v>1200.6099999999999</v>
      </c>
      <c r="L563">
        <v>413.05999999999983</v>
      </c>
      <c r="M563">
        <v>0.34404177876246228</v>
      </c>
      <c r="N563">
        <v>64.147135922714369</v>
      </c>
      <c r="O563">
        <v>148.52558253157304</v>
      </c>
      <c r="P563">
        <v>148.52558253157304</v>
      </c>
      <c r="Q563">
        <v>1170.2077584860217</v>
      </c>
      <c r="R563">
        <v>858.15235622308262</v>
      </c>
      <c r="S563">
        <v>1</v>
      </c>
      <c r="T563">
        <f t="shared" si="184"/>
        <v>63.400569902997162</v>
      </c>
      <c r="U563">
        <f t="shared" si="185"/>
        <v>3.3323295299440515E-3</v>
      </c>
      <c r="V563">
        <f>IF($F563="Reduce", INDEX(Model_Assumptions[Values], 2), INDEX(Model_Assumptions[Values], 1))</f>
        <v>-0.4</v>
      </c>
      <c r="W563">
        <f t="shared" si="186"/>
        <v>18.974674295572427</v>
      </c>
      <c r="X563">
        <f t="shared" si="199"/>
        <v>1203.0051640630431</v>
      </c>
      <c r="Y563">
        <f t="shared" si="187"/>
        <v>416.50491451156597</v>
      </c>
      <c r="Z563">
        <f t="shared" si="188"/>
        <v>2.3951640630432394</v>
      </c>
      <c r="AA563">
        <f t="shared" si="189"/>
        <v>3.4449145115661395</v>
      </c>
      <c r="AB563">
        <f t="shared" si="200"/>
        <v>0.34622038787003839</v>
      </c>
      <c r="AC563">
        <f t="shared" si="190"/>
        <v>2.1786091075761127E-3</v>
      </c>
      <c r="AD563">
        <f t="shared" si="191"/>
        <v>2.1786091075761127E-3</v>
      </c>
      <c r="AE563">
        <f t="shared" si="192"/>
        <v>0.22000000000000297</v>
      </c>
      <c r="AF563">
        <f t="shared" si="201"/>
        <v>669.35883785400188</v>
      </c>
      <c r="AG563">
        <f t="shared" si="193"/>
        <v>1.612627280915787E-2</v>
      </c>
      <c r="AH563">
        <f t="shared" si="194"/>
        <v>2.3194081806303179E-2</v>
      </c>
      <c r="AI563">
        <f t="shared" si="202"/>
        <v>0.77999999999999703</v>
      </c>
      <c r="AJ563">
        <f>MAX(0, $R563 - $AA563) * INDEX(Model_Assumptions[Values], 7)</f>
        <v>1709.414883423033</v>
      </c>
      <c r="AK563">
        <f>MAX(0, INDEX(Model_Assumptions[Values], 4) - $AD563)</f>
        <v>4.782139089242389E-2</v>
      </c>
      <c r="AL563">
        <f>MAX(0, INDEX(Model_Assumptions[Values], 5) - $AC563)</f>
        <v>1.7821390892423888E-2</v>
      </c>
      <c r="AM563">
        <f>INDEX(Model_Assumptions[Values], 6) * MAX(0, INDEX(Model_Assumptions[Values], 3) - $AB563)^2</f>
        <v>0</v>
      </c>
      <c r="AN563">
        <f t="shared" si="195"/>
        <v>1701.0066948446633</v>
      </c>
      <c r="AO563" cm="1">
        <f t="array" ref="AO563">IFERROR(STDEV(IF($E$2:$E$2201=$E563, $AJ$2:$AJ$2201)), 0)</f>
        <v>9.0817015093478055</v>
      </c>
      <c r="AP563">
        <f t="shared" si="203"/>
        <v>0.92583846426961514</v>
      </c>
      <c r="AQ563">
        <f t="shared" si="196"/>
        <v>4.5179603462322478E-2</v>
      </c>
      <c r="AR563" cm="1">
        <f t="array" ref="AR563">IFERROR(STDEV(IF($E$2:$E$2201=$E563, $AK$2:$AK$2201)), 0)</f>
        <v>2.854342057873961E-3</v>
      </c>
      <c r="AS563">
        <f t="shared" si="204"/>
        <v>0.9255328816719085</v>
      </c>
      <c r="AT563">
        <f t="shared" si="197"/>
        <v>1.517960346232247E-2</v>
      </c>
      <c r="AU563" cm="1">
        <f t="array" ref="AU563">IFERROR(STDEV(IF($E$2:$E$2201=$E563, $AL$2:$AL$2201)), 0)</f>
        <v>2.8543420578739606E-3</v>
      </c>
      <c r="AV563">
        <f t="shared" si="205"/>
        <v>0.92553288167191039</v>
      </c>
      <c r="AW563">
        <f t="shared" si="198"/>
        <v>0</v>
      </c>
      <c r="AX563" cm="1">
        <f t="array" ref="AX563">IFERROR(STDEV(IF($E$2:$E$2201=$E563, $AM$2:$AM$2201)), 0)</f>
        <v>0</v>
      </c>
      <c r="AY563">
        <f t="shared" si="206"/>
        <v>0.92553288167191039</v>
      </c>
      <c r="AZ563">
        <f>INDEX(Model_Assumptions[Values],9)*((INDEX(Model_Scenarios[GR Weight],1)*$AG563)+(INDEX(Model_Scenarios[GP Weight],1)*$AH563)+(INDEX(Model_Scenarios[LTV Weight],1)*$AI563))-(INDEX(Model_Scenarios[LTV Weight],1)*$AP563)-(INDEX(Model_Scenarios[GP Weight],1)*($AS563+$AV563+$AY563))</f>
        <v>2.121329541390454</v>
      </c>
      <c r="BA563">
        <f>INDEX(Model_Assumptions[Values],9)*((INDEX(Model_Scenarios[GR Weight],2)*$AG563)+(INDEX(Model_Scenarios[GP Weight],2)*$AH563)+(INDEX(Model_Scenarios[LTV Weight],2)*$AI563))-(INDEX(Model_Scenarios[LTV Weight],2)*$AP563)-(INDEX(Model_Scenarios[GP Weight],2)*($AS563+$AV563+$AY563))</f>
        <v>1.4131740556347665</v>
      </c>
      <c r="BB563">
        <f>INDEX(Model_Assumptions[Values],9)*((INDEX(Model_Scenarios[GR Weight],3)*$AG563)+(INDEX(Model_Scenarios[GP Weight],3)*$AH563)+(INDEX(Model_Scenarios[LTV Weight],3)*$AI563))-(INDEX(Model_Scenarios[LTV Weight],3)*$AP563)-(INDEX(Model_Scenarios[GP Weight],3)*($AS563+$AV563+$AY563))</f>
        <v>0.27860257270912081</v>
      </c>
      <c r="BC563">
        <f>INDEX(Model_Assumptions[Values],9)*((INDEX(Model_Scenarios[GR Weight],4)*$AG563)+(INDEX(Model_Scenarios[GP Weight],4)*$AH563)+(INDEX(Model_Scenarios[LTV Weight],4)*$AI563))-(INDEX(Model_Scenarios[LTV Weight],4)*$AP563)-(INDEX(Model_Scenarios[GP Weight],4)*($AS563+$AV563+$AY563))</f>
        <v>-1.0750444459337372E-2</v>
      </c>
      <c r="BD563">
        <f>INDEX(Model_Assumptions[Values],9)*((INDEX(Model_Scenarios[GR Weight],5)*$AG563)+(INDEX(Model_Scenarios[GP Weight],5)*$AH563)+(INDEX(Model_Scenarios[LTV Weight],5)*$AI563))-(INDEX(Model_Scenarios[LTV Weight],5)*$AP563)-(INDEX(Model_Scenarios[GP Weight],5)*($AS563+$AV563+$AY563))</f>
        <v>-0.70367887304956733</v>
      </c>
    </row>
    <row r="564" spans="1:56" x14ac:dyDescent="0.25">
      <c r="A564">
        <v>563</v>
      </c>
      <c r="B564">
        <v>12</v>
      </c>
      <c r="C564" s="3">
        <v>13</v>
      </c>
      <c r="D564" s="4">
        <v>0.24</v>
      </c>
      <c r="E564" t="str">
        <v>SKU-1017</v>
      </c>
      <c r="F564" t="str">
        <v>Raise</v>
      </c>
      <c r="G564" t="str">
        <v>Full</v>
      </c>
      <c r="H564">
        <v>63.19</v>
      </c>
      <c r="I564">
        <v>41.45</v>
      </c>
      <c r="J564">
        <v>19</v>
      </c>
      <c r="K564">
        <v>1200.6099999999999</v>
      </c>
      <c r="L564">
        <v>413.05999999999983</v>
      </c>
      <c r="M564">
        <v>0.34404177876246228</v>
      </c>
      <c r="N564">
        <v>64.147135922714369</v>
      </c>
      <c r="O564">
        <v>148.52558253157304</v>
      </c>
      <c r="P564">
        <v>148.52558253157304</v>
      </c>
      <c r="Q564">
        <v>1170.2077584860217</v>
      </c>
      <c r="R564">
        <v>858.15235622308262</v>
      </c>
      <c r="S564">
        <v>1</v>
      </c>
      <c r="T564">
        <f t="shared" si="184"/>
        <v>63.419712621451446</v>
      </c>
      <c r="U564">
        <f t="shared" si="185"/>
        <v>3.635268578120712E-3</v>
      </c>
      <c r="V564">
        <f>IF($F564="Reduce", INDEX(Model_Assumptions[Values], 2), INDEX(Model_Assumptions[Values], 1))</f>
        <v>-0.4</v>
      </c>
      <c r="W564">
        <f t="shared" si="186"/>
        <v>18.972371958806281</v>
      </c>
      <c r="X564">
        <f t="shared" si="199"/>
        <v>1203.2223773747783</v>
      </c>
      <c r="Y564">
        <f t="shared" si="187"/>
        <v>416.81755968225787</v>
      </c>
      <c r="Z564">
        <f t="shared" si="188"/>
        <v>2.6123773747783616</v>
      </c>
      <c r="AA564">
        <f t="shared" si="189"/>
        <v>3.7575596822580337</v>
      </c>
      <c r="AB564">
        <f t="shared" si="200"/>
        <v>0.34641772586683539</v>
      </c>
      <c r="AC564">
        <f t="shared" si="190"/>
        <v>2.3759471043731106E-3</v>
      </c>
      <c r="AD564">
        <f t="shared" si="191"/>
        <v>2.3759471043731106E-3</v>
      </c>
      <c r="AE564">
        <f t="shared" si="192"/>
        <v>0.23999999999999852</v>
      </c>
      <c r="AF564">
        <f t="shared" si="201"/>
        <v>652.195790729544</v>
      </c>
      <c r="AG564">
        <f t="shared" si="193"/>
        <v>1.7588736770132053E-2</v>
      </c>
      <c r="AH564">
        <f t="shared" si="194"/>
        <v>2.5299073857927911E-2</v>
      </c>
      <c r="AI564">
        <f t="shared" si="202"/>
        <v>0.76000000000000145</v>
      </c>
      <c r="AJ564">
        <f>MAX(0, $R564 - $AA564) * INDEX(Model_Assumptions[Values], 7)</f>
        <v>1708.7895930816492</v>
      </c>
      <c r="AK564">
        <f>MAX(0, INDEX(Model_Assumptions[Values], 4) - $AD564)</f>
        <v>4.7624052895626892E-2</v>
      </c>
      <c r="AL564">
        <f>MAX(0, INDEX(Model_Assumptions[Values], 5) - $AC564)</f>
        <v>1.762405289562689E-2</v>
      </c>
      <c r="AM564">
        <f>INDEX(Model_Assumptions[Values], 6) * MAX(0, INDEX(Model_Assumptions[Values], 3) - $AB564)^2</f>
        <v>0</v>
      </c>
      <c r="AN564">
        <f t="shared" si="195"/>
        <v>1701.0066948446633</v>
      </c>
      <c r="AO564" cm="1">
        <f t="array" ref="AO564">IFERROR(STDEV(IF($E$2:$E$2201=$E564, $AJ$2:$AJ$2201)), 0)</f>
        <v>9.0817015093478055</v>
      </c>
      <c r="AP564">
        <f t="shared" si="203"/>
        <v>0.85698679140410894</v>
      </c>
      <c r="AQ564">
        <f t="shared" si="196"/>
        <v>4.5179603462322478E-2</v>
      </c>
      <c r="AR564" cm="1">
        <f t="array" ref="AR564">IFERROR(STDEV(IF($E$2:$E$2201=$E564, $AK$2:$AK$2201)), 0)</f>
        <v>2.854342057873961E-3</v>
      </c>
      <c r="AS564">
        <f t="shared" si="204"/>
        <v>0.85639681010241198</v>
      </c>
      <c r="AT564">
        <f t="shared" si="197"/>
        <v>1.517960346232247E-2</v>
      </c>
      <c r="AU564" cm="1">
        <f t="array" ref="AU564">IFERROR(STDEV(IF($E$2:$E$2201=$E564, $AL$2:$AL$2201)), 0)</f>
        <v>2.8543420578739606E-3</v>
      </c>
      <c r="AV564">
        <f t="shared" si="205"/>
        <v>0.85639681010241397</v>
      </c>
      <c r="AW564">
        <f t="shared" si="198"/>
        <v>0</v>
      </c>
      <c r="AX564" cm="1">
        <f t="array" ref="AX564">IFERROR(STDEV(IF($E$2:$E$2201=$E564, $AM$2:$AM$2201)), 0)</f>
        <v>0</v>
      </c>
      <c r="AY564">
        <f t="shared" si="206"/>
        <v>0.85639681010241397</v>
      </c>
      <c r="AZ564">
        <f>INDEX(Model_Assumptions[Values],9)*((INDEX(Model_Scenarios[GR Weight],1)*$AG564)+(INDEX(Model_Scenarios[GP Weight],1)*$AH564)+(INDEX(Model_Scenarios[LTV Weight],1)*$AI564))-(INDEX(Model_Scenarios[LTV Weight],1)*$AP564)-(INDEX(Model_Scenarios[GP Weight],1)*($AS564+$AV564+$AY564))</f>
        <v>2.1189354291600244</v>
      </c>
      <c r="BA564">
        <f>INDEX(Model_Assumptions[Values],9)*((INDEX(Model_Scenarios[GR Weight],2)*$AG564)+(INDEX(Model_Scenarios[GP Weight],2)*$AH564)+(INDEX(Model_Scenarios[LTV Weight],2)*$AI564))-(INDEX(Model_Scenarios[LTV Weight],2)*$AP564)-(INDEX(Model_Scenarios[GP Weight],2)*($AS564+$AV564+$AY564))</f>
        <v>1.4376111259614128</v>
      </c>
      <c r="BB564">
        <f>INDEX(Model_Assumptions[Values],9)*((INDEX(Model_Scenarios[GR Weight],3)*$AG564)+(INDEX(Model_Scenarios[GP Weight],3)*$AH564)+(INDEX(Model_Scenarios[LTV Weight],3)*$AI564))-(INDEX(Model_Scenarios[LTV Weight],3)*$AP564)-(INDEX(Model_Scenarios[GP Weight],3)*($AS564+$AV564+$AY564))</f>
        <v>0.34424793304486423</v>
      </c>
      <c r="BC564">
        <f>INDEX(Model_Assumptions[Values],9)*((INDEX(Model_Scenarios[GR Weight],4)*$AG564)+(INDEX(Model_Scenarios[GP Weight],4)*$AH564)+(INDEX(Model_Scenarios[LTV Weight],4)*$AI564))-(INDEX(Model_Scenarios[LTV Weight],4)*$AP564)-(INDEX(Model_Scenarios[GP Weight],4)*($AS564+$AV564+$AY564))</f>
        <v>5.8740980570340384E-2</v>
      </c>
      <c r="BD564">
        <f>INDEX(Model_Assumptions[Values],9)*((INDEX(Model_Scenarios[GR Weight],5)*$AG564)+(INDEX(Model_Scenarios[GP Weight],5)*$AH564)+(INDEX(Model_Scenarios[LTV Weight],5)*$AI564))-(INDEX(Model_Scenarios[LTV Weight],5)*$AP564)-(INDEX(Model_Scenarios[GP Weight],5)*($AS564+$AV564+$AY564))</f>
        <v>-0.5901402446405738</v>
      </c>
    </row>
    <row r="565" spans="1:56" x14ac:dyDescent="0.25">
      <c r="A565">
        <v>564</v>
      </c>
      <c r="B565">
        <v>12</v>
      </c>
      <c r="C565" s="3">
        <v>14</v>
      </c>
      <c r="D565" s="4">
        <v>0.26</v>
      </c>
      <c r="E565" t="str">
        <v>SKU-1017</v>
      </c>
      <c r="F565" t="str">
        <v>Raise</v>
      </c>
      <c r="G565" t="str">
        <v>Full</v>
      </c>
      <c r="H565">
        <v>63.19</v>
      </c>
      <c r="I565">
        <v>41.45</v>
      </c>
      <c r="J565">
        <v>19</v>
      </c>
      <c r="K565">
        <v>1200.6099999999999</v>
      </c>
      <c r="L565">
        <v>413.05999999999983</v>
      </c>
      <c r="M565">
        <v>0.34404177876246228</v>
      </c>
      <c r="N565">
        <v>64.147135922714369</v>
      </c>
      <c r="O565">
        <v>148.52558253157304</v>
      </c>
      <c r="P565">
        <v>148.52558253157304</v>
      </c>
      <c r="Q565">
        <v>1170.2077584860217</v>
      </c>
      <c r="R565">
        <v>858.15235622308262</v>
      </c>
      <c r="S565">
        <v>1</v>
      </c>
      <c r="T565">
        <f t="shared" si="184"/>
        <v>63.438855339905736</v>
      </c>
      <c r="U565">
        <f t="shared" si="185"/>
        <v>3.9382076262974844E-3</v>
      </c>
      <c r="V565">
        <f>IF($F565="Reduce", INDEX(Model_Assumptions[Values], 2), INDEX(Model_Assumptions[Values], 1))</f>
        <v>-0.4</v>
      </c>
      <c r="W565">
        <f t="shared" si="186"/>
        <v>18.970069622040139</v>
      </c>
      <c r="X565">
        <f t="shared" si="199"/>
        <v>1203.4395025405447</v>
      </c>
      <c r="Y565">
        <f t="shared" si="187"/>
        <v>417.13011670698086</v>
      </c>
      <c r="Z565">
        <f t="shared" si="188"/>
        <v>2.8295025405448087</v>
      </c>
      <c r="AA565">
        <f t="shared" si="189"/>
        <v>4.0701167069810253</v>
      </c>
      <c r="AB565">
        <f t="shared" si="200"/>
        <v>0.34661494476987842</v>
      </c>
      <c r="AC565">
        <f t="shared" si="190"/>
        <v>2.5731660074161389E-3</v>
      </c>
      <c r="AD565">
        <f t="shared" si="191"/>
        <v>2.5731660074161389E-3</v>
      </c>
      <c r="AE565">
        <f t="shared" si="192"/>
        <v>0.26000000000000151</v>
      </c>
      <c r="AF565">
        <f t="shared" si="201"/>
        <v>635.03274360507976</v>
      </c>
      <c r="AG565">
        <f t="shared" si="193"/>
        <v>1.9050607257798995E-2</v>
      </c>
      <c r="AH565">
        <f t="shared" si="194"/>
        <v>2.7403472436243869E-2</v>
      </c>
      <c r="AI565">
        <f t="shared" si="202"/>
        <v>0.73999999999999844</v>
      </c>
      <c r="AJ565">
        <f>MAX(0, $R565 - $AA565) * INDEX(Model_Assumptions[Values], 7)</f>
        <v>1708.1644790322032</v>
      </c>
      <c r="AK565">
        <f>MAX(0, INDEX(Model_Assumptions[Values], 4) - $AD565)</f>
        <v>4.7426833992583864E-2</v>
      </c>
      <c r="AL565">
        <f>MAX(0, INDEX(Model_Assumptions[Values], 5) - $AC565)</f>
        <v>1.7426833992583862E-2</v>
      </c>
      <c r="AM565">
        <f>INDEX(Model_Assumptions[Values], 6) * MAX(0, INDEX(Model_Assumptions[Values], 3) - $AB565)^2</f>
        <v>0</v>
      </c>
      <c r="AN565">
        <f t="shared" si="195"/>
        <v>1701.0066948446633</v>
      </c>
      <c r="AO565" cm="1">
        <f t="array" ref="AO565">IFERROR(STDEV(IF($E$2:$E$2201=$E565, $AJ$2:$AJ$2201)), 0)</f>
        <v>9.0817015093478055</v>
      </c>
      <c r="AP565">
        <f t="shared" si="203"/>
        <v>0.78815453031266569</v>
      </c>
      <c r="AQ565">
        <f t="shared" si="196"/>
        <v>4.5179603462322478E-2</v>
      </c>
      <c r="AR565" cm="1">
        <f t="array" ref="AR565">IFERROR(STDEV(IF($E$2:$E$2201=$E565, $AK$2:$AK$2201)), 0)</f>
        <v>2.854342057873961E-3</v>
      </c>
      <c r="AS565">
        <f t="shared" si="204"/>
        <v>0.78730246224771738</v>
      </c>
      <c r="AT565">
        <f t="shared" si="197"/>
        <v>1.517960346232247E-2</v>
      </c>
      <c r="AU565" cm="1">
        <f t="array" ref="AU565">IFERROR(STDEV(IF($E$2:$E$2201=$E565, $AL$2:$AL$2201)), 0)</f>
        <v>2.8543420578739606E-3</v>
      </c>
      <c r="AV565">
        <f t="shared" si="205"/>
        <v>0.78730246224771938</v>
      </c>
      <c r="AW565">
        <f t="shared" si="198"/>
        <v>0</v>
      </c>
      <c r="AX565" cm="1">
        <f t="array" ref="AX565">IFERROR(STDEV(IF($E$2:$E$2201=$E565, $AM$2:$AM$2201)), 0)</f>
        <v>0</v>
      </c>
      <c r="AY565">
        <f t="shared" si="206"/>
        <v>0.78730246224771938</v>
      </c>
      <c r="AZ565">
        <f>INDEX(Model_Assumptions[Values],9)*((INDEX(Model_Scenarios[GR Weight],1)*$AG565)+(INDEX(Model_Scenarios[GP Weight],1)*$AH565)+(INDEX(Model_Scenarios[LTV Weight],1)*$AI565))-(INDEX(Model_Scenarios[LTV Weight],1)*$AP565)-(INDEX(Model_Scenarios[GP Weight],1)*($AS565+$AV565+$AY565))</f>
        <v>2.1165126769225666</v>
      </c>
      <c r="BA565">
        <f>INDEX(Model_Assumptions[Values],9)*((INDEX(Model_Scenarios[GR Weight],2)*$AG565)+(INDEX(Model_Scenarios[GP Weight],2)*$AH565)+(INDEX(Model_Scenarios[LTV Weight],2)*$AI565))-(INDEX(Model_Scenarios[LTV Weight],2)*$AP565)-(INDEX(Model_Scenarios[GP Weight],2)*($AS565+$AV565+$AY565))</f>
        <v>1.4620095058277243</v>
      </c>
      <c r="BB565">
        <f>INDEX(Model_Assumptions[Values],9)*((INDEX(Model_Scenarios[GR Weight],3)*$AG565)+(INDEX(Model_Scenarios[GP Weight],3)*$AH565)+(INDEX(Model_Scenarios[LTV Weight],3)*$AI565))-(INDEX(Model_Scenarios[LTV Weight],3)*$AP565)-(INDEX(Model_Scenarios[GP Weight],3)*($AS565+$AV565+$AY565))</f>
        <v>0.40983993835050136</v>
      </c>
      <c r="BC565">
        <f>INDEX(Model_Assumptions[Values],9)*((INDEX(Model_Scenarios[GR Weight],4)*$AG565)+(INDEX(Model_Scenarios[GP Weight],4)*$AH565)+(INDEX(Model_Scenarios[LTV Weight],4)*$AI565))-(INDEX(Model_Scenarios[LTV Weight],4)*$AP565)-(INDEX(Model_Scenarios[GP Weight],4)*($AS565+$AV565+$AY565))</f>
        <v>0.12818069501066831</v>
      </c>
      <c r="BD565">
        <f>INDEX(Model_Assumptions[Values],9)*((INDEX(Model_Scenarios[GR Weight],5)*$AG565)+(INDEX(Model_Scenarios[GP Weight],5)*$AH565)+(INDEX(Model_Scenarios[LTV Weight],5)*$AI565))-(INDEX(Model_Scenarios[LTV Weight],5)*$AP565)-(INDEX(Model_Scenarios[GP Weight],5)*($AS565+$AV565+$AY565))</f>
        <v>-0.47667753882943453</v>
      </c>
    </row>
    <row r="566" spans="1:56" x14ac:dyDescent="0.25">
      <c r="A566">
        <v>565</v>
      </c>
      <c r="B566">
        <v>12</v>
      </c>
      <c r="C566" s="3">
        <v>15</v>
      </c>
      <c r="D566" s="4">
        <v>0.28000000000000003</v>
      </c>
      <c r="E566" t="str">
        <v>SKU-1017</v>
      </c>
      <c r="F566" t="str">
        <v>Raise</v>
      </c>
      <c r="G566" t="str">
        <v>Full</v>
      </c>
      <c r="H566">
        <v>63.19</v>
      </c>
      <c r="I566">
        <v>41.45</v>
      </c>
      <c r="J566">
        <v>19</v>
      </c>
      <c r="K566">
        <v>1200.6099999999999</v>
      </c>
      <c r="L566">
        <v>413.05999999999983</v>
      </c>
      <c r="M566">
        <v>0.34404177876246228</v>
      </c>
      <c r="N566">
        <v>64.147135922714369</v>
      </c>
      <c r="O566">
        <v>148.52558253157304</v>
      </c>
      <c r="P566">
        <v>148.52558253157304</v>
      </c>
      <c r="Q566">
        <v>1170.2077584860217</v>
      </c>
      <c r="R566">
        <v>858.15235622308262</v>
      </c>
      <c r="S566">
        <v>1</v>
      </c>
      <c r="T566">
        <f t="shared" si="184"/>
        <v>63.457998058360019</v>
      </c>
      <c r="U566">
        <f t="shared" si="185"/>
        <v>4.2411466744741453E-3</v>
      </c>
      <c r="V566">
        <f>IF($F566="Reduce", INDEX(Model_Assumptions[Values], 2), INDEX(Model_Assumptions[Values], 1))</f>
        <v>-0.4</v>
      </c>
      <c r="W566">
        <f t="shared" si="186"/>
        <v>18.967767285273997</v>
      </c>
      <c r="X566">
        <f t="shared" si="199"/>
        <v>1203.656539560342</v>
      </c>
      <c r="Y566">
        <f t="shared" si="187"/>
        <v>417.44258558573483</v>
      </c>
      <c r="Z566">
        <f t="shared" si="188"/>
        <v>3.0465395603421257</v>
      </c>
      <c r="AA566">
        <f t="shared" si="189"/>
        <v>4.3825855857350007</v>
      </c>
      <c r="AB566">
        <f t="shared" si="200"/>
        <v>0.34681204468694493</v>
      </c>
      <c r="AC566">
        <f t="shared" si="190"/>
        <v>2.7702659244826511E-3</v>
      </c>
      <c r="AD566">
        <f t="shared" si="191"/>
        <v>2.7702659244826511E-3</v>
      </c>
      <c r="AE566">
        <f t="shared" si="192"/>
        <v>0.27999999999999703</v>
      </c>
      <c r="AF566">
        <f t="shared" si="201"/>
        <v>617.869696480622</v>
      </c>
      <c r="AG566">
        <f t="shared" si="193"/>
        <v>2.0511884272155629E-2</v>
      </c>
      <c r="AH566">
        <f t="shared" si="194"/>
        <v>2.9507277541250286E-2</v>
      </c>
      <c r="AI566">
        <f t="shared" si="202"/>
        <v>0.72000000000000297</v>
      </c>
      <c r="AJ566">
        <f>MAX(0, $R566 - $AA566) * INDEX(Model_Assumptions[Values], 7)</f>
        <v>1707.5395412746952</v>
      </c>
      <c r="AK566">
        <f>MAX(0, INDEX(Model_Assumptions[Values], 4) - $AD566)</f>
        <v>4.7229734075517352E-2</v>
      </c>
      <c r="AL566">
        <f>MAX(0, INDEX(Model_Assumptions[Values], 5) - $AC566)</f>
        <v>1.7229734075517349E-2</v>
      </c>
      <c r="AM566">
        <f>INDEX(Model_Assumptions[Values], 6) * MAX(0, INDEX(Model_Assumptions[Values], 3) - $AB566)^2</f>
        <v>0</v>
      </c>
      <c r="AN566">
        <f t="shared" si="195"/>
        <v>1701.0066948446633</v>
      </c>
      <c r="AO566" cm="1">
        <f t="array" ref="AO566">IFERROR(STDEV(IF($E$2:$E$2201=$E566, $AJ$2:$AJ$2201)), 0)</f>
        <v>9.0817015093478055</v>
      </c>
      <c r="AP566">
        <f t="shared" si="203"/>
        <v>0.71934168099531015</v>
      </c>
      <c r="AQ566">
        <f t="shared" si="196"/>
        <v>4.5179603462322478E-2</v>
      </c>
      <c r="AR566" cm="1">
        <f t="array" ref="AR566">IFERROR(STDEV(IF($E$2:$E$2201=$E566, $AK$2:$AK$2201)), 0)</f>
        <v>2.854342057873961E-3</v>
      </c>
      <c r="AS566">
        <f t="shared" si="204"/>
        <v>0.71824980034870145</v>
      </c>
      <c r="AT566">
        <f t="shared" si="197"/>
        <v>1.517960346232247E-2</v>
      </c>
      <c r="AU566" cm="1">
        <f t="array" ref="AU566">IFERROR(STDEV(IF($E$2:$E$2201=$E566, $AL$2:$AL$2201)), 0)</f>
        <v>2.8543420578739606E-3</v>
      </c>
      <c r="AV566">
        <f t="shared" si="205"/>
        <v>0.71824980034870334</v>
      </c>
      <c r="AW566">
        <f t="shared" si="198"/>
        <v>0</v>
      </c>
      <c r="AX566" cm="1">
        <f t="array" ref="AX566">IFERROR(STDEV(IF($E$2:$E$2201=$E566, $AM$2:$AM$2201)), 0)</f>
        <v>0</v>
      </c>
      <c r="AY566">
        <f t="shared" si="206"/>
        <v>0.71824980034870334</v>
      </c>
      <c r="AZ566">
        <f>INDEX(Model_Assumptions[Values],9)*((INDEX(Model_Scenarios[GR Weight],1)*$AG566)+(INDEX(Model_Scenarios[GP Weight],1)*$AH566)+(INDEX(Model_Scenarios[LTV Weight],1)*$AI566))-(INDEX(Model_Scenarios[LTV Weight],1)*$AP566)-(INDEX(Model_Scenarios[GP Weight],1)*($AS566+$AV566+$AY566))</f>
        <v>2.1140612960058558</v>
      </c>
      <c r="BA566">
        <f>INDEX(Model_Assumptions[Values],9)*((INDEX(Model_Scenarios[GR Weight],2)*$AG566)+(INDEX(Model_Scenarios[GP Weight],2)*$AH566)+(INDEX(Model_Scenarios[LTV Weight],2)*$AI566))-(INDEX(Model_Scenarios[LTV Weight],2)*$AP566)-(INDEX(Model_Scenarios[GP Weight],2)*($AS566+$AV566+$AY566))</f>
        <v>1.4863692178892038</v>
      </c>
      <c r="BB566">
        <f>INDEX(Model_Assumptions[Values],9)*((INDEX(Model_Scenarios[GR Weight],3)*$AG566)+(INDEX(Model_Scenarios[GP Weight],3)*$AH566)+(INDEX(Model_Scenarios[LTV Weight],3)*$AI566))-(INDEX(Model_Scenarios[LTV Weight],3)*$AP566)-(INDEX(Model_Scenarios[GP Weight],3)*($AS566+$AV566+$AY566))</f>
        <v>0.47537862827312649</v>
      </c>
      <c r="BC566">
        <f>INDEX(Model_Assumptions[Values],9)*((INDEX(Model_Scenarios[GR Weight],4)*$AG566)+(INDEX(Model_Scenarios[GP Weight],4)*$AH566)+(INDEX(Model_Scenarios[LTV Weight],4)*$AI566))-(INDEX(Model_Scenarios[LTV Weight],4)*$AP566)-(INDEX(Model_Scenarios[GP Weight],4)*($AS566+$AV566+$AY566))</f>
        <v>0.1975687385087338</v>
      </c>
      <c r="BD566">
        <f>INDEX(Model_Assumptions[Values],9)*((INDEX(Model_Scenarios[GR Weight],5)*$AG566)+(INDEX(Model_Scenarios[GP Weight],5)*$AH566)+(INDEX(Model_Scenarios[LTV Weight],5)*$AI566))-(INDEX(Model_Scenarios[LTV Weight],5)*$AP566)-(INDEX(Model_Scenarios[GP Weight],5)*($AS566+$AV566+$AY566))</f>
        <v>-0.36329069331358932</v>
      </c>
    </row>
    <row r="567" spans="1:56" x14ac:dyDescent="0.25">
      <c r="A567">
        <v>566</v>
      </c>
      <c r="B567">
        <v>12</v>
      </c>
      <c r="C567" s="3">
        <v>16</v>
      </c>
      <c r="D567" s="4">
        <v>0.3</v>
      </c>
      <c r="E567" t="str">
        <v>SKU-1017</v>
      </c>
      <c r="F567" t="str">
        <v>Raise</v>
      </c>
      <c r="G567" t="str">
        <v>Full</v>
      </c>
      <c r="H567">
        <v>63.19</v>
      </c>
      <c r="I567">
        <v>41.45</v>
      </c>
      <c r="J567">
        <v>19</v>
      </c>
      <c r="K567">
        <v>1200.6099999999999</v>
      </c>
      <c r="L567">
        <v>413.05999999999983</v>
      </c>
      <c r="M567">
        <v>0.34404177876246228</v>
      </c>
      <c r="N567">
        <v>64.147135922714369</v>
      </c>
      <c r="O567">
        <v>148.52558253157304</v>
      </c>
      <c r="P567">
        <v>148.52558253157304</v>
      </c>
      <c r="Q567">
        <v>1170.2077584860217</v>
      </c>
      <c r="R567">
        <v>858.15235622308262</v>
      </c>
      <c r="S567">
        <v>1</v>
      </c>
      <c r="T567">
        <f t="shared" si="184"/>
        <v>63.477140776814309</v>
      </c>
      <c r="U567">
        <f t="shared" si="185"/>
        <v>4.5440857226509181E-3</v>
      </c>
      <c r="V567">
        <f>IF($F567="Reduce", INDEX(Model_Assumptions[Values], 2), INDEX(Model_Assumptions[Values], 1))</f>
        <v>-0.4</v>
      </c>
      <c r="W567">
        <f t="shared" si="186"/>
        <v>18.965464948507854</v>
      </c>
      <c r="X567">
        <f t="shared" si="199"/>
        <v>1203.8734884341704</v>
      </c>
      <c r="Y567">
        <f t="shared" si="187"/>
        <v>417.75496631851979</v>
      </c>
      <c r="Z567">
        <f t="shared" si="188"/>
        <v>3.2634884341705401</v>
      </c>
      <c r="AA567">
        <f t="shared" si="189"/>
        <v>4.6949663185199597</v>
      </c>
      <c r="AB567">
        <f t="shared" si="200"/>
        <v>0.34700902572568215</v>
      </c>
      <c r="AC567">
        <f t="shared" si="190"/>
        <v>2.9672469632198717E-3</v>
      </c>
      <c r="AD567">
        <f t="shared" si="191"/>
        <v>2.9672469632198717E-3</v>
      </c>
      <c r="AE567">
        <f t="shared" si="192"/>
        <v>0.3</v>
      </c>
      <c r="AF567">
        <f t="shared" si="201"/>
        <v>600.70664935615775</v>
      </c>
      <c r="AG567">
        <f t="shared" si="193"/>
        <v>2.1972567813203489E-2</v>
      </c>
      <c r="AH567">
        <f t="shared" si="194"/>
        <v>3.1610489172947162E-2</v>
      </c>
      <c r="AI567">
        <f t="shared" si="202"/>
        <v>0.7</v>
      </c>
      <c r="AJ567">
        <f>MAX(0, $R567 - $AA567) * INDEX(Model_Assumptions[Values], 7)</f>
        <v>1706.9147798091253</v>
      </c>
      <c r="AK567">
        <f>MAX(0, INDEX(Model_Assumptions[Values], 4) - $AD567)</f>
        <v>4.7032753036780131E-2</v>
      </c>
      <c r="AL567">
        <f>MAX(0, INDEX(Model_Assumptions[Values], 5) - $AC567)</f>
        <v>1.7032753036780129E-2</v>
      </c>
      <c r="AM567">
        <f>INDEX(Model_Assumptions[Values], 6) * MAX(0, INDEX(Model_Assumptions[Values], 3) - $AB567)^2</f>
        <v>0</v>
      </c>
      <c r="AN567">
        <f t="shared" si="195"/>
        <v>1701.0066948446633</v>
      </c>
      <c r="AO567" cm="1">
        <f t="array" ref="AO567">IFERROR(STDEV(IF($E$2:$E$2201=$E567, $AJ$2:$AJ$2201)), 0)</f>
        <v>9.0817015093478055</v>
      </c>
      <c r="AP567">
        <f t="shared" si="203"/>
        <v>0.65054824345204243</v>
      </c>
      <c r="AQ567">
        <f t="shared" si="196"/>
        <v>4.5179603462322478E-2</v>
      </c>
      <c r="AR567" cm="1">
        <f t="array" ref="AR567">IFERROR(STDEV(IF($E$2:$E$2201=$E567, $AK$2:$AK$2201)), 0)</f>
        <v>2.854342057873961E-3</v>
      </c>
      <c r="AS567">
        <f t="shared" si="204"/>
        <v>0.64923878669186563</v>
      </c>
      <c r="AT567">
        <f t="shared" si="197"/>
        <v>1.517960346232247E-2</v>
      </c>
      <c r="AU567" cm="1">
        <f t="array" ref="AU567">IFERROR(STDEV(IF($E$2:$E$2201=$E567, $AL$2:$AL$2201)), 0)</f>
        <v>2.8543420578739606E-3</v>
      </c>
      <c r="AV567">
        <f t="shared" si="205"/>
        <v>0.64923878669186763</v>
      </c>
      <c r="AW567">
        <f t="shared" si="198"/>
        <v>0</v>
      </c>
      <c r="AX567" cm="1">
        <f t="array" ref="AX567">IFERROR(STDEV(IF($E$2:$E$2201=$E567, $AM$2:$AM$2201)), 0)</f>
        <v>0</v>
      </c>
      <c r="AY567">
        <f t="shared" si="206"/>
        <v>0.64923878669186763</v>
      </c>
      <c r="AZ567">
        <f>INDEX(Model_Assumptions[Values],9)*((INDEX(Model_Scenarios[GR Weight],1)*$AG567)+(INDEX(Model_Scenarios[GP Weight],1)*$AH567)+(INDEX(Model_Scenarios[LTV Weight],1)*$AI567))-(INDEX(Model_Scenarios[LTV Weight],1)*$AP567)-(INDEX(Model_Scenarios[GP Weight],1)*($AS567+$AV567+$AY567))</f>
        <v>2.1115812977238808</v>
      </c>
      <c r="BA567">
        <f>INDEX(Model_Assumptions[Values],9)*((INDEX(Model_Scenarios[GR Weight],2)*$AG567)+(INDEX(Model_Scenarios[GP Weight],2)*$AH567)+(INDEX(Model_Scenarios[LTV Weight],2)*$AI567))-(INDEX(Model_Scenarios[LTV Weight],2)*$AP567)-(INDEX(Model_Scenarios[GP Weight],2)*($AS567+$AV567+$AY567))</f>
        <v>1.5106902847739017</v>
      </c>
      <c r="BB567">
        <f>INDEX(Model_Assumptions[Values],9)*((INDEX(Model_Scenarios[GR Weight],3)*$AG567)+(INDEX(Model_Scenarios[GP Weight],3)*$AH567)+(INDEX(Model_Scenarios[LTV Weight],3)*$AI567))-(INDEX(Model_Scenarios[LTV Weight],3)*$AP567)-(INDEX(Model_Scenarios[GP Weight],3)*($AS567+$AV567+$AY567))</f>
        <v>0.54086404241188446</v>
      </c>
      <c r="BC567">
        <f>INDEX(Model_Assumptions[Values],9)*((INDEX(Model_Scenarios[GR Weight],4)*$AG567)+(INDEX(Model_Scenarios[GP Weight],4)*$AH567)+(INDEX(Model_Scenarios[LTV Weight],4)*$AI567))-(INDEX(Model_Scenarios[LTV Weight],4)*$AP567)-(INDEX(Model_Scenarios[GP Weight],4)*($AS567+$AV567+$AY567))</f>
        <v>0.26690515066369069</v>
      </c>
      <c r="BD567">
        <f>INDEX(Model_Assumptions[Values],9)*((INDEX(Model_Scenarios[GR Weight],5)*$AG567)+(INDEX(Model_Scenarios[GP Weight],5)*$AH567)+(INDEX(Model_Scenarios[LTV Weight],5)*$AI567))-(INDEX(Model_Scenarios[LTV Weight],5)*$AP567)-(INDEX(Model_Scenarios[GP Weight],5)*($AS567+$AV567+$AY567))</f>
        <v>-0.24997964586578325</v>
      </c>
    </row>
    <row r="568" spans="1:56" x14ac:dyDescent="0.25">
      <c r="A568">
        <v>567</v>
      </c>
      <c r="B568">
        <v>12</v>
      </c>
      <c r="C568" s="3">
        <v>17</v>
      </c>
      <c r="D568" s="4">
        <v>0.32</v>
      </c>
      <c r="E568" t="str">
        <v>SKU-1017</v>
      </c>
      <c r="F568" t="str">
        <v>Raise</v>
      </c>
      <c r="G568" t="str">
        <v>Full</v>
      </c>
      <c r="H568">
        <v>63.19</v>
      </c>
      <c r="I568">
        <v>41.45</v>
      </c>
      <c r="J568">
        <v>19</v>
      </c>
      <c r="K568">
        <v>1200.6099999999999</v>
      </c>
      <c r="L568">
        <v>413.05999999999983</v>
      </c>
      <c r="M568">
        <v>0.34404177876246228</v>
      </c>
      <c r="N568">
        <v>64.147135922714369</v>
      </c>
      <c r="O568">
        <v>148.52558253157304</v>
      </c>
      <c r="P568">
        <v>148.52558253157304</v>
      </c>
      <c r="Q568">
        <v>1170.2077584860217</v>
      </c>
      <c r="R568">
        <v>858.15235622308262</v>
      </c>
      <c r="S568">
        <v>1</v>
      </c>
      <c r="T568">
        <f t="shared" si="184"/>
        <v>63.496283495268599</v>
      </c>
      <c r="U568">
        <f t="shared" si="185"/>
        <v>4.8470247708276909E-3</v>
      </c>
      <c r="V568">
        <f>IF($F568="Reduce", INDEX(Model_Assumptions[Values], 2), INDEX(Model_Assumptions[Values], 1))</f>
        <v>-0.4</v>
      </c>
      <c r="W568">
        <f t="shared" si="186"/>
        <v>18.963162611741708</v>
      </c>
      <c r="X568">
        <f t="shared" si="199"/>
        <v>1204.0903491620297</v>
      </c>
      <c r="Y568">
        <f t="shared" si="187"/>
        <v>418.06725890533585</v>
      </c>
      <c r="Z568">
        <f t="shared" si="188"/>
        <v>3.4803491620298246</v>
      </c>
      <c r="AA568">
        <f t="shared" si="189"/>
        <v>5.0072589053360161</v>
      </c>
      <c r="AB568">
        <f t="shared" si="200"/>
        <v>0.34720588799360785</v>
      </c>
      <c r="AC568">
        <f t="shared" si="190"/>
        <v>3.1641092311455732E-3</v>
      </c>
      <c r="AD568">
        <f t="shared" si="191"/>
        <v>3.1641092311455732E-3</v>
      </c>
      <c r="AE568">
        <f t="shared" si="192"/>
        <v>0.32000000000000295</v>
      </c>
      <c r="AF568">
        <f t="shared" si="201"/>
        <v>583.54360223169363</v>
      </c>
      <c r="AG568">
        <f t="shared" si="193"/>
        <v>2.3432657880941045E-2</v>
      </c>
      <c r="AH568">
        <f t="shared" si="194"/>
        <v>3.3713107331335264E-2</v>
      </c>
      <c r="AI568">
        <f t="shared" si="202"/>
        <v>0.67999999999999705</v>
      </c>
      <c r="AJ568">
        <f>MAX(0, $R568 - $AA568) * INDEX(Model_Assumptions[Values], 7)</f>
        <v>1706.2901946354932</v>
      </c>
      <c r="AK568">
        <f>MAX(0, INDEX(Model_Assumptions[Values], 4) - $AD568)</f>
        <v>4.683589076885443E-2</v>
      </c>
      <c r="AL568">
        <f>MAX(0, INDEX(Model_Assumptions[Values], 5) - $AC568)</f>
        <v>1.6835890768854427E-2</v>
      </c>
      <c r="AM568">
        <f>INDEX(Model_Assumptions[Values], 6) * MAX(0, INDEX(Model_Assumptions[Values], 3) - $AB568)^2</f>
        <v>0</v>
      </c>
      <c r="AN568">
        <f t="shared" si="195"/>
        <v>1701.0066948446633</v>
      </c>
      <c r="AO568" cm="1">
        <f t="array" ref="AO568">IFERROR(STDEV(IF($E$2:$E$2201=$E568, $AJ$2:$AJ$2201)), 0)</f>
        <v>9.0817015093478055</v>
      </c>
      <c r="AP568">
        <f t="shared" si="203"/>
        <v>0.58177421768283755</v>
      </c>
      <c r="AQ568">
        <f t="shared" si="196"/>
        <v>4.5179603462322478E-2</v>
      </c>
      <c r="AR568" cm="1">
        <f t="array" ref="AR568">IFERROR(STDEV(IF($E$2:$E$2201=$E568, $AK$2:$AK$2201)), 0)</f>
        <v>2.854342057873961E-3</v>
      </c>
      <c r="AS568">
        <f t="shared" si="204"/>
        <v>0.58026938360906444</v>
      </c>
      <c r="AT568">
        <f t="shared" si="197"/>
        <v>1.517960346232247E-2</v>
      </c>
      <c r="AU568" cm="1">
        <f t="array" ref="AU568">IFERROR(STDEV(IF($E$2:$E$2201=$E568, $AL$2:$AL$2201)), 0)</f>
        <v>2.8543420578739606E-3</v>
      </c>
      <c r="AV568">
        <f t="shared" si="205"/>
        <v>0.58026938360906632</v>
      </c>
      <c r="AW568">
        <f t="shared" si="198"/>
        <v>0</v>
      </c>
      <c r="AX568" cm="1">
        <f t="array" ref="AX568">IFERROR(STDEV(IF($E$2:$E$2201=$E568, $AM$2:$AM$2201)), 0)</f>
        <v>0</v>
      </c>
      <c r="AY568">
        <f t="shared" si="206"/>
        <v>0.58026938360906632</v>
      </c>
      <c r="AZ568">
        <f>INDEX(Model_Assumptions[Values],9)*((INDEX(Model_Scenarios[GR Weight],1)*$AG568)+(INDEX(Model_Scenarios[GP Weight],1)*$AH568)+(INDEX(Model_Scenarios[LTV Weight],1)*$AI568))-(INDEX(Model_Scenarios[LTV Weight],1)*$AP568)-(INDEX(Model_Scenarios[GP Weight],1)*($AS568+$AV568+$AY568))</f>
        <v>2.1090726933771369</v>
      </c>
      <c r="BA568">
        <f>INDEX(Model_Assumptions[Values],9)*((INDEX(Model_Scenarios[GR Weight],2)*$AG568)+(INDEX(Model_Scenarios[GP Weight],2)*$AH568)+(INDEX(Model_Scenarios[LTV Weight],2)*$AI568))-(INDEX(Model_Scenarios[LTV Weight],2)*$AP568)-(INDEX(Model_Scenarios[GP Weight],2)*($AS568+$AV568+$AY568))</f>
        <v>1.5349727290827477</v>
      </c>
      <c r="BB568">
        <f>INDEX(Model_Assumptions[Values],9)*((INDEX(Model_Scenarios[GR Weight],3)*$AG568)+(INDEX(Model_Scenarios[GP Weight],3)*$AH568)+(INDEX(Model_Scenarios[LTV Weight],3)*$AI568))-(INDEX(Model_Scenarios[LTV Weight],3)*$AP568)-(INDEX(Model_Scenarios[GP Weight],3)*($AS568+$AV568+$AY568))</f>
        <v>0.60629622031835328</v>
      </c>
      <c r="BC568">
        <f>INDEX(Model_Assumptions[Values],9)*((INDEX(Model_Scenarios[GR Weight],4)*$AG568)+(INDEX(Model_Scenarios[GP Weight],4)*$AH568)+(INDEX(Model_Scenarios[LTV Weight],4)*$AI568))-(INDEX(Model_Scenarios[LTV Weight],4)*$AP568)-(INDEX(Model_Scenarios[GP Weight],4)*($AS568+$AV568+$AY568))</f>
        <v>0.3361899710271089</v>
      </c>
      <c r="BD568">
        <f>INDEX(Model_Assumptions[Values],9)*((INDEX(Model_Scenarios[GR Weight],5)*$AG568)+(INDEX(Model_Scenarios[GP Weight],5)*$AH568)+(INDEX(Model_Scenarios[LTV Weight],5)*$AI568))-(INDEX(Model_Scenarios[LTV Weight],5)*$AP568)-(INDEX(Model_Scenarios[GP Weight],5)*($AS568+$AV568+$AY568))</f>
        <v>-0.13674433433355826</v>
      </c>
    </row>
    <row r="569" spans="1:56" x14ac:dyDescent="0.25">
      <c r="A569">
        <v>568</v>
      </c>
      <c r="B569">
        <v>12</v>
      </c>
      <c r="C569" s="3">
        <v>18</v>
      </c>
      <c r="D569" s="4">
        <v>0.34</v>
      </c>
      <c r="E569" t="str">
        <v>SKU-1017</v>
      </c>
      <c r="F569" t="str">
        <v>Raise</v>
      </c>
      <c r="G569" t="str">
        <v>Full</v>
      </c>
      <c r="H569">
        <v>63.19</v>
      </c>
      <c r="I569">
        <v>41.45</v>
      </c>
      <c r="J569">
        <v>19</v>
      </c>
      <c r="K569">
        <v>1200.6099999999999</v>
      </c>
      <c r="L569">
        <v>413.05999999999983</v>
      </c>
      <c r="M569">
        <v>0.34404177876246228</v>
      </c>
      <c r="N569">
        <v>64.147135922714369</v>
      </c>
      <c r="O569">
        <v>148.52558253157304</v>
      </c>
      <c r="P569">
        <v>148.52558253157304</v>
      </c>
      <c r="Q569">
        <v>1170.2077584860217</v>
      </c>
      <c r="R569">
        <v>858.15235622308262</v>
      </c>
      <c r="S569">
        <v>1</v>
      </c>
      <c r="T569">
        <f t="shared" si="184"/>
        <v>63.515426213722883</v>
      </c>
      <c r="U569">
        <f t="shared" si="185"/>
        <v>5.1499638190043509E-3</v>
      </c>
      <c r="V569">
        <f>IF($F569="Reduce", INDEX(Model_Assumptions[Values], 2), INDEX(Model_Assumptions[Values], 1))</f>
        <v>-0.4</v>
      </c>
      <c r="W569">
        <f t="shared" si="186"/>
        <v>18.960860274975566</v>
      </c>
      <c r="X569">
        <f t="shared" si="199"/>
        <v>1204.3071217439199</v>
      </c>
      <c r="Y569">
        <f t="shared" si="187"/>
        <v>418.37946334618266</v>
      </c>
      <c r="Z569">
        <f t="shared" si="188"/>
        <v>3.6971217439199791</v>
      </c>
      <c r="AA569">
        <f t="shared" si="189"/>
        <v>5.3194633461828289</v>
      </c>
      <c r="AB569">
        <f t="shared" si="200"/>
        <v>0.34740263159810952</v>
      </c>
      <c r="AC569">
        <f t="shared" si="190"/>
        <v>3.3608528356472434E-3</v>
      </c>
      <c r="AD569">
        <f t="shared" si="191"/>
        <v>3.3608528356472434E-3</v>
      </c>
      <c r="AE569">
        <f t="shared" si="192"/>
        <v>0.33999999999999853</v>
      </c>
      <c r="AF569">
        <f t="shared" si="201"/>
        <v>566.38055510723575</v>
      </c>
      <c r="AG569">
        <f t="shared" si="193"/>
        <v>2.4892154475368296E-2</v>
      </c>
      <c r="AH569">
        <f t="shared" si="194"/>
        <v>3.5815132016412302E-2</v>
      </c>
      <c r="AI569">
        <f t="shared" si="202"/>
        <v>0.66000000000000147</v>
      </c>
      <c r="AJ569">
        <f>MAX(0, $R569 - $AA569) * INDEX(Model_Assumptions[Values], 7)</f>
        <v>1705.6657857537996</v>
      </c>
      <c r="AK569">
        <f>MAX(0, INDEX(Model_Assumptions[Values], 4) - $AD569)</f>
        <v>4.6639147164352759E-2</v>
      </c>
      <c r="AL569">
        <f>MAX(0, INDEX(Model_Assumptions[Values], 5) - $AC569)</f>
        <v>1.6639147164352757E-2</v>
      </c>
      <c r="AM569">
        <f>INDEX(Model_Assumptions[Values], 6) * MAX(0, INDEX(Model_Assumptions[Values], 3) - $AB569)^2</f>
        <v>0</v>
      </c>
      <c r="AN569">
        <f t="shared" si="195"/>
        <v>1701.0066948446633</v>
      </c>
      <c r="AO569" cm="1">
        <f t="array" ref="AO569">IFERROR(STDEV(IF($E$2:$E$2201=$E569, $AJ$2:$AJ$2201)), 0)</f>
        <v>9.0817015093478055</v>
      </c>
      <c r="AP569">
        <f t="shared" si="203"/>
        <v>0.51301960368777055</v>
      </c>
      <c r="AQ569">
        <f t="shared" si="196"/>
        <v>4.5179603462322478E-2</v>
      </c>
      <c r="AR569" cm="1">
        <f t="array" ref="AR569">IFERROR(STDEV(IF($E$2:$E$2201=$E569, $AK$2:$AK$2201)), 0)</f>
        <v>2.854342057873961E-3</v>
      </c>
      <c r="AS569">
        <f t="shared" si="204"/>
        <v>0.51134155347779653</v>
      </c>
      <c r="AT569">
        <f t="shared" si="197"/>
        <v>1.517960346232247E-2</v>
      </c>
      <c r="AU569" cm="1">
        <f t="array" ref="AU569">IFERROR(STDEV(IF($E$2:$E$2201=$E569, $AL$2:$AL$2201)), 0)</f>
        <v>2.8543420578739606E-3</v>
      </c>
      <c r="AV569">
        <f t="shared" si="205"/>
        <v>0.51134155347779842</v>
      </c>
      <c r="AW569">
        <f t="shared" si="198"/>
        <v>0</v>
      </c>
      <c r="AX569" cm="1">
        <f t="array" ref="AX569">IFERROR(STDEV(IF($E$2:$E$2201=$E569, $AM$2:$AM$2201)), 0)</f>
        <v>0</v>
      </c>
      <c r="AY569">
        <f t="shared" si="206"/>
        <v>0.51134155347779842</v>
      </c>
      <c r="AZ569">
        <f>INDEX(Model_Assumptions[Values],9)*((INDEX(Model_Scenarios[GR Weight],1)*$AG569)+(INDEX(Model_Scenarios[GP Weight],1)*$AH569)+(INDEX(Model_Scenarios[LTV Weight],1)*$AI569))-(INDEX(Model_Scenarios[LTV Weight],1)*$AP569)-(INDEX(Model_Scenarios[GP Weight],1)*($AS569+$AV569+$AY569))</f>
        <v>2.1065354942523404</v>
      </c>
      <c r="BA569">
        <f>INDEX(Model_Assumptions[Values],9)*((INDEX(Model_Scenarios[GR Weight],2)*$AG569)+(INDEX(Model_Scenarios[GP Weight],2)*$AH569)+(INDEX(Model_Scenarios[LTV Weight],2)*$AI569))-(INDEX(Model_Scenarios[LTV Weight],2)*$AP569)-(INDEX(Model_Scenarios[GP Weight],2)*($AS569+$AV569+$AY569))</f>
        <v>1.559216573389214</v>
      </c>
      <c r="BB569">
        <f>INDEX(Model_Assumptions[Values],9)*((INDEX(Model_Scenarios[GR Weight],3)*$AG569)+(INDEX(Model_Scenarios[GP Weight],3)*$AH569)+(INDEX(Model_Scenarios[LTV Weight],3)*$AI569))-(INDEX(Model_Scenarios[LTV Weight],3)*$AP569)-(INDEX(Model_Scenarios[GP Weight],3)*($AS569+$AV569+$AY569))</f>
        <v>0.67167520149613924</v>
      </c>
      <c r="BC569">
        <f>INDEX(Model_Assumptions[Values],9)*((INDEX(Model_Scenarios[GR Weight],4)*$AG569)+(INDEX(Model_Scenarios[GP Weight],4)*$AH569)+(INDEX(Model_Scenarios[LTV Weight],4)*$AI569))-(INDEX(Model_Scenarios[LTV Weight],4)*$AP569)-(INDEX(Model_Scenarios[GP Weight],4)*($AS569+$AV569+$AY569))</f>
        <v>0.40542323910259948</v>
      </c>
      <c r="BD569">
        <f>INDEX(Model_Assumptions[Values],9)*((INDEX(Model_Scenarios[GR Weight],5)*$AG569)+(INDEX(Model_Scenarios[GP Weight],5)*$AH569)+(INDEX(Model_Scenarios[LTV Weight],5)*$AI569))-(INDEX(Model_Scenarios[LTV Weight],5)*$AP569)-(INDEX(Model_Scenarios[GP Weight],5)*($AS569+$AV569+$AY569))</f>
        <v>-2.3584696639805114E-2</v>
      </c>
    </row>
    <row r="570" spans="1:56" x14ac:dyDescent="0.25">
      <c r="A570">
        <v>569</v>
      </c>
      <c r="B570">
        <v>12</v>
      </c>
      <c r="C570" s="3">
        <v>19</v>
      </c>
      <c r="D570" s="4">
        <v>0.36</v>
      </c>
      <c r="E570" t="str">
        <v>SKU-1017</v>
      </c>
      <c r="F570" t="str">
        <v>Raise</v>
      </c>
      <c r="G570" t="str">
        <v>Full</v>
      </c>
      <c r="H570">
        <v>63.19</v>
      </c>
      <c r="I570">
        <v>41.45</v>
      </c>
      <c r="J570">
        <v>19</v>
      </c>
      <c r="K570">
        <v>1200.6099999999999</v>
      </c>
      <c r="L570">
        <v>413.05999999999983</v>
      </c>
      <c r="M570">
        <v>0.34404177876246228</v>
      </c>
      <c r="N570">
        <v>64.147135922714369</v>
      </c>
      <c r="O570">
        <v>148.52558253157304</v>
      </c>
      <c r="P570">
        <v>148.52558253157304</v>
      </c>
      <c r="Q570">
        <v>1170.2077584860217</v>
      </c>
      <c r="R570">
        <v>858.15235622308262</v>
      </c>
      <c r="S570">
        <v>1</v>
      </c>
      <c r="T570">
        <f t="shared" si="184"/>
        <v>63.534568932177173</v>
      </c>
      <c r="U570">
        <f t="shared" si="185"/>
        <v>5.4529028671811237E-3</v>
      </c>
      <c r="V570">
        <f>IF($F570="Reduce", INDEX(Model_Assumptions[Values], 2), INDEX(Model_Assumptions[Values], 1))</f>
        <v>-0.4</v>
      </c>
      <c r="W570">
        <f t="shared" si="186"/>
        <v>18.958557938209424</v>
      </c>
      <c r="X570">
        <f t="shared" si="199"/>
        <v>1204.5238061798414</v>
      </c>
      <c r="Y570">
        <f t="shared" si="187"/>
        <v>418.69157964106068</v>
      </c>
      <c r="Z570">
        <f t="shared" si="188"/>
        <v>3.9138061798414583</v>
      </c>
      <c r="AA570">
        <f t="shared" si="189"/>
        <v>5.6315796410608527</v>
      </c>
      <c r="AB570">
        <f t="shared" si="200"/>
        <v>0.34759925664644603</v>
      </c>
      <c r="AC570">
        <f t="shared" si="190"/>
        <v>3.5574778839837506E-3</v>
      </c>
      <c r="AD570">
        <f t="shared" si="191"/>
        <v>3.5574778839837506E-3</v>
      </c>
      <c r="AE570">
        <f t="shared" si="192"/>
        <v>0.36000000000000149</v>
      </c>
      <c r="AF570">
        <f t="shared" si="201"/>
        <v>549.21750798277162</v>
      </c>
      <c r="AG570">
        <f t="shared" si="193"/>
        <v>2.6351057596488304E-2</v>
      </c>
      <c r="AH570">
        <f t="shared" si="194"/>
        <v>3.7916563228181328E-2</v>
      </c>
      <c r="AI570">
        <f t="shared" si="202"/>
        <v>0.63999999999999857</v>
      </c>
      <c r="AJ570">
        <f>MAX(0, $R570 - $AA570) * INDEX(Model_Assumptions[Values], 7)</f>
        <v>1705.0415531640435</v>
      </c>
      <c r="AK570">
        <f>MAX(0, INDEX(Model_Assumptions[Values], 4) - $AD570)</f>
        <v>4.6442522116016252E-2</v>
      </c>
      <c r="AL570">
        <f>MAX(0, INDEX(Model_Assumptions[Values], 5) - $AC570)</f>
        <v>1.644252211601625E-2</v>
      </c>
      <c r="AM570">
        <f>INDEX(Model_Assumptions[Values], 6) * MAX(0, INDEX(Model_Assumptions[Values], 3) - $AB570)^2</f>
        <v>0</v>
      </c>
      <c r="AN570">
        <f t="shared" si="195"/>
        <v>1701.0066948446633</v>
      </c>
      <c r="AO570" cm="1">
        <f t="array" ref="AO570">IFERROR(STDEV(IF($E$2:$E$2201=$E570, $AJ$2:$AJ$2201)), 0)</f>
        <v>9.0817015093478055</v>
      </c>
      <c r="AP570">
        <f t="shared" si="203"/>
        <v>0.44428440146674136</v>
      </c>
      <c r="AQ570">
        <f t="shared" si="196"/>
        <v>4.5179603462322478E-2</v>
      </c>
      <c r="AR570" cm="1">
        <f t="array" ref="AR570">IFERROR(STDEV(IF($E$2:$E$2201=$E570, $AK$2:$AK$2201)), 0)</f>
        <v>2.854342057873961E-3</v>
      </c>
      <c r="AS570">
        <f t="shared" si="204"/>
        <v>0.44245525872062147</v>
      </c>
      <c r="AT570">
        <f t="shared" si="197"/>
        <v>1.517960346232247E-2</v>
      </c>
      <c r="AU570" cm="1">
        <f t="array" ref="AU570">IFERROR(STDEV(IF($E$2:$E$2201=$E570, $AL$2:$AL$2201)), 0)</f>
        <v>2.8543420578739606E-3</v>
      </c>
      <c r="AV570">
        <f t="shared" si="205"/>
        <v>0.44245525872062336</v>
      </c>
      <c r="AW570">
        <f t="shared" si="198"/>
        <v>0</v>
      </c>
      <c r="AX570" cm="1">
        <f t="array" ref="AX570">IFERROR(STDEV(IF($E$2:$E$2201=$E570, $AM$2:$AM$2201)), 0)</f>
        <v>0</v>
      </c>
      <c r="AY570">
        <f t="shared" si="206"/>
        <v>0.44245525872062336</v>
      </c>
      <c r="AZ570">
        <f>INDEX(Model_Assumptions[Values],9)*((INDEX(Model_Scenarios[GR Weight],1)*$AG570)+(INDEX(Model_Scenarios[GP Weight],1)*$AH570)+(INDEX(Model_Scenarios[LTV Weight],1)*$AI570))-(INDEX(Model_Scenarios[LTV Weight],1)*$AP570)-(INDEX(Model_Scenarios[GP Weight],1)*($AS570+$AV570+$AY570))</f>
        <v>2.1039697116227494</v>
      </c>
      <c r="BA570">
        <f>INDEX(Model_Assumptions[Values],9)*((INDEX(Model_Scenarios[GR Weight],2)*$AG570)+(INDEX(Model_Scenarios[GP Weight],2)*$AH570)+(INDEX(Model_Scenarios[LTV Weight],2)*$AI570))-(INDEX(Model_Scenarios[LTV Weight],2)*$AP570)-(INDEX(Model_Scenarios[GP Weight],2)*($AS570+$AV570+$AY570))</f>
        <v>1.5834218402397877</v>
      </c>
      <c r="BB570">
        <f>INDEX(Model_Assumptions[Values],9)*((INDEX(Model_Scenarios[GR Weight],3)*$AG570)+(INDEX(Model_Scenarios[GP Weight],3)*$AH570)+(INDEX(Model_Scenarios[LTV Weight],3)*$AI570))-(INDEX(Model_Scenarios[LTV Weight],3)*$AP570)-(INDEX(Model_Scenarios[GP Weight],3)*($AS570+$AV570+$AY570))</f>
        <v>0.73700102540157453</v>
      </c>
      <c r="BC570">
        <f>INDEX(Model_Assumptions[Values],9)*((INDEX(Model_Scenarios[GR Weight],4)*$AG570)+(INDEX(Model_Scenarios[GP Weight],4)*$AH570)+(INDEX(Model_Scenarios[LTV Weight],4)*$AI570))-(INDEX(Model_Scenarios[LTV Weight],4)*$AP570)-(INDEX(Model_Scenarios[GP Weight],4)*($AS570+$AV570+$AY570))</f>
        <v>0.47460499434649328</v>
      </c>
      <c r="BD570">
        <f>INDEX(Model_Assumptions[Values],9)*((INDEX(Model_Scenarios[GR Weight],5)*$AG570)+(INDEX(Model_Scenarios[GP Weight],5)*$AH570)+(INDEX(Model_Scenarios[LTV Weight],5)*$AI570))-(INDEX(Model_Scenarios[LTV Weight],5)*$AP570)-(INDEX(Model_Scenarios[GP Weight],5)*($AS570+$AV570+$AY570))</f>
        <v>8.9499329218272305E-2</v>
      </c>
    </row>
    <row r="571" spans="1:56" x14ac:dyDescent="0.25">
      <c r="A571">
        <v>570</v>
      </c>
      <c r="B571">
        <v>12</v>
      </c>
      <c r="C571" s="3">
        <v>20</v>
      </c>
      <c r="D571" s="4">
        <v>0.38</v>
      </c>
      <c r="E571" t="str">
        <v>SKU-1017</v>
      </c>
      <c r="F571" t="str">
        <v>Raise</v>
      </c>
      <c r="G571" t="str">
        <v>Full</v>
      </c>
      <c r="H571">
        <v>63.19</v>
      </c>
      <c r="I571">
        <v>41.45</v>
      </c>
      <c r="J571">
        <v>19</v>
      </c>
      <c r="K571">
        <v>1200.6099999999999</v>
      </c>
      <c r="L571">
        <v>413.05999999999983</v>
      </c>
      <c r="M571">
        <v>0.34404177876246228</v>
      </c>
      <c r="N571">
        <v>64.147135922714369</v>
      </c>
      <c r="O571">
        <v>148.52558253157304</v>
      </c>
      <c r="P571">
        <v>148.52558253157304</v>
      </c>
      <c r="Q571">
        <v>1170.2077584860217</v>
      </c>
      <c r="R571">
        <v>858.15235622308262</v>
      </c>
      <c r="S571">
        <v>1</v>
      </c>
      <c r="T571">
        <f t="shared" si="184"/>
        <v>63.553711650631456</v>
      </c>
      <c r="U571">
        <f t="shared" si="185"/>
        <v>5.7558419153577846E-3</v>
      </c>
      <c r="V571">
        <f>IF($F571="Reduce", INDEX(Model_Assumptions[Values], 2), INDEX(Model_Assumptions[Values], 1))</f>
        <v>-0.4</v>
      </c>
      <c r="W571">
        <f t="shared" si="186"/>
        <v>18.956255601443281</v>
      </c>
      <c r="X571">
        <f t="shared" si="199"/>
        <v>1204.7404024697937</v>
      </c>
      <c r="Y571">
        <f t="shared" si="187"/>
        <v>419.00360778996969</v>
      </c>
      <c r="Z571">
        <f t="shared" si="188"/>
        <v>4.1304024697938075</v>
      </c>
      <c r="AA571">
        <f t="shared" si="189"/>
        <v>5.9436077899698603</v>
      </c>
      <c r="AB571">
        <f t="shared" si="200"/>
        <v>0.34779576324574646</v>
      </c>
      <c r="AC571">
        <f t="shared" si="190"/>
        <v>3.7539844832841784E-3</v>
      </c>
      <c r="AD571">
        <f t="shared" si="191"/>
        <v>3.7539844832841784E-3</v>
      </c>
      <c r="AE571">
        <f t="shared" si="192"/>
        <v>0.37999999999999701</v>
      </c>
      <c r="AF571">
        <f t="shared" si="201"/>
        <v>532.05446085831375</v>
      </c>
      <c r="AG571">
        <f t="shared" si="193"/>
        <v>2.7809367244298007E-2</v>
      </c>
      <c r="AH571">
        <f t="shared" si="194"/>
        <v>4.0017400966640811E-2</v>
      </c>
      <c r="AI571">
        <f t="shared" si="202"/>
        <v>0.62000000000000299</v>
      </c>
      <c r="AJ571">
        <f>MAX(0, $R571 - $AA571) * INDEX(Model_Assumptions[Values], 7)</f>
        <v>1704.4174968662255</v>
      </c>
      <c r="AK571">
        <f>MAX(0, INDEX(Model_Assumptions[Values], 4) - $AD571)</f>
        <v>4.6246015516715824E-2</v>
      </c>
      <c r="AL571">
        <f>MAX(0, INDEX(Model_Assumptions[Values], 5) - $AC571)</f>
        <v>1.6246015516715822E-2</v>
      </c>
      <c r="AM571">
        <f>INDEX(Model_Assumptions[Values], 6) * MAX(0, INDEX(Model_Assumptions[Values], 3) - $AB571)^2</f>
        <v>0</v>
      </c>
      <c r="AN571">
        <f t="shared" si="195"/>
        <v>1701.0066948446633</v>
      </c>
      <c r="AO571" cm="1">
        <f t="array" ref="AO571">IFERROR(STDEV(IF($E$2:$E$2201=$E571, $AJ$2:$AJ$2201)), 0)</f>
        <v>9.0817015093478055</v>
      </c>
      <c r="AP571">
        <f t="shared" si="203"/>
        <v>0.37556861101979999</v>
      </c>
      <c r="AQ571">
        <f t="shared" si="196"/>
        <v>4.5179603462322478E-2</v>
      </c>
      <c r="AR571" cm="1">
        <f t="array" ref="AR571">IFERROR(STDEV(IF($E$2:$E$2201=$E571, $AK$2:$AK$2201)), 0)</f>
        <v>2.854342057873961E-3</v>
      </c>
      <c r="AS571">
        <f t="shared" si="204"/>
        <v>0.37361046180556828</v>
      </c>
      <c r="AT571">
        <f t="shared" si="197"/>
        <v>1.517960346232247E-2</v>
      </c>
      <c r="AU571" cm="1">
        <f t="array" ref="AU571">IFERROR(STDEV(IF($E$2:$E$2201=$E571, $AL$2:$AL$2201)), 0)</f>
        <v>2.8543420578739606E-3</v>
      </c>
      <c r="AV571">
        <f t="shared" si="205"/>
        <v>0.37361046180557017</v>
      </c>
      <c r="AW571">
        <f t="shared" si="198"/>
        <v>0</v>
      </c>
      <c r="AX571" cm="1">
        <f t="array" ref="AX571">IFERROR(STDEV(IF($E$2:$E$2201=$E571, $AM$2:$AM$2201)), 0)</f>
        <v>0</v>
      </c>
      <c r="AY571">
        <f t="shared" si="206"/>
        <v>0.37361046180557017</v>
      </c>
      <c r="AZ571">
        <f>INDEX(Model_Assumptions[Values],9)*((INDEX(Model_Scenarios[GR Weight],1)*$AG571)+(INDEX(Model_Scenarios[GP Weight],1)*$AH571)+(INDEX(Model_Scenarios[LTV Weight],1)*$AI571))-(INDEX(Model_Scenarios[LTV Weight],1)*$AP571)-(INDEX(Model_Scenarios[GP Weight],1)*($AS571+$AV571+$AY571))</f>
        <v>2.1013753567479707</v>
      </c>
      <c r="BA571">
        <f>INDEX(Model_Assumptions[Values],9)*((INDEX(Model_Scenarios[GR Weight],2)*$AG571)+(INDEX(Model_Scenarios[GP Weight],2)*$AH571)+(INDEX(Model_Scenarios[LTV Weight],2)*$AI571))-(INDEX(Model_Scenarios[LTV Weight],2)*$AP571)-(INDEX(Model_Scenarios[GP Weight],2)*($AS571+$AV571+$AY571))</f>
        <v>1.6075885521536626</v>
      </c>
      <c r="BB571">
        <f>INDEX(Model_Assumptions[Values],9)*((INDEX(Model_Scenarios[GR Weight],3)*$AG571)+(INDEX(Model_Scenarios[GP Weight],3)*$AH571)+(INDEX(Model_Scenarios[LTV Weight],3)*$AI571))-(INDEX(Model_Scenarios[LTV Weight],3)*$AP571)-(INDEX(Model_Scenarios[GP Weight],3)*($AS571+$AV571+$AY571))</f>
        <v>0.80227373144323222</v>
      </c>
      <c r="BC571">
        <f>INDEX(Model_Assumptions[Values],9)*((INDEX(Model_Scenarios[GR Weight],4)*$AG571)+(INDEX(Model_Scenarios[GP Weight],4)*$AH571)+(INDEX(Model_Scenarios[LTV Weight],4)*$AI571))-(INDEX(Model_Scenarios[LTV Weight],4)*$AP571)-(INDEX(Model_Scenarios[GP Weight],4)*($AS571+$AV571+$AY571))</f>
        <v>0.54373527616735928</v>
      </c>
      <c r="BD571">
        <f>INDEX(Model_Assumptions[Values],9)*((INDEX(Model_Scenarios[GR Weight],5)*$AG571)+(INDEX(Model_Scenarios[GP Weight],5)*$AH571)+(INDEX(Model_Scenarios[LTV Weight],5)*$AI571))-(INDEX(Model_Scenarios[LTV Weight],5)*$AP571)-(INDEX(Model_Scenarios[GP Weight],5)*($AS571+$AV571+$AY571))</f>
        <v>0.20250780516842415</v>
      </c>
    </row>
    <row r="572" spans="1:56" x14ac:dyDescent="0.25">
      <c r="A572">
        <v>571</v>
      </c>
      <c r="B572">
        <v>12</v>
      </c>
      <c r="C572" s="3">
        <v>21</v>
      </c>
      <c r="D572" s="4">
        <v>0.4</v>
      </c>
      <c r="E572" t="str">
        <v>SKU-1017</v>
      </c>
      <c r="F572" t="str">
        <v>Raise</v>
      </c>
      <c r="G572" t="str">
        <v>Full</v>
      </c>
      <c r="H572">
        <v>63.19</v>
      </c>
      <c r="I572">
        <v>41.45</v>
      </c>
      <c r="J572">
        <v>19</v>
      </c>
      <c r="K572">
        <v>1200.6099999999999</v>
      </c>
      <c r="L572">
        <v>413.05999999999983</v>
      </c>
      <c r="M572">
        <v>0.34404177876246228</v>
      </c>
      <c r="N572">
        <v>64.147135922714369</v>
      </c>
      <c r="O572">
        <v>148.52558253157304</v>
      </c>
      <c r="P572">
        <v>148.52558253157304</v>
      </c>
      <c r="Q572">
        <v>1170.2077584860217</v>
      </c>
      <c r="R572">
        <v>858.15235622308262</v>
      </c>
      <c r="S572">
        <v>1</v>
      </c>
      <c r="T572">
        <f t="shared" si="184"/>
        <v>63.572854369085746</v>
      </c>
      <c r="U572">
        <f t="shared" si="185"/>
        <v>6.0587809635345574E-3</v>
      </c>
      <c r="V572">
        <f>IF($F572="Reduce", INDEX(Model_Assumptions[Values], 2), INDEX(Model_Assumptions[Values], 1))</f>
        <v>-0.4</v>
      </c>
      <c r="W572">
        <f t="shared" si="186"/>
        <v>18.953953264677136</v>
      </c>
      <c r="X572">
        <f t="shared" si="199"/>
        <v>1204.9569106137769</v>
      </c>
      <c r="Y572">
        <f t="shared" si="187"/>
        <v>419.31554779290957</v>
      </c>
      <c r="Z572">
        <f t="shared" si="188"/>
        <v>4.3469106137770268</v>
      </c>
      <c r="AA572">
        <f t="shared" si="189"/>
        <v>6.2555477929097378</v>
      </c>
      <c r="AB572">
        <f t="shared" si="200"/>
        <v>0.34799215150301105</v>
      </c>
      <c r="AC572">
        <f t="shared" si="190"/>
        <v>3.9503727405487687E-3</v>
      </c>
      <c r="AD572">
        <f t="shared" si="191"/>
        <v>3.9503727405487687E-3</v>
      </c>
      <c r="AE572">
        <f t="shared" si="192"/>
        <v>0.4</v>
      </c>
      <c r="AF572">
        <f t="shared" si="201"/>
        <v>514.8914137338495</v>
      </c>
      <c r="AG572">
        <f t="shared" si="193"/>
        <v>2.9267083418797406E-2</v>
      </c>
      <c r="AH572">
        <f t="shared" si="194"/>
        <v>4.2117645231789992E-2</v>
      </c>
      <c r="AI572">
        <f t="shared" si="202"/>
        <v>0.59999999999999987</v>
      </c>
      <c r="AJ572">
        <f>MAX(0, $R572 - $AA572) * INDEX(Model_Assumptions[Values], 7)</f>
        <v>1703.7936168603458</v>
      </c>
      <c r="AK572">
        <f>MAX(0, INDEX(Model_Assumptions[Values], 4) - $AD572)</f>
        <v>4.6049627259451234E-2</v>
      </c>
      <c r="AL572">
        <f>MAX(0, INDEX(Model_Assumptions[Values], 5) - $AC572)</f>
        <v>1.6049627259451232E-2</v>
      </c>
      <c r="AM572">
        <f>INDEX(Model_Assumptions[Values], 6) * MAX(0, INDEX(Model_Assumptions[Values], 3) - $AB572)^2</f>
        <v>0</v>
      </c>
      <c r="AN572">
        <f t="shared" si="195"/>
        <v>1701.0066948446633</v>
      </c>
      <c r="AO572" cm="1">
        <f t="array" ref="AO572">IFERROR(STDEV(IF($E$2:$E$2201=$E572, $AJ$2:$AJ$2201)), 0)</f>
        <v>9.0817015093478055</v>
      </c>
      <c r="AP572">
        <f t="shared" si="203"/>
        <v>0.30687223234697147</v>
      </c>
      <c r="AQ572">
        <f t="shared" si="196"/>
        <v>4.5179603462322478E-2</v>
      </c>
      <c r="AR572" cm="1">
        <f t="array" ref="AR572">IFERROR(STDEV(IF($E$2:$E$2201=$E572, $AK$2:$AK$2201)), 0)</f>
        <v>2.854342057873961E-3</v>
      </c>
      <c r="AS572">
        <f t="shared" si="204"/>
        <v>0.30480712524580472</v>
      </c>
      <c r="AT572">
        <f t="shared" si="197"/>
        <v>1.517960346232247E-2</v>
      </c>
      <c r="AU572" cm="1">
        <f t="array" ref="AU572">IFERROR(STDEV(IF($E$2:$E$2201=$E572, $AL$2:$AL$2201)), 0)</f>
        <v>2.8543420578739606E-3</v>
      </c>
      <c r="AV572">
        <f t="shared" si="205"/>
        <v>0.30480712524580655</v>
      </c>
      <c r="AW572">
        <f t="shared" si="198"/>
        <v>0</v>
      </c>
      <c r="AX572" cm="1">
        <f t="array" ref="AX572">IFERROR(STDEV(IF($E$2:$E$2201=$E572, $AM$2:$AM$2201)), 0)</f>
        <v>0</v>
      </c>
      <c r="AY572">
        <f t="shared" si="206"/>
        <v>0.30480712524580655</v>
      </c>
      <c r="AZ572">
        <f>INDEX(Model_Assumptions[Values],9)*((INDEX(Model_Scenarios[GR Weight],1)*$AG572)+(INDEX(Model_Scenarios[GP Weight],1)*$AH572)+(INDEX(Model_Scenarios[LTV Weight],1)*$AI572))-(INDEX(Model_Scenarios[LTV Weight],1)*$AP572)-(INDEX(Model_Scenarios[GP Weight],1)*($AS572+$AV572+$AY572))</f>
        <v>2.0987524408739744</v>
      </c>
      <c r="BA572">
        <f>INDEX(Model_Assumptions[Values],9)*((INDEX(Model_Scenarios[GR Weight],2)*$AG572)+(INDEX(Model_Scenarios[GP Weight],2)*$AH572)+(INDEX(Model_Scenarios[LTV Weight],2)*$AI572))-(INDEX(Model_Scenarios[LTV Weight],2)*$AP572)-(INDEX(Model_Scenarios[GP Weight],2)*($AS572+$AV572+$AY572))</f>
        <v>1.6317167316228729</v>
      </c>
      <c r="BB572">
        <f>INDEX(Model_Assumptions[Values],9)*((INDEX(Model_Scenarios[GR Weight],3)*$AG572)+(INDEX(Model_Scenarios[GP Weight],3)*$AH572)+(INDEX(Model_Scenarios[LTV Weight],3)*$AI572))-(INDEX(Model_Scenarios[LTV Weight],3)*$AP572)-(INDEX(Model_Scenarios[GP Weight],3)*($AS572+$AV572+$AY572))</f>
        <v>0.86749335898224422</v>
      </c>
      <c r="BC572">
        <f>INDEX(Model_Assumptions[Values],9)*((INDEX(Model_Scenarios[GR Weight],4)*$AG572)+(INDEX(Model_Scenarios[GP Weight],4)*$AH572)+(INDEX(Model_Scenarios[LTV Weight],4)*$AI572))-(INDEX(Model_Scenarios[LTV Weight],4)*$AP572)-(INDEX(Model_Scenarios[GP Weight],4)*($AS572+$AV572+$AY572))</f>
        <v>0.61281412392634005</v>
      </c>
      <c r="BD572">
        <f>INDEX(Model_Assumptions[Values],9)*((INDEX(Model_Scenarios[GR Weight],5)*$AG572)+(INDEX(Model_Scenarios[GP Weight],5)*$AH572)+(INDEX(Model_Scenarios[LTV Weight],5)*$AI572))-(INDEX(Model_Scenarios[LTV Weight],5)*$AP572)-(INDEX(Model_Scenarios[GP Weight],5)*($AS572+$AV572+$AY572))</f>
        <v>0.31544079306389705</v>
      </c>
    </row>
    <row r="573" spans="1:56" x14ac:dyDescent="0.25">
      <c r="A573">
        <v>572</v>
      </c>
      <c r="B573">
        <v>12</v>
      </c>
      <c r="C573" s="3">
        <v>22</v>
      </c>
      <c r="D573" s="4">
        <v>0.42</v>
      </c>
      <c r="E573" t="str">
        <v>SKU-1017</v>
      </c>
      <c r="F573" t="str">
        <v>Raise</v>
      </c>
      <c r="G573" t="str">
        <v>Full</v>
      </c>
      <c r="H573">
        <v>63.19</v>
      </c>
      <c r="I573">
        <v>41.45</v>
      </c>
      <c r="J573">
        <v>19</v>
      </c>
      <c r="K573">
        <v>1200.6099999999999</v>
      </c>
      <c r="L573">
        <v>413.05999999999983</v>
      </c>
      <c r="M573">
        <v>0.34404177876246228</v>
      </c>
      <c r="N573">
        <v>64.147135922714369</v>
      </c>
      <c r="O573">
        <v>148.52558253157304</v>
      </c>
      <c r="P573">
        <v>148.52558253157304</v>
      </c>
      <c r="Q573">
        <v>1170.2077584860217</v>
      </c>
      <c r="R573">
        <v>858.15235622308262</v>
      </c>
      <c r="S573">
        <v>1</v>
      </c>
      <c r="T573">
        <f t="shared" si="184"/>
        <v>63.591997087540037</v>
      </c>
      <c r="U573">
        <f t="shared" si="185"/>
        <v>6.3617200117113302E-3</v>
      </c>
      <c r="V573">
        <f>IF($F573="Reduce", INDEX(Model_Assumptions[Values], 2), INDEX(Model_Assumptions[Values], 1))</f>
        <v>-0.4</v>
      </c>
      <c r="W573">
        <f t="shared" si="186"/>
        <v>18.951650927910993</v>
      </c>
      <c r="X573">
        <f t="shared" si="199"/>
        <v>1205.1733306117912</v>
      </c>
      <c r="Y573">
        <f t="shared" si="187"/>
        <v>419.62739964988054</v>
      </c>
      <c r="Z573">
        <f t="shared" si="188"/>
        <v>4.5633306117913435</v>
      </c>
      <c r="AA573">
        <f t="shared" si="189"/>
        <v>6.5673996498807128</v>
      </c>
      <c r="AB573">
        <f t="shared" si="200"/>
        <v>0.3481884215251112</v>
      </c>
      <c r="AC573">
        <f t="shared" si="190"/>
        <v>4.1466427626489222E-3</v>
      </c>
      <c r="AD573">
        <f t="shared" si="191"/>
        <v>4.1466427626489222E-3</v>
      </c>
      <c r="AE573">
        <f t="shared" si="192"/>
        <v>0.42000000000000298</v>
      </c>
      <c r="AF573">
        <f t="shared" si="201"/>
        <v>497.72836660938532</v>
      </c>
      <c r="AG573">
        <f t="shared" si="193"/>
        <v>3.072420611998803E-2</v>
      </c>
      <c r="AH573">
        <f t="shared" si="194"/>
        <v>4.4217296023630399E-2</v>
      </c>
      <c r="AI573">
        <f t="shared" si="202"/>
        <v>0.57999999999999696</v>
      </c>
      <c r="AJ573">
        <f>MAX(0, $R573 - $AA573) * INDEX(Model_Assumptions[Values], 7)</f>
        <v>1703.1699131464038</v>
      </c>
      <c r="AK573">
        <f>MAX(0, INDEX(Model_Assumptions[Values], 4) - $AD573)</f>
        <v>4.5853357237351081E-2</v>
      </c>
      <c r="AL573">
        <f>MAX(0, INDEX(Model_Assumptions[Values], 5) - $AC573)</f>
        <v>1.5853357237351078E-2</v>
      </c>
      <c r="AM573">
        <f>INDEX(Model_Assumptions[Values], 6) * MAX(0, INDEX(Model_Assumptions[Values], 3) - $AB573)^2</f>
        <v>0</v>
      </c>
      <c r="AN573">
        <f t="shared" si="195"/>
        <v>1701.0066948446633</v>
      </c>
      <c r="AO573" cm="1">
        <f t="array" ref="AO573">IFERROR(STDEV(IF($E$2:$E$2201=$E573, $AJ$2:$AJ$2201)), 0)</f>
        <v>9.0817015093478055</v>
      </c>
      <c r="AP573">
        <f t="shared" si="203"/>
        <v>0.23819526544820574</v>
      </c>
      <c r="AQ573">
        <f t="shared" si="196"/>
        <v>4.5179603462322478E-2</v>
      </c>
      <c r="AR573" cm="1">
        <f t="array" ref="AR573">IFERROR(STDEV(IF($E$2:$E$2201=$E573, $AK$2:$AK$2201)), 0)</f>
        <v>2.854342057873961E-3</v>
      </c>
      <c r="AS573">
        <f t="shared" si="204"/>
        <v>0.23604521159963718</v>
      </c>
      <c r="AT573">
        <f t="shared" si="197"/>
        <v>1.517960346232247E-2</v>
      </c>
      <c r="AU573" cm="1">
        <f t="array" ref="AU573">IFERROR(STDEV(IF($E$2:$E$2201=$E573, $AL$2:$AL$2201)), 0)</f>
        <v>2.8543420578739606E-3</v>
      </c>
      <c r="AV573">
        <f t="shared" si="205"/>
        <v>0.23604521159963904</v>
      </c>
      <c r="AW573">
        <f t="shared" si="198"/>
        <v>0</v>
      </c>
      <c r="AX573" cm="1">
        <f t="array" ref="AX573">IFERROR(STDEV(IF($E$2:$E$2201=$E573, $AM$2:$AM$2201)), 0)</f>
        <v>0</v>
      </c>
      <c r="AY573">
        <f t="shared" si="206"/>
        <v>0.23604521159963904</v>
      </c>
      <c r="AZ573">
        <f>INDEX(Model_Assumptions[Values],9)*((INDEX(Model_Scenarios[GR Weight],1)*$AG573)+(INDEX(Model_Scenarios[GP Weight],1)*$AH573)+(INDEX(Model_Scenarios[LTV Weight],1)*$AI573))-(INDEX(Model_Scenarios[LTV Weight],1)*$AP573)-(INDEX(Model_Scenarios[GP Weight],1)*($AS573+$AV573+$AY573))</f>
        <v>2.096100975233341</v>
      </c>
      <c r="BA573">
        <f>INDEX(Model_Assumptions[Values],9)*((INDEX(Model_Scenarios[GR Weight],2)*$AG573)+(INDEX(Model_Scenarios[GP Weight],2)*$AH573)+(INDEX(Model_Scenarios[LTV Weight],2)*$AI573))-(INDEX(Model_Scenarios[LTV Weight],2)*$AP573)-(INDEX(Model_Scenarios[GP Weight],2)*($AS573+$AV573+$AY573))</f>
        <v>1.6558064011124951</v>
      </c>
      <c r="BB573">
        <f>INDEX(Model_Assumptions[Values],9)*((INDEX(Model_Scenarios[GR Weight],3)*$AG573)+(INDEX(Model_Scenarios[GP Weight],3)*$AH573)+(INDEX(Model_Scenarios[LTV Weight],3)*$AI573))-(INDEX(Model_Scenarios[LTV Weight],3)*$AP573)-(INDEX(Model_Scenarios[GP Weight],3)*($AS573+$AV573+$AY573))</f>
        <v>0.93265994733242963</v>
      </c>
      <c r="BC573">
        <f>INDEX(Model_Assumptions[Values],9)*((INDEX(Model_Scenarios[GR Weight],4)*$AG573)+(INDEX(Model_Scenarios[GP Weight],4)*$AH573)+(INDEX(Model_Scenarios[LTV Weight],4)*$AI573))-(INDEX(Model_Scenarios[LTV Weight],4)*$AP573)-(INDEX(Model_Scenarios[GP Weight],4)*($AS573+$AV573+$AY573))</f>
        <v>0.68184157693724567</v>
      </c>
      <c r="BD573">
        <f>INDEX(Model_Assumptions[Values],9)*((INDEX(Model_Scenarios[GR Weight],5)*$AG573)+(INDEX(Model_Scenarios[GP Weight],5)*$AH573)+(INDEX(Model_Scenarios[LTV Weight],5)*$AI573))-(INDEX(Model_Scenarios[LTV Weight],5)*$AP573)-(INDEX(Model_Scenarios[GP Weight],5)*($AS573+$AV573+$AY573))</f>
        <v>0.42829835468351302</v>
      </c>
    </row>
    <row r="574" spans="1:56" x14ac:dyDescent="0.25">
      <c r="A574">
        <v>573</v>
      </c>
      <c r="B574">
        <v>12</v>
      </c>
      <c r="C574" s="3">
        <v>23</v>
      </c>
      <c r="D574" s="4">
        <v>0.44</v>
      </c>
      <c r="E574" t="str">
        <v>SKU-1017</v>
      </c>
      <c r="F574" t="str">
        <v>Raise</v>
      </c>
      <c r="G574" t="str">
        <v>Full</v>
      </c>
      <c r="H574">
        <v>63.19</v>
      </c>
      <c r="I574">
        <v>41.45</v>
      </c>
      <c r="J574">
        <v>19</v>
      </c>
      <c r="K574">
        <v>1200.6099999999999</v>
      </c>
      <c r="L574">
        <v>413.05999999999983</v>
      </c>
      <c r="M574">
        <v>0.34404177876246228</v>
      </c>
      <c r="N574">
        <v>64.147135922714369</v>
      </c>
      <c r="O574">
        <v>148.52558253157304</v>
      </c>
      <c r="P574">
        <v>148.52558253157304</v>
      </c>
      <c r="Q574">
        <v>1170.2077584860217</v>
      </c>
      <c r="R574">
        <v>858.15235622308262</v>
      </c>
      <c r="S574">
        <v>1</v>
      </c>
      <c r="T574">
        <f t="shared" si="184"/>
        <v>63.61113980599432</v>
      </c>
      <c r="U574">
        <f t="shared" si="185"/>
        <v>6.6646590598879903E-3</v>
      </c>
      <c r="V574">
        <f>IF($F574="Reduce", INDEX(Model_Assumptions[Values], 2), INDEX(Model_Assumptions[Values], 1))</f>
        <v>-0.4</v>
      </c>
      <c r="W574">
        <f t="shared" si="186"/>
        <v>18.949348591144851</v>
      </c>
      <c r="X574">
        <f t="shared" si="199"/>
        <v>1205.3896624638367</v>
      </c>
      <c r="Y574">
        <f t="shared" si="187"/>
        <v>419.9391633608825</v>
      </c>
      <c r="Z574">
        <f t="shared" si="188"/>
        <v>4.7796624638367575</v>
      </c>
      <c r="AA574">
        <f t="shared" si="189"/>
        <v>6.8791633608826714</v>
      </c>
      <c r="AB574">
        <f t="shared" si="200"/>
        <v>0.34838457341878959</v>
      </c>
      <c r="AC574">
        <f t="shared" si="190"/>
        <v>4.342794656327309E-3</v>
      </c>
      <c r="AD574">
        <f t="shared" si="191"/>
        <v>4.342794656327309E-3</v>
      </c>
      <c r="AE574">
        <f t="shared" si="192"/>
        <v>0.4399999999999985</v>
      </c>
      <c r="AF574">
        <f t="shared" si="201"/>
        <v>480.56531948492756</v>
      </c>
      <c r="AG574">
        <f t="shared" si="193"/>
        <v>3.2180735347869881E-2</v>
      </c>
      <c r="AH574">
        <f t="shared" si="194"/>
        <v>4.6316353342161262E-2</v>
      </c>
      <c r="AI574">
        <f t="shared" si="202"/>
        <v>0.5600000000000015</v>
      </c>
      <c r="AJ574">
        <f>MAX(0, $R574 - $AA574) * INDEX(Model_Assumptions[Values], 7)</f>
        <v>1702.5463857243999</v>
      </c>
      <c r="AK574">
        <f>MAX(0, INDEX(Model_Assumptions[Values], 4) - $AD574)</f>
        <v>4.5657205343672694E-2</v>
      </c>
      <c r="AL574">
        <f>MAX(0, INDEX(Model_Assumptions[Values], 5) - $AC574)</f>
        <v>1.5657205343672691E-2</v>
      </c>
      <c r="AM574">
        <f>INDEX(Model_Assumptions[Values], 6) * MAX(0, INDEX(Model_Assumptions[Values], 3) - $AB574)^2</f>
        <v>0</v>
      </c>
      <c r="AN574">
        <f t="shared" si="195"/>
        <v>1701.0066948446633</v>
      </c>
      <c r="AO574" cm="1">
        <f t="array" ref="AO574">IFERROR(STDEV(IF($E$2:$E$2201=$E574, $AJ$2:$AJ$2201)), 0)</f>
        <v>9.0817015093478055</v>
      </c>
      <c r="AP574">
        <f t="shared" si="203"/>
        <v>0.16953771032352788</v>
      </c>
      <c r="AQ574">
        <f t="shared" si="196"/>
        <v>4.5179603462322478E-2</v>
      </c>
      <c r="AR574" cm="1">
        <f t="array" ref="AR574">IFERROR(STDEV(IF($E$2:$E$2201=$E574, $AK$2:$AK$2201)), 0)</f>
        <v>2.854342057873961E-3</v>
      </c>
      <c r="AS574">
        <f t="shared" si="204"/>
        <v>0.16732468347047197</v>
      </c>
      <c r="AT574">
        <f t="shared" si="197"/>
        <v>1.517960346232247E-2</v>
      </c>
      <c r="AU574" cm="1">
        <f t="array" ref="AU574">IFERROR(STDEV(IF($E$2:$E$2201=$E574, $AL$2:$AL$2201)), 0)</f>
        <v>2.8543420578739606E-3</v>
      </c>
      <c r="AV574">
        <f t="shared" si="205"/>
        <v>0.16732468347047383</v>
      </c>
      <c r="AW574">
        <f t="shared" si="198"/>
        <v>0</v>
      </c>
      <c r="AX574" cm="1">
        <f t="array" ref="AX574">IFERROR(STDEV(IF($E$2:$E$2201=$E574, $AM$2:$AM$2201)), 0)</f>
        <v>0</v>
      </c>
      <c r="AY574">
        <f t="shared" si="206"/>
        <v>0.16732468347047383</v>
      </c>
      <c r="AZ574">
        <f>INDEX(Model_Assumptions[Values],9)*((INDEX(Model_Scenarios[GR Weight],1)*$AG574)+(INDEX(Model_Scenarios[GP Weight],1)*$AH574)+(INDEX(Model_Scenarios[LTV Weight],1)*$AI574))-(INDEX(Model_Scenarios[LTV Weight],1)*$AP574)-(INDEX(Model_Scenarios[GP Weight],1)*($AS574+$AV574+$AY574))</f>
        <v>2.0934209710450573</v>
      </c>
      <c r="BA574">
        <f>INDEX(Model_Assumptions[Values],9)*((INDEX(Model_Scenarios[GR Weight],2)*$AG574)+(INDEX(Model_Scenarios[GP Weight],2)*$AH574)+(INDEX(Model_Scenarios[LTV Weight],2)*$AI574))-(INDEX(Model_Scenarios[LTV Weight],2)*$AP574)-(INDEX(Model_Scenarios[GP Weight],2)*($AS574+$AV574+$AY574))</f>
        <v>1.6798575830604914</v>
      </c>
      <c r="BB574">
        <f>INDEX(Model_Assumptions[Values],9)*((INDEX(Model_Scenarios[GR Weight],3)*$AG574)+(INDEX(Model_Scenarios[GP Weight],3)*$AH574)+(INDEX(Model_Scenarios[LTV Weight],3)*$AI574))-(INDEX(Model_Scenarios[LTV Weight],3)*$AP574)-(INDEX(Model_Scenarios[GP Weight],3)*($AS574+$AV574+$AY574))</f>
        <v>0.99777353576021444</v>
      </c>
      <c r="BC574">
        <f>INDEX(Model_Assumptions[Values],9)*((INDEX(Model_Scenarios[GR Weight],4)*$AG574)+(INDEX(Model_Scenarios[GP Weight],4)*$AH574)+(INDEX(Model_Scenarios[LTV Weight],4)*$AI574))-(INDEX(Model_Scenarios[LTV Weight],4)*$AP574)-(INDEX(Model_Scenarios[GP Weight],4)*($AS574+$AV574+$AY574))</f>
        <v>0.75081767446650161</v>
      </c>
      <c r="BD574">
        <f>INDEX(Model_Assumptions[Values],9)*((INDEX(Model_Scenarios[GR Weight],5)*$AG574)+(INDEX(Model_Scenarios[GP Weight],5)*$AH574)+(INDEX(Model_Scenarios[LTV Weight],5)*$AI574))-(INDEX(Model_Scenarios[LTV Weight],5)*$AP574)-(INDEX(Model_Scenarios[GP Weight],5)*($AS574+$AV574+$AY574))</f>
        <v>0.54108055173165248</v>
      </c>
    </row>
    <row r="575" spans="1:56" x14ac:dyDescent="0.25">
      <c r="A575">
        <v>574</v>
      </c>
      <c r="B575">
        <v>12</v>
      </c>
      <c r="C575" s="3">
        <v>24</v>
      </c>
      <c r="D575" s="4">
        <v>0.46</v>
      </c>
      <c r="E575" t="str">
        <v>SKU-1017</v>
      </c>
      <c r="F575" t="str">
        <v>Raise</v>
      </c>
      <c r="G575" t="str">
        <v>Full</v>
      </c>
      <c r="H575">
        <v>63.19</v>
      </c>
      <c r="I575">
        <v>41.45</v>
      </c>
      <c r="J575">
        <v>19</v>
      </c>
      <c r="K575">
        <v>1200.6099999999999</v>
      </c>
      <c r="L575">
        <v>413.05999999999983</v>
      </c>
      <c r="M575">
        <v>0.34404177876246228</v>
      </c>
      <c r="N575">
        <v>64.147135922714369</v>
      </c>
      <c r="O575">
        <v>148.52558253157304</v>
      </c>
      <c r="P575">
        <v>148.52558253157304</v>
      </c>
      <c r="Q575">
        <v>1170.2077584860217</v>
      </c>
      <c r="R575">
        <v>858.15235622308262</v>
      </c>
      <c r="S575">
        <v>1</v>
      </c>
      <c r="T575">
        <f t="shared" si="184"/>
        <v>63.63028252444861</v>
      </c>
      <c r="U575">
        <f t="shared" si="185"/>
        <v>6.9675981080647631E-3</v>
      </c>
      <c r="V575">
        <f>IF($F575="Reduce", INDEX(Model_Assumptions[Values], 2), INDEX(Model_Assumptions[Values], 1))</f>
        <v>-0.4</v>
      </c>
      <c r="W575">
        <f t="shared" si="186"/>
        <v>18.947046254378709</v>
      </c>
      <c r="X575">
        <f t="shared" si="199"/>
        <v>1205.6059061699129</v>
      </c>
      <c r="Y575">
        <f t="shared" si="187"/>
        <v>420.25083892591545</v>
      </c>
      <c r="Z575">
        <f t="shared" si="188"/>
        <v>4.9959061699130416</v>
      </c>
      <c r="AA575">
        <f t="shared" si="189"/>
        <v>7.1908389259156138</v>
      </c>
      <c r="AB575">
        <f t="shared" si="200"/>
        <v>0.34858060729066059</v>
      </c>
      <c r="AC575">
        <f t="shared" si="190"/>
        <v>4.5388285281983132E-3</v>
      </c>
      <c r="AD575">
        <f t="shared" si="191"/>
        <v>4.5388285281983132E-3</v>
      </c>
      <c r="AE575">
        <f t="shared" si="192"/>
        <v>0.46000000000000146</v>
      </c>
      <c r="AF575">
        <f t="shared" si="201"/>
        <v>463.40227236046331</v>
      </c>
      <c r="AG575">
        <f t="shared" si="193"/>
        <v>3.3636671102441423E-2</v>
      </c>
      <c r="AH575">
        <f t="shared" si="194"/>
        <v>4.8414817187382594E-2</v>
      </c>
      <c r="AI575">
        <f t="shared" si="202"/>
        <v>0.53999999999999848</v>
      </c>
      <c r="AJ575">
        <f>MAX(0, $R575 - $AA575) * INDEX(Model_Assumptions[Values], 7)</f>
        <v>1701.923034594334</v>
      </c>
      <c r="AK575">
        <f>MAX(0, INDEX(Model_Assumptions[Values], 4) - $AD575)</f>
        <v>4.546117147180169E-2</v>
      </c>
      <c r="AL575">
        <f>MAX(0, INDEX(Model_Assumptions[Values], 5) - $AC575)</f>
        <v>1.5461171471801687E-2</v>
      </c>
      <c r="AM575">
        <f>INDEX(Model_Assumptions[Values], 6) * MAX(0, INDEX(Model_Assumptions[Values], 3) - $AB575)^2</f>
        <v>0</v>
      </c>
      <c r="AN575">
        <f t="shared" si="195"/>
        <v>1701.0066948446633</v>
      </c>
      <c r="AO575" cm="1">
        <f t="array" ref="AO575">IFERROR(STDEV(IF($E$2:$E$2201=$E575, $AJ$2:$AJ$2201)), 0)</f>
        <v>9.0817015093478055</v>
      </c>
      <c r="AP575">
        <f t="shared" si="203"/>
        <v>0.10089956697293781</v>
      </c>
      <c r="AQ575">
        <f t="shared" si="196"/>
        <v>4.5179603462322478E-2</v>
      </c>
      <c r="AR575" cm="1">
        <f t="array" ref="AR575">IFERROR(STDEV(IF($E$2:$E$2201=$E575, $AK$2:$AK$2201)), 0)</f>
        <v>2.854342057873961E-3</v>
      </c>
      <c r="AS575">
        <f t="shared" si="204"/>
        <v>9.8645503506659654E-2</v>
      </c>
      <c r="AT575">
        <f t="shared" si="197"/>
        <v>1.517960346232247E-2</v>
      </c>
      <c r="AU575" cm="1">
        <f t="array" ref="AU575">IFERROR(STDEV(IF($E$2:$E$2201=$E575, $AL$2:$AL$2201)), 0)</f>
        <v>2.8543420578739606E-3</v>
      </c>
      <c r="AV575">
        <f t="shared" si="205"/>
        <v>9.86455035066615E-2</v>
      </c>
      <c r="AW575">
        <f t="shared" si="198"/>
        <v>0</v>
      </c>
      <c r="AX575" cm="1">
        <f t="array" ref="AX575">IFERROR(STDEV(IF($E$2:$E$2201=$E575, $AM$2:$AM$2201)), 0)</f>
        <v>0</v>
      </c>
      <c r="AY575">
        <f t="shared" si="206"/>
        <v>9.86455035066615E-2</v>
      </c>
      <c r="AZ575">
        <f>INDEX(Model_Assumptions[Values],9)*((INDEX(Model_Scenarios[GR Weight],1)*$AG575)+(INDEX(Model_Scenarios[GP Weight],1)*$AH575)+(INDEX(Model_Scenarios[LTV Weight],1)*$AI575))-(INDEX(Model_Scenarios[LTV Weight],1)*$AP575)-(INDEX(Model_Scenarios[GP Weight],1)*($AS575+$AV575+$AY575))</f>
        <v>2.0907124395145575</v>
      </c>
      <c r="BA575">
        <f>INDEX(Model_Assumptions[Values],9)*((INDEX(Model_Scenarios[GR Weight],2)*$AG575)+(INDEX(Model_Scenarios[GP Weight],2)*$AH575)+(INDEX(Model_Scenarios[LTV Weight],2)*$AI575))-(INDEX(Model_Scenarios[LTV Weight],2)*$AP575)-(INDEX(Model_Scenarios[GP Weight],2)*($AS575+$AV575+$AY575))</f>
        <v>1.7038702998778026</v>
      </c>
      <c r="BB575">
        <f>INDEX(Model_Assumptions[Values],9)*((INDEX(Model_Scenarios[GR Weight],3)*$AG575)+(INDEX(Model_Scenarios[GP Weight],3)*$AH575)+(INDEX(Model_Scenarios[LTV Weight],3)*$AI575))-(INDEX(Model_Scenarios[LTV Weight],3)*$AP575)-(INDEX(Model_Scenarios[GP Weight],3)*($AS575+$AV575+$AY575))</f>
        <v>1.0628341634847993</v>
      </c>
      <c r="BC575">
        <f>INDEX(Model_Assumptions[Values],9)*((INDEX(Model_Scenarios[GR Weight],4)*$AG575)+(INDEX(Model_Scenarios[GP Weight],4)*$AH575)+(INDEX(Model_Scenarios[LTV Weight],4)*$AI575))-(INDEX(Model_Scenarios[LTV Weight],4)*$AP575)-(INDEX(Model_Scenarios[GP Weight],4)*($AS575+$AV575+$AY575))</f>
        <v>0.8197424557333145</v>
      </c>
      <c r="BD575">
        <f>INDEX(Model_Assumptions[Values],9)*((INDEX(Model_Scenarios[GR Weight],5)*$AG575)+(INDEX(Model_Scenarios[GP Weight],5)*$AH575)+(INDEX(Model_Scenarios[LTV Weight],5)*$AI575))-(INDEX(Model_Scenarios[LTV Weight],5)*$AP575)-(INDEX(Model_Scenarios[GP Weight],5)*($AS575+$AV575+$AY575))</f>
        <v>0.65378744583851667</v>
      </c>
    </row>
    <row r="576" spans="1:56" x14ac:dyDescent="0.25">
      <c r="A576">
        <v>575</v>
      </c>
      <c r="B576">
        <v>12</v>
      </c>
      <c r="C576" s="3">
        <v>25</v>
      </c>
      <c r="D576" s="4">
        <v>0.48</v>
      </c>
      <c r="E576" t="str">
        <v>SKU-1017</v>
      </c>
      <c r="F576" t="str">
        <v>Raise</v>
      </c>
      <c r="G576" t="str">
        <v>Full</v>
      </c>
      <c r="H576">
        <v>63.19</v>
      </c>
      <c r="I576">
        <v>41.45</v>
      </c>
      <c r="J576">
        <v>19</v>
      </c>
      <c r="K576">
        <v>1200.6099999999999</v>
      </c>
      <c r="L576">
        <v>413.05999999999983</v>
      </c>
      <c r="M576">
        <v>0.34404177876246228</v>
      </c>
      <c r="N576">
        <v>64.147135922714369</v>
      </c>
      <c r="O576">
        <v>148.52558253157304</v>
      </c>
      <c r="P576">
        <v>148.52558253157304</v>
      </c>
      <c r="Q576">
        <v>1170.2077584860217</v>
      </c>
      <c r="R576">
        <v>858.15235622308262</v>
      </c>
      <c r="S576">
        <v>1</v>
      </c>
      <c r="T576">
        <f t="shared" si="184"/>
        <v>63.649425242902893</v>
      </c>
      <c r="U576">
        <f t="shared" si="185"/>
        <v>7.270537156241424E-3</v>
      </c>
      <c r="V576">
        <f>IF($F576="Reduce", INDEX(Model_Assumptions[Values], 2), INDEX(Model_Assumptions[Values], 1))</f>
        <v>-0.4</v>
      </c>
      <c r="W576">
        <f t="shared" si="186"/>
        <v>18.944743917612566</v>
      </c>
      <c r="X576">
        <f t="shared" si="199"/>
        <v>1205.8220617300203</v>
      </c>
      <c r="Y576">
        <f t="shared" si="187"/>
        <v>420.56242634497937</v>
      </c>
      <c r="Z576">
        <f t="shared" si="188"/>
        <v>5.2120617300204231</v>
      </c>
      <c r="AA576">
        <f t="shared" si="189"/>
        <v>7.5024263449795399</v>
      </c>
      <c r="AB576">
        <f t="shared" si="200"/>
        <v>0.3487765232472102</v>
      </c>
      <c r="AC576">
        <f t="shared" si="190"/>
        <v>4.7347444847479214E-3</v>
      </c>
      <c r="AD576">
        <f t="shared" si="191"/>
        <v>4.7347444847479214E-3</v>
      </c>
      <c r="AE576">
        <f t="shared" si="192"/>
        <v>0.47999999999999704</v>
      </c>
      <c r="AF576">
        <f t="shared" si="201"/>
        <v>446.23922523600544</v>
      </c>
      <c r="AG576">
        <f t="shared" si="193"/>
        <v>3.5092013383704199E-2</v>
      </c>
      <c r="AH576">
        <f t="shared" si="194"/>
        <v>5.0512687559294382E-2</v>
      </c>
      <c r="AI576">
        <f t="shared" si="202"/>
        <v>0.5200000000000029</v>
      </c>
      <c r="AJ576">
        <f>MAX(0, $R576 - $AA576) * INDEX(Model_Assumptions[Values], 7)</f>
        <v>1701.2998597562062</v>
      </c>
      <c r="AK576">
        <f>MAX(0, INDEX(Model_Assumptions[Values], 4) - $AD576)</f>
        <v>4.5265255515252081E-2</v>
      </c>
      <c r="AL576">
        <f>MAX(0, INDEX(Model_Assumptions[Values], 5) - $AC576)</f>
        <v>1.5265255515252079E-2</v>
      </c>
      <c r="AM576">
        <f>INDEX(Model_Assumptions[Values], 6) * MAX(0, INDEX(Model_Assumptions[Values], 3) - $AB576)^2</f>
        <v>0</v>
      </c>
      <c r="AN576">
        <f t="shared" si="195"/>
        <v>1701.0066948446633</v>
      </c>
      <c r="AO576" cm="1">
        <f t="array" ref="AO576">IFERROR(STDEV(IF($E$2:$E$2201=$E576, $AJ$2:$AJ$2201)), 0)</f>
        <v>9.0817015093478055</v>
      </c>
      <c r="AP576">
        <f t="shared" si="203"/>
        <v>3.2280835396435593E-2</v>
      </c>
      <c r="AQ576">
        <f t="shared" si="196"/>
        <v>4.5179603462322478E-2</v>
      </c>
      <c r="AR576" cm="1">
        <f t="array" ref="AR576">IFERROR(STDEV(IF($E$2:$E$2201=$E576, $AK$2:$AK$2201)), 0)</f>
        <v>2.854342057873961E-3</v>
      </c>
      <c r="AS576">
        <f t="shared" si="204"/>
        <v>3.0007634401533888E-2</v>
      </c>
      <c r="AT576">
        <f t="shared" si="197"/>
        <v>1.517960346232247E-2</v>
      </c>
      <c r="AU576" cm="1">
        <f t="array" ref="AU576">IFERROR(STDEV(IF($E$2:$E$2201=$E576, $AL$2:$AL$2201)), 0)</f>
        <v>2.8543420578739606E-3</v>
      </c>
      <c r="AV576">
        <f t="shared" si="205"/>
        <v>3.0007634401535716E-2</v>
      </c>
      <c r="AW576">
        <f t="shared" si="198"/>
        <v>0</v>
      </c>
      <c r="AX576" cm="1">
        <f t="array" ref="AX576">IFERROR(STDEV(IF($E$2:$E$2201=$E576, $AM$2:$AM$2201)), 0)</f>
        <v>0</v>
      </c>
      <c r="AY576">
        <f t="shared" si="206"/>
        <v>3.0007634401535716E-2</v>
      </c>
      <c r="AZ576">
        <f>INDEX(Model_Assumptions[Values],9)*((INDEX(Model_Scenarios[GR Weight],1)*$AG576)+(INDEX(Model_Scenarios[GP Weight],1)*$AH576)+(INDEX(Model_Scenarios[LTV Weight],1)*$AI576))-(INDEX(Model_Scenarios[LTV Weight],1)*$AP576)-(INDEX(Model_Scenarios[GP Weight],1)*($AS576+$AV576+$AY576))</f>
        <v>2.0879753918339019</v>
      </c>
      <c r="BA576">
        <f>INDEX(Model_Assumptions[Values],9)*((INDEX(Model_Scenarios[GR Weight],2)*$AG576)+(INDEX(Model_Scenarios[GP Weight],2)*$AH576)+(INDEX(Model_Scenarios[LTV Weight],2)*$AI576))-(INDEX(Model_Scenarios[LTV Weight],2)*$AP576)-(INDEX(Model_Scenarios[GP Weight],2)*($AS576+$AV576+$AY576))</f>
        <v>1.727844573948478</v>
      </c>
      <c r="BB576">
        <f>INDEX(Model_Assumptions[Values],9)*((INDEX(Model_Scenarios[GR Weight],3)*$AG576)+(INDEX(Model_Scenarios[GP Weight],3)*$AH576)+(INDEX(Model_Scenarios[LTV Weight],3)*$AI576))-(INDEX(Model_Scenarios[LTV Weight],3)*$AP576)-(INDEX(Model_Scenarios[GP Weight],3)*($AS576+$AV576+$AY576))</f>
        <v>1.1278418696782153</v>
      </c>
      <c r="BC576">
        <f>INDEX(Model_Assumptions[Values],9)*((INDEX(Model_Scenarios[GR Weight],4)*$AG576)+(INDEX(Model_Scenarios[GP Weight],4)*$AH576)+(INDEX(Model_Scenarios[LTV Weight],4)*$AI576))-(INDEX(Model_Scenarios[LTV Weight],4)*$AP576)-(INDEX(Model_Scenarios[GP Weight],4)*($AS576+$AV576+$AY576))</f>
        <v>0.88861595990970921</v>
      </c>
      <c r="BD576">
        <f>INDEX(Model_Assumptions[Values],9)*((INDEX(Model_Scenarios[GR Weight],5)*$AG576)+(INDEX(Model_Scenarios[GP Weight],5)*$AH576)+(INDEX(Model_Scenarios[LTV Weight],5)*$AI576))-(INDEX(Model_Scenarios[LTV Weight],5)*$AP576)-(INDEX(Model_Scenarios[GP Weight],5)*($AS576+$AV576+$AY576))</f>
        <v>0.76641909856012547</v>
      </c>
    </row>
    <row r="577" spans="1:56" x14ac:dyDescent="0.25">
      <c r="A577">
        <v>576</v>
      </c>
      <c r="B577">
        <v>12</v>
      </c>
      <c r="C577" s="3">
        <v>26</v>
      </c>
      <c r="D577" s="4">
        <v>0.5</v>
      </c>
      <c r="E577" t="str">
        <v>SKU-1017</v>
      </c>
      <c r="F577" t="str">
        <v>Raise</v>
      </c>
      <c r="G577" t="str">
        <v>Full</v>
      </c>
      <c r="H577">
        <v>63.19</v>
      </c>
      <c r="I577">
        <v>41.45</v>
      </c>
      <c r="J577">
        <v>19</v>
      </c>
      <c r="K577">
        <v>1200.6099999999999</v>
      </c>
      <c r="L577">
        <v>413.05999999999983</v>
      </c>
      <c r="M577">
        <v>0.34404177876246228</v>
      </c>
      <c r="N577">
        <v>64.147135922714369</v>
      </c>
      <c r="O577">
        <v>148.52558253157304</v>
      </c>
      <c r="P577">
        <v>148.52558253157304</v>
      </c>
      <c r="Q577">
        <v>1170.2077584860217</v>
      </c>
      <c r="R577">
        <v>858.15235622308262</v>
      </c>
      <c r="S577">
        <v>1</v>
      </c>
      <c r="T577">
        <f t="shared" si="184"/>
        <v>63.668567961357184</v>
      </c>
      <c r="U577">
        <f t="shared" si="185"/>
        <v>7.5734762044181968E-3</v>
      </c>
      <c r="V577">
        <f>IF($F577="Reduce", INDEX(Model_Assumptions[Values], 2), INDEX(Model_Assumptions[Values], 1))</f>
        <v>-0.4</v>
      </c>
      <c r="W577">
        <f t="shared" si="186"/>
        <v>18.94244158084642</v>
      </c>
      <c r="X577">
        <f t="shared" si="199"/>
        <v>1206.0381291441586</v>
      </c>
      <c r="Y577">
        <f t="shared" si="187"/>
        <v>420.8739256180744</v>
      </c>
      <c r="Z577">
        <f t="shared" si="188"/>
        <v>5.4281291441586745</v>
      </c>
      <c r="AA577">
        <f t="shared" si="189"/>
        <v>7.8139256180745633</v>
      </c>
      <c r="AB577">
        <f t="shared" si="200"/>
        <v>0.3489723213947965</v>
      </c>
      <c r="AC577">
        <f t="shared" si="190"/>
        <v>4.9305426323342227E-3</v>
      </c>
      <c r="AD577">
        <f t="shared" si="191"/>
        <v>4.9305426323342227E-3</v>
      </c>
      <c r="AE577">
        <f t="shared" si="192"/>
        <v>0.5</v>
      </c>
      <c r="AF577">
        <f t="shared" si="201"/>
        <v>429.07617811154131</v>
      </c>
      <c r="AG577">
        <f t="shared" si="193"/>
        <v>3.6546762191656659E-2</v>
      </c>
      <c r="AH577">
        <f t="shared" si="194"/>
        <v>5.2609964457897396E-2</v>
      </c>
      <c r="AI577">
        <f t="shared" si="202"/>
        <v>0.5</v>
      </c>
      <c r="AJ577">
        <f>MAX(0, $R577 - $AA577) * INDEX(Model_Assumptions[Values], 7)</f>
        <v>1700.6768612100161</v>
      </c>
      <c r="AK577">
        <f>MAX(0, INDEX(Model_Assumptions[Values], 4) - $AD577)</f>
        <v>4.506945736766578E-2</v>
      </c>
      <c r="AL577">
        <f>MAX(0, INDEX(Model_Assumptions[Values], 5) - $AC577)</f>
        <v>1.5069457367665778E-2</v>
      </c>
      <c r="AM577">
        <f>INDEX(Model_Assumptions[Values], 6) * MAX(0, INDEX(Model_Assumptions[Values], 3) - $AB577)^2</f>
        <v>0</v>
      </c>
      <c r="AN577">
        <f t="shared" si="195"/>
        <v>1701.0066948446633</v>
      </c>
      <c r="AO577" cm="1">
        <f t="array" ref="AO577">IFERROR(STDEV(IF($E$2:$E$2201=$E577, $AJ$2:$AJ$2201)), 0)</f>
        <v>9.0817015093478055</v>
      </c>
      <c r="AP577">
        <f t="shared" si="203"/>
        <v>-3.6318484406003826E-2</v>
      </c>
      <c r="AQ577">
        <f t="shared" si="196"/>
        <v>4.5179603462322478E-2</v>
      </c>
      <c r="AR577" cm="1">
        <f t="array" ref="AR577">IFERROR(STDEV(IF($E$2:$E$2201=$E577, $AK$2:$AK$2201)), 0)</f>
        <v>2.854342057873961E-3</v>
      </c>
      <c r="AS577">
        <f t="shared" si="204"/>
        <v>-3.8588961106763513E-2</v>
      </c>
      <c r="AT577">
        <f t="shared" si="197"/>
        <v>1.517960346232247E-2</v>
      </c>
      <c r="AU577" cm="1">
        <f t="array" ref="AU577">IFERROR(STDEV(IF($E$2:$E$2201=$E577, $AL$2:$AL$2201)), 0)</f>
        <v>2.8543420578739606E-3</v>
      </c>
      <c r="AV577">
        <f t="shared" si="205"/>
        <v>-3.8588961106761695E-2</v>
      </c>
      <c r="AW577">
        <f t="shared" si="198"/>
        <v>0</v>
      </c>
      <c r="AX577" cm="1">
        <f t="array" ref="AX577">IFERROR(STDEV(IF($E$2:$E$2201=$E577, $AM$2:$AM$2201)), 0)</f>
        <v>0</v>
      </c>
      <c r="AY577">
        <f t="shared" si="206"/>
        <v>-3.8588961106761695E-2</v>
      </c>
      <c r="AZ577">
        <f>INDEX(Model_Assumptions[Values],9)*((INDEX(Model_Scenarios[GR Weight],1)*$AG577)+(INDEX(Model_Scenarios[GP Weight],1)*$AH577)+(INDEX(Model_Scenarios[LTV Weight],1)*$AI577))-(INDEX(Model_Scenarios[LTV Weight],1)*$AP577)-(INDEX(Model_Scenarios[GP Weight],1)*($AS577+$AV577+$AY577))</f>
        <v>2.0852098391816085</v>
      </c>
      <c r="BA577">
        <f>INDEX(Model_Assumptions[Values],9)*((INDEX(Model_Scenarios[GR Weight],2)*$AG577)+(INDEX(Model_Scenarios[GP Weight],2)*$AH577)+(INDEX(Model_Scenarios[LTV Weight],2)*$AI577))-(INDEX(Model_Scenarios[LTV Weight],2)*$AP577)-(INDEX(Model_Scenarios[GP Weight],2)*($AS577+$AV577+$AY577))</f>
        <v>1.7517804276295998</v>
      </c>
      <c r="BB577">
        <f>INDEX(Model_Assumptions[Values],9)*((INDEX(Model_Scenarios[GR Weight],3)*$AG577)+(INDEX(Model_Scenarios[GP Weight],3)*$AH577)+(INDEX(Model_Scenarios[LTV Weight],3)*$AI577))-(INDEX(Model_Scenarios[LTV Weight],3)*$AP577)-(INDEX(Model_Scenarios[GP Weight],3)*($AS577+$AV577+$AY577))</f>
        <v>1.1927966934653933</v>
      </c>
      <c r="BC577">
        <f>INDEX(Model_Assumptions[Values],9)*((INDEX(Model_Scenarios[GR Weight],4)*$AG577)+(INDEX(Model_Scenarios[GP Weight],4)*$AH577)+(INDEX(Model_Scenarios[LTV Weight],4)*$AI577))-(INDEX(Model_Scenarios[LTV Weight],4)*$AP577)-(INDEX(Model_Scenarios[GP Weight],4)*($AS577+$AV577+$AY577))</f>
        <v>0.95743822612062102</v>
      </c>
      <c r="BD577">
        <f>INDEX(Model_Assumptions[Values],9)*((INDEX(Model_Scenarios[GR Weight],5)*$AG577)+(INDEX(Model_Scenarios[GP Weight],5)*$AH577)+(INDEX(Model_Scenarios[LTV Weight],5)*$AI577))-(INDEX(Model_Scenarios[LTV Weight],5)*$AP577)-(INDEX(Model_Scenarios[GP Weight],5)*($AS577+$AV577+$AY577))</f>
        <v>0.87897557137853333</v>
      </c>
    </row>
    <row r="578" spans="1:56" x14ac:dyDescent="0.25">
      <c r="A578">
        <v>577</v>
      </c>
      <c r="B578">
        <v>12</v>
      </c>
      <c r="C578" s="3">
        <v>27</v>
      </c>
      <c r="D578" s="4">
        <v>0.52</v>
      </c>
      <c r="E578" t="str">
        <v>SKU-1017</v>
      </c>
      <c r="F578" t="str">
        <v>Raise</v>
      </c>
      <c r="G578" t="str">
        <v>Full</v>
      </c>
      <c r="H578">
        <v>63.19</v>
      </c>
      <c r="I578">
        <v>41.45</v>
      </c>
      <c r="J578">
        <v>19</v>
      </c>
      <c r="K578">
        <v>1200.6099999999999</v>
      </c>
      <c r="L578">
        <v>413.05999999999983</v>
      </c>
      <c r="M578">
        <v>0.34404177876246228</v>
      </c>
      <c r="N578">
        <v>64.147135922714369</v>
      </c>
      <c r="O578">
        <v>148.52558253157304</v>
      </c>
      <c r="P578">
        <v>148.52558253157304</v>
      </c>
      <c r="Q578">
        <v>1170.2077584860217</v>
      </c>
      <c r="R578">
        <v>858.15235622308262</v>
      </c>
      <c r="S578">
        <v>1</v>
      </c>
      <c r="T578">
        <f t="shared" ref="T578:T641" si="207">$H578 + MIN($D578, $S578) * ($N578 - $H578)</f>
        <v>63.687710679811474</v>
      </c>
      <c r="U578">
        <f t="shared" ref="U578:U641" si="208">IFERROR(($T578-$H578)/$H578, 0)</f>
        <v>7.8764152525949687E-3</v>
      </c>
      <c r="V578">
        <f>IF($F578="Reduce", INDEX(Model_Assumptions[Values], 2), INDEX(Model_Assumptions[Values], 1))</f>
        <v>-0.4</v>
      </c>
      <c r="W578">
        <f t="shared" ref="W578:W641" si="209">$J578 * (1 + ($U578 * $V578))</f>
        <v>18.940139244080278</v>
      </c>
      <c r="X578">
        <f t="shared" si="199"/>
        <v>1206.2541084123279</v>
      </c>
      <c r="Y578">
        <f t="shared" ref="Y578:Y641" si="210">$X578-($W578*$I578)</f>
        <v>421.18533674520029</v>
      </c>
      <c r="Z578">
        <f t="shared" ref="Z578:Z641" si="211">$X578-$K578</f>
        <v>5.6441084123280234</v>
      </c>
      <c r="AA578">
        <f t="shared" ref="AA578:AA641" si="212">$Y578-$L578</f>
        <v>8.1253367452004568</v>
      </c>
      <c r="AB578">
        <f t="shared" si="200"/>
        <v>0.34916800183964936</v>
      </c>
      <c r="AC578">
        <f t="shared" ref="AC578:AC641" si="213">$AB578-$M578</f>
        <v>5.1262230771870754E-3</v>
      </c>
      <c r="AD578">
        <f t="shared" ref="AD578:AD641" si="214">IFERROR(($X578-($W578*$I578))/$X578, 0) - IFERROR(($K578-($J578*$I578))/$K578, 0)</f>
        <v>5.1262230771870754E-3</v>
      </c>
      <c r="AE578">
        <f t="shared" ref="AE578:AE641" si="215">IFERROR(($T578-$H578)/($N578-$H578), 0)</f>
        <v>0.52000000000000302</v>
      </c>
      <c r="AF578">
        <f t="shared" si="201"/>
        <v>411.91313098707707</v>
      </c>
      <c r="AG578">
        <f t="shared" ref="AG578:AG641" si="216">IFERROR($Z578/$O578, 0)</f>
        <v>3.8000917526300353E-2</v>
      </c>
      <c r="AH578">
        <f t="shared" ref="AH578:AH641" si="217">IFERROR($AA578/$P578, 0)</f>
        <v>5.4706647883190102E-2</v>
      </c>
      <c r="AI578">
        <f t="shared" si="202"/>
        <v>0.47999999999999698</v>
      </c>
      <c r="AJ578">
        <f>MAX(0, $R578 - $AA578) * INDEX(Model_Assumptions[Values], 7)</f>
        <v>1700.0540389557643</v>
      </c>
      <c r="AK578">
        <f>MAX(0, INDEX(Model_Assumptions[Values], 4) - $AD578)</f>
        <v>4.4873776922812927E-2</v>
      </c>
      <c r="AL578">
        <f>MAX(0, INDEX(Model_Assumptions[Values], 5) - $AC578)</f>
        <v>1.4873776922812925E-2</v>
      </c>
      <c r="AM578">
        <f>INDEX(Model_Assumptions[Values], 6) * MAX(0, INDEX(Model_Assumptions[Values], 3) - $AB578)^2</f>
        <v>0</v>
      </c>
      <c r="AN578">
        <f t="shared" ref="AN578:AN641" si="218">AVERAGEIF($E$2:$E$2201, $E578, $AJ$2:$AJ$2201)</f>
        <v>1701.0066948446633</v>
      </c>
      <c r="AO578" cm="1">
        <f t="array" ref="AO578">IFERROR(STDEV(IF($E$2:$E$2201=$E578, $AJ$2:$AJ$2201)), 0)</f>
        <v>9.0817015093478055</v>
      </c>
      <c r="AP578">
        <f t="shared" si="203"/>
        <v>-0.10489839243433038</v>
      </c>
      <c r="AQ578">
        <f t="shared" ref="AQ578:AQ641" si="219">AVERAGEIF($E$2:$E$2201, $E578, $AK$2:$AK$2201)</f>
        <v>4.5179603462322478E-2</v>
      </c>
      <c r="AR578" cm="1">
        <f t="array" ref="AR578">IFERROR(STDEV(IF($E$2:$E$2201=$E578, $AK$2:$AK$2201)), 0)</f>
        <v>2.854342057873961E-3</v>
      </c>
      <c r="AS578">
        <f t="shared" si="204"/>
        <v>-0.10714432023516594</v>
      </c>
      <c r="AT578">
        <f t="shared" ref="AT578:AT641" si="220">AVERAGEIF($E$2:$E$2201, $E578, $AL$2:$AL$2201)</f>
        <v>1.517960346232247E-2</v>
      </c>
      <c r="AU578" cm="1">
        <f t="array" ref="AU578">IFERROR(STDEV(IF($E$2:$E$2201=$E578, $AL$2:$AL$2201)), 0)</f>
        <v>2.8543420578739606E-3</v>
      </c>
      <c r="AV578">
        <f t="shared" si="205"/>
        <v>-0.10714432023516414</v>
      </c>
      <c r="AW578">
        <f t="shared" ref="AW578:AW641" si="221">AVERAGEIF($E$2:$E$2201, $E578, $AM$2:$AM$2201)</f>
        <v>0</v>
      </c>
      <c r="AX578" cm="1">
        <f t="array" ref="AX578">IFERROR(STDEV(IF($E$2:$E$2201=$E578, $AM$2:$AM$2201)), 0)</f>
        <v>0</v>
      </c>
      <c r="AY578">
        <f t="shared" si="206"/>
        <v>-0.10714432023516414</v>
      </c>
      <c r="AZ578">
        <f>INDEX(Model_Assumptions[Values],9)*((INDEX(Model_Scenarios[GR Weight],1)*$AG578)+(INDEX(Model_Scenarios[GP Weight],1)*$AH578)+(INDEX(Model_Scenarios[LTV Weight],1)*$AI578))-(INDEX(Model_Scenarios[LTV Weight],1)*$AP578)-(INDEX(Model_Scenarios[GP Weight],1)*($AS578+$AV578+$AY578))</f>
        <v>2.0824157927227471</v>
      </c>
      <c r="BA578">
        <f>INDEX(Model_Assumptions[Values],9)*((INDEX(Model_Scenarios[GR Weight],2)*$AG578)+(INDEX(Model_Scenarios[GP Weight],2)*$AH578)+(INDEX(Model_Scenarios[LTV Weight],2)*$AI578))-(INDEX(Model_Scenarios[LTV Weight],2)*$AP578)-(INDEX(Model_Scenarios[GP Weight],2)*($AS578+$AV578+$AY578))</f>
        <v>1.7756778832513191</v>
      </c>
      <c r="BB578">
        <f>INDEX(Model_Assumptions[Values],9)*((INDEX(Model_Scenarios[GR Weight],3)*$AG578)+(INDEX(Model_Scenarios[GP Weight],3)*$AH578)+(INDEX(Model_Scenarios[LTV Weight],3)*$AI578))-(INDEX(Model_Scenarios[LTV Weight],3)*$AP578)-(INDEX(Model_Scenarios[GP Weight],3)*($AS578+$AV578+$AY578))</f>
        <v>1.2576986739241074</v>
      </c>
      <c r="BC578">
        <f>INDEX(Model_Assumptions[Values],9)*((INDEX(Model_Scenarios[GR Weight],4)*$AG578)+(INDEX(Model_Scenarios[GP Weight],4)*$AH578)+(INDEX(Model_Scenarios[LTV Weight],4)*$AI578))-(INDEX(Model_Scenarios[LTV Weight],4)*$AP578)-(INDEX(Model_Scenarios[GP Weight],4)*($AS578+$AV578+$AY578))</f>
        <v>1.0262092934438261</v>
      </c>
      <c r="BD578">
        <f>INDEX(Model_Assumptions[Values],9)*((INDEX(Model_Scenarios[GR Weight],5)*$AG578)+(INDEX(Model_Scenarios[GP Weight],5)*$AH578)+(INDEX(Model_Scenarios[LTV Weight],5)*$AI578))-(INDEX(Model_Scenarios[LTV Weight],5)*$AP578)-(INDEX(Model_Scenarios[GP Weight],5)*($AS578+$AV578+$AY578))</f>
        <v>0.99145692570167376</v>
      </c>
    </row>
    <row r="579" spans="1:56" x14ac:dyDescent="0.25">
      <c r="A579">
        <v>578</v>
      </c>
      <c r="B579">
        <v>12</v>
      </c>
      <c r="C579" s="3">
        <v>28</v>
      </c>
      <c r="D579" s="4">
        <v>0.54</v>
      </c>
      <c r="E579" t="str">
        <v>SKU-1017</v>
      </c>
      <c r="F579" t="str">
        <v>Raise</v>
      </c>
      <c r="G579" t="str">
        <v>Full</v>
      </c>
      <c r="H579">
        <v>63.19</v>
      </c>
      <c r="I579">
        <v>41.45</v>
      </c>
      <c r="J579">
        <v>19</v>
      </c>
      <c r="K579">
        <v>1200.6099999999999</v>
      </c>
      <c r="L579">
        <v>413.05999999999983</v>
      </c>
      <c r="M579">
        <v>0.34404177876246228</v>
      </c>
      <c r="N579">
        <v>64.147135922714369</v>
      </c>
      <c r="O579">
        <v>148.52558253157304</v>
      </c>
      <c r="P579">
        <v>148.52558253157304</v>
      </c>
      <c r="Q579">
        <v>1170.2077584860217</v>
      </c>
      <c r="R579">
        <v>858.15235622308262</v>
      </c>
      <c r="S579">
        <v>1</v>
      </c>
      <c r="T579">
        <f t="shared" si="207"/>
        <v>63.706853398265757</v>
      </c>
      <c r="U579">
        <f t="shared" si="208"/>
        <v>8.1793543007716296E-3</v>
      </c>
      <c r="V579">
        <f>IF($F579="Reduce", INDEX(Model_Assumptions[Values], 2), INDEX(Model_Assumptions[Values], 1))</f>
        <v>-0.4</v>
      </c>
      <c r="W579">
        <f t="shared" si="209"/>
        <v>18.937836907314136</v>
      </c>
      <c r="X579">
        <f t="shared" ref="X579:X642" si="222">$W579*$T579</f>
        <v>1206.4699995345281</v>
      </c>
      <c r="Y579">
        <f t="shared" si="210"/>
        <v>421.49665972635717</v>
      </c>
      <c r="Z579">
        <f t="shared" si="211"/>
        <v>5.8599995345282423</v>
      </c>
      <c r="AA579">
        <f t="shared" si="212"/>
        <v>8.436659726357334</v>
      </c>
      <c r="AB579">
        <f t="shared" ref="AB579:AB642" si="223">IFERROR($Y579/$X579,0)</f>
        <v>0.34936356468787128</v>
      </c>
      <c r="AC579">
        <f t="shared" si="213"/>
        <v>5.321785925408995E-3</v>
      </c>
      <c r="AD579">
        <f t="shared" si="214"/>
        <v>5.321785925408995E-3</v>
      </c>
      <c r="AE579">
        <f t="shared" si="215"/>
        <v>0.53999999999999848</v>
      </c>
      <c r="AF579">
        <f t="shared" ref="AF579:AF642" si="224">$R579 * (1 - $AE579)</f>
        <v>394.75008386261931</v>
      </c>
      <c r="AG579">
        <f t="shared" si="216"/>
        <v>3.9454479387633738E-2</v>
      </c>
      <c r="AH579">
        <f t="shared" si="217"/>
        <v>5.680273783517327E-2</v>
      </c>
      <c r="AI579">
        <f t="shared" ref="AI579:AI642" si="225">IFERROR($AF579/$R579, 0)</f>
        <v>0.46000000000000152</v>
      </c>
      <c r="AJ579">
        <f>MAX(0, $R579 - $AA579) * INDEX(Model_Assumptions[Values], 7)</f>
        <v>1699.4313929934506</v>
      </c>
      <c r="AK579">
        <f>MAX(0, INDEX(Model_Assumptions[Values], 4) - $AD579)</f>
        <v>4.4678214074591008E-2</v>
      </c>
      <c r="AL579">
        <f>MAX(0, INDEX(Model_Assumptions[Values], 5) - $AC579)</f>
        <v>1.4678214074591005E-2</v>
      </c>
      <c r="AM579">
        <f>INDEX(Model_Assumptions[Values], 6) * MAX(0, INDEX(Model_Assumptions[Values], 3) - $AB579)^2</f>
        <v>0</v>
      </c>
      <c r="AN579">
        <f t="shared" si="218"/>
        <v>1701.0066948446633</v>
      </c>
      <c r="AO579" cm="1">
        <f t="array" ref="AO579">IFERROR(STDEV(IF($E$2:$E$2201=$E579, $AJ$2:$AJ$2201)), 0)</f>
        <v>9.0817015093478055</v>
      </c>
      <c r="AP579">
        <f t="shared" ref="AP579:AP642" si="226">IF($AO579=0, 0, ($AJ579-$AN579)/$AO579)</f>
        <v>-0.1734588886885691</v>
      </c>
      <c r="AQ579">
        <f t="shared" si="219"/>
        <v>4.5179603462322478E-2</v>
      </c>
      <c r="AR579" cm="1">
        <f t="array" ref="AR579">IFERROR(STDEV(IF($E$2:$E$2201=$E579, $AK$2:$AK$2201)), 0)</f>
        <v>2.854342057873961E-3</v>
      </c>
      <c r="AS579">
        <f t="shared" ref="AS579:AS642" si="227">IF($AR579=0, 0, ($AK579-$AQ579)/$AR579)</f>
        <v>-0.17565848015599317</v>
      </c>
      <c r="AT579">
        <f t="shared" si="220"/>
        <v>1.517960346232247E-2</v>
      </c>
      <c r="AU579" cm="1">
        <f t="array" ref="AU579">IFERROR(STDEV(IF($E$2:$E$2201=$E579, $AL$2:$AL$2201)), 0)</f>
        <v>2.8543420578739606E-3</v>
      </c>
      <c r="AV579">
        <f t="shared" ref="AV579:AV642" si="228">IF($AU579=0, 0, ($AL579-$AT579)/$AU579)</f>
        <v>-0.17565848015599136</v>
      </c>
      <c r="AW579">
        <f t="shared" si="221"/>
        <v>0</v>
      </c>
      <c r="AX579" cm="1">
        <f t="array" ref="AX579">IFERROR(STDEV(IF($E$2:$E$2201=$E579, $AM$2:$AM$2201)), 0)</f>
        <v>0</v>
      </c>
      <c r="AY579">
        <f t="shared" ref="AY579:AY642" si="229">IF($AU579=0, 0, ($AL579-$AT579)/$AU579)</f>
        <v>-0.17565848015599136</v>
      </c>
      <c r="AZ579">
        <f>INDEX(Model_Assumptions[Values],9)*((INDEX(Model_Scenarios[GR Weight],1)*$AG579)+(INDEX(Model_Scenarios[GP Weight],1)*$AH579)+(INDEX(Model_Scenarios[LTV Weight],1)*$AI579))-(INDEX(Model_Scenarios[LTV Weight],1)*$AP579)-(INDEX(Model_Scenarios[GP Weight],1)*($AS579+$AV579+$AY579))</f>
        <v>2.0795932636090626</v>
      </c>
      <c r="BA579">
        <f>INDEX(Model_Assumptions[Values],9)*((INDEX(Model_Scenarios[GR Weight],2)*$AG579)+(INDEX(Model_Scenarios[GP Weight],2)*$AH579)+(INDEX(Model_Scenarios[LTV Weight],2)*$AI579))-(INDEX(Model_Scenarios[LTV Weight],2)*$AP579)-(INDEX(Model_Scenarios[GP Weight],2)*($AS579+$AV579+$AY579))</f>
        <v>1.7995369631170688</v>
      </c>
      <c r="BB579">
        <f>INDEX(Model_Assumptions[Values],9)*((INDEX(Model_Scenarios[GR Weight],3)*$AG579)+(INDEX(Model_Scenarios[GP Weight],3)*$AH579)+(INDEX(Model_Scenarios[LTV Weight],3)*$AI579))-(INDEX(Model_Scenarios[LTV Weight],3)*$AP579)-(INDEX(Model_Scenarios[GP Weight],3)*($AS579+$AV579+$AY579))</f>
        <v>1.3225478500853176</v>
      </c>
      <c r="BC579">
        <f>INDEX(Model_Assumptions[Values],9)*((INDEX(Model_Scenarios[GR Weight],4)*$AG579)+(INDEX(Model_Scenarios[GP Weight],4)*$AH579)+(INDEX(Model_Scenarios[LTV Weight],4)*$AI579))-(INDEX(Model_Scenarios[LTV Weight],4)*$AP579)-(INDEX(Model_Scenarios[GP Weight],4)*($AS579+$AV579+$AY579))</f>
        <v>1.0949292009102767</v>
      </c>
      <c r="BD579">
        <f>INDEX(Model_Assumptions[Values],9)*((INDEX(Model_Scenarios[GR Weight],5)*$AG579)+(INDEX(Model_Scenarios[GP Weight],5)*$AH579)+(INDEX(Model_Scenarios[LTV Weight],5)*$AI579))-(INDEX(Model_Scenarios[LTV Weight],5)*$AP579)-(INDEX(Model_Scenarios[GP Weight],5)*($AS579+$AV579+$AY579))</f>
        <v>1.1038632228638912</v>
      </c>
    </row>
    <row r="580" spans="1:56" x14ac:dyDescent="0.25">
      <c r="A580">
        <v>579</v>
      </c>
      <c r="B580">
        <v>12</v>
      </c>
      <c r="C580" s="3">
        <v>29</v>
      </c>
      <c r="D580" s="4">
        <v>0.56000000000000005</v>
      </c>
      <c r="E580" t="str">
        <v>SKU-1017</v>
      </c>
      <c r="F580" t="str">
        <v>Raise</v>
      </c>
      <c r="G580" t="str">
        <v>Full</v>
      </c>
      <c r="H580">
        <v>63.19</v>
      </c>
      <c r="I580">
        <v>41.45</v>
      </c>
      <c r="J580">
        <v>19</v>
      </c>
      <c r="K580">
        <v>1200.6099999999999</v>
      </c>
      <c r="L580">
        <v>413.05999999999983</v>
      </c>
      <c r="M580">
        <v>0.34404177876246228</v>
      </c>
      <c r="N580">
        <v>64.147135922714369</v>
      </c>
      <c r="O580">
        <v>148.52558253157304</v>
      </c>
      <c r="P580">
        <v>148.52558253157304</v>
      </c>
      <c r="Q580">
        <v>1170.2077584860217</v>
      </c>
      <c r="R580">
        <v>858.15235622308262</v>
      </c>
      <c r="S580">
        <v>1</v>
      </c>
      <c r="T580">
        <f t="shared" si="207"/>
        <v>63.725996116720047</v>
      </c>
      <c r="U580">
        <f t="shared" si="208"/>
        <v>8.4822933489484033E-3</v>
      </c>
      <c r="V580">
        <f>IF($F580="Reduce", INDEX(Model_Assumptions[Values], 2), INDEX(Model_Assumptions[Values], 1))</f>
        <v>-0.4</v>
      </c>
      <c r="W580">
        <f t="shared" si="209"/>
        <v>18.935534570547993</v>
      </c>
      <c r="X580">
        <f t="shared" si="222"/>
        <v>1206.6858025107597</v>
      </c>
      <c r="Y580">
        <f t="shared" si="210"/>
        <v>421.80789456154525</v>
      </c>
      <c r="Z580">
        <f t="shared" si="211"/>
        <v>6.0758025107597859</v>
      </c>
      <c r="AA580">
        <f t="shared" si="212"/>
        <v>8.7478945615454222</v>
      </c>
      <c r="AB580">
        <f t="shared" si="223"/>
        <v>0.34955901004543732</v>
      </c>
      <c r="AC580">
        <f t="shared" si="213"/>
        <v>5.5172312829750436E-3</v>
      </c>
      <c r="AD580">
        <f t="shared" si="214"/>
        <v>5.5172312829750436E-3</v>
      </c>
      <c r="AE580">
        <f t="shared" si="215"/>
        <v>0.5600000000000015</v>
      </c>
      <c r="AF580">
        <f t="shared" si="224"/>
        <v>377.58703673815506</v>
      </c>
      <c r="AG580">
        <f t="shared" si="216"/>
        <v>4.0907447775659883E-2</v>
      </c>
      <c r="AH580">
        <f t="shared" si="217"/>
        <v>5.8898234313848434E-2</v>
      </c>
      <c r="AI580">
        <f t="shared" si="225"/>
        <v>0.4399999999999985</v>
      </c>
      <c r="AJ580">
        <f>MAX(0, $R580 - $AA580) * INDEX(Model_Assumptions[Values], 7)</f>
        <v>1698.8089233230744</v>
      </c>
      <c r="AK580">
        <f>MAX(0, INDEX(Model_Assumptions[Values], 4) - $AD580)</f>
        <v>4.4482768717024959E-2</v>
      </c>
      <c r="AL580">
        <f>MAX(0, INDEX(Model_Assumptions[Values], 5) - $AC580)</f>
        <v>1.4482768717024957E-2</v>
      </c>
      <c r="AM580">
        <f>INDEX(Model_Assumptions[Values], 6) * MAX(0, INDEX(Model_Assumptions[Values], 3) - $AB580)^2</f>
        <v>0</v>
      </c>
      <c r="AN580">
        <f t="shared" si="218"/>
        <v>1701.0066948446633</v>
      </c>
      <c r="AO580" cm="1">
        <f t="array" ref="AO580">IFERROR(STDEV(IF($E$2:$E$2201=$E580, $AJ$2:$AJ$2201)), 0)</f>
        <v>9.0817015093478055</v>
      </c>
      <c r="AP580">
        <f t="shared" si="226"/>
        <v>-0.24199997316877006</v>
      </c>
      <c r="AQ580">
        <f t="shared" si="219"/>
        <v>4.5179603462322478E-2</v>
      </c>
      <c r="AR580" cm="1">
        <f t="array" ref="AR580">IFERROR(STDEV(IF($E$2:$E$2201=$E580, $AK$2:$AK$2201)), 0)</f>
        <v>2.854342057873961E-3</v>
      </c>
      <c r="AS580">
        <f t="shared" si="227"/>
        <v>-0.24413147799691237</v>
      </c>
      <c r="AT580">
        <f t="shared" si="220"/>
        <v>1.517960346232247E-2</v>
      </c>
      <c r="AU580" cm="1">
        <f t="array" ref="AU580">IFERROR(STDEV(IF($E$2:$E$2201=$E580, $AL$2:$AL$2201)), 0)</f>
        <v>2.8543420578739606E-3</v>
      </c>
      <c r="AV580">
        <f t="shared" si="228"/>
        <v>-0.2441314779969106</v>
      </c>
      <c r="AW580">
        <f t="shared" si="221"/>
        <v>0</v>
      </c>
      <c r="AX580" cm="1">
        <f t="array" ref="AX580">IFERROR(STDEV(IF($E$2:$E$2201=$E580, $AM$2:$AM$2201)), 0)</f>
        <v>0</v>
      </c>
      <c r="AY580">
        <f t="shared" si="229"/>
        <v>-0.2441314779969106</v>
      </c>
      <c r="AZ580">
        <f>INDEX(Model_Assumptions[Values],9)*((INDEX(Model_Scenarios[GR Weight],1)*$AG580)+(INDEX(Model_Scenarios[GP Weight],1)*$AH580)+(INDEX(Model_Scenarios[LTV Weight],1)*$AI580))-(INDEX(Model_Scenarios[LTV Weight],1)*$AP580)-(INDEX(Model_Scenarios[GP Weight],1)*($AS580+$AV580+$AY580))</f>
        <v>2.0767422629788377</v>
      </c>
      <c r="BA580">
        <f>INDEX(Model_Assumptions[Values],9)*((INDEX(Model_Scenarios[GR Weight],2)*$AG580)+(INDEX(Model_Scenarios[GP Weight],2)*$AH580)+(INDEX(Model_Scenarios[LTV Weight],2)*$AI580))-(INDEX(Model_Scenarios[LTV Weight],2)*$AP580)-(INDEX(Model_Scenarios[GP Weight],2)*($AS580+$AV580+$AY580))</f>
        <v>1.8233576895034358</v>
      </c>
      <c r="BB580">
        <f>INDEX(Model_Assumptions[Values],9)*((INDEX(Model_Scenarios[GR Weight],3)*$AG580)+(INDEX(Model_Scenarios[GP Weight],3)*$AH580)+(INDEX(Model_Scenarios[LTV Weight],3)*$AI580))-(INDEX(Model_Scenarios[LTV Weight],3)*$AP580)-(INDEX(Model_Scenarios[GP Weight],3)*($AS580+$AV580+$AY580))</f>
        <v>1.3873442609330713</v>
      </c>
      <c r="BC580">
        <f>INDEX(Model_Assumptions[Values],9)*((INDEX(Model_Scenarios[GR Weight],4)*$AG580)+(INDEX(Model_Scenarios[GP Weight],4)*$AH580)+(INDEX(Model_Scenarios[LTV Weight],4)*$AI580))-(INDEX(Model_Scenarios[LTV Weight],4)*$AP580)-(INDEX(Model_Scenarios[GP Weight],4)*($AS580+$AV580+$AY580))</f>
        <v>1.163597987504025</v>
      </c>
      <c r="BD580">
        <f>INDEX(Model_Assumptions[Values],9)*((INDEX(Model_Scenarios[GR Weight],5)*$AG580)+(INDEX(Model_Scenarios[GP Weight],5)*$AH580)+(INDEX(Model_Scenarios[LTV Weight],5)*$AI580))-(INDEX(Model_Scenarios[LTV Weight],5)*$AP580)-(INDEX(Model_Scenarios[GP Weight],5)*($AS580+$AV580+$AY580))</f>
        <v>1.2161945241258372</v>
      </c>
    </row>
    <row r="581" spans="1:56" x14ac:dyDescent="0.25">
      <c r="A581">
        <v>580</v>
      </c>
      <c r="B581">
        <v>12</v>
      </c>
      <c r="C581" s="3">
        <v>30</v>
      </c>
      <c r="D581" s="4">
        <v>0.57999999999999996</v>
      </c>
      <c r="E581" t="str">
        <v>SKU-1017</v>
      </c>
      <c r="F581" t="str">
        <v>Raise</v>
      </c>
      <c r="G581" t="str">
        <v>Full</v>
      </c>
      <c r="H581">
        <v>63.19</v>
      </c>
      <c r="I581">
        <v>41.45</v>
      </c>
      <c r="J581">
        <v>19</v>
      </c>
      <c r="K581">
        <v>1200.6099999999999</v>
      </c>
      <c r="L581">
        <v>413.05999999999983</v>
      </c>
      <c r="M581">
        <v>0.34404177876246228</v>
      </c>
      <c r="N581">
        <v>64.147135922714369</v>
      </c>
      <c r="O581">
        <v>148.52558253157304</v>
      </c>
      <c r="P581">
        <v>148.52558253157304</v>
      </c>
      <c r="Q581">
        <v>1170.2077584860217</v>
      </c>
      <c r="R581">
        <v>858.15235622308262</v>
      </c>
      <c r="S581">
        <v>1</v>
      </c>
      <c r="T581">
        <f t="shared" si="207"/>
        <v>63.74513883517433</v>
      </c>
      <c r="U581">
        <f t="shared" si="208"/>
        <v>8.7852323971250625E-3</v>
      </c>
      <c r="V581">
        <f>IF($F581="Reduce", INDEX(Model_Assumptions[Values], 2), INDEX(Model_Assumptions[Values], 1))</f>
        <v>-0.4</v>
      </c>
      <c r="W581">
        <f t="shared" si="209"/>
        <v>18.933232233781847</v>
      </c>
      <c r="X581">
        <f t="shared" si="222"/>
        <v>1206.9015173410216</v>
      </c>
      <c r="Y581">
        <f t="shared" si="210"/>
        <v>422.11904125076398</v>
      </c>
      <c r="Z581">
        <f t="shared" si="211"/>
        <v>6.2915173410217449</v>
      </c>
      <c r="AA581">
        <f t="shared" si="212"/>
        <v>9.0590412507641531</v>
      </c>
      <c r="AB581">
        <f t="shared" si="223"/>
        <v>0.34975433801819489</v>
      </c>
      <c r="AC581">
        <f t="shared" si="213"/>
        <v>5.7125592557326077E-3</v>
      </c>
      <c r="AD581">
        <f t="shared" si="214"/>
        <v>5.7125592557326077E-3</v>
      </c>
      <c r="AE581">
        <f t="shared" si="215"/>
        <v>0.57999999999999707</v>
      </c>
      <c r="AF581">
        <f t="shared" si="224"/>
        <v>360.42398961369719</v>
      </c>
      <c r="AG581">
        <f t="shared" si="216"/>
        <v>4.235982269037266E-2</v>
      </c>
      <c r="AH581">
        <f t="shared" si="217"/>
        <v>6.0993137319211757E-2</v>
      </c>
      <c r="AI581">
        <f t="shared" si="225"/>
        <v>0.42000000000000287</v>
      </c>
      <c r="AJ581">
        <f>MAX(0, $R581 - $AA581) * INDEX(Model_Assumptions[Values], 7)</f>
        <v>1698.1866299446369</v>
      </c>
      <c r="AK581">
        <f>MAX(0, INDEX(Model_Assumptions[Values], 4) - $AD581)</f>
        <v>4.4287440744267395E-2</v>
      </c>
      <c r="AL581">
        <f>MAX(0, INDEX(Model_Assumptions[Values], 5) - $AC581)</f>
        <v>1.4287440744267393E-2</v>
      </c>
      <c r="AM581">
        <f>INDEX(Model_Assumptions[Values], 6) * MAX(0, INDEX(Model_Assumptions[Values], 3) - $AB581)^2</f>
        <v>0</v>
      </c>
      <c r="AN581">
        <f t="shared" si="218"/>
        <v>1701.0066948446633</v>
      </c>
      <c r="AO581" cm="1">
        <f t="array" ref="AO581">IFERROR(STDEV(IF($E$2:$E$2201=$E581, $AJ$2:$AJ$2201)), 0)</f>
        <v>9.0817015093478055</v>
      </c>
      <c r="AP581">
        <f t="shared" si="226"/>
        <v>-0.31052164587480807</v>
      </c>
      <c r="AQ581">
        <f t="shared" si="219"/>
        <v>4.5179603462322478E-2</v>
      </c>
      <c r="AR581" cm="1">
        <f t="array" ref="AR581">IFERROR(STDEV(IF($E$2:$E$2201=$E581, $AK$2:$AK$2201)), 0)</f>
        <v>2.854342057873961E-3</v>
      </c>
      <c r="AS581">
        <f t="shared" si="227"/>
        <v>-0.31256335084086051</v>
      </c>
      <c r="AT581">
        <f t="shared" si="220"/>
        <v>1.517960346232247E-2</v>
      </c>
      <c r="AU581" cm="1">
        <f t="array" ref="AU581">IFERROR(STDEV(IF($E$2:$E$2201=$E581, $AL$2:$AL$2201)), 0)</f>
        <v>2.8543420578739606E-3</v>
      </c>
      <c r="AV581">
        <f t="shared" si="228"/>
        <v>-0.31256335084085873</v>
      </c>
      <c r="AW581">
        <f t="shared" si="221"/>
        <v>0</v>
      </c>
      <c r="AX581" cm="1">
        <f t="array" ref="AX581">IFERROR(STDEV(IF($E$2:$E$2201=$E581, $AM$2:$AM$2201)), 0)</f>
        <v>0</v>
      </c>
      <c r="AY581">
        <f t="shared" si="229"/>
        <v>-0.31256335084085873</v>
      </c>
      <c r="AZ581">
        <f>INDEX(Model_Assumptions[Values],9)*((INDEX(Model_Scenarios[GR Weight],1)*$AG581)+(INDEX(Model_Scenarios[GP Weight],1)*$AH581)+(INDEX(Model_Scenarios[LTV Weight],1)*$AI581))-(INDEX(Model_Scenarios[LTV Weight],1)*$AP581)-(INDEX(Model_Scenarios[GP Weight],1)*($AS581+$AV581+$AY581))</f>
        <v>2.0738628019569081</v>
      </c>
      <c r="BA581">
        <f>INDEX(Model_Assumptions[Values],9)*((INDEX(Model_Scenarios[GR Weight],2)*$AG581)+(INDEX(Model_Scenarios[GP Weight],2)*$AH581)+(INDEX(Model_Scenarios[LTV Weight],2)*$AI581))-(INDEX(Model_Scenarios[LTV Weight],2)*$AP581)-(INDEX(Model_Scenarios[GP Weight],2)*($AS581+$AV581+$AY581))</f>
        <v>1.8471400846601413</v>
      </c>
      <c r="BB581">
        <f>INDEX(Model_Assumptions[Values],9)*((INDEX(Model_Scenarios[GR Weight],3)*$AG581)+(INDEX(Model_Scenarios[GP Weight],3)*$AH581)+(INDEX(Model_Scenarios[LTV Weight],3)*$AI581))-(INDEX(Model_Scenarios[LTV Weight],3)*$AP581)-(INDEX(Model_Scenarios[GP Weight],3)*($AS581+$AV581+$AY581))</f>
        <v>1.4520879454044175</v>
      </c>
      <c r="BC581">
        <f>INDEX(Model_Assumptions[Values],9)*((INDEX(Model_Scenarios[GR Weight],4)*$AG581)+(INDEX(Model_Scenarios[GP Weight],4)*$AH581)+(INDEX(Model_Scenarios[LTV Weight],4)*$AI581))-(INDEX(Model_Scenarios[LTV Weight],4)*$AP581)-(INDEX(Model_Scenarios[GP Weight],4)*($AS581+$AV581+$AY581))</f>
        <v>1.2322156921621217</v>
      </c>
      <c r="BD581">
        <f>INDEX(Model_Assumptions[Values],9)*((INDEX(Model_Scenarios[GR Weight],5)*$AG581)+(INDEX(Model_Scenarios[GP Weight],5)*$AH581)+(INDEX(Model_Scenarios[LTV Weight],5)*$AI581))-(INDEX(Model_Scenarios[LTV Weight],5)*$AP581)-(INDEX(Model_Scenarios[GP Weight],5)*($AS581+$AV581+$AY581))</f>
        <v>1.3284508906743286</v>
      </c>
    </row>
    <row r="582" spans="1:56" x14ac:dyDescent="0.25">
      <c r="A582">
        <v>581</v>
      </c>
      <c r="B582">
        <v>12</v>
      </c>
      <c r="C582" s="3">
        <v>31</v>
      </c>
      <c r="D582" s="4">
        <v>0.6</v>
      </c>
      <c r="E582" t="str">
        <v>SKU-1017</v>
      </c>
      <c r="F582" t="str">
        <v>Raise</v>
      </c>
      <c r="G582" t="str">
        <v>Full</v>
      </c>
      <c r="H582">
        <v>63.19</v>
      </c>
      <c r="I582">
        <v>41.45</v>
      </c>
      <c r="J582">
        <v>19</v>
      </c>
      <c r="K582">
        <v>1200.6099999999999</v>
      </c>
      <c r="L582">
        <v>413.05999999999983</v>
      </c>
      <c r="M582">
        <v>0.34404177876246228</v>
      </c>
      <c r="N582">
        <v>64.147135922714369</v>
      </c>
      <c r="O582">
        <v>148.52558253157304</v>
      </c>
      <c r="P582">
        <v>148.52558253157304</v>
      </c>
      <c r="Q582">
        <v>1170.2077584860217</v>
      </c>
      <c r="R582">
        <v>858.15235622308262</v>
      </c>
      <c r="S582">
        <v>1</v>
      </c>
      <c r="T582">
        <f t="shared" si="207"/>
        <v>63.764281553628621</v>
      </c>
      <c r="U582">
        <f t="shared" si="208"/>
        <v>9.0881714453018361E-3</v>
      </c>
      <c r="V582">
        <f>IF($F582="Reduce", INDEX(Model_Assumptions[Values], 2), INDEX(Model_Assumptions[Values], 1))</f>
        <v>-0.4</v>
      </c>
      <c r="W582">
        <f t="shared" si="209"/>
        <v>18.930929897015709</v>
      </c>
      <c r="X582">
        <f t="shared" si="222"/>
        <v>1207.1171440253154</v>
      </c>
      <c r="Y582">
        <f t="shared" si="210"/>
        <v>422.43009979401415</v>
      </c>
      <c r="Z582">
        <f t="shared" si="211"/>
        <v>6.5071440253154833</v>
      </c>
      <c r="AA582">
        <f t="shared" si="212"/>
        <v>9.3700997940143225</v>
      </c>
      <c r="AB582">
        <f t="shared" si="223"/>
        <v>0.34994954871186473</v>
      </c>
      <c r="AC582">
        <f t="shared" si="213"/>
        <v>5.9077699494024527E-3</v>
      </c>
      <c r="AD582">
        <f t="shared" si="214"/>
        <v>5.9077699494024527E-3</v>
      </c>
      <c r="AE582">
        <f t="shared" si="215"/>
        <v>0.6</v>
      </c>
      <c r="AF582">
        <f t="shared" si="224"/>
        <v>343.26094248923306</v>
      </c>
      <c r="AG582">
        <f t="shared" si="216"/>
        <v>4.3811604131781257E-2</v>
      </c>
      <c r="AH582">
        <f t="shared" si="217"/>
        <v>6.3087446851268603E-2</v>
      </c>
      <c r="AI582">
        <f t="shared" si="225"/>
        <v>0.4</v>
      </c>
      <c r="AJ582">
        <f>MAX(0, $R582 - $AA582) * INDEX(Model_Assumptions[Values], 7)</f>
        <v>1697.5645128581366</v>
      </c>
      <c r="AK582">
        <f>MAX(0, INDEX(Model_Assumptions[Values], 4) - $AD582)</f>
        <v>4.409223005059755E-2</v>
      </c>
      <c r="AL582">
        <f>MAX(0, INDEX(Model_Assumptions[Values], 5) - $AC582)</f>
        <v>1.4092230050597548E-2</v>
      </c>
      <c r="AM582">
        <f>INDEX(Model_Assumptions[Values], 6) * MAX(0, INDEX(Model_Assumptions[Values], 3) - $AB582)^2</f>
        <v>0</v>
      </c>
      <c r="AN582">
        <f t="shared" si="218"/>
        <v>1701.0066948446633</v>
      </c>
      <c r="AO582" cm="1">
        <f t="array" ref="AO582">IFERROR(STDEV(IF($E$2:$E$2201=$E582, $AJ$2:$AJ$2201)), 0)</f>
        <v>9.0817015093478055</v>
      </c>
      <c r="AP582">
        <f t="shared" si="226"/>
        <v>-0.37902390680685843</v>
      </c>
      <c r="AQ582">
        <f t="shared" si="219"/>
        <v>4.5179603462322478E-2</v>
      </c>
      <c r="AR582" cm="1">
        <f t="array" ref="AR582">IFERROR(STDEV(IF($E$2:$E$2201=$E582, $AK$2:$AK$2201)), 0)</f>
        <v>2.854342057873961E-3</v>
      </c>
      <c r="AS582">
        <f t="shared" si="227"/>
        <v>-0.38095413572641357</v>
      </c>
      <c r="AT582">
        <f t="shared" si="220"/>
        <v>1.517960346232247E-2</v>
      </c>
      <c r="AU582" cm="1">
        <f t="array" ref="AU582">IFERROR(STDEV(IF($E$2:$E$2201=$E582, $AL$2:$AL$2201)), 0)</f>
        <v>2.8543420578739606E-3</v>
      </c>
      <c r="AV582">
        <f t="shared" si="228"/>
        <v>-0.38095413572641179</v>
      </c>
      <c r="AW582">
        <f t="shared" si="221"/>
        <v>0</v>
      </c>
      <c r="AX582" cm="1">
        <f t="array" ref="AX582">IFERROR(STDEV(IF($E$2:$E$2201=$E582, $AM$2:$AM$2201)), 0)</f>
        <v>0</v>
      </c>
      <c r="AY582">
        <f t="shared" si="229"/>
        <v>-0.38095413572641179</v>
      </c>
      <c r="AZ582">
        <f>INDEX(Model_Assumptions[Values],9)*((INDEX(Model_Scenarios[GR Weight],1)*$AG582)+(INDEX(Model_Scenarios[GP Weight],1)*$AH582)+(INDEX(Model_Scenarios[LTV Weight],1)*$AI582))-(INDEX(Model_Scenarios[LTV Weight],1)*$AP582)-(INDEX(Model_Scenarios[GP Weight],1)*($AS582+$AV582+$AY582))</f>
        <v>2.0709548916549356</v>
      </c>
      <c r="BA582">
        <f>INDEX(Model_Assumptions[Values],9)*((INDEX(Model_Scenarios[GR Weight],2)*$AG582)+(INDEX(Model_Scenarios[GP Weight],2)*$AH582)+(INDEX(Model_Scenarios[LTV Weight],2)*$AI582))-(INDEX(Model_Scenarios[LTV Weight],2)*$AP582)-(INDEX(Model_Scenarios[GP Weight],2)*($AS582+$AV582+$AY582))</f>
        <v>1.87088417081041</v>
      </c>
      <c r="BB582">
        <f>INDEX(Model_Assumptions[Values],9)*((INDEX(Model_Scenarios[GR Weight],3)*$AG582)+(INDEX(Model_Scenarios[GP Weight],3)*$AH582)+(INDEX(Model_Scenarios[LTV Weight],3)*$AI582))-(INDEX(Model_Scenarios[LTV Weight],3)*$AP582)-(INDEX(Model_Scenarios[GP Weight],3)*($AS582+$AV582+$AY582))</f>
        <v>1.5167789423899232</v>
      </c>
      <c r="BC582">
        <f>INDEX(Model_Assumptions[Values],9)*((INDEX(Model_Scenarios[GR Weight],4)*$AG582)+(INDEX(Model_Scenarios[GP Weight],4)*$AH582)+(INDEX(Model_Scenarios[LTV Weight],4)*$AI582))-(INDEX(Model_Scenarios[LTV Weight],4)*$AP582)-(INDEX(Model_Scenarios[GP Weight],4)*($AS582+$AV582+$AY582))</f>
        <v>1.3007823537751277</v>
      </c>
      <c r="BD582">
        <f>INDEX(Model_Assumptions[Values],9)*((INDEX(Model_Scenarios[GR Weight],5)*$AG582)+(INDEX(Model_Scenarios[GP Weight],5)*$AH582)+(INDEX(Model_Scenarios[LTV Weight],5)*$AI582))-(INDEX(Model_Scenarios[LTV Weight],5)*$AP582)-(INDEX(Model_Scenarios[GP Weight],5)*($AS582+$AV582+$AY582))</f>
        <v>1.440632383623065</v>
      </c>
    </row>
    <row r="583" spans="1:56" x14ac:dyDescent="0.25">
      <c r="A583">
        <v>582</v>
      </c>
      <c r="B583">
        <v>12</v>
      </c>
      <c r="C583" s="3">
        <v>32</v>
      </c>
      <c r="D583" s="4">
        <v>0.62</v>
      </c>
      <c r="E583" t="str">
        <v>SKU-1017</v>
      </c>
      <c r="F583" t="str">
        <v>Raise</v>
      </c>
      <c r="G583" t="str">
        <v>Full</v>
      </c>
      <c r="H583">
        <v>63.19</v>
      </c>
      <c r="I583">
        <v>41.45</v>
      </c>
      <c r="J583">
        <v>19</v>
      </c>
      <c r="K583">
        <v>1200.6099999999999</v>
      </c>
      <c r="L583">
        <v>413.05999999999983</v>
      </c>
      <c r="M583">
        <v>0.34404177876246228</v>
      </c>
      <c r="N583">
        <v>64.147135922714369</v>
      </c>
      <c r="O583">
        <v>148.52558253157304</v>
      </c>
      <c r="P583">
        <v>148.52558253157304</v>
      </c>
      <c r="Q583">
        <v>1170.2077584860217</v>
      </c>
      <c r="R583">
        <v>858.15235622308262</v>
      </c>
      <c r="S583">
        <v>1</v>
      </c>
      <c r="T583">
        <f t="shared" si="207"/>
        <v>63.783424272082911</v>
      </c>
      <c r="U583">
        <f t="shared" si="208"/>
        <v>9.3911104934786081E-3</v>
      </c>
      <c r="V583">
        <f>IF($F583="Reduce", INDEX(Model_Assumptions[Values], 2), INDEX(Model_Assumptions[Values], 1))</f>
        <v>-0.4</v>
      </c>
      <c r="W583">
        <f t="shared" si="209"/>
        <v>18.928627560249563</v>
      </c>
      <c r="X583">
        <f t="shared" si="222"/>
        <v>1207.3326825636395</v>
      </c>
      <c r="Y583">
        <f t="shared" si="210"/>
        <v>422.74107019129508</v>
      </c>
      <c r="Z583">
        <f t="shared" si="211"/>
        <v>6.722682563639637</v>
      </c>
      <c r="AA583">
        <f t="shared" si="212"/>
        <v>9.6810701912952482</v>
      </c>
      <c r="AB583">
        <f t="shared" si="223"/>
        <v>0.35014464223204034</v>
      </c>
      <c r="AC583">
        <f t="shared" si="213"/>
        <v>6.102863469578057E-3</v>
      </c>
      <c r="AD583">
        <f t="shared" si="214"/>
        <v>6.102863469578057E-3</v>
      </c>
      <c r="AE583">
        <f t="shared" si="215"/>
        <v>0.62000000000000299</v>
      </c>
      <c r="AF583">
        <f t="shared" si="224"/>
        <v>326.09789536476882</v>
      </c>
      <c r="AG583">
        <f t="shared" si="216"/>
        <v>4.5262792099876485E-2</v>
      </c>
      <c r="AH583">
        <f t="shared" si="217"/>
        <v>6.5181162910014384E-2</v>
      </c>
      <c r="AI583">
        <f t="shared" si="225"/>
        <v>0.37999999999999701</v>
      </c>
      <c r="AJ583">
        <f>MAX(0, $R583 - $AA583) * INDEX(Model_Assumptions[Values], 7)</f>
        <v>1696.9425720635747</v>
      </c>
      <c r="AK583">
        <f>MAX(0, INDEX(Model_Assumptions[Values], 4) - $AD583)</f>
        <v>4.3897136530421946E-2</v>
      </c>
      <c r="AL583">
        <f>MAX(0, INDEX(Model_Assumptions[Values], 5) - $AC583)</f>
        <v>1.3897136530421943E-2</v>
      </c>
      <c r="AM583">
        <f>INDEX(Model_Assumptions[Values], 6) * MAX(0, INDEX(Model_Assumptions[Values], 3) - $AB583)^2</f>
        <v>0</v>
      </c>
      <c r="AN583">
        <f t="shared" si="218"/>
        <v>1701.0066948446633</v>
      </c>
      <c r="AO583" cm="1">
        <f t="array" ref="AO583">IFERROR(STDEV(IF($E$2:$E$2201=$E583, $AJ$2:$AJ$2201)), 0)</f>
        <v>9.0817015093478055</v>
      </c>
      <c r="AP583">
        <f t="shared" si="226"/>
        <v>-0.44750675596477085</v>
      </c>
      <c r="AQ583">
        <f t="shared" si="219"/>
        <v>4.5179603462322478E-2</v>
      </c>
      <c r="AR583" cm="1">
        <f t="array" ref="AR583">IFERROR(STDEV(IF($E$2:$E$2201=$E583, $AK$2:$AK$2201)), 0)</f>
        <v>2.854342057873961E-3</v>
      </c>
      <c r="AS583">
        <f t="shared" si="227"/>
        <v>-0.44930386964755353</v>
      </c>
      <c r="AT583">
        <f t="shared" si="220"/>
        <v>1.517960346232247E-2</v>
      </c>
      <c r="AU583" cm="1">
        <f t="array" ref="AU583">IFERROR(STDEV(IF($E$2:$E$2201=$E583, $AL$2:$AL$2201)), 0)</f>
        <v>2.8543420578739606E-3</v>
      </c>
      <c r="AV583">
        <f t="shared" si="228"/>
        <v>-0.44930386964755181</v>
      </c>
      <c r="AW583">
        <f t="shared" si="221"/>
        <v>0</v>
      </c>
      <c r="AX583" cm="1">
        <f t="array" ref="AX583">IFERROR(STDEV(IF($E$2:$E$2201=$E583, $AM$2:$AM$2201)), 0)</f>
        <v>0</v>
      </c>
      <c r="AY583">
        <f t="shared" si="229"/>
        <v>-0.44930386964755181</v>
      </c>
      <c r="AZ583">
        <f>INDEX(Model_Assumptions[Values],9)*((INDEX(Model_Scenarios[GR Weight],1)*$AG583)+(INDEX(Model_Scenarios[GP Weight],1)*$AH583)+(INDEX(Model_Scenarios[LTV Weight],1)*$AI583))-(INDEX(Model_Scenarios[LTV Weight],1)*$AP583)-(INDEX(Model_Scenarios[GP Weight],1)*($AS583+$AV583+$AY583))</f>
        <v>2.0680185431710156</v>
      </c>
      <c r="BA583">
        <f>INDEX(Model_Assumptions[Values],9)*((INDEX(Model_Scenarios[GR Weight],2)*$AG583)+(INDEX(Model_Scenarios[GP Weight],2)*$AH583)+(INDEX(Model_Scenarios[LTV Weight],2)*$AI583))-(INDEX(Model_Scenarios[LTV Weight],2)*$AP583)-(INDEX(Model_Scenarios[GP Weight],2)*($AS583+$AV583+$AY583))</f>
        <v>1.8945899701505444</v>
      </c>
      <c r="BB583">
        <f>INDEX(Model_Assumptions[Values],9)*((INDEX(Model_Scenarios[GR Weight],3)*$AG583)+(INDEX(Model_Scenarios[GP Weight],3)*$AH583)+(INDEX(Model_Scenarios[LTV Weight],3)*$AI583))-(INDEX(Model_Scenarios[LTV Weight],3)*$AP583)-(INDEX(Model_Scenarios[GP Weight],3)*($AS583+$AV583+$AY583))</f>
        <v>1.5814172907332034</v>
      </c>
      <c r="BC583">
        <f>INDEX(Model_Assumptions[Values],9)*((INDEX(Model_Scenarios[GR Weight],4)*$AG583)+(INDEX(Model_Scenarios[GP Weight],4)*$AH583)+(INDEX(Model_Scenarios[LTV Weight],4)*$AI583))-(INDEX(Model_Scenarios[LTV Weight],4)*$AP583)-(INDEX(Model_Scenarios[GP Weight],4)*($AS583+$AV583+$AY583))</f>
        <v>1.3692980111866657</v>
      </c>
      <c r="BD583">
        <f>INDEX(Model_Assumptions[Values],9)*((INDEX(Model_Scenarios[GR Weight],5)*$AG583)+(INDEX(Model_Scenarios[GP Weight],5)*$AH583)+(INDEX(Model_Scenarios[LTV Weight],5)*$AI583))-(INDEX(Model_Scenarios[LTV Weight],5)*$AP583)-(INDEX(Model_Scenarios[GP Weight],5)*($AS583+$AV583+$AY583))</f>
        <v>1.5527390640120666</v>
      </c>
    </row>
    <row r="584" spans="1:56" x14ac:dyDescent="0.25">
      <c r="A584">
        <v>583</v>
      </c>
      <c r="B584">
        <v>12</v>
      </c>
      <c r="C584" s="3">
        <v>33</v>
      </c>
      <c r="D584" s="4">
        <v>0.64</v>
      </c>
      <c r="E584" t="str">
        <v>SKU-1017</v>
      </c>
      <c r="F584" t="str">
        <v>Raise</v>
      </c>
      <c r="G584" t="str">
        <v>Full</v>
      </c>
      <c r="H584">
        <v>63.19</v>
      </c>
      <c r="I584">
        <v>41.45</v>
      </c>
      <c r="J584">
        <v>19</v>
      </c>
      <c r="K584">
        <v>1200.6099999999999</v>
      </c>
      <c r="L584">
        <v>413.05999999999983</v>
      </c>
      <c r="M584">
        <v>0.34404177876246228</v>
      </c>
      <c r="N584">
        <v>64.147135922714369</v>
      </c>
      <c r="O584">
        <v>148.52558253157304</v>
      </c>
      <c r="P584">
        <v>148.52558253157304</v>
      </c>
      <c r="Q584">
        <v>1170.2077584860217</v>
      </c>
      <c r="R584">
        <v>858.15235622308262</v>
      </c>
      <c r="S584">
        <v>1</v>
      </c>
      <c r="T584">
        <f t="shared" si="207"/>
        <v>63.802566990537194</v>
      </c>
      <c r="U584">
        <f t="shared" si="208"/>
        <v>9.694049541655269E-3</v>
      </c>
      <c r="V584">
        <f>IF($F584="Reduce", INDEX(Model_Assumptions[Values], 2), INDEX(Model_Assumptions[Values], 1))</f>
        <v>-0.4</v>
      </c>
      <c r="W584">
        <f t="shared" si="209"/>
        <v>18.926325223483421</v>
      </c>
      <c r="X584">
        <f t="shared" si="222"/>
        <v>1207.5481329559948</v>
      </c>
      <c r="Y584">
        <f t="shared" si="210"/>
        <v>423.05195244260699</v>
      </c>
      <c r="Z584">
        <f t="shared" si="211"/>
        <v>6.9381329559948881</v>
      </c>
      <c r="AA584">
        <f t="shared" si="212"/>
        <v>9.9919524426071575</v>
      </c>
      <c r="AB584">
        <f t="shared" si="223"/>
        <v>0.3503396186841885</v>
      </c>
      <c r="AC584">
        <f t="shared" si="213"/>
        <v>6.2978399217262226E-3</v>
      </c>
      <c r="AD584">
        <f t="shared" si="214"/>
        <v>6.2978399217262226E-3</v>
      </c>
      <c r="AE584">
        <f t="shared" si="215"/>
        <v>0.63999999999999857</v>
      </c>
      <c r="AF584">
        <f t="shared" si="224"/>
        <v>308.934848240311</v>
      </c>
      <c r="AG584">
        <f t="shared" si="216"/>
        <v>4.671338659466294E-2</v>
      </c>
      <c r="AH584">
        <f t="shared" si="217"/>
        <v>6.7274285495450614E-2</v>
      </c>
      <c r="AI584">
        <f t="shared" si="225"/>
        <v>0.36000000000000149</v>
      </c>
      <c r="AJ584">
        <f>MAX(0, $R584 - $AA584) * INDEX(Model_Assumptions[Values], 7)</f>
        <v>1696.3208075609509</v>
      </c>
      <c r="AK584">
        <f>MAX(0, INDEX(Model_Assumptions[Values], 4) - $AD584)</f>
        <v>4.370216007827378E-2</v>
      </c>
      <c r="AL584">
        <f>MAX(0, INDEX(Model_Assumptions[Values], 5) - $AC584)</f>
        <v>1.3702160078273778E-2</v>
      </c>
      <c r="AM584">
        <f>INDEX(Model_Assumptions[Values], 6) * MAX(0, INDEX(Model_Assumptions[Values], 3) - $AB584)^2</f>
        <v>0</v>
      </c>
      <c r="AN584">
        <f t="shared" si="218"/>
        <v>1701.0066948446633</v>
      </c>
      <c r="AO584" cm="1">
        <f t="array" ref="AO584">IFERROR(STDEV(IF($E$2:$E$2201=$E584, $AJ$2:$AJ$2201)), 0)</f>
        <v>9.0817015093478055</v>
      </c>
      <c r="AP584">
        <f t="shared" si="226"/>
        <v>-0.5159701933485954</v>
      </c>
      <c r="AQ584">
        <f t="shared" si="219"/>
        <v>4.5179603462322478E-2</v>
      </c>
      <c r="AR584" cm="1">
        <f t="array" ref="AR584">IFERROR(STDEV(IF($E$2:$E$2201=$E584, $AK$2:$AK$2201)), 0)</f>
        <v>2.854342057873961E-3</v>
      </c>
      <c r="AS584">
        <f t="shared" si="227"/>
        <v>-0.51761258955388201</v>
      </c>
      <c r="AT584">
        <f t="shared" si="220"/>
        <v>1.517960346232247E-2</v>
      </c>
      <c r="AU584" cm="1">
        <f t="array" ref="AU584">IFERROR(STDEV(IF($E$2:$E$2201=$E584, $AL$2:$AL$2201)), 0)</f>
        <v>2.8543420578739606E-3</v>
      </c>
      <c r="AV584">
        <f t="shared" si="228"/>
        <v>-0.51761258955388023</v>
      </c>
      <c r="AW584">
        <f t="shared" si="221"/>
        <v>0</v>
      </c>
      <c r="AX584" cm="1">
        <f t="array" ref="AX584">IFERROR(STDEV(IF($E$2:$E$2201=$E584, $AM$2:$AM$2201)), 0)</f>
        <v>0</v>
      </c>
      <c r="AY584">
        <f t="shared" si="229"/>
        <v>-0.51761258955388023</v>
      </c>
      <c r="AZ584">
        <f>INDEX(Model_Assumptions[Values],9)*((INDEX(Model_Scenarios[GR Weight],1)*$AG584)+(INDEX(Model_Scenarios[GP Weight],1)*$AH584)+(INDEX(Model_Scenarios[LTV Weight],1)*$AI584))-(INDEX(Model_Scenarios[LTV Weight],1)*$AP584)-(INDEX(Model_Scenarios[GP Weight],1)*($AS584+$AV584+$AY584))</f>
        <v>2.0650537675901033</v>
      </c>
      <c r="BA584">
        <f>INDEX(Model_Assumptions[Values],9)*((INDEX(Model_Scenarios[GR Weight],2)*$AG584)+(INDEX(Model_Scenarios[GP Weight],2)*$AH584)+(INDEX(Model_Scenarios[LTV Weight],2)*$AI584))-(INDEX(Model_Scenarios[LTV Weight],2)*$AP584)-(INDEX(Model_Scenarios[GP Weight],2)*($AS584+$AV584+$AY584))</f>
        <v>1.9182575048503683</v>
      </c>
      <c r="BB584">
        <f>INDEX(Model_Assumptions[Values],9)*((INDEX(Model_Scenarios[GR Weight],3)*$AG584)+(INDEX(Model_Scenarios[GP Weight],3)*$AH584)+(INDEX(Model_Scenarios[LTV Weight],3)*$AI584))-(INDEX(Model_Scenarios[LTV Weight],3)*$AP584)-(INDEX(Model_Scenarios[GP Weight],3)*($AS584+$AV584+$AY584))</f>
        <v>1.6460030292313832</v>
      </c>
      <c r="BC584">
        <f>INDEX(Model_Assumptions[Values],9)*((INDEX(Model_Scenarios[GR Weight],4)*$AG584)+(INDEX(Model_Scenarios[GP Weight],4)*$AH584)+(INDEX(Model_Scenarios[LTV Weight],4)*$AI584))-(INDEX(Model_Scenarios[LTV Weight],4)*$AP584)-(INDEX(Model_Scenarios[GP Weight],4)*($AS584+$AV584+$AY584))</f>
        <v>1.4377627031938545</v>
      </c>
      <c r="BD584">
        <f>INDEX(Model_Assumptions[Values],9)*((INDEX(Model_Scenarios[GR Weight],5)*$AG584)+(INDEX(Model_Scenarios[GP Weight],5)*$AH584)+(INDEX(Model_Scenarios[LTV Weight],5)*$AI584))-(INDEX(Model_Scenarios[LTV Weight],5)*$AP584)-(INDEX(Model_Scenarios[GP Weight],5)*($AS584+$AV584+$AY584))</f>
        <v>1.6647709928082062</v>
      </c>
    </row>
    <row r="585" spans="1:56" x14ac:dyDescent="0.25">
      <c r="A585">
        <v>584</v>
      </c>
      <c r="B585">
        <v>12</v>
      </c>
      <c r="C585" s="3">
        <v>34</v>
      </c>
      <c r="D585" s="4">
        <v>0.66</v>
      </c>
      <c r="E585" t="str">
        <v>SKU-1017</v>
      </c>
      <c r="F585" t="str">
        <v>Raise</v>
      </c>
      <c r="G585" t="str">
        <v>Full</v>
      </c>
      <c r="H585">
        <v>63.19</v>
      </c>
      <c r="I585">
        <v>41.45</v>
      </c>
      <c r="J585">
        <v>19</v>
      </c>
      <c r="K585">
        <v>1200.6099999999999</v>
      </c>
      <c r="L585">
        <v>413.05999999999983</v>
      </c>
      <c r="M585">
        <v>0.34404177876246228</v>
      </c>
      <c r="N585">
        <v>64.147135922714369</v>
      </c>
      <c r="O585">
        <v>148.52558253157304</v>
      </c>
      <c r="P585">
        <v>148.52558253157304</v>
      </c>
      <c r="Q585">
        <v>1170.2077584860217</v>
      </c>
      <c r="R585">
        <v>858.15235622308262</v>
      </c>
      <c r="S585">
        <v>1</v>
      </c>
      <c r="T585">
        <f t="shared" si="207"/>
        <v>63.821709708991484</v>
      </c>
      <c r="U585">
        <f t="shared" si="208"/>
        <v>9.9969885898320426E-3</v>
      </c>
      <c r="V585">
        <f>IF($F585="Reduce", INDEX(Model_Assumptions[Values], 2), INDEX(Model_Assumptions[Values], 1))</f>
        <v>-0.4</v>
      </c>
      <c r="W585">
        <f t="shared" si="209"/>
        <v>18.924022886717275</v>
      </c>
      <c r="X585">
        <f t="shared" si="222"/>
        <v>1207.7634952023809</v>
      </c>
      <c r="Y585">
        <f t="shared" si="210"/>
        <v>423.36274654794977</v>
      </c>
      <c r="Z585">
        <f t="shared" si="211"/>
        <v>7.1534952023810092</v>
      </c>
      <c r="AA585">
        <f t="shared" si="212"/>
        <v>10.302746547949937</v>
      </c>
      <c r="AB585">
        <f t="shared" si="223"/>
        <v>0.35053447817364963</v>
      </c>
      <c r="AC585">
        <f t="shared" si="213"/>
        <v>6.4926994111873526E-3</v>
      </c>
      <c r="AD585">
        <f t="shared" si="214"/>
        <v>6.4926994111873526E-3</v>
      </c>
      <c r="AE585">
        <f t="shared" si="215"/>
        <v>0.66000000000000147</v>
      </c>
      <c r="AF585">
        <f t="shared" si="224"/>
        <v>291.77180111584681</v>
      </c>
      <c r="AG585">
        <f t="shared" si="216"/>
        <v>4.8163387616139093E-2</v>
      </c>
      <c r="AH585">
        <f t="shared" si="217"/>
        <v>6.9366814607576543E-2</v>
      </c>
      <c r="AI585">
        <f t="shared" si="225"/>
        <v>0.33999999999999853</v>
      </c>
      <c r="AJ585">
        <f>MAX(0, $R585 - $AA585) * INDEX(Model_Assumptions[Values], 7)</f>
        <v>1695.6992193502654</v>
      </c>
      <c r="AK585">
        <f>MAX(0, INDEX(Model_Assumptions[Values], 4) - $AD585)</f>
        <v>4.350730058881265E-2</v>
      </c>
      <c r="AL585">
        <f>MAX(0, INDEX(Model_Assumptions[Values], 5) - $AC585)</f>
        <v>1.3507300588812648E-2</v>
      </c>
      <c r="AM585">
        <f>INDEX(Model_Assumptions[Values], 6) * MAX(0, INDEX(Model_Assumptions[Values], 3) - $AB585)^2</f>
        <v>0</v>
      </c>
      <c r="AN585">
        <f t="shared" si="218"/>
        <v>1701.0066948446633</v>
      </c>
      <c r="AO585" cm="1">
        <f t="array" ref="AO585">IFERROR(STDEV(IF($E$2:$E$2201=$E585, $AJ$2:$AJ$2201)), 0)</f>
        <v>9.0817015093478055</v>
      </c>
      <c r="AP585">
        <f t="shared" si="226"/>
        <v>-0.58441421895830714</v>
      </c>
      <c r="AQ585">
        <f t="shared" si="219"/>
        <v>4.5179603462322478E-2</v>
      </c>
      <c r="AR585" cm="1">
        <f t="array" ref="AR585">IFERROR(STDEV(IF($E$2:$E$2201=$E585, $AK$2:$AK$2201)), 0)</f>
        <v>2.854342057873961E-3</v>
      </c>
      <c r="AS585">
        <f t="shared" si="227"/>
        <v>-0.58588033235071757</v>
      </c>
      <c r="AT585">
        <f t="shared" si="220"/>
        <v>1.517960346232247E-2</v>
      </c>
      <c r="AU585" cm="1">
        <f t="array" ref="AU585">IFERROR(STDEV(IF($E$2:$E$2201=$E585, $AL$2:$AL$2201)), 0)</f>
        <v>2.8543420578739606E-3</v>
      </c>
      <c r="AV585">
        <f t="shared" si="228"/>
        <v>-0.5858803323507159</v>
      </c>
      <c r="AW585">
        <f t="shared" si="221"/>
        <v>0</v>
      </c>
      <c r="AX585" cm="1">
        <f t="array" ref="AX585">IFERROR(STDEV(IF($E$2:$E$2201=$E585, $AM$2:$AM$2201)), 0)</f>
        <v>0</v>
      </c>
      <c r="AY585">
        <f t="shared" si="229"/>
        <v>-0.5858803323507159</v>
      </c>
      <c r="AZ585">
        <f>INDEX(Model_Assumptions[Values],9)*((INDEX(Model_Scenarios[GR Weight],1)*$AG585)+(INDEX(Model_Scenarios[GP Weight],1)*$AH585)+(INDEX(Model_Scenarios[LTV Weight],1)*$AI585))-(INDEX(Model_Scenarios[LTV Weight],1)*$AP585)-(INDEX(Model_Scenarios[GP Weight],1)*($AS585+$AV585+$AY585))</f>
        <v>2.0620605759837125</v>
      </c>
      <c r="BA585">
        <f>INDEX(Model_Assumptions[Values],9)*((INDEX(Model_Scenarios[GR Weight],2)*$AG585)+(INDEX(Model_Scenarios[GP Weight],2)*$AH585)+(INDEX(Model_Scenarios[LTV Weight],2)*$AI585))-(INDEX(Model_Scenarios[LTV Weight],2)*$AP585)-(INDEX(Model_Scenarios[GP Weight],2)*($AS585+$AV585+$AY585))</f>
        <v>1.9418867970530058</v>
      </c>
      <c r="BB585">
        <f>INDEX(Model_Assumptions[Values],9)*((INDEX(Model_Scenarios[GR Weight],3)*$AG585)+(INDEX(Model_Scenarios[GP Weight],3)*$AH585)+(INDEX(Model_Scenarios[LTV Weight],3)*$AI585))-(INDEX(Model_Scenarios[LTV Weight],3)*$AP585)-(INDEX(Model_Scenarios[GP Weight],3)*($AS585+$AV585+$AY585))</f>
        <v>1.710536196635005</v>
      </c>
      <c r="BC585">
        <f>INDEX(Model_Assumptions[Values],9)*((INDEX(Model_Scenarios[GR Weight],4)*$AG585)+(INDEX(Model_Scenarios[GP Weight],4)*$AH585)+(INDEX(Model_Scenarios[LTV Weight],4)*$AI585))-(INDEX(Model_Scenarios[LTV Weight],4)*$AP585)-(INDEX(Model_Scenarios[GP Weight],4)*($AS585+$AV585+$AY585))</f>
        <v>1.5061764685472445</v>
      </c>
      <c r="BD585">
        <f>INDEX(Model_Assumptions[Values],9)*((INDEX(Model_Scenarios[GR Weight],5)*$AG585)+(INDEX(Model_Scenarios[GP Weight],5)*$AH585)+(INDEX(Model_Scenarios[LTV Weight],5)*$AI585))-(INDEX(Model_Scenarios[LTV Weight],5)*$AP585)-(INDEX(Model_Scenarios[GP Weight],5)*($AS585+$AV585+$AY585))</f>
        <v>1.7767282309052317</v>
      </c>
    </row>
    <row r="586" spans="1:56" x14ac:dyDescent="0.25">
      <c r="A586">
        <v>585</v>
      </c>
      <c r="B586">
        <v>12</v>
      </c>
      <c r="C586" s="3">
        <v>35</v>
      </c>
      <c r="D586" s="4">
        <v>0.68</v>
      </c>
      <c r="E586" t="str">
        <v>SKU-1017</v>
      </c>
      <c r="F586" t="str">
        <v>Raise</v>
      </c>
      <c r="G586" t="str">
        <v>Full</v>
      </c>
      <c r="H586">
        <v>63.19</v>
      </c>
      <c r="I586">
        <v>41.45</v>
      </c>
      <c r="J586">
        <v>19</v>
      </c>
      <c r="K586">
        <v>1200.6099999999999</v>
      </c>
      <c r="L586">
        <v>413.05999999999983</v>
      </c>
      <c r="M586">
        <v>0.34404177876246228</v>
      </c>
      <c r="N586">
        <v>64.147135922714369</v>
      </c>
      <c r="O586">
        <v>148.52558253157304</v>
      </c>
      <c r="P586">
        <v>148.52558253157304</v>
      </c>
      <c r="Q586">
        <v>1170.2077584860217</v>
      </c>
      <c r="R586">
        <v>858.15235622308262</v>
      </c>
      <c r="S586">
        <v>1</v>
      </c>
      <c r="T586">
        <f t="shared" si="207"/>
        <v>63.840852427445768</v>
      </c>
      <c r="U586">
        <f t="shared" si="208"/>
        <v>1.0299927638008702E-2</v>
      </c>
      <c r="V586">
        <f>IF($F586="Reduce", INDEX(Model_Assumptions[Values], 2), INDEX(Model_Assumptions[Values], 1))</f>
        <v>-0.4</v>
      </c>
      <c r="W586">
        <f t="shared" si="209"/>
        <v>18.921720549951136</v>
      </c>
      <c r="X586">
        <f t="shared" si="222"/>
        <v>1207.9787693027984</v>
      </c>
      <c r="Y586">
        <f t="shared" si="210"/>
        <v>423.67345250732376</v>
      </c>
      <c r="Z586">
        <f t="shared" si="211"/>
        <v>7.3687693027984551</v>
      </c>
      <c r="AA586">
        <f t="shared" si="212"/>
        <v>10.613452507323927</v>
      </c>
      <c r="AB586">
        <f t="shared" si="223"/>
        <v>0.35072922080563779</v>
      </c>
      <c r="AC586">
        <f t="shared" si="213"/>
        <v>6.6874420431755066E-3</v>
      </c>
      <c r="AD586">
        <f t="shared" si="214"/>
        <v>6.6874420431755066E-3</v>
      </c>
      <c r="AE586">
        <f t="shared" si="215"/>
        <v>0.67999999999999705</v>
      </c>
      <c r="AF586">
        <f t="shared" si="224"/>
        <v>274.60875399138899</v>
      </c>
      <c r="AG586">
        <f t="shared" si="216"/>
        <v>4.9612795164307999E-2</v>
      </c>
      <c r="AH586">
        <f t="shared" si="217"/>
        <v>7.1458750246394476E-2</v>
      </c>
      <c r="AI586">
        <f t="shared" si="225"/>
        <v>0.320000000000003</v>
      </c>
      <c r="AJ586">
        <f>MAX(0, $R586 - $AA586) * INDEX(Model_Assumptions[Values], 7)</f>
        <v>1695.0778074315174</v>
      </c>
      <c r="AK586">
        <f>MAX(0, INDEX(Model_Assumptions[Values], 4) - $AD586)</f>
        <v>4.3312557956824496E-2</v>
      </c>
      <c r="AL586">
        <f>MAX(0, INDEX(Model_Assumptions[Values], 5) - $AC586)</f>
        <v>1.3312557956824494E-2</v>
      </c>
      <c r="AM586">
        <f>INDEX(Model_Assumptions[Values], 6) * MAX(0, INDEX(Model_Assumptions[Values], 3) - $AB586)^2</f>
        <v>0</v>
      </c>
      <c r="AN586">
        <f t="shared" si="218"/>
        <v>1701.0066948446633</v>
      </c>
      <c r="AO586" cm="1">
        <f t="array" ref="AO586">IFERROR(STDEV(IF($E$2:$E$2201=$E586, $AJ$2:$AJ$2201)), 0)</f>
        <v>9.0817015093478055</v>
      </c>
      <c r="AP586">
        <f t="shared" si="226"/>
        <v>-0.65283883279398114</v>
      </c>
      <c r="AQ586">
        <f t="shared" si="219"/>
        <v>4.5179603462322478E-2</v>
      </c>
      <c r="AR586" cm="1">
        <f t="array" ref="AR586">IFERROR(STDEV(IF($E$2:$E$2201=$E586, $AK$2:$AK$2201)), 0)</f>
        <v>2.854342057873961E-3</v>
      </c>
      <c r="AS586">
        <f t="shared" si="227"/>
        <v>-0.65410713489911532</v>
      </c>
      <c r="AT586">
        <f t="shared" si="220"/>
        <v>1.517960346232247E-2</v>
      </c>
      <c r="AU586" cm="1">
        <f t="array" ref="AU586">IFERROR(STDEV(IF($E$2:$E$2201=$E586, $AL$2:$AL$2201)), 0)</f>
        <v>2.8543420578739606E-3</v>
      </c>
      <c r="AV586">
        <f t="shared" si="228"/>
        <v>-0.65410713489911365</v>
      </c>
      <c r="AW586">
        <f t="shared" si="221"/>
        <v>0</v>
      </c>
      <c r="AX586" cm="1">
        <f t="array" ref="AX586">IFERROR(STDEV(IF($E$2:$E$2201=$E586, $AM$2:$AM$2201)), 0)</f>
        <v>0</v>
      </c>
      <c r="AY586">
        <f t="shared" si="229"/>
        <v>-0.65410713489911365</v>
      </c>
      <c r="AZ586">
        <f>INDEX(Model_Assumptions[Values],9)*((INDEX(Model_Scenarios[GR Weight],1)*$AG586)+(INDEX(Model_Scenarios[GP Weight],1)*$AH586)+(INDEX(Model_Scenarios[LTV Weight],1)*$AI586))-(INDEX(Model_Scenarios[LTV Weight],1)*$AP586)-(INDEX(Model_Scenarios[GP Weight],1)*($AS586+$AV586+$AY586))</f>
        <v>2.0590389794102824</v>
      </c>
      <c r="BA586">
        <f>INDEX(Model_Assumptions[Values],9)*((INDEX(Model_Scenarios[GR Weight],2)*$AG586)+(INDEX(Model_Scenarios[GP Weight],2)*$AH586)+(INDEX(Model_Scenarios[LTV Weight],2)*$AI586))-(INDEX(Model_Scenarios[LTV Weight],2)*$AP586)-(INDEX(Model_Scenarios[GP Weight],2)*($AS586+$AV586+$AY586))</f>
        <v>1.9654778688751915</v>
      </c>
      <c r="BB586">
        <f>INDEX(Model_Assumptions[Values],9)*((INDEX(Model_Scenarios[GR Weight],3)*$AG586)+(INDEX(Model_Scenarios[GP Weight],3)*$AH586)+(INDEX(Model_Scenarios[LTV Weight],3)*$AI586))-(INDEX(Model_Scenarios[LTV Weight],3)*$AP586)-(INDEX(Model_Scenarios[GP Weight],3)*($AS586+$AV586+$AY586))</f>
        <v>1.7750168316482435</v>
      </c>
      <c r="BC586">
        <f>INDEX(Model_Assumptions[Values],9)*((INDEX(Model_Scenarios[GR Weight],4)*$AG586)+(INDEX(Model_Scenarios[GP Weight],4)*$AH586)+(INDEX(Model_Scenarios[LTV Weight],4)*$AI586))-(INDEX(Model_Scenarios[LTV Weight],4)*$AP586)-(INDEX(Model_Scenarios[GP Weight],4)*($AS586+$AV586+$AY586))</f>
        <v>1.5745393459509982</v>
      </c>
      <c r="BD586">
        <f>INDEX(Model_Assumptions[Values],9)*((INDEX(Model_Scenarios[GR Weight],5)*$AG586)+(INDEX(Model_Scenarios[GP Weight],5)*$AH586)+(INDEX(Model_Scenarios[LTV Weight],5)*$AI586))-(INDEX(Model_Scenarios[LTV Weight],5)*$AP586)-(INDEX(Model_Scenarios[GP Weight],5)*($AS586+$AV586+$AY586))</f>
        <v>1.8886108391239305</v>
      </c>
    </row>
    <row r="587" spans="1:56" x14ac:dyDescent="0.25">
      <c r="A587">
        <v>586</v>
      </c>
      <c r="B587">
        <v>12</v>
      </c>
      <c r="C587" s="3">
        <v>36</v>
      </c>
      <c r="D587" s="4">
        <v>0.70000000000000007</v>
      </c>
      <c r="E587" t="str">
        <v>SKU-1017</v>
      </c>
      <c r="F587" t="str">
        <v>Raise</v>
      </c>
      <c r="G587" t="str">
        <v>Full</v>
      </c>
      <c r="H587">
        <v>63.19</v>
      </c>
      <c r="I587">
        <v>41.45</v>
      </c>
      <c r="J587">
        <v>19</v>
      </c>
      <c r="K587">
        <v>1200.6099999999999</v>
      </c>
      <c r="L587">
        <v>413.05999999999983</v>
      </c>
      <c r="M587">
        <v>0.34404177876246228</v>
      </c>
      <c r="N587">
        <v>64.147135922714369</v>
      </c>
      <c r="O587">
        <v>148.52558253157304</v>
      </c>
      <c r="P587">
        <v>148.52558253157304</v>
      </c>
      <c r="Q587">
        <v>1170.2077584860217</v>
      </c>
      <c r="R587">
        <v>858.15235622308262</v>
      </c>
      <c r="S587">
        <v>1</v>
      </c>
      <c r="T587">
        <f t="shared" si="207"/>
        <v>63.859995145900058</v>
      </c>
      <c r="U587">
        <f t="shared" si="208"/>
        <v>1.0602866686185475E-2</v>
      </c>
      <c r="V587">
        <f>IF($F587="Reduce", INDEX(Model_Assumptions[Values], 2), INDEX(Model_Assumptions[Values], 1))</f>
        <v>-0.4</v>
      </c>
      <c r="W587">
        <f t="shared" si="209"/>
        <v>18.91941821318499</v>
      </c>
      <c r="X587">
        <f t="shared" si="222"/>
        <v>1208.1939552572467</v>
      </c>
      <c r="Y587">
        <f t="shared" si="210"/>
        <v>423.98407032072873</v>
      </c>
      <c r="Z587">
        <f t="shared" si="211"/>
        <v>7.583955257246771</v>
      </c>
      <c r="AA587">
        <f t="shared" si="212"/>
        <v>10.924070320728902</v>
      </c>
      <c r="AB587">
        <f t="shared" si="223"/>
        <v>0.35092384668524079</v>
      </c>
      <c r="AC587">
        <f t="shared" si="213"/>
        <v>6.882067922778512E-3</v>
      </c>
      <c r="AD587">
        <f t="shared" si="214"/>
        <v>6.882067922778512E-3</v>
      </c>
      <c r="AE587">
        <f t="shared" si="215"/>
        <v>0.7</v>
      </c>
      <c r="AF587">
        <f t="shared" si="224"/>
        <v>257.44570686692481</v>
      </c>
      <c r="AG587">
        <f t="shared" si="216"/>
        <v>5.1061609239166597E-2</v>
      </c>
      <c r="AH587">
        <f t="shared" si="217"/>
        <v>7.3550092411902857E-2</v>
      </c>
      <c r="AI587">
        <f t="shared" si="225"/>
        <v>0.30000000000000004</v>
      </c>
      <c r="AJ587">
        <f>MAX(0, $R587 - $AA587) * INDEX(Model_Assumptions[Values], 7)</f>
        <v>1694.4565718047074</v>
      </c>
      <c r="AK587">
        <f>MAX(0, INDEX(Model_Assumptions[Values], 4) - $AD587)</f>
        <v>4.3117932077221491E-2</v>
      </c>
      <c r="AL587">
        <f>MAX(0, INDEX(Model_Assumptions[Values], 5) - $AC587)</f>
        <v>1.3117932077221488E-2</v>
      </c>
      <c r="AM587">
        <f>INDEX(Model_Assumptions[Values], 6) * MAX(0, INDEX(Model_Assumptions[Values], 3) - $AB587)^2</f>
        <v>0</v>
      </c>
      <c r="AN587">
        <f t="shared" si="218"/>
        <v>1701.0066948446633</v>
      </c>
      <c r="AO587" cm="1">
        <f t="array" ref="AO587">IFERROR(STDEV(IF($E$2:$E$2201=$E587, $AJ$2:$AJ$2201)), 0)</f>
        <v>9.0817015093478055</v>
      </c>
      <c r="AP587">
        <f t="shared" si="226"/>
        <v>-0.72124403485556721</v>
      </c>
      <c r="AQ587">
        <f t="shared" si="219"/>
        <v>4.5179603462322478E-2</v>
      </c>
      <c r="AR587" cm="1">
        <f t="array" ref="AR587">IFERROR(STDEV(IF($E$2:$E$2201=$E587, $AK$2:$AK$2201)), 0)</f>
        <v>2.854342057873961E-3</v>
      </c>
      <c r="AS587">
        <f t="shared" si="227"/>
        <v>-0.72229303401590561</v>
      </c>
      <c r="AT587">
        <f t="shared" si="220"/>
        <v>1.517960346232247E-2</v>
      </c>
      <c r="AU587" cm="1">
        <f t="array" ref="AU587">IFERROR(STDEV(IF($E$2:$E$2201=$E587, $AL$2:$AL$2201)), 0)</f>
        <v>2.8543420578739606E-3</v>
      </c>
      <c r="AV587">
        <f t="shared" si="228"/>
        <v>-0.72229303401590383</v>
      </c>
      <c r="AW587">
        <f t="shared" si="221"/>
        <v>0</v>
      </c>
      <c r="AX587" cm="1">
        <f t="array" ref="AX587">IFERROR(STDEV(IF($E$2:$E$2201=$E587, $AM$2:$AM$2201)), 0)</f>
        <v>0</v>
      </c>
      <c r="AY587">
        <f t="shared" si="229"/>
        <v>-0.72229303401590383</v>
      </c>
      <c r="AZ587">
        <f>INDEX(Model_Assumptions[Values],9)*((INDEX(Model_Scenarios[GR Weight],1)*$AG587)+(INDEX(Model_Scenarios[GP Weight],1)*$AH587)+(INDEX(Model_Scenarios[LTV Weight],1)*$AI587))-(INDEX(Model_Scenarios[LTV Weight],1)*$AP587)-(INDEX(Model_Scenarios[GP Weight],1)*($AS587+$AV587+$AY587))</f>
        <v>2.05598898891476</v>
      </c>
      <c r="BA587">
        <f>INDEX(Model_Assumptions[Values],9)*((INDEX(Model_Scenarios[GR Weight],2)*$AG587)+(INDEX(Model_Scenarios[GP Weight],2)*$AH587)+(INDEX(Model_Scenarios[LTV Weight],2)*$AI587))-(INDEX(Model_Scenarios[LTV Weight],2)*$AP587)-(INDEX(Model_Scenarios[GP Weight],2)*($AS587+$AV587+$AY587))</f>
        <v>1.9890307424069393</v>
      </c>
      <c r="BB587">
        <f>INDEX(Model_Assumptions[Values],9)*((INDEX(Model_Scenarios[GR Weight],3)*$AG587)+(INDEX(Model_Scenarios[GP Weight],3)*$AH587)+(INDEX(Model_Scenarios[LTV Weight],3)*$AI587))-(INDEX(Model_Scenarios[LTV Weight],3)*$AP587)-(INDEX(Model_Scenarios[GP Weight],3)*($AS587+$AV587+$AY587))</f>
        <v>1.8394449729287148</v>
      </c>
      <c r="BC587">
        <f>INDEX(Model_Assumptions[Values],9)*((INDEX(Model_Scenarios[GR Weight],4)*$AG587)+(INDEX(Model_Scenarios[GP Weight],4)*$AH587)+(INDEX(Model_Scenarios[LTV Weight],4)*$AI587))-(INDEX(Model_Scenarios[LTV Weight],4)*$AP587)-(INDEX(Model_Scenarios[GP Weight],4)*($AS587+$AV587+$AY587))</f>
        <v>1.6428513740627413</v>
      </c>
      <c r="BD587">
        <f>INDEX(Model_Assumptions[Values],9)*((INDEX(Model_Scenarios[GR Weight],5)*$AG587)+(INDEX(Model_Scenarios[GP Weight],5)*$AH587)+(INDEX(Model_Scenarios[LTV Weight],5)*$AI587))-(INDEX(Model_Scenarios[LTV Weight],5)*$AP587)-(INDEX(Model_Scenarios[GP Weight],5)*($AS587+$AV587+$AY587))</f>
        <v>2.0004188782120336</v>
      </c>
    </row>
    <row r="588" spans="1:56" x14ac:dyDescent="0.25">
      <c r="A588">
        <v>587</v>
      </c>
      <c r="B588">
        <v>12</v>
      </c>
      <c r="C588" s="3">
        <v>37</v>
      </c>
      <c r="D588" s="4">
        <v>0.72</v>
      </c>
      <c r="E588" t="str">
        <v>SKU-1017</v>
      </c>
      <c r="F588" t="str">
        <v>Raise</v>
      </c>
      <c r="G588" t="str">
        <v>Full</v>
      </c>
      <c r="H588">
        <v>63.19</v>
      </c>
      <c r="I588">
        <v>41.45</v>
      </c>
      <c r="J588">
        <v>19</v>
      </c>
      <c r="K588">
        <v>1200.6099999999999</v>
      </c>
      <c r="L588">
        <v>413.05999999999983</v>
      </c>
      <c r="M588">
        <v>0.34404177876246228</v>
      </c>
      <c r="N588">
        <v>64.147135922714369</v>
      </c>
      <c r="O588">
        <v>148.52558253157304</v>
      </c>
      <c r="P588">
        <v>148.52558253157304</v>
      </c>
      <c r="Q588">
        <v>1170.2077584860217</v>
      </c>
      <c r="R588">
        <v>858.15235622308262</v>
      </c>
      <c r="S588">
        <v>1</v>
      </c>
      <c r="T588">
        <f t="shared" si="207"/>
        <v>63.879137864354348</v>
      </c>
      <c r="U588">
        <f t="shared" si="208"/>
        <v>1.0905805734362247E-2</v>
      </c>
      <c r="V588">
        <f>IF($F588="Reduce", INDEX(Model_Assumptions[Values], 2), INDEX(Model_Assumptions[Values], 1))</f>
        <v>-0.4</v>
      </c>
      <c r="W588">
        <f t="shared" si="209"/>
        <v>18.917115876418848</v>
      </c>
      <c r="X588">
        <f t="shared" si="222"/>
        <v>1208.4090530657261</v>
      </c>
      <c r="Y588">
        <f t="shared" si="210"/>
        <v>424.2945999881648</v>
      </c>
      <c r="Z588">
        <f t="shared" si="211"/>
        <v>7.7990530657261843</v>
      </c>
      <c r="AA588">
        <f t="shared" si="212"/>
        <v>11.234599988164973</v>
      </c>
      <c r="AB588">
        <f t="shared" si="223"/>
        <v>0.35111835591742058</v>
      </c>
      <c r="AC588">
        <f t="shared" si="213"/>
        <v>7.0765771549582968E-3</v>
      </c>
      <c r="AD588">
        <f t="shared" si="214"/>
        <v>7.0765771549582968E-3</v>
      </c>
      <c r="AE588">
        <f t="shared" si="215"/>
        <v>0.72000000000000297</v>
      </c>
      <c r="AF588">
        <f t="shared" si="224"/>
        <v>240.28265974246059</v>
      </c>
      <c r="AG588">
        <f t="shared" si="216"/>
        <v>5.2509829840716428E-2</v>
      </c>
      <c r="AH588">
        <f t="shared" si="217"/>
        <v>7.5640841104102463E-2</v>
      </c>
      <c r="AI588">
        <f t="shared" si="225"/>
        <v>0.27999999999999703</v>
      </c>
      <c r="AJ588">
        <f>MAX(0, $R588 - $AA588) * INDEX(Model_Assumptions[Values], 7)</f>
        <v>1693.8355124698353</v>
      </c>
      <c r="AK588">
        <f>MAX(0, INDEX(Model_Assumptions[Values], 4) - $AD588)</f>
        <v>4.2923422845041706E-2</v>
      </c>
      <c r="AL588">
        <f>MAX(0, INDEX(Model_Assumptions[Values], 5) - $AC588)</f>
        <v>1.2923422845041704E-2</v>
      </c>
      <c r="AM588">
        <f>INDEX(Model_Assumptions[Values], 6) * MAX(0, INDEX(Model_Assumptions[Values], 3) - $AB588)^2</f>
        <v>0</v>
      </c>
      <c r="AN588">
        <f t="shared" si="218"/>
        <v>1701.0066948446633</v>
      </c>
      <c r="AO588" cm="1">
        <f t="array" ref="AO588">IFERROR(STDEV(IF($E$2:$E$2201=$E588, $AJ$2:$AJ$2201)), 0)</f>
        <v>9.0817015093478055</v>
      </c>
      <c r="AP588">
        <f t="shared" si="226"/>
        <v>-0.78962982514309055</v>
      </c>
      <c r="AQ588">
        <f t="shared" si="219"/>
        <v>4.5179603462322478E-2</v>
      </c>
      <c r="AR588" cm="1">
        <f t="array" ref="AR588">IFERROR(STDEV(IF($E$2:$E$2201=$E588, $AK$2:$AK$2201)), 0)</f>
        <v>2.854342057873961E-3</v>
      </c>
      <c r="AS588">
        <f t="shared" si="227"/>
        <v>-0.79043806647381065</v>
      </c>
      <c r="AT588">
        <f t="shared" si="220"/>
        <v>1.517960346232247E-2</v>
      </c>
      <c r="AU588" cm="1">
        <f t="array" ref="AU588">IFERROR(STDEV(IF($E$2:$E$2201=$E588, $AL$2:$AL$2201)), 0)</f>
        <v>2.8543420578739606E-3</v>
      </c>
      <c r="AV588">
        <f t="shared" si="228"/>
        <v>-0.79043806647380899</v>
      </c>
      <c r="AW588">
        <f t="shared" si="221"/>
        <v>0</v>
      </c>
      <c r="AX588" cm="1">
        <f t="array" ref="AX588">IFERROR(STDEV(IF($E$2:$E$2201=$E588, $AM$2:$AM$2201)), 0)</f>
        <v>0</v>
      </c>
      <c r="AY588">
        <f t="shared" si="229"/>
        <v>-0.79043806647380899</v>
      </c>
      <c r="AZ588">
        <f>INDEX(Model_Assumptions[Values],9)*((INDEX(Model_Scenarios[GR Weight],1)*$AG588)+(INDEX(Model_Scenarios[GP Weight],1)*$AH588)+(INDEX(Model_Scenarios[LTV Weight],1)*$AI588))-(INDEX(Model_Scenarios[LTV Weight],1)*$AP588)-(INDEX(Model_Scenarios[GP Weight],1)*($AS588+$AV588+$AY588))</f>
        <v>2.0529106155290129</v>
      </c>
      <c r="BA588">
        <f>INDEX(Model_Assumptions[Values],9)*((INDEX(Model_Scenarios[GR Weight],2)*$AG588)+(INDEX(Model_Scenarios[GP Weight],2)*$AH588)+(INDEX(Model_Scenarios[LTV Weight],2)*$AI588))-(INDEX(Model_Scenarios[LTV Weight],2)*$AP588)-(INDEX(Model_Scenarios[GP Weight],2)*($AS588+$AV588+$AY588))</f>
        <v>2.0125454397119249</v>
      </c>
      <c r="BB588">
        <f>INDEX(Model_Assumptions[Values],9)*((INDEX(Model_Scenarios[GR Weight],3)*$AG588)+(INDEX(Model_Scenarios[GP Weight],3)*$AH588)+(INDEX(Model_Scenarios[LTV Weight],3)*$AI588))-(INDEX(Model_Scenarios[LTV Weight],3)*$AP588)-(INDEX(Model_Scenarios[GP Weight],3)*($AS588+$AV588+$AY588))</f>
        <v>1.9038206590878051</v>
      </c>
      <c r="BC588">
        <f>INDEX(Model_Assumptions[Values],9)*((INDEX(Model_Scenarios[GR Weight],4)*$AG588)+(INDEX(Model_Scenarios[GP Weight],4)*$AH588)+(INDEX(Model_Scenarios[LTV Weight],4)*$AI588))-(INDEX(Model_Scenarios[LTV Weight],4)*$AP588)-(INDEX(Model_Scenarios[GP Weight],4)*($AS588+$AV588+$AY588))</f>
        <v>1.7111125914938556</v>
      </c>
      <c r="BD588">
        <f>INDEX(Model_Assumptions[Values],9)*((INDEX(Model_Scenarios[GR Weight],5)*$AG588)+(INDEX(Model_Scenarios[GP Weight],5)*$AH588)+(INDEX(Model_Scenarios[LTV Weight],5)*$AI588))-(INDEX(Model_Scenarios[LTV Weight],5)*$AP588)-(INDEX(Model_Scenarios[GP Weight],5)*($AS588+$AV588+$AY588))</f>
        <v>2.1121524088445529</v>
      </c>
    </row>
    <row r="589" spans="1:56" x14ac:dyDescent="0.25">
      <c r="A589">
        <v>588</v>
      </c>
      <c r="B589">
        <v>12</v>
      </c>
      <c r="C589" s="3">
        <v>38</v>
      </c>
      <c r="D589" s="4">
        <v>0.74</v>
      </c>
      <c r="E589" t="str">
        <v>SKU-1017</v>
      </c>
      <c r="F589" t="str">
        <v>Raise</v>
      </c>
      <c r="G589" t="str">
        <v>Full</v>
      </c>
      <c r="H589">
        <v>63.19</v>
      </c>
      <c r="I589">
        <v>41.45</v>
      </c>
      <c r="J589">
        <v>19</v>
      </c>
      <c r="K589">
        <v>1200.6099999999999</v>
      </c>
      <c r="L589">
        <v>413.05999999999983</v>
      </c>
      <c r="M589">
        <v>0.34404177876246228</v>
      </c>
      <c r="N589">
        <v>64.147135922714369</v>
      </c>
      <c r="O589">
        <v>148.52558253157304</v>
      </c>
      <c r="P589">
        <v>148.52558253157304</v>
      </c>
      <c r="Q589">
        <v>1170.2077584860217</v>
      </c>
      <c r="R589">
        <v>858.15235622308262</v>
      </c>
      <c r="S589">
        <v>1</v>
      </c>
      <c r="T589">
        <f t="shared" si="207"/>
        <v>63.898280582808631</v>
      </c>
      <c r="U589">
        <f t="shared" si="208"/>
        <v>1.1208744782538908E-2</v>
      </c>
      <c r="V589">
        <f>IF($F589="Reduce", INDEX(Model_Assumptions[Values], 2), INDEX(Model_Assumptions[Values], 1))</f>
        <v>-0.4</v>
      </c>
      <c r="W589">
        <f t="shared" si="209"/>
        <v>18.914813539652702</v>
      </c>
      <c r="X589">
        <f t="shared" si="222"/>
        <v>1208.6240627282361</v>
      </c>
      <c r="Y589">
        <f t="shared" si="210"/>
        <v>424.60504150963163</v>
      </c>
      <c r="Z589">
        <f t="shared" si="211"/>
        <v>8.0140627282362402</v>
      </c>
      <c r="AA589">
        <f t="shared" si="212"/>
        <v>11.545041509631801</v>
      </c>
      <c r="AB589">
        <f t="shared" si="223"/>
        <v>0.35131274860701306</v>
      </c>
      <c r="AC589">
        <f t="shared" si="213"/>
        <v>7.2709698445507787E-3</v>
      </c>
      <c r="AD589">
        <f t="shared" si="214"/>
        <v>7.2709698445507787E-3</v>
      </c>
      <c r="AE589">
        <f t="shared" si="215"/>
        <v>0.73999999999999855</v>
      </c>
      <c r="AF589">
        <f t="shared" si="224"/>
        <v>223.11961261800272</v>
      </c>
      <c r="AG589">
        <f t="shared" si="216"/>
        <v>5.3957456968954418E-2</v>
      </c>
      <c r="AH589">
        <f t="shared" si="217"/>
        <v>7.7730996322991006E-2</v>
      </c>
      <c r="AI589">
        <f t="shared" si="225"/>
        <v>0.26000000000000145</v>
      </c>
      <c r="AJ589">
        <f>MAX(0, $R589 - $AA589) * INDEX(Model_Assumptions[Values], 7)</f>
        <v>1693.2146294269016</v>
      </c>
      <c r="AK589">
        <f>MAX(0, INDEX(Model_Assumptions[Values], 4) - $AD589)</f>
        <v>4.2729030155449224E-2</v>
      </c>
      <c r="AL589">
        <f>MAX(0, INDEX(Model_Assumptions[Values], 5) - $AC589)</f>
        <v>1.2729030155449222E-2</v>
      </c>
      <c r="AM589">
        <f>INDEX(Model_Assumptions[Values], 6) * MAX(0, INDEX(Model_Assumptions[Values], 3) - $AB589)^2</f>
        <v>0</v>
      </c>
      <c r="AN589">
        <f t="shared" si="218"/>
        <v>1701.0066948446633</v>
      </c>
      <c r="AO589" cm="1">
        <f t="array" ref="AO589">IFERROR(STDEV(IF($E$2:$E$2201=$E589, $AJ$2:$AJ$2201)), 0)</f>
        <v>9.0817015093478055</v>
      </c>
      <c r="AP589">
        <f t="shared" si="226"/>
        <v>-0.857996203656476</v>
      </c>
      <c r="AQ589">
        <f t="shared" si="219"/>
        <v>4.5179603462322478E-2</v>
      </c>
      <c r="AR589" cm="1">
        <f t="array" ref="AR589">IFERROR(STDEV(IF($E$2:$E$2201=$E589, $AK$2:$AK$2201)), 0)</f>
        <v>2.854342057873961E-3</v>
      </c>
      <c r="AS589">
        <f t="shared" si="227"/>
        <v>-0.85854226900140618</v>
      </c>
      <c r="AT589">
        <f t="shared" si="220"/>
        <v>1.517960346232247E-2</v>
      </c>
      <c r="AU589" cm="1">
        <f t="array" ref="AU589">IFERROR(STDEV(IF($E$2:$E$2201=$E589, $AL$2:$AL$2201)), 0)</f>
        <v>2.8543420578739606E-3</v>
      </c>
      <c r="AV589">
        <f t="shared" si="228"/>
        <v>-0.85854226900140451</v>
      </c>
      <c r="AW589">
        <f t="shared" si="221"/>
        <v>0</v>
      </c>
      <c r="AX589" cm="1">
        <f t="array" ref="AX589">IFERROR(STDEV(IF($E$2:$E$2201=$E589, $AM$2:$AM$2201)), 0)</f>
        <v>0</v>
      </c>
      <c r="AY589">
        <f t="shared" si="229"/>
        <v>-0.85854226900140451</v>
      </c>
      <c r="AZ589">
        <f>INDEX(Model_Assumptions[Values],9)*((INDEX(Model_Scenarios[GR Weight],1)*$AG589)+(INDEX(Model_Scenarios[GP Weight],1)*$AH589)+(INDEX(Model_Scenarios[LTV Weight],1)*$AI589))-(INDEX(Model_Scenarios[LTV Weight],1)*$AP589)-(INDEX(Model_Scenarios[GP Weight],1)*($AS589+$AV589+$AY589))</f>
        <v>2.0498038702715808</v>
      </c>
      <c r="BA589">
        <f>INDEX(Model_Assumptions[Values],9)*((INDEX(Model_Scenarios[GR Weight],2)*$AG589)+(INDEX(Model_Scenarios[GP Weight],2)*$AH589)+(INDEX(Model_Scenarios[LTV Weight],2)*$AI589))-(INDEX(Model_Scenarios[LTV Weight],2)*$AP589)-(INDEX(Model_Scenarios[GP Weight],2)*($AS589+$AV589+$AY589))</f>
        <v>2.0360219828272639</v>
      </c>
      <c r="BB589">
        <f>INDEX(Model_Assumptions[Values],9)*((INDEX(Model_Scenarios[GR Weight],3)*$AG589)+(INDEX(Model_Scenarios[GP Weight],3)*$AH589)+(INDEX(Model_Scenarios[LTV Weight],3)*$AI589))-(INDEX(Model_Scenarios[LTV Weight],3)*$AP589)-(INDEX(Model_Scenarios[GP Weight],3)*($AS589+$AV589+$AY589))</f>
        <v>1.9681439286904958</v>
      </c>
      <c r="BC589">
        <f>INDEX(Model_Assumptions[Values],9)*((INDEX(Model_Scenarios[GR Weight],4)*$AG589)+(INDEX(Model_Scenarios[GP Weight],4)*$AH589)+(INDEX(Model_Scenarios[LTV Weight],4)*$AI589))-(INDEX(Model_Scenarios[LTV Weight],4)*$AP589)-(INDEX(Model_Scenarios[GP Weight],4)*($AS589+$AV589+$AY589))</f>
        <v>1.7793230368093247</v>
      </c>
      <c r="BD589">
        <f>INDEX(Model_Assumptions[Values],9)*((INDEX(Model_Scenarios[GR Weight],5)*$AG589)+(INDEX(Model_Scenarios[GP Weight],5)*$AH589)+(INDEX(Model_Scenarios[LTV Weight],5)*$AI589))-(INDEX(Model_Scenarios[LTV Weight],5)*$AP589)-(INDEX(Model_Scenarios[GP Weight],5)*($AS589+$AV589+$AY589))</f>
        <v>2.2238114916236191</v>
      </c>
    </row>
    <row r="590" spans="1:56" x14ac:dyDescent="0.25">
      <c r="A590">
        <v>589</v>
      </c>
      <c r="B590">
        <v>12</v>
      </c>
      <c r="C590" s="3">
        <v>39</v>
      </c>
      <c r="D590" s="4">
        <v>0.76</v>
      </c>
      <c r="E590" t="str">
        <v>SKU-1017</v>
      </c>
      <c r="F590" t="str">
        <v>Raise</v>
      </c>
      <c r="G590" t="str">
        <v>Full</v>
      </c>
      <c r="H590">
        <v>63.19</v>
      </c>
      <c r="I590">
        <v>41.45</v>
      </c>
      <c r="J590">
        <v>19</v>
      </c>
      <c r="K590">
        <v>1200.6099999999999</v>
      </c>
      <c r="L590">
        <v>413.05999999999983</v>
      </c>
      <c r="M590">
        <v>0.34404177876246228</v>
      </c>
      <c r="N590">
        <v>64.147135922714369</v>
      </c>
      <c r="O590">
        <v>148.52558253157304</v>
      </c>
      <c r="P590">
        <v>148.52558253157304</v>
      </c>
      <c r="Q590">
        <v>1170.2077584860217</v>
      </c>
      <c r="R590">
        <v>858.15235622308262</v>
      </c>
      <c r="S590">
        <v>1</v>
      </c>
      <c r="T590">
        <f t="shared" si="207"/>
        <v>63.917423301262922</v>
      </c>
      <c r="U590">
        <f t="shared" si="208"/>
        <v>1.1511683830715682E-2</v>
      </c>
      <c r="V590">
        <f>IF($F590="Reduce", INDEX(Model_Assumptions[Values], 2), INDEX(Model_Assumptions[Values], 1))</f>
        <v>-0.4</v>
      </c>
      <c r="W590">
        <f t="shared" si="209"/>
        <v>18.912511202886563</v>
      </c>
      <c r="X590">
        <f t="shared" si="222"/>
        <v>1208.8389842447777</v>
      </c>
      <c r="Y590">
        <f t="shared" si="210"/>
        <v>424.91539488512967</v>
      </c>
      <c r="Z590">
        <f t="shared" si="211"/>
        <v>8.2289842447778483</v>
      </c>
      <c r="AA590">
        <f t="shared" si="212"/>
        <v>11.85539488512984</v>
      </c>
      <c r="AB590">
        <f t="shared" si="223"/>
        <v>0.35150702485872887</v>
      </c>
      <c r="AC590">
        <f t="shared" si="213"/>
        <v>7.4652460962665868E-3</v>
      </c>
      <c r="AD590">
        <f t="shared" si="214"/>
        <v>7.4652460962665868E-3</v>
      </c>
      <c r="AE590">
        <f t="shared" si="215"/>
        <v>0.76000000000000145</v>
      </c>
      <c r="AF590">
        <f t="shared" si="224"/>
        <v>205.95656549353859</v>
      </c>
      <c r="AG590">
        <f t="shared" si="216"/>
        <v>5.54044906238867E-2</v>
      </c>
      <c r="AH590">
        <f t="shared" si="217"/>
        <v>7.9820558068571537E-2</v>
      </c>
      <c r="AI590">
        <f t="shared" si="225"/>
        <v>0.23999999999999855</v>
      </c>
      <c r="AJ590">
        <f>MAX(0, $R590 - $AA590) * INDEX(Model_Assumptions[Values], 7)</f>
        <v>1692.5939226759056</v>
      </c>
      <c r="AK590">
        <f>MAX(0, INDEX(Model_Assumptions[Values], 4) - $AD590)</f>
        <v>4.2534753903733416E-2</v>
      </c>
      <c r="AL590">
        <f>MAX(0, INDEX(Model_Assumptions[Values], 5) - $AC590)</f>
        <v>1.2534753903733414E-2</v>
      </c>
      <c r="AM590">
        <f>INDEX(Model_Assumptions[Values], 6) * MAX(0, INDEX(Model_Assumptions[Values], 3) - $AB590)^2</f>
        <v>0</v>
      </c>
      <c r="AN590">
        <f t="shared" si="218"/>
        <v>1701.0066948446633</v>
      </c>
      <c r="AO590" cm="1">
        <f t="array" ref="AO590">IFERROR(STDEV(IF($E$2:$E$2201=$E590, $AJ$2:$AJ$2201)), 0)</f>
        <v>9.0817015093478055</v>
      </c>
      <c r="AP590">
        <f t="shared" si="226"/>
        <v>-0.9263431703958237</v>
      </c>
      <c r="AQ590">
        <f t="shared" si="219"/>
        <v>4.5179603462322478E-2</v>
      </c>
      <c r="AR590" cm="1">
        <f t="array" ref="AR590">IFERROR(STDEV(IF($E$2:$E$2201=$E590, $AK$2:$AK$2201)), 0)</f>
        <v>2.854342057873961E-3</v>
      </c>
      <c r="AS590">
        <f t="shared" si="227"/>
        <v>-0.92660567828337348</v>
      </c>
      <c r="AT590">
        <f t="shared" si="220"/>
        <v>1.517960346232247E-2</v>
      </c>
      <c r="AU590" cm="1">
        <f t="array" ref="AU590">IFERROR(STDEV(IF($E$2:$E$2201=$E590, $AL$2:$AL$2201)), 0)</f>
        <v>2.8543420578739606E-3</v>
      </c>
      <c r="AV590">
        <f t="shared" si="228"/>
        <v>-0.92660567828337181</v>
      </c>
      <c r="AW590">
        <f t="shared" si="221"/>
        <v>0</v>
      </c>
      <c r="AX590" cm="1">
        <f t="array" ref="AX590">IFERROR(STDEV(IF($E$2:$E$2201=$E590, $AM$2:$AM$2201)), 0)</f>
        <v>0</v>
      </c>
      <c r="AY590">
        <f t="shared" si="229"/>
        <v>-0.92660567828337181</v>
      </c>
      <c r="AZ590">
        <f>INDEX(Model_Assumptions[Values],9)*((INDEX(Model_Scenarios[GR Weight],1)*$AG590)+(INDEX(Model_Scenarios[GP Weight],1)*$AH590)+(INDEX(Model_Scenarios[LTV Weight],1)*$AI590))-(INDEX(Model_Scenarios[LTV Weight],1)*$AP590)-(INDEX(Model_Scenarios[GP Weight],1)*($AS590+$AV590+$AY590))</f>
        <v>2.0466687641478938</v>
      </c>
      <c r="BA590">
        <f>INDEX(Model_Assumptions[Values],9)*((INDEX(Model_Scenarios[GR Weight],2)*$AG590)+(INDEX(Model_Scenarios[GP Weight],2)*$AH590)+(INDEX(Model_Scenarios[LTV Weight],2)*$AI590))-(INDEX(Model_Scenarios[LTV Weight],2)*$AP590)-(INDEX(Model_Scenarios[GP Weight],2)*($AS590+$AV590+$AY590))</f>
        <v>2.059460393763791</v>
      </c>
      <c r="BB590">
        <f>INDEX(Model_Assumptions[Values],9)*((INDEX(Model_Scenarios[GR Weight],3)*$AG590)+(INDEX(Model_Scenarios[GP Weight],3)*$AH590)+(INDEX(Model_Scenarios[LTV Weight],3)*$AI590))-(INDEX(Model_Scenarios[LTV Weight],3)*$AP590)-(INDEX(Model_Scenarios[GP Weight],3)*($AS590+$AV590+$AY590))</f>
        <v>2.0324148202557257</v>
      </c>
      <c r="BC590">
        <f>INDEX(Model_Assumptions[Values],9)*((INDEX(Model_Scenarios[GR Weight],4)*$AG590)+(INDEX(Model_Scenarios[GP Weight],4)*$AH590)+(INDEX(Model_Scenarios[LTV Weight],4)*$AI590))-(INDEX(Model_Scenarios[LTV Weight],4)*$AP590)-(INDEX(Model_Scenarios[GP Weight],4)*($AS590+$AV590+$AY590))</f>
        <v>1.8474827485280878</v>
      </c>
      <c r="BD590">
        <f>INDEX(Model_Assumptions[Values],9)*((INDEX(Model_Scenarios[GR Weight],5)*$AG590)+(INDEX(Model_Scenarios[GP Weight],5)*$AH590)+(INDEX(Model_Scenarios[LTV Weight],5)*$AI590))-(INDEX(Model_Scenarios[LTV Weight],5)*$AP590)-(INDEX(Model_Scenarios[GP Weight],5)*($AS590+$AV590+$AY590))</f>
        <v>2.335396187078977</v>
      </c>
    </row>
    <row r="591" spans="1:56" x14ac:dyDescent="0.25">
      <c r="A591">
        <v>590</v>
      </c>
      <c r="B591">
        <v>12</v>
      </c>
      <c r="C591" s="3">
        <v>40</v>
      </c>
      <c r="D591" s="4">
        <v>0.78</v>
      </c>
      <c r="E591" t="str">
        <v>SKU-1017</v>
      </c>
      <c r="F591" t="str">
        <v>Raise</v>
      </c>
      <c r="G591" t="str">
        <v>Full</v>
      </c>
      <c r="H591">
        <v>63.19</v>
      </c>
      <c r="I591">
        <v>41.45</v>
      </c>
      <c r="J591">
        <v>19</v>
      </c>
      <c r="K591">
        <v>1200.6099999999999</v>
      </c>
      <c r="L591">
        <v>413.05999999999983</v>
      </c>
      <c r="M591">
        <v>0.34404177876246228</v>
      </c>
      <c r="N591">
        <v>64.147135922714369</v>
      </c>
      <c r="O591">
        <v>148.52558253157304</v>
      </c>
      <c r="P591">
        <v>148.52558253157304</v>
      </c>
      <c r="Q591">
        <v>1170.2077584860217</v>
      </c>
      <c r="R591">
        <v>858.15235622308262</v>
      </c>
      <c r="S591">
        <v>1</v>
      </c>
      <c r="T591">
        <f t="shared" si="207"/>
        <v>63.936566019717205</v>
      </c>
      <c r="U591">
        <f t="shared" si="208"/>
        <v>1.1814622878892341E-2</v>
      </c>
      <c r="V591">
        <f>IF($F591="Reduce", INDEX(Model_Assumptions[Values], 2), INDEX(Model_Assumptions[Values], 1))</f>
        <v>-0.4</v>
      </c>
      <c r="W591">
        <f t="shared" si="209"/>
        <v>18.910208866120417</v>
      </c>
      <c r="X591">
        <f t="shared" si="222"/>
        <v>1209.0538176153498</v>
      </c>
      <c r="Y591">
        <f t="shared" si="210"/>
        <v>425.22566011465847</v>
      </c>
      <c r="Z591">
        <f t="shared" si="211"/>
        <v>8.4438176153498716</v>
      </c>
      <c r="AA591">
        <f t="shared" si="212"/>
        <v>12.165660114658635</v>
      </c>
      <c r="AB591">
        <f t="shared" si="223"/>
        <v>0.35170118477715306</v>
      </c>
      <c r="AC591">
        <f t="shared" si="213"/>
        <v>7.6594060146907839E-3</v>
      </c>
      <c r="AD591">
        <f t="shared" si="214"/>
        <v>7.6594060146907839E-3</v>
      </c>
      <c r="AE591">
        <f t="shared" si="215"/>
        <v>0.77999999999999703</v>
      </c>
      <c r="AF591">
        <f t="shared" si="224"/>
        <v>188.79351836908072</v>
      </c>
      <c r="AG591">
        <f t="shared" si="216"/>
        <v>5.6850930805505615E-2</v>
      </c>
      <c r="AH591">
        <f t="shared" si="217"/>
        <v>8.1909526340841005E-2</v>
      </c>
      <c r="AI591">
        <f t="shared" si="225"/>
        <v>0.22000000000000297</v>
      </c>
      <c r="AJ591">
        <f>MAX(0, $R591 - $AA591) * INDEX(Model_Assumptions[Values], 7)</f>
        <v>1691.973392216848</v>
      </c>
      <c r="AK591">
        <f>MAX(0, INDEX(Model_Assumptions[Values], 4) - $AD591)</f>
        <v>4.2340593985309219E-2</v>
      </c>
      <c r="AL591">
        <f>MAX(0, INDEX(Model_Assumptions[Values], 5) - $AC591)</f>
        <v>1.2340593985309217E-2</v>
      </c>
      <c r="AM591">
        <f>INDEX(Model_Assumptions[Values], 6) * MAX(0, INDEX(Model_Assumptions[Values], 3) - $AB591)^2</f>
        <v>0</v>
      </c>
      <c r="AN591">
        <f t="shared" si="218"/>
        <v>1701.0066948446633</v>
      </c>
      <c r="AO591" cm="1">
        <f t="array" ref="AO591">IFERROR(STDEV(IF($E$2:$E$2201=$E591, $AJ$2:$AJ$2201)), 0)</f>
        <v>9.0817015093478055</v>
      </c>
      <c r="AP591">
        <f t="shared" si="226"/>
        <v>-0.9946707253610334</v>
      </c>
      <c r="AQ591">
        <f t="shared" si="219"/>
        <v>4.5179603462322478E-2</v>
      </c>
      <c r="AR591" cm="1">
        <f t="array" ref="AR591">IFERROR(STDEV(IF($E$2:$E$2201=$E591, $AK$2:$AK$2201)), 0)</f>
        <v>2.854342057873961E-3</v>
      </c>
      <c r="AS591">
        <f t="shared" si="227"/>
        <v>-0.9946283309604026</v>
      </c>
      <c r="AT591">
        <f t="shared" si="220"/>
        <v>1.517960346232247E-2</v>
      </c>
      <c r="AU591" cm="1">
        <f t="array" ref="AU591">IFERROR(STDEV(IF($E$2:$E$2201=$E591, $AL$2:$AL$2201)), 0)</f>
        <v>2.8543420578739606E-3</v>
      </c>
      <c r="AV591">
        <f t="shared" si="228"/>
        <v>-0.99462833096040093</v>
      </c>
      <c r="AW591">
        <f t="shared" si="221"/>
        <v>0</v>
      </c>
      <c r="AX591" cm="1">
        <f t="array" ref="AX591">IFERROR(STDEV(IF($E$2:$E$2201=$E591, $AM$2:$AM$2201)), 0)</f>
        <v>0</v>
      </c>
      <c r="AY591">
        <f t="shared" si="229"/>
        <v>-0.99462833096040093</v>
      </c>
      <c r="AZ591">
        <f>INDEX(Model_Assumptions[Values],9)*((INDEX(Model_Scenarios[GR Weight],1)*$AG591)+(INDEX(Model_Scenarios[GP Weight],1)*$AH591)+(INDEX(Model_Scenarios[LTV Weight],1)*$AI591))-(INDEX(Model_Scenarios[LTV Weight],1)*$AP591)-(INDEX(Model_Scenarios[GP Weight],1)*($AS591+$AV591+$AY591))</f>
        <v>2.0435053081501322</v>
      </c>
      <c r="BA591">
        <f>INDEX(Model_Assumptions[Values],9)*((INDEX(Model_Scenarios[GR Weight],2)*$AG591)+(INDEX(Model_Scenarios[GP Weight],2)*$AH591)+(INDEX(Model_Scenarios[LTV Weight],2)*$AI591))-(INDEX(Model_Scenarios[LTV Weight],2)*$AP591)-(INDEX(Model_Scenarios[GP Weight],2)*($AS591+$AV591+$AY591))</f>
        <v>2.0828606945058925</v>
      </c>
      <c r="BB591">
        <f>INDEX(Model_Assumptions[Values],9)*((INDEX(Model_Scenarios[GR Weight],3)*$AG591)+(INDEX(Model_Scenarios[GP Weight],3)*$AH591)+(INDEX(Model_Scenarios[LTV Weight],3)*$AI591))-(INDEX(Model_Scenarios[LTV Weight],3)*$AP591)-(INDEX(Model_Scenarios[GP Weight],3)*($AS591+$AV591+$AY591))</f>
        <v>2.0966333722561945</v>
      </c>
      <c r="BC591">
        <f>INDEX(Model_Assumptions[Values],9)*((INDEX(Model_Scenarios[GR Weight],4)*$AG591)+(INDEX(Model_Scenarios[GP Weight],4)*$AH591)+(INDEX(Model_Scenarios[LTV Weight],4)*$AI591))-(INDEX(Model_Scenarios[LTV Weight],4)*$AP591)-(INDEX(Model_Scenarios[GP Weight],4)*($AS591+$AV591+$AY591))</f>
        <v>1.9155917651228427</v>
      </c>
      <c r="BD591">
        <f>INDEX(Model_Assumptions[Values],9)*((INDEX(Model_Scenarios[GR Weight],5)*$AG591)+(INDEX(Model_Scenarios[GP Weight],5)*$AH591)+(INDEX(Model_Scenarios[LTV Weight],5)*$AI591))-(INDEX(Model_Scenarios[LTV Weight],5)*$AP591)-(INDEX(Model_Scenarios[GP Weight],5)*($AS591+$AV591+$AY591))</f>
        <v>2.4469065556677432</v>
      </c>
    </row>
    <row r="592" spans="1:56" x14ac:dyDescent="0.25">
      <c r="A592">
        <v>591</v>
      </c>
      <c r="B592">
        <v>12</v>
      </c>
      <c r="C592" s="3">
        <v>41</v>
      </c>
      <c r="D592" s="4">
        <v>0.8</v>
      </c>
      <c r="E592" t="str">
        <v>SKU-1017</v>
      </c>
      <c r="F592" t="str">
        <v>Raise</v>
      </c>
      <c r="G592" t="str">
        <v>Full</v>
      </c>
      <c r="H592">
        <v>63.19</v>
      </c>
      <c r="I592">
        <v>41.45</v>
      </c>
      <c r="J592">
        <v>19</v>
      </c>
      <c r="K592">
        <v>1200.6099999999999</v>
      </c>
      <c r="L592">
        <v>413.05999999999983</v>
      </c>
      <c r="M592">
        <v>0.34404177876246228</v>
      </c>
      <c r="N592">
        <v>64.147135922714369</v>
      </c>
      <c r="O592">
        <v>148.52558253157304</v>
      </c>
      <c r="P592">
        <v>148.52558253157304</v>
      </c>
      <c r="Q592">
        <v>1170.2077584860217</v>
      </c>
      <c r="R592">
        <v>858.15235622308262</v>
      </c>
      <c r="S592">
        <v>1</v>
      </c>
      <c r="T592">
        <f t="shared" si="207"/>
        <v>63.955708738171495</v>
      </c>
      <c r="U592">
        <f t="shared" si="208"/>
        <v>1.2117561927069115E-2</v>
      </c>
      <c r="V592">
        <f>IF($F592="Reduce", INDEX(Model_Assumptions[Values], 2), INDEX(Model_Assumptions[Values], 1))</f>
        <v>-0.4</v>
      </c>
      <c r="W592">
        <f t="shared" si="209"/>
        <v>18.907906529354275</v>
      </c>
      <c r="X592">
        <f t="shared" si="222"/>
        <v>1209.2685628399531</v>
      </c>
      <c r="Y592">
        <f t="shared" si="210"/>
        <v>425.53583719821836</v>
      </c>
      <c r="Z592">
        <f t="shared" si="211"/>
        <v>8.6585628399532197</v>
      </c>
      <c r="AA592">
        <f t="shared" si="212"/>
        <v>12.475837198218528</v>
      </c>
      <c r="AB592">
        <f t="shared" si="223"/>
        <v>0.35189522846674554</v>
      </c>
      <c r="AC592">
        <f t="shared" si="213"/>
        <v>7.8534497042832552E-3</v>
      </c>
      <c r="AD592">
        <f t="shared" si="214"/>
        <v>7.8534497042832552E-3</v>
      </c>
      <c r="AE592">
        <f t="shared" si="215"/>
        <v>0.8</v>
      </c>
      <c r="AF592">
        <f t="shared" si="224"/>
        <v>171.63047124461647</v>
      </c>
      <c r="AG592">
        <f t="shared" si="216"/>
        <v>5.8296777513817281E-2</v>
      </c>
      <c r="AH592">
        <f t="shared" si="217"/>
        <v>8.3997901139801684E-2</v>
      </c>
      <c r="AI592">
        <f t="shared" si="225"/>
        <v>0.19999999999999993</v>
      </c>
      <c r="AJ592">
        <f>MAX(0, $R592 - $AA592) * INDEX(Model_Assumptions[Values], 7)</f>
        <v>1691.3530380497282</v>
      </c>
      <c r="AK592">
        <f>MAX(0, INDEX(Model_Assumptions[Values], 4) - $AD592)</f>
        <v>4.2146550295716748E-2</v>
      </c>
      <c r="AL592">
        <f>MAX(0, INDEX(Model_Assumptions[Values], 5) - $AC592)</f>
        <v>1.2146550295716745E-2</v>
      </c>
      <c r="AM592">
        <f>INDEX(Model_Assumptions[Values], 6) * MAX(0, INDEX(Model_Assumptions[Values], 3) - $AB592)^2</f>
        <v>0</v>
      </c>
      <c r="AN592">
        <f t="shared" si="218"/>
        <v>1701.0066948446633</v>
      </c>
      <c r="AO592" cm="1">
        <f t="array" ref="AO592">IFERROR(STDEV(IF($E$2:$E$2201=$E592, $AJ$2:$AJ$2201)), 0)</f>
        <v>9.0817015093478055</v>
      </c>
      <c r="AP592">
        <f t="shared" si="226"/>
        <v>-1.0629788685521804</v>
      </c>
      <c r="AQ592">
        <f t="shared" si="219"/>
        <v>4.5179603462322478E-2</v>
      </c>
      <c r="AR592" cm="1">
        <f t="array" ref="AR592">IFERROR(STDEV(IF($E$2:$E$2201=$E592, $AK$2:$AK$2201)), 0)</f>
        <v>2.854342057873961E-3</v>
      </c>
      <c r="AS592">
        <f t="shared" si="227"/>
        <v>-1.0626102636293286</v>
      </c>
      <c r="AT592">
        <f t="shared" si="220"/>
        <v>1.517960346232247E-2</v>
      </c>
      <c r="AU592" cm="1">
        <f t="array" ref="AU592">IFERROR(STDEV(IF($E$2:$E$2201=$E592, $AL$2:$AL$2201)), 0)</f>
        <v>2.8543420578739606E-3</v>
      </c>
      <c r="AV592">
        <f t="shared" si="228"/>
        <v>-1.0626102636293269</v>
      </c>
      <c r="AW592">
        <f t="shared" si="221"/>
        <v>0</v>
      </c>
      <c r="AX592" cm="1">
        <f t="array" ref="AX592">IFERROR(STDEV(IF($E$2:$E$2201=$E592, $AM$2:$AM$2201)), 0)</f>
        <v>0</v>
      </c>
      <c r="AY592">
        <f t="shared" si="229"/>
        <v>-1.0626102636293269</v>
      </c>
      <c r="AZ592">
        <f>INDEX(Model_Assumptions[Values],9)*((INDEX(Model_Scenarios[GR Weight],1)*$AG592)+(INDEX(Model_Scenarios[GP Weight],1)*$AH592)+(INDEX(Model_Scenarios[LTV Weight],1)*$AI592))-(INDEX(Model_Scenarios[LTV Weight],1)*$AP592)-(INDEX(Model_Scenarios[GP Weight],1)*($AS592+$AV592+$AY592))</f>
        <v>2.040313513257352</v>
      </c>
      <c r="BA592">
        <f>INDEX(Model_Assumptions[Values],9)*((INDEX(Model_Scenarios[GR Weight],2)*$AG592)+(INDEX(Model_Scenarios[GP Weight],2)*$AH592)+(INDEX(Model_Scenarios[LTV Weight],2)*$AI592))-(INDEX(Model_Scenarios[LTV Weight],2)*$AP592)-(INDEX(Model_Scenarios[GP Weight],2)*($AS592+$AV592+$AY592))</f>
        <v>2.106222907011678</v>
      </c>
      <c r="BB592">
        <f>INDEX(Model_Assumptions[Values],9)*((INDEX(Model_Scenarios[GR Weight],3)*$AG592)+(INDEX(Model_Scenarios[GP Weight],3)*$AH592)+(INDEX(Model_Scenarios[LTV Weight],3)*$AI592))-(INDEX(Model_Scenarios[LTV Weight],3)*$AP592)-(INDEX(Model_Scenarios[GP Weight],3)*($AS592+$AV592+$AY592))</f>
        <v>2.1607996231185904</v>
      </c>
      <c r="BC592">
        <f>INDEX(Model_Assumptions[Values],9)*((INDEX(Model_Scenarios[GR Weight],4)*$AG592)+(INDEX(Model_Scenarios[GP Weight],4)*$AH592)+(INDEX(Model_Scenarios[LTV Weight],4)*$AI592))-(INDEX(Model_Scenarios[LTV Weight],4)*$AP592)-(INDEX(Model_Scenarios[GP Weight],4)*($AS592+$AV592+$AY592))</f>
        <v>1.9836501250202809</v>
      </c>
      <c r="BD592">
        <f>INDEX(Model_Assumptions[Values],9)*((INDEX(Model_Scenarios[GR Weight],5)*$AG592)+(INDEX(Model_Scenarios[GP Weight],5)*$AH592)+(INDEX(Model_Scenarios[LTV Weight],5)*$AI592))-(INDEX(Model_Scenarios[LTV Weight],5)*$AP592)-(INDEX(Model_Scenarios[GP Weight],5)*($AS592+$AV592+$AY592))</f>
        <v>2.5583426577747073</v>
      </c>
    </row>
    <row r="593" spans="1:56" x14ac:dyDescent="0.25">
      <c r="A593">
        <v>592</v>
      </c>
      <c r="B593">
        <v>12</v>
      </c>
      <c r="C593" s="3">
        <v>42</v>
      </c>
      <c r="D593" s="4">
        <v>0.82000000000000006</v>
      </c>
      <c r="E593" t="str">
        <v>SKU-1017</v>
      </c>
      <c r="F593" t="str">
        <v>Raise</v>
      </c>
      <c r="G593" t="str">
        <v>Full</v>
      </c>
      <c r="H593">
        <v>63.19</v>
      </c>
      <c r="I593">
        <v>41.45</v>
      </c>
      <c r="J593">
        <v>19</v>
      </c>
      <c r="K593">
        <v>1200.6099999999999</v>
      </c>
      <c r="L593">
        <v>413.05999999999983</v>
      </c>
      <c r="M593">
        <v>0.34404177876246228</v>
      </c>
      <c r="N593">
        <v>64.147135922714369</v>
      </c>
      <c r="O593">
        <v>148.52558253157304</v>
      </c>
      <c r="P593">
        <v>148.52558253157304</v>
      </c>
      <c r="Q593">
        <v>1170.2077584860217</v>
      </c>
      <c r="R593">
        <v>858.15235622308262</v>
      </c>
      <c r="S593">
        <v>1</v>
      </c>
      <c r="T593">
        <f t="shared" si="207"/>
        <v>63.974851456625785</v>
      </c>
      <c r="U593">
        <f t="shared" si="208"/>
        <v>1.2420500975245887E-2</v>
      </c>
      <c r="V593">
        <f>IF($F593="Reduce", INDEX(Model_Assumptions[Values], 2), INDEX(Model_Assumptions[Values], 1))</f>
        <v>-0.4</v>
      </c>
      <c r="W593">
        <f t="shared" si="209"/>
        <v>18.905604192588132</v>
      </c>
      <c r="X593">
        <f t="shared" si="222"/>
        <v>1209.4832199185873</v>
      </c>
      <c r="Y593">
        <f t="shared" si="210"/>
        <v>425.84592613580924</v>
      </c>
      <c r="Z593">
        <f t="shared" si="211"/>
        <v>8.8732199185874379</v>
      </c>
      <c r="AA593">
        <f t="shared" si="212"/>
        <v>12.785926135809405</v>
      </c>
      <c r="AB593">
        <f t="shared" si="223"/>
        <v>0.35208915603184121</v>
      </c>
      <c r="AC593">
        <f t="shared" si="213"/>
        <v>8.0473772693789303E-3</v>
      </c>
      <c r="AD593">
        <f t="shared" si="214"/>
        <v>8.0473772693789303E-3</v>
      </c>
      <c r="AE593">
        <f t="shared" si="215"/>
        <v>0.82000000000000295</v>
      </c>
      <c r="AF593">
        <f t="shared" si="224"/>
        <v>154.46742412015234</v>
      </c>
      <c r="AG593">
        <f t="shared" si="216"/>
        <v>5.9742030748818648E-2</v>
      </c>
      <c r="AH593">
        <f t="shared" si="217"/>
        <v>8.608568246545284E-2</v>
      </c>
      <c r="AI593">
        <f t="shared" si="225"/>
        <v>0.17999999999999705</v>
      </c>
      <c r="AJ593">
        <f>MAX(0, $R593 - $AA593) * INDEX(Model_Assumptions[Values], 7)</f>
        <v>1690.7328601745464</v>
      </c>
      <c r="AK593">
        <f>MAX(0, INDEX(Model_Assumptions[Values], 4) - $AD593)</f>
        <v>4.1952622730621072E-2</v>
      </c>
      <c r="AL593">
        <f>MAX(0, INDEX(Model_Assumptions[Values], 5) - $AC593)</f>
        <v>1.195262273062107E-2</v>
      </c>
      <c r="AM593">
        <f>INDEX(Model_Assumptions[Values], 6) * MAX(0, INDEX(Model_Assumptions[Values], 3) - $AB593)^2</f>
        <v>0</v>
      </c>
      <c r="AN593">
        <f t="shared" si="218"/>
        <v>1701.0066948446633</v>
      </c>
      <c r="AO593" cm="1">
        <f t="array" ref="AO593">IFERROR(STDEV(IF($E$2:$E$2201=$E593, $AJ$2:$AJ$2201)), 0)</f>
        <v>9.0817015093478055</v>
      </c>
      <c r="AP593">
        <f t="shared" si="226"/>
        <v>-1.1312675999692394</v>
      </c>
      <c r="AQ593">
        <f t="shared" si="219"/>
        <v>4.5179603462322478E-2</v>
      </c>
      <c r="AR593" cm="1">
        <f t="array" ref="AR593">IFERROR(STDEV(IF($E$2:$E$2201=$E593, $AK$2:$AK$2201)), 0)</f>
        <v>2.854342057873961E-3</v>
      </c>
      <c r="AS593">
        <f t="shared" si="227"/>
        <v>-1.1305515128432091</v>
      </c>
      <c r="AT593">
        <f t="shared" si="220"/>
        <v>1.517960346232247E-2</v>
      </c>
      <c r="AU593" cm="1">
        <f t="array" ref="AU593">IFERROR(STDEV(IF($E$2:$E$2201=$E593, $AL$2:$AL$2201)), 0)</f>
        <v>2.8543420578739606E-3</v>
      </c>
      <c r="AV593">
        <f t="shared" si="228"/>
        <v>-1.1305515128432073</v>
      </c>
      <c r="AW593">
        <f t="shared" si="221"/>
        <v>0</v>
      </c>
      <c r="AX593" cm="1">
        <f t="array" ref="AX593">IFERROR(STDEV(IF($E$2:$E$2201=$E593, $AM$2:$AM$2201)), 0)</f>
        <v>0</v>
      </c>
      <c r="AY593">
        <f t="shared" si="229"/>
        <v>-1.1305515128432073</v>
      </c>
      <c r="AZ593">
        <f>INDEX(Model_Assumptions[Values],9)*((INDEX(Model_Scenarios[GR Weight],1)*$AG593)+(INDEX(Model_Scenarios[GP Weight],1)*$AH593)+(INDEX(Model_Scenarios[LTV Weight],1)*$AI593))-(INDEX(Model_Scenarios[LTV Weight],1)*$AP593)-(INDEX(Model_Scenarios[GP Weight],1)*($AS593+$AV593+$AY593))</f>
        <v>2.0370933904354782</v>
      </c>
      <c r="BA593">
        <f>INDEX(Model_Assumptions[Values],9)*((INDEX(Model_Scenarios[GR Weight],2)*$AG593)+(INDEX(Model_Scenarios[GP Weight],2)*$AH593)+(INDEX(Model_Scenarios[LTV Weight],2)*$AI593))-(INDEX(Model_Scenarios[LTV Weight],2)*$AP593)-(INDEX(Model_Scenarios[GP Weight],2)*($AS593+$AV593+$AY593))</f>
        <v>2.1295470532129874</v>
      </c>
      <c r="BB593">
        <f>INDEX(Model_Assumptions[Values],9)*((INDEX(Model_Scenarios[GR Weight],3)*$AG593)+(INDEX(Model_Scenarios[GP Weight],3)*$AH593)+(INDEX(Model_Scenarios[LTV Weight],3)*$AI593))-(INDEX(Model_Scenarios[LTV Weight],3)*$AP593)-(INDEX(Model_Scenarios[GP Weight],3)*($AS593+$AV593+$AY593))</f>
        <v>2.2249136112236236</v>
      </c>
      <c r="BC593">
        <f>INDEX(Model_Assumptions[Values],9)*((INDEX(Model_Scenarios[GR Weight],4)*$AG593)+(INDEX(Model_Scenarios[GP Weight],4)*$AH593)+(INDEX(Model_Scenarios[LTV Weight],4)*$AI593))-(INDEX(Model_Scenarios[LTV Weight],4)*$AP593)-(INDEX(Model_Scenarios[GP Weight],4)*($AS593+$AV593+$AY593))</f>
        <v>2.0516578666011105</v>
      </c>
      <c r="BD593">
        <f>INDEX(Model_Assumptions[Values],9)*((INDEX(Model_Scenarios[GR Weight],5)*$AG593)+(INDEX(Model_Scenarios[GP Weight],5)*$AH593)+(INDEX(Model_Scenarios[LTV Weight],5)*$AI593))-(INDEX(Model_Scenarios[LTV Weight],5)*$AP593)-(INDEX(Model_Scenarios[GP Weight],5)*($AS593+$AV593+$AY593))</f>
        <v>2.6697045537124131</v>
      </c>
    </row>
    <row r="594" spans="1:56" x14ac:dyDescent="0.25">
      <c r="A594">
        <v>593</v>
      </c>
      <c r="B594">
        <v>12</v>
      </c>
      <c r="C594" s="3">
        <v>43</v>
      </c>
      <c r="D594" s="4">
        <v>0.84</v>
      </c>
      <c r="E594" t="str">
        <v>SKU-1017</v>
      </c>
      <c r="F594" t="str">
        <v>Raise</v>
      </c>
      <c r="G594" t="str">
        <v>Full</v>
      </c>
      <c r="H594">
        <v>63.19</v>
      </c>
      <c r="I594">
        <v>41.45</v>
      </c>
      <c r="J594">
        <v>19</v>
      </c>
      <c r="K594">
        <v>1200.6099999999999</v>
      </c>
      <c r="L594">
        <v>413.05999999999983</v>
      </c>
      <c r="M594">
        <v>0.34404177876246228</v>
      </c>
      <c r="N594">
        <v>64.147135922714369</v>
      </c>
      <c r="O594">
        <v>148.52558253157304</v>
      </c>
      <c r="P594">
        <v>148.52558253157304</v>
      </c>
      <c r="Q594">
        <v>1170.2077584860217</v>
      </c>
      <c r="R594">
        <v>858.15235622308262</v>
      </c>
      <c r="S594">
        <v>1</v>
      </c>
      <c r="T594">
        <f t="shared" si="207"/>
        <v>63.993994175080068</v>
      </c>
      <c r="U594">
        <f t="shared" si="208"/>
        <v>1.2723440023422548E-2</v>
      </c>
      <c r="V594">
        <f>IF($F594="Reduce", INDEX(Model_Assumptions[Values], 2), INDEX(Model_Assumptions[Values], 1))</f>
        <v>-0.4</v>
      </c>
      <c r="W594">
        <f t="shared" si="209"/>
        <v>18.90330185582199</v>
      </c>
      <c r="X594">
        <f t="shared" si="222"/>
        <v>1209.6977888512527</v>
      </c>
      <c r="Y594">
        <f t="shared" si="210"/>
        <v>426.1559269274311</v>
      </c>
      <c r="Z594">
        <f t="shared" si="211"/>
        <v>9.0877888512527534</v>
      </c>
      <c r="AA594">
        <f t="shared" si="212"/>
        <v>13.095926927431265</v>
      </c>
      <c r="AB594">
        <f t="shared" si="223"/>
        <v>0.35228296757665006</v>
      </c>
      <c r="AC594">
        <f t="shared" si="213"/>
        <v>8.2411888141877832E-3</v>
      </c>
      <c r="AD594">
        <f t="shared" si="214"/>
        <v>8.2411888141877832E-3</v>
      </c>
      <c r="AE594">
        <f t="shared" si="215"/>
        <v>0.83999999999999853</v>
      </c>
      <c r="AF594">
        <f t="shared" si="224"/>
        <v>137.3043769956945</v>
      </c>
      <c r="AG594">
        <f t="shared" si="216"/>
        <v>6.1186690510511239E-2</v>
      </c>
      <c r="AH594">
        <f t="shared" si="217"/>
        <v>8.8172870317794444E-2</v>
      </c>
      <c r="AI594">
        <f t="shared" si="225"/>
        <v>0.1600000000000015</v>
      </c>
      <c r="AJ594">
        <f>MAX(0, $R594 - $AA594) * INDEX(Model_Assumptions[Values], 7)</f>
        <v>1690.1128585913027</v>
      </c>
      <c r="AK594">
        <f>MAX(0, INDEX(Model_Assumptions[Values], 4) - $AD594)</f>
        <v>4.175881118581222E-2</v>
      </c>
      <c r="AL594">
        <f>MAX(0, INDEX(Model_Assumptions[Values], 5) - $AC594)</f>
        <v>1.1758811185812217E-2</v>
      </c>
      <c r="AM594">
        <f>INDEX(Model_Assumptions[Values], 6) * MAX(0, INDEX(Model_Assumptions[Values], 3) - $AB594)^2</f>
        <v>0</v>
      </c>
      <c r="AN594">
        <f t="shared" si="218"/>
        <v>1701.0066948446633</v>
      </c>
      <c r="AO594" cm="1">
        <f t="array" ref="AO594">IFERROR(STDEV(IF($E$2:$E$2201=$E594, $AJ$2:$AJ$2201)), 0)</f>
        <v>9.0817015093478055</v>
      </c>
      <c r="AP594">
        <f t="shared" si="226"/>
        <v>-1.1995369196122108</v>
      </c>
      <c r="AQ594">
        <f t="shared" si="219"/>
        <v>4.5179603462322478E-2</v>
      </c>
      <c r="AR594" cm="1">
        <f t="array" ref="AR594">IFERROR(STDEV(IF($E$2:$E$2201=$E594, $AK$2:$AK$2201)), 0)</f>
        <v>2.854342057873961E-3</v>
      </c>
      <c r="AS594">
        <f t="shared" si="227"/>
        <v>-1.1984521151113241</v>
      </c>
      <c r="AT594">
        <f t="shared" si="220"/>
        <v>1.517960346232247E-2</v>
      </c>
      <c r="AU594" cm="1">
        <f t="array" ref="AU594">IFERROR(STDEV(IF($E$2:$E$2201=$E594, $AL$2:$AL$2201)), 0)</f>
        <v>2.8543420578739606E-3</v>
      </c>
      <c r="AV594">
        <f t="shared" si="228"/>
        <v>-1.1984521151113225</v>
      </c>
      <c r="AW594">
        <f t="shared" si="221"/>
        <v>0</v>
      </c>
      <c r="AX594" cm="1">
        <f t="array" ref="AX594">IFERROR(STDEV(IF($E$2:$E$2201=$E594, $AM$2:$AM$2201)), 0)</f>
        <v>0</v>
      </c>
      <c r="AY594">
        <f t="shared" si="229"/>
        <v>-1.1984521151113225</v>
      </c>
      <c r="AZ594">
        <f>INDEX(Model_Assumptions[Values],9)*((INDEX(Model_Scenarios[GR Weight],1)*$AG594)+(INDEX(Model_Scenarios[GP Weight],1)*$AH594)+(INDEX(Model_Scenarios[LTV Weight],1)*$AI594))-(INDEX(Model_Scenarios[LTV Weight],1)*$AP594)-(INDEX(Model_Scenarios[GP Weight],1)*($AS594+$AV594+$AY594))</f>
        <v>2.0338449506373246</v>
      </c>
      <c r="BA594">
        <f>INDEX(Model_Assumptions[Values],9)*((INDEX(Model_Scenarios[GR Weight],2)*$AG594)+(INDEX(Model_Scenarios[GP Weight],2)*$AH594)+(INDEX(Model_Scenarios[LTV Weight],2)*$AI594))-(INDEX(Model_Scenarios[LTV Weight],2)*$AP594)-(INDEX(Model_Scenarios[GP Weight],2)*($AS594+$AV594+$AY594))</f>
        <v>2.1528331550154136</v>
      </c>
      <c r="BB594">
        <f>INDEX(Model_Assumptions[Values],9)*((INDEX(Model_Scenarios[GR Weight],3)*$AG594)+(INDEX(Model_Scenarios[GP Weight],3)*$AH594)+(INDEX(Model_Scenarios[LTV Weight],3)*$AI594))-(INDEX(Model_Scenarios[LTV Weight],3)*$AP594)-(INDEX(Model_Scenarios[GP Weight],3)*($AS594+$AV594+$AY594))</f>
        <v>2.2889753749060557</v>
      </c>
      <c r="BC594">
        <f>INDEX(Model_Assumptions[Values],9)*((INDEX(Model_Scenarios[GR Weight],4)*$AG594)+(INDEX(Model_Scenarios[GP Weight],4)*$AH594)+(INDEX(Model_Scenarios[LTV Weight],4)*$AI594))-(INDEX(Model_Scenarios[LTV Weight],4)*$AP594)-(INDEX(Model_Scenarios[GP Weight],4)*($AS594+$AV594+$AY594))</f>
        <v>2.1196150282000894</v>
      </c>
      <c r="BD594">
        <f>INDEX(Model_Assumptions[Values],9)*((INDEX(Model_Scenarios[GR Weight],5)*$AG594)+(INDEX(Model_Scenarios[GP Weight],5)*$AH594)+(INDEX(Model_Scenarios[LTV Weight],5)*$AI594))-(INDEX(Model_Scenarios[LTV Weight],5)*$AP594)-(INDEX(Model_Scenarios[GP Weight],5)*($AS594+$AV594+$AY594))</f>
        <v>2.7809923037211837</v>
      </c>
    </row>
    <row r="595" spans="1:56" x14ac:dyDescent="0.25">
      <c r="A595">
        <v>594</v>
      </c>
      <c r="B595">
        <v>12</v>
      </c>
      <c r="C595" s="3">
        <v>44</v>
      </c>
      <c r="D595" s="4">
        <v>0.86</v>
      </c>
      <c r="E595" t="str">
        <v>SKU-1017</v>
      </c>
      <c r="F595" t="str">
        <v>Raise</v>
      </c>
      <c r="G595" t="str">
        <v>Full</v>
      </c>
      <c r="H595">
        <v>63.19</v>
      </c>
      <c r="I595">
        <v>41.45</v>
      </c>
      <c r="J595">
        <v>19</v>
      </c>
      <c r="K595">
        <v>1200.6099999999999</v>
      </c>
      <c r="L595">
        <v>413.05999999999983</v>
      </c>
      <c r="M595">
        <v>0.34404177876246228</v>
      </c>
      <c r="N595">
        <v>64.147135922714369</v>
      </c>
      <c r="O595">
        <v>148.52558253157304</v>
      </c>
      <c r="P595">
        <v>148.52558253157304</v>
      </c>
      <c r="Q595">
        <v>1170.2077584860217</v>
      </c>
      <c r="R595">
        <v>858.15235622308262</v>
      </c>
      <c r="S595">
        <v>1</v>
      </c>
      <c r="T595">
        <f t="shared" si="207"/>
        <v>64.013136893534352</v>
      </c>
      <c r="U595">
        <f t="shared" si="208"/>
        <v>1.3026379071599209E-2</v>
      </c>
      <c r="V595">
        <f>IF($F595="Reduce", INDEX(Model_Assumptions[Values], 2), INDEX(Model_Assumptions[Values], 1))</f>
        <v>-0.4</v>
      </c>
      <c r="W595">
        <f t="shared" si="209"/>
        <v>18.900999519055844</v>
      </c>
      <c r="X595">
        <f t="shared" si="222"/>
        <v>1209.9122696379486</v>
      </c>
      <c r="Y595">
        <f t="shared" si="210"/>
        <v>426.46583957308383</v>
      </c>
      <c r="Z595">
        <f t="shared" si="211"/>
        <v>9.3022696379487115</v>
      </c>
      <c r="AA595">
        <f t="shared" si="212"/>
        <v>13.405839573083995</v>
      </c>
      <c r="AB595">
        <f t="shared" si="223"/>
        <v>0.35247666320525745</v>
      </c>
      <c r="AC595">
        <f t="shared" si="213"/>
        <v>8.4348844427951652E-3</v>
      </c>
      <c r="AD595">
        <f t="shared" si="214"/>
        <v>8.4348844427951652E-3</v>
      </c>
      <c r="AE595">
        <f t="shared" si="215"/>
        <v>0.8599999999999941</v>
      </c>
      <c r="AF595">
        <f t="shared" si="224"/>
        <v>120.14132987123662</v>
      </c>
      <c r="AG595">
        <f t="shared" si="216"/>
        <v>6.263075679889199E-2</v>
      </c>
      <c r="AH595">
        <f t="shared" si="217"/>
        <v>9.0259464696825747E-2</v>
      </c>
      <c r="AI595">
        <f t="shared" si="225"/>
        <v>0.1400000000000059</v>
      </c>
      <c r="AJ595">
        <f>MAX(0, $R595 - $AA595) * INDEX(Model_Assumptions[Values], 7)</f>
        <v>1689.4930332999973</v>
      </c>
      <c r="AK595">
        <f>MAX(0, INDEX(Model_Assumptions[Values], 4) - $AD595)</f>
        <v>4.1565115557204838E-2</v>
      </c>
      <c r="AL595">
        <f>MAX(0, INDEX(Model_Assumptions[Values], 5) - $AC595)</f>
        <v>1.1565115557204835E-2</v>
      </c>
      <c r="AM595">
        <f>INDEX(Model_Assumptions[Values], 6) * MAX(0, INDEX(Model_Assumptions[Values], 3) - $AB595)^2</f>
        <v>0</v>
      </c>
      <c r="AN595">
        <f t="shared" si="218"/>
        <v>1701.0066948446633</v>
      </c>
      <c r="AO595" cm="1">
        <f t="array" ref="AO595">IFERROR(STDEV(IF($E$2:$E$2201=$E595, $AJ$2:$AJ$2201)), 0)</f>
        <v>9.0817015093478055</v>
      </c>
      <c r="AP595">
        <f t="shared" si="226"/>
        <v>-1.2677868274810693</v>
      </c>
      <c r="AQ595">
        <f t="shared" si="219"/>
        <v>4.5179603462322478E-2</v>
      </c>
      <c r="AR595" cm="1">
        <f t="array" ref="AR595">IFERROR(STDEV(IF($E$2:$E$2201=$E595, $AK$2:$AK$2201)), 0)</f>
        <v>2.854342057873961E-3</v>
      </c>
      <c r="AS595">
        <f t="shared" si="227"/>
        <v>-1.2663121068992933</v>
      </c>
      <c r="AT595">
        <f t="shared" si="220"/>
        <v>1.517960346232247E-2</v>
      </c>
      <c r="AU595" cm="1">
        <f t="array" ref="AU595">IFERROR(STDEV(IF($E$2:$E$2201=$E595, $AL$2:$AL$2201)), 0)</f>
        <v>2.8543420578739606E-3</v>
      </c>
      <c r="AV595">
        <f t="shared" si="228"/>
        <v>-1.2663121068992917</v>
      </c>
      <c r="AW595">
        <f t="shared" si="221"/>
        <v>0</v>
      </c>
      <c r="AX595" cm="1">
        <f t="array" ref="AX595">IFERROR(STDEV(IF($E$2:$E$2201=$E595, $AM$2:$AM$2201)), 0)</f>
        <v>0</v>
      </c>
      <c r="AY595">
        <f t="shared" si="229"/>
        <v>-1.2663121068992917</v>
      </c>
      <c r="AZ595">
        <f>INDEX(Model_Assumptions[Values],9)*((INDEX(Model_Scenarios[GR Weight],1)*$AG595)+(INDEX(Model_Scenarios[GP Weight],1)*$AH595)+(INDEX(Model_Scenarios[LTV Weight],1)*$AI595))-(INDEX(Model_Scenarios[LTV Weight],1)*$AP595)-(INDEX(Model_Scenarios[GP Weight],1)*($AS595+$AV595+$AY595))</f>
        <v>2.0305682048025258</v>
      </c>
      <c r="BA595">
        <f>INDEX(Model_Assumptions[Values],9)*((INDEX(Model_Scenarios[GR Weight],2)*$AG595)+(INDEX(Model_Scenarios[GP Weight],2)*$AH595)+(INDEX(Model_Scenarios[LTV Weight],2)*$AI595))-(INDEX(Model_Scenarios[LTV Weight],2)*$AP595)-(INDEX(Model_Scenarios[GP Weight],2)*($AS595+$AV595+$AY595))</f>
        <v>2.1760812342982843</v>
      </c>
      <c r="BB595">
        <f>INDEX(Model_Assumptions[Values],9)*((INDEX(Model_Scenarios[GR Weight],3)*$AG595)+(INDEX(Model_Scenarios[GP Weight],3)*$AH595)+(INDEX(Model_Scenarios[LTV Weight],3)*$AI595))-(INDEX(Model_Scenarios[LTV Weight],3)*$AP595)-(INDEX(Model_Scenarios[GP Weight],3)*($AS595+$AV595+$AY595))</f>
        <v>2.3529849524547561</v>
      </c>
      <c r="BC595">
        <f>INDEX(Model_Assumptions[Values],9)*((INDEX(Model_Scenarios[GR Weight],4)*$AG595)+(INDEX(Model_Scenarios[GP Weight],4)*$AH595)+(INDEX(Model_Scenarios[LTV Weight],4)*$AI595))-(INDEX(Model_Scenarios[LTV Weight],4)*$AP595)-(INDEX(Model_Scenarios[GP Weight],4)*($AS595+$AV595+$AY595))</f>
        <v>2.1875216481060926</v>
      </c>
      <c r="BD595">
        <f>INDEX(Model_Assumptions[Values],9)*((INDEX(Model_Scenarios[GR Weight],5)*$AG595)+(INDEX(Model_Scenarios[GP Weight],5)*$AH595)+(INDEX(Model_Scenarios[LTV Weight],5)*$AI595))-(INDEX(Model_Scenarios[LTV Weight],5)*$AP595)-(INDEX(Model_Scenarios[GP Weight],5)*($AS595+$AV595+$AY595))</f>
        <v>2.8922059679692698</v>
      </c>
    </row>
    <row r="596" spans="1:56" x14ac:dyDescent="0.25">
      <c r="A596">
        <v>595</v>
      </c>
      <c r="B596">
        <v>12</v>
      </c>
      <c r="C596" s="3">
        <v>45</v>
      </c>
      <c r="D596" s="4">
        <v>0.88</v>
      </c>
      <c r="E596" t="str">
        <v>SKU-1017</v>
      </c>
      <c r="F596" t="str">
        <v>Raise</v>
      </c>
      <c r="G596" t="str">
        <v>Full</v>
      </c>
      <c r="H596">
        <v>63.19</v>
      </c>
      <c r="I596">
        <v>41.45</v>
      </c>
      <c r="J596">
        <v>19</v>
      </c>
      <c r="K596">
        <v>1200.6099999999999</v>
      </c>
      <c r="L596">
        <v>413.05999999999983</v>
      </c>
      <c r="M596">
        <v>0.34404177876246228</v>
      </c>
      <c r="N596">
        <v>64.147135922714369</v>
      </c>
      <c r="O596">
        <v>148.52558253157304</v>
      </c>
      <c r="P596">
        <v>148.52558253157304</v>
      </c>
      <c r="Q596">
        <v>1170.2077584860217</v>
      </c>
      <c r="R596">
        <v>858.15235622308262</v>
      </c>
      <c r="S596">
        <v>1</v>
      </c>
      <c r="T596">
        <f t="shared" si="207"/>
        <v>64.032279611988642</v>
      </c>
      <c r="U596">
        <f t="shared" si="208"/>
        <v>1.3329318119775981E-2</v>
      </c>
      <c r="V596">
        <f>IF($F596="Reduce", INDEX(Model_Assumptions[Values], 2), INDEX(Model_Assumptions[Values], 1))</f>
        <v>-0.4</v>
      </c>
      <c r="W596">
        <f t="shared" si="209"/>
        <v>18.898697182289702</v>
      </c>
      <c r="X596">
        <f t="shared" si="222"/>
        <v>1210.1266622786761</v>
      </c>
      <c r="Y596">
        <f t="shared" si="210"/>
        <v>426.77566407276788</v>
      </c>
      <c r="Z596">
        <f t="shared" si="211"/>
        <v>9.5166622786762218</v>
      </c>
      <c r="AA596">
        <f t="shared" si="212"/>
        <v>13.71566407276805</v>
      </c>
      <c r="AB596">
        <f t="shared" si="223"/>
        <v>0.35267024302162436</v>
      </c>
      <c r="AC596">
        <f t="shared" si="213"/>
        <v>8.628464259162083E-3</v>
      </c>
      <c r="AD596">
        <f t="shared" si="214"/>
        <v>8.628464259162083E-3</v>
      </c>
      <c r="AE596">
        <f t="shared" si="215"/>
        <v>0.87999999999999701</v>
      </c>
      <c r="AF596">
        <f t="shared" si="224"/>
        <v>102.97828274677248</v>
      </c>
      <c r="AG596">
        <f t="shared" si="216"/>
        <v>6.407422961396704E-2</v>
      </c>
      <c r="AH596">
        <f t="shared" si="217"/>
        <v>9.2345465602549803E-2</v>
      </c>
      <c r="AI596">
        <f t="shared" si="225"/>
        <v>0.12000000000000299</v>
      </c>
      <c r="AJ596">
        <f>MAX(0, $R596 - $AA596) * INDEX(Model_Assumptions[Values], 7)</f>
        <v>1688.8733843006291</v>
      </c>
      <c r="AK596">
        <f>MAX(0, INDEX(Model_Assumptions[Values], 4) - $AD596)</f>
        <v>4.137153574083792E-2</v>
      </c>
      <c r="AL596">
        <f>MAX(0, INDEX(Model_Assumptions[Values], 5) - $AC596)</f>
        <v>1.1371535740837917E-2</v>
      </c>
      <c r="AM596">
        <f>INDEX(Model_Assumptions[Values], 6) * MAX(0, INDEX(Model_Assumptions[Values], 3) - $AB596)^2</f>
        <v>0</v>
      </c>
      <c r="AN596">
        <f t="shared" si="218"/>
        <v>1701.0066948446633</v>
      </c>
      <c r="AO596" cm="1">
        <f t="array" ref="AO596">IFERROR(STDEV(IF($E$2:$E$2201=$E596, $AJ$2:$AJ$2201)), 0)</f>
        <v>9.0817015093478055</v>
      </c>
      <c r="AP596">
        <f t="shared" si="226"/>
        <v>-1.336017323575915</v>
      </c>
      <c r="AQ596">
        <f t="shared" si="219"/>
        <v>4.5179603462322478E-2</v>
      </c>
      <c r="AR596" cm="1">
        <f t="array" ref="AR596">IFERROR(STDEV(IF($E$2:$E$2201=$E596, $AK$2:$AK$2201)), 0)</f>
        <v>2.854342057873961E-3</v>
      </c>
      <c r="AS596">
        <f t="shared" si="227"/>
        <v>-1.3341315246291727</v>
      </c>
      <c r="AT596">
        <f t="shared" si="220"/>
        <v>1.517960346232247E-2</v>
      </c>
      <c r="AU596" cm="1">
        <f t="array" ref="AU596">IFERROR(STDEV(IF($E$2:$E$2201=$E596, $AL$2:$AL$2201)), 0)</f>
        <v>2.8543420578739606E-3</v>
      </c>
      <c r="AV596">
        <f t="shared" si="228"/>
        <v>-1.3341315246291712</v>
      </c>
      <c r="AW596">
        <f t="shared" si="221"/>
        <v>0</v>
      </c>
      <c r="AX596" cm="1">
        <f t="array" ref="AX596">IFERROR(STDEV(IF($E$2:$E$2201=$E596, $AM$2:$AM$2201)), 0)</f>
        <v>0</v>
      </c>
      <c r="AY596">
        <f t="shared" si="229"/>
        <v>-1.3341315246291712</v>
      </c>
      <c r="AZ596">
        <f>INDEX(Model_Assumptions[Values],9)*((INDEX(Model_Scenarios[GR Weight],1)*$AG596)+(INDEX(Model_Scenarios[GP Weight],1)*$AH596)+(INDEX(Model_Scenarios[LTV Weight],1)*$AI596))-(INDEX(Model_Scenarios[LTV Weight],1)*$AP596)-(INDEX(Model_Scenarios[GP Weight],1)*($AS596+$AV596+$AY596))</f>
        <v>2.0272631638577541</v>
      </c>
      <c r="BA596">
        <f>INDEX(Model_Assumptions[Values],9)*((INDEX(Model_Scenarios[GR Weight],2)*$AG596)+(INDEX(Model_Scenarios[GP Weight],2)*$AH596)+(INDEX(Model_Scenarios[LTV Weight],2)*$AI596))-(INDEX(Model_Scenarios[LTV Weight],2)*$AP596)-(INDEX(Model_Scenarios[GP Weight],2)*($AS596+$AV596+$AY596))</f>
        <v>2.1992913129148826</v>
      </c>
      <c r="BB596">
        <f>INDEX(Model_Assumptions[Values],9)*((INDEX(Model_Scenarios[GR Weight],3)*$AG596)+(INDEX(Model_Scenarios[GP Weight],3)*$AH596)+(INDEX(Model_Scenarios[LTV Weight],3)*$AI596))-(INDEX(Model_Scenarios[LTV Weight],3)*$AP596)-(INDEX(Model_Scenarios[GP Weight],3)*($AS596+$AV596+$AY596))</f>
        <v>2.4169423821129232</v>
      </c>
      <c r="BC596">
        <f>INDEX(Model_Assumptions[Values],9)*((INDEX(Model_Scenarios[GR Weight],4)*$AG596)+(INDEX(Model_Scenarios[GP Weight],4)*$AH596)+(INDEX(Model_Scenarios[LTV Weight],4)*$AI596))-(INDEX(Model_Scenarios[LTV Weight],4)*$AP596)-(INDEX(Model_Scenarios[GP Weight],4)*($AS596+$AV596+$AY596))</f>
        <v>2.2553777645623132</v>
      </c>
      <c r="BD596">
        <f>INDEX(Model_Assumptions[Values],9)*((INDEX(Model_Scenarios[GR Weight],5)*$AG596)+(INDEX(Model_Scenarios[GP Weight],5)*$AH596)+(INDEX(Model_Scenarios[LTV Weight],5)*$AI596))-(INDEX(Model_Scenarios[LTV Weight],5)*$AP596)-(INDEX(Model_Scenarios[GP Weight],5)*($AS596+$AV596+$AY596))</f>
        <v>3.0033456065530948</v>
      </c>
    </row>
    <row r="597" spans="1:56" x14ac:dyDescent="0.25">
      <c r="A597">
        <v>596</v>
      </c>
      <c r="B597">
        <v>12</v>
      </c>
      <c r="C597" s="3">
        <v>46</v>
      </c>
      <c r="D597" s="4">
        <v>0.9</v>
      </c>
      <c r="E597" t="str">
        <v>SKU-1017</v>
      </c>
      <c r="F597" t="str">
        <v>Raise</v>
      </c>
      <c r="G597" t="str">
        <v>Full</v>
      </c>
      <c r="H597">
        <v>63.19</v>
      </c>
      <c r="I597">
        <v>41.45</v>
      </c>
      <c r="J597">
        <v>19</v>
      </c>
      <c r="K597">
        <v>1200.6099999999999</v>
      </c>
      <c r="L597">
        <v>413.05999999999983</v>
      </c>
      <c r="M597">
        <v>0.34404177876246228</v>
      </c>
      <c r="N597">
        <v>64.147135922714369</v>
      </c>
      <c r="O597">
        <v>148.52558253157304</v>
      </c>
      <c r="P597">
        <v>148.52558253157304</v>
      </c>
      <c r="Q597">
        <v>1170.2077584860217</v>
      </c>
      <c r="R597">
        <v>858.15235622308262</v>
      </c>
      <c r="S597">
        <v>1</v>
      </c>
      <c r="T597">
        <f t="shared" si="207"/>
        <v>64.051422330442932</v>
      </c>
      <c r="U597">
        <f t="shared" si="208"/>
        <v>1.3632257167952754E-2</v>
      </c>
      <c r="V597">
        <f>IF($F597="Reduce", INDEX(Model_Assumptions[Values], 2), INDEX(Model_Assumptions[Values], 1))</f>
        <v>-0.4</v>
      </c>
      <c r="W597">
        <f t="shared" si="209"/>
        <v>18.89639484552356</v>
      </c>
      <c r="X597">
        <f t="shared" si="222"/>
        <v>1210.3409667734345</v>
      </c>
      <c r="Y597">
        <f t="shared" si="210"/>
        <v>427.08540042648292</v>
      </c>
      <c r="Z597">
        <f t="shared" si="211"/>
        <v>9.7309667734346021</v>
      </c>
      <c r="AA597">
        <f t="shared" si="212"/>
        <v>14.025400426483088</v>
      </c>
      <c r="AB597">
        <f t="shared" si="223"/>
        <v>0.35286370712958742</v>
      </c>
      <c r="AC597">
        <f t="shared" si="213"/>
        <v>8.8219283671251425E-3</v>
      </c>
      <c r="AD597">
        <f t="shared" si="214"/>
        <v>8.8219283671251425E-3</v>
      </c>
      <c r="AE597">
        <f t="shared" si="215"/>
        <v>0.9</v>
      </c>
      <c r="AF597">
        <f t="shared" si="224"/>
        <v>85.815235622308236</v>
      </c>
      <c r="AG597">
        <f t="shared" si="216"/>
        <v>6.5517108955731776E-2</v>
      </c>
      <c r="AH597">
        <f t="shared" si="217"/>
        <v>9.4430873034964322E-2</v>
      </c>
      <c r="AI597">
        <f t="shared" si="225"/>
        <v>9.9999999999999964E-2</v>
      </c>
      <c r="AJ597">
        <f>MAX(0, $R597 - $AA597) * INDEX(Model_Assumptions[Values], 7)</f>
        <v>1688.2539115931991</v>
      </c>
      <c r="AK597">
        <f>MAX(0, INDEX(Model_Assumptions[Values], 4) - $AD597)</f>
        <v>4.117807163287486E-2</v>
      </c>
      <c r="AL597">
        <f>MAX(0, INDEX(Model_Assumptions[Values], 5) - $AC597)</f>
        <v>1.1178071632874858E-2</v>
      </c>
      <c r="AM597">
        <f>INDEX(Model_Assumptions[Values], 6) * MAX(0, INDEX(Model_Assumptions[Values], 3) - $AB597)^2</f>
        <v>0</v>
      </c>
      <c r="AN597">
        <f t="shared" si="218"/>
        <v>1701.0066948446633</v>
      </c>
      <c r="AO597" cm="1">
        <f t="array" ref="AO597">IFERROR(STDEV(IF($E$2:$E$2201=$E597, $AJ$2:$AJ$2201)), 0)</f>
        <v>9.0817015093478055</v>
      </c>
      <c r="AP597">
        <f t="shared" si="226"/>
        <v>-1.4042284078966729</v>
      </c>
      <c r="AQ597">
        <f t="shared" si="219"/>
        <v>4.5179603462322478E-2</v>
      </c>
      <c r="AR597" cm="1">
        <f t="array" ref="AR597">IFERROR(STDEV(IF($E$2:$E$2201=$E597, $AK$2:$AK$2201)), 0)</f>
        <v>2.854342057873961E-3</v>
      </c>
      <c r="AS597">
        <f t="shared" si="227"/>
        <v>-1.4019104046794355</v>
      </c>
      <c r="AT597">
        <f t="shared" si="220"/>
        <v>1.517960346232247E-2</v>
      </c>
      <c r="AU597" cm="1">
        <f t="array" ref="AU597">IFERROR(STDEV(IF($E$2:$E$2201=$E597, $AL$2:$AL$2201)), 0)</f>
        <v>2.8543420578739606E-3</v>
      </c>
      <c r="AV597">
        <f t="shared" si="228"/>
        <v>-1.401910404679434</v>
      </c>
      <c r="AW597">
        <f t="shared" si="221"/>
        <v>0</v>
      </c>
      <c r="AX597" cm="1">
        <f t="array" ref="AX597">IFERROR(STDEV(IF($E$2:$E$2201=$E597, $AM$2:$AM$2201)), 0)</f>
        <v>0</v>
      </c>
      <c r="AY597">
        <f t="shared" si="229"/>
        <v>-1.401910404679434</v>
      </c>
      <c r="AZ597">
        <f>INDEX(Model_Assumptions[Values],9)*((INDEX(Model_Scenarios[GR Weight],1)*$AG597)+(INDEX(Model_Scenarios[GP Weight],1)*$AH597)+(INDEX(Model_Scenarios[LTV Weight],1)*$AI597))-(INDEX(Model_Scenarios[LTV Weight],1)*$AP597)-(INDEX(Model_Scenarios[GP Weight],1)*($AS597+$AV597+$AY597))</f>
        <v>2.0239298387165165</v>
      </c>
      <c r="BA597">
        <f>INDEX(Model_Assumptions[Values],9)*((INDEX(Model_Scenarios[GR Weight],2)*$AG597)+(INDEX(Model_Scenarios[GP Weight],2)*$AH597)+(INDEX(Model_Scenarios[LTV Weight],2)*$AI597))-(INDEX(Model_Scenarios[LTV Weight],2)*$AP597)-(INDEX(Model_Scenarios[GP Weight],2)*($AS597+$AV597+$AY597))</f>
        <v>2.2224634126922611</v>
      </c>
      <c r="BB597">
        <f>INDEX(Model_Assumptions[Values],9)*((INDEX(Model_Scenarios[GR Weight],3)*$AG597)+(INDEX(Model_Scenarios[GP Weight],3)*$AH597)+(INDEX(Model_Scenarios[LTV Weight],3)*$AI597))-(INDEX(Model_Scenarios[LTV Weight],3)*$AP597)-(INDEX(Model_Scenarios[GP Weight],3)*($AS597+$AV597+$AY597))</f>
        <v>2.4808477020779272</v>
      </c>
      <c r="BC597">
        <f>INDEX(Model_Assumptions[Values],9)*((INDEX(Model_Scenarios[GR Weight],4)*$AG597)+(INDEX(Model_Scenarios[GP Weight],4)*$AH597)+(INDEX(Model_Scenarios[LTV Weight],4)*$AI597))-(INDEX(Model_Scenarios[LTV Weight],4)*$AP597)-(INDEX(Model_Scenarios[GP Weight],4)*($AS597+$AV597+$AY597))</f>
        <v>2.3231834157661262</v>
      </c>
      <c r="BD597">
        <f>INDEX(Model_Assumptions[Values],9)*((INDEX(Model_Scenarios[GR Weight],5)*$AG597)+(INDEX(Model_Scenarios[GP Weight],5)*$AH597)+(INDEX(Model_Scenarios[LTV Weight],5)*$AI597))-(INDEX(Model_Scenarios[LTV Weight],5)*$AP597)-(INDEX(Model_Scenarios[GP Weight],5)*($AS597+$AV597+$AY597))</f>
        <v>3.1144112794971193</v>
      </c>
    </row>
    <row r="598" spans="1:56" x14ac:dyDescent="0.25">
      <c r="A598">
        <v>597</v>
      </c>
      <c r="B598">
        <v>12</v>
      </c>
      <c r="C598" s="3">
        <v>47</v>
      </c>
      <c r="D598" s="4">
        <v>0.92</v>
      </c>
      <c r="E598" t="str">
        <v>SKU-1017</v>
      </c>
      <c r="F598" t="str">
        <v>Raise</v>
      </c>
      <c r="G598" t="str">
        <v>Full</v>
      </c>
      <c r="H598">
        <v>63.19</v>
      </c>
      <c r="I598">
        <v>41.45</v>
      </c>
      <c r="J598">
        <v>19</v>
      </c>
      <c r="K598">
        <v>1200.6099999999999</v>
      </c>
      <c r="L598">
        <v>413.05999999999983</v>
      </c>
      <c r="M598">
        <v>0.34404177876246228</v>
      </c>
      <c r="N598">
        <v>64.147135922714369</v>
      </c>
      <c r="O598">
        <v>148.52558253157304</v>
      </c>
      <c r="P598">
        <v>148.52558253157304</v>
      </c>
      <c r="Q598">
        <v>1170.2077584860217</v>
      </c>
      <c r="R598">
        <v>858.15235622308262</v>
      </c>
      <c r="S598">
        <v>1</v>
      </c>
      <c r="T598">
        <f t="shared" si="207"/>
        <v>64.070565048897222</v>
      </c>
      <c r="U598">
        <f t="shared" si="208"/>
        <v>1.3935196216129526E-2</v>
      </c>
      <c r="V598">
        <f>IF($F598="Reduce", INDEX(Model_Assumptions[Values], 2), INDEX(Model_Assumptions[Values], 1))</f>
        <v>-0.4</v>
      </c>
      <c r="W598">
        <f t="shared" si="209"/>
        <v>18.894092508757414</v>
      </c>
      <c r="X598">
        <f t="shared" si="222"/>
        <v>1210.5551831222235</v>
      </c>
      <c r="Y598">
        <f t="shared" si="210"/>
        <v>427.39504863422871</v>
      </c>
      <c r="Z598">
        <f t="shared" si="211"/>
        <v>9.9451831222236251</v>
      </c>
      <c r="AA598">
        <f t="shared" si="212"/>
        <v>14.335048634228883</v>
      </c>
      <c r="AB598">
        <f t="shared" si="223"/>
        <v>0.35305705563285905</v>
      </c>
      <c r="AC598">
        <f t="shared" si="213"/>
        <v>9.0152768703967712E-3</v>
      </c>
      <c r="AD598">
        <f t="shared" si="214"/>
        <v>9.0152768703967712E-3</v>
      </c>
      <c r="AE598">
        <f t="shared" si="215"/>
        <v>0.92000000000000293</v>
      </c>
      <c r="AF598">
        <f t="shared" si="224"/>
        <v>68.652188497844094</v>
      </c>
      <c r="AG598">
        <f t="shared" si="216"/>
        <v>6.695939482418467E-2</v>
      </c>
      <c r="AH598">
        <f t="shared" si="217"/>
        <v>9.6515686994067776E-2</v>
      </c>
      <c r="AI598">
        <f t="shared" si="225"/>
        <v>7.9999999999997073E-2</v>
      </c>
      <c r="AJ598">
        <f>MAX(0, $R598 - $AA598) * INDEX(Model_Assumptions[Values], 7)</f>
        <v>1687.6346151777075</v>
      </c>
      <c r="AK598">
        <f>MAX(0, INDEX(Model_Assumptions[Values], 4) - $AD598)</f>
        <v>4.0984723129603232E-2</v>
      </c>
      <c r="AL598">
        <f>MAX(0, INDEX(Model_Assumptions[Values], 5) - $AC598)</f>
        <v>1.0984723129603229E-2</v>
      </c>
      <c r="AM598">
        <f>INDEX(Model_Assumptions[Values], 6) * MAX(0, INDEX(Model_Assumptions[Values], 3) - $AB598)^2</f>
        <v>0</v>
      </c>
      <c r="AN598">
        <f t="shared" si="218"/>
        <v>1701.0066948446633</v>
      </c>
      <c r="AO598" cm="1">
        <f t="array" ref="AO598">IFERROR(STDEV(IF($E$2:$E$2201=$E598, $AJ$2:$AJ$2201)), 0)</f>
        <v>9.0817015093478055</v>
      </c>
      <c r="AP598">
        <f t="shared" si="226"/>
        <v>-1.4724200804432928</v>
      </c>
      <c r="AQ598">
        <f t="shared" si="219"/>
        <v>4.5179603462322478E-2</v>
      </c>
      <c r="AR598" cm="1">
        <f t="array" ref="AR598">IFERROR(STDEV(IF($E$2:$E$2201=$E598, $AK$2:$AK$2201)), 0)</f>
        <v>2.854342057873961E-3</v>
      </c>
      <c r="AS598">
        <f t="shared" si="227"/>
        <v>-1.4696487833850498</v>
      </c>
      <c r="AT598">
        <f t="shared" si="220"/>
        <v>1.517960346232247E-2</v>
      </c>
      <c r="AU598" cm="1">
        <f t="array" ref="AU598">IFERROR(STDEV(IF($E$2:$E$2201=$E598, $AL$2:$AL$2201)), 0)</f>
        <v>2.8543420578739606E-3</v>
      </c>
      <c r="AV598">
        <f t="shared" si="228"/>
        <v>-1.4696487833850482</v>
      </c>
      <c r="AW598">
        <f t="shared" si="221"/>
        <v>0</v>
      </c>
      <c r="AX598" cm="1">
        <f t="array" ref="AX598">IFERROR(STDEV(IF($E$2:$E$2201=$E598, $AM$2:$AM$2201)), 0)</f>
        <v>0</v>
      </c>
      <c r="AY598">
        <f t="shared" si="229"/>
        <v>-1.4696487833850482</v>
      </c>
      <c r="AZ598">
        <f>INDEX(Model_Assumptions[Values],9)*((INDEX(Model_Scenarios[GR Weight],1)*$AG598)+(INDEX(Model_Scenarios[GP Weight],1)*$AH598)+(INDEX(Model_Scenarios[LTV Weight],1)*$AI598))-(INDEX(Model_Scenarios[LTV Weight],1)*$AP598)-(INDEX(Model_Scenarios[GP Weight],1)*($AS598+$AV598+$AY598))</f>
        <v>2.0205682402792631</v>
      </c>
      <c r="BA598">
        <f>INDEX(Model_Assumptions[Values],9)*((INDEX(Model_Scenarios[GR Weight],2)*$AG598)+(INDEX(Model_Scenarios[GP Weight],2)*$AH598)+(INDEX(Model_Scenarios[LTV Weight],2)*$AI598))-(INDEX(Model_Scenarios[LTV Weight],2)*$AP598)-(INDEX(Model_Scenarios[GP Weight],2)*($AS598+$AV598+$AY598))</f>
        <v>2.2455975554313663</v>
      </c>
      <c r="BB598">
        <f>INDEX(Model_Assumptions[Values],9)*((INDEX(Model_Scenarios[GR Weight],3)*$AG598)+(INDEX(Model_Scenarios[GP Weight],3)*$AH598)+(INDEX(Model_Scenarios[LTV Weight],3)*$AI598))-(INDEX(Model_Scenarios[LTV Weight],3)*$AP598)-(INDEX(Model_Scenarios[GP Weight],3)*($AS598+$AV598+$AY598))</f>
        <v>2.5447009505014617</v>
      </c>
      <c r="BC598">
        <f>INDEX(Model_Assumptions[Values],9)*((INDEX(Model_Scenarios[GR Weight],4)*$AG598)+(INDEX(Model_Scenarios[GP Weight],4)*$AH598)+(INDEX(Model_Scenarios[LTV Weight],4)*$AI598))-(INDEX(Model_Scenarios[LTV Weight],4)*$AP598)-(INDEX(Model_Scenarios[GP Weight],4)*($AS598+$AV598+$AY598))</f>
        <v>2.3909386398692263</v>
      </c>
      <c r="BD598">
        <f>INDEX(Model_Assumptions[Values],9)*((INDEX(Model_Scenarios[GR Weight],5)*$AG598)+(INDEX(Model_Scenarios[GP Weight],5)*$AH598)+(INDEX(Model_Scenarios[LTV Weight],5)*$AI598))-(INDEX(Model_Scenarios[LTV Weight],5)*$AP598)-(INDEX(Model_Scenarios[GP Weight],5)*($AS598+$AV598+$AY598))</f>
        <v>3.2254030467540211</v>
      </c>
    </row>
    <row r="599" spans="1:56" x14ac:dyDescent="0.25">
      <c r="A599">
        <v>598</v>
      </c>
      <c r="B599">
        <v>12</v>
      </c>
      <c r="C599" s="3">
        <v>48</v>
      </c>
      <c r="D599" s="4">
        <v>0.94000000000000006</v>
      </c>
      <c r="E599" t="str">
        <v>SKU-1017</v>
      </c>
      <c r="F599" t="str">
        <v>Raise</v>
      </c>
      <c r="G599" t="str">
        <v>Full</v>
      </c>
      <c r="H599">
        <v>63.19</v>
      </c>
      <c r="I599">
        <v>41.45</v>
      </c>
      <c r="J599">
        <v>19</v>
      </c>
      <c r="K599">
        <v>1200.6099999999999</v>
      </c>
      <c r="L599">
        <v>413.05999999999983</v>
      </c>
      <c r="M599">
        <v>0.34404177876246228</v>
      </c>
      <c r="N599">
        <v>64.147135922714369</v>
      </c>
      <c r="O599">
        <v>148.52558253157304</v>
      </c>
      <c r="P599">
        <v>148.52558253157304</v>
      </c>
      <c r="Q599">
        <v>1170.2077584860217</v>
      </c>
      <c r="R599">
        <v>858.15235622308262</v>
      </c>
      <c r="S599">
        <v>1</v>
      </c>
      <c r="T599">
        <f t="shared" si="207"/>
        <v>64.089707767351513</v>
      </c>
      <c r="U599">
        <f t="shared" si="208"/>
        <v>1.42381352643063E-2</v>
      </c>
      <c r="V599">
        <f>IF($F599="Reduce", INDEX(Model_Assumptions[Values], 2), INDEX(Model_Assumptions[Values], 1))</f>
        <v>-0.4</v>
      </c>
      <c r="W599">
        <f t="shared" si="209"/>
        <v>18.891790171991275</v>
      </c>
      <c r="X599">
        <f t="shared" si="222"/>
        <v>1210.7693113250441</v>
      </c>
      <c r="Y599">
        <f t="shared" si="210"/>
        <v>427.70460869600572</v>
      </c>
      <c r="Z599">
        <f t="shared" si="211"/>
        <v>10.1593113250442</v>
      </c>
      <c r="AA599">
        <f t="shared" si="212"/>
        <v>14.644608696005889</v>
      </c>
      <c r="AB599">
        <f t="shared" si="223"/>
        <v>0.35325028863502783</v>
      </c>
      <c r="AC599">
        <f t="shared" si="213"/>
        <v>9.2085098725655512E-3</v>
      </c>
      <c r="AD599">
        <f t="shared" si="214"/>
        <v>9.2085098725655512E-3</v>
      </c>
      <c r="AE599">
        <f t="shared" si="215"/>
        <v>0.94000000000000594</v>
      </c>
      <c r="AF599">
        <f t="shared" si="224"/>
        <v>51.489141373379859</v>
      </c>
      <c r="AG599">
        <f t="shared" si="216"/>
        <v>6.8401087219331858E-2</v>
      </c>
      <c r="AH599">
        <f t="shared" si="217"/>
        <v>9.8599907479863219E-2</v>
      </c>
      <c r="AI599">
        <f t="shared" si="225"/>
        <v>5.9999999999994058E-2</v>
      </c>
      <c r="AJ599">
        <f>MAX(0, $R599 - $AA599) * INDEX(Model_Assumptions[Values], 7)</f>
        <v>1687.0154950541535</v>
      </c>
      <c r="AK599">
        <f>MAX(0, INDEX(Model_Assumptions[Values], 4) - $AD599)</f>
        <v>4.0791490127434452E-2</v>
      </c>
      <c r="AL599">
        <f>MAX(0, INDEX(Model_Assumptions[Values], 5) - $AC599)</f>
        <v>1.0791490127434449E-2</v>
      </c>
      <c r="AM599">
        <f>INDEX(Model_Assumptions[Values], 6) * MAX(0, INDEX(Model_Assumptions[Values], 3) - $AB599)^2</f>
        <v>0</v>
      </c>
      <c r="AN599">
        <f t="shared" si="218"/>
        <v>1701.0066948446633</v>
      </c>
      <c r="AO599" cm="1">
        <f t="array" ref="AO599">IFERROR(STDEV(IF($E$2:$E$2201=$E599, $AJ$2:$AJ$2201)), 0)</f>
        <v>9.0817015093478055</v>
      </c>
      <c r="AP599">
        <f t="shared" si="226"/>
        <v>-1.5405923412158751</v>
      </c>
      <c r="AQ599">
        <f t="shared" si="219"/>
        <v>4.5179603462322478E-2</v>
      </c>
      <c r="AR599" cm="1">
        <f t="array" ref="AR599">IFERROR(STDEV(IF($E$2:$E$2201=$E599, $AK$2:$AK$2201)), 0)</f>
        <v>2.854342057873961E-3</v>
      </c>
      <c r="AS599">
        <f t="shared" si="227"/>
        <v>-1.5373466970375951</v>
      </c>
      <c r="AT599">
        <f t="shared" si="220"/>
        <v>1.517960346232247E-2</v>
      </c>
      <c r="AU599" cm="1">
        <f t="array" ref="AU599">IFERROR(STDEV(IF($E$2:$E$2201=$E599, $AL$2:$AL$2201)), 0)</f>
        <v>2.8543420578739606E-3</v>
      </c>
      <c r="AV599">
        <f t="shared" si="228"/>
        <v>-1.5373466970375935</v>
      </c>
      <c r="AW599">
        <f t="shared" si="221"/>
        <v>0</v>
      </c>
      <c r="AX599" cm="1">
        <f t="array" ref="AX599">IFERROR(STDEV(IF($E$2:$E$2201=$E599, $AM$2:$AM$2201)), 0)</f>
        <v>0</v>
      </c>
      <c r="AY599">
        <f t="shared" si="229"/>
        <v>-1.5373466970375935</v>
      </c>
      <c r="AZ599">
        <f>INDEX(Model_Assumptions[Values],9)*((INDEX(Model_Scenarios[GR Weight],1)*$AG599)+(INDEX(Model_Scenarios[GP Weight],1)*$AH599)+(INDEX(Model_Scenarios[LTV Weight],1)*$AI599))-(INDEX(Model_Scenarios[LTV Weight],1)*$AP599)-(INDEX(Model_Scenarios[GP Weight],1)*($AS599+$AV599+$AY599))</f>
        <v>2.017178379433552</v>
      </c>
      <c r="BA599">
        <f>INDEX(Model_Assumptions[Values],9)*((INDEX(Model_Scenarios[GR Weight],2)*$AG599)+(INDEX(Model_Scenarios[GP Weight],2)*$AH599)+(INDEX(Model_Scenarios[LTV Weight],2)*$AI599))-(INDEX(Model_Scenarios[LTV Weight],2)*$AP599)-(INDEX(Model_Scenarios[GP Weight],2)*($AS599+$AV599+$AY599))</f>
        <v>2.2686937629072181</v>
      </c>
      <c r="BB599">
        <f>INDEX(Model_Assumptions[Values],9)*((INDEX(Model_Scenarios[GR Weight],3)*$AG599)+(INDEX(Model_Scenarios[GP Weight],3)*$AH599)+(INDEX(Model_Scenarios[LTV Weight],3)*$AI599))-(INDEX(Model_Scenarios[LTV Weight],3)*$AP599)-(INDEX(Model_Scenarios[GP Weight],3)*($AS599+$AV599+$AY599))</f>
        <v>2.6085021654897371</v>
      </c>
      <c r="BC599">
        <f>INDEX(Model_Assumptions[Values],9)*((INDEX(Model_Scenarios[GR Weight],4)*$AG599)+(INDEX(Model_Scenarios[GP Weight],4)*$AH599)+(INDEX(Model_Scenarios[LTV Weight],4)*$AI599))-(INDEX(Model_Scenarios[LTV Weight],4)*$AP599)-(INDEX(Model_Scenarios[GP Weight],4)*($AS599+$AV599+$AY599))</f>
        <v>2.4586434749778183</v>
      </c>
      <c r="BD599">
        <f>INDEX(Model_Assumptions[Values],9)*((INDEX(Model_Scenarios[GR Weight],5)*$AG599)+(INDEX(Model_Scenarios[GP Weight],5)*$AH599)+(INDEX(Model_Scenarios[LTV Weight],5)*$AI599))-(INDEX(Model_Scenarios[LTV Weight],5)*$AP599)-(INDEX(Model_Scenarios[GP Weight],5)*($AS599+$AV599+$AY599))</f>
        <v>3.3363209682049471</v>
      </c>
    </row>
    <row r="600" spans="1:56" x14ac:dyDescent="0.25">
      <c r="A600">
        <v>599</v>
      </c>
      <c r="B600">
        <v>12</v>
      </c>
      <c r="C600" s="3">
        <v>49</v>
      </c>
      <c r="D600" s="4">
        <v>0.96</v>
      </c>
      <c r="E600" t="str">
        <v>SKU-1017</v>
      </c>
      <c r="F600" t="str">
        <v>Raise</v>
      </c>
      <c r="G600" t="str">
        <v>Full</v>
      </c>
      <c r="H600">
        <v>63.19</v>
      </c>
      <c r="I600">
        <v>41.45</v>
      </c>
      <c r="J600">
        <v>19</v>
      </c>
      <c r="K600">
        <v>1200.6099999999999</v>
      </c>
      <c r="L600">
        <v>413.05999999999983</v>
      </c>
      <c r="M600">
        <v>0.34404177876246228</v>
      </c>
      <c r="N600">
        <v>64.147135922714369</v>
      </c>
      <c r="O600">
        <v>148.52558253157304</v>
      </c>
      <c r="P600">
        <v>148.52558253157304</v>
      </c>
      <c r="Q600">
        <v>1170.2077584860217</v>
      </c>
      <c r="R600">
        <v>858.15235622308262</v>
      </c>
      <c r="S600">
        <v>1</v>
      </c>
      <c r="T600">
        <f t="shared" si="207"/>
        <v>64.108850485805789</v>
      </c>
      <c r="U600">
        <f t="shared" si="208"/>
        <v>1.4541074312482848E-2</v>
      </c>
      <c r="V600">
        <f>IF($F600="Reduce", INDEX(Model_Assumptions[Values], 2), INDEX(Model_Assumptions[Values], 1))</f>
        <v>-0.4</v>
      </c>
      <c r="W600">
        <f t="shared" si="209"/>
        <v>18.889487835225129</v>
      </c>
      <c r="X600">
        <f t="shared" si="222"/>
        <v>1210.9833513818951</v>
      </c>
      <c r="Y600">
        <f t="shared" si="210"/>
        <v>428.01408061181348</v>
      </c>
      <c r="Z600">
        <f t="shared" si="211"/>
        <v>10.373351381895191</v>
      </c>
      <c r="AA600">
        <f t="shared" si="212"/>
        <v>14.954080611813652</v>
      </c>
      <c r="AB600">
        <f t="shared" si="223"/>
        <v>0.35344340623955878</v>
      </c>
      <c r="AC600">
        <f t="shared" si="213"/>
        <v>9.4016274770964969E-3</v>
      </c>
      <c r="AD600">
        <f t="shared" si="214"/>
        <v>9.4016274770964969E-3</v>
      </c>
      <c r="AE600">
        <f t="shared" si="215"/>
        <v>0.95999999999999408</v>
      </c>
      <c r="AF600">
        <f t="shared" si="224"/>
        <v>34.326094248928385</v>
      </c>
      <c r="AG600">
        <f t="shared" si="216"/>
        <v>6.9842186141165691E-2</v>
      </c>
      <c r="AH600">
        <f t="shared" si="217"/>
        <v>0.10068353449234758</v>
      </c>
      <c r="AI600">
        <f t="shared" si="225"/>
        <v>4.000000000000592E-2</v>
      </c>
      <c r="AJ600">
        <f>MAX(0, $R600 - $AA600) * INDEX(Model_Assumptions[Values], 7)</f>
        <v>1686.3965512225379</v>
      </c>
      <c r="AK600">
        <f>MAX(0, INDEX(Model_Assumptions[Values], 4) - $AD600)</f>
        <v>4.0598372522903506E-2</v>
      </c>
      <c r="AL600">
        <f>MAX(0, INDEX(Model_Assumptions[Values], 5) - $AC600)</f>
        <v>1.0598372522903503E-2</v>
      </c>
      <c r="AM600">
        <f>INDEX(Model_Assumptions[Values], 6) * MAX(0, INDEX(Model_Assumptions[Values], 3) - $AB600)^2</f>
        <v>0</v>
      </c>
      <c r="AN600">
        <f t="shared" si="218"/>
        <v>1701.0066948446633</v>
      </c>
      <c r="AO600" cm="1">
        <f t="array" ref="AO600">IFERROR(STDEV(IF($E$2:$E$2201=$E600, $AJ$2:$AJ$2201)), 0)</f>
        <v>9.0817015093478055</v>
      </c>
      <c r="AP600">
        <f t="shared" si="226"/>
        <v>-1.6087451902143193</v>
      </c>
      <c r="AQ600">
        <f t="shared" si="219"/>
        <v>4.5179603462322478E-2</v>
      </c>
      <c r="AR600" cm="1">
        <f t="array" ref="AR600">IFERROR(STDEV(IF($E$2:$E$2201=$E600, $AK$2:$AK$2201)), 0)</f>
        <v>2.854342057873961E-3</v>
      </c>
      <c r="AS600">
        <f t="shared" si="227"/>
        <v>-1.60500418188536</v>
      </c>
      <c r="AT600">
        <f t="shared" si="220"/>
        <v>1.517960346232247E-2</v>
      </c>
      <c r="AU600" cm="1">
        <f t="array" ref="AU600">IFERROR(STDEV(IF($E$2:$E$2201=$E600, $AL$2:$AL$2201)), 0)</f>
        <v>2.8543420578739606E-3</v>
      </c>
      <c r="AV600">
        <f t="shared" si="228"/>
        <v>-1.6050041818853584</v>
      </c>
      <c r="AW600">
        <f t="shared" si="221"/>
        <v>0</v>
      </c>
      <c r="AX600" cm="1">
        <f t="array" ref="AX600">IFERROR(STDEV(IF($E$2:$E$2201=$E600, $AM$2:$AM$2201)), 0)</f>
        <v>0</v>
      </c>
      <c r="AY600">
        <f t="shared" si="229"/>
        <v>-1.6050041818853584</v>
      </c>
      <c r="AZ600">
        <f>INDEX(Model_Assumptions[Values],9)*((INDEX(Model_Scenarios[GR Weight],1)*$AG600)+(INDEX(Model_Scenarios[GP Weight],1)*$AH600)+(INDEX(Model_Scenarios[LTV Weight],1)*$AI600))-(INDEX(Model_Scenarios[LTV Weight],1)*$AP600)-(INDEX(Model_Scenarios[GP Weight],1)*($AS600+$AV600+$AY600))</f>
        <v>2.0137602670538435</v>
      </c>
      <c r="BA600">
        <f>INDEX(Model_Assumptions[Values],9)*((INDEX(Model_Scenarios[GR Weight],2)*$AG600)+(INDEX(Model_Scenarios[GP Weight],2)*$AH600)+(INDEX(Model_Scenarios[LTV Weight],2)*$AI600))-(INDEX(Model_Scenarios[LTV Weight],2)*$AP600)-(INDEX(Model_Scenarios[GP Weight],2)*($AS600+$AV600+$AY600))</f>
        <v>2.2917520568687642</v>
      </c>
      <c r="BB600">
        <f>INDEX(Model_Assumptions[Values],9)*((INDEX(Model_Scenarios[GR Weight],3)*$AG600)+(INDEX(Model_Scenarios[GP Weight],3)*$AH600)+(INDEX(Model_Scenarios[LTV Weight],3)*$AI600))-(INDEX(Model_Scenarios[LTV Weight],3)*$AP600)-(INDEX(Model_Scenarios[GP Weight],3)*($AS600+$AV600+$AY600))</f>
        <v>2.672251385103432</v>
      </c>
      <c r="BC600">
        <f>INDEX(Model_Assumptions[Values],9)*((INDEX(Model_Scenarios[GR Weight],4)*$AG600)+(INDEX(Model_Scenarios[GP Weight],4)*$AH600)+(INDEX(Model_Scenarios[LTV Weight],4)*$AI600))-(INDEX(Model_Scenarios[LTV Weight],4)*$AP600)-(INDEX(Model_Scenarios[GP Weight],4)*($AS600+$AV600+$AY600))</f>
        <v>2.52629795915258</v>
      </c>
      <c r="BD600">
        <f>INDEX(Model_Assumptions[Values],9)*((INDEX(Model_Scenarios[GR Weight],5)*$AG600)+(INDEX(Model_Scenarios[GP Weight],5)*$AH600)+(INDEX(Model_Scenarios[LTV Weight],5)*$AI600))-(INDEX(Model_Scenarios[LTV Weight],5)*$AP600)-(INDEX(Model_Scenarios[GP Weight],5)*($AS600+$AV600+$AY600))</f>
        <v>3.4471651036595512</v>
      </c>
    </row>
    <row r="601" spans="1:56" x14ac:dyDescent="0.25">
      <c r="A601">
        <v>600</v>
      </c>
      <c r="B601">
        <v>12</v>
      </c>
      <c r="C601" s="3">
        <v>50</v>
      </c>
      <c r="D601" s="4">
        <v>0.98</v>
      </c>
      <c r="E601" t="str">
        <v>SKU-1017</v>
      </c>
      <c r="F601" t="str">
        <v>Raise</v>
      </c>
      <c r="G601" t="str">
        <v>Full</v>
      </c>
      <c r="H601">
        <v>63.19</v>
      </c>
      <c r="I601">
        <v>41.45</v>
      </c>
      <c r="J601">
        <v>19</v>
      </c>
      <c r="K601">
        <v>1200.6099999999999</v>
      </c>
      <c r="L601">
        <v>413.05999999999983</v>
      </c>
      <c r="M601">
        <v>0.34404177876246228</v>
      </c>
      <c r="N601">
        <v>64.147135922714369</v>
      </c>
      <c r="O601">
        <v>148.52558253157304</v>
      </c>
      <c r="P601">
        <v>148.52558253157304</v>
      </c>
      <c r="Q601">
        <v>1170.2077584860217</v>
      </c>
      <c r="R601">
        <v>858.15235622308262</v>
      </c>
      <c r="S601">
        <v>1</v>
      </c>
      <c r="T601">
        <f t="shared" si="207"/>
        <v>64.127993204260079</v>
      </c>
      <c r="U601">
        <f t="shared" si="208"/>
        <v>1.484401336065962E-2</v>
      </c>
      <c r="V601">
        <f>IF($F601="Reduce", INDEX(Model_Assumptions[Values], 2), INDEX(Model_Assumptions[Values], 1))</f>
        <v>-0.4</v>
      </c>
      <c r="W601">
        <f t="shared" si="209"/>
        <v>18.887185498458987</v>
      </c>
      <c r="X601">
        <f t="shared" si="222"/>
        <v>1211.1973032927774</v>
      </c>
      <c r="Y601">
        <f t="shared" si="210"/>
        <v>428.32346438165234</v>
      </c>
      <c r="Z601">
        <f t="shared" si="211"/>
        <v>10.587303292777506</v>
      </c>
      <c r="AA601">
        <f t="shared" si="212"/>
        <v>15.263464381652511</v>
      </c>
      <c r="AB601">
        <f t="shared" si="223"/>
        <v>0.35363640854979311</v>
      </c>
      <c r="AC601">
        <f t="shared" si="213"/>
        <v>9.5946297873308328E-3</v>
      </c>
      <c r="AD601">
        <f t="shared" si="214"/>
        <v>9.5946297873308328E-3</v>
      </c>
      <c r="AE601">
        <f t="shared" si="215"/>
        <v>0.97999999999999698</v>
      </c>
      <c r="AF601">
        <f t="shared" si="224"/>
        <v>17.163047124464239</v>
      </c>
      <c r="AG601">
        <f t="shared" si="216"/>
        <v>7.1282691589692262E-2</v>
      </c>
      <c r="AH601">
        <f t="shared" si="217"/>
        <v>0.10276656803152318</v>
      </c>
      <c r="AI601">
        <f t="shared" si="225"/>
        <v>2.0000000000003015E-2</v>
      </c>
      <c r="AJ601">
        <f>MAX(0, $R601 - $AA601) * INDEX(Model_Assumptions[Values], 7)</f>
        <v>1685.7777836828602</v>
      </c>
      <c r="AK601">
        <f>MAX(0, INDEX(Model_Assumptions[Values], 4) - $AD601)</f>
        <v>4.040537021266917E-2</v>
      </c>
      <c r="AL601">
        <f>MAX(0, INDEX(Model_Assumptions[Values], 5) - $AC601)</f>
        <v>1.0405370212669168E-2</v>
      </c>
      <c r="AM601">
        <f>INDEX(Model_Assumptions[Values], 6) * MAX(0, INDEX(Model_Assumptions[Values], 3) - $AB601)^2</f>
        <v>0</v>
      </c>
      <c r="AN601">
        <f t="shared" si="218"/>
        <v>1701.0066948446633</v>
      </c>
      <c r="AO601" cm="1">
        <f t="array" ref="AO601">IFERROR(STDEV(IF($E$2:$E$2201=$E601, $AJ$2:$AJ$2201)), 0)</f>
        <v>9.0817015093478055</v>
      </c>
      <c r="AP601">
        <f t="shared" si="226"/>
        <v>-1.6768786274387009</v>
      </c>
      <c r="AQ601">
        <f t="shared" si="219"/>
        <v>4.5179603462322478E-2</v>
      </c>
      <c r="AR601" cm="1">
        <f t="array" ref="AR601">IFERROR(STDEV(IF($E$2:$E$2201=$E601, $AK$2:$AK$2201)), 0)</f>
        <v>2.854342057873961E-3</v>
      </c>
      <c r="AS601">
        <f t="shared" si="227"/>
        <v>-1.672621274133264</v>
      </c>
      <c r="AT601">
        <f t="shared" si="220"/>
        <v>1.517960346232247E-2</v>
      </c>
      <c r="AU601" cm="1">
        <f t="array" ref="AU601">IFERROR(STDEV(IF($E$2:$E$2201=$E601, $AL$2:$AL$2201)), 0)</f>
        <v>2.8543420578739606E-3</v>
      </c>
      <c r="AV601">
        <f t="shared" si="228"/>
        <v>-1.6726212741332624</v>
      </c>
      <c r="AW601">
        <f t="shared" si="221"/>
        <v>0</v>
      </c>
      <c r="AX601" cm="1">
        <f t="array" ref="AX601">IFERROR(STDEV(IF($E$2:$E$2201=$E601, $AM$2:$AM$2201)), 0)</f>
        <v>0</v>
      </c>
      <c r="AY601">
        <f t="shared" si="229"/>
        <v>-1.6726212741332624</v>
      </c>
      <c r="AZ601">
        <f>INDEX(Model_Assumptions[Values],9)*((INDEX(Model_Scenarios[GR Weight],1)*$AG601)+(INDEX(Model_Scenarios[GP Weight],1)*$AH601)+(INDEX(Model_Scenarios[LTV Weight],1)*$AI601))-(INDEX(Model_Scenarios[LTV Weight],1)*$AP601)-(INDEX(Model_Scenarios[GP Weight],1)*($AS601+$AV601+$AY601))</f>
        <v>2.0103139140015593</v>
      </c>
      <c r="BA601">
        <f>INDEX(Model_Assumptions[Values],9)*((INDEX(Model_Scenarios[GR Weight],2)*$AG601)+(INDEX(Model_Scenarios[GP Weight],2)*$AH601)+(INDEX(Model_Scenarios[LTV Weight],2)*$AI601))-(INDEX(Model_Scenarios[LTV Weight],2)*$AP601)-(INDEX(Model_Scenarios[GP Weight],2)*($AS601+$AV601+$AY601))</f>
        <v>2.3147724590389154</v>
      </c>
      <c r="BB601">
        <f>INDEX(Model_Assumptions[Values],9)*((INDEX(Model_Scenarios[GR Weight],3)*$AG601)+(INDEX(Model_Scenarios[GP Weight],3)*$AH601)+(INDEX(Model_Scenarios[LTV Weight],3)*$AI601))-(INDEX(Model_Scenarios[LTV Weight],3)*$AP601)-(INDEX(Model_Scenarios[GP Weight],3)*($AS601+$AV601+$AY601))</f>
        <v>2.7359486473576933</v>
      </c>
      <c r="BC601">
        <f>INDEX(Model_Assumptions[Values],9)*((INDEX(Model_Scenarios[GR Weight],4)*$AG601)+(INDEX(Model_Scenarios[GP Weight],4)*$AH601)+(INDEX(Model_Scenarios[LTV Weight],4)*$AI601))-(INDEX(Model_Scenarios[LTV Weight],4)*$AP601)-(INDEX(Model_Scenarios[GP Weight],4)*($AS601+$AV601+$AY601))</f>
        <v>2.5939021304086678</v>
      </c>
      <c r="BD601">
        <f>INDEX(Model_Assumptions[Values],9)*((INDEX(Model_Scenarios[GR Weight],5)*$AG601)+(INDEX(Model_Scenarios[GP Weight],5)*$AH601)+(INDEX(Model_Scenarios[LTV Weight],5)*$AI601))-(INDEX(Model_Scenarios[LTV Weight],5)*$AP601)-(INDEX(Model_Scenarios[GP Weight],5)*($AS601+$AV601+$AY601))</f>
        <v>3.557935512855944</v>
      </c>
    </row>
    <row r="602" spans="1:56" x14ac:dyDescent="0.25">
      <c r="A602">
        <v>601</v>
      </c>
      <c r="B602">
        <v>13</v>
      </c>
      <c r="C602" s="3">
        <v>1</v>
      </c>
      <c r="D602" s="4">
        <v>0</v>
      </c>
      <c r="E602" t="str">
        <v>SKU-1018</v>
      </c>
      <c r="F602" t="str">
        <v>Hold</v>
      </c>
      <c r="G602" t="str">
        <v>Full</v>
      </c>
      <c r="H602">
        <v>111.09</v>
      </c>
      <c r="I602">
        <v>44.58</v>
      </c>
      <c r="J602">
        <v>43</v>
      </c>
      <c r="K602">
        <v>4776.87</v>
      </c>
      <c r="L602">
        <v>2859.9300000000003</v>
      </c>
      <c r="M602">
        <v>0.59870375371320561</v>
      </c>
      <c r="N602">
        <v>111.21028729391587</v>
      </c>
      <c r="O602">
        <v>328.96235363838241</v>
      </c>
      <c r="P602">
        <v>328.96235363838287</v>
      </c>
      <c r="Q602">
        <v>2452.6593252940897</v>
      </c>
      <c r="R602">
        <v>1540.57663870035</v>
      </c>
      <c r="S602">
        <v>1</v>
      </c>
      <c r="T602">
        <f t="shared" si="207"/>
        <v>111.09</v>
      </c>
      <c r="U602">
        <f t="shared" si="208"/>
        <v>0</v>
      </c>
      <c r="V602">
        <f>IF($F602="Reduce", INDEX(Model_Assumptions[Values], 2), INDEX(Model_Assumptions[Values], 1))</f>
        <v>-0.4</v>
      </c>
      <c r="W602">
        <f t="shared" si="209"/>
        <v>43</v>
      </c>
      <c r="X602">
        <f t="shared" si="222"/>
        <v>4776.87</v>
      </c>
      <c r="Y602">
        <f t="shared" si="210"/>
        <v>2859.9300000000003</v>
      </c>
      <c r="Z602">
        <f t="shared" si="211"/>
        <v>0</v>
      </c>
      <c r="AA602">
        <f t="shared" si="212"/>
        <v>0</v>
      </c>
      <c r="AB602">
        <f t="shared" si="223"/>
        <v>0.59870375371320561</v>
      </c>
      <c r="AC602">
        <f t="shared" si="213"/>
        <v>0</v>
      </c>
      <c r="AD602">
        <f t="shared" si="214"/>
        <v>0</v>
      </c>
      <c r="AE602">
        <f t="shared" si="215"/>
        <v>0</v>
      </c>
      <c r="AF602">
        <f t="shared" si="224"/>
        <v>1540.57663870035</v>
      </c>
      <c r="AG602">
        <f t="shared" si="216"/>
        <v>0</v>
      </c>
      <c r="AH602">
        <f t="shared" si="217"/>
        <v>0</v>
      </c>
      <c r="AI602">
        <f t="shared" si="225"/>
        <v>1</v>
      </c>
      <c r="AJ602">
        <f>MAX(0, $R602 - $AA602) * INDEX(Model_Assumptions[Values], 7)</f>
        <v>3081.1532774007001</v>
      </c>
      <c r="AK602">
        <f>MAX(0, INDEX(Model_Assumptions[Values], 4) - $AD602)</f>
        <v>0.05</v>
      </c>
      <c r="AL602">
        <f>MAX(0, INDEX(Model_Assumptions[Values], 5) - $AC602)</f>
        <v>0.02</v>
      </c>
      <c r="AM602">
        <f>INDEX(Model_Assumptions[Values], 6) * MAX(0, INDEX(Model_Assumptions[Values], 3) - $AB602)^2</f>
        <v>0</v>
      </c>
      <c r="AN602">
        <f t="shared" si="218"/>
        <v>3077.2997291723427</v>
      </c>
      <c r="AO602" cm="1">
        <f t="array" ref="AO602">IFERROR(STDEV(IF($E$2:$E$2201=$E602, $AJ$2:$AJ$2201)), 0)</f>
        <v>2.2924242988597263</v>
      </c>
      <c r="AP602">
        <f t="shared" si="226"/>
        <v>1.6809925764066154</v>
      </c>
      <c r="AQ602">
        <f t="shared" si="219"/>
        <v>4.9787237179625264E-2</v>
      </c>
      <c r="AR602" cm="1">
        <f t="array" ref="AR602">IFERROR(STDEV(IF($E$2:$E$2201=$E602, $AK$2:$AK$2201)), 0)</f>
        <v>1.2654900016790448E-4</v>
      </c>
      <c r="AS602">
        <f t="shared" si="227"/>
        <v>1.6812682841622311</v>
      </c>
      <c r="AT602">
        <f t="shared" si="220"/>
        <v>1.9787237179625283E-2</v>
      </c>
      <c r="AU602" cm="1">
        <f t="array" ref="AU602">IFERROR(STDEV(IF($E$2:$E$2201=$E602, $AL$2:$AL$2201)), 0)</f>
        <v>1.2654900016790448E-4</v>
      </c>
      <c r="AV602">
        <f t="shared" si="228"/>
        <v>1.6812682841620665</v>
      </c>
      <c r="AW602">
        <f t="shared" si="221"/>
        <v>0</v>
      </c>
      <c r="AX602" cm="1">
        <f t="array" ref="AX602">IFERROR(STDEV(IF($E$2:$E$2201=$E602, $AM$2:$AM$2201)), 0)</f>
        <v>0</v>
      </c>
      <c r="AY602">
        <f t="shared" si="229"/>
        <v>1.6812682841620665</v>
      </c>
      <c r="AZ602">
        <f>INDEX(Model_Assumptions[Values],9)*((INDEX(Model_Scenarios[GR Weight],1)*$AG602)+(INDEX(Model_Scenarios[GP Weight],1)*$AH602)+(INDEX(Model_Scenarios[LTV Weight],1)*$AI602))-(INDEX(Model_Scenarios[LTV Weight],1)*$AP602)-(INDEX(Model_Scenarios[GP Weight],1)*($AS602+$AV602+$AY602))</f>
        <v>2.1508254536260711</v>
      </c>
      <c r="BA602">
        <f>INDEX(Model_Assumptions[Values],9)*((INDEX(Model_Scenarios[GR Weight],2)*$AG602)+(INDEX(Model_Scenarios[GP Weight],2)*$AH602)+(INDEX(Model_Scenarios[LTV Weight],2)*$AI602))-(INDEX(Model_Scenarios[LTV Weight],2)*$AP602)-(INDEX(Model_Scenarios[GP Weight],2)*($AS602+$AV602+$AY602))</f>
        <v>1.1485938548384271</v>
      </c>
      <c r="BB602">
        <f>INDEX(Model_Assumptions[Values],9)*((INDEX(Model_Scenarios[GR Weight],3)*$AG602)+(INDEX(Model_Scenarios[GP Weight],3)*$AH602)+(INDEX(Model_Scenarios[LTV Weight],3)*$AI602))-(INDEX(Model_Scenarios[LTV Weight],3)*$AP602)-(INDEX(Model_Scenarios[GP Weight],3)*($AS602+$AV602+$AY602))</f>
        <v>-0.43772872893287351</v>
      </c>
      <c r="BC602">
        <f>INDEX(Model_Assumptions[Values],9)*((INDEX(Model_Scenarios[GR Weight],4)*$AG602)+(INDEX(Model_Scenarios[GP Weight],4)*$AH602)+(INDEX(Model_Scenarios[LTV Weight],4)*$AI602))-(INDEX(Model_Scenarios[LTV Weight],4)*$AP602)-(INDEX(Model_Scenarios[GP Weight],4)*($AS602+$AV602+$AY602))</f>
        <v>-0.76962947129221182</v>
      </c>
      <c r="BD602">
        <f>INDEX(Model_Assumptions[Values],9)*((INDEX(Model_Scenarios[GR Weight],5)*$AG602)+(INDEX(Model_Scenarios[GP Weight],5)*$AH602)+(INDEX(Model_Scenarios[LTV Weight],5)*$AI602))-(INDEX(Model_Scenarios[LTV Weight],5)*$AP602)-(INDEX(Model_Scenarios[GP Weight],5)*($AS602+$AV602+$AY602))</f>
        <v>-1.9443408129691544</v>
      </c>
    </row>
    <row r="603" spans="1:56" x14ac:dyDescent="0.25">
      <c r="A603">
        <v>602</v>
      </c>
      <c r="B603">
        <v>13</v>
      </c>
      <c r="C603" s="3">
        <v>2</v>
      </c>
      <c r="D603" s="4">
        <v>0.02</v>
      </c>
      <c r="E603" t="str">
        <v>SKU-1018</v>
      </c>
      <c r="F603" t="str">
        <v>Hold</v>
      </c>
      <c r="G603" t="str">
        <v>Full</v>
      </c>
      <c r="H603">
        <v>111.09</v>
      </c>
      <c r="I603">
        <v>44.58</v>
      </c>
      <c r="J603">
        <v>43</v>
      </c>
      <c r="K603">
        <v>4776.87</v>
      </c>
      <c r="L603">
        <v>2859.9300000000003</v>
      </c>
      <c r="M603">
        <v>0.59870375371320561</v>
      </c>
      <c r="N603">
        <v>111.21028729391587</v>
      </c>
      <c r="O603">
        <v>328.96235363838241</v>
      </c>
      <c r="P603">
        <v>328.96235363838287</v>
      </c>
      <c r="Q603">
        <v>2452.6593252940897</v>
      </c>
      <c r="R603">
        <v>1540.57663870035</v>
      </c>
      <c r="S603">
        <v>1</v>
      </c>
      <c r="T603">
        <f t="shared" si="207"/>
        <v>111.09240574587832</v>
      </c>
      <c r="U603">
        <f t="shared" si="208"/>
        <v>2.1655827512111181E-5</v>
      </c>
      <c r="V603">
        <f>IF($F603="Reduce", INDEX(Model_Assumptions[Values], 2), INDEX(Model_Assumptions[Values], 1))</f>
        <v>-0.4</v>
      </c>
      <c r="W603">
        <f t="shared" si="209"/>
        <v>42.99962751976679</v>
      </c>
      <c r="X603">
        <f t="shared" si="222"/>
        <v>4776.9320673475677</v>
      </c>
      <c r="Y603">
        <f t="shared" si="210"/>
        <v>2860.0086725163642</v>
      </c>
      <c r="Z603">
        <f t="shared" si="211"/>
        <v>6.2067347567790421E-2</v>
      </c>
      <c r="AA603">
        <f t="shared" si="212"/>
        <v>7.8672516363894829E-2</v>
      </c>
      <c r="AB603">
        <f t="shared" si="223"/>
        <v>0.59871244392730261</v>
      </c>
      <c r="AC603">
        <f t="shared" si="213"/>
        <v>8.6902140969957742E-6</v>
      </c>
      <c r="AD603">
        <f t="shared" si="214"/>
        <v>8.6902140969957742E-6</v>
      </c>
      <c r="AE603">
        <f t="shared" si="215"/>
        <v>2.000000000002599E-2</v>
      </c>
      <c r="AF603">
        <f t="shared" si="224"/>
        <v>1509.765105926303</v>
      </c>
      <c r="AG603">
        <f t="shared" si="216"/>
        <v>1.8867614145300963E-4</v>
      </c>
      <c r="AH603">
        <f t="shared" si="217"/>
        <v>2.3915355509152532E-4</v>
      </c>
      <c r="AI603">
        <f t="shared" si="225"/>
        <v>0.979999999999974</v>
      </c>
      <c r="AJ603">
        <f>MAX(0, $R603 - $AA603) * INDEX(Model_Assumptions[Values], 7)</f>
        <v>3080.9959323679723</v>
      </c>
      <c r="AK603">
        <f>MAX(0, INDEX(Model_Assumptions[Values], 4) - $AD603)</f>
        <v>4.9991309785903007E-2</v>
      </c>
      <c r="AL603">
        <f>MAX(0, INDEX(Model_Assumptions[Values], 5) - $AC603)</f>
        <v>1.9991309785903005E-2</v>
      </c>
      <c r="AM603">
        <f>INDEX(Model_Assumptions[Values], 6) * MAX(0, INDEX(Model_Assumptions[Values], 3) - $AB603)^2</f>
        <v>0</v>
      </c>
      <c r="AN603">
        <f t="shared" si="218"/>
        <v>3077.2997291723427</v>
      </c>
      <c r="AO603" cm="1">
        <f t="array" ref="AO603">IFERROR(STDEV(IF($E$2:$E$2201=$E603, $AJ$2:$AJ$2201)), 0)</f>
        <v>2.2924242988597263</v>
      </c>
      <c r="AP603">
        <f t="shared" si="226"/>
        <v>1.6123556173558609</v>
      </c>
      <c r="AQ603">
        <f t="shared" si="219"/>
        <v>4.9787237179625264E-2</v>
      </c>
      <c r="AR603" cm="1">
        <f t="array" ref="AR603">IFERROR(STDEV(IF($E$2:$E$2201=$E603, $AK$2:$AK$2201)), 0)</f>
        <v>1.2654900016790448E-4</v>
      </c>
      <c r="AS603">
        <f t="shared" si="227"/>
        <v>1.6125975393482408</v>
      </c>
      <c r="AT603">
        <f t="shared" si="220"/>
        <v>1.9787237179625283E-2</v>
      </c>
      <c r="AU603" cm="1">
        <f t="array" ref="AU603">IFERROR(STDEV(IF($E$2:$E$2201=$E603, $AL$2:$AL$2201)), 0)</f>
        <v>1.2654900016790448E-4</v>
      </c>
      <c r="AV603">
        <f t="shared" si="228"/>
        <v>1.6125975393480763</v>
      </c>
      <c r="AW603">
        <f t="shared" si="221"/>
        <v>0</v>
      </c>
      <c r="AX603" cm="1">
        <f t="array" ref="AX603">IFERROR(STDEV(IF($E$2:$E$2201=$E603, $AM$2:$AM$2201)), 0)</f>
        <v>0</v>
      </c>
      <c r="AY603">
        <f t="shared" si="229"/>
        <v>1.6125975393480763</v>
      </c>
      <c r="AZ603">
        <f>INDEX(Model_Assumptions[Values],9)*((INDEX(Model_Scenarios[GR Weight],1)*$AG603)+(INDEX(Model_Scenarios[GP Weight],1)*$AH603)+(INDEX(Model_Scenarios[LTV Weight],1)*$AI603))-(INDEX(Model_Scenarios[LTV Weight],1)*$AP603)-(INDEX(Model_Scenarios[GP Weight],1)*($AS603+$AV603+$AY603))</f>
        <v>2.1465501591590401</v>
      </c>
      <c r="BA603">
        <f>INDEX(Model_Assumptions[Values],9)*((INDEX(Model_Scenarios[GR Weight],2)*$AG603)+(INDEX(Model_Scenarios[GP Weight],2)*$AH603)+(INDEX(Model_Scenarios[LTV Weight],2)*$AI603))-(INDEX(Model_Scenarios[LTV Weight],2)*$AP603)-(INDEX(Model_Scenarios[GP Weight],2)*($AS603+$AV603+$AY603))</f>
        <v>1.1697909857709083</v>
      </c>
      <c r="BB603">
        <f>INDEX(Model_Assumptions[Values],9)*((INDEX(Model_Scenarios[GR Weight],3)*$AG603)+(INDEX(Model_Scenarios[GP Weight],3)*$AH603)+(INDEX(Model_Scenarios[LTV Weight],3)*$AI603))-(INDEX(Model_Scenarios[LTV Weight],3)*$AP603)-(INDEX(Model_Scenarios[GP Weight],3)*($AS603+$AV603+$AY603))</f>
        <v>-0.37751529935970729</v>
      </c>
      <c r="BC603">
        <f>INDEX(Model_Assumptions[Values],9)*((INDEX(Model_Scenarios[GR Weight],4)*$AG603)+(INDEX(Model_Scenarios[GP Weight],4)*$AH603)+(INDEX(Model_Scenarios[LTV Weight],4)*$AI603))-(INDEX(Model_Scenarios[LTV Weight],4)*$AP603)-(INDEX(Model_Scenarios[GP Weight],4)*($AS603+$AV603+$AY603))</f>
        <v>-0.706185399553382</v>
      </c>
      <c r="BD603">
        <f>INDEX(Model_Assumptions[Values],9)*((INDEX(Model_Scenarios[GR Weight],5)*$AG603)+(INDEX(Model_Scenarios[GP Weight],5)*$AH603)+(INDEX(Model_Scenarios[LTV Weight],5)*$AI603))-(INDEX(Model_Scenarios[LTV Weight],5)*$AP603)-(INDEX(Model_Scenarios[GP Weight],5)*($AS603+$AV603+$AY603))</f>
        <v>-1.8380284958454596</v>
      </c>
    </row>
    <row r="604" spans="1:56" x14ac:dyDescent="0.25">
      <c r="A604">
        <v>603</v>
      </c>
      <c r="B604">
        <v>13</v>
      </c>
      <c r="C604" s="3">
        <v>3</v>
      </c>
      <c r="D604" s="4">
        <v>0.04</v>
      </c>
      <c r="E604" t="str">
        <v>SKU-1018</v>
      </c>
      <c r="F604" t="str">
        <v>Hold</v>
      </c>
      <c r="G604" t="str">
        <v>Full</v>
      </c>
      <c r="H604">
        <v>111.09</v>
      </c>
      <c r="I604">
        <v>44.58</v>
      </c>
      <c r="J604">
        <v>43</v>
      </c>
      <c r="K604">
        <v>4776.87</v>
      </c>
      <c r="L604">
        <v>2859.9300000000003</v>
      </c>
      <c r="M604">
        <v>0.59870375371320561</v>
      </c>
      <c r="N604">
        <v>111.21028729391587</v>
      </c>
      <c r="O604">
        <v>328.96235363838241</v>
      </c>
      <c r="P604">
        <v>328.96235363838287</v>
      </c>
      <c r="Q604">
        <v>2452.6593252940897</v>
      </c>
      <c r="R604">
        <v>1540.57663870035</v>
      </c>
      <c r="S604">
        <v>1</v>
      </c>
      <c r="T604">
        <f t="shared" si="207"/>
        <v>111.09481149175664</v>
      </c>
      <c r="U604">
        <f t="shared" si="208"/>
        <v>4.3311655024222362E-5</v>
      </c>
      <c r="V604">
        <f>IF($F604="Reduce", INDEX(Model_Assumptions[Values], 2), INDEX(Model_Assumptions[Values], 1))</f>
        <v>-0.4</v>
      </c>
      <c r="W604">
        <f t="shared" si="209"/>
        <v>42.999255039533587</v>
      </c>
      <c r="X604">
        <f t="shared" si="222"/>
        <v>4776.9941329029507</v>
      </c>
      <c r="Y604">
        <f t="shared" si="210"/>
        <v>2860.0873432405433</v>
      </c>
      <c r="Z604">
        <f t="shared" si="211"/>
        <v>0.12413290295080515</v>
      </c>
      <c r="AA604">
        <f t="shared" si="212"/>
        <v>0.15734324054301396</v>
      </c>
      <c r="AB604">
        <f t="shared" si="223"/>
        <v>0.59872113376502833</v>
      </c>
      <c r="AC604">
        <f t="shared" si="213"/>
        <v>1.7380051822724063E-5</v>
      </c>
      <c r="AD604">
        <f t="shared" si="214"/>
        <v>1.7380051822724063E-5</v>
      </c>
      <c r="AE604">
        <f t="shared" si="215"/>
        <v>4.000000000005198E-2</v>
      </c>
      <c r="AF604">
        <f t="shared" si="224"/>
        <v>1478.953573152256</v>
      </c>
      <c r="AG604">
        <f t="shared" si="216"/>
        <v>3.7734683491248483E-4</v>
      </c>
      <c r="AH604">
        <f t="shared" si="217"/>
        <v>4.7830166218951621E-4</v>
      </c>
      <c r="AI604">
        <f t="shared" si="225"/>
        <v>0.95999999999994801</v>
      </c>
      <c r="AJ604">
        <f>MAX(0, $R604 - $AA604) * INDEX(Model_Assumptions[Values], 7)</f>
        <v>3080.838590919614</v>
      </c>
      <c r="AK604">
        <f>MAX(0, INDEX(Model_Assumptions[Values], 4) - $AD604)</f>
        <v>4.9982619948177279E-2</v>
      </c>
      <c r="AL604">
        <f>MAX(0, INDEX(Model_Assumptions[Values], 5) - $AC604)</f>
        <v>1.9982619948177276E-2</v>
      </c>
      <c r="AM604">
        <f>INDEX(Model_Assumptions[Values], 6) * MAX(0, INDEX(Model_Assumptions[Values], 3) - $AB604)^2</f>
        <v>0</v>
      </c>
      <c r="AN604">
        <f t="shared" si="218"/>
        <v>3077.2997291723427</v>
      </c>
      <c r="AO604" cm="1">
        <f t="array" ref="AO604">IFERROR(STDEV(IF($E$2:$E$2201=$E604, $AJ$2:$AJ$2201)), 0)</f>
        <v>2.2924242988597263</v>
      </c>
      <c r="AP604">
        <f t="shared" si="226"/>
        <v>1.5437202218767161</v>
      </c>
      <c r="AQ604">
        <f t="shared" si="219"/>
        <v>4.9787237179625264E-2</v>
      </c>
      <c r="AR604" cm="1">
        <f t="array" ref="AR604">IFERROR(STDEV(IF($E$2:$E$2201=$E604, $AK$2:$AK$2201)), 0)</f>
        <v>1.2654900016790448E-4</v>
      </c>
      <c r="AS604">
        <f t="shared" si="227"/>
        <v>1.5439297686491547</v>
      </c>
      <c r="AT604">
        <f t="shared" si="220"/>
        <v>1.9787237179625283E-2</v>
      </c>
      <c r="AU604" cm="1">
        <f t="array" ref="AU604">IFERROR(STDEV(IF($E$2:$E$2201=$E604, $AL$2:$AL$2201)), 0)</f>
        <v>1.2654900016790448E-4</v>
      </c>
      <c r="AV604">
        <f t="shared" si="228"/>
        <v>1.5439297686489901</v>
      </c>
      <c r="AW604">
        <f t="shared" si="221"/>
        <v>0</v>
      </c>
      <c r="AX604" cm="1">
        <f t="array" ref="AX604">IFERROR(STDEV(IF($E$2:$E$2201=$E604, $AM$2:$AM$2201)), 0)</f>
        <v>0</v>
      </c>
      <c r="AY604">
        <f t="shared" si="229"/>
        <v>1.5439297686489901</v>
      </c>
      <c r="AZ604">
        <f>INDEX(Model_Assumptions[Values],9)*((INDEX(Model_Scenarios[GR Weight],1)*$AG604)+(INDEX(Model_Scenarios[GP Weight],1)*$AH604)+(INDEX(Model_Scenarios[LTV Weight],1)*$AI604))-(INDEX(Model_Scenarios[LTV Weight],1)*$AP604)-(INDEX(Model_Scenarios[GP Weight],1)*($AS604+$AV604+$AY604))</f>
        <v>2.1422727161522568</v>
      </c>
      <c r="BA604">
        <f>INDEX(Model_Assumptions[Values],9)*((INDEX(Model_Scenarios[GR Weight],2)*$AG604)+(INDEX(Model_Scenarios[GP Weight],2)*$AH604)+(INDEX(Model_Scenarios[LTV Weight],2)*$AI604))-(INDEX(Model_Scenarios[LTV Weight],2)*$AP604)-(INDEX(Model_Scenarios[GP Weight],2)*($AS604+$AV604+$AY604))</f>
        <v>1.1909853063789126</v>
      </c>
      <c r="BB604">
        <f>INDEX(Model_Assumptions[Values],9)*((INDEX(Model_Scenarios[GR Weight],3)*$AG604)+(INDEX(Model_Scenarios[GP Weight],3)*$AH604)+(INDEX(Model_Scenarios[LTV Weight],3)*$AI604))-(INDEX(Model_Scenarios[LTV Weight],3)*$AP604)-(INDEX(Model_Scenarios[GP Weight],3)*($AS604+$AV604+$AY604))</f>
        <v>-0.31730563437981485</v>
      </c>
      <c r="BC604">
        <f>INDEX(Model_Assumptions[Values],9)*((INDEX(Model_Scenarios[GR Weight],4)*$AG604)+(INDEX(Model_Scenarios[GP Weight],4)*$AH604)+(INDEX(Model_Scenarios[LTV Weight],4)*$AI604))-(INDEX(Model_Scenarios[LTV Weight],4)*$AP604)-(INDEX(Model_Scenarios[GP Weight],4)*($AS604+$AV604+$AY604))</f>
        <v>-0.64274493877466155</v>
      </c>
      <c r="BD604">
        <f>INDEX(Model_Assumptions[Values],9)*((INDEX(Model_Scenarios[GR Weight],5)*$AG604)+(INDEX(Model_Scenarios[GP Weight],5)*$AH604)+(INDEX(Model_Scenarios[LTV Weight],5)*$AI604))-(INDEX(Model_Scenarios[LTV Weight],5)*$AP604)-(INDEX(Model_Scenarios[GP Weight],5)*($AS604+$AV604+$AY604))</f>
        <v>-1.731721497334235</v>
      </c>
    </row>
    <row r="605" spans="1:56" x14ac:dyDescent="0.25">
      <c r="A605">
        <v>604</v>
      </c>
      <c r="B605">
        <v>13</v>
      </c>
      <c r="C605" s="3">
        <v>4</v>
      </c>
      <c r="D605" s="4">
        <v>0.06</v>
      </c>
      <c r="E605" t="str">
        <v>SKU-1018</v>
      </c>
      <c r="F605" t="str">
        <v>Hold</v>
      </c>
      <c r="G605" t="str">
        <v>Full</v>
      </c>
      <c r="H605">
        <v>111.09</v>
      </c>
      <c r="I605">
        <v>44.58</v>
      </c>
      <c r="J605">
        <v>43</v>
      </c>
      <c r="K605">
        <v>4776.87</v>
      </c>
      <c r="L605">
        <v>2859.9300000000003</v>
      </c>
      <c r="M605">
        <v>0.59870375371320561</v>
      </c>
      <c r="N605">
        <v>111.21028729391587</v>
      </c>
      <c r="O605">
        <v>328.96235363838241</v>
      </c>
      <c r="P605">
        <v>328.96235363838287</v>
      </c>
      <c r="Q605">
        <v>2452.6593252940897</v>
      </c>
      <c r="R605">
        <v>1540.57663870035</v>
      </c>
      <c r="S605">
        <v>1</v>
      </c>
      <c r="T605">
        <f t="shared" si="207"/>
        <v>111.09721723763495</v>
      </c>
      <c r="U605">
        <f t="shared" si="208"/>
        <v>6.4967482536205617E-5</v>
      </c>
      <c r="V605">
        <f>IF($F605="Reduce", INDEX(Model_Assumptions[Values], 2), INDEX(Model_Assumptions[Values], 1))</f>
        <v>-0.4</v>
      </c>
      <c r="W605">
        <f t="shared" si="209"/>
        <v>42.998882559300377</v>
      </c>
      <c r="X605">
        <f t="shared" si="222"/>
        <v>4777.0561966661462</v>
      </c>
      <c r="Y605">
        <f t="shared" si="210"/>
        <v>2860.1660121725354</v>
      </c>
      <c r="Z605">
        <f t="shared" si="211"/>
        <v>0.18619666614631569</v>
      </c>
      <c r="AA605">
        <f t="shared" si="212"/>
        <v>0.23601217253508366</v>
      </c>
      <c r="AB605">
        <f t="shared" si="223"/>
        <v>0.59872982322640733</v>
      </c>
      <c r="AC605">
        <f t="shared" si="213"/>
        <v>2.6069513201720795E-5</v>
      </c>
      <c r="AD605">
        <f t="shared" si="214"/>
        <v>2.6069513201720795E-5</v>
      </c>
      <c r="AE605">
        <f t="shared" si="215"/>
        <v>5.9999999999959835E-2</v>
      </c>
      <c r="AF605">
        <f t="shared" si="224"/>
        <v>1448.1420403783909</v>
      </c>
      <c r="AG605">
        <f t="shared" si="216"/>
        <v>5.6601208037013141E-4</v>
      </c>
      <c r="AH605">
        <f t="shared" si="217"/>
        <v>7.1744432128706078E-4</v>
      </c>
      <c r="AI605">
        <f t="shared" si="225"/>
        <v>0.94000000000004014</v>
      </c>
      <c r="AJ605">
        <f>MAX(0, $R605 - $AA605) * INDEX(Model_Assumptions[Values], 7)</f>
        <v>3080.6812530556299</v>
      </c>
      <c r="AK605">
        <f>MAX(0, INDEX(Model_Assumptions[Values], 4) - $AD605)</f>
        <v>4.9973930486798282E-2</v>
      </c>
      <c r="AL605">
        <f>MAX(0, INDEX(Model_Assumptions[Values], 5) - $AC605)</f>
        <v>1.997393048679828E-2</v>
      </c>
      <c r="AM605">
        <f>INDEX(Model_Assumptions[Values], 6) * MAX(0, INDEX(Model_Assumptions[Values], 3) - $AB605)^2</f>
        <v>0</v>
      </c>
      <c r="AN605">
        <f t="shared" si="218"/>
        <v>3077.2997291723427</v>
      </c>
      <c r="AO605" cm="1">
        <f t="array" ref="AO605">IFERROR(STDEV(IF($E$2:$E$2201=$E605, $AJ$2:$AJ$2201)), 0)</f>
        <v>2.2924242988597263</v>
      </c>
      <c r="AP605">
        <f t="shared" si="226"/>
        <v>1.475086389971165</v>
      </c>
      <c r="AQ605">
        <f t="shared" si="219"/>
        <v>4.9787237179625264E-2</v>
      </c>
      <c r="AR605" cm="1">
        <f t="array" ref="AR605">IFERROR(STDEV(IF($E$2:$E$2201=$E605, $AK$2:$AK$2201)), 0)</f>
        <v>1.2654900016790448E-4</v>
      </c>
      <c r="AS605">
        <f t="shared" si="227"/>
        <v>1.4752649718710875</v>
      </c>
      <c r="AT605">
        <f t="shared" si="220"/>
        <v>1.9787237179625283E-2</v>
      </c>
      <c r="AU605" cm="1">
        <f t="array" ref="AU605">IFERROR(STDEV(IF($E$2:$E$2201=$E605, $AL$2:$AL$2201)), 0)</f>
        <v>1.2654900016790448E-4</v>
      </c>
      <c r="AV605">
        <f t="shared" si="228"/>
        <v>1.475264971870923</v>
      </c>
      <c r="AW605">
        <f t="shared" si="221"/>
        <v>0</v>
      </c>
      <c r="AX605" cm="1">
        <f t="array" ref="AX605">IFERROR(STDEV(IF($E$2:$E$2201=$E605, $AM$2:$AM$2201)), 0)</f>
        <v>0</v>
      </c>
      <c r="AY605">
        <f t="shared" si="229"/>
        <v>1.475264971870923</v>
      </c>
      <c r="AZ605">
        <f>INDEX(Model_Assumptions[Values],9)*((INDEX(Model_Scenarios[GR Weight],1)*$AG605)+(INDEX(Model_Scenarios[GP Weight],1)*$AH605)+(INDEX(Model_Scenarios[LTV Weight],1)*$AI605))-(INDEX(Model_Scenarios[LTV Weight],1)*$AP605)-(INDEX(Model_Scenarios[GP Weight],1)*($AS605+$AV605+$AY605))</f>
        <v>2.1379931246627644</v>
      </c>
      <c r="BA605">
        <f>INDEX(Model_Assumptions[Values],9)*((INDEX(Model_Scenarios[GR Weight],2)*$AG605)+(INDEX(Model_Scenarios[GP Weight],2)*$AH605)+(INDEX(Model_Scenarios[LTV Weight],2)*$AI605))-(INDEX(Model_Scenarios[LTV Weight],2)*$AP605)-(INDEX(Model_Scenarios[GP Weight],2)*($AS605+$AV605+$AY605))</f>
        <v>1.2121768167778511</v>
      </c>
      <c r="BB605">
        <f>INDEX(Model_Assumptions[Values],9)*((INDEX(Model_Scenarios[GR Weight],3)*$AG605)+(INDEX(Model_Scenarios[GP Weight],3)*$AH605)+(INDEX(Model_Scenarios[LTV Weight],3)*$AI605))-(INDEX(Model_Scenarios[LTV Weight],3)*$AP605)-(INDEX(Model_Scenarios[GP Weight],3)*($AS605+$AV605+$AY605))</f>
        <v>-0.25709973379019679</v>
      </c>
      <c r="BC605">
        <f>INDEX(Model_Assumptions[Values],9)*((INDEX(Model_Scenarios[GR Weight],4)*$AG605)+(INDEX(Model_Scenarios[GP Weight],4)*$AH605)+(INDEX(Model_Scenarios[LTV Weight],4)*$AI605))-(INDEX(Model_Scenarios[LTV Weight],4)*$AP605)-(INDEX(Model_Scenarios[GP Weight],4)*($AS605+$AV605+$AY605))</f>
        <v>-0.57930808875291606</v>
      </c>
      <c r="BD605">
        <f>INDEX(Model_Assumptions[Values],9)*((INDEX(Model_Scenarios[GR Weight],5)*$AG605)+(INDEX(Model_Scenarios[GP Weight],5)*$AH605)+(INDEX(Model_Scenarios[LTV Weight],5)*$AI605))-(INDEX(Model_Scenarios[LTV Weight],5)*$AP605)-(INDEX(Model_Scenarios[GP Weight],5)*($AS605+$AV605+$AY605))</f>
        <v>-1.6254198171159446</v>
      </c>
    </row>
    <row r="606" spans="1:56" x14ac:dyDescent="0.25">
      <c r="A606">
        <v>605</v>
      </c>
      <c r="B606">
        <v>13</v>
      </c>
      <c r="C606" s="3">
        <v>5</v>
      </c>
      <c r="D606" s="4">
        <v>0.08</v>
      </c>
      <c r="E606" t="str">
        <v>SKU-1018</v>
      </c>
      <c r="F606" t="str">
        <v>Hold</v>
      </c>
      <c r="G606" t="str">
        <v>Full</v>
      </c>
      <c r="H606">
        <v>111.09</v>
      </c>
      <c r="I606">
        <v>44.58</v>
      </c>
      <c r="J606">
        <v>43</v>
      </c>
      <c r="K606">
        <v>4776.87</v>
      </c>
      <c r="L606">
        <v>2859.9300000000003</v>
      </c>
      <c r="M606">
        <v>0.59870375371320561</v>
      </c>
      <c r="N606">
        <v>111.21028729391587</v>
      </c>
      <c r="O606">
        <v>328.96235363838241</v>
      </c>
      <c r="P606">
        <v>328.96235363838287</v>
      </c>
      <c r="Q606">
        <v>2452.6593252940897</v>
      </c>
      <c r="R606">
        <v>1540.57663870035</v>
      </c>
      <c r="S606">
        <v>1</v>
      </c>
      <c r="T606">
        <f t="shared" si="207"/>
        <v>111.09962298351327</v>
      </c>
      <c r="U606">
        <f t="shared" si="208"/>
        <v>8.6623310048316801E-5</v>
      </c>
      <c r="V606">
        <f>IF($F606="Reduce", INDEX(Model_Assumptions[Values], 2), INDEX(Model_Assumptions[Values], 1))</f>
        <v>-0.4</v>
      </c>
      <c r="W606">
        <f t="shared" si="209"/>
        <v>42.998510079067167</v>
      </c>
      <c r="X606">
        <f t="shared" si="222"/>
        <v>4777.1182586371579</v>
      </c>
      <c r="Y606">
        <f t="shared" si="210"/>
        <v>2860.2446793123436</v>
      </c>
      <c r="Z606">
        <f t="shared" si="211"/>
        <v>0.24825863715796004</v>
      </c>
      <c r="AA606">
        <f t="shared" si="212"/>
        <v>0.31467931234328717</v>
      </c>
      <c r="AB606">
        <f t="shared" si="223"/>
        <v>0.59873851231146402</v>
      </c>
      <c r="AC606">
        <f t="shared" si="213"/>
        <v>3.4758598258410878E-5</v>
      </c>
      <c r="AD606">
        <f t="shared" si="214"/>
        <v>3.4758598258410878E-5</v>
      </c>
      <c r="AE606">
        <f t="shared" si="215"/>
        <v>7.9999999999985819E-2</v>
      </c>
      <c r="AF606">
        <f t="shared" si="224"/>
        <v>1417.3305076043439</v>
      </c>
      <c r="AG606">
        <f t="shared" si="216"/>
        <v>7.5467187783700821E-4</v>
      </c>
      <c r="AH606">
        <f t="shared" si="217"/>
        <v>9.5658153239383569E-4</v>
      </c>
      <c r="AI606">
        <f t="shared" si="225"/>
        <v>0.92000000000001414</v>
      </c>
      <c r="AJ606">
        <f>MAX(0, $R606 - $AA606) * INDEX(Model_Assumptions[Values], 7)</f>
        <v>3080.5239187760135</v>
      </c>
      <c r="AK606">
        <f>MAX(0, INDEX(Model_Assumptions[Values], 4) - $AD606)</f>
        <v>4.9965241401741592E-2</v>
      </c>
      <c r="AL606">
        <f>MAX(0, INDEX(Model_Assumptions[Values], 5) - $AC606)</f>
        <v>1.996524140174159E-2</v>
      </c>
      <c r="AM606">
        <f>INDEX(Model_Assumptions[Values], 6) * MAX(0, INDEX(Model_Assumptions[Values], 3) - $AB606)^2</f>
        <v>0</v>
      </c>
      <c r="AN606">
        <f t="shared" si="218"/>
        <v>3077.2997291723427</v>
      </c>
      <c r="AO606" cm="1">
        <f t="array" ref="AO606">IFERROR(STDEV(IF($E$2:$E$2201=$E606, $AJ$2:$AJ$2201)), 0)</f>
        <v>2.2924242988597263</v>
      </c>
      <c r="AP606">
        <f t="shared" si="226"/>
        <v>1.4064541216364301</v>
      </c>
      <c r="AQ606">
        <f t="shared" si="219"/>
        <v>4.9787237179625264E-2</v>
      </c>
      <c r="AR606" cm="1">
        <f t="array" ref="AR606">IFERROR(STDEV(IF($E$2:$E$2201=$E606, $AK$2:$AK$2201)), 0)</f>
        <v>1.2654900016790448E-4</v>
      </c>
      <c r="AS606">
        <f t="shared" si="227"/>
        <v>1.4066031488210322</v>
      </c>
      <c r="AT606">
        <f t="shared" si="220"/>
        <v>1.9787237179625283E-2</v>
      </c>
      <c r="AU606" cm="1">
        <f t="array" ref="AU606">IFERROR(STDEV(IF($E$2:$E$2201=$E606, $AL$2:$AL$2201)), 0)</f>
        <v>1.2654900016790448E-4</v>
      </c>
      <c r="AV606">
        <f t="shared" si="228"/>
        <v>1.4066031488208677</v>
      </c>
      <c r="AW606">
        <f t="shared" si="221"/>
        <v>0</v>
      </c>
      <c r="AX606" cm="1">
        <f t="array" ref="AX606">IFERROR(STDEV(IF($E$2:$E$2201=$E606, $AM$2:$AM$2201)), 0)</f>
        <v>0</v>
      </c>
      <c r="AY606">
        <f t="shared" si="229"/>
        <v>1.4066031488208677</v>
      </c>
      <c r="AZ606">
        <f>INDEX(Model_Assumptions[Values],9)*((INDEX(Model_Scenarios[GR Weight],1)*$AG606)+(INDEX(Model_Scenarios[GP Weight],1)*$AH606)+(INDEX(Model_Scenarios[LTV Weight],1)*$AI606))-(INDEX(Model_Scenarios[LTV Weight],1)*$AP606)-(INDEX(Model_Scenarios[GP Weight],1)*($AS606+$AV606+$AY606))</f>
        <v>2.1337113847497506</v>
      </c>
      <c r="BA606">
        <f>INDEX(Model_Assumptions[Values],9)*((INDEX(Model_Scenarios[GR Weight],2)*$AG606)+(INDEX(Model_Scenarios[GP Weight],2)*$AH606)+(INDEX(Model_Scenarios[LTV Weight],2)*$AI606))-(INDEX(Model_Scenarios[LTV Weight],2)*$AP606)-(INDEX(Model_Scenarios[GP Weight],2)*($AS606+$AV606+$AY606))</f>
        <v>1.2333655170845841</v>
      </c>
      <c r="BB606">
        <f>INDEX(Model_Assumptions[Values],9)*((INDEX(Model_Scenarios[GR Weight],3)*$AG606)+(INDEX(Model_Scenarios[GP Weight],3)*$AH606)+(INDEX(Model_Scenarios[LTV Weight],3)*$AI606))-(INDEX(Model_Scenarios[LTV Weight],3)*$AP606)-(INDEX(Model_Scenarios[GP Weight],3)*($AS606+$AV606+$AY606))</f>
        <v>-0.19689759738752666</v>
      </c>
      <c r="BC606">
        <f>INDEX(Model_Assumptions[Values],9)*((INDEX(Model_Scenarios[GR Weight],4)*$AG606)+(INDEX(Model_Scenarios[GP Weight],4)*$AH606)+(INDEX(Model_Scenarios[LTV Weight],4)*$AI606))-(INDEX(Model_Scenarios[LTV Weight],4)*$AP606)-(INDEX(Model_Scenarios[GP Weight],4)*($AS606+$AV606+$AY606))</f>
        <v>-0.51587484928497218</v>
      </c>
      <c r="BD606">
        <f>INDEX(Model_Assumptions[Values],9)*((INDEX(Model_Scenarios[GR Weight],5)*$AG606)+(INDEX(Model_Scenarios[GP Weight],5)*$AH606)+(INDEX(Model_Scenarios[LTV Weight],5)*$AI606))-(INDEX(Model_Scenarios[LTV Weight],5)*$AP606)-(INDEX(Model_Scenarios[GP Weight],5)*($AS606+$AV606+$AY606))</f>
        <v>-1.5191234548716919</v>
      </c>
    </row>
    <row r="607" spans="1:56" x14ac:dyDescent="0.25">
      <c r="A607">
        <v>606</v>
      </c>
      <c r="B607">
        <v>13</v>
      </c>
      <c r="C607" s="3">
        <v>6</v>
      </c>
      <c r="D607" s="4">
        <v>0.1</v>
      </c>
      <c r="E607" t="str">
        <v>SKU-1018</v>
      </c>
      <c r="F607" t="str">
        <v>Hold</v>
      </c>
      <c r="G607" t="str">
        <v>Full</v>
      </c>
      <c r="H607">
        <v>111.09</v>
      </c>
      <c r="I607">
        <v>44.58</v>
      </c>
      <c r="J607">
        <v>43</v>
      </c>
      <c r="K607">
        <v>4776.87</v>
      </c>
      <c r="L607">
        <v>2859.9300000000003</v>
      </c>
      <c r="M607">
        <v>0.59870375371320561</v>
      </c>
      <c r="N607">
        <v>111.21028729391587</v>
      </c>
      <c r="O607">
        <v>328.96235363838241</v>
      </c>
      <c r="P607">
        <v>328.96235363838287</v>
      </c>
      <c r="Q607">
        <v>2452.6593252940897</v>
      </c>
      <c r="R607">
        <v>1540.57663870035</v>
      </c>
      <c r="S607">
        <v>1</v>
      </c>
      <c r="T607">
        <f t="shared" si="207"/>
        <v>111.10202872939159</v>
      </c>
      <c r="U607">
        <f t="shared" si="208"/>
        <v>1.0827913756042799E-4</v>
      </c>
      <c r="V607">
        <f>IF($F607="Reduce", INDEX(Model_Assumptions[Values], 2), INDEX(Model_Assumptions[Values], 1))</f>
        <v>-0.4</v>
      </c>
      <c r="W607">
        <f t="shared" si="209"/>
        <v>42.998137598833964</v>
      </c>
      <c r="X607">
        <f t="shared" si="222"/>
        <v>4777.1803188159838</v>
      </c>
      <c r="Y607">
        <f t="shared" si="210"/>
        <v>2860.3233446599661</v>
      </c>
      <c r="Z607">
        <f t="shared" si="211"/>
        <v>0.31031881598391919</v>
      </c>
      <c r="AA607">
        <f t="shared" si="212"/>
        <v>0.39334465996580548</v>
      </c>
      <c r="AB607">
        <f t="shared" si="223"/>
        <v>0.59874720102022283</v>
      </c>
      <c r="AC607">
        <f t="shared" si="213"/>
        <v>4.3447307017219217E-5</v>
      </c>
      <c r="AD607">
        <f t="shared" si="214"/>
        <v>4.3447307017219217E-5</v>
      </c>
      <c r="AE607">
        <f t="shared" si="215"/>
        <v>0.10000000000001182</v>
      </c>
      <c r="AF607">
        <f t="shared" si="224"/>
        <v>1386.5189748302967</v>
      </c>
      <c r="AG607">
        <f t="shared" si="216"/>
        <v>9.4332622730758592E-4</v>
      </c>
      <c r="AH607">
        <f t="shared" si="217"/>
        <v>1.1957132955043115E-3</v>
      </c>
      <c r="AI607">
        <f t="shared" si="225"/>
        <v>0.89999999999998803</v>
      </c>
      <c r="AJ607">
        <f>MAX(0, $R607 - $AA607) * INDEX(Model_Assumptions[Values], 7)</f>
        <v>3080.3665880807685</v>
      </c>
      <c r="AK607">
        <f>MAX(0, INDEX(Model_Assumptions[Values], 4) - $AD607)</f>
        <v>4.9956552692982784E-2</v>
      </c>
      <c r="AL607">
        <f>MAX(0, INDEX(Model_Assumptions[Values], 5) - $AC607)</f>
        <v>1.9956552692982781E-2</v>
      </c>
      <c r="AM607">
        <f>INDEX(Model_Assumptions[Values], 6) * MAX(0, INDEX(Model_Assumptions[Values], 3) - $AB607)^2</f>
        <v>0</v>
      </c>
      <c r="AN607">
        <f t="shared" si="218"/>
        <v>3077.2997291723427</v>
      </c>
      <c r="AO607" cm="1">
        <f t="array" ref="AO607">IFERROR(STDEV(IF($E$2:$E$2201=$E607, $AJ$2:$AJ$2201)), 0)</f>
        <v>2.2924242988597263</v>
      </c>
      <c r="AP607">
        <f t="shared" si="226"/>
        <v>1.3378234168740988</v>
      </c>
      <c r="AQ607">
        <f t="shared" si="219"/>
        <v>4.9787237179625264E-2</v>
      </c>
      <c r="AR607" cm="1">
        <f t="array" ref="AR607">IFERROR(STDEV(IF($E$2:$E$2201=$E607, $AK$2:$AK$2201)), 0)</f>
        <v>1.2654900016790448E-4</v>
      </c>
      <c r="AS607">
        <f t="shared" si="227"/>
        <v>1.3379442993059809</v>
      </c>
      <c r="AT607">
        <f t="shared" si="220"/>
        <v>1.9787237179625283E-2</v>
      </c>
      <c r="AU607" cm="1">
        <f t="array" ref="AU607">IFERROR(STDEV(IF($E$2:$E$2201=$E607, $AL$2:$AL$2201)), 0)</f>
        <v>1.2654900016790448E-4</v>
      </c>
      <c r="AV607">
        <f t="shared" si="228"/>
        <v>1.3379442993058166</v>
      </c>
      <c r="AW607">
        <f t="shared" si="221"/>
        <v>0</v>
      </c>
      <c r="AX607" cm="1">
        <f t="array" ref="AX607">IFERROR(STDEV(IF($E$2:$E$2201=$E607, $AM$2:$AM$2201)), 0)</f>
        <v>0</v>
      </c>
      <c r="AY607">
        <f t="shared" si="229"/>
        <v>1.3379442993058166</v>
      </c>
      <c r="AZ607">
        <f>INDEX(Model_Assumptions[Values],9)*((INDEX(Model_Scenarios[GR Weight],1)*$AG607)+(INDEX(Model_Scenarios[GP Weight],1)*$AH607)+(INDEX(Model_Scenarios[LTV Weight],1)*$AI607))-(INDEX(Model_Scenarios[LTV Weight],1)*$AP607)-(INDEX(Model_Scenarios[GP Weight],1)*($AS607+$AV607+$AY607))</f>
        <v>2.1294274964703175</v>
      </c>
      <c r="BA607">
        <f>INDEX(Model_Assumptions[Values],9)*((INDEX(Model_Scenarios[GR Weight],2)*$AG607)+(INDEX(Model_Scenarios[GP Weight],2)*$AH607)+(INDEX(Model_Scenarios[LTV Weight],2)*$AI607))-(INDEX(Model_Scenarios[LTV Weight],2)*$AP607)-(INDEX(Model_Scenarios[GP Weight],2)*($AS607+$AV607+$AY607))</f>
        <v>1.2545514074142587</v>
      </c>
      <c r="BB607">
        <f>INDEX(Model_Assumptions[Values],9)*((INDEX(Model_Scenarios[GR Weight],3)*$AG607)+(INDEX(Model_Scenarios[GP Weight],3)*$AH607)+(INDEX(Model_Scenarios[LTV Weight],3)*$AI607))-(INDEX(Model_Scenarios[LTV Weight],3)*$AP607)-(INDEX(Model_Scenarios[GP Weight],3)*($AS607+$AV607+$AY607))</f>
        <v>-0.13669922496956133</v>
      </c>
      <c r="BC607">
        <f>INDEX(Model_Assumptions[Values],9)*((INDEX(Model_Scenarios[GR Weight],4)*$AG607)+(INDEX(Model_Scenarios[GP Weight],4)*$AH607)+(INDEX(Model_Scenarios[LTV Weight],4)*$AI607))-(INDEX(Model_Scenarios[LTV Weight],4)*$AP607)-(INDEX(Model_Scenarios[GP Weight],4)*($AS607+$AV607+$AY607))</f>
        <v>-0.45244522016849154</v>
      </c>
      <c r="BD607">
        <f>INDEX(Model_Assumptions[Values],9)*((INDEX(Model_Scenarios[GR Weight],5)*$AG607)+(INDEX(Model_Scenarios[GP Weight],5)*$AH607)+(INDEX(Model_Scenarios[LTV Weight],5)*$AI607))-(INDEX(Model_Scenarios[LTV Weight],5)*$AP607)-(INDEX(Model_Scenarios[GP Weight],5)*($AS607+$AV607+$AY607))</f>
        <v>-1.4128324102832832</v>
      </c>
    </row>
    <row r="608" spans="1:56" x14ac:dyDescent="0.25">
      <c r="A608">
        <v>607</v>
      </c>
      <c r="B608">
        <v>13</v>
      </c>
      <c r="C608" s="3">
        <v>7</v>
      </c>
      <c r="D608" s="4">
        <v>0.12</v>
      </c>
      <c r="E608" t="str">
        <v>SKU-1018</v>
      </c>
      <c r="F608" t="str">
        <v>Hold</v>
      </c>
      <c r="G608" t="str">
        <v>Full</v>
      </c>
      <c r="H608">
        <v>111.09</v>
      </c>
      <c r="I608">
        <v>44.58</v>
      </c>
      <c r="J608">
        <v>43</v>
      </c>
      <c r="K608">
        <v>4776.87</v>
      </c>
      <c r="L608">
        <v>2859.9300000000003</v>
      </c>
      <c r="M608">
        <v>0.59870375371320561</v>
      </c>
      <c r="N608">
        <v>111.21028729391587</v>
      </c>
      <c r="O608">
        <v>328.96235363838241</v>
      </c>
      <c r="P608">
        <v>328.96235363838287</v>
      </c>
      <c r="Q608">
        <v>2452.6593252940897</v>
      </c>
      <c r="R608">
        <v>1540.57663870035</v>
      </c>
      <c r="S608">
        <v>1</v>
      </c>
      <c r="T608">
        <f t="shared" si="207"/>
        <v>111.10443447526991</v>
      </c>
      <c r="U608">
        <f t="shared" si="208"/>
        <v>1.2993496507253917E-4</v>
      </c>
      <c r="V608">
        <f>IF($F608="Reduce", INDEX(Model_Assumptions[Values], 2), INDEX(Model_Assumptions[Values], 1))</f>
        <v>-0.4</v>
      </c>
      <c r="W608">
        <f t="shared" si="209"/>
        <v>42.997765118600753</v>
      </c>
      <c r="X608">
        <f t="shared" si="222"/>
        <v>4777.2423772026232</v>
      </c>
      <c r="Y608">
        <f t="shared" si="210"/>
        <v>2860.4020082154016</v>
      </c>
      <c r="Z608">
        <f t="shared" si="211"/>
        <v>0.37237720262328367</v>
      </c>
      <c r="AA608">
        <f t="shared" si="212"/>
        <v>0.47200821540127436</v>
      </c>
      <c r="AB608">
        <f t="shared" si="223"/>
        <v>0.59875588935270796</v>
      </c>
      <c r="AC608">
        <f t="shared" si="213"/>
        <v>5.2135639502348674E-5</v>
      </c>
      <c r="AD608">
        <f t="shared" si="214"/>
        <v>5.2135639502348674E-5</v>
      </c>
      <c r="AE608">
        <f t="shared" si="215"/>
        <v>0.1200000000000378</v>
      </c>
      <c r="AF608">
        <f t="shared" si="224"/>
        <v>1355.7074420562496</v>
      </c>
      <c r="AG608">
        <f t="shared" si="216"/>
        <v>1.1319751287790997E-3</v>
      </c>
      <c r="AH608">
        <f t="shared" si="217"/>
        <v>1.4348396106143408E-3</v>
      </c>
      <c r="AI608">
        <f t="shared" si="225"/>
        <v>0.87999999999996215</v>
      </c>
      <c r="AJ608">
        <f>MAX(0, $R608 - $AA608) * INDEX(Model_Assumptions[Values], 7)</f>
        <v>3080.2092609698975</v>
      </c>
      <c r="AK608">
        <f>MAX(0, INDEX(Model_Assumptions[Values], 4) - $AD608)</f>
        <v>4.9947864360497654E-2</v>
      </c>
      <c r="AL608">
        <f>MAX(0, INDEX(Model_Assumptions[Values], 5) - $AC608)</f>
        <v>1.9947864360497652E-2</v>
      </c>
      <c r="AM608">
        <f>INDEX(Model_Assumptions[Values], 6) * MAX(0, INDEX(Model_Assumptions[Values], 3) - $AB608)^2</f>
        <v>0</v>
      </c>
      <c r="AN608">
        <f t="shared" si="218"/>
        <v>3077.2997291723427</v>
      </c>
      <c r="AO608" cm="1">
        <f t="array" ref="AO608">IFERROR(STDEV(IF($E$2:$E$2201=$E608, $AJ$2:$AJ$2201)), 0)</f>
        <v>2.2924242988597263</v>
      </c>
      <c r="AP608">
        <f t="shared" si="226"/>
        <v>1.2691942756853607</v>
      </c>
      <c r="AQ608">
        <f t="shared" si="219"/>
        <v>4.9787237179625264E-2</v>
      </c>
      <c r="AR608" cm="1">
        <f t="array" ref="AR608">IFERROR(STDEV(IF($E$2:$E$2201=$E608, $AK$2:$AK$2201)), 0)</f>
        <v>1.2654900016790448E-4</v>
      </c>
      <c r="AS608">
        <f t="shared" si="227"/>
        <v>1.269288423134681</v>
      </c>
      <c r="AT608">
        <f t="shared" si="220"/>
        <v>1.9787237179625283E-2</v>
      </c>
      <c r="AU608" cm="1">
        <f t="array" ref="AU608">IFERROR(STDEV(IF($E$2:$E$2201=$E608, $AL$2:$AL$2201)), 0)</f>
        <v>1.2654900016790448E-4</v>
      </c>
      <c r="AV608">
        <f t="shared" si="228"/>
        <v>1.2692884231345167</v>
      </c>
      <c r="AW608">
        <f t="shared" si="221"/>
        <v>0</v>
      </c>
      <c r="AX608" cm="1">
        <f t="array" ref="AX608">IFERROR(STDEV(IF($E$2:$E$2201=$E608, $AM$2:$AM$2201)), 0)</f>
        <v>0</v>
      </c>
      <c r="AY608">
        <f t="shared" si="229"/>
        <v>1.2692884231345167</v>
      </c>
      <c r="AZ608">
        <f>INDEX(Model_Assumptions[Values],9)*((INDEX(Model_Scenarios[GR Weight],1)*$AG608)+(INDEX(Model_Scenarios[GP Weight],1)*$AH608)+(INDEX(Model_Scenarios[LTV Weight],1)*$AI608))-(INDEX(Model_Scenarios[LTV Weight],1)*$AP608)-(INDEX(Model_Scenarios[GP Weight],1)*($AS608+$AV608+$AY608))</f>
        <v>2.1251414598808855</v>
      </c>
      <c r="BA608">
        <f>INDEX(Model_Assumptions[Values],9)*((INDEX(Model_Scenarios[GR Weight],2)*$AG608)+(INDEX(Model_Scenarios[GP Weight],2)*$AH608)+(INDEX(Model_Scenarios[LTV Weight],2)*$AI608))-(INDEX(Model_Scenarios[LTV Weight],2)*$AP608)-(INDEX(Model_Scenarios[GP Weight],2)*($AS608+$AV608+$AY608))</f>
        <v>1.2757344878808481</v>
      </c>
      <c r="BB608">
        <f>INDEX(Model_Assumptions[Values],9)*((INDEX(Model_Scenarios[GR Weight],3)*$AG608)+(INDEX(Model_Scenarios[GP Weight],3)*$AH608)+(INDEX(Model_Scenarios[LTV Weight],3)*$AI608))-(INDEX(Model_Scenarios[LTV Weight],3)*$AP608)-(INDEX(Model_Scenarios[GP Weight],3)*($AS608+$AV608+$AY608))</f>
        <v>-7.6504616335970832E-2</v>
      </c>
      <c r="BC608">
        <f>INDEX(Model_Assumptions[Values],9)*((INDEX(Model_Scenarios[GR Weight],4)*$AG608)+(INDEX(Model_Scenarios[GP Weight],4)*$AH608)+(INDEX(Model_Scenarios[LTV Weight],4)*$AI608))-(INDEX(Model_Scenarios[LTV Weight],4)*$AP608)-(INDEX(Model_Scenarios[GP Weight],4)*($AS608+$AV608+$AY608))</f>
        <v>-0.38901920120302647</v>
      </c>
      <c r="BD608">
        <f>INDEX(Model_Assumptions[Values],9)*((INDEX(Model_Scenarios[GR Weight],5)*$AG608)+(INDEX(Model_Scenarios[GP Weight],5)*$AH608)+(INDEX(Model_Scenarios[LTV Weight],5)*$AI608))-(INDEX(Model_Scenarios[LTV Weight],5)*$AP608)-(INDEX(Model_Scenarios[GP Weight],5)*($AS608+$AV608+$AY608))</f>
        <v>-1.3065466830354617</v>
      </c>
    </row>
    <row r="609" spans="1:56" x14ac:dyDescent="0.25">
      <c r="A609">
        <v>608</v>
      </c>
      <c r="B609">
        <v>13</v>
      </c>
      <c r="C609" s="3">
        <v>8</v>
      </c>
      <c r="D609" s="4">
        <v>0.14000000000000001</v>
      </c>
      <c r="E609" t="str">
        <v>SKU-1018</v>
      </c>
      <c r="F609" t="str">
        <v>Hold</v>
      </c>
      <c r="G609" t="str">
        <v>Full</v>
      </c>
      <c r="H609">
        <v>111.09</v>
      </c>
      <c r="I609">
        <v>44.58</v>
      </c>
      <c r="J609">
        <v>43</v>
      </c>
      <c r="K609">
        <v>4776.87</v>
      </c>
      <c r="L609">
        <v>2859.9300000000003</v>
      </c>
      <c r="M609">
        <v>0.59870375371320561</v>
      </c>
      <c r="N609">
        <v>111.21028729391587</v>
      </c>
      <c r="O609">
        <v>328.96235363838241</v>
      </c>
      <c r="P609">
        <v>328.96235363838287</v>
      </c>
      <c r="Q609">
        <v>2452.6593252940897</v>
      </c>
      <c r="R609">
        <v>1540.57663870035</v>
      </c>
      <c r="S609">
        <v>1</v>
      </c>
      <c r="T609">
        <f t="shared" si="207"/>
        <v>111.10684022114822</v>
      </c>
      <c r="U609">
        <f t="shared" si="208"/>
        <v>1.515907925845224E-4</v>
      </c>
      <c r="V609">
        <f>IF($F609="Reduce", INDEX(Model_Assumptions[Values], 2), INDEX(Model_Assumptions[Values], 1))</f>
        <v>-0.4</v>
      </c>
      <c r="W609">
        <f t="shared" si="209"/>
        <v>42.99739263836755</v>
      </c>
      <c r="X609">
        <f t="shared" si="222"/>
        <v>4777.3044337970778</v>
      </c>
      <c r="Y609">
        <f t="shared" si="210"/>
        <v>2860.4806699786523</v>
      </c>
      <c r="Z609">
        <f t="shared" si="211"/>
        <v>0.43443379707787244</v>
      </c>
      <c r="AA609">
        <f t="shared" si="212"/>
        <v>0.55066997865196754</v>
      </c>
      <c r="AB609">
        <f t="shared" si="223"/>
        <v>0.59876457730894417</v>
      </c>
      <c r="AC609">
        <f t="shared" si="213"/>
        <v>6.0823595738557223E-5</v>
      </c>
      <c r="AD609">
        <f t="shared" si="214"/>
        <v>6.0823595738557223E-5</v>
      </c>
      <c r="AE609">
        <f t="shared" si="215"/>
        <v>0.13999999999994567</v>
      </c>
      <c r="AF609">
        <f t="shared" si="224"/>
        <v>1324.8959092823845</v>
      </c>
      <c r="AG609">
        <f t="shared" si="216"/>
        <v>1.3206185822570791E-3</v>
      </c>
      <c r="AH609">
        <f t="shared" si="217"/>
        <v>1.6739604777308357E-3</v>
      </c>
      <c r="AI609">
        <f t="shared" si="225"/>
        <v>0.86000000000005417</v>
      </c>
      <c r="AJ609">
        <f>MAX(0, $R609 - $AA609) * INDEX(Model_Assumptions[Values], 7)</f>
        <v>3080.0519374433961</v>
      </c>
      <c r="AK609">
        <f>MAX(0, INDEX(Model_Assumptions[Values], 4) - $AD609)</f>
        <v>4.9939176404261446E-2</v>
      </c>
      <c r="AL609">
        <f>MAX(0, INDEX(Model_Assumptions[Values], 5) - $AC609)</f>
        <v>1.9939176404261443E-2</v>
      </c>
      <c r="AM609">
        <f>INDEX(Model_Assumptions[Values], 6) * MAX(0, INDEX(Model_Assumptions[Values], 3) - $AB609)^2</f>
        <v>0</v>
      </c>
      <c r="AN609">
        <f t="shared" si="218"/>
        <v>3077.2997291723427</v>
      </c>
      <c r="AO609" cm="1">
        <f t="array" ref="AO609">IFERROR(STDEV(IF($E$2:$E$2201=$E609, $AJ$2:$AJ$2201)), 0)</f>
        <v>2.2924242988597263</v>
      </c>
      <c r="AP609">
        <f t="shared" si="226"/>
        <v>1.2005666980682326</v>
      </c>
      <c r="AQ609">
        <f t="shared" si="219"/>
        <v>4.9787237179625264E-2</v>
      </c>
      <c r="AR609" cm="1">
        <f t="array" ref="AR609">IFERROR(STDEV(IF($E$2:$E$2201=$E609, $AK$2:$AK$2201)), 0)</f>
        <v>1.2654900016790448E-4</v>
      </c>
      <c r="AS609">
        <f t="shared" si="227"/>
        <v>1.2006355201114931</v>
      </c>
      <c r="AT609">
        <f t="shared" si="220"/>
        <v>1.9787237179625283E-2</v>
      </c>
      <c r="AU609" cm="1">
        <f t="array" ref="AU609">IFERROR(STDEV(IF($E$2:$E$2201=$E609, $AL$2:$AL$2201)), 0)</f>
        <v>1.2654900016790448E-4</v>
      </c>
      <c r="AV609">
        <f t="shared" si="228"/>
        <v>1.2006355201113286</v>
      </c>
      <c r="AW609">
        <f t="shared" si="221"/>
        <v>0</v>
      </c>
      <c r="AX609" cm="1">
        <f t="array" ref="AX609">IFERROR(STDEV(IF($E$2:$E$2201=$E609, $AM$2:$AM$2201)), 0)</f>
        <v>0</v>
      </c>
      <c r="AY609">
        <f t="shared" si="229"/>
        <v>1.2006355201113286</v>
      </c>
      <c r="AZ609">
        <f>INDEX(Model_Assumptions[Values],9)*((INDEX(Model_Scenarios[GR Weight],1)*$AG609)+(INDEX(Model_Scenarios[GP Weight],1)*$AH609)+(INDEX(Model_Scenarios[LTV Weight],1)*$AI609))-(INDEX(Model_Scenarios[LTV Weight],1)*$AP609)-(INDEX(Model_Scenarios[GP Weight],1)*($AS609+$AV609+$AY609))</f>
        <v>2.1208532750422098</v>
      </c>
      <c r="BA609">
        <f>INDEX(Model_Assumptions[Values],9)*((INDEX(Model_Scenarios[GR Weight],2)*$AG609)+(INDEX(Model_Scenarios[GP Weight],2)*$AH609)+(INDEX(Model_Scenarios[LTV Weight],2)*$AI609))-(INDEX(Model_Scenarios[LTV Weight],2)*$AP609)-(INDEX(Model_Scenarios[GP Weight],2)*($AS609+$AV609+$AY609))</f>
        <v>1.2969147586034182</v>
      </c>
      <c r="BB609">
        <f>INDEX(Model_Assumptions[Values],9)*((INDEX(Model_Scenarios[GR Weight],3)*$AG609)+(INDEX(Model_Scenarios[GP Weight],3)*$AH609)+(INDEX(Model_Scenarios[LTV Weight],3)*$AI609))-(INDEX(Model_Scenarios[LTV Weight],3)*$AP609)-(INDEX(Model_Scenarios[GP Weight],3)*($AS609+$AV609+$AY609))</f>
        <v>-1.6313771280286771E-2</v>
      </c>
      <c r="BC609">
        <f>INDEX(Model_Assumptions[Values],9)*((INDEX(Model_Scenarios[GR Weight],4)*$AG609)+(INDEX(Model_Scenarios[GP Weight],4)*$AH609)+(INDEX(Model_Scenarios[LTV Weight],4)*$AI609))-(INDEX(Model_Scenarios[LTV Weight],4)*$AP609)-(INDEX(Model_Scenarios[GP Weight],4)*($AS609+$AV609+$AY609))</f>
        <v>-0.32559679218236237</v>
      </c>
      <c r="BD609">
        <f>INDEX(Model_Assumptions[Values],9)*((INDEX(Model_Scenarios[GR Weight],5)*$AG609)+(INDEX(Model_Scenarios[GP Weight],5)*$AH609)+(INDEX(Model_Scenarios[LTV Weight],5)*$AI609))-(INDEX(Model_Scenarios[LTV Weight],5)*$AP609)-(INDEX(Model_Scenarios[GP Weight],5)*($AS609+$AV609+$AY609))</f>
        <v>-1.2002662728047564</v>
      </c>
    </row>
    <row r="610" spans="1:56" x14ac:dyDescent="0.25">
      <c r="A610">
        <v>609</v>
      </c>
      <c r="B610">
        <v>13</v>
      </c>
      <c r="C610" s="3">
        <v>9</v>
      </c>
      <c r="D610" s="4">
        <v>0.16</v>
      </c>
      <c r="E610" t="str">
        <v>SKU-1018</v>
      </c>
      <c r="F610" t="str">
        <v>Hold</v>
      </c>
      <c r="G610" t="str">
        <v>Full</v>
      </c>
      <c r="H610">
        <v>111.09</v>
      </c>
      <c r="I610">
        <v>44.58</v>
      </c>
      <c r="J610">
        <v>43</v>
      </c>
      <c r="K610">
        <v>4776.87</v>
      </c>
      <c r="L610">
        <v>2859.9300000000003</v>
      </c>
      <c r="M610">
        <v>0.59870375371320561</v>
      </c>
      <c r="N610">
        <v>111.21028729391587</v>
      </c>
      <c r="O610">
        <v>328.96235363838241</v>
      </c>
      <c r="P610">
        <v>328.96235363838287</v>
      </c>
      <c r="Q610">
        <v>2452.6593252940897</v>
      </c>
      <c r="R610">
        <v>1540.57663870035</v>
      </c>
      <c r="S610">
        <v>1</v>
      </c>
      <c r="T610">
        <f t="shared" si="207"/>
        <v>111.10924596702654</v>
      </c>
      <c r="U610">
        <f t="shared" si="208"/>
        <v>1.732466200966336E-4</v>
      </c>
      <c r="V610">
        <f>IF($F610="Reduce", INDEX(Model_Assumptions[Values], 2), INDEX(Model_Assumptions[Values], 1))</f>
        <v>-0.4</v>
      </c>
      <c r="W610">
        <f t="shared" si="209"/>
        <v>42.99702015813434</v>
      </c>
      <c r="X610">
        <f t="shared" si="222"/>
        <v>4777.3664885993467</v>
      </c>
      <c r="Y610">
        <f t="shared" si="210"/>
        <v>2860.5593299497177</v>
      </c>
      <c r="Z610">
        <f t="shared" si="211"/>
        <v>0.49648859934677603</v>
      </c>
      <c r="AA610">
        <f t="shared" si="212"/>
        <v>0.62932994971743028</v>
      </c>
      <c r="AB610">
        <f t="shared" si="223"/>
        <v>0.59877326488895588</v>
      </c>
      <c r="AC610">
        <f t="shared" si="213"/>
        <v>6.9511175750269771E-5</v>
      </c>
      <c r="AD610">
        <f t="shared" si="214"/>
        <v>6.9511175750269771E-5</v>
      </c>
      <c r="AE610">
        <f t="shared" si="215"/>
        <v>0.15999999999997164</v>
      </c>
      <c r="AF610">
        <f t="shared" si="224"/>
        <v>1294.0843765083378</v>
      </c>
      <c r="AG610">
        <f t="shared" si="216"/>
        <v>1.5092565877387592E-3</v>
      </c>
      <c r="AH610">
        <f t="shared" si="217"/>
        <v>1.9130758968524139E-3</v>
      </c>
      <c r="AI610">
        <f t="shared" si="225"/>
        <v>0.84000000000002839</v>
      </c>
      <c r="AJ610">
        <f>MAX(0, $R610 - $AA610) * INDEX(Model_Assumptions[Values], 7)</f>
        <v>3079.8946175012652</v>
      </c>
      <c r="AK610">
        <f>MAX(0, INDEX(Model_Assumptions[Values], 4) - $AD610)</f>
        <v>4.9930488824249733E-2</v>
      </c>
      <c r="AL610">
        <f>MAX(0, INDEX(Model_Assumptions[Values], 5) - $AC610)</f>
        <v>1.9930488824249731E-2</v>
      </c>
      <c r="AM610">
        <f>INDEX(Model_Assumptions[Values], 6) * MAX(0, INDEX(Model_Assumptions[Values], 3) - $AB610)^2</f>
        <v>0</v>
      </c>
      <c r="AN610">
        <f t="shared" si="218"/>
        <v>3077.2997291723427</v>
      </c>
      <c r="AO610" cm="1">
        <f t="array" ref="AO610">IFERROR(STDEV(IF($E$2:$E$2201=$E610, $AJ$2:$AJ$2201)), 0)</f>
        <v>2.2924242988597263</v>
      </c>
      <c r="AP610">
        <f t="shared" si="226"/>
        <v>1.1319406840231112</v>
      </c>
      <c r="AQ610">
        <f t="shared" si="219"/>
        <v>4.9787237179625264E-2</v>
      </c>
      <c r="AR610" cm="1">
        <f t="array" ref="AR610">IFERROR(STDEV(IF($E$2:$E$2201=$E610, $AK$2:$AK$2201)), 0)</f>
        <v>1.2654900016790448E-4</v>
      </c>
      <c r="AS610">
        <f t="shared" si="227"/>
        <v>1.1319855900434095</v>
      </c>
      <c r="AT610">
        <f t="shared" si="220"/>
        <v>1.9787237179625283E-2</v>
      </c>
      <c r="AU610" cm="1">
        <f t="array" ref="AU610">IFERROR(STDEV(IF($E$2:$E$2201=$E610, $AL$2:$AL$2201)), 0)</f>
        <v>1.2654900016790448E-4</v>
      </c>
      <c r="AV610">
        <f t="shared" si="228"/>
        <v>1.1319855900432449</v>
      </c>
      <c r="AW610">
        <f t="shared" si="221"/>
        <v>0</v>
      </c>
      <c r="AX610" cm="1">
        <f t="array" ref="AX610">IFERROR(STDEV(IF($E$2:$E$2201=$E610, $AM$2:$AM$2201)), 0)</f>
        <v>0</v>
      </c>
      <c r="AY610">
        <f t="shared" si="229"/>
        <v>1.1319855900432449</v>
      </c>
      <c r="AZ610">
        <f>INDEX(Model_Assumptions[Values],9)*((INDEX(Model_Scenarios[GR Weight],1)*$AG610)+(INDEX(Model_Scenarios[GP Weight],1)*$AH610)+(INDEX(Model_Scenarios[LTV Weight],1)*$AI610))-(INDEX(Model_Scenarios[LTV Weight],1)*$AP610)-(INDEX(Model_Scenarios[GP Weight],1)*($AS610+$AV610+$AY610))</f>
        <v>2.1165629420109306</v>
      </c>
      <c r="BA610">
        <f>INDEX(Model_Assumptions[Values],9)*((INDEX(Model_Scenarios[GR Weight],2)*$AG610)+(INDEX(Model_Scenarios[GP Weight],2)*$AH610)+(INDEX(Model_Scenarios[LTV Weight],2)*$AI610))-(INDEX(Model_Scenarios[LTV Weight],2)*$AP610)-(INDEX(Model_Scenarios[GP Weight],2)*($AS610+$AV610+$AY610))</f>
        <v>1.3180922196967466</v>
      </c>
      <c r="BB610">
        <f>INDEX(Model_Assumptions[Values],9)*((INDEX(Model_Scenarios[GR Weight],3)*$AG610)+(INDEX(Model_Scenarios[GP Weight],3)*$AH610)+(INDEX(Model_Scenarios[LTV Weight],3)*$AI610))-(INDEX(Model_Scenarios[LTV Weight],3)*$AP610)-(INDEX(Model_Scenarios[GP Weight],3)*($AS610+$AV610+$AY610))</f>
        <v>4.3873310399513032E-2</v>
      </c>
      <c r="BC610">
        <f>INDEX(Model_Assumptions[Values],9)*((INDEX(Model_Scenarios[GR Weight],4)*$AG610)+(INDEX(Model_Scenarios[GP Weight],4)*$AH610)+(INDEX(Model_Scenarios[LTV Weight],4)*$AI610))-(INDEX(Model_Scenarios[LTV Weight],4)*$AP610)-(INDEX(Model_Scenarios[GP Weight],4)*($AS610+$AV610+$AY610))</f>
        <v>-0.26217799290432087</v>
      </c>
      <c r="BD610">
        <f>INDEX(Model_Assumptions[Values],9)*((INDEX(Model_Scenarios[GR Weight],5)*$AG610)+(INDEX(Model_Scenarios[GP Weight],5)*$AH610)+(INDEX(Model_Scenarios[LTV Weight],5)*$AI610))-(INDEX(Model_Scenarios[LTV Weight],5)*$AP610)-(INDEX(Model_Scenarios[GP Weight],5)*($AS610+$AV610+$AY610))</f>
        <v>-1.0939911792731043</v>
      </c>
    </row>
    <row r="611" spans="1:56" x14ac:dyDescent="0.25">
      <c r="A611">
        <v>610</v>
      </c>
      <c r="B611">
        <v>13</v>
      </c>
      <c r="C611" s="3">
        <v>10</v>
      </c>
      <c r="D611" s="4">
        <v>0.18</v>
      </c>
      <c r="E611" t="str">
        <v>SKU-1018</v>
      </c>
      <c r="F611" t="str">
        <v>Hold</v>
      </c>
      <c r="G611" t="str">
        <v>Full</v>
      </c>
      <c r="H611">
        <v>111.09</v>
      </c>
      <c r="I611">
        <v>44.58</v>
      </c>
      <c r="J611">
        <v>43</v>
      </c>
      <c r="K611">
        <v>4776.87</v>
      </c>
      <c r="L611">
        <v>2859.9300000000003</v>
      </c>
      <c r="M611">
        <v>0.59870375371320561</v>
      </c>
      <c r="N611">
        <v>111.21028729391587</v>
      </c>
      <c r="O611">
        <v>328.96235363838241</v>
      </c>
      <c r="P611">
        <v>328.96235363838287</v>
      </c>
      <c r="Q611">
        <v>2452.6593252940897</v>
      </c>
      <c r="R611">
        <v>1540.57663870035</v>
      </c>
      <c r="S611">
        <v>1</v>
      </c>
      <c r="T611">
        <f t="shared" si="207"/>
        <v>111.11165171290486</v>
      </c>
      <c r="U611">
        <f t="shared" si="208"/>
        <v>1.9490244760874477E-4</v>
      </c>
      <c r="V611">
        <f>IF($F611="Reduce", INDEX(Model_Assumptions[Values], 2), INDEX(Model_Assumptions[Values], 1))</f>
        <v>-0.4</v>
      </c>
      <c r="W611">
        <f t="shared" si="209"/>
        <v>42.99664767790113</v>
      </c>
      <c r="X611">
        <f t="shared" si="222"/>
        <v>4777.4285416094299</v>
      </c>
      <c r="Y611">
        <f t="shared" si="210"/>
        <v>2860.6379881285975</v>
      </c>
      <c r="Z611">
        <f t="shared" si="211"/>
        <v>0.55854160942999442</v>
      </c>
      <c r="AA611">
        <f t="shared" si="212"/>
        <v>0.70798812859720783</v>
      </c>
      <c r="AB611">
        <f t="shared" si="223"/>
        <v>0.59878195209276741</v>
      </c>
      <c r="AC611">
        <f t="shared" si="213"/>
        <v>7.8198379561800202E-5</v>
      </c>
      <c r="AD611">
        <f t="shared" si="214"/>
        <v>7.8198379561800202E-5</v>
      </c>
      <c r="AE611">
        <f t="shared" si="215"/>
        <v>0.17999999999999763</v>
      </c>
      <c r="AF611">
        <f t="shared" si="224"/>
        <v>1263.2728437342907</v>
      </c>
      <c r="AG611">
        <f t="shared" si="216"/>
        <v>1.6978891452241402E-3</v>
      </c>
      <c r="AH611">
        <f t="shared" si="217"/>
        <v>2.1521858679776932E-3</v>
      </c>
      <c r="AI611">
        <f t="shared" si="225"/>
        <v>0.82000000000000239</v>
      </c>
      <c r="AJ611">
        <f>MAX(0, $R611 - $AA611) * INDEX(Model_Assumptions[Values], 7)</f>
        <v>3079.7373011435056</v>
      </c>
      <c r="AK611">
        <f>MAX(0, INDEX(Model_Assumptions[Values], 4) - $AD611)</f>
        <v>4.9921801620438203E-2</v>
      </c>
      <c r="AL611">
        <f>MAX(0, INDEX(Model_Assumptions[Values], 5) - $AC611)</f>
        <v>1.99218016204382E-2</v>
      </c>
      <c r="AM611">
        <f>INDEX(Model_Assumptions[Values], 6) * MAX(0, INDEX(Model_Assumptions[Values], 3) - $AB611)^2</f>
        <v>0</v>
      </c>
      <c r="AN611">
        <f t="shared" si="218"/>
        <v>3077.2997291723427</v>
      </c>
      <c r="AO611" cm="1">
        <f t="array" ref="AO611">IFERROR(STDEV(IF($E$2:$E$2201=$E611, $AJ$2:$AJ$2201)), 0)</f>
        <v>2.2924242988597263</v>
      </c>
      <c r="AP611">
        <f t="shared" si="226"/>
        <v>1.063316233550393</v>
      </c>
      <c r="AQ611">
        <f t="shared" si="219"/>
        <v>4.9787237179625264E-2</v>
      </c>
      <c r="AR611" cm="1">
        <f t="array" ref="AR611">IFERROR(STDEV(IF($E$2:$E$2201=$E611, $AK$2:$AK$2201)), 0)</f>
        <v>1.2654900016790448E-4</v>
      </c>
      <c r="AS611">
        <f t="shared" si="227"/>
        <v>1.0633386327383001</v>
      </c>
      <c r="AT611">
        <f t="shared" si="220"/>
        <v>1.9787237179625283E-2</v>
      </c>
      <c r="AU611" cm="1">
        <f t="array" ref="AU611">IFERROR(STDEV(IF($E$2:$E$2201=$E611, $AL$2:$AL$2201)), 0)</f>
        <v>1.2654900016790448E-4</v>
      </c>
      <c r="AV611">
        <f t="shared" si="228"/>
        <v>1.0633386327381356</v>
      </c>
      <c r="AW611">
        <f t="shared" si="221"/>
        <v>0</v>
      </c>
      <c r="AX611" cm="1">
        <f t="array" ref="AX611">IFERROR(STDEV(IF($E$2:$E$2201=$E611, $AM$2:$AM$2201)), 0)</f>
        <v>0</v>
      </c>
      <c r="AY611">
        <f t="shared" si="229"/>
        <v>1.0633386327381356</v>
      </c>
      <c r="AZ611">
        <f>INDEX(Model_Assumptions[Values],9)*((INDEX(Model_Scenarios[GR Weight],1)*$AG611)+(INDEX(Model_Scenarios[GP Weight],1)*$AH611)+(INDEX(Model_Scenarios[LTV Weight],1)*$AI611))-(INDEX(Model_Scenarios[LTV Weight],1)*$AP611)-(INDEX(Model_Scenarios[GP Weight],1)*($AS611+$AV611+$AY611))</f>
        <v>2.1122704608448388</v>
      </c>
      <c r="BA611">
        <f>INDEX(Model_Assumptions[Values],9)*((INDEX(Model_Scenarios[GR Weight],2)*$AG611)+(INDEX(Model_Scenarios[GP Weight],2)*$AH611)+(INDEX(Model_Scenarios[LTV Weight],2)*$AI611))-(INDEX(Model_Scenarios[LTV Weight],2)*$AP611)-(INDEX(Model_Scenarios[GP Weight],2)*($AS611+$AV611+$AY611))</f>
        <v>1.3392668712762343</v>
      </c>
      <c r="BB611">
        <f>INDEX(Model_Assumptions[Values],9)*((INDEX(Model_Scenarios[GR Weight],3)*$AG611)+(INDEX(Model_Scenarios[GP Weight],3)*$AH611)+(INDEX(Model_Scenarios[LTV Weight],3)*$AI611))-(INDEX(Model_Scenarios[LTV Weight],3)*$AP611)-(INDEX(Model_Scenarios[GP Weight],3)*($AS611+$AV611+$AY611))</f>
        <v>0.10405662890523892</v>
      </c>
      <c r="BC611">
        <f>INDEX(Model_Assumptions[Values],9)*((INDEX(Model_Scenarios[GR Weight],4)*$AG611)+(INDEX(Model_Scenarios[GP Weight],4)*$AH611)+(INDEX(Model_Scenarios[LTV Weight],4)*$AI611))-(INDEX(Model_Scenarios[LTV Weight],4)*$AP611)-(INDEX(Model_Scenarios[GP Weight],4)*($AS611+$AV611+$AY611))</f>
        <v>-0.19876280316711092</v>
      </c>
      <c r="BD611">
        <f>INDEX(Model_Assumptions[Values],9)*((INDEX(Model_Scenarios[GR Weight],5)*$AG611)+(INDEX(Model_Scenarios[GP Weight],5)*$AH611)+(INDEX(Model_Scenarios[LTV Weight],5)*$AI611))-(INDEX(Model_Scenarios[LTV Weight],5)*$AP611)-(INDEX(Model_Scenarios[GP Weight],5)*($AS611+$AV611+$AY611))</f>
        <v>-0.98772140212344661</v>
      </c>
    </row>
    <row r="612" spans="1:56" x14ac:dyDescent="0.25">
      <c r="A612">
        <v>611</v>
      </c>
      <c r="B612">
        <v>13</v>
      </c>
      <c r="C612" s="3">
        <v>11</v>
      </c>
      <c r="D612" s="4">
        <v>0.2</v>
      </c>
      <c r="E612" t="str">
        <v>SKU-1018</v>
      </c>
      <c r="F612" t="str">
        <v>Hold</v>
      </c>
      <c r="G612" t="str">
        <v>Full</v>
      </c>
      <c r="H612">
        <v>111.09</v>
      </c>
      <c r="I612">
        <v>44.58</v>
      </c>
      <c r="J612">
        <v>43</v>
      </c>
      <c r="K612">
        <v>4776.87</v>
      </c>
      <c r="L612">
        <v>2859.9300000000003</v>
      </c>
      <c r="M612">
        <v>0.59870375371320561</v>
      </c>
      <c r="N612">
        <v>111.21028729391587</v>
      </c>
      <c r="O612">
        <v>328.96235363838241</v>
      </c>
      <c r="P612">
        <v>328.96235363838287</v>
      </c>
      <c r="Q612">
        <v>2452.6593252940897</v>
      </c>
      <c r="R612">
        <v>1540.57663870035</v>
      </c>
      <c r="S612">
        <v>1</v>
      </c>
      <c r="T612">
        <f t="shared" si="207"/>
        <v>111.11405745878318</v>
      </c>
      <c r="U612">
        <f t="shared" si="208"/>
        <v>2.1655827512085597E-4</v>
      </c>
      <c r="V612">
        <f>IF($F612="Reduce", INDEX(Model_Assumptions[Values], 2), INDEX(Model_Assumptions[Values], 1))</f>
        <v>-0.4</v>
      </c>
      <c r="W612">
        <f t="shared" si="209"/>
        <v>42.99627519766792</v>
      </c>
      <c r="X612">
        <f t="shared" si="222"/>
        <v>4777.4905928273274</v>
      </c>
      <c r="Y612">
        <f t="shared" si="210"/>
        <v>2860.7166445152916</v>
      </c>
      <c r="Z612">
        <f t="shared" si="211"/>
        <v>0.62059282732752763</v>
      </c>
      <c r="AA612">
        <f t="shared" si="212"/>
        <v>0.78664451529130019</v>
      </c>
      <c r="AB612">
        <f t="shared" si="223"/>
        <v>0.5987906389204033</v>
      </c>
      <c r="AC612">
        <f t="shared" si="213"/>
        <v>8.6885207197684444E-5</v>
      </c>
      <c r="AD612">
        <f t="shared" si="214"/>
        <v>8.6885207197684444E-5</v>
      </c>
      <c r="AE612">
        <f t="shared" si="215"/>
        <v>0.20000000000002363</v>
      </c>
      <c r="AF612">
        <f t="shared" si="224"/>
        <v>1232.4613109602437</v>
      </c>
      <c r="AG612">
        <f t="shared" si="216"/>
        <v>1.8865162547132221E-3</v>
      </c>
      <c r="AH612">
        <f t="shared" si="217"/>
        <v>2.391290391106673E-3</v>
      </c>
      <c r="AI612">
        <f t="shared" si="225"/>
        <v>0.7999999999999764</v>
      </c>
      <c r="AJ612">
        <f>MAX(0, $R612 - $AA612) * INDEX(Model_Assumptions[Values], 7)</f>
        <v>3079.5799883701175</v>
      </c>
      <c r="AK612">
        <f>MAX(0, INDEX(Model_Assumptions[Values], 4) - $AD612)</f>
        <v>4.9913114792802318E-2</v>
      </c>
      <c r="AL612">
        <f>MAX(0, INDEX(Model_Assumptions[Values], 5) - $AC612)</f>
        <v>1.9913114792802316E-2</v>
      </c>
      <c r="AM612">
        <f>INDEX(Model_Assumptions[Values], 6) * MAX(0, INDEX(Model_Assumptions[Values], 3) - $AB612)^2</f>
        <v>0</v>
      </c>
      <c r="AN612">
        <f t="shared" si="218"/>
        <v>3077.2997291723427</v>
      </c>
      <c r="AO612" cm="1">
        <f t="array" ref="AO612">IFERROR(STDEV(IF($E$2:$E$2201=$E612, $AJ$2:$AJ$2201)), 0)</f>
        <v>2.2924242988597263</v>
      </c>
      <c r="AP612">
        <f t="shared" si="226"/>
        <v>0.99469334665007803</v>
      </c>
      <c r="AQ612">
        <f t="shared" si="219"/>
        <v>4.9787237179625264E-2</v>
      </c>
      <c r="AR612" cm="1">
        <f t="array" ref="AR612">IFERROR(STDEV(IF($E$2:$E$2201=$E612, $AK$2:$AK$2201)), 0)</f>
        <v>1.2654900016790448E-4</v>
      </c>
      <c r="AS612">
        <f t="shared" si="227"/>
        <v>0.99469464800227991</v>
      </c>
      <c r="AT612">
        <f t="shared" si="220"/>
        <v>1.9787237179625283E-2</v>
      </c>
      <c r="AU612" cm="1">
        <f t="array" ref="AU612">IFERROR(STDEV(IF($E$2:$E$2201=$E612, $AL$2:$AL$2201)), 0)</f>
        <v>1.2654900016790448E-4</v>
      </c>
      <c r="AV612">
        <f t="shared" si="228"/>
        <v>0.99469464800211538</v>
      </c>
      <c r="AW612">
        <f t="shared" si="221"/>
        <v>0</v>
      </c>
      <c r="AX612" cm="1">
        <f t="array" ref="AX612">IFERROR(STDEV(IF($E$2:$E$2201=$E612, $AM$2:$AM$2201)), 0)</f>
        <v>0</v>
      </c>
      <c r="AY612">
        <f t="shared" si="229"/>
        <v>0.99469464800211538</v>
      </c>
      <c r="AZ612">
        <f>INDEX(Model_Assumptions[Values],9)*((INDEX(Model_Scenarios[GR Weight],1)*$AG612)+(INDEX(Model_Scenarios[GP Weight],1)*$AH612)+(INDEX(Model_Scenarios[LTV Weight],1)*$AI612))-(INDEX(Model_Scenarios[LTV Weight],1)*$AP612)-(INDEX(Model_Scenarios[GP Weight],1)*($AS612+$AV612+$AY612))</f>
        <v>2.1079758316021024</v>
      </c>
      <c r="BA612">
        <f>INDEX(Model_Assumptions[Values],9)*((INDEX(Model_Scenarios[GR Weight],2)*$AG612)+(INDEX(Model_Scenarios[GP Weight],2)*$AH612)+(INDEX(Model_Scenarios[LTV Weight],2)*$AI612))-(INDEX(Model_Scenarios[LTV Weight],2)*$AP612)-(INDEX(Model_Scenarios[GP Weight],2)*($AS612+$AV612+$AY612))</f>
        <v>1.3604387134582123</v>
      </c>
      <c r="BB612">
        <f>INDEX(Model_Assumptions[Values],9)*((INDEX(Model_Scenarios[GR Weight],3)*$AG612)+(INDEX(Model_Scenarios[GP Weight],3)*$AH612)+(INDEX(Model_Scenarios[LTV Weight],3)*$AI612))-(INDEX(Model_Scenarios[LTV Weight],3)*$AP612)-(INDEX(Model_Scenarios[GP Weight],3)*($AS612+$AV612+$AY612))</f>
        <v>0.16423618444047139</v>
      </c>
      <c r="BC612">
        <f>INDEX(Model_Assumptions[Values],9)*((INDEX(Model_Scenarios[GR Weight],4)*$AG612)+(INDEX(Model_Scenarios[GP Weight],4)*$AH612)+(INDEX(Model_Scenarios[LTV Weight],4)*$AI612))-(INDEX(Model_Scenarios[LTV Weight],4)*$AP612)-(INDEX(Model_Scenarios[GP Weight],4)*($AS612+$AV612+$AY612))</f>
        <v>-0.13535122276715272</v>
      </c>
      <c r="BD612">
        <f>INDEX(Model_Assumptions[Values],9)*((INDEX(Model_Scenarios[GR Weight],5)*$AG612)+(INDEX(Model_Scenarios[GP Weight],5)*$AH612)+(INDEX(Model_Scenarios[LTV Weight],5)*$AI612))-(INDEX(Model_Scenarios[LTV Weight],5)*$AP612)-(INDEX(Model_Scenarios[GP Weight],5)*($AS612+$AV612+$AY612))</f>
        <v>-0.88145694103587369</v>
      </c>
    </row>
    <row r="613" spans="1:56" x14ac:dyDescent="0.25">
      <c r="A613">
        <v>612</v>
      </c>
      <c r="B613">
        <v>13</v>
      </c>
      <c r="C613" s="3">
        <v>12</v>
      </c>
      <c r="D613" s="4">
        <v>0.22</v>
      </c>
      <c r="E613" t="str">
        <v>SKU-1018</v>
      </c>
      <c r="F613" t="str">
        <v>Hold</v>
      </c>
      <c r="G613" t="str">
        <v>Full</v>
      </c>
      <c r="H613">
        <v>111.09</v>
      </c>
      <c r="I613">
        <v>44.58</v>
      </c>
      <c r="J613">
        <v>43</v>
      </c>
      <c r="K613">
        <v>4776.87</v>
      </c>
      <c r="L613">
        <v>2859.9300000000003</v>
      </c>
      <c r="M613">
        <v>0.59870375371320561</v>
      </c>
      <c r="N613">
        <v>111.21028729391587</v>
      </c>
      <c r="O613">
        <v>328.96235363838241</v>
      </c>
      <c r="P613">
        <v>328.96235363838287</v>
      </c>
      <c r="Q613">
        <v>2452.6593252940897</v>
      </c>
      <c r="R613">
        <v>1540.57663870035</v>
      </c>
      <c r="S613">
        <v>1</v>
      </c>
      <c r="T613">
        <f t="shared" si="207"/>
        <v>111.1164632046615</v>
      </c>
      <c r="U613">
        <f t="shared" si="208"/>
        <v>2.3821410263296714E-4</v>
      </c>
      <c r="V613">
        <f>IF($F613="Reduce", INDEX(Model_Assumptions[Values], 2), INDEX(Model_Assumptions[Values], 1))</f>
        <v>-0.4</v>
      </c>
      <c r="W613">
        <f t="shared" si="209"/>
        <v>42.99590271743471</v>
      </c>
      <c r="X613">
        <f t="shared" si="222"/>
        <v>4777.5526422530393</v>
      </c>
      <c r="Y613">
        <f t="shared" si="210"/>
        <v>2860.7952991098</v>
      </c>
      <c r="Z613">
        <f t="shared" si="211"/>
        <v>0.68264225303937565</v>
      </c>
      <c r="AA613">
        <f t="shared" si="212"/>
        <v>0.86529910979970737</v>
      </c>
      <c r="AB613">
        <f t="shared" si="223"/>
        <v>0.59879932537188785</v>
      </c>
      <c r="AC613">
        <f t="shared" si="213"/>
        <v>9.5571658682236382E-5</v>
      </c>
      <c r="AD613">
        <f t="shared" si="214"/>
        <v>9.5571658682236382E-5</v>
      </c>
      <c r="AE613">
        <f t="shared" si="215"/>
        <v>0.22000000000004963</v>
      </c>
      <c r="AF613">
        <f t="shared" si="224"/>
        <v>1201.6497781861965</v>
      </c>
      <c r="AG613">
        <f t="shared" si="216"/>
        <v>2.0751379162060046E-3</v>
      </c>
      <c r="AH613">
        <f t="shared" si="217"/>
        <v>2.6303894662393535E-3</v>
      </c>
      <c r="AI613">
        <f t="shared" si="225"/>
        <v>0.77999999999995029</v>
      </c>
      <c r="AJ613">
        <f>MAX(0, $R613 - $AA613) * INDEX(Model_Assumptions[Values], 7)</f>
        <v>3079.4226791811006</v>
      </c>
      <c r="AK613">
        <f>MAX(0, INDEX(Model_Assumptions[Values], 4) - $AD613)</f>
        <v>4.9904428341317766E-2</v>
      </c>
      <c r="AL613">
        <f>MAX(0, INDEX(Model_Assumptions[Values], 5) - $AC613)</f>
        <v>1.9904428341317764E-2</v>
      </c>
      <c r="AM613">
        <f>INDEX(Model_Assumptions[Values], 6) * MAX(0, INDEX(Model_Assumptions[Values], 3) - $AB613)^2</f>
        <v>0</v>
      </c>
      <c r="AN613">
        <f t="shared" si="218"/>
        <v>3077.2997291723427</v>
      </c>
      <c r="AO613" cm="1">
        <f t="array" ref="AO613">IFERROR(STDEV(IF($E$2:$E$2201=$E613, $AJ$2:$AJ$2201)), 0)</f>
        <v>2.2924242988597263</v>
      </c>
      <c r="AP613">
        <f t="shared" si="226"/>
        <v>0.92607202332216643</v>
      </c>
      <c r="AQ613">
        <f t="shared" si="219"/>
        <v>4.9787237179625264E-2</v>
      </c>
      <c r="AR613" cm="1">
        <f t="array" ref="AR613">IFERROR(STDEV(IF($E$2:$E$2201=$E613, $AK$2:$AK$2201)), 0)</f>
        <v>1.2654900016790448E-4</v>
      </c>
      <c r="AS613">
        <f t="shared" si="227"/>
        <v>0.92605363564321896</v>
      </c>
      <c r="AT613">
        <f t="shared" si="220"/>
        <v>1.9787237179625283E-2</v>
      </c>
      <c r="AU613" cm="1">
        <f t="array" ref="AU613">IFERROR(STDEV(IF($E$2:$E$2201=$E613, $AL$2:$AL$2201)), 0)</f>
        <v>1.2654900016790448E-4</v>
      </c>
      <c r="AV613">
        <f t="shared" si="228"/>
        <v>0.92605363564305443</v>
      </c>
      <c r="AW613">
        <f t="shared" si="221"/>
        <v>0</v>
      </c>
      <c r="AX613" cm="1">
        <f t="array" ref="AX613">IFERROR(STDEV(IF($E$2:$E$2201=$E613, $AM$2:$AM$2201)), 0)</f>
        <v>0</v>
      </c>
      <c r="AY613">
        <f t="shared" si="229"/>
        <v>0.92605363564305443</v>
      </c>
      <c r="AZ613">
        <f>INDEX(Model_Assumptions[Values],9)*((INDEX(Model_Scenarios[GR Weight],1)*$AG613)+(INDEX(Model_Scenarios[GP Weight],1)*$AH613)+(INDEX(Model_Scenarios[LTV Weight],1)*$AI613))-(INDEX(Model_Scenarios[LTV Weight],1)*$AP613)-(INDEX(Model_Scenarios[GP Weight],1)*($AS613+$AV613+$AY613))</f>
        <v>2.1036790543403585</v>
      </c>
      <c r="BA613">
        <f>INDEX(Model_Assumptions[Values],9)*((INDEX(Model_Scenarios[GR Weight],2)*$AG613)+(INDEX(Model_Scenarios[GP Weight],2)*$AH613)+(INDEX(Model_Scenarios[LTV Weight],2)*$AI613))-(INDEX(Model_Scenarios[LTV Weight],2)*$AP613)-(INDEX(Model_Scenarios[GP Weight],2)*($AS613+$AV613+$AY613))</f>
        <v>1.3816077463579584</v>
      </c>
      <c r="BB613">
        <f>INDEX(Model_Assumptions[Values],9)*((INDEX(Model_Scenarios[GR Weight],3)*$AG613)+(INDEX(Model_Scenarios[GP Weight],3)*$AH613)+(INDEX(Model_Scenarios[LTV Weight],3)*$AI613))-(INDEX(Model_Scenarios[LTV Weight],3)*$AP613)-(INDEX(Model_Scenarios[GP Weight],3)*($AS613+$AV613+$AY613))</f>
        <v>0.22441197720694606</v>
      </c>
      <c r="BC613">
        <f>INDEX(Model_Assumptions[Values],9)*((INDEX(Model_Scenarios[GR Weight],4)*$AG613)+(INDEX(Model_Scenarios[GP Weight],4)*$AH613)+(INDEX(Model_Scenarios[LTV Weight],4)*$AI613))-(INDEX(Model_Scenarios[LTV Weight],4)*$AP613)-(INDEX(Model_Scenarios[GP Weight],4)*($AS613+$AV613+$AY613))</f>
        <v>-7.1943251502709749E-2</v>
      </c>
      <c r="BD613">
        <f>INDEX(Model_Assumptions[Values],9)*((INDEX(Model_Scenarios[GR Weight],5)*$AG613)+(INDEX(Model_Scenarios[GP Weight],5)*$AH613)+(INDEX(Model_Scenarios[LTV Weight],5)*$AI613))-(INDEX(Model_Scenarios[LTV Weight],5)*$AP613)-(INDEX(Model_Scenarios[GP Weight],5)*($AS613+$AV613+$AY613))</f>
        <v>-0.77519779569337</v>
      </c>
    </row>
    <row r="614" spans="1:56" x14ac:dyDescent="0.25">
      <c r="A614">
        <v>613</v>
      </c>
      <c r="B614">
        <v>13</v>
      </c>
      <c r="C614" s="3">
        <v>13</v>
      </c>
      <c r="D614" s="4">
        <v>0.24</v>
      </c>
      <c r="E614" t="str">
        <v>SKU-1018</v>
      </c>
      <c r="F614" t="str">
        <v>Hold</v>
      </c>
      <c r="G614" t="str">
        <v>Full</v>
      </c>
      <c r="H614">
        <v>111.09</v>
      </c>
      <c r="I614">
        <v>44.58</v>
      </c>
      <c r="J614">
        <v>43</v>
      </c>
      <c r="K614">
        <v>4776.87</v>
      </c>
      <c r="L614">
        <v>2859.9300000000003</v>
      </c>
      <c r="M614">
        <v>0.59870375371320561</v>
      </c>
      <c r="N614">
        <v>111.21028729391587</v>
      </c>
      <c r="O614">
        <v>328.96235363838241</v>
      </c>
      <c r="P614">
        <v>328.96235363838287</v>
      </c>
      <c r="Q614">
        <v>2452.6593252940897</v>
      </c>
      <c r="R614">
        <v>1540.57663870035</v>
      </c>
      <c r="S614">
        <v>1</v>
      </c>
      <c r="T614">
        <f t="shared" si="207"/>
        <v>111.11886895053981</v>
      </c>
      <c r="U614">
        <f t="shared" si="208"/>
        <v>2.598699301449504E-4</v>
      </c>
      <c r="V614">
        <f>IF($F614="Reduce", INDEX(Model_Assumptions[Values], 2), INDEX(Model_Assumptions[Values], 1))</f>
        <v>-0.4</v>
      </c>
      <c r="W614">
        <f t="shared" si="209"/>
        <v>42.995530237201507</v>
      </c>
      <c r="X614">
        <f t="shared" si="222"/>
        <v>4777.6146898865663</v>
      </c>
      <c r="Y614">
        <f t="shared" si="210"/>
        <v>2860.8739519121232</v>
      </c>
      <c r="Z614">
        <f t="shared" si="211"/>
        <v>0.74468988656644797</v>
      </c>
      <c r="AA614">
        <f t="shared" si="212"/>
        <v>0.9439519121228841</v>
      </c>
      <c r="AB614">
        <f t="shared" si="223"/>
        <v>0.59880801144724549</v>
      </c>
      <c r="AC614">
        <f t="shared" si="213"/>
        <v>1.0425773403988092E-4</v>
      </c>
      <c r="AD614">
        <f t="shared" si="214"/>
        <v>1.0425773403988092E-4</v>
      </c>
      <c r="AE614">
        <f t="shared" si="215"/>
        <v>0.23999999999995747</v>
      </c>
      <c r="AF614">
        <f t="shared" si="224"/>
        <v>1170.8382454123316</v>
      </c>
      <c r="AG614">
        <f t="shared" si="216"/>
        <v>2.2637541297052528E-3</v>
      </c>
      <c r="AH614">
        <f t="shared" si="217"/>
        <v>2.8694830933771176E-3</v>
      </c>
      <c r="AI614">
        <f t="shared" si="225"/>
        <v>0.76000000000004253</v>
      </c>
      <c r="AJ614">
        <f>MAX(0, $R614 - $AA614) * INDEX(Model_Assumptions[Values], 7)</f>
        <v>3079.2653735764543</v>
      </c>
      <c r="AK614">
        <f>MAX(0, INDEX(Model_Assumptions[Values], 4) - $AD614)</f>
        <v>4.9895742265960122E-2</v>
      </c>
      <c r="AL614">
        <f>MAX(0, INDEX(Model_Assumptions[Values], 5) - $AC614)</f>
        <v>1.9895742265960119E-2</v>
      </c>
      <c r="AM614">
        <f>INDEX(Model_Assumptions[Values], 6) * MAX(0, INDEX(Model_Assumptions[Values], 3) - $AB614)^2</f>
        <v>0</v>
      </c>
      <c r="AN614">
        <f t="shared" si="218"/>
        <v>3077.2997291723427</v>
      </c>
      <c r="AO614" cm="1">
        <f t="array" ref="AO614">IFERROR(STDEV(IF($E$2:$E$2201=$E614, $AJ$2:$AJ$2201)), 0)</f>
        <v>2.2924242988597263</v>
      </c>
      <c r="AP614">
        <f t="shared" si="226"/>
        <v>0.85745226356626136</v>
      </c>
      <c r="AQ614">
        <f t="shared" si="219"/>
        <v>4.9787237179625264E-2</v>
      </c>
      <c r="AR614" cm="1">
        <f t="array" ref="AR614">IFERROR(STDEV(IF($E$2:$E$2201=$E614, $AK$2:$AK$2201)), 0)</f>
        <v>1.2654900016790448E-4</v>
      </c>
      <c r="AS614">
        <f t="shared" si="227"/>
        <v>0.85741559546810964</v>
      </c>
      <c r="AT614">
        <f t="shared" si="220"/>
        <v>1.9787237179625283E-2</v>
      </c>
      <c r="AU614" cm="1">
        <f t="array" ref="AU614">IFERROR(STDEV(IF($E$2:$E$2201=$E614, $AL$2:$AL$2201)), 0)</f>
        <v>1.2654900016790448E-4</v>
      </c>
      <c r="AV614">
        <f t="shared" si="228"/>
        <v>0.8574155954679451</v>
      </c>
      <c r="AW614">
        <f t="shared" si="221"/>
        <v>0</v>
      </c>
      <c r="AX614" cm="1">
        <f t="array" ref="AX614">IFERROR(STDEV(IF($E$2:$E$2201=$E614, $AM$2:$AM$2201)), 0)</f>
        <v>0</v>
      </c>
      <c r="AY614">
        <f t="shared" si="229"/>
        <v>0.8574155954679451</v>
      </c>
      <c r="AZ614">
        <f>INDEX(Model_Assumptions[Values],9)*((INDEX(Model_Scenarios[GR Weight],1)*$AG614)+(INDEX(Model_Scenarios[GP Weight],1)*$AH614)+(INDEX(Model_Scenarios[LTV Weight],1)*$AI614))-(INDEX(Model_Scenarios[LTV Weight],1)*$AP614)-(INDEX(Model_Scenarios[GP Weight],1)*($AS614+$AV614+$AY614))</f>
        <v>2.0993801291183027</v>
      </c>
      <c r="BA614">
        <f>INDEX(Model_Assumptions[Values],9)*((INDEX(Model_Scenarios[GR Weight],2)*$AG614)+(INDEX(Model_Scenarios[GP Weight],2)*$AH614)+(INDEX(Model_Scenarios[LTV Weight],2)*$AI614))-(INDEX(Model_Scenarios[LTV Weight],2)*$AP614)-(INDEX(Model_Scenarios[GP Weight],2)*($AS614+$AV614+$AY614))</f>
        <v>1.4027739700919244</v>
      </c>
      <c r="BB614">
        <f>INDEX(Model_Assumptions[Values],9)*((INDEX(Model_Scenarios[GR Weight],3)*$AG614)+(INDEX(Model_Scenarios[GP Weight],3)*$AH614)+(INDEX(Model_Scenarios[LTV Weight],3)*$AI614))-(INDEX(Model_Scenarios[LTV Weight],3)*$AP614)-(INDEX(Model_Scenarios[GP Weight],3)*($AS614+$AV614+$AY614))</f>
        <v>0.28458400740772238</v>
      </c>
      <c r="BC614">
        <f>INDEX(Model_Assumptions[Values],9)*((INDEX(Model_Scenarios[GR Weight],4)*$AG614)+(INDEX(Model_Scenarios[GP Weight],4)*$AH614)+(INDEX(Model_Scenarios[LTV Weight],4)*$AI614))-(INDEX(Model_Scenarios[LTV Weight],4)*$AP614)-(INDEX(Model_Scenarios[GP Weight],4)*($AS614+$AV614+$AY614))</f>
        <v>-8.5388891708204628E-3</v>
      </c>
      <c r="BD614">
        <f>INDEX(Model_Assumptions[Values],9)*((INDEX(Model_Scenarios[GR Weight],5)*$AG614)+(INDEX(Model_Scenarios[GP Weight],5)*$AH614)+(INDEX(Model_Scenarios[LTV Weight],5)*$AI614))-(INDEX(Model_Scenarios[LTV Weight],5)*$AP614)-(INDEX(Model_Scenarios[GP Weight],5)*($AS614+$AV614+$AY614))</f>
        <v>-0.66894396577721982</v>
      </c>
    </row>
    <row r="615" spans="1:56" x14ac:dyDescent="0.25">
      <c r="A615">
        <v>614</v>
      </c>
      <c r="B615">
        <v>13</v>
      </c>
      <c r="C615" s="3">
        <v>14</v>
      </c>
      <c r="D615" s="4">
        <v>0.26</v>
      </c>
      <c r="E615" t="str">
        <v>SKU-1018</v>
      </c>
      <c r="F615" t="str">
        <v>Hold</v>
      </c>
      <c r="G615" t="str">
        <v>Full</v>
      </c>
      <c r="H615">
        <v>111.09</v>
      </c>
      <c r="I615">
        <v>44.58</v>
      </c>
      <c r="J615">
        <v>43</v>
      </c>
      <c r="K615">
        <v>4776.87</v>
      </c>
      <c r="L615">
        <v>2859.9300000000003</v>
      </c>
      <c r="M615">
        <v>0.59870375371320561</v>
      </c>
      <c r="N615">
        <v>111.21028729391587</v>
      </c>
      <c r="O615">
        <v>328.96235363838241</v>
      </c>
      <c r="P615">
        <v>328.96235363838287</v>
      </c>
      <c r="Q615">
        <v>2452.6593252940897</v>
      </c>
      <c r="R615">
        <v>1540.57663870035</v>
      </c>
      <c r="S615">
        <v>1</v>
      </c>
      <c r="T615">
        <f t="shared" si="207"/>
        <v>111.12127469641813</v>
      </c>
      <c r="U615">
        <f t="shared" si="208"/>
        <v>2.8152575765706157E-4</v>
      </c>
      <c r="V615">
        <f>IF($F615="Reduce", INDEX(Model_Assumptions[Values], 2), INDEX(Model_Assumptions[Values], 1))</f>
        <v>-0.4</v>
      </c>
      <c r="W615">
        <f t="shared" si="209"/>
        <v>42.995157756968297</v>
      </c>
      <c r="X615">
        <f t="shared" si="222"/>
        <v>4777.6767357279068</v>
      </c>
      <c r="Y615">
        <f t="shared" si="210"/>
        <v>2860.9526029222602</v>
      </c>
      <c r="Z615">
        <f t="shared" si="211"/>
        <v>0.8067357279069256</v>
      </c>
      <c r="AA615">
        <f t="shared" si="212"/>
        <v>1.0226029222599209</v>
      </c>
      <c r="AB615">
        <f t="shared" si="223"/>
        <v>0.59881669714650076</v>
      </c>
      <c r="AC615">
        <f t="shared" si="213"/>
        <v>1.1294343329515399E-4</v>
      </c>
      <c r="AD615">
        <f t="shared" si="214"/>
        <v>1.1294343329515399E-4</v>
      </c>
      <c r="AE615">
        <f t="shared" si="215"/>
        <v>0.25999999999998347</v>
      </c>
      <c r="AF615">
        <f t="shared" si="224"/>
        <v>1140.0267126382846</v>
      </c>
      <c r="AG615">
        <f t="shared" si="216"/>
        <v>2.452364895205437E-3</v>
      </c>
      <c r="AH615">
        <f t="shared" si="217"/>
        <v>3.1085712725171999E-3</v>
      </c>
      <c r="AI615">
        <f t="shared" si="225"/>
        <v>0.74000000000001664</v>
      </c>
      <c r="AJ615">
        <f>MAX(0, $R615 - $AA615) * INDEX(Model_Assumptions[Values], 7)</f>
        <v>3079.1080715561802</v>
      </c>
      <c r="AK615">
        <f>MAX(0, INDEX(Model_Assumptions[Values], 4) - $AD615)</f>
        <v>4.9887056566704849E-2</v>
      </c>
      <c r="AL615">
        <f>MAX(0, INDEX(Model_Assumptions[Values], 5) - $AC615)</f>
        <v>1.9887056566704846E-2</v>
      </c>
      <c r="AM615">
        <f>INDEX(Model_Assumptions[Values], 6) * MAX(0, INDEX(Model_Assumptions[Values], 3) - $AB615)^2</f>
        <v>0</v>
      </c>
      <c r="AN615">
        <f t="shared" si="218"/>
        <v>3077.2997291723427</v>
      </c>
      <c r="AO615" cm="1">
        <f t="array" ref="AO615">IFERROR(STDEV(IF($E$2:$E$2201=$E615, $AJ$2:$AJ$2201)), 0)</f>
        <v>2.2924242988597263</v>
      </c>
      <c r="AP615">
        <f t="shared" si="226"/>
        <v>0.78883406738315642</v>
      </c>
      <c r="AQ615">
        <f t="shared" si="219"/>
        <v>4.9787237179625264E-2</v>
      </c>
      <c r="AR615" cm="1">
        <f t="array" ref="AR615">IFERROR(STDEV(IF($E$2:$E$2201=$E615, $AK$2:$AK$2201)), 0)</f>
        <v>1.2654900016790448E-4</v>
      </c>
      <c r="AS615">
        <f t="shared" si="227"/>
        <v>0.78878052728306725</v>
      </c>
      <c r="AT615">
        <f t="shared" si="220"/>
        <v>1.9787237179625283E-2</v>
      </c>
      <c r="AU615" cm="1">
        <f t="array" ref="AU615">IFERROR(STDEV(IF($E$2:$E$2201=$E615, $AL$2:$AL$2201)), 0)</f>
        <v>1.2654900016790448E-4</v>
      </c>
      <c r="AV615">
        <f t="shared" si="228"/>
        <v>0.78878052728290271</v>
      </c>
      <c r="AW615">
        <f t="shared" si="221"/>
        <v>0</v>
      </c>
      <c r="AX615" cm="1">
        <f t="array" ref="AX615">IFERROR(STDEV(IF($E$2:$E$2201=$E615, $AM$2:$AM$2201)), 0)</f>
        <v>0</v>
      </c>
      <c r="AY615">
        <f t="shared" si="229"/>
        <v>0.78878052728290271</v>
      </c>
      <c r="AZ615">
        <f>INDEX(Model_Assumptions[Values],9)*((INDEX(Model_Scenarios[GR Weight],1)*$AG615)+(INDEX(Model_Scenarios[GP Weight],1)*$AH615)+(INDEX(Model_Scenarios[LTV Weight],1)*$AI615))-(INDEX(Model_Scenarios[LTV Weight],1)*$AP615)-(INDEX(Model_Scenarios[GP Weight],1)*($AS615+$AV615+$AY615))</f>
        <v>2.0950790559925152</v>
      </c>
      <c r="BA615">
        <f>INDEX(Model_Assumptions[Values],9)*((INDEX(Model_Scenarios[GR Weight],2)*$AG615)+(INDEX(Model_Scenarios[GP Weight],2)*$AH615)+(INDEX(Model_Scenarios[LTV Weight],2)*$AI615))-(INDEX(Model_Scenarios[LTV Weight],2)*$AP615)-(INDEX(Model_Scenarios[GP Weight],2)*($AS615+$AV615+$AY615))</f>
        <v>1.4239373847751495</v>
      </c>
      <c r="BB615">
        <f>INDEX(Model_Assumptions[Values],9)*((INDEX(Model_Scenarios[GR Weight],3)*$AG615)+(INDEX(Model_Scenarios[GP Weight],3)*$AH615)+(INDEX(Model_Scenarios[LTV Weight],3)*$AI615))-(INDEX(Model_Scenarios[LTV Weight],3)*$AP615)-(INDEX(Model_Scenarios[GP Weight],3)*($AS615+$AV615+$AY615))</f>
        <v>0.34475227524557717</v>
      </c>
      <c r="BC615">
        <f>INDEX(Model_Assumptions[Values],9)*((INDEX(Model_Scenarios[GR Weight],4)*$AG615)+(INDEX(Model_Scenarios[GP Weight],4)*$AH615)+(INDEX(Model_Scenarios[LTV Weight],4)*$AI615))-(INDEX(Model_Scenarios[LTV Weight],4)*$AP615)-(INDEX(Model_Scenarios[GP Weight],4)*($AS615+$AV615+$AY615))</f>
        <v>5.4861864431487328E-2</v>
      </c>
      <c r="BD615">
        <f>INDEX(Model_Assumptions[Values],9)*((INDEX(Model_Scenarios[GR Weight],5)*$AG615)+(INDEX(Model_Scenarios[GP Weight],5)*$AH615)+(INDEX(Model_Scenarios[LTV Weight],5)*$AI615))-(INDEX(Model_Scenarios[LTV Weight],5)*$AP615)-(INDEX(Model_Scenarios[GP Weight],5)*($AS615+$AV615+$AY615))</f>
        <v>-0.56269545096802043</v>
      </c>
    </row>
    <row r="616" spans="1:56" x14ac:dyDescent="0.25">
      <c r="A616">
        <v>615</v>
      </c>
      <c r="B616">
        <v>13</v>
      </c>
      <c r="C616" s="3">
        <v>15</v>
      </c>
      <c r="D616" s="4">
        <v>0.28000000000000003</v>
      </c>
      <c r="E616" t="str">
        <v>SKU-1018</v>
      </c>
      <c r="F616" t="str">
        <v>Hold</v>
      </c>
      <c r="G616" t="str">
        <v>Full</v>
      </c>
      <c r="H616">
        <v>111.09</v>
      </c>
      <c r="I616">
        <v>44.58</v>
      </c>
      <c r="J616">
        <v>43</v>
      </c>
      <c r="K616">
        <v>4776.87</v>
      </c>
      <c r="L616">
        <v>2859.9300000000003</v>
      </c>
      <c r="M616">
        <v>0.59870375371320561</v>
      </c>
      <c r="N616">
        <v>111.21028729391587</v>
      </c>
      <c r="O616">
        <v>328.96235363838241</v>
      </c>
      <c r="P616">
        <v>328.96235363838287</v>
      </c>
      <c r="Q616">
        <v>2452.6593252940897</v>
      </c>
      <c r="R616">
        <v>1540.57663870035</v>
      </c>
      <c r="S616">
        <v>1</v>
      </c>
      <c r="T616">
        <f t="shared" si="207"/>
        <v>111.12368044229645</v>
      </c>
      <c r="U616">
        <f t="shared" si="208"/>
        <v>3.0318158516917274E-4</v>
      </c>
      <c r="V616">
        <f>IF($F616="Reduce", INDEX(Model_Assumptions[Values], 2), INDEX(Model_Assumptions[Values], 1))</f>
        <v>-0.4</v>
      </c>
      <c r="W616">
        <f t="shared" si="209"/>
        <v>42.994785276735087</v>
      </c>
      <c r="X616">
        <f t="shared" si="222"/>
        <v>4777.7387797770616</v>
      </c>
      <c r="Y616">
        <f t="shared" si="210"/>
        <v>2861.0312521402116</v>
      </c>
      <c r="Z616">
        <f t="shared" si="211"/>
        <v>0.86877977706171805</v>
      </c>
      <c r="AA616">
        <f t="shared" si="212"/>
        <v>1.1012521402112725</v>
      </c>
      <c r="AB616">
        <f t="shared" si="223"/>
        <v>0.59882538246967798</v>
      </c>
      <c r="AC616">
        <f t="shared" si="213"/>
        <v>1.2162875647236948E-4</v>
      </c>
      <c r="AD616">
        <f t="shared" si="214"/>
        <v>1.2162875647236948E-4</v>
      </c>
      <c r="AE616">
        <f t="shared" si="215"/>
        <v>0.28000000000000946</v>
      </c>
      <c r="AF616">
        <f t="shared" si="224"/>
        <v>1109.2151798642374</v>
      </c>
      <c r="AG616">
        <f t="shared" si="216"/>
        <v>2.6409702127093222E-3</v>
      </c>
      <c r="AH616">
        <f t="shared" si="217"/>
        <v>3.3476540036609828E-3</v>
      </c>
      <c r="AI616">
        <f t="shared" si="225"/>
        <v>0.71999999999999054</v>
      </c>
      <c r="AJ616">
        <f>MAX(0, $R616 - $AA616) * INDEX(Model_Assumptions[Values], 7)</f>
        <v>3078.9507731202775</v>
      </c>
      <c r="AK616">
        <f>MAX(0, INDEX(Model_Assumptions[Values], 4) - $AD616)</f>
        <v>4.9878371243527633E-2</v>
      </c>
      <c r="AL616">
        <f>MAX(0, INDEX(Model_Assumptions[Values], 5) - $AC616)</f>
        <v>1.9878371243527631E-2</v>
      </c>
      <c r="AM616">
        <f>INDEX(Model_Assumptions[Values], 6) * MAX(0, INDEX(Model_Assumptions[Values], 3) - $AB616)^2</f>
        <v>0</v>
      </c>
      <c r="AN616">
        <f t="shared" si="218"/>
        <v>3077.2997291723427</v>
      </c>
      <c r="AO616" cm="1">
        <f t="array" ref="AO616">IFERROR(STDEV(IF($E$2:$E$2201=$E616, $AJ$2:$AJ$2201)), 0)</f>
        <v>2.2924242988597263</v>
      </c>
      <c r="AP616">
        <f t="shared" si="226"/>
        <v>0.7202174347724547</v>
      </c>
      <c r="AQ616">
        <f t="shared" si="219"/>
        <v>4.9787237179625264E-2</v>
      </c>
      <c r="AR616" cm="1">
        <f t="array" ref="AR616">IFERROR(STDEV(IF($E$2:$E$2201=$E616, $AK$2:$AK$2201)), 0)</f>
        <v>1.2654900016790448E-4</v>
      </c>
      <c r="AS616">
        <f t="shared" si="227"/>
        <v>0.72014843089596137</v>
      </c>
      <c r="AT616">
        <f t="shared" si="220"/>
        <v>1.9787237179625283E-2</v>
      </c>
      <c r="AU616" cm="1">
        <f t="array" ref="AU616">IFERROR(STDEV(IF($E$2:$E$2201=$E616, $AL$2:$AL$2201)), 0)</f>
        <v>1.2654900016790448E-4</v>
      </c>
      <c r="AV616">
        <f t="shared" si="228"/>
        <v>0.72014843089579694</v>
      </c>
      <c r="AW616">
        <f t="shared" si="221"/>
        <v>0</v>
      </c>
      <c r="AX616" cm="1">
        <f t="array" ref="AX616">IFERROR(STDEV(IF($E$2:$E$2201=$E616, $AM$2:$AM$2201)), 0)</f>
        <v>0</v>
      </c>
      <c r="AY616">
        <f t="shared" si="229"/>
        <v>0.72014843089579694</v>
      </c>
      <c r="AZ616">
        <f>INDEX(Model_Assumptions[Values],9)*((INDEX(Model_Scenarios[GR Weight],1)*$AG616)+(INDEX(Model_Scenarios[GP Weight],1)*$AH616)+(INDEX(Model_Scenarios[LTV Weight],1)*$AI616))-(INDEX(Model_Scenarios[LTV Weight],1)*$AP616)-(INDEX(Model_Scenarios[GP Weight],1)*($AS616+$AV616+$AY616))</f>
        <v>2.0907758350214274</v>
      </c>
      <c r="BA616">
        <f>INDEX(Model_Assumptions[Values],9)*((INDEX(Model_Scenarios[GR Weight],2)*$AG616)+(INDEX(Model_Scenarios[GP Weight],2)*$AH616)+(INDEX(Model_Scenarios[LTV Weight],2)*$AI616))-(INDEX(Model_Scenarios[LTV Weight],2)*$AP616)-(INDEX(Model_Scenarios[GP Weight],2)*($AS616+$AV616+$AY616))</f>
        <v>1.4450979905235557</v>
      </c>
      <c r="BB616">
        <f>INDEX(Model_Assumptions[Values],9)*((INDEX(Model_Scenarios[GR Weight],3)*$AG616)+(INDEX(Model_Scenarios[GP Weight],3)*$AH616)+(INDEX(Model_Scenarios[LTV Weight],3)*$AI616))-(INDEX(Model_Scenarios[LTV Weight],3)*$AP616)-(INDEX(Model_Scenarios[GP Weight],3)*($AS616+$AV616+$AY616))</f>
        <v>0.40491678092264805</v>
      </c>
      <c r="BC616">
        <f>INDEX(Model_Assumptions[Values],9)*((INDEX(Model_Scenarios[GR Weight],4)*$AG616)+(INDEX(Model_Scenarios[GP Weight],4)*$AH616)+(INDEX(Model_Scenarios[LTV Weight],4)*$AI616))-(INDEX(Model_Scenarios[LTV Weight],4)*$AP616)-(INDEX(Model_Scenarios[GP Weight],4)*($AS616+$AV616+$AY616))</f>
        <v>0.11825900950625301</v>
      </c>
      <c r="BD616">
        <f>INDEX(Model_Assumptions[Values],9)*((INDEX(Model_Scenarios[GR Weight],5)*$AG616)+(INDEX(Model_Scenarios[GP Weight],5)*$AH616)+(INDEX(Model_Scenarios[LTV Weight],5)*$AI616))-(INDEX(Model_Scenarios[LTV Weight],5)*$AP616)-(INDEX(Model_Scenarios[GP Weight],5)*($AS616+$AV616+$AY616))</f>
        <v>-0.45645225094850395</v>
      </c>
    </row>
    <row r="617" spans="1:56" x14ac:dyDescent="0.25">
      <c r="A617">
        <v>616</v>
      </c>
      <c r="B617">
        <v>13</v>
      </c>
      <c r="C617" s="3">
        <v>16</v>
      </c>
      <c r="D617" s="4">
        <v>0.3</v>
      </c>
      <c r="E617" t="str">
        <v>SKU-1018</v>
      </c>
      <c r="F617" t="str">
        <v>Hold</v>
      </c>
      <c r="G617" t="str">
        <v>Full</v>
      </c>
      <c r="H617">
        <v>111.09</v>
      </c>
      <c r="I617">
        <v>44.58</v>
      </c>
      <c r="J617">
        <v>43</v>
      </c>
      <c r="K617">
        <v>4776.87</v>
      </c>
      <c r="L617">
        <v>2859.9300000000003</v>
      </c>
      <c r="M617">
        <v>0.59870375371320561</v>
      </c>
      <c r="N617">
        <v>111.21028729391587</v>
      </c>
      <c r="O617">
        <v>328.96235363838241</v>
      </c>
      <c r="P617">
        <v>328.96235363838287</v>
      </c>
      <c r="Q617">
        <v>2452.6593252940897</v>
      </c>
      <c r="R617">
        <v>1540.57663870035</v>
      </c>
      <c r="S617">
        <v>1</v>
      </c>
      <c r="T617">
        <f t="shared" si="207"/>
        <v>111.12608618817477</v>
      </c>
      <c r="U617">
        <f t="shared" si="208"/>
        <v>3.2483741268128391E-4</v>
      </c>
      <c r="V617">
        <f>IF($F617="Reduce", INDEX(Model_Assumptions[Values], 2), INDEX(Model_Assumptions[Values], 1))</f>
        <v>-0.4</v>
      </c>
      <c r="W617">
        <f t="shared" si="209"/>
        <v>42.994412796501884</v>
      </c>
      <c r="X617">
        <f t="shared" si="222"/>
        <v>4777.8008220340325</v>
      </c>
      <c r="Y617">
        <f t="shared" si="210"/>
        <v>2861.1098995659786</v>
      </c>
      <c r="Z617">
        <f t="shared" si="211"/>
        <v>0.9308220340326443</v>
      </c>
      <c r="AA617">
        <f t="shared" si="212"/>
        <v>1.1798995659783031</v>
      </c>
      <c r="AB617">
        <f t="shared" si="223"/>
        <v>0.59883406741680179</v>
      </c>
      <c r="AC617">
        <f t="shared" si="213"/>
        <v>1.3031370359617434E-4</v>
      </c>
      <c r="AD617">
        <f t="shared" si="214"/>
        <v>1.3031370359617434E-4</v>
      </c>
      <c r="AE617">
        <f t="shared" si="215"/>
        <v>0.30000000000003546</v>
      </c>
      <c r="AF617">
        <f t="shared" si="224"/>
        <v>1078.4036470901904</v>
      </c>
      <c r="AG617">
        <f t="shared" si="216"/>
        <v>2.8295700822224376E-3</v>
      </c>
      <c r="AH617">
        <f t="shared" si="217"/>
        <v>3.5867312868126141E-3</v>
      </c>
      <c r="AI617">
        <f t="shared" si="225"/>
        <v>0.69999999999996454</v>
      </c>
      <c r="AJ617">
        <f>MAX(0, $R617 - $AA617) * INDEX(Model_Assumptions[Values], 7)</f>
        <v>3078.7934782687435</v>
      </c>
      <c r="AK617">
        <f>MAX(0, INDEX(Model_Assumptions[Values], 4) - $AD617)</f>
        <v>4.9869686296403828E-2</v>
      </c>
      <c r="AL617">
        <f>MAX(0, INDEX(Model_Assumptions[Values], 5) - $AC617)</f>
        <v>1.9869686296403826E-2</v>
      </c>
      <c r="AM617">
        <f>INDEX(Model_Assumptions[Values], 6) * MAX(0, INDEX(Model_Assumptions[Values], 3) - $AB617)^2</f>
        <v>0</v>
      </c>
      <c r="AN617">
        <f t="shared" si="218"/>
        <v>3077.2997291723427</v>
      </c>
      <c r="AO617" cm="1">
        <f t="array" ref="AO617">IFERROR(STDEV(IF($E$2:$E$2201=$E617, $AJ$2:$AJ$2201)), 0)</f>
        <v>2.2924242988597263</v>
      </c>
      <c r="AP617">
        <f t="shared" si="226"/>
        <v>0.65160236573296615</v>
      </c>
      <c r="AQ617">
        <f t="shared" si="219"/>
        <v>4.9787237179625264E-2</v>
      </c>
      <c r="AR617" cm="1">
        <f t="array" ref="AR617">IFERROR(STDEV(IF($E$2:$E$2201=$E617, $AK$2:$AK$2201)), 0)</f>
        <v>1.2654900016790448E-4</v>
      </c>
      <c r="AS617">
        <f t="shared" si="227"/>
        <v>0.65151930611203013</v>
      </c>
      <c r="AT617">
        <f t="shared" si="220"/>
        <v>1.9787237179625283E-2</v>
      </c>
      <c r="AU617" cm="1">
        <f t="array" ref="AU617">IFERROR(STDEV(IF($E$2:$E$2201=$E617, $AL$2:$AL$2201)), 0)</f>
        <v>1.2654900016790448E-4</v>
      </c>
      <c r="AV617">
        <f t="shared" si="228"/>
        <v>0.6515193061118657</v>
      </c>
      <c r="AW617">
        <f t="shared" si="221"/>
        <v>0</v>
      </c>
      <c r="AX617" cm="1">
        <f t="array" ref="AX617">IFERROR(STDEV(IF($E$2:$E$2201=$E617, $AM$2:$AM$2201)), 0)</f>
        <v>0</v>
      </c>
      <c r="AY617">
        <f t="shared" si="229"/>
        <v>0.6515193061118657</v>
      </c>
      <c r="AZ617">
        <f>INDEX(Model_Assumptions[Values],9)*((INDEX(Model_Scenarios[GR Weight],1)*$AG617)+(INDEX(Model_Scenarios[GP Weight],1)*$AH617)+(INDEX(Model_Scenarios[LTV Weight],1)*$AI617))-(INDEX(Model_Scenarios[LTV Weight],1)*$AP617)-(INDEX(Model_Scenarios[GP Weight],1)*($AS617+$AV617+$AY617))</f>
        <v>2.0864704662644269</v>
      </c>
      <c r="BA617">
        <f>INDEX(Model_Assumptions[Values],9)*((INDEX(Model_Scenarios[GR Weight],2)*$AG617)+(INDEX(Model_Scenarios[GP Weight],2)*$AH617)+(INDEX(Model_Scenarios[LTV Weight],2)*$AI617))-(INDEX(Model_Scenarios[LTV Weight],2)*$AP617)-(INDEX(Model_Scenarios[GP Weight],2)*($AS617+$AV617+$AY617))</f>
        <v>1.4662557874547839</v>
      </c>
      <c r="BB617">
        <f>INDEX(Model_Assumptions[Values],9)*((INDEX(Model_Scenarios[GR Weight],3)*$AG617)+(INDEX(Model_Scenarios[GP Weight],3)*$AH617)+(INDEX(Model_Scenarios[LTV Weight],3)*$AI617))-(INDEX(Model_Scenarios[LTV Weight],3)*$AP617)-(INDEX(Model_Scenarios[GP Weight],3)*($AS617+$AV617+$AY617))</f>
        <v>0.46507752464392615</v>
      </c>
      <c r="BC617">
        <f>INDEX(Model_Assumptions[Values],9)*((INDEX(Model_Scenarios[GR Weight],4)*$AG617)+(INDEX(Model_Scenarios[GP Weight],4)*$AH617)+(INDEX(Model_Scenarios[LTV Weight],4)*$AI617))-(INDEX(Model_Scenarios[LTV Weight],4)*$AP617)-(INDEX(Model_Scenarios[GP Weight],4)*($AS617+$AV617+$AY617))</f>
        <v>0.18165254625835192</v>
      </c>
      <c r="BD617">
        <f>INDEX(Model_Assumptions[Values],9)*((INDEX(Model_Scenarios[GR Weight],5)*$AG617)+(INDEX(Model_Scenarios[GP Weight],5)*$AH617)+(INDEX(Model_Scenarios[LTV Weight],5)*$AI617))-(INDEX(Model_Scenarios[LTV Weight],5)*$AP617)-(INDEX(Model_Scenarios[GP Weight],5)*($AS617+$AV617+$AY617))</f>
        <v>-0.35021436539699768</v>
      </c>
    </row>
    <row r="618" spans="1:56" x14ac:dyDescent="0.25">
      <c r="A618">
        <v>617</v>
      </c>
      <c r="B618">
        <v>13</v>
      </c>
      <c r="C618" s="3">
        <v>17</v>
      </c>
      <c r="D618" s="4">
        <v>0.32</v>
      </c>
      <c r="E618" t="str">
        <v>SKU-1018</v>
      </c>
      <c r="F618" t="str">
        <v>Hold</v>
      </c>
      <c r="G618" t="str">
        <v>Full</v>
      </c>
      <c r="H618">
        <v>111.09</v>
      </c>
      <c r="I618">
        <v>44.58</v>
      </c>
      <c r="J618">
        <v>43</v>
      </c>
      <c r="K618">
        <v>4776.87</v>
      </c>
      <c r="L618">
        <v>2859.9300000000003</v>
      </c>
      <c r="M618">
        <v>0.59870375371320561</v>
      </c>
      <c r="N618">
        <v>111.21028729391587</v>
      </c>
      <c r="O618">
        <v>328.96235363838241</v>
      </c>
      <c r="P618">
        <v>328.96235363838287</v>
      </c>
      <c r="Q618">
        <v>2452.6593252940897</v>
      </c>
      <c r="R618">
        <v>1540.57663870035</v>
      </c>
      <c r="S618">
        <v>1</v>
      </c>
      <c r="T618">
        <f t="shared" si="207"/>
        <v>111.12849193405307</v>
      </c>
      <c r="U618">
        <f t="shared" si="208"/>
        <v>3.464932401932672E-4</v>
      </c>
      <c r="V618">
        <f>IF($F618="Reduce", INDEX(Model_Assumptions[Values], 2), INDEX(Model_Assumptions[Values], 1))</f>
        <v>-0.4</v>
      </c>
      <c r="W618">
        <f t="shared" si="209"/>
        <v>42.994040316268674</v>
      </c>
      <c r="X618">
        <f t="shared" si="222"/>
        <v>4777.862862498816</v>
      </c>
      <c r="Y618">
        <f t="shared" si="210"/>
        <v>2861.1885451995586</v>
      </c>
      <c r="Z618">
        <f t="shared" si="211"/>
        <v>0.99286249881606636</v>
      </c>
      <c r="AA618">
        <f t="shared" si="212"/>
        <v>1.2585451995582844</v>
      </c>
      <c r="AB618">
        <f t="shared" si="223"/>
        <v>0.59884275198789627</v>
      </c>
      <c r="AC618">
        <f t="shared" si="213"/>
        <v>1.3899827469066039E-4</v>
      </c>
      <c r="AD618">
        <f t="shared" si="214"/>
        <v>1.3899827469066039E-4</v>
      </c>
      <c r="AE618">
        <f t="shared" si="215"/>
        <v>0.31999999999994327</v>
      </c>
      <c r="AF618">
        <f t="shared" si="224"/>
        <v>1047.5921143163255</v>
      </c>
      <c r="AG618">
        <f t="shared" si="216"/>
        <v>3.0181645037337243E-3</v>
      </c>
      <c r="AH618">
        <f t="shared" si="217"/>
        <v>3.8258031219637989E-3</v>
      </c>
      <c r="AI618">
        <f t="shared" si="225"/>
        <v>0.68000000000005678</v>
      </c>
      <c r="AJ618">
        <f>MAX(0, $R618 - $AA618) * INDEX(Model_Assumptions[Values], 7)</f>
        <v>3078.6361870015835</v>
      </c>
      <c r="AK618">
        <f>MAX(0, INDEX(Model_Assumptions[Values], 4) - $AD618)</f>
        <v>4.9861001725309342E-2</v>
      </c>
      <c r="AL618">
        <f>MAX(0, INDEX(Model_Assumptions[Values], 5) - $AC618)</f>
        <v>1.986100172530934E-2</v>
      </c>
      <c r="AM618">
        <f>INDEX(Model_Assumptions[Values], 6) * MAX(0, INDEX(Model_Assumptions[Values], 3) - $AB618)^2</f>
        <v>0</v>
      </c>
      <c r="AN618">
        <f t="shared" si="218"/>
        <v>3077.2997291723427</v>
      </c>
      <c r="AO618" cm="1">
        <f t="array" ref="AO618">IFERROR(STDEV(IF($E$2:$E$2201=$E618, $AJ$2:$AJ$2201)), 0)</f>
        <v>2.2924242988597263</v>
      </c>
      <c r="AP618">
        <f t="shared" si="226"/>
        <v>0.58298886026707109</v>
      </c>
      <c r="AQ618">
        <f t="shared" si="219"/>
        <v>4.9787237179625264E-2</v>
      </c>
      <c r="AR618" cm="1">
        <f t="array" ref="AR618">IFERROR(STDEV(IF($E$2:$E$2201=$E618, $AK$2:$AK$2201)), 0)</f>
        <v>1.2654900016790448E-4</v>
      </c>
      <c r="AS618">
        <f t="shared" si="227"/>
        <v>0.58289315274089781</v>
      </c>
      <c r="AT618">
        <f t="shared" si="220"/>
        <v>1.9787237179625283E-2</v>
      </c>
      <c r="AU618" cm="1">
        <f t="array" ref="AU618">IFERROR(STDEV(IF($E$2:$E$2201=$E618, $AL$2:$AL$2201)), 0)</f>
        <v>1.2654900016790448E-4</v>
      </c>
      <c r="AV618">
        <f t="shared" si="228"/>
        <v>0.58289315274073339</v>
      </c>
      <c r="AW618">
        <f t="shared" si="221"/>
        <v>0</v>
      </c>
      <c r="AX618" cm="1">
        <f t="array" ref="AX618">IFERROR(STDEV(IF($E$2:$E$2201=$E618, $AM$2:$AM$2201)), 0)</f>
        <v>0</v>
      </c>
      <c r="AY618">
        <f t="shared" si="229"/>
        <v>0.58289315274073339</v>
      </c>
      <c r="AZ618">
        <f>INDEX(Model_Assumptions[Values],9)*((INDEX(Model_Scenarios[GR Weight],1)*$AG618)+(INDEX(Model_Scenarios[GP Weight],1)*$AH618)+(INDEX(Model_Scenarios[LTV Weight],1)*$AI618))-(INDEX(Model_Scenarios[LTV Weight],1)*$AP618)-(INDEX(Model_Scenarios[GP Weight],1)*($AS618+$AV618+$AY618))</f>
        <v>2.0821629497771821</v>
      </c>
      <c r="BA618">
        <f>INDEX(Model_Assumptions[Values],9)*((INDEX(Model_Scenarios[GR Weight],2)*$AG618)+(INDEX(Model_Scenarios[GP Weight],2)*$AH618)+(INDEX(Model_Scenarios[LTV Weight],2)*$AI618))-(INDEX(Model_Scenarios[LTV Weight],2)*$AP618)-(INDEX(Model_Scenarios[GP Weight],2)*($AS618+$AV618+$AY618))</f>
        <v>1.4874107756818793</v>
      </c>
      <c r="BB618">
        <f>INDEX(Model_Assumptions[Values],9)*((INDEX(Model_Scenarios[GR Weight],3)*$AG618)+(INDEX(Model_Scenarios[GP Weight],3)*$AH618)+(INDEX(Model_Scenarios[LTV Weight],3)*$AI618))-(INDEX(Model_Scenarios[LTV Weight],3)*$AP618)-(INDEX(Model_Scenarios[GP Weight],3)*($AS618+$AV618+$AY618))</f>
        <v>0.52523450660856141</v>
      </c>
      <c r="BC618">
        <f>INDEX(Model_Assumptions[Values],9)*((INDEX(Model_Scenarios[GR Weight],4)*$AG618)+(INDEX(Model_Scenarios[GP Weight],4)*$AH618)+(INDEX(Model_Scenarios[LTV Weight],4)*$AI618))-(INDEX(Model_Scenarios[LTV Weight],4)*$AP618)-(INDEX(Model_Scenarios[GP Weight],4)*($AS618+$AV618+$AY618))</f>
        <v>0.24504247488710695</v>
      </c>
      <c r="BD618">
        <f>INDEX(Model_Assumptions[Values],9)*((INDEX(Model_Scenarios[GR Weight],5)*$AG618)+(INDEX(Model_Scenarios[GP Weight],5)*$AH618)+(INDEX(Model_Scenarios[LTV Weight],5)*$AI618))-(INDEX(Model_Scenarios[LTV Weight],5)*$AP618)-(INDEX(Model_Scenarios[GP Weight],5)*($AS618+$AV618+$AY618))</f>
        <v>-0.24398179399986319</v>
      </c>
    </row>
    <row r="619" spans="1:56" x14ac:dyDescent="0.25">
      <c r="A619">
        <v>618</v>
      </c>
      <c r="B619">
        <v>13</v>
      </c>
      <c r="C619" s="3">
        <v>18</v>
      </c>
      <c r="D619" s="4">
        <v>0.34</v>
      </c>
      <c r="E619" t="str">
        <v>SKU-1018</v>
      </c>
      <c r="F619" t="str">
        <v>Hold</v>
      </c>
      <c r="G619" t="str">
        <v>Full</v>
      </c>
      <c r="H619">
        <v>111.09</v>
      </c>
      <c r="I619">
        <v>44.58</v>
      </c>
      <c r="J619">
        <v>43</v>
      </c>
      <c r="K619">
        <v>4776.87</v>
      </c>
      <c r="L619">
        <v>2859.9300000000003</v>
      </c>
      <c r="M619">
        <v>0.59870375371320561</v>
      </c>
      <c r="N619">
        <v>111.21028729391587</v>
      </c>
      <c r="O619">
        <v>328.96235363838241</v>
      </c>
      <c r="P619">
        <v>328.96235363838287</v>
      </c>
      <c r="Q619">
        <v>2452.6593252940897</v>
      </c>
      <c r="R619">
        <v>1540.57663870035</v>
      </c>
      <c r="S619">
        <v>1</v>
      </c>
      <c r="T619">
        <f t="shared" si="207"/>
        <v>111.13089767993139</v>
      </c>
      <c r="U619">
        <f t="shared" si="208"/>
        <v>3.6814906770537837E-4</v>
      </c>
      <c r="V619">
        <f>IF($F619="Reduce", INDEX(Model_Assumptions[Values], 2), INDEX(Model_Assumptions[Values], 1))</f>
        <v>-0.4</v>
      </c>
      <c r="W619">
        <f t="shared" si="209"/>
        <v>42.993667836035463</v>
      </c>
      <c r="X619">
        <f t="shared" si="222"/>
        <v>4777.9249011714146</v>
      </c>
      <c r="Y619">
        <f t="shared" si="210"/>
        <v>2861.2671890409538</v>
      </c>
      <c r="Z619">
        <f t="shared" si="211"/>
        <v>1.0549011714147127</v>
      </c>
      <c r="AA619">
        <f t="shared" si="212"/>
        <v>1.3371890409534899</v>
      </c>
      <c r="AB619">
        <f t="shared" si="223"/>
        <v>0.5988514361829862</v>
      </c>
      <c r="AC619">
        <f t="shared" si="213"/>
        <v>1.4768246978058563E-4</v>
      </c>
      <c r="AD619">
        <f t="shared" si="214"/>
        <v>1.4768246978058563E-4</v>
      </c>
      <c r="AE619">
        <f t="shared" si="215"/>
        <v>0.33999999999996927</v>
      </c>
      <c r="AF619">
        <f t="shared" si="224"/>
        <v>1016.7805815422785</v>
      </c>
      <c r="AG619">
        <f t="shared" si="216"/>
        <v>3.2067534772514767E-3</v>
      </c>
      <c r="AH619">
        <f t="shared" si="217"/>
        <v>4.0648695091214495E-3</v>
      </c>
      <c r="AI619">
        <f t="shared" si="225"/>
        <v>0.66000000000003078</v>
      </c>
      <c r="AJ619">
        <f>MAX(0, $R619 - $AA619) * INDEX(Model_Assumptions[Values], 7)</f>
        <v>3078.4788993187931</v>
      </c>
      <c r="AK619">
        <f>MAX(0, INDEX(Model_Assumptions[Values], 4) - $AD619)</f>
        <v>4.9852317530219417E-2</v>
      </c>
      <c r="AL619">
        <f>MAX(0, INDEX(Model_Assumptions[Values], 5) - $AC619)</f>
        <v>1.9852317530219415E-2</v>
      </c>
      <c r="AM619">
        <f>INDEX(Model_Assumptions[Values], 6) * MAX(0, INDEX(Model_Assumptions[Values], 3) - $AB619)^2</f>
        <v>0</v>
      </c>
      <c r="AN619">
        <f t="shared" si="218"/>
        <v>3077.2997291723427</v>
      </c>
      <c r="AO619" cm="1">
        <f t="array" ref="AO619">IFERROR(STDEV(IF($E$2:$E$2201=$E619, $AJ$2:$AJ$2201)), 0)</f>
        <v>2.2924242988597263</v>
      </c>
      <c r="AP619">
        <f t="shared" si="226"/>
        <v>0.51437691837278587</v>
      </c>
      <c r="AQ619">
        <f t="shared" si="219"/>
        <v>4.9787237179625264E-2</v>
      </c>
      <c r="AR619" cm="1">
        <f t="array" ref="AR619">IFERROR(STDEV(IF($E$2:$E$2201=$E619, $AK$2:$AK$2201)), 0)</f>
        <v>1.2654900016790448E-4</v>
      </c>
      <c r="AS619">
        <f t="shared" si="227"/>
        <v>0.51426997058692503</v>
      </c>
      <c r="AT619">
        <f t="shared" si="220"/>
        <v>1.9787237179625283E-2</v>
      </c>
      <c r="AU619" cm="1">
        <f t="array" ref="AU619">IFERROR(STDEV(IF($E$2:$E$2201=$E619, $AL$2:$AL$2201)), 0)</f>
        <v>1.2654900016790448E-4</v>
      </c>
      <c r="AV619">
        <f t="shared" si="228"/>
        <v>0.51426997058676061</v>
      </c>
      <c r="AW619">
        <f t="shared" si="221"/>
        <v>0</v>
      </c>
      <c r="AX619" cm="1">
        <f t="array" ref="AX619">IFERROR(STDEV(IF($E$2:$E$2201=$E619, $AM$2:$AM$2201)), 0)</f>
        <v>0</v>
      </c>
      <c r="AY619">
        <f t="shared" si="229"/>
        <v>0.51426997058676061</v>
      </c>
      <c r="AZ619">
        <f>INDEX(Model_Assumptions[Values],9)*((INDEX(Model_Scenarios[GR Weight],1)*$AG619)+(INDEX(Model_Scenarios[GP Weight],1)*$AH619)+(INDEX(Model_Scenarios[LTV Weight],1)*$AI619))-(INDEX(Model_Scenarios[LTV Weight],1)*$AP619)-(INDEX(Model_Scenarios[GP Weight],1)*($AS619+$AV619+$AY619))</f>
        <v>2.0778532856190366</v>
      </c>
      <c r="BA619">
        <f>INDEX(Model_Assumptions[Values],9)*((INDEX(Model_Scenarios[GR Weight],2)*$AG619)+(INDEX(Model_Scenarios[GP Weight],2)*$AH619)+(INDEX(Model_Scenarios[LTV Weight],2)*$AI619))-(INDEX(Model_Scenarios[LTV Weight],2)*$AP619)-(INDEX(Model_Scenarios[GP Weight],2)*($AS619+$AV619+$AY619))</f>
        <v>1.50856295532276</v>
      </c>
      <c r="BB619">
        <f>INDEX(Model_Assumptions[Values],9)*((INDEX(Model_Scenarios[GR Weight],3)*$AG619)+(INDEX(Model_Scenarios[GP Weight],3)*$AH619)+(INDEX(Model_Scenarios[LTV Weight],3)*$AI619))-(INDEX(Model_Scenarios[LTV Weight],3)*$AP619)-(INDEX(Model_Scenarios[GP Weight],3)*($AS619+$AV619+$AY619))</f>
        <v>0.58538772702231789</v>
      </c>
      <c r="BC619">
        <f>INDEX(Model_Assumptions[Values],9)*((INDEX(Model_Scenarios[GR Weight],4)*$AG619)+(INDEX(Model_Scenarios[GP Weight],4)*$AH619)+(INDEX(Model_Scenarios[LTV Weight],4)*$AI619))-(INDEX(Model_Scenarios[LTV Weight],4)*$AP619)-(INDEX(Model_Scenarios[GP Weight],4)*($AS619+$AV619+$AY619))</f>
        <v>0.30842879559820668</v>
      </c>
      <c r="BD619">
        <f>INDEX(Model_Assumptions[Values],9)*((INDEX(Model_Scenarios[GR Weight],5)*$AG619)+(INDEX(Model_Scenarios[GP Weight],5)*$AH619)+(INDEX(Model_Scenarios[LTV Weight],5)*$AI619))-(INDEX(Model_Scenarios[LTV Weight],5)*$AP619)-(INDEX(Model_Scenarios[GP Weight],5)*($AS619+$AV619+$AY619))</f>
        <v>-0.13775453643406799</v>
      </c>
    </row>
    <row r="620" spans="1:56" x14ac:dyDescent="0.25">
      <c r="A620">
        <v>619</v>
      </c>
      <c r="B620">
        <v>13</v>
      </c>
      <c r="C620" s="3">
        <v>19</v>
      </c>
      <c r="D620" s="4">
        <v>0.36</v>
      </c>
      <c r="E620" t="str">
        <v>SKU-1018</v>
      </c>
      <c r="F620" t="str">
        <v>Hold</v>
      </c>
      <c r="G620" t="str">
        <v>Full</v>
      </c>
      <c r="H620">
        <v>111.09</v>
      </c>
      <c r="I620">
        <v>44.58</v>
      </c>
      <c r="J620">
        <v>43</v>
      </c>
      <c r="K620">
        <v>4776.87</v>
      </c>
      <c r="L620">
        <v>2859.9300000000003</v>
      </c>
      <c r="M620">
        <v>0.59870375371320561</v>
      </c>
      <c r="N620">
        <v>111.21028729391587</v>
      </c>
      <c r="O620">
        <v>328.96235363838241</v>
      </c>
      <c r="P620">
        <v>328.96235363838287</v>
      </c>
      <c r="Q620">
        <v>2452.6593252940897</v>
      </c>
      <c r="R620">
        <v>1540.57663870035</v>
      </c>
      <c r="S620">
        <v>1</v>
      </c>
      <c r="T620">
        <f t="shared" si="207"/>
        <v>111.13330342580971</v>
      </c>
      <c r="U620">
        <f t="shared" si="208"/>
        <v>3.8980489521748954E-4</v>
      </c>
      <c r="V620">
        <f>IF($F620="Reduce", INDEX(Model_Assumptions[Values], 2), INDEX(Model_Assumptions[Values], 1))</f>
        <v>-0.4</v>
      </c>
      <c r="W620">
        <f t="shared" si="209"/>
        <v>42.99329535580226</v>
      </c>
      <c r="X620">
        <f t="shared" si="222"/>
        <v>4777.9869380518285</v>
      </c>
      <c r="Y620">
        <f t="shared" si="210"/>
        <v>2861.3458310901638</v>
      </c>
      <c r="Z620">
        <f t="shared" si="211"/>
        <v>1.1169380518285834</v>
      </c>
      <c r="AA620">
        <f t="shared" si="212"/>
        <v>1.415831090163465</v>
      </c>
      <c r="AB620">
        <f t="shared" si="223"/>
        <v>0.59886012000209565</v>
      </c>
      <c r="AC620">
        <f t="shared" si="213"/>
        <v>1.5636628889004189E-4</v>
      </c>
      <c r="AD620">
        <f t="shared" si="214"/>
        <v>1.5636628889004189E-4</v>
      </c>
      <c r="AE620">
        <f t="shared" si="215"/>
        <v>0.35999999999999527</v>
      </c>
      <c r="AF620">
        <f t="shared" si="224"/>
        <v>985.96904876823135</v>
      </c>
      <c r="AG620">
        <f t="shared" si="216"/>
        <v>3.3953370027756946E-3</v>
      </c>
      <c r="AH620">
        <f t="shared" si="217"/>
        <v>4.3039304482841824E-3</v>
      </c>
      <c r="AI620">
        <f t="shared" si="225"/>
        <v>0.64000000000000479</v>
      </c>
      <c r="AJ620">
        <f>MAX(0, $R620 - $AA620) * INDEX(Model_Assumptions[Values], 7)</f>
        <v>3078.3216152203731</v>
      </c>
      <c r="AK620">
        <f>MAX(0, INDEX(Model_Assumptions[Values], 4) - $AD620)</f>
        <v>4.9843633711109961E-2</v>
      </c>
      <c r="AL620">
        <f>MAX(0, INDEX(Model_Assumptions[Values], 5) - $AC620)</f>
        <v>1.9843633711109959E-2</v>
      </c>
      <c r="AM620">
        <f>INDEX(Model_Assumptions[Values], 6) * MAX(0, INDEX(Model_Assumptions[Values], 3) - $AB620)^2</f>
        <v>0</v>
      </c>
      <c r="AN620">
        <f t="shared" si="218"/>
        <v>3077.2997291723427</v>
      </c>
      <c r="AO620" cm="1">
        <f t="array" ref="AO620">IFERROR(STDEV(IF($E$2:$E$2201=$E620, $AJ$2:$AJ$2201)), 0)</f>
        <v>2.2924242988597263</v>
      </c>
      <c r="AP620">
        <f t="shared" si="226"/>
        <v>0.44576654005050725</v>
      </c>
      <c r="AQ620">
        <f t="shared" si="219"/>
        <v>4.9787237179625264E-2</v>
      </c>
      <c r="AR620" cm="1">
        <f t="array" ref="AR620">IFERROR(STDEV(IF($E$2:$E$2201=$E620, $AK$2:$AK$2201)), 0)</f>
        <v>1.2654900016790448E-4</v>
      </c>
      <c r="AS620">
        <f t="shared" si="227"/>
        <v>0.44564975945973628</v>
      </c>
      <c r="AT620">
        <f t="shared" si="220"/>
        <v>1.9787237179625283E-2</v>
      </c>
      <c r="AU620" cm="1">
        <f t="array" ref="AU620">IFERROR(STDEV(IF($E$2:$E$2201=$E620, $AL$2:$AL$2201)), 0)</f>
        <v>1.2654900016790448E-4</v>
      </c>
      <c r="AV620">
        <f t="shared" si="228"/>
        <v>0.44564975945957175</v>
      </c>
      <c r="AW620">
        <f t="shared" si="221"/>
        <v>0</v>
      </c>
      <c r="AX620" cm="1">
        <f t="array" ref="AX620">IFERROR(STDEV(IF($E$2:$E$2201=$E620, $AM$2:$AM$2201)), 0)</f>
        <v>0</v>
      </c>
      <c r="AY620">
        <f t="shared" si="229"/>
        <v>0.44564975945957175</v>
      </c>
      <c r="AZ620">
        <f>INDEX(Model_Assumptions[Values],9)*((INDEX(Model_Scenarios[GR Weight],1)*$AG620)+(INDEX(Model_Scenarios[GP Weight],1)*$AH620)+(INDEX(Model_Scenarios[LTV Weight],1)*$AI620))-(INDEX(Model_Scenarios[LTV Weight],1)*$AP620)-(INDEX(Model_Scenarios[GP Weight],1)*($AS620+$AV620+$AY620))</f>
        <v>2.0735414738472557</v>
      </c>
      <c r="BA620">
        <f>INDEX(Model_Assumptions[Values],9)*((INDEX(Model_Scenarios[GR Weight],2)*$AG620)+(INDEX(Model_Scenarios[GP Weight],2)*$AH620)+(INDEX(Model_Scenarios[LTV Weight],2)*$AI620))-(INDEX(Model_Scenarios[LTV Weight],2)*$AP620)-(INDEX(Model_Scenarios[GP Weight],2)*($AS620+$AV620+$AY620))</f>
        <v>1.5297123264917762</v>
      </c>
      <c r="BB620">
        <f>INDEX(Model_Assumptions[Values],9)*((INDEX(Model_Scenarios[GR Weight],3)*$AG620)+(INDEX(Model_Scenarios[GP Weight],3)*$AH620)+(INDEX(Model_Scenarios[LTV Weight],3)*$AI620))-(INDEX(Model_Scenarios[LTV Weight],3)*$AP620)-(INDEX(Model_Scenarios[GP Weight],3)*($AS620+$AV620+$AY620))</f>
        <v>0.64553718608516608</v>
      </c>
      <c r="BC620">
        <f>INDEX(Model_Assumptions[Values],9)*((INDEX(Model_Scenarios[GR Weight],4)*$AG620)+(INDEX(Model_Scenarios[GP Weight],4)*$AH620)+(INDEX(Model_Scenarios[LTV Weight],4)*$AI620))-(INDEX(Model_Scenarios[LTV Weight],4)*$AP620)-(INDEX(Model_Scenarios[GP Weight],4)*($AS620+$AV620+$AY620))</f>
        <v>0.37181150859160172</v>
      </c>
      <c r="BD620">
        <f>INDEX(Model_Assumptions[Values],9)*((INDEX(Model_Scenarios[GR Weight],5)*$AG620)+(INDEX(Model_Scenarios[GP Weight],5)*$AH620)+(INDEX(Model_Scenarios[LTV Weight],5)*$AI620))-(INDEX(Model_Scenarios[LTV Weight],5)*$AP620)-(INDEX(Model_Scenarios[GP Weight],5)*($AS620+$AV620+$AY620))</f>
        <v>-3.1532592385447478E-2</v>
      </c>
    </row>
    <row r="621" spans="1:56" x14ac:dyDescent="0.25">
      <c r="A621">
        <v>620</v>
      </c>
      <c r="B621">
        <v>13</v>
      </c>
      <c r="C621" s="3">
        <v>20</v>
      </c>
      <c r="D621" s="4">
        <v>0.38</v>
      </c>
      <c r="E621" t="str">
        <v>SKU-1018</v>
      </c>
      <c r="F621" t="str">
        <v>Hold</v>
      </c>
      <c r="G621" t="str">
        <v>Full</v>
      </c>
      <c r="H621">
        <v>111.09</v>
      </c>
      <c r="I621">
        <v>44.58</v>
      </c>
      <c r="J621">
        <v>43</v>
      </c>
      <c r="K621">
        <v>4776.87</v>
      </c>
      <c r="L621">
        <v>2859.9300000000003</v>
      </c>
      <c r="M621">
        <v>0.59870375371320561</v>
      </c>
      <c r="N621">
        <v>111.21028729391587</v>
      </c>
      <c r="O621">
        <v>328.96235363838241</v>
      </c>
      <c r="P621">
        <v>328.96235363838287</v>
      </c>
      <c r="Q621">
        <v>2452.6593252940897</v>
      </c>
      <c r="R621">
        <v>1540.57663870035</v>
      </c>
      <c r="S621">
        <v>1</v>
      </c>
      <c r="T621">
        <f t="shared" si="207"/>
        <v>111.13570917168803</v>
      </c>
      <c r="U621">
        <f t="shared" si="208"/>
        <v>4.1146072272960072E-4</v>
      </c>
      <c r="V621">
        <f>IF($F621="Reduce", INDEX(Model_Assumptions[Values], 2), INDEX(Model_Assumptions[Values], 1))</f>
        <v>-0.4</v>
      </c>
      <c r="W621">
        <f t="shared" si="209"/>
        <v>42.99292287556905</v>
      </c>
      <c r="X621">
        <f t="shared" si="222"/>
        <v>4778.0489731400558</v>
      </c>
      <c r="Y621">
        <f t="shared" si="210"/>
        <v>2861.4244713471876</v>
      </c>
      <c r="Z621">
        <f t="shared" si="211"/>
        <v>1.1789731400558594</v>
      </c>
      <c r="AA621">
        <f t="shared" si="212"/>
        <v>1.4944713471873001</v>
      </c>
      <c r="AB621">
        <f t="shared" si="223"/>
        <v>0.5988688034452494</v>
      </c>
      <c r="AC621">
        <f t="shared" si="213"/>
        <v>1.6504973204378715E-4</v>
      </c>
      <c r="AD621">
        <f t="shared" si="214"/>
        <v>1.6504973204378715E-4</v>
      </c>
      <c r="AE621">
        <f t="shared" si="215"/>
        <v>0.38000000000002127</v>
      </c>
      <c r="AF621">
        <f t="shared" si="224"/>
        <v>955.15751599418434</v>
      </c>
      <c r="AG621">
        <f t="shared" si="216"/>
        <v>3.5839150803008485E-3</v>
      </c>
      <c r="AH621">
        <f t="shared" si="217"/>
        <v>4.5429859394492348E-3</v>
      </c>
      <c r="AI621">
        <f t="shared" si="225"/>
        <v>0.61999999999997879</v>
      </c>
      <c r="AJ621">
        <f>MAX(0, $R621 - $AA621) * INDEX(Model_Assumptions[Values], 7)</f>
        <v>3078.1643347063255</v>
      </c>
      <c r="AK621">
        <f>MAX(0, INDEX(Model_Assumptions[Values], 4) - $AD621)</f>
        <v>4.9834950267956216E-2</v>
      </c>
      <c r="AL621">
        <f>MAX(0, INDEX(Model_Assumptions[Values], 5) - $AC621)</f>
        <v>1.9834950267956213E-2</v>
      </c>
      <c r="AM621">
        <f>INDEX(Model_Assumptions[Values], 6) * MAX(0, INDEX(Model_Assumptions[Values], 3) - $AB621)^2</f>
        <v>0</v>
      </c>
      <c r="AN621">
        <f t="shared" si="218"/>
        <v>3077.2997291723427</v>
      </c>
      <c r="AO621" cm="1">
        <f t="array" ref="AO621">IFERROR(STDEV(IF($E$2:$E$2201=$E621, $AJ$2:$AJ$2201)), 0)</f>
        <v>2.2924242988597263</v>
      </c>
      <c r="AP621">
        <f t="shared" si="226"/>
        <v>0.37715772530102865</v>
      </c>
      <c r="AQ621">
        <f t="shared" si="219"/>
        <v>4.9787237179625264E-2</v>
      </c>
      <c r="AR621" cm="1">
        <f t="array" ref="AR621">IFERROR(STDEV(IF($E$2:$E$2201=$E621, $AK$2:$AK$2201)), 0)</f>
        <v>1.2654900016790448E-4</v>
      </c>
      <c r="AS621">
        <f t="shared" si="227"/>
        <v>0.37703251916369196</v>
      </c>
      <c r="AT621">
        <f t="shared" si="220"/>
        <v>1.9787237179625283E-2</v>
      </c>
      <c r="AU621" cm="1">
        <f t="array" ref="AU621">IFERROR(STDEV(IF($E$2:$E$2201=$E621, $AL$2:$AL$2201)), 0)</f>
        <v>1.2654900016790448E-4</v>
      </c>
      <c r="AV621">
        <f t="shared" si="228"/>
        <v>0.37703251916352748</v>
      </c>
      <c r="AW621">
        <f t="shared" si="221"/>
        <v>0</v>
      </c>
      <c r="AX621" cm="1">
        <f t="array" ref="AX621">IFERROR(STDEV(IF($E$2:$E$2201=$E621, $AM$2:$AM$2201)), 0)</f>
        <v>0</v>
      </c>
      <c r="AY621">
        <f t="shared" si="229"/>
        <v>0.37703251916352748</v>
      </c>
      <c r="AZ621">
        <f>INDEX(Model_Assumptions[Values],9)*((INDEX(Model_Scenarios[GR Weight],1)*$AG621)+(INDEX(Model_Scenarios[GP Weight],1)*$AH621)+(INDEX(Model_Scenarios[LTV Weight],1)*$AI621))-(INDEX(Model_Scenarios[LTV Weight],1)*$AP621)-(INDEX(Model_Scenarios[GP Weight],1)*($AS621+$AV621+$AY621))</f>
        <v>2.0692275145198926</v>
      </c>
      <c r="BA621">
        <f>INDEX(Model_Assumptions[Values],9)*((INDEX(Model_Scenarios[GR Weight],2)*$AG621)+(INDEX(Model_Scenarios[GP Weight],2)*$AH621)+(INDEX(Model_Scenarios[LTV Weight],2)*$AI621))-(INDEX(Model_Scenarios[LTV Weight],2)*$AP621)-(INDEX(Model_Scenarios[GP Weight],2)*($AS621+$AV621+$AY621))</f>
        <v>1.550858889305788</v>
      </c>
      <c r="BB621">
        <f>INDEX(Model_Assumptions[Values],9)*((INDEX(Model_Scenarios[GR Weight],3)*$AG621)+(INDEX(Model_Scenarios[GP Weight],3)*$AH621)+(INDEX(Model_Scenarios[LTV Weight],3)*$AI621))-(INDEX(Model_Scenarios[LTV Weight],3)*$AP621)-(INDEX(Model_Scenarios[GP Weight],3)*($AS621+$AV621+$AY621))</f>
        <v>0.70568288400219692</v>
      </c>
      <c r="BC621">
        <f>INDEX(Model_Assumptions[Values],9)*((INDEX(Model_Scenarios[GR Weight],4)*$AG621)+(INDEX(Model_Scenarios[GP Weight],4)*$AH621)+(INDEX(Model_Scenarios[LTV Weight],4)*$AI621))-(INDEX(Model_Scenarios[LTV Weight],4)*$AP621)-(INDEX(Model_Scenarios[GP Weight],4)*($AS621+$AV621+$AY621))</f>
        <v>0.43519061407246085</v>
      </c>
      <c r="BD621">
        <f>INDEX(Model_Assumptions[Values],9)*((INDEX(Model_Scenarios[GR Weight],5)*$AG621)+(INDEX(Model_Scenarios[GP Weight],5)*$AH621)+(INDEX(Model_Scenarios[LTV Weight],5)*$AI621))-(INDEX(Model_Scenarios[LTV Weight],5)*$AP621)-(INDEX(Model_Scenarios[GP Weight],5)*($AS621+$AV621+$AY621))</f>
        <v>7.4684038468591729E-2</v>
      </c>
    </row>
    <row r="622" spans="1:56" x14ac:dyDescent="0.25">
      <c r="A622">
        <v>621</v>
      </c>
      <c r="B622">
        <v>13</v>
      </c>
      <c r="C622" s="3">
        <v>21</v>
      </c>
      <c r="D622" s="4">
        <v>0.4</v>
      </c>
      <c r="E622" t="str">
        <v>SKU-1018</v>
      </c>
      <c r="F622" t="str">
        <v>Hold</v>
      </c>
      <c r="G622" t="str">
        <v>Full</v>
      </c>
      <c r="H622">
        <v>111.09</v>
      </c>
      <c r="I622">
        <v>44.58</v>
      </c>
      <c r="J622">
        <v>43</v>
      </c>
      <c r="K622">
        <v>4776.87</v>
      </c>
      <c r="L622">
        <v>2859.9300000000003</v>
      </c>
      <c r="M622">
        <v>0.59870375371320561</v>
      </c>
      <c r="N622">
        <v>111.21028729391587</v>
      </c>
      <c r="O622">
        <v>328.96235363838241</v>
      </c>
      <c r="P622">
        <v>328.96235363838287</v>
      </c>
      <c r="Q622">
        <v>2452.6593252940897</v>
      </c>
      <c r="R622">
        <v>1540.57663870035</v>
      </c>
      <c r="S622">
        <v>1</v>
      </c>
      <c r="T622">
        <f t="shared" si="207"/>
        <v>111.13811491756636</v>
      </c>
      <c r="U622">
        <f t="shared" si="208"/>
        <v>4.3311655024171194E-4</v>
      </c>
      <c r="V622">
        <f>IF($F622="Reduce", INDEX(Model_Assumptions[Values], 2), INDEX(Model_Assumptions[Values], 1))</f>
        <v>-0.4</v>
      </c>
      <c r="W622">
        <f t="shared" si="209"/>
        <v>42.992550395335847</v>
      </c>
      <c r="X622">
        <f t="shared" si="222"/>
        <v>4778.1110064360983</v>
      </c>
      <c r="Y622">
        <f t="shared" si="210"/>
        <v>2861.5031098120262</v>
      </c>
      <c r="Z622">
        <f t="shared" si="211"/>
        <v>1.2410064360983597</v>
      </c>
      <c r="AA622">
        <f t="shared" si="212"/>
        <v>1.5731098120259048</v>
      </c>
      <c r="AB622">
        <f t="shared" si="223"/>
        <v>0.59887748651247152</v>
      </c>
      <c r="AC622">
        <f t="shared" si="213"/>
        <v>1.7373279926591323E-4</v>
      </c>
      <c r="AD622">
        <f t="shared" si="214"/>
        <v>1.7373279926591323E-4</v>
      </c>
      <c r="AE622">
        <f t="shared" si="215"/>
        <v>0.40000000000004726</v>
      </c>
      <c r="AF622">
        <f t="shared" si="224"/>
        <v>924.34598322013733</v>
      </c>
      <c r="AG622">
        <f t="shared" si="216"/>
        <v>3.7724877098324681E-3</v>
      </c>
      <c r="AH622">
        <f t="shared" si="217"/>
        <v>4.78203598261937E-3</v>
      </c>
      <c r="AI622">
        <f t="shared" si="225"/>
        <v>0.59999999999995279</v>
      </c>
      <c r="AJ622">
        <f>MAX(0, $R622 - $AA622) * INDEX(Model_Assumptions[Values], 7)</f>
        <v>3078.0070577766483</v>
      </c>
      <c r="AK622">
        <f>MAX(0, INDEX(Model_Assumptions[Values], 4) - $AD622)</f>
        <v>4.982626720073409E-2</v>
      </c>
      <c r="AL622">
        <f>MAX(0, INDEX(Model_Assumptions[Values], 5) - $AC622)</f>
        <v>1.9826267200734087E-2</v>
      </c>
      <c r="AM622">
        <f>INDEX(Model_Assumptions[Values], 6) * MAX(0, INDEX(Model_Assumptions[Values], 3) - $AB622)^2</f>
        <v>0</v>
      </c>
      <c r="AN622">
        <f t="shared" si="218"/>
        <v>3077.2997291723427</v>
      </c>
      <c r="AO622" cm="1">
        <f t="array" ref="AO622">IFERROR(STDEV(IF($E$2:$E$2201=$E622, $AJ$2:$AJ$2201)), 0)</f>
        <v>2.2924242988597263</v>
      </c>
      <c r="AP622">
        <f t="shared" si="226"/>
        <v>0.30855047412355663</v>
      </c>
      <c r="AQ622">
        <f t="shared" si="219"/>
        <v>4.9787237179625264E-2</v>
      </c>
      <c r="AR622" cm="1">
        <f t="array" ref="AR622">IFERROR(STDEV(IF($E$2:$E$2201=$E622, $AK$2:$AK$2201)), 0)</f>
        <v>1.2654900016790448E-4</v>
      </c>
      <c r="AS622">
        <f t="shared" si="227"/>
        <v>0.30841824950841662</v>
      </c>
      <c r="AT622">
        <f t="shared" si="220"/>
        <v>1.9787237179625283E-2</v>
      </c>
      <c r="AU622" cm="1">
        <f t="array" ref="AU622">IFERROR(STDEV(IF($E$2:$E$2201=$E622, $AL$2:$AL$2201)), 0)</f>
        <v>1.2654900016790448E-4</v>
      </c>
      <c r="AV622">
        <f t="shared" si="228"/>
        <v>0.30841824950825214</v>
      </c>
      <c r="AW622">
        <f t="shared" si="221"/>
        <v>0</v>
      </c>
      <c r="AX622" cm="1">
        <f t="array" ref="AX622">IFERROR(STDEV(IF($E$2:$E$2201=$E622, $AM$2:$AM$2201)), 0)</f>
        <v>0</v>
      </c>
      <c r="AY622">
        <f t="shared" si="229"/>
        <v>0.30841824950825214</v>
      </c>
      <c r="AZ622">
        <f>INDEX(Model_Assumptions[Values],9)*((INDEX(Model_Scenarios[GR Weight],1)*$AG622)+(INDEX(Model_Scenarios[GP Weight],1)*$AH622)+(INDEX(Model_Scenarios[LTV Weight],1)*$AI622))-(INDEX(Model_Scenarios[LTV Weight],1)*$AP622)-(INDEX(Model_Scenarios[GP Weight],1)*($AS622+$AV622+$AY622))</f>
        <v>2.0649114076946993</v>
      </c>
      <c r="BA622">
        <f>INDEX(Model_Assumptions[Values],9)*((INDEX(Model_Scenarios[GR Weight],2)*$AG622)+(INDEX(Model_Scenarios[GP Weight],2)*$AH622)+(INDEX(Model_Scenarios[LTV Weight],2)*$AI622))-(INDEX(Model_Scenarios[LTV Weight],2)*$AP622)-(INDEX(Model_Scenarios[GP Weight],2)*($AS622+$AV622+$AY622))</f>
        <v>1.5720026438795442</v>
      </c>
      <c r="BB622">
        <f>INDEX(Model_Assumptions[Values],9)*((INDEX(Model_Scenarios[GR Weight],3)*$AG622)+(INDEX(Model_Scenarios[GP Weight],3)*$AH622)+(INDEX(Model_Scenarios[LTV Weight],3)*$AI622))-(INDEX(Model_Scenarios[LTV Weight],3)*$AP622)-(INDEX(Model_Scenarios[GP Weight],3)*($AS622+$AV622+$AY622))</f>
        <v>0.76582482097363502</v>
      </c>
      <c r="BC622">
        <f>INDEX(Model_Assumptions[Values],9)*((INDEX(Model_Scenarios[GR Weight],4)*$AG622)+(INDEX(Model_Scenarios[GP Weight],4)*$AH622)+(INDEX(Model_Scenarios[LTV Weight],4)*$AI622))-(INDEX(Model_Scenarios[LTV Weight],4)*$AP622)-(INDEX(Model_Scenarios[GP Weight],4)*($AS622+$AV622+$AY622))</f>
        <v>0.49856611224093061</v>
      </c>
      <c r="BD622">
        <f>INDEX(Model_Assumptions[Values],9)*((INDEX(Model_Scenarios[GR Weight],5)*$AG622)+(INDEX(Model_Scenarios[GP Weight],5)*$AH622)+(INDEX(Model_Scenarios[LTV Weight],5)*$AI622))-(INDEX(Model_Scenarios[LTV Weight],5)*$AP622)-(INDEX(Model_Scenarios[GP Weight],5)*($AS622+$AV622+$AY622))</f>
        <v>0.18089535644238097</v>
      </c>
    </row>
    <row r="623" spans="1:56" x14ac:dyDescent="0.25">
      <c r="A623">
        <v>622</v>
      </c>
      <c r="B623">
        <v>13</v>
      </c>
      <c r="C623" s="3">
        <v>22</v>
      </c>
      <c r="D623" s="4">
        <v>0.42</v>
      </c>
      <c r="E623" t="str">
        <v>SKU-1018</v>
      </c>
      <c r="F623" t="str">
        <v>Hold</v>
      </c>
      <c r="G623" t="str">
        <v>Full</v>
      </c>
      <c r="H623">
        <v>111.09</v>
      </c>
      <c r="I623">
        <v>44.58</v>
      </c>
      <c r="J623">
        <v>43</v>
      </c>
      <c r="K623">
        <v>4776.87</v>
      </c>
      <c r="L623">
        <v>2859.9300000000003</v>
      </c>
      <c r="M623">
        <v>0.59870375371320561</v>
      </c>
      <c r="N623">
        <v>111.21028729391587</v>
      </c>
      <c r="O623">
        <v>328.96235363838241</v>
      </c>
      <c r="P623">
        <v>328.96235363838287</v>
      </c>
      <c r="Q623">
        <v>2452.6593252940897</v>
      </c>
      <c r="R623">
        <v>1540.57663870035</v>
      </c>
      <c r="S623">
        <v>1</v>
      </c>
      <c r="T623">
        <f t="shared" si="207"/>
        <v>111.14052066344466</v>
      </c>
      <c r="U623">
        <f t="shared" si="208"/>
        <v>4.5477237775369518E-4</v>
      </c>
      <c r="V623">
        <f>IF($F623="Reduce", INDEX(Model_Assumptions[Values], 2), INDEX(Model_Assumptions[Values], 1))</f>
        <v>-0.4</v>
      </c>
      <c r="W623">
        <f t="shared" si="209"/>
        <v>42.992177915102637</v>
      </c>
      <c r="X623">
        <f t="shared" si="222"/>
        <v>4778.1730379399542</v>
      </c>
      <c r="Y623">
        <f t="shared" si="210"/>
        <v>2861.5817464846787</v>
      </c>
      <c r="Z623">
        <f t="shared" si="211"/>
        <v>1.3030379399542653</v>
      </c>
      <c r="AA623">
        <f t="shared" si="212"/>
        <v>1.6517464846783696</v>
      </c>
      <c r="AB623">
        <f t="shared" si="223"/>
        <v>0.59888616920378668</v>
      </c>
      <c r="AC623">
        <f t="shared" si="213"/>
        <v>1.824154905810671E-4</v>
      </c>
      <c r="AD623">
        <f t="shared" si="214"/>
        <v>1.824154905810671E-4</v>
      </c>
      <c r="AE623">
        <f t="shared" si="215"/>
        <v>0.41999999999995513</v>
      </c>
      <c r="AF623">
        <f t="shared" si="224"/>
        <v>893.53445044627222</v>
      </c>
      <c r="AG623">
        <f t="shared" si="216"/>
        <v>3.9610548913650238E-3</v>
      </c>
      <c r="AH623">
        <f t="shared" si="217"/>
        <v>5.0210805777918237E-3</v>
      </c>
      <c r="AI623">
        <f t="shared" si="225"/>
        <v>0.58000000000004492</v>
      </c>
      <c r="AJ623">
        <f>MAX(0, $R623 - $AA623) * INDEX(Model_Assumptions[Values], 7)</f>
        <v>3077.8497844313433</v>
      </c>
      <c r="AK623">
        <f>MAX(0, INDEX(Model_Assumptions[Values], 4) - $AD623)</f>
        <v>4.9817584509418936E-2</v>
      </c>
      <c r="AL623">
        <f>MAX(0, INDEX(Model_Assumptions[Values], 5) - $AC623)</f>
        <v>1.9817584509418933E-2</v>
      </c>
      <c r="AM623">
        <f>INDEX(Model_Assumptions[Values], 6) * MAX(0, INDEX(Model_Assumptions[Values], 3) - $AB623)^2</f>
        <v>0</v>
      </c>
      <c r="AN623">
        <f t="shared" si="218"/>
        <v>3077.2997291723427</v>
      </c>
      <c r="AO623" cm="1">
        <f t="array" ref="AO623">IFERROR(STDEV(IF($E$2:$E$2201=$E623, $AJ$2:$AJ$2201)), 0)</f>
        <v>2.2924242988597263</v>
      </c>
      <c r="AP623">
        <f t="shared" si="226"/>
        <v>0.23994478651888468</v>
      </c>
      <c r="AQ623">
        <f t="shared" si="219"/>
        <v>4.9787237179625264E-2</v>
      </c>
      <c r="AR623" cm="1">
        <f t="array" ref="AR623">IFERROR(STDEV(IF($E$2:$E$2201=$E623, $AK$2:$AK$2201)), 0)</f>
        <v>1.2654900016790448E-4</v>
      </c>
      <c r="AS623">
        <f t="shared" si="227"/>
        <v>0.23980695029914809</v>
      </c>
      <c r="AT623">
        <f t="shared" si="220"/>
        <v>1.9787237179625283E-2</v>
      </c>
      <c r="AU623" cm="1">
        <f t="array" ref="AU623">IFERROR(STDEV(IF($E$2:$E$2201=$E623, $AL$2:$AL$2201)), 0)</f>
        <v>1.2654900016790448E-4</v>
      </c>
      <c r="AV623">
        <f t="shared" si="228"/>
        <v>0.23980695029898358</v>
      </c>
      <c r="AW623">
        <f t="shared" si="221"/>
        <v>0</v>
      </c>
      <c r="AX623" cm="1">
        <f t="array" ref="AX623">IFERROR(STDEV(IF($E$2:$E$2201=$E623, $AM$2:$AM$2201)), 0)</f>
        <v>0</v>
      </c>
      <c r="AY623">
        <f t="shared" si="229"/>
        <v>0.23980695029898358</v>
      </c>
      <c r="AZ623">
        <f>INDEX(Model_Assumptions[Values],9)*((INDEX(Model_Scenarios[GR Weight],1)*$AG623)+(INDEX(Model_Scenarios[GP Weight],1)*$AH623)+(INDEX(Model_Scenarios[LTV Weight],1)*$AI623))-(INDEX(Model_Scenarios[LTV Weight],1)*$AP623)-(INDEX(Model_Scenarios[GP Weight],1)*($AS623+$AV623+$AY623))</f>
        <v>2.0605931534299384</v>
      </c>
      <c r="BA623">
        <f>INDEX(Model_Assumptions[Values],9)*((INDEX(Model_Scenarios[GR Weight],2)*$AG623)+(INDEX(Model_Scenarios[GP Weight],2)*$AH623)+(INDEX(Model_Scenarios[LTV Weight],2)*$AI623))-(INDEX(Model_Scenarios[LTV Weight],2)*$AP623)-(INDEX(Model_Scenarios[GP Weight],2)*($AS623+$AV623+$AY623))</f>
        <v>1.5931435903297635</v>
      </c>
      <c r="BB623">
        <f>INDEX(Model_Assumptions[Values],9)*((INDEX(Model_Scenarios[GR Weight],3)*$AG623)+(INDEX(Model_Scenarios[GP Weight],3)*$AH623)+(INDEX(Model_Scenarios[LTV Weight],3)*$AI623))-(INDEX(Model_Scenarios[LTV Weight],3)*$AP623)-(INDEX(Model_Scenarios[GP Weight],3)*($AS623+$AV623+$AY623))</f>
        <v>0.82596299720388755</v>
      </c>
      <c r="BC623">
        <f>INDEX(Model_Assumptions[Values],9)*((INDEX(Model_Scenarios[GR Weight],4)*$AG623)+(INDEX(Model_Scenarios[GP Weight],4)*$AH623)+(INDEX(Model_Scenarios[LTV Weight],4)*$AI623))-(INDEX(Model_Scenarios[LTV Weight],4)*$AP623)-(INDEX(Model_Scenarios[GP Weight],4)*($AS623+$AV623+$AY623))</f>
        <v>0.56193800330143606</v>
      </c>
      <c r="BD623">
        <f>INDEX(Model_Assumptions[Values],9)*((INDEX(Model_Scenarios[GR Weight],5)*$AG623)+(INDEX(Model_Scenarios[GP Weight],5)*$AH623)+(INDEX(Model_Scenarios[LTV Weight],5)*$AI623))-(INDEX(Model_Scenarios[LTV Weight],5)*$AP623)-(INDEX(Model_Scenarios[GP Weight],5)*($AS623+$AV623+$AY623))</f>
        <v>0.28710136185721413</v>
      </c>
    </row>
    <row r="624" spans="1:56" x14ac:dyDescent="0.25">
      <c r="A624">
        <v>623</v>
      </c>
      <c r="B624">
        <v>13</v>
      </c>
      <c r="C624" s="3">
        <v>23</v>
      </c>
      <c r="D624" s="4">
        <v>0.44</v>
      </c>
      <c r="E624" t="str">
        <v>SKU-1018</v>
      </c>
      <c r="F624" t="str">
        <v>Hold</v>
      </c>
      <c r="G624" t="str">
        <v>Full</v>
      </c>
      <c r="H624">
        <v>111.09</v>
      </c>
      <c r="I624">
        <v>44.58</v>
      </c>
      <c r="J624">
        <v>43</v>
      </c>
      <c r="K624">
        <v>4776.87</v>
      </c>
      <c r="L624">
        <v>2859.9300000000003</v>
      </c>
      <c r="M624">
        <v>0.59870375371320561</v>
      </c>
      <c r="N624">
        <v>111.21028729391587</v>
      </c>
      <c r="O624">
        <v>328.96235363838241</v>
      </c>
      <c r="P624">
        <v>328.96235363838287</v>
      </c>
      <c r="Q624">
        <v>2452.6593252940897</v>
      </c>
      <c r="R624">
        <v>1540.57663870035</v>
      </c>
      <c r="S624">
        <v>1</v>
      </c>
      <c r="T624">
        <f t="shared" si="207"/>
        <v>111.14292640932298</v>
      </c>
      <c r="U624">
        <f t="shared" si="208"/>
        <v>4.7642820526580635E-4</v>
      </c>
      <c r="V624">
        <f>IF($F624="Reduce", INDEX(Model_Assumptions[Values], 2), INDEX(Model_Assumptions[Values], 1))</f>
        <v>-0.4</v>
      </c>
      <c r="W624">
        <f t="shared" si="209"/>
        <v>42.991805434869427</v>
      </c>
      <c r="X624">
        <f t="shared" si="222"/>
        <v>4778.2350676516244</v>
      </c>
      <c r="Y624">
        <f t="shared" si="210"/>
        <v>2861.6603813651454</v>
      </c>
      <c r="Z624">
        <f t="shared" si="211"/>
        <v>1.3650676516244857</v>
      </c>
      <c r="AA624">
        <f t="shared" si="212"/>
        <v>1.7303813651451492</v>
      </c>
      <c r="AB624">
        <f t="shared" si="223"/>
        <v>0.59889485151921906</v>
      </c>
      <c r="AC624">
        <f t="shared" si="213"/>
        <v>1.9109780601345161E-4</v>
      </c>
      <c r="AD624">
        <f t="shared" si="214"/>
        <v>1.9109780601345161E-4</v>
      </c>
      <c r="AE624">
        <f t="shared" si="215"/>
        <v>0.43999999999998107</v>
      </c>
      <c r="AF624">
        <f t="shared" si="224"/>
        <v>862.72291767222521</v>
      </c>
      <c r="AG624">
        <f t="shared" si="216"/>
        <v>4.1496166249012801E-3</v>
      </c>
      <c r="AH624">
        <f t="shared" si="217"/>
        <v>5.2601197249679777E-3</v>
      </c>
      <c r="AI624">
        <f t="shared" si="225"/>
        <v>0.56000000000001893</v>
      </c>
      <c r="AJ624">
        <f>MAX(0, $R624 - $AA624) * INDEX(Model_Assumptions[Values], 7)</f>
        <v>3077.6925146704098</v>
      </c>
      <c r="AK624">
        <f>MAX(0, INDEX(Model_Assumptions[Values], 4) - $AD624)</f>
        <v>4.9808902193986551E-2</v>
      </c>
      <c r="AL624">
        <f>MAX(0, INDEX(Model_Assumptions[Values], 5) - $AC624)</f>
        <v>1.9808902193986549E-2</v>
      </c>
      <c r="AM624">
        <f>INDEX(Model_Assumptions[Values], 6) * MAX(0, INDEX(Model_Assumptions[Values], 3) - $AB624)^2</f>
        <v>0</v>
      </c>
      <c r="AN624">
        <f t="shared" si="218"/>
        <v>3077.2997291723427</v>
      </c>
      <c r="AO624" cm="1">
        <f t="array" ref="AO624">IFERROR(STDEV(IF($E$2:$E$2201=$E624, $AJ$2:$AJ$2201)), 0)</f>
        <v>2.2924242988597263</v>
      </c>
      <c r="AP624">
        <f t="shared" si="226"/>
        <v>0.17134066248661603</v>
      </c>
      <c r="AQ624">
        <f t="shared" si="219"/>
        <v>4.9787237179625264E-2</v>
      </c>
      <c r="AR624" cm="1">
        <f t="array" ref="AR624">IFERROR(STDEV(IF($E$2:$E$2201=$E624, $AK$2:$AK$2201)), 0)</f>
        <v>1.2654900016790448E-4</v>
      </c>
      <c r="AS624">
        <f t="shared" si="227"/>
        <v>0.17119862134463348</v>
      </c>
      <c r="AT624">
        <f t="shared" si="220"/>
        <v>1.9787237179625283E-2</v>
      </c>
      <c r="AU624" cm="1">
        <f t="array" ref="AU624">IFERROR(STDEV(IF($E$2:$E$2201=$E624, $AL$2:$AL$2201)), 0)</f>
        <v>1.2654900016790448E-4</v>
      </c>
      <c r="AV624">
        <f t="shared" si="228"/>
        <v>0.171198621344469</v>
      </c>
      <c r="AW624">
        <f t="shared" si="221"/>
        <v>0</v>
      </c>
      <c r="AX624" cm="1">
        <f t="array" ref="AX624">IFERROR(STDEV(IF($E$2:$E$2201=$E624, $AM$2:$AM$2201)), 0)</f>
        <v>0</v>
      </c>
      <c r="AY624">
        <f t="shared" si="229"/>
        <v>0.171198621344469</v>
      </c>
      <c r="AZ624">
        <f>INDEX(Model_Assumptions[Values],9)*((INDEX(Model_Scenarios[GR Weight],1)*$AG624)+(INDEX(Model_Scenarios[GP Weight],1)*$AH624)+(INDEX(Model_Scenarios[LTV Weight],1)*$AI624))-(INDEX(Model_Scenarios[LTV Weight],1)*$AP624)-(INDEX(Model_Scenarios[GP Weight],1)*($AS624+$AV624+$AY624))</f>
        <v>2.0562727517823607</v>
      </c>
      <c r="BA624">
        <f>INDEX(Model_Assumptions[Values],9)*((INDEX(Model_Scenarios[GR Weight],2)*$AG624)+(INDEX(Model_Scenarios[GP Weight],2)*$AH624)+(INDEX(Model_Scenarios[LTV Weight],2)*$AI624))-(INDEX(Model_Scenarios[LTV Weight],2)*$AP624)-(INDEX(Model_Scenarios[GP Weight],2)*($AS624+$AV624+$AY624))</f>
        <v>1.6142817287706905</v>
      </c>
      <c r="BB624">
        <f>INDEX(Model_Assumptions[Values],9)*((INDEX(Model_Scenarios[GR Weight],3)*$AG624)+(INDEX(Model_Scenarios[GP Weight],3)*$AH624)+(INDEX(Model_Scenarios[LTV Weight],3)*$AI624))-(INDEX(Model_Scenarios[LTV Weight],3)*$AP624)-(INDEX(Model_Scenarios[GP Weight],3)*($AS624+$AV624+$AY624))</f>
        <v>0.88609741289346222</v>
      </c>
      <c r="BC624">
        <f>INDEX(Model_Assumptions[Values],9)*((INDEX(Model_Scenarios[GR Weight],4)*$AG624)+(INDEX(Model_Scenarios[GP Weight],4)*$AH624)+(INDEX(Model_Scenarios[LTV Weight],4)*$AI624))-(INDEX(Model_Scenarios[LTV Weight],4)*$AP624)-(INDEX(Model_Scenarios[GP Weight],4)*($AS624+$AV624+$AY624))</f>
        <v>0.62530628745456474</v>
      </c>
      <c r="BD624">
        <f>INDEX(Model_Assumptions[Values],9)*((INDEX(Model_Scenarios[GR Weight],5)*$AG624)+(INDEX(Model_Scenarios[GP Weight],5)*$AH624)+(INDEX(Model_Scenarios[LTV Weight],5)*$AI624))-(INDEX(Model_Scenarios[LTV Weight],5)*$AP624)-(INDEX(Model_Scenarios[GP Weight],5)*($AS624+$AV624+$AY624))</f>
        <v>0.39330205502846849</v>
      </c>
    </row>
    <row r="625" spans="1:56" x14ac:dyDescent="0.25">
      <c r="A625">
        <v>624</v>
      </c>
      <c r="B625">
        <v>13</v>
      </c>
      <c r="C625" s="3">
        <v>24</v>
      </c>
      <c r="D625" s="4">
        <v>0.46</v>
      </c>
      <c r="E625" t="str">
        <v>SKU-1018</v>
      </c>
      <c r="F625" t="str">
        <v>Hold</v>
      </c>
      <c r="G625" t="str">
        <v>Full</v>
      </c>
      <c r="H625">
        <v>111.09</v>
      </c>
      <c r="I625">
        <v>44.58</v>
      </c>
      <c r="J625">
        <v>43</v>
      </c>
      <c r="K625">
        <v>4776.87</v>
      </c>
      <c r="L625">
        <v>2859.9300000000003</v>
      </c>
      <c r="M625">
        <v>0.59870375371320561</v>
      </c>
      <c r="N625">
        <v>111.21028729391587</v>
      </c>
      <c r="O625">
        <v>328.96235363838241</v>
      </c>
      <c r="P625">
        <v>328.96235363838287</v>
      </c>
      <c r="Q625">
        <v>2452.6593252940897</v>
      </c>
      <c r="R625">
        <v>1540.57663870035</v>
      </c>
      <c r="S625">
        <v>1</v>
      </c>
      <c r="T625">
        <f t="shared" si="207"/>
        <v>111.1453321552013</v>
      </c>
      <c r="U625">
        <f t="shared" si="208"/>
        <v>4.9808403277791752E-4</v>
      </c>
      <c r="V625">
        <f>IF($F625="Reduce", INDEX(Model_Assumptions[Values], 2), INDEX(Model_Assumptions[Values], 1))</f>
        <v>-0.4</v>
      </c>
      <c r="W625">
        <f t="shared" si="209"/>
        <v>42.991432954636224</v>
      </c>
      <c r="X625">
        <f t="shared" si="222"/>
        <v>4778.2970955711107</v>
      </c>
      <c r="Y625">
        <f t="shared" si="210"/>
        <v>2861.7390144534279</v>
      </c>
      <c r="Z625">
        <f t="shared" si="211"/>
        <v>1.42709557111084</v>
      </c>
      <c r="AA625">
        <f t="shared" si="212"/>
        <v>1.8090144534276078</v>
      </c>
      <c r="AB625">
        <f t="shared" si="223"/>
        <v>0.59890353345879332</v>
      </c>
      <c r="AC625">
        <f t="shared" si="213"/>
        <v>1.9977974558771372E-4</v>
      </c>
      <c r="AD625">
        <f t="shared" si="214"/>
        <v>1.9977974558771372E-4</v>
      </c>
      <c r="AE625">
        <f t="shared" si="215"/>
        <v>0.46000000000000707</v>
      </c>
      <c r="AF625">
        <f t="shared" si="224"/>
        <v>831.91138489817808</v>
      </c>
      <c r="AG625">
        <f t="shared" si="216"/>
        <v>4.338172910446767E-3</v>
      </c>
      <c r="AH625">
        <f t="shared" si="217"/>
        <v>5.4991534241519806E-3</v>
      </c>
      <c r="AI625">
        <f t="shared" si="225"/>
        <v>0.53999999999999293</v>
      </c>
      <c r="AJ625">
        <f>MAX(0, $R625 - $AA625) * INDEX(Model_Assumptions[Values], 7)</f>
        <v>3077.5352484938448</v>
      </c>
      <c r="AK625">
        <f>MAX(0, INDEX(Model_Assumptions[Values], 4) - $AD625)</f>
        <v>4.9800220254412289E-2</v>
      </c>
      <c r="AL625">
        <f>MAX(0, INDEX(Model_Assumptions[Values], 5) - $AC625)</f>
        <v>1.9800220254412287E-2</v>
      </c>
      <c r="AM625">
        <f>INDEX(Model_Assumptions[Values], 6) * MAX(0, INDEX(Model_Assumptions[Values], 3) - $AB625)^2</f>
        <v>0</v>
      </c>
      <c r="AN625">
        <f t="shared" si="218"/>
        <v>3077.2997291723427</v>
      </c>
      <c r="AO625" cm="1">
        <f t="array" ref="AO625">IFERROR(STDEV(IF($E$2:$E$2201=$E625, $AJ$2:$AJ$2201)), 0)</f>
        <v>2.2924242988597263</v>
      </c>
      <c r="AP625">
        <f t="shared" si="226"/>
        <v>0.10273810202556048</v>
      </c>
      <c r="AQ625">
        <f t="shared" si="219"/>
        <v>4.9787237179625264E-2</v>
      </c>
      <c r="AR625" cm="1">
        <f t="array" ref="AR625">IFERROR(STDEV(IF($E$2:$E$2201=$E625, $AK$2:$AK$2201)), 0)</f>
        <v>1.2654900016790448E-4</v>
      </c>
      <c r="AS625">
        <f t="shared" si="227"/>
        <v>0.10259326245011072</v>
      </c>
      <c r="AT625">
        <f t="shared" si="220"/>
        <v>1.9787237179625283E-2</v>
      </c>
      <c r="AU625" cm="1">
        <f t="array" ref="AU625">IFERROR(STDEV(IF($E$2:$E$2201=$E625, $AL$2:$AL$2201)), 0)</f>
        <v>1.2654900016790448E-4</v>
      </c>
      <c r="AV625">
        <f t="shared" si="228"/>
        <v>0.10259326244994621</v>
      </c>
      <c r="AW625">
        <f t="shared" si="221"/>
        <v>0</v>
      </c>
      <c r="AX625" cm="1">
        <f t="array" ref="AX625">IFERROR(STDEV(IF($E$2:$E$2201=$E625, $AM$2:$AM$2201)), 0)</f>
        <v>0</v>
      </c>
      <c r="AY625">
        <f t="shared" si="229"/>
        <v>0.10259326244994621</v>
      </c>
      <c r="AZ625">
        <f>INDEX(Model_Assumptions[Values],9)*((INDEX(Model_Scenarios[GR Weight],1)*$AG625)+(INDEX(Model_Scenarios[GP Weight],1)*$AH625)+(INDEX(Model_Scenarios[LTV Weight],1)*$AI625))-(INDEX(Model_Scenarios[LTV Weight],1)*$AP625)-(INDEX(Model_Scenarios[GP Weight],1)*($AS625+$AV625+$AY625))</f>
        <v>2.0519502028118231</v>
      </c>
      <c r="BA625">
        <f>INDEX(Model_Assumptions[Values],9)*((INDEX(Model_Scenarios[GR Weight],2)*$AG625)+(INDEX(Model_Scenarios[GP Weight],2)*$AH625)+(INDEX(Model_Scenarios[LTV Weight],2)*$AI625))-(INDEX(Model_Scenarios[LTV Weight],2)*$AP625)-(INDEX(Model_Scenarios[GP Weight],2)*($AS625+$AV625+$AY625))</f>
        <v>1.6354170593203492</v>
      </c>
      <c r="BB625">
        <f>INDEX(Model_Assumptions[Values],9)*((INDEX(Model_Scenarios[GR Weight],3)*$AG625)+(INDEX(Model_Scenarios[GP Weight],3)*$AH625)+(INDEX(Model_Scenarios[LTV Weight],3)*$AI625))-(INDEX(Model_Scenarios[LTV Weight],3)*$AP625)-(INDEX(Model_Scenarios[GP Weight],3)*($AS625+$AV625+$AY625))</f>
        <v>0.9462280682475851</v>
      </c>
      <c r="BC625">
        <f>INDEX(Model_Assumptions[Values],9)*((INDEX(Model_Scenarios[GR Weight],4)*$AG625)+(INDEX(Model_Scenarios[GP Weight],4)*$AH625)+(INDEX(Model_Scenarios[LTV Weight],4)*$AI625))-(INDEX(Model_Scenarios[LTV Weight],4)*$AP625)-(INDEX(Model_Scenarios[GP Weight],4)*($AS625+$AV625+$AY625))</f>
        <v>0.68867096490536783</v>
      </c>
      <c r="BD625">
        <f>INDEX(Model_Assumptions[Values],9)*((INDEX(Model_Scenarios[GR Weight],5)*$AG625)+(INDEX(Model_Scenarios[GP Weight],5)*$AH625)+(INDEX(Model_Scenarios[LTV Weight],5)*$AI625))-(INDEX(Model_Scenarios[LTV Weight],5)*$AP625)-(INDEX(Model_Scenarios[GP Weight],5)*($AS625+$AV625+$AY625))</f>
        <v>0.49949743627796406</v>
      </c>
    </row>
    <row r="626" spans="1:56" x14ac:dyDescent="0.25">
      <c r="A626">
        <v>625</v>
      </c>
      <c r="B626">
        <v>13</v>
      </c>
      <c r="C626" s="3">
        <v>25</v>
      </c>
      <c r="D626" s="4">
        <v>0.48</v>
      </c>
      <c r="E626" t="str">
        <v>SKU-1018</v>
      </c>
      <c r="F626" t="str">
        <v>Hold</v>
      </c>
      <c r="G626" t="str">
        <v>Full</v>
      </c>
      <c r="H626">
        <v>111.09</v>
      </c>
      <c r="I626">
        <v>44.58</v>
      </c>
      <c r="J626">
        <v>43</v>
      </c>
      <c r="K626">
        <v>4776.87</v>
      </c>
      <c r="L626">
        <v>2859.9300000000003</v>
      </c>
      <c r="M626">
        <v>0.59870375371320561</v>
      </c>
      <c r="N626">
        <v>111.21028729391587</v>
      </c>
      <c r="O626">
        <v>328.96235363838241</v>
      </c>
      <c r="P626">
        <v>328.96235363838287</v>
      </c>
      <c r="Q626">
        <v>2452.6593252940897</v>
      </c>
      <c r="R626">
        <v>1540.57663870035</v>
      </c>
      <c r="S626">
        <v>1</v>
      </c>
      <c r="T626">
        <f t="shared" si="207"/>
        <v>111.14773790107962</v>
      </c>
      <c r="U626">
        <f t="shared" si="208"/>
        <v>5.1973986029002874E-4</v>
      </c>
      <c r="V626">
        <f>IF($F626="Reduce", INDEX(Model_Assumptions[Values], 2), INDEX(Model_Assumptions[Values], 1))</f>
        <v>-0.4</v>
      </c>
      <c r="W626">
        <f t="shared" si="209"/>
        <v>42.991060474403014</v>
      </c>
      <c r="X626">
        <f t="shared" si="222"/>
        <v>4778.3591216984096</v>
      </c>
      <c r="Y626">
        <f t="shared" si="210"/>
        <v>2861.8176457495233</v>
      </c>
      <c r="Z626">
        <f t="shared" si="211"/>
        <v>1.48912169840969</v>
      </c>
      <c r="AA626">
        <f t="shared" si="212"/>
        <v>1.887645749523017</v>
      </c>
      <c r="AB626">
        <f t="shared" si="223"/>
        <v>0.59891221502253378</v>
      </c>
      <c r="AC626">
        <f t="shared" si="213"/>
        <v>2.0846130932816731E-4</v>
      </c>
      <c r="AD626">
        <f t="shared" si="214"/>
        <v>2.0846130932816731E-4</v>
      </c>
      <c r="AE626">
        <f t="shared" si="215"/>
        <v>0.48000000000003307</v>
      </c>
      <c r="AF626">
        <f t="shared" si="224"/>
        <v>801.09985212413108</v>
      </c>
      <c r="AG626">
        <f t="shared" si="216"/>
        <v>4.5267237479904247E-3</v>
      </c>
      <c r="AH626">
        <f t="shared" si="217"/>
        <v>5.7381816753355368E-3</v>
      </c>
      <c r="AI626">
        <f t="shared" si="225"/>
        <v>0.51999999999996693</v>
      </c>
      <c r="AJ626">
        <f>MAX(0, $R626 - $AA626) * INDEX(Model_Assumptions[Values], 7)</f>
        <v>3077.377985901654</v>
      </c>
      <c r="AK626">
        <f>MAX(0, INDEX(Model_Assumptions[Values], 4) - $AD626)</f>
        <v>4.9791538690671835E-2</v>
      </c>
      <c r="AL626">
        <f>MAX(0, INDEX(Model_Assumptions[Values], 5) - $AC626)</f>
        <v>1.9791538690671833E-2</v>
      </c>
      <c r="AM626">
        <f>INDEX(Model_Assumptions[Values], 6) * MAX(0, INDEX(Model_Assumptions[Values], 3) - $AB626)^2</f>
        <v>0</v>
      </c>
      <c r="AN626">
        <f t="shared" si="218"/>
        <v>3077.2997291723427</v>
      </c>
      <c r="AO626" cm="1">
        <f t="array" ref="AO626">IFERROR(STDEV(IF($E$2:$E$2201=$E626, $AJ$2:$AJ$2201)), 0)</f>
        <v>2.2924242988597263</v>
      </c>
      <c r="AP626">
        <f t="shared" si="226"/>
        <v>3.4137105138098457E-2</v>
      </c>
      <c r="AQ626">
        <f t="shared" si="219"/>
        <v>4.9787237179625264E-2</v>
      </c>
      <c r="AR626" cm="1">
        <f t="array" ref="AR626">IFERROR(STDEV(IF($E$2:$E$2201=$E626, $AK$2:$AK$2201)), 0)</f>
        <v>1.2654900016790448E-4</v>
      </c>
      <c r="AS626">
        <f t="shared" si="227"/>
        <v>3.3990873423449558E-2</v>
      </c>
      <c r="AT626">
        <f t="shared" si="220"/>
        <v>1.9787237179625283E-2</v>
      </c>
      <c r="AU626" cm="1">
        <f t="array" ref="AU626">IFERROR(STDEV(IF($E$2:$E$2201=$E626, $AL$2:$AL$2201)), 0)</f>
        <v>1.2654900016790448E-4</v>
      </c>
      <c r="AV626">
        <f t="shared" si="228"/>
        <v>3.3990873423285065E-2</v>
      </c>
      <c r="AW626">
        <f t="shared" si="221"/>
        <v>0</v>
      </c>
      <c r="AX626" cm="1">
        <f t="array" ref="AX626">IFERROR(STDEV(IF($E$2:$E$2201=$E626, $AM$2:$AM$2201)), 0)</f>
        <v>0</v>
      </c>
      <c r="AY626">
        <f t="shared" si="229"/>
        <v>3.3990873423285065E-2</v>
      </c>
      <c r="AZ626">
        <f>INDEX(Model_Assumptions[Values],9)*((INDEX(Model_Scenarios[GR Weight],1)*$AG626)+(INDEX(Model_Scenarios[GP Weight],1)*$AH626)+(INDEX(Model_Scenarios[LTV Weight],1)*$AI626))-(INDEX(Model_Scenarios[LTV Weight],1)*$AP626)-(INDEX(Model_Scenarios[GP Weight],1)*($AS626+$AV626+$AY626))</f>
        <v>2.0476255065740498</v>
      </c>
      <c r="BA626">
        <f>INDEX(Model_Assumptions[Values],9)*((INDEX(Model_Scenarios[GR Weight],2)*$AG626)+(INDEX(Model_Scenarios[GP Weight],2)*$AH626)+(INDEX(Model_Scenarios[LTV Weight],2)*$AI626))-(INDEX(Model_Scenarios[LTV Weight],2)*$AP626)-(INDEX(Model_Scenarios[GP Weight],2)*($AS626+$AV626+$AY626))</f>
        <v>1.6565495820924532</v>
      </c>
      <c r="BB626">
        <f>INDEX(Model_Assumptions[Values],9)*((INDEX(Model_Scenarios[GR Weight],3)*$AG626)+(INDEX(Model_Scenarios[GP Weight],3)*$AH626)+(INDEX(Model_Scenarios[LTV Weight],3)*$AI626))-(INDEX(Model_Scenarios[LTV Weight],3)*$AP626)-(INDEX(Model_Scenarios[GP Weight],3)*($AS626+$AV626+$AY626))</f>
        <v>1.0063549634670128</v>
      </c>
      <c r="BC626">
        <f>INDEX(Model_Assumptions[Values],9)*((INDEX(Model_Scenarios[GR Weight],4)*$AG626)+(INDEX(Model_Scenarios[GP Weight],4)*$AH626)+(INDEX(Model_Scenarios[LTV Weight],4)*$AI626))-(INDEX(Model_Scenarios[LTV Weight],4)*$AP626)-(INDEX(Model_Scenarios[GP Weight],4)*($AS626+$AV626+$AY626))</f>
        <v>0.75203203585483425</v>
      </c>
      <c r="BD626">
        <f>INDEX(Model_Assumptions[Values],9)*((INDEX(Model_Scenarios[GR Weight],5)*$AG626)+(INDEX(Model_Scenarios[GP Weight],5)*$AH626)+(INDEX(Model_Scenarios[LTV Weight],5)*$AI626))-(INDEX(Model_Scenarios[LTV Weight],5)*$AP626)-(INDEX(Model_Scenarios[GP Weight],5)*($AS626+$AV626+$AY626))</f>
        <v>0.60568750592208642</v>
      </c>
    </row>
    <row r="627" spans="1:56" x14ac:dyDescent="0.25">
      <c r="A627">
        <v>626</v>
      </c>
      <c r="B627">
        <v>13</v>
      </c>
      <c r="C627" s="3">
        <v>26</v>
      </c>
      <c r="D627" s="4">
        <v>0.5</v>
      </c>
      <c r="E627" t="str">
        <v>SKU-1018</v>
      </c>
      <c r="F627" t="str">
        <v>Hold</v>
      </c>
      <c r="G627" t="str">
        <v>Full</v>
      </c>
      <c r="H627">
        <v>111.09</v>
      </c>
      <c r="I627">
        <v>44.58</v>
      </c>
      <c r="J627">
        <v>43</v>
      </c>
      <c r="K627">
        <v>4776.87</v>
      </c>
      <c r="L627">
        <v>2859.9300000000003</v>
      </c>
      <c r="M627">
        <v>0.59870375371320561</v>
      </c>
      <c r="N627">
        <v>111.21028729391587</v>
      </c>
      <c r="O627">
        <v>328.96235363838241</v>
      </c>
      <c r="P627">
        <v>328.96235363838287</v>
      </c>
      <c r="Q627">
        <v>2452.6593252940897</v>
      </c>
      <c r="R627">
        <v>1540.57663870035</v>
      </c>
      <c r="S627">
        <v>1</v>
      </c>
      <c r="T627">
        <f t="shared" si="207"/>
        <v>111.15014364695793</v>
      </c>
      <c r="U627">
        <f t="shared" si="208"/>
        <v>5.4139568780201192E-4</v>
      </c>
      <c r="V627">
        <f>IF($F627="Reduce", INDEX(Model_Assumptions[Values], 2), INDEX(Model_Assumptions[Values], 1))</f>
        <v>-0.4</v>
      </c>
      <c r="W627">
        <f t="shared" si="209"/>
        <v>42.990687994169804</v>
      </c>
      <c r="X627">
        <f t="shared" si="222"/>
        <v>4778.4211460335237</v>
      </c>
      <c r="Y627">
        <f t="shared" si="210"/>
        <v>2861.8962752534339</v>
      </c>
      <c r="Z627">
        <f t="shared" si="211"/>
        <v>1.5511460335237643</v>
      </c>
      <c r="AA627">
        <f t="shared" si="212"/>
        <v>1.9662752534336505</v>
      </c>
      <c r="AB627">
        <f t="shared" si="223"/>
        <v>0.59892089621046474</v>
      </c>
      <c r="AC627">
        <f t="shared" si="213"/>
        <v>2.1714249725912627E-4</v>
      </c>
      <c r="AD627">
        <f t="shared" si="214"/>
        <v>2.1714249725912627E-4</v>
      </c>
      <c r="AE627">
        <f t="shared" si="215"/>
        <v>0.49999999999994094</v>
      </c>
      <c r="AF627">
        <f t="shared" si="224"/>
        <v>770.28831935026597</v>
      </c>
      <c r="AG627">
        <f t="shared" si="216"/>
        <v>4.7152691375405486E-3</v>
      </c>
      <c r="AH627">
        <f t="shared" si="217"/>
        <v>5.9772044785255584E-3</v>
      </c>
      <c r="AI627">
        <f t="shared" si="225"/>
        <v>0.50000000000005906</v>
      </c>
      <c r="AJ627">
        <f>MAX(0, $R627 - $AA627) * INDEX(Model_Assumptions[Values], 7)</f>
        <v>3077.2207268938328</v>
      </c>
      <c r="AK627">
        <f>MAX(0, INDEX(Model_Assumptions[Values], 4) - $AD627)</f>
        <v>4.9782857502740877E-2</v>
      </c>
      <c r="AL627">
        <f>MAX(0, INDEX(Model_Assumptions[Values], 5) - $AC627)</f>
        <v>1.9782857502740874E-2</v>
      </c>
      <c r="AM627">
        <f>INDEX(Model_Assumptions[Values], 6) * MAX(0, INDEX(Model_Assumptions[Values], 3) - $AB627)^2</f>
        <v>0</v>
      </c>
      <c r="AN627">
        <f t="shared" si="218"/>
        <v>3077.2997291723427</v>
      </c>
      <c r="AO627" cm="1">
        <f t="array" ref="AO627">IFERROR(STDEV(IF($E$2:$E$2201=$E627, $AJ$2:$AJ$2201)), 0)</f>
        <v>2.2924242988597263</v>
      </c>
      <c r="AP627">
        <f t="shared" si="226"/>
        <v>-3.4462328177753729E-2</v>
      </c>
      <c r="AQ627">
        <f t="shared" si="219"/>
        <v>4.9787237179625264E-2</v>
      </c>
      <c r="AR627" cm="1">
        <f t="array" ref="AR627">IFERROR(STDEV(IF($E$2:$E$2201=$E627, $AK$2:$AK$2201)), 0)</f>
        <v>1.2654900016790448E-4</v>
      </c>
      <c r="AS627">
        <f t="shared" si="227"/>
        <v>-3.4608545927480167E-2</v>
      </c>
      <c r="AT627">
        <f t="shared" si="220"/>
        <v>1.9787237179625283E-2</v>
      </c>
      <c r="AU627" cm="1">
        <f t="array" ref="AU627">IFERROR(STDEV(IF($E$2:$E$2201=$E627, $AL$2:$AL$2201)), 0)</f>
        <v>1.2654900016790448E-4</v>
      </c>
      <c r="AV627">
        <f t="shared" si="228"/>
        <v>-3.4608545927644667E-2</v>
      </c>
      <c r="AW627">
        <f t="shared" si="221"/>
        <v>0</v>
      </c>
      <c r="AX627" cm="1">
        <f t="array" ref="AX627">IFERROR(STDEV(IF($E$2:$E$2201=$E627, $AM$2:$AM$2201)), 0)</f>
        <v>0</v>
      </c>
      <c r="AY627">
        <f t="shared" si="229"/>
        <v>-3.4608545927644667E-2</v>
      </c>
      <c r="AZ627">
        <f>INDEX(Model_Assumptions[Values],9)*((INDEX(Model_Scenarios[GR Weight],1)*$AG627)+(INDEX(Model_Scenarios[GP Weight],1)*$AH627)+(INDEX(Model_Scenarios[LTV Weight],1)*$AI627))-(INDEX(Model_Scenarios[LTV Weight],1)*$AP627)-(INDEX(Model_Scenarios[GP Weight],1)*($AS627+$AV627+$AY627))</f>
        <v>2.0432986631287493</v>
      </c>
      <c r="BA627">
        <f>INDEX(Model_Assumptions[Values],9)*((INDEX(Model_Scenarios[GR Weight],2)*$AG627)+(INDEX(Model_Scenarios[GP Weight],2)*$AH627)+(INDEX(Model_Scenarios[LTV Weight],2)*$AI627))-(INDEX(Model_Scenarios[LTV Weight],2)*$AP627)-(INDEX(Model_Scenarios[GP Weight],2)*($AS627+$AV627+$AY627))</f>
        <v>1.6776792972039667</v>
      </c>
      <c r="BB627">
        <f>INDEX(Model_Assumptions[Values],9)*((INDEX(Model_Scenarios[GR Weight],3)*$AG627)+(INDEX(Model_Scenarios[GP Weight],3)*$AH627)+(INDEX(Model_Scenarios[LTV Weight],3)*$AI627))-(INDEX(Model_Scenarios[LTV Weight],3)*$AP627)-(INDEX(Model_Scenarios[GP Weight],3)*($AS627+$AV627+$AY627))</f>
        <v>1.0664780987545346</v>
      </c>
      <c r="BC627">
        <f>INDEX(Model_Assumptions[Values],9)*((INDEX(Model_Scenarios[GR Weight],4)*$AG627)+(INDEX(Model_Scenarios[GP Weight],4)*$AH627)+(INDEX(Model_Scenarios[LTV Weight],4)*$AI627))-(INDEX(Model_Scenarios[LTV Weight],4)*$AP627)-(INDEX(Model_Scenarios[GP Weight],4)*($AS627+$AV627+$AY627))</f>
        <v>0.81538950050549963</v>
      </c>
      <c r="BD627">
        <f>INDEX(Model_Assumptions[Values],9)*((INDEX(Model_Scenarios[GR Weight],5)*$AG627)+(INDEX(Model_Scenarios[GP Weight],5)*$AH627)+(INDEX(Model_Scenarios[LTV Weight],5)*$AI627))-(INDEX(Model_Scenarios[LTV Weight],5)*$AP627)-(INDEX(Model_Scenarios[GP Weight],5)*($AS627+$AV627+$AY627))</f>
        <v>0.71187226427852135</v>
      </c>
    </row>
    <row r="628" spans="1:56" x14ac:dyDescent="0.25">
      <c r="A628">
        <v>627</v>
      </c>
      <c r="B628">
        <v>13</v>
      </c>
      <c r="C628" s="3">
        <v>27</v>
      </c>
      <c r="D628" s="4">
        <v>0.52</v>
      </c>
      <c r="E628" t="str">
        <v>SKU-1018</v>
      </c>
      <c r="F628" t="str">
        <v>Hold</v>
      </c>
      <c r="G628" t="str">
        <v>Full</v>
      </c>
      <c r="H628">
        <v>111.09</v>
      </c>
      <c r="I628">
        <v>44.58</v>
      </c>
      <c r="J628">
        <v>43</v>
      </c>
      <c r="K628">
        <v>4776.87</v>
      </c>
      <c r="L628">
        <v>2859.9300000000003</v>
      </c>
      <c r="M628">
        <v>0.59870375371320561</v>
      </c>
      <c r="N628">
        <v>111.21028729391587</v>
      </c>
      <c r="O628">
        <v>328.96235363838241</v>
      </c>
      <c r="P628">
        <v>328.96235363838287</v>
      </c>
      <c r="Q628">
        <v>2452.6593252940897</v>
      </c>
      <c r="R628">
        <v>1540.57663870035</v>
      </c>
      <c r="S628">
        <v>1</v>
      </c>
      <c r="T628">
        <f t="shared" si="207"/>
        <v>111.15254939283625</v>
      </c>
      <c r="U628">
        <f t="shared" si="208"/>
        <v>5.6305151531412315E-4</v>
      </c>
      <c r="V628">
        <f>IF($F628="Reduce", INDEX(Model_Assumptions[Values], 2), INDEX(Model_Assumptions[Values], 1))</f>
        <v>-0.4</v>
      </c>
      <c r="W628">
        <f t="shared" si="209"/>
        <v>42.990315513936601</v>
      </c>
      <c r="X628">
        <f t="shared" si="222"/>
        <v>4778.483168576452</v>
      </c>
      <c r="Y628">
        <f t="shared" si="210"/>
        <v>2861.9749029651584</v>
      </c>
      <c r="Z628">
        <f t="shared" si="211"/>
        <v>1.6131685764521535</v>
      </c>
      <c r="AA628">
        <f t="shared" si="212"/>
        <v>2.0449029651581441</v>
      </c>
      <c r="AB628">
        <f t="shared" si="223"/>
        <v>0.59892957702261063</v>
      </c>
      <c r="AC628">
        <f t="shared" si="213"/>
        <v>2.2582330940501549E-4</v>
      </c>
      <c r="AD628">
        <f t="shared" si="214"/>
        <v>2.2582330940501549E-4</v>
      </c>
      <c r="AE628">
        <f t="shared" si="215"/>
        <v>0.51999999999996693</v>
      </c>
      <c r="AF628">
        <f t="shared" si="224"/>
        <v>739.47678657621896</v>
      </c>
      <c r="AG628">
        <f t="shared" si="216"/>
        <v>4.9038090790943728E-3</v>
      </c>
      <c r="AH628">
        <f t="shared" si="217"/>
        <v>6.2162218337178986E-3</v>
      </c>
      <c r="AI628">
        <f t="shared" si="225"/>
        <v>0.48000000000003307</v>
      </c>
      <c r="AJ628">
        <f>MAX(0, $R628 - $AA628) * INDEX(Model_Assumptions[Values], 7)</f>
        <v>3077.0634714703838</v>
      </c>
      <c r="AK628">
        <f>MAX(0, INDEX(Model_Assumptions[Values], 4) - $AD628)</f>
        <v>4.9774176690594987E-2</v>
      </c>
      <c r="AL628">
        <f>MAX(0, INDEX(Model_Assumptions[Values], 5) - $AC628)</f>
        <v>1.9774176690594985E-2</v>
      </c>
      <c r="AM628">
        <f>INDEX(Model_Assumptions[Values], 6) * MAX(0, INDEX(Model_Assumptions[Values], 3) - $AB628)^2</f>
        <v>0</v>
      </c>
      <c r="AN628">
        <f t="shared" si="218"/>
        <v>3077.2997291723427</v>
      </c>
      <c r="AO628" cm="1">
        <f t="array" ref="AO628">IFERROR(STDEV(IF($E$2:$E$2201=$E628, $AJ$2:$AJ$2201)), 0)</f>
        <v>2.2924242988597263</v>
      </c>
      <c r="AP628">
        <f t="shared" si="226"/>
        <v>-0.10306019792080587</v>
      </c>
      <c r="AQ628">
        <f t="shared" si="219"/>
        <v>4.9787237179625264E-2</v>
      </c>
      <c r="AR628" cm="1">
        <f t="array" ref="AR628">IFERROR(STDEV(IF($E$2:$E$2201=$E628, $AK$2:$AK$2201)), 0)</f>
        <v>1.2654900016790448E-4</v>
      </c>
      <c r="AS628">
        <f t="shared" si="227"/>
        <v>-0.10320499579568597</v>
      </c>
      <c r="AT628">
        <f t="shared" si="220"/>
        <v>1.9787237179625283E-2</v>
      </c>
      <c r="AU628" cm="1">
        <f t="array" ref="AU628">IFERROR(STDEV(IF($E$2:$E$2201=$E628, $AL$2:$AL$2201)), 0)</f>
        <v>1.2654900016790448E-4</v>
      </c>
      <c r="AV628">
        <f t="shared" si="228"/>
        <v>-0.10320499579585046</v>
      </c>
      <c r="AW628">
        <f t="shared" si="221"/>
        <v>0</v>
      </c>
      <c r="AX628" cm="1">
        <f t="array" ref="AX628">IFERROR(STDEV(IF($E$2:$E$2201=$E628, $AM$2:$AM$2201)), 0)</f>
        <v>0</v>
      </c>
      <c r="AY628">
        <f t="shared" si="229"/>
        <v>-0.10320499579585046</v>
      </c>
      <c r="AZ628">
        <f>INDEX(Model_Assumptions[Values],9)*((INDEX(Model_Scenarios[GR Weight],1)*$AG628)+(INDEX(Model_Scenarios[GP Weight],1)*$AH628)+(INDEX(Model_Scenarios[LTV Weight],1)*$AI628))-(INDEX(Model_Scenarios[LTV Weight],1)*$AP628)-(INDEX(Model_Scenarios[GP Weight],1)*($AS628+$AV628+$AY628))</f>
        <v>2.038969672531922</v>
      </c>
      <c r="BA628">
        <f>INDEX(Model_Assumptions[Values],9)*((INDEX(Model_Scenarios[GR Weight],2)*$AG628)+(INDEX(Model_Scenarios[GP Weight],2)*$AH628)+(INDEX(Model_Scenarios[LTV Weight],2)*$AI628))-(INDEX(Model_Scenarios[LTV Weight],2)*$AP628)-(INDEX(Model_Scenarios[GP Weight],2)*($AS628+$AV628+$AY628))</f>
        <v>1.6988062047691472</v>
      </c>
      <c r="BB628">
        <f>INDEX(Model_Assumptions[Values],9)*((INDEX(Model_Scenarios[GR Weight],3)*$AG628)+(INDEX(Model_Scenarios[GP Weight],3)*$AH628)+(INDEX(Model_Scenarios[LTV Weight],3)*$AI628))-(INDEX(Model_Scenarios[LTV Weight],3)*$AP628)-(INDEX(Model_Scenarios[GP Weight],3)*($AS628+$AV628+$AY628))</f>
        <v>1.1265974743118483</v>
      </c>
      <c r="BC628">
        <f>INDEX(Model_Assumptions[Values],9)*((INDEX(Model_Scenarios[GR Weight],4)*$AG628)+(INDEX(Model_Scenarios[GP Weight],4)*$AH628)+(INDEX(Model_Scenarios[LTV Weight],4)*$AI628))-(INDEX(Model_Scenarios[LTV Weight],4)*$AP628)-(INDEX(Model_Scenarios[GP Weight],4)*($AS628+$AV628+$AY628))</f>
        <v>0.87874335905929835</v>
      </c>
      <c r="BD628">
        <f>INDEX(Model_Assumptions[Values],9)*((INDEX(Model_Scenarios[GR Weight],5)*$AG628)+(INDEX(Model_Scenarios[GP Weight],5)*$AH628)+(INDEX(Model_Scenarios[LTV Weight],5)*$AI628))-(INDEX(Model_Scenarios[LTV Weight],5)*$AP628)-(INDEX(Model_Scenarios[GP Weight],5)*($AS628+$AV628+$AY628))</f>
        <v>0.81805171166512414</v>
      </c>
    </row>
    <row r="629" spans="1:56" x14ac:dyDescent="0.25">
      <c r="A629">
        <v>628</v>
      </c>
      <c r="B629">
        <v>13</v>
      </c>
      <c r="C629" s="3">
        <v>28</v>
      </c>
      <c r="D629" s="4">
        <v>0.54</v>
      </c>
      <c r="E629" t="str">
        <v>SKU-1018</v>
      </c>
      <c r="F629" t="str">
        <v>Hold</v>
      </c>
      <c r="G629" t="str">
        <v>Full</v>
      </c>
      <c r="H629">
        <v>111.09</v>
      </c>
      <c r="I629">
        <v>44.58</v>
      </c>
      <c r="J629">
        <v>43</v>
      </c>
      <c r="K629">
        <v>4776.87</v>
      </c>
      <c r="L629">
        <v>2859.9300000000003</v>
      </c>
      <c r="M629">
        <v>0.59870375371320561</v>
      </c>
      <c r="N629">
        <v>111.21028729391587</v>
      </c>
      <c r="O629">
        <v>328.96235363838241</v>
      </c>
      <c r="P629">
        <v>328.96235363838287</v>
      </c>
      <c r="Q629">
        <v>2452.6593252940897</v>
      </c>
      <c r="R629">
        <v>1540.57663870035</v>
      </c>
      <c r="S629">
        <v>1</v>
      </c>
      <c r="T629">
        <f t="shared" si="207"/>
        <v>111.15495513871457</v>
      </c>
      <c r="U629">
        <f t="shared" si="208"/>
        <v>5.8470734282623437E-4</v>
      </c>
      <c r="V629">
        <f>IF($F629="Reduce", INDEX(Model_Assumptions[Values], 2), INDEX(Model_Assumptions[Values], 1))</f>
        <v>-0.4</v>
      </c>
      <c r="W629">
        <f t="shared" si="209"/>
        <v>42.989943033703391</v>
      </c>
      <c r="X629">
        <f t="shared" si="222"/>
        <v>4778.5451893271957</v>
      </c>
      <c r="Y629">
        <f t="shared" si="210"/>
        <v>2862.0535288846986</v>
      </c>
      <c r="Z629">
        <f t="shared" si="211"/>
        <v>1.675189327195767</v>
      </c>
      <c r="AA629">
        <f t="shared" si="212"/>
        <v>2.1235288846983167</v>
      </c>
      <c r="AB629">
        <f t="shared" si="223"/>
        <v>0.59893825745899598</v>
      </c>
      <c r="AC629">
        <f t="shared" si="213"/>
        <v>2.3450374579037092E-4</v>
      </c>
      <c r="AD629">
        <f t="shared" si="214"/>
        <v>2.3450374579037092E-4</v>
      </c>
      <c r="AE629">
        <f t="shared" si="215"/>
        <v>0.53999999999999293</v>
      </c>
      <c r="AF629">
        <f t="shared" si="224"/>
        <v>708.66525380217195</v>
      </c>
      <c r="AG629">
        <f t="shared" si="216"/>
        <v>5.0923435726546633E-3</v>
      </c>
      <c r="AH629">
        <f t="shared" si="217"/>
        <v>6.4552337409180868E-3</v>
      </c>
      <c r="AI629">
        <f t="shared" si="225"/>
        <v>0.46000000000000707</v>
      </c>
      <c r="AJ629">
        <f>MAX(0, $R629 - $AA629) * INDEX(Model_Assumptions[Values], 7)</f>
        <v>3076.9062196313034</v>
      </c>
      <c r="AK629">
        <f>MAX(0, INDEX(Model_Assumptions[Values], 4) - $AD629)</f>
        <v>4.9765496254209632E-2</v>
      </c>
      <c r="AL629">
        <f>MAX(0, INDEX(Model_Assumptions[Values], 5) - $AC629)</f>
        <v>1.9765496254209629E-2</v>
      </c>
      <c r="AM629">
        <f>INDEX(Model_Assumptions[Values], 6) * MAX(0, INDEX(Model_Assumptions[Values], 3) - $AB629)^2</f>
        <v>0</v>
      </c>
      <c r="AN629">
        <f t="shared" si="218"/>
        <v>3077.2997291723427</v>
      </c>
      <c r="AO629" cm="1">
        <f t="array" ref="AO629">IFERROR(STDEV(IF($E$2:$E$2201=$E629, $AJ$2:$AJ$2201)), 0)</f>
        <v>2.2924242988597263</v>
      </c>
      <c r="AP629">
        <f t="shared" si="226"/>
        <v>-0.17165650409264491</v>
      </c>
      <c r="AQ629">
        <f t="shared" si="219"/>
        <v>4.9787237179625264E-2</v>
      </c>
      <c r="AR629" cm="1">
        <f t="array" ref="AR629">IFERROR(STDEV(IF($E$2:$E$2201=$E629, $AK$2:$AK$2201)), 0)</f>
        <v>1.2654900016790448E-4</v>
      </c>
      <c r="AS629">
        <f t="shared" si="227"/>
        <v>-0.17179847637505266</v>
      </c>
      <c r="AT629">
        <f t="shared" si="220"/>
        <v>1.9787237179625283E-2</v>
      </c>
      <c r="AU629" cm="1">
        <f t="array" ref="AU629">IFERROR(STDEV(IF($E$2:$E$2201=$E629, $AL$2:$AL$2201)), 0)</f>
        <v>1.2654900016790448E-4</v>
      </c>
      <c r="AV629">
        <f t="shared" si="228"/>
        <v>-0.17179847637521717</v>
      </c>
      <c r="AW629">
        <f t="shared" si="221"/>
        <v>0</v>
      </c>
      <c r="AX629" cm="1">
        <f t="array" ref="AX629">IFERROR(STDEV(IF($E$2:$E$2201=$E629, $AM$2:$AM$2201)), 0)</f>
        <v>0</v>
      </c>
      <c r="AY629">
        <f t="shared" si="229"/>
        <v>-0.17179847637521717</v>
      </c>
      <c r="AZ629">
        <f>INDEX(Model_Assumptions[Values],9)*((INDEX(Model_Scenarios[GR Weight],1)*$AG629)+(INDEX(Model_Scenarios[GP Weight],1)*$AH629)+(INDEX(Model_Scenarios[LTV Weight],1)*$AI629))-(INDEX(Model_Scenarios[LTV Weight],1)*$AP629)-(INDEX(Model_Scenarios[GP Weight],1)*($AS629+$AV629+$AY629))</f>
        <v>2.034638534843479</v>
      </c>
      <c r="BA629">
        <f>INDEX(Model_Assumptions[Values],9)*((INDEX(Model_Scenarios[GR Weight],2)*$AG629)+(INDEX(Model_Scenarios[GP Weight],2)*$AH629)+(INDEX(Model_Scenarios[LTV Weight],2)*$AI629))-(INDEX(Model_Scenarios[LTV Weight],2)*$AP629)-(INDEX(Model_Scenarios[GP Weight],2)*($AS629+$AV629+$AY629))</f>
        <v>1.7199303049057488</v>
      </c>
      <c r="BB629">
        <f>INDEX(Model_Assumptions[Values],9)*((INDEX(Model_Scenarios[GR Weight],3)*$AG629)+(INDEX(Model_Scenarios[GP Weight],3)*$AH629)+(INDEX(Model_Scenarios[LTV Weight],3)*$AI629))-(INDEX(Model_Scenarios[LTV Weight],3)*$AP629)-(INDEX(Model_Scenarios[GP Weight],3)*($AS629+$AV629+$AY629))</f>
        <v>1.1867130903434175</v>
      </c>
      <c r="BC629">
        <f>INDEX(Model_Assumptions[Values],9)*((INDEX(Model_Scenarios[GR Weight],4)*$AG629)+(INDEX(Model_Scenarios[GP Weight],4)*$AH629)+(INDEX(Model_Scenarios[LTV Weight],4)*$AI629))-(INDEX(Model_Scenarios[LTV Weight],4)*$AP629)-(INDEX(Model_Scenarios[GP Weight],4)*($AS629+$AV629+$AY629))</f>
        <v>0.9420936117204769</v>
      </c>
      <c r="BD629">
        <f>INDEX(Model_Assumptions[Values],9)*((INDEX(Model_Scenarios[GR Weight],5)*$AG629)+(INDEX(Model_Scenarios[GP Weight],5)*$AH629)+(INDEX(Model_Scenarios[LTV Weight],5)*$AI629))-(INDEX(Model_Scenarios[LTV Weight],5)*$AP629)-(INDEX(Model_Scenarios[GP Weight],5)*($AS629+$AV629+$AY629))</f>
        <v>0.92422584840236732</v>
      </c>
    </row>
    <row r="630" spans="1:56" x14ac:dyDescent="0.25">
      <c r="A630">
        <v>629</v>
      </c>
      <c r="B630">
        <v>13</v>
      </c>
      <c r="C630" s="3">
        <v>29</v>
      </c>
      <c r="D630" s="4">
        <v>0.56000000000000005</v>
      </c>
      <c r="E630" t="str">
        <v>SKU-1018</v>
      </c>
      <c r="F630" t="str">
        <v>Hold</v>
      </c>
      <c r="G630" t="str">
        <v>Full</v>
      </c>
      <c r="H630">
        <v>111.09</v>
      </c>
      <c r="I630">
        <v>44.58</v>
      </c>
      <c r="J630">
        <v>43</v>
      </c>
      <c r="K630">
        <v>4776.87</v>
      </c>
      <c r="L630">
        <v>2859.9300000000003</v>
      </c>
      <c r="M630">
        <v>0.59870375371320561</v>
      </c>
      <c r="N630">
        <v>111.21028729391587</v>
      </c>
      <c r="O630">
        <v>328.96235363838241</v>
      </c>
      <c r="P630">
        <v>328.96235363838287</v>
      </c>
      <c r="Q630">
        <v>2452.6593252940897</v>
      </c>
      <c r="R630">
        <v>1540.57663870035</v>
      </c>
      <c r="S630">
        <v>1</v>
      </c>
      <c r="T630">
        <f t="shared" si="207"/>
        <v>111.15736088459289</v>
      </c>
      <c r="U630">
        <f t="shared" si="208"/>
        <v>6.0636317033834549E-4</v>
      </c>
      <c r="V630">
        <f>IF($F630="Reduce", INDEX(Model_Assumptions[Values], 2), INDEX(Model_Assumptions[Values], 1))</f>
        <v>-0.4</v>
      </c>
      <c r="W630">
        <f t="shared" si="209"/>
        <v>42.98957055347018</v>
      </c>
      <c r="X630">
        <f t="shared" si="222"/>
        <v>4778.6072082857527</v>
      </c>
      <c r="Y630">
        <f t="shared" si="210"/>
        <v>2862.1321530120522</v>
      </c>
      <c r="Z630">
        <f t="shared" si="211"/>
        <v>1.7372082857527857</v>
      </c>
      <c r="AA630">
        <f t="shared" si="212"/>
        <v>2.2021530120518946</v>
      </c>
      <c r="AB630">
        <f t="shared" si="223"/>
        <v>0.59894693751964501</v>
      </c>
      <c r="AC630">
        <f t="shared" si="213"/>
        <v>2.4318380643939541E-4</v>
      </c>
      <c r="AD630">
        <f t="shared" si="214"/>
        <v>2.4318380643939541E-4</v>
      </c>
      <c r="AE630">
        <f t="shared" si="215"/>
        <v>0.56000000000001893</v>
      </c>
      <c r="AF630">
        <f t="shared" si="224"/>
        <v>677.85372102812482</v>
      </c>
      <c r="AG630">
        <f t="shared" si="216"/>
        <v>5.2808726182158889E-3</v>
      </c>
      <c r="AH630">
        <f t="shared" si="217"/>
        <v>6.6942402001192109E-3</v>
      </c>
      <c r="AI630">
        <f t="shared" si="225"/>
        <v>0.43999999999998107</v>
      </c>
      <c r="AJ630">
        <f>MAX(0, $R630 - $AA630) * INDEX(Model_Assumptions[Values], 7)</f>
        <v>3076.7489713765963</v>
      </c>
      <c r="AK630">
        <f>MAX(0, INDEX(Model_Assumptions[Values], 4) - $AD630)</f>
        <v>4.9756816193560607E-2</v>
      </c>
      <c r="AL630">
        <f>MAX(0, INDEX(Model_Assumptions[Values], 5) - $AC630)</f>
        <v>1.9756816193560605E-2</v>
      </c>
      <c r="AM630">
        <f>INDEX(Model_Assumptions[Values], 6) * MAX(0, INDEX(Model_Assumptions[Values], 3) - $AB630)^2</f>
        <v>0</v>
      </c>
      <c r="AN630">
        <f t="shared" si="218"/>
        <v>3077.2997291723427</v>
      </c>
      <c r="AO630" cm="1">
        <f t="array" ref="AO630">IFERROR(STDEV(IF($E$2:$E$2201=$E630, $AJ$2:$AJ$2201)), 0)</f>
        <v>2.2924242988597263</v>
      </c>
      <c r="AP630">
        <f t="shared" si="226"/>
        <v>-0.24025124669128717</v>
      </c>
      <c r="AQ630">
        <f t="shared" si="219"/>
        <v>4.9787237179625264E-2</v>
      </c>
      <c r="AR630" cm="1">
        <f t="array" ref="AR630">IFERROR(STDEV(IF($E$2:$E$2201=$E630, $AK$2:$AK$2201)), 0)</f>
        <v>1.2654900016790448E-4</v>
      </c>
      <c r="AS630">
        <f t="shared" si="227"/>
        <v>-0.24038898785683313</v>
      </c>
      <c r="AT630">
        <f t="shared" si="220"/>
        <v>1.9787237179625283E-2</v>
      </c>
      <c r="AU630" cm="1">
        <f t="array" ref="AU630">IFERROR(STDEV(IF($E$2:$E$2201=$E630, $AL$2:$AL$2201)), 0)</f>
        <v>1.2654900016790448E-4</v>
      </c>
      <c r="AV630">
        <f t="shared" si="228"/>
        <v>-0.24038898785699761</v>
      </c>
      <c r="AW630">
        <f t="shared" si="221"/>
        <v>0</v>
      </c>
      <c r="AX630" cm="1">
        <f t="array" ref="AX630">IFERROR(STDEV(IF($E$2:$E$2201=$E630, $AM$2:$AM$2201)), 0)</f>
        <v>0</v>
      </c>
      <c r="AY630">
        <f t="shared" si="229"/>
        <v>-0.24038898785699761</v>
      </c>
      <c r="AZ630">
        <f>INDEX(Model_Assumptions[Values],9)*((INDEX(Model_Scenarios[GR Weight],1)*$AG630)+(INDEX(Model_Scenarios[GP Weight],1)*$AH630)+(INDEX(Model_Scenarios[LTV Weight],1)*$AI630))-(INDEX(Model_Scenarios[LTV Weight],1)*$AP630)-(INDEX(Model_Scenarios[GP Weight],1)*($AS630+$AV630+$AY630))</f>
        <v>2.0303052501192047</v>
      </c>
      <c r="BA630">
        <f>INDEX(Model_Assumptions[Values],9)*((INDEX(Model_Scenarios[GR Weight],2)*$AG630)+(INDEX(Model_Scenarios[GP Weight],2)*$AH630)+(INDEX(Model_Scenarios[LTV Weight],2)*$AI630))-(INDEX(Model_Scenarios[LTV Weight],2)*$AP630)-(INDEX(Model_Scenarios[GP Weight],2)*($AS630+$AV630+$AY630))</f>
        <v>1.7410515977272221</v>
      </c>
      <c r="BB630">
        <f>INDEX(Model_Assumptions[Values],9)*((INDEX(Model_Scenarios[GR Weight],3)*$AG630)+(INDEX(Model_Scenarios[GP Weight],3)*$AH630)+(INDEX(Model_Scenarios[LTV Weight],3)*$AI630))-(INDEX(Model_Scenarios[LTV Weight],3)*$AP630)-(INDEX(Model_Scenarios[GP Weight],3)*($AS630+$AV630+$AY630))</f>
        <v>1.2468249470492454</v>
      </c>
      <c r="BC630">
        <f>INDEX(Model_Assumptions[Values],9)*((INDEX(Model_Scenarios[GR Weight],4)*$AG630)+(INDEX(Model_Scenarios[GP Weight],4)*$AH630)+(INDEX(Model_Scenarios[LTV Weight],4)*$AI630))-(INDEX(Model_Scenarios[LTV Weight],4)*$AP630)-(INDEX(Model_Scenarios[GP Weight],4)*($AS630+$AV630+$AY630))</f>
        <v>1.0054402586892341</v>
      </c>
      <c r="BD630">
        <f>INDEX(Model_Assumptions[Values],9)*((INDEX(Model_Scenarios[GR Weight],5)*$AG630)+(INDEX(Model_Scenarios[GP Weight],5)*$AH630)+(INDEX(Model_Scenarios[LTV Weight],5)*$AI630))-(INDEX(Model_Scenarios[LTV Weight],5)*$AP630)-(INDEX(Model_Scenarios[GP Weight],5)*($AS630+$AV630+$AY630))</f>
        <v>1.0303946748052975</v>
      </c>
    </row>
    <row r="631" spans="1:56" x14ac:dyDescent="0.25">
      <c r="A631">
        <v>630</v>
      </c>
      <c r="B631">
        <v>13</v>
      </c>
      <c r="C631" s="3">
        <v>30</v>
      </c>
      <c r="D631" s="4">
        <v>0.57999999999999996</v>
      </c>
      <c r="E631" t="str">
        <v>SKU-1018</v>
      </c>
      <c r="F631" t="str">
        <v>Hold</v>
      </c>
      <c r="G631" t="str">
        <v>Full</v>
      </c>
      <c r="H631">
        <v>111.09</v>
      </c>
      <c r="I631">
        <v>44.58</v>
      </c>
      <c r="J631">
        <v>43</v>
      </c>
      <c r="K631">
        <v>4776.87</v>
      </c>
      <c r="L631">
        <v>2859.9300000000003</v>
      </c>
      <c r="M631">
        <v>0.59870375371320561</v>
      </c>
      <c r="N631">
        <v>111.21028729391587</v>
      </c>
      <c r="O631">
        <v>328.96235363838241</v>
      </c>
      <c r="P631">
        <v>328.96235363838287</v>
      </c>
      <c r="Q631">
        <v>2452.6593252940897</v>
      </c>
      <c r="R631">
        <v>1540.57663870035</v>
      </c>
      <c r="S631">
        <v>1</v>
      </c>
      <c r="T631">
        <f t="shared" si="207"/>
        <v>111.15976663047121</v>
      </c>
      <c r="U631">
        <f t="shared" si="208"/>
        <v>6.2801899785045671E-4</v>
      </c>
      <c r="V631">
        <f>IF($F631="Reduce", INDEX(Model_Assumptions[Values], 2), INDEX(Model_Assumptions[Values], 1))</f>
        <v>-0.4</v>
      </c>
      <c r="W631">
        <f t="shared" si="209"/>
        <v>42.98919807323697</v>
      </c>
      <c r="X631">
        <f t="shared" si="222"/>
        <v>4778.669225452124</v>
      </c>
      <c r="Y631">
        <f t="shared" si="210"/>
        <v>2862.2107753472201</v>
      </c>
      <c r="Z631">
        <f t="shared" si="211"/>
        <v>1.7992254521241193</v>
      </c>
      <c r="AA631">
        <f t="shared" si="212"/>
        <v>2.2807753472197874</v>
      </c>
      <c r="AB631">
        <f t="shared" si="223"/>
        <v>0.59895561720458224</v>
      </c>
      <c r="AC631">
        <f t="shared" si="213"/>
        <v>2.5186349137662489E-4</v>
      </c>
      <c r="AD631">
        <f t="shared" si="214"/>
        <v>2.5186349137662489E-4</v>
      </c>
      <c r="AE631">
        <f t="shared" si="215"/>
        <v>0.58000000000004492</v>
      </c>
      <c r="AF631">
        <f t="shared" si="224"/>
        <v>647.04218825407781</v>
      </c>
      <c r="AG631">
        <f t="shared" si="216"/>
        <v>5.4693962157808165E-3</v>
      </c>
      <c r="AH631">
        <f t="shared" si="217"/>
        <v>6.9332412113240352E-3</v>
      </c>
      <c r="AI631">
        <f t="shared" si="225"/>
        <v>0.41999999999995508</v>
      </c>
      <c r="AJ631">
        <f>MAX(0, $R631 - $AA631) * INDEX(Model_Assumptions[Values], 7)</f>
        <v>3076.5917267062605</v>
      </c>
      <c r="AK631">
        <f>MAX(0, INDEX(Model_Assumptions[Values], 4) - $AD631)</f>
        <v>4.9748136508623378E-2</v>
      </c>
      <c r="AL631">
        <f>MAX(0, INDEX(Model_Assumptions[Values], 5) - $AC631)</f>
        <v>1.9748136508623376E-2</v>
      </c>
      <c r="AM631">
        <f>INDEX(Model_Assumptions[Values], 6) * MAX(0, INDEX(Model_Assumptions[Values], 3) - $AB631)^2</f>
        <v>0</v>
      </c>
      <c r="AN631">
        <f t="shared" si="218"/>
        <v>3077.2997291723427</v>
      </c>
      <c r="AO631" cm="1">
        <f t="array" ref="AO631">IFERROR(STDEV(IF($E$2:$E$2201=$E631, $AJ$2:$AJ$2201)), 0)</f>
        <v>2.2924242988597263</v>
      </c>
      <c r="AP631">
        <f t="shared" si="226"/>
        <v>-0.30884442571752613</v>
      </c>
      <c r="AQ631">
        <f t="shared" si="219"/>
        <v>4.9787237179625264E-2</v>
      </c>
      <c r="AR631" cm="1">
        <f t="array" ref="AR631">IFERROR(STDEV(IF($E$2:$E$2201=$E631, $AK$2:$AK$2201)), 0)</f>
        <v>1.2654900016790448E-4</v>
      </c>
      <c r="AS631">
        <f t="shared" si="227"/>
        <v>-0.30897653043491219</v>
      </c>
      <c r="AT631">
        <f t="shared" si="220"/>
        <v>1.9787237179625283E-2</v>
      </c>
      <c r="AU631" cm="1">
        <f t="array" ref="AU631">IFERROR(STDEV(IF($E$2:$E$2201=$E631, $AL$2:$AL$2201)), 0)</f>
        <v>1.2654900016790448E-4</v>
      </c>
      <c r="AV631">
        <f t="shared" si="228"/>
        <v>-0.30897653043507667</v>
      </c>
      <c r="AW631">
        <f t="shared" si="221"/>
        <v>0</v>
      </c>
      <c r="AX631" cm="1">
        <f t="array" ref="AX631">IFERROR(STDEV(IF($E$2:$E$2201=$E631, $AM$2:$AM$2201)), 0)</f>
        <v>0</v>
      </c>
      <c r="AY631">
        <f t="shared" si="229"/>
        <v>-0.30897653043507667</v>
      </c>
      <c r="AZ631">
        <f>INDEX(Model_Assumptions[Values],9)*((INDEX(Model_Scenarios[GR Weight],1)*$AG631)+(INDEX(Model_Scenarios[GP Weight],1)*$AH631)+(INDEX(Model_Scenarios[LTV Weight],1)*$AI631))-(INDEX(Model_Scenarios[LTV Weight],1)*$AP631)-(INDEX(Model_Scenarios[GP Weight],1)*($AS631+$AV631+$AY631))</f>
        <v>2.0259698184179005</v>
      </c>
      <c r="BA631">
        <f>INDEX(Model_Assumptions[Values],9)*((INDEX(Model_Scenarios[GR Weight],2)*$AG631)+(INDEX(Model_Scenarios[GP Weight],2)*$AH631)+(INDEX(Model_Scenarios[LTV Weight],2)*$AI631))-(INDEX(Model_Scenarios[LTV Weight],2)*$AP631)-(INDEX(Model_Scenarios[GP Weight],2)*($AS631+$AV631+$AY631))</f>
        <v>1.762170083350419</v>
      </c>
      <c r="BB631">
        <f>INDEX(Model_Assumptions[Values],9)*((INDEX(Model_Scenarios[GR Weight],3)*$AG631)+(INDEX(Model_Scenarios[GP Weight],3)*$AH631)+(INDEX(Model_Scenarios[LTV Weight],3)*$AI631))-(INDEX(Model_Scenarios[LTV Weight],3)*$AP631)-(INDEX(Model_Scenarios[GP Weight],3)*($AS631+$AV631+$AY631))</f>
        <v>1.3069330446332366</v>
      </c>
      <c r="BC631">
        <f>INDEX(Model_Assumptions[Values],9)*((INDEX(Model_Scenarios[GR Weight],4)*$AG631)+(INDEX(Model_Scenarios[GP Weight],4)*$AH631)+(INDEX(Model_Scenarios[LTV Weight],4)*$AI631))-(INDEX(Model_Scenarios[LTV Weight],4)*$AP631)-(INDEX(Model_Scenarios[GP Weight],4)*($AS631+$AV631+$AY631))</f>
        <v>1.0687833001693967</v>
      </c>
      <c r="BD631">
        <f>INDEX(Model_Assumptions[Values],9)*((INDEX(Model_Scenarios[GR Weight],5)*$AG631)+(INDEX(Model_Scenarios[GP Weight],5)*$AH631)+(INDEX(Model_Scenarios[LTV Weight],5)*$AI631))-(INDEX(Model_Scenarios[LTV Weight],5)*$AP631)-(INDEX(Model_Scenarios[GP Weight],5)*($AS631+$AV631+$AY631))</f>
        <v>1.1365581911940335</v>
      </c>
    </row>
    <row r="632" spans="1:56" x14ac:dyDescent="0.25">
      <c r="A632">
        <v>631</v>
      </c>
      <c r="B632">
        <v>13</v>
      </c>
      <c r="C632" s="3">
        <v>31</v>
      </c>
      <c r="D632" s="4">
        <v>0.6</v>
      </c>
      <c r="E632" t="str">
        <v>SKU-1018</v>
      </c>
      <c r="F632" t="str">
        <v>Hold</v>
      </c>
      <c r="G632" t="str">
        <v>Full</v>
      </c>
      <c r="H632">
        <v>111.09</v>
      </c>
      <c r="I632">
        <v>44.58</v>
      </c>
      <c r="J632">
        <v>43</v>
      </c>
      <c r="K632">
        <v>4776.87</v>
      </c>
      <c r="L632">
        <v>2859.9300000000003</v>
      </c>
      <c r="M632">
        <v>0.59870375371320561</v>
      </c>
      <c r="N632">
        <v>111.21028729391587</v>
      </c>
      <c r="O632">
        <v>328.96235363838241</v>
      </c>
      <c r="P632">
        <v>328.96235363838287</v>
      </c>
      <c r="Q632">
        <v>2452.6593252940897</v>
      </c>
      <c r="R632">
        <v>1540.57663870035</v>
      </c>
      <c r="S632">
        <v>1</v>
      </c>
      <c r="T632">
        <f t="shared" si="207"/>
        <v>111.16217237634952</v>
      </c>
      <c r="U632">
        <f t="shared" si="208"/>
        <v>6.4967482536244E-4</v>
      </c>
      <c r="V632">
        <f>IF($F632="Reduce", INDEX(Model_Assumptions[Values], 2), INDEX(Model_Assumptions[Values], 1))</f>
        <v>-0.4</v>
      </c>
      <c r="W632">
        <f t="shared" si="209"/>
        <v>42.988825593003767</v>
      </c>
      <c r="X632">
        <f t="shared" si="222"/>
        <v>4778.7312408263106</v>
      </c>
      <c r="Y632">
        <f t="shared" si="210"/>
        <v>2862.2893958902027</v>
      </c>
      <c r="Z632">
        <f t="shared" si="211"/>
        <v>1.8612408263106772</v>
      </c>
      <c r="AA632">
        <f t="shared" si="212"/>
        <v>2.3593958902024497</v>
      </c>
      <c r="AB632">
        <f t="shared" si="223"/>
        <v>0.59896429651383198</v>
      </c>
      <c r="AC632">
        <f t="shared" si="213"/>
        <v>2.6054280062637325E-4</v>
      </c>
      <c r="AD632">
        <f t="shared" si="214"/>
        <v>2.6054280062637325E-4</v>
      </c>
      <c r="AE632">
        <f t="shared" si="215"/>
        <v>0.59999999999995279</v>
      </c>
      <c r="AF632">
        <f t="shared" si="224"/>
        <v>616.2306554802127</v>
      </c>
      <c r="AG632">
        <f t="shared" si="216"/>
        <v>5.6579143653522086E-3</v>
      </c>
      <c r="AH632">
        <f t="shared" si="217"/>
        <v>7.1722367745339433E-3</v>
      </c>
      <c r="AI632">
        <f t="shared" si="225"/>
        <v>0.40000000000004721</v>
      </c>
      <c r="AJ632">
        <f>MAX(0, $R632 - $AA632) * INDEX(Model_Assumptions[Values], 7)</f>
        <v>3076.4344856202952</v>
      </c>
      <c r="AK632">
        <f>MAX(0, INDEX(Model_Assumptions[Values], 4) - $AD632)</f>
        <v>4.973945719937363E-2</v>
      </c>
      <c r="AL632">
        <f>MAX(0, INDEX(Model_Assumptions[Values], 5) - $AC632)</f>
        <v>1.9739457199373627E-2</v>
      </c>
      <c r="AM632">
        <f>INDEX(Model_Assumptions[Values], 6) * MAX(0, INDEX(Model_Assumptions[Values], 3) - $AB632)^2</f>
        <v>0</v>
      </c>
      <c r="AN632">
        <f t="shared" si="218"/>
        <v>3077.2997291723427</v>
      </c>
      <c r="AO632" cm="1">
        <f t="array" ref="AO632">IFERROR(STDEV(IF($E$2:$E$2201=$E632, $AJ$2:$AJ$2201)), 0)</f>
        <v>2.2924242988597263</v>
      </c>
      <c r="AP632">
        <f t="shared" si="226"/>
        <v>-0.3774360411717585</v>
      </c>
      <c r="AQ632">
        <f t="shared" si="219"/>
        <v>4.9787237179625264E-2</v>
      </c>
      <c r="AR632" cm="1">
        <f t="array" ref="AR632">IFERROR(STDEV(IF($E$2:$E$2201=$E632, $AK$2:$AK$2201)), 0)</f>
        <v>1.2654900016790448E-4</v>
      </c>
      <c r="AS632">
        <f t="shared" si="227"/>
        <v>-0.37756110430142004</v>
      </c>
      <c r="AT632">
        <f t="shared" si="220"/>
        <v>1.9787237179625283E-2</v>
      </c>
      <c r="AU632" cm="1">
        <f t="array" ref="AU632">IFERROR(STDEV(IF($E$2:$E$2201=$E632, $AL$2:$AL$2201)), 0)</f>
        <v>1.2654900016790448E-4</v>
      </c>
      <c r="AV632">
        <f t="shared" si="228"/>
        <v>-0.37756110430158452</v>
      </c>
      <c r="AW632">
        <f t="shared" si="221"/>
        <v>0</v>
      </c>
      <c r="AX632" cm="1">
        <f t="array" ref="AX632">IFERROR(STDEV(IF($E$2:$E$2201=$E632, $AM$2:$AM$2201)), 0)</f>
        <v>0</v>
      </c>
      <c r="AY632">
        <f t="shared" si="229"/>
        <v>-0.37756110430158452</v>
      </c>
      <c r="AZ632">
        <f>INDEX(Model_Assumptions[Values],9)*((INDEX(Model_Scenarios[GR Weight],1)*$AG632)+(INDEX(Model_Scenarios[GP Weight],1)*$AH632)+(INDEX(Model_Scenarios[LTV Weight],1)*$AI632))-(INDEX(Model_Scenarios[LTV Weight],1)*$AP632)-(INDEX(Model_Scenarios[GP Weight],1)*($AS632+$AV632+$AY632))</f>
        <v>2.0216322397979978</v>
      </c>
      <c r="BA632">
        <f>INDEX(Model_Assumptions[Values],9)*((INDEX(Model_Scenarios[GR Weight],2)*$AG632)+(INDEX(Model_Scenarios[GP Weight],2)*$AH632)+(INDEX(Model_Scenarios[LTV Weight],2)*$AI632))-(INDEX(Model_Scenarios[LTV Weight],2)*$AP632)-(INDEX(Model_Scenarios[GP Weight],2)*($AS632+$AV632+$AY632))</f>
        <v>1.7832857618912623</v>
      </c>
      <c r="BB632">
        <f>INDEX(Model_Assumptions[Values],9)*((INDEX(Model_Scenarios[GR Weight],3)*$AG632)+(INDEX(Model_Scenarios[GP Weight],3)*$AH632)+(INDEX(Model_Scenarios[LTV Weight],3)*$AI632))-(INDEX(Model_Scenarios[LTV Weight],3)*$AP632)-(INDEX(Model_Scenarios[GP Weight],3)*($AS632+$AV632+$AY632))</f>
        <v>1.3670373832975287</v>
      </c>
      <c r="BC632">
        <f>INDEX(Model_Assumptions[Values],9)*((INDEX(Model_Scenarios[GR Weight],4)*$AG632)+(INDEX(Model_Scenarios[GP Weight],4)*$AH632)+(INDEX(Model_Scenarios[LTV Weight],4)*$AI632))-(INDEX(Model_Scenarios[LTV Weight],4)*$AP632)-(INDEX(Model_Scenarios[GP Weight],4)*($AS632+$AV632+$AY632))</f>
        <v>1.1321227363630051</v>
      </c>
      <c r="BD632">
        <f>INDEX(Model_Assumptions[Values],9)*((INDEX(Model_Scenarios[GR Weight],5)*$AG632)+(INDEX(Model_Scenarios[GP Weight],5)*$AH632)+(INDEX(Model_Scenarios[LTV Weight],5)*$AI632))-(INDEX(Model_Scenarios[LTV Weight],5)*$AP632)-(INDEX(Model_Scenarios[GP Weight],5)*($AS632+$AV632+$AY632))</f>
        <v>1.2427163978858431</v>
      </c>
    </row>
    <row r="633" spans="1:56" x14ac:dyDescent="0.25">
      <c r="A633">
        <v>632</v>
      </c>
      <c r="B633">
        <v>13</v>
      </c>
      <c r="C633" s="3">
        <v>32</v>
      </c>
      <c r="D633" s="4">
        <v>0.62</v>
      </c>
      <c r="E633" t="str">
        <v>SKU-1018</v>
      </c>
      <c r="F633" t="str">
        <v>Hold</v>
      </c>
      <c r="G633" t="str">
        <v>Full</v>
      </c>
      <c r="H633">
        <v>111.09</v>
      </c>
      <c r="I633">
        <v>44.58</v>
      </c>
      <c r="J633">
        <v>43</v>
      </c>
      <c r="K633">
        <v>4776.87</v>
      </c>
      <c r="L633">
        <v>2859.9300000000003</v>
      </c>
      <c r="M633">
        <v>0.59870375371320561</v>
      </c>
      <c r="N633">
        <v>111.21028729391587</v>
      </c>
      <c r="O633">
        <v>328.96235363838241</v>
      </c>
      <c r="P633">
        <v>328.96235363838287</v>
      </c>
      <c r="Q633">
        <v>2452.6593252940897</v>
      </c>
      <c r="R633">
        <v>1540.57663870035</v>
      </c>
      <c r="S633">
        <v>1</v>
      </c>
      <c r="T633">
        <f t="shared" si="207"/>
        <v>111.16457812222784</v>
      </c>
      <c r="U633">
        <f t="shared" si="208"/>
        <v>6.7133065287455112E-4</v>
      </c>
      <c r="V633">
        <f>IF($F633="Reduce", INDEX(Model_Assumptions[Values], 2), INDEX(Model_Assumptions[Values], 1))</f>
        <v>-0.4</v>
      </c>
      <c r="W633">
        <f t="shared" si="209"/>
        <v>42.988453112770557</v>
      </c>
      <c r="X633">
        <f t="shared" si="222"/>
        <v>4778.7932544083114</v>
      </c>
      <c r="Y633">
        <f t="shared" si="210"/>
        <v>2862.3680146410002</v>
      </c>
      <c r="Z633">
        <f t="shared" si="211"/>
        <v>1.9232544083115499</v>
      </c>
      <c r="AA633">
        <f t="shared" si="212"/>
        <v>2.4380146409998815</v>
      </c>
      <c r="AB633">
        <f t="shared" si="223"/>
        <v>0.59897297544741879</v>
      </c>
      <c r="AC633">
        <f t="shared" si="213"/>
        <v>2.6922173421317641E-4</v>
      </c>
      <c r="AD633">
        <f t="shared" si="214"/>
        <v>2.6922173421317641E-4</v>
      </c>
      <c r="AE633">
        <f t="shared" si="215"/>
        <v>0.61999999999997868</v>
      </c>
      <c r="AF633">
        <f t="shared" si="224"/>
        <v>585.41912270616581</v>
      </c>
      <c r="AG633">
        <f t="shared" si="216"/>
        <v>5.8464270669273018E-3</v>
      </c>
      <c r="AH633">
        <f t="shared" si="217"/>
        <v>7.411226889748935E-3</v>
      </c>
      <c r="AI633">
        <f t="shared" si="225"/>
        <v>0.38000000000002127</v>
      </c>
      <c r="AJ633">
        <f>MAX(0, $R633 - $AA633) * INDEX(Model_Assumptions[Values], 7)</f>
        <v>3076.2772481187003</v>
      </c>
      <c r="AK633">
        <f>MAX(0, INDEX(Model_Assumptions[Values], 4) - $AD633)</f>
        <v>4.9730778265786826E-2</v>
      </c>
      <c r="AL633">
        <f>MAX(0, INDEX(Model_Assumptions[Values], 5) - $AC633)</f>
        <v>1.9730778265786824E-2</v>
      </c>
      <c r="AM633">
        <f>INDEX(Model_Assumptions[Values], 6) * MAX(0, INDEX(Model_Assumptions[Values], 3) - $AB633)^2</f>
        <v>0</v>
      </c>
      <c r="AN633">
        <f t="shared" si="218"/>
        <v>3077.2997291723427</v>
      </c>
      <c r="AO633" cm="1">
        <f t="array" ref="AO633">IFERROR(STDEV(IF($E$2:$E$2201=$E633, $AJ$2:$AJ$2201)), 0)</f>
        <v>2.2924242988597263</v>
      </c>
      <c r="AP633">
        <f t="shared" si="226"/>
        <v>-0.44602609305398427</v>
      </c>
      <c r="AQ633">
        <f t="shared" si="219"/>
        <v>4.9787237179625264E-2</v>
      </c>
      <c r="AR633" cm="1">
        <f t="array" ref="AR633">IFERROR(STDEV(IF($E$2:$E$2201=$E633, $AK$2:$AK$2201)), 0)</f>
        <v>1.2654900016790448E-4</v>
      </c>
      <c r="AS633">
        <f t="shared" si="227"/>
        <v>-0.44614270965024144</v>
      </c>
      <c r="AT633">
        <f t="shared" si="220"/>
        <v>1.9787237179625283E-2</v>
      </c>
      <c r="AU633" cm="1">
        <f t="array" ref="AU633">IFERROR(STDEV(IF($E$2:$E$2201=$E633, $AL$2:$AL$2201)), 0)</f>
        <v>1.2654900016790448E-4</v>
      </c>
      <c r="AV633">
        <f t="shared" si="228"/>
        <v>-0.44614270965040592</v>
      </c>
      <c r="AW633">
        <f t="shared" si="221"/>
        <v>0</v>
      </c>
      <c r="AX633" cm="1">
        <f t="array" ref="AX633">IFERROR(STDEV(IF($E$2:$E$2201=$E633, $AM$2:$AM$2201)), 0)</f>
        <v>0</v>
      </c>
      <c r="AY633">
        <f t="shared" si="229"/>
        <v>-0.44614270965040592</v>
      </c>
      <c r="AZ633">
        <f>INDEX(Model_Assumptions[Values],9)*((INDEX(Model_Scenarios[GR Weight],1)*$AG633)+(INDEX(Model_Scenarios[GP Weight],1)*$AH633)+(INDEX(Model_Scenarios[LTV Weight],1)*$AI633))-(INDEX(Model_Scenarios[LTV Weight],1)*$AP633)-(INDEX(Model_Scenarios[GP Weight],1)*($AS633+$AV633+$AY633))</f>
        <v>2.0172925143167162</v>
      </c>
      <c r="BA633">
        <f>INDEX(Model_Assumptions[Values],9)*((INDEX(Model_Scenarios[GR Weight],2)*$AG633)+(INDEX(Model_Scenarios[GP Weight],2)*$AH633)+(INDEX(Model_Scenarios[LTV Weight],2)*$AI633))-(INDEX(Model_Scenarios[LTV Weight],2)*$AP633)-(INDEX(Model_Scenarios[GP Weight],2)*($AS633+$AV633+$AY633))</f>
        <v>1.8043986334653139</v>
      </c>
      <c r="BB633">
        <f>INDEX(Model_Assumptions[Values],9)*((INDEX(Model_Scenarios[GR Weight],3)*$AG633)+(INDEX(Model_Scenarios[GP Weight],3)*$AH633)+(INDEX(Model_Scenarios[LTV Weight],3)*$AI633))-(INDEX(Model_Scenarios[LTV Weight],3)*$AP633)-(INDEX(Model_Scenarios[GP Weight],3)*($AS633+$AV633+$AY633))</f>
        <v>1.4271379632452248</v>
      </c>
      <c r="BC633">
        <f>INDEX(Model_Assumptions[Values],9)*((INDEX(Model_Scenarios[GR Weight],4)*$AG633)+(INDEX(Model_Scenarios[GP Weight],4)*$AH633)+(INDEX(Model_Scenarios[LTV Weight],4)*$AI633))-(INDEX(Model_Scenarios[LTV Weight],4)*$AP633)-(INDEX(Model_Scenarios[GP Weight],4)*($AS633+$AV633+$AY633))</f>
        <v>1.1954585674732792</v>
      </c>
      <c r="BD633">
        <f>INDEX(Model_Assumptions[Values],9)*((INDEX(Model_Scenarios[GR Weight],5)*$AG633)+(INDEX(Model_Scenarios[GP Weight],5)*$AH633)+(INDEX(Model_Scenarios[LTV Weight],5)*$AI633))-(INDEX(Model_Scenarios[LTV Weight],5)*$AP633)-(INDEX(Model_Scenarios[GP Weight],5)*($AS633+$AV633+$AY633))</f>
        <v>1.3488692952003389</v>
      </c>
    </row>
    <row r="634" spans="1:56" x14ac:dyDescent="0.25">
      <c r="A634">
        <v>633</v>
      </c>
      <c r="B634">
        <v>13</v>
      </c>
      <c r="C634" s="3">
        <v>33</v>
      </c>
      <c r="D634" s="4">
        <v>0.64</v>
      </c>
      <c r="E634" t="str">
        <v>SKU-1018</v>
      </c>
      <c r="F634" t="str">
        <v>Hold</v>
      </c>
      <c r="G634" t="str">
        <v>Full</v>
      </c>
      <c r="H634">
        <v>111.09</v>
      </c>
      <c r="I634">
        <v>44.58</v>
      </c>
      <c r="J634">
        <v>43</v>
      </c>
      <c r="K634">
        <v>4776.87</v>
      </c>
      <c r="L634">
        <v>2859.9300000000003</v>
      </c>
      <c r="M634">
        <v>0.59870375371320561</v>
      </c>
      <c r="N634">
        <v>111.21028729391587</v>
      </c>
      <c r="O634">
        <v>328.96235363838241</v>
      </c>
      <c r="P634">
        <v>328.96235363838287</v>
      </c>
      <c r="Q634">
        <v>2452.6593252940897</v>
      </c>
      <c r="R634">
        <v>1540.57663870035</v>
      </c>
      <c r="S634">
        <v>1</v>
      </c>
      <c r="T634">
        <f t="shared" si="207"/>
        <v>111.16698386810616</v>
      </c>
      <c r="U634">
        <f t="shared" si="208"/>
        <v>6.9298648038666234E-4</v>
      </c>
      <c r="V634">
        <f>IF($F634="Reduce", INDEX(Model_Assumptions[Values], 2), INDEX(Model_Assumptions[Values], 1))</f>
        <v>-0.4</v>
      </c>
      <c r="W634">
        <f t="shared" si="209"/>
        <v>42.988080632537347</v>
      </c>
      <c r="X634">
        <f t="shared" si="222"/>
        <v>4778.8552661981257</v>
      </c>
      <c r="Y634">
        <f t="shared" si="210"/>
        <v>2862.4466315996106</v>
      </c>
      <c r="Z634">
        <f t="shared" si="211"/>
        <v>1.9852661981258279</v>
      </c>
      <c r="AA634">
        <f t="shared" si="212"/>
        <v>2.5166315996102639</v>
      </c>
      <c r="AB634">
        <f t="shared" si="223"/>
        <v>0.59898165400536674</v>
      </c>
      <c r="AC634">
        <f t="shared" si="213"/>
        <v>2.7790029216112622E-4</v>
      </c>
      <c r="AD634">
        <f t="shared" si="214"/>
        <v>2.7790029216112622E-4</v>
      </c>
      <c r="AE634">
        <f t="shared" si="215"/>
        <v>0.64000000000000468</v>
      </c>
      <c r="AF634">
        <f t="shared" si="224"/>
        <v>554.6075899321188</v>
      </c>
      <c r="AG634">
        <f t="shared" si="216"/>
        <v>6.034934320503331E-3</v>
      </c>
      <c r="AH634">
        <f t="shared" si="217"/>
        <v>7.6502115569634802E-3</v>
      </c>
      <c r="AI634">
        <f t="shared" si="225"/>
        <v>0.35999999999999532</v>
      </c>
      <c r="AJ634">
        <f>MAX(0, $R634 - $AA634) * INDEX(Model_Assumptions[Values], 7)</f>
        <v>3076.1200142014795</v>
      </c>
      <c r="AK634">
        <f>MAX(0, INDEX(Model_Assumptions[Values], 4) - $AD634)</f>
        <v>4.9722099707838877E-2</v>
      </c>
      <c r="AL634">
        <f>MAX(0, INDEX(Model_Assumptions[Values], 5) - $AC634)</f>
        <v>1.9722099707838874E-2</v>
      </c>
      <c r="AM634">
        <f>INDEX(Model_Assumptions[Values], 6) * MAX(0, INDEX(Model_Assumptions[Values], 3) - $AB634)^2</f>
        <v>0</v>
      </c>
      <c r="AN634">
        <f t="shared" si="218"/>
        <v>3077.2997291723427</v>
      </c>
      <c r="AO634" cm="1">
        <f t="array" ref="AO634">IFERROR(STDEV(IF($E$2:$E$2201=$E634, $AJ$2:$AJ$2201)), 0)</f>
        <v>2.2924242988597263</v>
      </c>
      <c r="AP634">
        <f t="shared" si="226"/>
        <v>-0.51461458136261651</v>
      </c>
      <c r="AQ634">
        <f t="shared" si="219"/>
        <v>4.9787237179625264E-2</v>
      </c>
      <c r="AR634" cm="1">
        <f t="array" ref="AR634">IFERROR(STDEV(IF($E$2:$E$2201=$E634, $AK$2:$AK$2201)), 0)</f>
        <v>1.2654900016790448E-4</v>
      </c>
      <c r="AS634">
        <f t="shared" si="227"/>
        <v>-0.51472134667175207</v>
      </c>
      <c r="AT634">
        <f t="shared" si="220"/>
        <v>1.9787237179625283E-2</v>
      </c>
      <c r="AU634" cm="1">
        <f t="array" ref="AU634">IFERROR(STDEV(IF($E$2:$E$2201=$E634, $AL$2:$AL$2201)), 0)</f>
        <v>1.2654900016790448E-4</v>
      </c>
      <c r="AV634">
        <f t="shared" si="228"/>
        <v>-0.51472134667191649</v>
      </c>
      <c r="AW634">
        <f t="shared" si="221"/>
        <v>0</v>
      </c>
      <c r="AX634" cm="1">
        <f t="array" ref="AX634">IFERROR(STDEV(IF($E$2:$E$2201=$E634, $AM$2:$AM$2201)), 0)</f>
        <v>0</v>
      </c>
      <c r="AY634">
        <f t="shared" si="229"/>
        <v>-0.51472134667191649</v>
      </c>
      <c r="AZ634">
        <f>INDEX(Model_Assumptions[Values],9)*((INDEX(Model_Scenarios[GR Weight],1)*$AG634)+(INDEX(Model_Scenarios[GP Weight],1)*$AH634)+(INDEX(Model_Scenarios[LTV Weight],1)*$AI634))-(INDEX(Model_Scenarios[LTV Weight],1)*$AP634)-(INDEX(Model_Scenarios[GP Weight],1)*($AS634+$AV634+$AY634))</f>
        <v>2.0129506420303667</v>
      </c>
      <c r="BA634">
        <f>INDEX(Model_Assumptions[Values],9)*((INDEX(Model_Scenarios[GR Weight],2)*$AG634)+(INDEX(Model_Scenarios[GP Weight],2)*$AH634)+(INDEX(Model_Scenarios[LTV Weight],2)*$AI634))-(INDEX(Model_Scenarios[LTV Weight],2)*$AP634)-(INDEX(Model_Scenarios[GP Weight],2)*($AS634+$AV634+$AY634))</f>
        <v>1.8255086981861435</v>
      </c>
      <c r="BB634">
        <f>INDEX(Model_Assumptions[Values],9)*((INDEX(Model_Scenarios[GR Weight],3)*$AG634)+(INDEX(Model_Scenarios[GP Weight],3)*$AH634)+(INDEX(Model_Scenarios[LTV Weight],3)*$AI634))-(INDEX(Model_Scenarios[LTV Weight],3)*$AP634)-(INDEX(Model_Scenarios[GP Weight],3)*($AS634+$AV634+$AY634))</f>
        <v>1.4872347846758074</v>
      </c>
      <c r="BC634">
        <f>INDEX(Model_Assumptions[Values],9)*((INDEX(Model_Scenarios[GR Weight],4)*$AG634)+(INDEX(Model_Scenarios[GP Weight],4)*$AH634)+(INDEX(Model_Scenarios[LTV Weight],4)*$AI634))-(INDEX(Model_Scenarios[LTV Weight],4)*$AP634)-(INDEX(Model_Scenarios[GP Weight],4)*($AS634+$AV634+$AY634))</f>
        <v>1.2587907936997995</v>
      </c>
      <c r="BD634">
        <f>INDEX(Model_Assumptions[Values],9)*((INDEX(Model_Scenarios[GR Weight],5)*$AG634)+(INDEX(Model_Scenarios[GP Weight],5)*$AH634)+(INDEX(Model_Scenarios[LTV Weight],5)*$AI634))-(INDEX(Model_Scenarios[LTV Weight],5)*$AP634)-(INDEX(Model_Scenarios[GP Weight],5)*($AS634+$AV634+$AY634))</f>
        <v>1.455016883451373</v>
      </c>
    </row>
    <row r="635" spans="1:56" x14ac:dyDescent="0.25">
      <c r="A635">
        <v>634</v>
      </c>
      <c r="B635">
        <v>13</v>
      </c>
      <c r="C635" s="3">
        <v>34</v>
      </c>
      <c r="D635" s="4">
        <v>0.66</v>
      </c>
      <c r="E635" t="str">
        <v>SKU-1018</v>
      </c>
      <c r="F635" t="str">
        <v>Hold</v>
      </c>
      <c r="G635" t="str">
        <v>Full</v>
      </c>
      <c r="H635">
        <v>111.09</v>
      </c>
      <c r="I635">
        <v>44.58</v>
      </c>
      <c r="J635">
        <v>43</v>
      </c>
      <c r="K635">
        <v>4776.87</v>
      </c>
      <c r="L635">
        <v>2859.9300000000003</v>
      </c>
      <c r="M635">
        <v>0.59870375371320561</v>
      </c>
      <c r="N635">
        <v>111.21028729391587</v>
      </c>
      <c r="O635">
        <v>328.96235363838241</v>
      </c>
      <c r="P635">
        <v>328.96235363838287</v>
      </c>
      <c r="Q635">
        <v>2452.6593252940897</v>
      </c>
      <c r="R635">
        <v>1540.57663870035</v>
      </c>
      <c r="S635">
        <v>1</v>
      </c>
      <c r="T635">
        <f t="shared" si="207"/>
        <v>111.16938961398448</v>
      </c>
      <c r="U635">
        <f t="shared" si="208"/>
        <v>7.1464230789877346E-4</v>
      </c>
      <c r="V635">
        <f>IF($F635="Reduce", INDEX(Model_Assumptions[Values], 2), INDEX(Model_Assumptions[Values], 1))</f>
        <v>-0.4</v>
      </c>
      <c r="W635">
        <f t="shared" si="209"/>
        <v>42.987708152304144</v>
      </c>
      <c r="X635">
        <f t="shared" si="222"/>
        <v>4778.9172761957561</v>
      </c>
      <c r="Y635">
        <f t="shared" si="210"/>
        <v>2862.5252467660375</v>
      </c>
      <c r="Z635">
        <f t="shared" si="211"/>
        <v>2.0472761957562398</v>
      </c>
      <c r="AA635">
        <f t="shared" si="212"/>
        <v>2.5952467660372349</v>
      </c>
      <c r="AB635">
        <f t="shared" si="223"/>
        <v>0.59899033218770059</v>
      </c>
      <c r="AC635">
        <f t="shared" si="213"/>
        <v>2.8657847449498064E-4</v>
      </c>
      <c r="AD635">
        <f t="shared" si="214"/>
        <v>2.8657847449498064E-4</v>
      </c>
      <c r="AE635">
        <f t="shared" si="215"/>
        <v>0.66000000000003067</v>
      </c>
      <c r="AF635">
        <f t="shared" si="224"/>
        <v>523.79605715807179</v>
      </c>
      <c r="AG635">
        <f t="shared" si="216"/>
        <v>6.2234361260885907E-3</v>
      </c>
      <c r="AH635">
        <f t="shared" si="217"/>
        <v>7.8891907761886385E-3</v>
      </c>
      <c r="AI635">
        <f t="shared" si="225"/>
        <v>0.33999999999996933</v>
      </c>
      <c r="AJ635">
        <f>MAX(0, $R635 - $AA635) * INDEX(Model_Assumptions[Values], 7)</f>
        <v>3075.9627838686256</v>
      </c>
      <c r="AK635">
        <f>MAX(0, INDEX(Model_Assumptions[Values], 4) - $AD635)</f>
        <v>4.9713421525505022E-2</v>
      </c>
      <c r="AL635">
        <f>MAX(0, INDEX(Model_Assumptions[Values], 5) - $AC635)</f>
        <v>1.971342152550502E-2</v>
      </c>
      <c r="AM635">
        <f>INDEX(Model_Assumptions[Values], 6) * MAX(0, INDEX(Model_Assumptions[Values], 3) - $AB635)^2</f>
        <v>0</v>
      </c>
      <c r="AN635">
        <f t="shared" si="218"/>
        <v>3077.2997291723427</v>
      </c>
      <c r="AO635" cm="1">
        <f t="array" ref="AO635">IFERROR(STDEV(IF($E$2:$E$2201=$E635, $AJ$2:$AJ$2201)), 0)</f>
        <v>2.2924242988597263</v>
      </c>
      <c r="AP635">
        <f t="shared" si="226"/>
        <v>-0.58320150610082921</v>
      </c>
      <c r="AQ635">
        <f t="shared" si="219"/>
        <v>4.9787237179625264E-2</v>
      </c>
      <c r="AR635" cm="1">
        <f t="array" ref="AR635">IFERROR(STDEV(IF($E$2:$E$2201=$E635, $AK$2:$AK$2201)), 0)</f>
        <v>1.2654900016790448E-4</v>
      </c>
      <c r="AS635">
        <f t="shared" si="227"/>
        <v>-0.58329701556159119</v>
      </c>
      <c r="AT635">
        <f t="shared" si="220"/>
        <v>1.9787237179625283E-2</v>
      </c>
      <c r="AU635" cm="1">
        <f t="array" ref="AU635">IFERROR(STDEV(IF($E$2:$E$2201=$E635, $AL$2:$AL$2201)), 0)</f>
        <v>1.2654900016790448E-4</v>
      </c>
      <c r="AV635">
        <f t="shared" si="228"/>
        <v>-0.58329701556175573</v>
      </c>
      <c r="AW635">
        <f t="shared" si="221"/>
        <v>0</v>
      </c>
      <c r="AX635" cm="1">
        <f t="array" ref="AX635">IFERROR(STDEV(IF($E$2:$E$2201=$E635, $AM$2:$AM$2201)), 0)</f>
        <v>0</v>
      </c>
      <c r="AY635">
        <f t="shared" si="229"/>
        <v>-0.58329701556175573</v>
      </c>
      <c r="AZ635">
        <f>INDEX(Model_Assumptions[Values],9)*((INDEX(Model_Scenarios[GR Weight],1)*$AG635)+(INDEX(Model_Scenarios[GP Weight],1)*$AH635)+(INDEX(Model_Scenarios[LTV Weight],1)*$AI635))-(INDEX(Model_Scenarios[LTV Weight],1)*$AP635)-(INDEX(Model_Scenarios[GP Weight],1)*($AS635+$AV635+$AY635))</f>
        <v>2.0086066230001896</v>
      </c>
      <c r="BA635">
        <f>INDEX(Model_Assumptions[Values],9)*((INDEX(Model_Scenarios[GR Weight],2)*$AG635)+(INDEX(Model_Scenarios[GP Weight],2)*$AH635)+(INDEX(Model_Scenarios[LTV Weight],2)*$AI635))-(INDEX(Model_Scenarios[LTV Weight],2)*$AP635)-(INDEX(Model_Scenarios[GP Weight],2)*($AS635+$AV635+$AY635))</f>
        <v>1.8466159561732149</v>
      </c>
      <c r="BB635">
        <f>INDEX(Model_Assumptions[Values],9)*((INDEX(Model_Scenarios[GR Weight],3)*$AG635)+(INDEX(Model_Scenarios[GP Weight],3)*$AH635)+(INDEX(Model_Scenarios[LTV Weight],3)*$AI635))-(INDEX(Model_Scenarios[LTV Weight],3)*$AP635)-(INDEX(Model_Scenarios[GP Weight],3)*($AS635+$AV635+$AY635))</f>
        <v>1.5473278477959971</v>
      </c>
      <c r="BC635">
        <f>INDEX(Model_Assumptions[Values],9)*((INDEX(Model_Scenarios[GR Weight],4)*$AG635)+(INDEX(Model_Scenarios[GP Weight],4)*$AH635)+(INDEX(Model_Scenarios[LTV Weight],4)*$AI635))-(INDEX(Model_Scenarios[LTV Weight],4)*$AP635)-(INDEX(Model_Scenarios[GP Weight],4)*($AS635+$AV635+$AY635))</f>
        <v>1.3221194152489737</v>
      </c>
      <c r="BD635">
        <f>INDEX(Model_Assumptions[Values],9)*((INDEX(Model_Scenarios[GR Weight],5)*$AG635)+(INDEX(Model_Scenarios[GP Weight],5)*$AH635)+(INDEX(Model_Scenarios[LTV Weight],5)*$AI635))-(INDEX(Model_Scenarios[LTV Weight],5)*$AP635)-(INDEX(Model_Scenarios[GP Weight],5)*($AS635+$AV635+$AY635))</f>
        <v>1.5611591629625829</v>
      </c>
    </row>
    <row r="636" spans="1:56" x14ac:dyDescent="0.25">
      <c r="A636">
        <v>635</v>
      </c>
      <c r="B636">
        <v>13</v>
      </c>
      <c r="C636" s="3">
        <v>35</v>
      </c>
      <c r="D636" s="4">
        <v>0.68</v>
      </c>
      <c r="E636" t="str">
        <v>SKU-1018</v>
      </c>
      <c r="F636" t="str">
        <v>Hold</v>
      </c>
      <c r="G636" t="str">
        <v>Full</v>
      </c>
      <c r="H636">
        <v>111.09</v>
      </c>
      <c r="I636">
        <v>44.58</v>
      </c>
      <c r="J636">
        <v>43</v>
      </c>
      <c r="K636">
        <v>4776.87</v>
      </c>
      <c r="L636">
        <v>2859.9300000000003</v>
      </c>
      <c r="M636">
        <v>0.59870375371320561</v>
      </c>
      <c r="N636">
        <v>111.21028729391587</v>
      </c>
      <c r="O636">
        <v>328.96235363838241</v>
      </c>
      <c r="P636">
        <v>328.96235363838287</v>
      </c>
      <c r="Q636">
        <v>2452.6593252940897</v>
      </c>
      <c r="R636">
        <v>1540.57663870035</v>
      </c>
      <c r="S636">
        <v>1</v>
      </c>
      <c r="T636">
        <f t="shared" si="207"/>
        <v>111.1717953598628</v>
      </c>
      <c r="U636">
        <f t="shared" si="208"/>
        <v>7.3629813541088468E-4</v>
      </c>
      <c r="V636">
        <f>IF($F636="Reduce", INDEX(Model_Assumptions[Values], 2), INDEX(Model_Assumptions[Values], 1))</f>
        <v>-0.4</v>
      </c>
      <c r="W636">
        <f t="shared" si="209"/>
        <v>42.987335672070934</v>
      </c>
      <c r="X636">
        <f t="shared" si="222"/>
        <v>4778.9792844011999</v>
      </c>
      <c r="Y636">
        <f t="shared" si="210"/>
        <v>2862.6038601402779</v>
      </c>
      <c r="Z636">
        <f t="shared" si="211"/>
        <v>2.1092844012000569</v>
      </c>
      <c r="AA636">
        <f t="shared" si="212"/>
        <v>2.6738601402776112</v>
      </c>
      <c r="AB636">
        <f t="shared" si="223"/>
        <v>0.59899900999444455</v>
      </c>
      <c r="AC636">
        <f t="shared" si="213"/>
        <v>2.9525628123894254E-4</v>
      </c>
      <c r="AD636">
        <f t="shared" si="214"/>
        <v>2.9525628123894254E-4</v>
      </c>
      <c r="AE636">
        <f t="shared" si="215"/>
        <v>0.68000000000005667</v>
      </c>
      <c r="AF636">
        <f t="shared" si="224"/>
        <v>492.98452438402472</v>
      </c>
      <c r="AG636">
        <f t="shared" si="216"/>
        <v>6.4119324836747872E-3</v>
      </c>
      <c r="AH636">
        <f t="shared" si="217"/>
        <v>8.1281645474147318E-3</v>
      </c>
      <c r="AI636">
        <f t="shared" si="225"/>
        <v>0.31999999999994333</v>
      </c>
      <c r="AJ636">
        <f>MAX(0, $R636 - $AA636) * INDEX(Model_Assumptions[Values], 7)</f>
        <v>3075.8055571201448</v>
      </c>
      <c r="AK636">
        <f>MAX(0, INDEX(Model_Assumptions[Values], 4) - $AD636)</f>
        <v>4.970474371876106E-2</v>
      </c>
      <c r="AL636">
        <f>MAX(0, INDEX(Model_Assumptions[Values], 5) - $AC636)</f>
        <v>1.9704743718761058E-2</v>
      </c>
      <c r="AM636">
        <f>INDEX(Model_Assumptions[Values], 6) * MAX(0, INDEX(Model_Assumptions[Values], 3) - $AB636)^2</f>
        <v>0</v>
      </c>
      <c r="AN636">
        <f t="shared" si="218"/>
        <v>3077.2997291723427</v>
      </c>
      <c r="AO636" cm="1">
        <f t="array" ref="AO636">IFERROR(STDEV(IF($E$2:$E$2201=$E636, $AJ$2:$AJ$2201)), 0)</f>
        <v>2.2924242988597263</v>
      </c>
      <c r="AP636">
        <f t="shared" si="226"/>
        <v>-0.651786867265845</v>
      </c>
      <c r="AQ636">
        <f t="shared" si="219"/>
        <v>4.9787237179625264E-2</v>
      </c>
      <c r="AR636" cm="1">
        <f t="array" ref="AR636">IFERROR(STDEV(IF($E$2:$E$2201=$E636, $AK$2:$AK$2201)), 0)</f>
        <v>1.2654900016790448E-4</v>
      </c>
      <c r="AS636">
        <f t="shared" si="227"/>
        <v>-0.65186971651101189</v>
      </c>
      <c r="AT636">
        <f t="shared" si="220"/>
        <v>1.9787237179625283E-2</v>
      </c>
      <c r="AU636" cm="1">
        <f t="array" ref="AU636">IFERROR(STDEV(IF($E$2:$E$2201=$E636, $AL$2:$AL$2201)), 0)</f>
        <v>1.2654900016790448E-4</v>
      </c>
      <c r="AV636">
        <f t="shared" si="228"/>
        <v>-0.65186971651117642</v>
      </c>
      <c r="AW636">
        <f t="shared" si="221"/>
        <v>0</v>
      </c>
      <c r="AX636" cm="1">
        <f t="array" ref="AX636">IFERROR(STDEV(IF($E$2:$E$2201=$E636, $AM$2:$AM$2201)), 0)</f>
        <v>0</v>
      </c>
      <c r="AY636">
        <f t="shared" si="229"/>
        <v>-0.65186971651117642</v>
      </c>
      <c r="AZ636">
        <f>INDEX(Model_Assumptions[Values],9)*((INDEX(Model_Scenarios[GR Weight],1)*$AG636)+(INDEX(Model_Scenarios[GP Weight],1)*$AH636)+(INDEX(Model_Scenarios[LTV Weight],1)*$AI636))-(INDEX(Model_Scenarios[LTV Weight],1)*$AP636)-(INDEX(Model_Scenarios[GP Weight],1)*($AS636+$AV636+$AY636))</f>
        <v>2.0042604572813305</v>
      </c>
      <c r="BA636">
        <f>INDEX(Model_Assumptions[Values],9)*((INDEX(Model_Scenarios[GR Weight],2)*$AG636)+(INDEX(Model_Scenarios[GP Weight],2)*$AH636)+(INDEX(Model_Scenarios[LTV Weight],2)*$AI636))-(INDEX(Model_Scenarios[LTV Weight],2)*$AP636)-(INDEX(Model_Scenarios[GP Weight],2)*($AS636+$AV636+$AY636))</f>
        <v>1.8677204075394589</v>
      </c>
      <c r="BB636">
        <f>INDEX(Model_Assumptions[Values],9)*((INDEX(Model_Scenarios[GR Weight],3)*$AG636)+(INDEX(Model_Scenarios[GP Weight],3)*$AH636)+(INDEX(Model_Scenarios[LTV Weight],3)*$AI636))-(INDEX(Model_Scenarios[LTV Weight],3)*$AP636)-(INDEX(Model_Scenarios[GP Weight],3)*($AS636+$AV636+$AY636))</f>
        <v>1.6074171528054715</v>
      </c>
      <c r="BC636">
        <f>INDEX(Model_Assumptions[Values],9)*((INDEX(Model_Scenarios[GR Weight],4)*$AG636)+(INDEX(Model_Scenarios[GP Weight],4)*$AH636)+(INDEX(Model_Scenarios[LTV Weight],4)*$AI636))-(INDEX(Model_Scenarios[LTV Weight],4)*$AP636)-(INDEX(Model_Scenarios[GP Weight],4)*($AS636+$AV636+$AY636))</f>
        <v>1.3854444323207527</v>
      </c>
      <c r="BD636">
        <f>INDEX(Model_Assumptions[Values],9)*((INDEX(Model_Scenarios[GR Weight],5)*$AG636)+(INDEX(Model_Scenarios[GP Weight],5)*$AH636)+(INDEX(Model_Scenarios[LTV Weight],5)*$AI636))-(INDEX(Model_Scenarios[LTV Weight],5)*$AP636)-(INDEX(Model_Scenarios[GP Weight],5)*($AS636+$AV636+$AY636))</f>
        <v>1.6672961340488064</v>
      </c>
    </row>
    <row r="637" spans="1:56" x14ac:dyDescent="0.25">
      <c r="A637">
        <v>636</v>
      </c>
      <c r="B637">
        <v>13</v>
      </c>
      <c r="C637" s="3">
        <v>36</v>
      </c>
      <c r="D637" s="4">
        <v>0.70000000000000007</v>
      </c>
      <c r="E637" t="str">
        <v>SKU-1018</v>
      </c>
      <c r="F637" t="str">
        <v>Hold</v>
      </c>
      <c r="G637" t="str">
        <v>Full</v>
      </c>
      <c r="H637">
        <v>111.09</v>
      </c>
      <c r="I637">
        <v>44.58</v>
      </c>
      <c r="J637">
        <v>43</v>
      </c>
      <c r="K637">
        <v>4776.87</v>
      </c>
      <c r="L637">
        <v>2859.9300000000003</v>
      </c>
      <c r="M637">
        <v>0.59870375371320561</v>
      </c>
      <c r="N637">
        <v>111.21028729391587</v>
      </c>
      <c r="O637">
        <v>328.96235363838241</v>
      </c>
      <c r="P637">
        <v>328.96235363838287</v>
      </c>
      <c r="Q637">
        <v>2452.6593252940897</v>
      </c>
      <c r="R637">
        <v>1540.57663870035</v>
      </c>
      <c r="S637">
        <v>1</v>
      </c>
      <c r="T637">
        <f t="shared" si="207"/>
        <v>111.1742011057411</v>
      </c>
      <c r="U637">
        <f t="shared" si="208"/>
        <v>7.5795396292286797E-4</v>
      </c>
      <c r="V637">
        <f>IF($F637="Reduce", INDEX(Model_Assumptions[Values], 2), INDEX(Model_Assumptions[Values], 1))</f>
        <v>-0.4</v>
      </c>
      <c r="W637">
        <f t="shared" si="209"/>
        <v>42.986963191837724</v>
      </c>
      <c r="X637">
        <f t="shared" si="222"/>
        <v>4779.0412908144581</v>
      </c>
      <c r="Y637">
        <f t="shared" si="210"/>
        <v>2862.6824717223326</v>
      </c>
      <c r="Z637">
        <f t="shared" si="211"/>
        <v>2.1712908144581888</v>
      </c>
      <c r="AA637">
        <f t="shared" si="212"/>
        <v>2.7524717223323023</v>
      </c>
      <c r="AB637">
        <f t="shared" si="223"/>
        <v>0.59900768742562294</v>
      </c>
      <c r="AC637">
        <f t="shared" si="213"/>
        <v>3.0393371241732581E-4</v>
      </c>
      <c r="AD637">
        <f t="shared" si="214"/>
        <v>3.0393371241732581E-4</v>
      </c>
      <c r="AE637">
        <f t="shared" si="215"/>
        <v>0.69999999999996454</v>
      </c>
      <c r="AF637">
        <f t="shared" si="224"/>
        <v>462.17299161015961</v>
      </c>
      <c r="AG637">
        <f t="shared" si="216"/>
        <v>6.6004233932646832E-3</v>
      </c>
      <c r="AH637">
        <f t="shared" si="217"/>
        <v>8.3671328706445263E-3</v>
      </c>
      <c r="AI637">
        <f t="shared" si="225"/>
        <v>0.30000000000003546</v>
      </c>
      <c r="AJ637">
        <f>MAX(0, $R637 - $AA637) * INDEX(Model_Assumptions[Values], 7)</f>
        <v>3075.6483339560355</v>
      </c>
      <c r="AK637">
        <f>MAX(0, INDEX(Model_Assumptions[Values], 4) - $AD637)</f>
        <v>4.9696066287582677E-2</v>
      </c>
      <c r="AL637">
        <f>MAX(0, INDEX(Model_Assumptions[Values], 5) - $AC637)</f>
        <v>1.9696066287582675E-2</v>
      </c>
      <c r="AM637">
        <f>INDEX(Model_Assumptions[Values], 6) * MAX(0, INDEX(Model_Assumptions[Values], 3) - $AB637)^2</f>
        <v>0</v>
      </c>
      <c r="AN637">
        <f t="shared" si="218"/>
        <v>3077.2997291723427</v>
      </c>
      <c r="AO637" cm="1">
        <f t="array" ref="AO637">IFERROR(STDEV(IF($E$2:$E$2201=$E637, $AJ$2:$AJ$2201)), 0)</f>
        <v>2.2924242988597263</v>
      </c>
      <c r="AP637">
        <f t="shared" si="226"/>
        <v>-0.72037066485845758</v>
      </c>
      <c r="AQ637">
        <f t="shared" si="219"/>
        <v>4.9787237179625264E-2</v>
      </c>
      <c r="AR637" cm="1">
        <f t="array" ref="AR637">IFERROR(STDEV(IF($E$2:$E$2201=$E637, $AK$2:$AK$2201)), 0)</f>
        <v>1.2654900016790448E-4</v>
      </c>
      <c r="AS637">
        <f t="shared" si="227"/>
        <v>-0.72043944971214435</v>
      </c>
      <c r="AT637">
        <f t="shared" si="220"/>
        <v>1.9787237179625283E-2</v>
      </c>
      <c r="AU637" cm="1">
        <f t="array" ref="AU637">IFERROR(STDEV(IF($E$2:$E$2201=$E637, $AL$2:$AL$2201)), 0)</f>
        <v>1.2654900016790448E-4</v>
      </c>
      <c r="AV637">
        <f t="shared" si="228"/>
        <v>-0.72043944971230878</v>
      </c>
      <c r="AW637">
        <f t="shared" si="221"/>
        <v>0</v>
      </c>
      <c r="AX637" cm="1">
        <f t="array" ref="AX637">IFERROR(STDEV(IF($E$2:$E$2201=$E637, $AM$2:$AM$2201)), 0)</f>
        <v>0</v>
      </c>
      <c r="AY637">
        <f t="shared" si="229"/>
        <v>-0.72043944971230878</v>
      </c>
      <c r="AZ637">
        <f>INDEX(Model_Assumptions[Values],9)*((INDEX(Model_Scenarios[GR Weight],1)*$AG637)+(INDEX(Model_Scenarios[GP Weight],1)*$AH637)+(INDEX(Model_Scenarios[LTV Weight],1)*$AI637))-(INDEX(Model_Scenarios[LTV Weight],1)*$AP637)-(INDEX(Model_Scenarios[GP Weight],1)*($AS637+$AV637+$AY637))</f>
        <v>1.999912144932539</v>
      </c>
      <c r="BA637">
        <f>INDEX(Model_Assumptions[Values],9)*((INDEX(Model_Scenarios[GR Weight],2)*$AG637)+(INDEX(Model_Scenarios[GP Weight],2)*$AH637)+(INDEX(Model_Scenarios[LTV Weight],2)*$AI637))-(INDEX(Model_Scenarios[LTV Weight],2)*$AP637)-(INDEX(Model_Scenarios[GP Weight],2)*($AS637+$AV637+$AY637))</f>
        <v>1.8888220524010582</v>
      </c>
      <c r="BB637">
        <f>INDEX(Model_Assumptions[Values],9)*((INDEX(Model_Scenarios[GR Weight],3)*$AG637)+(INDEX(Model_Scenarios[GP Weight],3)*$AH637)+(INDEX(Model_Scenarios[LTV Weight],3)*$AI637))-(INDEX(Model_Scenarios[LTV Weight],3)*$AP637)-(INDEX(Model_Scenarios[GP Weight],3)*($AS637+$AV637+$AY637))</f>
        <v>1.6675026999065294</v>
      </c>
      <c r="BC637">
        <f>INDEX(Model_Assumptions[Values],9)*((INDEX(Model_Scenarios[GR Weight],4)*$AG637)+(INDEX(Model_Scenarios[GP Weight],4)*$AH637)+(INDEX(Model_Scenarios[LTV Weight],4)*$AI637))-(INDEX(Model_Scenarios[LTV Weight],4)*$AP637)-(INDEX(Model_Scenarios[GP Weight],4)*($AS637+$AV637+$AY637))</f>
        <v>1.4487658451172982</v>
      </c>
      <c r="BD637">
        <f>INDEX(Model_Assumptions[Values],9)*((INDEX(Model_Scenarios[GR Weight],5)*$AG637)+(INDEX(Model_Scenarios[GP Weight],5)*$AH637)+(INDEX(Model_Scenarios[LTV Weight],5)*$AI637))-(INDEX(Model_Scenarios[LTV Weight],5)*$AP637)-(INDEX(Model_Scenarios[GP Weight],5)*($AS637+$AV637+$AY637))</f>
        <v>1.7734277970274148</v>
      </c>
    </row>
    <row r="638" spans="1:56" x14ac:dyDescent="0.25">
      <c r="A638">
        <v>637</v>
      </c>
      <c r="B638">
        <v>13</v>
      </c>
      <c r="C638" s="3">
        <v>37</v>
      </c>
      <c r="D638" s="4">
        <v>0.72</v>
      </c>
      <c r="E638" t="str">
        <v>SKU-1018</v>
      </c>
      <c r="F638" t="str">
        <v>Hold</v>
      </c>
      <c r="G638" t="str">
        <v>Full</v>
      </c>
      <c r="H638">
        <v>111.09</v>
      </c>
      <c r="I638">
        <v>44.58</v>
      </c>
      <c r="J638">
        <v>43</v>
      </c>
      <c r="K638">
        <v>4776.87</v>
      </c>
      <c r="L638">
        <v>2859.9300000000003</v>
      </c>
      <c r="M638">
        <v>0.59870375371320561</v>
      </c>
      <c r="N638">
        <v>111.21028729391587</v>
      </c>
      <c r="O638">
        <v>328.96235363838241</v>
      </c>
      <c r="P638">
        <v>328.96235363838287</v>
      </c>
      <c r="Q638">
        <v>2452.6593252940897</v>
      </c>
      <c r="R638">
        <v>1540.57663870035</v>
      </c>
      <c r="S638">
        <v>1</v>
      </c>
      <c r="T638">
        <f t="shared" si="207"/>
        <v>111.17660685161943</v>
      </c>
      <c r="U638">
        <f t="shared" si="208"/>
        <v>7.7960979043497909E-4</v>
      </c>
      <c r="V638">
        <f>IF($F638="Reduce", INDEX(Model_Assumptions[Values], 2), INDEX(Model_Assumptions[Values], 1))</f>
        <v>-0.4</v>
      </c>
      <c r="W638">
        <f t="shared" si="209"/>
        <v>42.986590711604521</v>
      </c>
      <c r="X638">
        <f t="shared" si="222"/>
        <v>4779.1032954355314</v>
      </c>
      <c r="Y638">
        <f t="shared" si="210"/>
        <v>2862.7610815122021</v>
      </c>
      <c r="Z638">
        <f t="shared" si="211"/>
        <v>2.2332954355315451</v>
      </c>
      <c r="AA638">
        <f t="shared" si="212"/>
        <v>2.831081512201763</v>
      </c>
      <c r="AB638">
        <f t="shared" si="223"/>
        <v>0.59901636448126017</v>
      </c>
      <c r="AC638">
        <f t="shared" si="213"/>
        <v>3.1261076805455534E-4</v>
      </c>
      <c r="AD638">
        <f t="shared" si="214"/>
        <v>3.1261076805455534E-4</v>
      </c>
      <c r="AE638">
        <f t="shared" si="215"/>
        <v>0.71999999999999054</v>
      </c>
      <c r="AF638">
        <f t="shared" si="224"/>
        <v>431.3614588361126</v>
      </c>
      <c r="AG638">
        <f t="shared" si="216"/>
        <v>6.7889088548610454E-3</v>
      </c>
      <c r="AH638">
        <f t="shared" si="217"/>
        <v>8.6060957458794045E-3</v>
      </c>
      <c r="AI638">
        <f t="shared" si="225"/>
        <v>0.28000000000000946</v>
      </c>
      <c r="AJ638">
        <f>MAX(0, $R638 - $AA638) * INDEX(Model_Assumptions[Values], 7)</f>
        <v>3075.4911143762965</v>
      </c>
      <c r="AK638">
        <f>MAX(0, INDEX(Model_Assumptions[Values], 4) - $AD638)</f>
        <v>4.9687389231945447E-2</v>
      </c>
      <c r="AL638">
        <f>MAX(0, INDEX(Model_Assumptions[Values], 5) - $AC638)</f>
        <v>1.9687389231945445E-2</v>
      </c>
      <c r="AM638">
        <f>INDEX(Model_Assumptions[Values], 6) * MAX(0, INDEX(Model_Assumptions[Values], 3) - $AB638)^2</f>
        <v>0</v>
      </c>
      <c r="AN638">
        <f t="shared" si="218"/>
        <v>3077.2997291723427</v>
      </c>
      <c r="AO638" cm="1">
        <f t="array" ref="AO638">IFERROR(STDEV(IF($E$2:$E$2201=$E638, $AJ$2:$AJ$2201)), 0)</f>
        <v>2.2924242988597263</v>
      </c>
      <c r="AP638">
        <f t="shared" si="226"/>
        <v>-0.7889528988790635</v>
      </c>
      <c r="AQ638">
        <f t="shared" si="219"/>
        <v>4.9787237179625264E-2</v>
      </c>
      <c r="AR638" cm="1">
        <f t="array" ref="AR638">IFERROR(STDEV(IF($E$2:$E$2201=$E638, $AK$2:$AK$2201)), 0)</f>
        <v>1.2654900016790448E-4</v>
      </c>
      <c r="AS638">
        <f t="shared" si="227"/>
        <v>-0.78900621535799587</v>
      </c>
      <c r="AT638">
        <f t="shared" si="220"/>
        <v>1.9787237179625283E-2</v>
      </c>
      <c r="AU638" cm="1">
        <f t="array" ref="AU638">IFERROR(STDEV(IF($E$2:$E$2201=$E638, $AL$2:$AL$2201)), 0)</f>
        <v>1.2654900016790448E-4</v>
      </c>
      <c r="AV638">
        <f t="shared" si="228"/>
        <v>-0.7890062153581604</v>
      </c>
      <c r="AW638">
        <f t="shared" si="221"/>
        <v>0</v>
      </c>
      <c r="AX638" cm="1">
        <f t="array" ref="AX638">IFERROR(STDEV(IF($E$2:$E$2201=$E638, $AM$2:$AM$2201)), 0)</f>
        <v>0</v>
      </c>
      <c r="AY638">
        <f t="shared" si="229"/>
        <v>-0.7890062153581604</v>
      </c>
      <c r="AZ638">
        <f>INDEX(Model_Assumptions[Values],9)*((INDEX(Model_Scenarios[GR Weight],1)*$AG638)+(INDEX(Model_Scenarios[GP Weight],1)*$AH638)+(INDEX(Model_Scenarios[LTV Weight],1)*$AI638))-(INDEX(Model_Scenarios[LTV Weight],1)*$AP638)-(INDEX(Model_Scenarios[GP Weight],1)*($AS638+$AV638+$AY638))</f>
        <v>1.9955616860110907</v>
      </c>
      <c r="BA638">
        <f>INDEX(Model_Assumptions[Values],9)*((INDEX(Model_Scenarios[GR Weight],2)*$AG638)+(INDEX(Model_Scenarios[GP Weight],2)*$AH638)+(INDEX(Model_Scenarios[LTV Weight],2)*$AI638))-(INDEX(Model_Scenarios[LTV Weight],2)*$AP638)-(INDEX(Model_Scenarios[GP Weight],2)*($AS638+$AV638+$AY638))</f>
        <v>1.9099208908733107</v>
      </c>
      <c r="BB638">
        <f>INDEX(Model_Assumptions[Values],9)*((INDEX(Model_Scenarios[GR Weight],3)*$AG638)+(INDEX(Model_Scenarios[GP Weight],3)*$AH638)+(INDEX(Model_Scenarios[LTV Weight],3)*$AI638))-(INDEX(Model_Scenarios[LTV Weight],3)*$AP638)-(INDEX(Model_Scenarios[GP Weight],3)*($AS638+$AV638+$AY638))</f>
        <v>1.7275844893015204</v>
      </c>
      <c r="BC638">
        <f>INDEX(Model_Assumptions[Values],9)*((INDEX(Model_Scenarios[GR Weight],4)*$AG638)+(INDEX(Model_Scenarios[GP Weight],4)*$AH638)+(INDEX(Model_Scenarios[LTV Weight],4)*$AI638))-(INDEX(Model_Scenarios[LTV Weight],4)*$AP638)-(INDEX(Model_Scenarios[GP Weight],4)*($AS638+$AV638+$AY638))</f>
        <v>1.5120836538410396</v>
      </c>
      <c r="BD638">
        <f>INDEX(Model_Assumptions[Values],9)*((INDEX(Model_Scenarios[GR Weight],5)*$AG638)+(INDEX(Model_Scenarios[GP Weight],5)*$AH638)+(INDEX(Model_Scenarios[LTV Weight],5)*$AI638))-(INDEX(Model_Scenarios[LTV Weight],5)*$AP638)-(INDEX(Model_Scenarios[GP Weight],5)*($AS638+$AV638+$AY638))</f>
        <v>1.8795541522166814</v>
      </c>
    </row>
    <row r="639" spans="1:56" x14ac:dyDescent="0.25">
      <c r="A639">
        <v>638</v>
      </c>
      <c r="B639">
        <v>13</v>
      </c>
      <c r="C639" s="3">
        <v>38</v>
      </c>
      <c r="D639" s="4">
        <v>0.74</v>
      </c>
      <c r="E639" t="str">
        <v>SKU-1018</v>
      </c>
      <c r="F639" t="str">
        <v>Hold</v>
      </c>
      <c r="G639" t="str">
        <v>Full</v>
      </c>
      <c r="H639">
        <v>111.09</v>
      </c>
      <c r="I639">
        <v>44.58</v>
      </c>
      <c r="J639">
        <v>43</v>
      </c>
      <c r="K639">
        <v>4776.87</v>
      </c>
      <c r="L639">
        <v>2859.9300000000003</v>
      </c>
      <c r="M639">
        <v>0.59870375371320561</v>
      </c>
      <c r="N639">
        <v>111.21028729391587</v>
      </c>
      <c r="O639">
        <v>328.96235363838241</v>
      </c>
      <c r="P639">
        <v>328.96235363838287</v>
      </c>
      <c r="Q639">
        <v>2452.6593252940897</v>
      </c>
      <c r="R639">
        <v>1540.57663870035</v>
      </c>
      <c r="S639">
        <v>1</v>
      </c>
      <c r="T639">
        <f t="shared" si="207"/>
        <v>111.17901259749775</v>
      </c>
      <c r="U639">
        <f t="shared" si="208"/>
        <v>8.0126561794709031E-4</v>
      </c>
      <c r="V639">
        <f>IF($F639="Reduce", INDEX(Model_Assumptions[Values], 2), INDEX(Model_Assumptions[Values], 1))</f>
        <v>-0.4</v>
      </c>
      <c r="W639">
        <f t="shared" si="209"/>
        <v>42.986218231371311</v>
      </c>
      <c r="X639">
        <f t="shared" si="222"/>
        <v>4779.1652982644182</v>
      </c>
      <c r="Y639">
        <f t="shared" si="210"/>
        <v>2862.8396895098849</v>
      </c>
      <c r="Z639">
        <f t="shared" si="211"/>
        <v>2.2952982644183066</v>
      </c>
      <c r="AA639">
        <f t="shared" si="212"/>
        <v>2.9096895098846289</v>
      </c>
      <c r="AB639">
        <f t="shared" si="223"/>
        <v>0.59902504116138056</v>
      </c>
      <c r="AC639">
        <f t="shared" si="213"/>
        <v>3.2128744817494503E-4</v>
      </c>
      <c r="AD639">
        <f t="shared" si="214"/>
        <v>3.2128744817494503E-4</v>
      </c>
      <c r="AE639">
        <f t="shared" si="215"/>
        <v>0.74000000000001653</v>
      </c>
      <c r="AF639">
        <f t="shared" si="224"/>
        <v>400.54992606206554</v>
      </c>
      <c r="AG639">
        <f t="shared" si="216"/>
        <v>6.9773888684583436E-3</v>
      </c>
      <c r="AH639">
        <f t="shared" si="217"/>
        <v>8.8450531731152186E-3</v>
      </c>
      <c r="AI639">
        <f t="shared" si="225"/>
        <v>0.25999999999998347</v>
      </c>
      <c r="AJ639">
        <f>MAX(0, $R639 - $AA639) * INDEX(Model_Assumptions[Values], 7)</f>
        <v>3075.3338983809308</v>
      </c>
      <c r="AK639">
        <f>MAX(0, INDEX(Model_Assumptions[Values], 4) - $AD639)</f>
        <v>4.9678712551825058E-2</v>
      </c>
      <c r="AL639">
        <f>MAX(0, INDEX(Model_Assumptions[Values], 5) - $AC639)</f>
        <v>1.9678712551825055E-2</v>
      </c>
      <c r="AM639">
        <f>INDEX(Model_Assumptions[Values], 6) * MAX(0, INDEX(Model_Assumptions[Values], 3) - $AB639)^2</f>
        <v>0</v>
      </c>
      <c r="AN639">
        <f t="shared" si="218"/>
        <v>3077.2997291723427</v>
      </c>
      <c r="AO639" cm="1">
        <f t="array" ref="AO639">IFERROR(STDEV(IF($E$2:$E$2201=$E639, $AJ$2:$AJ$2201)), 0)</f>
        <v>2.2924242988597263</v>
      </c>
      <c r="AP639">
        <f t="shared" si="226"/>
        <v>-0.85753356932647273</v>
      </c>
      <c r="AQ639">
        <f t="shared" si="219"/>
        <v>4.9787237179625264E-2</v>
      </c>
      <c r="AR639" cm="1">
        <f t="array" ref="AR639">IFERROR(STDEV(IF($E$2:$E$2201=$E639, $AK$2:$AK$2201)), 0)</f>
        <v>1.2654900016790448E-4</v>
      </c>
      <c r="AS639">
        <f t="shared" si="227"/>
        <v>-0.85757001364069685</v>
      </c>
      <c r="AT639">
        <f t="shared" si="220"/>
        <v>1.9787237179625283E-2</v>
      </c>
      <c r="AU639" cm="1">
        <f t="array" ref="AU639">IFERROR(STDEV(IF($E$2:$E$2201=$E639, $AL$2:$AL$2201)), 0)</f>
        <v>1.2654900016790448E-4</v>
      </c>
      <c r="AV639">
        <f t="shared" si="228"/>
        <v>-0.85757001364086127</v>
      </c>
      <c r="AW639">
        <f t="shared" si="221"/>
        <v>0</v>
      </c>
      <c r="AX639" cm="1">
        <f t="array" ref="AX639">IFERROR(STDEV(IF($E$2:$E$2201=$E639, $AM$2:$AM$2201)), 0)</f>
        <v>0</v>
      </c>
      <c r="AY639">
        <f t="shared" si="229"/>
        <v>-0.85757001364086127</v>
      </c>
      <c r="AZ639">
        <f>INDEX(Model_Assumptions[Values],9)*((INDEX(Model_Scenarios[GR Weight],1)*$AG639)+(INDEX(Model_Scenarios[GP Weight],1)*$AH639)+(INDEX(Model_Scenarios[LTV Weight],1)*$AI639))-(INDEX(Model_Scenarios[LTV Weight],1)*$AP639)-(INDEX(Model_Scenarios[GP Weight],1)*($AS639+$AV639+$AY639))</f>
        <v>1.9912090805741407</v>
      </c>
      <c r="BA639">
        <f>INDEX(Model_Assumptions[Values],9)*((INDEX(Model_Scenarios[GR Weight],2)*$AG639)+(INDEX(Model_Scenarios[GP Weight],2)*$AH639)+(INDEX(Model_Scenarios[LTV Weight],2)*$AI639))-(INDEX(Model_Scenarios[LTV Weight],2)*$AP639)-(INDEX(Model_Scenarios[GP Weight],2)*($AS639+$AV639+$AY639))</f>
        <v>1.9310169230710965</v>
      </c>
      <c r="BB639">
        <f>INDEX(Model_Assumptions[Values],9)*((INDEX(Model_Scenarios[GR Weight],3)*$AG639)+(INDEX(Model_Scenarios[GP Weight],3)*$AH639)+(INDEX(Model_Scenarios[LTV Weight],3)*$AI639))-(INDEX(Model_Scenarios[LTV Weight],3)*$AP639)-(INDEX(Model_Scenarios[GP Weight],3)*($AS639+$AV639+$AY639))</f>
        <v>1.7876625211919275</v>
      </c>
      <c r="BC639">
        <f>INDEX(Model_Assumptions[Values],9)*((INDEX(Model_Scenarios[GR Weight],4)*$AG639)+(INDEX(Model_Scenarios[GP Weight],4)*$AH639)+(INDEX(Model_Scenarios[LTV Weight],4)*$AI639))-(INDEX(Model_Scenarios[LTV Weight],4)*$AP639)-(INDEX(Model_Scenarios[GP Weight],4)*($AS639+$AV639+$AY639))</f>
        <v>1.5753978586935173</v>
      </c>
      <c r="BD639">
        <f>INDEX(Model_Assumptions[Values],9)*((INDEX(Model_Scenarios[GR Weight],5)*$AG639)+(INDEX(Model_Scenarios[GP Weight],5)*$AH639)+(INDEX(Model_Scenarios[LTV Weight],5)*$AI639))-(INDEX(Model_Scenarios[LTV Weight],5)*$AP639)-(INDEX(Model_Scenarios[GP Weight],5)*($AS639+$AV639+$AY639))</f>
        <v>1.9856751999334536</v>
      </c>
    </row>
    <row r="640" spans="1:56" x14ac:dyDescent="0.25">
      <c r="A640">
        <v>639</v>
      </c>
      <c r="B640">
        <v>13</v>
      </c>
      <c r="C640" s="3">
        <v>39</v>
      </c>
      <c r="D640" s="4">
        <v>0.76</v>
      </c>
      <c r="E640" t="str">
        <v>SKU-1018</v>
      </c>
      <c r="F640" t="str">
        <v>Hold</v>
      </c>
      <c r="G640" t="str">
        <v>Full</v>
      </c>
      <c r="H640">
        <v>111.09</v>
      </c>
      <c r="I640">
        <v>44.58</v>
      </c>
      <c r="J640">
        <v>43</v>
      </c>
      <c r="K640">
        <v>4776.87</v>
      </c>
      <c r="L640">
        <v>2859.9300000000003</v>
      </c>
      <c r="M640">
        <v>0.59870375371320561</v>
      </c>
      <c r="N640">
        <v>111.21028729391587</v>
      </c>
      <c r="O640">
        <v>328.96235363838241</v>
      </c>
      <c r="P640">
        <v>328.96235363838287</v>
      </c>
      <c r="Q640">
        <v>2452.6593252940897</v>
      </c>
      <c r="R640">
        <v>1540.57663870035</v>
      </c>
      <c r="S640">
        <v>1</v>
      </c>
      <c r="T640">
        <f t="shared" si="207"/>
        <v>111.18141834337607</v>
      </c>
      <c r="U640">
        <f t="shared" si="208"/>
        <v>8.2292144545920143E-4</v>
      </c>
      <c r="V640">
        <f>IF($F640="Reduce", INDEX(Model_Assumptions[Values], 2), INDEX(Model_Assumptions[Values], 1))</f>
        <v>-0.4</v>
      </c>
      <c r="W640">
        <f t="shared" si="209"/>
        <v>42.9858457511381</v>
      </c>
      <c r="X640">
        <f t="shared" si="222"/>
        <v>4779.2272993011202</v>
      </c>
      <c r="Y640">
        <f t="shared" si="210"/>
        <v>2862.9182957153835</v>
      </c>
      <c r="Z640">
        <f t="shared" si="211"/>
        <v>2.3572993011202925</v>
      </c>
      <c r="AA640">
        <f t="shared" si="212"/>
        <v>2.988295715383174</v>
      </c>
      <c r="AB640">
        <f t="shared" si="223"/>
        <v>0.59903371746600875</v>
      </c>
      <c r="AC640">
        <f t="shared" si="213"/>
        <v>3.2996375280314183E-4</v>
      </c>
      <c r="AD640">
        <f t="shared" si="214"/>
        <v>3.2996375280314183E-4</v>
      </c>
      <c r="AE640">
        <f t="shared" si="215"/>
        <v>0.76000000000004253</v>
      </c>
      <c r="AF640">
        <f t="shared" si="224"/>
        <v>369.73839328801847</v>
      </c>
      <c r="AG640">
        <f t="shared" si="216"/>
        <v>7.1658634340621081E-3</v>
      </c>
      <c r="AH640">
        <f t="shared" si="217"/>
        <v>9.0840051523588799E-3</v>
      </c>
      <c r="AI640">
        <f t="shared" si="225"/>
        <v>0.23999999999995747</v>
      </c>
      <c r="AJ640">
        <f>MAX(0, $R640 - $AA640) * INDEX(Model_Assumptions[Values], 7)</f>
        <v>3075.1766859699337</v>
      </c>
      <c r="AK640">
        <f>MAX(0, INDEX(Model_Assumptions[Values], 4) - $AD640)</f>
        <v>4.9670036247196861E-2</v>
      </c>
      <c r="AL640">
        <f>MAX(0, INDEX(Model_Assumptions[Values], 5) - $AC640)</f>
        <v>1.9670036247196859E-2</v>
      </c>
      <c r="AM640">
        <f>INDEX(Model_Assumptions[Values], 6) * MAX(0, INDEX(Model_Assumptions[Values], 3) - $AB640)^2</f>
        <v>0</v>
      </c>
      <c r="AN640">
        <f t="shared" si="218"/>
        <v>3077.2997291723427</v>
      </c>
      <c r="AO640" cm="1">
        <f t="array" ref="AO640">IFERROR(STDEV(IF($E$2:$E$2201=$E640, $AJ$2:$AJ$2201)), 0)</f>
        <v>2.2924242988597263</v>
      </c>
      <c r="AP640">
        <f t="shared" si="226"/>
        <v>-0.92611267620266879</v>
      </c>
      <c r="AQ640">
        <f t="shared" si="219"/>
        <v>4.9787237179625264E-2</v>
      </c>
      <c r="AR640" cm="1">
        <f t="array" ref="AR640">IFERROR(STDEV(IF($E$2:$E$2201=$E640, $AK$2:$AK$2201)), 0)</f>
        <v>1.2654900016790448E-4</v>
      </c>
      <c r="AS640">
        <f t="shared" si="227"/>
        <v>-0.92613084475500929</v>
      </c>
      <c r="AT640">
        <f t="shared" si="220"/>
        <v>1.9787237179625283E-2</v>
      </c>
      <c r="AU640" cm="1">
        <f t="array" ref="AU640">IFERROR(STDEV(IF($E$2:$E$2201=$E640, $AL$2:$AL$2201)), 0)</f>
        <v>1.2654900016790448E-4</v>
      </c>
      <c r="AV640">
        <f t="shared" si="228"/>
        <v>-0.92613084475517371</v>
      </c>
      <c r="AW640">
        <f t="shared" si="221"/>
        <v>0</v>
      </c>
      <c r="AX640" cm="1">
        <f t="array" ref="AX640">IFERROR(STDEV(IF($E$2:$E$2201=$E640, $AM$2:$AM$2201)), 0)</f>
        <v>0</v>
      </c>
      <c r="AY640">
        <f t="shared" si="229"/>
        <v>-0.92613084475517371</v>
      </c>
      <c r="AZ640">
        <f>INDEX(Model_Assumptions[Values],9)*((INDEX(Model_Scenarios[GR Weight],1)*$AG640)+(INDEX(Model_Scenarios[GP Weight],1)*$AH640)+(INDEX(Model_Scenarios[LTV Weight],1)*$AI640))-(INDEX(Model_Scenarios[LTV Weight],1)*$AP640)-(INDEX(Model_Scenarios[GP Weight],1)*($AS640+$AV640+$AY640))</f>
        <v>1.9868543286817111</v>
      </c>
      <c r="BA640">
        <f>INDEX(Model_Assumptions[Values],9)*((INDEX(Model_Scenarios[GR Weight],2)*$AG640)+(INDEX(Model_Scenarios[GP Weight],2)*$AH640)+(INDEX(Model_Scenarios[LTV Weight],2)*$AI640))-(INDEX(Model_Scenarios[LTV Weight],2)*$AP640)-(INDEX(Model_Scenarios[GP Weight],2)*($AS640+$AV640+$AY640))</f>
        <v>1.9521101491125732</v>
      </c>
      <c r="BB640">
        <f>INDEX(Model_Assumptions[Values],9)*((INDEX(Model_Scenarios[GR Weight],3)*$AG640)+(INDEX(Model_Scenarios[GP Weight],3)*$AH640)+(INDEX(Model_Scenarios[LTV Weight],3)*$AI640))-(INDEX(Model_Scenarios[LTV Weight],3)*$AP640)-(INDEX(Model_Scenarios[GP Weight],3)*($AS640+$AV640+$AY640))</f>
        <v>1.8477367957830628</v>
      </c>
      <c r="BC640">
        <f>INDEX(Model_Assumptions[Values],9)*((INDEX(Model_Scenarios[GR Weight],4)*$AG640)+(INDEX(Model_Scenarios[GP Weight],4)*$AH640)+(INDEX(Model_Scenarios[LTV Weight],4)*$AI640))-(INDEX(Model_Scenarios[LTV Weight],4)*$AP640)-(INDEX(Model_Scenarios[GP Weight],4)*($AS640+$AV640+$AY640))</f>
        <v>1.6387084598798483</v>
      </c>
      <c r="BD640">
        <f>INDEX(Model_Assumptions[Values],9)*((INDEX(Model_Scenarios[GR Weight],5)*$AG640)+(INDEX(Model_Scenarios[GP Weight],5)*$AH640)+(INDEX(Model_Scenarios[LTV Weight],5)*$AI640))-(INDEX(Model_Scenarios[LTV Weight],5)*$AP640)-(INDEX(Model_Scenarios[GP Weight],5)*($AS640+$AV640+$AY640))</f>
        <v>2.0917909404996093</v>
      </c>
    </row>
    <row r="641" spans="1:56" x14ac:dyDescent="0.25">
      <c r="A641">
        <v>640</v>
      </c>
      <c r="B641">
        <v>13</v>
      </c>
      <c r="C641" s="3">
        <v>40</v>
      </c>
      <c r="D641" s="4">
        <v>0.78</v>
      </c>
      <c r="E641" t="str">
        <v>SKU-1018</v>
      </c>
      <c r="F641" t="str">
        <v>Hold</v>
      </c>
      <c r="G641" t="str">
        <v>Full</v>
      </c>
      <c r="H641">
        <v>111.09</v>
      </c>
      <c r="I641">
        <v>44.58</v>
      </c>
      <c r="J641">
        <v>43</v>
      </c>
      <c r="K641">
        <v>4776.87</v>
      </c>
      <c r="L641">
        <v>2859.9300000000003</v>
      </c>
      <c r="M641">
        <v>0.59870375371320561</v>
      </c>
      <c r="N641">
        <v>111.21028729391587</v>
      </c>
      <c r="O641">
        <v>328.96235363838241</v>
      </c>
      <c r="P641">
        <v>328.96235363838287</v>
      </c>
      <c r="Q641">
        <v>2452.6593252940897</v>
      </c>
      <c r="R641">
        <v>1540.57663870035</v>
      </c>
      <c r="S641">
        <v>1</v>
      </c>
      <c r="T641">
        <f t="shared" si="207"/>
        <v>111.18382408925437</v>
      </c>
      <c r="U641">
        <f t="shared" si="208"/>
        <v>8.4457727297118472E-4</v>
      </c>
      <c r="V641">
        <f>IF($F641="Reduce", INDEX(Model_Assumptions[Values], 2), INDEX(Model_Assumptions[Values], 1))</f>
        <v>-0.4</v>
      </c>
      <c r="W641">
        <f t="shared" si="209"/>
        <v>42.985473270904897</v>
      </c>
      <c r="X641">
        <f t="shared" si="222"/>
        <v>4779.2892985456356</v>
      </c>
      <c r="Y641">
        <f t="shared" si="210"/>
        <v>2862.9969001286954</v>
      </c>
      <c r="Z641">
        <f t="shared" si="211"/>
        <v>2.4192985456356837</v>
      </c>
      <c r="AA641">
        <f t="shared" si="212"/>
        <v>3.0669001286951243</v>
      </c>
      <c r="AB641">
        <f t="shared" si="223"/>
        <v>0.59904239339516885</v>
      </c>
      <c r="AC641">
        <f t="shared" si="213"/>
        <v>3.3863968196323757E-4</v>
      </c>
      <c r="AD641">
        <f t="shared" si="214"/>
        <v>3.3863968196323757E-4</v>
      </c>
      <c r="AE641">
        <f t="shared" si="215"/>
        <v>0.7799999999999504</v>
      </c>
      <c r="AF641">
        <f t="shared" si="224"/>
        <v>338.92686051415342</v>
      </c>
      <c r="AG641">
        <f t="shared" si="216"/>
        <v>7.3543325516668076E-3</v>
      </c>
      <c r="AH641">
        <f t="shared" si="217"/>
        <v>9.3229516836034788E-3</v>
      </c>
      <c r="AI641">
        <f t="shared" si="225"/>
        <v>0.2200000000000496</v>
      </c>
      <c r="AJ641">
        <f>MAX(0, $R641 - $AA641) * INDEX(Model_Assumptions[Values], 7)</f>
        <v>3075.0194771433098</v>
      </c>
      <c r="AK641">
        <f>MAX(0, INDEX(Model_Assumptions[Values], 4) - $AD641)</f>
        <v>4.9661360318036765E-2</v>
      </c>
      <c r="AL641">
        <f>MAX(0, INDEX(Model_Assumptions[Values], 5) - $AC641)</f>
        <v>1.9661360318036763E-2</v>
      </c>
      <c r="AM641">
        <f>INDEX(Model_Assumptions[Values], 6) * MAX(0, INDEX(Model_Assumptions[Values], 3) - $AB641)^2</f>
        <v>0</v>
      </c>
      <c r="AN641">
        <f t="shared" si="218"/>
        <v>3077.2997291723427</v>
      </c>
      <c r="AO641" cm="1">
        <f t="array" ref="AO641">IFERROR(STDEV(IF($E$2:$E$2201=$E641, $AJ$2:$AJ$2201)), 0)</f>
        <v>2.2924242988597263</v>
      </c>
      <c r="AP641">
        <f t="shared" si="226"/>
        <v>-0.99469021950566805</v>
      </c>
      <c r="AQ641">
        <f t="shared" si="219"/>
        <v>4.9787237179625264E-2</v>
      </c>
      <c r="AR641" cm="1">
        <f t="array" ref="AR641">IFERROR(STDEV(IF($E$2:$E$2201=$E641, $AK$2:$AK$2201)), 0)</f>
        <v>1.2654900016790448E-4</v>
      </c>
      <c r="AS641">
        <f t="shared" si="227"/>
        <v>-0.99468870889130878</v>
      </c>
      <c r="AT641">
        <f t="shared" si="220"/>
        <v>1.9787237179625283E-2</v>
      </c>
      <c r="AU641" cm="1">
        <f t="array" ref="AU641">IFERROR(STDEV(IF($E$2:$E$2201=$E641, $AL$2:$AL$2201)), 0)</f>
        <v>1.2654900016790448E-4</v>
      </c>
      <c r="AV641">
        <f t="shared" si="228"/>
        <v>-0.99468870889147332</v>
      </c>
      <c r="AW641">
        <f t="shared" si="221"/>
        <v>0</v>
      </c>
      <c r="AX641" cm="1">
        <f t="array" ref="AX641">IFERROR(STDEV(IF($E$2:$E$2201=$E641, $AM$2:$AM$2201)), 0)</f>
        <v>0</v>
      </c>
      <c r="AY641">
        <f t="shared" si="229"/>
        <v>-0.99468870889147332</v>
      </c>
      <c r="AZ641">
        <f>INDEX(Model_Assumptions[Values],9)*((INDEX(Model_Scenarios[GR Weight],1)*$AG641)+(INDEX(Model_Scenarios[GP Weight],1)*$AH641)+(INDEX(Model_Scenarios[LTV Weight],1)*$AI641))-(INDEX(Model_Scenarios[LTV Weight],1)*$AP641)-(INDEX(Model_Scenarios[GP Weight],1)*($AS641+$AV641+$AY641))</f>
        <v>1.9824974303897935</v>
      </c>
      <c r="BA641">
        <f>INDEX(Model_Assumptions[Values],9)*((INDEX(Model_Scenarios[GR Weight],2)*$AG641)+(INDEX(Model_Scenarios[GP Weight],2)*$AH641)+(INDEX(Model_Scenarios[LTV Weight],2)*$AI641))-(INDEX(Model_Scenarios[LTV Weight],2)*$AP641)-(INDEX(Model_Scenarios[GP Weight],2)*($AS641+$AV641+$AY641))</f>
        <v>1.9732005691110501</v>
      </c>
      <c r="BB641">
        <f>INDEX(Model_Assumptions[Values],9)*((INDEX(Model_Scenarios[GR Weight],3)*$AG641)+(INDEX(Model_Scenarios[GP Weight],3)*$AH641)+(INDEX(Model_Scenarios[LTV Weight],3)*$AI641))-(INDEX(Model_Scenarios[LTV Weight],3)*$AP641)-(INDEX(Model_Scenarios[GP Weight],3)*($AS641+$AV641+$AY641))</f>
        <v>1.9078073132742452</v>
      </c>
      <c r="BC641">
        <f>INDEX(Model_Assumptions[Values],9)*((INDEX(Model_Scenarios[GR Weight],4)*$AG641)+(INDEX(Model_Scenarios[GP Weight],4)*$AH641)+(INDEX(Model_Scenarios[LTV Weight],4)*$AI641))-(INDEX(Model_Scenarios[LTV Weight],4)*$AP641)-(INDEX(Model_Scenarios[GP Weight],4)*($AS641+$AV641+$AY641))</f>
        <v>1.702015457599487</v>
      </c>
      <c r="BD641">
        <f>INDEX(Model_Assumptions[Values],9)*((INDEX(Model_Scenarios[GR Weight],5)*$AG641)+(INDEX(Model_Scenarios[GP Weight],5)*$AH641)+(INDEX(Model_Scenarios[LTV Weight],5)*$AI641))-(INDEX(Model_Scenarios[LTV Weight],5)*$AP641)-(INDEX(Model_Scenarios[GP Weight],5)*($AS641+$AV641+$AY641))</f>
        <v>2.1979013742288958</v>
      </c>
    </row>
    <row r="642" spans="1:56" x14ac:dyDescent="0.25">
      <c r="A642">
        <v>641</v>
      </c>
      <c r="B642">
        <v>13</v>
      </c>
      <c r="C642" s="3">
        <v>41</v>
      </c>
      <c r="D642" s="4">
        <v>0.8</v>
      </c>
      <c r="E642" t="str">
        <v>SKU-1018</v>
      </c>
      <c r="F642" t="str">
        <v>Hold</v>
      </c>
      <c r="G642" t="str">
        <v>Full</v>
      </c>
      <c r="H642">
        <v>111.09</v>
      </c>
      <c r="I642">
        <v>44.58</v>
      </c>
      <c r="J642">
        <v>43</v>
      </c>
      <c r="K642">
        <v>4776.87</v>
      </c>
      <c r="L642">
        <v>2859.9300000000003</v>
      </c>
      <c r="M642">
        <v>0.59870375371320561</v>
      </c>
      <c r="N642">
        <v>111.21028729391587</v>
      </c>
      <c r="O642">
        <v>328.96235363838241</v>
      </c>
      <c r="P642">
        <v>328.96235363838287</v>
      </c>
      <c r="Q642">
        <v>2452.6593252940897</v>
      </c>
      <c r="R642">
        <v>1540.57663870035</v>
      </c>
      <c r="S642">
        <v>1</v>
      </c>
      <c r="T642">
        <f t="shared" ref="T642:T705" si="230">$H642 + MIN($D642, $S642) * ($N642 - $H642)</f>
        <v>111.18622983513269</v>
      </c>
      <c r="U642">
        <f t="shared" ref="U642:U705" si="231">IFERROR(($T642-$H642)/$H642, 0)</f>
        <v>8.6623310048329594E-4</v>
      </c>
      <c r="V642">
        <f>IF($F642="Reduce", INDEX(Model_Assumptions[Values], 2), INDEX(Model_Assumptions[Values], 1))</f>
        <v>-0.4</v>
      </c>
      <c r="W642">
        <f t="shared" ref="W642:W705" si="232">$J642 * (1 + ($U642 * $V642))</f>
        <v>42.985100790671687</v>
      </c>
      <c r="X642">
        <f t="shared" si="222"/>
        <v>4779.3512959979662</v>
      </c>
      <c r="Y642">
        <f t="shared" ref="Y642:Y705" si="233">$X642-($W642*$I642)</f>
        <v>2863.0755027498226</v>
      </c>
      <c r="Z642">
        <f t="shared" ref="Z642:Z705" si="234">$X642-$K642</f>
        <v>2.4812959979662992</v>
      </c>
      <c r="AA642">
        <f t="shared" ref="AA642:AA705" si="235">$Y642-$L642</f>
        <v>3.1455027498222989</v>
      </c>
      <c r="AB642">
        <f t="shared" si="223"/>
        <v>0.59905106894888538</v>
      </c>
      <c r="AC642">
        <f t="shared" ref="AC642:AC705" si="236">$AB642-$M642</f>
        <v>3.4731523567976819E-4</v>
      </c>
      <c r="AD642">
        <f t="shared" ref="AD642:AD705" si="237">IFERROR(($X642-($W642*$I642))/$X642, 0) - IFERROR(($K642-($J642*$I642))/$K642, 0)</f>
        <v>3.4731523567976819E-4</v>
      </c>
      <c r="AE642">
        <f t="shared" ref="AE642:AE705" si="238">IFERROR(($T642-$H642)/($N642-$H642), 0)</f>
        <v>0.7999999999999764</v>
      </c>
      <c r="AF642">
        <f t="shared" si="224"/>
        <v>308.11532774010635</v>
      </c>
      <c r="AG642">
        <f t="shared" ref="AG642:AG705" si="239">IFERROR($Z642/$O642, 0)</f>
        <v>7.5427962212779734E-3</v>
      </c>
      <c r="AH642">
        <f t="shared" ref="AH642:AH705" si="240">IFERROR($AA642/$P642, 0)</f>
        <v>9.5618927668545423E-3</v>
      </c>
      <c r="AI642">
        <f t="shared" si="225"/>
        <v>0.2000000000000236</v>
      </c>
      <c r="AJ642">
        <f>MAX(0, $R642 - $AA642) * INDEX(Model_Assumptions[Values], 7)</f>
        <v>3074.8622719010555</v>
      </c>
      <c r="AK642">
        <f>MAX(0, INDEX(Model_Assumptions[Values], 4) - $AD642)</f>
        <v>4.9652684764320235E-2</v>
      </c>
      <c r="AL642">
        <f>MAX(0, INDEX(Model_Assumptions[Values], 5) - $AC642)</f>
        <v>1.9652684764320232E-2</v>
      </c>
      <c r="AM642">
        <f>INDEX(Model_Assumptions[Values], 6) * MAX(0, INDEX(Model_Assumptions[Values], 3) - $AB642)^2</f>
        <v>0</v>
      </c>
      <c r="AN642">
        <f t="shared" ref="AN642:AN705" si="241">AVERAGEIF($E$2:$E$2201, $E642, $AJ$2:$AJ$2201)</f>
        <v>3077.2997291723427</v>
      </c>
      <c r="AO642" cm="1">
        <f t="array" ref="AO642">IFERROR(STDEV(IF($E$2:$E$2201=$E642, $AJ$2:$AJ$2201)), 0)</f>
        <v>2.2924242988597263</v>
      </c>
      <c r="AP642">
        <f t="shared" si="226"/>
        <v>-1.0632661992370576</v>
      </c>
      <c r="AQ642">
        <f t="shared" ref="AQ642:AQ705" si="242">AVERAGEIF($E$2:$E$2201, $E642, $AK$2:$AK$2201)</f>
        <v>4.9787237179625264E-2</v>
      </c>
      <c r="AR642" cm="1">
        <f t="array" ref="AR642">IFERROR(STDEV(IF($E$2:$E$2201=$E642, $AK$2:$AK$2201)), 0)</f>
        <v>1.2654900016790448E-4</v>
      </c>
      <c r="AS642">
        <f t="shared" si="227"/>
        <v>-1.0632436062434802</v>
      </c>
      <c r="AT642">
        <f t="shared" ref="AT642:AT705" si="243">AVERAGEIF($E$2:$E$2201, $E642, $AL$2:$AL$2201)</f>
        <v>1.9787237179625283E-2</v>
      </c>
      <c r="AU642" cm="1">
        <f t="array" ref="AU642">IFERROR(STDEV(IF($E$2:$E$2201=$E642, $AL$2:$AL$2201)), 0)</f>
        <v>1.2654900016790448E-4</v>
      </c>
      <c r="AV642">
        <f t="shared" si="228"/>
        <v>-1.0632436062436448</v>
      </c>
      <c r="AW642">
        <f t="shared" ref="AW642:AW705" si="244">AVERAGEIF($E$2:$E$2201, $E642, $AM$2:$AM$2201)</f>
        <v>0</v>
      </c>
      <c r="AX642" cm="1">
        <f t="array" ref="AX642">IFERROR(STDEV(IF($E$2:$E$2201=$E642, $AM$2:$AM$2201)), 0)</f>
        <v>0</v>
      </c>
      <c r="AY642">
        <f t="shared" si="229"/>
        <v>-1.0632436062436448</v>
      </c>
      <c r="AZ642">
        <f>INDEX(Model_Assumptions[Values],9)*((INDEX(Model_Scenarios[GR Weight],1)*$AG642)+(INDEX(Model_Scenarios[GP Weight],1)*$AH642)+(INDEX(Model_Scenarios[LTV Weight],1)*$AI642))-(INDEX(Model_Scenarios[LTV Weight],1)*$AP642)-(INDEX(Model_Scenarios[GP Weight],1)*($AS642+$AV642+$AY642))</f>
        <v>1.9781383857568837</v>
      </c>
      <c r="BA642">
        <f>INDEX(Model_Assumptions[Values],9)*((INDEX(Model_Scenarios[GR Weight],2)*$AG642)+(INDEX(Model_Scenarios[GP Weight],2)*$AH642)+(INDEX(Model_Scenarios[LTV Weight],2)*$AI642))-(INDEX(Model_Scenarios[LTV Weight],2)*$AP642)-(INDEX(Model_Scenarios[GP Weight],2)*($AS642+$AV642+$AY642))</f>
        <v>1.9942881831831309</v>
      </c>
      <c r="BB642">
        <f>INDEX(Model_Assumptions[Values],9)*((INDEX(Model_Scenarios[GR Weight],3)*$AG642)+(INDEX(Model_Scenarios[GP Weight],3)*$AH642)+(INDEX(Model_Scenarios[LTV Weight],3)*$AI642))-(INDEX(Model_Scenarios[LTV Weight],3)*$AP642)-(INDEX(Model_Scenarios[GP Weight],3)*($AS642+$AV642+$AY642))</f>
        <v>1.9678740738692326</v>
      </c>
      <c r="BC642">
        <f>INDEX(Model_Assumptions[Values],9)*((INDEX(Model_Scenarios[GR Weight],4)*$AG642)+(INDEX(Model_Scenarios[GP Weight],4)*$AH642)+(INDEX(Model_Scenarios[LTV Weight],4)*$AI642))-(INDEX(Model_Scenarios[LTV Weight],4)*$AP642)-(INDEX(Model_Scenarios[GP Weight],4)*($AS642+$AV642+$AY642))</f>
        <v>1.7653188520561538</v>
      </c>
      <c r="BD642">
        <f>INDEX(Model_Assumptions[Values],9)*((INDEX(Model_Scenarios[GR Weight],5)*$AG642)+(INDEX(Model_Scenarios[GP Weight],5)*$AH642)+(INDEX(Model_Scenarios[LTV Weight],5)*$AI642))-(INDEX(Model_Scenarios[LTV Weight],5)*$AP642)-(INDEX(Model_Scenarios[GP Weight],5)*($AS642+$AV642+$AY642))</f>
        <v>2.3040065014413451</v>
      </c>
    </row>
    <row r="643" spans="1:56" x14ac:dyDescent="0.25">
      <c r="A643">
        <v>642</v>
      </c>
      <c r="B643">
        <v>13</v>
      </c>
      <c r="C643" s="3">
        <v>42</v>
      </c>
      <c r="D643" s="4">
        <v>0.82000000000000006</v>
      </c>
      <c r="E643" t="str">
        <v>SKU-1018</v>
      </c>
      <c r="F643" t="str">
        <v>Hold</v>
      </c>
      <c r="G643" t="str">
        <v>Full</v>
      </c>
      <c r="H643">
        <v>111.09</v>
      </c>
      <c r="I643">
        <v>44.58</v>
      </c>
      <c r="J643">
        <v>43</v>
      </c>
      <c r="K643">
        <v>4776.87</v>
      </c>
      <c r="L643">
        <v>2859.9300000000003</v>
      </c>
      <c r="M643">
        <v>0.59870375371320561</v>
      </c>
      <c r="N643">
        <v>111.21028729391587</v>
      </c>
      <c r="O643">
        <v>328.96235363838241</v>
      </c>
      <c r="P643">
        <v>328.96235363838287</v>
      </c>
      <c r="Q643">
        <v>2452.6593252940897</v>
      </c>
      <c r="R643">
        <v>1540.57663870035</v>
      </c>
      <c r="S643">
        <v>1</v>
      </c>
      <c r="T643">
        <f t="shared" si="230"/>
        <v>111.18863558101101</v>
      </c>
      <c r="U643">
        <f t="shared" si="231"/>
        <v>8.8788892799540706E-4</v>
      </c>
      <c r="V643">
        <f>IF($F643="Reduce", INDEX(Model_Assumptions[Values], 2), INDEX(Model_Assumptions[Values], 1))</f>
        <v>-0.4</v>
      </c>
      <c r="W643">
        <f t="shared" si="232"/>
        <v>42.984728310438477</v>
      </c>
      <c r="X643">
        <f t="shared" ref="X643:X706" si="245">$W643*$T643</f>
        <v>4779.4132916581111</v>
      </c>
      <c r="Y643">
        <f t="shared" si="233"/>
        <v>2863.1541035787641</v>
      </c>
      <c r="Z643">
        <f t="shared" si="234"/>
        <v>2.5432916581112295</v>
      </c>
      <c r="AA643">
        <f t="shared" si="235"/>
        <v>3.2241035787637884</v>
      </c>
      <c r="AB643">
        <f t="shared" ref="AB643:AB706" si="246">IFERROR($Y643/$X643,0)</f>
        <v>0.59905974412718266</v>
      </c>
      <c r="AC643">
        <f t="shared" si="236"/>
        <v>3.5599041397704756E-4</v>
      </c>
      <c r="AD643">
        <f t="shared" si="237"/>
        <v>3.5599041397704756E-4</v>
      </c>
      <c r="AE643">
        <f t="shared" si="238"/>
        <v>0.82000000000000239</v>
      </c>
      <c r="AF643">
        <f t="shared" ref="AF643:AF706" si="247">$R643 * (1 - $AE643)</f>
        <v>277.30379496605934</v>
      </c>
      <c r="AG643">
        <f t="shared" si="239"/>
        <v>7.7312544428928395E-3</v>
      </c>
      <c r="AH643">
        <f t="shared" si="240"/>
        <v>9.8008284021093052E-3</v>
      </c>
      <c r="AI643">
        <f t="shared" ref="AI643:AI706" si="248">IFERROR($AF643/$R643, 0)</f>
        <v>0.17999999999999763</v>
      </c>
      <c r="AJ643">
        <f>MAX(0, $R643 - $AA643) * INDEX(Model_Assumptions[Values], 7)</f>
        <v>3074.7050702431725</v>
      </c>
      <c r="AK643">
        <f>MAX(0, INDEX(Model_Assumptions[Values], 4) - $AD643)</f>
        <v>4.9644009586022955E-2</v>
      </c>
      <c r="AL643">
        <f>MAX(0, INDEX(Model_Assumptions[Values], 5) - $AC643)</f>
        <v>1.9644009586022953E-2</v>
      </c>
      <c r="AM643">
        <f>INDEX(Model_Assumptions[Values], 6) * MAX(0, INDEX(Model_Assumptions[Values], 3) - $AB643)^2</f>
        <v>0</v>
      </c>
      <c r="AN643">
        <f t="shared" si="241"/>
        <v>3077.2997291723427</v>
      </c>
      <c r="AO643" cm="1">
        <f t="array" ref="AO643">IFERROR(STDEV(IF($E$2:$E$2201=$E643, $AJ$2:$AJ$2201)), 0)</f>
        <v>2.2924242988597263</v>
      </c>
      <c r="AP643">
        <f t="shared" ref="AP643:AP706" si="249">IF($AO643=0, 0, ($AJ643-$AN643)/$AO643)</f>
        <v>-1.1318406153960436</v>
      </c>
      <c r="AQ643">
        <f t="shared" si="242"/>
        <v>4.9787237179625264E-2</v>
      </c>
      <c r="AR643" cm="1">
        <f t="array" ref="AR643">IFERROR(STDEV(IF($E$2:$E$2201=$E643, $AK$2:$AK$2201)), 0)</f>
        <v>1.2654900016790448E-4</v>
      </c>
      <c r="AS643">
        <f t="shared" ref="AS643:AS706" si="250">IF($AR643=0, 0, ($AK643-$AQ643)/$AR643)</f>
        <v>-1.1317955370036537</v>
      </c>
      <c r="AT643">
        <f t="shared" si="243"/>
        <v>1.9787237179625283E-2</v>
      </c>
      <c r="AU643" cm="1">
        <f t="array" ref="AU643">IFERROR(STDEV(IF($E$2:$E$2201=$E643, $AL$2:$AL$2201)), 0)</f>
        <v>1.2654900016790448E-4</v>
      </c>
      <c r="AV643">
        <f t="shared" ref="AV643:AV706" si="251">IF($AU643=0, 0, ($AL643-$AT643)/$AU643)</f>
        <v>-1.1317955370038182</v>
      </c>
      <c r="AW643">
        <f t="shared" si="244"/>
        <v>0</v>
      </c>
      <c r="AX643" cm="1">
        <f t="array" ref="AX643">IFERROR(STDEV(IF($E$2:$E$2201=$E643, $AM$2:$AM$2201)), 0)</f>
        <v>0</v>
      </c>
      <c r="AY643">
        <f t="shared" ref="AY643:AY706" si="252">IF($AU643=0, 0, ($AL643-$AT643)/$AU643)</f>
        <v>-1.1317955370038182</v>
      </c>
      <c r="AZ643">
        <f>INDEX(Model_Assumptions[Values],9)*((INDEX(Model_Scenarios[GR Weight],1)*$AG643)+(INDEX(Model_Scenarios[GP Weight],1)*$AH643)+(INDEX(Model_Scenarios[LTV Weight],1)*$AI643))-(INDEX(Model_Scenarios[LTV Weight],1)*$AP643)-(INDEX(Model_Scenarios[GP Weight],1)*($AS643+$AV643+$AY643))</f>
        <v>1.9737771948404554</v>
      </c>
      <c r="BA643">
        <f>INDEX(Model_Assumptions[Values],9)*((INDEX(Model_Scenarios[GR Weight],2)*$AG643)+(INDEX(Model_Scenarios[GP Weight],2)*$AH643)+(INDEX(Model_Scenarios[LTV Weight],2)*$AI643))-(INDEX(Model_Scenarios[LTV Weight],2)*$AP643)-(INDEX(Model_Scenarios[GP Weight],2)*($AS643+$AV643+$AY643))</f>
        <v>2.0153729914439578</v>
      </c>
      <c r="BB643">
        <f>INDEX(Model_Assumptions[Values],9)*((INDEX(Model_Scenarios[GR Weight],3)*$AG643)+(INDEX(Model_Scenarios[GP Weight],3)*$AH643)+(INDEX(Model_Scenarios[LTV Weight],3)*$AI643))-(INDEX(Model_Scenarios[LTV Weight],3)*$AP643)-(INDEX(Model_Scenarios[GP Weight],3)*($AS643+$AV643+$AY643))</f>
        <v>2.0279370777696717</v>
      </c>
      <c r="BC643">
        <f>INDEX(Model_Assumptions[Values],9)*((INDEX(Model_Scenarios[GR Weight],4)*$AG643)+(INDEX(Model_Scenarios[GP Weight],4)*$AH643)+(INDEX(Model_Scenarios[LTV Weight],4)*$AI643))-(INDEX(Model_Scenarios[LTV Weight],4)*$AP643)-(INDEX(Model_Scenarios[GP Weight],4)*($AS643+$AV643+$AY643))</f>
        <v>1.8286186434515148</v>
      </c>
      <c r="BD643">
        <f>INDEX(Model_Assumptions[Values],9)*((INDEX(Model_Scenarios[GR Weight],5)*$AG643)+(INDEX(Model_Scenarios[GP Weight],5)*$AH643)+(INDEX(Model_Scenarios[LTV Weight],5)*$AI643))-(INDEX(Model_Scenarios[LTV Weight],5)*$AP643)-(INDEX(Model_Scenarios[GP Weight],5)*($AS643+$AV643+$AY643))</f>
        <v>2.4101063224539114</v>
      </c>
    </row>
    <row r="644" spans="1:56" x14ac:dyDescent="0.25">
      <c r="A644">
        <v>643</v>
      </c>
      <c r="B644">
        <v>13</v>
      </c>
      <c r="C644" s="3">
        <v>43</v>
      </c>
      <c r="D644" s="4">
        <v>0.84</v>
      </c>
      <c r="E644" t="str">
        <v>SKU-1018</v>
      </c>
      <c r="F644" t="str">
        <v>Hold</v>
      </c>
      <c r="G644" t="str">
        <v>Full</v>
      </c>
      <c r="H644">
        <v>111.09</v>
      </c>
      <c r="I644">
        <v>44.58</v>
      </c>
      <c r="J644">
        <v>43</v>
      </c>
      <c r="K644">
        <v>4776.87</v>
      </c>
      <c r="L644">
        <v>2859.9300000000003</v>
      </c>
      <c r="M644">
        <v>0.59870375371320561</v>
      </c>
      <c r="N644">
        <v>111.21028729391587</v>
      </c>
      <c r="O644">
        <v>328.96235363838241</v>
      </c>
      <c r="P644">
        <v>328.96235363838287</v>
      </c>
      <c r="Q644">
        <v>2452.6593252940897</v>
      </c>
      <c r="R644">
        <v>1540.57663870035</v>
      </c>
      <c r="S644">
        <v>1</v>
      </c>
      <c r="T644">
        <f t="shared" si="230"/>
        <v>111.19104132688933</v>
      </c>
      <c r="U644">
        <f t="shared" si="231"/>
        <v>9.0954475550751829E-4</v>
      </c>
      <c r="V644">
        <f>IF($F644="Reduce", INDEX(Model_Assumptions[Values], 2), INDEX(Model_Assumptions[Values], 1))</f>
        <v>-0.4</v>
      </c>
      <c r="W644">
        <f t="shared" si="232"/>
        <v>42.984355830205274</v>
      </c>
      <c r="X644">
        <f t="shared" si="245"/>
        <v>4779.4752855260713</v>
      </c>
      <c r="Y644">
        <f t="shared" si="233"/>
        <v>2863.2327026155203</v>
      </c>
      <c r="Z644">
        <f t="shared" si="234"/>
        <v>2.6052855260713841</v>
      </c>
      <c r="AA644">
        <f t="shared" si="235"/>
        <v>3.3027026155200474</v>
      </c>
      <c r="AB644">
        <f t="shared" si="246"/>
        <v>0.599068418930085</v>
      </c>
      <c r="AC644">
        <f t="shared" si="236"/>
        <v>3.6466521687938958E-4</v>
      </c>
      <c r="AD644">
        <f t="shared" si="237"/>
        <v>3.6466521687938958E-4</v>
      </c>
      <c r="AE644">
        <f t="shared" si="238"/>
        <v>0.84000000000002839</v>
      </c>
      <c r="AF644">
        <f t="shared" si="247"/>
        <v>246.49226219201228</v>
      </c>
      <c r="AG644">
        <f t="shared" si="239"/>
        <v>7.919707216514171E-3</v>
      </c>
      <c r="AH644">
        <f t="shared" si="240"/>
        <v>1.0039758589369153E-2</v>
      </c>
      <c r="AI644">
        <f t="shared" si="248"/>
        <v>0.15999999999997161</v>
      </c>
      <c r="AJ644">
        <f>MAX(0, $R644 - $AA644) * INDEX(Model_Assumptions[Values], 7)</f>
        <v>3074.54787216966</v>
      </c>
      <c r="AK644">
        <f>MAX(0, INDEX(Model_Assumptions[Values], 4) - $AD644)</f>
        <v>4.9635334783120613E-2</v>
      </c>
      <c r="AL644">
        <f>MAX(0, INDEX(Model_Assumptions[Values], 5) - $AC644)</f>
        <v>1.9635334783120611E-2</v>
      </c>
      <c r="AM644">
        <f>INDEX(Model_Assumptions[Values], 6) * MAX(0, INDEX(Model_Assumptions[Values], 3) - $AB644)^2</f>
        <v>0</v>
      </c>
      <c r="AN644">
        <f t="shared" si="241"/>
        <v>3077.2997291723427</v>
      </c>
      <c r="AO644" cm="1">
        <f t="array" ref="AO644">IFERROR(STDEV(IF($E$2:$E$2201=$E644, $AJ$2:$AJ$2201)), 0)</f>
        <v>2.2924242988597263</v>
      </c>
      <c r="AP644">
        <f t="shared" si="249"/>
        <v>-1.2004134679830234</v>
      </c>
      <c r="AQ644">
        <f t="shared" si="242"/>
        <v>4.9787237179625264E-2</v>
      </c>
      <c r="AR644" cm="1">
        <f t="array" ref="AR644">IFERROR(STDEV(IF($E$2:$E$2201=$E644, $AK$2:$AK$2201)), 0)</f>
        <v>1.2654900016790448E-4</v>
      </c>
      <c r="AS644">
        <f t="shared" si="250"/>
        <v>-1.2003445013639595</v>
      </c>
      <c r="AT644">
        <f t="shared" si="243"/>
        <v>1.9787237179625283E-2</v>
      </c>
      <c r="AU644" cm="1">
        <f t="array" ref="AU644">IFERROR(STDEV(IF($E$2:$E$2201=$E644, $AL$2:$AL$2201)), 0)</f>
        <v>1.2654900016790448E-4</v>
      </c>
      <c r="AV644">
        <f t="shared" si="251"/>
        <v>-1.2003445013641241</v>
      </c>
      <c r="AW644">
        <f t="shared" si="244"/>
        <v>0</v>
      </c>
      <c r="AX644" cm="1">
        <f t="array" ref="AX644">IFERROR(STDEV(IF($E$2:$E$2201=$E644, $AM$2:$AM$2201)), 0)</f>
        <v>0</v>
      </c>
      <c r="AY644">
        <f t="shared" si="252"/>
        <v>-1.2003445013641241</v>
      </c>
      <c r="AZ644">
        <f>INDEX(Model_Assumptions[Values],9)*((INDEX(Model_Scenarios[GR Weight],1)*$AG644)+(INDEX(Model_Scenarios[GP Weight],1)*$AH644)+(INDEX(Model_Scenarios[LTV Weight],1)*$AI644))-(INDEX(Model_Scenarios[LTV Weight],1)*$AP644)-(INDEX(Model_Scenarios[GP Weight],1)*($AS644+$AV644+$AY644))</f>
        <v>1.9694138576984677</v>
      </c>
      <c r="BA644">
        <f>INDEX(Model_Assumptions[Values],9)*((INDEX(Model_Scenarios[GR Weight],2)*$AG644)+(INDEX(Model_Scenarios[GP Weight],2)*$AH644)+(INDEX(Model_Scenarios[LTV Weight],2)*$AI644))-(INDEX(Model_Scenarios[LTV Weight],2)*$AP644)-(INDEX(Model_Scenarios[GP Weight],2)*($AS644+$AV644+$AY644))</f>
        <v>2.0364549940090693</v>
      </c>
      <c r="BB644">
        <f>INDEX(Model_Assumptions[Values],9)*((INDEX(Model_Scenarios[GR Weight],3)*$AG644)+(INDEX(Model_Scenarios[GP Weight],3)*$AH644)+(INDEX(Model_Scenarios[LTV Weight],3)*$AI644))-(INDEX(Model_Scenarios[LTV Weight],3)*$AP644)-(INDEX(Model_Scenarios[GP Weight],3)*($AS644+$AV644+$AY644))</f>
        <v>2.087996325177464</v>
      </c>
      <c r="BC644">
        <f>INDEX(Model_Assumptions[Values],9)*((INDEX(Model_Scenarios[GR Weight],4)*$AG644)+(INDEX(Model_Scenarios[GP Weight],4)*$AH644)+(INDEX(Model_Scenarios[LTV Weight],4)*$AI644))-(INDEX(Model_Scenarios[LTV Weight],4)*$AP644)-(INDEX(Model_Scenarios[GP Weight],4)*($AS644+$AV644+$AY644))</f>
        <v>1.8919148319874326</v>
      </c>
      <c r="BD644">
        <f>INDEX(Model_Assumptions[Values],9)*((INDEX(Model_Scenarios[GR Weight],5)*$AG644)+(INDEX(Model_Scenarios[GP Weight],5)*$AH644)+(INDEX(Model_Scenarios[LTV Weight],5)*$AI644))-(INDEX(Model_Scenarios[LTV Weight],5)*$AP644)-(INDEX(Model_Scenarios[GP Weight],5)*($AS644+$AV644+$AY644))</f>
        <v>2.5162008375837139</v>
      </c>
    </row>
    <row r="645" spans="1:56" x14ac:dyDescent="0.25">
      <c r="A645">
        <v>644</v>
      </c>
      <c r="B645">
        <v>13</v>
      </c>
      <c r="C645" s="3">
        <v>44</v>
      </c>
      <c r="D645" s="4">
        <v>0.86</v>
      </c>
      <c r="E645" t="str">
        <v>SKU-1018</v>
      </c>
      <c r="F645" t="str">
        <v>Hold</v>
      </c>
      <c r="G645" t="str">
        <v>Full</v>
      </c>
      <c r="H645">
        <v>111.09</v>
      </c>
      <c r="I645">
        <v>44.58</v>
      </c>
      <c r="J645">
        <v>43</v>
      </c>
      <c r="K645">
        <v>4776.87</v>
      </c>
      <c r="L645">
        <v>2859.9300000000003</v>
      </c>
      <c r="M645">
        <v>0.59870375371320561</v>
      </c>
      <c r="N645">
        <v>111.21028729391587</v>
      </c>
      <c r="O645">
        <v>328.96235363838241</v>
      </c>
      <c r="P645">
        <v>328.96235363838287</v>
      </c>
      <c r="Q645">
        <v>2452.6593252940897</v>
      </c>
      <c r="R645">
        <v>1540.57663870035</v>
      </c>
      <c r="S645">
        <v>1</v>
      </c>
      <c r="T645">
        <f t="shared" si="230"/>
        <v>111.19344707276765</v>
      </c>
      <c r="U645">
        <f t="shared" si="231"/>
        <v>9.312005830196294E-4</v>
      </c>
      <c r="V645">
        <f>IF($F645="Reduce", INDEX(Model_Assumptions[Values], 2), INDEX(Model_Assumptions[Values], 1))</f>
        <v>-0.4</v>
      </c>
      <c r="W645">
        <f t="shared" si="232"/>
        <v>42.983983349972057</v>
      </c>
      <c r="X645">
        <f t="shared" si="245"/>
        <v>4779.5372776018439</v>
      </c>
      <c r="Y645">
        <f t="shared" si="233"/>
        <v>2863.31129986009</v>
      </c>
      <c r="Z645">
        <f t="shared" si="234"/>
        <v>2.6672776018440345</v>
      </c>
      <c r="AA645">
        <f t="shared" si="235"/>
        <v>3.3812998600897117</v>
      </c>
      <c r="AB645">
        <f t="shared" si="246"/>
        <v>0.59907709335761694</v>
      </c>
      <c r="AC645">
        <f t="shared" si="236"/>
        <v>3.7333964441133016E-4</v>
      </c>
      <c r="AD645">
        <f t="shared" si="237"/>
        <v>3.7333964441133016E-4</v>
      </c>
      <c r="AE645">
        <f t="shared" si="238"/>
        <v>0.86000000000005439</v>
      </c>
      <c r="AF645">
        <f t="shared" si="247"/>
        <v>215.68072941796521</v>
      </c>
      <c r="AG645">
        <f t="shared" si="239"/>
        <v>8.1081545421336741E-3</v>
      </c>
      <c r="AH645">
        <f t="shared" si="240"/>
        <v>1.0278683328629938E-2</v>
      </c>
      <c r="AI645">
        <f t="shared" si="248"/>
        <v>0.13999999999994561</v>
      </c>
      <c r="AJ645">
        <f>MAX(0, $R645 - $AA645) * INDEX(Model_Assumptions[Values], 7)</f>
        <v>3074.3906776805206</v>
      </c>
      <c r="AK645">
        <f>MAX(0, INDEX(Model_Assumptions[Values], 4) - $AD645)</f>
        <v>4.9626660355588673E-2</v>
      </c>
      <c r="AL645">
        <f>MAX(0, INDEX(Model_Assumptions[Values], 5) - $AC645)</f>
        <v>1.962666035558867E-2</v>
      </c>
      <c r="AM645">
        <f>INDEX(Model_Assumptions[Values], 6) * MAX(0, INDEX(Model_Assumptions[Values], 3) - $AB645)^2</f>
        <v>0</v>
      </c>
      <c r="AN645">
        <f t="shared" si="241"/>
        <v>3077.2997291723427</v>
      </c>
      <c r="AO645" cm="1">
        <f t="array" ref="AO645">IFERROR(STDEV(IF($E$2:$E$2201=$E645, $AJ$2:$AJ$2201)), 0)</f>
        <v>2.2924242988597263</v>
      </c>
      <c r="AP645">
        <f t="shared" si="249"/>
        <v>-1.268984756996806</v>
      </c>
      <c r="AQ645">
        <f t="shared" si="242"/>
        <v>4.9787237179625264E-2</v>
      </c>
      <c r="AR645" cm="1">
        <f t="array" ref="AR645">IFERROR(STDEV(IF($E$2:$E$2201=$E645, $AK$2:$AK$2201)), 0)</f>
        <v>1.2654900016790448E-4</v>
      </c>
      <c r="AS645">
        <f t="shared" si="250"/>
        <v>-1.2688904995182824</v>
      </c>
      <c r="AT645">
        <f t="shared" si="243"/>
        <v>1.9787237179625283E-2</v>
      </c>
      <c r="AU645" cm="1">
        <f t="array" ref="AU645">IFERROR(STDEV(IF($E$2:$E$2201=$E645, $AL$2:$AL$2201)), 0)</f>
        <v>1.2654900016790448E-4</v>
      </c>
      <c r="AV645">
        <f t="shared" si="251"/>
        <v>-1.2688904995184469</v>
      </c>
      <c r="AW645">
        <f t="shared" si="244"/>
        <v>0</v>
      </c>
      <c r="AX645" cm="1">
        <f t="array" ref="AX645">IFERROR(STDEV(IF($E$2:$E$2201=$E645, $AM$2:$AM$2201)), 0)</f>
        <v>0</v>
      </c>
      <c r="AY645">
        <f t="shared" si="252"/>
        <v>-1.2688904995184469</v>
      </c>
      <c r="AZ645">
        <f>INDEX(Model_Assumptions[Values],9)*((INDEX(Model_Scenarios[GR Weight],1)*$AG645)+(INDEX(Model_Scenarios[GP Weight],1)*$AH645)+(INDEX(Model_Scenarios[LTV Weight],1)*$AI645))-(INDEX(Model_Scenarios[LTV Weight],1)*$AP645)-(INDEX(Model_Scenarios[GP Weight],1)*($AS645+$AV645+$AY645))</f>
        <v>1.9650483743881266</v>
      </c>
      <c r="BA645">
        <f>INDEX(Model_Assumptions[Values],9)*((INDEX(Model_Scenarios[GR Weight],2)*$AG645)+(INDEX(Model_Scenarios[GP Weight],2)*$AH645)+(INDEX(Model_Scenarios[LTV Weight],2)*$AI645))-(INDEX(Model_Scenarios[LTV Weight],2)*$AP645)-(INDEX(Model_Scenarios[GP Weight],2)*($AS645+$AV645+$AY645))</f>
        <v>2.0575341909940126</v>
      </c>
      <c r="BB645">
        <f>INDEX(Model_Assumptions[Values],9)*((INDEX(Model_Scenarios[GR Weight],3)*$AG645)+(INDEX(Model_Scenarios[GP Weight],3)*$AH645)+(INDEX(Model_Scenarios[LTV Weight],3)*$AI645))-(INDEX(Model_Scenarios[LTV Weight],3)*$AP645)-(INDEX(Model_Scenarios[GP Weight],3)*($AS645+$AV645+$AY645))</f>
        <v>2.1480518162956947</v>
      </c>
      <c r="BC645">
        <f>INDEX(Model_Assumptions[Values],9)*((INDEX(Model_Scenarios[GR Weight],4)*$AG645)+(INDEX(Model_Scenarios[GP Weight],4)*$AH645)+(INDEX(Model_Scenarios[LTV Weight],4)*$AI645))-(INDEX(Model_Scenarios[LTV Weight],4)*$AP645)-(INDEX(Model_Scenarios[GP Weight],4)*($AS645+$AV645+$AY645))</f>
        <v>1.9552074178671082</v>
      </c>
      <c r="BD645">
        <f>INDEX(Model_Assumptions[Values],9)*((INDEX(Model_Scenarios[GR Weight],5)*$AG645)+(INDEX(Model_Scenarios[GP Weight],5)*$AH645)+(INDEX(Model_Scenarios[LTV Weight],5)*$AI645))-(INDEX(Model_Scenarios[LTV Weight],5)*$AP645)-(INDEX(Model_Scenarios[GP Weight],5)*($AS645+$AV645+$AY645))</f>
        <v>2.6222900471503467</v>
      </c>
    </row>
    <row r="646" spans="1:56" x14ac:dyDescent="0.25">
      <c r="A646">
        <v>645</v>
      </c>
      <c r="B646">
        <v>13</v>
      </c>
      <c r="C646" s="3">
        <v>45</v>
      </c>
      <c r="D646" s="4">
        <v>0.88</v>
      </c>
      <c r="E646" t="str">
        <v>SKU-1018</v>
      </c>
      <c r="F646" t="str">
        <v>Hold</v>
      </c>
      <c r="G646" t="str">
        <v>Full</v>
      </c>
      <c r="H646">
        <v>111.09</v>
      </c>
      <c r="I646">
        <v>44.58</v>
      </c>
      <c r="J646">
        <v>43</v>
      </c>
      <c r="K646">
        <v>4776.87</v>
      </c>
      <c r="L646">
        <v>2859.9300000000003</v>
      </c>
      <c r="M646">
        <v>0.59870375371320561</v>
      </c>
      <c r="N646">
        <v>111.21028729391587</v>
      </c>
      <c r="O646">
        <v>328.96235363838241</v>
      </c>
      <c r="P646">
        <v>328.96235363838287</v>
      </c>
      <c r="Q646">
        <v>2452.6593252940897</v>
      </c>
      <c r="R646">
        <v>1540.57663870035</v>
      </c>
      <c r="S646">
        <v>1</v>
      </c>
      <c r="T646">
        <f t="shared" si="230"/>
        <v>111.19585281864596</v>
      </c>
      <c r="U646">
        <f t="shared" si="231"/>
        <v>9.5285641053161269E-4</v>
      </c>
      <c r="V646">
        <f>IF($F646="Reduce", INDEX(Model_Assumptions[Values], 2), INDEX(Model_Assumptions[Values], 1))</f>
        <v>-0.4</v>
      </c>
      <c r="W646">
        <f t="shared" si="232"/>
        <v>42.983610869738854</v>
      </c>
      <c r="X646">
        <f t="shared" si="245"/>
        <v>4779.5992678854327</v>
      </c>
      <c r="Y646">
        <f t="shared" si="233"/>
        <v>2863.3898953124744</v>
      </c>
      <c r="Z646">
        <f t="shared" si="234"/>
        <v>2.7292678854328187</v>
      </c>
      <c r="AA646">
        <f t="shared" si="235"/>
        <v>3.4598953124741456</v>
      </c>
      <c r="AB646">
        <f t="shared" si="246"/>
        <v>0.59908576740980246</v>
      </c>
      <c r="AC646">
        <f t="shared" si="236"/>
        <v>3.8201369659685014E-4</v>
      </c>
      <c r="AD646">
        <f t="shared" si="237"/>
        <v>3.8201369659685014E-4</v>
      </c>
      <c r="AE646">
        <f t="shared" si="238"/>
        <v>0.87999999999996215</v>
      </c>
      <c r="AF646">
        <f t="shared" si="247"/>
        <v>184.86919664410033</v>
      </c>
      <c r="AG646">
        <f t="shared" si="239"/>
        <v>8.2965964197624087E-3</v>
      </c>
      <c r="AH646">
        <f t="shared" si="240"/>
        <v>1.0517602619895804E-2</v>
      </c>
      <c r="AI646">
        <f t="shared" si="248"/>
        <v>0.12000000000003785</v>
      </c>
      <c r="AJ646">
        <f>MAX(0, $R646 - $AA646) * INDEX(Model_Assumptions[Values], 7)</f>
        <v>3074.2334867757518</v>
      </c>
      <c r="AK646">
        <f>MAX(0, INDEX(Model_Assumptions[Values], 4) - $AD646)</f>
        <v>4.9617986303403153E-2</v>
      </c>
      <c r="AL646">
        <f>MAX(0, INDEX(Model_Assumptions[Values], 5) - $AC646)</f>
        <v>1.961798630340315E-2</v>
      </c>
      <c r="AM646">
        <f>INDEX(Model_Assumptions[Values], 6) * MAX(0, INDEX(Model_Assumptions[Values], 3) - $AB646)^2</f>
        <v>0</v>
      </c>
      <c r="AN646">
        <f t="shared" si="241"/>
        <v>3077.2997291723427</v>
      </c>
      <c r="AO646" cm="1">
        <f t="array" ref="AO646">IFERROR(STDEV(IF($E$2:$E$2201=$E646, $AJ$2:$AJ$2201)), 0)</f>
        <v>2.2924242988597263</v>
      </c>
      <c r="AP646">
        <f t="shared" si="249"/>
        <v>-1.3375544824385823</v>
      </c>
      <c r="AQ646">
        <f t="shared" si="242"/>
        <v>4.9787237179625264E-2</v>
      </c>
      <c r="AR646" cm="1">
        <f t="array" ref="AR646">IFERROR(STDEV(IF($E$2:$E$2201=$E646, $AK$2:$AK$2201)), 0)</f>
        <v>1.2654900016790448E-4</v>
      </c>
      <c r="AS646">
        <f t="shared" si="250"/>
        <v>-1.3374335316561206</v>
      </c>
      <c r="AT646">
        <f t="shared" si="243"/>
        <v>1.9787237179625283E-2</v>
      </c>
      <c r="AU646" cm="1">
        <f t="array" ref="AU646">IFERROR(STDEV(IF($E$2:$E$2201=$E646, $AL$2:$AL$2201)), 0)</f>
        <v>1.2654900016790448E-4</v>
      </c>
      <c r="AV646">
        <f t="shared" si="251"/>
        <v>-1.3374335316562851</v>
      </c>
      <c r="AW646">
        <f t="shared" si="244"/>
        <v>0</v>
      </c>
      <c r="AX646" cm="1">
        <f t="array" ref="AX646">IFERROR(STDEV(IF($E$2:$E$2201=$E646, $AM$2:$AM$2201)), 0)</f>
        <v>0</v>
      </c>
      <c r="AY646">
        <f t="shared" si="252"/>
        <v>-1.3374335316562851</v>
      </c>
      <c r="AZ646">
        <f>INDEX(Model_Assumptions[Values],9)*((INDEX(Model_Scenarios[GR Weight],1)*$AG646)+(INDEX(Model_Scenarios[GP Weight],1)*$AH646)+(INDEX(Model_Scenarios[LTV Weight],1)*$AI646))-(INDEX(Model_Scenarios[LTV Weight],1)*$AP646)-(INDEX(Model_Scenarios[GP Weight],1)*($AS646+$AV646+$AY646))</f>
        <v>1.9606807449677157</v>
      </c>
      <c r="BA646">
        <f>INDEX(Model_Assumptions[Values],9)*((INDEX(Model_Scenarios[GR Weight],2)*$AG646)+(INDEX(Model_Scenarios[GP Weight],2)*$AH646)+(INDEX(Model_Scenarios[LTV Weight],2)*$AI646))-(INDEX(Model_Scenarios[LTV Weight],2)*$AP646)-(INDEX(Model_Scenarios[GP Weight],2)*($AS646+$AV646+$AY646))</f>
        <v>2.0786105825136576</v>
      </c>
      <c r="BB646">
        <f>INDEX(Model_Assumptions[Values],9)*((INDEX(Model_Scenarios[GR Weight],3)*$AG646)+(INDEX(Model_Scenarios[GP Weight],3)*$AH646)+(INDEX(Model_Scenarios[LTV Weight],3)*$AI646))-(INDEX(Model_Scenarios[LTV Weight],3)*$AP646)-(INDEX(Model_Scenarios[GP Weight],3)*($AS646+$AV646+$AY646))</f>
        <v>2.2081035513240712</v>
      </c>
      <c r="BC646">
        <f>INDEX(Model_Assumptions[Values],9)*((INDEX(Model_Scenarios[GR Weight],4)*$AG646)+(INDEX(Model_Scenarios[GP Weight],4)*$AH646)+(INDEX(Model_Scenarios[LTV Weight],4)*$AI646))-(INDEX(Model_Scenarios[LTV Weight],4)*$AP646)-(INDEX(Model_Scenarios[GP Weight],4)*($AS646+$AV646+$AY646))</f>
        <v>2.0184964012900748</v>
      </c>
      <c r="BD646">
        <f>INDEX(Model_Assumptions[Values],9)*((INDEX(Model_Scenarios[GR Weight],5)*$AG646)+(INDEX(Model_Scenarios[GP Weight],5)*$AH646)+(INDEX(Model_Scenarios[LTV Weight],5)*$AI646))-(INDEX(Model_Scenarios[LTV Weight],5)*$AP646)-(INDEX(Model_Scenarios[GP Weight],5)*($AS646+$AV646+$AY646))</f>
        <v>2.7283739514669492</v>
      </c>
    </row>
    <row r="647" spans="1:56" x14ac:dyDescent="0.25">
      <c r="A647">
        <v>646</v>
      </c>
      <c r="B647">
        <v>13</v>
      </c>
      <c r="C647" s="3">
        <v>46</v>
      </c>
      <c r="D647" s="4">
        <v>0.9</v>
      </c>
      <c r="E647" t="str">
        <v>SKU-1018</v>
      </c>
      <c r="F647" t="str">
        <v>Hold</v>
      </c>
      <c r="G647" t="str">
        <v>Full</v>
      </c>
      <c r="H647">
        <v>111.09</v>
      </c>
      <c r="I647">
        <v>44.58</v>
      </c>
      <c r="J647">
        <v>43</v>
      </c>
      <c r="K647">
        <v>4776.87</v>
      </c>
      <c r="L647">
        <v>2859.9300000000003</v>
      </c>
      <c r="M647">
        <v>0.59870375371320561</v>
      </c>
      <c r="N647">
        <v>111.21028729391587</v>
      </c>
      <c r="O647">
        <v>328.96235363838241</v>
      </c>
      <c r="P647">
        <v>328.96235363838287</v>
      </c>
      <c r="Q647">
        <v>2452.6593252940897</v>
      </c>
      <c r="R647">
        <v>1540.57663870035</v>
      </c>
      <c r="S647">
        <v>1</v>
      </c>
      <c r="T647">
        <f t="shared" si="230"/>
        <v>111.19825856452428</v>
      </c>
      <c r="U647">
        <f t="shared" si="231"/>
        <v>9.7451223804372392E-4</v>
      </c>
      <c r="V647">
        <f>IF($F647="Reduce", INDEX(Model_Assumptions[Values], 2), INDEX(Model_Assumptions[Values], 1))</f>
        <v>-0.4</v>
      </c>
      <c r="W647">
        <f t="shared" si="232"/>
        <v>42.983238389505651</v>
      </c>
      <c r="X647">
        <f t="shared" si="245"/>
        <v>4779.6612563768358</v>
      </c>
      <c r="Y647">
        <f t="shared" si="233"/>
        <v>2863.4684889726741</v>
      </c>
      <c r="Z647">
        <f t="shared" si="234"/>
        <v>2.7912563768359178</v>
      </c>
      <c r="AA647">
        <f t="shared" si="235"/>
        <v>3.5384889726738038</v>
      </c>
      <c r="AB647">
        <f t="shared" si="246"/>
        <v>0.59909444108666643</v>
      </c>
      <c r="AC647">
        <f t="shared" si="236"/>
        <v>3.906873734608185E-4</v>
      </c>
      <c r="AD647">
        <f t="shared" si="237"/>
        <v>3.906873734608185E-4</v>
      </c>
      <c r="AE647">
        <f t="shared" si="238"/>
        <v>0.89999999999998814</v>
      </c>
      <c r="AF647">
        <f t="shared" si="247"/>
        <v>154.05766387005326</v>
      </c>
      <c r="AG647">
        <f t="shared" si="239"/>
        <v>8.4850328493948426E-3</v>
      </c>
      <c r="AH647">
        <f t="shared" si="240"/>
        <v>1.0756516463168136E-2</v>
      </c>
      <c r="AI647">
        <f t="shared" si="248"/>
        <v>0.10000000000001186</v>
      </c>
      <c r="AJ647">
        <f>MAX(0, $R647 - $AA647) * INDEX(Model_Assumptions[Values], 7)</f>
        <v>3074.0762994553525</v>
      </c>
      <c r="AK647">
        <f>MAX(0, INDEX(Model_Assumptions[Values], 4) - $AD647)</f>
        <v>4.9609312626539184E-2</v>
      </c>
      <c r="AL647">
        <f>MAX(0, INDEX(Model_Assumptions[Values], 5) - $AC647)</f>
        <v>1.9609312626539182E-2</v>
      </c>
      <c r="AM647">
        <f>INDEX(Model_Assumptions[Values], 6) * MAX(0, INDEX(Model_Assumptions[Values], 3) - $AB647)^2</f>
        <v>0</v>
      </c>
      <c r="AN647">
        <f t="shared" si="241"/>
        <v>3077.2997291723427</v>
      </c>
      <c r="AO647" cm="1">
        <f t="array" ref="AO647">IFERROR(STDEV(IF($E$2:$E$2201=$E647, $AJ$2:$AJ$2201)), 0)</f>
        <v>2.2924242988597263</v>
      </c>
      <c r="AP647">
        <f t="shared" si="249"/>
        <v>-1.4061226443087487</v>
      </c>
      <c r="AQ647">
        <f t="shared" si="242"/>
        <v>4.9787237179625264E-2</v>
      </c>
      <c r="AR647" cm="1">
        <f t="array" ref="AR647">IFERROR(STDEV(IF($E$2:$E$2201=$E647, $AK$2:$AK$2201)), 0)</f>
        <v>1.2654900016790448E-4</v>
      </c>
      <c r="AS647">
        <f t="shared" si="250"/>
        <v>-1.4059735979739909</v>
      </c>
      <c r="AT647">
        <f t="shared" si="243"/>
        <v>1.9787237179625283E-2</v>
      </c>
      <c r="AU647" cm="1">
        <f t="array" ref="AU647">IFERROR(STDEV(IF($E$2:$E$2201=$E647, $AL$2:$AL$2201)), 0)</f>
        <v>1.2654900016790448E-4</v>
      </c>
      <c r="AV647">
        <f t="shared" si="251"/>
        <v>-1.4059735979741554</v>
      </c>
      <c r="AW647">
        <f t="shared" si="244"/>
        <v>0</v>
      </c>
      <c r="AX647" cm="1">
        <f t="array" ref="AX647">IFERROR(STDEV(IF($E$2:$E$2201=$E647, $AM$2:$AM$2201)), 0)</f>
        <v>0</v>
      </c>
      <c r="AY647">
        <f t="shared" si="252"/>
        <v>-1.4059735979741554</v>
      </c>
      <c r="AZ647">
        <f>INDEX(Model_Assumptions[Values],9)*((INDEX(Model_Scenarios[GR Weight],1)*$AG647)+(INDEX(Model_Scenarios[GP Weight],1)*$AH647)+(INDEX(Model_Scenarios[LTV Weight],1)*$AI647))-(INDEX(Model_Scenarios[LTV Weight],1)*$AP647)-(INDEX(Model_Scenarios[GP Weight],1)*($AS647+$AV647+$AY647))</f>
        <v>1.9563109694955583</v>
      </c>
      <c r="BA647">
        <f>INDEX(Model_Assumptions[Values],9)*((INDEX(Model_Scenarios[GR Weight],2)*$AG647)+(INDEX(Model_Scenarios[GP Weight],2)*$AH647)+(INDEX(Model_Scenarios[LTV Weight],2)*$AI647))-(INDEX(Model_Scenarios[LTV Weight],2)*$AP647)-(INDEX(Model_Scenarios[GP Weight],2)*($AS647+$AV647+$AY647))</f>
        <v>2.0996841686853998</v>
      </c>
      <c r="BB647">
        <f>INDEX(Model_Assumptions[Values],9)*((INDEX(Model_Scenarios[GR Weight],3)*$AG647)+(INDEX(Model_Scenarios[GP Weight],3)*$AH647)+(INDEX(Model_Scenarios[LTV Weight],3)*$AI647))-(INDEX(Model_Scenarios[LTV Weight],3)*$AP647)-(INDEX(Model_Scenarios[GP Weight],3)*($AS647+$AV647+$AY647))</f>
        <v>2.2681515304686166</v>
      </c>
      <c r="BC647">
        <f>INDEX(Model_Assumptions[Values],9)*((INDEX(Model_Scenarios[GR Weight],4)*$AG647)+(INDEX(Model_Scenarios[GP Weight],4)*$AH647)+(INDEX(Model_Scenarios[LTV Weight],4)*$AI647))-(INDEX(Model_Scenarios[LTV Weight],4)*$AP647)-(INDEX(Model_Scenarios[GP Weight],4)*($AS647+$AV647+$AY647))</f>
        <v>2.081781782462433</v>
      </c>
      <c r="BD647">
        <f>INDEX(Model_Assumptions[Values],9)*((INDEX(Model_Scenarios[GR Weight],5)*$AG647)+(INDEX(Model_Scenarios[GP Weight],5)*$AH647)+(INDEX(Model_Scenarios[LTV Weight],5)*$AI647))-(INDEX(Model_Scenarios[LTV Weight],5)*$AP647)-(INDEX(Model_Scenarios[GP Weight],5)*($AS647+$AV647+$AY647))</f>
        <v>2.8344525508575753</v>
      </c>
    </row>
    <row r="648" spans="1:56" x14ac:dyDescent="0.25">
      <c r="A648">
        <v>647</v>
      </c>
      <c r="B648">
        <v>13</v>
      </c>
      <c r="C648" s="3">
        <v>47</v>
      </c>
      <c r="D648" s="4">
        <v>0.92</v>
      </c>
      <c r="E648" t="str">
        <v>SKU-1018</v>
      </c>
      <c r="F648" t="str">
        <v>Hold</v>
      </c>
      <c r="G648" t="str">
        <v>Full</v>
      </c>
      <c r="H648">
        <v>111.09</v>
      </c>
      <c r="I648">
        <v>44.58</v>
      </c>
      <c r="J648">
        <v>43</v>
      </c>
      <c r="K648">
        <v>4776.87</v>
      </c>
      <c r="L648">
        <v>2859.9300000000003</v>
      </c>
      <c r="M648">
        <v>0.59870375371320561</v>
      </c>
      <c r="N648">
        <v>111.21028729391587</v>
      </c>
      <c r="O648">
        <v>328.96235363838241</v>
      </c>
      <c r="P648">
        <v>328.96235363838287</v>
      </c>
      <c r="Q648">
        <v>2452.6593252940897</v>
      </c>
      <c r="R648">
        <v>1540.57663870035</v>
      </c>
      <c r="S648">
        <v>1</v>
      </c>
      <c r="T648">
        <f t="shared" si="230"/>
        <v>111.2006643104026</v>
      </c>
      <c r="U648">
        <f t="shared" si="231"/>
        <v>9.9616806555583503E-4</v>
      </c>
      <c r="V648">
        <f>IF($F648="Reduce", INDEX(Model_Assumptions[Values], 2), INDEX(Model_Assumptions[Values], 1))</f>
        <v>-0.4</v>
      </c>
      <c r="W648">
        <f t="shared" si="232"/>
        <v>42.982865909272441</v>
      </c>
      <c r="X648">
        <f t="shared" si="245"/>
        <v>4779.7232430760523</v>
      </c>
      <c r="Y648">
        <f t="shared" si="233"/>
        <v>2863.5470808406872</v>
      </c>
      <c r="Z648">
        <f t="shared" si="234"/>
        <v>2.8532430760524221</v>
      </c>
      <c r="AA648">
        <f t="shared" si="235"/>
        <v>3.6170808406868673</v>
      </c>
      <c r="AB648">
        <f t="shared" si="246"/>
        <v>0.59910311438823283</v>
      </c>
      <c r="AC648">
        <f t="shared" si="236"/>
        <v>3.9936067502721606E-4</v>
      </c>
      <c r="AD648">
        <f t="shared" si="237"/>
        <v>3.9936067502721606E-4</v>
      </c>
      <c r="AE648">
        <f t="shared" si="238"/>
        <v>0.92000000000001414</v>
      </c>
      <c r="AF648">
        <f t="shared" si="247"/>
        <v>123.24613109600622</v>
      </c>
      <c r="AG648">
        <f t="shared" si="239"/>
        <v>8.6734638310282126E-3</v>
      </c>
      <c r="AH648">
        <f t="shared" si="240"/>
        <v>1.0995424858441405E-2</v>
      </c>
      <c r="AI648">
        <f t="shared" si="248"/>
        <v>7.999999999998586E-2</v>
      </c>
      <c r="AJ648">
        <f>MAX(0, $R648 - $AA648) * INDEX(Model_Assumptions[Values], 7)</f>
        <v>3073.9191157193263</v>
      </c>
      <c r="AK648">
        <f>MAX(0, INDEX(Model_Assumptions[Values], 4) - $AD648)</f>
        <v>4.9600639324972787E-2</v>
      </c>
      <c r="AL648">
        <f>MAX(0, INDEX(Model_Assumptions[Values], 5) - $AC648)</f>
        <v>1.9600639324972784E-2</v>
      </c>
      <c r="AM648">
        <f>INDEX(Model_Assumptions[Values], 6) * MAX(0, INDEX(Model_Assumptions[Values], 3) - $AB648)^2</f>
        <v>0</v>
      </c>
      <c r="AN648">
        <f t="shared" si="241"/>
        <v>3077.2997291723427</v>
      </c>
      <c r="AO648" cm="1">
        <f t="array" ref="AO648">IFERROR(STDEV(IF($E$2:$E$2201=$E648, $AJ$2:$AJ$2201)), 0)</f>
        <v>2.2924242988597263</v>
      </c>
      <c r="AP648">
        <f t="shared" si="249"/>
        <v>-1.4746892426057183</v>
      </c>
      <c r="AQ648">
        <f t="shared" si="242"/>
        <v>4.9787237179625264E-2</v>
      </c>
      <c r="AR648" cm="1">
        <f t="array" ref="AR648">IFERROR(STDEV(IF($E$2:$E$2201=$E648, $AK$2:$AK$2201)), 0)</f>
        <v>1.2654900016790448E-4</v>
      </c>
      <c r="AS648">
        <f t="shared" si="250"/>
        <v>-1.4745106986613918</v>
      </c>
      <c r="AT648">
        <f t="shared" si="243"/>
        <v>1.9787237179625283E-2</v>
      </c>
      <c r="AU648" cm="1">
        <f t="array" ref="AU648">IFERROR(STDEV(IF($E$2:$E$2201=$E648, $AL$2:$AL$2201)), 0)</f>
        <v>1.2654900016790448E-4</v>
      </c>
      <c r="AV648">
        <f t="shared" si="251"/>
        <v>-1.4745106986615562</v>
      </c>
      <c r="AW648">
        <f t="shared" si="244"/>
        <v>0</v>
      </c>
      <c r="AX648" cm="1">
        <f t="array" ref="AX648">IFERROR(STDEV(IF($E$2:$E$2201=$E648, $AM$2:$AM$2201)), 0)</f>
        <v>0</v>
      </c>
      <c r="AY648">
        <f t="shared" si="252"/>
        <v>-1.4745106986615562</v>
      </c>
      <c r="AZ648">
        <f>INDEX(Model_Assumptions[Values],9)*((INDEX(Model_Scenarios[GR Weight],1)*$AG648)+(INDEX(Model_Scenarios[GP Weight],1)*$AH648)+(INDEX(Model_Scenarios[LTV Weight],1)*$AI648))-(INDEX(Model_Scenarios[LTV Weight],1)*$AP648)-(INDEX(Model_Scenarios[GP Weight],1)*($AS648+$AV648+$AY648))</f>
        <v>1.9519390480277035</v>
      </c>
      <c r="BA648">
        <f>INDEX(Model_Assumptions[Values],9)*((INDEX(Model_Scenarios[GR Weight],2)*$AG648)+(INDEX(Model_Scenarios[GP Weight],2)*$AH648)+(INDEX(Model_Scenarios[LTV Weight],2)*$AI648))-(INDEX(Model_Scenarios[LTV Weight],2)*$AP648)-(INDEX(Model_Scenarios[GP Weight],2)*($AS648+$AV648+$AY648))</f>
        <v>2.1207549496222842</v>
      </c>
      <c r="BB648">
        <f>INDEX(Model_Assumptions[Values],9)*((INDEX(Model_Scenarios[GR Weight],3)*$AG648)+(INDEX(Model_Scenarios[GP Weight],3)*$AH648)+(INDEX(Model_Scenarios[LTV Weight],3)*$AI648))-(INDEX(Model_Scenarios[LTV Weight],3)*$AP648)-(INDEX(Model_Scenarios[GP Weight],3)*($AS648+$AV648+$AY648))</f>
        <v>2.328195753927893</v>
      </c>
      <c r="BC648">
        <f>INDEX(Model_Assumptions[Values],9)*((INDEX(Model_Scenarios[GR Weight],4)*$AG648)+(INDEX(Model_Scenarios[GP Weight],4)*$AH648)+(INDEX(Model_Scenarios[LTV Weight],4)*$AI648))-(INDEX(Model_Scenarios[LTV Weight],4)*$AP648)-(INDEX(Model_Scenarios[GP Weight],4)*($AS648+$AV648+$AY648))</f>
        <v>2.1450635615828424</v>
      </c>
      <c r="BD648">
        <f>INDEX(Model_Assumptions[Values],9)*((INDEX(Model_Scenarios[GR Weight],5)*$AG648)+(INDEX(Model_Scenarios[GP Weight],5)*$AH648)+(INDEX(Model_Scenarios[LTV Weight],5)*$AI648))-(INDEX(Model_Scenarios[LTV Weight],5)*$AP648)-(INDEX(Model_Scenarios[GP Weight],5)*($AS648+$AV648+$AY648))</f>
        <v>2.9405258456346308</v>
      </c>
    </row>
    <row r="649" spans="1:56" x14ac:dyDescent="0.25">
      <c r="A649">
        <v>648</v>
      </c>
      <c r="B649">
        <v>13</v>
      </c>
      <c r="C649" s="3">
        <v>48</v>
      </c>
      <c r="D649" s="4">
        <v>0.94000000000000006</v>
      </c>
      <c r="E649" t="str">
        <v>SKU-1018</v>
      </c>
      <c r="F649" t="str">
        <v>Hold</v>
      </c>
      <c r="G649" t="str">
        <v>Full</v>
      </c>
      <c r="H649">
        <v>111.09</v>
      </c>
      <c r="I649">
        <v>44.58</v>
      </c>
      <c r="J649">
        <v>43</v>
      </c>
      <c r="K649">
        <v>4776.87</v>
      </c>
      <c r="L649">
        <v>2859.9300000000003</v>
      </c>
      <c r="M649">
        <v>0.59870375371320561</v>
      </c>
      <c r="N649">
        <v>111.21028729391587</v>
      </c>
      <c r="O649">
        <v>328.96235363838241</v>
      </c>
      <c r="P649">
        <v>328.96235363838287</v>
      </c>
      <c r="Q649">
        <v>2452.6593252940897</v>
      </c>
      <c r="R649">
        <v>1540.57663870035</v>
      </c>
      <c r="S649">
        <v>1</v>
      </c>
      <c r="T649">
        <f t="shared" si="230"/>
        <v>111.20307005628092</v>
      </c>
      <c r="U649">
        <f t="shared" si="231"/>
        <v>1.0178238930679461E-3</v>
      </c>
      <c r="V649">
        <f>IF($F649="Reduce", INDEX(Model_Assumptions[Values], 2), INDEX(Model_Assumptions[Values], 1))</f>
        <v>-0.4</v>
      </c>
      <c r="W649">
        <f t="shared" si="232"/>
        <v>42.982493429039231</v>
      </c>
      <c r="X649">
        <f t="shared" si="245"/>
        <v>4779.785227983084</v>
      </c>
      <c r="Y649">
        <f t="shared" si="233"/>
        <v>2863.6256709165154</v>
      </c>
      <c r="Z649">
        <f t="shared" si="234"/>
        <v>2.9152279830841508</v>
      </c>
      <c r="AA649">
        <f t="shared" si="235"/>
        <v>3.6956709165151551</v>
      </c>
      <c r="AB649">
        <f t="shared" si="246"/>
        <v>0.59911178731452619</v>
      </c>
      <c r="AC649">
        <f t="shared" si="236"/>
        <v>4.0803360132057875E-4</v>
      </c>
      <c r="AD649">
        <f t="shared" si="237"/>
        <v>4.0803360132057875E-4</v>
      </c>
      <c r="AE649">
        <f t="shared" si="238"/>
        <v>0.94000000000004014</v>
      </c>
      <c r="AF649">
        <f t="shared" si="247"/>
        <v>92.434598321959172</v>
      </c>
      <c r="AG649">
        <f t="shared" si="239"/>
        <v>8.8618893646680488E-3</v>
      </c>
      <c r="AH649">
        <f t="shared" si="240"/>
        <v>1.123432780572114E-2</v>
      </c>
      <c r="AI649">
        <f t="shared" si="248"/>
        <v>5.9999999999959863E-2</v>
      </c>
      <c r="AJ649">
        <f>MAX(0, $R649 - $AA649) * INDEX(Model_Assumptions[Values], 7)</f>
        <v>3073.7619355676698</v>
      </c>
      <c r="AK649">
        <f>MAX(0, INDEX(Model_Assumptions[Values], 4) - $AD649)</f>
        <v>4.9591966398679424E-2</v>
      </c>
      <c r="AL649">
        <f>MAX(0, INDEX(Model_Assumptions[Values], 5) - $AC649)</f>
        <v>1.9591966398679422E-2</v>
      </c>
      <c r="AM649">
        <f>INDEX(Model_Assumptions[Values], 6) * MAX(0, INDEX(Model_Assumptions[Values], 3) - $AB649)^2</f>
        <v>0</v>
      </c>
      <c r="AN649">
        <f t="shared" si="241"/>
        <v>3077.2997291723427</v>
      </c>
      <c r="AO649" cm="1">
        <f t="array" ref="AO649">IFERROR(STDEV(IF($E$2:$E$2201=$E649, $AJ$2:$AJ$2201)), 0)</f>
        <v>2.2924242988597263</v>
      </c>
      <c r="AP649">
        <f t="shared" si="249"/>
        <v>-1.543254277331078</v>
      </c>
      <c r="AQ649">
        <f t="shared" si="242"/>
        <v>4.9787237179625264E-2</v>
      </c>
      <c r="AR649" cm="1">
        <f t="array" ref="AR649">IFERROR(STDEV(IF($E$2:$E$2201=$E649, $AK$2:$AK$2201)), 0)</f>
        <v>1.2654900016790448E-4</v>
      </c>
      <c r="AS649">
        <f t="shared" si="250"/>
        <v>-1.5430448339122076</v>
      </c>
      <c r="AT649">
        <f t="shared" si="243"/>
        <v>1.9787237179625283E-2</v>
      </c>
      <c r="AU649" cm="1">
        <f t="array" ref="AU649">IFERROR(STDEV(IF($E$2:$E$2201=$E649, $AL$2:$AL$2201)), 0)</f>
        <v>1.2654900016790448E-4</v>
      </c>
      <c r="AV649">
        <f t="shared" si="251"/>
        <v>-1.5430448339123721</v>
      </c>
      <c r="AW649">
        <f t="shared" si="244"/>
        <v>0</v>
      </c>
      <c r="AX649" cm="1">
        <f t="array" ref="AX649">IFERROR(STDEV(IF($E$2:$E$2201=$E649, $AM$2:$AM$2201)), 0)</f>
        <v>0</v>
      </c>
      <c r="AY649">
        <f t="shared" si="252"/>
        <v>-1.5430448339123721</v>
      </c>
      <c r="AZ649">
        <f>INDEX(Model_Assumptions[Values],9)*((INDEX(Model_Scenarios[GR Weight],1)*$AG649)+(INDEX(Model_Scenarios[GP Weight],1)*$AH649)+(INDEX(Model_Scenarios[LTV Weight],1)*$AI649))-(INDEX(Model_Scenarios[LTV Weight],1)*$AP649)-(INDEX(Model_Scenarios[GP Weight],1)*($AS649+$AV649+$AY649))</f>
        <v>1.947564980623592</v>
      </c>
      <c r="BA649">
        <f>INDEX(Model_Assumptions[Values],9)*((INDEX(Model_Scenarios[GR Weight],2)*$AG649)+(INDEX(Model_Scenarios[GP Weight],2)*$AH649)+(INDEX(Model_Scenarios[LTV Weight],2)*$AI649))-(INDEX(Model_Scenarios[LTV Weight],2)*$AP649)-(INDEX(Model_Scenarios[GP Weight],2)*($AS649+$AV649+$AY649))</f>
        <v>2.1418229254416827</v>
      </c>
      <c r="BB649">
        <f>INDEX(Model_Assumptions[Values],9)*((INDEX(Model_Scenarios[GR Weight],3)*$AG649)+(INDEX(Model_Scenarios[GP Weight],3)*$AH649)+(INDEX(Model_Scenarios[LTV Weight],3)*$AI649))-(INDEX(Model_Scenarios[LTV Weight],3)*$AP649)-(INDEX(Model_Scenarios[GP Weight],3)*($AS649+$AV649+$AY649))</f>
        <v>2.3882362219061313</v>
      </c>
      <c r="BC649">
        <f>INDEX(Model_Assumptions[Values],9)*((INDEX(Model_Scenarios[GR Weight],4)*$AG649)+(INDEX(Model_Scenarios[GP Weight],4)*$AH649)+(INDEX(Model_Scenarios[LTV Weight],4)*$AI649))-(INDEX(Model_Scenarios[LTV Weight],4)*$AP649)-(INDEX(Model_Scenarios[GP Weight],4)*($AS649+$AV649+$AY649))</f>
        <v>2.2083417388553777</v>
      </c>
      <c r="BD649">
        <f>INDEX(Model_Assumptions[Values],9)*((INDEX(Model_Scenarios[GR Weight],5)*$AG649)+(INDEX(Model_Scenarios[GP Weight],5)*$AH649)+(INDEX(Model_Scenarios[LTV Weight],5)*$AI649))-(INDEX(Model_Scenarios[LTV Weight],5)*$AP649)-(INDEX(Model_Scenarios[GP Weight],5)*($AS649+$AV649+$AY649))</f>
        <v>3.0465938361184444</v>
      </c>
    </row>
    <row r="650" spans="1:56" x14ac:dyDescent="0.25">
      <c r="A650">
        <v>649</v>
      </c>
      <c r="B650">
        <v>13</v>
      </c>
      <c r="C650" s="3">
        <v>49</v>
      </c>
      <c r="D650" s="4">
        <v>0.96</v>
      </c>
      <c r="E650" t="str">
        <v>SKU-1018</v>
      </c>
      <c r="F650" t="str">
        <v>Hold</v>
      </c>
      <c r="G650" t="str">
        <v>Full</v>
      </c>
      <c r="H650">
        <v>111.09</v>
      </c>
      <c r="I650">
        <v>44.58</v>
      </c>
      <c r="J650">
        <v>43</v>
      </c>
      <c r="K650">
        <v>4776.87</v>
      </c>
      <c r="L650">
        <v>2859.9300000000003</v>
      </c>
      <c r="M650">
        <v>0.59870375371320561</v>
      </c>
      <c r="N650">
        <v>111.21028729391587</v>
      </c>
      <c r="O650">
        <v>328.96235363838241</v>
      </c>
      <c r="P650">
        <v>328.96235363838287</v>
      </c>
      <c r="Q650">
        <v>2452.6593252940897</v>
      </c>
      <c r="R650">
        <v>1540.57663870035</v>
      </c>
      <c r="S650">
        <v>1</v>
      </c>
      <c r="T650">
        <f t="shared" si="230"/>
        <v>111.20547580215923</v>
      </c>
      <c r="U650">
        <f t="shared" si="231"/>
        <v>1.0394797205799295E-3</v>
      </c>
      <c r="V650">
        <f>IF($F650="Reduce", INDEX(Model_Assumptions[Values], 2), INDEX(Model_Assumptions[Values], 1))</f>
        <v>-0.4</v>
      </c>
      <c r="W650">
        <f t="shared" si="232"/>
        <v>42.982120948806028</v>
      </c>
      <c r="X650">
        <f t="shared" si="245"/>
        <v>4779.8472110979301</v>
      </c>
      <c r="Y650">
        <f t="shared" si="233"/>
        <v>2863.7042592001571</v>
      </c>
      <c r="Z650">
        <f t="shared" si="234"/>
        <v>2.9772110979301942</v>
      </c>
      <c r="AA650">
        <f t="shared" si="235"/>
        <v>3.7742592001568482</v>
      </c>
      <c r="AB650">
        <f t="shared" si="246"/>
        <v>0.59912045986557061</v>
      </c>
      <c r="AC650">
        <f t="shared" si="236"/>
        <v>4.1670615236499842E-4</v>
      </c>
      <c r="AD650">
        <f t="shared" si="237"/>
        <v>4.1670615236499842E-4</v>
      </c>
      <c r="AE650">
        <f t="shared" si="238"/>
        <v>0.95999999999994801</v>
      </c>
      <c r="AF650">
        <f t="shared" si="247"/>
        <v>61.623065548094104</v>
      </c>
      <c r="AG650">
        <f t="shared" si="239"/>
        <v>9.0503094503115861E-3</v>
      </c>
      <c r="AH650">
        <f t="shared" si="240"/>
        <v>1.1473225305001809E-2</v>
      </c>
      <c r="AI650">
        <f t="shared" si="248"/>
        <v>4.0000000000051994E-2</v>
      </c>
      <c r="AJ650">
        <f>MAX(0, $R650 - $AA650) * INDEX(Model_Assumptions[Values], 7)</f>
        <v>3073.6047590003864</v>
      </c>
      <c r="AK650">
        <f>MAX(0, INDEX(Model_Assumptions[Values], 4) - $AD650)</f>
        <v>4.9583293847635004E-2</v>
      </c>
      <c r="AL650">
        <f>MAX(0, INDEX(Model_Assumptions[Values], 5) - $AC650)</f>
        <v>1.9583293847635002E-2</v>
      </c>
      <c r="AM650">
        <f>INDEX(Model_Assumptions[Values], 6) * MAX(0, INDEX(Model_Assumptions[Values], 3) - $AB650)^2</f>
        <v>0</v>
      </c>
      <c r="AN650">
        <f t="shared" si="241"/>
        <v>3077.2997291723427</v>
      </c>
      <c r="AO650" cm="1">
        <f t="array" ref="AO650">IFERROR(STDEV(IF($E$2:$E$2201=$E650, $AJ$2:$AJ$2201)), 0)</f>
        <v>2.2924242988597263</v>
      </c>
      <c r="AP650">
        <f t="shared" si="249"/>
        <v>-1.611817748483241</v>
      </c>
      <c r="AQ650">
        <f t="shared" si="242"/>
        <v>4.9787237179625264E-2</v>
      </c>
      <c r="AR650" cm="1">
        <f t="array" ref="AR650">IFERROR(STDEV(IF($E$2:$E$2201=$E650, $AK$2:$AK$2201)), 0)</f>
        <v>1.2654900016790448E-4</v>
      </c>
      <c r="AS650">
        <f t="shared" si="250"/>
        <v>-1.6115760039168143</v>
      </c>
      <c r="AT650">
        <f t="shared" si="243"/>
        <v>1.9787237179625283E-2</v>
      </c>
      <c r="AU650" cm="1">
        <f t="array" ref="AU650">IFERROR(STDEV(IF($E$2:$E$2201=$E650, $AL$2:$AL$2201)), 0)</f>
        <v>1.2654900016790448E-4</v>
      </c>
      <c r="AV650">
        <f t="shared" si="251"/>
        <v>-1.6115760039169789</v>
      </c>
      <c r="AW650">
        <f t="shared" si="244"/>
        <v>0</v>
      </c>
      <c r="AX650" cm="1">
        <f t="array" ref="AX650">IFERROR(STDEV(IF($E$2:$E$2201=$E650, $AM$2:$AM$2201)), 0)</f>
        <v>0</v>
      </c>
      <c r="AY650">
        <f t="shared" si="252"/>
        <v>-1.6115760039169789</v>
      </c>
      <c r="AZ650">
        <f>INDEX(Model_Assumptions[Values],9)*((INDEX(Model_Scenarios[GR Weight],1)*$AG650)+(INDEX(Model_Scenarios[GP Weight],1)*$AH650)+(INDEX(Model_Scenarios[LTV Weight],1)*$AI650))-(INDEX(Model_Scenarios[LTV Weight],1)*$AP650)-(INDEX(Model_Scenarios[GP Weight],1)*($AS650+$AV650+$AY650))</f>
        <v>1.9431887673395347</v>
      </c>
      <c r="BA650">
        <f>INDEX(Model_Assumptions[Values],9)*((INDEX(Model_Scenarios[GR Weight],2)*$AG650)+(INDEX(Model_Scenarios[GP Weight],2)*$AH650)+(INDEX(Model_Scenarios[LTV Weight],2)*$AI650))-(INDEX(Model_Scenarios[LTV Weight],2)*$AP650)-(INDEX(Model_Scenarios[GP Weight],2)*($AS650+$AV650+$AY650))</f>
        <v>2.1628880962571659</v>
      </c>
      <c r="BB650">
        <f>INDEX(Model_Assumptions[Values],9)*((INDEX(Model_Scenarios[GR Weight],3)*$AG650)+(INDEX(Model_Scenarios[GP Weight],3)*$AH650)+(INDEX(Model_Scenarios[LTV Weight],3)*$AI650))-(INDEX(Model_Scenarios[LTV Weight],3)*$AP650)-(INDEX(Model_Scenarios[GP Weight],3)*($AS650+$AV650+$AY650))</f>
        <v>2.4482729346028131</v>
      </c>
      <c r="BC650">
        <f>INDEX(Model_Assumptions[Values],9)*((INDEX(Model_Scenarios[GR Weight],4)*$AG650)+(INDEX(Model_Scenarios[GP Weight],4)*$AH650)+(INDEX(Model_Scenarios[LTV Weight],4)*$AI650))-(INDEX(Model_Scenarios[LTV Weight],4)*$AP650)-(INDEX(Model_Scenarios[GP Weight],4)*($AS650+$AV650+$AY650))</f>
        <v>2.2716163144796186</v>
      </c>
      <c r="BD650">
        <f>INDEX(Model_Assumptions[Values],9)*((INDEX(Model_Scenarios[GR Weight],5)*$AG650)+(INDEX(Model_Scenarios[GP Weight],5)*$AH650)+(INDEX(Model_Scenarios[LTV Weight],5)*$AI650))-(INDEX(Model_Scenarios[LTV Weight],5)*$AP650)-(INDEX(Model_Scenarios[GP Weight],5)*($AS650+$AV650+$AY650))</f>
        <v>3.1526565226228662</v>
      </c>
    </row>
    <row r="651" spans="1:56" x14ac:dyDescent="0.25">
      <c r="A651">
        <v>650</v>
      </c>
      <c r="B651">
        <v>13</v>
      </c>
      <c r="C651" s="3">
        <v>50</v>
      </c>
      <c r="D651" s="4">
        <v>0.98</v>
      </c>
      <c r="E651" t="str">
        <v>SKU-1018</v>
      </c>
      <c r="F651" t="str">
        <v>Hold</v>
      </c>
      <c r="G651" t="str">
        <v>Full</v>
      </c>
      <c r="H651">
        <v>111.09</v>
      </c>
      <c r="I651">
        <v>44.58</v>
      </c>
      <c r="J651">
        <v>43</v>
      </c>
      <c r="K651">
        <v>4776.87</v>
      </c>
      <c r="L651">
        <v>2859.9300000000003</v>
      </c>
      <c r="M651">
        <v>0.59870375371320561</v>
      </c>
      <c r="N651">
        <v>111.21028729391587</v>
      </c>
      <c r="O651">
        <v>328.96235363838241</v>
      </c>
      <c r="P651">
        <v>328.96235363838287</v>
      </c>
      <c r="Q651">
        <v>2452.6593252940897</v>
      </c>
      <c r="R651">
        <v>1540.57663870035</v>
      </c>
      <c r="S651">
        <v>1</v>
      </c>
      <c r="T651">
        <f t="shared" si="230"/>
        <v>111.20788154803755</v>
      </c>
      <c r="U651">
        <f t="shared" si="231"/>
        <v>1.0611355480920407E-3</v>
      </c>
      <c r="V651">
        <f>IF($F651="Reduce", INDEX(Model_Assumptions[Values], 2), INDEX(Model_Assumptions[Values], 1))</f>
        <v>-0.4</v>
      </c>
      <c r="W651">
        <f t="shared" si="232"/>
        <v>42.981748468572818</v>
      </c>
      <c r="X651">
        <f t="shared" si="245"/>
        <v>4779.9091924205904</v>
      </c>
      <c r="Y651">
        <f t="shared" si="233"/>
        <v>2863.7828456916141</v>
      </c>
      <c r="Z651">
        <f t="shared" si="234"/>
        <v>3.0391924205905525</v>
      </c>
      <c r="AA651">
        <f t="shared" si="235"/>
        <v>3.8528456916137657</v>
      </c>
      <c r="AB651">
        <f t="shared" si="246"/>
        <v>0.59912913204139084</v>
      </c>
      <c r="AC651">
        <f t="shared" si="236"/>
        <v>4.2537832818523302E-4</v>
      </c>
      <c r="AD651">
        <f t="shared" si="237"/>
        <v>4.2537832818523302E-4</v>
      </c>
      <c r="AE651">
        <f t="shared" si="238"/>
        <v>0.979999999999974</v>
      </c>
      <c r="AF651">
        <f t="shared" si="247"/>
        <v>30.811532774047052</v>
      </c>
      <c r="AG651">
        <f t="shared" si="239"/>
        <v>9.2387240879588228E-3</v>
      </c>
      <c r="AH651">
        <f t="shared" si="240"/>
        <v>1.1712117356288946E-2</v>
      </c>
      <c r="AI651">
        <f t="shared" si="248"/>
        <v>2.0000000000025997E-2</v>
      </c>
      <c r="AJ651">
        <f>MAX(0, $R651 - $AA651) * INDEX(Model_Assumptions[Values], 7)</f>
        <v>3073.4475860174725</v>
      </c>
      <c r="AK651">
        <f>MAX(0, INDEX(Model_Assumptions[Values], 4) - $AD651)</f>
        <v>4.957462167181477E-2</v>
      </c>
      <c r="AL651">
        <f>MAX(0, INDEX(Model_Assumptions[Values], 5) - $AC651)</f>
        <v>1.9574621671814767E-2</v>
      </c>
      <c r="AM651">
        <f>INDEX(Model_Assumptions[Values], 6) * MAX(0, INDEX(Model_Assumptions[Values], 3) - $AB651)^2</f>
        <v>0</v>
      </c>
      <c r="AN651">
        <f t="shared" si="241"/>
        <v>3077.2997291723427</v>
      </c>
      <c r="AO651" cm="1">
        <f t="array" ref="AO651">IFERROR(STDEV(IF($E$2:$E$2201=$E651, $AJ$2:$AJ$2201)), 0)</f>
        <v>2.2924242988597263</v>
      </c>
      <c r="AP651">
        <f t="shared" si="249"/>
        <v>-1.680379656063794</v>
      </c>
      <c r="AQ651">
        <f t="shared" si="242"/>
        <v>4.9787237179625264E-2</v>
      </c>
      <c r="AR651" cm="1">
        <f t="array" ref="AR651">IFERROR(STDEV(IF($E$2:$E$2201=$E651, $AK$2:$AK$2201)), 0)</f>
        <v>1.2654900016790448E-4</v>
      </c>
      <c r="AS651">
        <f t="shared" si="250"/>
        <v>-1.6801042088708513</v>
      </c>
      <c r="AT651">
        <f t="shared" si="243"/>
        <v>1.9787237179625283E-2</v>
      </c>
      <c r="AU651" cm="1">
        <f t="array" ref="AU651">IFERROR(STDEV(IF($E$2:$E$2201=$E651, $AL$2:$AL$2201)), 0)</f>
        <v>1.2654900016790448E-4</v>
      </c>
      <c r="AV651">
        <f t="shared" si="251"/>
        <v>-1.6801042088710156</v>
      </c>
      <c r="AW651">
        <f t="shared" si="244"/>
        <v>0</v>
      </c>
      <c r="AX651" cm="1">
        <f t="array" ref="AX651">IFERROR(STDEV(IF($E$2:$E$2201=$E651, $AM$2:$AM$2201)), 0)</f>
        <v>0</v>
      </c>
      <c r="AY651">
        <f t="shared" si="252"/>
        <v>-1.6801042088710156</v>
      </c>
      <c r="AZ651">
        <f>INDEX(Model_Assumptions[Values],9)*((INDEX(Model_Scenarios[GR Weight],1)*$AG651)+(INDEX(Model_Scenarios[GP Weight],1)*$AH651)+(INDEX(Model_Scenarios[LTV Weight],1)*$AI651))-(INDEX(Model_Scenarios[LTV Weight],1)*$AP651)-(INDEX(Model_Scenarios[GP Weight],1)*($AS651+$AV651+$AY651))</f>
        <v>1.9388104082345512</v>
      </c>
      <c r="BA651">
        <f>INDEX(Model_Assumptions[Values],9)*((INDEX(Model_Scenarios[GR Weight],2)*$AG651)+(INDEX(Model_Scenarios[GP Weight],2)*$AH651)+(INDEX(Model_Scenarios[LTV Weight],2)*$AI651))-(INDEX(Model_Scenarios[LTV Weight],2)*$AP651)-(INDEX(Model_Scenarios[GP Weight],2)*($AS651+$AV651+$AY651))</f>
        <v>2.1839504621863854</v>
      </c>
      <c r="BB651">
        <f>INDEX(Model_Assumptions[Values],9)*((INDEX(Model_Scenarios[GR Weight],3)*$AG651)+(INDEX(Model_Scenarios[GP Weight],3)*$AH651)+(INDEX(Model_Scenarios[LTV Weight],3)*$AI651))-(INDEX(Model_Scenarios[LTV Weight],3)*$AP651)-(INDEX(Model_Scenarios[GP Weight],3)*($AS651+$AV651+$AY651))</f>
        <v>2.5083058922235324</v>
      </c>
      <c r="BC651">
        <f>INDEX(Model_Assumptions[Values],9)*((INDEX(Model_Scenarios[GR Weight],4)*$AG651)+(INDEX(Model_Scenarios[GP Weight],4)*$AH651)+(INDEX(Model_Scenarios[LTV Weight],4)*$AI651))-(INDEX(Model_Scenarios[LTV Weight],4)*$AP651)-(INDEX(Model_Scenarios[GP Weight],4)*($AS651+$AV651+$AY651))</f>
        <v>2.3348872886611196</v>
      </c>
      <c r="BD651">
        <f>INDEX(Model_Assumptions[Values],9)*((INDEX(Model_Scenarios[GR Weight],5)*$AG651)+(INDEX(Model_Scenarios[GP Weight],5)*$AH651)+(INDEX(Model_Scenarios[LTV Weight],5)*$AI651))-(INDEX(Model_Scenarios[LTV Weight],5)*$AP651)-(INDEX(Model_Scenarios[GP Weight],5)*($AS651+$AV651+$AY651))</f>
        <v>3.2587139054708198</v>
      </c>
    </row>
    <row r="652" spans="1:56" x14ac:dyDescent="0.25">
      <c r="A652">
        <v>651</v>
      </c>
      <c r="B652">
        <v>14</v>
      </c>
      <c r="C652" s="3">
        <v>1</v>
      </c>
      <c r="D652" s="4">
        <v>0</v>
      </c>
      <c r="E652" t="str">
        <v>SKU-1019</v>
      </c>
      <c r="F652" t="str">
        <v>Raise</v>
      </c>
      <c r="G652" t="str">
        <v>Full</v>
      </c>
      <c r="H652">
        <v>160.35</v>
      </c>
      <c r="I652">
        <v>72.47</v>
      </c>
      <c r="J652">
        <v>36</v>
      </c>
      <c r="K652">
        <v>5772.5999999999995</v>
      </c>
      <c r="L652">
        <v>3163.6799999999994</v>
      </c>
      <c r="M652">
        <v>0.54805113813532891</v>
      </c>
      <c r="N652">
        <v>182.28730909948831</v>
      </c>
      <c r="O652">
        <v>425.16850938260268</v>
      </c>
      <c r="P652">
        <v>570.10850938260273</v>
      </c>
      <c r="Q652">
        <v>1437.4209803104648</v>
      </c>
      <c r="R652">
        <v>1143.9475301637449</v>
      </c>
      <c r="S652">
        <v>1</v>
      </c>
      <c r="T652">
        <f t="shared" si="230"/>
        <v>160.35</v>
      </c>
      <c r="U652">
        <f t="shared" si="231"/>
        <v>0</v>
      </c>
      <c r="V652">
        <f>IF($F652="Reduce", INDEX(Model_Assumptions[Values], 2), INDEX(Model_Assumptions[Values], 1))</f>
        <v>-0.4</v>
      </c>
      <c r="W652">
        <f t="shared" si="232"/>
        <v>36</v>
      </c>
      <c r="X652">
        <f t="shared" si="245"/>
        <v>5772.5999999999995</v>
      </c>
      <c r="Y652">
        <f t="shared" si="233"/>
        <v>3163.6799999999994</v>
      </c>
      <c r="Z652">
        <f t="shared" si="234"/>
        <v>0</v>
      </c>
      <c r="AA652">
        <f t="shared" si="235"/>
        <v>0</v>
      </c>
      <c r="AB652">
        <f t="shared" si="246"/>
        <v>0.54805113813532891</v>
      </c>
      <c r="AC652">
        <f t="shared" si="236"/>
        <v>0</v>
      </c>
      <c r="AD652">
        <f t="shared" si="237"/>
        <v>0</v>
      </c>
      <c r="AE652">
        <f t="shared" si="238"/>
        <v>0</v>
      </c>
      <c r="AF652">
        <f t="shared" si="247"/>
        <v>1143.9475301637449</v>
      </c>
      <c r="AG652">
        <f t="shared" si="239"/>
        <v>0</v>
      </c>
      <c r="AH652">
        <f t="shared" si="240"/>
        <v>0</v>
      </c>
      <c r="AI652">
        <f t="shared" si="248"/>
        <v>1</v>
      </c>
      <c r="AJ652">
        <f>MAX(0, $R652 - $AA652) * INDEX(Model_Assumptions[Values], 7)</f>
        <v>2287.8950603274898</v>
      </c>
      <c r="AK652">
        <f>MAX(0, INDEX(Model_Assumptions[Values], 4) - $AD652)</f>
        <v>0.05</v>
      </c>
      <c r="AL652">
        <f>MAX(0, INDEX(Model_Assumptions[Values], 5) - $AC652)</f>
        <v>0.02</v>
      </c>
      <c r="AM652">
        <f>INDEX(Model_Assumptions[Values], 6) * MAX(0, INDEX(Model_Assumptions[Values], 3) - $AB652)^2</f>
        <v>0</v>
      </c>
      <c r="AN652">
        <f t="shared" si="241"/>
        <v>1711.5652036792935</v>
      </c>
      <c r="AO652" cm="1">
        <f t="array" ref="AO652">IFERROR(STDEV(IF($E$2:$E$2201=$E652, $AJ$2:$AJ$2201)), 0)</f>
        <v>334.91256050738269</v>
      </c>
      <c r="AP652">
        <f t="shared" si="249"/>
        <v>1.7208367932664976</v>
      </c>
      <c r="AQ652">
        <f t="shared" si="242"/>
        <v>2.2346225886679508E-2</v>
      </c>
      <c r="AR652" cm="1">
        <f t="array" ref="AR652">IFERROR(STDEV(IF($E$2:$E$2201=$E652, $AK$2:$AK$2201)), 0)</f>
        <v>1.5638952115084814E-2</v>
      </c>
      <c r="AS652">
        <f t="shared" si="250"/>
        <v>1.7682625990424627</v>
      </c>
      <c r="AT652">
        <f t="shared" si="243"/>
        <v>3.5343450102758955E-3</v>
      </c>
      <c r="AU652" cm="1">
        <f t="array" ref="AU652">IFERROR(STDEV(IF($E$2:$E$2201=$E652, $AL$2:$AL$2201)), 0)</f>
        <v>6.0356138486970861E-3</v>
      </c>
      <c r="AV652">
        <f t="shared" si="251"/>
        <v>2.7280829096246046</v>
      </c>
      <c r="AW652">
        <f t="shared" si="244"/>
        <v>0</v>
      </c>
      <c r="AX652" cm="1">
        <f t="array" ref="AX652">IFERROR(STDEV(IF($E$2:$E$2201=$E652, $AM$2:$AM$2201)), 0)</f>
        <v>0</v>
      </c>
      <c r="AY652">
        <f t="shared" si="252"/>
        <v>2.7280829096246046</v>
      </c>
      <c r="AZ652">
        <f>INDEX(Model_Assumptions[Values],9)*((INDEX(Model_Scenarios[GR Weight],1)*$AG652)+(INDEX(Model_Scenarios[GP Weight],1)*$AH652)+(INDEX(Model_Scenarios[LTV Weight],1)*$AI652))-(INDEX(Model_Scenarios[LTV Weight],1)*$AP652)-(INDEX(Model_Scenarios[GP Weight],1)*($AS652+$AV652+$AY652))</f>
        <v>1.9008877235576342</v>
      </c>
      <c r="BA652">
        <f>INDEX(Model_Assumptions[Values],9)*((INDEX(Model_Scenarios[GR Weight],2)*$AG652)+(INDEX(Model_Scenarios[GP Weight],2)*$AH652)+(INDEX(Model_Scenarios[LTV Weight],2)*$AI652))-(INDEX(Model_Scenarios[LTV Weight],2)*$AP652)-(INDEX(Model_Scenarios[GP Weight],2)*($AS652+$AV652+$AY652))</f>
        <v>0.68657040071844211</v>
      </c>
      <c r="BB652">
        <f>INDEX(Model_Assumptions[Values],9)*((INDEX(Model_Scenarios[GR Weight],3)*$AG652)+(INDEX(Model_Scenarios[GP Weight],3)*$AH652)+(INDEX(Model_Scenarios[LTV Weight],3)*$AI652))-(INDEX(Model_Scenarios[LTV Weight],3)*$AP652)-(INDEX(Model_Scenarios[GP Weight],3)*($AS652+$AV652+$AY652))</f>
        <v>-1.2168846637086843</v>
      </c>
      <c r="BC652">
        <f>INDEX(Model_Assumptions[Values],9)*((INDEX(Model_Scenarios[GR Weight],4)*$AG652)+(INDEX(Model_Scenarios[GP Weight],4)*$AH652)+(INDEX(Model_Scenarios[LTV Weight],4)*$AI652))-(INDEX(Model_Scenarios[LTV Weight],4)*$AP652)-(INDEX(Model_Scenarios[GP Weight],4)*($AS652+$AV652+$AY652))</f>
        <v>-1.5448009843820345</v>
      </c>
      <c r="BD652">
        <f>INDEX(Model_Assumptions[Values],9)*((INDEX(Model_Scenarios[GR Weight],5)*$AG652)+(INDEX(Model_Scenarios[GP Weight],5)*$AH652)+(INDEX(Model_Scenarios[LTV Weight],5)*$AI652))-(INDEX(Model_Scenarios[LTV Weight],5)*$AP652)-(INDEX(Model_Scenarios[GP Weight],5)*($AS652+$AV652+$AY652))</f>
        <v>-3.1536448283770446</v>
      </c>
    </row>
    <row r="653" spans="1:56" x14ac:dyDescent="0.25">
      <c r="A653">
        <v>652</v>
      </c>
      <c r="B653">
        <v>14</v>
      </c>
      <c r="C653" s="3">
        <v>2</v>
      </c>
      <c r="D653" s="4">
        <v>0.02</v>
      </c>
      <c r="E653" t="str">
        <v>SKU-1019</v>
      </c>
      <c r="F653" t="str">
        <v>Raise</v>
      </c>
      <c r="G653" t="str">
        <v>Full</v>
      </c>
      <c r="H653">
        <v>160.35</v>
      </c>
      <c r="I653">
        <v>72.47</v>
      </c>
      <c r="J653">
        <v>36</v>
      </c>
      <c r="K653">
        <v>5772.5999999999995</v>
      </c>
      <c r="L653">
        <v>3163.6799999999994</v>
      </c>
      <c r="M653">
        <v>0.54805113813532891</v>
      </c>
      <c r="N653">
        <v>182.28730909948831</v>
      </c>
      <c r="O653">
        <v>425.16850938260268</v>
      </c>
      <c r="P653">
        <v>570.10850938260273</v>
      </c>
      <c r="Q653">
        <v>1437.4209803104648</v>
      </c>
      <c r="R653">
        <v>1143.9475301637449</v>
      </c>
      <c r="S653">
        <v>1</v>
      </c>
      <c r="T653">
        <f t="shared" si="230"/>
        <v>160.78874618198975</v>
      </c>
      <c r="U653">
        <f t="shared" si="231"/>
        <v>2.7361782475195302E-3</v>
      </c>
      <c r="V653">
        <f>IF($F653="Reduce", INDEX(Model_Assumptions[Values], 2), INDEX(Model_Assumptions[Values], 1))</f>
        <v>-0.4</v>
      </c>
      <c r="W653">
        <f t="shared" si="232"/>
        <v>35.960599033235717</v>
      </c>
      <c r="X653">
        <f t="shared" si="245"/>
        <v>5782.059630507244</v>
      </c>
      <c r="Y653">
        <f t="shared" si="233"/>
        <v>3175.9950185686516</v>
      </c>
      <c r="Z653">
        <f t="shared" si="234"/>
        <v>9.459630507244583</v>
      </c>
      <c r="AA653">
        <f t="shared" si="235"/>
        <v>12.315018568652249</v>
      </c>
      <c r="AB653">
        <f t="shared" si="246"/>
        <v>0.54928437642038475</v>
      </c>
      <c r="AC653">
        <f t="shared" si="236"/>
        <v>1.2332382850558377E-3</v>
      </c>
      <c r="AD653">
        <f t="shared" si="237"/>
        <v>1.2332382850558377E-3</v>
      </c>
      <c r="AE653">
        <f t="shared" si="238"/>
        <v>1.999999999999956E-2</v>
      </c>
      <c r="AF653">
        <f t="shared" si="247"/>
        <v>1121.0685795604704</v>
      </c>
      <c r="AG653">
        <f t="shared" si="239"/>
        <v>2.2249132516848763E-2</v>
      </c>
      <c r="AH653">
        <f t="shared" si="240"/>
        <v>2.1601183574665041E-2</v>
      </c>
      <c r="AI653">
        <f t="shared" si="248"/>
        <v>0.98000000000000043</v>
      </c>
      <c r="AJ653">
        <f>MAX(0, $R653 - $AA653) * INDEX(Model_Assumptions[Values], 7)</f>
        <v>2263.2650231901853</v>
      </c>
      <c r="AK653">
        <f>MAX(0, INDEX(Model_Assumptions[Values], 4) - $AD653)</f>
        <v>4.8766761714944165E-2</v>
      </c>
      <c r="AL653">
        <f>MAX(0, INDEX(Model_Assumptions[Values], 5) - $AC653)</f>
        <v>1.8766761714944163E-2</v>
      </c>
      <c r="AM653">
        <f>INDEX(Model_Assumptions[Values], 6) * MAX(0, INDEX(Model_Assumptions[Values], 3) - $AB653)^2</f>
        <v>0</v>
      </c>
      <c r="AN653">
        <f t="shared" si="241"/>
        <v>1711.5652036792935</v>
      </c>
      <c r="AO653" cm="1">
        <f t="array" ref="AO653">IFERROR(STDEV(IF($E$2:$E$2201=$E653, $AJ$2:$AJ$2201)), 0)</f>
        <v>334.91256050738269</v>
      </c>
      <c r="AP653">
        <f t="shared" si="249"/>
        <v>1.6472950989807094</v>
      </c>
      <c r="AQ653">
        <f t="shared" si="242"/>
        <v>2.2346225886679508E-2</v>
      </c>
      <c r="AR653" cm="1">
        <f t="array" ref="AR653">IFERROR(STDEV(IF($E$2:$E$2201=$E653, $AK$2:$AK$2201)), 0)</f>
        <v>1.5638952115084814E-2</v>
      </c>
      <c r="AS653">
        <f t="shared" si="250"/>
        <v>1.6894057628567252</v>
      </c>
      <c r="AT653">
        <f t="shared" si="243"/>
        <v>3.5343450102758955E-3</v>
      </c>
      <c r="AU653" cm="1">
        <f t="array" ref="AU653">IFERROR(STDEV(IF($E$2:$E$2201=$E653, $AL$2:$AL$2201)), 0)</f>
        <v>6.0356138486970861E-3</v>
      </c>
      <c r="AV653">
        <f t="shared" si="251"/>
        <v>2.5237560066829827</v>
      </c>
      <c r="AW653">
        <f t="shared" si="244"/>
        <v>0</v>
      </c>
      <c r="AX653" cm="1">
        <f t="array" ref="AX653">IFERROR(STDEV(IF($E$2:$E$2201=$E653, $AM$2:$AM$2201)), 0)</f>
        <v>0</v>
      </c>
      <c r="AY653">
        <f t="shared" si="252"/>
        <v>2.5237560066829827</v>
      </c>
      <c r="AZ653">
        <f>INDEX(Model_Assumptions[Values],9)*((INDEX(Model_Scenarios[GR Weight],1)*$AG653)+(INDEX(Model_Scenarios[GP Weight],1)*$AH653)+(INDEX(Model_Scenarios[LTV Weight],1)*$AI653))-(INDEX(Model_Scenarios[LTV Weight],1)*$AP653)-(INDEX(Model_Scenarios[GP Weight],1)*($AS653+$AV653+$AY653))</f>
        <v>1.950397301238922</v>
      </c>
      <c r="BA653">
        <f>INDEX(Model_Assumptions[Values],9)*((INDEX(Model_Scenarios[GR Weight],2)*$AG653)+(INDEX(Model_Scenarios[GP Weight],2)*$AH653)+(INDEX(Model_Scenarios[LTV Weight],2)*$AI653))-(INDEX(Model_Scenarios[LTV Weight],2)*$AP653)-(INDEX(Model_Scenarios[GP Weight],2)*($AS653+$AV653+$AY653))</f>
        <v>0.80516266338030373</v>
      </c>
      <c r="BB653">
        <f>INDEX(Model_Assumptions[Values],9)*((INDEX(Model_Scenarios[GR Weight],3)*$AG653)+(INDEX(Model_Scenarios[GP Weight],3)*$AH653)+(INDEX(Model_Scenarios[LTV Weight],3)*$AI653))-(INDEX(Model_Scenarios[LTV Weight],3)*$AP653)-(INDEX(Model_Scenarios[GP Weight],3)*($AS653+$AV653+$AY653))</f>
        <v>-0.99122577436849979</v>
      </c>
      <c r="BC653">
        <f>INDEX(Model_Assumptions[Values],9)*((INDEX(Model_Scenarios[GR Weight],4)*$AG653)+(INDEX(Model_Scenarios[GP Weight],4)*$AH653)+(INDEX(Model_Scenarios[LTV Weight],4)*$AI653))-(INDEX(Model_Scenarios[LTV Weight],4)*$AP653)-(INDEX(Model_Scenarios[GP Weight],4)*($AS653+$AV653+$AY653))</f>
        <v>-1.3053716982120047</v>
      </c>
      <c r="BD653">
        <f>INDEX(Model_Assumptions[Values],9)*((INDEX(Model_Scenarios[GR Weight],5)*$AG653)+(INDEX(Model_Scenarios[GP Weight],5)*$AH653)+(INDEX(Model_Scenarios[LTV Weight],5)*$AI653))-(INDEX(Model_Scenarios[LTV Weight],5)*$AP653)-(INDEX(Model_Scenarios[GP Weight],5)*($AS653+$AV653+$AY653))</f>
        <v>-2.8104761643204794</v>
      </c>
    </row>
    <row r="654" spans="1:56" x14ac:dyDescent="0.25">
      <c r="A654">
        <v>653</v>
      </c>
      <c r="B654">
        <v>14</v>
      </c>
      <c r="C654" s="3">
        <v>3</v>
      </c>
      <c r="D654" s="4">
        <v>0.04</v>
      </c>
      <c r="E654" t="str">
        <v>SKU-1019</v>
      </c>
      <c r="F654" t="str">
        <v>Raise</v>
      </c>
      <c r="G654" t="str">
        <v>Full</v>
      </c>
      <c r="H654">
        <v>160.35</v>
      </c>
      <c r="I654">
        <v>72.47</v>
      </c>
      <c r="J654">
        <v>36</v>
      </c>
      <c r="K654">
        <v>5772.5999999999995</v>
      </c>
      <c r="L654">
        <v>3163.6799999999994</v>
      </c>
      <c r="M654">
        <v>0.54805113813532891</v>
      </c>
      <c r="N654">
        <v>182.28730909948831</v>
      </c>
      <c r="O654">
        <v>425.16850938260268</v>
      </c>
      <c r="P654">
        <v>570.10850938260273</v>
      </c>
      <c r="Q654">
        <v>1437.4209803104648</v>
      </c>
      <c r="R654">
        <v>1143.9475301637449</v>
      </c>
      <c r="S654">
        <v>1</v>
      </c>
      <c r="T654">
        <f t="shared" si="230"/>
        <v>161.22749236397954</v>
      </c>
      <c r="U654">
        <f t="shared" si="231"/>
        <v>5.4723564950392382E-3</v>
      </c>
      <c r="V654">
        <f>IF($F654="Reduce", INDEX(Model_Assumptions[Values], 2), INDEX(Model_Assumptions[Values], 1))</f>
        <v>-0.4</v>
      </c>
      <c r="W654">
        <f t="shared" si="232"/>
        <v>35.921198066471433</v>
      </c>
      <c r="X654">
        <f t="shared" si="245"/>
        <v>5791.4846869670191</v>
      </c>
      <c r="Y654">
        <f t="shared" si="233"/>
        <v>3188.2754630898344</v>
      </c>
      <c r="Z654">
        <f t="shared" si="234"/>
        <v>18.884686967019661</v>
      </c>
      <c r="AA654">
        <f t="shared" si="235"/>
        <v>24.595463089834993</v>
      </c>
      <c r="AB654">
        <f t="shared" si="246"/>
        <v>0.55051090271629877</v>
      </c>
      <c r="AC654">
        <f t="shared" si="236"/>
        <v>2.4597645809698587E-3</v>
      </c>
      <c r="AD654">
        <f t="shared" si="237"/>
        <v>2.4597645809698587E-3</v>
      </c>
      <c r="AE654">
        <f t="shared" si="238"/>
        <v>4.0000000000000417E-2</v>
      </c>
      <c r="AF654">
        <f t="shared" si="247"/>
        <v>1098.1896289571946</v>
      </c>
      <c r="AG654">
        <f t="shared" si="239"/>
        <v>4.44169465759413E-2</v>
      </c>
      <c r="AH654">
        <f t="shared" si="240"/>
        <v>4.3141722470465445E-2</v>
      </c>
      <c r="AI654">
        <f t="shared" si="248"/>
        <v>0.95999999999999952</v>
      </c>
      <c r="AJ654">
        <f>MAX(0, $R654 - $AA654) * INDEX(Model_Assumptions[Values], 7)</f>
        <v>2238.7041341478198</v>
      </c>
      <c r="AK654">
        <f>MAX(0, INDEX(Model_Assumptions[Values], 4) - $AD654)</f>
        <v>4.7540235419030144E-2</v>
      </c>
      <c r="AL654">
        <f>MAX(0, INDEX(Model_Assumptions[Values], 5) - $AC654)</f>
        <v>1.7540235419030142E-2</v>
      </c>
      <c r="AM654">
        <f>INDEX(Model_Assumptions[Values], 6) * MAX(0, INDEX(Model_Assumptions[Values], 3) - $AB654)^2</f>
        <v>0</v>
      </c>
      <c r="AN654">
        <f t="shared" si="241"/>
        <v>1711.5652036792935</v>
      </c>
      <c r="AO654" cm="1">
        <f t="array" ref="AO654">IFERROR(STDEV(IF($E$2:$E$2201=$E654, $AJ$2:$AJ$2201)), 0)</f>
        <v>334.91256050738269</v>
      </c>
      <c r="AP654">
        <f t="shared" si="249"/>
        <v>1.5739598708090443</v>
      </c>
      <c r="AQ654">
        <f t="shared" si="242"/>
        <v>2.2346225886679508E-2</v>
      </c>
      <c r="AR654" cm="1">
        <f t="array" ref="AR654">IFERROR(STDEV(IF($E$2:$E$2201=$E654, $AK$2:$AK$2201)), 0)</f>
        <v>1.5638952115084814E-2</v>
      </c>
      <c r="AS654">
        <f t="shared" si="250"/>
        <v>1.6109781107424281</v>
      </c>
      <c r="AT654">
        <f t="shared" si="243"/>
        <v>3.5343450102758955E-3</v>
      </c>
      <c r="AU654" cm="1">
        <f t="array" ref="AU654">IFERROR(STDEV(IF($E$2:$E$2201=$E654, $AL$2:$AL$2201)), 0)</f>
        <v>6.0356138486970861E-3</v>
      </c>
      <c r="AV654">
        <f t="shared" si="251"/>
        <v>2.3205411677848993</v>
      </c>
      <c r="AW654">
        <f t="shared" si="244"/>
        <v>0</v>
      </c>
      <c r="AX654" cm="1">
        <f t="array" ref="AX654">IFERROR(STDEV(IF($E$2:$E$2201=$E654, $AM$2:$AM$2201)), 0)</f>
        <v>0</v>
      </c>
      <c r="AY654">
        <f t="shared" si="252"/>
        <v>2.3205411677848993</v>
      </c>
      <c r="AZ654">
        <f>INDEX(Model_Assumptions[Values],9)*((INDEX(Model_Scenarios[GR Weight],1)*$AG654)+(INDEX(Model_Scenarios[GP Weight],1)*$AH654)+(INDEX(Model_Scenarios[LTV Weight],1)*$AI654))-(INDEX(Model_Scenarios[LTV Weight],1)*$AP654)-(INDEX(Model_Scenarios[GP Weight],1)*($AS654+$AV654+$AY654))</f>
        <v>1.9994053932447438</v>
      </c>
      <c r="BA654">
        <f>INDEX(Model_Assumptions[Values],9)*((INDEX(Model_Scenarios[GR Weight],2)*$AG654)+(INDEX(Model_Scenarios[GP Weight],2)*$AH654)+(INDEX(Model_Scenarios[LTV Weight],2)*$AI654))-(INDEX(Model_Scenarios[LTV Weight],2)*$AP654)-(INDEX(Model_Scenarios[GP Weight],2)*($AS654+$AV654+$AY654))</f>
        <v>0.92296842711409566</v>
      </c>
      <c r="BB654">
        <f>INDEX(Model_Assumptions[Values],9)*((INDEX(Model_Scenarios[GR Weight],3)*$AG654)+(INDEX(Model_Scenarios[GP Weight],3)*$AH654)+(INDEX(Model_Scenarios[LTV Weight],3)*$AI654))-(INDEX(Model_Scenarios[LTV Weight],3)*$AP654)-(INDEX(Model_Scenarios[GP Weight],3)*($AS654+$AV654+$AY654))</f>
        <v>-0.76678590698965632</v>
      </c>
      <c r="BC654">
        <f>INDEX(Model_Assumptions[Values],9)*((INDEX(Model_Scenarios[GR Weight],4)*$AG654)+(INDEX(Model_Scenarios[GP Weight],4)*$AH654)+(INDEX(Model_Scenarios[LTV Weight],4)*$AI654))-(INDEX(Model_Scenarios[LTV Weight],4)*$AP654)-(INDEX(Model_Scenarios[GP Weight],4)*($AS654+$AV654+$AY654))</f>
        <v>-1.0671814466207814</v>
      </c>
      <c r="BD654">
        <f>INDEX(Model_Assumptions[Values],9)*((INDEX(Model_Scenarios[GR Weight],5)*$AG654)+(INDEX(Model_Scenarios[GP Weight],5)*$AH654)+(INDEX(Model_Scenarios[LTV Weight],5)*$AI654))-(INDEX(Model_Scenarios[LTV Weight],5)*$AP654)-(INDEX(Model_Scenarios[GP Weight],5)*($AS654+$AV654+$AY654))</f>
        <v>-2.4690665298042651</v>
      </c>
    </row>
    <row r="655" spans="1:56" x14ac:dyDescent="0.25">
      <c r="A655">
        <v>654</v>
      </c>
      <c r="B655">
        <v>14</v>
      </c>
      <c r="C655" s="3">
        <v>4</v>
      </c>
      <c r="D655" s="4">
        <v>0.06</v>
      </c>
      <c r="E655" t="str">
        <v>SKU-1019</v>
      </c>
      <c r="F655" t="str">
        <v>Raise</v>
      </c>
      <c r="G655" t="str">
        <v>Full</v>
      </c>
      <c r="H655">
        <v>160.35</v>
      </c>
      <c r="I655">
        <v>72.47</v>
      </c>
      <c r="J655">
        <v>36</v>
      </c>
      <c r="K655">
        <v>5772.5999999999995</v>
      </c>
      <c r="L655">
        <v>3163.6799999999994</v>
      </c>
      <c r="M655">
        <v>0.54805113813532891</v>
      </c>
      <c r="N655">
        <v>182.28730909948831</v>
      </c>
      <c r="O655">
        <v>425.16850938260268</v>
      </c>
      <c r="P655">
        <v>570.10850938260273</v>
      </c>
      <c r="Q655">
        <v>1437.4209803104648</v>
      </c>
      <c r="R655">
        <v>1143.9475301637449</v>
      </c>
      <c r="S655">
        <v>1</v>
      </c>
      <c r="T655">
        <f t="shared" si="230"/>
        <v>161.66623854596929</v>
      </c>
      <c r="U655">
        <f t="shared" si="231"/>
        <v>8.2085347425587679E-3</v>
      </c>
      <c r="V655">
        <f>IF($F655="Reduce", INDEX(Model_Assumptions[Values], 2), INDEX(Model_Assumptions[Values], 1))</f>
        <v>-0.4</v>
      </c>
      <c r="W655">
        <f t="shared" si="232"/>
        <v>35.881797099707157</v>
      </c>
      <c r="X655">
        <f t="shared" si="245"/>
        <v>5800.8751693793265</v>
      </c>
      <c r="Y655">
        <f t="shared" si="233"/>
        <v>3200.521333563549</v>
      </c>
      <c r="Z655">
        <f t="shared" si="234"/>
        <v>28.275169379327053</v>
      </c>
      <c r="AA655">
        <f t="shared" si="235"/>
        <v>36.841333563549597</v>
      </c>
      <c r="AB655">
        <f t="shared" si="246"/>
        <v>0.55173077167009499</v>
      </c>
      <c r="AC655">
        <f t="shared" si="236"/>
        <v>3.6796335347660802E-3</v>
      </c>
      <c r="AD655">
        <f t="shared" si="237"/>
        <v>3.6796335347660802E-3</v>
      </c>
      <c r="AE655">
        <f t="shared" si="238"/>
        <v>5.9999999999999977E-2</v>
      </c>
      <c r="AF655">
        <f t="shared" si="247"/>
        <v>1075.3106783539204</v>
      </c>
      <c r="AG655">
        <f t="shared" si="239"/>
        <v>6.6503442177281893E-2</v>
      </c>
      <c r="AH655">
        <f t="shared" si="240"/>
        <v>6.4621616687403613E-2</v>
      </c>
      <c r="AI655">
        <f t="shared" si="248"/>
        <v>0.94000000000000017</v>
      </c>
      <c r="AJ655">
        <f>MAX(0, $R655 - $AA655) * INDEX(Model_Assumptions[Values], 7)</f>
        <v>2214.2123932003906</v>
      </c>
      <c r="AK655">
        <f>MAX(0, INDEX(Model_Assumptions[Values], 4) - $AD655)</f>
        <v>4.6320366465233923E-2</v>
      </c>
      <c r="AL655">
        <f>MAX(0, INDEX(Model_Assumptions[Values], 5) - $AC655)</f>
        <v>1.632036646523392E-2</v>
      </c>
      <c r="AM655">
        <f>INDEX(Model_Assumptions[Values], 6) * MAX(0, INDEX(Model_Assumptions[Values], 3) - $AB655)^2</f>
        <v>0</v>
      </c>
      <c r="AN655">
        <f t="shared" si="241"/>
        <v>1711.5652036792935</v>
      </c>
      <c r="AO655" cm="1">
        <f t="array" ref="AO655">IFERROR(STDEV(IF($E$2:$E$2201=$E655, $AJ$2:$AJ$2201)), 0)</f>
        <v>334.91256050738269</v>
      </c>
      <c r="AP655">
        <f t="shared" si="249"/>
        <v>1.5008311087514943</v>
      </c>
      <c r="AQ655">
        <f t="shared" si="242"/>
        <v>2.2346225886679508E-2</v>
      </c>
      <c r="AR655" cm="1">
        <f t="array" ref="AR655">IFERROR(STDEV(IF($E$2:$E$2201=$E655, $AK$2:$AK$2201)), 0)</f>
        <v>1.5638952115084814E-2</v>
      </c>
      <c r="AS655">
        <f t="shared" si="250"/>
        <v>1.5329761484102093</v>
      </c>
      <c r="AT655">
        <f t="shared" si="243"/>
        <v>3.5343450102758955E-3</v>
      </c>
      <c r="AU655" cm="1">
        <f t="array" ref="AU655">IFERROR(STDEV(IF($E$2:$E$2201=$E655, $AL$2:$AL$2201)), 0)</f>
        <v>6.0356138486970861E-3</v>
      </c>
      <c r="AV655">
        <f t="shared" si="251"/>
        <v>2.1184293388348818</v>
      </c>
      <c r="AW655">
        <f t="shared" si="244"/>
        <v>0</v>
      </c>
      <c r="AX655" cm="1">
        <f t="array" ref="AX655">IFERROR(STDEV(IF($E$2:$E$2201=$E655, $AM$2:$AM$2201)), 0)</f>
        <v>0</v>
      </c>
      <c r="AY655">
        <f t="shared" si="252"/>
        <v>2.1184293388348818</v>
      </c>
      <c r="AZ655">
        <f>INDEX(Model_Assumptions[Values],9)*((INDEX(Model_Scenarios[GR Weight],1)*$AG655)+(INDEX(Model_Scenarios[GP Weight],1)*$AH655)+(INDEX(Model_Scenarios[LTV Weight],1)*$AI655))-(INDEX(Model_Scenarios[LTV Weight],1)*$AP655)-(INDEX(Model_Scenarios[GP Weight],1)*($AS655+$AV655+$AY655))</f>
        <v>2.0479141598231507</v>
      </c>
      <c r="BA655">
        <f>INDEX(Model_Assumptions[Values],9)*((INDEX(Model_Scenarios[GR Weight],2)*$AG655)+(INDEX(Model_Scenarios[GP Weight],2)*$AH655)+(INDEX(Model_Scenarios[LTV Weight],2)*$AI655))-(INDEX(Model_Scenarios[LTV Weight],2)*$AP655)-(INDEX(Model_Scenarios[GP Weight],2)*($AS655+$AV655+$AY655))</f>
        <v>1.0399920124158994</v>
      </c>
      <c r="BB655">
        <f>INDEX(Model_Assumptions[Values],9)*((INDEX(Model_Scenarios[GR Weight],3)*$AG655)+(INDEX(Model_Scenarios[GP Weight],3)*$AH655)+(INDEX(Model_Scenarios[LTV Weight],3)*$AI655))-(INDEX(Model_Scenarios[LTV Weight],3)*$AP655)-(INDEX(Model_Scenarios[GP Weight],3)*($AS655+$AV655+$AY655))</f>
        <v>-0.5435575007040292</v>
      </c>
      <c r="BC655">
        <f>INDEX(Model_Assumptions[Values],9)*((INDEX(Model_Scenarios[GR Weight],4)*$AG655)+(INDEX(Model_Scenarios[GP Weight],4)*$AH655)+(INDEX(Model_Scenarios[LTV Weight],4)*$AI655))-(INDEX(Model_Scenarios[LTV Weight],4)*$AP655)-(INDEX(Model_Scenarios[GP Weight],4)*($AS655+$AV655+$AY655))</f>
        <v>-0.83022266874023876</v>
      </c>
      <c r="BD655">
        <f>INDEX(Model_Assumptions[Values],9)*((INDEX(Model_Scenarios[GR Weight],5)*$AG655)+(INDEX(Model_Scenarios[GP Weight],5)*$AH655)+(INDEX(Model_Scenarios[LTV Weight],5)*$AI655))-(INDEX(Model_Scenarios[LTV Weight],5)*$AP655)-(INDEX(Model_Scenarios[GP Weight],5)*($AS655+$AV655+$AY655))</f>
        <v>-2.1294040434642167</v>
      </c>
    </row>
    <row r="656" spans="1:56" x14ac:dyDescent="0.25">
      <c r="A656">
        <v>655</v>
      </c>
      <c r="B656">
        <v>14</v>
      </c>
      <c r="C656" s="3">
        <v>5</v>
      </c>
      <c r="D656" s="4">
        <v>0.08</v>
      </c>
      <c r="E656" t="str">
        <v>SKU-1019</v>
      </c>
      <c r="F656" t="str">
        <v>Raise</v>
      </c>
      <c r="G656" t="str">
        <v>Full</v>
      </c>
      <c r="H656">
        <v>160.35</v>
      </c>
      <c r="I656">
        <v>72.47</v>
      </c>
      <c r="J656">
        <v>36</v>
      </c>
      <c r="K656">
        <v>5772.5999999999995</v>
      </c>
      <c r="L656">
        <v>3163.6799999999994</v>
      </c>
      <c r="M656">
        <v>0.54805113813532891</v>
      </c>
      <c r="N656">
        <v>182.28730909948831</v>
      </c>
      <c r="O656">
        <v>425.16850938260268</v>
      </c>
      <c r="P656">
        <v>570.10850938260273</v>
      </c>
      <c r="Q656">
        <v>1437.4209803104648</v>
      </c>
      <c r="R656">
        <v>1143.9475301637449</v>
      </c>
      <c r="S656">
        <v>1</v>
      </c>
      <c r="T656">
        <f t="shared" si="230"/>
        <v>162.10498472795905</v>
      </c>
      <c r="U656">
        <f t="shared" si="231"/>
        <v>1.0944712990078299E-2</v>
      </c>
      <c r="V656">
        <f>IF($F656="Reduce", INDEX(Model_Assumptions[Values], 2), INDEX(Model_Assumptions[Values], 1))</f>
        <v>-0.4</v>
      </c>
      <c r="W656">
        <f t="shared" si="232"/>
        <v>35.842396132942874</v>
      </c>
      <c r="X656">
        <f t="shared" si="245"/>
        <v>5810.2310777441626</v>
      </c>
      <c r="Y656">
        <f t="shared" si="233"/>
        <v>3212.7326299897927</v>
      </c>
      <c r="Z656">
        <f t="shared" si="234"/>
        <v>37.631077744163122</v>
      </c>
      <c r="AA656">
        <f t="shared" si="235"/>
        <v>49.052629989793331</v>
      </c>
      <c r="AB656">
        <f t="shared" si="246"/>
        <v>0.55294403733717667</v>
      </c>
      <c r="AC656">
        <f t="shared" si="236"/>
        <v>4.8928992018477668E-3</v>
      </c>
      <c r="AD656">
        <f t="shared" si="237"/>
        <v>4.8928992018477668E-3</v>
      </c>
      <c r="AE656">
        <f t="shared" si="238"/>
        <v>7.999999999999953E-2</v>
      </c>
      <c r="AF656">
        <f t="shared" si="247"/>
        <v>1052.4317277506459</v>
      </c>
      <c r="AG656">
        <f t="shared" si="239"/>
        <v>8.8508619320862E-2</v>
      </c>
      <c r="AH656">
        <f t="shared" si="240"/>
        <v>8.6040866225474744E-2</v>
      </c>
      <c r="AI656">
        <f t="shared" si="248"/>
        <v>0.92000000000000048</v>
      </c>
      <c r="AJ656">
        <f>MAX(0, $R656 - $AA656) * INDEX(Model_Assumptions[Values], 7)</f>
        <v>2189.7898003479031</v>
      </c>
      <c r="AK656">
        <f>MAX(0, INDEX(Model_Assumptions[Values], 4) - $AD656)</f>
        <v>4.5107100798152236E-2</v>
      </c>
      <c r="AL656">
        <f>MAX(0, INDEX(Model_Assumptions[Values], 5) - $AC656)</f>
        <v>1.5107100798152234E-2</v>
      </c>
      <c r="AM656">
        <f>INDEX(Model_Assumptions[Values], 6) * MAX(0, INDEX(Model_Assumptions[Values], 3) - $AB656)^2</f>
        <v>0</v>
      </c>
      <c r="AN656">
        <f t="shared" si="241"/>
        <v>1711.5652036792935</v>
      </c>
      <c r="AO656" cm="1">
        <f t="array" ref="AO656">IFERROR(STDEV(IF($E$2:$E$2201=$E656, $AJ$2:$AJ$2201)), 0)</f>
        <v>334.91256050738269</v>
      </c>
      <c r="AP656">
        <f t="shared" si="249"/>
        <v>1.4279088128080755</v>
      </c>
      <c r="AQ656">
        <f t="shared" si="242"/>
        <v>2.2346225886679508E-2</v>
      </c>
      <c r="AR656" cm="1">
        <f t="array" ref="AR656">IFERROR(STDEV(IF($E$2:$E$2201=$E656, $AK$2:$AK$2201)), 0)</f>
        <v>1.5638952115084814E-2</v>
      </c>
      <c r="AS656">
        <f t="shared" si="250"/>
        <v>1.4553964194006543</v>
      </c>
      <c r="AT656">
        <f t="shared" si="243"/>
        <v>3.5343450102758955E-3</v>
      </c>
      <c r="AU656" cm="1">
        <f t="array" ref="AU656">IFERROR(STDEV(IF($E$2:$E$2201=$E656, $AL$2:$AL$2201)), 0)</f>
        <v>6.0356138486970861E-3</v>
      </c>
      <c r="AV656">
        <f t="shared" si="251"/>
        <v>1.9174115637590963</v>
      </c>
      <c r="AW656">
        <f t="shared" si="244"/>
        <v>0</v>
      </c>
      <c r="AX656" cm="1">
        <f t="array" ref="AX656">IFERROR(STDEV(IF($E$2:$E$2201=$E656, $AM$2:$AM$2201)), 0)</f>
        <v>0</v>
      </c>
      <c r="AY656">
        <f t="shared" si="252"/>
        <v>1.9174115637590963</v>
      </c>
      <c r="AZ656">
        <f>INDEX(Model_Assumptions[Values],9)*((INDEX(Model_Scenarios[GR Weight],1)*$AG656)+(INDEX(Model_Scenarios[GP Weight],1)*$AH656)+(INDEX(Model_Scenarios[LTV Weight],1)*$AI656))-(INDEX(Model_Scenarios[LTV Weight],1)*$AP656)-(INDEX(Model_Scenarios[GP Weight],1)*($AS656+$AV656+$AY656))</f>
        <v>2.0959257378348255</v>
      </c>
      <c r="BA656">
        <f>INDEX(Model_Assumptions[Values],9)*((INDEX(Model_Scenarios[GR Weight],2)*$AG656)+(INDEX(Model_Scenarios[GP Weight],2)*$AH656)+(INDEX(Model_Scenarios[LTV Weight],2)*$AI656))-(INDEX(Model_Scenarios[LTV Weight],2)*$AP656)-(INDEX(Model_Scenarios[GP Weight],2)*($AS656+$AV656+$AY656))</f>
        <v>1.1562376930071043</v>
      </c>
      <c r="BB656">
        <f>INDEX(Model_Assumptions[Values],9)*((INDEX(Model_Scenarios[GR Weight],3)*$AG656)+(INDEX(Model_Scenarios[GP Weight],3)*$AH656)+(INDEX(Model_Scenarios[LTV Weight],3)*$AI656))-(INDEX(Model_Scenarios[LTV Weight],3)*$AP656)-(INDEX(Model_Scenarios[GP Weight],3)*($AS656+$AV656+$AY656))</f>
        <v>-0.32153307649916685</v>
      </c>
      <c r="BC656">
        <f>INDEX(Model_Assumptions[Values],9)*((INDEX(Model_Scenarios[GR Weight],4)*$AG656)+(INDEX(Model_Scenarios[GP Weight],4)*$AH656)+(INDEX(Model_Scenarios[LTV Weight],4)*$AI656))-(INDEX(Model_Scenarios[LTV Weight],4)*$AP656)-(INDEX(Model_Scenarios[GP Weight],4)*($AS656+$AV656+$AY656))</f>
        <v>-0.59448788555792875</v>
      </c>
      <c r="BD656">
        <f>INDEX(Model_Assumptions[Values],9)*((INDEX(Model_Scenarios[GR Weight],5)*$AG656)+(INDEX(Model_Scenarios[GP Weight],5)*$AH656)+(INDEX(Model_Scenarios[LTV Weight],5)*$AI656))-(INDEX(Model_Scenarios[LTV Weight],5)*$AP656)-(INDEX(Model_Scenarios[GP Weight],5)*($AS656+$AV656+$AY656))</f>
        <v>-1.7914769525664664</v>
      </c>
    </row>
    <row r="657" spans="1:56" x14ac:dyDescent="0.25">
      <c r="A657">
        <v>656</v>
      </c>
      <c r="B657">
        <v>14</v>
      </c>
      <c r="C657" s="3">
        <v>6</v>
      </c>
      <c r="D657" s="4">
        <v>0.1</v>
      </c>
      <c r="E657" t="str">
        <v>SKU-1019</v>
      </c>
      <c r="F657" t="str">
        <v>Raise</v>
      </c>
      <c r="G657" t="str">
        <v>Full</v>
      </c>
      <c r="H657">
        <v>160.35</v>
      </c>
      <c r="I657">
        <v>72.47</v>
      </c>
      <c r="J657">
        <v>36</v>
      </c>
      <c r="K657">
        <v>5772.5999999999995</v>
      </c>
      <c r="L657">
        <v>3163.6799999999994</v>
      </c>
      <c r="M657">
        <v>0.54805113813532891</v>
      </c>
      <c r="N657">
        <v>182.28730909948831</v>
      </c>
      <c r="O657">
        <v>425.16850938260268</v>
      </c>
      <c r="P657">
        <v>570.10850938260273</v>
      </c>
      <c r="Q657">
        <v>1437.4209803104648</v>
      </c>
      <c r="R657">
        <v>1143.9475301637449</v>
      </c>
      <c r="S657">
        <v>1</v>
      </c>
      <c r="T657">
        <f t="shared" si="230"/>
        <v>162.54373090994883</v>
      </c>
      <c r="U657">
        <f t="shared" si="231"/>
        <v>1.3680891237598006E-2</v>
      </c>
      <c r="V657">
        <f>IF($F657="Reduce", INDEX(Model_Assumptions[Values], 2), INDEX(Model_Assumptions[Values], 1))</f>
        <v>-0.4</v>
      </c>
      <c r="W657">
        <f t="shared" si="232"/>
        <v>35.80299516617859</v>
      </c>
      <c r="X657">
        <f t="shared" si="245"/>
        <v>5819.5524120615319</v>
      </c>
      <c r="Y657">
        <f t="shared" si="233"/>
        <v>3224.9093523685697</v>
      </c>
      <c r="Z657">
        <f t="shared" si="234"/>
        <v>46.952412061532414</v>
      </c>
      <c r="AA657">
        <f t="shared" si="235"/>
        <v>61.229352368570289</v>
      </c>
      <c r="AB657">
        <f t="shared" si="246"/>
        <v>0.55415075318931106</v>
      </c>
      <c r="AC657">
        <f t="shared" si="236"/>
        <v>6.0996150539821548E-3</v>
      </c>
      <c r="AD657">
        <f t="shared" si="237"/>
        <v>6.0996150539821548E-3</v>
      </c>
      <c r="AE657">
        <f t="shared" si="238"/>
        <v>0.10000000000000039</v>
      </c>
      <c r="AF657">
        <f t="shared" si="247"/>
        <v>1029.5527771473699</v>
      </c>
      <c r="AG657">
        <f t="shared" si="239"/>
        <v>0.11043247800669229</v>
      </c>
      <c r="AH657">
        <f t="shared" si="240"/>
        <v>0.10739947108468602</v>
      </c>
      <c r="AI657">
        <f t="shared" si="248"/>
        <v>0.89999999999999958</v>
      </c>
      <c r="AJ657">
        <f>MAX(0, $R657 - $AA657) * INDEX(Model_Assumptions[Values], 7)</f>
        <v>2165.4363555903492</v>
      </c>
      <c r="AK657">
        <f>MAX(0, INDEX(Model_Assumptions[Values], 4) - $AD657)</f>
        <v>4.3900384946017848E-2</v>
      </c>
      <c r="AL657">
        <f>MAX(0, INDEX(Model_Assumptions[Values], 5) - $AC657)</f>
        <v>1.3900384946017846E-2</v>
      </c>
      <c r="AM657">
        <f>INDEX(Model_Assumptions[Values], 6) * MAX(0, INDEX(Model_Assumptions[Values], 3) - $AB657)^2</f>
        <v>0</v>
      </c>
      <c r="AN657">
        <f t="shared" si="241"/>
        <v>1711.5652036792935</v>
      </c>
      <c r="AO657" cm="1">
        <f t="array" ref="AO657">IFERROR(STDEV(IF($E$2:$E$2201=$E657, $AJ$2:$AJ$2201)), 0)</f>
        <v>334.91256050738269</v>
      </c>
      <c r="AP657">
        <f t="shared" si="249"/>
        <v>1.3551929829787639</v>
      </c>
      <c r="AQ657">
        <f t="shared" si="242"/>
        <v>2.2346225886679508E-2</v>
      </c>
      <c r="AR657" cm="1">
        <f t="array" ref="AR657">IFERROR(STDEV(IF($E$2:$E$2201=$E657, $AK$2:$AK$2201)), 0)</f>
        <v>1.5638952115084814E-2</v>
      </c>
      <c r="AS657">
        <f t="shared" si="250"/>
        <v>1.3782355045737311</v>
      </c>
      <c r="AT657">
        <f t="shared" si="243"/>
        <v>3.5343450102758955E-3</v>
      </c>
      <c r="AU657" cm="1">
        <f t="array" ref="AU657">IFERROR(STDEV(IF($E$2:$E$2201=$E657, $AL$2:$AL$2201)), 0)</f>
        <v>6.0356138486970861E-3</v>
      </c>
      <c r="AV657">
        <f t="shared" si="251"/>
        <v>1.7174789831824111</v>
      </c>
      <c r="AW657">
        <f t="shared" si="244"/>
        <v>0</v>
      </c>
      <c r="AX657" cm="1">
        <f t="array" ref="AX657">IFERROR(STDEV(IF($E$2:$E$2201=$E657, $AM$2:$AM$2201)), 0)</f>
        <v>0</v>
      </c>
      <c r="AY657">
        <f t="shared" si="252"/>
        <v>1.7174789831824111</v>
      </c>
      <c r="AZ657">
        <f>INDEX(Model_Assumptions[Values],9)*((INDEX(Model_Scenarios[GR Weight],1)*$AG657)+(INDEX(Model_Scenarios[GP Weight],1)*$AH657)+(INDEX(Model_Scenarios[LTV Weight],1)*$AI657))-(INDEX(Model_Scenarios[LTV Weight],1)*$AP657)-(INDEX(Model_Scenarios[GP Weight],1)*($AS657+$AV657+$AY657))</f>
        <v>2.1434422410688212</v>
      </c>
      <c r="BA657">
        <f>INDEX(Model_Assumptions[Values],9)*((INDEX(Model_Scenarios[GR Weight],2)*$AG657)+(INDEX(Model_Scenarios[GP Weight],2)*$AH657)+(INDEX(Model_Scenarios[LTV Weight],2)*$AI657))-(INDEX(Model_Scenarios[LTV Weight],2)*$AP657)-(INDEX(Model_Scenarios[GP Weight],2)*($AS657+$AV657+$AY657))</f>
        <v>1.271709696465797</v>
      </c>
      <c r="BB657">
        <f>INDEX(Model_Assumptions[Values],9)*((INDEX(Model_Scenarios[GR Weight],3)*$AG657)+(INDEX(Model_Scenarios[GP Weight],3)*$AH657)+(INDEX(Model_Scenarios[LTV Weight],3)*$AI657))-(INDEX(Model_Scenarios[LTV Weight],3)*$AP657)-(INDEX(Model_Scenarios[GP Weight],3)*($AS657+$AV657+$AY657))</f>
        <v>-0.10070523611343396</v>
      </c>
      <c r="BC657">
        <f>INDEX(Model_Assumptions[Values],9)*((INDEX(Model_Scenarios[GR Weight],4)*$AG657)+(INDEX(Model_Scenarios[GP Weight],4)*$AH657)+(INDEX(Model_Scenarios[LTV Weight],4)*$AI657))-(INDEX(Model_Scenarios[LTV Weight],4)*$AP657)-(INDEX(Model_Scenarios[GP Weight],4)*($AS657+$AV657+$AY657))</f>
        <v>-0.35996969881221164</v>
      </c>
      <c r="BD657">
        <f>INDEX(Model_Assumptions[Values],9)*((INDEX(Model_Scenarios[GR Weight],5)*$AG657)+(INDEX(Model_Scenarios[GP Weight],5)*$AH657)+(INDEX(Model_Scenarios[LTV Weight],5)*$AI657))-(INDEX(Model_Scenarios[LTV Weight],5)*$AP657)-(INDEX(Model_Scenarios[GP Weight],5)*($AS657+$AV657+$AY657))</f>
        <v>-1.4552736312713173</v>
      </c>
    </row>
    <row r="658" spans="1:56" x14ac:dyDescent="0.25">
      <c r="A658">
        <v>657</v>
      </c>
      <c r="B658">
        <v>14</v>
      </c>
      <c r="C658" s="3">
        <v>7</v>
      </c>
      <c r="D658" s="4">
        <v>0.12</v>
      </c>
      <c r="E658" t="str">
        <v>SKU-1019</v>
      </c>
      <c r="F658" t="str">
        <v>Raise</v>
      </c>
      <c r="G658" t="str">
        <v>Full</v>
      </c>
      <c r="H658">
        <v>160.35</v>
      </c>
      <c r="I658">
        <v>72.47</v>
      </c>
      <c r="J658">
        <v>36</v>
      </c>
      <c r="K658">
        <v>5772.5999999999995</v>
      </c>
      <c r="L658">
        <v>3163.6799999999994</v>
      </c>
      <c r="M658">
        <v>0.54805113813532891</v>
      </c>
      <c r="N658">
        <v>182.28730909948831</v>
      </c>
      <c r="O658">
        <v>425.16850938260268</v>
      </c>
      <c r="P658">
        <v>570.10850938260273</v>
      </c>
      <c r="Q658">
        <v>1437.4209803104648</v>
      </c>
      <c r="R658">
        <v>1143.9475301637449</v>
      </c>
      <c r="S658">
        <v>1</v>
      </c>
      <c r="T658">
        <f t="shared" si="230"/>
        <v>162.98247709193859</v>
      </c>
      <c r="U658">
        <f t="shared" si="231"/>
        <v>1.6417069485117536E-2</v>
      </c>
      <c r="V658">
        <f>IF($F658="Reduce", INDEX(Model_Assumptions[Values], 2), INDEX(Model_Assumptions[Values], 1))</f>
        <v>-0.4</v>
      </c>
      <c r="W658">
        <f t="shared" si="232"/>
        <v>35.763594199414307</v>
      </c>
      <c r="X658">
        <f t="shared" si="245"/>
        <v>5828.8391723314298</v>
      </c>
      <c r="Y658">
        <f t="shared" si="233"/>
        <v>3237.0515006998749</v>
      </c>
      <c r="Z658">
        <f t="shared" si="234"/>
        <v>56.239172331430382</v>
      </c>
      <c r="AA658">
        <f t="shared" si="235"/>
        <v>73.371500699875469</v>
      </c>
      <c r="AB658">
        <f t="shared" si="246"/>
        <v>0.55535097212248408</v>
      </c>
      <c r="AC658">
        <f t="shared" si="236"/>
        <v>7.2998339871551687E-3</v>
      </c>
      <c r="AD658">
        <f t="shared" si="237"/>
        <v>7.2998339871551687E-3</v>
      </c>
      <c r="AE658">
        <f t="shared" si="238"/>
        <v>0.11999999999999995</v>
      </c>
      <c r="AF658">
        <f t="shared" si="247"/>
        <v>1006.6738265440955</v>
      </c>
      <c r="AG658">
        <f t="shared" si="239"/>
        <v>0.13227501823476209</v>
      </c>
      <c r="AH658">
        <f t="shared" si="240"/>
        <v>0.12869743126502867</v>
      </c>
      <c r="AI658">
        <f t="shared" si="248"/>
        <v>0.88</v>
      </c>
      <c r="AJ658">
        <f>MAX(0, $R658 - $AA658) * INDEX(Model_Assumptions[Values], 7)</f>
        <v>2141.1520589277388</v>
      </c>
      <c r="AK658">
        <f>MAX(0, INDEX(Model_Assumptions[Values], 4) - $AD658)</f>
        <v>4.2700166012844834E-2</v>
      </c>
      <c r="AL658">
        <f>MAX(0, INDEX(Model_Assumptions[Values], 5) - $AC658)</f>
        <v>1.2700166012844832E-2</v>
      </c>
      <c r="AM658">
        <f>INDEX(Model_Assumptions[Values], 6) * MAX(0, INDEX(Model_Assumptions[Values], 3) - $AB658)^2</f>
        <v>0</v>
      </c>
      <c r="AN658">
        <f t="shared" si="241"/>
        <v>1711.5652036792935</v>
      </c>
      <c r="AO658" cm="1">
        <f t="array" ref="AO658">IFERROR(STDEV(IF($E$2:$E$2201=$E658, $AJ$2:$AJ$2201)), 0)</f>
        <v>334.91256050738269</v>
      </c>
      <c r="AP658">
        <f t="shared" si="249"/>
        <v>1.2826836192635889</v>
      </c>
      <c r="AQ658">
        <f t="shared" si="242"/>
        <v>2.2346225886679508E-2</v>
      </c>
      <c r="AR658" cm="1">
        <f t="array" ref="AR658">IFERROR(STDEV(IF($E$2:$E$2201=$E658, $AK$2:$AK$2201)), 0)</f>
        <v>1.5638952115084814E-2</v>
      </c>
      <c r="AS658">
        <f t="shared" si="250"/>
        <v>1.3014900216065366</v>
      </c>
      <c r="AT658">
        <f t="shared" si="243"/>
        <v>3.5343450102758955E-3</v>
      </c>
      <c r="AU658" cm="1">
        <f t="array" ref="AU658">IFERROR(STDEV(IF($E$2:$E$2201=$E658, $AL$2:$AL$2201)), 0)</f>
        <v>6.0356138486970861E-3</v>
      </c>
      <c r="AV658">
        <f t="shared" si="251"/>
        <v>1.5186228331270017</v>
      </c>
      <c r="AW658">
        <f t="shared" si="244"/>
        <v>0</v>
      </c>
      <c r="AX658" cm="1">
        <f t="array" ref="AX658">IFERROR(STDEV(IF($E$2:$E$2201=$E658, $AM$2:$AM$2201)), 0)</f>
        <v>0</v>
      </c>
      <c r="AY658">
        <f t="shared" si="252"/>
        <v>1.5186228331270017</v>
      </c>
      <c r="AZ658">
        <f>INDEX(Model_Assumptions[Values],9)*((INDEX(Model_Scenarios[GR Weight],1)*$AG658)+(INDEX(Model_Scenarios[GP Weight],1)*$AH658)+(INDEX(Model_Scenarios[LTV Weight],1)*$AI658))-(INDEX(Model_Scenarios[LTV Weight],1)*$AP658)-(INDEX(Model_Scenarios[GP Weight],1)*($AS658+$AV658+$AY658))</f>
        <v>2.1904657605529705</v>
      </c>
      <c r="BA658">
        <f>INDEX(Model_Assumptions[Values],9)*((INDEX(Model_Scenarios[GR Weight],2)*$AG658)+(INDEX(Model_Scenarios[GP Weight],2)*$AH658)+(INDEX(Model_Scenarios[LTV Weight],2)*$AI658))-(INDEX(Model_Scenarios[LTV Weight],2)*$AP658)-(INDEX(Model_Scenarios[GP Weight],2)*($AS658+$AV658+$AY658))</f>
        <v>1.3864122048476597</v>
      </c>
      <c r="BB658">
        <f>INDEX(Model_Assumptions[Values],9)*((INDEX(Model_Scenarios[GR Weight],3)*$AG658)+(INDEX(Model_Scenarios[GP Weight],3)*$AH658)+(INDEX(Model_Scenarios[LTV Weight],3)*$AI658))-(INDEX(Model_Scenarios[LTV Weight],3)*$AP658)-(INDEX(Model_Scenarios[GP Weight],3)*($AS658+$AV658+$AY658))</f>
        <v>0.1189333390506282</v>
      </c>
      <c r="BC658">
        <f>INDEX(Model_Assumptions[Values],9)*((INDEX(Model_Scenarios[GR Weight],4)*$AG658)+(INDEX(Model_Scenarios[GP Weight],4)*$AH658)+(INDEX(Model_Scenarios[LTV Weight],4)*$AI658))-(INDEX(Model_Scenarios[LTV Weight],4)*$AP658)-(INDEX(Model_Scenarios[GP Weight],4)*($AS658+$AV658+$AY658))</f>
        <v>-0.12666078990563179</v>
      </c>
      <c r="BD658">
        <f>INDEX(Model_Assumptions[Values],9)*((INDEX(Model_Scenarios[GR Weight],5)*$AG658)+(INDEX(Model_Scenarios[GP Weight],5)*$AH658)+(INDEX(Model_Scenarios[LTV Weight],5)*$AI658))-(INDEX(Model_Scenarios[LTV Weight],5)*$AP658)-(INDEX(Model_Scenarios[GP Weight],5)*($AS658+$AV658+$AY658))</f>
        <v>-1.1207825789256032</v>
      </c>
    </row>
    <row r="659" spans="1:56" x14ac:dyDescent="0.25">
      <c r="A659">
        <v>658</v>
      </c>
      <c r="B659">
        <v>14</v>
      </c>
      <c r="C659" s="3">
        <v>8</v>
      </c>
      <c r="D659" s="4">
        <v>0.14000000000000001</v>
      </c>
      <c r="E659" t="str">
        <v>SKU-1019</v>
      </c>
      <c r="F659" t="str">
        <v>Raise</v>
      </c>
      <c r="G659" t="str">
        <v>Full</v>
      </c>
      <c r="H659">
        <v>160.35</v>
      </c>
      <c r="I659">
        <v>72.47</v>
      </c>
      <c r="J659">
        <v>36</v>
      </c>
      <c r="K659">
        <v>5772.5999999999995</v>
      </c>
      <c r="L659">
        <v>3163.6799999999994</v>
      </c>
      <c r="M659">
        <v>0.54805113813532891</v>
      </c>
      <c r="N659">
        <v>182.28730909948831</v>
      </c>
      <c r="O659">
        <v>425.16850938260268</v>
      </c>
      <c r="P659">
        <v>570.10850938260273</v>
      </c>
      <c r="Q659">
        <v>1437.4209803104648</v>
      </c>
      <c r="R659">
        <v>1143.9475301637449</v>
      </c>
      <c r="S659">
        <v>1</v>
      </c>
      <c r="T659">
        <f t="shared" si="230"/>
        <v>163.42122327392835</v>
      </c>
      <c r="U659">
        <f t="shared" si="231"/>
        <v>1.9153247732637067E-2</v>
      </c>
      <c r="V659">
        <f>IF($F659="Reduce", INDEX(Model_Assumptions[Values], 2), INDEX(Model_Assumptions[Values], 1))</f>
        <v>-0.4</v>
      </c>
      <c r="W659">
        <f t="shared" si="232"/>
        <v>35.72419323265003</v>
      </c>
      <c r="X659">
        <f t="shared" si="245"/>
        <v>5838.091358553861</v>
      </c>
      <c r="Y659">
        <f t="shared" si="233"/>
        <v>3249.1590749837133</v>
      </c>
      <c r="Z659">
        <f t="shared" si="234"/>
        <v>65.491358553861573</v>
      </c>
      <c r="AA659">
        <f t="shared" si="235"/>
        <v>85.479074983713872</v>
      </c>
      <c r="AB659">
        <f t="shared" si="246"/>
        <v>0.55654474646463126</v>
      </c>
      <c r="AC659">
        <f t="shared" si="236"/>
        <v>8.493608329302349E-3</v>
      </c>
      <c r="AD659">
        <f t="shared" si="237"/>
        <v>8.493608329302349E-3</v>
      </c>
      <c r="AE659">
        <f t="shared" si="238"/>
        <v>0.13999999999999951</v>
      </c>
      <c r="AF659">
        <f t="shared" si="247"/>
        <v>983.79487594082127</v>
      </c>
      <c r="AG659">
        <f t="shared" si="239"/>
        <v>0.15403624000508206</v>
      </c>
      <c r="AH659">
        <f t="shared" si="240"/>
        <v>0.14993474676651147</v>
      </c>
      <c r="AI659">
        <f t="shared" si="248"/>
        <v>0.86000000000000054</v>
      </c>
      <c r="AJ659">
        <f>MAX(0, $R659 - $AA659) * INDEX(Model_Assumptions[Values], 7)</f>
        <v>2116.936910360062</v>
      </c>
      <c r="AK659">
        <f>MAX(0, INDEX(Model_Assumptions[Values], 4) - $AD659)</f>
        <v>4.1506391670697654E-2</v>
      </c>
      <c r="AL659">
        <f>MAX(0, INDEX(Model_Assumptions[Values], 5) - $AC659)</f>
        <v>1.1506391670697651E-2</v>
      </c>
      <c r="AM659">
        <f>INDEX(Model_Assumptions[Values], 6) * MAX(0, INDEX(Model_Assumptions[Values], 3) - $AB659)^2</f>
        <v>0</v>
      </c>
      <c r="AN659">
        <f t="shared" si="241"/>
        <v>1711.5652036792935</v>
      </c>
      <c r="AO659" cm="1">
        <f t="array" ref="AO659">IFERROR(STDEV(IF($E$2:$E$2201=$E659, $AJ$2:$AJ$2201)), 0)</f>
        <v>334.91256050738269</v>
      </c>
      <c r="AP659">
        <f t="shared" si="249"/>
        <v>1.2103807216625206</v>
      </c>
      <c r="AQ659">
        <f t="shared" si="242"/>
        <v>2.2346225886679508E-2</v>
      </c>
      <c r="AR659" cm="1">
        <f t="array" ref="AR659">IFERROR(STDEV(IF($E$2:$E$2201=$E659, $AK$2:$AK$2201)), 0)</f>
        <v>1.5638952115084814E-2</v>
      </c>
      <c r="AS659">
        <f t="shared" si="250"/>
        <v>1.2251566244989576</v>
      </c>
      <c r="AT659">
        <f t="shared" si="243"/>
        <v>3.5343450102758955E-3</v>
      </c>
      <c r="AU659" cm="1">
        <f t="array" ref="AU659">IFERROR(STDEV(IF($E$2:$E$2201=$E659, $AL$2:$AL$2201)), 0)</f>
        <v>6.0356138486970861E-3</v>
      </c>
      <c r="AV659">
        <f t="shared" si="251"/>
        <v>1.3208344437314672</v>
      </c>
      <c r="AW659">
        <f t="shared" si="244"/>
        <v>0</v>
      </c>
      <c r="AX659" cm="1">
        <f t="array" ref="AX659">IFERROR(STDEV(IF($E$2:$E$2201=$E659, $AM$2:$AM$2201)), 0)</f>
        <v>0</v>
      </c>
      <c r="AY659">
        <f t="shared" si="252"/>
        <v>1.3208344437314672</v>
      </c>
      <c r="AZ659">
        <f>INDEX(Model_Assumptions[Values],9)*((INDEX(Model_Scenarios[GR Weight],1)*$AG659)+(INDEX(Model_Scenarios[GP Weight],1)*$AH659)+(INDEX(Model_Scenarios[LTV Weight],1)*$AI659))-(INDEX(Model_Scenarios[LTV Weight],1)*$AP659)-(INDEX(Model_Scenarios[GP Weight],1)*($AS659+$AV659+$AY659))</f>
        <v>2.2369983648595935</v>
      </c>
      <c r="BA659">
        <f>INDEX(Model_Assumptions[Values],9)*((INDEX(Model_Scenarios[GR Weight],2)*$AG659)+(INDEX(Model_Scenarios[GP Weight],2)*$AH659)+(INDEX(Model_Scenarios[LTV Weight],2)*$AI659))-(INDEX(Model_Scenarios[LTV Weight],2)*$AP659)-(INDEX(Model_Scenarios[GP Weight],2)*($AS659+$AV659+$AY659))</f>
        <v>1.5003493552973077</v>
      </c>
      <c r="BB659">
        <f>INDEX(Model_Assumptions[Values],9)*((INDEX(Model_Scenarios[GR Weight],3)*$AG659)+(INDEX(Model_Scenarios[GP Weight],3)*$AH659)+(INDEX(Model_Scenarios[LTV Weight],3)*$AI659))-(INDEX(Model_Scenarios[LTV Weight],3)*$AP659)-(INDEX(Model_Scenarios[GP Weight],3)*($AS659+$AV659+$AY659))</f>
        <v>0.33738988899607847</v>
      </c>
      <c r="BC659">
        <f>INDEX(Model_Assumptions[Values],9)*((INDEX(Model_Scenarios[GR Weight],4)*$AG659)+(INDEX(Model_Scenarios[GP Weight],4)*$AH659)+(INDEX(Model_Scenarios[LTV Weight],4)*$AI659))-(INDEX(Model_Scenarios[LTV Weight],4)*$AP659)-(INDEX(Model_Scenarios[GP Weight],4)*($AS659+$AV659+$AY659))</f>
        <v>0.10544608116487142</v>
      </c>
      <c r="BD659">
        <f>INDEX(Model_Assumptions[Values],9)*((INDEX(Model_Scenarios[GR Weight],5)*$AG659)+(INDEX(Model_Scenarios[GP Weight],5)*$AH659)+(INDEX(Model_Scenarios[LTV Weight],5)*$AI659))-(INDEX(Model_Scenarios[LTV Weight],5)*$AP659)-(INDEX(Model_Scenarios[GP Weight],5)*($AS659+$AV659+$AY659))</f>
        <v>-0.78799241838168155</v>
      </c>
    </row>
    <row r="660" spans="1:56" x14ac:dyDescent="0.25">
      <c r="A660">
        <v>659</v>
      </c>
      <c r="B660">
        <v>14</v>
      </c>
      <c r="C660" s="3">
        <v>9</v>
      </c>
      <c r="D660" s="4">
        <v>0.16</v>
      </c>
      <c r="E660" t="str">
        <v>SKU-1019</v>
      </c>
      <c r="F660" t="str">
        <v>Raise</v>
      </c>
      <c r="G660" t="str">
        <v>Full</v>
      </c>
      <c r="H660">
        <v>160.35</v>
      </c>
      <c r="I660">
        <v>72.47</v>
      </c>
      <c r="J660">
        <v>36</v>
      </c>
      <c r="K660">
        <v>5772.5999999999995</v>
      </c>
      <c r="L660">
        <v>3163.6799999999994</v>
      </c>
      <c r="M660">
        <v>0.54805113813532891</v>
      </c>
      <c r="N660">
        <v>182.28730909948831</v>
      </c>
      <c r="O660">
        <v>425.16850938260268</v>
      </c>
      <c r="P660">
        <v>570.10850938260273</v>
      </c>
      <c r="Q660">
        <v>1437.4209803104648</v>
      </c>
      <c r="R660">
        <v>1143.9475301637449</v>
      </c>
      <c r="S660">
        <v>1</v>
      </c>
      <c r="T660">
        <f t="shared" si="230"/>
        <v>163.85996945591813</v>
      </c>
      <c r="U660">
        <f t="shared" si="231"/>
        <v>2.1889425980156776E-2</v>
      </c>
      <c r="V660">
        <f>IF($F660="Reduce", INDEX(Model_Assumptions[Values], 2), INDEX(Model_Assumptions[Values], 1))</f>
        <v>-0.4</v>
      </c>
      <c r="W660">
        <f t="shared" si="232"/>
        <v>35.684792265885747</v>
      </c>
      <c r="X660">
        <f t="shared" si="245"/>
        <v>5847.3089707288218</v>
      </c>
      <c r="Y660">
        <f t="shared" si="233"/>
        <v>3261.2320752200817</v>
      </c>
      <c r="Z660">
        <f t="shared" si="234"/>
        <v>74.708970728822351</v>
      </c>
      <c r="AA660">
        <f t="shared" si="235"/>
        <v>97.552075220082315</v>
      </c>
      <c r="AB660">
        <f t="shared" si="246"/>
        <v>0.55773212798324123</v>
      </c>
      <c r="AC660">
        <f t="shared" si="236"/>
        <v>9.6809898479123246E-3</v>
      </c>
      <c r="AD660">
        <f t="shared" si="237"/>
        <v>9.6809898479123246E-3</v>
      </c>
      <c r="AE660">
        <f t="shared" si="238"/>
        <v>0.16000000000000036</v>
      </c>
      <c r="AF660">
        <f t="shared" si="247"/>
        <v>960.91592533754533</v>
      </c>
      <c r="AG660">
        <f t="shared" si="239"/>
        <v>0.17571614331764371</v>
      </c>
      <c r="AH660">
        <f t="shared" si="240"/>
        <v>0.17111141758912884</v>
      </c>
      <c r="AI660">
        <f t="shared" si="248"/>
        <v>0.83999999999999964</v>
      </c>
      <c r="AJ660">
        <f>MAX(0, $R660 - $AA660) * INDEX(Model_Assumptions[Values], 7)</f>
        <v>2092.7909098873251</v>
      </c>
      <c r="AK660">
        <f>MAX(0, INDEX(Model_Assumptions[Values], 4) - $AD660)</f>
        <v>4.0319010152087678E-2</v>
      </c>
      <c r="AL660">
        <f>MAX(0, INDEX(Model_Assumptions[Values], 5) - $AC660)</f>
        <v>1.0319010152087676E-2</v>
      </c>
      <c r="AM660">
        <f>INDEX(Model_Assumptions[Values], 6) * MAX(0, INDEX(Model_Assumptions[Values], 3) - $AB660)^2</f>
        <v>0</v>
      </c>
      <c r="AN660">
        <f t="shared" si="241"/>
        <v>1711.5652036792935</v>
      </c>
      <c r="AO660" cm="1">
        <f t="array" ref="AO660">IFERROR(STDEV(IF($E$2:$E$2201=$E660, $AJ$2:$AJ$2201)), 0)</f>
        <v>334.91256050738269</v>
      </c>
      <c r="AP660">
        <f t="shared" si="249"/>
        <v>1.1382842901755785</v>
      </c>
      <c r="AQ660">
        <f t="shared" si="242"/>
        <v>2.2346225886679508E-2</v>
      </c>
      <c r="AR660" cm="1">
        <f t="array" ref="AR660">IFERROR(STDEV(IF($E$2:$E$2201=$E660, $AK$2:$AK$2201)), 0)</f>
        <v>1.5638952115084814E-2</v>
      </c>
      <c r="AS660">
        <f t="shared" si="250"/>
        <v>1.1492320030874843</v>
      </c>
      <c r="AT660">
        <f t="shared" si="243"/>
        <v>3.5343450102758955E-3</v>
      </c>
      <c r="AU660" cm="1">
        <f t="array" ref="AU660">IFERROR(STDEV(IF($E$2:$E$2201=$E660, $AL$2:$AL$2201)), 0)</f>
        <v>6.0356138486970861E-3</v>
      </c>
      <c r="AV660">
        <f t="shared" si="251"/>
        <v>1.1241052379910608</v>
      </c>
      <c r="AW660">
        <f t="shared" si="244"/>
        <v>0</v>
      </c>
      <c r="AX660" cm="1">
        <f t="array" ref="AX660">IFERROR(STDEV(IF($E$2:$E$2201=$E660, $AM$2:$AM$2201)), 0)</f>
        <v>0</v>
      </c>
      <c r="AY660">
        <f t="shared" si="252"/>
        <v>1.1241052379910608</v>
      </c>
      <c r="AZ660">
        <f>INDEX(Model_Assumptions[Values],9)*((INDEX(Model_Scenarios[GR Weight],1)*$AG660)+(INDEX(Model_Scenarios[GP Weight],1)*$AH660)+(INDEX(Model_Scenarios[LTV Weight],1)*$AI660))-(INDEX(Model_Scenarios[LTV Weight],1)*$AP660)-(INDEX(Model_Scenarios[GP Weight],1)*($AS660+$AV660+$AY660))</f>
        <v>2.2830421004059613</v>
      </c>
      <c r="BA660">
        <f>INDEX(Model_Assumptions[Values],9)*((INDEX(Model_Scenarios[GR Weight],2)*$AG660)+(INDEX(Model_Scenarios[GP Weight],2)*$AH660)+(INDEX(Model_Scenarios[LTV Weight],2)*$AI660))-(INDEX(Model_Scenarios[LTV Weight],2)*$AP660)-(INDEX(Model_Scenarios[GP Weight],2)*($AS660+$AV660+$AY660))</f>
        <v>1.6135252406493135</v>
      </c>
      <c r="BB660">
        <f>INDEX(Model_Assumptions[Values],9)*((INDEX(Model_Scenarios[GR Weight],3)*$AG660)+(INDEX(Model_Scenarios[GP Weight],3)*$AH660)+(INDEX(Model_Scenarios[LTV Weight],3)*$AI660))-(INDEX(Model_Scenarios[LTV Weight],3)*$AP660)-(INDEX(Model_Scenarios[GP Weight],3)*($AS660+$AV660+$AY660))</f>
        <v>0.55467157618343599</v>
      </c>
      <c r="BC660">
        <f>INDEX(Model_Assumptions[Values],9)*((INDEX(Model_Scenarios[GR Weight],4)*$AG660)+(INDEX(Model_Scenarios[GP Weight],4)*$AH660)+(INDEX(Model_Scenarios[LTV Weight],4)*$AI660))-(INDEX(Model_Scenarios[LTV Weight],4)*$AP660)-(INDEX(Model_Scenarios[GP Weight],4)*($AS660+$AV660+$AY660))</f>
        <v>0.33635807685981556</v>
      </c>
      <c r="BD660">
        <f>INDEX(Model_Assumptions[Values],9)*((INDEX(Model_Scenarios[GR Weight],5)*$AG660)+(INDEX(Model_Scenarios[GP Weight],5)*$AH660)+(INDEX(Model_Scenarios[LTV Weight],5)*$AI660))-(INDEX(Model_Scenarios[LTV Weight],5)*$AP660)-(INDEX(Model_Scenarios[GP Weight],5)*($AS660+$AV660+$AY660))</f>
        <v>-0.45689189434443023</v>
      </c>
    </row>
    <row r="661" spans="1:56" x14ac:dyDescent="0.25">
      <c r="A661">
        <v>660</v>
      </c>
      <c r="B661">
        <v>14</v>
      </c>
      <c r="C661" s="3">
        <v>10</v>
      </c>
      <c r="D661" s="4">
        <v>0.18</v>
      </c>
      <c r="E661" t="str">
        <v>SKU-1019</v>
      </c>
      <c r="F661" t="str">
        <v>Raise</v>
      </c>
      <c r="G661" t="str">
        <v>Full</v>
      </c>
      <c r="H661">
        <v>160.35</v>
      </c>
      <c r="I661">
        <v>72.47</v>
      </c>
      <c r="J661">
        <v>36</v>
      </c>
      <c r="K661">
        <v>5772.5999999999995</v>
      </c>
      <c r="L661">
        <v>3163.6799999999994</v>
      </c>
      <c r="M661">
        <v>0.54805113813532891</v>
      </c>
      <c r="N661">
        <v>182.28730909948831</v>
      </c>
      <c r="O661">
        <v>425.16850938260268</v>
      </c>
      <c r="P661">
        <v>570.10850938260273</v>
      </c>
      <c r="Q661">
        <v>1437.4209803104648</v>
      </c>
      <c r="R661">
        <v>1143.9475301637449</v>
      </c>
      <c r="S661">
        <v>1</v>
      </c>
      <c r="T661">
        <f t="shared" si="230"/>
        <v>164.29871563790789</v>
      </c>
      <c r="U661">
        <f t="shared" si="231"/>
        <v>2.4625604227676304E-2</v>
      </c>
      <c r="V661">
        <f>IF($F661="Reduce", INDEX(Model_Assumptions[Values], 2), INDEX(Model_Assumptions[Values], 1))</f>
        <v>-0.4</v>
      </c>
      <c r="W661">
        <f t="shared" si="232"/>
        <v>35.645391299121464</v>
      </c>
      <c r="X661">
        <f t="shared" si="245"/>
        <v>5856.4920088563131</v>
      </c>
      <c r="Y661">
        <f t="shared" si="233"/>
        <v>3273.2705014089806</v>
      </c>
      <c r="Z661">
        <f t="shared" si="234"/>
        <v>83.892008856313623</v>
      </c>
      <c r="AA661">
        <f t="shared" si="235"/>
        <v>109.59050140898125</v>
      </c>
      <c r="AB661">
        <f t="shared" si="246"/>
        <v>0.5589131678928394</v>
      </c>
      <c r="AC661">
        <f t="shared" si="236"/>
        <v>1.0862029757510494E-2</v>
      </c>
      <c r="AD661">
        <f t="shared" si="237"/>
        <v>1.0862029757510494E-2</v>
      </c>
      <c r="AE661">
        <f t="shared" si="238"/>
        <v>0.17999999999999991</v>
      </c>
      <c r="AF661">
        <f t="shared" si="247"/>
        <v>938.03697473427087</v>
      </c>
      <c r="AG661">
        <f t="shared" si="239"/>
        <v>0.19731472817244911</v>
      </c>
      <c r="AH661">
        <f t="shared" si="240"/>
        <v>0.19222744373288159</v>
      </c>
      <c r="AI661">
        <f t="shared" si="248"/>
        <v>0.82000000000000006</v>
      </c>
      <c r="AJ661">
        <f>MAX(0, $R661 - $AA661) * INDEX(Model_Assumptions[Values], 7)</f>
        <v>2068.7140575095273</v>
      </c>
      <c r="AK661">
        <f>MAX(0, INDEX(Model_Assumptions[Values], 4) - $AD661)</f>
        <v>3.9137970242489509E-2</v>
      </c>
      <c r="AL661">
        <f>MAX(0, INDEX(Model_Assumptions[Values], 5) - $AC661)</f>
        <v>9.1379702424895064E-3</v>
      </c>
      <c r="AM661">
        <f>INDEX(Model_Assumptions[Values], 6) * MAX(0, INDEX(Model_Assumptions[Values], 3) - $AB661)^2</f>
        <v>0</v>
      </c>
      <c r="AN661">
        <f t="shared" si="241"/>
        <v>1711.5652036792935</v>
      </c>
      <c r="AO661" cm="1">
        <f t="array" ref="AO661">IFERROR(STDEV(IF($E$2:$E$2201=$E661, $AJ$2:$AJ$2201)), 0)</f>
        <v>334.91256050738269</v>
      </c>
      <c r="AP661">
        <f t="shared" si="249"/>
        <v>1.0663943248027596</v>
      </c>
      <c r="AQ661">
        <f t="shared" si="242"/>
        <v>2.2346225886679508E-2</v>
      </c>
      <c r="AR661" cm="1">
        <f t="array" ref="AR661">IFERROR(STDEV(IF($E$2:$E$2201=$E661, $AK$2:$AK$2201)), 0)</f>
        <v>1.5638952115084814E-2</v>
      </c>
      <c r="AS661">
        <f t="shared" si="250"/>
        <v>1.0737128825666804</v>
      </c>
      <c r="AT661">
        <f t="shared" si="243"/>
        <v>3.5343450102758955E-3</v>
      </c>
      <c r="AU661" cm="1">
        <f t="array" ref="AU661">IFERROR(STDEV(IF($E$2:$E$2201=$E661, $AL$2:$AL$2201)), 0)</f>
        <v>6.0356138486970861E-3</v>
      </c>
      <c r="AV661">
        <f t="shared" si="251"/>
        <v>0.92842673051777003</v>
      </c>
      <c r="AW661">
        <f t="shared" si="244"/>
        <v>0</v>
      </c>
      <c r="AX661" cm="1">
        <f t="array" ref="AX661">IFERROR(STDEV(IF($E$2:$E$2201=$E661, $AM$2:$AM$2201)), 0)</f>
        <v>0</v>
      </c>
      <c r="AY661">
        <f t="shared" si="252"/>
        <v>0.92842673051777003</v>
      </c>
      <c r="AZ661">
        <f>INDEX(Model_Assumptions[Values],9)*((INDEX(Model_Scenarios[GR Weight],1)*$AG661)+(INDEX(Model_Scenarios[GP Weight],1)*$AH661)+(INDEX(Model_Scenarios[LTV Weight],1)*$AI661))-(INDEX(Model_Scenarios[LTV Weight],1)*$AP661)-(INDEX(Model_Scenarios[GP Weight],1)*($AS661+$AV661+$AY661))</f>
        <v>2.3285989917502361</v>
      </c>
      <c r="BA661">
        <f>INDEX(Model_Assumptions[Values],9)*((INDEX(Model_Scenarios[GR Weight],2)*$AG661)+(INDEX(Model_Scenarios[GP Weight],2)*$AH661)+(INDEX(Model_Scenarios[LTV Weight],2)*$AI661))-(INDEX(Model_Scenarios[LTV Weight],2)*$AP661)-(INDEX(Model_Scenarios[GP Weight],2)*($AS661+$AV661+$AY661))</f>
        <v>1.7259439100199807</v>
      </c>
      <c r="BB661">
        <f>INDEX(Model_Assumptions[Values],9)*((INDEX(Model_Scenarios[GR Weight],3)*$AG661)+(INDEX(Model_Scenarios[GP Weight],3)*$AH661)+(INDEX(Model_Scenarios[LTV Weight],3)*$AI661))-(INDEX(Model_Scenarios[LTV Weight],3)*$AP661)-(INDEX(Model_Scenarios[GP Weight],3)*($AS661+$AV661+$AY661))</f>
        <v>0.77078548656622381</v>
      </c>
      <c r="BC661">
        <f>INDEX(Model_Assumptions[Values],9)*((INDEX(Model_Scenarios[GR Weight],4)*$AG661)+(INDEX(Model_Scenarios[GP Weight],4)*$AH661)+(INDEX(Model_Scenarios[LTV Weight],4)*$AI661))-(INDEX(Model_Scenarios[LTV Weight],4)*$AP661)-(INDEX(Model_Scenarios[GP Weight],4)*($AS661+$AV661+$AY661))</f>
        <v>0.56608228313272368</v>
      </c>
      <c r="BD661">
        <f>INDEX(Model_Assumptions[Values],9)*((INDEX(Model_Scenarios[GR Weight],5)*$AG661)+(INDEX(Model_Scenarios[GP Weight],5)*$AH661)+(INDEX(Model_Scenarios[LTV Weight],5)*$AI661))-(INDEX(Model_Scenarios[LTV Weight],5)*$AP661)-(INDEX(Model_Scenarios[GP Weight],5)*($AS661+$AV661+$AY661))</f>
        <v>-0.12746987174403746</v>
      </c>
    </row>
    <row r="662" spans="1:56" x14ac:dyDescent="0.25">
      <c r="A662">
        <v>661</v>
      </c>
      <c r="B662">
        <v>14</v>
      </c>
      <c r="C662" s="3">
        <v>11</v>
      </c>
      <c r="D662" s="4">
        <v>0.2</v>
      </c>
      <c r="E662" t="str">
        <v>SKU-1019</v>
      </c>
      <c r="F662" t="str">
        <v>Raise</v>
      </c>
      <c r="G662" t="str">
        <v>Full</v>
      </c>
      <c r="H662">
        <v>160.35</v>
      </c>
      <c r="I662">
        <v>72.47</v>
      </c>
      <c r="J662">
        <v>36</v>
      </c>
      <c r="K662">
        <v>5772.5999999999995</v>
      </c>
      <c r="L662">
        <v>3163.6799999999994</v>
      </c>
      <c r="M662">
        <v>0.54805113813532891</v>
      </c>
      <c r="N662">
        <v>182.28730909948831</v>
      </c>
      <c r="O662">
        <v>425.16850938260268</v>
      </c>
      <c r="P662">
        <v>570.10850938260273</v>
      </c>
      <c r="Q662">
        <v>1437.4209803104648</v>
      </c>
      <c r="R662">
        <v>1143.9475301637449</v>
      </c>
      <c r="S662">
        <v>1</v>
      </c>
      <c r="T662">
        <f t="shared" si="230"/>
        <v>164.73746181989765</v>
      </c>
      <c r="U662">
        <f t="shared" si="231"/>
        <v>2.7361782475195835E-2</v>
      </c>
      <c r="V662">
        <f>IF($F662="Reduce", INDEX(Model_Assumptions[Values], 2), INDEX(Model_Assumptions[Values], 1))</f>
        <v>-0.4</v>
      </c>
      <c r="W662">
        <f t="shared" si="232"/>
        <v>35.60599033235718</v>
      </c>
      <c r="X662">
        <f t="shared" si="245"/>
        <v>5865.6404729363358</v>
      </c>
      <c r="Y662">
        <f t="shared" si="233"/>
        <v>3285.274353550411</v>
      </c>
      <c r="Z662">
        <f t="shared" si="234"/>
        <v>93.0404729363363</v>
      </c>
      <c r="AA662">
        <f t="shared" si="235"/>
        <v>121.5943535504116</v>
      </c>
      <c r="AB662">
        <f t="shared" si="246"/>
        <v>0.5600879168623516</v>
      </c>
      <c r="AC662">
        <f t="shared" si="236"/>
        <v>1.203677872702269E-2</v>
      </c>
      <c r="AD662">
        <f t="shared" si="237"/>
        <v>1.203677872702269E-2</v>
      </c>
      <c r="AE662">
        <f t="shared" si="238"/>
        <v>0.19999999999999948</v>
      </c>
      <c r="AF662">
        <f t="shared" si="247"/>
        <v>915.15802413099652</v>
      </c>
      <c r="AG662">
        <f t="shared" si="239"/>
        <v>0.21883199456950042</v>
      </c>
      <c r="AH662">
        <f t="shared" si="240"/>
        <v>0.21328282519777125</v>
      </c>
      <c r="AI662">
        <f t="shared" si="248"/>
        <v>0.80000000000000049</v>
      </c>
      <c r="AJ662">
        <f>MAX(0, $R662 - $AA662) * INDEX(Model_Assumptions[Values], 7)</f>
        <v>2044.7063532266666</v>
      </c>
      <c r="AK662">
        <f>MAX(0, INDEX(Model_Assumptions[Values], 4) - $AD662)</f>
        <v>3.7963221272977313E-2</v>
      </c>
      <c r="AL662">
        <f>MAX(0, INDEX(Model_Assumptions[Values], 5) - $AC662)</f>
        <v>7.9632212729773104E-3</v>
      </c>
      <c r="AM662">
        <f>INDEX(Model_Assumptions[Values], 6) * MAX(0, INDEX(Model_Assumptions[Values], 3) - $AB662)^2</f>
        <v>0</v>
      </c>
      <c r="AN662">
        <f t="shared" si="241"/>
        <v>1711.5652036792935</v>
      </c>
      <c r="AO662" cm="1">
        <f t="array" ref="AO662">IFERROR(STDEV(IF($E$2:$E$2201=$E662, $AJ$2:$AJ$2201)), 0)</f>
        <v>334.91256050738269</v>
      </c>
      <c r="AP662">
        <f t="shared" si="249"/>
        <v>0.99471082554405843</v>
      </c>
      <c r="AQ662">
        <f t="shared" si="242"/>
        <v>2.2346225886679508E-2</v>
      </c>
      <c r="AR662" cm="1">
        <f t="array" ref="AR662">IFERROR(STDEV(IF($E$2:$E$2201=$E662, $AK$2:$AK$2201)), 0)</f>
        <v>1.5638952115084814E-2</v>
      </c>
      <c r="AS662">
        <f t="shared" si="250"/>
        <v>0.9985960230183305</v>
      </c>
      <c r="AT662">
        <f t="shared" si="243"/>
        <v>3.5343450102758955E-3</v>
      </c>
      <c r="AU662" cm="1">
        <f t="array" ref="AU662">IFERROR(STDEV(IF($E$2:$E$2201=$E662, $AL$2:$AL$2201)), 0)</f>
        <v>6.0356138486970861E-3</v>
      </c>
      <c r="AV662">
        <f t="shared" si="251"/>
        <v>0.73379052632028141</v>
      </c>
      <c r="AW662">
        <f t="shared" si="244"/>
        <v>0</v>
      </c>
      <c r="AX662" cm="1">
        <f t="array" ref="AX662">IFERROR(STDEV(IF($E$2:$E$2201=$E662, $AM$2:$AM$2201)), 0)</f>
        <v>0</v>
      </c>
      <c r="AY662">
        <f t="shared" si="252"/>
        <v>0.73379052632028141</v>
      </c>
      <c r="AZ662">
        <f>INDEX(Model_Assumptions[Values],9)*((INDEX(Model_Scenarios[GR Weight],1)*$AG662)+(INDEX(Model_Scenarios[GP Weight],1)*$AH662)+(INDEX(Model_Scenarios[LTV Weight],1)*$AI662))-(INDEX(Model_Scenarios[LTV Weight],1)*$AP662)-(INDEX(Model_Scenarios[GP Weight],1)*($AS662+$AV662+$AY662))</f>
        <v>2.3736710418825022</v>
      </c>
      <c r="BA662">
        <f>INDEX(Model_Assumptions[Values],9)*((INDEX(Model_Scenarios[GR Weight],2)*$AG662)+(INDEX(Model_Scenarios[GP Weight],2)*$AH662)+(INDEX(Model_Scenarios[LTV Weight],2)*$AI662))-(INDEX(Model_Scenarios[LTV Weight],2)*$AP662)-(INDEX(Model_Scenarios[GP Weight],2)*($AS662+$AV662+$AY662))</f>
        <v>1.8376093693894817</v>
      </c>
      <c r="BB662">
        <f>INDEX(Model_Assumptions[Values],9)*((INDEX(Model_Scenarios[GR Weight],3)*$AG662)+(INDEX(Model_Scenarios[GP Weight],3)*$AH662)+(INDEX(Model_Scenarios[LTV Weight],3)*$AI662))-(INDEX(Model_Scenarios[LTV Weight],3)*$AP662)-(INDEX(Model_Scenarios[GP Weight],3)*($AS662+$AV662+$AY662))</f>
        <v>0.98573863060973999</v>
      </c>
      <c r="BC662">
        <f>INDEX(Model_Assumptions[Values],9)*((INDEX(Model_Scenarios[GR Weight],4)*$AG662)+(INDEX(Model_Scenarios[GP Weight],4)*$AH662)+(INDEX(Model_Scenarios[LTV Weight],4)*$AI662))-(INDEX(Model_Scenarios[LTV Weight],4)*$AP662)-(INDEX(Model_Scenarios[GP Weight],4)*($AS662+$AV662+$AY662))</f>
        <v>0.79462571044889607</v>
      </c>
      <c r="BD662">
        <f>INDEX(Model_Assumptions[Values],9)*((INDEX(Model_Scenarios[GR Weight],5)*$AG662)+(INDEX(Model_Scenarios[GP Weight],5)*$AH662)+(INDEX(Model_Scenarios[LTV Weight],5)*$AI662))-(INDEX(Model_Scenarios[LTV Weight],5)*$AP662)-(INDEX(Model_Scenarios[GP Weight],5)*($AS662+$AV662+$AY662))</f>
        <v>0.20028466586496596</v>
      </c>
    </row>
    <row r="663" spans="1:56" x14ac:dyDescent="0.25">
      <c r="A663">
        <v>662</v>
      </c>
      <c r="B663">
        <v>14</v>
      </c>
      <c r="C663" s="3">
        <v>12</v>
      </c>
      <c r="D663" s="4">
        <v>0.22</v>
      </c>
      <c r="E663" t="str">
        <v>SKU-1019</v>
      </c>
      <c r="F663" t="str">
        <v>Raise</v>
      </c>
      <c r="G663" t="str">
        <v>Full</v>
      </c>
      <c r="H663">
        <v>160.35</v>
      </c>
      <c r="I663">
        <v>72.47</v>
      </c>
      <c r="J663">
        <v>36</v>
      </c>
      <c r="K663">
        <v>5772.5999999999995</v>
      </c>
      <c r="L663">
        <v>3163.6799999999994</v>
      </c>
      <c r="M663">
        <v>0.54805113813532891</v>
      </c>
      <c r="N663">
        <v>182.28730909948831</v>
      </c>
      <c r="O663">
        <v>425.16850938260268</v>
      </c>
      <c r="P663">
        <v>570.10850938260273</v>
      </c>
      <c r="Q663">
        <v>1437.4209803104648</v>
      </c>
      <c r="R663">
        <v>1143.9475301637449</v>
      </c>
      <c r="S663">
        <v>1</v>
      </c>
      <c r="T663">
        <f t="shared" si="230"/>
        <v>165.17620800188743</v>
      </c>
      <c r="U663">
        <f t="shared" si="231"/>
        <v>3.0097960722715544E-2</v>
      </c>
      <c r="V663">
        <f>IF($F663="Reduce", INDEX(Model_Assumptions[Values], 2), INDEX(Model_Assumptions[Values], 1))</f>
        <v>-0.4</v>
      </c>
      <c r="W663">
        <f t="shared" si="232"/>
        <v>35.566589365592897</v>
      </c>
      <c r="X663">
        <f t="shared" si="245"/>
        <v>5874.7543629688898</v>
      </c>
      <c r="Y663">
        <f t="shared" si="233"/>
        <v>3297.2436316443727</v>
      </c>
      <c r="Z663">
        <f t="shared" si="234"/>
        <v>102.15436296889038</v>
      </c>
      <c r="AA663">
        <f t="shared" si="235"/>
        <v>133.56363164437334</v>
      </c>
      <c r="AB663">
        <f t="shared" si="246"/>
        <v>0.56125642502235007</v>
      </c>
      <c r="AC663">
        <f t="shared" si="236"/>
        <v>1.3205286887021161E-2</v>
      </c>
      <c r="AD663">
        <f t="shared" si="237"/>
        <v>1.3205286887021161E-2</v>
      </c>
      <c r="AE663">
        <f t="shared" si="238"/>
        <v>0.22000000000000033</v>
      </c>
      <c r="AF663">
        <f t="shared" si="247"/>
        <v>892.2790735277207</v>
      </c>
      <c r="AG663">
        <f t="shared" si="239"/>
        <v>0.24026794250879766</v>
      </c>
      <c r="AH663">
        <f t="shared" si="240"/>
        <v>0.2342775619837979</v>
      </c>
      <c r="AI663">
        <f t="shared" si="248"/>
        <v>0.77999999999999969</v>
      </c>
      <c r="AJ663">
        <f>MAX(0, $R663 - $AA663) * INDEX(Model_Assumptions[Values], 7)</f>
        <v>2020.7677970387431</v>
      </c>
      <c r="AK663">
        <f>MAX(0, INDEX(Model_Assumptions[Values], 4) - $AD663)</f>
        <v>3.6794713112978841E-2</v>
      </c>
      <c r="AL663">
        <f>MAX(0, INDEX(Model_Assumptions[Values], 5) - $AC663)</f>
        <v>6.7947131129788389E-3</v>
      </c>
      <c r="AM663">
        <f>INDEX(Model_Assumptions[Values], 6) * MAX(0, INDEX(Model_Assumptions[Values], 3) - $AB663)^2</f>
        <v>0</v>
      </c>
      <c r="AN663">
        <f t="shared" si="241"/>
        <v>1711.5652036792935</v>
      </c>
      <c r="AO663" cm="1">
        <f t="array" ref="AO663">IFERROR(STDEV(IF($E$2:$E$2201=$E663, $AJ$2:$AJ$2201)), 0)</f>
        <v>334.91256050738269</v>
      </c>
      <c r="AP663">
        <f t="shared" si="249"/>
        <v>0.92323379239947501</v>
      </c>
      <c r="AQ663">
        <f t="shared" si="242"/>
        <v>2.2346225886679508E-2</v>
      </c>
      <c r="AR663" cm="1">
        <f t="array" ref="AR663">IFERROR(STDEV(IF($E$2:$E$2201=$E663, $AK$2:$AK$2201)), 0)</f>
        <v>1.5638952115084814E-2</v>
      </c>
      <c r="AS663">
        <f t="shared" si="250"/>
        <v>0.92387821894810984</v>
      </c>
      <c r="AT663">
        <f t="shared" si="243"/>
        <v>3.5343450102758955E-3</v>
      </c>
      <c r="AU663" cm="1">
        <f t="array" ref="AU663">IFERROR(STDEV(IF($E$2:$E$2201=$E663, $AL$2:$AL$2201)), 0)</f>
        <v>6.0356138486970861E-3</v>
      </c>
      <c r="AV663">
        <f t="shared" si="251"/>
        <v>0.54018831960344216</v>
      </c>
      <c r="AW663">
        <f t="shared" si="244"/>
        <v>0</v>
      </c>
      <c r="AX663" cm="1">
        <f t="array" ref="AX663">IFERROR(STDEV(IF($E$2:$E$2201=$E663, $AM$2:$AM$2201)), 0)</f>
        <v>0</v>
      </c>
      <c r="AY663">
        <f t="shared" si="252"/>
        <v>0.54018831960344216</v>
      </c>
      <c r="AZ663">
        <f>INDEX(Model_Assumptions[Values],9)*((INDEX(Model_Scenarios[GR Weight],1)*$AG663)+(INDEX(Model_Scenarios[GP Weight],1)*$AH663)+(INDEX(Model_Scenarios[LTV Weight],1)*$AI663))-(INDEX(Model_Scenarios[LTV Weight],1)*$AP663)-(INDEX(Model_Scenarios[GP Weight],1)*($AS663+$AV663+$AY663))</f>
        <v>2.418260232511217</v>
      </c>
      <c r="BA663">
        <f>INDEX(Model_Assumptions[Values],9)*((INDEX(Model_Scenarios[GR Weight],2)*$AG663)+(INDEX(Model_Scenarios[GP Weight],2)*$AH663)+(INDEX(Model_Scenarios[LTV Weight],2)*$AI663))-(INDEX(Model_Scenarios[LTV Weight],2)*$AP663)-(INDEX(Model_Scenarios[GP Weight],2)*($AS663+$AV663+$AY663))</f>
        <v>1.9485255821747374</v>
      </c>
      <c r="BB663">
        <f>INDEX(Model_Assumptions[Values],9)*((INDEX(Model_Scenarios[GR Weight],3)*$AG663)+(INDEX(Model_Scenarios[GP Weight],3)*$AH663)+(INDEX(Model_Scenarios[LTV Weight],3)*$AI663))-(INDEX(Model_Scenarios[LTV Weight],3)*$AP663)-(INDEX(Model_Scenarios[GP Weight],3)*($AS663+$AV663+$AY663))</f>
        <v>1.1995379442936049</v>
      </c>
      <c r="BC663">
        <f>INDEX(Model_Assumptions[Values],9)*((INDEX(Model_Scenarios[GR Weight],4)*$AG663)+(INDEX(Model_Scenarios[GP Weight],4)*$AH663)+(INDEX(Model_Scenarios[LTV Weight],4)*$AI663))-(INDEX(Model_Scenarios[LTV Weight],4)*$AP663)-(INDEX(Model_Scenarios[GP Weight],4)*($AS663+$AV663+$AY663))</f>
        <v>1.0219952947879509</v>
      </c>
      <c r="BD663">
        <f>INDEX(Model_Assumptions[Values],9)*((INDEX(Model_Scenarios[GR Weight],5)*$AG663)+(INDEX(Model_Scenarios[GP Weight],5)*$AH663)+(INDEX(Model_Scenarios[LTV Weight],5)*$AI663))-(INDEX(Model_Scenarios[LTV Weight],5)*$AP663)-(INDEX(Model_Scenarios[GP Weight],5)*($AS663+$AV663+$AY663))</f>
        <v>0.52638261787912599</v>
      </c>
    </row>
    <row r="664" spans="1:56" x14ac:dyDescent="0.25">
      <c r="A664">
        <v>663</v>
      </c>
      <c r="B664">
        <v>14</v>
      </c>
      <c r="C664" s="3">
        <v>13</v>
      </c>
      <c r="D664" s="4">
        <v>0.24</v>
      </c>
      <c r="E664" t="str">
        <v>SKU-1019</v>
      </c>
      <c r="F664" t="str">
        <v>Raise</v>
      </c>
      <c r="G664" t="str">
        <v>Full</v>
      </c>
      <c r="H664">
        <v>160.35</v>
      </c>
      <c r="I664">
        <v>72.47</v>
      </c>
      <c r="J664">
        <v>36</v>
      </c>
      <c r="K664">
        <v>5772.5999999999995</v>
      </c>
      <c r="L664">
        <v>3163.6799999999994</v>
      </c>
      <c r="M664">
        <v>0.54805113813532891</v>
      </c>
      <c r="N664">
        <v>182.28730909948831</v>
      </c>
      <c r="O664">
        <v>425.16850938260268</v>
      </c>
      <c r="P664">
        <v>570.10850938260273</v>
      </c>
      <c r="Q664">
        <v>1437.4209803104648</v>
      </c>
      <c r="R664">
        <v>1143.9475301637449</v>
      </c>
      <c r="S664">
        <v>1</v>
      </c>
      <c r="T664">
        <f t="shared" si="230"/>
        <v>165.61495418387719</v>
      </c>
      <c r="U664">
        <f t="shared" si="231"/>
        <v>3.2834138970235072E-2</v>
      </c>
      <c r="V664">
        <f>IF($F664="Reduce", INDEX(Model_Assumptions[Values], 2), INDEX(Model_Assumptions[Values], 1))</f>
        <v>-0.4</v>
      </c>
      <c r="W664">
        <f t="shared" si="232"/>
        <v>35.527188398828613</v>
      </c>
      <c r="X664">
        <f t="shared" si="245"/>
        <v>5883.8336789539744</v>
      </c>
      <c r="Y664">
        <f t="shared" si="233"/>
        <v>3309.178335690865</v>
      </c>
      <c r="Z664">
        <f t="shared" si="234"/>
        <v>111.23367895397496</v>
      </c>
      <c r="AA664">
        <f t="shared" si="235"/>
        <v>145.49833569086559</v>
      </c>
      <c r="AB664">
        <f t="shared" si="246"/>
        <v>0.56241874197218455</v>
      </c>
      <c r="AC664">
        <f t="shared" si="236"/>
        <v>1.4367603836855647E-2</v>
      </c>
      <c r="AD664">
        <f t="shared" si="237"/>
        <v>1.4367603836855647E-2</v>
      </c>
      <c r="AE664">
        <f t="shared" si="238"/>
        <v>0.23999999999999991</v>
      </c>
      <c r="AF664">
        <f t="shared" si="247"/>
        <v>869.40012292444624</v>
      </c>
      <c r="AG664">
        <f t="shared" si="239"/>
        <v>0.26162257199033867</v>
      </c>
      <c r="AH664">
        <f t="shared" si="240"/>
        <v>0.25521165409095992</v>
      </c>
      <c r="AI664">
        <f t="shared" si="248"/>
        <v>0.76000000000000012</v>
      </c>
      <c r="AJ664">
        <f>MAX(0, $R664 - $AA664) * INDEX(Model_Assumptions[Values], 7)</f>
        <v>1996.8983889457586</v>
      </c>
      <c r="AK664">
        <f>MAX(0, INDEX(Model_Assumptions[Values], 4) - $AD664)</f>
        <v>3.5632396163144356E-2</v>
      </c>
      <c r="AL664">
        <f>MAX(0, INDEX(Model_Assumptions[Values], 5) - $AC664)</f>
        <v>5.6323961631443535E-3</v>
      </c>
      <c r="AM664">
        <f>INDEX(Model_Assumptions[Values], 6) * MAX(0, INDEX(Model_Assumptions[Values], 3) - $AB664)^2</f>
        <v>0</v>
      </c>
      <c r="AN664">
        <f t="shared" si="241"/>
        <v>1711.5652036792935</v>
      </c>
      <c r="AO664" cm="1">
        <f t="array" ref="AO664">IFERROR(STDEV(IF($E$2:$E$2201=$E664, $AJ$2:$AJ$2201)), 0)</f>
        <v>334.91256050738269</v>
      </c>
      <c r="AP664">
        <f t="shared" si="249"/>
        <v>0.85196322536901481</v>
      </c>
      <c r="AQ664">
        <f t="shared" si="242"/>
        <v>2.2346225886679508E-2</v>
      </c>
      <c r="AR664" cm="1">
        <f t="array" ref="AR664">IFERROR(STDEV(IF($E$2:$E$2201=$E664, $AK$2:$AK$2201)), 0)</f>
        <v>1.5638952115084814E-2</v>
      </c>
      <c r="AS664">
        <f t="shared" si="250"/>
        <v>0.84955629882960304</v>
      </c>
      <c r="AT664">
        <f t="shared" si="243"/>
        <v>3.5343450102758955E-3</v>
      </c>
      <c r="AU664" cm="1">
        <f t="array" ref="AU664">IFERROR(STDEV(IF($E$2:$E$2201=$E664, $AL$2:$AL$2201)), 0)</f>
        <v>6.0356138486970861E-3</v>
      </c>
      <c r="AV664">
        <f t="shared" si="251"/>
        <v>0.3476118925867609</v>
      </c>
      <c r="AW664">
        <f t="shared" si="244"/>
        <v>0</v>
      </c>
      <c r="AX664" cm="1">
        <f t="array" ref="AX664">IFERROR(STDEV(IF($E$2:$E$2201=$E664, $AM$2:$AM$2201)), 0)</f>
        <v>0</v>
      </c>
      <c r="AY664">
        <f t="shared" si="252"/>
        <v>0.3476118925867609</v>
      </c>
      <c r="AZ664">
        <f>INDEX(Model_Assumptions[Values],9)*((INDEX(Model_Scenarios[GR Weight],1)*$AG664)+(INDEX(Model_Scenarios[GP Weight],1)*$AH664)+(INDEX(Model_Scenarios[LTV Weight],1)*$AI664))-(INDEX(Model_Scenarios[LTV Weight],1)*$AP664)-(INDEX(Model_Scenarios[GP Weight],1)*($AS664+$AV664+$AY664))</f>
        <v>2.4623685243451252</v>
      </c>
      <c r="BA664">
        <f>INDEX(Model_Assumptions[Values],9)*((INDEX(Model_Scenarios[GR Weight],2)*$AG664)+(INDEX(Model_Scenarios[GP Weight],2)*$AH664)+(INDEX(Model_Scenarios[LTV Weight],2)*$AI664))-(INDEX(Model_Scenarios[LTV Weight],2)*$AP664)-(INDEX(Model_Scenarios[GP Weight],2)*($AS664+$AV664+$AY664))</f>
        <v>2.0586964697932295</v>
      </c>
      <c r="BB664">
        <f>INDEX(Model_Assumptions[Values],9)*((INDEX(Model_Scenarios[GR Weight],3)*$AG664)+(INDEX(Model_Scenarios[GP Weight],3)*$AH664)+(INDEX(Model_Scenarios[LTV Weight],3)*$AI664))-(INDEX(Model_Scenarios[LTV Weight],3)*$AP664)-(INDEX(Model_Scenarios[GP Weight],3)*($AS664+$AV664+$AY664))</f>
        <v>1.4121902900984042</v>
      </c>
      <c r="BC664">
        <f>INDEX(Model_Assumptions[Values],9)*((INDEX(Model_Scenarios[GR Weight],4)*$AG664)+(INDEX(Model_Scenarios[GP Weight],4)*$AH664)+(INDEX(Model_Scenarios[LTV Weight],4)*$AI664))-(INDEX(Model_Scenarios[LTV Weight],4)*$AP664)-(INDEX(Model_Scenarios[GP Weight],4)*($AS664+$AV664+$AY664))</f>
        <v>1.2481978986304747</v>
      </c>
      <c r="BD664">
        <f>INDEX(Model_Assumptions[Values],9)*((INDEX(Model_Scenarios[GR Weight],5)*$AG664)+(INDEX(Model_Scenarios[GP Weight],5)*$AH664)+(INDEX(Model_Scenarios[LTV Weight],5)*$AI664))-(INDEX(Model_Scenarios[LTV Weight],5)*$AP664)-(INDEX(Model_Scenarios[GP Weight],5)*($AS664+$AV664+$AY664))</f>
        <v>0.85083476819650605</v>
      </c>
    </row>
    <row r="665" spans="1:56" x14ac:dyDescent="0.25">
      <c r="A665">
        <v>664</v>
      </c>
      <c r="B665">
        <v>14</v>
      </c>
      <c r="C665" s="3">
        <v>14</v>
      </c>
      <c r="D665" s="4">
        <v>0.26</v>
      </c>
      <c r="E665" t="str">
        <v>SKU-1019</v>
      </c>
      <c r="F665" t="str">
        <v>Raise</v>
      </c>
      <c r="G665" t="str">
        <v>Full</v>
      </c>
      <c r="H665">
        <v>160.35</v>
      </c>
      <c r="I665">
        <v>72.47</v>
      </c>
      <c r="J665">
        <v>36</v>
      </c>
      <c r="K665">
        <v>5772.5999999999995</v>
      </c>
      <c r="L665">
        <v>3163.6799999999994</v>
      </c>
      <c r="M665">
        <v>0.54805113813532891</v>
      </c>
      <c r="N665">
        <v>182.28730909948831</v>
      </c>
      <c r="O665">
        <v>425.16850938260268</v>
      </c>
      <c r="P665">
        <v>570.10850938260273</v>
      </c>
      <c r="Q665">
        <v>1437.4209803104648</v>
      </c>
      <c r="R665">
        <v>1143.9475301637449</v>
      </c>
      <c r="S665">
        <v>1</v>
      </c>
      <c r="T665">
        <f t="shared" si="230"/>
        <v>166.05370036586694</v>
      </c>
      <c r="U665">
        <f t="shared" si="231"/>
        <v>3.5570317217754603E-2</v>
      </c>
      <c r="V665">
        <f>IF($F665="Reduce", INDEX(Model_Assumptions[Values], 2), INDEX(Model_Assumptions[Values], 1))</f>
        <v>-0.4</v>
      </c>
      <c r="W665">
        <f t="shared" si="232"/>
        <v>35.487787432064337</v>
      </c>
      <c r="X665">
        <f t="shared" si="245"/>
        <v>5892.8784208915904</v>
      </c>
      <c r="Y665">
        <f t="shared" si="233"/>
        <v>3321.0784656898877</v>
      </c>
      <c r="Z665">
        <f t="shared" si="234"/>
        <v>120.27842089159094</v>
      </c>
      <c r="AA665">
        <f t="shared" si="235"/>
        <v>157.39846568988833</v>
      </c>
      <c r="AB665">
        <f t="shared" si="246"/>
        <v>0.56357491678700034</v>
      </c>
      <c r="AC665">
        <f t="shared" si="236"/>
        <v>1.5523778651671427E-2</v>
      </c>
      <c r="AD665">
        <f t="shared" si="237"/>
        <v>1.5523778651671427E-2</v>
      </c>
      <c r="AE665">
        <f t="shared" si="238"/>
        <v>0.25999999999999945</v>
      </c>
      <c r="AF665">
        <f t="shared" si="247"/>
        <v>846.52117232117189</v>
      </c>
      <c r="AG665">
        <f t="shared" si="239"/>
        <v>0.2828958830141256</v>
      </c>
      <c r="AH665">
        <f t="shared" si="240"/>
        <v>0.2760851015192573</v>
      </c>
      <c r="AI665">
        <f t="shared" si="248"/>
        <v>0.74000000000000055</v>
      </c>
      <c r="AJ665">
        <f>MAX(0, $R665 - $AA665) * INDEX(Model_Assumptions[Values], 7)</f>
        <v>1973.0981289477131</v>
      </c>
      <c r="AK665">
        <f>MAX(0, INDEX(Model_Assumptions[Values], 4) - $AD665)</f>
        <v>3.4476221348328576E-2</v>
      </c>
      <c r="AL665">
        <f>MAX(0, INDEX(Model_Assumptions[Values], 5) - $AC665)</f>
        <v>4.4762213483285733E-3</v>
      </c>
      <c r="AM665">
        <f>INDEX(Model_Assumptions[Values], 6) * MAX(0, INDEX(Model_Assumptions[Values], 3) - $AB665)^2</f>
        <v>0</v>
      </c>
      <c r="AN665">
        <f t="shared" si="241"/>
        <v>1711.5652036792935</v>
      </c>
      <c r="AO665" cm="1">
        <f t="array" ref="AO665">IFERROR(STDEV(IF($E$2:$E$2201=$E665, $AJ$2:$AJ$2201)), 0)</f>
        <v>334.91256050738269</v>
      </c>
      <c r="AP665">
        <f t="shared" si="249"/>
        <v>0.78089912445267773</v>
      </c>
      <c r="AQ665">
        <f t="shared" si="242"/>
        <v>2.2346225886679508E-2</v>
      </c>
      <c r="AR665" cm="1">
        <f t="array" ref="AR665">IFERROR(STDEV(IF($E$2:$E$2201=$E665, $AK$2:$AK$2201)), 0)</f>
        <v>1.5638952115084814E-2</v>
      </c>
      <c r="AS665">
        <f t="shared" si="250"/>
        <v>0.77562712465555006</v>
      </c>
      <c r="AT665">
        <f t="shared" si="243"/>
        <v>3.5343450102758955E-3</v>
      </c>
      <c r="AU665" cm="1">
        <f t="array" ref="AU665">IFERROR(STDEV(IF($E$2:$E$2201=$E665, $AL$2:$AL$2201)), 0)</f>
        <v>6.0356138486970861E-3</v>
      </c>
      <c r="AV665">
        <f t="shared" si="251"/>
        <v>0.1560531143416343</v>
      </c>
      <c r="AW665">
        <f t="shared" si="244"/>
        <v>0</v>
      </c>
      <c r="AX665" cm="1">
        <f t="array" ref="AX665">IFERROR(STDEV(IF($E$2:$E$2201=$E665, $AM$2:$AM$2201)), 0)</f>
        <v>0</v>
      </c>
      <c r="AY665">
        <f t="shared" si="252"/>
        <v>0.1560531143416343</v>
      </c>
      <c r="AZ665">
        <f>INDEX(Model_Assumptions[Values],9)*((INDEX(Model_Scenarios[GR Weight],1)*$AG665)+(INDEX(Model_Scenarios[GP Weight],1)*$AH665)+(INDEX(Model_Scenarios[LTV Weight],1)*$AI665))-(INDEX(Model_Scenarios[LTV Weight],1)*$AP665)-(INDEX(Model_Scenarios[GP Weight],1)*($AS665+$AV665+$AY665))</f>
        <v>2.5059978573706694</v>
      </c>
      <c r="BA665">
        <f>INDEX(Model_Assumptions[Values],9)*((INDEX(Model_Scenarios[GR Weight],2)*$AG665)+(INDEX(Model_Scenarios[GP Weight],2)*$AH665)+(INDEX(Model_Scenarios[LTV Weight],2)*$AI665))-(INDEX(Model_Scenarios[LTV Weight],2)*$AP665)-(INDEX(Model_Scenarios[GP Weight],2)*($AS665+$AV665+$AY665))</f>
        <v>2.1681259122178496</v>
      </c>
      <c r="BB665">
        <f>INDEX(Model_Assumptions[Values],9)*((INDEX(Model_Scenarios[GR Weight],3)*$AG665)+(INDEX(Model_Scenarios[GP Weight],3)*$AH665)+(INDEX(Model_Scenarios[LTV Weight],3)*$AI665))-(INDEX(Model_Scenarios[LTV Weight],3)*$AP665)-(INDEX(Model_Scenarios[GP Weight],3)*($AS665+$AV665+$AY665))</f>
        <v>1.6237024579767005</v>
      </c>
      <c r="BC665">
        <f>INDEX(Model_Assumptions[Values],9)*((INDEX(Model_Scenarios[GR Weight],4)*$AG665)+(INDEX(Model_Scenarios[GP Weight],4)*$AH665)+(INDEX(Model_Scenarios[LTV Weight],4)*$AI665))-(INDEX(Model_Scenarios[LTV Weight],4)*$AP665)-(INDEX(Model_Scenarios[GP Weight],4)*($AS665+$AV665+$AY665))</f>
        <v>1.4732403119290309</v>
      </c>
      <c r="BD665">
        <f>INDEX(Model_Assumptions[Values],9)*((INDEX(Model_Scenarios[GR Weight],5)*$AG665)+(INDEX(Model_Scenarios[GP Weight],5)*$AH665)+(INDEX(Model_Scenarios[LTV Weight],5)*$AI665))-(INDEX(Model_Scenarios[LTV Weight],5)*$AP665)-(INDEX(Model_Scenarios[GP Weight],5)*($AS665+$AV665+$AY665))</f>
        <v>1.1736517867425644</v>
      </c>
    </row>
    <row r="666" spans="1:56" x14ac:dyDescent="0.25">
      <c r="A666">
        <v>665</v>
      </c>
      <c r="B666">
        <v>14</v>
      </c>
      <c r="C666" s="3">
        <v>15</v>
      </c>
      <c r="D666" s="4">
        <v>0.28000000000000003</v>
      </c>
      <c r="E666" t="str">
        <v>SKU-1019</v>
      </c>
      <c r="F666" t="str">
        <v>Raise</v>
      </c>
      <c r="G666" t="str">
        <v>Full</v>
      </c>
      <c r="H666">
        <v>160.35</v>
      </c>
      <c r="I666">
        <v>72.47</v>
      </c>
      <c r="J666">
        <v>36</v>
      </c>
      <c r="K666">
        <v>5772.5999999999995</v>
      </c>
      <c r="L666">
        <v>3163.6799999999994</v>
      </c>
      <c r="M666">
        <v>0.54805113813532891</v>
      </c>
      <c r="N666">
        <v>182.28730909948831</v>
      </c>
      <c r="O666">
        <v>425.16850938260268</v>
      </c>
      <c r="P666">
        <v>570.10850938260273</v>
      </c>
      <c r="Q666">
        <v>1437.4209803104648</v>
      </c>
      <c r="R666">
        <v>1143.9475301637449</v>
      </c>
      <c r="S666">
        <v>1</v>
      </c>
      <c r="T666">
        <f t="shared" si="230"/>
        <v>166.49244654785673</v>
      </c>
      <c r="U666">
        <f t="shared" si="231"/>
        <v>3.8306495465274308E-2</v>
      </c>
      <c r="V666">
        <f>IF($F666="Reduce", INDEX(Model_Assumptions[Values], 2), INDEX(Model_Assumptions[Values], 1))</f>
        <v>-0.4</v>
      </c>
      <c r="W666">
        <f t="shared" si="232"/>
        <v>35.448386465300054</v>
      </c>
      <c r="X666">
        <f t="shared" si="245"/>
        <v>5901.8885887817369</v>
      </c>
      <c r="Y666">
        <f t="shared" si="233"/>
        <v>3332.9440216414419</v>
      </c>
      <c r="Z666">
        <f t="shared" si="234"/>
        <v>129.28858878173742</v>
      </c>
      <c r="AA666">
        <f t="shared" si="235"/>
        <v>169.26402164144247</v>
      </c>
      <c r="AB666">
        <f t="shared" si="246"/>
        <v>0.56472499802464515</v>
      </c>
      <c r="AC666">
        <f t="shared" si="236"/>
        <v>1.6673859889316245E-2</v>
      </c>
      <c r="AD666">
        <f t="shared" si="237"/>
        <v>1.6673859889316245E-2</v>
      </c>
      <c r="AE666">
        <f t="shared" si="238"/>
        <v>0.2800000000000003</v>
      </c>
      <c r="AF666">
        <f t="shared" si="247"/>
        <v>823.64222171789606</v>
      </c>
      <c r="AG666">
        <f t="shared" si="239"/>
        <v>0.30408787558015632</v>
      </c>
      <c r="AH666">
        <f t="shared" si="240"/>
        <v>0.29689790426869161</v>
      </c>
      <c r="AI666">
        <f t="shared" si="248"/>
        <v>0.71999999999999975</v>
      </c>
      <c r="AJ666">
        <f>MAX(0, $R666 - $AA666) * INDEX(Model_Assumptions[Values], 7)</f>
        <v>1949.3670170446048</v>
      </c>
      <c r="AK666">
        <f>MAX(0, INDEX(Model_Assumptions[Values], 4) - $AD666)</f>
        <v>3.3326140110683758E-2</v>
      </c>
      <c r="AL666">
        <f>MAX(0, INDEX(Model_Assumptions[Values], 5) - $AC666)</f>
        <v>3.3261401106837556E-3</v>
      </c>
      <c r="AM666">
        <f>INDEX(Model_Assumptions[Values], 6) * MAX(0, INDEX(Model_Assumptions[Values], 3) - $AB666)^2</f>
        <v>0</v>
      </c>
      <c r="AN666">
        <f t="shared" si="241"/>
        <v>1711.5652036792935</v>
      </c>
      <c r="AO666" cm="1">
        <f t="array" ref="AO666">IFERROR(STDEV(IF($E$2:$E$2201=$E666, $AJ$2:$AJ$2201)), 0)</f>
        <v>334.91256050738269</v>
      </c>
      <c r="AP666">
        <f t="shared" si="249"/>
        <v>0.71004148965045844</v>
      </c>
      <c r="AQ666">
        <f t="shared" si="242"/>
        <v>2.2346225886679508E-2</v>
      </c>
      <c r="AR666" cm="1">
        <f t="array" ref="AR666">IFERROR(STDEV(IF($E$2:$E$2201=$E666, $AK$2:$AK$2201)), 0)</f>
        <v>1.5638952115084814E-2</v>
      </c>
      <c r="AS666">
        <f t="shared" si="250"/>
        <v>0.70208759149619682</v>
      </c>
      <c r="AT666">
        <f t="shared" si="243"/>
        <v>3.5343450102758955E-3</v>
      </c>
      <c r="AU666" cm="1">
        <f t="array" ref="AU666">IFERROR(STDEV(IF($E$2:$E$2201=$E666, $AL$2:$AL$2201)), 0)</f>
        <v>6.0356138486970861E-3</v>
      </c>
      <c r="AV666">
        <f t="shared" si="251"/>
        <v>-3.4496060353013697E-2</v>
      </c>
      <c r="AW666">
        <f t="shared" si="244"/>
        <v>0</v>
      </c>
      <c r="AX666" cm="1">
        <f t="array" ref="AX666">IFERROR(STDEV(IF($E$2:$E$2201=$E666, $AM$2:$AM$2201)), 0)</f>
        <v>0</v>
      </c>
      <c r="AY666">
        <f t="shared" si="252"/>
        <v>-3.4496060353013697E-2</v>
      </c>
      <c r="AZ666">
        <f>INDEX(Model_Assumptions[Values],9)*((INDEX(Model_Scenarios[GR Weight],1)*$AG666)+(INDEX(Model_Scenarios[GP Weight],1)*$AH666)+(INDEX(Model_Scenarios[LTV Weight],1)*$AI666))-(INDEX(Model_Scenarios[LTV Weight],1)*$AP666)-(INDEX(Model_Scenarios[GP Weight],1)*($AS666+$AV666+$AY666))</f>
        <v>2.5491501511250392</v>
      </c>
      <c r="BA666">
        <f>INDEX(Model_Assumptions[Values],9)*((INDEX(Model_Scenarios[GR Weight],2)*$AG666)+(INDEX(Model_Scenarios[GP Weight],2)*$AH666)+(INDEX(Model_Scenarios[LTV Weight],2)*$AI666))-(INDEX(Model_Scenarios[LTV Weight],2)*$AP666)-(INDEX(Model_Scenarios[GP Weight],2)*($AS666+$AV666+$AY666))</f>
        <v>2.2768177485229764</v>
      </c>
      <c r="BB666">
        <f>INDEX(Model_Assumptions[Values],9)*((INDEX(Model_Scenarios[GR Weight],3)*$AG666)+(INDEX(Model_Scenarios[GP Weight],3)*$AH666)+(INDEX(Model_Scenarios[LTV Weight],3)*$AI666))-(INDEX(Model_Scenarios[LTV Weight],3)*$AP666)-(INDEX(Model_Scenarios[GP Weight],3)*($AS666+$AV666+$AY666))</f>
        <v>1.8340811663086631</v>
      </c>
      <c r="BC666">
        <f>INDEX(Model_Assumptions[Values],9)*((INDEX(Model_Scenarios[GR Weight],4)*$AG666)+(INDEX(Model_Scenarios[GP Weight],4)*$AH666)+(INDEX(Model_Scenarios[LTV Weight],4)*$AI666))-(INDEX(Model_Scenarios[LTV Weight],4)*$AP666)-(INDEX(Model_Scenarios[GP Weight],4)*($AS666+$AV666+$AY666))</f>
        <v>1.6971292530637867</v>
      </c>
      <c r="BD666">
        <f>INDEX(Model_Assumptions[Values],9)*((INDEX(Model_Scenarios[GR Weight],5)*$AG666)+(INDEX(Model_Scenarios[GP Weight],5)*$AH666)+(INDEX(Model_Scenarios[LTV Weight],5)*$AI666))-(INDEX(Model_Scenarios[LTV Weight],5)*$AP666)-(INDEX(Model_Scenarios[GP Weight],5)*($AS666+$AV666+$AY666))</f>
        <v>1.4948442309718504</v>
      </c>
    </row>
    <row r="667" spans="1:56" x14ac:dyDescent="0.25">
      <c r="A667">
        <v>666</v>
      </c>
      <c r="B667">
        <v>14</v>
      </c>
      <c r="C667" s="3">
        <v>16</v>
      </c>
      <c r="D667" s="4">
        <v>0.3</v>
      </c>
      <c r="E667" t="str">
        <v>SKU-1019</v>
      </c>
      <c r="F667" t="str">
        <v>Raise</v>
      </c>
      <c r="G667" t="str">
        <v>Full</v>
      </c>
      <c r="H667">
        <v>160.35</v>
      </c>
      <c r="I667">
        <v>72.47</v>
      </c>
      <c r="J667">
        <v>36</v>
      </c>
      <c r="K667">
        <v>5772.5999999999995</v>
      </c>
      <c r="L667">
        <v>3163.6799999999994</v>
      </c>
      <c r="M667">
        <v>0.54805113813532891</v>
      </c>
      <c r="N667">
        <v>182.28730909948831</v>
      </c>
      <c r="O667">
        <v>425.16850938260268</v>
      </c>
      <c r="P667">
        <v>570.10850938260273</v>
      </c>
      <c r="Q667">
        <v>1437.4209803104648</v>
      </c>
      <c r="R667">
        <v>1143.9475301637449</v>
      </c>
      <c r="S667">
        <v>1</v>
      </c>
      <c r="T667">
        <f t="shared" si="230"/>
        <v>166.93119272984649</v>
      </c>
      <c r="U667">
        <f t="shared" si="231"/>
        <v>4.104267371279384E-2</v>
      </c>
      <c r="V667">
        <f>IF($F667="Reduce", INDEX(Model_Assumptions[Values], 2), INDEX(Model_Assumptions[Values], 1))</f>
        <v>-0.4</v>
      </c>
      <c r="W667">
        <f t="shared" si="232"/>
        <v>35.40898549853577</v>
      </c>
      <c r="X667">
        <f t="shared" si="245"/>
        <v>5910.8641826244138</v>
      </c>
      <c r="Y667">
        <f t="shared" si="233"/>
        <v>3344.7750035455265</v>
      </c>
      <c r="Z667">
        <f t="shared" si="234"/>
        <v>138.26418262441439</v>
      </c>
      <c r="AA667">
        <f t="shared" si="235"/>
        <v>181.09500354552711</v>
      </c>
      <c r="AB667">
        <f t="shared" si="246"/>
        <v>0.56586903373246722</v>
      </c>
      <c r="AC667">
        <f t="shared" si="236"/>
        <v>1.7817895597138311E-2</v>
      </c>
      <c r="AD667">
        <f t="shared" si="237"/>
        <v>1.7817895597138311E-2</v>
      </c>
      <c r="AE667">
        <f t="shared" si="238"/>
        <v>0.29999999999999988</v>
      </c>
      <c r="AF667">
        <f t="shared" si="247"/>
        <v>800.7632711146216</v>
      </c>
      <c r="AG667">
        <f t="shared" si="239"/>
        <v>0.32519854968843082</v>
      </c>
      <c r="AH667">
        <f t="shared" si="240"/>
        <v>0.3176500623392613</v>
      </c>
      <c r="AI667">
        <f t="shared" si="248"/>
        <v>0.70000000000000018</v>
      </c>
      <c r="AJ667">
        <f>MAX(0, $R667 - $AA667) * INDEX(Model_Assumptions[Values], 7)</f>
        <v>1925.7050532364356</v>
      </c>
      <c r="AK667">
        <f>MAX(0, INDEX(Model_Assumptions[Values], 4) - $AD667)</f>
        <v>3.2182104402861691E-2</v>
      </c>
      <c r="AL667">
        <f>MAX(0, INDEX(Model_Assumptions[Values], 5) - $AC667)</f>
        <v>2.1821044028616891E-3</v>
      </c>
      <c r="AM667">
        <f>INDEX(Model_Assumptions[Values], 6) * MAX(0, INDEX(Model_Assumptions[Values], 3) - $AB667)^2</f>
        <v>0</v>
      </c>
      <c r="AN667">
        <f t="shared" si="241"/>
        <v>1711.5652036792935</v>
      </c>
      <c r="AO667" cm="1">
        <f t="array" ref="AO667">IFERROR(STDEV(IF($E$2:$E$2201=$E667, $AJ$2:$AJ$2201)), 0)</f>
        <v>334.91256050738269</v>
      </c>
      <c r="AP667">
        <f t="shared" si="249"/>
        <v>0.63939032096236237</v>
      </c>
      <c r="AQ667">
        <f t="shared" si="242"/>
        <v>2.2346225886679508E-2</v>
      </c>
      <c r="AR667" cm="1">
        <f t="array" ref="AR667">IFERROR(STDEV(IF($E$2:$E$2201=$E667, $AK$2:$AK$2201)), 0)</f>
        <v>1.5638952115084814E-2</v>
      </c>
      <c r="AS667">
        <f t="shared" si="250"/>
        <v>0.62893462706461134</v>
      </c>
      <c r="AT667">
        <f t="shared" si="243"/>
        <v>3.5343450102758955E-3</v>
      </c>
      <c r="AU667" cm="1">
        <f t="array" ref="AU667">IFERROR(STDEV(IF($E$2:$E$2201=$E667, $AL$2:$AL$2201)), 0)</f>
        <v>6.0356138486970861E-3</v>
      </c>
      <c r="AV667">
        <f t="shared" si="251"/>
        <v>-0.22404359213704764</v>
      </c>
      <c r="AW667">
        <f t="shared" si="244"/>
        <v>0</v>
      </c>
      <c r="AX667" cm="1">
        <f t="array" ref="AX667">IFERROR(STDEV(IF($E$2:$E$2201=$E667, $AM$2:$AM$2201)), 0)</f>
        <v>0</v>
      </c>
      <c r="AY667">
        <f t="shared" si="252"/>
        <v>-0.22404359213704764</v>
      </c>
      <c r="AZ667">
        <f>INDEX(Model_Assumptions[Values],9)*((INDEX(Model_Scenarios[GR Weight],1)*$AG667)+(INDEX(Model_Scenarios[GP Weight],1)*$AH667)+(INDEX(Model_Scenarios[LTV Weight],1)*$AI667))-(INDEX(Model_Scenarios[LTV Weight],1)*$AP667)-(INDEX(Model_Scenarios[GP Weight],1)*($AS667+$AV667+$AY667))</f>
        <v>2.5918273049649052</v>
      </c>
      <c r="BA667">
        <f>INDEX(Model_Assumptions[Values],9)*((INDEX(Model_Scenarios[GR Weight],2)*$AG667)+(INDEX(Model_Scenarios[GP Weight],2)*$AH667)+(INDEX(Model_Scenarios[LTV Weight],2)*$AI667))-(INDEX(Model_Scenarios[LTV Weight],2)*$AP667)-(INDEX(Model_Scenarios[GP Weight],2)*($AS667+$AV667+$AY667))</f>
        <v>2.3847757774219462</v>
      </c>
      <c r="BB667">
        <f>INDEX(Model_Assumptions[Values],9)*((INDEX(Model_Scenarios[GR Weight],3)*$AG667)+(INDEX(Model_Scenarios[GP Weight],3)*$AH667)+(INDEX(Model_Scenarios[LTV Weight],3)*$AI667))-(INDEX(Model_Scenarios[LTV Weight],3)*$AP667)-(INDEX(Model_Scenarios[GP Weight],3)*($AS667+$AV667+$AY667))</f>
        <v>2.043333062842621</v>
      </c>
      <c r="BC667">
        <f>INDEX(Model_Assumptions[Values],9)*((INDEX(Model_Scenarios[GR Weight],4)*$AG667)+(INDEX(Model_Scenarios[GP Weight],4)*$AH667)+(INDEX(Model_Scenarios[LTV Weight],4)*$AI667))-(INDEX(Model_Scenarios[LTV Weight],4)*$AP667)-(INDEX(Model_Scenarios[GP Weight],4)*($AS667+$AV667+$AY667))</f>
        <v>1.919871369783072</v>
      </c>
      <c r="BD667">
        <f>INDEX(Model_Assumptions[Values],9)*((INDEX(Model_Scenarios[GR Weight],5)*$AG667)+(INDEX(Model_Scenarios[GP Weight],5)*$AH667)+(INDEX(Model_Scenarios[LTV Weight],5)*$AI667))-(INDEX(Model_Scenarios[LTV Weight],5)*$AP667)-(INDEX(Model_Scenarios[GP Weight],5)*($AS667+$AV667+$AY667))</f>
        <v>1.8144225473460254</v>
      </c>
    </row>
    <row r="668" spans="1:56" x14ac:dyDescent="0.25">
      <c r="A668">
        <v>667</v>
      </c>
      <c r="B668">
        <v>14</v>
      </c>
      <c r="C668" s="3">
        <v>17</v>
      </c>
      <c r="D668" s="4">
        <v>0.32</v>
      </c>
      <c r="E668" t="str">
        <v>SKU-1019</v>
      </c>
      <c r="F668" t="str">
        <v>Raise</v>
      </c>
      <c r="G668" t="str">
        <v>Full</v>
      </c>
      <c r="H668">
        <v>160.35</v>
      </c>
      <c r="I668">
        <v>72.47</v>
      </c>
      <c r="J668">
        <v>36</v>
      </c>
      <c r="K668">
        <v>5772.5999999999995</v>
      </c>
      <c r="L668">
        <v>3163.6799999999994</v>
      </c>
      <c r="M668">
        <v>0.54805113813532891</v>
      </c>
      <c r="N668">
        <v>182.28730909948831</v>
      </c>
      <c r="O668">
        <v>425.16850938260268</v>
      </c>
      <c r="P668">
        <v>570.10850938260273</v>
      </c>
      <c r="Q668">
        <v>1437.4209803104648</v>
      </c>
      <c r="R668">
        <v>1143.9475301637449</v>
      </c>
      <c r="S668">
        <v>1</v>
      </c>
      <c r="T668">
        <f t="shared" si="230"/>
        <v>167.36993891183624</v>
      </c>
      <c r="U668">
        <f t="shared" si="231"/>
        <v>4.3778851960313371E-2</v>
      </c>
      <c r="V668">
        <f>IF($F668="Reduce", INDEX(Model_Assumptions[Values], 2), INDEX(Model_Assumptions[Values], 1))</f>
        <v>-0.4</v>
      </c>
      <c r="W668">
        <f t="shared" si="232"/>
        <v>35.369584531771487</v>
      </c>
      <c r="X668">
        <f t="shared" si="245"/>
        <v>5919.8052024196222</v>
      </c>
      <c r="Y668">
        <f t="shared" si="233"/>
        <v>3356.5714114021425</v>
      </c>
      <c r="Z668">
        <f t="shared" si="234"/>
        <v>147.20520241962276</v>
      </c>
      <c r="AA668">
        <f t="shared" si="235"/>
        <v>192.89141140214315</v>
      </c>
      <c r="AB668">
        <f t="shared" si="246"/>
        <v>0.56700707145400653</v>
      </c>
      <c r="AC668">
        <f t="shared" si="236"/>
        <v>1.895593331867762E-2</v>
      </c>
      <c r="AD668">
        <f t="shared" si="237"/>
        <v>1.895593331867762E-2</v>
      </c>
      <c r="AE668">
        <f t="shared" si="238"/>
        <v>0.31999999999999945</v>
      </c>
      <c r="AF668">
        <f t="shared" si="247"/>
        <v>777.88432051134725</v>
      </c>
      <c r="AG668">
        <f t="shared" si="239"/>
        <v>0.34622790533895126</v>
      </c>
      <c r="AH668">
        <f t="shared" si="240"/>
        <v>0.33834157573096796</v>
      </c>
      <c r="AI668">
        <f t="shared" si="248"/>
        <v>0.6800000000000006</v>
      </c>
      <c r="AJ668">
        <f>MAX(0, $R668 - $AA668) * INDEX(Model_Assumptions[Values], 7)</f>
        <v>1902.1122375232035</v>
      </c>
      <c r="AK668">
        <f>MAX(0, INDEX(Model_Assumptions[Values], 4) - $AD668)</f>
        <v>3.1044066681322383E-2</v>
      </c>
      <c r="AL668">
        <f>MAX(0, INDEX(Model_Assumptions[Values], 5) - $AC668)</f>
        <v>1.0440666813223802E-3</v>
      </c>
      <c r="AM668">
        <f>INDEX(Model_Assumptions[Values], 6) * MAX(0, INDEX(Model_Assumptions[Values], 3) - $AB668)^2</f>
        <v>0</v>
      </c>
      <c r="AN668">
        <f t="shared" si="241"/>
        <v>1711.5652036792935</v>
      </c>
      <c r="AO668" cm="1">
        <f t="array" ref="AO668">IFERROR(STDEV(IF($E$2:$E$2201=$E668, $AJ$2:$AJ$2201)), 0)</f>
        <v>334.91256050738269</v>
      </c>
      <c r="AP668">
        <f t="shared" si="249"/>
        <v>0.56894561838838409</v>
      </c>
      <c r="AQ668">
        <f t="shared" si="242"/>
        <v>2.2346225886679508E-2</v>
      </c>
      <c r="AR668" cm="1">
        <f t="array" ref="AR668">IFERROR(STDEV(IF($E$2:$E$2201=$E668, $AK$2:$AK$2201)), 0)</f>
        <v>1.5638952115084814E-2</v>
      </c>
      <c r="AS668">
        <f t="shared" si="250"/>
        <v>0.55616519128882203</v>
      </c>
      <c r="AT668">
        <f t="shared" si="243"/>
        <v>3.5343450102758955E-3</v>
      </c>
      <c r="AU668" cm="1">
        <f t="array" ref="AU668">IFERROR(STDEV(IF($E$2:$E$2201=$E668, $AL$2:$AL$2201)), 0)</f>
        <v>6.0356138486970861E-3</v>
      </c>
      <c r="AV668">
        <f t="shared" si="251"/>
        <v>-0.41259735817775917</v>
      </c>
      <c r="AW668">
        <f t="shared" si="244"/>
        <v>0</v>
      </c>
      <c r="AX668" cm="1">
        <f t="array" ref="AX668">IFERROR(STDEV(IF($E$2:$E$2201=$E668, $AM$2:$AM$2201)), 0)</f>
        <v>0</v>
      </c>
      <c r="AY668">
        <f t="shared" si="252"/>
        <v>-0.41259735817775917</v>
      </c>
      <c r="AZ668">
        <f>INDEX(Model_Assumptions[Values],9)*((INDEX(Model_Scenarios[GR Weight],1)*$AG668)+(INDEX(Model_Scenarios[GP Weight],1)*$AH668)+(INDEX(Model_Scenarios[LTV Weight],1)*$AI668))-(INDEX(Model_Scenarios[LTV Weight],1)*$AP668)-(INDEX(Model_Scenarios[GP Weight],1)*($AS668+$AV668+$AY668))</f>
        <v>2.6340311983309244</v>
      </c>
      <c r="BA668">
        <f>INDEX(Model_Assumptions[Values],9)*((INDEX(Model_Scenarios[GR Weight],2)*$AG668)+(INDEX(Model_Scenarios[GP Weight],2)*$AH668)+(INDEX(Model_Scenarios[LTV Weight],2)*$AI668))-(INDEX(Model_Scenarios[LTV Weight],2)*$AP668)-(INDEX(Model_Scenarios[GP Weight],2)*($AS668+$AV668+$AY668))</f>
        <v>2.4920037577960725</v>
      </c>
      <c r="BB668">
        <f>INDEX(Model_Assumptions[Values],9)*((INDEX(Model_Scenarios[GR Weight],3)*$AG668)+(INDEX(Model_Scenarios[GP Weight],3)*$AH668)+(INDEX(Model_Scenarios[LTV Weight],3)*$AI668))-(INDEX(Model_Scenarios[LTV Weight],3)*$AP668)-(INDEX(Model_Scenarios[GP Weight],3)*($AS668+$AV668+$AY668))</f>
        <v>2.251464725620874</v>
      </c>
      <c r="BC668">
        <f>INDEX(Model_Assumptions[Values],9)*((INDEX(Model_Scenarios[GR Weight],4)*$AG668)+(INDEX(Model_Scenarios[GP Weight],4)*$AH668)+(INDEX(Model_Scenarios[LTV Weight],4)*$AI668))-(INDEX(Model_Scenarios[LTV Weight],4)*$AP668)-(INDEX(Model_Scenarios[GP Weight],4)*($AS668+$AV668+$AY668))</f>
        <v>2.141473240129188</v>
      </c>
      <c r="BD668">
        <f>INDEX(Model_Assumptions[Values],9)*((INDEX(Model_Scenarios[GR Weight],5)*$AG668)+(INDEX(Model_Scenarios[GP Weight],5)*$AH668)+(INDEX(Model_Scenarios[LTV Weight],5)*$AI668))-(INDEX(Model_Scenarios[LTV Weight],5)*$AP668)-(INDEX(Model_Scenarios[GP Weight],5)*($AS668+$AV668+$AY668))</f>
        <v>2.1323970727887009</v>
      </c>
    </row>
    <row r="669" spans="1:56" x14ac:dyDescent="0.25">
      <c r="A669">
        <v>668</v>
      </c>
      <c r="B669">
        <v>14</v>
      </c>
      <c r="C669" s="3">
        <v>18</v>
      </c>
      <c r="D669" s="4">
        <v>0.34</v>
      </c>
      <c r="E669" t="str">
        <v>SKU-1019</v>
      </c>
      <c r="F669" t="str">
        <v>Raise</v>
      </c>
      <c r="G669" t="str">
        <v>Full</v>
      </c>
      <c r="H669">
        <v>160.35</v>
      </c>
      <c r="I669">
        <v>72.47</v>
      </c>
      <c r="J669">
        <v>36</v>
      </c>
      <c r="K669">
        <v>5772.5999999999995</v>
      </c>
      <c r="L669">
        <v>3163.6799999999994</v>
      </c>
      <c r="M669">
        <v>0.54805113813532891</v>
      </c>
      <c r="N669">
        <v>182.28730909948831</v>
      </c>
      <c r="O669">
        <v>425.16850938260268</v>
      </c>
      <c r="P669">
        <v>570.10850938260273</v>
      </c>
      <c r="Q669">
        <v>1437.4209803104648</v>
      </c>
      <c r="R669">
        <v>1143.9475301637449</v>
      </c>
      <c r="S669">
        <v>1</v>
      </c>
      <c r="T669">
        <f t="shared" si="230"/>
        <v>167.80868509382603</v>
      </c>
      <c r="U669">
        <f t="shared" si="231"/>
        <v>4.6515030207833083E-2</v>
      </c>
      <c r="V669">
        <f>IF($F669="Reduce", INDEX(Model_Assumptions[Values], 2), INDEX(Model_Assumptions[Values], 1))</f>
        <v>-0.4</v>
      </c>
      <c r="W669">
        <f t="shared" si="232"/>
        <v>35.330183565007204</v>
      </c>
      <c r="X669">
        <f t="shared" si="245"/>
        <v>5928.711648167362</v>
      </c>
      <c r="Y669">
        <f t="shared" si="233"/>
        <v>3368.33324521129</v>
      </c>
      <c r="Z669">
        <f t="shared" si="234"/>
        <v>156.11164816736255</v>
      </c>
      <c r="AA669">
        <f t="shared" si="235"/>
        <v>204.6532452112906</v>
      </c>
      <c r="AB669">
        <f t="shared" si="246"/>
        <v>0.56813915823558114</v>
      </c>
      <c r="AC669">
        <f t="shared" si="236"/>
        <v>2.0088020100252235E-2</v>
      </c>
      <c r="AD669">
        <f t="shared" si="237"/>
        <v>2.0088020100252235E-2</v>
      </c>
      <c r="AE669">
        <f t="shared" si="238"/>
        <v>0.3400000000000003</v>
      </c>
      <c r="AF669">
        <f t="shared" si="247"/>
        <v>755.00536990807132</v>
      </c>
      <c r="AG669">
        <f t="shared" si="239"/>
        <v>0.36717594253171759</v>
      </c>
      <c r="AH669">
        <f t="shared" si="240"/>
        <v>0.3589724444438116</v>
      </c>
      <c r="AI669">
        <f t="shared" si="248"/>
        <v>0.6599999999999997</v>
      </c>
      <c r="AJ669">
        <f>MAX(0, $R669 - $AA669) * INDEX(Model_Assumptions[Values], 7)</f>
        <v>1878.5885699049086</v>
      </c>
      <c r="AK669">
        <f>MAX(0, INDEX(Model_Assumptions[Values], 4) - $AD669)</f>
        <v>2.9911979899747768E-2</v>
      </c>
      <c r="AL669">
        <f>MAX(0, INDEX(Model_Assumptions[Values], 5) - $AC669)</f>
        <v>0</v>
      </c>
      <c r="AM669">
        <f>INDEX(Model_Assumptions[Values], 6) * MAX(0, INDEX(Model_Assumptions[Values], 3) - $AB669)^2</f>
        <v>0</v>
      </c>
      <c r="AN669">
        <f t="shared" si="241"/>
        <v>1711.5652036792935</v>
      </c>
      <c r="AO669" cm="1">
        <f t="array" ref="AO669">IFERROR(STDEV(IF($E$2:$E$2201=$E669, $AJ$2:$AJ$2201)), 0)</f>
        <v>334.91256050738269</v>
      </c>
      <c r="AP669">
        <f t="shared" si="249"/>
        <v>0.4987073819285236</v>
      </c>
      <c r="AQ669">
        <f t="shared" si="242"/>
        <v>2.2346225886679508E-2</v>
      </c>
      <c r="AR669" cm="1">
        <f t="array" ref="AR669">IFERROR(STDEV(IF($E$2:$E$2201=$E669, $AK$2:$AK$2201)), 0)</f>
        <v>1.5638952115084814E-2</v>
      </c>
      <c r="AS669">
        <f t="shared" si="250"/>
        <v>0.48377627589067068</v>
      </c>
      <c r="AT669">
        <f t="shared" si="243"/>
        <v>3.5343450102758955E-3</v>
      </c>
      <c r="AU669" cm="1">
        <f t="array" ref="AU669">IFERROR(STDEV(IF($E$2:$E$2201=$E669, $AL$2:$AL$2201)), 0)</f>
        <v>6.0356138486970861E-3</v>
      </c>
      <c r="AV669">
        <f t="shared" si="251"/>
        <v>-0.58558169870971088</v>
      </c>
      <c r="AW669">
        <f t="shared" si="244"/>
        <v>0</v>
      </c>
      <c r="AX669" cm="1">
        <f t="array" ref="AX669">IFERROR(STDEV(IF($E$2:$E$2201=$E669, $AM$2:$AM$2201)), 0)</f>
        <v>0</v>
      </c>
      <c r="AY669">
        <f t="shared" si="252"/>
        <v>-0.58558169870971088</v>
      </c>
      <c r="AZ669">
        <f>INDEX(Model_Assumptions[Values],9)*((INDEX(Model_Scenarios[GR Weight],1)*$AG669)+(INDEX(Model_Scenarios[GP Weight],1)*$AH669)+(INDEX(Model_Scenarios[LTV Weight],1)*$AI669))-(INDEX(Model_Scenarios[LTV Weight],1)*$AP669)-(INDEX(Model_Scenarios[GP Weight],1)*($AS669+$AV669+$AY669))</f>
        <v>2.6728470000978195</v>
      </c>
      <c r="BA669">
        <f>INDEX(Model_Assumptions[Values],9)*((INDEX(Model_Scenarios[GR Weight],2)*$AG669)+(INDEX(Model_Scenarios[GP Weight],2)*$AH669)+(INDEX(Model_Scenarios[LTV Weight],2)*$AI669))-(INDEX(Model_Scenarios[LTV Weight],2)*$AP669)-(INDEX(Model_Scenarios[GP Weight],2)*($AS669+$AV669+$AY669))</f>
        <v>2.5926720273948085</v>
      </c>
      <c r="BB669">
        <f>INDEX(Model_Assumptions[Values],9)*((INDEX(Model_Scenarios[GR Weight],3)*$AG669)+(INDEX(Model_Scenarios[GP Weight],3)*$AH669)+(INDEX(Model_Scenarios[LTV Weight],3)*$AI669))-(INDEX(Model_Scenarios[LTV Weight],3)*$AP669)-(INDEX(Model_Scenarios[GP Weight],3)*($AS669+$AV669+$AY669))</f>
        <v>2.4482742457049702</v>
      </c>
      <c r="BC669">
        <f>INDEX(Model_Assumptions[Values],9)*((INDEX(Model_Scenarios[GR Weight],4)*$AG669)+(INDEX(Model_Scenarios[GP Weight],4)*$AH669)+(INDEX(Model_Scenarios[LTV Weight],4)*$AI669))-(INDEX(Model_Scenarios[LTV Weight],4)*$AP669)-(INDEX(Model_Scenarios[GP Weight],4)*($AS669+$AV669+$AY669))</f>
        <v>2.3517329551636812</v>
      </c>
      <c r="BD669">
        <f>INDEX(Model_Assumptions[Values],9)*((INDEX(Model_Scenarios[GR Weight],5)*$AG669)+(INDEX(Model_Scenarios[GP Weight],5)*$AH669)+(INDEX(Model_Scenarios[LTV Weight],5)*$AI669))-(INDEX(Model_Scenarios[LTV Weight],5)*$AP669)-(INDEX(Model_Scenarios[GP Weight],5)*($AS669+$AV669+$AY669))</f>
        <v>2.4327362361108813</v>
      </c>
    </row>
    <row r="670" spans="1:56" x14ac:dyDescent="0.25">
      <c r="A670">
        <v>669</v>
      </c>
      <c r="B670">
        <v>14</v>
      </c>
      <c r="C670" s="3">
        <v>19</v>
      </c>
      <c r="D670" s="4">
        <v>0.36</v>
      </c>
      <c r="E670" t="str">
        <v>SKU-1019</v>
      </c>
      <c r="F670" t="str">
        <v>Raise</v>
      </c>
      <c r="G670" t="str">
        <v>Full</v>
      </c>
      <c r="H670">
        <v>160.35</v>
      </c>
      <c r="I670">
        <v>72.47</v>
      </c>
      <c r="J670">
        <v>36</v>
      </c>
      <c r="K670">
        <v>5772.5999999999995</v>
      </c>
      <c r="L670">
        <v>3163.6799999999994</v>
      </c>
      <c r="M670">
        <v>0.54805113813532891</v>
      </c>
      <c r="N670">
        <v>182.28730909948831</v>
      </c>
      <c r="O670">
        <v>425.16850938260268</v>
      </c>
      <c r="P670">
        <v>570.10850938260273</v>
      </c>
      <c r="Q670">
        <v>1437.4209803104648</v>
      </c>
      <c r="R670">
        <v>1143.9475301637449</v>
      </c>
      <c r="S670">
        <v>1</v>
      </c>
      <c r="T670">
        <f t="shared" si="230"/>
        <v>168.24743127581579</v>
      </c>
      <c r="U670">
        <f t="shared" si="231"/>
        <v>4.9251208455352607E-2</v>
      </c>
      <c r="V670">
        <f>IF($F670="Reduce", INDEX(Model_Assumptions[Values], 2), INDEX(Model_Assumptions[Values], 1))</f>
        <v>-0.4</v>
      </c>
      <c r="W670">
        <f t="shared" si="232"/>
        <v>35.29078259824292</v>
      </c>
      <c r="X670">
        <f t="shared" si="245"/>
        <v>5937.5835198676314</v>
      </c>
      <c r="Y670">
        <f t="shared" si="233"/>
        <v>3380.060504972967</v>
      </c>
      <c r="Z670">
        <f t="shared" si="234"/>
        <v>164.98351986763191</v>
      </c>
      <c r="AA670">
        <f t="shared" si="235"/>
        <v>216.38050497296763</v>
      </c>
      <c r="AB670">
        <f t="shared" si="246"/>
        <v>0.56926534063276968</v>
      </c>
      <c r="AC670">
        <f t="shared" si="236"/>
        <v>2.1214202497440771E-2</v>
      </c>
      <c r="AD670">
        <f t="shared" si="237"/>
        <v>2.1214202497440771E-2</v>
      </c>
      <c r="AE670">
        <f t="shared" si="238"/>
        <v>0.35999999999999982</v>
      </c>
      <c r="AF670">
        <f t="shared" si="247"/>
        <v>732.12641930479685</v>
      </c>
      <c r="AG670">
        <f t="shared" si="239"/>
        <v>0.38804266126672554</v>
      </c>
      <c r="AH670">
        <f t="shared" si="240"/>
        <v>0.37954266847778895</v>
      </c>
      <c r="AI670">
        <f t="shared" si="248"/>
        <v>0.64000000000000012</v>
      </c>
      <c r="AJ670">
        <f>MAX(0, $R670 - $AA670) * INDEX(Model_Assumptions[Values], 7)</f>
        <v>1855.1340503815545</v>
      </c>
      <c r="AK670">
        <f>MAX(0, INDEX(Model_Assumptions[Values], 4) - $AD670)</f>
        <v>2.8785797502559232E-2</v>
      </c>
      <c r="AL670">
        <f>MAX(0, INDEX(Model_Assumptions[Values], 5) - $AC670)</f>
        <v>0</v>
      </c>
      <c r="AM670">
        <f>INDEX(Model_Assumptions[Values], 6) * MAX(0, INDEX(Model_Assumptions[Values], 3) - $AB670)^2</f>
        <v>0</v>
      </c>
      <c r="AN670">
        <f t="shared" si="241"/>
        <v>1711.5652036792935</v>
      </c>
      <c r="AO670" cm="1">
        <f t="array" ref="AO670">IFERROR(STDEV(IF($E$2:$E$2201=$E670, $AJ$2:$AJ$2201)), 0)</f>
        <v>334.91256050738269</v>
      </c>
      <c r="AP670">
        <f t="shared" si="249"/>
        <v>0.42867561158279166</v>
      </c>
      <c r="AQ670">
        <f t="shared" si="242"/>
        <v>2.2346225886679508E-2</v>
      </c>
      <c r="AR670" cm="1">
        <f t="array" ref="AR670">IFERROR(STDEV(IF($E$2:$E$2201=$E670, $AK$2:$AK$2201)), 0)</f>
        <v>1.5638952115084814E-2</v>
      </c>
      <c r="AS670">
        <f t="shared" si="250"/>
        <v>0.41176490397130422</v>
      </c>
      <c r="AT670">
        <f t="shared" si="243"/>
        <v>3.5343450102758955E-3</v>
      </c>
      <c r="AU670" cm="1">
        <f t="array" ref="AU670">IFERROR(STDEV(IF($E$2:$E$2201=$E670, $AL$2:$AL$2201)), 0)</f>
        <v>6.0356138486970861E-3</v>
      </c>
      <c r="AV670">
        <f t="shared" si="251"/>
        <v>-0.58558169870971088</v>
      </c>
      <c r="AW670">
        <f t="shared" si="244"/>
        <v>0</v>
      </c>
      <c r="AX670" cm="1">
        <f t="array" ref="AX670">IFERROR(STDEV(IF($E$2:$E$2201=$E670, $AM$2:$AM$2201)), 0)</f>
        <v>0</v>
      </c>
      <c r="AY670">
        <f t="shared" si="252"/>
        <v>-0.58558169870971088</v>
      </c>
      <c r="AZ670">
        <f>INDEX(Model_Assumptions[Values],9)*((INDEX(Model_Scenarios[GR Weight],1)*$AG670)+(INDEX(Model_Scenarios[GP Weight],1)*$AH670)+(INDEX(Model_Scenarios[LTV Weight],1)*$AI670))-(INDEX(Model_Scenarios[LTV Weight],1)*$AP670)-(INDEX(Model_Scenarios[GP Weight],1)*($AS670+$AV670+$AY670))</f>
        <v>2.6767920249508363</v>
      </c>
      <c r="BA670">
        <f>INDEX(Model_Assumptions[Values],9)*((INDEX(Model_Scenarios[GR Weight],2)*$AG670)+(INDEX(Model_Scenarios[GP Weight],2)*$AH670)+(INDEX(Model_Scenarios[LTV Weight],2)*$AI670))-(INDEX(Model_Scenarios[LTV Weight],2)*$AP670)-(INDEX(Model_Scenarios[GP Weight],2)*($AS670+$AV670+$AY670))</f>
        <v>2.6238152155886425</v>
      </c>
      <c r="BB670">
        <f>INDEX(Model_Assumptions[Values],9)*((INDEX(Model_Scenarios[GR Weight],3)*$AG670)+(INDEX(Model_Scenarios[GP Weight],3)*$AH670)+(INDEX(Model_Scenarios[LTV Weight],3)*$AI670))-(INDEX(Model_Scenarios[LTV Weight],3)*$AP670)-(INDEX(Model_Scenarios[GP Weight],3)*($AS670+$AV670+$AY670))</f>
        <v>2.5235722244932624</v>
      </c>
      <c r="BC670">
        <f>INDEX(Model_Assumptions[Values],9)*((INDEX(Model_Scenarios[GR Weight],4)*$AG670)+(INDEX(Model_Scenarios[GP Weight],4)*$AH670)+(INDEX(Model_Scenarios[LTV Weight],4)*$AI670))-(INDEX(Model_Scenarios[LTV Weight],4)*$AP670)-(INDEX(Model_Scenarios[GP Weight],4)*($AS670+$AV670+$AY670))</f>
        <v>2.4404611162849039</v>
      </c>
      <c r="BD670">
        <f>INDEX(Model_Assumptions[Values],9)*((INDEX(Model_Scenarios[GR Weight],5)*$AG670)+(INDEX(Model_Scenarios[GP Weight],5)*$AH670)+(INDEX(Model_Scenarios[LTV Weight],5)*$AI670))-(INDEX(Model_Scenarios[LTV Weight],5)*$AP670)-(INDEX(Model_Scenarios[GP Weight],5)*($AS670+$AV670+$AY670))</f>
        <v>2.5422852680814123</v>
      </c>
    </row>
    <row r="671" spans="1:56" x14ac:dyDescent="0.25">
      <c r="A671">
        <v>670</v>
      </c>
      <c r="B671">
        <v>14</v>
      </c>
      <c r="C671" s="3">
        <v>20</v>
      </c>
      <c r="D671" s="4">
        <v>0.38</v>
      </c>
      <c r="E671" t="str">
        <v>SKU-1019</v>
      </c>
      <c r="F671" t="str">
        <v>Raise</v>
      </c>
      <c r="G671" t="str">
        <v>Full</v>
      </c>
      <c r="H671">
        <v>160.35</v>
      </c>
      <c r="I671">
        <v>72.47</v>
      </c>
      <c r="J671">
        <v>36</v>
      </c>
      <c r="K671">
        <v>5772.5999999999995</v>
      </c>
      <c r="L671">
        <v>3163.6799999999994</v>
      </c>
      <c r="M671">
        <v>0.54805113813532891</v>
      </c>
      <c r="N671">
        <v>182.28730909948831</v>
      </c>
      <c r="O671">
        <v>425.16850938260268</v>
      </c>
      <c r="P671">
        <v>570.10850938260273</v>
      </c>
      <c r="Q671">
        <v>1437.4209803104648</v>
      </c>
      <c r="R671">
        <v>1143.9475301637449</v>
      </c>
      <c r="S671">
        <v>1</v>
      </c>
      <c r="T671">
        <f t="shared" si="230"/>
        <v>168.68617745780554</v>
      </c>
      <c r="U671">
        <f t="shared" si="231"/>
        <v>5.1987386702872139E-2</v>
      </c>
      <c r="V671">
        <f>IF($F671="Reduce", INDEX(Model_Assumptions[Values], 2), INDEX(Model_Assumptions[Values], 1))</f>
        <v>-0.4</v>
      </c>
      <c r="W671">
        <f t="shared" si="232"/>
        <v>35.251381631478637</v>
      </c>
      <c r="X671">
        <f t="shared" si="245"/>
        <v>5946.4208175204321</v>
      </c>
      <c r="Y671">
        <f t="shared" si="233"/>
        <v>3391.7531906871754</v>
      </c>
      <c r="Z671">
        <f t="shared" si="234"/>
        <v>173.82081752043268</v>
      </c>
      <c r="AA671">
        <f t="shared" si="235"/>
        <v>228.07319068717607</v>
      </c>
      <c r="AB671">
        <f t="shared" si="246"/>
        <v>0.57038566471679442</v>
      </c>
      <c r="AC671">
        <f t="shared" si="236"/>
        <v>2.2334526581465508E-2</v>
      </c>
      <c r="AD671">
        <f t="shared" si="237"/>
        <v>2.2334526581465508E-2</v>
      </c>
      <c r="AE671">
        <f t="shared" si="238"/>
        <v>0.37999999999999939</v>
      </c>
      <c r="AF671">
        <f t="shared" si="247"/>
        <v>709.24746870152251</v>
      </c>
      <c r="AG671">
        <f t="shared" si="239"/>
        <v>0.40882806154397944</v>
      </c>
      <c r="AH671">
        <f t="shared" si="240"/>
        <v>0.40005224783290327</v>
      </c>
      <c r="AI671">
        <f t="shared" si="248"/>
        <v>0.62000000000000055</v>
      </c>
      <c r="AJ671">
        <f>MAX(0, $R671 - $AA671) * INDEX(Model_Assumptions[Values], 7)</f>
        <v>1831.7486789531376</v>
      </c>
      <c r="AK671">
        <f>MAX(0, INDEX(Model_Assumptions[Values], 4) - $AD671)</f>
        <v>2.7665473418534495E-2</v>
      </c>
      <c r="AL671">
        <f>MAX(0, INDEX(Model_Assumptions[Values], 5) - $AC671)</f>
        <v>0</v>
      </c>
      <c r="AM671">
        <f>INDEX(Model_Assumptions[Values], 6) * MAX(0, INDEX(Model_Assumptions[Values], 3) - $AB671)^2</f>
        <v>0</v>
      </c>
      <c r="AN671">
        <f t="shared" si="241"/>
        <v>1711.5652036792935</v>
      </c>
      <c r="AO671" cm="1">
        <f t="array" ref="AO671">IFERROR(STDEV(IF($E$2:$E$2201=$E671, $AJ$2:$AJ$2201)), 0)</f>
        <v>334.91256050738269</v>
      </c>
      <c r="AP671">
        <f t="shared" si="249"/>
        <v>0.35885030735117751</v>
      </c>
      <c r="AQ671">
        <f t="shared" si="242"/>
        <v>2.2346225886679508E-2</v>
      </c>
      <c r="AR671" cm="1">
        <f t="array" ref="AR671">IFERROR(STDEV(IF($E$2:$E$2201=$E671, $AK$2:$AK$2201)), 0)</f>
        <v>1.5638952115084814E-2</v>
      </c>
      <c r="AS671">
        <f t="shared" si="250"/>
        <v>0.34012812960301969</v>
      </c>
      <c r="AT671">
        <f t="shared" si="243"/>
        <v>3.5343450102758955E-3</v>
      </c>
      <c r="AU671" cm="1">
        <f t="array" ref="AU671">IFERROR(STDEV(IF($E$2:$E$2201=$E671, $AL$2:$AL$2201)), 0)</f>
        <v>6.0356138486970861E-3</v>
      </c>
      <c r="AV671">
        <f t="shared" si="251"/>
        <v>-0.58558169870971088</v>
      </c>
      <c r="AW671">
        <f t="shared" si="244"/>
        <v>0</v>
      </c>
      <c r="AX671" cm="1">
        <f t="array" ref="AX671">IFERROR(STDEV(IF($E$2:$E$2201=$E671, $AM$2:$AM$2201)), 0)</f>
        <v>0</v>
      </c>
      <c r="AY671">
        <f t="shared" si="252"/>
        <v>-0.58558169870971088</v>
      </c>
      <c r="AZ671">
        <f>INDEX(Model_Assumptions[Values],9)*((INDEX(Model_Scenarios[GR Weight],1)*$AG671)+(INDEX(Model_Scenarios[GP Weight],1)*$AH671)+(INDEX(Model_Scenarios[LTV Weight],1)*$AI671))-(INDEX(Model_Scenarios[LTV Weight],1)*$AP671)-(INDEX(Model_Scenarios[GP Weight],1)*($AS671+$AV671+$AY671))</f>
        <v>2.6804634355891417</v>
      </c>
      <c r="BA671">
        <f>INDEX(Model_Assumptions[Values],9)*((INDEX(Model_Scenarios[GR Weight],2)*$AG671)+(INDEX(Model_Scenarios[GP Weight],2)*$AH671)+(INDEX(Model_Scenarios[LTV Weight],2)*$AI671))-(INDEX(Model_Scenarios[LTV Weight],2)*$AP671)-(INDEX(Model_Scenarios[GP Weight],2)*($AS671+$AV671+$AY671))</f>
        <v>2.6546276477759045</v>
      </c>
      <c r="BB671">
        <f>INDEX(Model_Assumptions[Values],9)*((INDEX(Model_Scenarios[GR Weight],3)*$AG671)+(INDEX(Model_Scenarios[GP Weight],3)*$AH671)+(INDEX(Model_Scenarios[LTV Weight],3)*$AI671))-(INDEX(Model_Scenarios[LTV Weight],3)*$AP671)-(INDEX(Model_Scenarios[GP Weight],3)*($AS671+$AV671+$AY671))</f>
        <v>2.5984487314328257</v>
      </c>
      <c r="BC671">
        <f>INDEX(Model_Assumptions[Values],9)*((INDEX(Model_Scenarios[GR Weight],4)*$AG671)+(INDEX(Model_Scenarios[GP Weight],4)*$AH671)+(INDEX(Model_Scenarios[LTV Weight],4)*$AI671))-(INDEX(Model_Scenarios[LTV Weight],4)*$AP671)-(INDEX(Model_Scenarios[GP Weight],4)*($AS671+$AV671+$AY671))</f>
        <v>2.5287477929399325</v>
      </c>
      <c r="BD671">
        <f>INDEX(Model_Assumptions[Values],9)*((INDEX(Model_Scenarios[GR Weight],5)*$AG671)+(INDEX(Model_Scenarios[GP Weight],5)*$AH671)+(INDEX(Model_Scenarios[LTV Weight],5)*$AI671))-(INDEX(Model_Scenarios[LTV Weight],5)*$AP671)-(INDEX(Model_Scenarios[GP Weight],5)*($AS671+$AV671+$AY671))</f>
        <v>2.6513285635456914</v>
      </c>
    </row>
    <row r="672" spans="1:56" x14ac:dyDescent="0.25">
      <c r="A672">
        <v>671</v>
      </c>
      <c r="B672">
        <v>14</v>
      </c>
      <c r="C672" s="3">
        <v>21</v>
      </c>
      <c r="D672" s="4">
        <v>0.4</v>
      </c>
      <c r="E672" t="str">
        <v>SKU-1019</v>
      </c>
      <c r="F672" t="str">
        <v>Raise</v>
      </c>
      <c r="G672" t="str">
        <v>Full</v>
      </c>
      <c r="H672">
        <v>160.35</v>
      </c>
      <c r="I672">
        <v>72.47</v>
      </c>
      <c r="J672">
        <v>36</v>
      </c>
      <c r="K672">
        <v>5772.5999999999995</v>
      </c>
      <c r="L672">
        <v>3163.6799999999994</v>
      </c>
      <c r="M672">
        <v>0.54805113813532891</v>
      </c>
      <c r="N672">
        <v>182.28730909948831</v>
      </c>
      <c r="O672">
        <v>425.16850938260268</v>
      </c>
      <c r="P672">
        <v>570.10850938260273</v>
      </c>
      <c r="Q672">
        <v>1437.4209803104648</v>
      </c>
      <c r="R672">
        <v>1143.9475301637449</v>
      </c>
      <c r="S672">
        <v>1</v>
      </c>
      <c r="T672">
        <f t="shared" si="230"/>
        <v>169.12492363979533</v>
      </c>
      <c r="U672">
        <f t="shared" si="231"/>
        <v>5.4723564950391851E-2</v>
      </c>
      <c r="V672">
        <f>IF($F672="Reduce", INDEX(Model_Assumptions[Values], 2), INDEX(Model_Assumptions[Values], 1))</f>
        <v>-0.4</v>
      </c>
      <c r="W672">
        <f t="shared" si="232"/>
        <v>35.211980664714361</v>
      </c>
      <c r="X672">
        <f t="shared" si="245"/>
        <v>5955.2235411257661</v>
      </c>
      <c r="Y672">
        <f t="shared" si="233"/>
        <v>3403.4113023539167</v>
      </c>
      <c r="Z672">
        <f t="shared" si="234"/>
        <v>182.62354112576668</v>
      </c>
      <c r="AA672">
        <f t="shared" si="235"/>
        <v>239.73130235391727</v>
      </c>
      <c r="AB672">
        <f t="shared" si="246"/>
        <v>0.57150017608080272</v>
      </c>
      <c r="AC672">
        <f t="shared" si="236"/>
        <v>2.3449037945473816E-2</v>
      </c>
      <c r="AD672">
        <f t="shared" si="237"/>
        <v>2.3449037945473816E-2</v>
      </c>
      <c r="AE672">
        <f t="shared" si="238"/>
        <v>0.40000000000000024</v>
      </c>
      <c r="AF672">
        <f t="shared" si="247"/>
        <v>686.36851809824668</v>
      </c>
      <c r="AG672">
        <f t="shared" si="239"/>
        <v>0.4295321433634835</v>
      </c>
      <c r="AH672">
        <f t="shared" si="240"/>
        <v>0.42050118250915697</v>
      </c>
      <c r="AI672">
        <f t="shared" si="248"/>
        <v>0.59999999999999976</v>
      </c>
      <c r="AJ672">
        <f>MAX(0, $R672 - $AA672) * INDEX(Model_Assumptions[Values], 7)</f>
        <v>1808.4324556196552</v>
      </c>
      <c r="AK672">
        <f>MAX(0, INDEX(Model_Assumptions[Values], 4) - $AD672)</f>
        <v>2.6550962054526187E-2</v>
      </c>
      <c r="AL672">
        <f>MAX(0, INDEX(Model_Assumptions[Values], 5) - $AC672)</f>
        <v>0</v>
      </c>
      <c r="AM672">
        <f>INDEX(Model_Assumptions[Values], 6) * MAX(0, INDEX(Model_Assumptions[Values], 3) - $AB672)^2</f>
        <v>0</v>
      </c>
      <c r="AN672">
        <f t="shared" si="241"/>
        <v>1711.5652036792935</v>
      </c>
      <c r="AO672" cm="1">
        <f t="array" ref="AO672">IFERROR(STDEV(IF($E$2:$E$2201=$E672, $AJ$2:$AJ$2201)), 0)</f>
        <v>334.91256050738269</v>
      </c>
      <c r="AP672">
        <f t="shared" si="249"/>
        <v>0.28923146923367304</v>
      </c>
      <c r="AQ672">
        <f t="shared" si="242"/>
        <v>2.2346225886679508E-2</v>
      </c>
      <c r="AR672" cm="1">
        <f t="array" ref="AR672">IFERROR(STDEV(IF($E$2:$E$2201=$E672, $AK$2:$AK$2201)), 0)</f>
        <v>1.5638952115084814E-2</v>
      </c>
      <c r="AS672">
        <f t="shared" si="250"/>
        <v>0.26886303742761186</v>
      </c>
      <c r="AT672">
        <f t="shared" si="243"/>
        <v>3.5343450102758955E-3</v>
      </c>
      <c r="AU672" cm="1">
        <f t="array" ref="AU672">IFERROR(STDEV(IF($E$2:$E$2201=$E672, $AL$2:$AL$2201)), 0)</f>
        <v>6.0356138486970861E-3</v>
      </c>
      <c r="AV672">
        <f t="shared" si="251"/>
        <v>-0.58558169870971088</v>
      </c>
      <c r="AW672">
        <f t="shared" si="244"/>
        <v>0</v>
      </c>
      <c r="AX672" cm="1">
        <f t="array" ref="AX672">IFERROR(STDEV(IF($E$2:$E$2201=$E672, $AM$2:$AM$2201)), 0)</f>
        <v>0</v>
      </c>
      <c r="AY672">
        <f t="shared" si="252"/>
        <v>-0.58558169870971088</v>
      </c>
      <c r="AZ672">
        <f>INDEX(Model_Assumptions[Values],9)*((INDEX(Model_Scenarios[GR Weight],1)*$AG672)+(INDEX(Model_Scenarios[GP Weight],1)*$AH672)+(INDEX(Model_Scenarios[LTV Weight],1)*$AI672))-(INDEX(Model_Scenarios[LTV Weight],1)*$AP672)-(INDEX(Model_Scenarios[GP Weight],1)*($AS672+$AV672+$AY672))</f>
        <v>2.6838615235485621</v>
      </c>
      <c r="BA672">
        <f>INDEX(Model_Assumptions[Values],9)*((INDEX(Model_Scenarios[GR Weight],2)*$AG672)+(INDEX(Model_Scenarios[GP Weight],2)*$AH672)+(INDEX(Model_Scenarios[LTV Weight],2)*$AI672))-(INDEX(Model_Scenarios[LTV Weight],2)*$AP672)-(INDEX(Model_Scenarios[GP Weight],2)*($AS672+$AV672+$AY672))</f>
        <v>2.6851099070282434</v>
      </c>
      <c r="BB672">
        <f>INDEX(Model_Assumptions[Values],9)*((INDEX(Model_Scenarios[GR Weight],3)*$AG672)+(INDEX(Model_Scenarios[GP Weight],3)*$AH672)+(INDEX(Model_Scenarios[LTV Weight],3)*$AI672))-(INDEX(Model_Scenarios[LTV Weight],3)*$AP672)-(INDEX(Model_Scenarios[GP Weight],3)*($AS672+$AV672+$AY672))</f>
        <v>2.6729047868990428</v>
      </c>
      <c r="BC672">
        <f>INDEX(Model_Assumptions[Values],9)*((INDEX(Model_Scenarios[GR Weight],4)*$AG672)+(INDEX(Model_Scenarios[GP Weight],4)*$AH672)+(INDEX(Model_Scenarios[LTV Weight],4)*$AI672))-(INDEX(Model_Scenarios[LTV Weight],4)*$AP672)-(INDEX(Model_Scenarios[GP Weight],4)*($AS672+$AV672+$AY672))</f>
        <v>2.6165940055041519</v>
      </c>
      <c r="BD672">
        <f>INDEX(Model_Assumptions[Values],9)*((INDEX(Model_Scenarios[GR Weight],5)*$AG672)+(INDEX(Model_Scenarios[GP Weight],5)*$AH672)+(INDEX(Model_Scenarios[LTV Weight],5)*$AI672))-(INDEX(Model_Scenarios[LTV Weight],5)*$AP672)-(INDEX(Model_Scenarios[GP Weight],5)*($AS672+$AV672+$AY672))</f>
        <v>2.759867725950742</v>
      </c>
    </row>
    <row r="673" spans="1:56" x14ac:dyDescent="0.25">
      <c r="A673">
        <v>672</v>
      </c>
      <c r="B673">
        <v>14</v>
      </c>
      <c r="C673" s="3">
        <v>22</v>
      </c>
      <c r="D673" s="4">
        <v>0.42</v>
      </c>
      <c r="E673" t="str">
        <v>SKU-1019</v>
      </c>
      <c r="F673" t="str">
        <v>Raise</v>
      </c>
      <c r="G673" t="str">
        <v>Full</v>
      </c>
      <c r="H673">
        <v>160.35</v>
      </c>
      <c r="I673">
        <v>72.47</v>
      </c>
      <c r="J673">
        <v>36</v>
      </c>
      <c r="K673">
        <v>5772.5999999999995</v>
      </c>
      <c r="L673">
        <v>3163.6799999999994</v>
      </c>
      <c r="M673">
        <v>0.54805113813532891</v>
      </c>
      <c r="N673">
        <v>182.28730909948831</v>
      </c>
      <c r="O673">
        <v>425.16850938260268</v>
      </c>
      <c r="P673">
        <v>570.10850938260273</v>
      </c>
      <c r="Q673">
        <v>1437.4209803104648</v>
      </c>
      <c r="R673">
        <v>1143.9475301637449</v>
      </c>
      <c r="S673">
        <v>1</v>
      </c>
      <c r="T673">
        <f t="shared" si="230"/>
        <v>169.56366982178508</v>
      </c>
      <c r="U673">
        <f t="shared" si="231"/>
        <v>5.7459743197911375E-2</v>
      </c>
      <c r="V673">
        <f>IF($F673="Reduce", INDEX(Model_Assumptions[Values], 2), INDEX(Model_Assumptions[Values], 1))</f>
        <v>-0.4</v>
      </c>
      <c r="W673">
        <f t="shared" si="232"/>
        <v>35.172579697950077</v>
      </c>
      <c r="X673">
        <f t="shared" si="245"/>
        <v>5963.9916906836279</v>
      </c>
      <c r="Y673">
        <f t="shared" si="233"/>
        <v>3415.0348399731856</v>
      </c>
      <c r="Z673">
        <f t="shared" si="234"/>
        <v>191.39169068362844</v>
      </c>
      <c r="AA673">
        <f t="shared" si="235"/>
        <v>251.35483997318624</v>
      </c>
      <c r="AB673">
        <f t="shared" si="246"/>
        <v>0.57260891984605267</v>
      </c>
      <c r="AC673">
        <f t="shared" si="236"/>
        <v>2.4557781710723758E-2</v>
      </c>
      <c r="AD673">
        <f t="shared" si="237"/>
        <v>2.4557781710723758E-2</v>
      </c>
      <c r="AE673">
        <f t="shared" si="238"/>
        <v>0.41999999999999982</v>
      </c>
      <c r="AF673">
        <f t="shared" si="247"/>
        <v>663.48956749497222</v>
      </c>
      <c r="AG673">
        <f t="shared" si="239"/>
        <v>0.45015490672522496</v>
      </c>
      <c r="AH673">
        <f t="shared" si="240"/>
        <v>0.44088947250654126</v>
      </c>
      <c r="AI673">
        <f t="shared" si="248"/>
        <v>0.58000000000000018</v>
      </c>
      <c r="AJ673">
        <f>MAX(0, $R673 - $AA673) * INDEX(Model_Assumptions[Values], 7)</f>
        <v>1785.1853803811173</v>
      </c>
      <c r="AK673">
        <f>MAX(0, INDEX(Model_Assumptions[Values], 4) - $AD673)</f>
        <v>2.5442218289276244E-2</v>
      </c>
      <c r="AL673">
        <f>MAX(0, INDEX(Model_Assumptions[Values], 5) - $AC673)</f>
        <v>0</v>
      </c>
      <c r="AM673">
        <f>INDEX(Model_Assumptions[Values], 6) * MAX(0, INDEX(Model_Assumptions[Values], 3) - $AB673)^2</f>
        <v>0</v>
      </c>
      <c r="AN673">
        <f t="shared" si="241"/>
        <v>1711.5652036792935</v>
      </c>
      <c r="AO673" cm="1">
        <f t="array" ref="AO673">IFERROR(STDEV(IF($E$2:$E$2201=$E673, $AJ$2:$AJ$2201)), 0)</f>
        <v>334.91256050738269</v>
      </c>
      <c r="AP673">
        <f t="shared" si="249"/>
        <v>0.21981909723030799</v>
      </c>
      <c r="AQ673">
        <f t="shared" si="242"/>
        <v>2.2346225886679508E-2</v>
      </c>
      <c r="AR673" cm="1">
        <f t="array" ref="AR673">IFERROR(STDEV(IF($E$2:$E$2201=$E673, $AK$2:$AK$2201)), 0)</f>
        <v>1.5638952115084814E-2</v>
      </c>
      <c r="AS673">
        <f t="shared" si="250"/>
        <v>0.19796674226084779</v>
      </c>
      <c r="AT673">
        <f t="shared" si="243"/>
        <v>3.5343450102758955E-3</v>
      </c>
      <c r="AU673" cm="1">
        <f t="array" ref="AU673">IFERROR(STDEV(IF($E$2:$E$2201=$E673, $AL$2:$AL$2201)), 0)</f>
        <v>6.0356138486970861E-3</v>
      </c>
      <c r="AV673">
        <f t="shared" si="251"/>
        <v>-0.58558169870971088</v>
      </c>
      <c r="AW673">
        <f t="shared" si="244"/>
        <v>0</v>
      </c>
      <c r="AX673" cm="1">
        <f t="array" ref="AX673">IFERROR(STDEV(IF($E$2:$E$2201=$E673, $AM$2:$AM$2201)), 0)</f>
        <v>0</v>
      </c>
      <c r="AY673">
        <f t="shared" si="252"/>
        <v>-0.58558169870971088</v>
      </c>
      <c r="AZ673">
        <f>INDEX(Model_Assumptions[Values],9)*((INDEX(Model_Scenarios[GR Weight],1)*$AG673)+(INDEX(Model_Scenarios[GP Weight],1)*$AH673)+(INDEX(Model_Scenarios[LTV Weight],1)*$AI673))-(INDEX(Model_Scenarios[LTV Weight],1)*$AP673)-(INDEX(Model_Scenarios[GP Weight],1)*($AS673+$AV673+$AY673))</f>
        <v>2.6869865773474952</v>
      </c>
      <c r="BA673">
        <f>INDEX(Model_Assumptions[Values],9)*((INDEX(Model_Scenarios[GR Weight],2)*$AG673)+(INDEX(Model_Scenarios[GP Weight],2)*$AH673)+(INDEX(Model_Scenarios[LTV Weight],2)*$AI673))-(INDEX(Model_Scenarios[LTV Weight],2)*$AP673)-(INDEX(Model_Scenarios[GP Weight],2)*($AS673+$AV673+$AY673))</f>
        <v>2.7152625703824751</v>
      </c>
      <c r="BB673">
        <f>INDEX(Model_Assumptions[Values],9)*((INDEX(Model_Scenarios[GR Weight],3)*$AG673)+(INDEX(Model_Scenarios[GP Weight],3)*$AH673)+(INDEX(Model_Scenarios[LTV Weight],3)*$AI673))-(INDEX(Model_Scenarios[LTV Weight],3)*$AP673)-(INDEX(Model_Scenarios[GP Weight],3)*($AS673+$AV673+$AY673))</f>
        <v>2.7469414007063562</v>
      </c>
      <c r="BC673">
        <f>INDEX(Model_Assumptions[Values],9)*((INDEX(Model_Scenarios[GR Weight],4)*$AG673)+(INDEX(Model_Scenarios[GP Weight],4)*$AH673)+(INDEX(Model_Scenarios[LTV Weight],4)*$AI673))-(INDEX(Model_Scenarios[LTV Weight],4)*$AP673)-(INDEX(Model_Scenarios[GP Weight],4)*($AS673+$AV673+$AY673))</f>
        <v>2.7040007637919996</v>
      </c>
      <c r="BD673">
        <f>INDEX(Model_Assumptions[Values],9)*((INDEX(Model_Scenarios[GR Weight],5)*$AG673)+(INDEX(Model_Scenarios[GP Weight],5)*$AH673)+(INDEX(Model_Scenarios[LTV Weight],5)*$AI673))-(INDEX(Model_Scenarios[LTV Weight],5)*$AP673)-(INDEX(Model_Scenarios[GP Weight],5)*($AS673+$AV673+$AY673))</f>
        <v>2.8679043421478525</v>
      </c>
    </row>
    <row r="674" spans="1:56" x14ac:dyDescent="0.25">
      <c r="A674">
        <v>673</v>
      </c>
      <c r="B674">
        <v>14</v>
      </c>
      <c r="C674" s="3">
        <v>23</v>
      </c>
      <c r="D674" s="4">
        <v>0.44</v>
      </c>
      <c r="E674" t="str">
        <v>SKU-1019</v>
      </c>
      <c r="F674" t="str">
        <v>Raise</v>
      </c>
      <c r="G674" t="str">
        <v>Full</v>
      </c>
      <c r="H674">
        <v>160.35</v>
      </c>
      <c r="I674">
        <v>72.47</v>
      </c>
      <c r="J674">
        <v>36</v>
      </c>
      <c r="K674">
        <v>5772.5999999999995</v>
      </c>
      <c r="L674">
        <v>3163.6799999999994</v>
      </c>
      <c r="M674">
        <v>0.54805113813532891</v>
      </c>
      <c r="N674">
        <v>182.28730909948831</v>
      </c>
      <c r="O674">
        <v>425.16850938260268</v>
      </c>
      <c r="P674">
        <v>570.10850938260273</v>
      </c>
      <c r="Q674">
        <v>1437.4209803104648</v>
      </c>
      <c r="R674">
        <v>1143.9475301637449</v>
      </c>
      <c r="S674">
        <v>1</v>
      </c>
      <c r="T674">
        <f t="shared" si="230"/>
        <v>170.00241600377484</v>
      </c>
      <c r="U674">
        <f t="shared" si="231"/>
        <v>6.0195921445430907E-2</v>
      </c>
      <c r="V674">
        <f>IF($F674="Reduce", INDEX(Model_Assumptions[Values], 2), INDEX(Model_Assumptions[Values], 1))</f>
        <v>-0.4</v>
      </c>
      <c r="W674">
        <f t="shared" si="232"/>
        <v>35.133178731185794</v>
      </c>
      <c r="X674">
        <f t="shared" si="245"/>
        <v>5972.725266194022</v>
      </c>
      <c r="Y674">
        <f t="shared" si="233"/>
        <v>3426.6238035449874</v>
      </c>
      <c r="Z674">
        <f t="shared" si="234"/>
        <v>200.12526619402252</v>
      </c>
      <c r="AA674">
        <f t="shared" si="235"/>
        <v>262.94380354498799</v>
      </c>
      <c r="AB674">
        <f t="shared" si="246"/>
        <v>0.57371194066800302</v>
      </c>
      <c r="AC674">
        <f t="shared" si="236"/>
        <v>2.566080253267411E-2</v>
      </c>
      <c r="AD674">
        <f t="shared" si="237"/>
        <v>2.566080253267411E-2</v>
      </c>
      <c r="AE674">
        <f t="shared" si="238"/>
        <v>0.43999999999999939</v>
      </c>
      <c r="AF674">
        <f t="shared" si="247"/>
        <v>640.61061689169787</v>
      </c>
      <c r="AG674">
        <f t="shared" si="239"/>
        <v>0.47069635162921447</v>
      </c>
      <c r="AH674">
        <f t="shared" si="240"/>
        <v>0.46121711782506486</v>
      </c>
      <c r="AI674">
        <f t="shared" si="248"/>
        <v>0.56000000000000061</v>
      </c>
      <c r="AJ674">
        <f>MAX(0, $R674 - $AA674) * INDEX(Model_Assumptions[Values], 7)</f>
        <v>1762.0074532375138</v>
      </c>
      <c r="AK674">
        <f>MAX(0, INDEX(Model_Assumptions[Values], 4) - $AD674)</f>
        <v>2.4339197467325893E-2</v>
      </c>
      <c r="AL674">
        <f>MAX(0, INDEX(Model_Assumptions[Values], 5) - $AC674)</f>
        <v>0</v>
      </c>
      <c r="AM674">
        <f>INDEX(Model_Assumptions[Values], 6) * MAX(0, INDEX(Model_Assumptions[Values], 3) - $AB674)^2</f>
        <v>0</v>
      </c>
      <c r="AN674">
        <f t="shared" si="241"/>
        <v>1711.5652036792935</v>
      </c>
      <c r="AO674" cm="1">
        <f t="array" ref="AO674">IFERROR(STDEV(IF($E$2:$E$2201=$E674, $AJ$2:$AJ$2201)), 0)</f>
        <v>334.91256050738269</v>
      </c>
      <c r="AP674">
        <f t="shared" si="249"/>
        <v>0.15061319134105258</v>
      </c>
      <c r="AQ674">
        <f t="shared" si="242"/>
        <v>2.2346225886679508E-2</v>
      </c>
      <c r="AR674" cm="1">
        <f t="array" ref="AR674">IFERROR(STDEV(IF($E$2:$E$2201=$E674, $AK$2:$AK$2201)), 0)</f>
        <v>1.5638952115084814E-2</v>
      </c>
      <c r="AS674">
        <f t="shared" si="250"/>
        <v>0.12743638870305324</v>
      </c>
      <c r="AT674">
        <f t="shared" si="243"/>
        <v>3.5343450102758955E-3</v>
      </c>
      <c r="AU674" cm="1">
        <f t="array" ref="AU674">IFERROR(STDEV(IF($E$2:$E$2201=$E674, $AL$2:$AL$2201)), 0)</f>
        <v>6.0356138486970861E-3</v>
      </c>
      <c r="AV674">
        <f t="shared" si="251"/>
        <v>-0.58558169870971088</v>
      </c>
      <c r="AW674">
        <f t="shared" si="244"/>
        <v>0</v>
      </c>
      <c r="AX674" cm="1">
        <f t="array" ref="AX674">IFERROR(STDEV(IF($E$2:$E$2201=$E674, $AM$2:$AM$2201)), 0)</f>
        <v>0</v>
      </c>
      <c r="AY674">
        <f t="shared" si="252"/>
        <v>-0.58558169870971088</v>
      </c>
      <c r="AZ674">
        <f>INDEX(Model_Assumptions[Values],9)*((INDEX(Model_Scenarios[GR Weight],1)*$AG674)+(INDEX(Model_Scenarios[GP Weight],1)*$AH674)+(INDEX(Model_Scenarios[LTV Weight],1)*$AI674))-(INDEX(Model_Scenarios[LTV Weight],1)*$AP674)-(INDEX(Model_Scenarios[GP Weight],1)*($AS674+$AV674+$AY674))</f>
        <v>2.6898388825259372</v>
      </c>
      <c r="BA674">
        <f>INDEX(Model_Assumptions[Values],9)*((INDEX(Model_Scenarios[GR Weight],2)*$AG674)+(INDEX(Model_Scenarios[GP Weight],2)*$AH674)+(INDEX(Model_Scenarios[LTV Weight],2)*$AI674))-(INDEX(Model_Scenarios[LTV Weight],2)*$AP674)-(INDEX(Model_Scenarios[GP Weight],2)*($AS674+$AV674+$AY674))</f>
        <v>2.7450862089185675</v>
      </c>
      <c r="BB674">
        <f>INDEX(Model_Assumptions[Values],9)*((INDEX(Model_Scenarios[GR Weight],3)*$AG674)+(INDEX(Model_Scenarios[GP Weight],3)*$AH674)+(INDEX(Model_Scenarios[LTV Weight],3)*$AI674))-(INDEX(Model_Scenarios[LTV Weight],3)*$AP674)-(INDEX(Model_Scenarios[GP Weight],3)*($AS674+$AV674+$AY674))</f>
        <v>2.820559572244691</v>
      </c>
      <c r="BC674">
        <f>INDEX(Model_Assumptions[Values],9)*((INDEX(Model_Scenarios[GR Weight],4)*$AG674)+(INDEX(Model_Scenarios[GP Weight],4)*$AH674)+(INDEX(Model_Scenarios[LTV Weight],4)*$AI674))-(INDEX(Model_Scenarios[LTV Weight],4)*$AP674)-(INDEX(Model_Scenarios[GP Weight],4)*($AS674+$AV674+$AY674))</f>
        <v>2.7909690671934029</v>
      </c>
      <c r="BD674">
        <f>INDEX(Model_Assumptions[Values],9)*((INDEX(Model_Scenarios[GR Weight],5)*$AG674)+(INDEX(Model_Scenarios[GP Weight],5)*$AH674)+(INDEX(Model_Scenarios[LTV Weight],5)*$AI674))-(INDEX(Model_Scenarios[LTV Weight],5)*$AP674)-(INDEX(Model_Scenarios[GP Weight],5)*($AS674+$AV674+$AY674))</f>
        <v>2.9754399826068831</v>
      </c>
    </row>
    <row r="675" spans="1:56" x14ac:dyDescent="0.25">
      <c r="A675">
        <v>674</v>
      </c>
      <c r="B675">
        <v>14</v>
      </c>
      <c r="C675" s="3">
        <v>24</v>
      </c>
      <c r="D675" s="4">
        <v>0.46</v>
      </c>
      <c r="E675" t="str">
        <v>SKU-1019</v>
      </c>
      <c r="F675" t="str">
        <v>Raise</v>
      </c>
      <c r="G675" t="str">
        <v>Full</v>
      </c>
      <c r="H675">
        <v>160.35</v>
      </c>
      <c r="I675">
        <v>72.47</v>
      </c>
      <c r="J675">
        <v>36</v>
      </c>
      <c r="K675">
        <v>5772.5999999999995</v>
      </c>
      <c r="L675">
        <v>3163.6799999999994</v>
      </c>
      <c r="M675">
        <v>0.54805113813532891</v>
      </c>
      <c r="N675">
        <v>182.28730909948831</v>
      </c>
      <c r="O675">
        <v>425.16850938260268</v>
      </c>
      <c r="P675">
        <v>570.10850938260273</v>
      </c>
      <c r="Q675">
        <v>1437.4209803104648</v>
      </c>
      <c r="R675">
        <v>1143.9475301637449</v>
      </c>
      <c r="S675">
        <v>1</v>
      </c>
      <c r="T675">
        <f t="shared" si="230"/>
        <v>170.44116218576463</v>
      </c>
      <c r="U675">
        <f t="shared" si="231"/>
        <v>6.2932099692950619E-2</v>
      </c>
      <c r="V675">
        <f>IF($F675="Reduce", INDEX(Model_Assumptions[Values], 2), INDEX(Model_Assumptions[Values], 1))</f>
        <v>-0.4</v>
      </c>
      <c r="W675">
        <f t="shared" si="232"/>
        <v>35.09377776442151</v>
      </c>
      <c r="X675">
        <f t="shared" si="245"/>
        <v>5981.4242676569465</v>
      </c>
      <c r="Y675">
        <f t="shared" si="233"/>
        <v>3438.1781930693196</v>
      </c>
      <c r="Z675">
        <f t="shared" si="234"/>
        <v>208.82426765694709</v>
      </c>
      <c r="AA675">
        <f t="shared" si="235"/>
        <v>274.49819306932022</v>
      </c>
      <c r="AB675">
        <f t="shared" si="246"/>
        <v>0.57480928274230725</v>
      </c>
      <c r="AC675">
        <f t="shared" si="236"/>
        <v>2.675814460697834E-2</v>
      </c>
      <c r="AD675">
        <f t="shared" si="237"/>
        <v>2.675814460697834E-2</v>
      </c>
      <c r="AE675">
        <f t="shared" si="238"/>
        <v>0.46000000000000024</v>
      </c>
      <c r="AF675">
        <f t="shared" si="247"/>
        <v>617.73166628842205</v>
      </c>
      <c r="AG675">
        <f t="shared" si="239"/>
        <v>0.49115647807544771</v>
      </c>
      <c r="AH675">
        <f t="shared" si="240"/>
        <v>0.48148411846472383</v>
      </c>
      <c r="AI675">
        <f t="shared" si="248"/>
        <v>0.53999999999999981</v>
      </c>
      <c r="AJ675">
        <f>MAX(0, $R675 - $AA675) * INDEX(Model_Assumptions[Values], 7)</f>
        <v>1738.8986741888493</v>
      </c>
      <c r="AK675">
        <f>MAX(0, INDEX(Model_Assumptions[Values], 4) - $AD675)</f>
        <v>2.3241855393021663E-2</v>
      </c>
      <c r="AL675">
        <f>MAX(0, INDEX(Model_Assumptions[Values], 5) - $AC675)</f>
        <v>0</v>
      </c>
      <c r="AM675">
        <f>INDEX(Model_Assumptions[Values], 6) * MAX(0, INDEX(Model_Assumptions[Values], 3) - $AB675)^2</f>
        <v>0</v>
      </c>
      <c r="AN675">
        <f t="shared" si="241"/>
        <v>1711.5652036792935</v>
      </c>
      <c r="AO675" cm="1">
        <f t="array" ref="AO675">IFERROR(STDEV(IF($E$2:$E$2201=$E675, $AJ$2:$AJ$2201)), 0)</f>
        <v>334.91256050738269</v>
      </c>
      <c r="AP675">
        <f t="shared" si="249"/>
        <v>8.1613751565920378E-2</v>
      </c>
      <c r="AQ675">
        <f t="shared" si="242"/>
        <v>2.2346225886679508E-2</v>
      </c>
      <c r="AR675" cm="1">
        <f t="array" ref="AR675">IFERROR(STDEV(IF($E$2:$E$2201=$E675, $AK$2:$AK$2201)), 0)</f>
        <v>1.5638952115084814E-2</v>
      </c>
      <c r="AS675">
        <f t="shared" si="250"/>
        <v>5.7269150755839944E-2</v>
      </c>
      <c r="AT675">
        <f t="shared" si="243"/>
        <v>3.5343450102758955E-3</v>
      </c>
      <c r="AU675" cm="1">
        <f t="array" ref="AU675">IFERROR(STDEV(IF($E$2:$E$2201=$E675, $AL$2:$AL$2201)), 0)</f>
        <v>6.0356138486970861E-3</v>
      </c>
      <c r="AV675">
        <f t="shared" si="251"/>
        <v>-0.58558169870971088</v>
      </c>
      <c r="AW675">
        <f t="shared" si="244"/>
        <v>0</v>
      </c>
      <c r="AX675" cm="1">
        <f t="array" ref="AX675">IFERROR(STDEV(IF($E$2:$E$2201=$E675, $AM$2:$AM$2201)), 0)</f>
        <v>0</v>
      </c>
      <c r="AY675">
        <f t="shared" si="252"/>
        <v>-0.58558169870971088</v>
      </c>
      <c r="AZ675">
        <f>INDEX(Model_Assumptions[Values],9)*((INDEX(Model_Scenarios[GR Weight],1)*$AG675)+(INDEX(Model_Scenarios[GP Weight],1)*$AH675)+(INDEX(Model_Scenarios[LTV Weight],1)*$AI675))-(INDEX(Model_Scenarios[LTV Weight],1)*$AP675)-(INDEX(Model_Scenarios[GP Weight],1)*($AS675+$AV675+$AY675))</f>
        <v>2.692418721683707</v>
      </c>
      <c r="BA675">
        <f>INDEX(Model_Assumptions[Values],9)*((INDEX(Model_Scenarios[GR Weight],2)*$AG675)+(INDEX(Model_Scenarios[GP Weight],2)*$AH675)+(INDEX(Model_Scenarios[LTV Weight],2)*$AI675))-(INDEX(Model_Scenarios[LTV Weight],2)*$AP675)-(INDEX(Model_Scenarios[GP Weight],2)*($AS675+$AV675+$AY675))</f>
        <v>2.7745813878361769</v>
      </c>
      <c r="BB675">
        <f>INDEX(Model_Assumptions[Values],9)*((INDEX(Model_Scenarios[GR Weight],3)*$AG675)+(INDEX(Model_Scenarios[GP Weight],3)*$AH675)+(INDEX(Model_Scenarios[LTV Weight],3)*$AI675))-(INDEX(Model_Scenarios[LTV Weight],3)*$AP675)-(INDEX(Model_Scenarios[GP Weight],3)*($AS675+$AV675+$AY675))</f>
        <v>2.8937602906134616</v>
      </c>
      <c r="BC675">
        <f>INDEX(Model_Assumptions[Values],9)*((INDEX(Model_Scenarios[GR Weight],4)*$AG675)+(INDEX(Model_Scenarios[GP Weight],4)*$AH675)+(INDEX(Model_Scenarios[LTV Weight],4)*$AI675))-(INDEX(Model_Scenarios[LTV Weight],4)*$AP675)-(INDEX(Model_Scenarios[GP Weight],4)*($AS675+$AV675+$AY675))</f>
        <v>2.877499904807777</v>
      </c>
      <c r="BD675">
        <f>INDEX(Model_Assumptions[Values],9)*((INDEX(Model_Scenarios[GR Weight],5)*$AG675)+(INDEX(Model_Scenarios[GP Weight],5)*$AH675)+(INDEX(Model_Scenarios[LTV Weight],5)*$AI675))-(INDEX(Model_Scenarios[LTV Weight],5)*$AP675)-(INDEX(Model_Scenarios[GP Weight],5)*($AS675+$AV675+$AY675))</f>
        <v>3.0824762016269283</v>
      </c>
    </row>
    <row r="676" spans="1:56" x14ac:dyDescent="0.25">
      <c r="A676">
        <v>675</v>
      </c>
      <c r="B676">
        <v>14</v>
      </c>
      <c r="C676" s="3">
        <v>25</v>
      </c>
      <c r="D676" s="4">
        <v>0.48</v>
      </c>
      <c r="E676" t="str">
        <v>SKU-1019</v>
      </c>
      <c r="F676" t="str">
        <v>Raise</v>
      </c>
      <c r="G676" t="str">
        <v>Full</v>
      </c>
      <c r="H676">
        <v>160.35</v>
      </c>
      <c r="I676">
        <v>72.47</v>
      </c>
      <c r="J676">
        <v>36</v>
      </c>
      <c r="K676">
        <v>5772.5999999999995</v>
      </c>
      <c r="L676">
        <v>3163.6799999999994</v>
      </c>
      <c r="M676">
        <v>0.54805113813532891</v>
      </c>
      <c r="N676">
        <v>182.28730909948831</v>
      </c>
      <c r="O676">
        <v>425.16850938260268</v>
      </c>
      <c r="P676">
        <v>570.10850938260273</v>
      </c>
      <c r="Q676">
        <v>1437.4209803104648</v>
      </c>
      <c r="R676">
        <v>1143.9475301637449</v>
      </c>
      <c r="S676">
        <v>1</v>
      </c>
      <c r="T676">
        <f t="shared" si="230"/>
        <v>170.87990836775438</v>
      </c>
      <c r="U676">
        <f t="shared" si="231"/>
        <v>6.5668277940470143E-2</v>
      </c>
      <c r="V676">
        <f>IF($F676="Reduce", INDEX(Model_Assumptions[Values], 2), INDEX(Model_Assumptions[Values], 1))</f>
        <v>-0.4</v>
      </c>
      <c r="W676">
        <f t="shared" si="232"/>
        <v>35.054376797657227</v>
      </c>
      <c r="X676">
        <f t="shared" si="245"/>
        <v>5990.0886950724025</v>
      </c>
      <c r="Y676">
        <f t="shared" si="233"/>
        <v>3449.6980085461832</v>
      </c>
      <c r="Z676">
        <f t="shared" si="234"/>
        <v>217.48869507240306</v>
      </c>
      <c r="AA676">
        <f t="shared" si="235"/>
        <v>286.01800854618386</v>
      </c>
      <c r="AB676">
        <f t="shared" si="246"/>
        <v>0.57590098981071713</v>
      </c>
      <c r="AC676">
        <f t="shared" si="236"/>
        <v>2.7849851675388226E-2</v>
      </c>
      <c r="AD676">
        <f t="shared" si="237"/>
        <v>2.7849851675388226E-2</v>
      </c>
      <c r="AE676">
        <f t="shared" si="238"/>
        <v>0.47999999999999982</v>
      </c>
      <c r="AF676">
        <f t="shared" si="247"/>
        <v>594.85271568514759</v>
      </c>
      <c r="AG676">
        <f t="shared" si="239"/>
        <v>0.51153528606392695</v>
      </c>
      <c r="AH676">
        <f t="shared" si="240"/>
        <v>0.50169047442551984</v>
      </c>
      <c r="AI676">
        <f t="shared" si="248"/>
        <v>0.52000000000000024</v>
      </c>
      <c r="AJ676">
        <f>MAX(0, $R676 - $AA676) * INDEX(Model_Assumptions[Values], 7)</f>
        <v>1715.859043235122</v>
      </c>
      <c r="AK676">
        <f>MAX(0, INDEX(Model_Assumptions[Values], 4) - $AD676)</f>
        <v>2.2150148324611776E-2</v>
      </c>
      <c r="AL676">
        <f>MAX(0, INDEX(Model_Assumptions[Values], 5) - $AC676)</f>
        <v>0</v>
      </c>
      <c r="AM676">
        <f>INDEX(Model_Assumptions[Values], 6) * MAX(0, INDEX(Model_Assumptions[Values], 3) - $AB676)^2</f>
        <v>0</v>
      </c>
      <c r="AN676">
        <f t="shared" si="241"/>
        <v>1711.5652036792935</v>
      </c>
      <c r="AO676" cm="1">
        <f t="array" ref="AO676">IFERROR(STDEV(IF($E$2:$E$2201=$E676, $AJ$2:$AJ$2201)), 0)</f>
        <v>334.91256050738269</v>
      </c>
      <c r="AP676">
        <f t="shared" si="249"/>
        <v>1.2820777904905942E-2</v>
      </c>
      <c r="AQ676">
        <f t="shared" si="242"/>
        <v>2.2346225886679508E-2</v>
      </c>
      <c r="AR676" cm="1">
        <f t="array" ref="AR676">IFERROR(STDEV(IF($E$2:$E$2201=$E676, $AK$2:$AK$2201)), 0)</f>
        <v>1.5638952115084814E-2</v>
      </c>
      <c r="AS676">
        <f t="shared" si="250"/>
        <v>-1.253776855538819E-2</v>
      </c>
      <c r="AT676">
        <f t="shared" si="243"/>
        <v>3.5343450102758955E-3</v>
      </c>
      <c r="AU676" cm="1">
        <f t="array" ref="AU676">IFERROR(STDEV(IF($E$2:$E$2201=$E676, $AL$2:$AL$2201)), 0)</f>
        <v>6.0356138486970861E-3</v>
      </c>
      <c r="AV676">
        <f t="shared" si="251"/>
        <v>-0.58558169870971088</v>
      </c>
      <c r="AW676">
        <f t="shared" si="244"/>
        <v>0</v>
      </c>
      <c r="AX676" cm="1">
        <f t="array" ref="AX676">IFERROR(STDEV(IF($E$2:$E$2201=$E676, $AM$2:$AM$2201)), 0)</f>
        <v>0</v>
      </c>
      <c r="AY676">
        <f t="shared" si="252"/>
        <v>-0.58558169870971088</v>
      </c>
      <c r="AZ676">
        <f>INDEX(Model_Assumptions[Values],9)*((INDEX(Model_Scenarios[GR Weight],1)*$AG676)+(INDEX(Model_Scenarios[GP Weight],1)*$AH676)+(INDEX(Model_Scenarios[LTV Weight],1)*$AI676))-(INDEX(Model_Scenarios[LTV Weight],1)*$AP676)-(INDEX(Model_Scenarios[GP Weight],1)*($AS676+$AV676+$AY676))</f>
        <v>2.6947263745182801</v>
      </c>
      <c r="BA676">
        <f>INDEX(Model_Assumptions[Values],9)*((INDEX(Model_Scenarios[GR Weight],2)*$AG676)+(INDEX(Model_Scenarios[GP Weight],2)*$AH676)+(INDEX(Model_Scenarios[LTV Weight],2)*$AI676))-(INDEX(Model_Scenarios[LTV Weight],2)*$AP676)-(INDEX(Model_Scenarios[GP Weight],2)*($AS676+$AV676+$AY676))</f>
        <v>2.8037486665302391</v>
      </c>
      <c r="BB676">
        <f>INDEX(Model_Assumptions[Values],9)*((INDEX(Model_Scenarios[GR Weight],3)*$AG676)+(INDEX(Model_Scenarios[GP Weight],3)*$AH676)+(INDEX(Model_Scenarios[LTV Weight],3)*$AI676))-(INDEX(Model_Scenarios[LTV Weight],3)*$AP676)-(INDEX(Model_Scenarios[GP Weight],3)*($AS676+$AV676+$AY676))</f>
        <v>2.96654453475379</v>
      </c>
      <c r="BC676">
        <f>INDEX(Model_Assumptions[Values],9)*((INDEX(Model_Scenarios[GR Weight],4)*$AG676)+(INDEX(Model_Scenarios[GP Weight],4)*$AH676)+(INDEX(Model_Scenarios[LTV Weight],4)*$AI676))-(INDEX(Model_Scenarios[LTV Weight],4)*$AP676)-(INDEX(Model_Scenarios[GP Weight],4)*($AS676+$AV676+$AY676))</f>
        <v>2.9635942555762438</v>
      </c>
      <c r="BD676">
        <f>INDEX(Model_Assumptions[Values],9)*((INDEX(Model_Scenarios[GR Weight],5)*$AG676)+(INDEX(Model_Scenarios[GP Weight],5)*$AH676)+(INDEX(Model_Scenarios[LTV Weight],5)*$AI676))-(INDEX(Model_Scenarios[LTV Weight],5)*$AP676)-(INDEX(Model_Scenarios[GP Weight],5)*($AS676+$AV676+$AY676))</f>
        <v>3.1890145375440255</v>
      </c>
    </row>
    <row r="677" spans="1:56" x14ac:dyDescent="0.25">
      <c r="A677">
        <v>676</v>
      </c>
      <c r="B677">
        <v>14</v>
      </c>
      <c r="C677" s="3">
        <v>26</v>
      </c>
      <c r="D677" s="4">
        <v>0.5</v>
      </c>
      <c r="E677" t="str">
        <v>SKU-1019</v>
      </c>
      <c r="F677" t="str">
        <v>Raise</v>
      </c>
      <c r="G677" t="str">
        <v>Full</v>
      </c>
      <c r="H677">
        <v>160.35</v>
      </c>
      <c r="I677">
        <v>72.47</v>
      </c>
      <c r="J677">
        <v>36</v>
      </c>
      <c r="K677">
        <v>5772.5999999999995</v>
      </c>
      <c r="L677">
        <v>3163.6799999999994</v>
      </c>
      <c r="M677">
        <v>0.54805113813532891</v>
      </c>
      <c r="N677">
        <v>182.28730909948831</v>
      </c>
      <c r="O677">
        <v>425.16850938260268</v>
      </c>
      <c r="P677">
        <v>570.10850938260273</v>
      </c>
      <c r="Q677">
        <v>1437.4209803104648</v>
      </c>
      <c r="R677">
        <v>1143.9475301637449</v>
      </c>
      <c r="S677">
        <v>1</v>
      </c>
      <c r="T677">
        <f t="shared" si="230"/>
        <v>171.31865454974417</v>
      </c>
      <c r="U677">
        <f t="shared" si="231"/>
        <v>6.8404456187989848E-2</v>
      </c>
      <c r="V677">
        <f>IF($F677="Reduce", INDEX(Model_Assumptions[Values], 2), INDEX(Model_Assumptions[Values], 1))</f>
        <v>-0.4</v>
      </c>
      <c r="W677">
        <f t="shared" si="232"/>
        <v>35.014975830892944</v>
      </c>
      <c r="X677">
        <f t="shared" si="245"/>
        <v>5998.718548440389</v>
      </c>
      <c r="Y677">
        <f t="shared" si="233"/>
        <v>3461.1832499755774</v>
      </c>
      <c r="Z677">
        <f t="shared" si="234"/>
        <v>226.11854844038953</v>
      </c>
      <c r="AA677">
        <f t="shared" si="235"/>
        <v>297.503249975578</v>
      </c>
      <c r="AB677">
        <f t="shared" si="246"/>
        <v>0.57698710516689478</v>
      </c>
      <c r="AC677">
        <f t="shared" si="236"/>
        <v>2.8935967031565868E-2</v>
      </c>
      <c r="AD677">
        <f t="shared" si="237"/>
        <v>2.8935967031565868E-2</v>
      </c>
      <c r="AE677">
        <f t="shared" si="238"/>
        <v>0.50000000000000067</v>
      </c>
      <c r="AF677">
        <f t="shared" si="247"/>
        <v>571.97376508187165</v>
      </c>
      <c r="AG677">
        <f t="shared" si="239"/>
        <v>0.53183277559464992</v>
      </c>
      <c r="AH677">
        <f t="shared" si="240"/>
        <v>0.52183618570745105</v>
      </c>
      <c r="AI677">
        <f t="shared" si="248"/>
        <v>0.49999999999999928</v>
      </c>
      <c r="AJ677">
        <f>MAX(0, $R677 - $AA677) * INDEX(Model_Assumptions[Values], 7)</f>
        <v>1692.8885603763338</v>
      </c>
      <c r="AK677">
        <f>MAX(0, INDEX(Model_Assumptions[Values], 4) - $AD677)</f>
        <v>2.1064032968434135E-2</v>
      </c>
      <c r="AL677">
        <f>MAX(0, INDEX(Model_Assumptions[Values], 5) - $AC677)</f>
        <v>0</v>
      </c>
      <c r="AM677">
        <f>INDEX(Model_Assumptions[Values], 6) * MAX(0, INDEX(Model_Assumptions[Values], 3) - $AB677)^2</f>
        <v>0</v>
      </c>
      <c r="AN677">
        <f t="shared" si="241"/>
        <v>1711.5652036792935</v>
      </c>
      <c r="AO677" cm="1">
        <f t="array" ref="AO677">IFERROR(STDEV(IF($E$2:$E$2201=$E677, $AJ$2:$AJ$2201)), 0)</f>
        <v>334.91256050738269</v>
      </c>
      <c r="AP677">
        <f t="shared" si="249"/>
        <v>-5.5765729641985298E-2</v>
      </c>
      <c r="AQ677">
        <f t="shared" si="242"/>
        <v>2.2346225886679508E-2</v>
      </c>
      <c r="AR677" cm="1">
        <f t="array" ref="AR677">IFERROR(STDEV(IF($E$2:$E$2201=$E677, $AK$2:$AK$2201)), 0)</f>
        <v>1.5638952115084814E-2</v>
      </c>
      <c r="AS677">
        <f t="shared" si="250"/>
        <v>-8.1987137553072548E-2</v>
      </c>
      <c r="AT677">
        <f t="shared" si="243"/>
        <v>3.5343450102758955E-3</v>
      </c>
      <c r="AU677" cm="1">
        <f t="array" ref="AU677">IFERROR(STDEV(IF($E$2:$E$2201=$E677, $AL$2:$AL$2201)), 0)</f>
        <v>6.0356138486970861E-3</v>
      </c>
      <c r="AV677">
        <f t="shared" si="251"/>
        <v>-0.58558169870971088</v>
      </c>
      <c r="AW677">
        <f t="shared" si="244"/>
        <v>0</v>
      </c>
      <c r="AX677" cm="1">
        <f t="array" ref="AX677">IFERROR(STDEV(IF($E$2:$E$2201=$E677, $AM$2:$AM$2201)), 0)</f>
        <v>0</v>
      </c>
      <c r="AY677">
        <f t="shared" si="252"/>
        <v>-0.58558169870971088</v>
      </c>
      <c r="AZ677">
        <f>INDEX(Model_Assumptions[Values],9)*((INDEX(Model_Scenarios[GR Weight],1)*$AG677)+(INDEX(Model_Scenarios[GP Weight],1)*$AH677)+(INDEX(Model_Scenarios[LTV Weight],1)*$AI677))-(INDEX(Model_Scenarios[LTV Weight],1)*$AP677)-(INDEX(Model_Scenarios[GP Weight],1)*($AS677+$AV677+$AY677))</f>
        <v>2.6967621178618857</v>
      </c>
      <c r="BA677">
        <f>INDEX(Model_Assumptions[Values],9)*((INDEX(Model_Scenarios[GR Weight],2)*$AG677)+(INDEX(Model_Scenarios[GP Weight],2)*$AH677)+(INDEX(Model_Scenarios[LTV Weight],2)*$AI677))-(INDEX(Model_Scenarios[LTV Weight],2)*$AP677)-(INDEX(Model_Scenarios[GP Weight],2)*($AS677+$AV677+$AY677))</f>
        <v>2.8325885986652257</v>
      </c>
      <c r="BB677">
        <f>INDEX(Model_Assumptions[Values],9)*((INDEX(Model_Scenarios[GR Weight],3)*$AG677)+(INDEX(Model_Scenarios[GP Weight],3)*$AH677)+(INDEX(Model_Scenarios[LTV Weight],3)*$AI677))-(INDEX(Model_Scenarios[LTV Weight],3)*$AP677)-(INDEX(Model_Scenarios[GP Weight],3)*($AS677+$AV677+$AY677))</f>
        <v>3.0389132735785176</v>
      </c>
      <c r="BC677">
        <f>INDEX(Model_Assumptions[Values],9)*((INDEX(Model_Scenarios[GR Weight],4)*$AG677)+(INDEX(Model_Scenarios[GP Weight],4)*$AH677)+(INDEX(Model_Scenarios[LTV Weight],4)*$AI677))-(INDEX(Model_Scenarios[LTV Weight],4)*$AP677)-(INDEX(Model_Scenarios[GP Weight],4)*($AS677+$AV677+$AY677))</f>
        <v>3.0492530884116436</v>
      </c>
      <c r="BD677">
        <f>INDEX(Model_Assumptions[Values],9)*((INDEX(Model_Scenarios[GR Weight],5)*$AG677)+(INDEX(Model_Scenarios[GP Weight],5)*$AH677)+(INDEX(Model_Scenarios[LTV Weight],5)*$AI677))-(INDEX(Model_Scenarios[LTV Weight],5)*$AP677)-(INDEX(Model_Scenarios[GP Weight],5)*($AS677+$AV677+$AY677))</f>
        <v>3.2950565129355081</v>
      </c>
    </row>
    <row r="678" spans="1:56" x14ac:dyDescent="0.25">
      <c r="A678">
        <v>677</v>
      </c>
      <c r="B678">
        <v>14</v>
      </c>
      <c r="C678" s="3">
        <v>27</v>
      </c>
      <c r="D678" s="4">
        <v>0.52</v>
      </c>
      <c r="E678" t="str">
        <v>SKU-1019</v>
      </c>
      <c r="F678" t="str">
        <v>Raise</v>
      </c>
      <c r="G678" t="str">
        <v>Full</v>
      </c>
      <c r="H678">
        <v>160.35</v>
      </c>
      <c r="I678">
        <v>72.47</v>
      </c>
      <c r="J678">
        <v>36</v>
      </c>
      <c r="K678">
        <v>5772.5999999999995</v>
      </c>
      <c r="L678">
        <v>3163.6799999999994</v>
      </c>
      <c r="M678">
        <v>0.54805113813532891</v>
      </c>
      <c r="N678">
        <v>182.28730909948831</v>
      </c>
      <c r="O678">
        <v>425.16850938260268</v>
      </c>
      <c r="P678">
        <v>570.10850938260273</v>
      </c>
      <c r="Q678">
        <v>1437.4209803104648</v>
      </c>
      <c r="R678">
        <v>1143.9475301637449</v>
      </c>
      <c r="S678">
        <v>1</v>
      </c>
      <c r="T678">
        <f t="shared" si="230"/>
        <v>171.75740073173392</v>
      </c>
      <c r="U678">
        <f t="shared" si="231"/>
        <v>7.1140634435509387E-2</v>
      </c>
      <c r="V678">
        <f>IF($F678="Reduce", INDEX(Model_Assumptions[Values], 2), INDEX(Model_Assumptions[Values], 1))</f>
        <v>-0.4</v>
      </c>
      <c r="W678">
        <f t="shared" si="232"/>
        <v>34.97557486412866</v>
      </c>
      <c r="X678">
        <f t="shared" si="245"/>
        <v>6007.3138277609069</v>
      </c>
      <c r="Y678">
        <f t="shared" si="233"/>
        <v>3472.6339173575029</v>
      </c>
      <c r="Z678">
        <f t="shared" si="234"/>
        <v>234.71382776090741</v>
      </c>
      <c r="AA678">
        <f t="shared" si="235"/>
        <v>308.95391735750354</v>
      </c>
      <c r="AB678">
        <f t="shared" si="246"/>
        <v>0.57806767166213624</v>
      </c>
      <c r="AC678">
        <f t="shared" si="236"/>
        <v>3.0016533526807332E-2</v>
      </c>
      <c r="AD678">
        <f t="shared" si="237"/>
        <v>3.0016533526807332E-2</v>
      </c>
      <c r="AE678">
        <f t="shared" si="238"/>
        <v>0.52000000000000024</v>
      </c>
      <c r="AF678">
        <f t="shared" si="247"/>
        <v>549.0948144785973</v>
      </c>
      <c r="AG678">
        <f t="shared" si="239"/>
        <v>0.55204894666761883</v>
      </c>
      <c r="AH678">
        <f t="shared" si="240"/>
        <v>0.54192125231051935</v>
      </c>
      <c r="AI678">
        <f t="shared" si="248"/>
        <v>0.47999999999999976</v>
      </c>
      <c r="AJ678">
        <f>MAX(0, $R678 - $AA678) * INDEX(Model_Assumptions[Values], 7)</f>
        <v>1669.9872256124827</v>
      </c>
      <c r="AK678">
        <f>MAX(0, INDEX(Model_Assumptions[Values], 4) - $AD678)</f>
        <v>1.9983466473192671E-2</v>
      </c>
      <c r="AL678">
        <f>MAX(0, INDEX(Model_Assumptions[Values], 5) - $AC678)</f>
        <v>0</v>
      </c>
      <c r="AM678">
        <f>INDEX(Model_Assumptions[Values], 6) * MAX(0, INDEX(Model_Assumptions[Values], 3) - $AB678)^2</f>
        <v>0</v>
      </c>
      <c r="AN678">
        <f t="shared" si="241"/>
        <v>1711.5652036792935</v>
      </c>
      <c r="AO678" cm="1">
        <f t="array" ref="AO678">IFERROR(STDEV(IF($E$2:$E$2201=$E678, $AJ$2:$AJ$2201)), 0)</f>
        <v>334.91256050738269</v>
      </c>
      <c r="AP678">
        <f t="shared" si="249"/>
        <v>-0.12414577107475877</v>
      </c>
      <c r="AQ678">
        <f t="shared" si="242"/>
        <v>2.2346225886679508E-2</v>
      </c>
      <c r="AR678" cm="1">
        <f t="array" ref="AR678">IFERROR(STDEV(IF($E$2:$E$2201=$E678, $AK$2:$AK$2201)), 0)</f>
        <v>1.5638952115084814E-2</v>
      </c>
      <c r="AS678">
        <f t="shared" si="250"/>
        <v>-0.15108169627348614</v>
      </c>
      <c r="AT678">
        <f t="shared" si="243"/>
        <v>3.5343450102758955E-3</v>
      </c>
      <c r="AU678" cm="1">
        <f t="array" ref="AU678">IFERROR(STDEV(IF($E$2:$E$2201=$E678, $AL$2:$AL$2201)), 0)</f>
        <v>6.0356138486970861E-3</v>
      </c>
      <c r="AV678">
        <f t="shared" si="251"/>
        <v>-0.58558169870971088</v>
      </c>
      <c r="AW678">
        <f t="shared" si="244"/>
        <v>0</v>
      </c>
      <c r="AX678" cm="1">
        <f t="array" ref="AX678">IFERROR(STDEV(IF($E$2:$E$2201=$E678, $AM$2:$AM$2201)), 0)</f>
        <v>0</v>
      </c>
      <c r="AY678">
        <f t="shared" si="252"/>
        <v>-0.58558169870971088</v>
      </c>
      <c r="AZ678">
        <f>INDEX(Model_Assumptions[Values],9)*((INDEX(Model_Scenarios[GR Weight],1)*$AG678)+(INDEX(Model_Scenarios[GP Weight],1)*$AH678)+(INDEX(Model_Scenarios[LTV Weight],1)*$AI678))-(INDEX(Model_Scenarios[LTV Weight],1)*$AP678)-(INDEX(Model_Scenarios[GP Weight],1)*($AS678+$AV678+$AY678))</f>
        <v>2.6985262257181661</v>
      </c>
      <c r="BA678">
        <f>INDEX(Model_Assumptions[Values],9)*((INDEX(Model_Scenarios[GR Weight],2)*$AG678)+(INDEX(Model_Scenarios[GP Weight],2)*$AH678)+(INDEX(Model_Scenarios[LTV Weight],2)*$AI678))-(INDEX(Model_Scenarios[LTV Weight],2)*$AP678)-(INDEX(Model_Scenarios[GP Weight],2)*($AS678+$AV678+$AY678))</f>
        <v>2.8611017322484078</v>
      </c>
      <c r="BB678">
        <f>INDEX(Model_Assumptions[Values],9)*((INDEX(Model_Scenarios[GR Weight],3)*$AG678)+(INDEX(Model_Scenarios[GP Weight],3)*$AH678)+(INDEX(Model_Scenarios[LTV Weight],3)*$AI678))-(INDEX(Model_Scenarios[LTV Weight],3)*$AP678)-(INDEX(Model_Scenarios[GP Weight],3)*($AS678+$AV678+$AY678))</f>
        <v>3.1108674661003533</v>
      </c>
      <c r="BC678">
        <f>INDEX(Model_Assumptions[Values],9)*((INDEX(Model_Scenarios[GR Weight],4)*$AG678)+(INDEX(Model_Scenarios[GP Weight],4)*$AH678)+(INDEX(Model_Scenarios[LTV Weight],4)*$AI678))-(INDEX(Model_Scenarios[LTV Weight],4)*$AP678)-(INDEX(Model_Scenarios[GP Weight],4)*($AS678+$AV678+$AY678))</f>
        <v>3.1344773623266864</v>
      </c>
      <c r="BD678">
        <f>INDEX(Model_Assumptions[Values],9)*((INDEX(Model_Scenarios[GR Weight],5)*$AG678)+(INDEX(Model_Scenarios[GP Weight],5)*$AH678)+(INDEX(Model_Scenarios[LTV Weight],5)*$AI678))-(INDEX(Model_Scenarios[LTV Weight],5)*$AP678)-(INDEX(Model_Scenarios[GP Weight],5)*($AS678+$AV678+$AY678))</f>
        <v>3.4006036348213358</v>
      </c>
    </row>
    <row r="679" spans="1:56" x14ac:dyDescent="0.25">
      <c r="A679">
        <v>678</v>
      </c>
      <c r="B679">
        <v>14</v>
      </c>
      <c r="C679" s="3">
        <v>28</v>
      </c>
      <c r="D679" s="4">
        <v>0.54</v>
      </c>
      <c r="E679" t="str">
        <v>SKU-1019</v>
      </c>
      <c r="F679" t="str">
        <v>Raise</v>
      </c>
      <c r="G679" t="str">
        <v>Full</v>
      </c>
      <c r="H679">
        <v>160.35</v>
      </c>
      <c r="I679">
        <v>72.47</v>
      </c>
      <c r="J679">
        <v>36</v>
      </c>
      <c r="K679">
        <v>5772.5999999999995</v>
      </c>
      <c r="L679">
        <v>3163.6799999999994</v>
      </c>
      <c r="M679">
        <v>0.54805113813532891</v>
      </c>
      <c r="N679">
        <v>182.28730909948831</v>
      </c>
      <c r="O679">
        <v>425.16850938260268</v>
      </c>
      <c r="P679">
        <v>570.10850938260273</v>
      </c>
      <c r="Q679">
        <v>1437.4209803104648</v>
      </c>
      <c r="R679">
        <v>1143.9475301637449</v>
      </c>
      <c r="S679">
        <v>1</v>
      </c>
      <c r="T679">
        <f t="shared" si="230"/>
        <v>172.19614691372368</v>
      </c>
      <c r="U679">
        <f t="shared" si="231"/>
        <v>7.3876812683028911E-2</v>
      </c>
      <c r="V679">
        <f>IF($F679="Reduce", INDEX(Model_Assumptions[Values], 2), INDEX(Model_Assumptions[Values], 1))</f>
        <v>-0.4</v>
      </c>
      <c r="W679">
        <f t="shared" si="232"/>
        <v>34.936173897364384</v>
      </c>
      <c r="X679">
        <f t="shared" si="245"/>
        <v>6015.8745330339561</v>
      </c>
      <c r="Y679">
        <f t="shared" si="233"/>
        <v>3484.0500106919594</v>
      </c>
      <c r="Z679">
        <f t="shared" si="234"/>
        <v>243.27453303395669</v>
      </c>
      <c r="AA679">
        <f t="shared" si="235"/>
        <v>320.37001069196003</v>
      </c>
      <c r="AB679">
        <f t="shared" si="246"/>
        <v>0.57914273171100628</v>
      </c>
      <c r="AC679">
        <f t="shared" si="236"/>
        <v>3.1091593575677368E-2</v>
      </c>
      <c r="AD679">
        <f t="shared" si="237"/>
        <v>3.1091593575677368E-2</v>
      </c>
      <c r="AE679">
        <f t="shared" si="238"/>
        <v>0.53999999999999981</v>
      </c>
      <c r="AF679">
        <f t="shared" si="247"/>
        <v>526.21586387532284</v>
      </c>
      <c r="AG679">
        <f t="shared" si="239"/>
        <v>0.57218379928283358</v>
      </c>
      <c r="AH679">
        <f t="shared" si="240"/>
        <v>0.56194567423472375</v>
      </c>
      <c r="AI679">
        <f t="shared" si="248"/>
        <v>0.46000000000000019</v>
      </c>
      <c r="AJ679">
        <f>MAX(0, $R679 - $AA679) * INDEX(Model_Assumptions[Values], 7)</f>
        <v>1647.1550389435697</v>
      </c>
      <c r="AK679">
        <f>MAX(0, INDEX(Model_Assumptions[Values], 4) - $AD679)</f>
        <v>1.8908406424322635E-2</v>
      </c>
      <c r="AL679">
        <f>MAX(0, INDEX(Model_Assumptions[Values], 5) - $AC679)</f>
        <v>0</v>
      </c>
      <c r="AM679">
        <f>INDEX(Model_Assumptions[Values], 6) * MAX(0, INDEX(Model_Assumptions[Values], 3) - $AB679)^2</f>
        <v>0</v>
      </c>
      <c r="AN679">
        <f t="shared" si="241"/>
        <v>1711.5652036792935</v>
      </c>
      <c r="AO679" cm="1">
        <f t="array" ref="AO679">IFERROR(STDEV(IF($E$2:$E$2201=$E679, $AJ$2:$AJ$2201)), 0)</f>
        <v>334.91256050738269</v>
      </c>
      <c r="AP679">
        <f t="shared" si="249"/>
        <v>-0.19231934639341178</v>
      </c>
      <c r="AQ679">
        <f t="shared" si="242"/>
        <v>2.2346225886679508E-2</v>
      </c>
      <c r="AR679" cm="1">
        <f t="array" ref="AR679">IFERROR(STDEV(IF($E$2:$E$2201=$E679, $AK$2:$AK$2201)), 0)</f>
        <v>1.5638952115084814E-2</v>
      </c>
      <c r="AS679">
        <f t="shared" si="250"/>
        <v>-0.2198241568270336</v>
      </c>
      <c r="AT679">
        <f t="shared" si="243"/>
        <v>3.5343450102758955E-3</v>
      </c>
      <c r="AU679" cm="1">
        <f t="array" ref="AU679">IFERROR(STDEV(IF($E$2:$E$2201=$E679, $AL$2:$AL$2201)), 0)</f>
        <v>6.0356138486970861E-3</v>
      </c>
      <c r="AV679">
        <f t="shared" si="251"/>
        <v>-0.58558169870971088</v>
      </c>
      <c r="AW679">
        <f t="shared" si="244"/>
        <v>0</v>
      </c>
      <c r="AX679" cm="1">
        <f t="array" ref="AX679">IFERROR(STDEV(IF($E$2:$E$2201=$E679, $AM$2:$AM$2201)), 0)</f>
        <v>0</v>
      </c>
      <c r="AY679">
        <f t="shared" si="252"/>
        <v>-0.58558169870971088</v>
      </c>
      <c r="AZ679">
        <f>INDEX(Model_Assumptions[Values],9)*((INDEX(Model_Scenarios[GR Weight],1)*$AG679)+(INDEX(Model_Scenarios[GP Weight],1)*$AH679)+(INDEX(Model_Scenarios[LTV Weight],1)*$AI679))-(INDEX(Model_Scenarios[LTV Weight],1)*$AP679)-(INDEX(Model_Scenarios[GP Weight],1)*($AS679+$AV679+$AY679))</f>
        <v>2.7000189692981547</v>
      </c>
      <c r="BA679">
        <f>INDEX(Model_Assumptions[Values],9)*((INDEX(Model_Scenarios[GR Weight],2)*$AG679)+(INDEX(Model_Scenarios[GP Weight],2)*$AH679)+(INDEX(Model_Scenarios[LTV Weight],2)*$AI679))-(INDEX(Model_Scenarios[LTV Weight],2)*$AP679)-(INDEX(Model_Scenarios[GP Weight],2)*($AS679+$AV679+$AY679))</f>
        <v>2.8892886097018584</v>
      </c>
      <c r="BB679">
        <f>INDEX(Model_Assumptions[Values],9)*((INDEX(Model_Scenarios[GR Weight],3)*$AG679)+(INDEX(Model_Scenarios[GP Weight],3)*$AH679)+(INDEX(Model_Scenarios[LTV Weight],3)*$AI679))-(INDEX(Model_Scenarios[LTV Weight],3)*$AP679)-(INDEX(Model_Scenarios[GP Weight],3)*($AS679+$AV679+$AY679))</f>
        <v>3.1824080615579327</v>
      </c>
      <c r="BC679">
        <f>INDEX(Model_Assumptions[Values],9)*((INDEX(Model_Scenarios[GR Weight],4)*$AG679)+(INDEX(Model_Scenarios[GP Weight],4)*$AH679)+(INDEX(Model_Scenarios[LTV Weight],4)*$AI679))-(INDEX(Model_Scenarios[LTV Weight],4)*$AP679)-(INDEX(Model_Scenarios[GP Weight],4)*($AS679+$AV679+$AY679))</f>
        <v>3.2192680265600084</v>
      </c>
      <c r="BD679">
        <f>INDEX(Model_Assumptions[Values],9)*((INDEX(Model_Scenarios[GR Weight],5)*$AG679)+(INDEX(Model_Scenarios[GP Weight],5)*$AH679)+(INDEX(Model_Scenarios[LTV Weight],5)*$AI679))-(INDEX(Model_Scenarios[LTV Weight],5)*$AP679)-(INDEX(Model_Scenarios[GP Weight],5)*($AS679+$AV679+$AY679))</f>
        <v>3.5056573948622272</v>
      </c>
    </row>
    <row r="680" spans="1:56" x14ac:dyDescent="0.25">
      <c r="A680">
        <v>679</v>
      </c>
      <c r="B680">
        <v>14</v>
      </c>
      <c r="C680" s="3">
        <v>29</v>
      </c>
      <c r="D680" s="4">
        <v>0.56000000000000005</v>
      </c>
      <c r="E680" t="str">
        <v>SKU-1019</v>
      </c>
      <c r="F680" t="str">
        <v>Raise</v>
      </c>
      <c r="G680" t="str">
        <v>Full</v>
      </c>
      <c r="H680">
        <v>160.35</v>
      </c>
      <c r="I680">
        <v>72.47</v>
      </c>
      <c r="J680">
        <v>36</v>
      </c>
      <c r="K680">
        <v>5772.5999999999995</v>
      </c>
      <c r="L680">
        <v>3163.6799999999994</v>
      </c>
      <c r="M680">
        <v>0.54805113813532891</v>
      </c>
      <c r="N680">
        <v>182.28730909948831</v>
      </c>
      <c r="O680">
        <v>425.16850938260268</v>
      </c>
      <c r="P680">
        <v>570.10850938260273</v>
      </c>
      <c r="Q680">
        <v>1437.4209803104648</v>
      </c>
      <c r="R680">
        <v>1143.9475301637449</v>
      </c>
      <c r="S680">
        <v>1</v>
      </c>
      <c r="T680">
        <f t="shared" si="230"/>
        <v>172.63489309571347</v>
      </c>
      <c r="U680">
        <f t="shared" si="231"/>
        <v>7.6612990930548616E-2</v>
      </c>
      <c r="V680">
        <f>IF($F680="Reduce", INDEX(Model_Assumptions[Values], 2), INDEX(Model_Assumptions[Values], 1))</f>
        <v>-0.4</v>
      </c>
      <c r="W680">
        <f t="shared" si="232"/>
        <v>34.8967729306001</v>
      </c>
      <c r="X680">
        <f t="shared" si="245"/>
        <v>6024.4006642595359</v>
      </c>
      <c r="Y680">
        <f t="shared" si="233"/>
        <v>3495.4315299789469</v>
      </c>
      <c r="Z680">
        <f t="shared" si="234"/>
        <v>251.80066425953646</v>
      </c>
      <c r="AA680">
        <f t="shared" si="235"/>
        <v>331.75152997894747</v>
      </c>
      <c r="AB680">
        <f t="shared" si="246"/>
        <v>0.58021232729688854</v>
      </c>
      <c r="AC680">
        <f t="shared" si="236"/>
        <v>3.2161189161559633E-2</v>
      </c>
      <c r="AD680">
        <f t="shared" si="237"/>
        <v>3.2161189161559633E-2</v>
      </c>
      <c r="AE680">
        <f t="shared" si="238"/>
        <v>0.56000000000000061</v>
      </c>
      <c r="AF680">
        <f t="shared" si="247"/>
        <v>503.33691327204707</v>
      </c>
      <c r="AG680">
        <f t="shared" si="239"/>
        <v>0.59223733344029217</v>
      </c>
      <c r="AH680">
        <f t="shared" si="240"/>
        <v>0.58190945148006434</v>
      </c>
      <c r="AI680">
        <f t="shared" si="248"/>
        <v>0.43999999999999939</v>
      </c>
      <c r="AJ680">
        <f>MAX(0, $R680 - $AA680) * INDEX(Model_Assumptions[Values], 7)</f>
        <v>1624.3920003695948</v>
      </c>
      <c r="AK680">
        <f>MAX(0, INDEX(Model_Assumptions[Values], 4) - $AD680)</f>
        <v>1.7838810838440369E-2</v>
      </c>
      <c r="AL680">
        <f>MAX(0, INDEX(Model_Assumptions[Values], 5) - $AC680)</f>
        <v>0</v>
      </c>
      <c r="AM680">
        <f>INDEX(Model_Assumptions[Values], 6) * MAX(0, INDEX(Model_Assumptions[Values], 3) - $AB680)^2</f>
        <v>0</v>
      </c>
      <c r="AN680">
        <f t="shared" si="241"/>
        <v>1711.5652036792935</v>
      </c>
      <c r="AO680" cm="1">
        <f t="array" ref="AO680">IFERROR(STDEV(IF($E$2:$E$2201=$E680, $AJ$2:$AJ$2201)), 0)</f>
        <v>334.91256050738269</v>
      </c>
      <c r="AP680">
        <f t="shared" si="249"/>
        <v>-0.26028645559794428</v>
      </c>
      <c r="AQ680">
        <f t="shared" si="242"/>
        <v>2.2346225886679508E-2</v>
      </c>
      <c r="AR680" cm="1">
        <f t="array" ref="AR680">IFERROR(STDEV(IF($E$2:$E$2201=$E680, $AK$2:$AK$2201)), 0)</f>
        <v>1.5638952115084814E-2</v>
      </c>
      <c r="AS680">
        <f t="shared" si="250"/>
        <v>-0.28821720375314891</v>
      </c>
      <c r="AT680">
        <f t="shared" si="243"/>
        <v>3.5343450102758955E-3</v>
      </c>
      <c r="AU680" cm="1">
        <f t="array" ref="AU680">IFERROR(STDEV(IF($E$2:$E$2201=$E680, $AL$2:$AL$2201)), 0)</f>
        <v>6.0356138486970861E-3</v>
      </c>
      <c r="AV680">
        <f t="shared" si="251"/>
        <v>-0.58558169870971088</v>
      </c>
      <c r="AW680">
        <f t="shared" si="244"/>
        <v>0</v>
      </c>
      <c r="AX680" cm="1">
        <f t="array" ref="AX680">IFERROR(STDEV(IF($E$2:$E$2201=$E680, $AM$2:$AM$2201)), 0)</f>
        <v>0</v>
      </c>
      <c r="AY680">
        <f t="shared" si="252"/>
        <v>-0.58558169870971088</v>
      </c>
      <c r="AZ680">
        <f>INDEX(Model_Assumptions[Values],9)*((INDEX(Model_Scenarios[GR Weight],1)*$AG680)+(INDEX(Model_Scenarios[GP Weight],1)*$AH680)+(INDEX(Model_Scenarios[LTV Weight],1)*$AI680))-(INDEX(Model_Scenarios[LTV Weight],1)*$AP680)-(INDEX(Model_Scenarios[GP Weight],1)*($AS680+$AV680+$AY680))</f>
        <v>2.701240617055789</v>
      </c>
      <c r="BA680">
        <f>INDEX(Model_Assumptions[Values],9)*((INDEX(Model_Scenarios[GR Weight],2)*$AG680)+(INDEX(Model_Scenarios[GP Weight],2)*$AH680)+(INDEX(Model_Scenarios[LTV Weight],2)*$AI680))-(INDEX(Model_Scenarios[LTV Weight],2)*$AP680)-(INDEX(Model_Scenarios[GP Weight],2)*($AS680+$AV680+$AY680))</f>
        <v>2.9171497679334597</v>
      </c>
      <c r="BB680">
        <f>INDEX(Model_Assumptions[Values],9)*((INDEX(Model_Scenarios[GR Weight],3)*$AG680)+(INDEX(Model_Scenarios[GP Weight],3)*$AH680)+(INDEX(Model_Scenarios[LTV Weight],3)*$AI680))-(INDEX(Model_Scenarios[LTV Weight],3)*$AP680)-(INDEX(Model_Scenarios[GP Weight],3)*($AS680+$AV680+$AY680))</f>
        <v>3.2535359995400541</v>
      </c>
      <c r="BC680">
        <f>INDEX(Model_Assumptions[Values],9)*((INDEX(Model_Scenarios[GR Weight],4)*$AG680)+(INDEX(Model_Scenarios[GP Weight],4)*$AH680)+(INDEX(Model_Scenarios[LTV Weight],4)*$AI680))-(INDEX(Model_Scenarios[LTV Weight],4)*$AP680)-(INDEX(Model_Scenarios[GP Weight],4)*($AS680+$AV680+$AY680))</f>
        <v>3.3036260207004053</v>
      </c>
      <c r="BD680">
        <f>INDEX(Model_Assumptions[Values],9)*((INDEX(Model_Scenarios[GR Weight],5)*$AG680)+(INDEX(Model_Scenarios[GP Weight],5)*$AH680)+(INDEX(Model_Scenarios[LTV Weight],5)*$AI680))-(INDEX(Model_Scenarios[LTV Weight],5)*$AP680)-(INDEX(Model_Scenarios[GP Weight],5)*($AS680+$AV680+$AY680))</f>
        <v>3.6102192695548685</v>
      </c>
    </row>
    <row r="681" spans="1:56" x14ac:dyDescent="0.25">
      <c r="A681">
        <v>680</v>
      </c>
      <c r="B681">
        <v>14</v>
      </c>
      <c r="C681" s="3">
        <v>30</v>
      </c>
      <c r="D681" s="4">
        <v>0.57999999999999996</v>
      </c>
      <c r="E681" t="str">
        <v>SKU-1019</v>
      </c>
      <c r="F681" t="str">
        <v>Raise</v>
      </c>
      <c r="G681" t="str">
        <v>Full</v>
      </c>
      <c r="H681">
        <v>160.35</v>
      </c>
      <c r="I681">
        <v>72.47</v>
      </c>
      <c r="J681">
        <v>36</v>
      </c>
      <c r="K681">
        <v>5772.5999999999995</v>
      </c>
      <c r="L681">
        <v>3163.6799999999994</v>
      </c>
      <c r="M681">
        <v>0.54805113813532891</v>
      </c>
      <c r="N681">
        <v>182.28730909948831</v>
      </c>
      <c r="O681">
        <v>425.16850938260268</v>
      </c>
      <c r="P681">
        <v>570.10850938260273</v>
      </c>
      <c r="Q681">
        <v>1437.4209803104648</v>
      </c>
      <c r="R681">
        <v>1143.9475301637449</v>
      </c>
      <c r="S681">
        <v>1</v>
      </c>
      <c r="T681">
        <f t="shared" si="230"/>
        <v>173.07363927770322</v>
      </c>
      <c r="U681">
        <f t="shared" si="231"/>
        <v>7.9349169178068155E-2</v>
      </c>
      <c r="V681">
        <f>IF($F681="Reduce", INDEX(Model_Assumptions[Values], 2), INDEX(Model_Assumptions[Values], 1))</f>
        <v>-0.4</v>
      </c>
      <c r="W681">
        <f t="shared" si="232"/>
        <v>34.857371963835817</v>
      </c>
      <c r="X681">
        <f t="shared" si="245"/>
        <v>6032.8922214376462</v>
      </c>
      <c r="Y681">
        <f t="shared" si="233"/>
        <v>3506.7784752184643</v>
      </c>
      <c r="Z681">
        <f t="shared" si="234"/>
        <v>260.29222143764673</v>
      </c>
      <c r="AA681">
        <f t="shared" si="235"/>
        <v>343.09847521846496</v>
      </c>
      <c r="AB681">
        <f t="shared" si="246"/>
        <v>0.58127649997745101</v>
      </c>
      <c r="AC681">
        <f t="shared" si="236"/>
        <v>3.3225361842122103E-2</v>
      </c>
      <c r="AD681">
        <f t="shared" si="237"/>
        <v>3.3225361842122103E-2</v>
      </c>
      <c r="AE681">
        <f t="shared" si="238"/>
        <v>0.58000000000000018</v>
      </c>
      <c r="AF681">
        <f t="shared" si="247"/>
        <v>480.45796266877267</v>
      </c>
      <c r="AG681">
        <f t="shared" si="239"/>
        <v>0.61220954913999459</v>
      </c>
      <c r="AH681">
        <f t="shared" si="240"/>
        <v>0.60181258404653948</v>
      </c>
      <c r="AI681">
        <f t="shared" si="248"/>
        <v>0.41999999999999982</v>
      </c>
      <c r="AJ681">
        <f>MAX(0, $R681 - $AA681) * INDEX(Model_Assumptions[Values], 7)</f>
        <v>1601.6981098905599</v>
      </c>
      <c r="AK681">
        <f>MAX(0, INDEX(Model_Assumptions[Values], 4) - $AD681)</f>
        <v>1.67746381578779E-2</v>
      </c>
      <c r="AL681">
        <f>MAX(0, INDEX(Model_Assumptions[Values], 5) - $AC681)</f>
        <v>0</v>
      </c>
      <c r="AM681">
        <f>INDEX(Model_Assumptions[Values], 6) * MAX(0, INDEX(Model_Assumptions[Values], 3) - $AB681)^2</f>
        <v>0</v>
      </c>
      <c r="AN681">
        <f t="shared" si="241"/>
        <v>1711.5652036792935</v>
      </c>
      <c r="AO681" cm="1">
        <f t="array" ref="AO681">IFERROR(STDEV(IF($E$2:$E$2201=$E681, $AJ$2:$AJ$2201)), 0)</f>
        <v>334.91256050738269</v>
      </c>
      <c r="AP681">
        <f t="shared" si="249"/>
        <v>-0.32804709868835086</v>
      </c>
      <c r="AQ681">
        <f t="shared" si="242"/>
        <v>2.2346225886679508E-2</v>
      </c>
      <c r="AR681" cm="1">
        <f t="array" ref="AR681">IFERROR(STDEV(IF($E$2:$E$2201=$E681, $AK$2:$AK$2201)), 0)</f>
        <v>1.5638952115084814E-2</v>
      </c>
      <c r="AS681">
        <f t="shared" si="250"/>
        <v>-0.35626349436976917</v>
      </c>
      <c r="AT681">
        <f t="shared" si="243"/>
        <v>3.5343450102758955E-3</v>
      </c>
      <c r="AU681" cm="1">
        <f t="array" ref="AU681">IFERROR(STDEV(IF($E$2:$E$2201=$E681, $AL$2:$AL$2201)), 0)</f>
        <v>6.0356138486970861E-3</v>
      </c>
      <c r="AV681">
        <f t="shared" si="251"/>
        <v>-0.58558169870971088</v>
      </c>
      <c r="AW681">
        <f t="shared" si="244"/>
        <v>0</v>
      </c>
      <c r="AX681" cm="1">
        <f t="array" ref="AX681">IFERROR(STDEV(IF($E$2:$E$2201=$E681, $AM$2:$AM$2201)), 0)</f>
        <v>0</v>
      </c>
      <c r="AY681">
        <f t="shared" si="252"/>
        <v>-0.58558169870971088</v>
      </c>
      <c r="AZ681">
        <f>INDEX(Model_Assumptions[Values],9)*((INDEX(Model_Scenarios[GR Weight],1)*$AG681)+(INDEX(Model_Scenarios[GP Weight],1)*$AH681)+(INDEX(Model_Scenarios[LTV Weight],1)*$AI681))-(INDEX(Model_Scenarios[LTV Weight],1)*$AP681)-(INDEX(Model_Scenarios[GP Weight],1)*($AS681+$AV681+$AY681))</f>
        <v>2.7021914347228666</v>
      </c>
      <c r="BA681">
        <f>INDEX(Model_Assumptions[Values],9)*((INDEX(Model_Scenarios[GR Weight],2)*$AG681)+(INDEX(Model_Scenarios[GP Weight],2)*$AH681)+(INDEX(Model_Scenarios[LTV Weight],2)*$AI681))-(INDEX(Model_Scenarios[LTV Weight],2)*$AP681)-(INDEX(Model_Scenarios[GP Weight],2)*($AS681+$AV681+$AY681))</f>
        <v>2.9446857384068013</v>
      </c>
      <c r="BB681">
        <f>INDEX(Model_Assumptions[Values],9)*((INDEX(Model_Scenarios[GR Weight],3)*$AG681)+(INDEX(Model_Scenarios[GP Weight],3)*$AH681)+(INDEX(Model_Scenarios[LTV Weight],3)*$AI681))-(INDEX(Model_Scenarios[LTV Weight],3)*$AP681)-(INDEX(Model_Scenarios[GP Weight],3)*($AS681+$AV681+$AY681))</f>
        <v>3.3242522101079941</v>
      </c>
      <c r="BC681">
        <f>INDEX(Model_Assumptions[Values],9)*((INDEX(Model_Scenarios[GR Weight],4)*$AG681)+(INDEX(Model_Scenarios[GP Weight],4)*$AH681)+(INDEX(Model_Scenarios[LTV Weight],4)*$AI681))-(INDEX(Model_Scenarios[LTV Weight],4)*$AP681)-(INDEX(Model_Scenarios[GP Weight],4)*($AS681+$AV681+$AY681))</f>
        <v>3.3875522748091562</v>
      </c>
      <c r="BD681">
        <f>INDEX(Model_Assumptions[Values],9)*((INDEX(Model_Scenarios[GR Weight],5)*$AG681)+(INDEX(Model_Scenarios[GP Weight],5)*$AH681)+(INDEX(Model_Scenarios[LTV Weight],5)*$AI681))-(INDEX(Model_Scenarios[LTV Weight],5)*$AP681)-(INDEX(Model_Scenarios[GP Weight],5)*($AS681+$AV681+$AY681))</f>
        <v>3.7142907204241209</v>
      </c>
    </row>
    <row r="682" spans="1:56" x14ac:dyDescent="0.25">
      <c r="A682">
        <v>681</v>
      </c>
      <c r="B682">
        <v>14</v>
      </c>
      <c r="C682" s="3">
        <v>31</v>
      </c>
      <c r="D682" s="4">
        <v>0.6</v>
      </c>
      <c r="E682" t="str">
        <v>SKU-1019</v>
      </c>
      <c r="F682" t="str">
        <v>Raise</v>
      </c>
      <c r="G682" t="str">
        <v>Full</v>
      </c>
      <c r="H682">
        <v>160.35</v>
      </c>
      <c r="I682">
        <v>72.47</v>
      </c>
      <c r="J682">
        <v>36</v>
      </c>
      <c r="K682">
        <v>5772.5999999999995</v>
      </c>
      <c r="L682">
        <v>3163.6799999999994</v>
      </c>
      <c r="M682">
        <v>0.54805113813532891</v>
      </c>
      <c r="N682">
        <v>182.28730909948831</v>
      </c>
      <c r="O682">
        <v>425.16850938260268</v>
      </c>
      <c r="P682">
        <v>570.10850938260273</v>
      </c>
      <c r="Q682">
        <v>1437.4209803104648</v>
      </c>
      <c r="R682">
        <v>1143.9475301637449</v>
      </c>
      <c r="S682">
        <v>1</v>
      </c>
      <c r="T682">
        <f t="shared" si="230"/>
        <v>173.51238545969298</v>
      </c>
      <c r="U682">
        <f t="shared" si="231"/>
        <v>8.2085347425587679E-2</v>
      </c>
      <c r="V682">
        <f>IF($F682="Reduce", INDEX(Model_Assumptions[Values], 2), INDEX(Model_Assumptions[Values], 1))</f>
        <v>-0.4</v>
      </c>
      <c r="W682">
        <f t="shared" si="232"/>
        <v>34.817970997071534</v>
      </c>
      <c r="X682">
        <f t="shared" si="245"/>
        <v>6041.349204568287</v>
      </c>
      <c r="Y682">
        <f t="shared" si="233"/>
        <v>3518.0908464105128</v>
      </c>
      <c r="Z682">
        <f t="shared" si="234"/>
        <v>268.7492045682875</v>
      </c>
      <c r="AA682">
        <f t="shared" si="235"/>
        <v>354.41084641051339</v>
      </c>
      <c r="AB682">
        <f t="shared" si="246"/>
        <v>0.582335290890028</v>
      </c>
      <c r="AC682">
        <f t="shared" si="236"/>
        <v>3.4284152754699093E-2</v>
      </c>
      <c r="AD682">
        <f t="shared" si="237"/>
        <v>3.4284152754699093E-2</v>
      </c>
      <c r="AE682">
        <f t="shared" si="238"/>
        <v>0.59999999999999976</v>
      </c>
      <c r="AF682">
        <f t="shared" si="247"/>
        <v>457.57901206549826</v>
      </c>
      <c r="AG682">
        <f t="shared" si="239"/>
        <v>0.63210044638194074</v>
      </c>
      <c r="AH682">
        <f t="shared" si="240"/>
        <v>0.62165507193415082</v>
      </c>
      <c r="AI682">
        <f t="shared" si="248"/>
        <v>0.40000000000000024</v>
      </c>
      <c r="AJ682">
        <f>MAX(0, $R682 - $AA682) * INDEX(Model_Assumptions[Values], 7)</f>
        <v>1579.073367506463</v>
      </c>
      <c r="AK682">
        <f>MAX(0, INDEX(Model_Assumptions[Values], 4) - $AD682)</f>
        <v>1.571584724530091E-2</v>
      </c>
      <c r="AL682">
        <f>MAX(0, INDEX(Model_Assumptions[Values], 5) - $AC682)</f>
        <v>0</v>
      </c>
      <c r="AM682">
        <f>INDEX(Model_Assumptions[Values], 6) * MAX(0, INDEX(Model_Assumptions[Values], 3) - $AB682)^2</f>
        <v>0</v>
      </c>
      <c r="AN682">
        <f t="shared" si="241"/>
        <v>1711.5652036792935</v>
      </c>
      <c r="AO682" cm="1">
        <f t="array" ref="AO682">IFERROR(STDEV(IF($E$2:$E$2201=$E682, $AJ$2:$AJ$2201)), 0)</f>
        <v>334.91256050738269</v>
      </c>
      <c r="AP682">
        <f t="shared" si="249"/>
        <v>-0.39560127566463699</v>
      </c>
      <c r="AQ682">
        <f t="shared" si="242"/>
        <v>2.2346225886679508E-2</v>
      </c>
      <c r="AR682" cm="1">
        <f t="array" ref="AR682">IFERROR(STDEV(IF($E$2:$E$2201=$E682, $AK$2:$AK$2201)), 0)</f>
        <v>1.5638952115084814E-2</v>
      </c>
      <c r="AS682">
        <f t="shared" si="250"/>
        <v>-0.4239656591174773</v>
      </c>
      <c r="AT682">
        <f t="shared" si="243"/>
        <v>3.5343450102758955E-3</v>
      </c>
      <c r="AU682" cm="1">
        <f t="array" ref="AU682">IFERROR(STDEV(IF($E$2:$E$2201=$E682, $AL$2:$AL$2201)), 0)</f>
        <v>6.0356138486970861E-3</v>
      </c>
      <c r="AV682">
        <f t="shared" si="251"/>
        <v>-0.58558169870971088</v>
      </c>
      <c r="AW682">
        <f t="shared" si="244"/>
        <v>0</v>
      </c>
      <c r="AX682" cm="1">
        <f t="array" ref="AX682">IFERROR(STDEV(IF($E$2:$E$2201=$E682, $AM$2:$AM$2201)), 0)</f>
        <v>0</v>
      </c>
      <c r="AY682">
        <f t="shared" si="252"/>
        <v>-0.58558169870971088</v>
      </c>
      <c r="AZ682">
        <f>INDEX(Model_Assumptions[Values],9)*((INDEX(Model_Scenarios[GR Weight],1)*$AG682)+(INDEX(Model_Scenarios[GP Weight],1)*$AH682)+(INDEX(Model_Scenarios[LTV Weight],1)*$AI682))-(INDEX(Model_Scenarios[LTV Weight],1)*$AP682)-(INDEX(Model_Scenarios[GP Weight],1)*($AS682+$AV682+$AY682))</f>
        <v>2.702871685343446</v>
      </c>
      <c r="BA682">
        <f>INDEX(Model_Assumptions[Values],9)*((INDEX(Model_Scenarios[GR Weight],2)*$AG682)+(INDEX(Model_Scenarios[GP Weight],2)*$AH682)+(INDEX(Model_Scenarios[LTV Weight],2)*$AI682))-(INDEX(Model_Scenarios[LTV Weight],2)*$AP682)-(INDEX(Model_Scenarios[GP Weight],2)*($AS682+$AV682+$AY682))</f>
        <v>2.971897047210001</v>
      </c>
      <c r="BB682">
        <f>INDEX(Model_Assumptions[Values],9)*((INDEX(Model_Scenarios[GR Weight],3)*$AG682)+(INDEX(Model_Scenarios[GP Weight],3)*$AH682)+(INDEX(Model_Scenarios[LTV Weight],3)*$AI682))-(INDEX(Model_Scenarios[LTV Weight],3)*$AP682)-(INDEX(Model_Scenarios[GP Weight],3)*($AS682+$AV682+$AY682))</f>
        <v>3.3945576139159597</v>
      </c>
      <c r="BC682">
        <f>INDEX(Model_Assumptions[Values],9)*((INDEX(Model_Scenarios[GR Weight],4)*$AG682)+(INDEX(Model_Scenarios[GP Weight],4)*$AH682)+(INDEX(Model_Scenarios[LTV Weight],4)*$AI682))-(INDEX(Model_Scenarios[LTV Weight],4)*$AP682)-(INDEX(Model_Scenarios[GP Weight],4)*($AS682+$AV682+$AY682))</f>
        <v>3.4710477095404664</v>
      </c>
      <c r="BD682">
        <f>INDEX(Model_Assumptions[Values],9)*((INDEX(Model_Scenarios[GR Weight],5)*$AG682)+(INDEX(Model_Scenarios[GP Weight],5)*$AH682)+(INDEX(Model_Scenarios[LTV Weight],5)*$AI682))-(INDEX(Model_Scenarios[LTV Weight],5)*$AP682)-(INDEX(Model_Scenarios[GP Weight],5)*($AS682+$AV682+$AY682))</f>
        <v>3.8178731942123099</v>
      </c>
    </row>
    <row r="683" spans="1:56" x14ac:dyDescent="0.25">
      <c r="A683">
        <v>682</v>
      </c>
      <c r="B683">
        <v>14</v>
      </c>
      <c r="C683" s="3">
        <v>32</v>
      </c>
      <c r="D683" s="4">
        <v>0.62</v>
      </c>
      <c r="E683" t="str">
        <v>SKU-1019</v>
      </c>
      <c r="F683" t="str">
        <v>Raise</v>
      </c>
      <c r="G683" t="str">
        <v>Full</v>
      </c>
      <c r="H683">
        <v>160.35</v>
      </c>
      <c r="I683">
        <v>72.47</v>
      </c>
      <c r="J683">
        <v>36</v>
      </c>
      <c r="K683">
        <v>5772.5999999999995</v>
      </c>
      <c r="L683">
        <v>3163.6799999999994</v>
      </c>
      <c r="M683">
        <v>0.54805113813532891</v>
      </c>
      <c r="N683">
        <v>182.28730909948831</v>
      </c>
      <c r="O683">
        <v>425.16850938260268</v>
      </c>
      <c r="P683">
        <v>570.10850938260273</v>
      </c>
      <c r="Q683">
        <v>1437.4209803104648</v>
      </c>
      <c r="R683">
        <v>1143.9475301637449</v>
      </c>
      <c r="S683">
        <v>1</v>
      </c>
      <c r="T683">
        <f t="shared" si="230"/>
        <v>173.95113164168276</v>
      </c>
      <c r="U683">
        <f t="shared" si="231"/>
        <v>8.4821525673107384E-2</v>
      </c>
      <c r="V683">
        <f>IF($F683="Reduce", INDEX(Model_Assumptions[Values], 2), INDEX(Model_Assumptions[Values], 1))</f>
        <v>-0.4</v>
      </c>
      <c r="W683">
        <f t="shared" si="232"/>
        <v>34.77857003030725</v>
      </c>
      <c r="X683">
        <f t="shared" si="245"/>
        <v>6049.7716136514591</v>
      </c>
      <c r="Y683">
        <f t="shared" si="233"/>
        <v>3529.3686435550926</v>
      </c>
      <c r="Z683">
        <f t="shared" si="234"/>
        <v>277.17161365145967</v>
      </c>
      <c r="AA683">
        <f t="shared" si="235"/>
        <v>365.68864355509322</v>
      </c>
      <c r="AB683">
        <f t="shared" si="246"/>
        <v>0.58338874075692126</v>
      </c>
      <c r="AC683">
        <f t="shared" si="236"/>
        <v>3.5337602621592357E-2</v>
      </c>
      <c r="AD683">
        <f t="shared" si="237"/>
        <v>3.5337602621592357E-2</v>
      </c>
      <c r="AE683">
        <f t="shared" si="238"/>
        <v>0.62000000000000055</v>
      </c>
      <c r="AF683">
        <f t="shared" si="247"/>
        <v>434.70006146222244</v>
      </c>
      <c r="AG683">
        <f t="shared" si="239"/>
        <v>0.65191002516613272</v>
      </c>
      <c r="AH683">
        <f t="shared" si="240"/>
        <v>0.64143691514289902</v>
      </c>
      <c r="AI683">
        <f t="shared" si="248"/>
        <v>0.37999999999999945</v>
      </c>
      <c r="AJ683">
        <f>MAX(0, $R683 - $AA683) * INDEX(Model_Assumptions[Values], 7)</f>
        <v>1556.5177732173033</v>
      </c>
      <c r="AK683">
        <f>MAX(0, INDEX(Model_Assumptions[Values], 4) - $AD683)</f>
        <v>1.4662397378407646E-2</v>
      </c>
      <c r="AL683">
        <f>MAX(0, INDEX(Model_Assumptions[Values], 5) - $AC683)</f>
        <v>0</v>
      </c>
      <c r="AM683">
        <f>INDEX(Model_Assumptions[Values], 6) * MAX(0, INDEX(Model_Assumptions[Values], 3) - $AB683)^2</f>
        <v>0</v>
      </c>
      <c r="AN683">
        <f t="shared" si="241"/>
        <v>1711.5652036792935</v>
      </c>
      <c r="AO683" cm="1">
        <f t="array" ref="AO683">IFERROR(STDEV(IF($E$2:$E$2201=$E683, $AJ$2:$AJ$2201)), 0)</f>
        <v>334.91256050738269</v>
      </c>
      <c r="AP683">
        <f t="shared" si="249"/>
        <v>-0.46294898652680533</v>
      </c>
      <c r="AQ683">
        <f t="shared" si="242"/>
        <v>2.2346225886679508E-2</v>
      </c>
      <c r="AR683" cm="1">
        <f t="array" ref="AR683">IFERROR(STDEV(IF($E$2:$E$2201=$E683, $AK$2:$AK$2201)), 0)</f>
        <v>1.5638952115084814E-2</v>
      </c>
      <c r="AS683">
        <f t="shared" si="250"/>
        <v>-0.49132630189846904</v>
      </c>
      <c r="AT683">
        <f t="shared" si="243"/>
        <v>3.5343450102758955E-3</v>
      </c>
      <c r="AU683" cm="1">
        <f t="array" ref="AU683">IFERROR(STDEV(IF($E$2:$E$2201=$E683, $AL$2:$AL$2201)), 0)</f>
        <v>6.0356138486970861E-3</v>
      </c>
      <c r="AV683">
        <f t="shared" si="251"/>
        <v>-0.58558169870971088</v>
      </c>
      <c r="AW683">
        <f t="shared" si="244"/>
        <v>0</v>
      </c>
      <c r="AX683" cm="1">
        <f t="array" ref="AX683">IFERROR(STDEV(IF($E$2:$E$2201=$E683, $AM$2:$AM$2201)), 0)</f>
        <v>0</v>
      </c>
      <c r="AY683">
        <f t="shared" si="252"/>
        <v>-0.58558169870971088</v>
      </c>
      <c r="AZ683">
        <f>INDEX(Model_Assumptions[Values],9)*((INDEX(Model_Scenarios[GR Weight],1)*$AG683)+(INDEX(Model_Scenarios[GP Weight],1)*$AH683)+(INDEX(Model_Scenarios[LTV Weight],1)*$AI683))-(INDEX(Model_Scenarios[LTV Weight],1)*$AP683)-(INDEX(Model_Scenarios[GP Weight],1)*($AS683+$AV683+$AY683))</f>
        <v>2.7032816293077473</v>
      </c>
      <c r="BA683">
        <f>INDEX(Model_Assumptions[Values],9)*((INDEX(Model_Scenarios[GR Weight],2)*$AG683)+(INDEX(Model_Scenarios[GP Weight],2)*$AH683)+(INDEX(Model_Scenarios[LTV Weight],2)*$AI683))-(INDEX(Model_Scenarios[LTV Weight],2)*$AP683)-(INDEX(Model_Scenarios[GP Weight],2)*($AS683+$AV683+$AY683))</f>
        <v>2.9987842151234982</v>
      </c>
      <c r="BB683">
        <f>INDEX(Model_Assumptions[Values],9)*((INDEX(Model_Scenarios[GR Weight],3)*$AG683)+(INDEX(Model_Scenarios[GP Weight],3)*$AH683)+(INDEX(Model_Scenarios[LTV Weight],3)*$AI683))-(INDEX(Model_Scenarios[LTV Weight],3)*$AP683)-(INDEX(Model_Scenarios[GP Weight],3)*($AS683+$AV683+$AY683))</f>
        <v>3.4644531223297221</v>
      </c>
      <c r="BC683">
        <f>INDEX(Model_Assumptions[Values],9)*((INDEX(Model_Scenarios[GR Weight],4)*$AG683)+(INDEX(Model_Scenarios[GP Weight],4)*$AH683)+(INDEX(Model_Scenarios[LTV Weight],4)*$AI683))-(INDEX(Model_Scenarios[LTV Weight],4)*$AP683)-(INDEX(Model_Scenarios[GP Weight],4)*($AS683+$AV683+$AY683))</f>
        <v>3.5541132362601076</v>
      </c>
      <c r="BD683">
        <f>INDEX(Model_Assumptions[Values],9)*((INDEX(Model_Scenarios[GR Weight],5)*$AG683)+(INDEX(Model_Scenarios[GP Weight],5)*$AH683)+(INDEX(Model_Scenarios[LTV Weight],5)*$AI683))-(INDEX(Model_Scenarios[LTV Weight],5)*$AP683)-(INDEX(Model_Scenarios[GP Weight],5)*($AS683+$AV683+$AY683))</f>
        <v>3.9209681230656459</v>
      </c>
    </row>
    <row r="684" spans="1:56" x14ac:dyDescent="0.25">
      <c r="A684">
        <v>683</v>
      </c>
      <c r="B684">
        <v>14</v>
      </c>
      <c r="C684" s="3">
        <v>33</v>
      </c>
      <c r="D684" s="4">
        <v>0.64</v>
      </c>
      <c r="E684" t="str">
        <v>SKU-1019</v>
      </c>
      <c r="F684" t="str">
        <v>Raise</v>
      </c>
      <c r="G684" t="str">
        <v>Full</v>
      </c>
      <c r="H684">
        <v>160.35</v>
      </c>
      <c r="I684">
        <v>72.47</v>
      </c>
      <c r="J684">
        <v>36</v>
      </c>
      <c r="K684">
        <v>5772.5999999999995</v>
      </c>
      <c r="L684">
        <v>3163.6799999999994</v>
      </c>
      <c r="M684">
        <v>0.54805113813532891</v>
      </c>
      <c r="N684">
        <v>182.28730909948831</v>
      </c>
      <c r="O684">
        <v>425.16850938260268</v>
      </c>
      <c r="P684">
        <v>570.10850938260273</v>
      </c>
      <c r="Q684">
        <v>1437.4209803104648</v>
      </c>
      <c r="R684">
        <v>1143.9475301637449</v>
      </c>
      <c r="S684">
        <v>1</v>
      </c>
      <c r="T684">
        <f t="shared" si="230"/>
        <v>174.38987782367252</v>
      </c>
      <c r="U684">
        <f t="shared" si="231"/>
        <v>8.7557703920626923E-2</v>
      </c>
      <c r="V684">
        <f>IF($F684="Reduce", INDEX(Model_Assumptions[Values], 2), INDEX(Model_Assumptions[Values], 1))</f>
        <v>-0.4</v>
      </c>
      <c r="W684">
        <f t="shared" si="232"/>
        <v>34.739169063542974</v>
      </c>
      <c r="X684">
        <f t="shared" si="245"/>
        <v>6058.1594486871636</v>
      </c>
      <c r="Y684">
        <f t="shared" si="233"/>
        <v>3540.6118666522043</v>
      </c>
      <c r="Z684">
        <f t="shared" si="234"/>
        <v>285.55944868716415</v>
      </c>
      <c r="AA684">
        <f t="shared" si="235"/>
        <v>376.93186665220492</v>
      </c>
      <c r="AB684">
        <f t="shared" si="246"/>
        <v>0.58443688989062093</v>
      </c>
      <c r="AC684">
        <f t="shared" si="236"/>
        <v>3.6385751755292017E-2</v>
      </c>
      <c r="AD684">
        <f t="shared" si="237"/>
        <v>3.6385751755292017E-2</v>
      </c>
      <c r="AE684">
        <f t="shared" si="238"/>
        <v>0.64000000000000012</v>
      </c>
      <c r="AF684">
        <f t="shared" si="247"/>
        <v>411.82111085894803</v>
      </c>
      <c r="AG684">
        <f t="shared" si="239"/>
        <v>0.67163828549257287</v>
      </c>
      <c r="AH684">
        <f t="shared" si="240"/>
        <v>0.6611581136727851</v>
      </c>
      <c r="AI684">
        <f t="shared" si="248"/>
        <v>0.35999999999999988</v>
      </c>
      <c r="AJ684">
        <f>MAX(0, $R684 - $AA684) * INDEX(Model_Assumptions[Values], 7)</f>
        <v>1534.0313270230799</v>
      </c>
      <c r="AK684">
        <f>MAX(0, INDEX(Model_Assumptions[Values], 4) - $AD684)</f>
        <v>1.3614248244707985E-2</v>
      </c>
      <c r="AL684">
        <f>MAX(0, INDEX(Model_Assumptions[Values], 5) - $AC684)</f>
        <v>0</v>
      </c>
      <c r="AM684">
        <f>INDEX(Model_Assumptions[Values], 6) * MAX(0, INDEX(Model_Assumptions[Values], 3) - $AB684)^2</f>
        <v>0</v>
      </c>
      <c r="AN684">
        <f t="shared" si="241"/>
        <v>1711.5652036792935</v>
      </c>
      <c r="AO684" cm="1">
        <f t="array" ref="AO684">IFERROR(STDEV(IF($E$2:$E$2201=$E684, $AJ$2:$AJ$2201)), 0)</f>
        <v>334.91256050738269</v>
      </c>
      <c r="AP684">
        <f t="shared" si="249"/>
        <v>-0.53009023127485866</v>
      </c>
      <c r="AQ684">
        <f t="shared" si="242"/>
        <v>2.2346225886679508E-2</v>
      </c>
      <c r="AR684" cm="1">
        <f t="array" ref="AR684">IFERROR(STDEV(IF($E$2:$E$2201=$E684, $AK$2:$AK$2201)), 0)</f>
        <v>1.5638952115084814E-2</v>
      </c>
      <c r="AS684">
        <f t="shared" si="250"/>
        <v>-0.55834800041039501</v>
      </c>
      <c r="AT684">
        <f t="shared" si="243"/>
        <v>3.5343450102758955E-3</v>
      </c>
      <c r="AU684" cm="1">
        <f t="array" ref="AU684">IFERROR(STDEV(IF($E$2:$E$2201=$E684, $AL$2:$AL$2201)), 0)</f>
        <v>6.0356138486970861E-3</v>
      </c>
      <c r="AV684">
        <f t="shared" si="251"/>
        <v>-0.58558169870971088</v>
      </c>
      <c r="AW684">
        <f t="shared" si="244"/>
        <v>0</v>
      </c>
      <c r="AX684" cm="1">
        <f t="array" ref="AX684">IFERROR(STDEV(IF($E$2:$E$2201=$E684, $AM$2:$AM$2201)), 0)</f>
        <v>0</v>
      </c>
      <c r="AY684">
        <f t="shared" si="252"/>
        <v>-0.58558169870971088</v>
      </c>
      <c r="AZ684">
        <f>INDEX(Model_Assumptions[Values],9)*((INDEX(Model_Scenarios[GR Weight],1)*$AG684)+(INDEX(Model_Scenarios[GP Weight],1)*$AH684)+(INDEX(Model_Scenarios[LTV Weight],1)*$AI684))-(INDEX(Model_Scenarios[LTV Weight],1)*$AP684)-(INDEX(Model_Scenarios[GP Weight],1)*($AS684+$AV684+$AY684))</f>
        <v>2.7034215243855475</v>
      </c>
      <c r="BA684">
        <f>INDEX(Model_Assumptions[Values],9)*((INDEX(Model_Scenarios[GR Weight],2)*$AG684)+(INDEX(Model_Scenarios[GP Weight],2)*$AH684)+(INDEX(Model_Scenarios[LTV Weight],2)*$AI684))-(INDEX(Model_Scenarios[LTV Weight],2)*$AP684)-(INDEX(Model_Scenarios[GP Weight],2)*($AS684+$AV684+$AY684))</f>
        <v>3.0253477576868359</v>
      </c>
      <c r="BB684">
        <f>INDEX(Model_Assumptions[Values],9)*((INDEX(Model_Scenarios[GR Weight],3)*$AG684)+(INDEX(Model_Scenarios[GP Weight],3)*$AH684)+(INDEX(Model_Scenarios[LTV Weight],3)*$AI684))-(INDEX(Model_Scenarios[LTV Weight],3)*$AP684)-(INDEX(Model_Scenarios[GP Weight],3)*($AS684+$AV684+$AY684))</f>
        <v>3.5339396375434693</v>
      </c>
      <c r="BC684">
        <f>INDEX(Model_Assumptions[Values],9)*((INDEX(Model_Scenarios[GR Weight],4)*$AG684)+(INDEX(Model_Scenarios[GP Weight],4)*$AH684)+(INDEX(Model_Scenarios[LTV Weight],4)*$AI684))-(INDEX(Model_Scenarios[LTV Weight],4)*$AP684)-(INDEX(Model_Scenarios[GP Weight],4)*($AS684+$AV684+$AY684))</f>
        <v>3.6367497571622698</v>
      </c>
      <c r="BD684">
        <f>INDEX(Model_Assumptions[Values],9)*((INDEX(Model_Scenarios[GR Weight],5)*$AG684)+(INDEX(Model_Scenarios[GP Weight],5)*$AH684)+(INDEX(Model_Scenarios[LTV Weight],5)*$AI684))-(INDEX(Model_Scenarios[LTV Weight],5)*$AP684)-(INDEX(Model_Scenarios[GP Weight],5)*($AS684+$AV684+$AY684))</f>
        <v>4.0235769247178457</v>
      </c>
    </row>
    <row r="685" spans="1:56" x14ac:dyDescent="0.25">
      <c r="A685">
        <v>684</v>
      </c>
      <c r="B685">
        <v>14</v>
      </c>
      <c r="C685" s="3">
        <v>34</v>
      </c>
      <c r="D685" s="4">
        <v>0.66</v>
      </c>
      <c r="E685" t="str">
        <v>SKU-1019</v>
      </c>
      <c r="F685" t="str">
        <v>Raise</v>
      </c>
      <c r="G685" t="str">
        <v>Full</v>
      </c>
      <c r="H685">
        <v>160.35</v>
      </c>
      <c r="I685">
        <v>72.47</v>
      </c>
      <c r="J685">
        <v>36</v>
      </c>
      <c r="K685">
        <v>5772.5999999999995</v>
      </c>
      <c r="L685">
        <v>3163.6799999999994</v>
      </c>
      <c r="M685">
        <v>0.54805113813532891</v>
      </c>
      <c r="N685">
        <v>182.28730909948831</v>
      </c>
      <c r="O685">
        <v>425.16850938260268</v>
      </c>
      <c r="P685">
        <v>570.10850938260273</v>
      </c>
      <c r="Q685">
        <v>1437.4209803104648</v>
      </c>
      <c r="R685">
        <v>1143.9475301637449</v>
      </c>
      <c r="S685">
        <v>1</v>
      </c>
      <c r="T685">
        <f t="shared" si="230"/>
        <v>174.82862400566228</v>
      </c>
      <c r="U685">
        <f t="shared" si="231"/>
        <v>9.0293882168146447E-2</v>
      </c>
      <c r="V685">
        <f>IF($F685="Reduce", INDEX(Model_Assumptions[Values], 2), INDEX(Model_Assumptions[Values], 1))</f>
        <v>-0.4</v>
      </c>
      <c r="W685">
        <f t="shared" si="232"/>
        <v>34.699768096778691</v>
      </c>
      <c r="X685">
        <f t="shared" si="245"/>
        <v>6066.5127096753968</v>
      </c>
      <c r="Y685">
        <f t="shared" si="233"/>
        <v>3551.8205157018451</v>
      </c>
      <c r="Z685">
        <f t="shared" si="234"/>
        <v>293.91270967539731</v>
      </c>
      <c r="AA685">
        <f t="shared" si="235"/>
        <v>388.14051570184574</v>
      </c>
      <c r="AB685">
        <f t="shared" si="246"/>
        <v>0.58547977819894714</v>
      </c>
      <c r="AC685">
        <f t="shared" si="236"/>
        <v>3.7428640063618235E-2</v>
      </c>
      <c r="AD685">
        <f t="shared" si="237"/>
        <v>3.7428640063618235E-2</v>
      </c>
      <c r="AE685">
        <f t="shared" si="238"/>
        <v>0.6599999999999997</v>
      </c>
      <c r="AF685">
        <f t="shared" si="247"/>
        <v>388.94216025567363</v>
      </c>
      <c r="AG685">
        <f t="shared" si="239"/>
        <v>0.69128522736125253</v>
      </c>
      <c r="AH685">
        <f t="shared" si="240"/>
        <v>0.68081866752380404</v>
      </c>
      <c r="AI685">
        <f t="shared" si="248"/>
        <v>0.3400000000000003</v>
      </c>
      <c r="AJ685">
        <f>MAX(0, $R685 - $AA685) * INDEX(Model_Assumptions[Values], 7)</f>
        <v>1511.6140289237983</v>
      </c>
      <c r="AK685">
        <f>MAX(0, INDEX(Model_Assumptions[Values], 4) - $AD685)</f>
        <v>1.2571359936381768E-2</v>
      </c>
      <c r="AL685">
        <f>MAX(0, INDEX(Model_Assumptions[Values], 5) - $AC685)</f>
        <v>0</v>
      </c>
      <c r="AM685">
        <f>INDEX(Model_Assumptions[Values], 6) * MAX(0, INDEX(Model_Assumptions[Values], 3) - $AB685)^2</f>
        <v>0</v>
      </c>
      <c r="AN685">
        <f t="shared" si="241"/>
        <v>1711.5652036792935</v>
      </c>
      <c r="AO685" cm="1">
        <f t="array" ref="AO685">IFERROR(STDEV(IF($E$2:$E$2201=$E685, $AJ$2:$AJ$2201)), 0)</f>
        <v>334.91256050738269</v>
      </c>
      <c r="AP685">
        <f t="shared" si="249"/>
        <v>-0.5970250099087806</v>
      </c>
      <c r="AQ685">
        <f t="shared" si="242"/>
        <v>2.2346225886679508E-2</v>
      </c>
      <c r="AR685" cm="1">
        <f t="array" ref="AR685">IFERROR(STDEV(IF($E$2:$E$2201=$E685, $AK$2:$AK$2201)), 0)</f>
        <v>1.5638952115084814E-2</v>
      </c>
      <c r="AS685">
        <f t="shared" si="250"/>
        <v>-0.62503330647513322</v>
      </c>
      <c r="AT685">
        <f t="shared" si="243"/>
        <v>3.5343450102758955E-3</v>
      </c>
      <c r="AU685" cm="1">
        <f t="array" ref="AU685">IFERROR(STDEV(IF($E$2:$E$2201=$E685, $AL$2:$AL$2201)), 0)</f>
        <v>6.0356138486970861E-3</v>
      </c>
      <c r="AV685">
        <f t="shared" si="251"/>
        <v>-0.58558169870971088</v>
      </c>
      <c r="AW685">
        <f t="shared" si="244"/>
        <v>0</v>
      </c>
      <c r="AX685" cm="1">
        <f t="array" ref="AX685">IFERROR(STDEV(IF($E$2:$E$2201=$E685, $AM$2:$AM$2201)), 0)</f>
        <v>0</v>
      </c>
      <c r="AY685">
        <f t="shared" si="252"/>
        <v>-0.58558169870971088</v>
      </c>
      <c r="AZ685">
        <f>INDEX(Model_Assumptions[Values],9)*((INDEX(Model_Scenarios[GR Weight],1)*$AG685)+(INDEX(Model_Scenarios[GP Weight],1)*$AH685)+(INDEX(Model_Scenarios[LTV Weight],1)*$AI685))-(INDEX(Model_Scenarios[LTV Weight],1)*$AP685)-(INDEX(Model_Scenarios[GP Weight],1)*($AS685+$AV685+$AY685))</f>
        <v>2.7032916257590101</v>
      </c>
      <c r="BA685">
        <f>INDEX(Model_Assumptions[Values],9)*((INDEX(Model_Scenarios[GR Weight],2)*$AG685)+(INDEX(Model_Scenarios[GP Weight],2)*$AH685)+(INDEX(Model_Scenarios[LTV Weight],2)*$AI685))-(INDEX(Model_Scenarios[LTV Weight],2)*$AP685)-(INDEX(Model_Scenarios[GP Weight],2)*($AS685+$AV685+$AY685))</f>
        <v>3.0515881852643632</v>
      </c>
      <c r="BB685">
        <f>INDEX(Model_Assumptions[Values],9)*((INDEX(Model_Scenarios[GR Weight],3)*$AG685)+(INDEX(Model_Scenarios[GP Weight],3)*$AH685)+(INDEX(Model_Scenarios[LTV Weight],3)*$AI685))-(INDEX(Model_Scenarios[LTV Weight],3)*$AP685)-(INDEX(Model_Scenarios[GP Weight],3)*($AS685+$AV685+$AY685))</f>
        <v>3.6030180526948299</v>
      </c>
      <c r="BC685">
        <f>INDEX(Model_Assumptions[Values],9)*((INDEX(Model_Scenarios[GR Weight],4)*$AG685)+(INDEX(Model_Scenarios[GP Weight],4)*$AH685)+(INDEX(Model_Scenarios[LTV Weight],4)*$AI685))-(INDEX(Model_Scenarios[LTV Weight],4)*$AP685)-(INDEX(Model_Scenarios[GP Weight],4)*($AS685+$AV685+$AY685))</f>
        <v>3.7189581653845778</v>
      </c>
      <c r="BD685">
        <f>INDEX(Model_Assumptions[Values],9)*((INDEX(Model_Scenarios[GR Weight],5)*$AG685)+(INDEX(Model_Scenarios[GP Weight],5)*$AH685)+(INDEX(Model_Scenarios[LTV Weight],5)*$AI685))-(INDEX(Model_Scenarios[LTV Weight],5)*$AP685)-(INDEX(Model_Scenarios[GP Weight],5)*($AS685+$AV685+$AY685))</f>
        <v>4.1257010026709144</v>
      </c>
    </row>
    <row r="686" spans="1:56" x14ac:dyDescent="0.25">
      <c r="A686">
        <v>685</v>
      </c>
      <c r="B686">
        <v>14</v>
      </c>
      <c r="C686" s="3">
        <v>35</v>
      </c>
      <c r="D686" s="4">
        <v>0.68</v>
      </c>
      <c r="E686" t="str">
        <v>SKU-1019</v>
      </c>
      <c r="F686" t="str">
        <v>Raise</v>
      </c>
      <c r="G686" t="str">
        <v>Full</v>
      </c>
      <c r="H686">
        <v>160.35</v>
      </c>
      <c r="I686">
        <v>72.47</v>
      </c>
      <c r="J686">
        <v>36</v>
      </c>
      <c r="K686">
        <v>5772.5999999999995</v>
      </c>
      <c r="L686">
        <v>3163.6799999999994</v>
      </c>
      <c r="M686">
        <v>0.54805113813532891</v>
      </c>
      <c r="N686">
        <v>182.28730909948831</v>
      </c>
      <c r="O686">
        <v>425.16850938260268</v>
      </c>
      <c r="P686">
        <v>570.10850938260273</v>
      </c>
      <c r="Q686">
        <v>1437.4209803104648</v>
      </c>
      <c r="R686">
        <v>1143.9475301637449</v>
      </c>
      <c r="S686">
        <v>1</v>
      </c>
      <c r="T686">
        <f t="shared" si="230"/>
        <v>175.26737018765206</v>
      </c>
      <c r="U686">
        <f t="shared" si="231"/>
        <v>9.3030060415666166E-2</v>
      </c>
      <c r="V686">
        <f>IF($F686="Reduce", INDEX(Model_Assumptions[Values], 2), INDEX(Model_Assumptions[Values], 1))</f>
        <v>-0.4</v>
      </c>
      <c r="W686">
        <f t="shared" si="232"/>
        <v>34.660367130014407</v>
      </c>
      <c r="X686">
        <f t="shared" si="245"/>
        <v>6074.8313966161622</v>
      </c>
      <c r="Y686">
        <f t="shared" si="233"/>
        <v>3562.9945907040183</v>
      </c>
      <c r="Z686">
        <f t="shared" si="234"/>
        <v>302.23139661616278</v>
      </c>
      <c r="AA686">
        <f t="shared" si="235"/>
        <v>399.31459070401888</v>
      </c>
      <c r="AB686">
        <f t="shared" si="246"/>
        <v>0.58651744519011639</v>
      </c>
      <c r="AC686">
        <f t="shared" si="236"/>
        <v>3.8466307054787485E-2</v>
      </c>
      <c r="AD686">
        <f t="shared" si="237"/>
        <v>3.8466307054787485E-2</v>
      </c>
      <c r="AE686">
        <f t="shared" si="238"/>
        <v>0.6800000000000006</v>
      </c>
      <c r="AF686">
        <f t="shared" si="247"/>
        <v>366.06320965239769</v>
      </c>
      <c r="AG686">
        <f t="shared" si="239"/>
        <v>0.71085085077218013</v>
      </c>
      <c r="AH686">
        <f t="shared" si="240"/>
        <v>0.70041857669596164</v>
      </c>
      <c r="AI686">
        <f t="shared" si="248"/>
        <v>0.3199999999999994</v>
      </c>
      <c r="AJ686">
        <f>MAX(0, $R686 - $AA686) * INDEX(Model_Assumptions[Values], 7)</f>
        <v>1489.265878919452</v>
      </c>
      <c r="AK686">
        <f>MAX(0, INDEX(Model_Assumptions[Values], 4) - $AD686)</f>
        <v>1.1533692945212518E-2</v>
      </c>
      <c r="AL686">
        <f>MAX(0, INDEX(Model_Assumptions[Values], 5) - $AC686)</f>
        <v>0</v>
      </c>
      <c r="AM686">
        <f>INDEX(Model_Assumptions[Values], 6) * MAX(0, INDEX(Model_Assumptions[Values], 3) - $AB686)^2</f>
        <v>0</v>
      </c>
      <c r="AN686">
        <f t="shared" si="241"/>
        <v>1711.5652036792935</v>
      </c>
      <c r="AO686" cm="1">
        <f t="array" ref="AO686">IFERROR(STDEV(IF($E$2:$E$2201=$E686, $AJ$2:$AJ$2201)), 0)</f>
        <v>334.91256050738269</v>
      </c>
      <c r="AP686">
        <f t="shared" si="249"/>
        <v>-0.6637533224285902</v>
      </c>
      <c r="AQ686">
        <f t="shared" si="242"/>
        <v>2.2346225886679508E-2</v>
      </c>
      <c r="AR686" cm="1">
        <f t="array" ref="AR686">IFERROR(STDEV(IF($E$2:$E$2201=$E686, $AK$2:$AK$2201)), 0)</f>
        <v>1.5638952115084814E-2</v>
      </c>
      <c r="AS686">
        <f t="shared" si="250"/>
        <v>-0.69138474636274261</v>
      </c>
      <c r="AT686">
        <f t="shared" si="243"/>
        <v>3.5343450102758955E-3</v>
      </c>
      <c r="AU686" cm="1">
        <f t="array" ref="AU686">IFERROR(STDEV(IF($E$2:$E$2201=$E686, $AL$2:$AL$2201)), 0)</f>
        <v>6.0356138486970861E-3</v>
      </c>
      <c r="AV686">
        <f t="shared" si="251"/>
        <v>-0.58558169870971088</v>
      </c>
      <c r="AW686">
        <f t="shared" si="244"/>
        <v>0</v>
      </c>
      <c r="AX686" cm="1">
        <f t="array" ref="AX686">IFERROR(STDEV(IF($E$2:$E$2201=$E686, $AM$2:$AM$2201)), 0)</f>
        <v>0</v>
      </c>
      <c r="AY686">
        <f t="shared" si="252"/>
        <v>-0.58558169870971088</v>
      </c>
      <c r="AZ686">
        <f>INDEX(Model_Assumptions[Values],9)*((INDEX(Model_Scenarios[GR Weight],1)*$AG686)+(INDEX(Model_Scenarios[GP Weight],1)*$AH686)+(INDEX(Model_Scenarios[LTV Weight],1)*$AI686))-(INDEX(Model_Scenarios[LTV Weight],1)*$AP686)-(INDEX(Model_Scenarios[GP Weight],1)*($AS686+$AV686+$AY686))</f>
        <v>2.7028921860551569</v>
      </c>
      <c r="BA686">
        <f>INDEX(Model_Assumptions[Values],9)*((INDEX(Model_Scenarios[GR Weight],2)*$AG686)+(INDEX(Model_Scenarios[GP Weight],2)*$AH686)+(INDEX(Model_Scenarios[LTV Weight],2)*$AI686))-(INDEX(Model_Scenarios[LTV Weight],2)*$AP686)-(INDEX(Model_Scenarios[GP Weight],2)*($AS686+$AV686+$AY686))</f>
        <v>3.0775060031101109</v>
      </c>
      <c r="BB686">
        <f>INDEX(Model_Assumptions[Values],9)*((INDEX(Model_Scenarios[GR Weight],3)*$AG686)+(INDEX(Model_Scenarios[GP Weight],3)*$AH686)+(INDEX(Model_Scenarios[LTV Weight],3)*$AI686))-(INDEX(Model_Scenarios[LTV Weight],3)*$AP686)-(INDEX(Model_Scenarios[GP Weight],3)*($AS686+$AV686+$AY686))</f>
        <v>3.6716892519783499</v>
      </c>
      <c r="BC686">
        <f>INDEX(Model_Assumptions[Values],9)*((INDEX(Model_Scenarios[GR Weight],4)*$AG686)+(INDEX(Model_Scenarios[GP Weight],4)*$AH686)+(INDEX(Model_Scenarios[LTV Weight],4)*$AI686))-(INDEX(Model_Scenarios[LTV Weight],4)*$AP686)-(INDEX(Model_Scenarios[GP Weight],4)*($AS686+$AV686+$AY686))</f>
        <v>3.8007393451215812</v>
      </c>
      <c r="BD686">
        <f>INDEX(Model_Assumptions[Values],9)*((INDEX(Model_Scenarios[GR Weight],5)*$AG686)+(INDEX(Model_Scenarios[GP Weight],5)*$AH686)+(INDEX(Model_Scenarios[LTV Weight],5)*$AI686))-(INDEX(Model_Scenarios[LTV Weight],5)*$AP686)-(INDEX(Model_Scenarios[GP Weight],5)*($AS686+$AV686+$AY686))</f>
        <v>4.227341746373412</v>
      </c>
    </row>
    <row r="687" spans="1:56" x14ac:dyDescent="0.25">
      <c r="A687">
        <v>686</v>
      </c>
      <c r="B687">
        <v>14</v>
      </c>
      <c r="C687" s="3">
        <v>36</v>
      </c>
      <c r="D687" s="4">
        <v>0.70000000000000007</v>
      </c>
      <c r="E687" t="str">
        <v>SKU-1019</v>
      </c>
      <c r="F687" t="str">
        <v>Raise</v>
      </c>
      <c r="G687" t="str">
        <v>Full</v>
      </c>
      <c r="H687">
        <v>160.35</v>
      </c>
      <c r="I687">
        <v>72.47</v>
      </c>
      <c r="J687">
        <v>36</v>
      </c>
      <c r="K687">
        <v>5772.5999999999995</v>
      </c>
      <c r="L687">
        <v>3163.6799999999994</v>
      </c>
      <c r="M687">
        <v>0.54805113813532891</v>
      </c>
      <c r="N687">
        <v>182.28730909948831</v>
      </c>
      <c r="O687">
        <v>425.16850938260268</v>
      </c>
      <c r="P687">
        <v>570.10850938260273</v>
      </c>
      <c r="Q687">
        <v>1437.4209803104648</v>
      </c>
      <c r="R687">
        <v>1143.9475301637449</v>
      </c>
      <c r="S687">
        <v>1</v>
      </c>
      <c r="T687">
        <f t="shared" si="230"/>
        <v>175.70611636964182</v>
      </c>
      <c r="U687">
        <f t="shared" si="231"/>
        <v>9.576623866318569E-2</v>
      </c>
      <c r="V687">
        <f>IF($F687="Reduce", INDEX(Model_Assumptions[Values], 2), INDEX(Model_Assumptions[Values], 1))</f>
        <v>-0.4</v>
      </c>
      <c r="W687">
        <f t="shared" si="232"/>
        <v>34.620966163250124</v>
      </c>
      <c r="X687">
        <f t="shared" si="245"/>
        <v>6083.1155095094582</v>
      </c>
      <c r="Y687">
        <f t="shared" si="233"/>
        <v>3574.1340916587219</v>
      </c>
      <c r="Z687">
        <f t="shared" si="234"/>
        <v>310.51550950945875</v>
      </c>
      <c r="AA687">
        <f t="shared" si="235"/>
        <v>410.45409165872252</v>
      </c>
      <c r="AB687">
        <f t="shared" si="246"/>
        <v>0.58754992997772937</v>
      </c>
      <c r="AC687">
        <f t="shared" si="236"/>
        <v>3.949879184240046E-2</v>
      </c>
      <c r="AD687">
        <f t="shared" si="237"/>
        <v>3.949879184240046E-2</v>
      </c>
      <c r="AE687">
        <f t="shared" si="238"/>
        <v>0.70000000000000018</v>
      </c>
      <c r="AF687">
        <f t="shared" si="247"/>
        <v>343.18425904912328</v>
      </c>
      <c r="AG687">
        <f t="shared" si="239"/>
        <v>0.73033515572535168</v>
      </c>
      <c r="AH687">
        <f t="shared" si="240"/>
        <v>0.71995784118925454</v>
      </c>
      <c r="AI687">
        <f t="shared" si="248"/>
        <v>0.29999999999999982</v>
      </c>
      <c r="AJ687">
        <f>MAX(0, $R687 - $AA687) * INDEX(Model_Assumptions[Values], 7)</f>
        <v>1466.9868770100447</v>
      </c>
      <c r="AK687">
        <f>MAX(0, INDEX(Model_Assumptions[Values], 4) - $AD687)</f>
        <v>1.0501208157599543E-2</v>
      </c>
      <c r="AL687">
        <f>MAX(0, INDEX(Model_Assumptions[Values], 5) - $AC687)</f>
        <v>0</v>
      </c>
      <c r="AM687">
        <f>INDEX(Model_Assumptions[Values], 6) * MAX(0, INDEX(Model_Assumptions[Values], 3) - $AB687)^2</f>
        <v>0</v>
      </c>
      <c r="AN687">
        <f t="shared" si="241"/>
        <v>1711.5652036792935</v>
      </c>
      <c r="AO687" cm="1">
        <f t="array" ref="AO687">IFERROR(STDEV(IF($E$2:$E$2201=$E687, $AJ$2:$AJ$2201)), 0)</f>
        <v>334.91256050738269</v>
      </c>
      <c r="AP687">
        <f t="shared" si="249"/>
        <v>-0.73027516883427668</v>
      </c>
      <c r="AQ687">
        <f t="shared" si="242"/>
        <v>2.2346225886679508E-2</v>
      </c>
      <c r="AR687" cm="1">
        <f t="array" ref="AR687">IFERROR(STDEV(IF($E$2:$E$2201=$E687, $AK$2:$AK$2201)), 0)</f>
        <v>1.5638952115084814E-2</v>
      </c>
      <c r="AS687">
        <f t="shared" si="250"/>
        <v>-0.75740482111040264</v>
      </c>
      <c r="AT687">
        <f t="shared" si="243"/>
        <v>3.5343450102758955E-3</v>
      </c>
      <c r="AU687" cm="1">
        <f t="array" ref="AU687">IFERROR(STDEV(IF($E$2:$E$2201=$E687, $AL$2:$AL$2201)), 0)</f>
        <v>6.0356138486970861E-3</v>
      </c>
      <c r="AV687">
        <f t="shared" si="251"/>
        <v>-0.58558169870971088</v>
      </c>
      <c r="AW687">
        <f t="shared" si="244"/>
        <v>0</v>
      </c>
      <c r="AX687" cm="1">
        <f t="array" ref="AX687">IFERROR(STDEV(IF($E$2:$E$2201=$E687, $AM$2:$AM$2201)), 0)</f>
        <v>0</v>
      </c>
      <c r="AY687">
        <f t="shared" si="252"/>
        <v>-0.58558169870971088</v>
      </c>
      <c r="AZ687">
        <f>INDEX(Model_Assumptions[Values],9)*((INDEX(Model_Scenarios[GR Weight],1)*$AG687)+(INDEX(Model_Scenarios[GP Weight],1)*$AH687)+(INDEX(Model_Scenarios[LTV Weight],1)*$AI687))-(INDEX(Model_Scenarios[LTV Weight],1)*$AP687)-(INDEX(Model_Scenarios[GP Weight],1)*($AS687+$AV687+$AY687))</f>
        <v>2.7022234553777063</v>
      </c>
      <c r="BA687">
        <f>INDEX(Model_Assumptions[Values],9)*((INDEX(Model_Scenarios[GR Weight],2)*$AG687)+(INDEX(Model_Scenarios[GP Weight],2)*$AH687)+(INDEX(Model_Scenarios[LTV Weight],2)*$AI687))-(INDEX(Model_Scenarios[LTV Weight],2)*$AP687)-(INDEX(Model_Scenarios[GP Weight],2)*($AS687+$AV687+$AY687))</f>
        <v>3.1031017114315125</v>
      </c>
      <c r="BB687">
        <f>INDEX(Model_Assumptions[Values],9)*((INDEX(Model_Scenarios[GR Weight],3)*$AG687)+(INDEX(Model_Scenarios[GP Weight],3)*$AH687)+(INDEX(Model_Scenarios[LTV Weight],3)*$AI687))-(INDEX(Model_Scenarios[LTV Weight],3)*$AP687)-(INDEX(Model_Scenarios[GP Weight],3)*($AS687+$AV687+$AY687))</f>
        <v>3.7399541107570342</v>
      </c>
      <c r="BC687">
        <f>INDEX(Model_Assumptions[Values],9)*((INDEX(Model_Scenarios[GR Weight],4)*$AG687)+(INDEX(Model_Scenarios[GP Weight],4)*$AH687)+(INDEX(Model_Scenarios[LTV Weight],4)*$AI687))-(INDEX(Model_Scenarios[LTV Weight],4)*$AP687)-(INDEX(Model_Scenarios[GP Weight],4)*($AS687+$AV687+$AY687))</f>
        <v>3.882094171736282</v>
      </c>
      <c r="BD687">
        <f>INDEX(Model_Assumptions[Values],9)*((INDEX(Model_Scenarios[GR Weight],5)*$AG687)+(INDEX(Model_Scenarios[GP Weight],5)*$AH687)+(INDEX(Model_Scenarios[LTV Weight],5)*$AI687))-(INDEX(Model_Scenarios[LTV Weight],5)*$AP687)-(INDEX(Model_Scenarios[GP Weight],5)*($AS687+$AV687+$AY687))</f>
        <v>4.3285005313957736</v>
      </c>
    </row>
    <row r="688" spans="1:56" x14ac:dyDescent="0.25">
      <c r="A688">
        <v>687</v>
      </c>
      <c r="B688">
        <v>14</v>
      </c>
      <c r="C688" s="3">
        <v>37</v>
      </c>
      <c r="D688" s="4">
        <v>0.72</v>
      </c>
      <c r="E688" t="str">
        <v>SKU-1019</v>
      </c>
      <c r="F688" t="str">
        <v>Raise</v>
      </c>
      <c r="G688" t="str">
        <v>Full</v>
      </c>
      <c r="H688">
        <v>160.35</v>
      </c>
      <c r="I688">
        <v>72.47</v>
      </c>
      <c r="J688">
        <v>36</v>
      </c>
      <c r="K688">
        <v>5772.5999999999995</v>
      </c>
      <c r="L688">
        <v>3163.6799999999994</v>
      </c>
      <c r="M688">
        <v>0.54805113813532891</v>
      </c>
      <c r="N688">
        <v>182.28730909948831</v>
      </c>
      <c r="O688">
        <v>425.16850938260268</v>
      </c>
      <c r="P688">
        <v>570.10850938260273</v>
      </c>
      <c r="Q688">
        <v>1437.4209803104648</v>
      </c>
      <c r="R688">
        <v>1143.9475301637449</v>
      </c>
      <c r="S688">
        <v>1</v>
      </c>
      <c r="T688">
        <f t="shared" si="230"/>
        <v>176.14486255163158</v>
      </c>
      <c r="U688">
        <f t="shared" si="231"/>
        <v>9.8502416910705215E-2</v>
      </c>
      <c r="V688">
        <f>IF($F688="Reduce", INDEX(Model_Assumptions[Values], 2), INDEX(Model_Assumptions[Values], 1))</f>
        <v>-0.4</v>
      </c>
      <c r="W688">
        <f t="shared" si="232"/>
        <v>34.581565196485847</v>
      </c>
      <c r="X688">
        <f t="shared" si="245"/>
        <v>6091.3650483552856</v>
      </c>
      <c r="Y688">
        <f t="shared" si="233"/>
        <v>3585.239018565956</v>
      </c>
      <c r="Z688">
        <f t="shared" si="234"/>
        <v>318.76504835528613</v>
      </c>
      <c r="AA688">
        <f t="shared" si="235"/>
        <v>421.55901856595665</v>
      </c>
      <c r="AB688">
        <f t="shared" si="246"/>
        <v>0.58857727128568627</v>
      </c>
      <c r="AC688">
        <f t="shared" si="236"/>
        <v>4.0526133150357357E-2</v>
      </c>
      <c r="AD688">
        <f t="shared" si="237"/>
        <v>4.0526133150357357E-2</v>
      </c>
      <c r="AE688">
        <f t="shared" si="238"/>
        <v>0.71999999999999964</v>
      </c>
      <c r="AF688">
        <f t="shared" si="247"/>
        <v>320.30530844584899</v>
      </c>
      <c r="AG688">
        <f t="shared" si="239"/>
        <v>0.74973814222076895</v>
      </c>
      <c r="AH688">
        <f t="shared" si="240"/>
        <v>0.73943646100368277</v>
      </c>
      <c r="AI688">
        <f t="shared" si="248"/>
        <v>0.28000000000000036</v>
      </c>
      <c r="AJ688">
        <f>MAX(0, $R688 - $AA688) * INDEX(Model_Assumptions[Values], 7)</f>
        <v>1444.7770231955765</v>
      </c>
      <c r="AK688">
        <f>MAX(0, INDEX(Model_Assumptions[Values], 4) - $AD688)</f>
        <v>9.4738668496426454E-3</v>
      </c>
      <c r="AL688">
        <f>MAX(0, INDEX(Model_Assumptions[Values], 5) - $AC688)</f>
        <v>0</v>
      </c>
      <c r="AM688">
        <f>INDEX(Model_Assumptions[Values], 6) * MAX(0, INDEX(Model_Assumptions[Values], 3) - $AB688)^2</f>
        <v>0</v>
      </c>
      <c r="AN688">
        <f t="shared" si="241"/>
        <v>1711.5652036792935</v>
      </c>
      <c r="AO688" cm="1">
        <f t="array" ref="AO688">IFERROR(STDEV(IF($E$2:$E$2201=$E688, $AJ$2:$AJ$2201)), 0)</f>
        <v>334.91256050738269</v>
      </c>
      <c r="AP688">
        <f t="shared" si="249"/>
        <v>-0.79659054912583982</v>
      </c>
      <c r="AQ688">
        <f t="shared" si="242"/>
        <v>2.2346225886679508E-2</v>
      </c>
      <c r="AR688" cm="1">
        <f t="array" ref="AR688">IFERROR(STDEV(IF($E$2:$E$2201=$E688, $AK$2:$AK$2201)), 0)</f>
        <v>1.5638952115084814E-2</v>
      </c>
      <c r="AS688">
        <f t="shared" si="250"/>
        <v>-0.82309600683671202</v>
      </c>
      <c r="AT688">
        <f t="shared" si="243"/>
        <v>3.5343450102758955E-3</v>
      </c>
      <c r="AU688" cm="1">
        <f t="array" ref="AU688">IFERROR(STDEV(IF($E$2:$E$2201=$E688, $AL$2:$AL$2201)), 0)</f>
        <v>6.0356138486970861E-3</v>
      </c>
      <c r="AV688">
        <f t="shared" si="251"/>
        <v>-0.58558169870971088</v>
      </c>
      <c r="AW688">
        <f t="shared" si="244"/>
        <v>0</v>
      </c>
      <c r="AX688" cm="1">
        <f t="array" ref="AX688">IFERROR(STDEV(IF($E$2:$E$2201=$E688, $AM$2:$AM$2201)), 0)</f>
        <v>0</v>
      </c>
      <c r="AY688">
        <f t="shared" si="252"/>
        <v>-0.58558169870971088</v>
      </c>
      <c r="AZ688">
        <f>INDEX(Model_Assumptions[Values],9)*((INDEX(Model_Scenarios[GR Weight],1)*$AG688)+(INDEX(Model_Scenarios[GP Weight],1)*$AH688)+(INDEX(Model_Scenarios[LTV Weight],1)*$AI688))-(INDEX(Model_Scenarios[LTV Weight],1)*$AP688)-(INDEX(Model_Scenarios[GP Weight],1)*($AS688+$AV688+$AY688))</f>
        <v>2.7012856813385131</v>
      </c>
      <c r="BA688">
        <f>INDEX(Model_Assumptions[Values],9)*((INDEX(Model_Scenarios[GR Weight],2)*$AG688)+(INDEX(Model_Scenarios[GP Weight],2)*$AH688)+(INDEX(Model_Scenarios[LTV Weight],2)*$AI688))-(INDEX(Model_Scenarios[LTV Weight],2)*$AP688)-(INDEX(Model_Scenarios[GP Weight],2)*($AS688+$AV688+$AY688))</f>
        <v>3.1283758054522832</v>
      </c>
      <c r="BB688">
        <f>INDEX(Model_Assumptions[Values],9)*((INDEX(Model_Scenarios[GR Weight],3)*$AG688)+(INDEX(Model_Scenarios[GP Weight],3)*$AH688)+(INDEX(Model_Scenarios[LTV Weight],3)*$AI688))-(INDEX(Model_Scenarios[LTV Weight],3)*$AP688)-(INDEX(Model_Scenarios[GP Weight],3)*($AS688+$AV688+$AY688))</f>
        <v>3.8078134956723888</v>
      </c>
      <c r="BC688">
        <f>INDEX(Model_Assumptions[Values],9)*((INDEX(Model_Scenarios[GR Weight],4)*$AG688)+(INDEX(Model_Scenarios[GP Weight],4)*$AH688)+(INDEX(Model_Scenarios[LTV Weight],4)*$AI688))-(INDEX(Model_Scenarios[LTV Weight],4)*$AP688)-(INDEX(Model_Scenarios[GP Weight],4)*($AS688+$AV688+$AY688))</f>
        <v>3.9630235118701895</v>
      </c>
      <c r="BD688">
        <f>INDEX(Model_Assumptions[Values],9)*((INDEX(Model_Scenarios[GR Weight],5)*$AG688)+(INDEX(Model_Scenarios[GP Weight],5)*$AH688)+(INDEX(Model_Scenarios[LTV Weight],5)*$AI688))-(INDEX(Model_Scenarios[LTV Weight],5)*$AP688)-(INDEX(Model_Scenarios[GP Weight],5)*($AS688+$AV688+$AY688))</f>
        <v>4.4291787196032306</v>
      </c>
    </row>
    <row r="689" spans="1:56" x14ac:dyDescent="0.25">
      <c r="A689">
        <v>688</v>
      </c>
      <c r="B689">
        <v>14</v>
      </c>
      <c r="C689" s="3">
        <v>38</v>
      </c>
      <c r="D689" s="4">
        <v>0.74</v>
      </c>
      <c r="E689" t="str">
        <v>SKU-1019</v>
      </c>
      <c r="F689" t="str">
        <v>Raise</v>
      </c>
      <c r="G689" t="str">
        <v>Full</v>
      </c>
      <c r="H689">
        <v>160.35</v>
      </c>
      <c r="I689">
        <v>72.47</v>
      </c>
      <c r="J689">
        <v>36</v>
      </c>
      <c r="K689">
        <v>5772.5999999999995</v>
      </c>
      <c r="L689">
        <v>3163.6799999999994</v>
      </c>
      <c r="M689">
        <v>0.54805113813532891</v>
      </c>
      <c r="N689">
        <v>182.28730909948831</v>
      </c>
      <c r="O689">
        <v>425.16850938260268</v>
      </c>
      <c r="P689">
        <v>570.10850938260273</v>
      </c>
      <c r="Q689">
        <v>1437.4209803104648</v>
      </c>
      <c r="R689">
        <v>1143.9475301637449</v>
      </c>
      <c r="S689">
        <v>1</v>
      </c>
      <c r="T689">
        <f t="shared" si="230"/>
        <v>176.58360873362136</v>
      </c>
      <c r="U689">
        <f t="shared" si="231"/>
        <v>0.10123859515822493</v>
      </c>
      <c r="V689">
        <f>IF($F689="Reduce", INDEX(Model_Assumptions[Values], 2), INDEX(Model_Assumptions[Values], 1))</f>
        <v>-0.4</v>
      </c>
      <c r="W689">
        <f t="shared" si="232"/>
        <v>34.542164229721557</v>
      </c>
      <c r="X689">
        <f t="shared" si="245"/>
        <v>6099.5800131536425</v>
      </c>
      <c r="Y689">
        <f t="shared" si="233"/>
        <v>3596.3093714257216</v>
      </c>
      <c r="Z689">
        <f t="shared" si="234"/>
        <v>326.98001315364309</v>
      </c>
      <c r="AA689">
        <f t="shared" si="235"/>
        <v>432.62937142572218</v>
      </c>
      <c r="AB689">
        <f t="shared" si="246"/>
        <v>0.58959950745302803</v>
      </c>
      <c r="AC689">
        <f t="shared" si="236"/>
        <v>4.1548369317699119E-2</v>
      </c>
      <c r="AD689">
        <f t="shared" si="237"/>
        <v>4.1548369317699119E-2</v>
      </c>
      <c r="AE689">
        <f t="shared" si="238"/>
        <v>0.74000000000000055</v>
      </c>
      <c r="AF689">
        <f t="shared" si="247"/>
        <v>297.42635784257305</v>
      </c>
      <c r="AG689">
        <f t="shared" si="239"/>
        <v>0.76905981025842796</v>
      </c>
      <c r="AH689">
        <f t="shared" si="240"/>
        <v>0.75885443613924797</v>
      </c>
      <c r="AI689">
        <f t="shared" si="248"/>
        <v>0.25999999999999945</v>
      </c>
      <c r="AJ689">
        <f>MAX(0, $R689 - $AA689) * INDEX(Model_Assumptions[Values], 7)</f>
        <v>1422.6363174760454</v>
      </c>
      <c r="AK689">
        <f>MAX(0, INDEX(Model_Assumptions[Values], 4) - $AD689)</f>
        <v>8.4516306823008841E-3</v>
      </c>
      <c r="AL689">
        <f>MAX(0, INDEX(Model_Assumptions[Values], 5) - $AC689)</f>
        <v>0</v>
      </c>
      <c r="AM689">
        <f>INDEX(Model_Assumptions[Values], 6) * MAX(0, INDEX(Model_Assumptions[Values], 3) - $AB689)^2</f>
        <v>0</v>
      </c>
      <c r="AN689">
        <f t="shared" si="241"/>
        <v>1711.5652036792935</v>
      </c>
      <c r="AO689" cm="1">
        <f t="array" ref="AO689">IFERROR(STDEV(IF($E$2:$E$2201=$E689, $AJ$2:$AJ$2201)), 0)</f>
        <v>334.91256050738269</v>
      </c>
      <c r="AP689">
        <f t="shared" si="249"/>
        <v>-0.86269946330328529</v>
      </c>
      <c r="AQ689">
        <f t="shared" si="242"/>
        <v>2.2346225886679508E-2</v>
      </c>
      <c r="AR689" cm="1">
        <f t="array" ref="AR689">IFERROR(STDEV(IF($E$2:$E$2201=$E689, $AK$2:$AK$2201)), 0)</f>
        <v>1.5638952115084814E-2</v>
      </c>
      <c r="AS689">
        <f t="shared" si="250"/>
        <v>-0.88846075505125177</v>
      </c>
      <c r="AT689">
        <f t="shared" si="243"/>
        <v>3.5343450102758955E-3</v>
      </c>
      <c r="AU689" cm="1">
        <f t="array" ref="AU689">IFERROR(STDEV(IF($E$2:$E$2201=$E689, $AL$2:$AL$2201)), 0)</f>
        <v>6.0356138486970861E-3</v>
      </c>
      <c r="AV689">
        <f t="shared" si="251"/>
        <v>-0.58558169870971088</v>
      </c>
      <c r="AW689">
        <f t="shared" si="244"/>
        <v>0</v>
      </c>
      <c r="AX689" cm="1">
        <f t="array" ref="AX689">IFERROR(STDEV(IF($E$2:$E$2201=$E689, $AM$2:$AM$2201)), 0)</f>
        <v>0</v>
      </c>
      <c r="AY689">
        <f t="shared" si="252"/>
        <v>-0.58558169870971088</v>
      </c>
      <c r="AZ689">
        <f>INDEX(Model_Assumptions[Values],9)*((INDEX(Model_Scenarios[GR Weight],1)*$AG689)+(INDEX(Model_Scenarios[GP Weight],1)*$AH689)+(INDEX(Model_Scenarios[LTV Weight],1)*$AI689))-(INDEX(Model_Scenarios[LTV Weight],1)*$AP689)-(INDEX(Model_Scenarios[GP Weight],1)*($AS689+$AV689+$AY689))</f>
        <v>2.7000791090885317</v>
      </c>
      <c r="BA689">
        <f>INDEX(Model_Assumptions[Values],9)*((INDEX(Model_Scenarios[GR Weight],2)*$AG689)+(INDEX(Model_Scenarios[GP Weight],2)*$AH689)+(INDEX(Model_Scenarios[LTV Weight],2)*$AI689))-(INDEX(Model_Scenarios[LTV Weight],2)*$AP689)-(INDEX(Model_Scenarios[GP Weight],2)*($AS689+$AV689+$AY689))</f>
        <v>3.1533287754743373</v>
      </c>
      <c r="BB689">
        <f>INDEX(Model_Assumptions[Values],9)*((INDEX(Model_Scenarios[GR Weight],3)*$AG689)+(INDEX(Model_Scenarios[GP Weight],3)*$AH689)+(INDEX(Model_Scenarios[LTV Weight],3)*$AI689))-(INDEX(Model_Scenarios[LTV Weight],3)*$AP689)-(INDEX(Model_Scenarios[GP Weight],3)*($AS689+$AV689+$AY689))</f>
        <v>3.8752682647527679</v>
      </c>
      <c r="BC689">
        <f>INDEX(Model_Assumptions[Values],9)*((INDEX(Model_Scenarios[GR Weight],4)*$AG689)+(INDEX(Model_Scenarios[GP Weight],4)*$AH689)+(INDEX(Model_Scenarios[LTV Weight],4)*$AI689))-(INDEX(Model_Scenarios[LTV Weight],4)*$AP689)-(INDEX(Model_Scenarios[GP Weight],4)*($AS689+$AV689+$AY689))</f>
        <v>4.0435282235516539</v>
      </c>
      <c r="BD689">
        <f>INDEX(Model_Assumptions[Values],9)*((INDEX(Model_Scenarios[GR Weight],5)*$AG689)+(INDEX(Model_Scenarios[GP Weight],5)*$AH689)+(INDEX(Model_Scenarios[LTV Weight],5)*$AI689))-(INDEX(Model_Scenarios[LTV Weight],5)*$AP689)-(INDEX(Model_Scenarios[GP Weight],5)*($AS689+$AV689+$AY689))</f>
        <v>4.5293776593260509</v>
      </c>
    </row>
    <row r="690" spans="1:56" x14ac:dyDescent="0.25">
      <c r="A690">
        <v>689</v>
      </c>
      <c r="B690">
        <v>14</v>
      </c>
      <c r="C690" s="3">
        <v>39</v>
      </c>
      <c r="D690" s="4">
        <v>0.76</v>
      </c>
      <c r="E690" t="str">
        <v>SKU-1019</v>
      </c>
      <c r="F690" t="str">
        <v>Raise</v>
      </c>
      <c r="G690" t="str">
        <v>Full</v>
      </c>
      <c r="H690">
        <v>160.35</v>
      </c>
      <c r="I690">
        <v>72.47</v>
      </c>
      <c r="J690">
        <v>36</v>
      </c>
      <c r="K690">
        <v>5772.5999999999995</v>
      </c>
      <c r="L690">
        <v>3163.6799999999994</v>
      </c>
      <c r="M690">
        <v>0.54805113813532891</v>
      </c>
      <c r="N690">
        <v>182.28730909948831</v>
      </c>
      <c r="O690">
        <v>425.16850938260268</v>
      </c>
      <c r="P690">
        <v>570.10850938260273</v>
      </c>
      <c r="Q690">
        <v>1437.4209803104648</v>
      </c>
      <c r="R690">
        <v>1143.9475301637449</v>
      </c>
      <c r="S690">
        <v>1</v>
      </c>
      <c r="T690">
        <f t="shared" si="230"/>
        <v>177.02235491561112</v>
      </c>
      <c r="U690">
        <f t="shared" si="231"/>
        <v>0.10397477340574446</v>
      </c>
      <c r="V690">
        <f>IF($F690="Reduce", INDEX(Model_Assumptions[Values], 2), INDEX(Model_Assumptions[Values], 1))</f>
        <v>-0.4</v>
      </c>
      <c r="W690">
        <f t="shared" si="232"/>
        <v>34.502763262957281</v>
      </c>
      <c r="X690">
        <f t="shared" si="245"/>
        <v>6107.7604039045327</v>
      </c>
      <c r="Y690">
        <f t="shared" si="233"/>
        <v>3607.3451502380185</v>
      </c>
      <c r="Z690">
        <f t="shared" si="234"/>
        <v>335.16040390453327</v>
      </c>
      <c r="AA690">
        <f t="shared" si="235"/>
        <v>443.66515023801912</v>
      </c>
      <c r="AB690">
        <f t="shared" si="246"/>
        <v>0.59061667643870519</v>
      </c>
      <c r="AC690">
        <f t="shared" si="236"/>
        <v>4.2565538303376282E-2</v>
      </c>
      <c r="AD690">
        <f t="shared" si="237"/>
        <v>4.2565538303376282E-2</v>
      </c>
      <c r="AE690">
        <f t="shared" si="238"/>
        <v>0.76000000000000012</v>
      </c>
      <c r="AF690">
        <f t="shared" si="247"/>
        <v>274.54740723929865</v>
      </c>
      <c r="AG690">
        <f t="shared" si="239"/>
        <v>0.78830015983833723</v>
      </c>
      <c r="AH690">
        <f t="shared" si="240"/>
        <v>0.77821176659595015</v>
      </c>
      <c r="AI690">
        <f t="shared" si="248"/>
        <v>0.23999999999999988</v>
      </c>
      <c r="AJ690">
        <f>MAX(0, $R690 - $AA690) * INDEX(Model_Assumptions[Values], 7)</f>
        <v>1400.5647598514515</v>
      </c>
      <c r="AK690">
        <f>MAX(0, INDEX(Model_Assumptions[Values], 4) - $AD690)</f>
        <v>7.4344616966237204E-3</v>
      </c>
      <c r="AL690">
        <f>MAX(0, INDEX(Model_Assumptions[Values], 5) - $AC690)</f>
        <v>0</v>
      </c>
      <c r="AM690">
        <f>INDEX(Model_Assumptions[Values], 6) * MAX(0, INDEX(Model_Assumptions[Values], 3) - $AB690)^2</f>
        <v>0</v>
      </c>
      <c r="AN690">
        <f t="shared" si="241"/>
        <v>1711.5652036792935</v>
      </c>
      <c r="AO690" cm="1">
        <f t="array" ref="AO690">IFERROR(STDEV(IF($E$2:$E$2201=$E690, $AJ$2:$AJ$2201)), 0)</f>
        <v>334.91256050738269</v>
      </c>
      <c r="AP690">
        <f t="shared" si="249"/>
        <v>-0.92860191136661296</v>
      </c>
      <c r="AQ690">
        <f t="shared" si="242"/>
        <v>2.2346225886679508E-2</v>
      </c>
      <c r="AR690" cm="1">
        <f t="array" ref="AR690">IFERROR(STDEV(IF($E$2:$E$2201=$E690, $AK$2:$AK$2201)), 0)</f>
        <v>1.5638952115084814E-2</v>
      </c>
      <c r="AS690">
        <f t="shared" si="250"/>
        <v>-0.95350149295951836</v>
      </c>
      <c r="AT690">
        <f t="shared" si="243"/>
        <v>3.5343450102758955E-3</v>
      </c>
      <c r="AU690" cm="1">
        <f t="array" ref="AU690">IFERROR(STDEV(IF($E$2:$E$2201=$E690, $AL$2:$AL$2201)), 0)</f>
        <v>6.0356138486970861E-3</v>
      </c>
      <c r="AV690">
        <f t="shared" si="251"/>
        <v>-0.58558169870971088</v>
      </c>
      <c r="AW690">
        <f t="shared" si="244"/>
        <v>0</v>
      </c>
      <c r="AX690" cm="1">
        <f t="array" ref="AX690">IFERROR(STDEV(IF($E$2:$E$2201=$E690, $AM$2:$AM$2201)), 0)</f>
        <v>0</v>
      </c>
      <c r="AY690">
        <f t="shared" si="252"/>
        <v>-0.58558169870971088</v>
      </c>
      <c r="AZ690">
        <f>INDEX(Model_Assumptions[Values],9)*((INDEX(Model_Scenarios[GR Weight],1)*$AG690)+(INDEX(Model_Scenarios[GP Weight],1)*$AH690)+(INDEX(Model_Scenarios[LTV Weight],1)*$AI690))-(INDEX(Model_Scenarios[LTV Weight],1)*$AP690)-(INDEX(Model_Scenarios[GP Weight],1)*($AS690+$AV690+$AY690))</f>
        <v>2.6986039813483274</v>
      </c>
      <c r="BA690">
        <f>INDEX(Model_Assumptions[Values],9)*((INDEX(Model_Scenarios[GR Weight],2)*$AG690)+(INDEX(Model_Scenarios[GP Weight],2)*$AH690)+(INDEX(Model_Scenarios[LTV Weight],2)*$AI690))-(INDEX(Model_Scenarios[LTV Weight],2)*$AP690)-(INDEX(Model_Scenarios[GP Weight],2)*($AS690+$AV690+$AY690))</f>
        <v>3.1779611069387892</v>
      </c>
      <c r="BB690">
        <f>INDEX(Model_Assumptions[Values],9)*((INDEX(Model_Scenarios[GR Weight],3)*$AG690)+(INDEX(Model_Scenarios[GP Weight],3)*$AH690)+(INDEX(Model_Scenarios[LTV Weight],3)*$AI690))-(INDEX(Model_Scenarios[LTV Weight],3)*$AP690)-(INDEX(Model_Scenarios[GP Weight],3)*($AS690+$AV690+$AY690))</f>
        <v>3.9423192675201082</v>
      </c>
      <c r="BC690">
        <f>INDEX(Model_Assumptions[Values],9)*((INDEX(Model_Scenarios[GR Weight],4)*$AG690)+(INDEX(Model_Scenarios[GP Weight],4)*$AH690)+(INDEX(Model_Scenarios[LTV Weight],4)*$AI690))-(INDEX(Model_Scenarios[LTV Weight],4)*$AP690)-(INDEX(Model_Scenarios[GP Weight],4)*($AS690+$AV690+$AY690))</f>
        <v>4.1236091563026154</v>
      </c>
      <c r="BD690">
        <f>INDEX(Model_Assumptions[Values],9)*((INDEX(Model_Scenarios[GR Weight],5)*$AG690)+(INDEX(Model_Scenarios[GP Weight],5)*$AH690)+(INDEX(Model_Scenarios[LTV Weight],5)*$AI690))-(INDEX(Model_Scenarios[LTV Weight],5)*$AP690)-(INDEX(Model_Scenarios[GP Weight],5)*($AS690+$AV690+$AY690))</f>
        <v>4.6290986855272704</v>
      </c>
    </row>
    <row r="691" spans="1:56" x14ac:dyDescent="0.25">
      <c r="A691">
        <v>690</v>
      </c>
      <c r="B691">
        <v>14</v>
      </c>
      <c r="C691" s="3">
        <v>40</v>
      </c>
      <c r="D691" s="4">
        <v>0.78</v>
      </c>
      <c r="E691" t="str">
        <v>SKU-1019</v>
      </c>
      <c r="F691" t="str">
        <v>Raise</v>
      </c>
      <c r="G691" t="str">
        <v>Full</v>
      </c>
      <c r="H691">
        <v>160.35</v>
      </c>
      <c r="I691">
        <v>72.47</v>
      </c>
      <c r="J691">
        <v>36</v>
      </c>
      <c r="K691">
        <v>5772.5999999999995</v>
      </c>
      <c r="L691">
        <v>3163.6799999999994</v>
      </c>
      <c r="M691">
        <v>0.54805113813532891</v>
      </c>
      <c r="N691">
        <v>182.28730909948831</v>
      </c>
      <c r="O691">
        <v>425.16850938260268</v>
      </c>
      <c r="P691">
        <v>570.10850938260273</v>
      </c>
      <c r="Q691">
        <v>1437.4209803104648</v>
      </c>
      <c r="R691">
        <v>1143.9475301637449</v>
      </c>
      <c r="S691">
        <v>1</v>
      </c>
      <c r="T691">
        <f t="shared" si="230"/>
        <v>177.46110109760087</v>
      </c>
      <c r="U691">
        <f t="shared" si="231"/>
        <v>0.10671095165326398</v>
      </c>
      <c r="V691">
        <f>IF($F691="Reduce", INDEX(Model_Assumptions[Values], 2), INDEX(Model_Assumptions[Values], 1))</f>
        <v>-0.4</v>
      </c>
      <c r="W691">
        <f t="shared" si="232"/>
        <v>34.463362296192997</v>
      </c>
      <c r="X691">
        <f t="shared" si="245"/>
        <v>6115.9062206079516</v>
      </c>
      <c r="Y691">
        <f t="shared" si="233"/>
        <v>3618.346355002845</v>
      </c>
      <c r="Z691">
        <f t="shared" si="234"/>
        <v>343.30622060795213</v>
      </c>
      <c r="AA691">
        <f t="shared" si="235"/>
        <v>454.66635500284565</v>
      </c>
      <c r="AB691">
        <f t="shared" si="246"/>
        <v>0.59162881582627724</v>
      </c>
      <c r="AC691">
        <f t="shared" si="236"/>
        <v>4.3577677690948335E-2</v>
      </c>
      <c r="AD691">
        <f t="shared" si="237"/>
        <v>4.3577677690948335E-2</v>
      </c>
      <c r="AE691">
        <f t="shared" si="238"/>
        <v>0.77999999999999969</v>
      </c>
      <c r="AF691">
        <f t="shared" si="247"/>
        <v>251.66845663602422</v>
      </c>
      <c r="AG691">
        <f t="shared" si="239"/>
        <v>0.80745919096048591</v>
      </c>
      <c r="AH691">
        <f t="shared" si="240"/>
        <v>0.7975084523737862</v>
      </c>
      <c r="AI691">
        <f t="shared" si="248"/>
        <v>0.22000000000000031</v>
      </c>
      <c r="AJ691">
        <f>MAX(0, $R691 - $AA691) * INDEX(Model_Assumptions[Values], 7)</f>
        <v>1378.5623503217985</v>
      </c>
      <c r="AK691">
        <f>MAX(0, INDEX(Model_Assumptions[Values], 4) - $AD691)</f>
        <v>6.4223223090516673E-3</v>
      </c>
      <c r="AL691">
        <f>MAX(0, INDEX(Model_Assumptions[Values], 5) - $AC691)</f>
        <v>0</v>
      </c>
      <c r="AM691">
        <f>INDEX(Model_Assumptions[Values], 6) * MAX(0, INDEX(Model_Assumptions[Values], 3) - $AB691)^2</f>
        <v>0</v>
      </c>
      <c r="AN691">
        <f t="shared" si="241"/>
        <v>1711.5652036792935</v>
      </c>
      <c r="AO691" cm="1">
        <f t="array" ref="AO691">IFERROR(STDEV(IF($E$2:$E$2201=$E691, $AJ$2:$AJ$2201)), 0)</f>
        <v>334.91256050738269</v>
      </c>
      <c r="AP691">
        <f t="shared" si="249"/>
        <v>-0.99429789331581209</v>
      </c>
      <c r="AQ691">
        <f t="shared" si="242"/>
        <v>2.2346225886679508E-2</v>
      </c>
      <c r="AR691" cm="1">
        <f t="array" ref="AR691">IFERROR(STDEV(IF($E$2:$E$2201=$E691, $AK$2:$AK$2201)), 0)</f>
        <v>1.5638952115084814E-2</v>
      </c>
      <c r="AS691">
        <f t="shared" si="250"/>
        <v>-1.0182206237634153</v>
      </c>
      <c r="AT691">
        <f t="shared" si="243"/>
        <v>3.5343450102758955E-3</v>
      </c>
      <c r="AU691" cm="1">
        <f t="array" ref="AU691">IFERROR(STDEV(IF($E$2:$E$2201=$E691, $AL$2:$AL$2201)), 0)</f>
        <v>6.0356138486970861E-3</v>
      </c>
      <c r="AV691">
        <f t="shared" si="251"/>
        <v>-0.58558169870971088</v>
      </c>
      <c r="AW691">
        <f t="shared" si="244"/>
        <v>0</v>
      </c>
      <c r="AX691" cm="1">
        <f t="array" ref="AX691">IFERROR(STDEV(IF($E$2:$E$2201=$E691, $AM$2:$AM$2201)), 0)</f>
        <v>0</v>
      </c>
      <c r="AY691">
        <f t="shared" si="252"/>
        <v>-0.58558169870971088</v>
      </c>
      <c r="AZ691">
        <f>INDEX(Model_Assumptions[Values],9)*((INDEX(Model_Scenarios[GR Weight],1)*$AG691)+(INDEX(Model_Scenarios[GP Weight],1)*$AH691)+(INDEX(Model_Scenarios[LTV Weight],1)*$AI691))-(INDEX(Model_Scenarios[LTV Weight],1)*$AP691)-(INDEX(Model_Scenarios[GP Weight],1)*($AS691+$AV691+$AY691))</f>
        <v>2.6968605384380711</v>
      </c>
      <c r="BA691">
        <f>INDEX(Model_Assumptions[Values],9)*((INDEX(Model_Scenarios[GR Weight],2)*$AG691)+(INDEX(Model_Scenarios[GP Weight],2)*$AH691)+(INDEX(Model_Scenarios[LTV Weight],2)*$AI691))-(INDEX(Model_Scenarios[LTV Weight],2)*$AP691)-(INDEX(Model_Scenarios[GP Weight],2)*($AS691+$AV691+$AY691))</f>
        <v>3.202273280485997</v>
      </c>
      <c r="BB691">
        <f>INDEX(Model_Assumptions[Values],9)*((INDEX(Model_Scenarios[GR Weight],3)*$AG691)+(INDEX(Model_Scenarios[GP Weight],3)*$AH691)+(INDEX(Model_Scenarios[LTV Weight],3)*$AI691))-(INDEX(Model_Scenarios[LTV Weight],3)*$AP691)-(INDEX(Model_Scenarios[GP Weight],3)*($AS691+$AV691+$AY691))</f>
        <v>4.0089673450950514</v>
      </c>
      <c r="BC691">
        <f>INDEX(Model_Assumptions[Values],9)*((INDEX(Model_Scenarios[GR Weight],4)*$AG691)+(INDEX(Model_Scenarios[GP Weight],4)*$AH691)+(INDEX(Model_Scenarios[LTV Weight],4)*$AI691))-(INDEX(Model_Scenarios[LTV Weight],4)*$AP691)-(INDEX(Model_Scenarios[GP Weight],4)*($AS691+$AV691+$AY691))</f>
        <v>4.203267151243713</v>
      </c>
      <c r="BD691">
        <f>INDEX(Model_Assumptions[Values],9)*((INDEX(Model_Scenarios[GR Weight],5)*$AG691)+(INDEX(Model_Scenarios[GP Weight],5)*$AH691)+(INDEX(Model_Scenarios[LTV Weight],5)*$AI691))-(INDEX(Model_Scenarios[LTV Weight],5)*$AP691)-(INDEX(Model_Scenarios[GP Weight],5)*($AS691+$AV691+$AY691))</f>
        <v>4.7283431199679118</v>
      </c>
    </row>
    <row r="692" spans="1:56" x14ac:dyDescent="0.25">
      <c r="A692">
        <v>691</v>
      </c>
      <c r="B692">
        <v>14</v>
      </c>
      <c r="C692" s="3">
        <v>41</v>
      </c>
      <c r="D692" s="4">
        <v>0.8</v>
      </c>
      <c r="E692" t="str">
        <v>SKU-1019</v>
      </c>
      <c r="F692" t="str">
        <v>Raise</v>
      </c>
      <c r="G692" t="str">
        <v>Full</v>
      </c>
      <c r="H692">
        <v>160.35</v>
      </c>
      <c r="I692">
        <v>72.47</v>
      </c>
      <c r="J692">
        <v>36</v>
      </c>
      <c r="K692">
        <v>5772.5999999999995</v>
      </c>
      <c r="L692">
        <v>3163.6799999999994</v>
      </c>
      <c r="M692">
        <v>0.54805113813532891</v>
      </c>
      <c r="N692">
        <v>182.28730909948831</v>
      </c>
      <c r="O692">
        <v>425.16850938260268</v>
      </c>
      <c r="P692">
        <v>570.10850938260273</v>
      </c>
      <c r="Q692">
        <v>1437.4209803104648</v>
      </c>
      <c r="R692">
        <v>1143.9475301637449</v>
      </c>
      <c r="S692">
        <v>1</v>
      </c>
      <c r="T692">
        <f t="shared" si="230"/>
        <v>177.89984727959066</v>
      </c>
      <c r="U692">
        <f t="shared" si="231"/>
        <v>0.1094471299007837</v>
      </c>
      <c r="V692">
        <f>IF($F692="Reduce", INDEX(Model_Assumptions[Values], 2), INDEX(Model_Assumptions[Values], 1))</f>
        <v>-0.4</v>
      </c>
      <c r="W692">
        <f t="shared" si="232"/>
        <v>34.423961329428714</v>
      </c>
      <c r="X692">
        <f t="shared" si="245"/>
        <v>6124.0174632639028</v>
      </c>
      <c r="Y692">
        <f t="shared" si="233"/>
        <v>3629.3129857202039</v>
      </c>
      <c r="Z692">
        <f t="shared" si="234"/>
        <v>351.4174632639033</v>
      </c>
      <c r="AA692">
        <f t="shared" si="235"/>
        <v>465.63298572020449</v>
      </c>
      <c r="AB692">
        <f t="shared" si="246"/>
        <v>0.59263596282854125</v>
      </c>
      <c r="AC692">
        <f t="shared" si="236"/>
        <v>4.4584824693212344E-2</v>
      </c>
      <c r="AD692">
        <f t="shared" si="237"/>
        <v>4.4584824693212344E-2</v>
      </c>
      <c r="AE692">
        <f t="shared" si="238"/>
        <v>0.80000000000000049</v>
      </c>
      <c r="AF692">
        <f t="shared" si="247"/>
        <v>228.78950603274842</v>
      </c>
      <c r="AG692">
        <f t="shared" si="239"/>
        <v>0.82653690362488264</v>
      </c>
      <c r="AH692">
        <f t="shared" si="240"/>
        <v>0.81674449347276068</v>
      </c>
      <c r="AI692">
        <f t="shared" si="248"/>
        <v>0.19999999999999951</v>
      </c>
      <c r="AJ692">
        <f>MAX(0, $R692 - $AA692) * INDEX(Model_Assumptions[Values], 7)</f>
        <v>1356.6290888870808</v>
      </c>
      <c r="AK692">
        <f>MAX(0, INDEX(Model_Assumptions[Values], 4) - $AD692)</f>
        <v>5.415175306787659E-3</v>
      </c>
      <c r="AL692">
        <f>MAX(0, INDEX(Model_Assumptions[Values], 5) - $AC692)</f>
        <v>0</v>
      </c>
      <c r="AM692">
        <f>INDEX(Model_Assumptions[Values], 6) * MAX(0, INDEX(Model_Assumptions[Values], 3) - $AB692)^2</f>
        <v>0</v>
      </c>
      <c r="AN692">
        <f t="shared" si="241"/>
        <v>1711.5652036792935</v>
      </c>
      <c r="AO692" cm="1">
        <f t="array" ref="AO692">IFERROR(STDEV(IF($E$2:$E$2201=$E692, $AJ$2:$AJ$2201)), 0)</f>
        <v>334.91256050738269</v>
      </c>
      <c r="AP692">
        <f t="shared" si="249"/>
        <v>-1.0597874091508988</v>
      </c>
      <c r="AQ692">
        <f t="shared" si="242"/>
        <v>2.2346225886679508E-2</v>
      </c>
      <c r="AR692" cm="1">
        <f t="array" ref="AR692">IFERROR(STDEV(IF($E$2:$E$2201=$E692, $AK$2:$AK$2201)), 0)</f>
        <v>1.5638952115084814E-2</v>
      </c>
      <c r="AS692">
        <f t="shared" si="250"/>
        <v>-1.0826205269572198</v>
      </c>
      <c r="AT692">
        <f t="shared" si="243"/>
        <v>3.5343450102758955E-3</v>
      </c>
      <c r="AU692" cm="1">
        <f t="array" ref="AU692">IFERROR(STDEV(IF($E$2:$E$2201=$E692, $AL$2:$AL$2201)), 0)</f>
        <v>6.0356138486970861E-3</v>
      </c>
      <c r="AV692">
        <f t="shared" si="251"/>
        <v>-0.58558169870971088</v>
      </c>
      <c r="AW692">
        <f t="shared" si="244"/>
        <v>0</v>
      </c>
      <c r="AX692" cm="1">
        <f t="array" ref="AX692">IFERROR(STDEV(IF($E$2:$E$2201=$E692, $AM$2:$AM$2201)), 0)</f>
        <v>0</v>
      </c>
      <c r="AY692">
        <f t="shared" si="252"/>
        <v>-0.58558169870971088</v>
      </c>
      <c r="AZ692">
        <f>INDEX(Model_Assumptions[Values],9)*((INDEX(Model_Scenarios[GR Weight],1)*$AG692)+(INDEX(Model_Scenarios[GP Weight],1)*$AH692)+(INDEX(Model_Scenarios[LTV Weight],1)*$AI692))-(INDEX(Model_Scenarios[LTV Weight],1)*$AP692)-(INDEX(Model_Scenarios[GP Weight],1)*($AS692+$AV692+$AY692))</f>
        <v>2.6948490183072029</v>
      </c>
      <c r="BA692">
        <f>INDEX(Model_Assumptions[Values],9)*((INDEX(Model_Scenarios[GR Weight],2)*$AG692)+(INDEX(Model_Scenarios[GP Weight],2)*$AH692)+(INDEX(Model_Scenarios[LTV Weight],2)*$AI692))-(INDEX(Model_Scenarios[LTV Weight],2)*$AP692)-(INDEX(Model_Scenarios[GP Weight],2)*($AS692+$AV692+$AY692))</f>
        <v>3.226265772014834</v>
      </c>
      <c r="BB692">
        <f>INDEX(Model_Assumptions[Values],9)*((INDEX(Model_Scenarios[GR Weight],3)*$AG692)+(INDEX(Model_Scenarios[GP Weight],3)*$AH692)+(INDEX(Model_Scenarios[LTV Weight],3)*$AI692))-(INDEX(Model_Scenarios[LTV Weight],3)*$AP692)-(INDEX(Model_Scenarios[GP Weight],3)*($AS692+$AV692+$AY692))</f>
        <v>4.0752133303006177</v>
      </c>
      <c r="BC692">
        <f>INDEX(Model_Assumptions[Values],9)*((INDEX(Model_Scenarios[GR Weight],4)*$AG692)+(INDEX(Model_Scenarios[GP Weight],4)*$AH692)+(INDEX(Model_Scenarios[LTV Weight],4)*$AI692))-(INDEX(Model_Scenarios[LTV Weight],4)*$AP692)-(INDEX(Model_Scenarios[GP Weight],4)*($AS692+$AV692+$AY692))</f>
        <v>4.2825030411979688</v>
      </c>
      <c r="BD692">
        <f>INDEX(Model_Assumptions[Values],9)*((INDEX(Model_Scenarios[GR Weight],5)*$AG692)+(INDEX(Model_Scenarios[GP Weight],5)*$AH692)+(INDEX(Model_Scenarios[LTV Weight],5)*$AI692))-(INDEX(Model_Scenarios[LTV Weight],5)*$AP692)-(INDEX(Model_Scenarios[GP Weight],5)*($AS692+$AV692+$AY692))</f>
        <v>4.8271122713698515</v>
      </c>
    </row>
    <row r="693" spans="1:56" x14ac:dyDescent="0.25">
      <c r="A693">
        <v>692</v>
      </c>
      <c r="B693">
        <v>14</v>
      </c>
      <c r="C693" s="3">
        <v>42</v>
      </c>
      <c r="D693" s="4">
        <v>0.82000000000000006</v>
      </c>
      <c r="E693" t="str">
        <v>SKU-1019</v>
      </c>
      <c r="F693" t="str">
        <v>Raise</v>
      </c>
      <c r="G693" t="str">
        <v>Full</v>
      </c>
      <c r="H693">
        <v>160.35</v>
      </c>
      <c r="I693">
        <v>72.47</v>
      </c>
      <c r="J693">
        <v>36</v>
      </c>
      <c r="K693">
        <v>5772.5999999999995</v>
      </c>
      <c r="L693">
        <v>3163.6799999999994</v>
      </c>
      <c r="M693">
        <v>0.54805113813532891</v>
      </c>
      <c r="N693">
        <v>182.28730909948831</v>
      </c>
      <c r="O693">
        <v>425.16850938260268</v>
      </c>
      <c r="P693">
        <v>570.10850938260273</v>
      </c>
      <c r="Q693">
        <v>1437.4209803104648</v>
      </c>
      <c r="R693">
        <v>1143.9475301637449</v>
      </c>
      <c r="S693">
        <v>1</v>
      </c>
      <c r="T693">
        <f t="shared" si="230"/>
        <v>178.33859346158042</v>
      </c>
      <c r="U693">
        <f t="shared" si="231"/>
        <v>0.11218330814830323</v>
      </c>
      <c r="V693">
        <f>IF($F693="Reduce", INDEX(Model_Assumptions[Values], 2), INDEX(Model_Assumptions[Values], 1))</f>
        <v>-0.4</v>
      </c>
      <c r="W693">
        <f t="shared" si="232"/>
        <v>34.384560362664438</v>
      </c>
      <c r="X693">
        <f t="shared" si="245"/>
        <v>6132.0941318723853</v>
      </c>
      <c r="Y693">
        <f t="shared" si="233"/>
        <v>3640.2450423900937</v>
      </c>
      <c r="Z693">
        <f t="shared" si="234"/>
        <v>359.49413187238588</v>
      </c>
      <c r="AA693">
        <f t="shared" si="235"/>
        <v>476.56504239009428</v>
      </c>
      <c r="AB693">
        <f t="shared" si="246"/>
        <v>0.59363815429209243</v>
      </c>
      <c r="AC693">
        <f t="shared" si="236"/>
        <v>4.5587016156763527E-2</v>
      </c>
      <c r="AD693">
        <f t="shared" si="237"/>
        <v>4.5587016156763527E-2</v>
      </c>
      <c r="AE693">
        <f t="shared" si="238"/>
        <v>0.82000000000000006</v>
      </c>
      <c r="AF693">
        <f t="shared" si="247"/>
        <v>205.91055542947402</v>
      </c>
      <c r="AG693">
        <f t="shared" si="239"/>
        <v>0.84553329783152542</v>
      </c>
      <c r="AH693">
        <f t="shared" si="240"/>
        <v>0.83591988989287136</v>
      </c>
      <c r="AI693">
        <f t="shared" si="248"/>
        <v>0.17999999999999994</v>
      </c>
      <c r="AJ693">
        <f>MAX(0, $R693 - $AA693) * INDEX(Model_Assumptions[Values], 7)</f>
        <v>1334.7649755473012</v>
      </c>
      <c r="AK693">
        <f>MAX(0, INDEX(Model_Assumptions[Values], 4) - $AD693)</f>
        <v>4.412983843236476E-3</v>
      </c>
      <c r="AL693">
        <f>MAX(0, INDEX(Model_Assumptions[Values], 5) - $AC693)</f>
        <v>0</v>
      </c>
      <c r="AM693">
        <f>INDEX(Model_Assumptions[Values], 6) * MAX(0, INDEX(Model_Assumptions[Values], 3) - $AB693)^2</f>
        <v>0</v>
      </c>
      <c r="AN693">
        <f t="shared" si="241"/>
        <v>1711.5652036792935</v>
      </c>
      <c r="AO693" cm="1">
        <f t="array" ref="AO693">IFERROR(STDEV(IF($E$2:$E$2201=$E693, $AJ$2:$AJ$2201)), 0)</f>
        <v>334.91256050738269</v>
      </c>
      <c r="AP693">
        <f t="shared" si="249"/>
        <v>-1.125070458871865</v>
      </c>
      <c r="AQ693">
        <f t="shared" si="242"/>
        <v>2.2346225886679508E-2</v>
      </c>
      <c r="AR693" cm="1">
        <f t="array" ref="AR693">IFERROR(STDEV(IF($E$2:$E$2201=$E693, $AK$2:$AK$2201)), 0)</f>
        <v>1.5638952115084814E-2</v>
      </c>
      <c r="AS693">
        <f t="shared" si="250"/>
        <v>-1.1467035586192007</v>
      </c>
      <c r="AT693">
        <f t="shared" si="243"/>
        <v>3.5343450102758955E-3</v>
      </c>
      <c r="AU693" cm="1">
        <f t="array" ref="AU693">IFERROR(STDEV(IF($E$2:$E$2201=$E693, $AL$2:$AL$2201)), 0)</f>
        <v>6.0356138486970861E-3</v>
      </c>
      <c r="AV693">
        <f t="shared" si="251"/>
        <v>-0.58558169870971088</v>
      </c>
      <c r="AW693">
        <f t="shared" si="244"/>
        <v>0</v>
      </c>
      <c r="AX693" cm="1">
        <f t="array" ref="AX693">IFERROR(STDEV(IF($E$2:$E$2201=$E693, $AM$2:$AM$2201)), 0)</f>
        <v>0</v>
      </c>
      <c r="AY693">
        <f t="shared" si="252"/>
        <v>-0.58558169870971088</v>
      </c>
      <c r="AZ693">
        <f>INDEX(Model_Assumptions[Values],9)*((INDEX(Model_Scenarios[GR Weight],1)*$AG693)+(INDEX(Model_Scenarios[GP Weight],1)*$AH693)+(INDEX(Model_Scenarios[LTV Weight],1)*$AI693))-(INDEX(Model_Scenarios[LTV Weight],1)*$AP693)-(INDEX(Model_Scenarios[GP Weight],1)*($AS693+$AV693+$AY693))</f>
        <v>2.6925696565635526</v>
      </c>
      <c r="BA693">
        <f>INDEX(Model_Assumptions[Values],9)*((INDEX(Model_Scenarios[GR Weight],2)*$AG693)+(INDEX(Model_Scenarios[GP Weight],2)*$AH693)+(INDEX(Model_Scenarios[LTV Weight],2)*$AI693))-(INDEX(Model_Scenarios[LTV Weight],2)*$AP693)-(INDEX(Model_Scenarios[GP Weight],2)*($AS693+$AV693+$AY693))</f>
        <v>3.2499390527409524</v>
      </c>
      <c r="BB693">
        <f>INDEX(Model_Assumptions[Values],9)*((INDEX(Model_Scenarios[GR Weight],3)*$AG693)+(INDEX(Model_Scenarios[GP Weight],3)*$AH693)+(INDEX(Model_Scenarios[LTV Weight],3)*$AI693))-(INDEX(Model_Scenarios[LTV Weight],3)*$AP693)-(INDEX(Model_Scenarios[GP Weight],3)*($AS693+$AV693+$AY693))</f>
        <v>4.1410580477641954</v>
      </c>
      <c r="BC693">
        <f>INDEX(Model_Assumptions[Values],9)*((INDEX(Model_Scenarios[GR Weight],4)*$AG693)+(INDEX(Model_Scenarios[GP Weight],4)*$AH693)+(INDEX(Model_Scenarios[LTV Weight],4)*$AI693))-(INDEX(Model_Scenarios[LTV Weight],4)*$AP693)-(INDEX(Model_Scenarios[GP Weight],4)*($AS693+$AV693+$AY693))</f>
        <v>4.3613176507927713</v>
      </c>
      <c r="BD693">
        <f>INDEX(Model_Assumptions[Values],9)*((INDEX(Model_Scenarios[GR Weight],5)*$AG693)+(INDEX(Model_Scenarios[GP Weight],5)*$AH693)+(INDEX(Model_Scenarios[LTV Weight],5)*$AI693))-(INDEX(Model_Scenarios[LTV Weight],5)*$AP693)-(INDEX(Model_Scenarios[GP Weight],5)*($AS693+$AV693+$AY693))</f>
        <v>4.9254074355761306</v>
      </c>
    </row>
    <row r="694" spans="1:56" x14ac:dyDescent="0.25">
      <c r="A694">
        <v>693</v>
      </c>
      <c r="B694">
        <v>14</v>
      </c>
      <c r="C694" s="3">
        <v>43</v>
      </c>
      <c r="D694" s="4">
        <v>0.84</v>
      </c>
      <c r="E694" t="str">
        <v>SKU-1019</v>
      </c>
      <c r="F694" t="str">
        <v>Raise</v>
      </c>
      <c r="G694" t="str">
        <v>Full</v>
      </c>
      <c r="H694">
        <v>160.35</v>
      </c>
      <c r="I694">
        <v>72.47</v>
      </c>
      <c r="J694">
        <v>36</v>
      </c>
      <c r="K694">
        <v>5772.5999999999995</v>
      </c>
      <c r="L694">
        <v>3163.6799999999994</v>
      </c>
      <c r="M694">
        <v>0.54805113813532891</v>
      </c>
      <c r="N694">
        <v>182.28730909948831</v>
      </c>
      <c r="O694">
        <v>425.16850938260268</v>
      </c>
      <c r="P694">
        <v>570.10850938260273</v>
      </c>
      <c r="Q694">
        <v>1437.4209803104648</v>
      </c>
      <c r="R694">
        <v>1143.9475301637449</v>
      </c>
      <c r="S694">
        <v>1</v>
      </c>
      <c r="T694">
        <f t="shared" si="230"/>
        <v>178.77733964357017</v>
      </c>
      <c r="U694">
        <f t="shared" si="231"/>
        <v>0.11491948639582275</v>
      </c>
      <c r="V694">
        <f>IF($F694="Reduce", INDEX(Model_Assumptions[Values], 2), INDEX(Model_Assumptions[Values], 1))</f>
        <v>-0.4</v>
      </c>
      <c r="W694">
        <f t="shared" si="232"/>
        <v>34.345159395900154</v>
      </c>
      <c r="X694">
        <f t="shared" si="245"/>
        <v>6140.1362264333975</v>
      </c>
      <c r="Y694">
        <f t="shared" si="233"/>
        <v>3651.1425250125135</v>
      </c>
      <c r="Z694">
        <f t="shared" si="234"/>
        <v>367.53622643339804</v>
      </c>
      <c r="AA694">
        <f t="shared" si="235"/>
        <v>487.46252501251411</v>
      </c>
      <c r="AB694">
        <f t="shared" si="246"/>
        <v>0.5946354267018179</v>
      </c>
      <c r="AC694">
        <f t="shared" si="236"/>
        <v>4.6584288566488996E-2</v>
      </c>
      <c r="AD694">
        <f t="shared" si="237"/>
        <v>4.6584288566488996E-2</v>
      </c>
      <c r="AE694">
        <f t="shared" si="238"/>
        <v>0.83999999999999964</v>
      </c>
      <c r="AF694">
        <f t="shared" si="247"/>
        <v>183.03160482619961</v>
      </c>
      <c r="AG694">
        <f t="shared" si="239"/>
        <v>0.86444837358040971</v>
      </c>
      <c r="AH694">
        <f t="shared" si="240"/>
        <v>0.85503464163411658</v>
      </c>
      <c r="AI694">
        <f t="shared" si="248"/>
        <v>0.16000000000000036</v>
      </c>
      <c r="AJ694">
        <f>MAX(0, $R694 - $AA694) * INDEX(Model_Assumptions[Values], 7)</f>
        <v>1312.9700103024616</v>
      </c>
      <c r="AK694">
        <f>MAX(0, INDEX(Model_Assumptions[Values], 4) - $AD694)</f>
        <v>3.4157114335110067E-3</v>
      </c>
      <c r="AL694">
        <f>MAX(0, INDEX(Model_Assumptions[Values], 5) - $AC694)</f>
        <v>0</v>
      </c>
      <c r="AM694">
        <f>INDEX(Model_Assumptions[Values], 6) * MAX(0, INDEX(Model_Assumptions[Values], 3) - $AB694)^2</f>
        <v>0</v>
      </c>
      <c r="AN694">
        <f t="shared" si="241"/>
        <v>1711.5652036792935</v>
      </c>
      <c r="AO694" cm="1">
        <f t="array" ref="AO694">IFERROR(STDEV(IF($E$2:$E$2201=$E694, $AJ$2:$AJ$2201)), 0)</f>
        <v>334.91256050738269</v>
      </c>
      <c r="AP694">
        <f t="shared" si="249"/>
        <v>-1.1901470424787053</v>
      </c>
      <c r="AQ694">
        <f t="shared" si="242"/>
        <v>2.2346225886679508E-2</v>
      </c>
      <c r="AR694" cm="1">
        <f t="array" ref="AR694">IFERROR(STDEV(IF($E$2:$E$2201=$E694, $AK$2:$AK$2201)), 0)</f>
        <v>1.5638952115084814E-2</v>
      </c>
      <c r="AS694">
        <f t="shared" si="250"/>
        <v>-1.2104720516989598</v>
      </c>
      <c r="AT694">
        <f t="shared" si="243"/>
        <v>3.5343450102758955E-3</v>
      </c>
      <c r="AU694" cm="1">
        <f t="array" ref="AU694">IFERROR(STDEV(IF($E$2:$E$2201=$E694, $AL$2:$AL$2201)), 0)</f>
        <v>6.0356138486970861E-3</v>
      </c>
      <c r="AV694">
        <f t="shared" si="251"/>
        <v>-0.58558169870971088</v>
      </c>
      <c r="AW694">
        <f t="shared" si="244"/>
        <v>0</v>
      </c>
      <c r="AX694" cm="1">
        <f t="array" ref="AX694">IFERROR(STDEV(IF($E$2:$E$2201=$E694, $AM$2:$AM$2201)), 0)</f>
        <v>0</v>
      </c>
      <c r="AY694">
        <f t="shared" si="252"/>
        <v>-0.58558169870971088</v>
      </c>
      <c r="AZ694">
        <f>INDEX(Model_Assumptions[Values],9)*((INDEX(Model_Scenarios[GR Weight],1)*$AG694)+(INDEX(Model_Scenarios[GP Weight],1)*$AH694)+(INDEX(Model_Scenarios[LTV Weight],1)*$AI694))-(INDEX(Model_Scenarios[LTV Weight],1)*$AP694)-(INDEX(Model_Scenarios[GP Weight],1)*($AS694+$AV694+$AY694))</f>
        <v>2.6900226865020667</v>
      </c>
      <c r="BA694">
        <f>INDEX(Model_Assumptions[Values],9)*((INDEX(Model_Scenarios[GR Weight],2)*$AG694)+(INDEX(Model_Scenarios[GP Weight],2)*$AH694)+(INDEX(Model_Scenarios[LTV Weight],2)*$AI694))-(INDEX(Model_Scenarios[LTV Weight],2)*$AP694)-(INDEX(Model_Scenarios[GP Weight],2)*($AS694+$AV694+$AY694))</f>
        <v>3.2732935892542598</v>
      </c>
      <c r="BB694">
        <f>INDEX(Model_Assumptions[Values],9)*((INDEX(Model_Scenarios[GR Weight],3)*$AG694)+(INDEX(Model_Scenarios[GP Weight],3)*$AH694)+(INDEX(Model_Scenarios[LTV Weight],3)*$AI694))-(INDEX(Model_Scenarios[LTV Weight],3)*$AP694)-(INDEX(Model_Scenarios[GP Weight],3)*($AS694+$AV694+$AY694))</f>
        <v>4.2065023140181319</v>
      </c>
      <c r="BC694">
        <f>INDEX(Model_Assumptions[Values],9)*((INDEX(Model_Scenarios[GR Weight],4)*$AG694)+(INDEX(Model_Scenarios[GP Weight],4)*$AH694)+(INDEX(Model_Scenarios[LTV Weight],4)*$AI694))-(INDEX(Model_Scenarios[LTV Weight],4)*$AP694)-(INDEX(Model_Scenarios[GP Weight],4)*($AS694+$AV694+$AY694))</f>
        <v>4.4397117965604664</v>
      </c>
      <c r="BD694">
        <f>INDEX(Model_Assumptions[Values],9)*((INDEX(Model_Scenarios[GR Weight],5)*$AG694)+(INDEX(Model_Scenarios[GP Weight],5)*$AH694)+(INDEX(Model_Scenarios[LTV Weight],5)*$AI694))-(INDEX(Model_Scenarios[LTV Weight],5)*$AP694)-(INDEX(Model_Scenarios[GP Weight],5)*($AS694+$AV694+$AY694))</f>
        <v>5.0232298957090169</v>
      </c>
    </row>
    <row r="695" spans="1:56" x14ac:dyDescent="0.25">
      <c r="A695">
        <v>694</v>
      </c>
      <c r="B695">
        <v>14</v>
      </c>
      <c r="C695" s="3">
        <v>44</v>
      </c>
      <c r="D695" s="4">
        <v>0.86</v>
      </c>
      <c r="E695" t="str">
        <v>SKU-1019</v>
      </c>
      <c r="F695" t="str">
        <v>Raise</v>
      </c>
      <c r="G695" t="str">
        <v>Full</v>
      </c>
      <c r="H695">
        <v>160.35</v>
      </c>
      <c r="I695">
        <v>72.47</v>
      </c>
      <c r="J695">
        <v>36</v>
      </c>
      <c r="K695">
        <v>5772.5999999999995</v>
      </c>
      <c r="L695">
        <v>3163.6799999999994</v>
      </c>
      <c r="M695">
        <v>0.54805113813532891</v>
      </c>
      <c r="N695">
        <v>182.28730909948831</v>
      </c>
      <c r="O695">
        <v>425.16850938260268</v>
      </c>
      <c r="P695">
        <v>570.10850938260273</v>
      </c>
      <c r="Q695">
        <v>1437.4209803104648</v>
      </c>
      <c r="R695">
        <v>1143.9475301637449</v>
      </c>
      <c r="S695">
        <v>1</v>
      </c>
      <c r="T695">
        <f t="shared" si="230"/>
        <v>179.21608582555996</v>
      </c>
      <c r="U695">
        <f t="shared" si="231"/>
        <v>0.11765566464334247</v>
      </c>
      <c r="V695">
        <f>IF($F695="Reduce", INDEX(Model_Assumptions[Values], 2), INDEX(Model_Assumptions[Values], 1))</f>
        <v>-0.4</v>
      </c>
      <c r="W695">
        <f t="shared" si="232"/>
        <v>34.305758429135871</v>
      </c>
      <c r="X695">
        <f t="shared" si="245"/>
        <v>6148.1437469469411</v>
      </c>
      <c r="Y695">
        <f t="shared" si="233"/>
        <v>3662.0054335874647</v>
      </c>
      <c r="Z695">
        <f t="shared" si="234"/>
        <v>375.54374694694161</v>
      </c>
      <c r="AA695">
        <f t="shared" si="235"/>
        <v>498.32543358746534</v>
      </c>
      <c r="AB695">
        <f t="shared" si="246"/>
        <v>0.59562781618532445</v>
      </c>
      <c r="AC695">
        <f t="shared" si="236"/>
        <v>4.7576678049995547E-2</v>
      </c>
      <c r="AD695">
        <f t="shared" si="237"/>
        <v>4.7576678049995547E-2</v>
      </c>
      <c r="AE695">
        <f t="shared" si="238"/>
        <v>0.86000000000000054</v>
      </c>
      <c r="AF695">
        <f t="shared" si="247"/>
        <v>160.15265422292367</v>
      </c>
      <c r="AG695">
        <f t="shared" si="239"/>
        <v>0.88328213087153995</v>
      </c>
      <c r="AH695">
        <f t="shared" si="240"/>
        <v>0.87408874869649877</v>
      </c>
      <c r="AI695">
        <f t="shared" si="248"/>
        <v>0.13999999999999946</v>
      </c>
      <c r="AJ695">
        <f>MAX(0, $R695 - $AA695) * INDEX(Model_Assumptions[Values], 7)</f>
        <v>1291.2441931525591</v>
      </c>
      <c r="AK695">
        <f>MAX(0, INDEX(Model_Assumptions[Values], 4) - $AD695)</f>
        <v>2.4233219500044562E-3</v>
      </c>
      <c r="AL695">
        <f>MAX(0, INDEX(Model_Assumptions[Values], 5) - $AC695)</f>
        <v>0</v>
      </c>
      <c r="AM695">
        <f>INDEX(Model_Assumptions[Values], 6) * MAX(0, INDEX(Model_Assumptions[Values], 3) - $AB695)^2</f>
        <v>0</v>
      </c>
      <c r="AN695">
        <f t="shared" si="241"/>
        <v>1711.5652036792935</v>
      </c>
      <c r="AO695" cm="1">
        <f t="array" ref="AO695">IFERROR(STDEV(IF($E$2:$E$2201=$E695, $AJ$2:$AJ$2201)), 0)</f>
        <v>334.91256050738269</v>
      </c>
      <c r="AP695">
        <f t="shared" si="249"/>
        <v>-1.2550171599714279</v>
      </c>
      <c r="AQ695">
        <f t="shared" si="242"/>
        <v>2.2346225886679508E-2</v>
      </c>
      <c r="AR695" cm="1">
        <f t="array" ref="AR695">IFERROR(STDEV(IF($E$2:$E$2201=$E695, $AK$2:$AK$2201)), 0)</f>
        <v>1.5638952115084814E-2</v>
      </c>
      <c r="AS695">
        <f t="shared" si="250"/>
        <v>-1.2739283163005584</v>
      </c>
      <c r="AT695">
        <f t="shared" si="243"/>
        <v>3.5343450102758955E-3</v>
      </c>
      <c r="AU695" cm="1">
        <f t="array" ref="AU695">IFERROR(STDEV(IF($E$2:$E$2201=$E695, $AL$2:$AL$2201)), 0)</f>
        <v>6.0356138486970861E-3</v>
      </c>
      <c r="AV695">
        <f t="shared" si="251"/>
        <v>-0.58558169870971088</v>
      </c>
      <c r="AW695">
        <f t="shared" si="244"/>
        <v>0</v>
      </c>
      <c r="AX695" cm="1">
        <f t="array" ref="AX695">IFERROR(STDEV(IF($E$2:$E$2201=$E695, $AM$2:$AM$2201)), 0)</f>
        <v>0</v>
      </c>
      <c r="AY695">
        <f t="shared" si="252"/>
        <v>-0.58558169870971088</v>
      </c>
      <c r="AZ695">
        <f>INDEX(Model_Assumptions[Values],9)*((INDEX(Model_Scenarios[GR Weight],1)*$AG695)+(INDEX(Model_Scenarios[GP Weight],1)*$AH695)+(INDEX(Model_Scenarios[LTV Weight],1)*$AI695))-(INDEX(Model_Scenarios[LTV Weight],1)*$AP695)-(INDEX(Model_Scenarios[GP Weight],1)*($AS695+$AV695+$AY695))</f>
        <v>2.687208339133158</v>
      </c>
      <c r="BA695">
        <f>INDEX(Model_Assumptions[Values],9)*((INDEX(Model_Scenarios[GR Weight],2)*$AG695)+(INDEX(Model_Scenarios[GP Weight],2)*$AH695)+(INDEX(Model_Scenarios[LTV Weight],2)*$AI695))-(INDEX(Model_Scenarios[LTV Weight],2)*$AP695)-(INDEX(Model_Scenarios[GP Weight],2)*($AS695+$AV695+$AY695))</f>
        <v>3.2963298435755761</v>
      </c>
      <c r="BB695">
        <f>INDEX(Model_Assumptions[Values],9)*((INDEX(Model_Scenarios[GR Weight],3)*$AG695)+(INDEX(Model_Scenarios[GP Weight],3)*$AH695)+(INDEX(Model_Scenarios[LTV Weight],3)*$AI695))-(INDEX(Model_Scenarios[LTV Weight],3)*$AP695)-(INDEX(Model_Scenarios[GP Weight],3)*($AS695+$AV695+$AY695))</f>
        <v>4.2715469375988615</v>
      </c>
      <c r="BC695">
        <f>INDEX(Model_Assumptions[Values],9)*((INDEX(Model_Scenarios[GR Weight],4)*$AG695)+(INDEX(Model_Scenarios[GP Weight],4)*$AH695)+(INDEX(Model_Scenarios[LTV Weight],4)*$AI695))-(INDEX(Model_Scenarios[LTV Weight],4)*$AP695)-(INDEX(Model_Scenarios[GP Weight],4)*($AS695+$AV695+$AY695))</f>
        <v>4.5176862870374883</v>
      </c>
      <c r="BD695">
        <f>INDEX(Model_Assumptions[Values],9)*((INDEX(Model_Scenarios[GR Weight],5)*$AG695)+(INDEX(Model_Scenarios[GP Weight],5)*$AH695)+(INDEX(Model_Scenarios[LTV Weight],5)*$AI695))-(INDEX(Model_Scenarios[LTV Weight],5)*$AP695)-(INDEX(Model_Scenarios[GP Weight],5)*($AS695+$AV695+$AY695))</f>
        <v>5.1205809223257575</v>
      </c>
    </row>
    <row r="696" spans="1:56" x14ac:dyDescent="0.25">
      <c r="A696">
        <v>695</v>
      </c>
      <c r="B696">
        <v>14</v>
      </c>
      <c r="C696" s="3">
        <v>45</v>
      </c>
      <c r="D696" s="4">
        <v>0.88</v>
      </c>
      <c r="E696" t="str">
        <v>SKU-1019</v>
      </c>
      <c r="F696" t="str">
        <v>Raise</v>
      </c>
      <c r="G696" t="str">
        <v>Full</v>
      </c>
      <c r="H696">
        <v>160.35</v>
      </c>
      <c r="I696">
        <v>72.47</v>
      </c>
      <c r="J696">
        <v>36</v>
      </c>
      <c r="K696">
        <v>5772.5999999999995</v>
      </c>
      <c r="L696">
        <v>3163.6799999999994</v>
      </c>
      <c r="M696">
        <v>0.54805113813532891</v>
      </c>
      <c r="N696">
        <v>182.28730909948831</v>
      </c>
      <c r="O696">
        <v>425.16850938260268</v>
      </c>
      <c r="P696">
        <v>570.10850938260273</v>
      </c>
      <c r="Q696">
        <v>1437.4209803104648</v>
      </c>
      <c r="R696">
        <v>1143.9475301637449</v>
      </c>
      <c r="S696">
        <v>1</v>
      </c>
      <c r="T696">
        <f t="shared" si="230"/>
        <v>179.65483200754971</v>
      </c>
      <c r="U696">
        <f t="shared" si="231"/>
        <v>0.12039184289086199</v>
      </c>
      <c r="V696">
        <f>IF($F696="Reduce", INDEX(Model_Assumptions[Values], 2), INDEX(Model_Assumptions[Values], 1))</f>
        <v>-0.4</v>
      </c>
      <c r="W696">
        <f t="shared" si="232"/>
        <v>34.266357462371587</v>
      </c>
      <c r="X696">
        <f t="shared" si="245"/>
        <v>6156.1166934130151</v>
      </c>
      <c r="Y696">
        <f t="shared" si="233"/>
        <v>3672.8337681149465</v>
      </c>
      <c r="Z696">
        <f t="shared" si="234"/>
        <v>383.51669341301567</v>
      </c>
      <c r="AA696">
        <f t="shared" si="235"/>
        <v>509.15376811494707</v>
      </c>
      <c r="AB696">
        <f t="shared" si="246"/>
        <v>0.59661535851730085</v>
      </c>
      <c r="AC696">
        <f t="shared" si="236"/>
        <v>4.8564220381971945E-2</v>
      </c>
      <c r="AD696">
        <f t="shared" si="237"/>
        <v>4.8564220381971945E-2</v>
      </c>
      <c r="AE696">
        <f t="shared" si="238"/>
        <v>0.88</v>
      </c>
      <c r="AF696">
        <f t="shared" si="247"/>
        <v>137.27370361964938</v>
      </c>
      <c r="AG696">
        <f t="shared" si="239"/>
        <v>0.90203456970491391</v>
      </c>
      <c r="AH696">
        <f t="shared" si="240"/>
        <v>0.89308221108001629</v>
      </c>
      <c r="AI696">
        <f t="shared" si="248"/>
        <v>0.12</v>
      </c>
      <c r="AJ696">
        <f>MAX(0, $R696 - $AA696) * INDEX(Model_Assumptions[Values], 7)</f>
        <v>1269.5875240975956</v>
      </c>
      <c r="AK696">
        <f>MAX(0, INDEX(Model_Assumptions[Values], 4) - $AD696)</f>
        <v>1.4357796180280574E-3</v>
      </c>
      <c r="AL696">
        <f>MAX(0, INDEX(Model_Assumptions[Values], 5) - $AC696)</f>
        <v>0</v>
      </c>
      <c r="AM696">
        <f>INDEX(Model_Assumptions[Values], 6) * MAX(0, INDEX(Model_Assumptions[Values], 3) - $AB696)^2</f>
        <v>0</v>
      </c>
      <c r="AN696">
        <f t="shared" si="241"/>
        <v>1711.5652036792935</v>
      </c>
      <c r="AO696" cm="1">
        <f t="array" ref="AO696">IFERROR(STDEV(IF($E$2:$E$2201=$E696, $AJ$2:$AJ$2201)), 0)</f>
        <v>334.91256050738269</v>
      </c>
      <c r="AP696">
        <f t="shared" si="249"/>
        <v>-1.3196808113500273</v>
      </c>
      <c r="AQ696">
        <f t="shared" si="242"/>
        <v>2.2346225886679508E-2</v>
      </c>
      <c r="AR696" cm="1">
        <f t="array" ref="AR696">IFERROR(STDEV(IF($E$2:$E$2201=$E696, $AK$2:$AK$2201)), 0)</f>
        <v>1.5638952115084814E-2</v>
      </c>
      <c r="AS696">
        <f t="shared" si="250"/>
        <v>-1.3370746399614541</v>
      </c>
      <c r="AT696">
        <f t="shared" si="243"/>
        <v>3.5343450102758955E-3</v>
      </c>
      <c r="AU696" cm="1">
        <f t="array" ref="AU696">IFERROR(STDEV(IF($E$2:$E$2201=$E696, $AL$2:$AL$2201)), 0)</f>
        <v>6.0356138486970861E-3</v>
      </c>
      <c r="AV696">
        <f t="shared" si="251"/>
        <v>-0.58558169870971088</v>
      </c>
      <c r="AW696">
        <f t="shared" si="244"/>
        <v>0</v>
      </c>
      <c r="AX696" cm="1">
        <f t="array" ref="AX696">IFERROR(STDEV(IF($E$2:$E$2201=$E696, $AM$2:$AM$2201)), 0)</f>
        <v>0</v>
      </c>
      <c r="AY696">
        <f t="shared" si="252"/>
        <v>-0.58558169870971088</v>
      </c>
      <c r="AZ696">
        <f>INDEX(Model_Assumptions[Values],9)*((INDEX(Model_Scenarios[GR Weight],1)*$AG696)+(INDEX(Model_Scenarios[GP Weight],1)*$AH696)+(INDEX(Model_Scenarios[LTV Weight],1)*$AI696))-(INDEX(Model_Scenarios[LTV Weight],1)*$AP696)-(INDEX(Model_Scenarios[GP Weight],1)*($AS696+$AV696+$AY696))</f>
        <v>2.6841268432105747</v>
      </c>
      <c r="BA696">
        <f>INDEX(Model_Assumptions[Values],9)*((INDEX(Model_Scenarios[GR Weight],2)*$AG696)+(INDEX(Model_Scenarios[GP Weight],2)*$AH696)+(INDEX(Model_Scenarios[LTV Weight],2)*$AI696))-(INDEX(Model_Scenarios[LTV Weight],2)*$AP696)-(INDEX(Model_Scenarios[GP Weight],2)*($AS696+$AV696+$AY696))</f>
        <v>3.3190482732123949</v>
      </c>
      <c r="BB696">
        <f>INDEX(Model_Assumptions[Values],9)*((INDEX(Model_Scenarios[GR Weight],3)*$AG696)+(INDEX(Model_Scenarios[GP Weight],3)*$AH696)+(INDEX(Model_Scenarios[LTV Weight],3)*$AI696))-(INDEX(Model_Scenarios[LTV Weight],3)*$AP696)-(INDEX(Model_Scenarios[GP Weight],3)*($AS696+$AV696+$AY696))</f>
        <v>4.3361927191444884</v>
      </c>
      <c r="BC696">
        <f>INDEX(Model_Assumptions[Values],9)*((INDEX(Model_Scenarios[GR Weight],4)*$AG696)+(INDEX(Model_Scenarios[GP Weight],4)*$AH696)+(INDEX(Model_Scenarios[LTV Weight],4)*$AI696))-(INDEX(Model_Scenarios[LTV Weight],4)*$AP696)-(INDEX(Model_Scenarios[GP Weight],4)*($AS696+$AV696+$AY696))</f>
        <v>4.595241922861943</v>
      </c>
      <c r="BD696">
        <f>INDEX(Model_Assumptions[Values],9)*((INDEX(Model_Scenarios[GR Weight],5)*$AG696)+(INDEX(Model_Scenarios[GP Weight],5)*$AH696)+(INDEX(Model_Scenarios[LTV Weight],5)*$AI696))-(INDEX(Model_Scenarios[LTV Weight],5)*$AP696)-(INDEX(Model_Scenarios[GP Weight],5)*($AS696+$AV696+$AY696))</f>
        <v>5.217461773571948</v>
      </c>
    </row>
    <row r="697" spans="1:56" x14ac:dyDescent="0.25">
      <c r="A697">
        <v>696</v>
      </c>
      <c r="B697">
        <v>14</v>
      </c>
      <c r="C697" s="3">
        <v>46</v>
      </c>
      <c r="D697" s="4">
        <v>0.9</v>
      </c>
      <c r="E697" t="str">
        <v>SKU-1019</v>
      </c>
      <c r="F697" t="str">
        <v>Raise</v>
      </c>
      <c r="G697" t="str">
        <v>Full</v>
      </c>
      <c r="H697">
        <v>160.35</v>
      </c>
      <c r="I697">
        <v>72.47</v>
      </c>
      <c r="J697">
        <v>36</v>
      </c>
      <c r="K697">
        <v>5772.5999999999995</v>
      </c>
      <c r="L697">
        <v>3163.6799999999994</v>
      </c>
      <c r="M697">
        <v>0.54805113813532891</v>
      </c>
      <c r="N697">
        <v>182.28730909948831</v>
      </c>
      <c r="O697">
        <v>425.16850938260268</v>
      </c>
      <c r="P697">
        <v>570.10850938260273</v>
      </c>
      <c r="Q697">
        <v>1437.4209803104648</v>
      </c>
      <c r="R697">
        <v>1143.9475301637449</v>
      </c>
      <c r="S697">
        <v>1</v>
      </c>
      <c r="T697">
        <f t="shared" si="230"/>
        <v>180.09357818953947</v>
      </c>
      <c r="U697">
        <f t="shared" si="231"/>
        <v>0.12312802113838152</v>
      </c>
      <c r="V697">
        <f>IF($F697="Reduce", INDEX(Model_Assumptions[Values], 2), INDEX(Model_Assumptions[Values], 1))</f>
        <v>-0.4</v>
      </c>
      <c r="W697">
        <f t="shared" si="232"/>
        <v>34.226956495607304</v>
      </c>
      <c r="X697">
        <f t="shared" si="245"/>
        <v>6164.0550658316197</v>
      </c>
      <c r="Y697">
        <f t="shared" si="233"/>
        <v>3683.6275285949582</v>
      </c>
      <c r="Z697">
        <f t="shared" si="234"/>
        <v>391.45506583162023</v>
      </c>
      <c r="AA697">
        <f t="shared" si="235"/>
        <v>519.94752859495884</v>
      </c>
      <c r="AB697">
        <f t="shared" si="246"/>
        <v>0.59759808912381673</v>
      </c>
      <c r="AC697">
        <f t="shared" si="236"/>
        <v>4.9546950988487826E-2</v>
      </c>
      <c r="AD697">
        <f t="shared" si="237"/>
        <v>4.9546950988487826E-2</v>
      </c>
      <c r="AE697">
        <f t="shared" si="238"/>
        <v>0.89999999999999958</v>
      </c>
      <c r="AF697">
        <f t="shared" si="247"/>
        <v>114.39475301637498</v>
      </c>
      <c r="AG697">
        <f t="shared" si="239"/>
        <v>0.92070569008053171</v>
      </c>
      <c r="AH697">
        <f t="shared" si="240"/>
        <v>0.91201502878466845</v>
      </c>
      <c r="AI697">
        <f t="shared" si="248"/>
        <v>0.10000000000000042</v>
      </c>
      <c r="AJ697">
        <f>MAX(0, $R697 - $AA697) * INDEX(Model_Assumptions[Values], 7)</f>
        <v>1248.0000031375721</v>
      </c>
      <c r="AK697">
        <f>MAX(0, INDEX(Model_Assumptions[Values], 4) - $AD697)</f>
        <v>4.5304901151217714E-4</v>
      </c>
      <c r="AL697">
        <f>MAX(0, INDEX(Model_Assumptions[Values], 5) - $AC697)</f>
        <v>0</v>
      </c>
      <c r="AM697">
        <f>INDEX(Model_Assumptions[Values], 6) * MAX(0, INDEX(Model_Assumptions[Values], 3) - $AB697)^2</f>
        <v>0</v>
      </c>
      <c r="AN697">
        <f t="shared" si="241"/>
        <v>1711.5652036792935</v>
      </c>
      <c r="AO697" cm="1">
        <f t="array" ref="AO697">IFERROR(STDEV(IF($E$2:$E$2201=$E697, $AJ$2:$AJ$2201)), 0)</f>
        <v>334.91256050738269</v>
      </c>
      <c r="AP697">
        <f t="shared" si="249"/>
        <v>-1.3841379966145007</v>
      </c>
      <c r="AQ697">
        <f t="shared" si="242"/>
        <v>2.2346225886679508E-2</v>
      </c>
      <c r="AR697" cm="1">
        <f t="array" ref="AR697">IFERROR(STDEV(IF($E$2:$E$2201=$E697, $AK$2:$AK$2201)), 0)</f>
        <v>1.5638952115084814E-2</v>
      </c>
      <c r="AS697">
        <f t="shared" si="250"/>
        <v>-1.3999132879273861</v>
      </c>
      <c r="AT697">
        <f t="shared" si="243"/>
        <v>3.5343450102758955E-3</v>
      </c>
      <c r="AU697" cm="1">
        <f t="array" ref="AU697">IFERROR(STDEV(IF($E$2:$E$2201=$E697, $AL$2:$AL$2201)), 0)</f>
        <v>6.0356138486970861E-3</v>
      </c>
      <c r="AV697">
        <f t="shared" si="251"/>
        <v>-0.58558169870971088</v>
      </c>
      <c r="AW697">
        <f t="shared" si="244"/>
        <v>0</v>
      </c>
      <c r="AX697" cm="1">
        <f t="array" ref="AX697">IFERROR(STDEV(IF($E$2:$E$2201=$E697, $AM$2:$AM$2201)), 0)</f>
        <v>0</v>
      </c>
      <c r="AY697">
        <f t="shared" si="252"/>
        <v>-0.58558169870971088</v>
      </c>
      <c r="AZ697">
        <f>INDEX(Model_Assumptions[Values],9)*((INDEX(Model_Scenarios[GR Weight],1)*$AG697)+(INDEX(Model_Scenarios[GP Weight],1)*$AH697)+(INDEX(Model_Scenarios[LTV Weight],1)*$AI697))-(INDEX(Model_Scenarios[LTV Weight],1)*$AP697)-(INDEX(Model_Scenarios[GP Weight],1)*($AS697+$AV697+$AY697))</f>
        <v>2.6807784252588833</v>
      </c>
      <c r="BA697">
        <f>INDEX(Model_Assumptions[Values],9)*((INDEX(Model_Scenarios[GR Weight],2)*$AG697)+(INDEX(Model_Scenarios[GP Weight],2)*$AH697)+(INDEX(Model_Scenarios[LTV Weight],2)*$AI697))-(INDEX(Model_Scenarios[LTV Weight],2)*$AP697)-(INDEX(Model_Scenarios[GP Weight],2)*($AS697+$AV697+$AY697))</f>
        <v>3.3414493312138553</v>
      </c>
      <c r="BB697">
        <f>INDEX(Model_Assumptions[Values],9)*((INDEX(Model_Scenarios[GR Weight],3)*$AG697)+(INDEX(Model_Scenarios[GP Weight],3)*$AH697)+(INDEX(Model_Scenarios[LTV Weight],3)*$AI697))-(INDEX(Model_Scenarios[LTV Weight],3)*$AP697)-(INDEX(Model_Scenarios[GP Weight],3)*($AS697+$AV697+$AY697))</f>
        <v>4.4004404514910176</v>
      </c>
      <c r="BC697">
        <f>INDEX(Model_Assumptions[Values],9)*((INDEX(Model_Scenarios[GR Weight],4)*$AG697)+(INDEX(Model_Scenarios[GP Weight],4)*$AH697)+(INDEX(Model_Scenarios[LTV Weight],4)*$AI697))-(INDEX(Model_Scenarios[LTV Weight],4)*$AP697)-(INDEX(Model_Scenarios[GP Weight],4)*($AS697+$AV697+$AY697))</f>
        <v>4.6723794968698344</v>
      </c>
      <c r="BD697">
        <f>INDEX(Model_Assumptions[Values],9)*((INDEX(Model_Scenarios[GR Weight],5)*$AG697)+(INDEX(Model_Scenarios[GP Weight],5)*$AH697)+(INDEX(Model_Scenarios[LTV Weight],5)*$AI697))-(INDEX(Model_Scenarios[LTV Weight],5)*$AP697)-(INDEX(Model_Scenarios[GP Weight],5)*($AS697+$AV697+$AY697))</f>
        <v>5.3138736953327399</v>
      </c>
    </row>
    <row r="698" spans="1:56" x14ac:dyDescent="0.25">
      <c r="A698">
        <v>697</v>
      </c>
      <c r="B698">
        <v>14</v>
      </c>
      <c r="C698" s="3">
        <v>47</v>
      </c>
      <c r="D698" s="4">
        <v>0.92</v>
      </c>
      <c r="E698" t="str">
        <v>SKU-1019</v>
      </c>
      <c r="F698" t="str">
        <v>Raise</v>
      </c>
      <c r="G698" t="str">
        <v>Full</v>
      </c>
      <c r="H698">
        <v>160.35</v>
      </c>
      <c r="I698">
        <v>72.47</v>
      </c>
      <c r="J698">
        <v>36</v>
      </c>
      <c r="K698">
        <v>5772.5999999999995</v>
      </c>
      <c r="L698">
        <v>3163.6799999999994</v>
      </c>
      <c r="M698">
        <v>0.54805113813532891</v>
      </c>
      <c r="N698">
        <v>182.28730909948831</v>
      </c>
      <c r="O698">
        <v>425.16850938260268</v>
      </c>
      <c r="P698">
        <v>570.10850938260273</v>
      </c>
      <c r="Q698">
        <v>1437.4209803104648</v>
      </c>
      <c r="R698">
        <v>1143.9475301637449</v>
      </c>
      <c r="S698">
        <v>1</v>
      </c>
      <c r="T698">
        <f t="shared" si="230"/>
        <v>180.53232437152926</v>
      </c>
      <c r="U698">
        <f t="shared" si="231"/>
        <v>0.12586419938590124</v>
      </c>
      <c r="V698">
        <f>IF($F698="Reduce", INDEX(Model_Assumptions[Values], 2), INDEX(Model_Assumptions[Values], 1))</f>
        <v>-0.4</v>
      </c>
      <c r="W698">
        <f t="shared" si="232"/>
        <v>34.187555528843021</v>
      </c>
      <c r="X698">
        <f t="shared" si="245"/>
        <v>6171.9588642027566</v>
      </c>
      <c r="Y698">
        <f t="shared" si="233"/>
        <v>3694.3867150275028</v>
      </c>
      <c r="Z698">
        <f t="shared" si="234"/>
        <v>399.3588642027571</v>
      </c>
      <c r="AA698">
        <f t="shared" si="235"/>
        <v>530.70671502750338</v>
      </c>
      <c r="AB698">
        <f t="shared" si="246"/>
        <v>0.59857604308655965</v>
      </c>
      <c r="AC698">
        <f t="shared" si="236"/>
        <v>5.0524904951230742E-2</v>
      </c>
      <c r="AD698">
        <f t="shared" si="237"/>
        <v>5.0524904951230742E-2</v>
      </c>
      <c r="AE698">
        <f t="shared" si="238"/>
        <v>0.92000000000000048</v>
      </c>
      <c r="AF698">
        <f t="shared" si="247"/>
        <v>91.515802413099038</v>
      </c>
      <c r="AG698">
        <f t="shared" si="239"/>
        <v>0.93929549199839757</v>
      </c>
      <c r="AH698">
        <f t="shared" si="240"/>
        <v>0.93088720181045992</v>
      </c>
      <c r="AI698">
        <f t="shared" si="248"/>
        <v>7.9999999999999516E-2</v>
      </c>
      <c r="AJ698">
        <f>MAX(0, $R698 - $AA698) * INDEX(Model_Assumptions[Values], 7)</f>
        <v>1226.481630272483</v>
      </c>
      <c r="AK698">
        <f>MAX(0, INDEX(Model_Assumptions[Values], 4) - $AD698)</f>
        <v>0</v>
      </c>
      <c r="AL698">
        <f>MAX(0, INDEX(Model_Assumptions[Values], 5) - $AC698)</f>
        <v>0</v>
      </c>
      <c r="AM698">
        <f>INDEX(Model_Assumptions[Values], 6) * MAX(0, INDEX(Model_Assumptions[Values], 3) - $AB698)^2</f>
        <v>0</v>
      </c>
      <c r="AN698">
        <f t="shared" si="241"/>
        <v>1711.5652036792935</v>
      </c>
      <c r="AO698" cm="1">
        <f t="array" ref="AO698">IFERROR(STDEV(IF($E$2:$E$2201=$E698, $AJ$2:$AJ$2201)), 0)</f>
        <v>334.91256050738269</v>
      </c>
      <c r="AP698">
        <f t="shared" si="249"/>
        <v>-1.4483887157648645</v>
      </c>
      <c r="AQ698">
        <f t="shared" si="242"/>
        <v>2.2346225886679508E-2</v>
      </c>
      <c r="AR698" cm="1">
        <f t="array" ref="AR698">IFERROR(STDEV(IF($E$2:$E$2201=$E698, $AK$2:$AK$2201)), 0)</f>
        <v>1.5638952115084814E-2</v>
      </c>
      <c r="AS698">
        <f t="shared" si="250"/>
        <v>-1.4288825569793184</v>
      </c>
      <c r="AT698">
        <f t="shared" si="243"/>
        <v>3.5343450102758955E-3</v>
      </c>
      <c r="AU698" cm="1">
        <f t="array" ref="AU698">IFERROR(STDEV(IF($E$2:$E$2201=$E698, $AL$2:$AL$2201)), 0)</f>
        <v>6.0356138486970861E-3</v>
      </c>
      <c r="AV698">
        <f t="shared" si="251"/>
        <v>-0.58558169870971088</v>
      </c>
      <c r="AW698">
        <f t="shared" si="244"/>
        <v>0</v>
      </c>
      <c r="AX698" cm="1">
        <f t="array" ref="AX698">IFERROR(STDEV(IF($E$2:$E$2201=$E698, $AM$2:$AM$2201)), 0)</f>
        <v>0</v>
      </c>
      <c r="AY698">
        <f t="shared" si="252"/>
        <v>-0.58558169870971088</v>
      </c>
      <c r="AZ698">
        <f>INDEX(Model_Assumptions[Values],9)*((INDEX(Model_Scenarios[GR Weight],1)*$AG698)+(INDEX(Model_Scenarios[GP Weight],1)*$AH698)+(INDEX(Model_Scenarios[LTV Weight],1)*$AI698))-(INDEX(Model_Scenarios[LTV Weight],1)*$AP698)-(INDEX(Model_Scenarios[GP Weight],1)*($AS698+$AV698+$AY698))</f>
        <v>2.6738069149561925</v>
      </c>
      <c r="BA698">
        <f>INDEX(Model_Assumptions[Values],9)*((INDEX(Model_Scenarios[GR Weight],2)*$AG698)+(INDEX(Model_Scenarios[GP Weight],2)*$AH698)+(INDEX(Model_Scenarios[LTV Weight],2)*$AI698))-(INDEX(Model_Scenarios[LTV Weight],2)*$AP698)-(INDEX(Model_Scenarios[GP Weight],2)*($AS698+$AV698+$AY698))</f>
        <v>3.3568206769361661</v>
      </c>
      <c r="BB698">
        <f>INDEX(Model_Assumptions[Values],9)*((INDEX(Model_Scenarios[GR Weight],3)*$AG698)+(INDEX(Model_Scenarios[GP Weight],3)*$AH698)+(INDEX(Model_Scenarios[LTV Weight],3)*$AI698))-(INDEX(Model_Scenarios[LTV Weight],3)*$AP698)-(INDEX(Model_Scenarios[GP Weight],3)*($AS698+$AV698+$AY698))</f>
        <v>4.4525435385118053</v>
      </c>
      <c r="BC698">
        <f>INDEX(Model_Assumptions[Values],9)*((INDEX(Model_Scenarios[GR Weight],4)*$AG698)+(INDEX(Model_Scenarios[GP Weight],4)*$AH698)+(INDEX(Model_Scenarios[LTV Weight],4)*$AI698))-(INDEX(Model_Scenarios[LTV Weight],4)*$AP698)-(INDEX(Model_Scenarios[GP Weight],4)*($AS698+$AV698+$AY698))</f>
        <v>4.7373524129345181</v>
      </c>
      <c r="BD698">
        <f>INDEX(Model_Assumptions[Values],9)*((INDEX(Model_Scenarios[GR Weight],5)*$AG698)+(INDEX(Model_Scenarios[GP Weight],5)*$AH698)+(INDEX(Model_Scenarios[LTV Weight],5)*$AI698))-(INDEX(Model_Scenarios[LTV Weight],5)*$AP698)-(INDEX(Model_Scenarios[GP Weight],5)*($AS698+$AV698+$AY698))</f>
        <v>5.3913577508376846</v>
      </c>
    </row>
    <row r="699" spans="1:56" x14ac:dyDescent="0.25">
      <c r="A699">
        <v>698</v>
      </c>
      <c r="B699">
        <v>14</v>
      </c>
      <c r="C699" s="3">
        <v>48</v>
      </c>
      <c r="D699" s="4">
        <v>0.94000000000000006</v>
      </c>
      <c r="E699" t="str">
        <v>SKU-1019</v>
      </c>
      <c r="F699" t="str">
        <v>Raise</v>
      </c>
      <c r="G699" t="str">
        <v>Full</v>
      </c>
      <c r="H699">
        <v>160.35</v>
      </c>
      <c r="I699">
        <v>72.47</v>
      </c>
      <c r="J699">
        <v>36</v>
      </c>
      <c r="K699">
        <v>5772.5999999999995</v>
      </c>
      <c r="L699">
        <v>3163.6799999999994</v>
      </c>
      <c r="M699">
        <v>0.54805113813532891</v>
      </c>
      <c r="N699">
        <v>182.28730909948831</v>
      </c>
      <c r="O699">
        <v>425.16850938260268</v>
      </c>
      <c r="P699">
        <v>570.10850938260273</v>
      </c>
      <c r="Q699">
        <v>1437.4209803104648</v>
      </c>
      <c r="R699">
        <v>1143.9475301637449</v>
      </c>
      <c r="S699">
        <v>1</v>
      </c>
      <c r="T699">
        <f t="shared" si="230"/>
        <v>180.97107055351901</v>
      </c>
      <c r="U699">
        <f t="shared" si="231"/>
        <v>0.12860037763342078</v>
      </c>
      <c r="V699">
        <f>IF($F699="Reduce", INDEX(Model_Assumptions[Values], 2), INDEX(Model_Assumptions[Values], 1))</f>
        <v>-0.4</v>
      </c>
      <c r="W699">
        <f t="shared" si="232"/>
        <v>34.148154562078744</v>
      </c>
      <c r="X699">
        <f t="shared" si="245"/>
        <v>6179.8280885264248</v>
      </c>
      <c r="Y699">
        <f t="shared" si="233"/>
        <v>3705.1113274125782</v>
      </c>
      <c r="Z699">
        <f t="shared" si="234"/>
        <v>407.22808852642538</v>
      </c>
      <c r="AA699">
        <f t="shared" si="235"/>
        <v>541.43132741257887</v>
      </c>
      <c r="AB699">
        <f t="shared" si="246"/>
        <v>0.5995492551470083</v>
      </c>
      <c r="AC699">
        <f t="shared" si="236"/>
        <v>5.149811701167939E-2</v>
      </c>
      <c r="AD699">
        <f t="shared" si="237"/>
        <v>5.149811701167939E-2</v>
      </c>
      <c r="AE699">
        <f t="shared" si="238"/>
        <v>0.94000000000000006</v>
      </c>
      <c r="AF699">
        <f t="shared" si="247"/>
        <v>68.636851809824634</v>
      </c>
      <c r="AG699">
        <f t="shared" si="239"/>
        <v>0.95780397545850937</v>
      </c>
      <c r="AH699">
        <f t="shared" si="240"/>
        <v>0.94969873015738748</v>
      </c>
      <c r="AI699">
        <f t="shared" si="248"/>
        <v>5.9999999999999949E-2</v>
      </c>
      <c r="AJ699">
        <f>MAX(0, $R699 - $AA699) * INDEX(Model_Assumptions[Values], 7)</f>
        <v>1205.032405502332</v>
      </c>
      <c r="AK699">
        <f>MAX(0, INDEX(Model_Assumptions[Values], 4) - $AD699)</f>
        <v>0</v>
      </c>
      <c r="AL699">
        <f>MAX(0, INDEX(Model_Assumptions[Values], 5) - $AC699)</f>
        <v>0</v>
      </c>
      <c r="AM699">
        <f>INDEX(Model_Assumptions[Values], 6) * MAX(0, INDEX(Model_Assumptions[Values], 3) - $AB699)^2</f>
        <v>0</v>
      </c>
      <c r="AN699">
        <f t="shared" si="241"/>
        <v>1711.5652036792935</v>
      </c>
      <c r="AO699" cm="1">
        <f t="array" ref="AO699">IFERROR(STDEV(IF($E$2:$E$2201=$E699, $AJ$2:$AJ$2201)), 0)</f>
        <v>334.91256050738269</v>
      </c>
      <c r="AP699">
        <f t="shared" si="249"/>
        <v>-1.5124329688011078</v>
      </c>
      <c r="AQ699">
        <f t="shared" si="242"/>
        <v>2.2346225886679508E-2</v>
      </c>
      <c r="AR699" cm="1">
        <f t="array" ref="AR699">IFERROR(STDEV(IF($E$2:$E$2201=$E699, $AK$2:$AK$2201)), 0)</f>
        <v>1.5638952115084814E-2</v>
      </c>
      <c r="AS699">
        <f t="shared" si="250"/>
        <v>-1.4288825569793184</v>
      </c>
      <c r="AT699">
        <f t="shared" si="243"/>
        <v>3.5343450102758955E-3</v>
      </c>
      <c r="AU699" cm="1">
        <f t="array" ref="AU699">IFERROR(STDEV(IF($E$2:$E$2201=$E699, $AL$2:$AL$2201)), 0)</f>
        <v>6.0356138486970861E-3</v>
      </c>
      <c r="AV699">
        <f t="shared" si="251"/>
        <v>-0.58558169870971088</v>
      </c>
      <c r="AW699">
        <f t="shared" si="244"/>
        <v>0</v>
      </c>
      <c r="AX699" cm="1">
        <f t="array" ref="AX699">IFERROR(STDEV(IF($E$2:$E$2201=$E699, $AM$2:$AM$2201)), 0)</f>
        <v>0</v>
      </c>
      <c r="AY699">
        <f t="shared" si="252"/>
        <v>-0.58558169870971088</v>
      </c>
      <c r="AZ699">
        <f>INDEX(Model_Assumptions[Values],9)*((INDEX(Model_Scenarios[GR Weight],1)*$AG699)+(INDEX(Model_Scenarios[GP Weight],1)*$AH699)+(INDEX(Model_Scenarios[LTV Weight],1)*$AI699))-(INDEX(Model_Scenarios[LTV Weight],1)*$AP699)-(INDEX(Model_Scenarios[GP Weight],1)*($AS699+$AV699+$AY699))</f>
        <v>2.6637023232887089</v>
      </c>
      <c r="BA699">
        <f>INDEX(Model_Assumptions[Values],9)*((INDEX(Model_Scenarios[GR Weight],2)*$AG699)+(INDEX(Model_Scenarios[GP Weight],2)*$AH699)+(INDEX(Model_Scenarios[LTV Weight],2)*$AI699))-(INDEX(Model_Scenarios[LTV Weight],2)*$AP699)-(INDEX(Model_Scenarios[GP Weight],2)*($AS699+$AV699+$AY699))</f>
        <v>3.3661423323517372</v>
      </c>
      <c r="BB699">
        <f>INDEX(Model_Assumptions[Values],9)*((INDEX(Model_Scenarios[GR Weight],3)*$AG699)+(INDEX(Model_Scenarios[GP Weight],3)*$AH699)+(INDEX(Model_Scenarios[LTV Weight],3)*$AI699))-(INDEX(Model_Scenarios[LTV Weight],3)*$AP699)-(INDEX(Model_Scenarios[GP Weight],3)*($AS699+$AV699+$AY699))</f>
        <v>4.494217018658567</v>
      </c>
      <c r="BC699">
        <f>INDEX(Model_Assumptions[Values],9)*((INDEX(Model_Scenarios[GR Weight],4)*$AG699)+(INDEX(Model_Scenarios[GP Weight],4)*$AH699)+(INDEX(Model_Scenarios[LTV Weight],4)*$AI699))-(INDEX(Model_Scenarios[LTV Weight],4)*$AP699)-(INDEX(Model_Scenarios[GP Weight],4)*($AS699+$AV699+$AY699))</f>
        <v>4.7918757095077105</v>
      </c>
      <c r="BD699">
        <f>INDEX(Model_Assumptions[Values],9)*((INDEX(Model_Scenarios[GR Weight],5)*$AG699)+(INDEX(Model_Scenarios[GP Weight],5)*$AH699)+(INDEX(Model_Scenarios[LTV Weight],5)*$AI699))-(INDEX(Model_Scenarios[LTV Weight],5)*$AP699)-(INDEX(Model_Scenarios[GP Weight],5)*($AS699+$AV699+$AY699))</f>
        <v>5.4526090005109094</v>
      </c>
    </row>
    <row r="700" spans="1:56" x14ac:dyDescent="0.25">
      <c r="A700">
        <v>699</v>
      </c>
      <c r="B700">
        <v>14</v>
      </c>
      <c r="C700" s="3">
        <v>49</v>
      </c>
      <c r="D700" s="4">
        <v>0.96</v>
      </c>
      <c r="E700" t="str">
        <v>SKU-1019</v>
      </c>
      <c r="F700" t="str">
        <v>Raise</v>
      </c>
      <c r="G700" t="str">
        <v>Full</v>
      </c>
      <c r="H700">
        <v>160.35</v>
      </c>
      <c r="I700">
        <v>72.47</v>
      </c>
      <c r="J700">
        <v>36</v>
      </c>
      <c r="K700">
        <v>5772.5999999999995</v>
      </c>
      <c r="L700">
        <v>3163.6799999999994</v>
      </c>
      <c r="M700">
        <v>0.54805113813532891</v>
      </c>
      <c r="N700">
        <v>182.28730909948831</v>
      </c>
      <c r="O700">
        <v>425.16850938260268</v>
      </c>
      <c r="P700">
        <v>570.10850938260273</v>
      </c>
      <c r="Q700">
        <v>1437.4209803104648</v>
      </c>
      <c r="R700">
        <v>1143.9475301637449</v>
      </c>
      <c r="S700">
        <v>1</v>
      </c>
      <c r="T700">
        <f t="shared" si="230"/>
        <v>181.40981673550877</v>
      </c>
      <c r="U700">
        <f t="shared" si="231"/>
        <v>0.13133655588094029</v>
      </c>
      <c r="V700">
        <f>IF($F700="Reduce", INDEX(Model_Assumptions[Values], 2), INDEX(Model_Assumptions[Values], 1))</f>
        <v>-0.4</v>
      </c>
      <c r="W700">
        <f t="shared" si="232"/>
        <v>34.108753595314461</v>
      </c>
      <c r="X700">
        <f t="shared" si="245"/>
        <v>6187.6627388026218</v>
      </c>
      <c r="Y700">
        <f t="shared" si="233"/>
        <v>3715.8013657501829</v>
      </c>
      <c r="Z700">
        <f t="shared" si="234"/>
        <v>415.06273880262233</v>
      </c>
      <c r="AA700">
        <f t="shared" si="235"/>
        <v>552.12136575018349</v>
      </c>
      <c r="AB700">
        <f t="shared" si="246"/>
        <v>0.60051775971054777</v>
      </c>
      <c r="AC700">
        <f t="shared" si="236"/>
        <v>5.2466621575218864E-2</v>
      </c>
      <c r="AD700">
        <f t="shared" si="237"/>
        <v>5.2466621575218864E-2</v>
      </c>
      <c r="AE700">
        <f t="shared" si="238"/>
        <v>0.95999999999999963</v>
      </c>
      <c r="AF700">
        <f t="shared" si="247"/>
        <v>45.757901206550216</v>
      </c>
      <c r="AG700">
        <f t="shared" si="239"/>
        <v>0.97623114046086068</v>
      </c>
      <c r="AH700">
        <f t="shared" si="240"/>
        <v>0.96844961382544814</v>
      </c>
      <c r="AI700">
        <f t="shared" si="248"/>
        <v>4.0000000000000369E-2</v>
      </c>
      <c r="AJ700">
        <f>MAX(0, $R700 - $AA700) * INDEX(Model_Assumptions[Values], 7)</f>
        <v>1183.6523288271228</v>
      </c>
      <c r="AK700">
        <f>MAX(0, INDEX(Model_Assumptions[Values], 4) - $AD700)</f>
        <v>0</v>
      </c>
      <c r="AL700">
        <f>MAX(0, INDEX(Model_Assumptions[Values], 5) - $AC700)</f>
        <v>0</v>
      </c>
      <c r="AM700">
        <f>INDEX(Model_Assumptions[Values], 6) * MAX(0, INDEX(Model_Assumptions[Values], 3) - $AB700)^2</f>
        <v>0</v>
      </c>
      <c r="AN700">
        <f t="shared" si="241"/>
        <v>1711.5652036792935</v>
      </c>
      <c r="AO700" cm="1">
        <f t="array" ref="AO700">IFERROR(STDEV(IF($E$2:$E$2201=$E700, $AJ$2:$AJ$2201)), 0)</f>
        <v>334.91256050738269</v>
      </c>
      <c r="AP700">
        <f t="shared" si="249"/>
        <v>-1.5762707557232198</v>
      </c>
      <c r="AQ700">
        <f t="shared" si="242"/>
        <v>2.2346225886679508E-2</v>
      </c>
      <c r="AR700" cm="1">
        <f t="array" ref="AR700">IFERROR(STDEV(IF($E$2:$E$2201=$E700, $AK$2:$AK$2201)), 0)</f>
        <v>1.5638952115084814E-2</v>
      </c>
      <c r="AS700">
        <f t="shared" si="250"/>
        <v>-1.4288825569793184</v>
      </c>
      <c r="AT700">
        <f t="shared" si="243"/>
        <v>3.5343450102758955E-3</v>
      </c>
      <c r="AU700" cm="1">
        <f t="array" ref="AU700">IFERROR(STDEV(IF($E$2:$E$2201=$E700, $AL$2:$AL$2201)), 0)</f>
        <v>6.0356138486970861E-3</v>
      </c>
      <c r="AV700">
        <f t="shared" si="251"/>
        <v>-0.58558169870971088</v>
      </c>
      <c r="AW700">
        <f t="shared" si="244"/>
        <v>0</v>
      </c>
      <c r="AX700" cm="1">
        <f t="array" ref="AX700">IFERROR(STDEV(IF($E$2:$E$2201=$E700, $AM$2:$AM$2201)), 0)</f>
        <v>0</v>
      </c>
      <c r="AY700">
        <f t="shared" si="252"/>
        <v>-0.58558169870971088</v>
      </c>
      <c r="AZ700">
        <f>INDEX(Model_Assumptions[Values],9)*((INDEX(Model_Scenarios[GR Weight],1)*$AG700)+(INDEX(Model_Scenarios[GP Weight],1)*$AH700)+(INDEX(Model_Scenarios[LTV Weight],1)*$AI700))-(INDEX(Model_Scenarios[LTV Weight],1)*$AP700)-(INDEX(Model_Scenarios[GP Weight],1)*($AS700+$AV700+$AY700))</f>
        <v>2.6533615771616064</v>
      </c>
      <c r="BA700">
        <f>INDEX(Model_Assumptions[Values],9)*((INDEX(Model_Scenarios[GR Weight],2)*$AG700)+(INDEX(Model_Scenarios[GP Weight],2)*$AH700)+(INDEX(Model_Scenarios[LTV Weight],2)*$AI700))-(INDEX(Model_Scenarios[LTV Weight],2)*$AP700)-(INDEX(Model_Scenarios[GP Weight],2)*($AS700+$AV700+$AY700))</f>
        <v>3.375208151270936</v>
      </c>
      <c r="BB700">
        <f>INDEX(Model_Assumptions[Values],9)*((INDEX(Model_Scenarios[GR Weight],3)*$AG700)+(INDEX(Model_Scenarios[GP Weight],3)*$AH700)+(INDEX(Model_Scenarios[LTV Weight],3)*$AI700))-(INDEX(Model_Scenarios[LTV Weight],3)*$AP700)-(INDEX(Model_Scenarios[GP Weight],3)*($AS700+$AV700+$AY700))</f>
        <v>4.5356001360994576</v>
      </c>
      <c r="BC700">
        <f>INDEX(Model_Assumptions[Values],9)*((INDEX(Model_Scenarios[GR Weight],4)*$AG700)+(INDEX(Model_Scenarios[GP Weight],4)*$AH700)+(INDEX(Model_Scenarios[LTV Weight],4)*$AI700))-(INDEX(Model_Scenarios[LTV Weight],4)*$AP700)-(INDEX(Model_Scenarios[GP Weight],4)*($AS700+$AV700+$AY700))</f>
        <v>4.8460886307575652</v>
      </c>
      <c r="BD700">
        <f>INDEX(Model_Assumptions[Values],9)*((INDEX(Model_Scenarios[GR Weight],5)*$AG700)+(INDEX(Model_Scenarios[GP Weight],5)*$AH700)+(INDEX(Model_Scenarios[LTV Weight],5)*$AI700))-(INDEX(Model_Scenarios[LTV Weight],5)*$AP700)-(INDEX(Model_Scenarios[GP Weight],5)*($AS700+$AV700+$AY700))</f>
        <v>5.5135605423309562</v>
      </c>
    </row>
    <row r="701" spans="1:56" x14ac:dyDescent="0.25">
      <c r="A701">
        <v>700</v>
      </c>
      <c r="B701">
        <v>14</v>
      </c>
      <c r="C701" s="3">
        <v>50</v>
      </c>
      <c r="D701" s="4">
        <v>0.98</v>
      </c>
      <c r="E701" t="str">
        <v>SKU-1019</v>
      </c>
      <c r="F701" t="str">
        <v>Raise</v>
      </c>
      <c r="G701" t="str">
        <v>Full</v>
      </c>
      <c r="H701">
        <v>160.35</v>
      </c>
      <c r="I701">
        <v>72.47</v>
      </c>
      <c r="J701">
        <v>36</v>
      </c>
      <c r="K701">
        <v>5772.5999999999995</v>
      </c>
      <c r="L701">
        <v>3163.6799999999994</v>
      </c>
      <c r="M701">
        <v>0.54805113813532891</v>
      </c>
      <c r="N701">
        <v>182.28730909948831</v>
      </c>
      <c r="O701">
        <v>425.16850938260268</v>
      </c>
      <c r="P701">
        <v>570.10850938260273</v>
      </c>
      <c r="Q701">
        <v>1437.4209803104648</v>
      </c>
      <c r="R701">
        <v>1143.9475301637449</v>
      </c>
      <c r="S701">
        <v>1</v>
      </c>
      <c r="T701">
        <f t="shared" si="230"/>
        <v>181.84856291749855</v>
      </c>
      <c r="U701">
        <f t="shared" si="231"/>
        <v>0.13407273412845999</v>
      </c>
      <c r="V701">
        <f>IF($F701="Reduce", INDEX(Model_Assumptions[Values], 2), INDEX(Model_Assumptions[Values], 1))</f>
        <v>-0.4</v>
      </c>
      <c r="W701">
        <f t="shared" si="232"/>
        <v>34.069352628550178</v>
      </c>
      <c r="X701">
        <f t="shared" si="245"/>
        <v>6195.462815031352</v>
      </c>
      <c r="Y701">
        <f t="shared" si="233"/>
        <v>3726.4568300403207</v>
      </c>
      <c r="Z701">
        <f t="shared" si="234"/>
        <v>422.86281503135251</v>
      </c>
      <c r="AA701">
        <f t="shared" si="235"/>
        <v>562.77683004032133</v>
      </c>
      <c r="AB701">
        <f t="shared" si="246"/>
        <v>0.60148159085052355</v>
      </c>
      <c r="AC701">
        <f t="shared" si="236"/>
        <v>5.3430452715194643E-2</v>
      </c>
      <c r="AD701">
        <f t="shared" si="237"/>
        <v>5.3430452715194643E-2</v>
      </c>
      <c r="AE701">
        <f t="shared" si="238"/>
        <v>0.98000000000000043</v>
      </c>
      <c r="AF701">
        <f t="shared" si="247"/>
        <v>22.878950603274411</v>
      </c>
      <c r="AG701">
        <f t="shared" si="239"/>
        <v>0.99457698700546204</v>
      </c>
      <c r="AH701">
        <f t="shared" si="240"/>
        <v>0.98713985281464889</v>
      </c>
      <c r="AI701">
        <f t="shared" si="248"/>
        <v>1.9999999999999574E-2</v>
      </c>
      <c r="AJ701">
        <f>MAX(0, $R701 - $AA701) * INDEX(Model_Assumptions[Values], 7)</f>
        <v>1162.3414002468471</v>
      </c>
      <c r="AK701">
        <f>MAX(0, INDEX(Model_Assumptions[Values], 4) - $AD701)</f>
        <v>0</v>
      </c>
      <c r="AL701">
        <f>MAX(0, INDEX(Model_Assumptions[Values], 5) - $AC701)</f>
        <v>0</v>
      </c>
      <c r="AM701">
        <f>INDEX(Model_Assumptions[Values], 6) * MAX(0, INDEX(Model_Assumptions[Values], 3) - $AB701)^2</f>
        <v>0</v>
      </c>
      <c r="AN701">
        <f t="shared" si="241"/>
        <v>1711.5652036792935</v>
      </c>
      <c r="AO701" cm="1">
        <f t="array" ref="AO701">IFERROR(STDEV(IF($E$2:$E$2201=$E701, $AJ$2:$AJ$2201)), 0)</f>
        <v>334.91256050738269</v>
      </c>
      <c r="AP701">
        <f t="shared" si="249"/>
        <v>-1.6399020765312249</v>
      </c>
      <c r="AQ701">
        <f t="shared" si="242"/>
        <v>2.2346225886679508E-2</v>
      </c>
      <c r="AR701" cm="1">
        <f t="array" ref="AR701">IFERROR(STDEV(IF($E$2:$E$2201=$E701, $AK$2:$AK$2201)), 0)</f>
        <v>1.5638952115084814E-2</v>
      </c>
      <c r="AS701">
        <f t="shared" si="250"/>
        <v>-1.4288825569793184</v>
      </c>
      <c r="AT701">
        <f t="shared" si="243"/>
        <v>3.5343450102758955E-3</v>
      </c>
      <c r="AU701" cm="1">
        <f t="array" ref="AU701">IFERROR(STDEV(IF($E$2:$E$2201=$E701, $AL$2:$AL$2201)), 0)</f>
        <v>6.0356138486970861E-3</v>
      </c>
      <c r="AV701">
        <f t="shared" si="251"/>
        <v>-0.58558169870971088</v>
      </c>
      <c r="AW701">
        <f t="shared" si="244"/>
        <v>0</v>
      </c>
      <c r="AX701" cm="1">
        <f t="array" ref="AX701">IFERROR(STDEV(IF($E$2:$E$2201=$E701, $AM$2:$AM$2201)), 0)</f>
        <v>0</v>
      </c>
      <c r="AY701">
        <f t="shared" si="252"/>
        <v>-0.58558169870971088</v>
      </c>
      <c r="AZ701">
        <f>INDEX(Model_Assumptions[Values],9)*((INDEX(Model_Scenarios[GR Weight],1)*$AG701)+(INDEX(Model_Scenarios[GP Weight],1)*$AH701)+(INDEX(Model_Scenarios[LTV Weight],1)*$AI701))-(INDEX(Model_Scenarios[LTV Weight],1)*$AP701)-(INDEX(Model_Scenarios[GP Weight],1)*($AS701+$AV701+$AY701))</f>
        <v>2.6427846765749083</v>
      </c>
      <c r="BA701">
        <f>INDEX(Model_Assumptions[Values],9)*((INDEX(Model_Scenarios[GR Weight],2)*$AG701)+(INDEX(Model_Scenarios[GP Weight],2)*$AH701)+(INDEX(Model_Scenarios[LTV Weight],2)*$AI701))-(INDEX(Model_Scenarios[LTV Weight],2)*$AP701)-(INDEX(Model_Scenarios[GP Weight],2)*($AS701+$AV701+$AY701))</f>
        <v>3.3840181336937882</v>
      </c>
      <c r="BB701">
        <f>INDEX(Model_Assumptions[Values],9)*((INDEX(Model_Scenarios[GR Weight],3)*$AG701)+(INDEX(Model_Scenarios[GP Weight],3)*$AH701)+(INDEX(Model_Scenarios[LTV Weight],3)*$AI701))-(INDEX(Model_Scenarios[LTV Weight],3)*$AP701)-(INDEX(Model_Scenarios[GP Weight],3)*($AS701+$AV701+$AY701))</f>
        <v>4.5766928908345115</v>
      </c>
      <c r="BC701">
        <f>INDEX(Model_Assumptions[Values],9)*((INDEX(Model_Scenarios[GR Weight],4)*$AG701)+(INDEX(Model_Scenarios[GP Weight],4)*$AH701)+(INDEX(Model_Scenarios[LTV Weight],4)*$AI701))-(INDEX(Model_Scenarios[LTV Weight],4)*$AP701)-(INDEX(Model_Scenarios[GP Weight],4)*($AS701+$AV701+$AY701))</f>
        <v>4.8999911766841198</v>
      </c>
      <c r="BD701">
        <f>INDEX(Model_Assumptions[Values],9)*((INDEX(Model_Scenarios[GR Weight],5)*$AG701)+(INDEX(Model_Scenarios[GP Weight],5)*$AH701)+(INDEX(Model_Scenarios[LTV Weight],5)*$AI701))-(INDEX(Model_Scenarios[LTV Weight],5)*$AP701)-(INDEX(Model_Scenarios[GP Weight],5)*($AS701+$AV701+$AY701))</f>
        <v>5.5742123762978597</v>
      </c>
    </row>
    <row r="702" spans="1:56" x14ac:dyDescent="0.25">
      <c r="A702">
        <v>701</v>
      </c>
      <c r="B702">
        <v>15</v>
      </c>
      <c r="C702" s="3">
        <v>1</v>
      </c>
      <c r="D702" s="4">
        <v>0</v>
      </c>
      <c r="E702" t="str">
        <v>SKU-1020</v>
      </c>
      <c r="F702" t="str">
        <v>Reduce</v>
      </c>
      <c r="G702" t="str">
        <v>Full</v>
      </c>
      <c r="H702">
        <v>32.880000000000003</v>
      </c>
      <c r="I702">
        <v>21.52</v>
      </c>
      <c r="J702">
        <v>32</v>
      </c>
      <c r="K702">
        <v>1052.1600000000001</v>
      </c>
      <c r="L702">
        <v>363.5200000000001</v>
      </c>
      <c r="M702">
        <v>0.34549878345498791</v>
      </c>
      <c r="N702">
        <v>28.515197020399562</v>
      </c>
      <c r="O702">
        <v>201.23189571398484</v>
      </c>
      <c r="P702">
        <v>136.67189571398478</v>
      </c>
      <c r="Q702">
        <v>2101.4202918077772</v>
      </c>
      <c r="R702">
        <v>1567.3093009733004</v>
      </c>
      <c r="S702">
        <v>1</v>
      </c>
      <c r="T702">
        <f t="shared" si="230"/>
        <v>32.880000000000003</v>
      </c>
      <c r="U702">
        <f t="shared" si="231"/>
        <v>0</v>
      </c>
      <c r="V702">
        <f>IF($F702="Reduce", INDEX(Model_Assumptions[Values], 2), INDEX(Model_Assumptions[Values], 1))</f>
        <v>-0.8</v>
      </c>
      <c r="W702">
        <f t="shared" si="232"/>
        <v>32</v>
      </c>
      <c r="X702">
        <f t="shared" si="245"/>
        <v>1052.1600000000001</v>
      </c>
      <c r="Y702">
        <f t="shared" si="233"/>
        <v>363.5200000000001</v>
      </c>
      <c r="Z702">
        <f t="shared" si="234"/>
        <v>0</v>
      </c>
      <c r="AA702">
        <f t="shared" si="235"/>
        <v>0</v>
      </c>
      <c r="AB702">
        <f t="shared" si="246"/>
        <v>0.34549878345498791</v>
      </c>
      <c r="AC702">
        <f t="shared" si="236"/>
        <v>0</v>
      </c>
      <c r="AD702">
        <f t="shared" si="237"/>
        <v>0</v>
      </c>
      <c r="AE702">
        <f t="shared" si="238"/>
        <v>0</v>
      </c>
      <c r="AF702">
        <f t="shared" si="247"/>
        <v>1567.3093009733004</v>
      </c>
      <c r="AG702">
        <f t="shared" si="239"/>
        <v>0</v>
      </c>
      <c r="AH702">
        <f t="shared" si="240"/>
        <v>0</v>
      </c>
      <c r="AI702">
        <f t="shared" si="248"/>
        <v>1</v>
      </c>
      <c r="AJ702">
        <f>MAX(0, $R702 - $AA702) * INDEX(Model_Assumptions[Values], 7)</f>
        <v>3134.6186019466008</v>
      </c>
      <c r="AK702">
        <f>MAX(0, INDEX(Model_Assumptions[Values], 4) - $AD702)</f>
        <v>0.05</v>
      </c>
      <c r="AL702">
        <f>MAX(0, INDEX(Model_Assumptions[Values], 5) - $AC702)</f>
        <v>0.02</v>
      </c>
      <c r="AM702">
        <f>INDEX(Model_Assumptions[Values], 6) * MAX(0, INDEX(Model_Assumptions[Values], 3) - $AB702)^2</f>
        <v>0</v>
      </c>
      <c r="AN702">
        <f t="shared" si="241"/>
        <v>3243.2594344665913</v>
      </c>
      <c r="AO702" cm="1">
        <f t="array" ref="AO702">IFERROR(STDEV(IF($E$2:$E$2201=$E702, $AJ$2:$AJ$2201)), 0)</f>
        <v>67.44543576940498</v>
      </c>
      <c r="AP702">
        <f t="shared" si="249"/>
        <v>-1.6107959164417289</v>
      </c>
      <c r="AQ702">
        <f t="shared" si="242"/>
        <v>9.6714602302774219E-2</v>
      </c>
      <c r="AR702" cm="1">
        <f t="array" ref="AR702">IFERROR(STDEV(IF($E$2:$E$2201=$E702, $AK$2:$AK$2201)), 0)</f>
        <v>2.9085769017913283E-2</v>
      </c>
      <c r="AS702">
        <f t="shared" si="250"/>
        <v>-1.60609823566995</v>
      </c>
      <c r="AT702">
        <f t="shared" si="243"/>
        <v>6.6714602302774206E-2</v>
      </c>
      <c r="AU702" cm="1">
        <f t="array" ref="AU702">IFERROR(STDEV(IF($E$2:$E$2201=$E702, $AL$2:$AL$2201)), 0)</f>
        <v>2.9085769017913311E-2</v>
      </c>
      <c r="AV702">
        <f t="shared" si="251"/>
        <v>-1.606098235669948</v>
      </c>
      <c r="AW702">
        <f t="shared" si="244"/>
        <v>0</v>
      </c>
      <c r="AX702" cm="1">
        <f t="array" ref="AX702">IFERROR(STDEV(IF($E$2:$E$2201=$E702, $AM$2:$AM$2201)), 0)</f>
        <v>0</v>
      </c>
      <c r="AY702">
        <f t="shared" si="252"/>
        <v>-1.606098235669948</v>
      </c>
      <c r="AZ702">
        <f>INDEX(Model_Assumptions[Values],9)*((INDEX(Model_Scenarios[GR Weight],1)*$AG702)+(INDEX(Model_Scenarios[GP Weight],1)*$AH702)+(INDEX(Model_Scenarios[LTV Weight],1)*$AI702))-(INDEX(Model_Scenarios[LTV Weight],1)*$AP702)-(INDEX(Model_Scenarios[GP Weight],1)*($AS702+$AV702+$AY702))</f>
        <v>5.7704662038543679</v>
      </c>
      <c r="BA702">
        <f>INDEX(Model_Assumptions[Values],9)*((INDEX(Model_Scenarios[GR Weight],2)*$AG702)+(INDEX(Model_Scenarios[GP Weight],2)*$AH702)+(INDEX(Model_Scenarios[LTV Weight],2)*$AI702))-(INDEX(Model_Scenarios[LTV Weight],2)*$AP702)-(INDEX(Model_Scenarios[GP Weight],2)*($AS702+$AV702+$AY702))</f>
        <v>5.2606762870890931</v>
      </c>
      <c r="BB702">
        <f>INDEX(Model_Assumptions[Values],9)*((INDEX(Model_Scenarios[GR Weight],3)*$AG702)+(INDEX(Model_Scenarios[GP Weight],3)*$AH702)+(INDEX(Model_Scenarios[LTV Weight],3)*$AI702))-(INDEX(Model_Scenarios[LTV Weight],3)*$AP702)-(INDEX(Model_Scenarios[GP Weight],3)*($AS702+$AV702+$AY702))</f>
        <v>4.3307215140301381</v>
      </c>
      <c r="BC702">
        <f>INDEX(Model_Assumptions[Values],9)*((INDEX(Model_Scenarios[GR Weight],4)*$AG702)+(INDEX(Model_Scenarios[GP Weight],4)*$AH702)+(INDEX(Model_Scenarios[LTV Weight],4)*$AI702))-(INDEX(Model_Scenarios[LTV Weight],4)*$AP702)-(INDEX(Model_Scenarios[GP Weight],4)*($AS702+$AV702+$AY702))</f>
        <v>3.6696419223859644</v>
      </c>
      <c r="BD702">
        <f>INDEX(Model_Assumptions[Values],9)*((INDEX(Model_Scenarios[GR Weight],5)*$AG702)+(INDEX(Model_Scenarios[GP Weight],5)*$AH702)+(INDEX(Model_Scenarios[LTV Weight],5)*$AI702))-(INDEX(Model_Scenarios[LTV Weight],5)*$AP702)-(INDEX(Model_Scenarios[GP Weight],5)*($AS702+$AV702+$AY702))</f>
        <v>4.3027610679658483</v>
      </c>
    </row>
    <row r="703" spans="1:56" x14ac:dyDescent="0.25">
      <c r="A703">
        <v>702</v>
      </c>
      <c r="B703">
        <v>15</v>
      </c>
      <c r="C703" s="3">
        <v>2</v>
      </c>
      <c r="D703" s="4">
        <v>0.02</v>
      </c>
      <c r="E703" t="str">
        <v>SKU-1020</v>
      </c>
      <c r="F703" t="str">
        <v>Reduce</v>
      </c>
      <c r="G703" t="str">
        <v>Full</v>
      </c>
      <c r="H703">
        <v>32.880000000000003</v>
      </c>
      <c r="I703">
        <v>21.52</v>
      </c>
      <c r="J703">
        <v>32</v>
      </c>
      <c r="K703">
        <v>1052.1600000000001</v>
      </c>
      <c r="L703">
        <v>363.5200000000001</v>
      </c>
      <c r="M703">
        <v>0.34549878345498791</v>
      </c>
      <c r="N703">
        <v>28.515197020399562</v>
      </c>
      <c r="O703">
        <v>201.23189571398484</v>
      </c>
      <c r="P703">
        <v>136.67189571398478</v>
      </c>
      <c r="Q703">
        <v>2101.4202918077772</v>
      </c>
      <c r="R703">
        <v>1567.3093009733004</v>
      </c>
      <c r="S703">
        <v>1</v>
      </c>
      <c r="T703">
        <f t="shared" si="230"/>
        <v>32.792703940407996</v>
      </c>
      <c r="U703">
        <f t="shared" si="231"/>
        <v>-2.6549896469588276E-3</v>
      </c>
      <c r="V703">
        <f>IF($F703="Reduce", INDEX(Model_Assumptions[Values], 2), INDEX(Model_Assumptions[Values], 1))</f>
        <v>-0.8</v>
      </c>
      <c r="W703">
        <f t="shared" si="232"/>
        <v>32.067967734962146</v>
      </c>
      <c r="X703">
        <f t="shared" si="245"/>
        <v>1051.5953719031697</v>
      </c>
      <c r="Y703">
        <f t="shared" si="233"/>
        <v>361.49270624678434</v>
      </c>
      <c r="Z703">
        <f t="shared" si="234"/>
        <v>-0.5646280968303472</v>
      </c>
      <c r="AA703">
        <f t="shared" si="235"/>
        <v>-2.0272937532157584</v>
      </c>
      <c r="AB703">
        <f t="shared" si="246"/>
        <v>0.34375646366012191</v>
      </c>
      <c r="AC703">
        <f t="shared" si="236"/>
        <v>-1.7423197948659985E-3</v>
      </c>
      <c r="AD703">
        <f t="shared" si="237"/>
        <v>-1.7423197948659985E-3</v>
      </c>
      <c r="AE703">
        <f t="shared" si="238"/>
        <v>1.9999999999999414E-2</v>
      </c>
      <c r="AF703">
        <f t="shared" si="247"/>
        <v>1535.9631149538352</v>
      </c>
      <c r="AG703">
        <f t="shared" si="239"/>
        <v>-2.8058578627757156E-3</v>
      </c>
      <c r="AH703">
        <f t="shared" si="240"/>
        <v>-1.4833289189595386E-2</v>
      </c>
      <c r="AI703">
        <f t="shared" si="248"/>
        <v>0.98000000000000054</v>
      </c>
      <c r="AJ703">
        <f>MAX(0, $R703 - $AA703) * INDEX(Model_Assumptions[Values], 7)</f>
        <v>3138.6731894530321</v>
      </c>
      <c r="AK703">
        <f>MAX(0, INDEX(Model_Assumptions[Values], 4) - $AD703)</f>
        <v>5.1742319794866001E-2</v>
      </c>
      <c r="AL703">
        <f>MAX(0, INDEX(Model_Assumptions[Values], 5) - $AC703)</f>
        <v>2.1742319794865999E-2</v>
      </c>
      <c r="AM703">
        <f>INDEX(Model_Assumptions[Values], 6) * MAX(0, INDEX(Model_Assumptions[Values], 3) - $AB703)^2</f>
        <v>0</v>
      </c>
      <c r="AN703">
        <f t="shared" si="241"/>
        <v>3243.2594344665913</v>
      </c>
      <c r="AO703" cm="1">
        <f t="array" ref="AO703">IFERROR(STDEV(IF($E$2:$E$2201=$E703, $AJ$2:$AJ$2201)), 0)</f>
        <v>67.44543576940498</v>
      </c>
      <c r="AP703">
        <f t="shared" si="249"/>
        <v>-1.5506793576238147</v>
      </c>
      <c r="AQ703">
        <f t="shared" si="242"/>
        <v>9.6714602302774219E-2</v>
      </c>
      <c r="AR703" cm="1">
        <f t="array" ref="AR703">IFERROR(STDEV(IF($E$2:$E$2201=$E703, $AK$2:$AK$2201)), 0)</f>
        <v>2.9085769017913283E-2</v>
      </c>
      <c r="AS703">
        <f t="shared" si="250"/>
        <v>-1.546195408490344</v>
      </c>
      <c r="AT703">
        <f t="shared" si="243"/>
        <v>6.6714602302774206E-2</v>
      </c>
      <c r="AU703" cm="1">
        <f t="array" ref="AU703">IFERROR(STDEV(IF($E$2:$E$2201=$E703, $AL$2:$AL$2201)), 0)</f>
        <v>2.9085769017913311E-2</v>
      </c>
      <c r="AV703">
        <f t="shared" si="251"/>
        <v>-1.546195408490342</v>
      </c>
      <c r="AW703">
        <f t="shared" si="244"/>
        <v>0</v>
      </c>
      <c r="AX703" cm="1">
        <f t="array" ref="AX703">IFERROR(STDEV(IF($E$2:$E$2201=$E703, $AM$2:$AM$2201)), 0)</f>
        <v>0</v>
      </c>
      <c r="AY703">
        <f t="shared" si="252"/>
        <v>-1.546195408490342</v>
      </c>
      <c r="AZ703">
        <f>INDEX(Model_Assumptions[Values],9)*((INDEX(Model_Scenarios[GR Weight],1)*$AG703)+(INDEX(Model_Scenarios[GP Weight],1)*$AH703)+(INDEX(Model_Scenarios[LTV Weight],1)*$AI703))-(INDEX(Model_Scenarios[LTV Weight],1)*$AP703)-(INDEX(Model_Scenarios[GP Weight],1)*($AS703+$AV703+$AY703))</f>
        <v>5.6155825351199722</v>
      </c>
      <c r="BA703">
        <f>INDEX(Model_Assumptions[Values],9)*((INDEX(Model_Scenarios[GR Weight],2)*$AG703)+(INDEX(Model_Scenarios[GP Weight],2)*$AH703)+(INDEX(Model_Scenarios[LTV Weight],2)*$AI703))-(INDEX(Model_Scenarios[LTV Weight],2)*$AP703)-(INDEX(Model_Scenarios[GP Weight],2)*($AS703+$AV703+$AY703))</f>
        <v>5.1037211449630098</v>
      </c>
      <c r="BB703">
        <f>INDEX(Model_Assumptions[Values],9)*((INDEX(Model_Scenarios[GR Weight],3)*$AG703)+(INDEX(Model_Scenarios[GP Weight],3)*$AH703)+(INDEX(Model_Scenarios[LTV Weight],3)*$AI703))-(INDEX(Model_Scenarios[LTV Weight],3)*$AP703)-(INDEX(Model_Scenarios[GP Weight],3)*($AS703+$AV703+$AY703))</f>
        <v>4.174311343554125</v>
      </c>
      <c r="BC703">
        <f>INDEX(Model_Assumptions[Values],9)*((INDEX(Model_Scenarios[GR Weight],4)*$AG703)+(INDEX(Model_Scenarios[GP Weight],4)*$AH703)+(INDEX(Model_Scenarios[LTV Weight],4)*$AI703))-(INDEX(Model_Scenarios[LTV Weight],4)*$AP703)-(INDEX(Model_Scenarios[GP Weight],4)*($AS703+$AV703+$AY703))</f>
        <v>3.5278404788603552</v>
      </c>
      <c r="BD703">
        <f>INDEX(Model_Assumptions[Values],9)*((INDEX(Model_Scenarios[GR Weight],5)*$AG703)+(INDEX(Model_Scenarios[GP Weight],5)*$AH703)+(INDEX(Model_Scenarios[LTV Weight],5)*$AI703))-(INDEX(Model_Scenarios[LTV Weight],5)*$AP703)-(INDEX(Model_Scenarios[GP Weight],5)*($AS703+$AV703+$AY703))</f>
        <v>4.1202948602808567</v>
      </c>
    </row>
    <row r="704" spans="1:56" x14ac:dyDescent="0.25">
      <c r="A704">
        <v>703</v>
      </c>
      <c r="B704">
        <v>15</v>
      </c>
      <c r="C704" s="3">
        <v>3</v>
      </c>
      <c r="D704" s="4">
        <v>0.04</v>
      </c>
      <c r="E704" t="str">
        <v>SKU-1020</v>
      </c>
      <c r="F704" t="str">
        <v>Reduce</v>
      </c>
      <c r="G704" t="str">
        <v>Full</v>
      </c>
      <c r="H704">
        <v>32.880000000000003</v>
      </c>
      <c r="I704">
        <v>21.52</v>
      </c>
      <c r="J704">
        <v>32</v>
      </c>
      <c r="K704">
        <v>1052.1600000000001</v>
      </c>
      <c r="L704">
        <v>363.5200000000001</v>
      </c>
      <c r="M704">
        <v>0.34549878345498791</v>
      </c>
      <c r="N704">
        <v>28.515197020399562</v>
      </c>
      <c r="O704">
        <v>201.23189571398484</v>
      </c>
      <c r="P704">
        <v>136.67189571398478</v>
      </c>
      <c r="Q704">
        <v>2101.4202918077772</v>
      </c>
      <c r="R704">
        <v>1567.3093009733004</v>
      </c>
      <c r="S704">
        <v>1</v>
      </c>
      <c r="T704">
        <f t="shared" si="230"/>
        <v>32.705407880815983</v>
      </c>
      <c r="U704">
        <f t="shared" si="231"/>
        <v>-5.3099792939178712E-3</v>
      </c>
      <c r="V704">
        <f>IF($F704="Reduce", INDEX(Model_Assumptions[Values], 2), INDEX(Model_Assumptions[Values], 1))</f>
        <v>-0.8</v>
      </c>
      <c r="W704">
        <f t="shared" si="232"/>
        <v>32.135935469924299</v>
      </c>
      <c r="X704">
        <f t="shared" si="245"/>
        <v>1051.0188771754561</v>
      </c>
      <c r="Y704">
        <f t="shared" si="233"/>
        <v>359.45354586268513</v>
      </c>
      <c r="Z704">
        <f t="shared" si="234"/>
        <v>-1.141122824544027</v>
      </c>
      <c r="AA704">
        <f t="shared" si="235"/>
        <v>-4.0664541373149632</v>
      </c>
      <c r="AB704">
        <f t="shared" si="246"/>
        <v>0.34200484279472965</v>
      </c>
      <c r="AC704">
        <f t="shared" si="236"/>
        <v>-3.4939406602582657E-3</v>
      </c>
      <c r="AD704">
        <f t="shared" si="237"/>
        <v>-3.4939406602582657E-3</v>
      </c>
      <c r="AE704">
        <f t="shared" si="238"/>
        <v>4.0000000000000459E-2</v>
      </c>
      <c r="AF704">
        <f t="shared" si="247"/>
        <v>1504.6169289343677</v>
      </c>
      <c r="AG704">
        <f t="shared" si="239"/>
        <v>-5.6706856559455617E-3</v>
      </c>
      <c r="AH704">
        <f t="shared" si="240"/>
        <v>-2.9753404063589558E-2</v>
      </c>
      <c r="AI704">
        <f t="shared" si="248"/>
        <v>0.95999999999999952</v>
      </c>
      <c r="AJ704">
        <f>MAX(0, $R704 - $AA704) * INDEX(Model_Assumptions[Values], 7)</f>
        <v>3142.751510221231</v>
      </c>
      <c r="AK704">
        <f>MAX(0, INDEX(Model_Assumptions[Values], 4) - $AD704)</f>
        <v>5.3493940660258268E-2</v>
      </c>
      <c r="AL704">
        <f>MAX(0, INDEX(Model_Assumptions[Values], 5) - $AC704)</f>
        <v>2.3493940660258266E-2</v>
      </c>
      <c r="AM704">
        <f>INDEX(Model_Assumptions[Values], 6) * MAX(0, INDEX(Model_Assumptions[Values], 3) - $AB704)^2</f>
        <v>0</v>
      </c>
      <c r="AN704">
        <f t="shared" si="241"/>
        <v>3243.2594344665913</v>
      </c>
      <c r="AO704" cm="1">
        <f t="array" ref="AO704">IFERROR(STDEV(IF($E$2:$E$2201=$E704, $AJ$2:$AJ$2201)), 0)</f>
        <v>67.44543576940498</v>
      </c>
      <c r="AP704">
        <f t="shared" si="249"/>
        <v>-1.4902109104757735</v>
      </c>
      <c r="AQ704">
        <f t="shared" si="242"/>
        <v>9.6714602302774219E-2</v>
      </c>
      <c r="AR704" cm="1">
        <f t="array" ref="AR704">IFERROR(STDEV(IF($E$2:$E$2201=$E704, $AK$2:$AK$2201)), 0)</f>
        <v>2.9085769017913283E-2</v>
      </c>
      <c r="AS704">
        <f t="shared" si="250"/>
        <v>-1.4859728005093247</v>
      </c>
      <c r="AT704">
        <f t="shared" si="243"/>
        <v>6.6714602302774206E-2</v>
      </c>
      <c r="AU704" cm="1">
        <f t="array" ref="AU704">IFERROR(STDEV(IF($E$2:$E$2201=$E704, $AL$2:$AL$2201)), 0)</f>
        <v>2.9085769017913311E-2</v>
      </c>
      <c r="AV704">
        <f t="shared" si="251"/>
        <v>-1.4859728005093227</v>
      </c>
      <c r="AW704">
        <f t="shared" si="244"/>
        <v>0</v>
      </c>
      <c r="AX704" cm="1">
        <f t="array" ref="AX704">IFERROR(STDEV(IF($E$2:$E$2201=$E704, $AM$2:$AM$2201)), 0)</f>
        <v>0</v>
      </c>
      <c r="AY704">
        <f t="shared" si="252"/>
        <v>-1.4859728005093227</v>
      </c>
      <c r="AZ704">
        <f>INDEX(Model_Assumptions[Values],9)*((INDEX(Model_Scenarios[GR Weight],1)*$AG704)+(INDEX(Model_Scenarios[GP Weight],1)*$AH704)+(INDEX(Model_Scenarios[LTV Weight],1)*$AI704))-(INDEX(Model_Scenarios[LTV Weight],1)*$AP704)-(INDEX(Model_Scenarios[GP Weight],1)*($AS704+$AV704+$AY704))</f>
        <v>5.4602485236736467</v>
      </c>
      <c r="BA704">
        <f>INDEX(Model_Assumptions[Values],9)*((INDEX(Model_Scenarios[GR Weight],2)*$AG704)+(INDEX(Model_Scenarios[GP Weight],2)*$AH704)+(INDEX(Model_Scenarios[LTV Weight],2)*$AI704))-(INDEX(Model_Scenarios[LTV Weight],2)*$AP704)-(INDEX(Model_Scenarios[GP Weight],2)*($AS704+$AV704+$AY704))</f>
        <v>4.946214353809296</v>
      </c>
      <c r="BB704">
        <f>INDEX(Model_Assumptions[Values],9)*((INDEX(Model_Scenarios[GR Weight],3)*$AG704)+(INDEX(Model_Scenarios[GP Weight],3)*$AH704)+(INDEX(Model_Scenarios[LTV Weight],3)*$AI704))-(INDEX(Model_Scenarios[LTV Weight],3)*$AP704)-(INDEX(Model_Scenarios[GP Weight],3)*($AS704+$AV704+$AY704))</f>
        <v>4.0171989905438839</v>
      </c>
      <c r="BC704">
        <f>INDEX(Model_Assumptions[Values],9)*((INDEX(Model_Scenarios[GR Weight],4)*$AG704)+(INDEX(Model_Scenarios[GP Weight],4)*$AH704)+(INDEX(Model_Scenarios[LTV Weight],4)*$AI704))-(INDEX(Model_Scenarios[LTV Weight],4)*$AP704)-(INDEX(Model_Scenarios[GP Weight],4)*($AS704+$AV704+$AY704))</f>
        <v>3.3853425566683342</v>
      </c>
      <c r="BD704">
        <f>INDEX(Model_Assumptions[Values],9)*((INDEX(Model_Scenarios[GR Weight],5)*$AG704)+(INDEX(Model_Scenarios[GP Weight],5)*$AH704)+(INDEX(Model_Scenarios[LTV Weight],5)*$AI704))-(INDEX(Model_Scenarios[LTV Weight],5)*$AP704)-(INDEX(Model_Scenarios[GP Weight],5)*($AS704+$AV704+$AY704))</f>
        <v>3.9369153016285088</v>
      </c>
    </row>
    <row r="705" spans="1:56" x14ac:dyDescent="0.25">
      <c r="A705">
        <v>704</v>
      </c>
      <c r="B705">
        <v>15</v>
      </c>
      <c r="C705" s="3">
        <v>4</v>
      </c>
      <c r="D705" s="4">
        <v>0.06</v>
      </c>
      <c r="E705" t="str">
        <v>SKU-1020</v>
      </c>
      <c r="F705" t="str">
        <v>Reduce</v>
      </c>
      <c r="G705" t="str">
        <v>Full</v>
      </c>
      <c r="H705">
        <v>32.880000000000003</v>
      </c>
      <c r="I705">
        <v>21.52</v>
      </c>
      <c r="J705">
        <v>32</v>
      </c>
      <c r="K705">
        <v>1052.1600000000001</v>
      </c>
      <c r="L705">
        <v>363.5200000000001</v>
      </c>
      <c r="M705">
        <v>0.34549878345498791</v>
      </c>
      <c r="N705">
        <v>28.515197020399562</v>
      </c>
      <c r="O705">
        <v>201.23189571398484</v>
      </c>
      <c r="P705">
        <v>136.67189571398478</v>
      </c>
      <c r="Q705">
        <v>2101.4202918077772</v>
      </c>
      <c r="R705">
        <v>1567.3093009733004</v>
      </c>
      <c r="S705">
        <v>1</v>
      </c>
      <c r="T705">
        <f t="shared" si="230"/>
        <v>32.618111821223977</v>
      </c>
      <c r="U705">
        <f t="shared" si="231"/>
        <v>-7.9649689408766988E-3</v>
      </c>
      <c r="V705">
        <f>IF($F705="Reduce", INDEX(Model_Assumptions[Values], 2), INDEX(Model_Assumptions[Values], 1))</f>
        <v>-0.8</v>
      </c>
      <c r="W705">
        <f t="shared" si="232"/>
        <v>32.203903204886444</v>
      </c>
      <c r="X705">
        <f t="shared" si="245"/>
        <v>1050.4305158168593</v>
      </c>
      <c r="Y705">
        <f t="shared" si="233"/>
        <v>357.40251884770305</v>
      </c>
      <c r="Z705">
        <f t="shared" si="234"/>
        <v>-1.7294841831408121</v>
      </c>
      <c r="AA705">
        <f t="shared" si="235"/>
        <v>-6.1174811522970458</v>
      </c>
      <c r="AB705">
        <f t="shared" si="246"/>
        <v>0.34024384618126952</v>
      </c>
      <c r="AC705">
        <f t="shared" si="236"/>
        <v>-5.2549372737183964E-3</v>
      </c>
      <c r="AD705">
        <f t="shared" si="237"/>
        <v>-5.2549372737183964E-3</v>
      </c>
      <c r="AE705">
        <f t="shared" si="238"/>
        <v>5.9999999999999873E-2</v>
      </c>
      <c r="AF705">
        <f t="shared" si="247"/>
        <v>1473.2707429149027</v>
      </c>
      <c r="AG705">
        <f t="shared" si="239"/>
        <v>-8.5944833795084091E-3</v>
      </c>
      <c r="AH705">
        <f t="shared" si="240"/>
        <v>-4.4760344621978358E-2</v>
      </c>
      <c r="AI705">
        <f t="shared" si="248"/>
        <v>0.94000000000000017</v>
      </c>
      <c r="AJ705">
        <f>MAX(0, $R705 - $AA705) * INDEX(Model_Assumptions[Values], 7)</f>
        <v>3146.8535642511952</v>
      </c>
      <c r="AK705">
        <f>MAX(0, INDEX(Model_Assumptions[Values], 4) - $AD705)</f>
        <v>5.5254937273718399E-2</v>
      </c>
      <c r="AL705">
        <f>MAX(0, INDEX(Model_Assumptions[Values], 5) - $AC705)</f>
        <v>2.5254937273718397E-2</v>
      </c>
      <c r="AM705">
        <f>INDEX(Model_Assumptions[Values], 6) * MAX(0, INDEX(Model_Assumptions[Values], 3) - $AB705)^2</f>
        <v>0</v>
      </c>
      <c r="AN705">
        <f t="shared" si="241"/>
        <v>3243.2594344665913</v>
      </c>
      <c r="AO705" cm="1">
        <f t="array" ref="AO705">IFERROR(STDEV(IF($E$2:$E$2201=$E705, $AJ$2:$AJ$2201)), 0)</f>
        <v>67.44543576940498</v>
      </c>
      <c r="AP705">
        <f t="shared" si="249"/>
        <v>-1.4293905749976392</v>
      </c>
      <c r="AQ705">
        <f t="shared" si="242"/>
        <v>9.6714602302774219E-2</v>
      </c>
      <c r="AR705" cm="1">
        <f t="array" ref="AR705">IFERROR(STDEV(IF($E$2:$E$2201=$E705, $AK$2:$AK$2201)), 0)</f>
        <v>2.9085769017913283E-2</v>
      </c>
      <c r="AS705">
        <f t="shared" si="250"/>
        <v>-1.4254278442327493</v>
      </c>
      <c r="AT705">
        <f t="shared" si="243"/>
        <v>6.6714602302774206E-2</v>
      </c>
      <c r="AU705" cm="1">
        <f t="array" ref="AU705">IFERROR(STDEV(IF($E$2:$E$2201=$E705, $AL$2:$AL$2201)), 0)</f>
        <v>2.9085769017913311E-2</v>
      </c>
      <c r="AV705">
        <f t="shared" si="251"/>
        <v>-1.4254278442327475</v>
      </c>
      <c r="AW705">
        <f t="shared" si="244"/>
        <v>0</v>
      </c>
      <c r="AX705" cm="1">
        <f t="array" ref="AX705">IFERROR(STDEV(IF($E$2:$E$2201=$E705, $AM$2:$AM$2201)), 0)</f>
        <v>0</v>
      </c>
      <c r="AY705">
        <f t="shared" si="252"/>
        <v>-1.4254278442327475</v>
      </c>
      <c r="AZ705">
        <f>INDEX(Model_Assumptions[Values],9)*((INDEX(Model_Scenarios[GR Weight],1)*$AG705)+(INDEX(Model_Scenarios[GP Weight],1)*$AH705)+(INDEX(Model_Scenarios[LTV Weight],1)*$AI705))-(INDEX(Model_Scenarios[LTV Weight],1)*$AP705)-(INDEX(Model_Scenarios[GP Weight],1)*($AS705+$AV705+$AY705))</f>
        <v>5.3044633992671937</v>
      </c>
      <c r="BA705">
        <f>INDEX(Model_Assumptions[Values],9)*((INDEX(Model_Scenarios[GR Weight],2)*$AG705)+(INDEX(Model_Scenarios[GP Weight],2)*$AH705)+(INDEX(Model_Scenarios[LTV Weight],2)*$AI705))-(INDEX(Model_Scenarios[LTV Weight],2)*$AP705)-(INDEX(Model_Scenarios[GP Weight],2)*($AS705+$AV705+$AY705))</f>
        <v>4.7881543731315048</v>
      </c>
      <c r="BB705">
        <f>INDEX(Model_Assumptions[Values],9)*((INDEX(Model_Scenarios[GR Weight],3)*$AG705)+(INDEX(Model_Scenarios[GP Weight],3)*$AH705)+(INDEX(Model_Scenarios[LTV Weight],3)*$AI705))-(INDEX(Model_Scenarios[LTV Weight],3)*$AP705)-(INDEX(Model_Scenarios[GP Weight],3)*($AS705+$AV705+$AY705))</f>
        <v>3.8593817591305939</v>
      </c>
      <c r="BC705">
        <f>INDEX(Model_Assumptions[Values],9)*((INDEX(Model_Scenarios[GR Weight],4)*$AG705)+(INDEX(Model_Scenarios[GP Weight],4)*$AH705)+(INDEX(Model_Scenarios[LTV Weight],4)*$AI705))-(INDEX(Model_Scenarios[LTV Weight],4)*$AP705)-(INDEX(Model_Scenarios[GP Weight],4)*($AS705+$AV705+$AY705))</f>
        <v>3.2421454599410753</v>
      </c>
      <c r="BD705">
        <f>INDEX(Model_Assumptions[Values],9)*((INDEX(Model_Scenarios[GR Weight],5)*$AG705)+(INDEX(Model_Scenarios[GP Weight],5)*$AH705)+(INDEX(Model_Scenarios[LTV Weight],5)*$AI705))-(INDEX(Model_Scenarios[LTV Weight],5)*$AP705)-(INDEX(Model_Scenarios[GP Weight],5)*($AS705+$AV705+$AY705))</f>
        <v>3.7526181556434954</v>
      </c>
    </row>
    <row r="706" spans="1:56" x14ac:dyDescent="0.25">
      <c r="A706">
        <v>705</v>
      </c>
      <c r="B706">
        <v>15</v>
      </c>
      <c r="C706" s="3">
        <v>5</v>
      </c>
      <c r="D706" s="4">
        <v>0.08</v>
      </c>
      <c r="E706" t="str">
        <v>SKU-1020</v>
      </c>
      <c r="F706" t="str">
        <v>Reduce</v>
      </c>
      <c r="G706" t="str">
        <v>Full</v>
      </c>
      <c r="H706">
        <v>32.880000000000003</v>
      </c>
      <c r="I706">
        <v>21.52</v>
      </c>
      <c r="J706">
        <v>32</v>
      </c>
      <c r="K706">
        <v>1052.1600000000001</v>
      </c>
      <c r="L706">
        <v>363.5200000000001</v>
      </c>
      <c r="M706">
        <v>0.34549878345498791</v>
      </c>
      <c r="N706">
        <v>28.515197020399562</v>
      </c>
      <c r="O706">
        <v>201.23189571398484</v>
      </c>
      <c r="P706">
        <v>136.67189571398478</v>
      </c>
      <c r="Q706">
        <v>2101.4202918077772</v>
      </c>
      <c r="R706">
        <v>1567.3093009733004</v>
      </c>
      <c r="S706">
        <v>1</v>
      </c>
      <c r="T706">
        <f t="shared" ref="T706:T769" si="253">$H706 + MIN($D706, $S706) * ($N706 - $H706)</f>
        <v>32.53081576163197</v>
      </c>
      <c r="U706">
        <f t="shared" ref="U706:U769" si="254">IFERROR(($T706-$H706)/$H706, 0)</f>
        <v>-1.0619958587835527E-2</v>
      </c>
      <c r="V706">
        <f>IF($F706="Reduce", INDEX(Model_Assumptions[Values], 2), INDEX(Model_Assumptions[Values], 1))</f>
        <v>-0.8</v>
      </c>
      <c r="W706">
        <f t="shared" ref="W706:W769" si="255">$J706 * (1 + ($U706 * $V706))</f>
        <v>32.27187093984859</v>
      </c>
      <c r="X706">
        <f t="shared" si="245"/>
        <v>1049.8302878273792</v>
      </c>
      <c r="Y706">
        <f t="shared" ref="Y706:Y769" si="256">$X706-($W706*$I706)</f>
        <v>355.33962520183752</v>
      </c>
      <c r="Z706">
        <f t="shared" ref="Z706:Z769" si="257">$X706-$K706</f>
        <v>-2.3297121726209298</v>
      </c>
      <c r="AA706">
        <f t="shared" ref="AA706:AA769" si="258">$Y706-$L706</f>
        <v>-8.1803747981625747</v>
      </c>
      <c r="AB706">
        <f t="shared" si="246"/>
        <v>0.33847339834061357</v>
      </c>
      <c r="AC706">
        <f t="shared" ref="AC706:AC769" si="259">$AB706-$M706</f>
        <v>-7.0253851143743384E-3</v>
      </c>
      <c r="AD706">
        <f t="shared" ref="AD706:AD769" si="260">IFERROR(($X706-($W706*$I706))/$X706, 0) - IFERROR(($K706-($J706*$I706))/$K706, 0)</f>
        <v>-7.0253851143743384E-3</v>
      </c>
      <c r="AE706">
        <f t="shared" ref="AE706:AE769" si="261">IFERROR(($T706-$H706)/($N706-$H706), 0)</f>
        <v>7.999999999999928E-2</v>
      </c>
      <c r="AF706">
        <f t="shared" si="247"/>
        <v>1441.9245568954375</v>
      </c>
      <c r="AG706">
        <f t="shared" ref="AG706:AG769" si="262">IFERROR($Z706/$O706, 0)</f>
        <v>-1.1577251033465385E-2</v>
      </c>
      <c r="AH706">
        <f t="shared" ref="AH706:AH769" si="263">IFERROR($AA706/$P706, 0)</f>
        <v>-5.9854110864765948E-2</v>
      </c>
      <c r="AI706">
        <f t="shared" si="248"/>
        <v>0.92000000000000071</v>
      </c>
      <c r="AJ706">
        <f>MAX(0, $R706 - $AA706) * INDEX(Model_Assumptions[Values], 7)</f>
        <v>3150.979351542926</v>
      </c>
      <c r="AK706">
        <f>MAX(0, INDEX(Model_Assumptions[Values], 4) - $AD706)</f>
        <v>5.7025385114374341E-2</v>
      </c>
      <c r="AL706">
        <f>MAX(0, INDEX(Model_Assumptions[Values], 5) - $AC706)</f>
        <v>2.7025385114374339E-2</v>
      </c>
      <c r="AM706">
        <f>INDEX(Model_Assumptions[Values], 6) * MAX(0, INDEX(Model_Assumptions[Values], 3) - $AB706)^2</f>
        <v>0</v>
      </c>
      <c r="AN706">
        <f t="shared" ref="AN706:AN769" si="264">AVERAGEIF($E$2:$E$2201, $E706, $AJ$2:$AJ$2201)</f>
        <v>3243.2594344665913</v>
      </c>
      <c r="AO706" cm="1">
        <f t="array" ref="AO706">IFERROR(STDEV(IF($E$2:$E$2201=$E706, $AJ$2:$AJ$2201)), 0)</f>
        <v>67.44543576940498</v>
      </c>
      <c r="AP706">
        <f t="shared" si="249"/>
        <v>-1.3682183511893917</v>
      </c>
      <c r="AQ706">
        <f t="shared" ref="AQ706:AQ769" si="265">AVERAGEIF($E$2:$E$2201, $E706, $AK$2:$AK$2201)</f>
        <v>9.6714602302774219E-2</v>
      </c>
      <c r="AR706" cm="1">
        <f t="array" ref="AR706">IFERROR(STDEV(IF($E$2:$E$2201=$E706, $AK$2:$AK$2201)), 0)</f>
        <v>2.9085769017913283E-2</v>
      </c>
      <c r="AS706">
        <f t="shared" si="250"/>
        <v>-1.3645579446070746</v>
      </c>
      <c r="AT706">
        <f t="shared" ref="AT706:AT769" si="266">AVERAGEIF($E$2:$E$2201, $E706, $AL$2:$AL$2201)</f>
        <v>6.6714602302774206E-2</v>
      </c>
      <c r="AU706" cm="1">
        <f t="array" ref="AU706">IFERROR(STDEV(IF($E$2:$E$2201=$E706, $AL$2:$AL$2201)), 0)</f>
        <v>2.9085769017913311E-2</v>
      </c>
      <c r="AV706">
        <f t="shared" si="251"/>
        <v>-1.3645579446070728</v>
      </c>
      <c r="AW706">
        <f t="shared" ref="AW706:AW769" si="267">AVERAGEIF($E$2:$E$2201, $E706, $AM$2:$AM$2201)</f>
        <v>0</v>
      </c>
      <c r="AX706" cm="1">
        <f t="array" ref="AX706">IFERROR(STDEV(IF($E$2:$E$2201=$E706, $AM$2:$AM$2201)), 0)</f>
        <v>0</v>
      </c>
      <c r="AY706">
        <f t="shared" si="252"/>
        <v>-1.3645579446070728</v>
      </c>
      <c r="AZ706">
        <f>INDEX(Model_Assumptions[Values],9)*((INDEX(Model_Scenarios[GR Weight],1)*$AG706)+(INDEX(Model_Scenarios[GP Weight],1)*$AH706)+(INDEX(Model_Scenarios[LTV Weight],1)*$AI706))-(INDEX(Model_Scenarios[LTV Weight],1)*$AP706)-(INDEX(Model_Scenarios[GP Weight],1)*($AS706+$AV706+$AY706))</f>
        <v>5.1482263833845234</v>
      </c>
      <c r="BA706">
        <f>INDEX(Model_Assumptions[Values],9)*((INDEX(Model_Scenarios[GR Weight],2)*$AG706)+(INDEX(Model_Scenarios[GP Weight],2)*$AH706)+(INDEX(Model_Scenarios[LTV Weight],2)*$AI706))-(INDEX(Model_Scenarios[LTV Weight],2)*$AP706)-(INDEX(Model_Scenarios[GP Weight],2)*($AS706+$AV706+$AY706))</f>
        <v>4.629539645897486</v>
      </c>
      <c r="BB706">
        <f>INDEX(Model_Assumptions[Values],9)*((INDEX(Model_Scenarios[GR Weight],3)*$AG706)+(INDEX(Model_Scenarios[GP Weight],3)*$AH706)+(INDEX(Model_Scenarios[LTV Weight],3)*$AI706))-(INDEX(Model_Scenarios[LTV Weight],3)*$AP706)-(INDEX(Model_Scenarios[GP Weight],3)*($AS706+$AV706+$AY706))</f>
        <v>3.7008569245080127</v>
      </c>
      <c r="BC706">
        <f>INDEX(Model_Assumptions[Values],9)*((INDEX(Model_Scenarios[GR Weight],4)*$AG706)+(INDEX(Model_Scenarios[GP Weight],4)*$AH706)+(INDEX(Model_Scenarios[LTV Weight],4)*$AI706))-(INDEX(Model_Scenarios[LTV Weight],4)*$AP706)-(INDEX(Model_Scenarios[GP Weight],4)*($AS706+$AV706+$AY706))</f>
        <v>3.0982464638723406</v>
      </c>
      <c r="BD706">
        <f>INDEX(Model_Assumptions[Values],9)*((INDEX(Model_Scenarios[GR Weight],5)*$AG706)+(INDEX(Model_Scenarios[GP Weight],5)*$AH706)+(INDEX(Model_Scenarios[LTV Weight],5)*$AI706))-(INDEX(Model_Scenarios[LTV Weight],5)*$AP706)-(INDEX(Model_Scenarios[GP Weight],5)*($AS706+$AV706+$AY706))</f>
        <v>3.5673991404874483</v>
      </c>
    </row>
    <row r="707" spans="1:56" x14ac:dyDescent="0.25">
      <c r="A707">
        <v>706</v>
      </c>
      <c r="B707">
        <v>15</v>
      </c>
      <c r="C707" s="3">
        <v>6</v>
      </c>
      <c r="D707" s="4">
        <v>0.1</v>
      </c>
      <c r="E707" t="str">
        <v>SKU-1020</v>
      </c>
      <c r="F707" t="str">
        <v>Reduce</v>
      </c>
      <c r="G707" t="str">
        <v>Full</v>
      </c>
      <c r="H707">
        <v>32.880000000000003</v>
      </c>
      <c r="I707">
        <v>21.52</v>
      </c>
      <c r="J707">
        <v>32</v>
      </c>
      <c r="K707">
        <v>1052.1600000000001</v>
      </c>
      <c r="L707">
        <v>363.5200000000001</v>
      </c>
      <c r="M707">
        <v>0.34549878345498791</v>
      </c>
      <c r="N707">
        <v>28.515197020399562</v>
      </c>
      <c r="O707">
        <v>201.23189571398484</v>
      </c>
      <c r="P707">
        <v>136.67189571398478</v>
      </c>
      <c r="Q707">
        <v>2101.4202918077772</v>
      </c>
      <c r="R707">
        <v>1567.3093009733004</v>
      </c>
      <c r="S707">
        <v>1</v>
      </c>
      <c r="T707">
        <f t="shared" si="253"/>
        <v>32.443519702039957</v>
      </c>
      <c r="U707">
        <f t="shared" si="254"/>
        <v>-1.3274948234794571E-2</v>
      </c>
      <c r="V707">
        <f>IF($F707="Reduce", INDEX(Model_Assumptions[Values], 2), INDEX(Model_Assumptions[Values], 1))</f>
        <v>-0.8</v>
      </c>
      <c r="W707">
        <f t="shared" si="255"/>
        <v>32.339838674810743</v>
      </c>
      <c r="X707">
        <f t="shared" ref="X707:X770" si="268">$W707*$T707</f>
        <v>1049.2181932070162</v>
      </c>
      <c r="Y707">
        <f t="shared" si="256"/>
        <v>353.264864925089</v>
      </c>
      <c r="Z707">
        <f t="shared" si="257"/>
        <v>-2.9418067929839253</v>
      </c>
      <c r="AA707">
        <f t="shared" si="258"/>
        <v>-10.255135074911095</v>
      </c>
      <c r="AB707">
        <f t="shared" ref="AB707:AB770" si="269">IFERROR($Y707/$X707,0)</f>
        <v>0.33669342298126548</v>
      </c>
      <c r="AC707">
        <f t="shared" si="259"/>
        <v>-8.8053604737224345E-3</v>
      </c>
      <c r="AD707">
        <f t="shared" si="260"/>
        <v>-8.8053604737224345E-3</v>
      </c>
      <c r="AE707">
        <f t="shared" si="261"/>
        <v>0.10000000000000032</v>
      </c>
      <c r="AF707">
        <f t="shared" ref="AF707:AF770" si="270">$R707 * (1 - $AE707)</f>
        <v>1410.57837087597</v>
      </c>
      <c r="AG707">
        <f t="shared" si="262"/>
        <v>-1.4618988617814233E-2</v>
      </c>
      <c r="AH707">
        <f t="shared" si="263"/>
        <v>-7.5034702791948987E-2</v>
      </c>
      <c r="AI707">
        <f t="shared" ref="AI707:AI770" si="271">IFERROR($AF707/$R707, 0)</f>
        <v>0.8999999999999998</v>
      </c>
      <c r="AJ707">
        <f>MAX(0, $R707 - $AA707) * INDEX(Model_Assumptions[Values], 7)</f>
        <v>3155.128872096423</v>
      </c>
      <c r="AK707">
        <f>MAX(0, INDEX(Model_Assumptions[Values], 4) - $AD707)</f>
        <v>5.8805360473722437E-2</v>
      </c>
      <c r="AL707">
        <f>MAX(0, INDEX(Model_Assumptions[Values], 5) - $AC707)</f>
        <v>2.8805360473722435E-2</v>
      </c>
      <c r="AM707">
        <f>INDEX(Model_Assumptions[Values], 6) * MAX(0, INDEX(Model_Assumptions[Values], 3) - $AB707)^2</f>
        <v>0</v>
      </c>
      <c r="AN707">
        <f t="shared" si="264"/>
        <v>3243.2594344665913</v>
      </c>
      <c r="AO707" cm="1">
        <f t="array" ref="AO707">IFERROR(STDEV(IF($E$2:$E$2201=$E707, $AJ$2:$AJ$2201)), 0)</f>
        <v>67.44543576940498</v>
      </c>
      <c r="AP707">
        <f t="shared" ref="AP707:AP770" si="272">IF($AO707=0, 0, ($AJ707-$AN707)/$AO707)</f>
        <v>-1.3066942390510374</v>
      </c>
      <c r="AQ707">
        <f t="shared" si="265"/>
        <v>9.6714602302774219E-2</v>
      </c>
      <c r="AR707" cm="1">
        <f t="array" ref="AR707">IFERROR(STDEV(IF($E$2:$E$2201=$E707, $AK$2:$AK$2201)), 0)</f>
        <v>2.9085769017913283E-2</v>
      </c>
      <c r="AS707">
        <f t="shared" ref="AS707:AS770" si="273">IF($AR707=0, 0, ($AK707-$AQ707)/$AR707)</f>
        <v>-1.3033604786486586</v>
      </c>
      <c r="AT707">
        <f t="shared" si="266"/>
        <v>6.6714602302774206E-2</v>
      </c>
      <c r="AU707" cm="1">
        <f t="array" ref="AU707">IFERROR(STDEV(IF($E$2:$E$2201=$E707, $AL$2:$AL$2201)), 0)</f>
        <v>2.9085769017913311E-2</v>
      </c>
      <c r="AV707">
        <f t="shared" ref="AV707:AV770" si="274">IF($AU707=0, 0, ($AL707-$AT707)/$AU707)</f>
        <v>-1.303360478648657</v>
      </c>
      <c r="AW707">
        <f t="shared" si="267"/>
        <v>0</v>
      </c>
      <c r="AX707" cm="1">
        <f t="array" ref="AX707">IFERROR(STDEV(IF($E$2:$E$2201=$E707, $AM$2:$AM$2201)), 0)</f>
        <v>0</v>
      </c>
      <c r="AY707">
        <f t="shared" ref="AY707:AY770" si="275">IF($AU707=0, 0, ($AL707-$AT707)/$AU707)</f>
        <v>-1.303360478648657</v>
      </c>
      <c r="AZ707">
        <f>INDEX(Model_Assumptions[Values],9)*((INDEX(Model_Scenarios[GR Weight],1)*$AG707)+(INDEX(Model_Scenarios[GP Weight],1)*$AH707)+(INDEX(Model_Scenarios[LTV Weight],1)*$AI707))-(INDEX(Model_Scenarios[LTV Weight],1)*$AP707)-(INDEX(Model_Scenarios[GP Weight],1)*($AS707+$AV707+$AY707))</f>
        <v>4.9915366891305446</v>
      </c>
      <c r="BA707">
        <f>INDEX(Model_Assumptions[Values],9)*((INDEX(Model_Scenarios[GR Weight],2)*$AG707)+(INDEX(Model_Scenarios[GP Weight],2)*$AH707)+(INDEX(Model_Scenarios[LTV Weight],2)*$AI707))-(INDEX(Model_Scenarios[LTV Weight],2)*$AP707)-(INDEX(Model_Scenarios[GP Weight],2)*($AS707+$AV707+$AY707))</f>
        <v>4.4703685983170587</v>
      </c>
      <c r="BB707">
        <f>INDEX(Model_Assumptions[Values],9)*((INDEX(Model_Scenarios[GR Weight],3)*$AG707)+(INDEX(Model_Scenarios[GP Weight],3)*$AH707)+(INDEX(Model_Scenarios[LTV Weight],3)*$AI707))-(INDEX(Model_Scenarios[LTV Weight],3)*$AP707)-(INDEX(Model_Scenarios[GP Weight],3)*($AS707+$AV707+$AY707))</f>
        <v>3.5416217325433266</v>
      </c>
      <c r="BC707">
        <f>INDEX(Model_Assumptions[Values],9)*((INDEX(Model_Scenarios[GR Weight],4)*$AG707)+(INDEX(Model_Scenarios[GP Weight],4)*$AH707)+(INDEX(Model_Scenarios[LTV Weight],4)*$AI707))-(INDEX(Model_Scenarios[LTV Weight],4)*$AP707)-(INDEX(Model_Scenarios[GP Weight],4)*($AS707+$AV707+$AY707))</f>
        <v>2.9536428143293154</v>
      </c>
      <c r="BD707">
        <f>INDEX(Model_Assumptions[Values],9)*((INDEX(Model_Scenarios[GR Weight],5)*$AG707)+(INDEX(Model_Scenarios[GP Weight],5)*$AH707)+(INDEX(Model_Scenarios[LTV Weight],5)*$AI707))-(INDEX(Model_Scenarios[LTV Weight],5)*$AP707)-(INDEX(Model_Scenarios[GP Weight],5)*($AS707+$AV707+$AY707))</f>
        <v>3.3812539282373706</v>
      </c>
    </row>
    <row r="708" spans="1:56" x14ac:dyDescent="0.25">
      <c r="A708">
        <v>707</v>
      </c>
      <c r="B708">
        <v>15</v>
      </c>
      <c r="C708" s="3">
        <v>7</v>
      </c>
      <c r="D708" s="4">
        <v>0.12</v>
      </c>
      <c r="E708" t="str">
        <v>SKU-1020</v>
      </c>
      <c r="F708" t="str">
        <v>Reduce</v>
      </c>
      <c r="G708" t="str">
        <v>Full</v>
      </c>
      <c r="H708">
        <v>32.880000000000003</v>
      </c>
      <c r="I708">
        <v>21.52</v>
      </c>
      <c r="J708">
        <v>32</v>
      </c>
      <c r="K708">
        <v>1052.1600000000001</v>
      </c>
      <c r="L708">
        <v>363.5200000000001</v>
      </c>
      <c r="M708">
        <v>0.34549878345498791</v>
      </c>
      <c r="N708">
        <v>28.515197020399562</v>
      </c>
      <c r="O708">
        <v>201.23189571398484</v>
      </c>
      <c r="P708">
        <v>136.67189571398478</v>
      </c>
      <c r="Q708">
        <v>2101.4202918077772</v>
      </c>
      <c r="R708">
        <v>1567.3093009733004</v>
      </c>
      <c r="S708">
        <v>1</v>
      </c>
      <c r="T708">
        <f t="shared" si="253"/>
        <v>32.356223642447951</v>
      </c>
      <c r="U708">
        <f t="shared" si="254"/>
        <v>-1.5929937881753398E-2</v>
      </c>
      <c r="V708">
        <f>IF($F708="Reduce", INDEX(Model_Assumptions[Values], 2), INDEX(Model_Assumptions[Values], 1))</f>
        <v>-0.8</v>
      </c>
      <c r="W708">
        <f t="shared" si="255"/>
        <v>32.407806409772888</v>
      </c>
      <c r="X708">
        <f t="shared" si="268"/>
        <v>1048.5942319557698</v>
      </c>
      <c r="Y708">
        <f t="shared" si="256"/>
        <v>351.17823801745726</v>
      </c>
      <c r="Z708">
        <f t="shared" si="257"/>
        <v>-3.5657680442302535</v>
      </c>
      <c r="AA708">
        <f t="shared" si="258"/>
        <v>-12.341761982542835</v>
      </c>
      <c r="AB708">
        <f t="shared" si="269"/>
        <v>0.3349038429884002</v>
      </c>
      <c r="AC708">
        <f t="shared" si="259"/>
        <v>-1.059494046658771E-2</v>
      </c>
      <c r="AD708">
        <f t="shared" si="260"/>
        <v>-1.059494046658771E-2</v>
      </c>
      <c r="AE708">
        <f t="shared" si="261"/>
        <v>0.11999999999999975</v>
      </c>
      <c r="AF708">
        <f t="shared" si="270"/>
        <v>1379.2321848565048</v>
      </c>
      <c r="AG708">
        <f t="shared" si="262"/>
        <v>-1.7719696132557212E-2</v>
      </c>
      <c r="AH708">
        <f t="shared" si="263"/>
        <v>-9.0302120403529154E-2</v>
      </c>
      <c r="AI708">
        <f t="shared" si="271"/>
        <v>0.88000000000000023</v>
      </c>
      <c r="AJ708">
        <f>MAX(0, $R708 - $AA708) * INDEX(Model_Assumptions[Values], 7)</f>
        <v>3159.3021259116867</v>
      </c>
      <c r="AK708">
        <f>MAX(0, INDEX(Model_Assumptions[Values], 4) - $AD708)</f>
        <v>6.0594940466587713E-2</v>
      </c>
      <c r="AL708">
        <f>MAX(0, INDEX(Model_Assumptions[Values], 5) - $AC708)</f>
        <v>3.059494046658771E-2</v>
      </c>
      <c r="AM708">
        <f>INDEX(Model_Assumptions[Values], 6) * MAX(0, INDEX(Model_Assumptions[Values], 3) - $AB708)^2</f>
        <v>0</v>
      </c>
      <c r="AN708">
        <f t="shared" si="264"/>
        <v>3243.2594344665913</v>
      </c>
      <c r="AO708" cm="1">
        <f t="array" ref="AO708">IFERROR(STDEV(IF($E$2:$E$2201=$E708, $AJ$2:$AJ$2201)), 0)</f>
        <v>67.44543576940498</v>
      </c>
      <c r="AP708">
        <f t="shared" si="272"/>
        <v>-1.2448182385825699</v>
      </c>
      <c r="AQ708">
        <f t="shared" si="265"/>
        <v>9.6714602302774219E-2</v>
      </c>
      <c r="AR708" cm="1">
        <f t="array" ref="AR708">IFERROR(STDEV(IF($E$2:$E$2201=$E708, $AK$2:$AK$2201)), 0)</f>
        <v>2.9085769017913283E-2</v>
      </c>
      <c r="AS708">
        <f t="shared" si="273"/>
        <v>-1.2418327950669348</v>
      </c>
      <c r="AT708">
        <f t="shared" si="266"/>
        <v>6.6714602302774206E-2</v>
      </c>
      <c r="AU708" cm="1">
        <f t="array" ref="AU708">IFERROR(STDEV(IF($E$2:$E$2201=$E708, $AL$2:$AL$2201)), 0)</f>
        <v>2.9085769017913311E-2</v>
      </c>
      <c r="AV708">
        <f t="shared" si="274"/>
        <v>-1.241832795066933</v>
      </c>
      <c r="AW708">
        <f t="shared" si="267"/>
        <v>0</v>
      </c>
      <c r="AX708" cm="1">
        <f t="array" ref="AX708">IFERROR(STDEV(IF($E$2:$E$2201=$E708, $AM$2:$AM$2201)), 0)</f>
        <v>0</v>
      </c>
      <c r="AY708">
        <f t="shared" si="275"/>
        <v>-1.241832795066933</v>
      </c>
      <c r="AZ708">
        <f>INDEX(Model_Assumptions[Values],9)*((INDEX(Model_Scenarios[GR Weight],1)*$AG708)+(INDEX(Model_Scenarios[GP Weight],1)*$AH708)+(INDEX(Model_Scenarios[LTV Weight],1)*$AI708))-(INDEX(Model_Scenarios[LTV Weight],1)*$AP708)-(INDEX(Model_Scenarios[GP Weight],1)*($AS708+$AV708+$AY708))</f>
        <v>4.834393521118094</v>
      </c>
      <c r="BA708">
        <f>INDEX(Model_Assumptions[Values],9)*((INDEX(Model_Scenarios[GR Weight],2)*$AG708)+(INDEX(Model_Scenarios[GP Weight],2)*$AH708)+(INDEX(Model_Scenarios[LTV Weight],2)*$AI708))-(INDEX(Model_Scenarios[LTV Weight],2)*$AP708)-(INDEX(Model_Scenarios[GP Weight],2)*($AS708+$AV708+$AY708))</f>
        <v>4.3106396396158839</v>
      </c>
      <c r="BB708">
        <f>INDEX(Model_Assumptions[Values],9)*((INDEX(Model_Scenarios[GR Weight],3)*$AG708)+(INDEX(Model_Scenarios[GP Weight],3)*$AH708)+(INDEX(Model_Scenarios[LTV Weight],3)*$AI708))-(INDEX(Model_Scenarios[LTV Weight],3)*$AP708)-(INDEX(Model_Scenarios[GP Weight],3)*($AS708+$AV708+$AY708))</f>
        <v>3.3816733993814365</v>
      </c>
      <c r="BC708">
        <f>INDEX(Model_Assumptions[Values],9)*((INDEX(Model_Scenarios[GR Weight],4)*$AG708)+(INDEX(Model_Scenarios[GP Weight],4)*$AH708)+(INDEX(Model_Scenarios[LTV Weight],4)*$AI708))-(INDEX(Model_Scenarios[LTV Weight],4)*$AP708)-(INDEX(Model_Scenarios[GP Weight],4)*($AS708+$AV708+$AY708))</f>
        <v>2.8083317274569009</v>
      </c>
      <c r="BD708">
        <f>INDEX(Model_Assumptions[Values],9)*((INDEX(Model_Scenarios[GR Weight],5)*$AG708)+(INDEX(Model_Scenarios[GP Weight],5)*$AH708)+(INDEX(Model_Scenarios[LTV Weight],5)*$AI708))-(INDEX(Model_Scenarios[LTV Weight],5)*$AP708)-(INDEX(Model_Scenarios[GP Weight],5)*($AS708+$AV708+$AY708))</f>
        <v>3.1941781442638213</v>
      </c>
    </row>
    <row r="709" spans="1:56" x14ac:dyDescent="0.25">
      <c r="A709">
        <v>708</v>
      </c>
      <c r="B709">
        <v>15</v>
      </c>
      <c r="C709" s="3">
        <v>8</v>
      </c>
      <c r="D709" s="4">
        <v>0.14000000000000001</v>
      </c>
      <c r="E709" t="str">
        <v>SKU-1020</v>
      </c>
      <c r="F709" t="str">
        <v>Reduce</v>
      </c>
      <c r="G709" t="str">
        <v>Full</v>
      </c>
      <c r="H709">
        <v>32.880000000000003</v>
      </c>
      <c r="I709">
        <v>21.52</v>
      </c>
      <c r="J709">
        <v>32</v>
      </c>
      <c r="K709">
        <v>1052.1600000000001</v>
      </c>
      <c r="L709">
        <v>363.5200000000001</v>
      </c>
      <c r="M709">
        <v>0.34549878345498791</v>
      </c>
      <c r="N709">
        <v>28.515197020399562</v>
      </c>
      <c r="O709">
        <v>201.23189571398484</v>
      </c>
      <c r="P709">
        <v>136.67189571398478</v>
      </c>
      <c r="Q709">
        <v>2101.4202918077772</v>
      </c>
      <c r="R709">
        <v>1567.3093009733004</v>
      </c>
      <c r="S709">
        <v>1</v>
      </c>
      <c r="T709">
        <f t="shared" si="253"/>
        <v>32.268927582855937</v>
      </c>
      <c r="U709">
        <f t="shared" si="254"/>
        <v>-1.8584927528712443E-2</v>
      </c>
      <c r="V709">
        <f>IF($F709="Reduce", INDEX(Model_Assumptions[Values], 2), INDEX(Model_Assumptions[Values], 1))</f>
        <v>-0.8</v>
      </c>
      <c r="W709">
        <f t="shared" si="255"/>
        <v>32.475774144735041</v>
      </c>
      <c r="X709">
        <f t="shared" si="268"/>
        <v>1047.9584040736402</v>
      </c>
      <c r="Y709">
        <f t="shared" si="256"/>
        <v>349.07974447894208</v>
      </c>
      <c r="Z709">
        <f t="shared" si="257"/>
        <v>-4.2015959263599143</v>
      </c>
      <c r="AA709">
        <f t="shared" si="258"/>
        <v>-14.44025552105802</v>
      </c>
      <c r="AB709">
        <f t="shared" si="269"/>
        <v>0.33310458041272811</v>
      </c>
      <c r="AC709">
        <f t="shared" si="259"/>
        <v>-1.2394203042259799E-2</v>
      </c>
      <c r="AD709">
        <f t="shared" si="260"/>
        <v>-1.2394203042259799E-2</v>
      </c>
      <c r="AE709">
        <f t="shared" si="261"/>
        <v>0.14000000000000079</v>
      </c>
      <c r="AF709">
        <f t="shared" si="270"/>
        <v>1347.8859988370371</v>
      </c>
      <c r="AG709">
        <f t="shared" si="262"/>
        <v>-2.0879373577694323E-2</v>
      </c>
      <c r="AH709">
        <f t="shared" si="263"/>
        <v>-0.10565636369950812</v>
      </c>
      <c r="AI709">
        <f t="shared" si="271"/>
        <v>0.85999999999999921</v>
      </c>
      <c r="AJ709">
        <f>MAX(0, $R709 - $AA709) * INDEX(Model_Assumptions[Values], 7)</f>
        <v>3163.4991129887167</v>
      </c>
      <c r="AK709">
        <f>MAX(0, INDEX(Model_Assumptions[Values], 4) - $AD709)</f>
        <v>6.2394203042259802E-2</v>
      </c>
      <c r="AL709">
        <f>MAX(0, INDEX(Model_Assumptions[Values], 5) - $AC709)</f>
        <v>3.2394203042259803E-2</v>
      </c>
      <c r="AM709">
        <f>INDEX(Model_Assumptions[Values], 6) * MAX(0, INDEX(Model_Assumptions[Values], 3) - $AB709)^2</f>
        <v>0</v>
      </c>
      <c r="AN709">
        <f t="shared" si="264"/>
        <v>3243.2594344665913</v>
      </c>
      <c r="AO709" cm="1">
        <f t="array" ref="AO709">IFERROR(STDEV(IF($E$2:$E$2201=$E709, $AJ$2:$AJ$2201)), 0)</f>
        <v>67.44543576940498</v>
      </c>
      <c r="AP709">
        <f t="shared" si="272"/>
        <v>-1.1825903497839956</v>
      </c>
      <c r="AQ709">
        <f t="shared" si="265"/>
        <v>9.6714602302774219E-2</v>
      </c>
      <c r="AR709" cm="1">
        <f t="array" ref="AR709">IFERROR(STDEV(IF($E$2:$E$2201=$E709, $AK$2:$AK$2201)), 0)</f>
        <v>2.9085769017913283E-2</v>
      </c>
      <c r="AS709">
        <f t="shared" si="273"/>
        <v>-1.1799722138815461</v>
      </c>
      <c r="AT709">
        <f t="shared" si="266"/>
        <v>6.6714602302774206E-2</v>
      </c>
      <c r="AU709" cm="1">
        <f t="array" ref="AU709">IFERROR(STDEV(IF($E$2:$E$2201=$E709, $AL$2:$AL$2201)), 0)</f>
        <v>2.9085769017913311E-2</v>
      </c>
      <c r="AV709">
        <f t="shared" si="274"/>
        <v>-1.1799722138815445</v>
      </c>
      <c r="AW709">
        <f t="shared" si="267"/>
        <v>0</v>
      </c>
      <c r="AX709" cm="1">
        <f t="array" ref="AX709">IFERROR(STDEV(IF($E$2:$E$2201=$E709, $AM$2:$AM$2201)), 0)</f>
        <v>0</v>
      </c>
      <c r="AY709">
        <f t="shared" si="275"/>
        <v>-1.1799722138815445</v>
      </c>
      <c r="AZ709">
        <f>INDEX(Model_Assumptions[Values],9)*((INDEX(Model_Scenarios[GR Weight],1)*$AG709)+(INDEX(Model_Scenarios[GP Weight],1)*$AH709)+(INDEX(Model_Scenarios[LTV Weight],1)*$AI709))-(INDEX(Model_Scenarios[LTV Weight],1)*$AP709)-(INDEX(Model_Scenarios[GP Weight],1)*($AS709+$AV709+$AY709))</f>
        <v>4.6767960753530557</v>
      </c>
      <c r="BA709">
        <f>INDEX(Model_Assumptions[Values],9)*((INDEX(Model_Scenarios[GR Weight],2)*$AG709)+(INDEX(Model_Scenarios[GP Weight],2)*$AH709)+(INDEX(Model_Scenarios[LTV Weight],2)*$AI709))-(INDEX(Model_Scenarios[LTV Weight],2)*$AP709)-(INDEX(Model_Scenarios[GP Weight],2)*($AS709+$AV709+$AY709))</f>
        <v>4.1503511618057427</v>
      </c>
      <c r="BB709">
        <f>INDEX(Model_Assumptions[Values],9)*((INDEX(Model_Scenarios[GR Weight],3)*$AG709)+(INDEX(Model_Scenarios[GP Weight],3)*$AH709)+(INDEX(Model_Scenarios[LTV Weight],3)*$AI709))-(INDEX(Model_Scenarios[LTV Weight],3)*$AP709)-(INDEX(Model_Scenarios[GP Weight],3)*($AS709+$AV709+$AY709))</f>
        <v>3.2210091110429619</v>
      </c>
      <c r="BC709">
        <f>INDEX(Model_Assumptions[Values],9)*((INDEX(Model_Scenarios[GR Weight],4)*$AG709)+(INDEX(Model_Scenarios[GP Weight],4)*$AH709)+(INDEX(Model_Scenarios[LTV Weight],4)*$AI709))-(INDEX(Model_Scenarios[LTV Weight],4)*$AP709)-(INDEX(Model_Scenarios[GP Weight],4)*($AS709+$AV709+$AY709))</f>
        <v>2.6623103892757154</v>
      </c>
      <c r="BD709">
        <f>INDEX(Model_Assumptions[Values],9)*((INDEX(Model_Scenarios[GR Weight],5)*$AG709)+(INDEX(Model_Scenarios[GP Weight],5)*$AH709)+(INDEX(Model_Scenarios[LTV Weight],5)*$AI709))-(INDEX(Model_Scenarios[LTV Weight],5)*$AP709)-(INDEX(Model_Scenarios[GP Weight],5)*($AS709+$AV709+$AY709))</f>
        <v>3.0061673665992057</v>
      </c>
    </row>
    <row r="710" spans="1:56" x14ac:dyDescent="0.25">
      <c r="A710">
        <v>709</v>
      </c>
      <c r="B710">
        <v>15</v>
      </c>
      <c r="C710" s="3">
        <v>9</v>
      </c>
      <c r="D710" s="4">
        <v>0.16</v>
      </c>
      <c r="E710" t="str">
        <v>SKU-1020</v>
      </c>
      <c r="F710" t="str">
        <v>Reduce</v>
      </c>
      <c r="G710" t="str">
        <v>Full</v>
      </c>
      <c r="H710">
        <v>32.880000000000003</v>
      </c>
      <c r="I710">
        <v>21.52</v>
      </c>
      <c r="J710">
        <v>32</v>
      </c>
      <c r="K710">
        <v>1052.1600000000001</v>
      </c>
      <c r="L710">
        <v>363.5200000000001</v>
      </c>
      <c r="M710">
        <v>0.34549878345498791</v>
      </c>
      <c r="N710">
        <v>28.515197020399562</v>
      </c>
      <c r="O710">
        <v>201.23189571398484</v>
      </c>
      <c r="P710">
        <v>136.67189571398478</v>
      </c>
      <c r="Q710">
        <v>2101.4202918077772</v>
      </c>
      <c r="R710">
        <v>1567.3093009733004</v>
      </c>
      <c r="S710">
        <v>1</v>
      </c>
      <c r="T710">
        <f t="shared" si="253"/>
        <v>32.181631523263931</v>
      </c>
      <c r="U710">
        <f t="shared" si="254"/>
        <v>-2.123991717567127E-2</v>
      </c>
      <c r="V710">
        <f>IF($F710="Reduce", INDEX(Model_Assumptions[Values], 2), INDEX(Model_Assumptions[Values], 1))</f>
        <v>-0.8</v>
      </c>
      <c r="W710">
        <f t="shared" si="255"/>
        <v>32.543741879697187</v>
      </c>
      <c r="X710">
        <f t="shared" si="268"/>
        <v>1047.3107095606276</v>
      </c>
      <c r="Y710">
        <f t="shared" si="256"/>
        <v>346.96938430954413</v>
      </c>
      <c r="Z710">
        <f t="shared" si="257"/>
        <v>-4.849290439372453</v>
      </c>
      <c r="AA710">
        <f t="shared" si="258"/>
        <v>-16.55061569045597</v>
      </c>
      <c r="AB710">
        <f t="shared" si="269"/>
        <v>0.33129555645917746</v>
      </c>
      <c r="AC710">
        <f t="shared" si="259"/>
        <v>-1.4203226995810447E-2</v>
      </c>
      <c r="AD710">
        <f t="shared" si="260"/>
        <v>-1.4203226995810447E-2</v>
      </c>
      <c r="AE710">
        <f t="shared" si="261"/>
        <v>0.1600000000000002</v>
      </c>
      <c r="AF710">
        <f t="shared" si="270"/>
        <v>1316.5398128175721</v>
      </c>
      <c r="AG710">
        <f t="shared" si="262"/>
        <v>-2.40980209532233E-2</v>
      </c>
      <c r="AH710">
        <f t="shared" si="263"/>
        <v>-0.12109743267988086</v>
      </c>
      <c r="AI710">
        <f t="shared" si="271"/>
        <v>0.83999999999999986</v>
      </c>
      <c r="AJ710">
        <f>MAX(0, $R710 - $AA710) * INDEX(Model_Assumptions[Values], 7)</f>
        <v>3167.7198333275128</v>
      </c>
      <c r="AK710">
        <f>MAX(0, INDEX(Model_Assumptions[Values], 4) - $AD710)</f>
        <v>6.420322699581045E-2</v>
      </c>
      <c r="AL710">
        <f>MAX(0, INDEX(Model_Assumptions[Values], 5) - $AC710)</f>
        <v>3.4203226995810451E-2</v>
      </c>
      <c r="AM710">
        <f>INDEX(Model_Assumptions[Values], 6) * MAX(0, INDEX(Model_Assumptions[Values], 3) - $AB710)^2</f>
        <v>0</v>
      </c>
      <c r="AN710">
        <f t="shared" si="264"/>
        <v>3243.2594344665913</v>
      </c>
      <c r="AO710" cm="1">
        <f t="array" ref="AO710">IFERROR(STDEV(IF($E$2:$E$2201=$E710, $AJ$2:$AJ$2201)), 0)</f>
        <v>67.44543576940498</v>
      </c>
      <c r="AP710">
        <f t="shared" si="272"/>
        <v>-1.1200105726553147</v>
      </c>
      <c r="AQ710">
        <f t="shared" si="265"/>
        <v>9.6714602302774219E-2</v>
      </c>
      <c r="AR710" cm="1">
        <f t="array" ref="AR710">IFERROR(STDEV(IF($E$2:$E$2201=$E710, $AK$2:$AK$2201)), 0)</f>
        <v>2.9085769017913283E-2</v>
      </c>
      <c r="AS710">
        <f t="shared" si="273"/>
        <v>-1.1177760260332374</v>
      </c>
      <c r="AT710">
        <f t="shared" si="266"/>
        <v>6.6714602302774206E-2</v>
      </c>
      <c r="AU710" cm="1">
        <f t="array" ref="AU710">IFERROR(STDEV(IF($E$2:$E$2201=$E710, $AL$2:$AL$2201)), 0)</f>
        <v>2.9085769017913311E-2</v>
      </c>
      <c r="AV710">
        <f t="shared" si="274"/>
        <v>-1.1177760260332359</v>
      </c>
      <c r="AW710">
        <f t="shared" si="267"/>
        <v>0</v>
      </c>
      <c r="AX710" cm="1">
        <f t="array" ref="AX710">IFERROR(STDEV(IF($E$2:$E$2201=$E710, $AM$2:$AM$2201)), 0)</f>
        <v>0</v>
      </c>
      <c r="AY710">
        <f t="shared" si="275"/>
        <v>-1.1177760260332359</v>
      </c>
      <c r="AZ710">
        <f>INDEX(Model_Assumptions[Values],9)*((INDEX(Model_Scenarios[GR Weight],1)*$AG710)+(INDEX(Model_Scenarios[GP Weight],1)*$AH710)+(INDEX(Model_Scenarios[LTV Weight],1)*$AI710))-(INDEX(Model_Scenarios[LTV Weight],1)*$AP710)-(INDEX(Model_Scenarios[GP Weight],1)*($AS710+$AV710+$AY710))</f>
        <v>4.5187435391176702</v>
      </c>
      <c r="BA710">
        <f>INDEX(Model_Assumptions[Values],9)*((INDEX(Model_Scenarios[GR Weight],2)*$AG710)+(INDEX(Model_Scenarios[GP Weight],2)*$AH710)+(INDEX(Model_Scenarios[LTV Weight],2)*$AI710))-(INDEX(Model_Scenarios[LTV Weight],2)*$AP710)-(INDEX(Model_Scenarios[GP Weight],2)*($AS710+$AV710+$AY710))</f>
        <v>3.9895015394510978</v>
      </c>
      <c r="BB710">
        <f>INDEX(Model_Assumptions[Values],9)*((INDEX(Model_Scenarios[GR Weight],3)*$AG710)+(INDEX(Model_Scenarios[GP Weight],3)*$AH710)+(INDEX(Model_Scenarios[LTV Weight],3)*$AI710))-(INDEX(Model_Scenarios[LTV Weight],3)*$AP710)-(INDEX(Model_Scenarios[GP Weight],3)*($AS710+$AV710+$AY710))</f>
        <v>3.0596260230157029</v>
      </c>
      <c r="BC710">
        <f>INDEX(Model_Assumptions[Values],9)*((INDEX(Model_Scenarios[GR Weight],4)*$AG710)+(INDEX(Model_Scenarios[GP Weight],4)*$AH710)+(INDEX(Model_Scenarios[LTV Weight],4)*$AI710))-(INDEX(Model_Scenarios[LTV Weight],4)*$AP710)-(INDEX(Model_Scenarios[GP Weight],4)*($AS710+$AV710+$AY710))</f>
        <v>2.5155759552735599</v>
      </c>
      <c r="BD710">
        <f>INDEX(Model_Assumptions[Values],9)*((INDEX(Model_Scenarios[GR Weight],5)*$AG710)+(INDEX(Model_Scenarios[GP Weight],5)*$AH710)+(INDEX(Model_Scenarios[LTV Weight],5)*$AI710))-(INDEX(Model_Scenarios[LTV Weight],5)*$AP710)-(INDEX(Model_Scenarios[GP Weight],5)*($AS710+$AV710+$AY710))</f>
        <v>2.8172171252957732</v>
      </c>
    </row>
    <row r="711" spans="1:56" x14ac:dyDescent="0.25">
      <c r="A711">
        <v>710</v>
      </c>
      <c r="B711">
        <v>15</v>
      </c>
      <c r="C711" s="3">
        <v>10</v>
      </c>
      <c r="D711" s="4">
        <v>0.18</v>
      </c>
      <c r="E711" t="str">
        <v>SKU-1020</v>
      </c>
      <c r="F711" t="str">
        <v>Reduce</v>
      </c>
      <c r="G711" t="str">
        <v>Full</v>
      </c>
      <c r="H711">
        <v>32.880000000000003</v>
      </c>
      <c r="I711">
        <v>21.52</v>
      </c>
      <c r="J711">
        <v>32</v>
      </c>
      <c r="K711">
        <v>1052.1600000000001</v>
      </c>
      <c r="L711">
        <v>363.5200000000001</v>
      </c>
      <c r="M711">
        <v>0.34549878345498791</v>
      </c>
      <c r="N711">
        <v>28.515197020399562</v>
      </c>
      <c r="O711">
        <v>201.23189571398484</v>
      </c>
      <c r="P711">
        <v>136.67189571398478</v>
      </c>
      <c r="Q711">
        <v>2101.4202918077772</v>
      </c>
      <c r="R711">
        <v>1567.3093009733004</v>
      </c>
      <c r="S711">
        <v>1</v>
      </c>
      <c r="T711">
        <f t="shared" si="253"/>
        <v>32.094335463671925</v>
      </c>
      <c r="U711">
        <f t="shared" si="254"/>
        <v>-2.3894906822630096E-2</v>
      </c>
      <c r="V711">
        <f>IF($F711="Reduce", INDEX(Model_Assumptions[Values], 2), INDEX(Model_Assumptions[Values], 1))</f>
        <v>-0.8</v>
      </c>
      <c r="W711">
        <f t="shared" si="255"/>
        <v>32.611709614659333</v>
      </c>
      <c r="X711">
        <f t="shared" si="268"/>
        <v>1046.6511484167318</v>
      </c>
      <c r="Y711">
        <f t="shared" si="256"/>
        <v>344.84715750926296</v>
      </c>
      <c r="Z711">
        <f t="shared" si="257"/>
        <v>-5.5088515832683242</v>
      </c>
      <c r="AA711">
        <f t="shared" si="258"/>
        <v>-18.672842490737139</v>
      </c>
      <c r="AB711">
        <f t="shared" si="269"/>
        <v>0.32947669147539077</v>
      </c>
      <c r="AC711">
        <f t="shared" si="259"/>
        <v>-1.6022091979597142E-2</v>
      </c>
      <c r="AD711">
        <f t="shared" si="260"/>
        <v>-1.6022091979597142E-2</v>
      </c>
      <c r="AE711">
        <f t="shared" si="261"/>
        <v>0.1799999999999996</v>
      </c>
      <c r="AF711">
        <f t="shared" si="270"/>
        <v>1285.1936267981071</v>
      </c>
      <c r="AG711">
        <f t="shared" si="262"/>
        <v>-2.7375638259146413E-2</v>
      </c>
      <c r="AH711">
        <f t="shared" si="263"/>
        <v>-0.13662532734465074</v>
      </c>
      <c r="AI711">
        <f t="shared" si="271"/>
        <v>0.82000000000000051</v>
      </c>
      <c r="AJ711">
        <f>MAX(0, $R711 - $AA711) * INDEX(Model_Assumptions[Values], 7)</f>
        <v>3171.9642869280751</v>
      </c>
      <c r="AK711">
        <f>MAX(0, INDEX(Model_Assumptions[Values], 4) - $AD711)</f>
        <v>6.6022091979597144E-2</v>
      </c>
      <c r="AL711">
        <f>MAX(0, INDEX(Model_Assumptions[Values], 5) - $AC711)</f>
        <v>3.6022091979597146E-2</v>
      </c>
      <c r="AM711">
        <f>INDEX(Model_Assumptions[Values], 6) * MAX(0, INDEX(Model_Assumptions[Values], 3) - $AB711)^2</f>
        <v>0</v>
      </c>
      <c r="AN711">
        <f t="shared" si="264"/>
        <v>3243.2594344665913</v>
      </c>
      <c r="AO711" cm="1">
        <f t="array" ref="AO711">IFERROR(STDEV(IF($E$2:$E$2201=$E711, $AJ$2:$AJ$2201)), 0)</f>
        <v>67.44543576940498</v>
      </c>
      <c r="AP711">
        <f t="shared" si="272"/>
        <v>-1.0570789071965272</v>
      </c>
      <c r="AQ711">
        <f t="shared" si="265"/>
        <v>9.6714602302774219E-2</v>
      </c>
      <c r="AR711" cm="1">
        <f t="array" ref="AR711">IFERROR(STDEV(IF($E$2:$E$2201=$E711, $AK$2:$AK$2201)), 0)</f>
        <v>2.9085769017913283E-2</v>
      </c>
      <c r="AS711">
        <f t="shared" si="273"/>
        <v>-1.0552414929883489</v>
      </c>
      <c r="AT711">
        <f t="shared" si="266"/>
        <v>6.6714602302774206E-2</v>
      </c>
      <c r="AU711" cm="1">
        <f t="array" ref="AU711">IFERROR(STDEV(IF($E$2:$E$2201=$E711, $AL$2:$AL$2201)), 0)</f>
        <v>2.9085769017913311E-2</v>
      </c>
      <c r="AV711">
        <f t="shared" si="274"/>
        <v>-1.0552414929883474</v>
      </c>
      <c r="AW711">
        <f t="shared" si="267"/>
        <v>0</v>
      </c>
      <c r="AX711" cm="1">
        <f t="array" ref="AX711">IFERROR(STDEV(IF($E$2:$E$2201=$E711, $AM$2:$AM$2201)), 0)</f>
        <v>0</v>
      </c>
      <c r="AY711">
        <f t="shared" si="275"/>
        <v>-1.0552414929883474</v>
      </c>
      <c r="AZ711">
        <f>INDEX(Model_Assumptions[Values],9)*((INDEX(Model_Scenarios[GR Weight],1)*$AG711)+(INDEX(Model_Scenarios[GP Weight],1)*$AH711)+(INDEX(Model_Scenarios[LTV Weight],1)*$AI711))-(INDEX(Model_Scenarios[LTV Weight],1)*$AP711)-(INDEX(Model_Scenarios[GP Weight],1)*($AS711+$AV711+$AY711))</f>
        <v>4.3602350908518295</v>
      </c>
      <c r="BA711">
        <f>INDEX(Model_Assumptions[Values],9)*((INDEX(Model_Scenarios[GR Weight],2)*$AG711)+(INDEX(Model_Scenarios[GP Weight],2)*$AH711)+(INDEX(Model_Scenarios[LTV Weight],2)*$AI711))-(INDEX(Model_Scenarios[LTV Weight],2)*$AP711)-(INDEX(Model_Scenarios[GP Weight],2)*($AS711+$AV711+$AY711))</f>
        <v>3.828089129431743</v>
      </c>
      <c r="BB711">
        <f>INDEX(Model_Assumptions[Values],9)*((INDEX(Model_Scenarios[GR Weight],3)*$AG711)+(INDEX(Model_Scenarios[GP Weight],3)*$AH711)+(INDEX(Model_Scenarios[LTV Weight],3)*$AI711))-(INDEX(Model_Scenarios[LTV Weight],3)*$AP711)-(INDEX(Model_Scenarios[GP Weight],3)*($AS711+$AV711+$AY711))</f>
        <v>2.897521259839305</v>
      </c>
      <c r="BC711">
        <f>INDEX(Model_Assumptions[Values],9)*((INDEX(Model_Scenarios[GR Weight],4)*$AG711)+(INDEX(Model_Scenarios[GP Weight],4)*$AH711)+(INDEX(Model_Scenarios[LTV Weight],4)*$AI711))-(INDEX(Model_Scenarios[LTV Weight],4)*$AP711)-(INDEX(Model_Scenarios[GP Weight],4)*($AS711+$AV711+$AY711))</f>
        <v>2.3681255499900788</v>
      </c>
      <c r="BD711">
        <f>INDEX(Model_Assumptions[Values],9)*((INDEX(Model_Scenarios[GR Weight],5)*$AG711)+(INDEX(Model_Scenarios[GP Weight],5)*$AH711)+(INDEX(Model_Scenarios[LTV Weight],5)*$AI711))-(INDEX(Model_Scenarios[LTV Weight],5)*$AP711)-(INDEX(Model_Scenarios[GP Weight],5)*($AS711+$AV711+$AY711))</f>
        <v>2.6273229017729705</v>
      </c>
    </row>
    <row r="712" spans="1:56" x14ac:dyDescent="0.25">
      <c r="A712">
        <v>711</v>
      </c>
      <c r="B712">
        <v>15</v>
      </c>
      <c r="C712" s="3">
        <v>11</v>
      </c>
      <c r="D712" s="4">
        <v>0.2</v>
      </c>
      <c r="E712" t="str">
        <v>SKU-1020</v>
      </c>
      <c r="F712" t="str">
        <v>Reduce</v>
      </c>
      <c r="G712" t="str">
        <v>Full</v>
      </c>
      <c r="H712">
        <v>32.880000000000003</v>
      </c>
      <c r="I712">
        <v>21.52</v>
      </c>
      <c r="J712">
        <v>32</v>
      </c>
      <c r="K712">
        <v>1052.1600000000001</v>
      </c>
      <c r="L712">
        <v>363.5200000000001</v>
      </c>
      <c r="M712">
        <v>0.34549878345498791</v>
      </c>
      <c r="N712">
        <v>28.515197020399562</v>
      </c>
      <c r="O712">
        <v>201.23189571398484</v>
      </c>
      <c r="P712">
        <v>136.67189571398478</v>
      </c>
      <c r="Q712">
        <v>2101.4202918077772</v>
      </c>
      <c r="R712">
        <v>1567.3093009733004</v>
      </c>
      <c r="S712">
        <v>1</v>
      </c>
      <c r="T712">
        <f t="shared" si="253"/>
        <v>32.007039404079912</v>
      </c>
      <c r="U712">
        <f t="shared" si="254"/>
        <v>-2.6549896469589142E-2</v>
      </c>
      <c r="V712">
        <f>IF($F712="Reduce", INDEX(Model_Assumptions[Values], 2), INDEX(Model_Assumptions[Values], 1))</f>
        <v>-0.8</v>
      </c>
      <c r="W712">
        <f t="shared" si="255"/>
        <v>32.679677349621485</v>
      </c>
      <c r="X712">
        <f t="shared" si="268"/>
        <v>1045.9797206419526</v>
      </c>
      <c r="Y712">
        <f t="shared" si="256"/>
        <v>342.71306407809823</v>
      </c>
      <c r="Z712">
        <f t="shared" si="257"/>
        <v>-6.1802793580475281</v>
      </c>
      <c r="AA712">
        <f t="shared" si="258"/>
        <v>-20.806935921901868</v>
      </c>
      <c r="AB712">
        <f t="shared" si="269"/>
        <v>0.32764790494003443</v>
      </c>
      <c r="AC712">
        <f t="shared" si="259"/>
        <v>-1.7850878514953483E-2</v>
      </c>
      <c r="AD712">
        <f t="shared" si="260"/>
        <v>-1.7850878514953483E-2</v>
      </c>
      <c r="AE712">
        <f t="shared" si="261"/>
        <v>0.20000000000000065</v>
      </c>
      <c r="AF712">
        <f t="shared" si="270"/>
        <v>1253.8474407786393</v>
      </c>
      <c r="AG712">
        <f t="shared" si="262"/>
        <v>-3.0712225495463652E-2</v>
      </c>
      <c r="AH712">
        <f t="shared" si="263"/>
        <v>-0.15224004769382024</v>
      </c>
      <c r="AI712">
        <f t="shared" si="271"/>
        <v>0.79999999999999938</v>
      </c>
      <c r="AJ712">
        <f>MAX(0, $R712 - $AA712) * INDEX(Model_Assumptions[Values], 7)</f>
        <v>3176.2324737904046</v>
      </c>
      <c r="AK712">
        <f>MAX(0, INDEX(Model_Assumptions[Values], 4) - $AD712)</f>
        <v>6.7850878514953486E-2</v>
      </c>
      <c r="AL712">
        <f>MAX(0, INDEX(Model_Assumptions[Values], 5) - $AC712)</f>
        <v>3.7850878514953487E-2</v>
      </c>
      <c r="AM712">
        <f>INDEX(Model_Assumptions[Values], 6) * MAX(0, INDEX(Model_Assumptions[Values], 3) - $AB712)^2</f>
        <v>0</v>
      </c>
      <c r="AN712">
        <f t="shared" si="264"/>
        <v>3243.2594344665913</v>
      </c>
      <c r="AO712" cm="1">
        <f t="array" ref="AO712">IFERROR(STDEV(IF($E$2:$E$2201=$E712, $AJ$2:$AJ$2201)), 0)</f>
        <v>67.44543576940498</v>
      </c>
      <c r="AP712">
        <f t="shared" si="272"/>
        <v>-0.99379535340761938</v>
      </c>
      <c r="AQ712">
        <f t="shared" si="265"/>
        <v>9.6714602302774219E-2</v>
      </c>
      <c r="AR712" cm="1">
        <f t="array" ref="AR712">IFERROR(STDEV(IF($E$2:$E$2201=$E712, $AK$2:$AK$2201)), 0)</f>
        <v>2.9085769017913283E-2</v>
      </c>
      <c r="AS712">
        <f t="shared" si="273"/>
        <v>-0.9923658463368874</v>
      </c>
      <c r="AT712">
        <f t="shared" si="266"/>
        <v>6.6714602302774206E-2</v>
      </c>
      <c r="AU712" cm="1">
        <f t="array" ref="AU712">IFERROR(STDEV(IF($E$2:$E$2201=$E712, $AL$2:$AL$2201)), 0)</f>
        <v>2.9085769017913311E-2</v>
      </c>
      <c r="AV712">
        <f t="shared" si="274"/>
        <v>-0.99236584633688596</v>
      </c>
      <c r="AW712">
        <f t="shared" si="267"/>
        <v>0</v>
      </c>
      <c r="AX712" cm="1">
        <f t="array" ref="AX712">IFERROR(STDEV(IF($E$2:$E$2201=$E712, $AM$2:$AM$2201)), 0)</f>
        <v>0</v>
      </c>
      <c r="AY712">
        <f t="shared" si="275"/>
        <v>-0.99236584633688596</v>
      </c>
      <c r="AZ712">
        <f>INDEX(Model_Assumptions[Values],9)*((INDEX(Model_Scenarios[GR Weight],1)*$AG712)+(INDEX(Model_Scenarios[GP Weight],1)*$AH712)+(INDEX(Model_Scenarios[LTV Weight],1)*$AI712))-(INDEX(Model_Scenarios[LTV Weight],1)*$AP712)-(INDEX(Model_Scenarios[GP Weight],1)*($AS712+$AV712+$AY712))</f>
        <v>4.2012699000325178</v>
      </c>
      <c r="BA712">
        <f>INDEX(Model_Assumptions[Values],9)*((INDEX(Model_Scenarios[GR Weight],2)*$AG712)+(INDEX(Model_Scenarios[GP Weight],2)*$AH712)+(INDEX(Model_Scenarios[LTV Weight],2)*$AI712))-(INDEX(Model_Scenarios[LTV Weight],2)*$AP712)-(INDEX(Model_Scenarios[GP Weight],2)*($AS712+$AV712+$AY712))</f>
        <v>3.6661122707016647</v>
      </c>
      <c r="BB712">
        <f>INDEX(Model_Assumptions[Values],9)*((INDEX(Model_Scenarios[GR Weight],3)*$AG712)+(INDEX(Model_Scenarios[GP Weight],3)*$AH712)+(INDEX(Model_Scenarios[LTV Weight],3)*$AI712))-(INDEX(Model_Scenarios[LTV Weight],3)*$AP712)-(INDEX(Model_Scenarios[GP Weight],3)*($AS712+$AV712+$AY712))</f>
        <v>2.7346919146832622</v>
      </c>
      <c r="BC712">
        <f>INDEX(Model_Assumptions[Values],9)*((INDEX(Model_Scenarios[GR Weight],4)*$AG712)+(INDEX(Model_Scenarios[GP Weight],4)*$AH712)+(INDEX(Model_Scenarios[LTV Weight],4)*$AI712))-(INDEX(Model_Scenarios[LTV Weight],4)*$AP712)-(INDEX(Model_Scenarios[GP Weight],4)*($AS712+$AV712+$AY712))</f>
        <v>2.2199562665947692</v>
      </c>
      <c r="BD712">
        <f>INDEX(Model_Assumptions[Values],9)*((INDEX(Model_Scenarios[GR Weight],5)*$AG712)+(INDEX(Model_Scenarios[GP Weight],5)*$AH712)+(INDEX(Model_Scenarios[LTV Weight],5)*$AI712))-(INDEX(Model_Scenarios[LTV Weight],5)*$AP712)-(INDEX(Model_Scenarios[GP Weight],5)*($AS712+$AV712+$AY712))</f>
        <v>2.4364801281542974</v>
      </c>
    </row>
    <row r="713" spans="1:56" x14ac:dyDescent="0.25">
      <c r="A713">
        <v>712</v>
      </c>
      <c r="B713">
        <v>15</v>
      </c>
      <c r="C713" s="3">
        <v>12</v>
      </c>
      <c r="D713" s="4">
        <v>0.22</v>
      </c>
      <c r="E713" t="str">
        <v>SKU-1020</v>
      </c>
      <c r="F713" t="str">
        <v>Reduce</v>
      </c>
      <c r="G713" t="str">
        <v>Full</v>
      </c>
      <c r="H713">
        <v>32.880000000000003</v>
      </c>
      <c r="I713">
        <v>21.52</v>
      </c>
      <c r="J713">
        <v>32</v>
      </c>
      <c r="K713">
        <v>1052.1600000000001</v>
      </c>
      <c r="L713">
        <v>363.5200000000001</v>
      </c>
      <c r="M713">
        <v>0.34549878345498791</v>
      </c>
      <c r="N713">
        <v>28.515197020399562</v>
      </c>
      <c r="O713">
        <v>201.23189571398484</v>
      </c>
      <c r="P713">
        <v>136.67189571398478</v>
      </c>
      <c r="Q713">
        <v>2101.4202918077772</v>
      </c>
      <c r="R713">
        <v>1567.3093009733004</v>
      </c>
      <c r="S713">
        <v>1</v>
      </c>
      <c r="T713">
        <f t="shared" si="253"/>
        <v>31.919743344487905</v>
      </c>
      <c r="U713">
        <f t="shared" si="254"/>
        <v>-2.9204886116547969E-2</v>
      </c>
      <c r="V713">
        <f>IF($F713="Reduce", INDEX(Model_Assumptions[Values], 2), INDEX(Model_Assumptions[Values], 1))</f>
        <v>-0.8</v>
      </c>
      <c r="W713">
        <f t="shared" si="255"/>
        <v>32.747645084583631</v>
      </c>
      <c r="X713">
        <f t="shared" si="268"/>
        <v>1045.2964262362905</v>
      </c>
      <c r="Y713">
        <f t="shared" si="256"/>
        <v>340.56710401605073</v>
      </c>
      <c r="Z713">
        <f t="shared" si="257"/>
        <v>-6.8635737637096099</v>
      </c>
      <c r="AA713">
        <f t="shared" si="258"/>
        <v>-22.952895983949361</v>
      </c>
      <c r="AB713">
        <f t="shared" si="269"/>
        <v>0.32580911545091723</v>
      </c>
      <c r="AC713">
        <f t="shared" si="259"/>
        <v>-1.9689668004070682E-2</v>
      </c>
      <c r="AD713">
        <f t="shared" si="260"/>
        <v>-1.9689668004070682E-2</v>
      </c>
      <c r="AE713">
        <f t="shared" si="261"/>
        <v>0.22000000000000006</v>
      </c>
      <c r="AF713">
        <f t="shared" si="270"/>
        <v>1222.5012547591741</v>
      </c>
      <c r="AG713">
        <f t="shared" si="262"/>
        <v>-3.4107782662172764E-2</v>
      </c>
      <c r="AH713">
        <f t="shared" si="263"/>
        <v>-0.16794159372738351</v>
      </c>
      <c r="AI713">
        <f t="shared" si="271"/>
        <v>0.77999999999999992</v>
      </c>
      <c r="AJ713">
        <f>MAX(0, $R713 - $AA713) * INDEX(Model_Assumptions[Values], 7)</f>
        <v>3180.5243939144993</v>
      </c>
      <c r="AK713">
        <f>MAX(0, INDEX(Model_Assumptions[Values], 4) - $AD713)</f>
        <v>6.9689668004070685E-2</v>
      </c>
      <c r="AL713">
        <f>MAX(0, INDEX(Model_Assumptions[Values], 5) - $AC713)</f>
        <v>3.9689668004070686E-2</v>
      </c>
      <c r="AM713">
        <f>INDEX(Model_Assumptions[Values], 6) * MAX(0, INDEX(Model_Assumptions[Values], 3) - $AB713)^2</f>
        <v>0</v>
      </c>
      <c r="AN713">
        <f t="shared" si="264"/>
        <v>3243.2594344665913</v>
      </c>
      <c r="AO713" cm="1">
        <f t="array" ref="AO713">IFERROR(STDEV(IF($E$2:$E$2201=$E713, $AJ$2:$AJ$2201)), 0)</f>
        <v>67.44543576940498</v>
      </c>
      <c r="AP713">
        <f t="shared" si="272"/>
        <v>-0.93015991128861863</v>
      </c>
      <c r="AQ713">
        <f t="shared" si="265"/>
        <v>9.6714602302774219E-2</v>
      </c>
      <c r="AR713" cm="1">
        <f t="array" ref="AR713">IFERROR(STDEV(IF($E$2:$E$2201=$E713, $AK$2:$AK$2201)), 0)</f>
        <v>2.9085769017913283E-2</v>
      </c>
      <c r="AS713">
        <f t="shared" si="273"/>
        <v>-0.92914628738402871</v>
      </c>
      <c r="AT713">
        <f t="shared" si="266"/>
        <v>6.6714602302774206E-2</v>
      </c>
      <c r="AU713" cm="1">
        <f t="array" ref="AU713">IFERROR(STDEV(IF($E$2:$E$2201=$E713, $AL$2:$AL$2201)), 0)</f>
        <v>2.9085769017913311E-2</v>
      </c>
      <c r="AV713">
        <f t="shared" si="274"/>
        <v>-0.92914628738402738</v>
      </c>
      <c r="AW713">
        <f t="shared" si="267"/>
        <v>0</v>
      </c>
      <c r="AX713" cm="1">
        <f t="array" ref="AX713">IFERROR(STDEV(IF($E$2:$E$2201=$E713, $AM$2:$AM$2201)), 0)</f>
        <v>0</v>
      </c>
      <c r="AY713">
        <f t="shared" si="275"/>
        <v>-0.92914628738402738</v>
      </c>
      <c r="AZ713">
        <f>INDEX(Model_Assumptions[Values],9)*((INDEX(Model_Scenarios[GR Weight],1)*$AG713)+(INDEX(Model_Scenarios[GP Weight],1)*$AH713)+(INDEX(Model_Scenarios[LTV Weight],1)*$AI713))-(INDEX(Model_Scenarios[LTV Weight],1)*$AP713)-(INDEX(Model_Scenarios[GP Weight],1)*($AS713+$AV713+$AY713))</f>
        <v>4.0418471270513256</v>
      </c>
      <c r="BA713">
        <f>INDEX(Model_Assumptions[Values],9)*((INDEX(Model_Scenarios[GR Weight],2)*$AG713)+(INDEX(Model_Scenarios[GP Weight],2)*$AH713)+(INDEX(Model_Scenarios[LTV Weight],2)*$AI713))-(INDEX(Model_Scenarios[LTV Weight],2)*$AP713)-(INDEX(Model_Scenarios[GP Weight],2)*($AS713+$AV713+$AY713))</f>
        <v>3.5035692840440058</v>
      </c>
      <c r="BB713">
        <f>INDEX(Model_Assumptions[Values],9)*((INDEX(Model_Scenarios[GR Weight],3)*$AG713)+(INDEX(Model_Scenarios[GP Weight],3)*$AH713)+(INDEX(Model_Scenarios[LTV Weight],3)*$AI713))-(INDEX(Model_Scenarios[LTV Weight],3)*$AP713)-(INDEX(Model_Scenarios[GP Weight],3)*($AS713+$AV713+$AY713))</f>
        <v>2.5711350489180393</v>
      </c>
      <c r="BC713">
        <f>INDEX(Model_Assumptions[Values],9)*((INDEX(Model_Scenarios[GR Weight],4)*$AG713)+(INDEX(Model_Scenarios[GP Weight],4)*$AH713)+(INDEX(Model_Scenarios[LTV Weight],4)*$AI713))-(INDEX(Model_Scenarios[LTV Weight],4)*$AP713)-(INDEX(Model_Scenarios[GP Weight],4)*($AS713+$AV713+$AY713))</f>
        <v>2.0710651664580908</v>
      </c>
      <c r="BD713">
        <f>INDEX(Model_Assumptions[Values],9)*((INDEX(Model_Scenarios[GR Weight],5)*$AG713)+(INDEX(Model_Scenarios[GP Weight],5)*$AH713)+(INDEX(Model_Scenarios[LTV Weight],5)*$AI713))-(INDEX(Model_Scenarios[LTV Weight],5)*$AP713)-(INDEX(Model_Scenarios[GP Weight],5)*($AS713+$AV713+$AY713))</f>
        <v>2.2446841865933234</v>
      </c>
    </row>
    <row r="714" spans="1:56" x14ac:dyDescent="0.25">
      <c r="A714">
        <v>713</v>
      </c>
      <c r="B714">
        <v>15</v>
      </c>
      <c r="C714" s="3">
        <v>13</v>
      </c>
      <c r="D714" s="4">
        <v>0.24</v>
      </c>
      <c r="E714" t="str">
        <v>SKU-1020</v>
      </c>
      <c r="F714" t="str">
        <v>Reduce</v>
      </c>
      <c r="G714" t="str">
        <v>Full</v>
      </c>
      <c r="H714">
        <v>32.880000000000003</v>
      </c>
      <c r="I714">
        <v>21.52</v>
      </c>
      <c r="J714">
        <v>32</v>
      </c>
      <c r="K714">
        <v>1052.1600000000001</v>
      </c>
      <c r="L714">
        <v>363.5200000000001</v>
      </c>
      <c r="M714">
        <v>0.34549878345498791</v>
      </c>
      <c r="N714">
        <v>28.515197020399562</v>
      </c>
      <c r="O714">
        <v>201.23189571398484</v>
      </c>
      <c r="P714">
        <v>136.67189571398478</v>
      </c>
      <c r="Q714">
        <v>2101.4202918077772</v>
      </c>
      <c r="R714">
        <v>1567.3093009733004</v>
      </c>
      <c r="S714">
        <v>1</v>
      </c>
      <c r="T714">
        <f t="shared" si="253"/>
        <v>31.832447284895895</v>
      </c>
      <c r="U714">
        <f t="shared" si="254"/>
        <v>-3.1859875763506906E-2</v>
      </c>
      <c r="V714">
        <f>IF($F714="Reduce", INDEX(Model_Assumptions[Values], 2), INDEX(Model_Assumptions[Values], 1))</f>
        <v>-0.8</v>
      </c>
      <c r="W714">
        <f t="shared" si="255"/>
        <v>32.815612819545777</v>
      </c>
      <c r="X714">
        <f t="shared" si="268"/>
        <v>1044.6012651997448</v>
      </c>
      <c r="Y714">
        <f t="shared" si="256"/>
        <v>338.40927732311968</v>
      </c>
      <c r="Z714">
        <f t="shared" si="257"/>
        <v>-7.5587348002552517</v>
      </c>
      <c r="AA714">
        <f t="shared" si="258"/>
        <v>-25.110722676880414</v>
      </c>
      <c r="AB714">
        <f t="shared" si="269"/>
        <v>0.32396024071291002</v>
      </c>
      <c r="AC714">
        <f t="shared" si="259"/>
        <v>-2.1538542742077893E-2</v>
      </c>
      <c r="AD714">
        <f t="shared" si="260"/>
        <v>-2.1538542742077893E-2</v>
      </c>
      <c r="AE714">
        <f t="shared" si="261"/>
        <v>0.2400000000000003</v>
      </c>
      <c r="AF714">
        <f t="shared" si="270"/>
        <v>1191.1550687397078</v>
      </c>
      <c r="AG714">
        <f t="shared" si="262"/>
        <v>-3.7562309759277136E-2</v>
      </c>
      <c r="AH714">
        <f t="shared" si="263"/>
        <v>-0.18372996544534642</v>
      </c>
      <c r="AI714">
        <f t="shared" si="271"/>
        <v>0.75999999999999968</v>
      </c>
      <c r="AJ714">
        <f>MAX(0, $R714 - $AA714) * INDEX(Model_Assumptions[Values], 7)</f>
        <v>3184.8400473003617</v>
      </c>
      <c r="AK714">
        <f>MAX(0, INDEX(Model_Assumptions[Values], 4) - $AD714)</f>
        <v>7.1538542742077896E-2</v>
      </c>
      <c r="AL714">
        <f>MAX(0, INDEX(Model_Assumptions[Values], 5) - $AC714)</f>
        <v>4.1538542742077897E-2</v>
      </c>
      <c r="AM714">
        <f>INDEX(Model_Assumptions[Values], 6) * MAX(0, INDEX(Model_Assumptions[Values], 3) - $AB714)^2</f>
        <v>0</v>
      </c>
      <c r="AN714">
        <f t="shared" si="264"/>
        <v>3243.2594344665913</v>
      </c>
      <c r="AO714" cm="1">
        <f t="array" ref="AO714">IFERROR(STDEV(IF($E$2:$E$2201=$E714, $AJ$2:$AJ$2201)), 0)</f>
        <v>67.44543576940498</v>
      </c>
      <c r="AP714">
        <f t="shared" si="272"/>
        <v>-0.86617258083949089</v>
      </c>
      <c r="AQ714">
        <f t="shared" si="265"/>
        <v>9.6714602302774219E-2</v>
      </c>
      <c r="AR714" cm="1">
        <f t="array" ref="AR714">IFERROR(STDEV(IF($E$2:$E$2201=$E714, $AK$2:$AK$2201)), 0)</f>
        <v>2.9085769017913283E-2</v>
      </c>
      <c r="AS714">
        <f t="shared" si="273"/>
        <v>-0.86557998673478231</v>
      </c>
      <c r="AT714">
        <f t="shared" si="266"/>
        <v>6.6714602302774206E-2</v>
      </c>
      <c r="AU714" cm="1">
        <f t="array" ref="AU714">IFERROR(STDEV(IF($E$2:$E$2201=$E714, $AL$2:$AL$2201)), 0)</f>
        <v>2.9085769017913311E-2</v>
      </c>
      <c r="AV714">
        <f t="shared" si="274"/>
        <v>-0.86557998673478109</v>
      </c>
      <c r="AW714">
        <f t="shared" si="267"/>
        <v>0</v>
      </c>
      <c r="AX714" cm="1">
        <f t="array" ref="AX714">IFERROR(STDEV(IF($E$2:$E$2201=$E714, $AM$2:$AM$2201)), 0)</f>
        <v>0</v>
      </c>
      <c r="AY714">
        <f t="shared" si="275"/>
        <v>-0.86557998673478109</v>
      </c>
      <c r="AZ714">
        <f>INDEX(Model_Assumptions[Values],9)*((INDEX(Model_Scenarios[GR Weight],1)*$AG714)+(INDEX(Model_Scenarios[GP Weight],1)*$AH714)+(INDEX(Model_Scenarios[LTV Weight],1)*$AI714))-(INDEX(Model_Scenarios[LTV Weight],1)*$AP714)-(INDEX(Model_Scenarios[GP Weight],1)*($AS714+$AV714+$AY714))</f>
        <v>3.8819659230897146</v>
      </c>
      <c r="BA714">
        <f>INDEX(Model_Assumptions[Values],9)*((INDEX(Model_Scenarios[GR Weight],2)*$AG714)+(INDEX(Model_Scenarios[GP Weight],2)*$AH714)+(INDEX(Model_Scenarios[LTV Weight],2)*$AI714))-(INDEX(Model_Scenarios[LTV Weight],2)*$AP714)-(INDEX(Model_Scenarios[GP Weight],2)*($AS714+$AV714+$AY714))</f>
        <v>3.3404584718217327</v>
      </c>
      <c r="BB714">
        <f>INDEX(Model_Assumptions[Values],9)*((INDEX(Model_Scenarios[GR Weight],3)*$AG714)+(INDEX(Model_Scenarios[GP Weight],3)*$AH714)+(INDEX(Model_Scenarios[LTV Weight],3)*$AI714))-(INDEX(Model_Scenarios[LTV Weight],3)*$AP714)-(INDEX(Model_Scenarios[GP Weight],3)*($AS714+$AV714+$AY714))</f>
        <v>2.4068476916788635</v>
      </c>
      <c r="BC714">
        <f>INDEX(Model_Assumptions[Values],9)*((INDEX(Model_Scenarios[GR Weight],4)*$AG714)+(INDEX(Model_Scenarios[GP Weight],4)*$AH714)+(INDEX(Model_Scenarios[LTV Weight],4)*$AI714))-(INDEX(Model_Scenarios[LTV Weight],4)*$AP714)-(INDEX(Model_Scenarios[GP Weight],4)*($AS714+$AV714+$AY714))</f>
        <v>1.9214492787152762</v>
      </c>
      <c r="BD714">
        <f>INDEX(Model_Assumptions[Values],9)*((INDEX(Model_Scenarios[GR Weight],5)*$AG714)+(INDEX(Model_Scenarios[GP Weight],5)*$AH714)+(INDEX(Model_Scenarios[LTV Weight],5)*$AI714))-(INDEX(Model_Scenarios[LTV Weight],5)*$AP714)-(INDEX(Model_Scenarios[GP Weight],5)*($AS714+$AV714+$AY714))</f>
        <v>2.0519304085882824</v>
      </c>
    </row>
    <row r="715" spans="1:56" x14ac:dyDescent="0.25">
      <c r="A715">
        <v>714</v>
      </c>
      <c r="B715">
        <v>15</v>
      </c>
      <c r="C715" s="3">
        <v>14</v>
      </c>
      <c r="D715" s="4">
        <v>0.26</v>
      </c>
      <c r="E715" t="str">
        <v>SKU-1020</v>
      </c>
      <c r="F715" t="str">
        <v>Reduce</v>
      </c>
      <c r="G715" t="str">
        <v>Full</v>
      </c>
      <c r="H715">
        <v>32.880000000000003</v>
      </c>
      <c r="I715">
        <v>21.52</v>
      </c>
      <c r="J715">
        <v>32</v>
      </c>
      <c r="K715">
        <v>1052.1600000000001</v>
      </c>
      <c r="L715">
        <v>363.5200000000001</v>
      </c>
      <c r="M715">
        <v>0.34549878345498791</v>
      </c>
      <c r="N715">
        <v>28.515197020399562</v>
      </c>
      <c r="O715">
        <v>201.23189571398484</v>
      </c>
      <c r="P715">
        <v>136.67189571398478</v>
      </c>
      <c r="Q715">
        <v>2101.4202918077772</v>
      </c>
      <c r="R715">
        <v>1567.3093009733004</v>
      </c>
      <c r="S715">
        <v>1</v>
      </c>
      <c r="T715">
        <f t="shared" si="253"/>
        <v>31.745151225303889</v>
      </c>
      <c r="U715">
        <f t="shared" si="254"/>
        <v>-3.451486541046573E-2</v>
      </c>
      <c r="V715">
        <f>IF($F715="Reduce", INDEX(Model_Assumptions[Values], 2), INDEX(Model_Assumptions[Values], 1))</f>
        <v>-0.8</v>
      </c>
      <c r="W715">
        <f t="shared" si="255"/>
        <v>32.883580554507922</v>
      </c>
      <c r="X715">
        <f t="shared" si="268"/>
        <v>1043.8942375323163</v>
      </c>
      <c r="Y715">
        <f t="shared" si="256"/>
        <v>336.23958399930586</v>
      </c>
      <c r="Z715">
        <f t="shared" si="257"/>
        <v>-8.2657624676837713</v>
      </c>
      <c r="AA715">
        <f t="shared" si="258"/>
        <v>-27.280416000694231</v>
      </c>
      <c r="AB715">
        <f t="shared" si="269"/>
        <v>0.32210119752567057</v>
      </c>
      <c r="AC715">
        <f t="shared" si="259"/>
        <v>-2.3397585929317344E-2</v>
      </c>
      <c r="AD715">
        <f t="shared" si="260"/>
        <v>-2.3397585929317344E-2</v>
      </c>
      <c r="AE715">
        <f t="shared" si="261"/>
        <v>0.25999999999999973</v>
      </c>
      <c r="AF715">
        <f t="shared" si="270"/>
        <v>1159.8088827202425</v>
      </c>
      <c r="AG715">
        <f t="shared" si="262"/>
        <v>-4.1075806786773382E-2</v>
      </c>
      <c r="AH715">
        <f t="shared" si="263"/>
        <v>-0.19960516284770313</v>
      </c>
      <c r="AI715">
        <f t="shared" si="271"/>
        <v>0.7400000000000001</v>
      </c>
      <c r="AJ715">
        <f>MAX(0, $R715 - $AA715) * INDEX(Model_Assumptions[Values], 7)</f>
        <v>3189.1794339479893</v>
      </c>
      <c r="AK715">
        <f>MAX(0, INDEX(Model_Assumptions[Values], 4) - $AD715)</f>
        <v>7.3397585929317347E-2</v>
      </c>
      <c r="AL715">
        <f>MAX(0, INDEX(Model_Assumptions[Values], 5) - $AC715)</f>
        <v>4.3397585929317348E-2</v>
      </c>
      <c r="AM715">
        <f>INDEX(Model_Assumptions[Values], 6) * MAX(0, INDEX(Model_Assumptions[Values], 3) - $AB715)^2</f>
        <v>0</v>
      </c>
      <c r="AN715">
        <f t="shared" si="264"/>
        <v>3243.2594344665913</v>
      </c>
      <c r="AO715" cm="1">
        <f t="array" ref="AO715">IFERROR(STDEV(IF($E$2:$E$2201=$E715, $AJ$2:$AJ$2201)), 0)</f>
        <v>67.44543576940498</v>
      </c>
      <c r="AP715">
        <f t="shared" si="272"/>
        <v>-0.80183336206027001</v>
      </c>
      <c r="AQ715">
        <f t="shared" si="265"/>
        <v>9.6714602302774219E-2</v>
      </c>
      <c r="AR715" cm="1">
        <f t="array" ref="AR715">IFERROR(STDEV(IF($E$2:$E$2201=$E715, $AK$2:$AK$2201)), 0)</f>
        <v>2.9085769017913283E-2</v>
      </c>
      <c r="AS715">
        <f t="shared" si="273"/>
        <v>-0.80166408387195942</v>
      </c>
      <c r="AT715">
        <f t="shared" si="266"/>
        <v>6.6714602302774206E-2</v>
      </c>
      <c r="AU715" cm="1">
        <f t="array" ref="AU715">IFERROR(STDEV(IF($E$2:$E$2201=$E715, $AL$2:$AL$2201)), 0)</f>
        <v>2.9085769017913311E-2</v>
      </c>
      <c r="AV715">
        <f t="shared" si="274"/>
        <v>-0.8016640838719582</v>
      </c>
      <c r="AW715">
        <f t="shared" si="267"/>
        <v>0</v>
      </c>
      <c r="AX715" cm="1">
        <f t="array" ref="AX715">IFERROR(STDEV(IF($E$2:$E$2201=$E715, $AM$2:$AM$2201)), 0)</f>
        <v>0</v>
      </c>
      <c r="AY715">
        <f t="shared" si="275"/>
        <v>-0.8016640838719582</v>
      </c>
      <c r="AZ715">
        <f>INDEX(Model_Assumptions[Values],9)*((INDEX(Model_Scenarios[GR Weight],1)*$AG715)+(INDEX(Model_Scenarios[GP Weight],1)*$AH715)+(INDEX(Model_Scenarios[LTV Weight],1)*$AI715))-(INDEX(Model_Scenarios[LTV Weight],1)*$AP715)-(INDEX(Model_Scenarios[GP Weight],1)*($AS715+$AV715+$AY715))</f>
        <v>3.7216254299925655</v>
      </c>
      <c r="BA715">
        <f>INDEX(Model_Assumptions[Values],9)*((INDEX(Model_Scenarios[GR Weight],2)*$AG715)+(INDEX(Model_Scenarios[GP Weight],2)*$AH715)+(INDEX(Model_Scenarios[LTV Weight],2)*$AI715))-(INDEX(Model_Scenarios[LTV Weight],2)*$AP715)-(INDEX(Model_Scenarios[GP Weight],2)*($AS715+$AV715+$AY715))</f>
        <v>3.176778117724568</v>
      </c>
      <c r="BB715">
        <f>INDEX(Model_Assumptions[Values],9)*((INDEX(Model_Scenarios[GR Weight],3)*$AG715)+(INDEX(Model_Scenarios[GP Weight],3)*$AH715)+(INDEX(Model_Scenarios[LTV Weight],3)*$AI715))-(INDEX(Model_Scenarios[LTV Weight],3)*$AP715)-(INDEX(Model_Scenarios[GP Weight],3)*($AS715+$AV715+$AY715))</f>
        <v>2.2418268394227177</v>
      </c>
      <c r="BC715">
        <f>INDEX(Model_Assumptions[Values],9)*((INDEX(Model_Scenarios[GR Weight],4)*$AG715)+(INDEX(Model_Scenarios[GP Weight],4)*$AH715)+(INDEX(Model_Scenarios[LTV Weight],4)*$AI715))-(INDEX(Model_Scenarios[LTV Weight],4)*$AP715)-(INDEX(Model_Scenarios[GP Weight],4)*($AS715+$AV715+$AY715))</f>
        <v>1.7711055998233038</v>
      </c>
      <c r="BD715">
        <f>INDEX(Model_Assumptions[Values],9)*((INDEX(Model_Scenarios[GR Weight],5)*$AG715)+(INDEX(Model_Scenarios[GP Weight],5)*$AH715)+(INDEX(Model_Scenarios[LTV Weight],5)*$AI715))-(INDEX(Model_Scenarios[LTV Weight],5)*$AP715)-(INDEX(Model_Scenarios[GP Weight],5)*($AS715+$AV715+$AY715))</f>
        <v>1.8582140742858424</v>
      </c>
    </row>
    <row r="716" spans="1:56" x14ac:dyDescent="0.25">
      <c r="A716">
        <v>715</v>
      </c>
      <c r="B716">
        <v>15</v>
      </c>
      <c r="C716" s="3">
        <v>15</v>
      </c>
      <c r="D716" s="4">
        <v>0.28000000000000003</v>
      </c>
      <c r="E716" t="str">
        <v>SKU-1020</v>
      </c>
      <c r="F716" t="str">
        <v>Reduce</v>
      </c>
      <c r="G716" t="str">
        <v>Full</v>
      </c>
      <c r="H716">
        <v>32.880000000000003</v>
      </c>
      <c r="I716">
        <v>21.52</v>
      </c>
      <c r="J716">
        <v>32</v>
      </c>
      <c r="K716">
        <v>1052.1600000000001</v>
      </c>
      <c r="L716">
        <v>363.5200000000001</v>
      </c>
      <c r="M716">
        <v>0.34549878345498791</v>
      </c>
      <c r="N716">
        <v>28.515197020399562</v>
      </c>
      <c r="O716">
        <v>201.23189571398484</v>
      </c>
      <c r="P716">
        <v>136.67189571398478</v>
      </c>
      <c r="Q716">
        <v>2101.4202918077772</v>
      </c>
      <c r="R716">
        <v>1567.3093009733004</v>
      </c>
      <c r="S716">
        <v>1</v>
      </c>
      <c r="T716">
        <f t="shared" si="253"/>
        <v>31.657855165711879</v>
      </c>
      <c r="U716">
        <f t="shared" si="254"/>
        <v>-3.7169855057424664E-2</v>
      </c>
      <c r="V716">
        <f>IF($F716="Reduce", INDEX(Model_Assumptions[Values], 2), INDEX(Model_Assumptions[Values], 1))</f>
        <v>-0.8</v>
      </c>
      <c r="W716">
        <f t="shared" si="255"/>
        <v>32.951548289470068</v>
      </c>
      <c r="X716">
        <f t="shared" si="268"/>
        <v>1043.1753432340045</v>
      </c>
      <c r="Y716">
        <f t="shared" si="256"/>
        <v>334.0580240446086</v>
      </c>
      <c r="Z716">
        <f t="shared" si="257"/>
        <v>-8.9846567659956236</v>
      </c>
      <c r="AA716">
        <f t="shared" si="258"/>
        <v>-29.461975955391495</v>
      </c>
      <c r="AB716">
        <f t="shared" si="269"/>
        <v>0.32023190177116073</v>
      </c>
      <c r="AC716">
        <f t="shared" si="259"/>
        <v>-2.526688168382718E-2</v>
      </c>
      <c r="AD716">
        <f t="shared" si="260"/>
        <v>-2.526688168382718E-2</v>
      </c>
      <c r="AE716">
        <f t="shared" si="261"/>
        <v>0.27999999999999992</v>
      </c>
      <c r="AF716">
        <f t="shared" si="270"/>
        <v>1128.4626967007764</v>
      </c>
      <c r="AG716">
        <f t="shared" si="262"/>
        <v>-4.464827374466375E-2</v>
      </c>
      <c r="AH716">
        <f t="shared" si="263"/>
        <v>-0.21556718593445862</v>
      </c>
      <c r="AI716">
        <f t="shared" si="271"/>
        <v>0.72000000000000008</v>
      </c>
      <c r="AJ716">
        <f>MAX(0, $R716 - $AA716) * INDEX(Model_Assumptions[Values], 7)</f>
        <v>3193.5425538573836</v>
      </c>
      <c r="AK716">
        <f>MAX(0, INDEX(Model_Assumptions[Values], 4) - $AD716)</f>
        <v>7.5266881683827183E-2</v>
      </c>
      <c r="AL716">
        <f>MAX(0, INDEX(Model_Assumptions[Values], 5) - $AC716)</f>
        <v>4.5266881683827184E-2</v>
      </c>
      <c r="AM716">
        <f>INDEX(Model_Assumptions[Values], 6) * MAX(0, INDEX(Model_Assumptions[Values], 3) - $AB716)^2</f>
        <v>0</v>
      </c>
      <c r="AN716">
        <f t="shared" si="264"/>
        <v>3243.2594344665913</v>
      </c>
      <c r="AO716" cm="1">
        <f t="array" ref="AO716">IFERROR(STDEV(IF($E$2:$E$2201=$E716, $AJ$2:$AJ$2201)), 0)</f>
        <v>67.44543576940498</v>
      </c>
      <c r="AP716">
        <f t="shared" si="272"/>
        <v>-0.73714225495093577</v>
      </c>
      <c r="AQ716">
        <f t="shared" si="265"/>
        <v>9.6714602302774219E-2</v>
      </c>
      <c r="AR716" cm="1">
        <f t="array" ref="AR716">IFERROR(STDEV(IF($E$2:$E$2201=$E716, $AK$2:$AK$2201)), 0)</f>
        <v>2.9085769017913283E-2</v>
      </c>
      <c r="AS716">
        <f t="shared" si="273"/>
        <v>-0.73739568672699896</v>
      </c>
      <c r="AT716">
        <f t="shared" si="266"/>
        <v>6.6714602302774206E-2</v>
      </c>
      <c r="AU716" cm="1">
        <f t="array" ref="AU716">IFERROR(STDEV(IF($E$2:$E$2201=$E716, $AL$2:$AL$2201)), 0)</f>
        <v>2.9085769017913311E-2</v>
      </c>
      <c r="AV716">
        <f t="shared" si="274"/>
        <v>-0.73739568672699785</v>
      </c>
      <c r="AW716">
        <f t="shared" si="267"/>
        <v>0</v>
      </c>
      <c r="AX716" cm="1">
        <f t="array" ref="AX716">IFERROR(STDEV(IF($E$2:$E$2201=$E716, $AM$2:$AM$2201)), 0)</f>
        <v>0</v>
      </c>
      <c r="AY716">
        <f t="shared" si="275"/>
        <v>-0.73739568672699785</v>
      </c>
      <c r="AZ716">
        <f>INDEX(Model_Assumptions[Values],9)*((INDEX(Model_Scenarios[GR Weight],1)*$AG716)+(INDEX(Model_Scenarios[GP Weight],1)*$AH716)+(INDEX(Model_Scenarios[LTV Weight],1)*$AI716))-(INDEX(Model_Scenarios[LTV Weight],1)*$AP716)-(INDEX(Model_Scenarios[GP Weight],1)*($AS716+$AV716+$AY716))</f>
        <v>3.5608247801392872</v>
      </c>
      <c r="BA716">
        <f>INDEX(Model_Assumptions[Values],9)*((INDEX(Model_Scenarios[GR Weight],2)*$AG716)+(INDEX(Model_Scenarios[GP Weight],2)*$AH716)+(INDEX(Model_Scenarios[LTV Weight],2)*$AI716))-(INDEX(Model_Scenarios[LTV Weight],2)*$AP716)-(INDEX(Model_Scenarios[GP Weight],2)*($AS716+$AV716+$AY716))</f>
        <v>3.0125264865113506</v>
      </c>
      <c r="BB716">
        <f>INDEX(Model_Assumptions[Values],9)*((INDEX(Model_Scenarios[GR Weight],3)*$AG716)+(INDEX(Model_Scenarios[GP Weight],3)*$AH716)+(INDEX(Model_Scenarios[LTV Weight],3)*$AI716))-(INDEX(Model_Scenarios[LTV Weight],3)*$AP716)-(INDEX(Model_Scenarios[GP Weight],3)*($AS716+$AV716+$AY716))</f>
        <v>2.0760694554775903</v>
      </c>
      <c r="BC716">
        <f>INDEX(Model_Assumptions[Values],9)*((INDEX(Model_Scenarios[GR Weight],4)*$AG716)+(INDEX(Model_Scenarios[GP Weight],4)*$AH716)+(INDEX(Model_Scenarios[LTV Weight],4)*$AI716))-(INDEX(Model_Scenarios[LTV Weight],4)*$AP716)-(INDEX(Model_Scenarios[GP Weight],4)*($AS716+$AV716+$AY716))</f>
        <v>1.6200310931101649</v>
      </c>
      <c r="BD716">
        <f>INDEX(Model_Assumptions[Values],9)*((INDEX(Model_Scenarios[GR Weight],5)*$AG716)+(INDEX(Model_Scenarios[GP Weight],5)*$AH716)+(INDEX(Model_Scenarios[LTV Weight],5)*$AI716))-(INDEX(Model_Scenarios[LTV Weight],5)*$AP716)-(INDEX(Model_Scenarios[GP Weight],5)*($AS716+$AV716+$AY716))</f>
        <v>1.663530411772856</v>
      </c>
    </row>
    <row r="717" spans="1:56" x14ac:dyDescent="0.25">
      <c r="A717">
        <v>716</v>
      </c>
      <c r="B717">
        <v>15</v>
      </c>
      <c r="C717" s="3">
        <v>16</v>
      </c>
      <c r="D717" s="4">
        <v>0.3</v>
      </c>
      <c r="E717" t="str">
        <v>SKU-1020</v>
      </c>
      <c r="F717" t="str">
        <v>Reduce</v>
      </c>
      <c r="G717" t="str">
        <v>Full</v>
      </c>
      <c r="H717">
        <v>32.880000000000003</v>
      </c>
      <c r="I717">
        <v>21.52</v>
      </c>
      <c r="J717">
        <v>32</v>
      </c>
      <c r="K717">
        <v>1052.1600000000001</v>
      </c>
      <c r="L717">
        <v>363.5200000000001</v>
      </c>
      <c r="M717">
        <v>0.34549878345498791</v>
      </c>
      <c r="N717">
        <v>28.515197020399562</v>
      </c>
      <c r="O717">
        <v>201.23189571398484</v>
      </c>
      <c r="P717">
        <v>136.67189571398478</v>
      </c>
      <c r="Q717">
        <v>2101.4202918077772</v>
      </c>
      <c r="R717">
        <v>1567.3093009733004</v>
      </c>
      <c r="S717">
        <v>1</v>
      </c>
      <c r="T717">
        <f t="shared" si="253"/>
        <v>31.57055910611987</v>
      </c>
      <c r="U717">
        <f t="shared" si="254"/>
        <v>-3.9824844704383605E-2</v>
      </c>
      <c r="V717">
        <f>IF($F717="Reduce", INDEX(Model_Assumptions[Values], 2), INDEX(Model_Assumptions[Values], 1))</f>
        <v>-0.8</v>
      </c>
      <c r="W717">
        <f t="shared" si="255"/>
        <v>33.019516024432221</v>
      </c>
      <c r="X717">
        <f t="shared" si="268"/>
        <v>1042.4445823048095</v>
      </c>
      <c r="Y717">
        <f t="shared" si="256"/>
        <v>331.86459745902812</v>
      </c>
      <c r="Z717">
        <f t="shared" si="257"/>
        <v>-9.7154176951905811</v>
      </c>
      <c r="AA717">
        <f t="shared" si="258"/>
        <v>-31.655402540971977</v>
      </c>
      <c r="AB717">
        <f t="shared" si="269"/>
        <v>0.31835226840096076</v>
      </c>
      <c r="AC717">
        <f t="shared" si="259"/>
        <v>-2.7146515054027154E-2</v>
      </c>
      <c r="AD717">
        <f t="shared" si="260"/>
        <v>-2.7146515054027154E-2</v>
      </c>
      <c r="AE717">
        <f t="shared" si="261"/>
        <v>0.30000000000000016</v>
      </c>
      <c r="AF717">
        <f t="shared" si="270"/>
        <v>1097.11651068131</v>
      </c>
      <c r="AG717">
        <f t="shared" si="262"/>
        <v>-4.8279710632947129E-2</v>
      </c>
      <c r="AH717">
        <f t="shared" si="263"/>
        <v>-0.23161603470561123</v>
      </c>
      <c r="AI717">
        <f t="shared" si="271"/>
        <v>0.69999999999999984</v>
      </c>
      <c r="AJ717">
        <f>MAX(0, $R717 - $AA717) * INDEX(Model_Assumptions[Values], 7)</f>
        <v>3197.929407028545</v>
      </c>
      <c r="AK717">
        <f>MAX(0, INDEX(Model_Assumptions[Values], 4) - $AD717)</f>
        <v>7.7146515054027157E-2</v>
      </c>
      <c r="AL717">
        <f>MAX(0, INDEX(Model_Assumptions[Values], 5) - $AC717)</f>
        <v>4.7146515054027158E-2</v>
      </c>
      <c r="AM717">
        <f>INDEX(Model_Assumptions[Values], 6) * MAX(0, INDEX(Model_Assumptions[Values], 3) - $AB717)^2</f>
        <v>0</v>
      </c>
      <c r="AN717">
        <f t="shared" si="264"/>
        <v>3243.2594344665913</v>
      </c>
      <c r="AO717" cm="1">
        <f t="array" ref="AO717">IFERROR(STDEV(IF($E$2:$E$2201=$E717, $AJ$2:$AJ$2201)), 0)</f>
        <v>67.44543576940498</v>
      </c>
      <c r="AP717">
        <f t="shared" si="272"/>
        <v>-0.67209925951148142</v>
      </c>
      <c r="AQ717">
        <f t="shared" si="265"/>
        <v>9.6714602302774219E-2</v>
      </c>
      <c r="AR717" cm="1">
        <f t="array" ref="AR717">IFERROR(STDEV(IF($E$2:$E$2201=$E717, $AK$2:$AK$2201)), 0)</f>
        <v>2.9085769017913283E-2</v>
      </c>
      <c r="AS717">
        <f t="shared" si="273"/>
        <v>-0.67277187124382065</v>
      </c>
      <c r="AT717">
        <f t="shared" si="266"/>
        <v>6.6714602302774206E-2</v>
      </c>
      <c r="AU717" cm="1">
        <f t="array" ref="AU717">IFERROR(STDEV(IF($E$2:$E$2201=$E717, $AL$2:$AL$2201)), 0)</f>
        <v>2.9085769017913311E-2</v>
      </c>
      <c r="AV717">
        <f t="shared" si="274"/>
        <v>-0.67277187124381954</v>
      </c>
      <c r="AW717">
        <f t="shared" si="267"/>
        <v>0</v>
      </c>
      <c r="AX717" cm="1">
        <f t="array" ref="AX717">IFERROR(STDEV(IF($E$2:$E$2201=$E717, $AM$2:$AM$2201)), 0)</f>
        <v>0</v>
      </c>
      <c r="AY717">
        <f t="shared" si="275"/>
        <v>-0.67277187124381954</v>
      </c>
      <c r="AZ717">
        <f>INDEX(Model_Assumptions[Values],9)*((INDEX(Model_Scenarios[GR Weight],1)*$AG717)+(INDEX(Model_Scenarios[GP Weight],1)*$AH717)+(INDEX(Model_Scenarios[LTV Weight],1)*$AI717))-(INDEX(Model_Scenarios[LTV Weight],1)*$AP717)-(INDEX(Model_Scenarios[GP Weight],1)*($AS717+$AV717+$AY717))</f>
        <v>3.3995630963130519</v>
      </c>
      <c r="BA717">
        <f>INDEX(Model_Assumptions[Values],9)*((INDEX(Model_Scenarios[GR Weight],2)*$AG717)+(INDEX(Model_Scenarios[GP Weight],2)*$AH717)+(INDEX(Model_Scenarios[LTV Weight],2)*$AI717))-(INDEX(Model_Scenarios[LTV Weight],2)*$AP717)-(INDEX(Model_Scenarios[GP Weight],2)*($AS717+$AV717+$AY717))</f>
        <v>2.8477018237484333</v>
      </c>
      <c r="BB717">
        <f>INDEX(Model_Assumptions[Values],9)*((INDEX(Model_Scenarios[GR Weight],3)*$AG717)+(INDEX(Model_Scenarios[GP Weight],3)*$AH717)+(INDEX(Model_Scenarios[LTV Weight],3)*$AI717))-(INDEX(Model_Scenarios[LTV Weight],3)*$AP717)-(INDEX(Model_Scenarios[GP Weight],3)*($AS717+$AV717+$AY717))</f>
        <v>1.9095724695845999</v>
      </c>
      <c r="BC717">
        <f>INDEX(Model_Assumptions[Values],9)*((INDEX(Model_Scenarios[GR Weight],4)*$AG717)+(INDEX(Model_Scenarios[GP Weight],4)*$AH717)+(INDEX(Model_Scenarios[LTV Weight],4)*$AI717))-(INDEX(Model_Scenarios[LTV Weight],4)*$AP717)-(INDEX(Model_Scenarios[GP Weight],4)*($AS717+$AV717+$AY717))</f>
        <v>1.468222688316978</v>
      </c>
      <c r="BD717">
        <f>INDEX(Model_Assumptions[Values],9)*((INDEX(Model_Scenarios[GR Weight],5)*$AG717)+(INDEX(Model_Scenarios[GP Weight],5)*$AH717)+(INDEX(Model_Scenarios[LTV Weight],5)*$AI717))-(INDEX(Model_Scenarios[LTV Weight],5)*$AP717)-(INDEX(Model_Scenarios[GP Weight],5)*($AS717+$AV717+$AY717))</f>
        <v>1.467874596356795</v>
      </c>
    </row>
    <row r="718" spans="1:56" x14ac:dyDescent="0.25">
      <c r="A718">
        <v>717</v>
      </c>
      <c r="B718">
        <v>15</v>
      </c>
      <c r="C718" s="3">
        <v>17</v>
      </c>
      <c r="D718" s="4">
        <v>0.32</v>
      </c>
      <c r="E718" t="str">
        <v>SKU-1020</v>
      </c>
      <c r="F718" t="str">
        <v>Reduce</v>
      </c>
      <c r="G718" t="str">
        <v>Full</v>
      </c>
      <c r="H718">
        <v>32.880000000000003</v>
      </c>
      <c r="I718">
        <v>21.52</v>
      </c>
      <c r="J718">
        <v>32</v>
      </c>
      <c r="K718">
        <v>1052.1600000000001</v>
      </c>
      <c r="L718">
        <v>363.5200000000001</v>
      </c>
      <c r="M718">
        <v>0.34549878345498791</v>
      </c>
      <c r="N718">
        <v>28.515197020399562</v>
      </c>
      <c r="O718">
        <v>201.23189571398484</v>
      </c>
      <c r="P718">
        <v>136.67189571398478</v>
      </c>
      <c r="Q718">
        <v>2101.4202918077772</v>
      </c>
      <c r="R718">
        <v>1567.3093009733004</v>
      </c>
      <c r="S718">
        <v>1</v>
      </c>
      <c r="T718">
        <f t="shared" si="253"/>
        <v>31.48326304652786</v>
      </c>
      <c r="U718">
        <f t="shared" si="254"/>
        <v>-4.2479834351342539E-2</v>
      </c>
      <c r="V718">
        <f>IF($F718="Reduce", INDEX(Model_Assumptions[Values], 2), INDEX(Model_Assumptions[Values], 1))</f>
        <v>-0.8</v>
      </c>
      <c r="W718">
        <f t="shared" si="255"/>
        <v>33.087483759394367</v>
      </c>
      <c r="X718">
        <f t="shared" si="268"/>
        <v>1041.7019547447314</v>
      </c>
      <c r="Y718">
        <f t="shared" si="256"/>
        <v>329.65930424256464</v>
      </c>
      <c r="Z718">
        <f t="shared" si="257"/>
        <v>-10.458045255268644</v>
      </c>
      <c r="AA718">
        <f t="shared" si="258"/>
        <v>-33.860695757435451</v>
      </c>
      <c r="AB718">
        <f t="shared" si="269"/>
        <v>0.31646221142336967</v>
      </c>
      <c r="AC718">
        <f t="shared" si="259"/>
        <v>-2.9036572031618246E-2</v>
      </c>
      <c r="AD718">
        <f t="shared" si="260"/>
        <v>-2.9036572031618246E-2</v>
      </c>
      <c r="AE718">
        <f t="shared" si="261"/>
        <v>0.3200000000000004</v>
      </c>
      <c r="AF718">
        <f t="shared" si="270"/>
        <v>1065.7703246618437</v>
      </c>
      <c r="AG718">
        <f t="shared" si="262"/>
        <v>-5.1970117451623499E-2</v>
      </c>
      <c r="AH718">
        <f t="shared" si="263"/>
        <v>-0.24775170916115929</v>
      </c>
      <c r="AI718">
        <f t="shared" si="271"/>
        <v>0.6799999999999996</v>
      </c>
      <c r="AJ718">
        <f>MAX(0, $R718 - $AA718) * INDEX(Model_Assumptions[Values], 7)</f>
        <v>3202.3399934614717</v>
      </c>
      <c r="AK718">
        <f>MAX(0, INDEX(Model_Assumptions[Values], 4) - $AD718)</f>
        <v>7.9036572031618249E-2</v>
      </c>
      <c r="AL718">
        <f>MAX(0, INDEX(Model_Assumptions[Values], 5) - $AC718)</f>
        <v>4.903657203161825E-2</v>
      </c>
      <c r="AM718">
        <f>INDEX(Model_Assumptions[Values], 6) * MAX(0, INDEX(Model_Assumptions[Values], 3) - $AB718)^2</f>
        <v>0</v>
      </c>
      <c r="AN718">
        <f t="shared" si="264"/>
        <v>3243.2594344665913</v>
      </c>
      <c r="AO718" cm="1">
        <f t="array" ref="AO718">IFERROR(STDEV(IF($E$2:$E$2201=$E718, $AJ$2:$AJ$2201)), 0)</f>
        <v>67.44543576940498</v>
      </c>
      <c r="AP718">
        <f t="shared" si="272"/>
        <v>-0.60670437574193392</v>
      </c>
      <c r="AQ718">
        <f t="shared" si="265"/>
        <v>9.6714602302774219E-2</v>
      </c>
      <c r="AR718" cm="1">
        <f t="array" ref="AR718">IFERROR(STDEV(IF($E$2:$E$2201=$E718, $AK$2:$AK$2201)), 0)</f>
        <v>2.9085769017913283E-2</v>
      </c>
      <c r="AS718">
        <f t="shared" si="273"/>
        <v>-0.60778968093532137</v>
      </c>
      <c r="AT718">
        <f t="shared" si="266"/>
        <v>6.6714602302774206E-2</v>
      </c>
      <c r="AU718" cm="1">
        <f t="array" ref="AU718">IFERROR(STDEV(IF($E$2:$E$2201=$E718, $AL$2:$AL$2201)), 0)</f>
        <v>2.9085769017913311E-2</v>
      </c>
      <c r="AV718">
        <f t="shared" si="274"/>
        <v>-0.60778968093532038</v>
      </c>
      <c r="AW718">
        <f t="shared" si="267"/>
        <v>0</v>
      </c>
      <c r="AX718" cm="1">
        <f t="array" ref="AX718">IFERROR(STDEV(IF($E$2:$E$2201=$E718, $AM$2:$AM$2201)), 0)</f>
        <v>0</v>
      </c>
      <c r="AY718">
        <f t="shared" si="275"/>
        <v>-0.60778968093532038</v>
      </c>
      <c r="AZ718">
        <f>INDEX(Model_Assumptions[Values],9)*((INDEX(Model_Scenarios[GR Weight],1)*$AG718)+(INDEX(Model_Scenarios[GP Weight],1)*$AH718)+(INDEX(Model_Scenarios[LTV Weight],1)*$AI718))-(INDEX(Model_Scenarios[LTV Weight],1)*$AP718)-(INDEX(Model_Scenarios[GP Weight],1)*($AS718+$AV718+$AY718))</f>
        <v>3.2378394915677502</v>
      </c>
      <c r="BA718">
        <f>INDEX(Model_Assumptions[Values],9)*((INDEX(Model_Scenarios[GR Weight],2)*$AG718)+(INDEX(Model_Scenarios[GP Weight],2)*$AH718)+(INDEX(Model_Scenarios[LTV Weight],2)*$AI718))-(INDEX(Model_Scenarios[LTV Weight],2)*$AP718)-(INDEX(Model_Scenarios[GP Weight],2)*($AS718+$AV718+$AY718))</f>
        <v>2.6823023555435714</v>
      </c>
      <c r="BB718">
        <f>INDEX(Model_Assumptions[Values],9)*((INDEX(Model_Scenarios[GR Weight],3)*$AG718)+(INDEX(Model_Scenarios[GP Weight],3)*$AH718)+(INDEX(Model_Scenarios[LTV Weight],3)*$AI718))-(INDEX(Model_Scenarios[LTV Weight],3)*$AP718)-(INDEX(Model_Scenarios[GP Weight],3)*($AS718+$AV718+$AY718))</f>
        <v>1.7423327774323014</v>
      </c>
      <c r="BC718">
        <f>INDEX(Model_Assumptions[Values],9)*((INDEX(Model_Scenarios[GR Weight],4)*$AG718)+(INDEX(Model_Scenarios[GP Weight],4)*$AH718)+(INDEX(Model_Scenarios[LTV Weight],4)*$AI718))-(INDEX(Model_Scenarios[LTV Weight],4)*$AP718)-(INDEX(Model_Scenarios[GP Weight],4)*($AS718+$AV718+$AY718))</f>
        <v>1.3156772811322965</v>
      </c>
      <c r="BD718">
        <f>INDEX(Model_Assumptions[Values],9)*((INDEX(Model_Scenarios[GR Weight],5)*$AG718)+(INDEX(Model_Scenarios[GP Weight],5)*$AH718)+(INDEX(Model_Scenarios[LTV Weight],5)*$AI718))-(INDEX(Model_Scenarios[LTV Weight],5)*$AP718)-(INDEX(Model_Scenarios[GP Weight],5)*($AS718+$AV718+$AY718))</f>
        <v>1.2712417498339508</v>
      </c>
    </row>
    <row r="719" spans="1:56" x14ac:dyDescent="0.25">
      <c r="A719">
        <v>718</v>
      </c>
      <c r="B719">
        <v>15</v>
      </c>
      <c r="C719" s="3">
        <v>18</v>
      </c>
      <c r="D719" s="4">
        <v>0.34</v>
      </c>
      <c r="E719" t="str">
        <v>SKU-1020</v>
      </c>
      <c r="F719" t="str">
        <v>Reduce</v>
      </c>
      <c r="G719" t="str">
        <v>Full</v>
      </c>
      <c r="H719">
        <v>32.880000000000003</v>
      </c>
      <c r="I719">
        <v>21.52</v>
      </c>
      <c r="J719">
        <v>32</v>
      </c>
      <c r="K719">
        <v>1052.1600000000001</v>
      </c>
      <c r="L719">
        <v>363.5200000000001</v>
      </c>
      <c r="M719">
        <v>0.34549878345498791</v>
      </c>
      <c r="N719">
        <v>28.515197020399562</v>
      </c>
      <c r="O719">
        <v>201.23189571398484</v>
      </c>
      <c r="P719">
        <v>136.67189571398478</v>
      </c>
      <c r="Q719">
        <v>2101.4202918077772</v>
      </c>
      <c r="R719">
        <v>1567.3093009733004</v>
      </c>
      <c r="S719">
        <v>1</v>
      </c>
      <c r="T719">
        <f t="shared" si="253"/>
        <v>31.395966986935854</v>
      </c>
      <c r="U719">
        <f t="shared" si="254"/>
        <v>-4.5134823998301363E-2</v>
      </c>
      <c r="V719">
        <f>IF($F719="Reduce", INDEX(Model_Assumptions[Values], 2), INDEX(Model_Assumptions[Values], 1))</f>
        <v>-0.8</v>
      </c>
      <c r="W719">
        <f t="shared" si="255"/>
        <v>33.155451494356512</v>
      </c>
      <c r="X719">
        <f t="shared" si="268"/>
        <v>1040.94746055377</v>
      </c>
      <c r="Y719">
        <f t="shared" si="256"/>
        <v>327.44214439521795</v>
      </c>
      <c r="Z719">
        <f t="shared" si="257"/>
        <v>-11.212539446230039</v>
      </c>
      <c r="AA719">
        <f t="shared" si="258"/>
        <v>-36.077855604782144</v>
      </c>
      <c r="AB719">
        <f t="shared" si="269"/>
        <v>0.31456164389029118</v>
      </c>
      <c r="AC719">
        <f t="shared" si="259"/>
        <v>-3.0937139564696736E-2</v>
      </c>
      <c r="AD719">
        <f t="shared" si="260"/>
        <v>-3.0937139564696736E-2</v>
      </c>
      <c r="AE719">
        <f t="shared" si="261"/>
        <v>0.3399999999999998</v>
      </c>
      <c r="AF719">
        <f t="shared" si="270"/>
        <v>1034.4241386423785</v>
      </c>
      <c r="AG719">
        <f t="shared" si="262"/>
        <v>-5.5719494200694004E-2</v>
      </c>
      <c r="AH719">
        <f t="shared" si="263"/>
        <v>-0.26397420930110449</v>
      </c>
      <c r="AI719">
        <f t="shared" si="271"/>
        <v>0.66000000000000014</v>
      </c>
      <c r="AJ719">
        <f>MAX(0, $R719 - $AA719) * INDEX(Model_Assumptions[Values], 7)</f>
        <v>3206.7743131561651</v>
      </c>
      <c r="AK719">
        <f>MAX(0, INDEX(Model_Assumptions[Values], 4) - $AD719)</f>
        <v>8.0937139564696739E-2</v>
      </c>
      <c r="AL719">
        <f>MAX(0, INDEX(Model_Assumptions[Values], 5) - $AC719)</f>
        <v>5.093713956469674E-2</v>
      </c>
      <c r="AM719">
        <f>INDEX(Model_Assumptions[Values], 6) * MAX(0, INDEX(Model_Assumptions[Values], 3) - $AB719)^2</f>
        <v>0</v>
      </c>
      <c r="AN719">
        <f t="shared" si="264"/>
        <v>3243.2594344665913</v>
      </c>
      <c r="AO719" cm="1">
        <f t="array" ref="AO719">IFERROR(STDEV(IF($E$2:$E$2201=$E719, $AJ$2:$AJ$2201)), 0)</f>
        <v>67.44543576940498</v>
      </c>
      <c r="AP719">
        <f t="shared" si="272"/>
        <v>-0.54095760364227308</v>
      </c>
      <c r="AQ719">
        <f t="shared" si="265"/>
        <v>9.6714602302774219E-2</v>
      </c>
      <c r="AR719" cm="1">
        <f t="array" ref="AR719">IFERROR(STDEV(IF($E$2:$E$2201=$E719, $AK$2:$AK$2201)), 0)</f>
        <v>2.9085769017913283E-2</v>
      </c>
      <c r="AS719">
        <f t="shared" si="273"/>
        <v>-0.54244612643250001</v>
      </c>
      <c r="AT719">
        <f t="shared" si="266"/>
        <v>6.6714602302774206E-2</v>
      </c>
      <c r="AU719" cm="1">
        <f t="array" ref="AU719">IFERROR(STDEV(IF($E$2:$E$2201=$E719, $AL$2:$AL$2201)), 0)</f>
        <v>2.9085769017913311E-2</v>
      </c>
      <c r="AV719">
        <f t="shared" si="274"/>
        <v>-0.54244612643249901</v>
      </c>
      <c r="AW719">
        <f t="shared" si="267"/>
        <v>0</v>
      </c>
      <c r="AX719" cm="1">
        <f t="array" ref="AX719">IFERROR(STDEV(IF($E$2:$E$2201=$E719, $AM$2:$AM$2201)), 0)</f>
        <v>0</v>
      </c>
      <c r="AY719">
        <f t="shared" si="275"/>
        <v>-0.54244612643249901</v>
      </c>
      <c r="AZ719">
        <f>INDEX(Model_Assumptions[Values],9)*((INDEX(Model_Scenarios[GR Weight],1)*$AG719)+(INDEX(Model_Scenarios[GP Weight],1)*$AH719)+(INDEX(Model_Scenarios[LTV Weight],1)*$AI719))-(INDEX(Model_Scenarios[LTV Weight],1)*$AP719)-(INDEX(Model_Scenarios[GP Weight],1)*($AS719+$AV719+$AY719))</f>
        <v>3.0756530690926698</v>
      </c>
      <c r="BA719">
        <f>INDEX(Model_Assumptions[Values],9)*((INDEX(Model_Scenarios[GR Weight],2)*$AG719)+(INDEX(Model_Scenarios[GP Weight],2)*$AH719)+(INDEX(Model_Scenarios[LTV Weight],2)*$AI719))-(INDEX(Model_Scenarios[LTV Weight],2)*$AP719)-(INDEX(Model_Scenarios[GP Weight],2)*($AS719+$AV719+$AY719))</f>
        <v>2.5163262882753528</v>
      </c>
      <c r="BB719">
        <f>INDEX(Model_Assumptions[Values],9)*((INDEX(Model_Scenarios[GR Weight],3)*$AG719)+(INDEX(Model_Scenarios[GP Weight],3)*$AH719)+(INDEX(Model_Scenarios[LTV Weight],3)*$AI719))-(INDEX(Model_Scenarios[LTV Weight],3)*$AP719)-(INDEX(Model_Scenarios[GP Weight],3)*($AS719+$AV719+$AY719))</f>
        <v>1.5743472401832337</v>
      </c>
      <c r="BC719">
        <f>INDEX(Model_Assumptions[Values],9)*((INDEX(Model_Scenarios[GR Weight],4)*$AG719)+(INDEX(Model_Scenarios[GP Weight],4)*$AH719)+(INDEX(Model_Scenarios[LTV Weight],4)*$AI719))-(INDEX(Model_Scenarios[LTV Weight],4)*$AP719)-(INDEX(Model_Scenarios[GP Weight],4)*($AS719+$AV719+$AY719))</f>
        <v>1.1623917327186593</v>
      </c>
      <c r="BD719">
        <f>INDEX(Model_Assumptions[Values],9)*((INDEX(Model_Scenarios[GR Weight],5)*$AG719)+(INDEX(Model_Scenarios[GP Weight],5)*$AH719)+(INDEX(Model_Scenarios[LTV Weight],5)*$AI719))-(INDEX(Model_Scenarios[LTV Weight],5)*$AP719)-(INDEX(Model_Scenarios[GP Weight],5)*($AS719+$AV719+$AY719))</f>
        <v>1.0736269397454612</v>
      </c>
    </row>
    <row r="720" spans="1:56" x14ac:dyDescent="0.25">
      <c r="A720">
        <v>719</v>
      </c>
      <c r="B720">
        <v>15</v>
      </c>
      <c r="C720" s="3">
        <v>19</v>
      </c>
      <c r="D720" s="4">
        <v>0.36</v>
      </c>
      <c r="E720" t="str">
        <v>SKU-1020</v>
      </c>
      <c r="F720" t="str">
        <v>Reduce</v>
      </c>
      <c r="G720" t="str">
        <v>Full</v>
      </c>
      <c r="H720">
        <v>32.880000000000003</v>
      </c>
      <c r="I720">
        <v>21.52</v>
      </c>
      <c r="J720">
        <v>32</v>
      </c>
      <c r="K720">
        <v>1052.1600000000001</v>
      </c>
      <c r="L720">
        <v>363.5200000000001</v>
      </c>
      <c r="M720">
        <v>0.34549878345498791</v>
      </c>
      <c r="N720">
        <v>28.515197020399562</v>
      </c>
      <c r="O720">
        <v>201.23189571398484</v>
      </c>
      <c r="P720">
        <v>136.67189571398478</v>
      </c>
      <c r="Q720">
        <v>2101.4202918077772</v>
      </c>
      <c r="R720">
        <v>1567.3093009733004</v>
      </c>
      <c r="S720">
        <v>1</v>
      </c>
      <c r="T720">
        <f t="shared" si="253"/>
        <v>31.308670927343844</v>
      </c>
      <c r="U720">
        <f t="shared" si="254"/>
        <v>-4.7789813645260304E-2</v>
      </c>
      <c r="V720">
        <f>IF($F720="Reduce", INDEX(Model_Assumptions[Values], 2), INDEX(Model_Assumptions[Values], 1))</f>
        <v>-0.8</v>
      </c>
      <c r="W720">
        <f t="shared" si="255"/>
        <v>33.223419229318665</v>
      </c>
      <c r="X720">
        <f t="shared" si="268"/>
        <v>1040.1810997319258</v>
      </c>
      <c r="Y720">
        <f t="shared" si="256"/>
        <v>325.21311791698815</v>
      </c>
      <c r="Z720">
        <f t="shared" si="257"/>
        <v>-11.978900268074312</v>
      </c>
      <c r="AA720">
        <f t="shared" si="258"/>
        <v>-38.306882083011942</v>
      </c>
      <c r="AB720">
        <f t="shared" si="269"/>
        <v>0.31265047788390088</v>
      </c>
      <c r="AC720">
        <f t="shared" si="259"/>
        <v>-3.2848305571087033E-2</v>
      </c>
      <c r="AD720">
        <f t="shared" si="260"/>
        <v>-3.2848305571087033E-2</v>
      </c>
      <c r="AE720">
        <f t="shared" si="261"/>
        <v>0.36000000000000004</v>
      </c>
      <c r="AF720">
        <f t="shared" si="270"/>
        <v>1003.0779526229121</v>
      </c>
      <c r="AG720">
        <f t="shared" si="262"/>
        <v>-5.9527840880156384E-2</v>
      </c>
      <c r="AH720">
        <f t="shared" si="263"/>
        <v>-0.28028353512544596</v>
      </c>
      <c r="AI720">
        <f t="shared" si="271"/>
        <v>0.6399999999999999</v>
      </c>
      <c r="AJ720">
        <f>MAX(0, $R720 - $AA720) * INDEX(Model_Assumptions[Values], 7)</f>
        <v>3211.2323661126247</v>
      </c>
      <c r="AK720">
        <f>MAX(0, INDEX(Model_Assumptions[Values], 4) - $AD720)</f>
        <v>8.2848305571087036E-2</v>
      </c>
      <c r="AL720">
        <f>MAX(0, INDEX(Model_Assumptions[Values], 5) - $AC720)</f>
        <v>5.2848305571087037E-2</v>
      </c>
      <c r="AM720">
        <f>INDEX(Model_Assumptions[Values], 6) * MAX(0, INDEX(Model_Assumptions[Values], 3) - $AB720)^2</f>
        <v>0</v>
      </c>
      <c r="AN720">
        <f t="shared" si="264"/>
        <v>3243.2594344665913</v>
      </c>
      <c r="AO720" cm="1">
        <f t="array" ref="AO720">IFERROR(STDEV(IF($E$2:$E$2201=$E720, $AJ$2:$AJ$2201)), 0)</f>
        <v>67.44543576940498</v>
      </c>
      <c r="AP720">
        <f t="shared" si="272"/>
        <v>-0.47485894321250555</v>
      </c>
      <c r="AQ720">
        <f t="shared" si="265"/>
        <v>9.6714602302774219E-2</v>
      </c>
      <c r="AR720" cm="1">
        <f t="array" ref="AR720">IFERROR(STDEV(IF($E$2:$E$2201=$E720, $AK$2:$AK$2201)), 0)</f>
        <v>2.9085769017913283E-2</v>
      </c>
      <c r="AS720">
        <f t="shared" si="273"/>
        <v>-0.47673818502605991</v>
      </c>
      <c r="AT720">
        <f t="shared" si="266"/>
        <v>6.6714602302774206E-2</v>
      </c>
      <c r="AU720" cm="1">
        <f t="array" ref="AU720">IFERROR(STDEV(IF($E$2:$E$2201=$E720, $AL$2:$AL$2201)), 0)</f>
        <v>2.9085769017913311E-2</v>
      </c>
      <c r="AV720">
        <f t="shared" si="274"/>
        <v>-0.47673818502605897</v>
      </c>
      <c r="AW720">
        <f t="shared" si="267"/>
        <v>0</v>
      </c>
      <c r="AX720" cm="1">
        <f t="array" ref="AX720">IFERROR(STDEV(IF($E$2:$E$2201=$E720, $AM$2:$AM$2201)), 0)</f>
        <v>0</v>
      </c>
      <c r="AY720">
        <f t="shared" si="275"/>
        <v>-0.47673818502605897</v>
      </c>
      <c r="AZ720">
        <f>INDEX(Model_Assumptions[Values],9)*((INDEX(Model_Scenarios[GR Weight],1)*$AG720)+(INDEX(Model_Scenarios[GP Weight],1)*$AH720)+(INDEX(Model_Scenarios[LTV Weight],1)*$AI720))-(INDEX(Model_Scenarios[LTV Weight],1)*$AP720)-(INDEX(Model_Scenarios[GP Weight],1)*($AS720+$AV720+$AY720))</f>
        <v>2.9130029220750204</v>
      </c>
      <c r="BA720">
        <f>INDEX(Model_Assumptions[Values],9)*((INDEX(Model_Scenarios[GR Weight],2)*$AG720)+(INDEX(Model_Scenarios[GP Weight],2)*$AH720)+(INDEX(Model_Scenarios[LTV Weight],2)*$AI720))-(INDEX(Model_Scenarios[LTV Weight],2)*$AP720)-(INDEX(Model_Scenarios[GP Weight],2)*($AS720+$AV720+$AY720))</f>
        <v>2.3497718083182004</v>
      </c>
      <c r="BB720">
        <f>INDEX(Model_Assumptions[Values],9)*((INDEX(Model_Scenarios[GR Weight],3)*$AG720)+(INDEX(Model_Scenarios[GP Weight],3)*$AH720)+(INDEX(Model_Scenarios[LTV Weight],3)*$AI720))-(INDEX(Model_Scenarios[LTV Weight],3)*$AP720)-(INDEX(Model_Scenarios[GP Weight],3)*($AS720+$AV720+$AY720))</f>
        <v>1.4056126839926382</v>
      </c>
      <c r="BC720">
        <f>INDEX(Model_Assumptions[Values],9)*((INDEX(Model_Scenarios[GR Weight],4)*$AG720)+(INDEX(Model_Scenarios[GP Weight],4)*$AH720)+(INDEX(Model_Scenarios[LTV Weight],4)*$AI720))-(INDEX(Model_Scenarios[LTV Weight],4)*$AP720)-(INDEX(Model_Scenarios[GP Weight],4)*($AS720+$AV720+$AY720))</f>
        <v>1.0083628692313096</v>
      </c>
      <c r="BD720">
        <f>INDEX(Model_Assumptions[Values],9)*((INDEX(Model_Scenarios[GR Weight],5)*$AG720)+(INDEX(Model_Scenarios[GP Weight],5)*$AH720)+(INDEX(Model_Scenarios[LTV Weight],5)*$AI720))-(INDEX(Model_Scenarios[LTV Weight],5)*$AP720)-(INDEX(Model_Scenarios[GP Weight],5)*($AS720+$AV720+$AY720))</f>
        <v>0.87502517862099138</v>
      </c>
    </row>
    <row r="721" spans="1:56" x14ac:dyDescent="0.25">
      <c r="A721">
        <v>720</v>
      </c>
      <c r="B721">
        <v>15</v>
      </c>
      <c r="C721" s="3">
        <v>20</v>
      </c>
      <c r="D721" s="4">
        <v>0.38</v>
      </c>
      <c r="E721" t="str">
        <v>SKU-1020</v>
      </c>
      <c r="F721" t="str">
        <v>Reduce</v>
      </c>
      <c r="G721" t="str">
        <v>Full</v>
      </c>
      <c r="H721">
        <v>32.880000000000003</v>
      </c>
      <c r="I721">
        <v>21.52</v>
      </c>
      <c r="J721">
        <v>32</v>
      </c>
      <c r="K721">
        <v>1052.1600000000001</v>
      </c>
      <c r="L721">
        <v>363.5200000000001</v>
      </c>
      <c r="M721">
        <v>0.34549878345498791</v>
      </c>
      <c r="N721">
        <v>28.515197020399562</v>
      </c>
      <c r="O721">
        <v>201.23189571398484</v>
      </c>
      <c r="P721">
        <v>136.67189571398478</v>
      </c>
      <c r="Q721">
        <v>2101.4202918077772</v>
      </c>
      <c r="R721">
        <v>1567.3093009733004</v>
      </c>
      <c r="S721">
        <v>1</v>
      </c>
      <c r="T721">
        <f t="shared" si="253"/>
        <v>31.221374867751834</v>
      </c>
      <c r="U721">
        <f t="shared" si="254"/>
        <v>-5.0444803292219238E-2</v>
      </c>
      <c r="V721">
        <f>IF($F721="Reduce", INDEX(Model_Assumptions[Values], 2), INDEX(Model_Assumptions[Values], 1))</f>
        <v>-0.8</v>
      </c>
      <c r="W721">
        <f t="shared" si="255"/>
        <v>33.291386964280811</v>
      </c>
      <c r="X721">
        <f t="shared" si="268"/>
        <v>1039.4028722791979</v>
      </c>
      <c r="Y721">
        <f t="shared" si="256"/>
        <v>322.97222480787491</v>
      </c>
      <c r="Z721">
        <f t="shared" si="257"/>
        <v>-12.757127720802146</v>
      </c>
      <c r="AA721">
        <f t="shared" si="258"/>
        <v>-40.547775192125187</v>
      </c>
      <c r="AB721">
        <f t="shared" si="269"/>
        <v>0.31072862450308886</v>
      </c>
      <c r="AC721">
        <f t="shared" si="259"/>
        <v>-3.4770158951899055E-2</v>
      </c>
      <c r="AD721">
        <f t="shared" si="260"/>
        <v>-3.4770158951899055E-2</v>
      </c>
      <c r="AE721">
        <f t="shared" si="261"/>
        <v>0.38000000000000028</v>
      </c>
      <c r="AF721">
        <f t="shared" si="270"/>
        <v>971.73176660344575</v>
      </c>
      <c r="AG721">
        <f t="shared" si="262"/>
        <v>-6.3395157490014023E-2</v>
      </c>
      <c r="AH721">
        <f t="shared" si="263"/>
        <v>-0.29667968663418626</v>
      </c>
      <c r="AI721">
        <f t="shared" si="271"/>
        <v>0.61999999999999966</v>
      </c>
      <c r="AJ721">
        <f>MAX(0, $R721 - $AA721) * INDEX(Model_Assumptions[Values], 7)</f>
        <v>3215.714152330851</v>
      </c>
      <c r="AK721">
        <f>MAX(0, INDEX(Model_Assumptions[Values], 4) - $AD721)</f>
        <v>8.4770158951899058E-2</v>
      </c>
      <c r="AL721">
        <f>MAX(0, INDEX(Model_Assumptions[Values], 5) - $AC721)</f>
        <v>5.4770158951899059E-2</v>
      </c>
      <c r="AM721">
        <f>INDEX(Model_Assumptions[Values], 6) * MAX(0, INDEX(Model_Assumptions[Values], 3) - $AB721)^2</f>
        <v>0</v>
      </c>
      <c r="AN721">
        <f t="shared" si="264"/>
        <v>3243.2594344665913</v>
      </c>
      <c r="AO721" cm="1">
        <f t="array" ref="AO721">IFERROR(STDEV(IF($E$2:$E$2201=$E721, $AJ$2:$AJ$2201)), 0)</f>
        <v>67.44543576940498</v>
      </c>
      <c r="AP721">
        <f t="shared" si="272"/>
        <v>-0.40840839445262461</v>
      </c>
      <c r="AQ721">
        <f t="shared" si="265"/>
        <v>9.6714602302774219E-2</v>
      </c>
      <c r="AR721" cm="1">
        <f t="array" ref="AR721">IFERROR(STDEV(IF($E$2:$E$2201=$E721, $AK$2:$AK$2201)), 0)</f>
        <v>2.9085769017913283E-2</v>
      </c>
      <c r="AS721">
        <f t="shared" si="273"/>
        <v>-0.41066280020029183</v>
      </c>
      <c r="AT721">
        <f t="shared" si="266"/>
        <v>6.6714602302774206E-2</v>
      </c>
      <c r="AU721" cm="1">
        <f t="array" ref="AU721">IFERROR(STDEV(IF($E$2:$E$2201=$E721, $AL$2:$AL$2201)), 0)</f>
        <v>2.9085769017913311E-2</v>
      </c>
      <c r="AV721">
        <f t="shared" si="274"/>
        <v>-0.410662800200291</v>
      </c>
      <c r="AW721">
        <f t="shared" si="267"/>
        <v>0</v>
      </c>
      <c r="AX721" cm="1">
        <f t="array" ref="AX721">IFERROR(STDEV(IF($E$2:$E$2201=$E721, $AM$2:$AM$2201)), 0)</f>
        <v>0</v>
      </c>
      <c r="AY721">
        <f t="shared" si="275"/>
        <v>-0.410662800200291</v>
      </c>
      <c r="AZ721">
        <f>INDEX(Model_Assumptions[Values],9)*((INDEX(Model_Scenarios[GR Weight],1)*$AG721)+(INDEX(Model_Scenarios[GP Weight],1)*$AH721)+(INDEX(Model_Scenarios[LTV Weight],1)*$AI721))-(INDEX(Model_Scenarios[LTV Weight],1)*$AP721)-(INDEX(Model_Scenarios[GP Weight],1)*($AS721+$AV721+$AY721))</f>
        <v>2.7498881335600855</v>
      </c>
      <c r="BA721">
        <f>INDEX(Model_Assumptions[Values],9)*((INDEX(Model_Scenarios[GR Weight],2)*$AG721)+(INDEX(Model_Scenarios[GP Weight],2)*$AH721)+(INDEX(Model_Scenarios[LTV Weight],2)*$AI721))-(INDEX(Model_Scenarios[LTV Weight],2)*$AP721)-(INDEX(Model_Scenarios[GP Weight],2)*($AS721+$AV721+$AY721))</f>
        <v>2.182637081762683</v>
      </c>
      <c r="BB721">
        <f>INDEX(Model_Assumptions[Values],9)*((INDEX(Model_Scenarios[GR Weight],3)*$AG721)+(INDEX(Model_Scenarios[GP Weight],3)*$AH721)+(INDEX(Model_Scenarios[LTV Weight],3)*$AI721))-(INDEX(Model_Scenarios[LTV Weight],3)*$AP721)-(INDEX(Model_Scenarios[GP Weight],3)*($AS721+$AV721+$AY721))</f>
        <v>1.2361258995190116</v>
      </c>
      <c r="BC721">
        <f>INDEX(Model_Assumptions[Values],9)*((INDEX(Model_Scenarios[GR Weight],4)*$AG721)+(INDEX(Model_Scenarios[GP Weight],4)*$AH721)+(INDEX(Model_Scenarios[LTV Weight],4)*$AI721))-(INDEX(Model_Scenarios[LTV Weight],4)*$AP721)-(INDEX(Model_Scenarios[GP Weight],4)*($AS721+$AV721+$AY721))</f>
        <v>0.85358748132874229</v>
      </c>
      <c r="BD721">
        <f>INDEX(Model_Assumptions[Values],9)*((INDEX(Model_Scenarios[GR Weight],5)*$AG721)+(INDEX(Model_Scenarios[GP Weight],5)*$AH721)+(INDEX(Model_Scenarios[LTV Weight],5)*$AI721))-(INDEX(Model_Scenarios[LTV Weight],5)*$AP721)-(INDEX(Model_Scenarios[GP Weight],5)*($AS721+$AV721+$AY721))</f>
        <v>0.67543142320961003</v>
      </c>
    </row>
    <row r="722" spans="1:56" x14ac:dyDescent="0.25">
      <c r="A722">
        <v>721</v>
      </c>
      <c r="B722">
        <v>15</v>
      </c>
      <c r="C722" s="3">
        <v>21</v>
      </c>
      <c r="D722" s="4">
        <v>0.4</v>
      </c>
      <c r="E722" t="str">
        <v>SKU-1020</v>
      </c>
      <c r="F722" t="str">
        <v>Reduce</v>
      </c>
      <c r="G722" t="str">
        <v>Full</v>
      </c>
      <c r="H722">
        <v>32.880000000000003</v>
      </c>
      <c r="I722">
        <v>21.52</v>
      </c>
      <c r="J722">
        <v>32</v>
      </c>
      <c r="K722">
        <v>1052.1600000000001</v>
      </c>
      <c r="L722">
        <v>363.5200000000001</v>
      </c>
      <c r="M722">
        <v>0.34549878345498791</v>
      </c>
      <c r="N722">
        <v>28.515197020399562</v>
      </c>
      <c r="O722">
        <v>201.23189571398484</v>
      </c>
      <c r="P722">
        <v>136.67189571398478</v>
      </c>
      <c r="Q722">
        <v>2101.4202918077772</v>
      </c>
      <c r="R722">
        <v>1567.3093009733004</v>
      </c>
      <c r="S722">
        <v>1</v>
      </c>
      <c r="T722">
        <f t="shared" si="253"/>
        <v>31.134078808159828</v>
      </c>
      <c r="U722">
        <f t="shared" si="254"/>
        <v>-5.3099792939178062E-2</v>
      </c>
      <c r="V722">
        <f>IF($F722="Reduce", INDEX(Model_Assumptions[Values], 2), INDEX(Model_Assumptions[Values], 1))</f>
        <v>-0.8</v>
      </c>
      <c r="W722">
        <f t="shared" si="255"/>
        <v>33.359354699242957</v>
      </c>
      <c r="X722">
        <f t="shared" si="268"/>
        <v>1038.612778195587</v>
      </c>
      <c r="Y722">
        <f t="shared" si="256"/>
        <v>320.71946506787856</v>
      </c>
      <c r="Z722">
        <f t="shared" si="257"/>
        <v>-13.547221804413084</v>
      </c>
      <c r="AA722">
        <f t="shared" si="258"/>
        <v>-42.800534932121536</v>
      </c>
      <c r="AB722">
        <f t="shared" si="269"/>
        <v>0.30879599384967521</v>
      </c>
      <c r="AC722">
        <f t="shared" si="259"/>
        <v>-3.6702789605312702E-2</v>
      </c>
      <c r="AD722">
        <f t="shared" si="260"/>
        <v>-3.6702789605312702E-2</v>
      </c>
      <c r="AE722">
        <f t="shared" si="261"/>
        <v>0.39999999999999969</v>
      </c>
      <c r="AF722">
        <f t="shared" si="270"/>
        <v>940.38558058398075</v>
      </c>
      <c r="AG722">
        <f t="shared" si="262"/>
        <v>-6.732144403026466E-2</v>
      </c>
      <c r="AH722">
        <f t="shared" si="263"/>
        <v>-0.31316266382732283</v>
      </c>
      <c r="AI722">
        <f t="shared" si="271"/>
        <v>0.60000000000000031</v>
      </c>
      <c r="AJ722">
        <f>MAX(0, $R722 - $AA722) * INDEX(Model_Assumptions[Values], 7)</f>
        <v>3220.2196718108439</v>
      </c>
      <c r="AK722">
        <f>MAX(0, INDEX(Model_Assumptions[Values], 4) - $AD722)</f>
        <v>8.6702789605312705E-2</v>
      </c>
      <c r="AL722">
        <f>MAX(0, INDEX(Model_Assumptions[Values], 5) - $AC722)</f>
        <v>5.6702789605312706E-2</v>
      </c>
      <c r="AM722">
        <f>INDEX(Model_Assumptions[Values], 6) * MAX(0, INDEX(Model_Assumptions[Values], 3) - $AB722)^2</f>
        <v>0</v>
      </c>
      <c r="AN722">
        <f t="shared" si="264"/>
        <v>3243.2594344665913</v>
      </c>
      <c r="AO722" cm="1">
        <f t="array" ref="AO722">IFERROR(STDEV(IF($E$2:$E$2201=$E722, $AJ$2:$AJ$2201)), 0)</f>
        <v>67.44543576940498</v>
      </c>
      <c r="AP722">
        <f t="shared" si="272"/>
        <v>-0.34160595736263033</v>
      </c>
      <c r="AQ722">
        <f t="shared" si="265"/>
        <v>9.6714602302774219E-2</v>
      </c>
      <c r="AR722" cm="1">
        <f t="array" ref="AR722">IFERROR(STDEV(IF($E$2:$E$2201=$E722, $AK$2:$AK$2201)), 0)</f>
        <v>2.9085769017913283E-2</v>
      </c>
      <c r="AS722">
        <f t="shared" si="273"/>
        <v>-0.344216881159149</v>
      </c>
      <c r="AT722">
        <f t="shared" si="266"/>
        <v>6.6714602302774206E-2</v>
      </c>
      <c r="AU722" cm="1">
        <f t="array" ref="AU722">IFERROR(STDEV(IF($E$2:$E$2201=$E722, $AL$2:$AL$2201)), 0)</f>
        <v>2.9085769017913311E-2</v>
      </c>
      <c r="AV722">
        <f t="shared" si="274"/>
        <v>-0.34421688115914817</v>
      </c>
      <c r="AW722">
        <f t="shared" si="267"/>
        <v>0</v>
      </c>
      <c r="AX722" cm="1">
        <f t="array" ref="AX722">IFERROR(STDEV(IF($E$2:$E$2201=$E722, $AM$2:$AM$2201)), 0)</f>
        <v>0</v>
      </c>
      <c r="AY722">
        <f t="shared" si="275"/>
        <v>-0.34421688115914817</v>
      </c>
      <c r="AZ722">
        <f>INDEX(Model_Assumptions[Values],9)*((INDEX(Model_Scenarios[GR Weight],1)*$AG722)+(INDEX(Model_Scenarios[GP Weight],1)*$AH722)+(INDEX(Model_Scenarios[LTV Weight],1)*$AI722))-(INDEX(Model_Scenarios[LTV Weight],1)*$AP722)-(INDEX(Model_Scenarios[GP Weight],1)*($AS722+$AV722+$AY722))</f>
        <v>2.5863077763090558</v>
      </c>
      <c r="BA722">
        <f>INDEX(Model_Assumptions[Values],9)*((INDEX(Model_Scenarios[GR Weight],2)*$AG722)+(INDEX(Model_Scenarios[GP Weight],2)*$AH722)+(INDEX(Model_Scenarios[LTV Weight],2)*$AI722))-(INDEX(Model_Scenarios[LTV Weight],2)*$AP722)-(INDEX(Model_Scenarios[GP Weight],2)*($AS722+$AV722+$AY722))</f>
        <v>2.0149202541311784</v>
      </c>
      <c r="BB722">
        <f>INDEX(Model_Assumptions[Values],9)*((INDEX(Model_Scenarios[GR Weight],3)*$AG722)+(INDEX(Model_Scenarios[GP Weight],3)*$AH722)+(INDEX(Model_Scenarios[LTV Weight],3)*$AI722))-(INDEX(Model_Scenarios[LTV Weight],3)*$AP722)-(INDEX(Model_Scenarios[GP Weight],3)*($AS722+$AV722+$AY722))</f>
        <v>1.0658836414265132</v>
      </c>
      <c r="BC722">
        <f>INDEX(Model_Assumptions[Values],9)*((INDEX(Model_Scenarios[GR Weight],4)*$AG722)+(INDEX(Model_Scenarios[GP Weight],4)*$AH722)+(INDEX(Model_Scenarios[LTV Weight],4)*$AI722))-(INDEX(Model_Scenarios[LTV Weight],4)*$AP722)-(INDEX(Model_Scenarios[GP Weight],4)*($AS722+$AV722+$AY722))</f>
        <v>0.69806232367511734</v>
      </c>
      <c r="BD722">
        <f>INDEX(Model_Assumptions[Values],9)*((INDEX(Model_Scenarios[GR Weight],5)*$AG722)+(INDEX(Model_Scenarios[GP Weight],5)*$AH722)+(INDEX(Model_Scenarios[LTV Weight],5)*$AI722))-(INDEX(Model_Scenarios[LTV Weight],5)*$AP722)-(INDEX(Model_Scenarios[GP Weight],5)*($AS722+$AV722+$AY722))</f>
        <v>0.47484057369785038</v>
      </c>
    </row>
    <row r="723" spans="1:56" x14ac:dyDescent="0.25">
      <c r="A723">
        <v>722</v>
      </c>
      <c r="B723">
        <v>15</v>
      </c>
      <c r="C723" s="3">
        <v>22</v>
      </c>
      <c r="D723" s="4">
        <v>0.42</v>
      </c>
      <c r="E723" t="str">
        <v>SKU-1020</v>
      </c>
      <c r="F723" t="str">
        <v>Reduce</v>
      </c>
      <c r="G723" t="str">
        <v>Full</v>
      </c>
      <c r="H723">
        <v>32.880000000000003</v>
      </c>
      <c r="I723">
        <v>21.52</v>
      </c>
      <c r="J723">
        <v>32</v>
      </c>
      <c r="K723">
        <v>1052.1600000000001</v>
      </c>
      <c r="L723">
        <v>363.5200000000001</v>
      </c>
      <c r="M723">
        <v>0.34549878345498791</v>
      </c>
      <c r="N723">
        <v>28.515197020399562</v>
      </c>
      <c r="O723">
        <v>201.23189571398484</v>
      </c>
      <c r="P723">
        <v>136.67189571398478</v>
      </c>
      <c r="Q723">
        <v>2101.4202918077772</v>
      </c>
      <c r="R723">
        <v>1567.3093009733004</v>
      </c>
      <c r="S723">
        <v>1</v>
      </c>
      <c r="T723">
        <f t="shared" si="253"/>
        <v>31.046782748567818</v>
      </c>
      <c r="U723">
        <f t="shared" si="254"/>
        <v>-5.5754782586137003E-2</v>
      </c>
      <c r="V723">
        <f>IF($F723="Reduce", INDEX(Model_Assumptions[Values], 2), INDEX(Model_Assumptions[Values], 1))</f>
        <v>-0.8</v>
      </c>
      <c r="W723">
        <f t="shared" si="255"/>
        <v>33.427322434205109</v>
      </c>
      <c r="X723">
        <f t="shared" si="268"/>
        <v>1037.8108174810932</v>
      </c>
      <c r="Y723">
        <f t="shared" si="256"/>
        <v>318.45483869699922</v>
      </c>
      <c r="Z723">
        <f t="shared" si="257"/>
        <v>-14.3491825189069</v>
      </c>
      <c r="AA723">
        <f t="shared" si="258"/>
        <v>-45.065161303000878</v>
      </c>
      <c r="AB723">
        <f t="shared" si="269"/>
        <v>0.30685249501439199</v>
      </c>
      <c r="AC723">
        <f t="shared" si="259"/>
        <v>-3.8646288440595922E-2</v>
      </c>
      <c r="AD723">
        <f t="shared" si="260"/>
        <v>-3.8646288440595922E-2</v>
      </c>
      <c r="AE723">
        <f t="shared" si="261"/>
        <v>0.41999999999999993</v>
      </c>
      <c r="AF723">
        <f t="shared" si="270"/>
        <v>909.0393945645144</v>
      </c>
      <c r="AG723">
        <f t="shared" si="262"/>
        <v>-7.1306700500907164E-2</v>
      </c>
      <c r="AH723">
        <f t="shared" si="263"/>
        <v>-0.32973246670485484</v>
      </c>
      <c r="AI723">
        <f t="shared" si="271"/>
        <v>0.58000000000000007</v>
      </c>
      <c r="AJ723">
        <f>MAX(0, $R723 - $AA723) * INDEX(Model_Assumptions[Values], 7)</f>
        <v>3224.7489245526026</v>
      </c>
      <c r="AK723">
        <f>MAX(0, INDEX(Model_Assumptions[Values], 4) - $AD723)</f>
        <v>8.8646288440595924E-2</v>
      </c>
      <c r="AL723">
        <f>MAX(0, INDEX(Model_Assumptions[Values], 5) - $AC723)</f>
        <v>5.8646288440595926E-2</v>
      </c>
      <c r="AM723">
        <f>INDEX(Model_Assumptions[Values], 6) * MAX(0, INDEX(Model_Assumptions[Values], 3) - $AB723)^2</f>
        <v>0</v>
      </c>
      <c r="AN723">
        <f t="shared" si="264"/>
        <v>3243.2594344665913</v>
      </c>
      <c r="AO723" cm="1">
        <f t="array" ref="AO723">IFERROR(STDEV(IF($E$2:$E$2201=$E723, $AJ$2:$AJ$2201)), 0)</f>
        <v>67.44543576940498</v>
      </c>
      <c r="AP723">
        <f t="shared" si="272"/>
        <v>-0.27445163194253613</v>
      </c>
      <c r="AQ723">
        <f t="shared" si="265"/>
        <v>9.6714602302774219E-2</v>
      </c>
      <c r="AR723" cm="1">
        <f t="array" ref="AR723">IFERROR(STDEV(IF($E$2:$E$2201=$E723, $AK$2:$AK$2201)), 0)</f>
        <v>2.9085769017913283E-2</v>
      </c>
      <c r="AS723">
        <f t="shared" si="273"/>
        <v>-0.27739730234429072</v>
      </c>
      <c r="AT723">
        <f t="shared" si="266"/>
        <v>6.6714602302774206E-2</v>
      </c>
      <c r="AU723" cm="1">
        <f t="array" ref="AU723">IFERROR(STDEV(IF($E$2:$E$2201=$E723, $AL$2:$AL$2201)), 0)</f>
        <v>2.9085769017913311E-2</v>
      </c>
      <c r="AV723">
        <f t="shared" si="274"/>
        <v>-0.27739730234429</v>
      </c>
      <c r="AW723">
        <f t="shared" si="267"/>
        <v>0</v>
      </c>
      <c r="AX723" cm="1">
        <f t="array" ref="AX723">IFERROR(STDEV(IF($E$2:$E$2201=$E723, $AM$2:$AM$2201)), 0)</f>
        <v>0</v>
      </c>
      <c r="AY723">
        <f t="shared" si="275"/>
        <v>-0.27739730234429</v>
      </c>
      <c r="AZ723">
        <f>INDEX(Model_Assumptions[Values],9)*((INDEX(Model_Scenarios[GR Weight],1)*$AG723)+(INDEX(Model_Scenarios[GP Weight],1)*$AH723)+(INDEX(Model_Scenarios[LTV Weight],1)*$AI723))-(INDEX(Model_Scenarios[LTV Weight],1)*$AP723)-(INDEX(Model_Scenarios[GP Weight],1)*($AS723+$AV723+$AY723))</f>
        <v>2.4222609126544352</v>
      </c>
      <c r="BA723">
        <f>INDEX(Model_Assumptions[Values],9)*((INDEX(Model_Scenarios[GR Weight],2)*$AG723)+(INDEX(Model_Scenarios[GP Weight],2)*$AH723)+(INDEX(Model_Scenarios[LTV Weight],2)*$AI723))-(INDEX(Model_Scenarios[LTV Weight],2)*$AP723)-(INDEX(Model_Scenarios[GP Weight],2)*($AS723+$AV723+$AY723))</f>
        <v>1.8466194500886879</v>
      </c>
      <c r="BB723">
        <f>INDEX(Model_Assumptions[Values],9)*((INDEX(Model_Scenarios[GR Weight],3)*$AG723)+(INDEX(Model_Scenarios[GP Weight],3)*$AH723)+(INDEX(Model_Scenarios[LTV Weight],3)*$AI723))-(INDEX(Model_Scenarios[LTV Weight],3)*$AP723)-(INDEX(Model_Scenarios[GP Weight],3)*($AS723+$AV723+$AY723))</f>
        <v>0.8948826278788895</v>
      </c>
      <c r="BC723">
        <f>INDEX(Model_Assumptions[Values],9)*((INDEX(Model_Scenarios[GR Weight],4)*$AG723)+(INDEX(Model_Scenarios[GP Weight],4)*$AH723)+(INDEX(Model_Scenarios[LTV Weight],4)*$AI723))-(INDEX(Model_Scenarios[LTV Weight],4)*$AP723)-(INDEX(Model_Scenarios[GP Weight],4)*($AS723+$AV723+$AY723))</f>
        <v>0.54178411443418217</v>
      </c>
      <c r="BD723">
        <f>INDEX(Model_Assumptions[Values],9)*((INDEX(Model_Scenarios[GR Weight],5)*$AG723)+(INDEX(Model_Scenarios[GP Weight],5)*$AH723)+(INDEX(Model_Scenarios[LTV Weight],5)*$AI723))-(INDEX(Model_Scenarios[LTV Weight],5)*$AP723)-(INDEX(Model_Scenarios[GP Weight],5)*($AS723+$AV723+$AY723))</f>
        <v>0.27324747291445495</v>
      </c>
    </row>
    <row r="724" spans="1:56" x14ac:dyDescent="0.25">
      <c r="A724">
        <v>723</v>
      </c>
      <c r="B724">
        <v>15</v>
      </c>
      <c r="C724" s="3">
        <v>23</v>
      </c>
      <c r="D724" s="4">
        <v>0.44</v>
      </c>
      <c r="E724" t="str">
        <v>SKU-1020</v>
      </c>
      <c r="F724" t="str">
        <v>Reduce</v>
      </c>
      <c r="G724" t="str">
        <v>Full</v>
      </c>
      <c r="H724">
        <v>32.880000000000003</v>
      </c>
      <c r="I724">
        <v>21.52</v>
      </c>
      <c r="J724">
        <v>32</v>
      </c>
      <c r="K724">
        <v>1052.1600000000001</v>
      </c>
      <c r="L724">
        <v>363.5200000000001</v>
      </c>
      <c r="M724">
        <v>0.34549878345498791</v>
      </c>
      <c r="N724">
        <v>28.515197020399562</v>
      </c>
      <c r="O724">
        <v>201.23189571398484</v>
      </c>
      <c r="P724">
        <v>136.67189571398478</v>
      </c>
      <c r="Q724">
        <v>2101.4202918077772</v>
      </c>
      <c r="R724">
        <v>1567.3093009733004</v>
      </c>
      <c r="S724">
        <v>1</v>
      </c>
      <c r="T724">
        <f t="shared" si="253"/>
        <v>30.959486688975808</v>
      </c>
      <c r="U724">
        <f t="shared" si="254"/>
        <v>-5.8409772233095937E-2</v>
      </c>
      <c r="V724">
        <f>IF($F724="Reduce", INDEX(Model_Assumptions[Values], 2), INDEX(Model_Assumptions[Values], 1))</f>
        <v>-0.8</v>
      </c>
      <c r="W724">
        <f t="shared" si="255"/>
        <v>33.495290169167255</v>
      </c>
      <c r="X724">
        <f t="shared" si="268"/>
        <v>1036.9969901357158</v>
      </c>
      <c r="Y724">
        <f t="shared" si="256"/>
        <v>316.17834569523654</v>
      </c>
      <c r="Z724">
        <f t="shared" si="257"/>
        <v>-15.163009864284277</v>
      </c>
      <c r="AA724">
        <f t="shared" si="258"/>
        <v>-47.341654304763551</v>
      </c>
      <c r="AB724">
        <f t="shared" si="269"/>
        <v>0.30489803606262839</v>
      </c>
      <c r="AC724">
        <f t="shared" si="259"/>
        <v>-4.0600747392359526E-2</v>
      </c>
      <c r="AD724">
        <f t="shared" si="260"/>
        <v>-4.0600747392359526E-2</v>
      </c>
      <c r="AE724">
        <f t="shared" si="261"/>
        <v>0.44000000000000011</v>
      </c>
      <c r="AF724">
        <f t="shared" si="270"/>
        <v>877.69320854504792</v>
      </c>
      <c r="AG724">
        <f t="shared" si="262"/>
        <v>-7.5350926901944934E-2</v>
      </c>
      <c r="AH724">
        <f t="shared" si="263"/>
        <v>-0.3463890952667848</v>
      </c>
      <c r="AI724">
        <f t="shared" si="271"/>
        <v>0.55999999999999983</v>
      </c>
      <c r="AJ724">
        <f>MAX(0, $R724 - $AA724) * INDEX(Model_Assumptions[Values], 7)</f>
        <v>3229.301910556128</v>
      </c>
      <c r="AK724">
        <f>MAX(0, INDEX(Model_Assumptions[Values], 4) - $AD724)</f>
        <v>9.0600747392359529E-2</v>
      </c>
      <c r="AL724">
        <f>MAX(0, INDEX(Model_Assumptions[Values], 5) - $AC724)</f>
        <v>6.060074739235953E-2</v>
      </c>
      <c r="AM724">
        <f>INDEX(Model_Assumptions[Values], 6) * MAX(0, INDEX(Model_Assumptions[Values], 3) - $AB724)^2</f>
        <v>0</v>
      </c>
      <c r="AN724">
        <f t="shared" si="264"/>
        <v>3243.2594344665913</v>
      </c>
      <c r="AO724" cm="1">
        <f t="array" ref="AO724">IFERROR(STDEV(IF($E$2:$E$2201=$E724, $AJ$2:$AJ$2201)), 0)</f>
        <v>67.44543576940498</v>
      </c>
      <c r="AP724">
        <f t="shared" si="272"/>
        <v>-0.20694541819232859</v>
      </c>
      <c r="AQ724">
        <f t="shared" si="265"/>
        <v>9.6714602302774219E-2</v>
      </c>
      <c r="AR724" cm="1">
        <f t="array" ref="AR724">IFERROR(STDEV(IF($E$2:$E$2201=$E724, $AK$2:$AK$2201)), 0)</f>
        <v>2.9085769017913283E-2</v>
      </c>
      <c r="AS724">
        <f t="shared" si="273"/>
        <v>-0.21020090294498667</v>
      </c>
      <c r="AT724">
        <f t="shared" si="266"/>
        <v>6.6714602302774206E-2</v>
      </c>
      <c r="AU724" cm="1">
        <f t="array" ref="AU724">IFERROR(STDEV(IF($E$2:$E$2201=$E724, $AL$2:$AL$2201)), 0)</f>
        <v>2.9085769017913311E-2</v>
      </c>
      <c r="AV724">
        <f t="shared" si="274"/>
        <v>-0.21020090294498597</v>
      </c>
      <c r="AW724">
        <f t="shared" si="267"/>
        <v>0</v>
      </c>
      <c r="AX724" cm="1">
        <f t="array" ref="AX724">IFERROR(STDEV(IF($E$2:$E$2201=$E724, $AM$2:$AM$2201)), 0)</f>
        <v>0</v>
      </c>
      <c r="AY724">
        <f t="shared" si="275"/>
        <v>-0.21020090294498597</v>
      </c>
      <c r="AZ724">
        <f>INDEX(Model_Assumptions[Values],9)*((INDEX(Model_Scenarios[GR Weight],1)*$AG724)+(INDEX(Model_Scenarios[GP Weight],1)*$AH724)+(INDEX(Model_Scenarios[LTV Weight],1)*$AI724))-(INDEX(Model_Scenarios[LTV Weight],1)*$AP724)-(INDEX(Model_Scenarios[GP Weight],1)*($AS724+$AV724+$AY724))</f>
        <v>2.2577465943529935</v>
      </c>
      <c r="BA724">
        <f>INDEX(Model_Assumptions[Values],9)*((INDEX(Model_Scenarios[GR Weight],2)*$AG724)+(INDEX(Model_Scenarios[GP Weight],2)*$AH724)+(INDEX(Model_Scenarios[LTV Weight],2)*$AI724))-(INDEX(Model_Scenarios[LTV Weight],2)*$AP724)-(INDEX(Model_Scenarios[GP Weight],2)*($AS724+$AV724+$AY724))</f>
        <v>1.6777327731487612</v>
      </c>
      <c r="BB724">
        <f>INDEX(Model_Assumptions[Values],9)*((INDEX(Model_Scenarios[GR Weight],3)*$AG724)+(INDEX(Model_Scenarios[GP Weight],3)*$AH724)+(INDEX(Model_Scenarios[LTV Weight],3)*$AI724))-(INDEX(Model_Scenarios[LTV Weight],3)*$AP724)-(INDEX(Model_Scenarios[GP Weight],3)*($AS724+$AV724+$AY724))</f>
        <v>0.72311954002486212</v>
      </c>
      <c r="BC724">
        <f>INDEX(Model_Assumptions[Values],9)*((INDEX(Model_Scenarios[GR Weight],4)*$AG724)+(INDEX(Model_Scenarios[GP Weight],4)*$AH724)+(INDEX(Model_Scenarios[LTV Weight],4)*$AI724))-(INDEX(Model_Scenarios[LTV Weight],4)*$AP724)-(INDEX(Model_Scenarios[GP Weight],4)*($AS724+$AV724+$AY724))</f>
        <v>0.3847495347546569</v>
      </c>
      <c r="BD724">
        <f>INDEX(Model_Assumptions[Values],9)*((INDEX(Model_Scenarios[GR Weight],5)*$AG724)+(INDEX(Model_Scenarios[GP Weight],5)*$AH724)+(INDEX(Model_Scenarios[LTV Weight],5)*$AI724))-(INDEX(Model_Scenarios[LTV Weight],5)*$AP724)-(INDEX(Model_Scenarios[GP Weight],5)*($AS724+$AV724+$AY724))</f>
        <v>7.0646905521705938E-2</v>
      </c>
    </row>
    <row r="725" spans="1:56" x14ac:dyDescent="0.25">
      <c r="A725">
        <v>724</v>
      </c>
      <c r="B725">
        <v>15</v>
      </c>
      <c r="C725" s="3">
        <v>24</v>
      </c>
      <c r="D725" s="4">
        <v>0.46</v>
      </c>
      <c r="E725" t="str">
        <v>SKU-1020</v>
      </c>
      <c r="F725" t="str">
        <v>Reduce</v>
      </c>
      <c r="G725" t="str">
        <v>Full</v>
      </c>
      <c r="H725">
        <v>32.880000000000003</v>
      </c>
      <c r="I725">
        <v>21.52</v>
      </c>
      <c r="J725">
        <v>32</v>
      </c>
      <c r="K725">
        <v>1052.1600000000001</v>
      </c>
      <c r="L725">
        <v>363.5200000000001</v>
      </c>
      <c r="M725">
        <v>0.34549878345498791</v>
      </c>
      <c r="N725">
        <v>28.515197020399562</v>
      </c>
      <c r="O725">
        <v>201.23189571398484</v>
      </c>
      <c r="P725">
        <v>136.67189571398478</v>
      </c>
      <c r="Q725">
        <v>2101.4202918077772</v>
      </c>
      <c r="R725">
        <v>1567.3093009733004</v>
      </c>
      <c r="S725">
        <v>1</v>
      </c>
      <c r="T725">
        <f t="shared" si="253"/>
        <v>30.872190629383798</v>
      </c>
      <c r="U725">
        <f t="shared" si="254"/>
        <v>-6.1064761880054871E-2</v>
      </c>
      <c r="V725">
        <f>IF($F725="Reduce", INDEX(Model_Assumptions[Values], 2), INDEX(Model_Assumptions[Values], 1))</f>
        <v>-0.8</v>
      </c>
      <c r="W725">
        <f t="shared" si="255"/>
        <v>33.563257904129408</v>
      </c>
      <c r="X725">
        <f t="shared" si="268"/>
        <v>1036.1712961594556</v>
      </c>
      <c r="Y725">
        <f t="shared" si="256"/>
        <v>313.88998606259065</v>
      </c>
      <c r="Z725">
        <f t="shared" si="257"/>
        <v>-15.988703840544531</v>
      </c>
      <c r="AA725">
        <f t="shared" si="258"/>
        <v>-49.630013937409444</v>
      </c>
      <c r="AB725">
        <f t="shared" si="269"/>
        <v>0.3029325240199342</v>
      </c>
      <c r="AC725">
        <f t="shared" si="259"/>
        <v>-4.256625943505371E-2</v>
      </c>
      <c r="AD725">
        <f t="shared" si="260"/>
        <v>-4.256625943505371E-2</v>
      </c>
      <c r="AE725">
        <f t="shared" si="261"/>
        <v>0.46000000000000035</v>
      </c>
      <c r="AF725">
        <f t="shared" si="270"/>
        <v>846.34702252558156</v>
      </c>
      <c r="AG725">
        <f t="shared" si="262"/>
        <v>-7.9454123233374571E-2</v>
      </c>
      <c r="AH725">
        <f t="shared" si="263"/>
        <v>-0.36313254951311191</v>
      </c>
      <c r="AI725">
        <f t="shared" si="271"/>
        <v>0.53999999999999959</v>
      </c>
      <c r="AJ725">
        <f>MAX(0, $R725 - $AA725) * INDEX(Model_Assumptions[Values], 7)</f>
        <v>3233.87862982142</v>
      </c>
      <c r="AK725">
        <f>MAX(0, INDEX(Model_Assumptions[Values], 4) - $AD725)</f>
        <v>9.2566259435053713E-2</v>
      </c>
      <c r="AL725">
        <f>MAX(0, INDEX(Model_Assumptions[Values], 5) - $AC725)</f>
        <v>6.2566259435053714E-2</v>
      </c>
      <c r="AM725">
        <f>INDEX(Model_Assumptions[Values], 6) * MAX(0, INDEX(Model_Assumptions[Values], 3) - $AB725)^2</f>
        <v>0</v>
      </c>
      <c r="AN725">
        <f t="shared" si="264"/>
        <v>3243.2594344665913</v>
      </c>
      <c r="AO725" cm="1">
        <f t="array" ref="AO725">IFERROR(STDEV(IF($E$2:$E$2201=$E725, $AJ$2:$AJ$2201)), 0)</f>
        <v>67.44543576940498</v>
      </c>
      <c r="AP725">
        <f t="shared" si="272"/>
        <v>-0.13908731611200764</v>
      </c>
      <c r="AQ725">
        <f t="shared" si="265"/>
        <v>9.6714602302774219E-2</v>
      </c>
      <c r="AR725" cm="1">
        <f t="array" ref="AR725">IFERROR(STDEV(IF($E$2:$E$2201=$E725, $AK$2:$AK$2201)), 0)</f>
        <v>2.9085769017913283E-2</v>
      </c>
      <c r="AS725">
        <f t="shared" si="273"/>
        <v>-0.1426244863997109</v>
      </c>
      <c r="AT725">
        <f t="shared" si="266"/>
        <v>6.6714602302774206E-2</v>
      </c>
      <c r="AU725" cm="1">
        <f t="array" ref="AU725">IFERROR(STDEV(IF($E$2:$E$2201=$E725, $AL$2:$AL$2201)), 0)</f>
        <v>2.9085769017913311E-2</v>
      </c>
      <c r="AV725">
        <f t="shared" si="274"/>
        <v>-0.14262448639971029</v>
      </c>
      <c r="AW725">
        <f t="shared" si="267"/>
        <v>0</v>
      </c>
      <c r="AX725" cm="1">
        <f t="array" ref="AX725">IFERROR(STDEV(IF($E$2:$E$2201=$E725, $AM$2:$AM$2201)), 0)</f>
        <v>0</v>
      </c>
      <c r="AY725">
        <f t="shared" si="275"/>
        <v>-0.14262448639971029</v>
      </c>
      <c r="AZ725">
        <f>INDEX(Model_Assumptions[Values],9)*((INDEX(Model_Scenarios[GR Weight],1)*$AG725)+(INDEX(Model_Scenarios[GP Weight],1)*$AH725)+(INDEX(Model_Scenarios[LTV Weight],1)*$AI725))-(INDEX(Model_Scenarios[LTV Weight],1)*$AP725)-(INDEX(Model_Scenarios[GP Weight],1)*($AS725+$AV725+$AY725))</f>
        <v>2.0927638624362745</v>
      </c>
      <c r="BA725">
        <f>INDEX(Model_Assumptions[Values],9)*((INDEX(Model_Scenarios[GR Weight],2)*$AG725)+(INDEX(Model_Scenarios[GP Weight],2)*$AH725)+(INDEX(Model_Scenarios[LTV Weight],2)*$AI725))-(INDEX(Model_Scenarios[LTV Weight],2)*$AP725)-(INDEX(Model_Scenarios[GP Weight],2)*($AS725+$AV725+$AY725))</f>
        <v>1.5082583053744874</v>
      </c>
      <c r="BB725">
        <f>INDEX(Model_Assumptions[Values],9)*((INDEX(Model_Scenarios[GR Weight],3)*$AG725)+(INDEX(Model_Scenarios[GP Weight],3)*$AH725)+(INDEX(Model_Scenarios[LTV Weight],3)*$AI725))-(INDEX(Model_Scenarios[LTV Weight],3)*$AP725)-(INDEX(Model_Scenarios[GP Weight],3)*($AS725+$AV725+$AY725))</f>
        <v>0.5505910214748343</v>
      </c>
      <c r="BC725">
        <f>INDEX(Model_Assumptions[Values],9)*((INDEX(Model_Scenarios[GR Weight],4)*$AG725)+(INDEX(Model_Scenarios[GP Weight],4)*$AH725)+(INDEX(Model_Scenarios[LTV Weight],4)*$AI725))-(INDEX(Model_Scenarios[LTV Weight],4)*$AP725)-(INDEX(Model_Scenarios[GP Weight],4)*($AS725+$AV725+$AY725))</f>
        <v>0.22695522824694622</v>
      </c>
      <c r="BD725">
        <f>INDEX(Model_Assumptions[Values],9)*((INDEX(Model_Scenarios[GR Weight],5)*$AG725)+(INDEX(Model_Scenarios[GP Weight],5)*$AH725)+(INDEX(Model_Scenarios[LTV Weight],5)*$AI725))-(INDEX(Model_Scenarios[LTV Weight],5)*$AP725)-(INDEX(Model_Scenarios[GP Weight],5)*($AS725+$AV725+$AY725))</f>
        <v>-0.13296640280690863</v>
      </c>
    </row>
    <row r="726" spans="1:56" x14ac:dyDescent="0.25">
      <c r="A726">
        <v>725</v>
      </c>
      <c r="B726">
        <v>15</v>
      </c>
      <c r="C726" s="3">
        <v>25</v>
      </c>
      <c r="D726" s="4">
        <v>0.48</v>
      </c>
      <c r="E726" t="str">
        <v>SKU-1020</v>
      </c>
      <c r="F726" t="str">
        <v>Reduce</v>
      </c>
      <c r="G726" t="str">
        <v>Full</v>
      </c>
      <c r="H726">
        <v>32.880000000000003</v>
      </c>
      <c r="I726">
        <v>21.52</v>
      </c>
      <c r="J726">
        <v>32</v>
      </c>
      <c r="K726">
        <v>1052.1600000000001</v>
      </c>
      <c r="L726">
        <v>363.5200000000001</v>
      </c>
      <c r="M726">
        <v>0.34549878345498791</v>
      </c>
      <c r="N726">
        <v>28.515197020399562</v>
      </c>
      <c r="O726">
        <v>201.23189571398484</v>
      </c>
      <c r="P726">
        <v>136.67189571398478</v>
      </c>
      <c r="Q726">
        <v>2101.4202918077772</v>
      </c>
      <c r="R726">
        <v>1567.3093009733004</v>
      </c>
      <c r="S726">
        <v>1</v>
      </c>
      <c r="T726">
        <f t="shared" si="253"/>
        <v>30.784894569791792</v>
      </c>
      <c r="U726">
        <f t="shared" si="254"/>
        <v>-6.3719751527013702E-2</v>
      </c>
      <c r="V726">
        <f>IF($F726="Reduce", INDEX(Model_Assumptions[Values], 2), INDEX(Model_Assumptions[Values], 1))</f>
        <v>-0.8</v>
      </c>
      <c r="W726">
        <f t="shared" si="255"/>
        <v>33.631225639091554</v>
      </c>
      <c r="X726">
        <f t="shared" si="268"/>
        <v>1035.333735552312</v>
      </c>
      <c r="Y726">
        <f t="shared" si="256"/>
        <v>311.58975979906177</v>
      </c>
      <c r="Z726">
        <f t="shared" si="257"/>
        <v>-16.826264447688118</v>
      </c>
      <c r="AA726">
        <f t="shared" si="258"/>
        <v>-51.930240200938329</v>
      </c>
      <c r="AB726">
        <f t="shared" si="269"/>
        <v>0.30095586485727738</v>
      </c>
      <c r="AC726">
        <f t="shared" si="259"/>
        <v>-4.4542918597710535E-2</v>
      </c>
      <c r="AD726">
        <f t="shared" si="260"/>
        <v>-4.4542918597710535E-2</v>
      </c>
      <c r="AE726">
        <f t="shared" si="261"/>
        <v>0.47999999999999976</v>
      </c>
      <c r="AF726">
        <f t="shared" si="270"/>
        <v>815.00083650611657</v>
      </c>
      <c r="AG726">
        <f t="shared" si="262"/>
        <v>-8.3616289495198337E-2</v>
      </c>
      <c r="AH726">
        <f t="shared" si="263"/>
        <v>-0.37996282944383447</v>
      </c>
      <c r="AI726">
        <f t="shared" si="271"/>
        <v>0.52000000000000024</v>
      </c>
      <c r="AJ726">
        <f>MAX(0, $R726 - $AA726) * INDEX(Model_Assumptions[Values], 7)</f>
        <v>3238.4790823484773</v>
      </c>
      <c r="AK726">
        <f>MAX(0, INDEX(Model_Assumptions[Values], 4) - $AD726)</f>
        <v>9.4542918597710537E-2</v>
      </c>
      <c r="AL726">
        <f>MAX(0, INDEX(Model_Assumptions[Values], 5) - $AC726)</f>
        <v>6.4542918597710539E-2</v>
      </c>
      <c r="AM726">
        <f>INDEX(Model_Assumptions[Values], 6) * MAX(0, INDEX(Model_Assumptions[Values], 3) - $AB726)^2</f>
        <v>0</v>
      </c>
      <c r="AN726">
        <f t="shared" si="264"/>
        <v>3243.2594344665913</v>
      </c>
      <c r="AO726" cm="1">
        <f t="array" ref="AO726">IFERROR(STDEV(IF($E$2:$E$2201=$E726, $AJ$2:$AJ$2201)), 0)</f>
        <v>67.44543576940498</v>
      </c>
      <c r="AP726">
        <f t="shared" si="272"/>
        <v>-7.0877325701593538E-2</v>
      </c>
      <c r="AQ726">
        <f t="shared" si="265"/>
        <v>9.6714602302774219E-2</v>
      </c>
      <c r="AR726" cm="1">
        <f t="array" ref="AR726">IFERROR(STDEV(IF($E$2:$E$2201=$E726, $AK$2:$AK$2201)), 0)</f>
        <v>2.9085769017913283E-2</v>
      </c>
      <c r="AS726">
        <f t="shared" si="273"/>
        <v>-7.4664819889279518E-2</v>
      </c>
      <c r="AT726">
        <f t="shared" si="266"/>
        <v>6.6714602302774206E-2</v>
      </c>
      <c r="AU726" cm="1">
        <f t="array" ref="AU726">IFERROR(STDEV(IF($E$2:$E$2201=$E726, $AL$2:$AL$2201)), 0)</f>
        <v>2.9085769017913311E-2</v>
      </c>
      <c r="AV726">
        <f t="shared" si="274"/>
        <v>-7.4664819889278963E-2</v>
      </c>
      <c r="AW726">
        <f t="shared" si="267"/>
        <v>0</v>
      </c>
      <c r="AX726" cm="1">
        <f t="array" ref="AX726">IFERROR(STDEV(IF($E$2:$E$2201=$E726, $AM$2:$AM$2201)), 0)</f>
        <v>0</v>
      </c>
      <c r="AY726">
        <f t="shared" si="275"/>
        <v>-7.4664819889278963E-2</v>
      </c>
      <c r="AZ726">
        <f>INDEX(Model_Assumptions[Values],9)*((INDEX(Model_Scenarios[GR Weight],1)*$AG726)+(INDEX(Model_Scenarios[GP Weight],1)*$AH726)+(INDEX(Model_Scenarios[LTV Weight],1)*$AI726))-(INDEX(Model_Scenarios[LTV Weight],1)*$AP726)-(INDEX(Model_Scenarios[GP Weight],1)*($AS726+$AV726+$AY726))</f>
        <v>1.927311747058543</v>
      </c>
      <c r="BA726">
        <f>INDEX(Model_Assumptions[Values],9)*((INDEX(Model_Scenarios[GR Weight],2)*$AG726)+(INDEX(Model_Scenarios[GP Weight],2)*$AH726)+(INDEX(Model_Scenarios[LTV Weight],2)*$AI726))-(INDEX(Model_Scenarios[LTV Weight],2)*$AP726)-(INDEX(Model_Scenarios[GP Weight],2)*($AS726+$AV726+$AY726))</f>
        <v>1.338194107074371</v>
      </c>
      <c r="BB726">
        <f>INDEX(Model_Assumptions[Values],9)*((INDEX(Model_Scenarios[GR Weight],3)*$AG726)+(INDEX(Model_Scenarios[GP Weight],3)*$AH726)+(INDEX(Model_Scenarios[LTV Weight],3)*$AI726))-(INDEX(Model_Scenarios[LTV Weight],3)*$AP726)-(INDEX(Model_Scenarios[GP Weight],3)*($AS726+$AV726+$AY726))</f>
        <v>0.37729367776867273</v>
      </c>
      <c r="BC726">
        <f>INDEX(Model_Assumptions[Values],9)*((INDEX(Model_Scenarios[GR Weight],4)*$AG726)+(INDEX(Model_Scenarios[GP Weight],4)*$AH726)+(INDEX(Model_Scenarios[LTV Weight],4)*$AI726))-(INDEX(Model_Scenarios[LTV Weight],4)*$AP726)-(INDEX(Model_Scenarios[GP Weight],4)*($AS726+$AV726+$AY726))</f>
        <v>6.8397800450914134E-2</v>
      </c>
      <c r="BD726">
        <f>INDEX(Model_Assumptions[Values],9)*((INDEX(Model_Scenarios[GR Weight],5)*$AG726)+(INDEX(Model_Scenarios[GP Weight],5)*$AH726)+(INDEX(Model_Scenarios[LTV Weight],5)*$AI726))-(INDEX(Model_Scenarios[LTV Weight],5)*$AP726)-(INDEX(Model_Scenarios[GP Weight],5)*($AS726+$AV726+$AY726))</f>
        <v>-0.33759778622303405</v>
      </c>
    </row>
    <row r="727" spans="1:56" x14ac:dyDescent="0.25">
      <c r="A727">
        <v>726</v>
      </c>
      <c r="B727">
        <v>15</v>
      </c>
      <c r="C727" s="3">
        <v>26</v>
      </c>
      <c r="D727" s="4">
        <v>0.5</v>
      </c>
      <c r="E727" t="str">
        <v>SKU-1020</v>
      </c>
      <c r="F727" t="str">
        <v>Reduce</v>
      </c>
      <c r="G727" t="str">
        <v>Full</v>
      </c>
      <c r="H727">
        <v>32.880000000000003</v>
      </c>
      <c r="I727">
        <v>21.52</v>
      </c>
      <c r="J727">
        <v>32</v>
      </c>
      <c r="K727">
        <v>1052.1600000000001</v>
      </c>
      <c r="L727">
        <v>363.5200000000001</v>
      </c>
      <c r="M727">
        <v>0.34549878345498791</v>
      </c>
      <c r="N727">
        <v>28.515197020399562</v>
      </c>
      <c r="O727">
        <v>201.23189571398484</v>
      </c>
      <c r="P727">
        <v>136.67189571398478</v>
      </c>
      <c r="Q727">
        <v>2101.4202918077772</v>
      </c>
      <c r="R727">
        <v>1567.3093009733004</v>
      </c>
      <c r="S727">
        <v>1</v>
      </c>
      <c r="T727">
        <f t="shared" si="253"/>
        <v>30.697598510199782</v>
      </c>
      <c r="U727">
        <f t="shared" si="254"/>
        <v>-6.6374741173972629E-2</v>
      </c>
      <c r="V727">
        <f>IF($F727="Reduce", INDEX(Model_Assumptions[Values], 2), INDEX(Model_Assumptions[Values], 1))</f>
        <v>-0.8</v>
      </c>
      <c r="W727">
        <f t="shared" si="255"/>
        <v>33.699193374053699</v>
      </c>
      <c r="X727">
        <f t="shared" si="268"/>
        <v>1034.4843083142853</v>
      </c>
      <c r="Y727">
        <f t="shared" si="256"/>
        <v>309.27766690464966</v>
      </c>
      <c r="Z727">
        <f t="shared" si="257"/>
        <v>-17.67569168571481</v>
      </c>
      <c r="AA727">
        <f t="shared" si="258"/>
        <v>-54.242333095350432</v>
      </c>
      <c r="AB727">
        <f t="shared" si="269"/>
        <v>0.29896796347604765</v>
      </c>
      <c r="AC727">
        <f t="shared" si="259"/>
        <v>-4.6530819978940263E-2</v>
      </c>
      <c r="AD727">
        <f t="shared" si="260"/>
        <v>-4.6530819978940263E-2</v>
      </c>
      <c r="AE727">
        <f t="shared" si="261"/>
        <v>0.5</v>
      </c>
      <c r="AF727">
        <f t="shared" si="270"/>
        <v>783.65465048665021</v>
      </c>
      <c r="AG727">
        <f t="shared" si="262"/>
        <v>-8.7837425687415108E-2</v>
      </c>
      <c r="AH727">
        <f t="shared" si="263"/>
        <v>-0.39687993505895414</v>
      </c>
      <c r="AI727">
        <f t="shared" si="271"/>
        <v>0.5</v>
      </c>
      <c r="AJ727">
        <f>MAX(0, $R727 - $AA727) * INDEX(Model_Assumptions[Values], 7)</f>
        <v>3243.1032681373017</v>
      </c>
      <c r="AK727">
        <f>MAX(0, INDEX(Model_Assumptions[Values], 4) - $AD727)</f>
        <v>9.6530819978940266E-2</v>
      </c>
      <c r="AL727">
        <f>MAX(0, INDEX(Model_Assumptions[Values], 5) - $AC727)</f>
        <v>6.6530819978940267E-2</v>
      </c>
      <c r="AM727">
        <f>INDEX(Model_Assumptions[Values], 6) * MAX(0, INDEX(Model_Assumptions[Values], 3) - $AB727)^2</f>
        <v>0</v>
      </c>
      <c r="AN727">
        <f t="shared" si="264"/>
        <v>3243.2594344665913</v>
      </c>
      <c r="AO727" cm="1">
        <f t="array" ref="AO727">IFERROR(STDEV(IF($E$2:$E$2201=$E727, $AJ$2:$AJ$2201)), 0)</f>
        <v>67.44543576940498</v>
      </c>
      <c r="AP727">
        <f t="shared" si="272"/>
        <v>-2.3154469610593164E-3</v>
      </c>
      <c r="AQ727">
        <f t="shared" si="265"/>
        <v>9.6714602302774219E-2</v>
      </c>
      <c r="AR727" cm="1">
        <f t="array" ref="AR727">IFERROR(STDEV(IF($E$2:$E$2201=$E727, $AK$2:$AK$2201)), 0)</f>
        <v>2.9085769017913283E-2</v>
      </c>
      <c r="AS727">
        <f t="shared" si="273"/>
        <v>-6.3186338212603433E-3</v>
      </c>
      <c r="AT727">
        <f t="shared" si="266"/>
        <v>6.6714602302774206E-2</v>
      </c>
      <c r="AU727" cm="1">
        <f t="array" ref="AU727">IFERROR(STDEV(IF($E$2:$E$2201=$E727, $AL$2:$AL$2201)), 0)</f>
        <v>2.9085769017913311E-2</v>
      </c>
      <c r="AV727">
        <f t="shared" si="274"/>
        <v>-6.3186338212598602E-3</v>
      </c>
      <c r="AW727">
        <f t="shared" si="267"/>
        <v>0</v>
      </c>
      <c r="AX727" cm="1">
        <f t="array" ref="AX727">IFERROR(STDEV(IF($E$2:$E$2201=$E727, $AM$2:$AM$2201)), 0)</f>
        <v>0</v>
      </c>
      <c r="AY727">
        <f t="shared" si="275"/>
        <v>-6.3186338212598602E-3</v>
      </c>
      <c r="AZ727">
        <f>INDEX(Model_Assumptions[Values],9)*((INDEX(Model_Scenarios[GR Weight],1)*$AG727)+(INDEX(Model_Scenarios[GP Weight],1)*$AH727)+(INDEX(Model_Scenarios[LTV Weight],1)*$AI727))-(INDEX(Model_Scenarios[LTV Weight],1)*$AP727)-(INDEX(Model_Scenarios[GP Weight],1)*($AS727+$AV727+$AY727))</f>
        <v>1.7613892673420406</v>
      </c>
      <c r="BA727">
        <f>INDEX(Model_Assumptions[Values],9)*((INDEX(Model_Scenarios[GR Weight],2)*$AG727)+(INDEX(Model_Scenarios[GP Weight],2)*$AH727)+(INDEX(Model_Scenarios[LTV Weight],2)*$AI727))-(INDEX(Model_Scenarios[LTV Weight],2)*$AP727)-(INDEX(Model_Scenarios[GP Weight],2)*($AS727+$AV727+$AY727))</f>
        <v>1.1675382164929291</v>
      </c>
      <c r="BB727">
        <f>INDEX(Model_Assumptions[Values],9)*((INDEX(Model_Scenarios[GR Weight],3)*$AG727)+(INDEX(Model_Scenarios[GP Weight],3)*$AH727)+(INDEX(Model_Scenarios[LTV Weight],3)*$AI727))-(INDEX(Model_Scenarios[LTV Weight],3)*$AP727)-(INDEX(Model_Scenarios[GP Weight],3)*($AS727+$AV727+$AY727))</f>
        <v>0.20322407583430813</v>
      </c>
      <c r="BC727">
        <f>INDEX(Model_Assumptions[Values],9)*((INDEX(Model_Scenarios[GR Weight],4)*$AG727)+(INDEX(Model_Scenarios[GP Weight],4)*$AH727)+(INDEX(Model_Scenarios[LTV Weight],4)*$AI727))-(INDEX(Model_Scenarios[LTV Weight],4)*$AP727)-(INDEX(Model_Scenarios[GP Weight],4)*($AS727+$AV727+$AY727))</f>
        <v>-9.0926181705505427E-2</v>
      </c>
      <c r="BD727">
        <f>INDEX(Model_Assumptions[Values],9)*((INDEX(Model_Scenarios[GR Weight],5)*$AG727)+(INDEX(Model_Scenarios[GP Weight],5)*$AH727)+(INDEX(Model_Scenarios[LTV Weight],5)*$AI727))-(INDEX(Model_Scenarios[LTV Weight],5)*$AP727)-(INDEX(Model_Scenarios[GP Weight],5)*($AS727+$AV727+$AY727))</f>
        <v>-0.54325263955419523</v>
      </c>
    </row>
    <row r="728" spans="1:56" x14ac:dyDescent="0.25">
      <c r="A728">
        <v>727</v>
      </c>
      <c r="B728">
        <v>15</v>
      </c>
      <c r="C728" s="3">
        <v>27</v>
      </c>
      <c r="D728" s="4">
        <v>0.52</v>
      </c>
      <c r="E728" t="str">
        <v>SKU-1020</v>
      </c>
      <c r="F728" t="str">
        <v>Reduce</v>
      </c>
      <c r="G728" t="str">
        <v>Full</v>
      </c>
      <c r="H728">
        <v>32.880000000000003</v>
      </c>
      <c r="I728">
        <v>21.52</v>
      </c>
      <c r="J728">
        <v>32</v>
      </c>
      <c r="K728">
        <v>1052.1600000000001</v>
      </c>
      <c r="L728">
        <v>363.5200000000001</v>
      </c>
      <c r="M728">
        <v>0.34549878345498791</v>
      </c>
      <c r="N728">
        <v>28.515197020399562</v>
      </c>
      <c r="O728">
        <v>201.23189571398484</v>
      </c>
      <c r="P728">
        <v>136.67189571398478</v>
      </c>
      <c r="Q728">
        <v>2101.4202918077772</v>
      </c>
      <c r="R728">
        <v>1567.3093009733004</v>
      </c>
      <c r="S728">
        <v>1</v>
      </c>
      <c r="T728">
        <f t="shared" si="253"/>
        <v>30.610302450607772</v>
      </c>
      <c r="U728">
        <f t="shared" si="254"/>
        <v>-6.902973082093157E-2</v>
      </c>
      <c r="V728">
        <f>IF($F728="Reduce", INDEX(Model_Assumptions[Values], 2), INDEX(Model_Assumptions[Values], 1))</f>
        <v>-0.8</v>
      </c>
      <c r="W728">
        <f t="shared" si="255"/>
        <v>33.767161109015845</v>
      </c>
      <c r="X728">
        <f t="shared" si="268"/>
        <v>1033.6230144453752</v>
      </c>
      <c r="Y728">
        <f t="shared" si="256"/>
        <v>306.95370737935423</v>
      </c>
      <c r="Z728">
        <f t="shared" si="257"/>
        <v>-18.536985554624835</v>
      </c>
      <c r="AA728">
        <f t="shared" si="258"/>
        <v>-56.566292620645868</v>
      </c>
      <c r="AB728">
        <f t="shared" si="269"/>
        <v>0.29696872369280636</v>
      </c>
      <c r="AC728">
        <f t="shared" si="259"/>
        <v>-4.8530059762181554E-2</v>
      </c>
      <c r="AD728">
        <f t="shared" si="260"/>
        <v>-4.8530059762181554E-2</v>
      </c>
      <c r="AE728">
        <f t="shared" si="261"/>
        <v>0.52000000000000024</v>
      </c>
      <c r="AF728">
        <f t="shared" si="270"/>
        <v>752.30846446718385</v>
      </c>
      <c r="AG728">
        <f t="shared" si="262"/>
        <v>-9.2117531810026007E-2</v>
      </c>
      <c r="AH728">
        <f t="shared" si="263"/>
        <v>-0.41388386635847174</v>
      </c>
      <c r="AI728">
        <f t="shared" si="271"/>
        <v>0.47999999999999976</v>
      </c>
      <c r="AJ728">
        <f>MAX(0, $R728 - $AA728) * INDEX(Model_Assumptions[Values], 7)</f>
        <v>3247.7511871878924</v>
      </c>
      <c r="AK728">
        <f>MAX(0, INDEX(Model_Assumptions[Values], 4) - $AD728)</f>
        <v>9.8530059762181557E-2</v>
      </c>
      <c r="AL728">
        <f>MAX(0, INDEX(Model_Assumptions[Values], 5) - $AC728)</f>
        <v>6.8530059762181558E-2</v>
      </c>
      <c r="AM728">
        <f>INDEX(Model_Assumptions[Values], 6) * MAX(0, INDEX(Model_Assumptions[Values], 3) - $AB728)^2</f>
        <v>0</v>
      </c>
      <c r="AN728">
        <f t="shared" si="264"/>
        <v>3243.2594344665913</v>
      </c>
      <c r="AO728" cm="1">
        <f t="array" ref="AO728">IFERROR(STDEV(IF($E$2:$E$2201=$E728, $AJ$2:$AJ$2201)), 0)</f>
        <v>67.44543576940498</v>
      </c>
      <c r="AP728">
        <f t="shared" si="272"/>
        <v>6.6598320109581555E-2</v>
      </c>
      <c r="AQ728">
        <f t="shared" si="265"/>
        <v>9.6714602302774219E-2</v>
      </c>
      <c r="AR728" cm="1">
        <f t="array" ref="AR728">IFERROR(STDEV(IF($E$2:$E$2201=$E728, $AK$2:$AK$2201)), 0)</f>
        <v>2.9085769017913283E-2</v>
      </c>
      <c r="AS728">
        <f t="shared" si="273"/>
        <v>6.2417378694344917E-2</v>
      </c>
      <c r="AT728">
        <f t="shared" si="266"/>
        <v>6.6714602302774206E-2</v>
      </c>
      <c r="AU728" cm="1">
        <f t="array" ref="AU728">IFERROR(STDEV(IF($E$2:$E$2201=$E728, $AL$2:$AL$2201)), 0)</f>
        <v>2.9085769017913311E-2</v>
      </c>
      <c r="AV728">
        <f t="shared" si="274"/>
        <v>6.2417378694345334E-2</v>
      </c>
      <c r="AW728">
        <f t="shared" si="267"/>
        <v>0</v>
      </c>
      <c r="AX728" cm="1">
        <f t="array" ref="AX728">IFERROR(STDEV(IF($E$2:$E$2201=$E728, $AM$2:$AM$2201)), 0)</f>
        <v>0</v>
      </c>
      <c r="AY728">
        <f t="shared" si="275"/>
        <v>6.2417378694345334E-2</v>
      </c>
      <c r="AZ728">
        <f>INDEX(Model_Assumptions[Values],9)*((INDEX(Model_Scenarios[GR Weight],1)*$AG728)+(INDEX(Model_Scenarios[GP Weight],1)*$AH728)+(INDEX(Model_Scenarios[LTV Weight],1)*$AI728))-(INDEX(Model_Scenarios[LTV Weight],1)*$AP728)-(INDEX(Model_Scenarios[GP Weight],1)*($AS728+$AV728+$AY728))</f>
        <v>1.5949954312197814</v>
      </c>
      <c r="BA728">
        <f>INDEX(Model_Assumptions[Values],9)*((INDEX(Model_Scenarios[GR Weight],2)*$AG728)+(INDEX(Model_Scenarios[GP Weight],2)*$AH728)+(INDEX(Model_Scenarios[LTV Weight],2)*$AI728))-(INDEX(Model_Scenarios[LTV Weight],2)*$AP728)-(INDEX(Model_Scenarios[GP Weight],2)*($AS728+$AV728+$AY728))</f>
        <v>0.9962886494961728</v>
      </c>
      <c r="BB728">
        <f>INDEX(Model_Assumptions[Values],9)*((INDEX(Model_Scenarios[GR Weight],3)*$AG728)+(INDEX(Model_Scenarios[GP Weight],3)*$AH728)+(INDEX(Model_Scenarios[LTV Weight],3)*$AI728))-(INDEX(Model_Scenarios[LTV Weight],3)*$AP728)-(INDEX(Model_Scenarios[GP Weight],3)*($AS728+$AV728+$AY728))</f>
        <v>2.837874343724657E-2</v>
      </c>
      <c r="BC728">
        <f>INDEX(Model_Assumptions[Values],9)*((INDEX(Model_Scenarios[GR Weight],4)*$AG728)+(INDEX(Model_Scenarios[GP Weight],4)*$AH728)+(INDEX(Model_Scenarios[LTV Weight],4)*$AI728))-(INDEX(Model_Scenarios[LTV Weight],4)*$AP728)-(INDEX(Model_Scenarios[GP Weight],4)*($AS728+$AV728+$AY728))</f>
        <v>-0.25102019045680818</v>
      </c>
      <c r="BD728">
        <f>INDEX(Model_Assumptions[Values],9)*((INDEX(Model_Scenarios[GR Weight],5)*$AG728)+(INDEX(Model_Scenarios[GP Weight],5)*$AH728)+(INDEX(Model_Scenarios[LTV Weight],5)*$AI728))-(INDEX(Model_Scenarios[LTV Weight],5)*$AP728)-(INDEX(Model_Scenarios[GP Weight],5)*($AS728+$AV728+$AY728))</f>
        <v>-0.74993641916888865</v>
      </c>
    </row>
    <row r="729" spans="1:56" x14ac:dyDescent="0.25">
      <c r="A729">
        <v>728</v>
      </c>
      <c r="B729">
        <v>15</v>
      </c>
      <c r="C729" s="3">
        <v>28</v>
      </c>
      <c r="D729" s="4">
        <v>0.54</v>
      </c>
      <c r="E729" t="str">
        <v>SKU-1020</v>
      </c>
      <c r="F729" t="str">
        <v>Reduce</v>
      </c>
      <c r="G729" t="str">
        <v>Full</v>
      </c>
      <c r="H729">
        <v>32.880000000000003</v>
      </c>
      <c r="I729">
        <v>21.52</v>
      </c>
      <c r="J729">
        <v>32</v>
      </c>
      <c r="K729">
        <v>1052.1600000000001</v>
      </c>
      <c r="L729">
        <v>363.5200000000001</v>
      </c>
      <c r="M729">
        <v>0.34549878345498791</v>
      </c>
      <c r="N729">
        <v>28.515197020399562</v>
      </c>
      <c r="O729">
        <v>201.23189571398484</v>
      </c>
      <c r="P729">
        <v>136.67189571398478</v>
      </c>
      <c r="Q729">
        <v>2101.4202918077772</v>
      </c>
      <c r="R729">
        <v>1567.3093009733004</v>
      </c>
      <c r="S729">
        <v>1</v>
      </c>
      <c r="T729">
        <f t="shared" si="253"/>
        <v>30.523006391015763</v>
      </c>
      <c r="U729">
        <f t="shared" si="254"/>
        <v>-7.1684720467890511E-2</v>
      </c>
      <c r="V729">
        <f>IF($F729="Reduce", INDEX(Model_Assumptions[Values], 2), INDEX(Model_Assumptions[Values], 1))</f>
        <v>-0.8</v>
      </c>
      <c r="W729">
        <f t="shared" si="255"/>
        <v>33.835128843977998</v>
      </c>
      <c r="X729">
        <f t="shared" si="268"/>
        <v>1032.7498539455821</v>
      </c>
      <c r="Y729">
        <f t="shared" si="256"/>
        <v>304.61788122317557</v>
      </c>
      <c r="Z729">
        <f t="shared" si="257"/>
        <v>-19.410146054417964</v>
      </c>
      <c r="AA729">
        <f t="shared" si="258"/>
        <v>-58.902118776824523</v>
      </c>
      <c r="AB729">
        <f t="shared" si="269"/>
        <v>0.29495804822377303</v>
      </c>
      <c r="AC729">
        <f t="shared" si="259"/>
        <v>-5.0540735231214884E-2</v>
      </c>
      <c r="AD729">
        <f t="shared" si="260"/>
        <v>-5.0540735231214884E-2</v>
      </c>
      <c r="AE729">
        <f t="shared" si="261"/>
        <v>0.54000000000000048</v>
      </c>
      <c r="AF729">
        <f t="shared" si="270"/>
        <v>720.96227844771749</v>
      </c>
      <c r="AG729">
        <f t="shared" si="262"/>
        <v>-9.6456607863029911E-2</v>
      </c>
      <c r="AH729">
        <f t="shared" si="263"/>
        <v>-0.43097462334238651</v>
      </c>
      <c r="AI729">
        <f t="shared" si="271"/>
        <v>0.45999999999999958</v>
      </c>
      <c r="AJ729">
        <f>MAX(0, $R729 - $AA729) * INDEX(Model_Assumptions[Values], 7)</f>
        <v>3252.4228395002501</v>
      </c>
      <c r="AK729">
        <f>MAX(0, INDEX(Model_Assumptions[Values], 4) - $AD729)</f>
        <v>0.10054073523121489</v>
      </c>
      <c r="AL729">
        <f>MAX(0, INDEX(Model_Assumptions[Values], 5) - $AC729)</f>
        <v>7.0540735231214888E-2</v>
      </c>
      <c r="AM729">
        <f>INDEX(Model_Assumptions[Values], 6) * MAX(0, INDEX(Model_Assumptions[Values], 3) - $AB729)^2</f>
        <v>0</v>
      </c>
      <c r="AN729">
        <f t="shared" si="264"/>
        <v>3243.2594344665913</v>
      </c>
      <c r="AO729" cm="1">
        <f t="array" ref="AO729">IFERROR(STDEV(IF($E$2:$E$2201=$E729, $AJ$2:$AJ$2201)), 0)</f>
        <v>67.44543576940498</v>
      </c>
      <c r="AP729">
        <f t="shared" si="272"/>
        <v>0.13586397551034254</v>
      </c>
      <c r="AQ729">
        <f t="shared" si="265"/>
        <v>9.6714602302774219E-2</v>
      </c>
      <c r="AR729" cm="1">
        <f t="array" ref="AR729">IFERROR(STDEV(IF($E$2:$E$2201=$E729, $AK$2:$AK$2201)), 0)</f>
        <v>2.9085769017913283E-2</v>
      </c>
      <c r="AS729">
        <f t="shared" si="273"/>
        <v>0.1315465623784689</v>
      </c>
      <c r="AT729">
        <f t="shared" si="266"/>
        <v>6.6714602302774206E-2</v>
      </c>
      <c r="AU729" cm="1">
        <f t="array" ref="AU729">IFERROR(STDEV(IF($E$2:$E$2201=$E729, $AL$2:$AL$2201)), 0)</f>
        <v>2.9085769017913311E-2</v>
      </c>
      <c r="AV729">
        <f t="shared" si="274"/>
        <v>0.13154656237846923</v>
      </c>
      <c r="AW729">
        <f t="shared" si="267"/>
        <v>0</v>
      </c>
      <c r="AX729" cm="1">
        <f t="array" ref="AX729">IFERROR(STDEV(IF($E$2:$E$2201=$E729, $AM$2:$AM$2201)), 0)</f>
        <v>0</v>
      </c>
      <c r="AY729">
        <f t="shared" si="275"/>
        <v>0.13154656237846923</v>
      </c>
      <c r="AZ729">
        <f>INDEX(Model_Assumptions[Values],9)*((INDEX(Model_Scenarios[GR Weight],1)*$AG729)+(INDEX(Model_Scenarios[GP Weight],1)*$AH729)+(INDEX(Model_Scenarios[LTV Weight],1)*$AI729))-(INDEX(Model_Scenarios[LTV Weight],1)*$AP729)-(INDEX(Model_Scenarios[GP Weight],1)*($AS729+$AV729+$AY729))</f>
        <v>1.4281292352754755</v>
      </c>
      <c r="BA729">
        <f>INDEX(Model_Assumptions[Values],9)*((INDEX(Model_Scenarios[GR Weight],2)*$AG729)+(INDEX(Model_Scenarios[GP Weight],2)*$AH729)+(INDEX(Model_Scenarios[LTV Weight],2)*$AI729))-(INDEX(Model_Scenarios[LTV Weight],2)*$AP729)-(INDEX(Model_Scenarios[GP Weight],2)*($AS729+$AV729+$AY729))</f>
        <v>0.82444339925153542</v>
      </c>
      <c r="BB729">
        <f>INDEX(Model_Assumptions[Values],9)*((INDEX(Model_Scenarios[GR Weight],3)*$AG729)+(INDEX(Model_Scenarios[GP Weight],3)*$AH729)+(INDEX(Model_Scenarios[LTV Weight],3)*$AI729))-(INDEX(Model_Scenarios[LTV Weight],3)*$AP729)-(INDEX(Model_Scenarios[GP Weight],3)*($AS729+$AV729+$AY729))</f>
        <v>-0.14724583137949421</v>
      </c>
      <c r="BC729">
        <f>INDEX(Model_Assumptions[Values],9)*((INDEX(Model_Scenarios[GR Weight],4)*$AG729)+(INDEX(Model_Scenarios[GP Weight],4)*$AH729)+(INDEX(Model_Scenarios[LTV Weight],4)*$AI729))-(INDEX(Model_Scenarios[LTV Weight],4)*$AP729)-(INDEX(Model_Scenarios[GP Weight],4)*($AS729+$AV729+$AY729))</f>
        <v>-0.41188773775997467</v>
      </c>
      <c r="BD729">
        <f>INDEX(Model_Assumptions[Values],9)*((INDEX(Model_Scenarios[GR Weight],5)*$AG729)+(INDEX(Model_Scenarios[GP Weight],5)*$AH729)+(INDEX(Model_Scenarios[LTV Weight],5)*$AI729))-(INDEX(Model_Scenarios[LTV Weight],5)*$AP729)-(INDEX(Model_Scenarios[GP Weight],5)*($AS729+$AV729+$AY729))</f>
        <v>-0.95765464385665322</v>
      </c>
    </row>
    <row r="730" spans="1:56" x14ac:dyDescent="0.25">
      <c r="A730">
        <v>729</v>
      </c>
      <c r="B730">
        <v>15</v>
      </c>
      <c r="C730" s="3">
        <v>29</v>
      </c>
      <c r="D730" s="4">
        <v>0.56000000000000005</v>
      </c>
      <c r="E730" t="str">
        <v>SKU-1020</v>
      </c>
      <c r="F730" t="str">
        <v>Reduce</v>
      </c>
      <c r="G730" t="str">
        <v>Full</v>
      </c>
      <c r="H730">
        <v>32.880000000000003</v>
      </c>
      <c r="I730">
        <v>21.52</v>
      </c>
      <c r="J730">
        <v>32</v>
      </c>
      <c r="K730">
        <v>1052.1600000000001</v>
      </c>
      <c r="L730">
        <v>363.5200000000001</v>
      </c>
      <c r="M730">
        <v>0.34549878345498791</v>
      </c>
      <c r="N730">
        <v>28.515197020399562</v>
      </c>
      <c r="O730">
        <v>201.23189571398484</v>
      </c>
      <c r="P730">
        <v>136.67189571398478</v>
      </c>
      <c r="Q730">
        <v>2101.4202918077772</v>
      </c>
      <c r="R730">
        <v>1567.3093009733004</v>
      </c>
      <c r="S730">
        <v>1</v>
      </c>
      <c r="T730">
        <f t="shared" si="253"/>
        <v>30.435710331423756</v>
      </c>
      <c r="U730">
        <f t="shared" si="254"/>
        <v>-7.4339710114849328E-2</v>
      </c>
      <c r="V730">
        <f>IF($F730="Reduce", INDEX(Model_Assumptions[Values], 2), INDEX(Model_Assumptions[Values], 1))</f>
        <v>-0.8</v>
      </c>
      <c r="W730">
        <f t="shared" si="255"/>
        <v>33.903096578940144</v>
      </c>
      <c r="X730">
        <f t="shared" si="268"/>
        <v>1031.8648268149059</v>
      </c>
      <c r="Y730">
        <f t="shared" si="256"/>
        <v>302.27018843611404</v>
      </c>
      <c r="Z730">
        <f t="shared" si="257"/>
        <v>-20.2951731850942</v>
      </c>
      <c r="AA730">
        <f t="shared" si="258"/>
        <v>-61.249811563886055</v>
      </c>
      <c r="AB730">
        <f t="shared" si="269"/>
        <v>0.29293583866904571</v>
      </c>
      <c r="AC730">
        <f t="shared" si="259"/>
        <v>-5.2562944785942201E-2</v>
      </c>
      <c r="AD730">
        <f t="shared" si="260"/>
        <v>-5.2562944785942201E-2</v>
      </c>
      <c r="AE730">
        <f t="shared" si="261"/>
        <v>0.55999999999999983</v>
      </c>
      <c r="AF730">
        <f t="shared" si="270"/>
        <v>689.6160924282525</v>
      </c>
      <c r="AG730">
        <f t="shared" si="262"/>
        <v>-0.10085465384642681</v>
      </c>
      <c r="AH730">
        <f t="shared" si="263"/>
        <v>-0.44815220601069589</v>
      </c>
      <c r="AI730">
        <f t="shared" si="271"/>
        <v>0.44000000000000022</v>
      </c>
      <c r="AJ730">
        <f>MAX(0, $R730 - $AA730) * INDEX(Model_Assumptions[Values], 7)</f>
        <v>3257.1182250743732</v>
      </c>
      <c r="AK730">
        <f>MAX(0, INDEX(Model_Assumptions[Values], 4) - $AD730)</f>
        <v>0.1025629447859422</v>
      </c>
      <c r="AL730">
        <f>MAX(0, INDEX(Model_Assumptions[Values], 5) - $AC730)</f>
        <v>7.2562944785942204E-2</v>
      </c>
      <c r="AM730">
        <f>INDEX(Model_Assumptions[Values], 6) * MAX(0, INDEX(Model_Assumptions[Values], 3) - $AB730)^2</f>
        <v>0</v>
      </c>
      <c r="AN730">
        <f t="shared" si="264"/>
        <v>3243.2594344665913</v>
      </c>
      <c r="AO730" cm="1">
        <f t="array" ref="AO730">IFERROR(STDEV(IF($E$2:$E$2201=$E730, $AJ$2:$AJ$2201)), 0)</f>
        <v>67.44543576940498</v>
      </c>
      <c r="AP730">
        <f t="shared" si="272"/>
        <v>0.20548151924119668</v>
      </c>
      <c r="AQ730">
        <f t="shared" si="265"/>
        <v>9.6714602302774219E-2</v>
      </c>
      <c r="AR730" cm="1">
        <f t="array" ref="AR730">IFERROR(STDEV(IF($E$2:$E$2201=$E730, $AK$2:$AK$2201)), 0)</f>
        <v>2.9085769017913283E-2</v>
      </c>
      <c r="AS730">
        <f t="shared" si="273"/>
        <v>0.20107230032550005</v>
      </c>
      <c r="AT730">
        <f t="shared" si="266"/>
        <v>6.6714602302774206E-2</v>
      </c>
      <c r="AU730" cm="1">
        <f t="array" ref="AU730">IFERROR(STDEV(IF($E$2:$E$2201=$E730, $AL$2:$AL$2201)), 0)</f>
        <v>2.9085769017913311E-2</v>
      </c>
      <c r="AV730">
        <f t="shared" si="274"/>
        <v>0.20107230032550033</v>
      </c>
      <c r="AW730">
        <f t="shared" si="267"/>
        <v>0</v>
      </c>
      <c r="AX730" cm="1">
        <f t="array" ref="AX730">IFERROR(STDEV(IF($E$2:$E$2201=$E730, $AM$2:$AM$2201)), 0)</f>
        <v>0</v>
      </c>
      <c r="AY730">
        <f t="shared" si="275"/>
        <v>0.20107230032550033</v>
      </c>
      <c r="AZ730">
        <f>INDEX(Model_Assumptions[Values],9)*((INDEX(Model_Scenarios[GR Weight],1)*$AG730)+(INDEX(Model_Scenarios[GP Weight],1)*$AH730)+(INDEX(Model_Scenarios[LTV Weight],1)*$AI730))-(INDEX(Model_Scenarios[LTV Weight],1)*$AP730)-(INDEX(Model_Scenarios[GP Weight],1)*($AS730+$AV730+$AY730))</f>
        <v>1.2607896645808323</v>
      </c>
      <c r="BA730">
        <f>INDEX(Model_Assumptions[Values],9)*((INDEX(Model_Scenarios[GR Weight],2)*$AG730)+(INDEX(Model_Scenarios[GP Weight],2)*$AH730)+(INDEX(Model_Scenarios[LTV Weight],2)*$AI730))-(INDEX(Model_Scenarios[LTV Weight],2)*$AP730)-(INDEX(Model_Scenarios[GP Weight],2)*($AS730+$AV730+$AY730))</f>
        <v>0.65200043590240664</v>
      </c>
      <c r="BB730">
        <f>INDEX(Model_Assumptions[Values],9)*((INDEX(Model_Scenarios[GR Weight],3)*$AG730)+(INDEX(Model_Scenarios[GP Weight],3)*$AH730)+(INDEX(Model_Scenarios[LTV Weight],3)*$AI730))-(INDEX(Model_Scenarios[LTV Weight],3)*$AP730)-(INDEX(Model_Scenarios[GP Weight],3)*($AS730+$AV730+$AY730))</f>
        <v>-0.32365320086500471</v>
      </c>
      <c r="BC730">
        <f>INDEX(Model_Assumptions[Values],9)*((INDEX(Model_Scenarios[GR Weight],4)*$AG730)+(INDEX(Model_Scenarios[GP Weight],4)*$AH730)+(INDEX(Model_Scenarios[LTV Weight],4)*$AI730))-(INDEX(Model_Scenarios[LTV Weight],4)*$AP730)-(INDEX(Model_Scenarios[GP Weight],4)*($AS730+$AV730+$AY730))</f>
        <v>-0.57353237586409866</v>
      </c>
      <c r="BD730">
        <f>INDEX(Model_Assumptions[Values],9)*((INDEX(Model_Scenarios[GR Weight],5)*$AG730)+(INDEX(Model_Scenarios[GP Weight],5)*$AH730)+(INDEX(Model_Scenarios[LTV Weight],5)*$AI730))-(INDEX(Model_Scenarios[LTV Weight],5)*$AP730)-(INDEX(Model_Scenarios[GP Weight],5)*($AS730+$AV730+$AY730))</f>
        <v>-1.1664128957232152</v>
      </c>
    </row>
    <row r="731" spans="1:56" x14ac:dyDescent="0.25">
      <c r="A731">
        <v>730</v>
      </c>
      <c r="B731">
        <v>15</v>
      </c>
      <c r="C731" s="3">
        <v>30</v>
      </c>
      <c r="D731" s="4">
        <v>0.57999999999999996</v>
      </c>
      <c r="E731" t="str">
        <v>SKU-1020</v>
      </c>
      <c r="F731" t="str">
        <v>Reduce</v>
      </c>
      <c r="G731" t="str">
        <v>Full</v>
      </c>
      <c r="H731">
        <v>32.880000000000003</v>
      </c>
      <c r="I731">
        <v>21.52</v>
      </c>
      <c r="J731">
        <v>32</v>
      </c>
      <c r="K731">
        <v>1052.1600000000001</v>
      </c>
      <c r="L731">
        <v>363.5200000000001</v>
      </c>
      <c r="M731">
        <v>0.34549878345498791</v>
      </c>
      <c r="N731">
        <v>28.515197020399562</v>
      </c>
      <c r="O731">
        <v>201.23189571398484</v>
      </c>
      <c r="P731">
        <v>136.67189571398478</v>
      </c>
      <c r="Q731">
        <v>2101.4202918077772</v>
      </c>
      <c r="R731">
        <v>1567.3093009733004</v>
      </c>
      <c r="S731">
        <v>1</v>
      </c>
      <c r="T731">
        <f t="shared" si="253"/>
        <v>30.348414271831746</v>
      </c>
      <c r="U731">
        <f t="shared" si="254"/>
        <v>-7.6994699761808269E-2</v>
      </c>
      <c r="V731">
        <f>IF($F731="Reduce", INDEX(Model_Assumptions[Values], 2), INDEX(Model_Assumptions[Values], 1))</f>
        <v>-0.8</v>
      </c>
      <c r="W731">
        <f t="shared" si="255"/>
        <v>33.971064313902289</v>
      </c>
      <c r="X731">
        <f t="shared" si="268"/>
        <v>1030.9679330533463</v>
      </c>
      <c r="Y731">
        <f t="shared" si="256"/>
        <v>299.91062901816906</v>
      </c>
      <c r="Z731">
        <f t="shared" si="257"/>
        <v>-21.192066946653767</v>
      </c>
      <c r="AA731">
        <f t="shared" si="258"/>
        <v>-63.609370981831034</v>
      </c>
      <c r="AB731">
        <f t="shared" si="269"/>
        <v>0.29090199549654716</v>
      </c>
      <c r="AC731">
        <f t="shared" si="259"/>
        <v>-5.4596787958440751E-2</v>
      </c>
      <c r="AD731">
        <f t="shared" si="260"/>
        <v>-5.4596787958440751E-2</v>
      </c>
      <c r="AE731">
        <f t="shared" si="261"/>
        <v>0.58000000000000007</v>
      </c>
      <c r="AF731">
        <f t="shared" si="270"/>
        <v>658.26990640878603</v>
      </c>
      <c r="AG731">
        <f t="shared" si="262"/>
        <v>-0.10531166976021784</v>
      </c>
      <c r="AH731">
        <f t="shared" si="263"/>
        <v>-0.46541661436340409</v>
      </c>
      <c r="AI731">
        <f t="shared" si="271"/>
        <v>0.41999999999999993</v>
      </c>
      <c r="AJ731">
        <f>MAX(0, $R731 - $AA731) * INDEX(Model_Assumptions[Values], 7)</f>
        <v>3261.8373439102629</v>
      </c>
      <c r="AK731">
        <f>MAX(0, INDEX(Model_Assumptions[Values], 4) - $AD731)</f>
        <v>0.10459678795844075</v>
      </c>
      <c r="AL731">
        <f>MAX(0, INDEX(Model_Assumptions[Values], 5) - $AC731)</f>
        <v>7.4596787958440755E-2</v>
      </c>
      <c r="AM731">
        <f>INDEX(Model_Assumptions[Values], 6) * MAX(0, INDEX(Model_Assumptions[Values], 3) - $AB731)^2</f>
        <v>0</v>
      </c>
      <c r="AN731">
        <f t="shared" si="264"/>
        <v>3243.2594344665913</v>
      </c>
      <c r="AO731" cm="1">
        <f t="array" ref="AO731">IFERROR(STDEV(IF($E$2:$E$2201=$E731, $AJ$2:$AJ$2201)), 0)</f>
        <v>67.44543576940498</v>
      </c>
      <c r="AP731">
        <f t="shared" si="272"/>
        <v>0.27545095130216418</v>
      </c>
      <c r="AQ731">
        <f t="shared" si="265"/>
        <v>9.6714602302774219E-2</v>
      </c>
      <c r="AR731" cm="1">
        <f t="array" ref="AR731">IFERROR(STDEV(IF($E$2:$E$2201=$E731, $AK$2:$AK$2201)), 0)</f>
        <v>2.9085769017913283E-2</v>
      </c>
      <c r="AS731">
        <f t="shared" si="273"/>
        <v>0.27099801455523048</v>
      </c>
      <c r="AT731">
        <f t="shared" si="266"/>
        <v>6.6714602302774206E-2</v>
      </c>
      <c r="AU731" cm="1">
        <f t="array" ref="AU731">IFERROR(STDEV(IF($E$2:$E$2201=$E731, $AL$2:$AL$2201)), 0)</f>
        <v>2.9085769017913311E-2</v>
      </c>
      <c r="AV731">
        <f t="shared" si="274"/>
        <v>0.27099801455523065</v>
      </c>
      <c r="AW731">
        <f t="shared" si="267"/>
        <v>0</v>
      </c>
      <c r="AX731" cm="1">
        <f t="array" ref="AX731">IFERROR(STDEV(IF($E$2:$E$2201=$E731, $AM$2:$AM$2201)), 0)</f>
        <v>0</v>
      </c>
      <c r="AY731">
        <f t="shared" si="275"/>
        <v>0.27099801455523065</v>
      </c>
      <c r="AZ731">
        <f>INDEX(Model_Assumptions[Values],9)*((INDEX(Model_Scenarios[GR Weight],1)*$AG731)+(INDEX(Model_Scenarios[GP Weight],1)*$AH731)+(INDEX(Model_Scenarios[LTV Weight],1)*$AI731))-(INDEX(Model_Scenarios[LTV Weight],1)*$AP731)-(INDEX(Model_Scenarios[GP Weight],1)*($AS731+$AV731+$AY731))</f>
        <v>1.0929756925298884</v>
      </c>
      <c r="BA731">
        <f>INDEX(Model_Assumptions[Values],9)*((INDEX(Model_Scenarios[GR Weight],2)*$AG731)+(INDEX(Model_Scenarios[GP Weight],2)*$AH731)+(INDEX(Model_Scenarios[LTV Weight],2)*$AI731))-(INDEX(Model_Scenarios[LTV Weight],2)*$AP731)-(INDEX(Model_Scenarios[GP Weight],2)*($AS731+$AV731+$AY731))</f>
        <v>0.47895770623688716</v>
      </c>
      <c r="BB731">
        <f>INDEX(Model_Assumptions[Values],9)*((INDEX(Model_Scenarios[GR Weight],3)*$AG731)+(INDEX(Model_Scenarios[GP Weight],3)*$AH731)+(INDEX(Model_Scenarios[LTV Weight],3)*$AI731))-(INDEX(Model_Scenarios[LTV Weight],3)*$AP731)-(INDEX(Model_Scenarios[GP Weight],3)*($AS731+$AV731+$AY731))</f>
        <v>-0.50084695814008728</v>
      </c>
      <c r="BC731">
        <f>INDEX(Model_Assumptions[Values],9)*((INDEX(Model_Scenarios[GR Weight],4)*$AG731)+(INDEX(Model_Scenarios[GP Weight],4)*$AH731)+(INDEX(Model_Scenarios[LTV Weight],4)*$AI731))-(INDEX(Model_Scenarios[LTV Weight],4)*$AP731)-(INDEX(Model_Scenarios[GP Weight],4)*($AS731+$AV731+$AY731))</f>
        <v>-0.73595769788997978</v>
      </c>
      <c r="BD731">
        <f>INDEX(Model_Assumptions[Values],9)*((INDEX(Model_Scenarios[GR Weight],5)*$AG731)+(INDEX(Model_Scenarios[GP Weight],5)*$AH731)+(INDEX(Model_Scenarios[LTV Weight],5)*$AI731))-(INDEX(Model_Scenarios[LTV Weight],5)*$AP731)-(INDEX(Model_Scenarios[GP Weight],5)*($AS731+$AV731+$AY731))</f>
        <v>-1.3762168211012509</v>
      </c>
    </row>
    <row r="732" spans="1:56" x14ac:dyDescent="0.25">
      <c r="A732">
        <v>731</v>
      </c>
      <c r="B732">
        <v>15</v>
      </c>
      <c r="C732" s="3">
        <v>31</v>
      </c>
      <c r="D732" s="4">
        <v>0.6</v>
      </c>
      <c r="E732" t="str">
        <v>SKU-1020</v>
      </c>
      <c r="F732" t="str">
        <v>Reduce</v>
      </c>
      <c r="G732" t="str">
        <v>Full</v>
      </c>
      <c r="H732">
        <v>32.880000000000003</v>
      </c>
      <c r="I732">
        <v>21.52</v>
      </c>
      <c r="J732">
        <v>32</v>
      </c>
      <c r="K732">
        <v>1052.1600000000001</v>
      </c>
      <c r="L732">
        <v>363.5200000000001</v>
      </c>
      <c r="M732">
        <v>0.34549878345498791</v>
      </c>
      <c r="N732">
        <v>28.515197020399562</v>
      </c>
      <c r="O732">
        <v>201.23189571398484</v>
      </c>
      <c r="P732">
        <v>136.67189571398478</v>
      </c>
      <c r="Q732">
        <v>2101.4202918077772</v>
      </c>
      <c r="R732">
        <v>1567.3093009733004</v>
      </c>
      <c r="S732">
        <v>1</v>
      </c>
      <c r="T732">
        <f t="shared" si="253"/>
        <v>30.261118212239737</v>
      </c>
      <c r="U732">
        <f t="shared" si="254"/>
        <v>-7.964968940876721E-2</v>
      </c>
      <c r="V732">
        <f>IF($F732="Reduce", INDEX(Model_Assumptions[Values], 2), INDEX(Model_Assumptions[Values], 1))</f>
        <v>-0.8</v>
      </c>
      <c r="W732">
        <f t="shared" si="255"/>
        <v>34.039032048864442</v>
      </c>
      <c r="X732">
        <f t="shared" si="268"/>
        <v>1030.0591726609039</v>
      </c>
      <c r="Y732">
        <f t="shared" si="256"/>
        <v>297.53920296934109</v>
      </c>
      <c r="Z732">
        <f t="shared" si="257"/>
        <v>-22.100827339096213</v>
      </c>
      <c r="AA732">
        <f t="shared" si="258"/>
        <v>-65.980797030659005</v>
      </c>
      <c r="AB732">
        <f t="shared" si="269"/>
        <v>0.28885641802569645</v>
      </c>
      <c r="AC732">
        <f t="shared" si="259"/>
        <v>-5.6642365429291464E-2</v>
      </c>
      <c r="AD732">
        <f t="shared" si="260"/>
        <v>-5.6642365429291464E-2</v>
      </c>
      <c r="AE732">
        <f t="shared" si="261"/>
        <v>0.60000000000000031</v>
      </c>
      <c r="AF732">
        <f t="shared" si="270"/>
        <v>626.92372038931967</v>
      </c>
      <c r="AG732">
        <f t="shared" si="262"/>
        <v>-0.10982765560440075</v>
      </c>
      <c r="AH732">
        <f t="shared" si="263"/>
        <v>-0.48276784840050774</v>
      </c>
      <c r="AI732">
        <f t="shared" si="271"/>
        <v>0.39999999999999969</v>
      </c>
      <c r="AJ732">
        <f>MAX(0, $R732 - $AA732) * INDEX(Model_Assumptions[Values], 7)</f>
        <v>3266.5801960079189</v>
      </c>
      <c r="AK732">
        <f>MAX(0, INDEX(Model_Assumptions[Values], 4) - $AD732)</f>
        <v>0.10664236542929147</v>
      </c>
      <c r="AL732">
        <f>MAX(0, INDEX(Model_Assumptions[Values], 5) - $AC732)</f>
        <v>7.6642365429291467E-2</v>
      </c>
      <c r="AM732">
        <f>INDEX(Model_Assumptions[Values], 6) * MAX(0, INDEX(Model_Assumptions[Values], 3) - $AB732)^2</f>
        <v>0</v>
      </c>
      <c r="AN732">
        <f t="shared" si="264"/>
        <v>3243.2594344665913</v>
      </c>
      <c r="AO732" cm="1">
        <f t="array" ref="AO732">IFERROR(STDEV(IF($E$2:$E$2201=$E732, $AJ$2:$AJ$2201)), 0)</f>
        <v>67.44543576940498</v>
      </c>
      <c r="AP732">
        <f t="shared" si="272"/>
        <v>0.34577227169323838</v>
      </c>
      <c r="AQ732">
        <f t="shared" si="265"/>
        <v>9.6714602302774219E-2</v>
      </c>
      <c r="AR732" cm="1">
        <f t="array" ref="AR732">IFERROR(STDEV(IF($E$2:$E$2201=$E732, $AK$2:$AK$2201)), 0)</f>
        <v>2.9085769017913283E-2</v>
      </c>
      <c r="AS732">
        <f t="shared" si="273"/>
        <v>0.34132716657424311</v>
      </c>
      <c r="AT732">
        <f t="shared" si="266"/>
        <v>6.6714602302774206E-2</v>
      </c>
      <c r="AU732" cm="1">
        <f t="array" ref="AU732">IFERROR(STDEV(IF($E$2:$E$2201=$E732, $AL$2:$AL$2201)), 0)</f>
        <v>2.9085769017913311E-2</v>
      </c>
      <c r="AV732">
        <f t="shared" si="274"/>
        <v>0.34132716657424328</v>
      </c>
      <c r="AW732">
        <f t="shared" si="267"/>
        <v>0</v>
      </c>
      <c r="AX732" cm="1">
        <f t="array" ref="AX732">IFERROR(STDEV(IF($E$2:$E$2201=$E732, $AM$2:$AM$2201)), 0)</f>
        <v>0</v>
      </c>
      <c r="AY732">
        <f t="shared" si="275"/>
        <v>0.34132716657424328</v>
      </c>
      <c r="AZ732">
        <f>INDEX(Model_Assumptions[Values],9)*((INDEX(Model_Scenarios[GR Weight],1)*$AG732)+(INDEX(Model_Scenarios[GP Weight],1)*$AH732)+(INDEX(Model_Scenarios[LTV Weight],1)*$AI732))-(INDEX(Model_Scenarios[LTV Weight],1)*$AP732)-(INDEX(Model_Scenarios[GP Weight],1)*($AS732+$AV732+$AY732))</f>
        <v>0.92468628067068082</v>
      </c>
      <c r="BA732">
        <f>INDEX(Model_Assumptions[Values],9)*((INDEX(Model_Scenarios[GR Weight],2)*$AG732)+(INDEX(Model_Scenarios[GP Weight],2)*$AH732)+(INDEX(Model_Scenarios[LTV Weight],2)*$AI732))-(INDEX(Model_Scenarios[LTV Weight],2)*$AP732)-(INDEX(Model_Scenarios[GP Weight],2)*($AS732+$AV732+$AY732))</f>
        <v>0.3053131333510396</v>
      </c>
      <c r="BB732">
        <f>INDEX(Model_Assumptions[Values],9)*((INDEX(Model_Scenarios[GR Weight],3)*$AG732)+(INDEX(Model_Scenarios[GP Weight],3)*$AH732)+(INDEX(Model_Scenarios[LTV Weight],3)*$AI732))-(INDEX(Model_Scenarios[LTV Weight],3)*$AP732)-(INDEX(Model_Scenarios[GP Weight],3)*($AS732+$AV732+$AY732))</f>
        <v>-0.67883073778664071</v>
      </c>
      <c r="BC732">
        <f>INDEX(Model_Assumptions[Values],9)*((INDEX(Model_Scenarios[GR Weight],4)*$AG732)+(INDEX(Model_Scenarios[GP Weight],4)*$AH732)+(INDEX(Model_Scenarios[LTV Weight],4)*$AI732))-(INDEX(Model_Scenarios[LTV Weight],4)*$AP732)-(INDEX(Model_Scenarios[GP Weight],4)*($AS732+$AV732+$AY732))</f>
        <v>-0.89916733841951713</v>
      </c>
      <c r="BD732">
        <f>INDEX(Model_Assumptions[Values],9)*((INDEX(Model_Scenarios[GR Weight],5)*$AG732)+(INDEX(Model_Scenarios[GP Weight],5)*$AH732)+(INDEX(Model_Scenarios[LTV Weight],5)*$AI732))-(INDEX(Model_Scenarios[LTV Weight],5)*$AP732)-(INDEX(Model_Scenarios[GP Weight],5)*($AS732+$AV732+$AY732))</f>
        <v>-1.5870721314766085</v>
      </c>
    </row>
    <row r="733" spans="1:56" x14ac:dyDescent="0.25">
      <c r="A733">
        <v>732</v>
      </c>
      <c r="B733">
        <v>15</v>
      </c>
      <c r="C733" s="3">
        <v>32</v>
      </c>
      <c r="D733" s="4">
        <v>0.62</v>
      </c>
      <c r="E733" t="str">
        <v>SKU-1020</v>
      </c>
      <c r="F733" t="str">
        <v>Reduce</v>
      </c>
      <c r="G733" t="str">
        <v>Full</v>
      </c>
      <c r="H733">
        <v>32.880000000000003</v>
      </c>
      <c r="I733">
        <v>21.52</v>
      </c>
      <c r="J733">
        <v>32</v>
      </c>
      <c r="K733">
        <v>1052.1600000000001</v>
      </c>
      <c r="L733">
        <v>363.5200000000001</v>
      </c>
      <c r="M733">
        <v>0.34549878345498791</v>
      </c>
      <c r="N733">
        <v>28.515197020399562</v>
      </c>
      <c r="O733">
        <v>201.23189571398484</v>
      </c>
      <c r="P733">
        <v>136.67189571398478</v>
      </c>
      <c r="Q733">
        <v>2101.4202918077772</v>
      </c>
      <c r="R733">
        <v>1567.3093009733004</v>
      </c>
      <c r="S733">
        <v>1</v>
      </c>
      <c r="T733">
        <f t="shared" si="253"/>
        <v>30.17382215264773</v>
      </c>
      <c r="U733">
        <f t="shared" si="254"/>
        <v>-8.2304679055726027E-2</v>
      </c>
      <c r="V733">
        <f>IF($F733="Reduce", INDEX(Model_Assumptions[Values], 2), INDEX(Model_Assumptions[Values], 1))</f>
        <v>-0.8</v>
      </c>
      <c r="W733">
        <f t="shared" si="255"/>
        <v>34.106999783826588</v>
      </c>
      <c r="X733">
        <f t="shared" si="268"/>
        <v>1029.1385456375781</v>
      </c>
      <c r="Y733">
        <f t="shared" si="256"/>
        <v>295.1559102896299</v>
      </c>
      <c r="Z733">
        <f t="shared" si="257"/>
        <v>-23.021454362421991</v>
      </c>
      <c r="AA733">
        <f t="shared" si="258"/>
        <v>-68.364089710370195</v>
      </c>
      <c r="AB733">
        <f t="shared" si="269"/>
        <v>0.28679900441079403</v>
      </c>
      <c r="AC733">
        <f t="shared" si="259"/>
        <v>-5.8699779044193878E-2</v>
      </c>
      <c r="AD733">
        <f t="shared" si="260"/>
        <v>-5.8699779044193878E-2</v>
      </c>
      <c r="AE733">
        <f t="shared" si="261"/>
        <v>0.61999999999999977</v>
      </c>
      <c r="AF733">
        <f t="shared" si="270"/>
        <v>595.57753436985456</v>
      </c>
      <c r="AG733">
        <f t="shared" si="262"/>
        <v>-0.11440261137897778</v>
      </c>
      <c r="AH733">
        <f t="shared" si="263"/>
        <v>-0.50020590812200849</v>
      </c>
      <c r="AI733">
        <f t="shared" si="271"/>
        <v>0.38000000000000028</v>
      </c>
      <c r="AJ733">
        <f>MAX(0, $R733 - $AA733) * INDEX(Model_Assumptions[Values], 7)</f>
        <v>3271.3467813673415</v>
      </c>
      <c r="AK733">
        <f>MAX(0, INDEX(Model_Assumptions[Values], 4) - $AD733)</f>
        <v>0.10869977904419388</v>
      </c>
      <c r="AL733">
        <f>MAX(0, INDEX(Model_Assumptions[Values], 5) - $AC733)</f>
        <v>7.8699779044193882E-2</v>
      </c>
      <c r="AM733">
        <f>INDEX(Model_Assumptions[Values], 6) * MAX(0, INDEX(Model_Assumptions[Values], 3) - $AB733)^2</f>
        <v>0</v>
      </c>
      <c r="AN733">
        <f t="shared" si="264"/>
        <v>3243.2594344665913</v>
      </c>
      <c r="AO733" cm="1">
        <f t="array" ref="AO733">IFERROR(STDEV(IF($E$2:$E$2201=$E733, $AJ$2:$AJ$2201)), 0)</f>
        <v>67.44543576940498</v>
      </c>
      <c r="AP733">
        <f t="shared" si="272"/>
        <v>0.41644548041442592</v>
      </c>
      <c r="AQ733">
        <f t="shared" si="265"/>
        <v>9.6714602302774219E-2</v>
      </c>
      <c r="AR733" cm="1">
        <f t="array" ref="AR733">IFERROR(STDEV(IF($E$2:$E$2201=$E733, $AK$2:$AK$2201)), 0)</f>
        <v>2.9085769017913283E-2</v>
      </c>
      <c r="AS733">
        <f t="shared" si="273"/>
        <v>0.41206325794715126</v>
      </c>
      <c r="AT733">
        <f t="shared" si="266"/>
        <v>6.6714602302774206E-2</v>
      </c>
      <c r="AU733" cm="1">
        <f t="array" ref="AU733">IFERROR(STDEV(IF($E$2:$E$2201=$E733, $AL$2:$AL$2201)), 0)</f>
        <v>2.9085769017913311E-2</v>
      </c>
      <c r="AV733">
        <f t="shared" si="274"/>
        <v>0.41206325794715137</v>
      </c>
      <c r="AW733">
        <f t="shared" si="267"/>
        <v>0</v>
      </c>
      <c r="AX733" cm="1">
        <f t="array" ref="AX733">IFERROR(STDEV(IF($E$2:$E$2201=$E733, $AM$2:$AM$2201)), 0)</f>
        <v>0</v>
      </c>
      <c r="AY733">
        <f t="shared" si="275"/>
        <v>0.41206325794715137</v>
      </c>
      <c r="AZ733">
        <f>INDEX(Model_Assumptions[Values],9)*((INDEX(Model_Scenarios[GR Weight],1)*$AG733)+(INDEX(Model_Scenarios[GP Weight],1)*$AH733)+(INDEX(Model_Scenarios[LTV Weight],1)*$AI733))-(INDEX(Model_Scenarios[LTV Weight],1)*$AP733)-(INDEX(Model_Scenarios[GP Weight],1)*($AS733+$AV733+$AY733))</f>
        <v>0.75592037853382199</v>
      </c>
      <c r="BA733">
        <f>INDEX(Model_Assumptions[Values],9)*((INDEX(Model_Scenarios[GR Weight],2)*$AG733)+(INDEX(Model_Scenarios[GP Weight],2)*$AH733)+(INDEX(Model_Scenarios[LTV Weight],2)*$AI733))-(INDEX(Model_Scenarios[LTV Weight],2)*$AP733)-(INDEX(Model_Scenarios[GP Weight],2)*($AS733+$AV733+$AY733))</f>
        <v>0.13106461630609151</v>
      </c>
      <c r="BB733">
        <f>INDEX(Model_Assumptions[Values],9)*((INDEX(Model_Scenarios[GR Weight],3)*$AG733)+(INDEX(Model_Scenarios[GP Weight],3)*$AH733)+(INDEX(Model_Scenarios[LTV Weight],3)*$AI733))-(INDEX(Model_Scenarios[LTV Weight],3)*$AP733)-(INDEX(Model_Scenarios[GP Weight],3)*($AS733+$AV733+$AY733))</f>
        <v>-0.85760821644751561</v>
      </c>
      <c r="BC733">
        <f>INDEX(Model_Assumptions[Values],9)*((INDEX(Model_Scenarios[GR Weight],4)*$AG733)+(INDEX(Model_Scenarios[GP Weight],4)*$AH733)+(INDEX(Model_Scenarios[LTV Weight],4)*$AI733))-(INDEX(Model_Scenarios[LTV Weight],4)*$AP733)-(INDEX(Model_Scenarios[GP Weight],4)*($AS733+$AV733+$AY733))</f>
        <v>-1.0631649740955622</v>
      </c>
      <c r="BD733">
        <f>INDEX(Model_Assumptions[Values],9)*((INDEX(Model_Scenarios[GR Weight],5)*$AG733)+(INDEX(Model_Scenarios[GP Weight],5)*$AH733)+(INDEX(Model_Scenarios[LTV Weight],5)*$AI733))-(INDEX(Model_Scenarios[LTV Weight],5)*$AP733)-(INDEX(Model_Scenarios[GP Weight],5)*($AS733+$AV733+$AY733))</f>
        <v>-1.798984604430907</v>
      </c>
    </row>
    <row r="734" spans="1:56" x14ac:dyDescent="0.25">
      <c r="A734">
        <v>733</v>
      </c>
      <c r="B734">
        <v>15</v>
      </c>
      <c r="C734" s="3">
        <v>33</v>
      </c>
      <c r="D734" s="4">
        <v>0.64</v>
      </c>
      <c r="E734" t="str">
        <v>SKU-1020</v>
      </c>
      <c r="F734" t="str">
        <v>Reduce</v>
      </c>
      <c r="G734" t="str">
        <v>Full</v>
      </c>
      <c r="H734">
        <v>32.880000000000003</v>
      </c>
      <c r="I734">
        <v>21.52</v>
      </c>
      <c r="J734">
        <v>32</v>
      </c>
      <c r="K734">
        <v>1052.1600000000001</v>
      </c>
      <c r="L734">
        <v>363.5200000000001</v>
      </c>
      <c r="M734">
        <v>0.34549878345498791</v>
      </c>
      <c r="N734">
        <v>28.515197020399562</v>
      </c>
      <c r="O734">
        <v>201.23189571398484</v>
      </c>
      <c r="P734">
        <v>136.67189571398478</v>
      </c>
      <c r="Q734">
        <v>2101.4202918077772</v>
      </c>
      <c r="R734">
        <v>1567.3093009733004</v>
      </c>
      <c r="S734">
        <v>1</v>
      </c>
      <c r="T734">
        <f t="shared" si="253"/>
        <v>30.086526093055721</v>
      </c>
      <c r="U734">
        <f t="shared" si="254"/>
        <v>-8.4959668702684968E-2</v>
      </c>
      <c r="V734">
        <f>IF($F734="Reduce", INDEX(Model_Assumptions[Values], 2), INDEX(Model_Assumptions[Values], 1))</f>
        <v>-0.8</v>
      </c>
      <c r="W734">
        <f t="shared" si="255"/>
        <v>34.174967518788733</v>
      </c>
      <c r="X734">
        <f t="shared" si="268"/>
        <v>1028.206051983369</v>
      </c>
      <c r="Y734">
        <f t="shared" si="256"/>
        <v>292.76075097903549</v>
      </c>
      <c r="Z734">
        <f t="shared" si="257"/>
        <v>-23.953948016631102</v>
      </c>
      <c r="AA734">
        <f t="shared" si="258"/>
        <v>-70.759249020964603</v>
      </c>
      <c r="AB734">
        <f t="shared" si="269"/>
        <v>0.28472965162411906</v>
      </c>
      <c r="AC734">
        <f t="shared" si="259"/>
        <v>-6.076913183086885E-2</v>
      </c>
      <c r="AD734">
        <f t="shared" si="260"/>
        <v>-6.076913183086885E-2</v>
      </c>
      <c r="AE734">
        <f t="shared" si="261"/>
        <v>0.64</v>
      </c>
      <c r="AF734">
        <f t="shared" si="270"/>
        <v>564.23134835038809</v>
      </c>
      <c r="AG734">
        <f t="shared" si="262"/>
        <v>-0.11903653708394894</v>
      </c>
      <c r="AH734">
        <f t="shared" si="263"/>
        <v>-0.5177307935279063</v>
      </c>
      <c r="AI734">
        <f t="shared" si="271"/>
        <v>0.36</v>
      </c>
      <c r="AJ734">
        <f>MAX(0, $R734 - $AA734) * INDEX(Model_Assumptions[Values], 7)</f>
        <v>3276.1370999885303</v>
      </c>
      <c r="AK734">
        <f>MAX(0, INDEX(Model_Assumptions[Values], 4) - $AD734)</f>
        <v>0.11076913183086885</v>
      </c>
      <c r="AL734">
        <f>MAX(0, INDEX(Model_Assumptions[Values], 5) - $AC734)</f>
        <v>8.0769131830868854E-2</v>
      </c>
      <c r="AM734">
        <f>INDEX(Model_Assumptions[Values], 6) * MAX(0, INDEX(Model_Assumptions[Values], 3) - $AB734)^2</f>
        <v>0</v>
      </c>
      <c r="AN734">
        <f t="shared" si="264"/>
        <v>3243.2594344665913</v>
      </c>
      <c r="AO734" cm="1">
        <f t="array" ref="AO734">IFERROR(STDEV(IF($E$2:$E$2201=$E734, $AJ$2:$AJ$2201)), 0)</f>
        <v>67.44543576940498</v>
      </c>
      <c r="AP734">
        <f t="shared" si="272"/>
        <v>0.48747057746572009</v>
      </c>
      <c r="AQ734">
        <f t="shared" si="265"/>
        <v>9.6714602302774219E-2</v>
      </c>
      <c r="AR734" cm="1">
        <f t="array" ref="AR734">IFERROR(STDEV(IF($E$2:$E$2201=$E734, $AK$2:$AK$2201)), 0)</f>
        <v>2.9085769017913283E-2</v>
      </c>
      <c r="AS734">
        <f t="shared" si="273"/>
        <v>0.48320983087773128</v>
      </c>
      <c r="AT734">
        <f t="shared" si="266"/>
        <v>6.6714602302774206E-2</v>
      </c>
      <c r="AU734" cm="1">
        <f t="array" ref="AU734">IFERROR(STDEV(IF($E$2:$E$2201=$E734, $AL$2:$AL$2201)), 0)</f>
        <v>2.9085769017913311E-2</v>
      </c>
      <c r="AV734">
        <f t="shared" si="274"/>
        <v>0.48320983087773128</v>
      </c>
      <c r="AW734">
        <f t="shared" si="267"/>
        <v>0</v>
      </c>
      <c r="AX734" cm="1">
        <f t="array" ref="AX734">IFERROR(STDEV(IF($E$2:$E$2201=$E734, $AM$2:$AM$2201)), 0)</f>
        <v>0</v>
      </c>
      <c r="AY734">
        <f t="shared" si="275"/>
        <v>0.48320983087773128</v>
      </c>
      <c r="AZ734">
        <f>INDEX(Model_Assumptions[Values],9)*((INDEX(Model_Scenarios[GR Weight],1)*$AG734)+(INDEX(Model_Scenarios[GP Weight],1)*$AH734)+(INDEX(Model_Scenarios[LTV Weight],1)*$AI734))-(INDEX(Model_Scenarios[LTV Weight],1)*$AP734)-(INDEX(Model_Scenarios[GP Weight],1)*($AS734+$AV734+$AY734))</f>
        <v>0.58667692345817668</v>
      </c>
      <c r="BA734">
        <f>INDEX(Model_Assumptions[Values],9)*((INDEX(Model_Scenarios[GR Weight],2)*$AG734)+(INDEX(Model_Scenarios[GP Weight],2)*$AH734)+(INDEX(Model_Scenarios[LTV Weight],2)*$AI734))-(INDEX(Model_Scenarios[LTV Weight],2)*$AP734)-(INDEX(Model_Scenarios[GP Weight],2)*($AS734+$AV734+$AY734))</f>
        <v>-4.3789970220224961E-2</v>
      </c>
      <c r="BB734">
        <f>INDEX(Model_Assumptions[Values],9)*((INDEX(Model_Scenarios[GR Weight],3)*$AG734)+(INDEX(Model_Scenarios[GP Weight],3)*$AH734)+(INDEX(Model_Scenarios[LTV Weight],3)*$AI734))-(INDEX(Model_Scenarios[LTV Weight],3)*$AP734)-(INDEX(Model_Scenarios[GP Weight],3)*($AS734+$AV734+$AY734))</f>
        <v>-1.037183113436678</v>
      </c>
      <c r="BC734">
        <f>INDEX(Model_Assumptions[Values],9)*((INDEX(Model_Scenarios[GR Weight],4)*$AG734)+(INDEX(Model_Scenarios[GP Weight],4)*$AH734)+(INDEX(Model_Scenarios[LTV Weight],4)*$AI734))-(INDEX(Model_Scenarios[LTV Weight],4)*$AP734)-(INDEX(Model_Scenarios[GP Weight],4)*($AS734+$AV734+$AY734))</f>
        <v>-1.2279543242320807</v>
      </c>
      <c r="BD734">
        <f>INDEX(Model_Assumptions[Values],9)*((INDEX(Model_Scenarios[GR Weight],5)*$AG734)+(INDEX(Model_Scenarios[GP Weight],5)*$AH734)+(INDEX(Model_Scenarios[LTV Weight],5)*$AI734))-(INDEX(Model_Scenarios[LTV Weight],5)*$AP734)-(INDEX(Model_Scenarios[GP Weight],5)*($AS734+$AV734+$AY734))</f>
        <v>-2.011960084600378</v>
      </c>
    </row>
    <row r="735" spans="1:56" x14ac:dyDescent="0.25">
      <c r="A735">
        <v>734</v>
      </c>
      <c r="B735">
        <v>15</v>
      </c>
      <c r="C735" s="3">
        <v>34</v>
      </c>
      <c r="D735" s="4">
        <v>0.66</v>
      </c>
      <c r="E735" t="str">
        <v>SKU-1020</v>
      </c>
      <c r="F735" t="str">
        <v>Reduce</v>
      </c>
      <c r="G735" t="str">
        <v>Full</v>
      </c>
      <c r="H735">
        <v>32.880000000000003</v>
      </c>
      <c r="I735">
        <v>21.52</v>
      </c>
      <c r="J735">
        <v>32</v>
      </c>
      <c r="K735">
        <v>1052.1600000000001</v>
      </c>
      <c r="L735">
        <v>363.5200000000001</v>
      </c>
      <c r="M735">
        <v>0.34549878345498791</v>
      </c>
      <c r="N735">
        <v>28.515197020399562</v>
      </c>
      <c r="O735">
        <v>201.23189571398484</v>
      </c>
      <c r="P735">
        <v>136.67189571398478</v>
      </c>
      <c r="Q735">
        <v>2101.4202918077772</v>
      </c>
      <c r="R735">
        <v>1567.3093009733004</v>
      </c>
      <c r="S735">
        <v>1</v>
      </c>
      <c r="T735">
        <f t="shared" si="253"/>
        <v>29.999230033463711</v>
      </c>
      <c r="U735">
        <f t="shared" si="254"/>
        <v>-8.7614658349643909E-2</v>
      </c>
      <c r="V735">
        <f>IF($F735="Reduce", INDEX(Model_Assumptions[Values], 2), INDEX(Model_Assumptions[Values], 1))</f>
        <v>-0.8</v>
      </c>
      <c r="W735">
        <f t="shared" si="255"/>
        <v>34.242935253750886</v>
      </c>
      <c r="X735">
        <f t="shared" si="268"/>
        <v>1027.261691698277</v>
      </c>
      <c r="Y735">
        <f t="shared" si="256"/>
        <v>290.35372503755798</v>
      </c>
      <c r="Z735">
        <f t="shared" si="257"/>
        <v>-24.898308301723091</v>
      </c>
      <c r="AA735">
        <f t="shared" si="258"/>
        <v>-73.166274962442117</v>
      </c>
      <c r="AB735">
        <f t="shared" si="269"/>
        <v>0.28264825543873145</v>
      </c>
      <c r="AC735">
        <f t="shared" si="259"/>
        <v>-6.2850528016256457E-2</v>
      </c>
      <c r="AD735">
        <f t="shared" si="260"/>
        <v>-6.2850528016256457E-2</v>
      </c>
      <c r="AE735">
        <f t="shared" si="261"/>
        <v>0.66000000000000014</v>
      </c>
      <c r="AF735">
        <f t="shared" si="270"/>
        <v>532.88516233092196</v>
      </c>
      <c r="AG735">
        <f t="shared" si="262"/>
        <v>-0.12372943271931197</v>
      </c>
      <c r="AH735">
        <f t="shared" si="263"/>
        <v>-0.53534250461820054</v>
      </c>
      <c r="AI735">
        <f t="shared" si="271"/>
        <v>0.33999999999999986</v>
      </c>
      <c r="AJ735">
        <f>MAX(0, $R735 - $AA735) * INDEX(Model_Assumptions[Values], 7)</f>
        <v>3280.9511518714853</v>
      </c>
      <c r="AK735">
        <f>MAX(0, INDEX(Model_Assumptions[Values], 4) - $AD735)</f>
        <v>0.11285052801625646</v>
      </c>
      <c r="AL735">
        <f>MAX(0, INDEX(Model_Assumptions[Values], 5) - $AC735)</f>
        <v>8.2850528016256461E-2</v>
      </c>
      <c r="AM735">
        <f>INDEX(Model_Assumptions[Values], 6) * MAX(0, INDEX(Model_Assumptions[Values], 3) - $AB735)^2</f>
        <v>0</v>
      </c>
      <c r="AN735">
        <f t="shared" si="264"/>
        <v>3243.2594344665913</v>
      </c>
      <c r="AO735" cm="1">
        <f t="array" ref="AO735">IFERROR(STDEV(IF($E$2:$E$2201=$E735, $AJ$2:$AJ$2201)), 0)</f>
        <v>67.44543576940498</v>
      </c>
      <c r="AP735">
        <f t="shared" si="272"/>
        <v>0.55884756284712089</v>
      </c>
      <c r="AQ735">
        <f t="shared" si="265"/>
        <v>9.6714602302774219E-2</v>
      </c>
      <c r="AR735" cm="1">
        <f t="array" ref="AR735">IFERROR(STDEV(IF($E$2:$E$2201=$E735, $AK$2:$AK$2201)), 0)</f>
        <v>2.9085769017913283E-2</v>
      </c>
      <c r="AS735">
        <f t="shared" si="273"/>
        <v>0.55477046880020542</v>
      </c>
      <c r="AT735">
        <f t="shared" si="266"/>
        <v>6.6714602302774206E-2</v>
      </c>
      <c r="AU735" cm="1">
        <f t="array" ref="AU735">IFERROR(STDEV(IF($E$2:$E$2201=$E735, $AL$2:$AL$2201)), 0)</f>
        <v>2.9085769017913311E-2</v>
      </c>
      <c r="AV735">
        <f t="shared" si="274"/>
        <v>0.55477046880020531</v>
      </c>
      <c r="AW735">
        <f t="shared" si="267"/>
        <v>0</v>
      </c>
      <c r="AX735" cm="1">
        <f t="array" ref="AX735">IFERROR(STDEV(IF($E$2:$E$2201=$E735, $AM$2:$AM$2201)), 0)</f>
        <v>0</v>
      </c>
      <c r="AY735">
        <f t="shared" si="275"/>
        <v>0.55477046880020531</v>
      </c>
      <c r="AZ735">
        <f>INDEX(Model_Assumptions[Values],9)*((INDEX(Model_Scenarios[GR Weight],1)*$AG735)+(INDEX(Model_Scenarios[GP Weight],1)*$AH735)+(INDEX(Model_Scenarios[LTV Weight],1)*$AI735))-(INDEX(Model_Scenarios[LTV Weight],1)*$AP735)-(INDEX(Model_Scenarios[GP Weight],1)*($AS735+$AV735+$AY735))</f>
        <v>0.41695484041348485</v>
      </c>
      <c r="BA735">
        <f>INDEX(Model_Assumptions[Values],9)*((INDEX(Model_Scenarios[GR Weight],2)*$AG735)+(INDEX(Model_Scenarios[GP Weight],2)*$AH735)+(INDEX(Model_Scenarios[LTV Weight],2)*$AI735))-(INDEX(Model_Scenarios[LTV Weight],2)*$AP735)-(INDEX(Model_Scenarios[GP Weight],2)*($AS735+$AV735+$AY735))</f>
        <v>-0.21925277628843681</v>
      </c>
      <c r="BB735">
        <f>INDEX(Model_Assumptions[Values],9)*((INDEX(Model_Scenarios[GR Weight],3)*$AG735)+(INDEX(Model_Scenarios[GP Weight],3)*$AH735)+(INDEX(Model_Scenarios[LTV Weight],3)*$AI735))-(INDEX(Model_Scenarios[LTV Weight],3)*$AP735)-(INDEX(Model_Scenarios[GP Weight],3)*($AS735+$AV735+$AY735))</f>
        <v>-1.217559191360055</v>
      </c>
      <c r="BC735">
        <f>INDEX(Model_Assumptions[Values],9)*((INDEX(Model_Scenarios[GR Weight],4)*$AG735)+(INDEX(Model_Scenarios[GP Weight],4)*$AH735)+(INDEX(Model_Scenarios[LTV Weight],4)*$AI735))-(INDEX(Model_Scenarios[LTV Weight],4)*$AP735)-(INDEX(Model_Scenarios[GP Weight],4)*($AS735+$AV735+$AY735))</f>
        <v>-1.3935391514349988</v>
      </c>
      <c r="BD735">
        <f>INDEX(Model_Assumptions[Values],9)*((INDEX(Model_Scenarios[GR Weight],5)*$AG735)+(INDEX(Model_Scenarios[GP Weight],5)*$AH735)+(INDEX(Model_Scenarios[LTV Weight],5)*$AI735))-(INDEX(Model_Scenarios[LTV Weight],5)*$AP735)-(INDEX(Model_Scenarios[GP Weight],5)*($AS735+$AV735+$AY735))</f>
        <v>-2.226004484651483</v>
      </c>
    </row>
    <row r="736" spans="1:56" x14ac:dyDescent="0.25">
      <c r="A736">
        <v>735</v>
      </c>
      <c r="B736">
        <v>15</v>
      </c>
      <c r="C736" s="3">
        <v>35</v>
      </c>
      <c r="D736" s="4">
        <v>0.68</v>
      </c>
      <c r="E736" t="str">
        <v>SKU-1020</v>
      </c>
      <c r="F736" t="str">
        <v>Reduce</v>
      </c>
      <c r="G736" t="str">
        <v>Full</v>
      </c>
      <c r="H736">
        <v>32.880000000000003</v>
      </c>
      <c r="I736">
        <v>21.52</v>
      </c>
      <c r="J736">
        <v>32</v>
      </c>
      <c r="K736">
        <v>1052.1600000000001</v>
      </c>
      <c r="L736">
        <v>363.5200000000001</v>
      </c>
      <c r="M736">
        <v>0.34549878345498791</v>
      </c>
      <c r="N736">
        <v>28.515197020399562</v>
      </c>
      <c r="O736">
        <v>201.23189571398484</v>
      </c>
      <c r="P736">
        <v>136.67189571398478</v>
      </c>
      <c r="Q736">
        <v>2101.4202918077772</v>
      </c>
      <c r="R736">
        <v>1567.3093009733004</v>
      </c>
      <c r="S736">
        <v>1</v>
      </c>
      <c r="T736">
        <f t="shared" si="253"/>
        <v>29.911933973871704</v>
      </c>
      <c r="U736">
        <f t="shared" si="254"/>
        <v>-9.0269647996602725E-2</v>
      </c>
      <c r="V736">
        <f>IF($F736="Reduce", INDEX(Model_Assumptions[Values], 2), INDEX(Model_Assumptions[Values], 1))</f>
        <v>-0.8</v>
      </c>
      <c r="W736">
        <f t="shared" si="255"/>
        <v>34.310902988713032</v>
      </c>
      <c r="X736">
        <f t="shared" si="268"/>
        <v>1026.3054647823014</v>
      </c>
      <c r="Y736">
        <f t="shared" si="256"/>
        <v>287.93483246519702</v>
      </c>
      <c r="Z736">
        <f t="shared" si="257"/>
        <v>-25.85453521769864</v>
      </c>
      <c r="AA736">
        <f t="shared" si="258"/>
        <v>-75.585167534803077</v>
      </c>
      <c r="AB736">
        <f t="shared" si="269"/>
        <v>0.28055471041097241</v>
      </c>
      <c r="AC736">
        <f t="shared" si="259"/>
        <v>-6.4944073044015505E-2</v>
      </c>
      <c r="AD736">
        <f t="shared" si="260"/>
        <v>-6.4944073044015505E-2</v>
      </c>
      <c r="AE736">
        <f t="shared" si="261"/>
        <v>0.6799999999999996</v>
      </c>
      <c r="AF736">
        <f t="shared" si="270"/>
        <v>501.53897631145674</v>
      </c>
      <c r="AG736">
        <f t="shared" si="262"/>
        <v>-0.12848129828507027</v>
      </c>
      <c r="AH736">
        <f t="shared" si="263"/>
        <v>-0.55304104139289345</v>
      </c>
      <c r="AI736">
        <f t="shared" si="271"/>
        <v>0.3200000000000004</v>
      </c>
      <c r="AJ736">
        <f>MAX(0, $R736 - $AA736) * INDEX(Model_Assumptions[Values], 7)</f>
        <v>3285.788937016207</v>
      </c>
      <c r="AK736">
        <f>MAX(0, INDEX(Model_Assumptions[Values], 4) - $AD736)</f>
        <v>0.11494407304401551</v>
      </c>
      <c r="AL736">
        <f>MAX(0, INDEX(Model_Assumptions[Values], 5) - $AC736)</f>
        <v>8.4944073044015508E-2</v>
      </c>
      <c r="AM736">
        <f>INDEX(Model_Assumptions[Values], 6) * MAX(0, INDEX(Model_Assumptions[Values], 3) - $AB736)^2</f>
        <v>0</v>
      </c>
      <c r="AN736">
        <f t="shared" si="264"/>
        <v>3243.2594344665913</v>
      </c>
      <c r="AO736" cm="1">
        <f t="array" ref="AO736">IFERROR(STDEV(IF($E$2:$E$2201=$E736, $AJ$2:$AJ$2201)), 0)</f>
        <v>67.44543576940498</v>
      </c>
      <c r="AP736">
        <f t="shared" si="272"/>
        <v>0.63057643655863516</v>
      </c>
      <c r="AQ736">
        <f t="shared" si="265"/>
        <v>9.6714602302774219E-2</v>
      </c>
      <c r="AR736" cm="1">
        <f t="array" ref="AR736">IFERROR(STDEV(IF($E$2:$E$2201=$E736, $AK$2:$AK$2201)), 0)</f>
        <v>2.9085769017913283E-2</v>
      </c>
      <c r="AS736">
        <f t="shared" si="273"/>
        <v>0.62674879698089325</v>
      </c>
      <c r="AT736">
        <f t="shared" si="266"/>
        <v>6.6714602302774206E-2</v>
      </c>
      <c r="AU736" cm="1">
        <f t="array" ref="AU736">IFERROR(STDEV(IF($E$2:$E$2201=$E736, $AL$2:$AL$2201)), 0)</f>
        <v>2.9085769017913311E-2</v>
      </c>
      <c r="AV736">
        <f t="shared" si="274"/>
        <v>0.62674879698089314</v>
      </c>
      <c r="AW736">
        <f t="shared" si="267"/>
        <v>0</v>
      </c>
      <c r="AX736" cm="1">
        <f t="array" ref="AX736">IFERROR(STDEV(IF($E$2:$E$2201=$E736, $AM$2:$AM$2201)), 0)</f>
        <v>0</v>
      </c>
      <c r="AY736">
        <f t="shared" si="275"/>
        <v>0.62674879698089314</v>
      </c>
      <c r="AZ736">
        <f>INDEX(Model_Assumptions[Values],9)*((INDEX(Model_Scenarios[GR Weight],1)*$AG736)+(INDEX(Model_Scenarios[GP Weight],1)*$AH736)+(INDEX(Model_Scenarios[LTV Weight],1)*$AI736))-(INDEX(Model_Scenarios[LTV Weight],1)*$AP736)-(INDEX(Model_Scenarios[GP Weight],1)*($AS736+$AV736+$AY736))</f>
        <v>0.24675304181984378</v>
      </c>
      <c r="BA736">
        <f>INDEX(Model_Assumptions[Values],9)*((INDEX(Model_Scenarios[GR Weight],2)*$AG736)+(INDEX(Model_Scenarios[GP Weight],2)*$AH736)+(INDEX(Model_Scenarios[LTV Weight],2)*$AI736))-(INDEX(Model_Scenarios[LTV Weight],2)*$AP736)-(INDEX(Model_Scenarios[GP Weight],2)*($AS736+$AV736+$AY736))</f>
        <v>-0.39532597705834366</v>
      </c>
      <c r="BB736">
        <f>INDEX(Model_Assumptions[Values],9)*((INDEX(Model_Scenarios[GR Weight],3)*$AG736)+(INDEX(Model_Scenarios[GP Weight],3)*$AH736)+(INDEX(Model_Scenarios[LTV Weight],3)*$AI736))-(INDEX(Model_Scenarios[LTV Weight],3)*$AP736)-(INDEX(Model_Scenarios[GP Weight],3)*($AS736+$AV736+$AY736))</f>
        <v>-1.3987402567472922</v>
      </c>
      <c r="BC736">
        <f>INDEX(Model_Assumptions[Values],9)*((INDEX(Model_Scenarios[GR Weight],4)*$AG736)+(INDEX(Model_Scenarios[GP Weight],4)*$AH736)+(INDEX(Model_Scenarios[LTV Weight],4)*$AI736))-(INDEX(Model_Scenarios[LTV Weight],4)*$AP736)-(INDEX(Model_Scenarios[GP Weight],4)*($AS736+$AV736+$AY736))</f>
        <v>-1.5599232622339643</v>
      </c>
      <c r="BD736">
        <f>INDEX(Model_Assumptions[Values],9)*((INDEX(Model_Scenarios[GR Weight],5)*$AG736)+(INDEX(Model_Scenarios[GP Weight],5)*$AH736)+(INDEX(Model_Scenarios[LTV Weight],5)*$AI736))-(INDEX(Model_Scenarios[LTV Weight],5)*$AP736)-(INDEX(Model_Scenarios[GP Weight],5)*($AS736+$AV736+$AY736))</f>
        <v>-2.4411237862736597</v>
      </c>
    </row>
    <row r="737" spans="1:56" x14ac:dyDescent="0.25">
      <c r="A737">
        <v>736</v>
      </c>
      <c r="B737">
        <v>15</v>
      </c>
      <c r="C737" s="3">
        <v>36</v>
      </c>
      <c r="D737" s="4">
        <v>0.70000000000000007</v>
      </c>
      <c r="E737" t="str">
        <v>SKU-1020</v>
      </c>
      <c r="F737" t="str">
        <v>Reduce</v>
      </c>
      <c r="G737" t="str">
        <v>Full</v>
      </c>
      <c r="H737">
        <v>32.880000000000003</v>
      </c>
      <c r="I737">
        <v>21.52</v>
      </c>
      <c r="J737">
        <v>32</v>
      </c>
      <c r="K737">
        <v>1052.1600000000001</v>
      </c>
      <c r="L737">
        <v>363.5200000000001</v>
      </c>
      <c r="M737">
        <v>0.34549878345498791</v>
      </c>
      <c r="N737">
        <v>28.515197020399562</v>
      </c>
      <c r="O737">
        <v>201.23189571398484</v>
      </c>
      <c r="P737">
        <v>136.67189571398478</v>
      </c>
      <c r="Q737">
        <v>2101.4202918077772</v>
      </c>
      <c r="R737">
        <v>1567.3093009733004</v>
      </c>
      <c r="S737">
        <v>1</v>
      </c>
      <c r="T737">
        <f t="shared" si="253"/>
        <v>29.824637914279695</v>
      </c>
      <c r="U737">
        <f t="shared" si="254"/>
        <v>-9.2924637643561667E-2</v>
      </c>
      <c r="V737">
        <f>IF($F737="Reduce", INDEX(Model_Assumptions[Values], 2), INDEX(Model_Assumptions[Values], 1))</f>
        <v>-0.8</v>
      </c>
      <c r="W737">
        <f t="shared" si="255"/>
        <v>34.378870723675178</v>
      </c>
      <c r="X737">
        <f t="shared" si="268"/>
        <v>1025.337371235443</v>
      </c>
      <c r="Y737">
        <f t="shared" si="256"/>
        <v>285.50407326195318</v>
      </c>
      <c r="Z737">
        <f t="shared" si="257"/>
        <v>-26.822628764557066</v>
      </c>
      <c r="AA737">
        <f t="shared" si="258"/>
        <v>-78.015926738046915</v>
      </c>
      <c r="AB737">
        <f t="shared" si="269"/>
        <v>0.27844890986265858</v>
      </c>
      <c r="AC737">
        <f t="shared" si="259"/>
        <v>-6.7049873592329334E-2</v>
      </c>
      <c r="AD737">
        <f t="shared" si="260"/>
        <v>-6.7049873592329334E-2</v>
      </c>
      <c r="AE737">
        <f t="shared" si="261"/>
        <v>0.69999999999999984</v>
      </c>
      <c r="AF737">
        <f t="shared" si="270"/>
        <v>470.19279029199038</v>
      </c>
      <c r="AG737">
        <f t="shared" si="262"/>
        <v>-0.13329213378122043</v>
      </c>
      <c r="AH737">
        <f t="shared" si="263"/>
        <v>-0.57082640385198102</v>
      </c>
      <c r="AI737">
        <f t="shared" si="271"/>
        <v>0.30000000000000016</v>
      </c>
      <c r="AJ737">
        <f>MAX(0, $R737 - $AA737) * INDEX(Model_Assumptions[Values], 7)</f>
        <v>3290.6504554226949</v>
      </c>
      <c r="AK737">
        <f>MAX(0, INDEX(Model_Assumptions[Values], 4) - $AD737)</f>
        <v>0.11704987359232934</v>
      </c>
      <c r="AL737">
        <f>MAX(0, INDEX(Model_Assumptions[Values], 5) - $AC737)</f>
        <v>8.7049873592329338E-2</v>
      </c>
      <c r="AM737">
        <f>INDEX(Model_Assumptions[Values], 6) * MAX(0, INDEX(Model_Assumptions[Values], 3) - $AB737)^2</f>
        <v>0</v>
      </c>
      <c r="AN737">
        <f t="shared" si="264"/>
        <v>3243.2594344665913</v>
      </c>
      <c r="AO737" cm="1">
        <f t="array" ref="AO737">IFERROR(STDEV(IF($E$2:$E$2201=$E737, $AJ$2:$AJ$2201)), 0)</f>
        <v>67.44543576940498</v>
      </c>
      <c r="AP737">
        <f t="shared" si="272"/>
        <v>0.70265719860025599</v>
      </c>
      <c r="AQ737">
        <f t="shared" si="265"/>
        <v>9.6714602302774219E-2</v>
      </c>
      <c r="AR737" cm="1">
        <f t="array" ref="AR737">IFERROR(STDEV(IF($E$2:$E$2201=$E737, $AK$2:$AK$2201)), 0)</f>
        <v>2.9085769017913283E-2</v>
      </c>
      <c r="AS737">
        <f t="shared" si="273"/>
        <v>0.69914848313039524</v>
      </c>
      <c r="AT737">
        <f t="shared" si="266"/>
        <v>6.6714602302774206E-2</v>
      </c>
      <c r="AU737" cm="1">
        <f t="array" ref="AU737">IFERROR(STDEV(IF($E$2:$E$2201=$E737, $AL$2:$AL$2201)), 0)</f>
        <v>2.9085769017913311E-2</v>
      </c>
      <c r="AV737">
        <f t="shared" si="274"/>
        <v>0.69914848313039502</v>
      </c>
      <c r="AW737">
        <f t="shared" si="267"/>
        <v>0</v>
      </c>
      <c r="AX737" cm="1">
        <f t="array" ref="AX737">IFERROR(STDEV(IF($E$2:$E$2201=$E737, $AM$2:$AM$2201)), 0)</f>
        <v>0</v>
      </c>
      <c r="AY737">
        <f t="shared" si="275"/>
        <v>0.69914848313039502</v>
      </c>
      <c r="AZ737">
        <f>INDEX(Model_Assumptions[Values],9)*((INDEX(Model_Scenarios[GR Weight],1)*$AG737)+(INDEX(Model_Scenarios[GP Weight],1)*$AH737)+(INDEX(Model_Scenarios[LTV Weight],1)*$AI737))-(INDEX(Model_Scenarios[LTV Weight],1)*$AP737)-(INDEX(Model_Scenarios[GP Weight],1)*($AS737+$AV737+$AY737))</f>
        <v>7.6070427364076543E-2</v>
      </c>
      <c r="BA737">
        <f>INDEX(Model_Assumptions[Values],9)*((INDEX(Model_Scenarios[GR Weight],2)*$AG737)+(INDEX(Model_Scenarios[GP Weight],2)*$AH737)+(INDEX(Model_Scenarios[LTV Weight],2)*$AI737))-(INDEX(Model_Scenarios[LTV Weight],2)*$AP737)-(INDEX(Model_Scenarios[GP Weight],2)*($AS737+$AV737+$AY737))</f>
        <v>-0.57201177315629925</v>
      </c>
      <c r="BB737">
        <f>INDEX(Model_Assumptions[Values],9)*((INDEX(Model_Scenarios[GR Weight],3)*$AG737)+(INDEX(Model_Scenarios[GP Weight],3)*$AH737)+(INDEX(Model_Scenarios[LTV Weight],3)*$AI737))-(INDEX(Model_Scenarios[LTV Weight],3)*$AP737)-(INDEX(Model_Scenarios[GP Weight],3)*($AS737+$AV737+$AY737))</f>
        <v>-1.580730160694509</v>
      </c>
      <c r="BC737">
        <f>INDEX(Model_Assumptions[Values],9)*((INDEX(Model_Scenarios[GR Weight],4)*$AG737)+(INDEX(Model_Scenarios[GP Weight],4)*$AH737)+(INDEX(Model_Scenarios[LTV Weight],4)*$AI737))-(INDEX(Model_Scenarios[LTV Weight],4)*$AP737)-(INDEX(Model_Scenarios[GP Weight],4)*($AS737+$AV737+$AY737))</f>
        <v>-1.7271105077250939</v>
      </c>
      <c r="BD737">
        <f>INDEX(Model_Assumptions[Values],9)*((INDEX(Model_Scenarios[GR Weight],5)*$AG737)+(INDEX(Model_Scenarios[GP Weight],5)*$AH737)+(INDEX(Model_Scenarios[LTV Weight],5)*$AI737))-(INDEX(Model_Scenarios[LTV Weight],5)*$AP737)-(INDEX(Model_Scenarios[GP Weight],5)*($AS737+$AV737+$AY737))</f>
        <v>-2.6573240411893844</v>
      </c>
    </row>
    <row r="738" spans="1:56" x14ac:dyDescent="0.25">
      <c r="A738">
        <v>737</v>
      </c>
      <c r="B738">
        <v>15</v>
      </c>
      <c r="C738" s="3">
        <v>37</v>
      </c>
      <c r="D738" s="4">
        <v>0.72</v>
      </c>
      <c r="E738" t="str">
        <v>SKU-1020</v>
      </c>
      <c r="F738" t="str">
        <v>Reduce</v>
      </c>
      <c r="G738" t="str">
        <v>Full</v>
      </c>
      <c r="H738">
        <v>32.880000000000003</v>
      </c>
      <c r="I738">
        <v>21.52</v>
      </c>
      <c r="J738">
        <v>32</v>
      </c>
      <c r="K738">
        <v>1052.1600000000001</v>
      </c>
      <c r="L738">
        <v>363.5200000000001</v>
      </c>
      <c r="M738">
        <v>0.34549878345498791</v>
      </c>
      <c r="N738">
        <v>28.515197020399562</v>
      </c>
      <c r="O738">
        <v>201.23189571398484</v>
      </c>
      <c r="P738">
        <v>136.67189571398478</v>
      </c>
      <c r="Q738">
        <v>2101.4202918077772</v>
      </c>
      <c r="R738">
        <v>1567.3093009733004</v>
      </c>
      <c r="S738">
        <v>1</v>
      </c>
      <c r="T738">
        <f t="shared" si="253"/>
        <v>29.737341854687685</v>
      </c>
      <c r="U738">
        <f t="shared" si="254"/>
        <v>-9.5579627290520608E-2</v>
      </c>
      <c r="V738">
        <f>IF($F738="Reduce", INDEX(Model_Assumptions[Values], 2), INDEX(Model_Assumptions[Values], 1))</f>
        <v>-0.8</v>
      </c>
      <c r="W738">
        <f t="shared" si="255"/>
        <v>34.44683845863733</v>
      </c>
      <c r="X738">
        <f t="shared" si="268"/>
        <v>1024.3574110577013</v>
      </c>
      <c r="Y738">
        <f t="shared" si="256"/>
        <v>283.0614474278259</v>
      </c>
      <c r="Z738">
        <f t="shared" si="257"/>
        <v>-27.802588942298826</v>
      </c>
      <c r="AA738">
        <f t="shared" si="258"/>
        <v>-80.458552572174199</v>
      </c>
      <c r="AB738">
        <f t="shared" si="269"/>
        <v>0.27633074586296058</v>
      </c>
      <c r="AC738">
        <f t="shared" si="259"/>
        <v>-6.9168037592027332E-2</v>
      </c>
      <c r="AD738">
        <f t="shared" si="260"/>
        <v>-6.9168037592027332E-2</v>
      </c>
      <c r="AE738">
        <f t="shared" si="261"/>
        <v>0.72000000000000008</v>
      </c>
      <c r="AF738">
        <f t="shared" si="270"/>
        <v>438.84660427252396</v>
      </c>
      <c r="AG738">
        <f t="shared" si="262"/>
        <v>-0.13816193920776473</v>
      </c>
      <c r="AH738">
        <f t="shared" si="263"/>
        <v>-0.58869859199546737</v>
      </c>
      <c r="AI738">
        <f t="shared" si="271"/>
        <v>0.27999999999999992</v>
      </c>
      <c r="AJ738">
        <f>MAX(0, $R738 - $AA738) * INDEX(Model_Assumptions[Values], 7)</f>
        <v>3295.5357070909495</v>
      </c>
      <c r="AK738">
        <f>MAX(0, INDEX(Model_Assumptions[Values], 4) - $AD738)</f>
        <v>0.11916803759202733</v>
      </c>
      <c r="AL738">
        <f>MAX(0, INDEX(Model_Assumptions[Values], 5) - $AC738)</f>
        <v>8.9168037592027335E-2</v>
      </c>
      <c r="AM738">
        <f>INDEX(Model_Assumptions[Values], 6) * MAX(0, INDEX(Model_Assumptions[Values], 3) - $AB738)^2</f>
        <v>0</v>
      </c>
      <c r="AN738">
        <f t="shared" si="264"/>
        <v>3243.2594344665913</v>
      </c>
      <c r="AO738" cm="1">
        <f t="array" ref="AO738">IFERROR(STDEV(IF($E$2:$E$2201=$E738, $AJ$2:$AJ$2201)), 0)</f>
        <v>67.44543576940498</v>
      </c>
      <c r="AP738">
        <f t="shared" si="272"/>
        <v>0.77508984897199018</v>
      </c>
      <c r="AQ738">
        <f t="shared" si="265"/>
        <v>9.6714602302774219E-2</v>
      </c>
      <c r="AR738" cm="1">
        <f t="array" ref="AR738">IFERROR(STDEV(IF($E$2:$E$2201=$E738, $AK$2:$AK$2201)), 0)</f>
        <v>2.9085769017913283E-2</v>
      </c>
      <c r="AS738">
        <f t="shared" si="273"/>
        <v>0.77197323802662876</v>
      </c>
      <c r="AT738">
        <f t="shared" si="266"/>
        <v>6.6714602302774206E-2</v>
      </c>
      <c r="AU738" cm="1">
        <f t="array" ref="AU738">IFERROR(STDEV(IF($E$2:$E$2201=$E738, $AL$2:$AL$2201)), 0)</f>
        <v>2.9085769017913311E-2</v>
      </c>
      <c r="AV738">
        <f t="shared" si="274"/>
        <v>0.77197323802662854</v>
      </c>
      <c r="AW738">
        <f t="shared" si="267"/>
        <v>0</v>
      </c>
      <c r="AX738" cm="1">
        <f t="array" ref="AX738">IFERROR(STDEV(IF($E$2:$E$2201=$E738, $AM$2:$AM$2201)), 0)</f>
        <v>0</v>
      </c>
      <c r="AY738">
        <f t="shared" si="275"/>
        <v>0.77197323802662854</v>
      </c>
      <c r="AZ738">
        <f>INDEX(Model_Assumptions[Values],9)*((INDEX(Model_Scenarios[GR Weight],1)*$AG738)+(INDEX(Model_Scenarios[GP Weight],1)*$AH738)+(INDEX(Model_Scenarios[LTV Weight],1)*$AI738))-(INDEX(Model_Scenarios[LTV Weight],1)*$AP738)-(INDEX(Model_Scenarios[GP Weight],1)*($AS738+$AV738+$AY738))</f>
        <v>-9.5094116187197097E-2</v>
      </c>
      <c r="BA738">
        <f>INDEX(Model_Assumptions[Values],9)*((INDEX(Model_Scenarios[GR Weight],2)*$AG738)+(INDEX(Model_Scenarios[GP Weight],2)*$AH738)+(INDEX(Model_Scenarios[LTV Weight],2)*$AI738))-(INDEX(Model_Scenarios[LTV Weight],2)*$AP738)-(INDEX(Model_Scenarios[GP Weight],2)*($AS738+$AV738+$AY738))</f>
        <v>-0.749312391049062</v>
      </c>
      <c r="BB738">
        <f>INDEX(Model_Assumptions[Values],9)*((INDEX(Model_Scenarios[GR Weight],3)*$AG738)+(INDEX(Model_Scenarios[GP Weight],3)*$AH738)+(INDEX(Model_Scenarios[LTV Weight],3)*$AI738))-(INDEX(Model_Scenarios[LTV Weight],3)*$AP738)-(INDEX(Model_Scenarios[GP Weight],3)*($AS738+$AV738+$AY738))</f>
        <v>-1.7635327995185301</v>
      </c>
      <c r="BC738">
        <f>INDEX(Model_Assumptions[Values],9)*((INDEX(Model_Scenarios[GR Weight],4)*$AG738)+(INDEX(Model_Scenarios[GP Weight],4)*$AH738)+(INDEX(Model_Scenarios[LTV Weight],4)*$AI738))-(INDEX(Model_Scenarios[LTV Weight],4)*$AP738)-(INDEX(Model_Scenarios[GP Weight],4)*($AS738+$AV738+$AY738))</f>
        <v>-1.8951047842252136</v>
      </c>
      <c r="BD738">
        <f>INDEX(Model_Assumptions[Values],9)*((INDEX(Model_Scenarios[GR Weight],5)*$AG738)+(INDEX(Model_Scenarios[GP Weight],5)*$AH738)+(INDEX(Model_Scenarios[LTV Weight],5)*$AI738))-(INDEX(Model_Scenarios[LTV Weight],5)*$AP738)-(INDEX(Model_Scenarios[GP Weight],5)*($AS738+$AV738+$AY738))</f>
        <v>-2.8746113721822351</v>
      </c>
    </row>
    <row r="739" spans="1:56" x14ac:dyDescent="0.25">
      <c r="A739">
        <v>738</v>
      </c>
      <c r="B739">
        <v>15</v>
      </c>
      <c r="C739" s="3">
        <v>38</v>
      </c>
      <c r="D739" s="4">
        <v>0.74</v>
      </c>
      <c r="E739" t="str">
        <v>SKU-1020</v>
      </c>
      <c r="F739" t="str">
        <v>Reduce</v>
      </c>
      <c r="G739" t="str">
        <v>Full</v>
      </c>
      <c r="H739">
        <v>32.880000000000003</v>
      </c>
      <c r="I739">
        <v>21.52</v>
      </c>
      <c r="J739">
        <v>32</v>
      </c>
      <c r="K739">
        <v>1052.1600000000001</v>
      </c>
      <c r="L739">
        <v>363.5200000000001</v>
      </c>
      <c r="M739">
        <v>0.34549878345498791</v>
      </c>
      <c r="N739">
        <v>28.515197020399562</v>
      </c>
      <c r="O739">
        <v>201.23189571398484</v>
      </c>
      <c r="P739">
        <v>136.67189571398478</v>
      </c>
      <c r="Q739">
        <v>2101.4202918077772</v>
      </c>
      <c r="R739">
        <v>1567.3093009733004</v>
      </c>
      <c r="S739">
        <v>1</v>
      </c>
      <c r="T739">
        <f t="shared" si="253"/>
        <v>29.650045795095675</v>
      </c>
      <c r="U739">
        <f t="shared" si="254"/>
        <v>-9.8234616937479535E-2</v>
      </c>
      <c r="V739">
        <f>IF($F739="Reduce", INDEX(Model_Assumptions[Values], 2), INDEX(Model_Assumptions[Values], 1))</f>
        <v>-0.8</v>
      </c>
      <c r="W739">
        <f t="shared" si="255"/>
        <v>34.514806193599476</v>
      </c>
      <c r="X739">
        <f t="shared" si="268"/>
        <v>1023.3655842490763</v>
      </c>
      <c r="Y739">
        <f t="shared" si="256"/>
        <v>280.60695496281562</v>
      </c>
      <c r="Z739">
        <f t="shared" si="257"/>
        <v>-28.794415750923804</v>
      </c>
      <c r="AA739">
        <f t="shared" si="258"/>
        <v>-82.913045037184474</v>
      </c>
      <c r="AB739">
        <f t="shared" si="269"/>
        <v>0.27420010920996429</v>
      </c>
      <c r="AC739">
        <f t="shared" si="259"/>
        <v>-7.1298674245023619E-2</v>
      </c>
      <c r="AD739">
        <f t="shared" si="260"/>
        <v>-7.1298674245023619E-2</v>
      </c>
      <c r="AE739">
        <f t="shared" si="261"/>
        <v>0.74000000000000032</v>
      </c>
      <c r="AF739">
        <f t="shared" si="270"/>
        <v>407.5004182530576</v>
      </c>
      <c r="AG739">
        <f t="shared" si="262"/>
        <v>-0.1430907145647026</v>
      </c>
      <c r="AH739">
        <f t="shared" si="263"/>
        <v>-0.60665760582334927</v>
      </c>
      <c r="AI739">
        <f t="shared" si="271"/>
        <v>0.25999999999999968</v>
      </c>
      <c r="AJ739">
        <f>MAX(0, $R739 - $AA739) * INDEX(Model_Assumptions[Values], 7)</f>
        <v>3300.4446920209698</v>
      </c>
      <c r="AK739">
        <f>MAX(0, INDEX(Model_Assumptions[Values], 4) - $AD739)</f>
        <v>0.12129867424502362</v>
      </c>
      <c r="AL739">
        <f>MAX(0, INDEX(Model_Assumptions[Values], 5) - $AC739)</f>
        <v>9.1298674245023623E-2</v>
      </c>
      <c r="AM739">
        <f>INDEX(Model_Assumptions[Values], 6) * MAX(0, INDEX(Model_Assumptions[Values], 3) - $AB739)^2</f>
        <v>0</v>
      </c>
      <c r="AN739">
        <f t="shared" si="264"/>
        <v>3243.2594344665913</v>
      </c>
      <c r="AO739" cm="1">
        <f t="array" ref="AO739">IFERROR(STDEV(IF($E$2:$E$2201=$E739, $AJ$2:$AJ$2201)), 0)</f>
        <v>67.44543576940498</v>
      </c>
      <c r="AP739">
        <f t="shared" si="272"/>
        <v>0.84787438767382428</v>
      </c>
      <c r="AQ739">
        <f t="shared" si="265"/>
        <v>9.6714602302774219E-2</v>
      </c>
      <c r="AR739" cm="1">
        <f t="array" ref="AR739">IFERROR(STDEV(IF($E$2:$E$2201=$E739, $AK$2:$AK$2201)), 0)</f>
        <v>2.9085769017913283E-2</v>
      </c>
      <c r="AS739">
        <f t="shared" si="273"/>
        <v>0.84522681614877071</v>
      </c>
      <c r="AT739">
        <f t="shared" si="266"/>
        <v>6.6714602302774206E-2</v>
      </c>
      <c r="AU739" cm="1">
        <f t="array" ref="AU739">IFERROR(STDEV(IF($E$2:$E$2201=$E739, $AL$2:$AL$2201)), 0)</f>
        <v>2.9085769017913311E-2</v>
      </c>
      <c r="AV739">
        <f t="shared" si="274"/>
        <v>0.84522681614877038</v>
      </c>
      <c r="AW739">
        <f t="shared" si="267"/>
        <v>0</v>
      </c>
      <c r="AX739" cm="1">
        <f t="array" ref="AX739">IFERROR(STDEV(IF($E$2:$E$2201=$E739, $AM$2:$AM$2201)), 0)</f>
        <v>0</v>
      </c>
      <c r="AY739">
        <f t="shared" si="275"/>
        <v>0.84522681614877038</v>
      </c>
      <c r="AZ739">
        <f>INDEX(Model_Assumptions[Values],9)*((INDEX(Model_Scenarios[GR Weight],1)*$AG739)+(INDEX(Model_Scenarios[GP Weight],1)*$AH739)+(INDEX(Model_Scenarios[LTV Weight],1)*$AI739))-(INDEX(Model_Scenarios[LTV Weight],1)*$AP739)-(INDEX(Model_Scenarios[GP Weight],1)*($AS739+$AV739+$AY739))</f>
        <v>-0.26674171517771772</v>
      </c>
      <c r="BA739">
        <f>INDEX(Model_Assumptions[Values],9)*((INDEX(Model_Scenarios[GR Weight],2)*$AG739)+(INDEX(Model_Scenarios[GP Weight],2)*$AH739)+(INDEX(Model_Scenarios[LTV Weight],2)*$AI739))-(INDEX(Model_Scenarios[LTV Weight],2)*$AP739)-(INDEX(Model_Scenarios[GP Weight],2)*($AS739+$AV739+$AY739))</f>
        <v>-0.92723008342412527</v>
      </c>
      <c r="BB739">
        <f>INDEX(Model_Assumptions[Values],9)*((INDEX(Model_Scenarios[GR Weight],3)*$AG739)+(INDEX(Model_Scenarios[GP Weight],3)*$AH739)+(INDEX(Model_Scenarios[LTV Weight],3)*$AI739))-(INDEX(Model_Scenarios[LTV Weight],3)*$AP739)-(INDEX(Model_Scenarios[GP Weight],3)*($AS739+$AV739+$AY739))</f>
        <v>-1.9471521154224787</v>
      </c>
      <c r="BC739">
        <f>INDEX(Model_Assumptions[Values],9)*((INDEX(Model_Scenarios[GR Weight],4)*$AG739)+(INDEX(Model_Scenarios[GP Weight],4)*$AH739)+(INDEX(Model_Scenarios[LTV Weight],4)*$AI739))-(INDEX(Model_Scenarios[LTV Weight],4)*$AP739)-(INDEX(Model_Scenarios[GP Weight],4)*($AS739+$AV739+$AY739))</f>
        <v>-2.0639100339374474</v>
      </c>
      <c r="BD739">
        <f>INDEX(Model_Assumptions[Values],9)*((INDEX(Model_Scenarios[GR Weight],5)*$AG739)+(INDEX(Model_Scenarios[GP Weight],5)*$AH739)+(INDEX(Model_Scenarios[LTV Weight],5)*$AI739))-(INDEX(Model_Scenarios[LTV Weight],5)*$AP739)-(INDEX(Model_Scenarios[GP Weight],5)*($AS739+$AV739+$AY739))</f>
        <v>-3.0929919741428415</v>
      </c>
    </row>
    <row r="740" spans="1:56" x14ac:dyDescent="0.25">
      <c r="A740">
        <v>739</v>
      </c>
      <c r="B740">
        <v>15</v>
      </c>
      <c r="C740" s="3">
        <v>39</v>
      </c>
      <c r="D740" s="4">
        <v>0.76</v>
      </c>
      <c r="E740" t="str">
        <v>SKU-1020</v>
      </c>
      <c r="F740" t="str">
        <v>Reduce</v>
      </c>
      <c r="G740" t="str">
        <v>Full</v>
      </c>
      <c r="H740">
        <v>32.880000000000003</v>
      </c>
      <c r="I740">
        <v>21.52</v>
      </c>
      <c r="J740">
        <v>32</v>
      </c>
      <c r="K740">
        <v>1052.1600000000001</v>
      </c>
      <c r="L740">
        <v>363.5200000000001</v>
      </c>
      <c r="M740">
        <v>0.34549878345498791</v>
      </c>
      <c r="N740">
        <v>28.515197020399562</v>
      </c>
      <c r="O740">
        <v>201.23189571398484</v>
      </c>
      <c r="P740">
        <v>136.67189571398478</v>
      </c>
      <c r="Q740">
        <v>2101.4202918077772</v>
      </c>
      <c r="R740">
        <v>1567.3093009733004</v>
      </c>
      <c r="S740">
        <v>1</v>
      </c>
      <c r="T740">
        <f t="shared" si="253"/>
        <v>29.562749735503669</v>
      </c>
      <c r="U740">
        <f t="shared" si="254"/>
        <v>-0.10088960658443837</v>
      </c>
      <c r="V740">
        <f>IF($F740="Reduce", INDEX(Model_Assumptions[Values], 2), INDEX(Model_Assumptions[Values], 1))</f>
        <v>-0.8</v>
      </c>
      <c r="W740">
        <f t="shared" si="255"/>
        <v>34.582773928561622</v>
      </c>
      <c r="X740">
        <f t="shared" si="268"/>
        <v>1022.3618908095683</v>
      </c>
      <c r="Y740">
        <f t="shared" si="256"/>
        <v>278.14059586692224</v>
      </c>
      <c r="Z740">
        <f t="shared" si="257"/>
        <v>-29.798109190431774</v>
      </c>
      <c r="AA740">
        <f t="shared" si="258"/>
        <v>-85.379404133077855</v>
      </c>
      <c r="AB740">
        <f t="shared" si="269"/>
        <v>0.27205688941190248</v>
      </c>
      <c r="AC740">
        <f t="shared" si="259"/>
        <v>-7.3441894043085432E-2</v>
      </c>
      <c r="AD740">
        <f t="shared" si="260"/>
        <v>-7.3441894043085432E-2</v>
      </c>
      <c r="AE740">
        <f t="shared" si="261"/>
        <v>0.75999999999999968</v>
      </c>
      <c r="AF740">
        <f t="shared" si="270"/>
        <v>376.15423223359261</v>
      </c>
      <c r="AG740">
        <f t="shared" si="262"/>
        <v>-0.14807845985203288</v>
      </c>
      <c r="AH740">
        <f t="shared" si="263"/>
        <v>-0.62470344533562738</v>
      </c>
      <c r="AI740">
        <f t="shared" si="271"/>
        <v>0.24000000000000032</v>
      </c>
      <c r="AJ740">
        <f>MAX(0, $R740 - $AA740) * INDEX(Model_Assumptions[Values], 7)</f>
        <v>3305.3774102127563</v>
      </c>
      <c r="AK740">
        <f>MAX(0, INDEX(Model_Assumptions[Values], 4) - $AD740)</f>
        <v>0.12344189404308543</v>
      </c>
      <c r="AL740">
        <f>MAX(0, INDEX(Model_Assumptions[Values], 5) - $AC740)</f>
        <v>9.3441894043085436E-2</v>
      </c>
      <c r="AM740">
        <f>INDEX(Model_Assumptions[Values], 6) * MAX(0, INDEX(Model_Assumptions[Values], 3) - $AB740)^2</f>
        <v>0</v>
      </c>
      <c r="AN740">
        <f t="shared" si="264"/>
        <v>3243.2594344665913</v>
      </c>
      <c r="AO740" cm="1">
        <f t="array" ref="AO740">IFERROR(STDEV(IF($E$2:$E$2201=$E740, $AJ$2:$AJ$2201)), 0)</f>
        <v>67.44543576940498</v>
      </c>
      <c r="AP740">
        <f t="shared" si="272"/>
        <v>0.92101081470576507</v>
      </c>
      <c r="AQ740">
        <f t="shared" si="265"/>
        <v>9.6714602302774219E-2</v>
      </c>
      <c r="AR740" cm="1">
        <f t="array" ref="AR740">IFERROR(STDEV(IF($E$2:$E$2201=$E740, $AK$2:$AK$2201)), 0)</f>
        <v>2.9085769017913283E-2</v>
      </c>
      <c r="AS740">
        <f t="shared" si="273"/>
        <v>0.91891301632253442</v>
      </c>
      <c r="AT740">
        <f t="shared" si="266"/>
        <v>6.6714602302774206E-2</v>
      </c>
      <c r="AU740" cm="1">
        <f t="array" ref="AU740">IFERROR(STDEV(IF($E$2:$E$2201=$E740, $AL$2:$AL$2201)), 0)</f>
        <v>2.9085769017913311E-2</v>
      </c>
      <c r="AV740">
        <f t="shared" si="274"/>
        <v>0.91891301632253408</v>
      </c>
      <c r="AW740">
        <f t="shared" si="267"/>
        <v>0</v>
      </c>
      <c r="AX740" cm="1">
        <f t="array" ref="AX740">IFERROR(STDEV(IF($E$2:$E$2201=$E740, $AM$2:$AM$2201)), 0)</f>
        <v>0</v>
      </c>
      <c r="AY740">
        <f t="shared" si="275"/>
        <v>0.91891301632253408</v>
      </c>
      <c r="AZ740">
        <f>INDEX(Model_Assumptions[Values],9)*((INDEX(Model_Scenarios[GR Weight],1)*$AG740)+(INDEX(Model_Scenarios[GP Weight],1)*$AH740)+(INDEX(Model_Scenarios[LTV Weight],1)*$AI740))-(INDEX(Model_Scenarios[LTV Weight],1)*$AP740)-(INDEX(Model_Scenarios[GP Weight],1)*($AS740+$AV740+$AY740))</f>
        <v>-0.43887350925520113</v>
      </c>
      <c r="BA740">
        <f>INDEX(Model_Assumptions[Values],9)*((INDEX(Model_Scenarios[GR Weight],2)*$AG740)+(INDEX(Model_Scenarios[GP Weight],2)*$AH740)+(INDEX(Model_Scenarios[LTV Weight],2)*$AI740))-(INDEX(Model_Scenarios[LTV Weight],2)*$AP740)-(INDEX(Model_Scenarios[GP Weight],2)*($AS740+$AV740+$AY740))</f>
        <v>-1.1057671295769187</v>
      </c>
      <c r="BB740">
        <f>INDEX(Model_Assumptions[Values],9)*((INDEX(Model_Scenarios[GR Weight],3)*$AG740)+(INDEX(Model_Scenarios[GP Weight],3)*$AH740)+(INDEX(Model_Scenarios[LTV Weight],3)*$AI740))-(INDEX(Model_Scenarios[LTV Weight],3)*$AP740)-(INDEX(Model_Scenarios[GP Weight],3)*($AS740+$AV740+$AY740))</f>
        <v>-2.1315920971733551</v>
      </c>
      <c r="BC740">
        <f>INDEX(Model_Assumptions[Values],9)*((INDEX(Model_Scenarios[GR Weight],4)*$AG740)+(INDEX(Model_Scenarios[GP Weight],4)*$AH740)+(INDEX(Model_Scenarios[LTV Weight],4)*$AI740))-(INDEX(Model_Scenarios[LTV Weight],4)*$AP740)-(INDEX(Model_Scenarios[GP Weight],4)*($AS740+$AV740+$AY740))</f>
        <v>-2.2335302456287955</v>
      </c>
      <c r="BD740">
        <f>INDEX(Model_Assumptions[Values],9)*((INDEX(Model_Scenarios[GR Weight],5)*$AG740)+(INDEX(Model_Scenarios[GP Weight],5)*$AH740)+(INDEX(Model_Scenarios[LTV Weight],5)*$AI740))-(INDEX(Model_Scenarios[LTV Weight],5)*$AP740)-(INDEX(Model_Scenarios[GP Weight],5)*($AS740+$AV740+$AY740))</f>
        <v>-3.3124721151336307</v>
      </c>
    </row>
    <row r="741" spans="1:56" x14ac:dyDescent="0.25">
      <c r="A741">
        <v>740</v>
      </c>
      <c r="B741">
        <v>15</v>
      </c>
      <c r="C741" s="3">
        <v>40</v>
      </c>
      <c r="D741" s="4">
        <v>0.78</v>
      </c>
      <c r="E741" t="str">
        <v>SKU-1020</v>
      </c>
      <c r="F741" t="str">
        <v>Reduce</v>
      </c>
      <c r="G741" t="str">
        <v>Full</v>
      </c>
      <c r="H741">
        <v>32.880000000000003</v>
      </c>
      <c r="I741">
        <v>21.52</v>
      </c>
      <c r="J741">
        <v>32</v>
      </c>
      <c r="K741">
        <v>1052.1600000000001</v>
      </c>
      <c r="L741">
        <v>363.5200000000001</v>
      </c>
      <c r="M741">
        <v>0.34549878345498791</v>
      </c>
      <c r="N741">
        <v>28.515197020399562</v>
      </c>
      <c r="O741">
        <v>201.23189571398484</v>
      </c>
      <c r="P741">
        <v>136.67189571398478</v>
      </c>
      <c r="Q741">
        <v>2101.4202918077772</v>
      </c>
      <c r="R741">
        <v>1567.3093009733004</v>
      </c>
      <c r="S741">
        <v>1</v>
      </c>
      <c r="T741">
        <f t="shared" si="253"/>
        <v>29.475453675911659</v>
      </c>
      <c r="U741">
        <f t="shared" si="254"/>
        <v>-0.10354459623139731</v>
      </c>
      <c r="V741">
        <f>IF($F741="Reduce", INDEX(Model_Assumptions[Values], 2), INDEX(Model_Assumptions[Values], 1))</f>
        <v>-0.8</v>
      </c>
      <c r="W741">
        <f t="shared" si="255"/>
        <v>34.650741663523775</v>
      </c>
      <c r="X741">
        <f t="shared" si="268"/>
        <v>1021.3463307391771</v>
      </c>
      <c r="Y741">
        <f t="shared" si="256"/>
        <v>275.66237014014553</v>
      </c>
      <c r="Z741">
        <f t="shared" si="257"/>
        <v>-30.813669260822962</v>
      </c>
      <c r="AA741">
        <f t="shared" si="258"/>
        <v>-87.857629859854569</v>
      </c>
      <c r="AB741">
        <f t="shared" si="269"/>
        <v>0.26990097466805496</v>
      </c>
      <c r="AC741">
        <f t="shared" si="259"/>
        <v>-7.5597808786932952E-2</v>
      </c>
      <c r="AD741">
        <f t="shared" si="260"/>
        <v>-7.5597808786932952E-2</v>
      </c>
      <c r="AE741">
        <f t="shared" si="261"/>
        <v>0.77999999999999992</v>
      </c>
      <c r="AF741">
        <f t="shared" si="270"/>
        <v>344.80804621412625</v>
      </c>
      <c r="AG741">
        <f t="shared" si="262"/>
        <v>-0.15312517506975676</v>
      </c>
      <c r="AH741">
        <f t="shared" si="263"/>
        <v>-0.64283611053230338</v>
      </c>
      <c r="AI741">
        <f t="shared" si="271"/>
        <v>0.22000000000000011</v>
      </c>
      <c r="AJ741">
        <f>MAX(0, $R741 - $AA741) * INDEX(Model_Assumptions[Values], 7)</f>
        <v>3310.33386166631</v>
      </c>
      <c r="AK741">
        <f>MAX(0, INDEX(Model_Assumptions[Values], 4) - $AD741)</f>
        <v>0.12559780878693294</v>
      </c>
      <c r="AL741">
        <f>MAX(0, INDEX(Model_Assumptions[Values], 5) - $AC741)</f>
        <v>9.5597808786932956E-2</v>
      </c>
      <c r="AM741">
        <f>INDEX(Model_Assumptions[Values], 6) * MAX(0, INDEX(Model_Assumptions[Values], 3) - $AB741)^2</f>
        <v>0</v>
      </c>
      <c r="AN741">
        <f t="shared" si="264"/>
        <v>3243.2594344665913</v>
      </c>
      <c r="AO741" cm="1">
        <f t="array" ref="AO741">IFERROR(STDEV(IF($E$2:$E$2201=$E741, $AJ$2:$AJ$2201)), 0)</f>
        <v>67.44543576940498</v>
      </c>
      <c r="AP741">
        <f t="shared" si="272"/>
        <v>0.99449913006782598</v>
      </c>
      <c r="AQ741">
        <f t="shared" si="265"/>
        <v>9.6714602302774219E-2</v>
      </c>
      <c r="AR741" cm="1">
        <f t="array" ref="AR741">IFERROR(STDEV(IF($E$2:$E$2201=$E741, $AK$2:$AK$2201)), 0)</f>
        <v>2.9085769017913283E-2</v>
      </c>
      <c r="AS741">
        <f t="shared" si="273"/>
        <v>0.99303568237684181</v>
      </c>
      <c r="AT741">
        <f t="shared" si="266"/>
        <v>6.6714602302774206E-2</v>
      </c>
      <c r="AU741" cm="1">
        <f t="array" ref="AU741">IFERROR(STDEV(IF($E$2:$E$2201=$E741, $AL$2:$AL$2201)), 0)</f>
        <v>2.9085769017913311E-2</v>
      </c>
      <c r="AV741">
        <f t="shared" si="274"/>
        <v>0.99303568237684181</v>
      </c>
      <c r="AW741">
        <f t="shared" si="267"/>
        <v>0</v>
      </c>
      <c r="AX741" cm="1">
        <f t="array" ref="AX741">IFERROR(STDEV(IF($E$2:$E$2201=$E741, $AM$2:$AM$2201)), 0)</f>
        <v>0</v>
      </c>
      <c r="AY741">
        <f t="shared" si="275"/>
        <v>0.99303568237684181</v>
      </c>
      <c r="AZ741">
        <f>INDEX(Model_Assumptions[Values],9)*((INDEX(Model_Scenarios[GR Weight],1)*$AG741)+(INDEX(Model_Scenarios[GP Weight],1)*$AH741)+(INDEX(Model_Scenarios[LTV Weight],1)*$AI741))-(INDEX(Model_Scenarios[LTV Weight],1)*$AP741)-(INDEX(Model_Scenarios[GP Weight],1)*($AS741+$AV741+$AY741))</f>
        <v>-0.61149065156834292</v>
      </c>
      <c r="BA741">
        <f>INDEX(Model_Assumptions[Values],9)*((INDEX(Model_Scenarios[GR Weight],2)*$AG741)+(INDEX(Model_Scenarios[GP Weight],2)*$AH741)+(INDEX(Model_Scenarios[LTV Weight],2)*$AI741))-(INDEX(Model_Scenarios[LTV Weight],2)*$AP741)-(INDEX(Model_Scenarios[GP Weight],2)*($AS741+$AV741+$AY741))</f>
        <v>-1.2849258358048126</v>
      </c>
      <c r="BB741">
        <f>INDEX(Model_Assumptions[Values],9)*((INDEX(Model_Scenarios[GR Weight],3)*$AG741)+(INDEX(Model_Scenarios[GP Weight],3)*$AH741)+(INDEX(Model_Scenarios[LTV Weight],3)*$AI741))-(INDEX(Model_Scenarios[LTV Weight],3)*$AP741)-(INDEX(Model_Scenarios[GP Weight],3)*($AS741+$AV741+$AY741))</f>
        <v>-2.3168567807915408</v>
      </c>
      <c r="BC741">
        <f>INDEX(Model_Assumptions[Values],9)*((INDEX(Model_Scenarios[GR Weight],4)*$AG741)+(INDEX(Model_Scenarios[GP Weight],4)*$AH741)+(INDEX(Model_Scenarios[LTV Weight],4)*$AI741))-(INDEX(Model_Scenarios[LTV Weight],4)*$AP741)-(INDEX(Model_Scenarios[GP Weight],4)*($AS741+$AV741+$AY741))</f>
        <v>-2.4039694553196362</v>
      </c>
      <c r="BD741">
        <f>INDEX(Model_Assumptions[Values],9)*((INDEX(Model_Scenarios[GR Weight],5)*$AG741)+(INDEX(Model_Scenarios[GP Weight],5)*$AH741)+(INDEX(Model_Scenarios[LTV Weight],5)*$AI741))-(INDEX(Model_Scenarios[LTV Weight],5)*$AP741)-(INDEX(Model_Scenarios[GP Weight],5)*($AS741+$AV741+$AY741))</f>
        <v>-3.5330581374723367</v>
      </c>
    </row>
    <row r="742" spans="1:56" x14ac:dyDescent="0.25">
      <c r="A742">
        <v>741</v>
      </c>
      <c r="B742">
        <v>15</v>
      </c>
      <c r="C742" s="3">
        <v>41</v>
      </c>
      <c r="D742" s="4">
        <v>0.8</v>
      </c>
      <c r="E742" t="str">
        <v>SKU-1020</v>
      </c>
      <c r="F742" t="str">
        <v>Reduce</v>
      </c>
      <c r="G742" t="str">
        <v>Full</v>
      </c>
      <c r="H742">
        <v>32.880000000000003</v>
      </c>
      <c r="I742">
        <v>21.52</v>
      </c>
      <c r="J742">
        <v>32</v>
      </c>
      <c r="K742">
        <v>1052.1600000000001</v>
      </c>
      <c r="L742">
        <v>363.5200000000001</v>
      </c>
      <c r="M742">
        <v>0.34549878345498791</v>
      </c>
      <c r="N742">
        <v>28.515197020399562</v>
      </c>
      <c r="O742">
        <v>201.23189571398484</v>
      </c>
      <c r="P742">
        <v>136.67189571398478</v>
      </c>
      <c r="Q742">
        <v>2101.4202918077772</v>
      </c>
      <c r="R742">
        <v>1567.3093009733004</v>
      </c>
      <c r="S742">
        <v>1</v>
      </c>
      <c r="T742">
        <f t="shared" si="253"/>
        <v>29.388157616319649</v>
      </c>
      <c r="U742">
        <f t="shared" si="254"/>
        <v>-0.10619958587835623</v>
      </c>
      <c r="V742">
        <f>IF($F742="Reduce", INDEX(Model_Assumptions[Values], 2), INDEX(Model_Assumptions[Values], 1))</f>
        <v>-0.8</v>
      </c>
      <c r="W742">
        <f t="shared" si="255"/>
        <v>34.71870939848592</v>
      </c>
      <c r="X742">
        <f t="shared" si="268"/>
        <v>1020.3189040379026</v>
      </c>
      <c r="Y742">
        <f t="shared" si="256"/>
        <v>273.17227778248559</v>
      </c>
      <c r="Z742">
        <f t="shared" si="257"/>
        <v>-31.841095962097484</v>
      </c>
      <c r="AA742">
        <f t="shared" si="258"/>
        <v>-90.347722217514502</v>
      </c>
      <c r="AB742">
        <f t="shared" si="269"/>
        <v>0.26773225184930793</v>
      </c>
      <c r="AC742">
        <f t="shared" si="259"/>
        <v>-7.7766531605679978E-2</v>
      </c>
      <c r="AD742">
        <f t="shared" si="260"/>
        <v>-7.7766531605679978E-2</v>
      </c>
      <c r="AE742">
        <f t="shared" si="261"/>
        <v>0.80000000000000016</v>
      </c>
      <c r="AF742">
        <f t="shared" si="270"/>
        <v>313.46186019465983</v>
      </c>
      <c r="AG742">
        <f t="shared" si="262"/>
        <v>-0.15823086021787475</v>
      </c>
      <c r="AH742">
        <f t="shared" si="263"/>
        <v>-0.6610556014133766</v>
      </c>
      <c r="AI742">
        <f t="shared" si="271"/>
        <v>0.19999999999999984</v>
      </c>
      <c r="AJ742">
        <f>MAX(0, $R742 - $AA742) * INDEX(Model_Assumptions[Values], 7)</f>
        <v>3315.3140463816299</v>
      </c>
      <c r="AK742">
        <f>MAX(0, INDEX(Model_Assumptions[Values], 4) - $AD742)</f>
        <v>0.12776653160567997</v>
      </c>
      <c r="AL742">
        <f>MAX(0, INDEX(Model_Assumptions[Values], 5) - $AC742)</f>
        <v>9.7766531605679982E-2</v>
      </c>
      <c r="AM742">
        <f>INDEX(Model_Assumptions[Values], 6) * MAX(0, INDEX(Model_Assumptions[Values], 3) - $AB742)^2</f>
        <v>0</v>
      </c>
      <c r="AN742">
        <f t="shared" si="264"/>
        <v>3243.2594344665913</v>
      </c>
      <c r="AO742" cm="1">
        <f t="array" ref="AO742">IFERROR(STDEV(IF($E$2:$E$2201=$E742, $AJ$2:$AJ$2201)), 0)</f>
        <v>67.44543576940498</v>
      </c>
      <c r="AP742">
        <f t="shared" si="272"/>
        <v>1.0683393337599936</v>
      </c>
      <c r="AQ742">
        <f t="shared" si="265"/>
        <v>9.6714602302774219E-2</v>
      </c>
      <c r="AR742" cm="1">
        <f t="array" ref="AR742">IFERROR(STDEV(IF($E$2:$E$2201=$E742, $AK$2:$AK$2201)), 0)</f>
        <v>2.9085769017913283E-2</v>
      </c>
      <c r="AS742">
        <f t="shared" si="273"/>
        <v>1.0675987038122166</v>
      </c>
      <c r="AT742">
        <f t="shared" si="266"/>
        <v>6.6714602302774206E-2</v>
      </c>
      <c r="AU742" cm="1">
        <f t="array" ref="AU742">IFERROR(STDEV(IF($E$2:$E$2201=$E742, $AL$2:$AL$2201)), 0)</f>
        <v>2.9085769017913311E-2</v>
      </c>
      <c r="AV742">
        <f t="shared" si="274"/>
        <v>1.0675987038122166</v>
      </c>
      <c r="AW742">
        <f t="shared" si="267"/>
        <v>0</v>
      </c>
      <c r="AX742" cm="1">
        <f t="array" ref="AX742">IFERROR(STDEV(IF($E$2:$E$2201=$E742, $AM$2:$AM$2201)), 0)</f>
        <v>0</v>
      </c>
      <c r="AY742">
        <f t="shared" si="275"/>
        <v>1.0675987038122166</v>
      </c>
      <c r="AZ742">
        <f>INDEX(Model_Assumptions[Values],9)*((INDEX(Model_Scenarios[GR Weight],1)*$AG742)+(INDEX(Model_Scenarios[GP Weight],1)*$AH742)+(INDEX(Model_Scenarios[LTV Weight],1)*$AI742))-(INDEX(Model_Scenarios[LTV Weight],1)*$AP742)-(INDEX(Model_Scenarios[GP Weight],1)*($AS742+$AV742+$AY742))</f>
        <v>-0.7845943089672861</v>
      </c>
      <c r="BA742">
        <f>INDEX(Model_Assumptions[Values],9)*((INDEX(Model_Scenarios[GR Weight],2)*$AG742)+(INDEX(Model_Scenarios[GP Weight],2)*$AH742)+(INDEX(Model_Scenarios[LTV Weight],2)*$AI742))-(INDEX(Model_Scenarios[LTV Weight],2)*$AP742)-(INDEX(Model_Scenarios[GP Weight],2)*($AS742+$AV742+$AY742))</f>
        <v>-1.4647085358081091</v>
      </c>
      <c r="BB742">
        <f>INDEX(Model_Assumptions[Values],9)*((INDEX(Model_Scenarios[GR Weight],3)*$AG742)+(INDEX(Model_Scenarios[GP Weight],3)*$AH742)+(INDEX(Model_Scenarios[LTV Weight],3)*$AI742))-(INDEX(Model_Scenarios[LTV Weight],3)*$AP742)-(INDEX(Model_Scenarios[GP Weight],3)*($AS742+$AV742+$AY742))</f>
        <v>-2.5029502502525771</v>
      </c>
      <c r="BC742">
        <f>INDEX(Model_Assumptions[Values],9)*((INDEX(Model_Scenarios[GR Weight],4)*$AG742)+(INDEX(Model_Scenarios[GP Weight],4)*$AH742)+(INDEX(Model_Scenarios[LTV Weight],4)*$AI742))-(INDEX(Model_Scenarios[LTV Weight],4)*$AP742)-(INDEX(Model_Scenarios[GP Weight],4)*($AS742+$AV742+$AY742))</f>
        <v>-2.5752317469855153</v>
      </c>
      <c r="BD742">
        <f>INDEX(Model_Assumptions[Values],9)*((INDEX(Model_Scenarios[GR Weight],5)*$AG742)+(INDEX(Model_Scenarios[GP Weight],5)*$AH742)+(INDEX(Model_Scenarios[LTV Weight],5)*$AI742))-(INDEX(Model_Scenarios[LTV Weight],5)*$AP742)-(INDEX(Model_Scenarios[GP Weight],5)*($AS742+$AV742+$AY742))</f>
        <v>-3.7547564588348168</v>
      </c>
    </row>
    <row r="743" spans="1:56" x14ac:dyDescent="0.25">
      <c r="A743">
        <v>742</v>
      </c>
      <c r="B743">
        <v>15</v>
      </c>
      <c r="C743" s="3">
        <v>42</v>
      </c>
      <c r="D743" s="4">
        <v>0.82000000000000006</v>
      </c>
      <c r="E743" t="str">
        <v>SKU-1020</v>
      </c>
      <c r="F743" t="str">
        <v>Reduce</v>
      </c>
      <c r="G743" t="str">
        <v>Full</v>
      </c>
      <c r="H743">
        <v>32.880000000000003</v>
      </c>
      <c r="I743">
        <v>21.52</v>
      </c>
      <c r="J743">
        <v>32</v>
      </c>
      <c r="K743">
        <v>1052.1600000000001</v>
      </c>
      <c r="L743">
        <v>363.5200000000001</v>
      </c>
      <c r="M743">
        <v>0.34549878345498791</v>
      </c>
      <c r="N743">
        <v>28.515197020399562</v>
      </c>
      <c r="O743">
        <v>201.23189571398484</v>
      </c>
      <c r="P743">
        <v>136.67189571398478</v>
      </c>
      <c r="Q743">
        <v>2101.4202918077772</v>
      </c>
      <c r="R743">
        <v>1567.3093009733004</v>
      </c>
      <c r="S743">
        <v>1</v>
      </c>
      <c r="T743">
        <f t="shared" si="253"/>
        <v>29.300861556727639</v>
      </c>
      <c r="U743">
        <f t="shared" si="254"/>
        <v>-0.10885457552531518</v>
      </c>
      <c r="V743">
        <f>IF($F743="Reduce", INDEX(Model_Assumptions[Values], 2), INDEX(Model_Assumptions[Values], 1))</f>
        <v>-0.8</v>
      </c>
      <c r="W743">
        <f t="shared" si="255"/>
        <v>34.786677133448066</v>
      </c>
      <c r="X743">
        <f t="shared" si="268"/>
        <v>1019.2796107057449</v>
      </c>
      <c r="Y743">
        <f t="shared" si="256"/>
        <v>270.67031879394244</v>
      </c>
      <c r="Z743">
        <f t="shared" si="257"/>
        <v>-32.880389294255224</v>
      </c>
      <c r="AA743">
        <f t="shared" si="258"/>
        <v>-92.849681206057653</v>
      </c>
      <c r="AB743">
        <f t="shared" si="269"/>
        <v>0.26555060647836509</v>
      </c>
      <c r="AC743">
        <f t="shared" si="259"/>
        <v>-7.994817697662282E-2</v>
      </c>
      <c r="AD743">
        <f t="shared" si="260"/>
        <v>-7.994817697662282E-2</v>
      </c>
      <c r="AE743">
        <f t="shared" si="261"/>
        <v>0.8200000000000004</v>
      </c>
      <c r="AF743">
        <f t="shared" si="270"/>
        <v>282.11567417519348</v>
      </c>
      <c r="AG743">
        <f t="shared" si="262"/>
        <v>-0.1633955152963863</v>
      </c>
      <c r="AH743">
        <f t="shared" si="263"/>
        <v>-0.67936191797884693</v>
      </c>
      <c r="AI743">
        <f t="shared" si="271"/>
        <v>0.1799999999999996</v>
      </c>
      <c r="AJ743">
        <f>MAX(0, $R743 - $AA743) * INDEX(Model_Assumptions[Values], 7)</f>
        <v>3320.3179643587164</v>
      </c>
      <c r="AK743">
        <f>MAX(0, INDEX(Model_Assumptions[Values], 4) - $AD743)</f>
        <v>0.12994817697662281</v>
      </c>
      <c r="AL743">
        <f>MAX(0, INDEX(Model_Assumptions[Values], 5) - $AC743)</f>
        <v>9.9948176976622824E-2</v>
      </c>
      <c r="AM743">
        <f>INDEX(Model_Assumptions[Values], 6) * MAX(0, INDEX(Model_Assumptions[Values], 3) - $AB743)^2</f>
        <v>0</v>
      </c>
      <c r="AN743">
        <f t="shared" si="264"/>
        <v>3243.2594344665913</v>
      </c>
      <c r="AO743" cm="1">
        <f t="array" ref="AO743">IFERROR(STDEV(IF($E$2:$E$2201=$E743, $AJ$2:$AJ$2201)), 0)</f>
        <v>67.44543576940498</v>
      </c>
      <c r="AP743">
        <f t="shared" si="272"/>
        <v>1.1425314257822743</v>
      </c>
      <c r="AQ743">
        <f t="shared" si="265"/>
        <v>9.6714602302774219E-2</v>
      </c>
      <c r="AR743" cm="1">
        <f t="array" ref="AR743">IFERROR(STDEV(IF($E$2:$E$2201=$E743, $AK$2:$AK$2201)), 0)</f>
        <v>2.9085769017913283E-2</v>
      </c>
      <c r="AS743">
        <f t="shared" si="273"/>
        <v>1.1426060164811447</v>
      </c>
      <c r="AT743">
        <f t="shared" si="266"/>
        <v>6.6714602302774206E-2</v>
      </c>
      <c r="AU743" cm="1">
        <f t="array" ref="AU743">IFERROR(STDEV(IF($E$2:$E$2201=$E743, $AL$2:$AL$2201)), 0)</f>
        <v>2.9085769017913311E-2</v>
      </c>
      <c r="AV743">
        <f t="shared" si="274"/>
        <v>1.1426060164811445</v>
      </c>
      <c r="AW743">
        <f t="shared" si="267"/>
        <v>0</v>
      </c>
      <c r="AX743" cm="1">
        <f t="array" ref="AX743">IFERROR(STDEV(IF($E$2:$E$2201=$E743, $AM$2:$AM$2201)), 0)</f>
        <v>0</v>
      </c>
      <c r="AY743">
        <f t="shared" si="275"/>
        <v>1.1426060164811445</v>
      </c>
      <c r="AZ743">
        <f>INDEX(Model_Assumptions[Values],9)*((INDEX(Model_Scenarios[GR Weight],1)*$AG743)+(INDEX(Model_Scenarios[GP Weight],1)*$AH743)+(INDEX(Model_Scenarios[LTV Weight],1)*$AI743))-(INDEX(Model_Scenarios[LTV Weight],1)*$AP743)-(INDEX(Model_Scenarios[GP Weight],1)*($AS743+$AV743+$AY743))</f>
        <v>-0.95818566220778112</v>
      </c>
      <c r="BA743">
        <f>INDEX(Model_Assumptions[Values],9)*((INDEX(Model_Scenarios[GR Weight],2)*$AG743)+(INDEX(Model_Scenarios[GP Weight],2)*$AH743)+(INDEX(Model_Scenarios[LTV Weight],2)*$AI743))-(INDEX(Model_Scenarios[LTV Weight],2)*$AP743)-(INDEX(Model_Scenarios[GP Weight],2)*($AS743+$AV743+$AY743))</f>
        <v>-1.6451175910983031</v>
      </c>
      <c r="BB743">
        <f>INDEX(Model_Assumptions[Values],9)*((INDEX(Model_Scenarios[GR Weight],3)*$AG743)+(INDEX(Model_Scenarios[GP Weight],3)*$AH743)+(INDEX(Model_Scenarios[LTV Weight],3)*$AI743))-(INDEX(Model_Scenarios[LTV Weight],3)*$AP743)-(INDEX(Model_Scenarios[GP Weight],3)*($AS743+$AV743+$AY743))</f>
        <v>-2.6898766382015769</v>
      </c>
      <c r="BC743">
        <f>INDEX(Model_Assumptions[Values],9)*((INDEX(Model_Scenarios[GR Weight],4)*$AG743)+(INDEX(Model_Scenarios[GP Weight],4)*$AH743)+(INDEX(Model_Scenarios[LTV Weight],4)*$AI743))-(INDEX(Model_Scenarios[LTV Weight],4)*$AP743)-(INDEX(Model_Scenarios[GP Weight],4)*($AS743+$AV743+$AY743))</f>
        <v>-2.7473212532715428</v>
      </c>
      <c r="BD743">
        <f>INDEX(Model_Assumptions[Values],9)*((INDEX(Model_Scenarios[GR Weight],5)*$AG743)+(INDEX(Model_Scenarios[GP Weight],5)*$AH743)+(INDEX(Model_Scenarios[LTV Weight],5)*$AI743))-(INDEX(Model_Scenarios[LTV Weight],5)*$AP743)-(INDEX(Model_Scenarios[GP Weight],5)*($AS743+$AV743+$AY743))</f>
        <v>-3.9775735733776729</v>
      </c>
    </row>
    <row r="744" spans="1:56" x14ac:dyDescent="0.25">
      <c r="A744">
        <v>743</v>
      </c>
      <c r="B744">
        <v>15</v>
      </c>
      <c r="C744" s="3">
        <v>43</v>
      </c>
      <c r="D744" s="4">
        <v>0.84</v>
      </c>
      <c r="E744" t="str">
        <v>SKU-1020</v>
      </c>
      <c r="F744" t="str">
        <v>Reduce</v>
      </c>
      <c r="G744" t="str">
        <v>Full</v>
      </c>
      <c r="H744">
        <v>32.880000000000003</v>
      </c>
      <c r="I744">
        <v>21.52</v>
      </c>
      <c r="J744">
        <v>32</v>
      </c>
      <c r="K744">
        <v>1052.1600000000001</v>
      </c>
      <c r="L744">
        <v>363.5200000000001</v>
      </c>
      <c r="M744">
        <v>0.34549878345498791</v>
      </c>
      <c r="N744">
        <v>28.515197020399562</v>
      </c>
      <c r="O744">
        <v>201.23189571398484</v>
      </c>
      <c r="P744">
        <v>136.67189571398478</v>
      </c>
      <c r="Q744">
        <v>2101.4202918077772</v>
      </c>
      <c r="R744">
        <v>1567.3093009733004</v>
      </c>
      <c r="S744">
        <v>1</v>
      </c>
      <c r="T744">
        <f t="shared" si="253"/>
        <v>29.213565497135633</v>
      </c>
      <c r="U744">
        <f t="shared" si="254"/>
        <v>-0.11150956517227401</v>
      </c>
      <c r="V744">
        <f>IF($F744="Reduce", INDEX(Model_Assumptions[Values], 2), INDEX(Model_Assumptions[Values], 1))</f>
        <v>-0.8</v>
      </c>
      <c r="W744">
        <f t="shared" si="255"/>
        <v>34.854644868410212</v>
      </c>
      <c r="X744">
        <f t="shared" si="268"/>
        <v>1018.2284507427041</v>
      </c>
      <c r="Y744">
        <f t="shared" si="256"/>
        <v>268.15649317451641</v>
      </c>
      <c r="Z744">
        <f t="shared" si="257"/>
        <v>-33.931549257295956</v>
      </c>
      <c r="AA744">
        <f t="shared" si="258"/>
        <v>-95.363506825483682</v>
      </c>
      <c r="AB744">
        <f t="shared" si="269"/>
        <v>0.26335592270960501</v>
      </c>
      <c r="AC744">
        <f t="shared" si="259"/>
        <v>-8.2142860745382906E-2</v>
      </c>
      <c r="AD744">
        <f t="shared" si="260"/>
        <v>-8.2142860745382906E-2</v>
      </c>
      <c r="AE744">
        <f t="shared" si="261"/>
        <v>0.83999999999999986</v>
      </c>
      <c r="AF744">
        <f t="shared" si="270"/>
        <v>250.76948815572828</v>
      </c>
      <c r="AG744">
        <f t="shared" si="262"/>
        <v>-0.16861914030529029</v>
      </c>
      <c r="AH744">
        <f t="shared" si="263"/>
        <v>-0.69775506022871192</v>
      </c>
      <c r="AI744">
        <f t="shared" si="271"/>
        <v>0.16000000000000014</v>
      </c>
      <c r="AJ744">
        <f>MAX(0, $R744 - $AA744) * INDEX(Model_Assumptions[Values], 7)</f>
        <v>3325.3456155975682</v>
      </c>
      <c r="AK744">
        <f>MAX(0, INDEX(Model_Assumptions[Values], 4) - $AD744)</f>
        <v>0.1321428607453829</v>
      </c>
      <c r="AL744">
        <f>MAX(0, INDEX(Model_Assumptions[Values], 5) - $AC744)</f>
        <v>0.10214286074538291</v>
      </c>
      <c r="AM744">
        <f>INDEX(Model_Assumptions[Values], 6) * MAX(0, INDEX(Model_Assumptions[Values], 3) - $AB744)^2</f>
        <v>0</v>
      </c>
      <c r="AN744">
        <f t="shared" si="264"/>
        <v>3243.2594344665913</v>
      </c>
      <c r="AO744" cm="1">
        <f t="array" ref="AO744">IFERROR(STDEV(IF($E$2:$E$2201=$E744, $AJ$2:$AJ$2201)), 0)</f>
        <v>67.44543576940498</v>
      </c>
      <c r="AP744">
        <f t="shared" si="272"/>
        <v>1.2170754061346485</v>
      </c>
      <c r="AQ744">
        <f t="shared" si="265"/>
        <v>9.6714602302774219E-2</v>
      </c>
      <c r="AR744" cm="1">
        <f t="array" ref="AR744">IFERROR(STDEV(IF($E$2:$E$2201=$E744, $AK$2:$AK$2201)), 0)</f>
        <v>2.9085769017913283E-2</v>
      </c>
      <c r="AS744">
        <f t="shared" si="273"/>
        <v>1.2180616032806006</v>
      </c>
      <c r="AT744">
        <f t="shared" si="266"/>
        <v>6.6714602302774206E-2</v>
      </c>
      <c r="AU744" cm="1">
        <f t="array" ref="AU744">IFERROR(STDEV(IF($E$2:$E$2201=$E744, $AL$2:$AL$2201)), 0)</f>
        <v>2.9085769017913311E-2</v>
      </c>
      <c r="AV744">
        <f t="shared" si="274"/>
        <v>1.2180616032806004</v>
      </c>
      <c r="AW744">
        <f t="shared" si="267"/>
        <v>0</v>
      </c>
      <c r="AX744" cm="1">
        <f t="array" ref="AX744">IFERROR(STDEV(IF($E$2:$E$2201=$E744, $AM$2:$AM$2201)), 0)</f>
        <v>0</v>
      </c>
      <c r="AY744">
        <f t="shared" si="275"/>
        <v>1.2180616032806004</v>
      </c>
      <c r="AZ744">
        <f>INDEX(Model_Assumptions[Values],9)*((INDEX(Model_Scenarios[GR Weight],1)*$AG744)+(INDEX(Model_Scenarios[GP Weight],1)*$AH744)+(INDEX(Model_Scenarios[LTV Weight],1)*$AI744))-(INDEX(Model_Scenarios[LTV Weight],1)*$AP744)-(INDEX(Model_Scenarios[GP Weight],1)*($AS744+$AV744+$AY744))</f>
        <v>-1.1322659061588995</v>
      </c>
      <c r="BA744">
        <f>INDEX(Model_Assumptions[Values],9)*((INDEX(Model_Scenarios[GR Weight],2)*$AG744)+(INDEX(Model_Scenarios[GP Weight],2)*$AH744)+(INDEX(Model_Scenarios[LTV Weight],2)*$AI744))-(INDEX(Model_Scenarios[LTV Weight],2)*$AP744)-(INDEX(Model_Scenarios[GP Weight],2)*($AS744+$AV744+$AY744))</f>
        <v>-1.8261553914135611</v>
      </c>
      <c r="BB744">
        <f>INDEX(Model_Assumptions[Values],9)*((INDEX(Model_Scenarios[GR Weight],3)*$AG744)+(INDEX(Model_Scenarios[GP Weight],3)*$AH744)+(INDEX(Model_Scenarios[LTV Weight],3)*$AI744))-(INDEX(Model_Scenarios[LTV Weight],3)*$AP744)-(INDEX(Model_Scenarios[GP Weight],3)*($AS744+$AV744+$AY744))</f>
        <v>-2.877640126680348</v>
      </c>
      <c r="BC744">
        <f>INDEX(Model_Assumptions[Values],9)*((INDEX(Model_Scenarios[GR Weight],4)*$AG744)+(INDEX(Model_Scenarios[GP Weight],4)*$AH744)+(INDEX(Model_Scenarios[LTV Weight],4)*$AI744))-(INDEX(Model_Scenarios[LTV Weight],4)*$AP744)-(INDEX(Model_Scenarios[GP Weight],4)*($AS744+$AV744+$AY744))</f>
        <v>-2.9202421562195284</v>
      </c>
      <c r="BD744">
        <f>INDEX(Model_Assumptions[Values],9)*((INDEX(Model_Scenarios[GR Weight],5)*$AG744)+(INDEX(Model_Scenarios[GP Weight],5)*$AH744)+(INDEX(Model_Scenarios[LTV Weight],5)*$AI744))-(INDEX(Model_Scenarios[LTV Weight],5)*$AP744)-(INDEX(Model_Scenarios[GP Weight],5)*($AS744+$AV744+$AY744))</f>
        <v>-4.2015160528809012</v>
      </c>
    </row>
    <row r="745" spans="1:56" x14ac:dyDescent="0.25">
      <c r="A745">
        <v>744</v>
      </c>
      <c r="B745">
        <v>15</v>
      </c>
      <c r="C745" s="3">
        <v>44</v>
      </c>
      <c r="D745" s="4">
        <v>0.86</v>
      </c>
      <c r="E745" t="str">
        <v>SKU-1020</v>
      </c>
      <c r="F745" t="str">
        <v>Reduce</v>
      </c>
      <c r="G745" t="str">
        <v>Full</v>
      </c>
      <c r="H745">
        <v>32.880000000000003</v>
      </c>
      <c r="I745">
        <v>21.52</v>
      </c>
      <c r="J745">
        <v>32</v>
      </c>
      <c r="K745">
        <v>1052.1600000000001</v>
      </c>
      <c r="L745">
        <v>363.5200000000001</v>
      </c>
      <c r="M745">
        <v>0.34549878345498791</v>
      </c>
      <c r="N745">
        <v>28.515197020399562</v>
      </c>
      <c r="O745">
        <v>201.23189571398484</v>
      </c>
      <c r="P745">
        <v>136.67189571398478</v>
      </c>
      <c r="Q745">
        <v>2101.4202918077772</v>
      </c>
      <c r="R745">
        <v>1567.3093009733004</v>
      </c>
      <c r="S745">
        <v>1</v>
      </c>
      <c r="T745">
        <f t="shared" si="253"/>
        <v>29.126269437543623</v>
      </c>
      <c r="U745">
        <f t="shared" si="254"/>
        <v>-0.11416455481923293</v>
      </c>
      <c r="V745">
        <f>IF($F745="Reduce", INDEX(Model_Assumptions[Values], 2), INDEX(Model_Assumptions[Values], 1))</f>
        <v>-0.8</v>
      </c>
      <c r="W745">
        <f t="shared" si="255"/>
        <v>34.922612603372365</v>
      </c>
      <c r="X745">
        <f t="shared" si="268"/>
        <v>1017.1654241487803</v>
      </c>
      <c r="Y745">
        <f t="shared" si="256"/>
        <v>265.63080092420705</v>
      </c>
      <c r="Z745">
        <f t="shared" si="257"/>
        <v>-34.994575851219793</v>
      </c>
      <c r="AA745">
        <f t="shared" si="258"/>
        <v>-97.889199075793044</v>
      </c>
      <c r="AB745">
        <f t="shared" si="269"/>
        <v>0.26114808330857436</v>
      </c>
      <c r="AC745">
        <f t="shared" si="259"/>
        <v>-8.4350700146413549E-2</v>
      </c>
      <c r="AD745">
        <f t="shared" si="260"/>
        <v>-8.4350700146413549E-2</v>
      </c>
      <c r="AE745">
        <f t="shared" si="261"/>
        <v>0.86</v>
      </c>
      <c r="AF745">
        <f t="shared" si="270"/>
        <v>219.42330213626207</v>
      </c>
      <c r="AG745">
        <f t="shared" si="262"/>
        <v>-0.1739017352445873</v>
      </c>
      <c r="AH745">
        <f t="shared" si="263"/>
        <v>-0.7162350281629748</v>
      </c>
      <c r="AI745">
        <f t="shared" si="271"/>
        <v>0.14000000000000001</v>
      </c>
      <c r="AJ745">
        <f>MAX(0, $R745 - $AA745) * INDEX(Model_Assumptions[Values], 7)</f>
        <v>3330.3970000981872</v>
      </c>
      <c r="AK745">
        <f>MAX(0, INDEX(Model_Assumptions[Values], 4) - $AD745)</f>
        <v>0.13435070014641354</v>
      </c>
      <c r="AL745">
        <f>MAX(0, INDEX(Model_Assumptions[Values], 5) - $AC745)</f>
        <v>0.10435070014641355</v>
      </c>
      <c r="AM745">
        <f>INDEX(Model_Assumptions[Values], 6) * MAX(0, INDEX(Model_Assumptions[Values], 3) - $AB745)^2</f>
        <v>0</v>
      </c>
      <c r="AN745">
        <f t="shared" si="264"/>
        <v>3243.2594344665913</v>
      </c>
      <c r="AO745" cm="1">
        <f t="array" ref="AO745">IFERROR(STDEV(IF($E$2:$E$2201=$E745, $AJ$2:$AJ$2201)), 0)</f>
        <v>67.44543576940498</v>
      </c>
      <c r="AP745">
        <f t="shared" si="272"/>
        <v>1.2919712748171426</v>
      </c>
      <c r="AQ745">
        <f t="shared" si="265"/>
        <v>9.6714602302774219E-2</v>
      </c>
      <c r="AR745" cm="1">
        <f t="array" ref="AR745">IFERROR(STDEV(IF($E$2:$E$2201=$E745, $AK$2:$AK$2201)), 0)</f>
        <v>2.9085769017913283E-2</v>
      </c>
      <c r="AS745">
        <f t="shared" si="273"/>
        <v>1.2939694948570923</v>
      </c>
      <c r="AT745">
        <f t="shared" si="266"/>
        <v>6.6714602302774206E-2</v>
      </c>
      <c r="AU745" cm="1">
        <f t="array" ref="AU745">IFERROR(STDEV(IF($E$2:$E$2201=$E745, $AL$2:$AL$2201)), 0)</f>
        <v>2.9085769017913311E-2</v>
      </c>
      <c r="AV745">
        <f t="shared" si="274"/>
        <v>1.2939694948570921</v>
      </c>
      <c r="AW745">
        <f t="shared" si="267"/>
        <v>0</v>
      </c>
      <c r="AX745" cm="1">
        <f t="array" ref="AX745">IFERROR(STDEV(IF($E$2:$E$2201=$E745, $AM$2:$AM$2201)), 0)</f>
        <v>0</v>
      </c>
      <c r="AY745">
        <f t="shared" si="275"/>
        <v>1.2939694948570921</v>
      </c>
      <c r="AZ745">
        <f>INDEX(Model_Assumptions[Values],9)*((INDEX(Model_Scenarios[GR Weight],1)*$AG745)+(INDEX(Model_Scenarios[GP Weight],1)*$AH745)+(INDEX(Model_Scenarios[LTV Weight],1)*$AI745))-(INDEX(Model_Scenarios[LTV Weight],1)*$AP745)-(INDEX(Model_Scenarios[GP Weight],1)*($AS745+$AV745+$AY745))</f>
        <v>-1.3068362500146229</v>
      </c>
      <c r="BA745">
        <f>INDEX(Model_Assumptions[Values],9)*((INDEX(Model_Scenarios[GR Weight],2)*$AG745)+(INDEX(Model_Scenarios[GP Weight],2)*$AH745)+(INDEX(Model_Scenarios[LTV Weight],2)*$AI745))-(INDEX(Model_Scenarios[LTV Weight],2)*$AP745)-(INDEX(Model_Scenarios[GP Weight],2)*($AS745+$AV745+$AY745))</f>
        <v>-2.0078243551418131</v>
      </c>
      <c r="BB745">
        <f>INDEX(Model_Assumptions[Values],9)*((INDEX(Model_Scenarios[GR Weight],3)*$AG745)+(INDEX(Model_Scenarios[GP Weight],3)*$AH745)+(INDEX(Model_Scenarios[LTV Weight],3)*$AI745))-(INDEX(Model_Scenarios[LTV Weight],3)*$AP745)-(INDEX(Model_Scenarios[GP Weight],3)*($AS745+$AV745+$AY745))</f>
        <v>-3.0662449478677436</v>
      </c>
      <c r="BC745">
        <f>INDEX(Model_Assumptions[Values],9)*((INDEX(Model_Scenarios[GR Weight],4)*$AG745)+(INDEX(Model_Scenarios[GP Weight],4)*$AH745)+(INDEX(Model_Scenarios[LTV Weight],4)*$AI745))-(INDEX(Model_Scenarios[LTV Weight],4)*$AP745)-(INDEX(Model_Scenarios[GP Weight],4)*($AS745+$AV745+$AY745))</f>
        <v>-3.0939986880083232</v>
      </c>
      <c r="BD745">
        <f>INDEX(Model_Assumptions[Values],9)*((INDEX(Model_Scenarios[GR Weight],5)*$AG745)+(INDEX(Model_Scenarios[GP Weight],5)*$AH745)+(INDEX(Model_Scenarios[LTV Weight],5)*$AI745))-(INDEX(Model_Scenarios[LTV Weight],5)*$AP745)-(INDEX(Model_Scenarios[GP Weight],5)*($AS745+$AV745+$AY745))</f>
        <v>-4.4265905479112559</v>
      </c>
    </row>
    <row r="746" spans="1:56" x14ac:dyDescent="0.25">
      <c r="A746">
        <v>745</v>
      </c>
      <c r="B746">
        <v>15</v>
      </c>
      <c r="C746" s="3">
        <v>45</v>
      </c>
      <c r="D746" s="4">
        <v>0.88</v>
      </c>
      <c r="E746" t="str">
        <v>SKU-1020</v>
      </c>
      <c r="F746" t="str">
        <v>Reduce</v>
      </c>
      <c r="G746" t="str">
        <v>Full</v>
      </c>
      <c r="H746">
        <v>32.880000000000003</v>
      </c>
      <c r="I746">
        <v>21.52</v>
      </c>
      <c r="J746">
        <v>32</v>
      </c>
      <c r="K746">
        <v>1052.1600000000001</v>
      </c>
      <c r="L746">
        <v>363.5200000000001</v>
      </c>
      <c r="M746">
        <v>0.34549878345498791</v>
      </c>
      <c r="N746">
        <v>28.515197020399562</v>
      </c>
      <c r="O746">
        <v>201.23189571398484</v>
      </c>
      <c r="P746">
        <v>136.67189571398478</v>
      </c>
      <c r="Q746">
        <v>2101.4202918077772</v>
      </c>
      <c r="R746">
        <v>1567.3093009733004</v>
      </c>
      <c r="S746">
        <v>1</v>
      </c>
      <c r="T746">
        <f t="shared" si="253"/>
        <v>29.038973377951613</v>
      </c>
      <c r="U746">
        <f t="shared" si="254"/>
        <v>-0.11681954446619187</v>
      </c>
      <c r="V746">
        <f>IF($F746="Reduce", INDEX(Model_Assumptions[Values], 2), INDEX(Model_Assumptions[Values], 1))</f>
        <v>-0.8</v>
      </c>
      <c r="W746">
        <f t="shared" si="255"/>
        <v>34.99058033833451</v>
      </c>
      <c r="X746">
        <f t="shared" si="268"/>
        <v>1016.090530923973</v>
      </c>
      <c r="Y746">
        <f t="shared" si="256"/>
        <v>263.09324204301436</v>
      </c>
      <c r="Z746">
        <f t="shared" si="257"/>
        <v>-36.069469076027076</v>
      </c>
      <c r="AA746">
        <f t="shared" si="258"/>
        <v>-100.42675795698574</v>
      </c>
      <c r="AB746">
        <f t="shared" si="269"/>
        <v>0.25892696963111428</v>
      </c>
      <c r="AC746">
        <f t="shared" si="259"/>
        <v>-8.6571813823873633E-2</v>
      </c>
      <c r="AD746">
        <f t="shared" si="260"/>
        <v>-8.6571813823873633E-2</v>
      </c>
      <c r="AE746">
        <f t="shared" si="261"/>
        <v>0.88000000000000023</v>
      </c>
      <c r="AF746">
        <f t="shared" si="270"/>
        <v>188.07711611679571</v>
      </c>
      <c r="AG746">
        <f t="shared" si="262"/>
        <v>-0.179243300114279</v>
      </c>
      <c r="AH746">
        <f t="shared" si="263"/>
        <v>-0.73480182178163567</v>
      </c>
      <c r="AI746">
        <f t="shared" si="271"/>
        <v>0.11999999999999979</v>
      </c>
      <c r="AJ746">
        <f>MAX(0, $R746 - $AA746) * INDEX(Model_Assumptions[Values], 7)</f>
        <v>3335.4721178605723</v>
      </c>
      <c r="AK746">
        <f>MAX(0, INDEX(Model_Assumptions[Values], 4) - $AD746)</f>
        <v>0.13657181382387362</v>
      </c>
      <c r="AL746">
        <f>MAX(0, INDEX(Model_Assumptions[Values], 5) - $AC746)</f>
        <v>0.10657181382387364</v>
      </c>
      <c r="AM746">
        <f>INDEX(Model_Assumptions[Values], 6) * MAX(0, INDEX(Model_Assumptions[Values], 3) - $AB746)^2</f>
        <v>0</v>
      </c>
      <c r="AN746">
        <f t="shared" si="264"/>
        <v>3243.2594344665913</v>
      </c>
      <c r="AO746" cm="1">
        <f t="array" ref="AO746">IFERROR(STDEV(IF($E$2:$E$2201=$E746, $AJ$2:$AJ$2201)), 0)</f>
        <v>67.44543576940498</v>
      </c>
      <c r="AP746">
        <f t="shared" si="272"/>
        <v>1.3672190318297435</v>
      </c>
      <c r="AQ746">
        <f t="shared" si="265"/>
        <v>9.6714602302774219E-2</v>
      </c>
      <c r="AR746" cm="1">
        <f t="array" ref="AR746">IFERROR(STDEV(IF($E$2:$E$2201=$E746, $AK$2:$AK$2201)), 0)</f>
        <v>2.9085769017913283E-2</v>
      </c>
      <c r="AS746">
        <f t="shared" si="273"/>
        <v>1.3703337703243199</v>
      </c>
      <c r="AT746">
        <f t="shared" si="266"/>
        <v>6.6714602302774206E-2</v>
      </c>
      <c r="AU746" cm="1">
        <f t="array" ref="AU746">IFERROR(STDEV(IF($E$2:$E$2201=$E746, $AL$2:$AL$2201)), 0)</f>
        <v>2.9085769017913311E-2</v>
      </c>
      <c r="AV746">
        <f t="shared" si="274"/>
        <v>1.3703337703243197</v>
      </c>
      <c r="AW746">
        <f t="shared" si="267"/>
        <v>0</v>
      </c>
      <c r="AX746" cm="1">
        <f t="array" ref="AX746">IFERROR(STDEV(IF($E$2:$E$2201=$E746, $AM$2:$AM$2201)), 0)</f>
        <v>0</v>
      </c>
      <c r="AY746">
        <f t="shared" si="275"/>
        <v>1.3703337703243197</v>
      </c>
      <c r="AZ746">
        <f>INDEX(Model_Assumptions[Values],9)*((INDEX(Model_Scenarios[GR Weight],1)*$AG746)+(INDEX(Model_Scenarios[GP Weight],1)*$AH746)+(INDEX(Model_Scenarios[LTV Weight],1)*$AI746))-(INDEX(Model_Scenarios[LTV Weight],1)*$AP746)-(INDEX(Model_Scenarios[GP Weight],1)*($AS746+$AV746+$AY746))</f>
        <v>-1.481897917509049</v>
      </c>
      <c r="BA746">
        <f>INDEX(Model_Assumptions[Values],9)*((INDEX(Model_Scenarios[GR Weight],2)*$AG746)+(INDEX(Model_Scenarios[GP Weight],2)*$AH746)+(INDEX(Model_Scenarios[LTV Weight],2)*$AI746))-(INDEX(Model_Scenarios[LTV Weight],2)*$AP746)-(INDEX(Model_Scenarios[GP Weight],2)*($AS746+$AV746+$AY746))</f>
        <v>-2.1901269297512709</v>
      </c>
      <c r="BB746">
        <f>INDEX(Model_Assumptions[Values],9)*((INDEX(Model_Scenarios[GR Weight],3)*$AG746)+(INDEX(Model_Scenarios[GP Weight],3)*$AH746)+(INDEX(Model_Scenarios[LTV Weight],3)*$AI746))-(INDEX(Model_Scenarios[LTV Weight],3)*$AP746)-(INDEX(Model_Scenarios[GP Weight],3)*($AS746+$AV746+$AY746))</f>
        <v>-3.2556953848331447</v>
      </c>
      <c r="BC746">
        <f>INDEX(Model_Assumptions[Values],9)*((INDEX(Model_Scenarios[GR Weight],4)*$AG746)+(INDEX(Model_Scenarios[GP Weight],4)*$AH746)+(INDEX(Model_Scenarios[LTV Weight],4)*$AI746))-(INDEX(Model_Scenarios[LTV Weight],4)*$AP746)-(INDEX(Model_Scenarios[GP Weight],4)*($AS746+$AV746+$AY746))</f>
        <v>-3.2685951317073099</v>
      </c>
      <c r="BD746">
        <f>INDEX(Model_Assumptions[Values],9)*((INDEX(Model_Scenarios[GR Weight],5)*$AG746)+(INDEX(Model_Scenarios[GP Weight],5)*$AH746)+(INDEX(Model_Scenarios[LTV Weight],5)*$AI746))-(INDEX(Model_Scenarios[LTV Weight],5)*$AP746)-(INDEX(Model_Scenarios[GP Weight],5)*($AS746+$AV746+$AY746))</f>
        <v>-4.6528037890063407</v>
      </c>
    </row>
    <row r="747" spans="1:56" x14ac:dyDescent="0.25">
      <c r="A747">
        <v>746</v>
      </c>
      <c r="B747">
        <v>15</v>
      </c>
      <c r="C747" s="3">
        <v>46</v>
      </c>
      <c r="D747" s="4">
        <v>0.9</v>
      </c>
      <c r="E747" t="str">
        <v>SKU-1020</v>
      </c>
      <c r="F747" t="str">
        <v>Reduce</v>
      </c>
      <c r="G747" t="str">
        <v>Full</v>
      </c>
      <c r="H747">
        <v>32.880000000000003</v>
      </c>
      <c r="I747">
        <v>21.52</v>
      </c>
      <c r="J747">
        <v>32</v>
      </c>
      <c r="K747">
        <v>1052.1600000000001</v>
      </c>
      <c r="L747">
        <v>363.5200000000001</v>
      </c>
      <c r="M747">
        <v>0.34549878345498791</v>
      </c>
      <c r="N747">
        <v>28.515197020399562</v>
      </c>
      <c r="O747">
        <v>201.23189571398484</v>
      </c>
      <c r="P747">
        <v>136.67189571398478</v>
      </c>
      <c r="Q747">
        <v>2101.4202918077772</v>
      </c>
      <c r="R747">
        <v>1567.3093009733004</v>
      </c>
      <c r="S747">
        <v>1</v>
      </c>
      <c r="T747">
        <f t="shared" si="253"/>
        <v>28.951677318359607</v>
      </c>
      <c r="U747">
        <f t="shared" si="254"/>
        <v>-0.1194745341131507</v>
      </c>
      <c r="V747">
        <f>IF($F747="Reduce", INDEX(Model_Assumptions[Values], 2), INDEX(Model_Assumptions[Values], 1))</f>
        <v>-0.8</v>
      </c>
      <c r="W747">
        <f t="shared" si="255"/>
        <v>35.058548073296656</v>
      </c>
      <c r="X747">
        <f t="shared" si="268"/>
        <v>1015.0037710682827</v>
      </c>
      <c r="Y747">
        <f t="shared" si="256"/>
        <v>260.54381653093867</v>
      </c>
      <c r="Z747">
        <f t="shared" si="257"/>
        <v>-37.156228931717351</v>
      </c>
      <c r="AA747">
        <f t="shared" si="258"/>
        <v>-102.97618346906143</v>
      </c>
      <c r="AB747">
        <f t="shared" si="269"/>
        <v>0.25669246160210668</v>
      </c>
      <c r="AC747">
        <f t="shared" si="259"/>
        <v>-8.8806321852881231E-2</v>
      </c>
      <c r="AD747">
        <f t="shared" si="260"/>
        <v>-8.8806321852881231E-2</v>
      </c>
      <c r="AE747">
        <f t="shared" si="261"/>
        <v>0.89999999999999969</v>
      </c>
      <c r="AF747">
        <f t="shared" si="270"/>
        <v>156.73093009733054</v>
      </c>
      <c r="AG747">
        <f t="shared" si="262"/>
        <v>-0.18464383491436312</v>
      </c>
      <c r="AH747">
        <f t="shared" si="263"/>
        <v>-0.75345544108469198</v>
      </c>
      <c r="AI747">
        <f t="shared" si="271"/>
        <v>0.10000000000000032</v>
      </c>
      <c r="AJ747">
        <f>MAX(0, $R747 - $AA747) * INDEX(Model_Assumptions[Values], 7)</f>
        <v>3340.5709688847237</v>
      </c>
      <c r="AK747">
        <f>MAX(0, INDEX(Model_Assumptions[Values], 4) - $AD747)</f>
        <v>0.13880632185288122</v>
      </c>
      <c r="AL747">
        <f>MAX(0, INDEX(Model_Assumptions[Values], 5) - $AC747)</f>
        <v>0.10880632185288124</v>
      </c>
      <c r="AM747">
        <f>INDEX(Model_Assumptions[Values], 6) * MAX(0, INDEX(Model_Assumptions[Values], 3) - $AB747)^2</f>
        <v>0</v>
      </c>
      <c r="AN747">
        <f t="shared" si="264"/>
        <v>3243.2594344665913</v>
      </c>
      <c r="AO747" cm="1">
        <f t="array" ref="AO747">IFERROR(STDEV(IF($E$2:$E$2201=$E747, $AJ$2:$AJ$2201)), 0)</f>
        <v>67.44543576940498</v>
      </c>
      <c r="AP747">
        <f t="shared" si="272"/>
        <v>1.4428186771724509</v>
      </c>
      <c r="AQ747">
        <f t="shared" si="265"/>
        <v>9.6714602302774219E-2</v>
      </c>
      <c r="AR747" cm="1">
        <f t="array" ref="AR747">IFERROR(STDEV(IF($E$2:$E$2201=$E747, $AK$2:$AK$2201)), 0)</f>
        <v>2.9085769017913283E-2</v>
      </c>
      <c r="AS747">
        <f t="shared" si="273"/>
        <v>1.4471585579938986</v>
      </c>
      <c r="AT747">
        <f t="shared" si="266"/>
        <v>6.6714602302774206E-2</v>
      </c>
      <c r="AU747" cm="1">
        <f t="array" ref="AU747">IFERROR(STDEV(IF($E$2:$E$2201=$E747, $AL$2:$AL$2201)), 0)</f>
        <v>2.9085769017913311E-2</v>
      </c>
      <c r="AV747">
        <f t="shared" si="274"/>
        <v>1.4471585579938984</v>
      </c>
      <c r="AW747">
        <f t="shared" si="267"/>
        <v>0</v>
      </c>
      <c r="AX747" cm="1">
        <f t="array" ref="AX747">IFERROR(STDEV(IF($E$2:$E$2201=$E747, $AM$2:$AM$2201)), 0)</f>
        <v>0</v>
      </c>
      <c r="AY747">
        <f t="shared" si="275"/>
        <v>1.4471585579938984</v>
      </c>
      <c r="AZ747">
        <f>INDEX(Model_Assumptions[Values],9)*((INDEX(Model_Scenarios[GR Weight],1)*$AG747)+(INDEX(Model_Scenarios[GP Weight],1)*$AH747)+(INDEX(Model_Scenarios[LTV Weight],1)*$AI747))-(INDEX(Model_Scenarios[LTV Weight],1)*$AP747)-(INDEX(Model_Scenarios[GP Weight],1)*($AS747+$AV747+$AY747))</f>
        <v>-1.6574521471356567</v>
      </c>
      <c r="BA747">
        <f>INDEX(Model_Assumptions[Values],9)*((INDEX(Model_Scenarios[GR Weight],2)*$AG747)+(INDEX(Model_Scenarios[GP Weight],2)*$AH747)+(INDEX(Model_Scenarios[LTV Weight],2)*$AI747))-(INDEX(Model_Scenarios[LTV Weight],2)*$AP747)-(INDEX(Model_Scenarios[GP Weight],2)*($AS747+$AV747+$AY747))</f>
        <v>-2.3730655922288957</v>
      </c>
      <c r="BB747">
        <f>INDEX(Model_Assumptions[Values],9)*((INDEX(Model_Scenarios[GR Weight],3)*$AG747)+(INDEX(Model_Scenarios[GP Weight],3)*$AH747)+(INDEX(Model_Scenarios[LTV Weight],3)*$AI747))-(INDEX(Model_Scenarios[LTV Weight],3)*$AP747)-(INDEX(Model_Scenarios[GP Weight],3)*($AS747+$AV747+$AY747))</f>
        <v>-3.4459957723037378</v>
      </c>
      <c r="BC747">
        <f>INDEX(Model_Assumptions[Values],9)*((INDEX(Model_Scenarios[GR Weight],4)*$AG747)+(INDEX(Model_Scenarios[GP Weight],4)*$AH747)+(INDEX(Model_Scenarios[LTV Weight],4)*$AI747))-(INDEX(Model_Scenarios[LTV Weight],4)*$AP747)-(INDEX(Model_Scenarios[GP Weight],4)*($AS747+$AV747+$AY747))</f>
        <v>-3.4440358220436744</v>
      </c>
      <c r="BD747">
        <f>INDEX(Model_Assumptions[Values],9)*((INDEX(Model_Scenarios[GR Weight],5)*$AG747)+(INDEX(Model_Scenarios[GP Weight],5)*$AH747)+(INDEX(Model_Scenarios[LTV Weight],5)*$AI747))-(INDEX(Model_Scenarios[LTV Weight],5)*$AP747)-(INDEX(Model_Scenarios[GP Weight],5)*($AS747+$AV747+$AY747))</f>
        <v>-4.880162587880311</v>
      </c>
    </row>
    <row r="748" spans="1:56" x14ac:dyDescent="0.25">
      <c r="A748">
        <v>747</v>
      </c>
      <c r="B748">
        <v>15</v>
      </c>
      <c r="C748" s="3">
        <v>47</v>
      </c>
      <c r="D748" s="4">
        <v>0.92</v>
      </c>
      <c r="E748" t="str">
        <v>SKU-1020</v>
      </c>
      <c r="F748" t="str">
        <v>Reduce</v>
      </c>
      <c r="G748" t="str">
        <v>Full</v>
      </c>
      <c r="H748">
        <v>32.880000000000003</v>
      </c>
      <c r="I748">
        <v>21.52</v>
      </c>
      <c r="J748">
        <v>32</v>
      </c>
      <c r="K748">
        <v>1052.1600000000001</v>
      </c>
      <c r="L748">
        <v>363.5200000000001</v>
      </c>
      <c r="M748">
        <v>0.34549878345498791</v>
      </c>
      <c r="N748">
        <v>28.515197020399562</v>
      </c>
      <c r="O748">
        <v>201.23189571398484</v>
      </c>
      <c r="P748">
        <v>136.67189571398478</v>
      </c>
      <c r="Q748">
        <v>2101.4202918077772</v>
      </c>
      <c r="R748">
        <v>1567.3093009733004</v>
      </c>
      <c r="S748">
        <v>1</v>
      </c>
      <c r="T748">
        <f t="shared" si="253"/>
        <v>28.864381258767597</v>
      </c>
      <c r="U748">
        <f t="shared" si="254"/>
        <v>-0.12212952376010963</v>
      </c>
      <c r="V748">
        <f>IF($F748="Reduce", INDEX(Model_Assumptions[Values], 2), INDEX(Model_Assumptions[Values], 1))</f>
        <v>-0.8</v>
      </c>
      <c r="W748">
        <f t="shared" si="255"/>
        <v>35.126515808258809</v>
      </c>
      <c r="X748">
        <f t="shared" si="268"/>
        <v>1013.9051445817094</v>
      </c>
      <c r="Y748">
        <f t="shared" si="256"/>
        <v>257.98252438797977</v>
      </c>
      <c r="Z748">
        <f t="shared" si="257"/>
        <v>-38.254855418290731</v>
      </c>
      <c r="AA748">
        <f t="shared" si="258"/>
        <v>-105.53747561202033</v>
      </c>
      <c r="AB748">
        <f t="shared" si="269"/>
        <v>0.25444443769383523</v>
      </c>
      <c r="AC748">
        <f t="shared" si="259"/>
        <v>-9.1054345761152677E-2</v>
      </c>
      <c r="AD748">
        <f t="shared" si="260"/>
        <v>-9.1054345761152677E-2</v>
      </c>
      <c r="AE748">
        <f t="shared" si="261"/>
        <v>0.91999999999999993</v>
      </c>
      <c r="AF748">
        <f t="shared" si="270"/>
        <v>125.38474407786414</v>
      </c>
      <c r="AG748">
        <f t="shared" si="262"/>
        <v>-0.19010333964484025</v>
      </c>
      <c r="AH748">
        <f t="shared" si="263"/>
        <v>-0.7721958860721454</v>
      </c>
      <c r="AI748">
        <f t="shared" si="271"/>
        <v>8.0000000000000071E-2</v>
      </c>
      <c r="AJ748">
        <f>MAX(0, $R748 - $AA748) * INDEX(Model_Assumptions[Values], 7)</f>
        <v>3345.6935531706413</v>
      </c>
      <c r="AK748">
        <f>MAX(0, INDEX(Model_Assumptions[Values], 4) - $AD748)</f>
        <v>0.14105434576115267</v>
      </c>
      <c r="AL748">
        <f>MAX(0, INDEX(Model_Assumptions[Values], 5) - $AC748)</f>
        <v>0.11105434576115268</v>
      </c>
      <c r="AM748">
        <f>INDEX(Model_Assumptions[Values], 6) * MAX(0, INDEX(Model_Assumptions[Values], 3) - $AB748)^2</f>
        <v>0</v>
      </c>
      <c r="AN748">
        <f t="shared" si="264"/>
        <v>3243.2594344665913</v>
      </c>
      <c r="AO748" cm="1">
        <f t="array" ref="AO748">IFERROR(STDEV(IF($E$2:$E$2201=$E748, $AJ$2:$AJ$2201)), 0)</f>
        <v>67.44543576940498</v>
      </c>
      <c r="AP748">
        <f t="shared" si="272"/>
        <v>1.518770210845265</v>
      </c>
      <c r="AQ748">
        <f t="shared" si="265"/>
        <v>9.6714602302774219E-2</v>
      </c>
      <c r="AR748" cm="1">
        <f t="array" ref="AR748">IFERROR(STDEV(IF($E$2:$E$2201=$E748, $AK$2:$AK$2201)), 0)</f>
        <v>2.9085769017913283E-2</v>
      </c>
      <c r="AS748">
        <f t="shared" si="273"/>
        <v>1.5244480361193331</v>
      </c>
      <c r="AT748">
        <f t="shared" si="266"/>
        <v>6.6714602302774206E-2</v>
      </c>
      <c r="AU748" cm="1">
        <f t="array" ref="AU748">IFERROR(STDEV(IF($E$2:$E$2201=$E748, $AL$2:$AL$2201)), 0)</f>
        <v>2.9085769017913311E-2</v>
      </c>
      <c r="AV748">
        <f t="shared" si="274"/>
        <v>1.5244480361193327</v>
      </c>
      <c r="AW748">
        <f t="shared" si="267"/>
        <v>0</v>
      </c>
      <c r="AX748" cm="1">
        <f t="array" ref="AX748">IFERROR(STDEV(IF($E$2:$E$2201=$E748, $AM$2:$AM$2201)), 0)</f>
        <v>0</v>
      </c>
      <c r="AY748">
        <f t="shared" si="275"/>
        <v>1.5244480361193327</v>
      </c>
      <c r="AZ748">
        <f>INDEX(Model_Assumptions[Values],9)*((INDEX(Model_Scenarios[GR Weight],1)*$AG748)+(INDEX(Model_Scenarios[GP Weight],1)*$AH748)+(INDEX(Model_Scenarios[LTV Weight],1)*$AI748))-(INDEX(Model_Scenarios[LTV Weight],1)*$AP748)-(INDEX(Model_Scenarios[GP Weight],1)*($AS748+$AV748+$AY748))</f>
        <v>-1.8335001923705045</v>
      </c>
      <c r="BA748">
        <f>INDEX(Model_Assumptions[Values],9)*((INDEX(Model_Scenarios[GR Weight],2)*$AG748)+(INDEX(Model_Scenarios[GP Weight],2)*$AH748)+(INDEX(Model_Scenarios[LTV Weight],2)*$AI748))-(INDEX(Model_Scenarios[LTV Weight],2)*$AP748)-(INDEX(Model_Scenarios[GP Weight],2)*($AS748+$AV748+$AY748))</f>
        <v>-2.5566428495267974</v>
      </c>
      <c r="BB748">
        <f>INDEX(Model_Assumptions[Values],9)*((INDEX(Model_Scenarios[GR Weight],3)*$AG748)+(INDEX(Model_Scenarios[GP Weight],3)*$AH748)+(INDEX(Model_Scenarios[LTV Weight],3)*$AI748))-(INDEX(Model_Scenarios[LTV Weight],3)*$AP748)-(INDEX(Model_Scenarios[GP Weight],3)*($AS748+$AV748+$AY748))</f>
        <v>-3.6371504974457096</v>
      </c>
      <c r="BC748">
        <f>INDEX(Model_Assumptions[Values],9)*((INDEX(Model_Scenarios[GR Weight],4)*$AG748)+(INDEX(Model_Scenarios[GP Weight],4)*$AH748)+(INDEX(Model_Scenarios[LTV Weight],4)*$AI748))-(INDEX(Model_Scenarios[LTV Weight],4)*$AP748)-(INDEX(Model_Scenarios[GP Weight],4)*($AS748+$AV748+$AY748))</f>
        <v>-3.6203251461836032</v>
      </c>
      <c r="BD748">
        <f>INDEX(Model_Assumptions[Values],9)*((INDEX(Model_Scenarios[GR Weight],5)*$AG748)+(INDEX(Model_Scenarios[GP Weight],5)*$AH748)+(INDEX(Model_Scenarios[LTV Weight],5)*$AI748))-(INDEX(Model_Scenarios[LTV Weight],5)*$AP748)-(INDEX(Model_Scenarios[GP Weight],5)*($AS748+$AV748+$AY748))</f>
        <v>-5.1086738386514554</v>
      </c>
    </row>
    <row r="749" spans="1:56" x14ac:dyDescent="0.25">
      <c r="A749">
        <v>748</v>
      </c>
      <c r="B749">
        <v>15</v>
      </c>
      <c r="C749" s="3">
        <v>48</v>
      </c>
      <c r="D749" s="4">
        <v>0.94000000000000006</v>
      </c>
      <c r="E749" t="str">
        <v>SKU-1020</v>
      </c>
      <c r="F749" t="str">
        <v>Reduce</v>
      </c>
      <c r="G749" t="str">
        <v>Full</v>
      </c>
      <c r="H749">
        <v>32.880000000000003</v>
      </c>
      <c r="I749">
        <v>21.52</v>
      </c>
      <c r="J749">
        <v>32</v>
      </c>
      <c r="K749">
        <v>1052.1600000000001</v>
      </c>
      <c r="L749">
        <v>363.5200000000001</v>
      </c>
      <c r="M749">
        <v>0.34549878345498791</v>
      </c>
      <c r="N749">
        <v>28.515197020399562</v>
      </c>
      <c r="O749">
        <v>201.23189571398484</v>
      </c>
      <c r="P749">
        <v>136.67189571398478</v>
      </c>
      <c r="Q749">
        <v>2101.4202918077772</v>
      </c>
      <c r="R749">
        <v>1567.3093009733004</v>
      </c>
      <c r="S749">
        <v>1</v>
      </c>
      <c r="T749">
        <f t="shared" si="253"/>
        <v>28.777085199175588</v>
      </c>
      <c r="U749">
        <f t="shared" si="254"/>
        <v>-0.12478451340706857</v>
      </c>
      <c r="V749">
        <f>IF($F749="Reduce", INDEX(Model_Assumptions[Values], 2), INDEX(Model_Assumptions[Values], 1))</f>
        <v>-0.8</v>
      </c>
      <c r="W749">
        <f t="shared" si="255"/>
        <v>35.194483543220954</v>
      </c>
      <c r="X749">
        <f t="shared" si="268"/>
        <v>1012.7946514642525</v>
      </c>
      <c r="Y749">
        <f t="shared" si="256"/>
        <v>255.40936561413764</v>
      </c>
      <c r="Z749">
        <f t="shared" si="257"/>
        <v>-39.365348535747557</v>
      </c>
      <c r="AA749">
        <f t="shared" si="258"/>
        <v>-108.11063438586245</v>
      </c>
      <c r="AB749">
        <f t="shared" si="269"/>
        <v>0.25218277490395352</v>
      </c>
      <c r="AC749">
        <f t="shared" si="259"/>
        <v>-9.3316008551034391E-2</v>
      </c>
      <c r="AD749">
        <f t="shared" si="260"/>
        <v>-9.3316008551034391E-2</v>
      </c>
      <c r="AE749">
        <f t="shared" si="261"/>
        <v>0.94000000000000017</v>
      </c>
      <c r="AF749">
        <f t="shared" si="270"/>
        <v>94.038558058397754</v>
      </c>
      <c r="AG749">
        <f t="shared" si="262"/>
        <v>-0.19562181430571207</v>
      </c>
      <c r="AH749">
        <f t="shared" si="263"/>
        <v>-0.79102315674399593</v>
      </c>
      <c r="AI749">
        <f t="shared" si="271"/>
        <v>5.9999999999999824E-2</v>
      </c>
      <c r="AJ749">
        <f>MAX(0, $R749 - $AA749) * INDEX(Model_Assumptions[Values], 7)</f>
        <v>3350.839870718326</v>
      </c>
      <c r="AK749">
        <f>MAX(0, INDEX(Model_Assumptions[Values], 4) - $AD749)</f>
        <v>0.14331600855103438</v>
      </c>
      <c r="AL749">
        <f>MAX(0, INDEX(Model_Assumptions[Values], 5) - $AC749)</f>
        <v>0.11331600855103439</v>
      </c>
      <c r="AM749">
        <f>INDEX(Model_Assumptions[Values], 6) * MAX(0, INDEX(Model_Assumptions[Values], 3) - $AB749)^2</f>
        <v>0</v>
      </c>
      <c r="AN749">
        <f t="shared" si="264"/>
        <v>3243.2594344665913</v>
      </c>
      <c r="AO749" cm="1">
        <f t="array" ref="AO749">IFERROR(STDEV(IF($E$2:$E$2201=$E749, $AJ$2:$AJ$2201)), 0)</f>
        <v>67.44543576940498</v>
      </c>
      <c r="AP749">
        <f t="shared" si="272"/>
        <v>1.5950736328481991</v>
      </c>
      <c r="AQ749">
        <f t="shared" si="265"/>
        <v>9.6714602302774219E-2</v>
      </c>
      <c r="AR749" cm="1">
        <f t="array" ref="AR749">IFERROR(STDEV(IF($E$2:$E$2201=$E749, $AK$2:$AK$2201)), 0)</f>
        <v>2.9085769017913283E-2</v>
      </c>
      <c r="AS749">
        <f t="shared" si="273"/>
        <v>1.6022064336534951</v>
      </c>
      <c r="AT749">
        <f t="shared" si="266"/>
        <v>6.6714602302774206E-2</v>
      </c>
      <c r="AU749" cm="1">
        <f t="array" ref="AU749">IFERROR(STDEV(IF($E$2:$E$2201=$E749, $AL$2:$AL$2201)), 0)</f>
        <v>2.9085769017913311E-2</v>
      </c>
      <c r="AV749">
        <f t="shared" si="274"/>
        <v>1.6022064336534945</v>
      </c>
      <c r="AW749">
        <f t="shared" si="267"/>
        <v>0</v>
      </c>
      <c r="AX749" cm="1">
        <f t="array" ref="AX749">IFERROR(STDEV(IF($E$2:$E$2201=$E749, $AM$2:$AM$2201)), 0)</f>
        <v>0</v>
      </c>
      <c r="AY749">
        <f t="shared" si="275"/>
        <v>1.6022064336534945</v>
      </c>
      <c r="AZ749">
        <f>INDEX(Model_Assumptions[Values],9)*((INDEX(Model_Scenarios[GR Weight],1)*$AG749)+(INDEX(Model_Scenarios[GP Weight],1)*$AH749)+(INDEX(Model_Scenarios[LTV Weight],1)*$AI749))-(INDEX(Model_Scenarios[LTV Weight],1)*$AP749)-(INDEX(Model_Scenarios[GP Weight],1)*($AS749+$AV749+$AY749))</f>
        <v>-2.0100433218994622</v>
      </c>
      <c r="BA749">
        <f>INDEX(Model_Assumptions[Values],9)*((INDEX(Model_Scenarios[GR Weight],2)*$AG749)+(INDEX(Model_Scenarios[GP Weight],2)*$AH749)+(INDEX(Model_Scenarios[LTV Weight],2)*$AI749))-(INDEX(Model_Scenarios[LTV Weight],2)*$AP749)-(INDEX(Model_Scenarios[GP Weight],2)*($AS749+$AV749+$AY749))</f>
        <v>-2.7408612390167066</v>
      </c>
      <c r="BB749">
        <f>INDEX(Model_Assumptions[Values],9)*((INDEX(Model_Scenarios[GR Weight],3)*$AG749)+(INDEX(Model_Scenarios[GP Weight],3)*$AH749)+(INDEX(Model_Scenarios[LTV Weight],3)*$AI749))-(INDEX(Model_Scenarios[LTV Weight],3)*$AP749)-(INDEX(Model_Scenarios[GP Weight],3)*($AS749+$AV749+$AY749))</f>
        <v>-3.8291640006595822</v>
      </c>
      <c r="BC749">
        <f>INDEX(Model_Assumptions[Values],9)*((INDEX(Model_Scenarios[GR Weight],4)*$AG749)+(INDEX(Model_Scenarios[GP Weight],4)*$AH749)+(INDEX(Model_Scenarios[LTV Weight],4)*$AI749))-(INDEX(Model_Scenarios[LTV Weight],4)*$AP749)-(INDEX(Model_Scenarios[GP Weight],4)*($AS749+$AV749+$AY749))</f>
        <v>-3.7974675445276178</v>
      </c>
      <c r="BD749">
        <f>INDEX(Model_Assumptions[Values],9)*((INDEX(Model_Scenarios[GR Weight],5)*$AG749)+(INDEX(Model_Scenarios[GP Weight],5)*$AH749)+(INDEX(Model_Scenarios[LTV Weight],5)*$AI749))-(INDEX(Model_Scenarios[LTV Weight],5)*$AP749)-(INDEX(Model_Scenarios[GP Weight],5)*($AS749+$AV749+$AY749))</f>
        <v>-5.3383445190920167</v>
      </c>
    </row>
    <row r="750" spans="1:56" x14ac:dyDescent="0.25">
      <c r="A750">
        <v>749</v>
      </c>
      <c r="B750">
        <v>15</v>
      </c>
      <c r="C750" s="3">
        <v>49</v>
      </c>
      <c r="D750" s="4">
        <v>0.96</v>
      </c>
      <c r="E750" t="str">
        <v>SKU-1020</v>
      </c>
      <c r="F750" t="str">
        <v>Reduce</v>
      </c>
      <c r="G750" t="str">
        <v>Full</v>
      </c>
      <c r="H750">
        <v>32.880000000000003</v>
      </c>
      <c r="I750">
        <v>21.52</v>
      </c>
      <c r="J750">
        <v>32</v>
      </c>
      <c r="K750">
        <v>1052.1600000000001</v>
      </c>
      <c r="L750">
        <v>363.5200000000001</v>
      </c>
      <c r="M750">
        <v>0.34549878345498791</v>
      </c>
      <c r="N750">
        <v>28.515197020399562</v>
      </c>
      <c r="O750">
        <v>201.23189571398484</v>
      </c>
      <c r="P750">
        <v>136.67189571398478</v>
      </c>
      <c r="Q750">
        <v>2101.4202918077772</v>
      </c>
      <c r="R750">
        <v>1567.3093009733004</v>
      </c>
      <c r="S750">
        <v>1</v>
      </c>
      <c r="T750">
        <f t="shared" si="253"/>
        <v>28.689789139583581</v>
      </c>
      <c r="U750">
        <f t="shared" si="254"/>
        <v>-0.1274395030540274</v>
      </c>
      <c r="V750">
        <f>IF($F750="Reduce", INDEX(Model_Assumptions[Values], 2), INDEX(Model_Assumptions[Values], 1))</f>
        <v>-0.8</v>
      </c>
      <c r="W750">
        <f t="shared" si="255"/>
        <v>35.2624512781831</v>
      </c>
      <c r="X750">
        <f t="shared" si="268"/>
        <v>1011.6722917159127</v>
      </c>
      <c r="Y750">
        <f t="shared" si="256"/>
        <v>252.82434020941241</v>
      </c>
      <c r="Z750">
        <f t="shared" si="257"/>
        <v>-40.487708284087375</v>
      </c>
      <c r="AA750">
        <f t="shared" si="258"/>
        <v>-110.69565979058768</v>
      </c>
      <c r="AB750">
        <f t="shared" si="269"/>
        <v>0.24990734873304993</v>
      </c>
      <c r="AC750">
        <f t="shared" si="259"/>
        <v>-9.5591434721937985E-2</v>
      </c>
      <c r="AD750">
        <f t="shared" si="260"/>
        <v>-9.5591434721937985E-2</v>
      </c>
      <c r="AE750">
        <f t="shared" si="261"/>
        <v>0.95999999999999952</v>
      </c>
      <c r="AF750">
        <f t="shared" si="270"/>
        <v>62.692372038932767</v>
      </c>
      <c r="AG750">
        <f t="shared" si="262"/>
        <v>-0.20119925889697632</v>
      </c>
      <c r="AH750">
        <f t="shared" si="263"/>
        <v>-0.80993725310024278</v>
      </c>
      <c r="AI750">
        <f t="shared" si="271"/>
        <v>4.000000000000048E-2</v>
      </c>
      <c r="AJ750">
        <f>MAX(0, $R750 - $AA750) * INDEX(Model_Assumptions[Values], 7)</f>
        <v>3356.009921527776</v>
      </c>
      <c r="AK750">
        <f>MAX(0, INDEX(Model_Assumptions[Values], 4) - $AD750)</f>
        <v>0.14559143472193797</v>
      </c>
      <c r="AL750">
        <f>MAX(0, INDEX(Model_Assumptions[Values], 5) - $AC750)</f>
        <v>0.11559143472193799</v>
      </c>
      <c r="AM750">
        <f>INDEX(Model_Assumptions[Values], 6) * MAX(0, INDEX(Model_Assumptions[Values], 3) - $AB750)^2</f>
        <v>0</v>
      </c>
      <c r="AN750">
        <f t="shared" si="264"/>
        <v>3243.2594344665913</v>
      </c>
      <c r="AO750" cm="1">
        <f t="array" ref="AO750">IFERROR(STDEV(IF($E$2:$E$2201=$E750, $AJ$2:$AJ$2201)), 0)</f>
        <v>67.44543576940498</v>
      </c>
      <c r="AP750">
        <f t="shared" si="272"/>
        <v>1.6717289431812266</v>
      </c>
      <c r="AQ750">
        <f t="shared" si="265"/>
        <v>9.6714602302774219E-2</v>
      </c>
      <c r="AR750" cm="1">
        <f t="array" ref="AR750">IFERROR(STDEV(IF($E$2:$E$2201=$E750, $AK$2:$AK$2201)), 0)</f>
        <v>2.9085769017913283E-2</v>
      </c>
      <c r="AS750">
        <f t="shared" si="273"/>
        <v>1.6804380310199669</v>
      </c>
      <c r="AT750">
        <f t="shared" si="266"/>
        <v>6.6714602302774206E-2</v>
      </c>
      <c r="AU750" cm="1">
        <f t="array" ref="AU750">IFERROR(STDEV(IF($E$2:$E$2201=$E750, $AL$2:$AL$2201)), 0)</f>
        <v>2.9085769017913311E-2</v>
      </c>
      <c r="AV750">
        <f t="shared" si="274"/>
        <v>1.6804380310199662</v>
      </c>
      <c r="AW750">
        <f t="shared" si="267"/>
        <v>0</v>
      </c>
      <c r="AX750" cm="1">
        <f t="array" ref="AX750">IFERROR(STDEV(IF($E$2:$E$2201=$E750, $AM$2:$AM$2201)), 0)</f>
        <v>0</v>
      </c>
      <c r="AY750">
        <f t="shared" si="275"/>
        <v>1.6804380310199662</v>
      </c>
      <c r="AZ750">
        <f>INDEX(Model_Assumptions[Values],9)*((INDEX(Model_Scenarios[GR Weight],1)*$AG750)+(INDEX(Model_Scenarios[GP Weight],1)*$AH750)+(INDEX(Model_Scenarios[LTV Weight],1)*$AI750))-(INDEX(Model_Scenarios[LTV Weight],1)*$AP750)-(INDEX(Model_Scenarios[GP Weight],1)*($AS750+$AV750+$AY750))</f>
        <v>-2.1870828198495791</v>
      </c>
      <c r="BA750">
        <f>INDEX(Model_Assumptions[Values],9)*((INDEX(Model_Scenarios[GR Weight],2)*$AG750)+(INDEX(Model_Scenarios[GP Weight],2)*$AH750)+(INDEX(Model_Scenarios[LTV Weight],2)*$AI750))-(INDEX(Model_Scenarios[LTV Weight],2)*$AP750)-(INDEX(Model_Scenarios[GP Weight],2)*($AS750+$AV750+$AY750))</f>
        <v>-2.9257233289527509</v>
      </c>
      <c r="BB750">
        <f>INDEX(Model_Assumptions[Values],9)*((INDEX(Model_Scenarios[GR Weight],3)*$AG750)+(INDEX(Model_Scenarios[GP Weight],3)*$AH750)+(INDEX(Model_Scenarios[LTV Weight],3)*$AI750))-(INDEX(Model_Scenarios[LTV Weight],3)*$AP750)-(INDEX(Model_Scenarios[GP Weight],3)*($AS750+$AV750+$AY750))</f>
        <v>-4.0220407763901003</v>
      </c>
      <c r="BC750">
        <f>INDEX(Model_Assumptions[Values],9)*((INDEX(Model_Scenarios[GR Weight],4)*$AG750)+(INDEX(Model_Scenarios[GP Weight],4)*$AH750)+(INDEX(Model_Scenarios[LTV Weight],4)*$AI750))-(INDEX(Model_Scenarios[LTV Weight],4)*$AP750)-(INDEX(Model_Scenarios[GP Weight],4)*($AS750+$AV750+$AY750))</f>
        <v>-3.9754675115204652</v>
      </c>
      <c r="BD750">
        <f>INDEX(Model_Assumptions[Values],9)*((INDEX(Model_Scenarios[GR Weight],5)*$AG750)+(INDEX(Model_Scenarios[GP Weight],5)*$AH750)+(INDEX(Model_Scenarios[LTV Weight],5)*$AI750))-(INDEX(Model_Scenarios[LTV Weight],5)*$AP750)-(INDEX(Model_Scenarios[GP Weight],5)*($AS750+$AV750+$AY750))</f>
        <v>-5.5691816919008952</v>
      </c>
    </row>
    <row r="751" spans="1:56" x14ac:dyDescent="0.25">
      <c r="A751">
        <v>750</v>
      </c>
      <c r="B751">
        <v>15</v>
      </c>
      <c r="C751" s="3">
        <v>50</v>
      </c>
      <c r="D751" s="4">
        <v>0.98</v>
      </c>
      <c r="E751" t="str">
        <v>SKU-1020</v>
      </c>
      <c r="F751" t="str">
        <v>Reduce</v>
      </c>
      <c r="G751" t="str">
        <v>Full</v>
      </c>
      <c r="H751">
        <v>32.880000000000003</v>
      </c>
      <c r="I751">
        <v>21.52</v>
      </c>
      <c r="J751">
        <v>32</v>
      </c>
      <c r="K751">
        <v>1052.1600000000001</v>
      </c>
      <c r="L751">
        <v>363.5200000000001</v>
      </c>
      <c r="M751">
        <v>0.34549878345498791</v>
      </c>
      <c r="N751">
        <v>28.515197020399562</v>
      </c>
      <c r="O751">
        <v>201.23189571398484</v>
      </c>
      <c r="P751">
        <v>136.67189571398478</v>
      </c>
      <c r="Q751">
        <v>2101.4202918077772</v>
      </c>
      <c r="R751">
        <v>1567.3093009733004</v>
      </c>
      <c r="S751">
        <v>1</v>
      </c>
      <c r="T751">
        <f t="shared" si="253"/>
        <v>28.602493079991572</v>
      </c>
      <c r="U751">
        <f t="shared" si="254"/>
        <v>-0.13009449270098633</v>
      </c>
      <c r="V751">
        <f>IF($F751="Reduce", INDEX(Model_Assumptions[Values], 2), INDEX(Model_Assumptions[Values], 1))</f>
        <v>-0.8</v>
      </c>
      <c r="W751">
        <f t="shared" si="255"/>
        <v>35.330419013145253</v>
      </c>
      <c r="X751">
        <f t="shared" si="268"/>
        <v>1010.5380653366898</v>
      </c>
      <c r="Y751">
        <f t="shared" si="256"/>
        <v>250.22744817380396</v>
      </c>
      <c r="Z751">
        <f t="shared" si="257"/>
        <v>-41.621934663310299</v>
      </c>
      <c r="AA751">
        <f t="shared" si="258"/>
        <v>-113.29255182619613</v>
      </c>
      <c r="AB751">
        <f t="shared" si="269"/>
        <v>0.24761803316180228</v>
      </c>
      <c r="AC751">
        <f t="shared" si="259"/>
        <v>-9.7880750293185631E-2</v>
      </c>
      <c r="AD751">
        <f t="shared" si="260"/>
        <v>-9.7880750293185631E-2</v>
      </c>
      <c r="AE751">
        <f t="shared" si="261"/>
        <v>0.97999999999999976</v>
      </c>
      <c r="AF751">
        <f t="shared" si="270"/>
        <v>31.346186019466383</v>
      </c>
      <c r="AG751">
        <f t="shared" si="262"/>
        <v>-0.20683567341863357</v>
      </c>
      <c r="AH751">
        <f t="shared" si="263"/>
        <v>-0.82893817514088675</v>
      </c>
      <c r="AI751">
        <f t="shared" si="271"/>
        <v>2.000000000000024E-2</v>
      </c>
      <c r="AJ751">
        <f>MAX(0, $R751 - $AA751) * INDEX(Model_Assumptions[Values], 7)</f>
        <v>3361.2037055989931</v>
      </c>
      <c r="AK751">
        <f>MAX(0, INDEX(Model_Assumptions[Values], 4) - $AD751)</f>
        <v>0.14788075029318565</v>
      </c>
      <c r="AL751">
        <f>MAX(0, INDEX(Model_Assumptions[Values], 5) - $AC751)</f>
        <v>0.11788075029318563</v>
      </c>
      <c r="AM751">
        <f>INDEX(Model_Assumptions[Values], 6) * MAX(0, INDEX(Model_Assumptions[Values], 3) - $AB751)^2</f>
        <v>0</v>
      </c>
      <c r="AN751">
        <f t="shared" si="264"/>
        <v>3243.2594344665913</v>
      </c>
      <c r="AO751" cm="1">
        <f t="array" ref="AO751">IFERROR(STDEV(IF($E$2:$E$2201=$E751, $AJ$2:$AJ$2201)), 0)</f>
        <v>67.44543576940498</v>
      </c>
      <c r="AP751">
        <f t="shared" si="272"/>
        <v>1.7487361418443741</v>
      </c>
      <c r="AQ751">
        <f t="shared" si="265"/>
        <v>9.6714602302774219E-2</v>
      </c>
      <c r="AR751" cm="1">
        <f t="array" ref="AR751">IFERROR(STDEV(IF($E$2:$E$2201=$E751, $AK$2:$AK$2201)), 0)</f>
        <v>2.9085769017913283E-2</v>
      </c>
      <c r="AS751">
        <f t="shared" si="273"/>
        <v>1.7591471608984905</v>
      </c>
      <c r="AT751">
        <f t="shared" si="266"/>
        <v>6.6714602302774206E-2</v>
      </c>
      <c r="AU751" cm="1">
        <f t="array" ref="AU751">IFERROR(STDEV(IF($E$2:$E$2201=$E751, $AL$2:$AL$2201)), 0)</f>
        <v>2.9085769017913311E-2</v>
      </c>
      <c r="AV751">
        <f t="shared" si="274"/>
        <v>1.7591471608984888</v>
      </c>
      <c r="AW751">
        <f t="shared" si="267"/>
        <v>0</v>
      </c>
      <c r="AX751" cm="1">
        <f t="array" ref="AX751">IFERROR(STDEV(IF($E$2:$E$2201=$E751, $AM$2:$AM$2201)), 0)</f>
        <v>0</v>
      </c>
      <c r="AY751">
        <f t="shared" si="275"/>
        <v>1.7591471608984888</v>
      </c>
      <c r="AZ751">
        <f>INDEX(Model_Assumptions[Values],9)*((INDEX(Model_Scenarios[GR Weight],1)*$AG751)+(INDEX(Model_Scenarios[GP Weight],1)*$AH751)+(INDEX(Model_Scenarios[LTV Weight],1)*$AI751))-(INDEX(Model_Scenarios[LTV Weight],1)*$AP751)-(INDEX(Model_Scenarios[GP Weight],1)*($AS751+$AV751+$AY751))</f>
        <v>-2.3646199860248052</v>
      </c>
      <c r="BA751">
        <f>INDEX(Model_Assumptions[Values],9)*((INDEX(Model_Scenarios[GR Weight],2)*$AG751)+(INDEX(Model_Scenarios[GP Weight],2)*$AH751)+(INDEX(Model_Scenarios[LTV Weight],2)*$AI751))-(INDEX(Model_Scenarios[LTV Weight],2)*$AP751)-(INDEX(Model_Scenarios[GP Weight],2)*($AS751+$AV751+$AY751))</f>
        <v>-3.1112317189427983</v>
      </c>
      <c r="BB751">
        <f>INDEX(Model_Assumptions[Values],9)*((INDEX(Model_Scenarios[GR Weight],3)*$AG751)+(INDEX(Model_Scenarios[GP Weight],3)*$AH751)+(INDEX(Model_Scenarios[LTV Weight],3)*$AI751))-(INDEX(Model_Scenarios[LTV Weight],3)*$AP751)-(INDEX(Model_Scenarios[GP Weight],3)*($AS751+$AV751+$AY751))</f>
        <v>-4.2157853739510065</v>
      </c>
      <c r="BC751">
        <f>INDEX(Model_Assumptions[Values],9)*((INDEX(Model_Scenarios[GR Weight],4)*$AG751)+(INDEX(Model_Scenarios[GP Weight],4)*$AH751)+(INDEX(Model_Scenarios[LTV Weight],4)*$AI751))-(INDEX(Model_Scenarios[LTV Weight],4)*$AP751)-(INDEX(Model_Scenarios[GP Weight],4)*($AS751+$AV751+$AY751))</f>
        <v>-4.1543295964758862</v>
      </c>
      <c r="BD751">
        <f>INDEX(Model_Assumptions[Values],9)*((INDEX(Model_Scenarios[GR Weight],5)*$AG751)+(INDEX(Model_Scenarios[GP Weight],5)*$AH751)+(INDEX(Model_Scenarios[LTV Weight],5)*$AI751))-(INDEX(Model_Scenarios[LTV Weight],5)*$AP751)-(INDEX(Model_Scenarios[GP Weight],5)*($AS751+$AV751+$AY751))</f>
        <v>-5.8011925059996727</v>
      </c>
    </row>
    <row r="752" spans="1:56" x14ac:dyDescent="0.25">
      <c r="A752">
        <v>751</v>
      </c>
      <c r="B752">
        <v>16</v>
      </c>
      <c r="C752" s="3">
        <v>1</v>
      </c>
      <c r="D752" s="4">
        <v>0</v>
      </c>
      <c r="E752" t="str">
        <v>SKU-1021</v>
      </c>
      <c r="F752" t="str">
        <v>Raise</v>
      </c>
      <c r="G752" t="str">
        <v>Full</v>
      </c>
      <c r="H752">
        <v>98.51</v>
      </c>
      <c r="I752">
        <v>55.17</v>
      </c>
      <c r="J752">
        <v>34</v>
      </c>
      <c r="K752">
        <v>3349.34</v>
      </c>
      <c r="L752">
        <v>1473.5600000000002</v>
      </c>
      <c r="M752">
        <v>0.4399553344838088</v>
      </c>
      <c r="N752">
        <v>115.63152012124601</v>
      </c>
      <c r="O752">
        <v>350.86864387987225</v>
      </c>
      <c r="P752">
        <v>461.20864387987217</v>
      </c>
      <c r="Q752">
        <v>1821.0803839968587</v>
      </c>
      <c r="R752">
        <v>1477.8767731666815</v>
      </c>
      <c r="S752">
        <v>1</v>
      </c>
      <c r="T752">
        <f t="shared" si="253"/>
        <v>98.51</v>
      </c>
      <c r="U752">
        <f t="shared" si="254"/>
        <v>0</v>
      </c>
      <c r="V752">
        <f>IF($F752="Reduce", INDEX(Model_Assumptions[Values], 2), INDEX(Model_Assumptions[Values], 1))</f>
        <v>-0.4</v>
      </c>
      <c r="W752">
        <f t="shared" si="255"/>
        <v>34</v>
      </c>
      <c r="X752">
        <f t="shared" si="268"/>
        <v>3349.34</v>
      </c>
      <c r="Y752">
        <f t="shared" si="256"/>
        <v>1473.5600000000002</v>
      </c>
      <c r="Z752">
        <f t="shared" si="257"/>
        <v>0</v>
      </c>
      <c r="AA752">
        <f t="shared" si="258"/>
        <v>0</v>
      </c>
      <c r="AB752">
        <f t="shared" si="269"/>
        <v>0.4399553344838088</v>
      </c>
      <c r="AC752">
        <f t="shared" si="259"/>
        <v>0</v>
      </c>
      <c r="AD752">
        <f t="shared" si="260"/>
        <v>0</v>
      </c>
      <c r="AE752">
        <f t="shared" si="261"/>
        <v>0</v>
      </c>
      <c r="AF752">
        <f t="shared" si="270"/>
        <v>1477.8767731666815</v>
      </c>
      <c r="AG752">
        <f t="shared" si="262"/>
        <v>0</v>
      </c>
      <c r="AH752">
        <f t="shared" si="263"/>
        <v>0</v>
      </c>
      <c r="AI752">
        <f t="shared" si="271"/>
        <v>1</v>
      </c>
      <c r="AJ752">
        <f>MAX(0, $R752 - $AA752) * INDEX(Model_Assumptions[Values], 7)</f>
        <v>2955.7535463333629</v>
      </c>
      <c r="AK752">
        <f>MAX(0, INDEX(Model_Assumptions[Values], 4) - $AD752)</f>
        <v>0.05</v>
      </c>
      <c r="AL752">
        <f>MAX(0, INDEX(Model_Assumptions[Values], 5) - $AC752)</f>
        <v>0.02</v>
      </c>
      <c r="AM752">
        <f>INDEX(Model_Assumptions[Values], 6) * MAX(0, INDEX(Model_Assumptions[Values], 3) - $AB752)^2</f>
        <v>0</v>
      </c>
      <c r="AN752">
        <f t="shared" si="264"/>
        <v>2511.8369765961725</v>
      </c>
      <c r="AO752" cm="1">
        <f t="array" ref="AO752">IFERROR(STDEV(IF($E$2:$E$2201=$E752, $AJ$2:$AJ$2201)), 0)</f>
        <v>256.64891181747305</v>
      </c>
      <c r="AP752">
        <f t="shared" si="272"/>
        <v>1.729664726000868</v>
      </c>
      <c r="AQ752">
        <f t="shared" si="265"/>
        <v>1.4164391474955289E-2</v>
      </c>
      <c r="AR752" cm="1">
        <f t="array" ref="AR752">IFERROR(STDEV(IF($E$2:$E$2201=$E752, $AK$2:$AK$2201)), 0)</f>
        <v>1.6688931481883044E-2</v>
      </c>
      <c r="AS752">
        <f t="shared" si="273"/>
        <v>2.147267999988296</v>
      </c>
      <c r="AT752">
        <f t="shared" si="266"/>
        <v>2.309277124923923E-3</v>
      </c>
      <c r="AU752" cm="1">
        <f t="array" ref="AU752">IFERROR(STDEV(IF($E$2:$E$2201=$E752, $AL$2:$AL$2201)), 0)</f>
        <v>5.2190284127107394E-3</v>
      </c>
      <c r="AV752">
        <f t="shared" si="274"/>
        <v>3.3896582804552304</v>
      </c>
      <c r="AW752">
        <f t="shared" si="267"/>
        <v>0</v>
      </c>
      <c r="AX752" cm="1">
        <f t="array" ref="AX752">IFERROR(STDEV(IF($E$2:$E$2201=$E752, $AM$2:$AM$2201)), 0)</f>
        <v>0</v>
      </c>
      <c r="AY752">
        <f t="shared" si="275"/>
        <v>3.3896582804552304</v>
      </c>
      <c r="AZ752">
        <f>INDEX(Model_Assumptions[Values],9)*((INDEX(Model_Scenarios[GR Weight],1)*$AG752)+(INDEX(Model_Scenarios[GP Weight],1)*$AH752)+(INDEX(Model_Scenarios[LTV Weight],1)*$AI752))-(INDEX(Model_Scenarios[LTV Weight],1)*$AP752)-(INDEX(Model_Scenarios[GP Weight],1)*($AS752+$AV752+$AY752))</f>
        <v>1.72360976310943</v>
      </c>
      <c r="BA752">
        <f>INDEX(Model_Assumptions[Values],9)*((INDEX(Model_Scenarios[GR Weight],2)*$AG752)+(INDEX(Model_Scenarios[GP Weight],2)*$AH752)+(INDEX(Model_Scenarios[LTV Weight],2)*$AI752))-(INDEX(Model_Scenarios[LTV Weight],2)*$AP752)-(INDEX(Model_Scenarios[GP Weight],2)*($AS752+$AV752+$AY752))</f>
        <v>0.34040101591968441</v>
      </c>
      <c r="BB752">
        <f>INDEX(Model_Assumptions[Values],9)*((INDEX(Model_Scenarios[GR Weight],3)*$AG752)+(INDEX(Model_Scenarios[GP Weight],3)*$AH752)+(INDEX(Model_Scenarios[LTV Weight],3)*$AI752))-(INDEX(Model_Scenarios[LTV Weight],3)*$AP752)-(INDEX(Model_Scenarios[GP Weight],3)*($AS752+$AV752+$AY752))</f>
        <v>-1.816170486714912</v>
      </c>
      <c r="BC752">
        <f>INDEX(Model_Assumptions[Values],9)*((INDEX(Model_Scenarios[GR Weight],4)*$AG752)+(INDEX(Model_Scenarios[GP Weight],4)*$AH752)+(INDEX(Model_Scenarios[LTV Weight],4)*$AI752))-(INDEX(Model_Scenarios[LTV Weight],4)*$AP752)-(INDEX(Model_Scenarios[GP Weight],4)*($AS752+$AV752+$AY752))</f>
        <v>-2.1432040141148252</v>
      </c>
      <c r="BD752">
        <f>INDEX(Model_Assumptions[Values],9)*((INDEX(Model_Scenarios[GR Weight],5)*$AG752)+(INDEX(Model_Scenarios[GP Weight],5)*$AH752)+(INDEX(Model_Scenarios[LTV Weight],5)*$AI752))-(INDEX(Model_Scenarios[LTV Weight],5)*$AP752)-(INDEX(Model_Scenarios[GP Weight],5)*($AS752+$AV752+$AY752))</f>
        <v>-4.0920376899945339</v>
      </c>
    </row>
    <row r="753" spans="1:56" x14ac:dyDescent="0.25">
      <c r="A753">
        <v>752</v>
      </c>
      <c r="B753">
        <v>16</v>
      </c>
      <c r="C753" s="3">
        <v>2</v>
      </c>
      <c r="D753" s="4">
        <v>0.02</v>
      </c>
      <c r="E753" t="str">
        <v>SKU-1021</v>
      </c>
      <c r="F753" t="str">
        <v>Raise</v>
      </c>
      <c r="G753" t="str">
        <v>Full</v>
      </c>
      <c r="H753">
        <v>98.51</v>
      </c>
      <c r="I753">
        <v>55.17</v>
      </c>
      <c r="J753">
        <v>34</v>
      </c>
      <c r="K753">
        <v>3349.34</v>
      </c>
      <c r="L753">
        <v>1473.5600000000002</v>
      </c>
      <c r="M753">
        <v>0.4399553344838088</v>
      </c>
      <c r="N753">
        <v>115.63152012124601</v>
      </c>
      <c r="O753">
        <v>350.86864387987225</v>
      </c>
      <c r="P753">
        <v>461.20864387987217</v>
      </c>
      <c r="Q753">
        <v>1821.0803839968587</v>
      </c>
      <c r="R753">
        <v>1477.8767731666815</v>
      </c>
      <c r="S753">
        <v>1</v>
      </c>
      <c r="T753">
        <f t="shared" si="253"/>
        <v>98.852430402424929</v>
      </c>
      <c r="U753">
        <f t="shared" si="254"/>
        <v>3.4760978827014905E-3</v>
      </c>
      <c r="V753">
        <f>IF($F753="Reduce", INDEX(Model_Assumptions[Values], 2), INDEX(Model_Assumptions[Values], 1))</f>
        <v>-0.4</v>
      </c>
      <c r="W753">
        <f t="shared" si="255"/>
        <v>33.95272506879526</v>
      </c>
      <c r="X753">
        <f t="shared" si="268"/>
        <v>3356.3093918357517</v>
      </c>
      <c r="Y753">
        <f t="shared" si="256"/>
        <v>1483.1375497903173</v>
      </c>
      <c r="Z753">
        <f t="shared" si="257"/>
        <v>6.969391835751594</v>
      </c>
      <c r="AA753">
        <f t="shared" si="258"/>
        <v>9.5775497903171072</v>
      </c>
      <c r="AB753">
        <f t="shared" si="269"/>
        <v>0.44189536083832459</v>
      </c>
      <c r="AC753">
        <f t="shared" si="259"/>
        <v>1.9400263545157892E-3</v>
      </c>
      <c r="AD753">
        <f t="shared" si="260"/>
        <v>1.9400263545157892E-3</v>
      </c>
      <c r="AE753">
        <f t="shared" si="261"/>
        <v>2.0000000000000216E-2</v>
      </c>
      <c r="AF753">
        <f t="shared" si="270"/>
        <v>1448.3192377033474</v>
      </c>
      <c r="AG753">
        <f t="shared" si="262"/>
        <v>1.9863250698850483E-2</v>
      </c>
      <c r="AH753">
        <f t="shared" si="263"/>
        <v>2.0766197506072122E-2</v>
      </c>
      <c r="AI753">
        <f t="shared" si="271"/>
        <v>0.97999999999999976</v>
      </c>
      <c r="AJ753">
        <f>MAX(0, $R753 - $AA753) * INDEX(Model_Assumptions[Values], 7)</f>
        <v>2936.5984467527287</v>
      </c>
      <c r="AK753">
        <f>MAX(0, INDEX(Model_Assumptions[Values], 4) - $AD753)</f>
        <v>4.8059973645484214E-2</v>
      </c>
      <c r="AL753">
        <f>MAX(0, INDEX(Model_Assumptions[Values], 5) - $AC753)</f>
        <v>1.8059973645484211E-2</v>
      </c>
      <c r="AM753">
        <f>INDEX(Model_Assumptions[Values], 6) * MAX(0, INDEX(Model_Assumptions[Values], 3) - $AB753)^2</f>
        <v>0</v>
      </c>
      <c r="AN753">
        <f t="shared" si="264"/>
        <v>2511.8369765961725</v>
      </c>
      <c r="AO753" cm="1">
        <f t="array" ref="AO753">IFERROR(STDEV(IF($E$2:$E$2201=$E753, $AJ$2:$AJ$2201)), 0)</f>
        <v>256.64891181747305</v>
      </c>
      <c r="AP753">
        <f t="shared" si="272"/>
        <v>1.655029305008874</v>
      </c>
      <c r="AQ753">
        <f t="shared" si="265"/>
        <v>1.4164391474955289E-2</v>
      </c>
      <c r="AR753" cm="1">
        <f t="array" ref="AR753">IFERROR(STDEV(IF($E$2:$E$2201=$E753, $AK$2:$AK$2201)), 0)</f>
        <v>1.6688931481883044E-2</v>
      </c>
      <c r="AS753">
        <f t="shared" si="273"/>
        <v>2.031021710846189</v>
      </c>
      <c r="AT753">
        <f t="shared" si="266"/>
        <v>2.309277124923923E-3</v>
      </c>
      <c r="AU753" cm="1">
        <f t="array" ref="AU753">IFERROR(STDEV(IF($E$2:$E$2201=$E753, $AL$2:$AL$2201)), 0)</f>
        <v>5.2190284127107394E-3</v>
      </c>
      <c r="AV753">
        <f t="shared" si="274"/>
        <v>3.0179365343557207</v>
      </c>
      <c r="AW753">
        <f t="shared" si="267"/>
        <v>0</v>
      </c>
      <c r="AX753" cm="1">
        <f t="array" ref="AX753">IFERROR(STDEV(IF($E$2:$E$2201=$E753, $AM$2:$AM$2201)), 0)</f>
        <v>0</v>
      </c>
      <c r="AY753">
        <f t="shared" si="275"/>
        <v>3.0179365343557207</v>
      </c>
      <c r="AZ753">
        <f>INDEX(Model_Assumptions[Values],9)*((INDEX(Model_Scenarios[GR Weight],1)*$AG753)+(INDEX(Model_Scenarios[GP Weight],1)*$AH753)+(INDEX(Model_Scenarios[LTV Weight],1)*$AI753))-(INDEX(Model_Scenarios[LTV Weight],1)*$AP753)-(INDEX(Model_Scenarios[GP Weight],1)*($AS753+$AV753+$AY753))</f>
        <v>1.8096018021395985</v>
      </c>
      <c r="BA753">
        <f>INDEX(Model_Assumptions[Values],9)*((INDEX(Model_Scenarios[GR Weight],2)*$AG753)+(INDEX(Model_Scenarios[GP Weight],2)*$AH753)+(INDEX(Model_Scenarios[LTV Weight],2)*$AI753))-(INDEX(Model_Scenarios[LTV Weight],2)*$AP753)-(INDEX(Model_Scenarios[GP Weight],2)*($AS753+$AV753+$AY753))</f>
        <v>0.53151563136291524</v>
      </c>
      <c r="BB753">
        <f>INDEX(Model_Assumptions[Values],9)*((INDEX(Model_Scenarios[GR Weight],3)*$AG753)+(INDEX(Model_Scenarios[GP Weight],3)*$AH753)+(INDEX(Model_Scenarios[LTV Weight],3)*$AI753))-(INDEX(Model_Scenarios[LTV Weight],3)*$AP753)-(INDEX(Model_Scenarios[GP Weight],3)*($AS753+$AV753+$AY753))</f>
        <v>-1.4642549858395313</v>
      </c>
      <c r="BC753">
        <f>INDEX(Model_Assumptions[Values],9)*((INDEX(Model_Scenarios[GR Weight],4)*$AG753)+(INDEX(Model_Scenarios[GP Weight],4)*$AH753)+(INDEX(Model_Scenarios[LTV Weight],4)*$AI753))-(INDEX(Model_Scenarios[LTV Weight],4)*$AP753)-(INDEX(Model_Scenarios[GP Weight],4)*($AS753+$AV753+$AY753))</f>
        <v>-1.7788204299892185</v>
      </c>
      <c r="BD753">
        <f>INDEX(Model_Assumptions[Values],9)*((INDEX(Model_Scenarios[GR Weight],5)*$AG753)+(INDEX(Model_Scenarios[GP Weight],5)*$AH753)+(INDEX(Model_Scenarios[LTV Weight],5)*$AI753))-(INDEX(Model_Scenarios[LTV Weight],5)*$AP753)-(INDEX(Model_Scenarios[GP Weight],5)*($AS753+$AV753+$AY753))</f>
        <v>-3.5485791611683672</v>
      </c>
    </row>
    <row r="754" spans="1:56" x14ac:dyDescent="0.25">
      <c r="A754">
        <v>753</v>
      </c>
      <c r="B754">
        <v>16</v>
      </c>
      <c r="C754" s="3">
        <v>3</v>
      </c>
      <c r="D754" s="4">
        <v>0.04</v>
      </c>
      <c r="E754" t="str">
        <v>SKU-1021</v>
      </c>
      <c r="F754" t="str">
        <v>Raise</v>
      </c>
      <c r="G754" t="str">
        <v>Full</v>
      </c>
      <c r="H754">
        <v>98.51</v>
      </c>
      <c r="I754">
        <v>55.17</v>
      </c>
      <c r="J754">
        <v>34</v>
      </c>
      <c r="K754">
        <v>3349.34</v>
      </c>
      <c r="L754">
        <v>1473.5600000000002</v>
      </c>
      <c r="M754">
        <v>0.4399553344838088</v>
      </c>
      <c r="N754">
        <v>115.63152012124601</v>
      </c>
      <c r="O754">
        <v>350.86864387987225</v>
      </c>
      <c r="P754">
        <v>461.20864387987217</v>
      </c>
      <c r="Q754">
        <v>1821.0803839968587</v>
      </c>
      <c r="R754">
        <v>1477.8767731666815</v>
      </c>
      <c r="S754">
        <v>1</v>
      </c>
      <c r="T754">
        <f t="shared" si="253"/>
        <v>99.194860804849839</v>
      </c>
      <c r="U754">
        <f t="shared" si="254"/>
        <v>6.952195765402837E-3</v>
      </c>
      <c r="V754">
        <f>IF($F754="Reduce", INDEX(Model_Assumptions[Values], 2), INDEX(Model_Assumptions[Values], 1))</f>
        <v>-0.4</v>
      </c>
      <c r="W754">
        <f t="shared" si="255"/>
        <v>33.90545013759052</v>
      </c>
      <c r="X754">
        <f t="shared" si="268"/>
        <v>3363.2464069240687</v>
      </c>
      <c r="Y754">
        <f t="shared" si="256"/>
        <v>1492.6827228331995</v>
      </c>
      <c r="Z754">
        <f t="shared" si="257"/>
        <v>13.906406924068506</v>
      </c>
      <c r="AA754">
        <f t="shared" si="258"/>
        <v>19.122722833199305</v>
      </c>
      <c r="AB754">
        <f t="shared" si="269"/>
        <v>0.44382199286978957</v>
      </c>
      <c r="AC754">
        <f t="shared" si="259"/>
        <v>3.8666583859807702E-3</v>
      </c>
      <c r="AD754">
        <f t="shared" si="260"/>
        <v>3.8666583859807702E-3</v>
      </c>
      <c r="AE754">
        <f t="shared" si="261"/>
        <v>3.9999999999999598E-2</v>
      </c>
      <c r="AF754">
        <f t="shared" si="270"/>
        <v>1418.7617022400148</v>
      </c>
      <c r="AG754">
        <f t="shared" si="262"/>
        <v>3.9634225419213229E-2</v>
      </c>
      <c r="AH754">
        <f t="shared" si="263"/>
        <v>4.146219522759003E-2</v>
      </c>
      <c r="AI754">
        <f t="shared" si="271"/>
        <v>0.96000000000000041</v>
      </c>
      <c r="AJ754">
        <f>MAX(0, $R754 - $AA754) * INDEX(Model_Assumptions[Values], 7)</f>
        <v>2917.5081006669643</v>
      </c>
      <c r="AK754">
        <f>MAX(0, INDEX(Model_Assumptions[Values], 4) - $AD754)</f>
        <v>4.6133341614019233E-2</v>
      </c>
      <c r="AL754">
        <f>MAX(0, INDEX(Model_Assumptions[Values], 5) - $AC754)</f>
        <v>1.613334161401923E-2</v>
      </c>
      <c r="AM754">
        <f>INDEX(Model_Assumptions[Values], 6) * MAX(0, INDEX(Model_Assumptions[Values], 3) - $AB754)^2</f>
        <v>0</v>
      </c>
      <c r="AN754">
        <f t="shared" si="264"/>
        <v>2511.8369765961725</v>
      </c>
      <c r="AO754" cm="1">
        <f t="array" ref="AO754">IFERROR(STDEV(IF($E$2:$E$2201=$E754, $AJ$2:$AJ$2201)), 0)</f>
        <v>256.64891181747305</v>
      </c>
      <c r="AP754">
        <f t="shared" si="272"/>
        <v>1.5806461878135778</v>
      </c>
      <c r="AQ754">
        <f t="shared" si="265"/>
        <v>1.4164391474955289E-2</v>
      </c>
      <c r="AR754" cm="1">
        <f t="array" ref="AR754">IFERROR(STDEV(IF($E$2:$E$2201=$E754, $AK$2:$AK$2201)), 0)</f>
        <v>1.6688931481883044E-2</v>
      </c>
      <c r="AS754">
        <f t="shared" si="273"/>
        <v>1.9155780089197674</v>
      </c>
      <c r="AT754">
        <f t="shared" si="266"/>
        <v>2.309277124923923E-3</v>
      </c>
      <c r="AU754" cm="1">
        <f t="array" ref="AU754">IFERROR(STDEV(IF($E$2:$E$2201=$E754, $AL$2:$AL$2201)), 0)</f>
        <v>5.2190284127107394E-3</v>
      </c>
      <c r="AV754">
        <f t="shared" si="274"/>
        <v>2.648781228212389</v>
      </c>
      <c r="AW754">
        <f t="shared" si="267"/>
        <v>0</v>
      </c>
      <c r="AX754" cm="1">
        <f t="array" ref="AX754">IFERROR(STDEV(IF($E$2:$E$2201=$E754, $AM$2:$AM$2201)), 0)</f>
        <v>0</v>
      </c>
      <c r="AY754">
        <f t="shared" si="275"/>
        <v>2.648781228212389</v>
      </c>
      <c r="AZ754">
        <f>INDEX(Model_Assumptions[Values],9)*((INDEX(Model_Scenarios[GR Weight],1)*$AG754)+(INDEX(Model_Scenarios[GP Weight],1)*$AH754)+(INDEX(Model_Scenarios[LTV Weight],1)*$AI754))-(INDEX(Model_Scenarios[LTV Weight],1)*$AP754)-(INDEX(Model_Scenarios[GP Weight],1)*($AS754+$AV754+$AY754))</f>
        <v>1.8947172135380863</v>
      </c>
      <c r="BA754">
        <f>INDEX(Model_Assumptions[Values],9)*((INDEX(Model_Scenarios[GR Weight],2)*$AG754)+(INDEX(Model_Scenarios[GP Weight],2)*$AH754)+(INDEX(Model_Scenarios[LTV Weight],2)*$AI754))-(INDEX(Model_Scenarios[LTV Weight],2)*$AP754)-(INDEX(Model_Scenarios[GP Weight],2)*($AS754+$AV754+$AY754))</f>
        <v>0.72113974914426704</v>
      </c>
      <c r="BB754">
        <f>INDEX(Model_Assumptions[Values],9)*((INDEX(Model_Scenarios[GR Weight],3)*$AG754)+(INDEX(Model_Scenarios[GP Weight],3)*$AH754)+(INDEX(Model_Scenarios[LTV Weight],3)*$AI754))-(INDEX(Model_Scenarios[LTV Weight],3)*$AP754)-(INDEX(Model_Scenarios[GP Weight],3)*($AS754+$AV754+$AY754))</f>
        <v>-1.1147560145737216</v>
      </c>
      <c r="BC754">
        <f>INDEX(Model_Assumptions[Values],9)*((INDEX(Model_Scenarios[GR Weight],4)*$AG754)+(INDEX(Model_Scenarios[GP Weight],4)*$AH754)+(INDEX(Model_Scenarios[LTV Weight],4)*$AI754))-(INDEX(Model_Scenarios[LTV Weight],4)*$AP754)-(INDEX(Model_Scenarios[GP Weight],4)*($AS754+$AV754+$AY754))</f>
        <v>-1.4168742830827576</v>
      </c>
      <c r="BD754">
        <f>INDEX(Model_Assumptions[Values],9)*((INDEX(Model_Scenarios[GR Weight],5)*$AG754)+(INDEX(Model_Scenarios[GP Weight],5)*$AH754)+(INDEX(Model_Scenarios[LTV Weight],5)*$AI754))-(INDEX(Model_Scenarios[LTV Weight],5)*$AP754)-(INDEX(Model_Scenarios[GP Weight],5)*($AS754+$AV754+$AY754))</f>
        <v>-3.0087335405978082</v>
      </c>
    </row>
    <row r="755" spans="1:56" x14ac:dyDescent="0.25">
      <c r="A755">
        <v>754</v>
      </c>
      <c r="B755">
        <v>16</v>
      </c>
      <c r="C755" s="3">
        <v>4</v>
      </c>
      <c r="D755" s="4">
        <v>0.06</v>
      </c>
      <c r="E755" t="str">
        <v>SKU-1021</v>
      </c>
      <c r="F755" t="str">
        <v>Raise</v>
      </c>
      <c r="G755" t="str">
        <v>Full</v>
      </c>
      <c r="H755">
        <v>98.51</v>
      </c>
      <c r="I755">
        <v>55.17</v>
      </c>
      <c r="J755">
        <v>34</v>
      </c>
      <c r="K755">
        <v>3349.34</v>
      </c>
      <c r="L755">
        <v>1473.5600000000002</v>
      </c>
      <c r="M755">
        <v>0.4399553344838088</v>
      </c>
      <c r="N755">
        <v>115.63152012124601</v>
      </c>
      <c r="O755">
        <v>350.86864387987225</v>
      </c>
      <c r="P755">
        <v>461.20864387987217</v>
      </c>
      <c r="Q755">
        <v>1821.0803839968587</v>
      </c>
      <c r="R755">
        <v>1477.8767731666815</v>
      </c>
      <c r="S755">
        <v>1</v>
      </c>
      <c r="T755">
        <f t="shared" si="253"/>
        <v>99.537291207274762</v>
      </c>
      <c r="U755">
        <f t="shared" si="254"/>
        <v>1.0428293648104327E-2</v>
      </c>
      <c r="V755">
        <f>IF($F755="Reduce", INDEX(Model_Assumptions[Values], 2), INDEX(Model_Assumptions[Values], 1))</f>
        <v>-0.4</v>
      </c>
      <c r="W755">
        <f t="shared" si="255"/>
        <v>33.858175206385781</v>
      </c>
      <c r="X755">
        <f t="shared" si="268"/>
        <v>3370.1510452649518</v>
      </c>
      <c r="Y755">
        <f t="shared" si="256"/>
        <v>1502.1955191286481</v>
      </c>
      <c r="Z755">
        <f t="shared" si="257"/>
        <v>20.811045264951645</v>
      </c>
      <c r="AA755">
        <f t="shared" si="258"/>
        <v>28.635519128647957</v>
      </c>
      <c r="AB755">
        <f t="shared" si="269"/>
        <v>0.44573536881654802</v>
      </c>
      <c r="AC755">
        <f t="shared" si="259"/>
        <v>5.7800343327392145E-3</v>
      </c>
      <c r="AD755">
        <f t="shared" si="260"/>
        <v>5.7800343327392145E-3</v>
      </c>
      <c r="AE755">
        <f t="shared" si="261"/>
        <v>5.9999999999999817E-2</v>
      </c>
      <c r="AF755">
        <f t="shared" si="270"/>
        <v>1389.2041667766807</v>
      </c>
      <c r="AG755">
        <f t="shared" si="262"/>
        <v>5.9312924161090817E-2</v>
      </c>
      <c r="AH755">
        <f t="shared" si="263"/>
        <v>6.2087993164556675E-2</v>
      </c>
      <c r="AI755">
        <f t="shared" si="271"/>
        <v>0.94000000000000006</v>
      </c>
      <c r="AJ755">
        <f>MAX(0, $R755 - $AA755) * INDEX(Model_Assumptions[Values], 7)</f>
        <v>2898.482508076067</v>
      </c>
      <c r="AK755">
        <f>MAX(0, INDEX(Model_Assumptions[Values], 4) - $AD755)</f>
        <v>4.4219965667260788E-2</v>
      </c>
      <c r="AL755">
        <f>MAX(0, INDEX(Model_Assumptions[Values], 5) - $AC755)</f>
        <v>1.4219965667260786E-2</v>
      </c>
      <c r="AM755">
        <f>INDEX(Model_Assumptions[Values], 6) * MAX(0, INDEX(Model_Assumptions[Values], 3) - $AB755)^2</f>
        <v>0</v>
      </c>
      <c r="AN755">
        <f t="shared" si="264"/>
        <v>2511.8369765961725</v>
      </c>
      <c r="AO755" cm="1">
        <f t="array" ref="AO755">IFERROR(STDEV(IF($E$2:$E$2201=$E755, $AJ$2:$AJ$2201)), 0)</f>
        <v>256.64891181747305</v>
      </c>
      <c r="AP755">
        <f t="shared" si="272"/>
        <v>1.5065153744149682</v>
      </c>
      <c r="AQ755">
        <f t="shared" si="265"/>
        <v>1.4164391474955289E-2</v>
      </c>
      <c r="AR755" cm="1">
        <f t="array" ref="AR755">IFERROR(STDEV(IF($E$2:$E$2201=$E755, $AK$2:$AK$2201)), 0)</f>
        <v>1.6688931481883044E-2</v>
      </c>
      <c r="AS755">
        <f t="shared" si="273"/>
        <v>1.8009286109738567</v>
      </c>
      <c r="AT755">
        <f t="shared" si="266"/>
        <v>2.309277124923923E-3</v>
      </c>
      <c r="AU755" cm="1">
        <f t="array" ref="AU755">IFERROR(STDEV(IF($E$2:$E$2201=$E755, $AL$2:$AL$2201)), 0)</f>
        <v>5.2190284127107394E-3</v>
      </c>
      <c r="AV755">
        <f t="shared" si="274"/>
        <v>2.2821658746537663</v>
      </c>
      <c r="AW755">
        <f t="shared" si="267"/>
        <v>0</v>
      </c>
      <c r="AX755" cm="1">
        <f t="array" ref="AX755">IFERROR(STDEV(IF($E$2:$E$2201=$E755, $AM$2:$AM$2201)), 0)</f>
        <v>0</v>
      </c>
      <c r="AY755">
        <f t="shared" si="275"/>
        <v>2.2821658746537663</v>
      </c>
      <c r="AZ755">
        <f>INDEX(Model_Assumptions[Values],9)*((INDEX(Model_Scenarios[GR Weight],1)*$AG755)+(INDEX(Model_Scenarios[GP Weight],1)*$AH755)+(INDEX(Model_Scenarios[LTV Weight],1)*$AI755))-(INDEX(Model_Scenarios[LTV Weight],1)*$AP755)-(INDEX(Model_Scenarios[GP Weight],1)*($AS755+$AV755+$AY755))</f>
        <v>1.9789621231027108</v>
      </c>
      <c r="BA755">
        <f>INDEX(Model_Assumptions[Values],9)*((INDEX(Model_Scenarios[GR Weight],2)*$AG755)+(INDEX(Model_Scenarios[GP Weight],2)*$AH755)+(INDEX(Model_Scenarios[LTV Weight],2)*$AI755))-(INDEX(Model_Scenarios[LTV Weight],2)*$AP755)-(INDEX(Model_Scenarios[GP Weight],2)*($AS755+$AV755+$AY755))</f>
        <v>0.90928562085936826</v>
      </c>
      <c r="BB755">
        <f>INDEX(Model_Assumptions[Values],9)*((INDEX(Model_Scenarios[GR Weight],3)*$AG755)+(INDEX(Model_Scenarios[GP Weight],3)*$AH755)+(INDEX(Model_Scenarios[LTV Weight],3)*$AI755))-(INDEX(Model_Scenarios[LTV Weight],3)*$AP755)-(INDEX(Model_Scenarios[GP Weight],3)*($AS755+$AV755+$AY755))</f>
        <v>-0.76765213262513532</v>
      </c>
      <c r="BC755">
        <f>INDEX(Model_Assumptions[Values],9)*((INDEX(Model_Scenarios[GR Weight],4)*$AG755)+(INDEX(Model_Scenarios[GP Weight],4)*$AH755)+(INDEX(Model_Scenarios[LTV Weight],4)*$AI755))-(INDEX(Model_Scenarios[LTV Weight],4)*$AP755)-(INDEX(Model_Scenarios[GP Weight],4)*($AS755+$AV755+$AY755))</f>
        <v>-1.0573441331030933</v>
      </c>
      <c r="BD755">
        <f>INDEX(Model_Assumptions[Values],9)*((INDEX(Model_Scenarios[GR Weight],5)*$AG755)+(INDEX(Model_Scenarios[GP Weight],5)*$AH755)+(INDEX(Model_Scenarios[LTV Weight],5)*$AI755))-(INDEX(Model_Scenarios[LTV Weight],5)*$AP755)-(INDEX(Model_Scenarios[GP Weight],5)*($AS755+$AV755+$AY755))</f>
        <v>-2.4724671363948842</v>
      </c>
    </row>
    <row r="756" spans="1:56" x14ac:dyDescent="0.25">
      <c r="A756">
        <v>755</v>
      </c>
      <c r="B756">
        <v>16</v>
      </c>
      <c r="C756" s="3">
        <v>5</v>
      </c>
      <c r="D756" s="4">
        <v>0.08</v>
      </c>
      <c r="E756" t="str">
        <v>SKU-1021</v>
      </c>
      <c r="F756" t="str">
        <v>Raise</v>
      </c>
      <c r="G756" t="str">
        <v>Full</v>
      </c>
      <c r="H756">
        <v>98.51</v>
      </c>
      <c r="I756">
        <v>55.17</v>
      </c>
      <c r="J756">
        <v>34</v>
      </c>
      <c r="K756">
        <v>3349.34</v>
      </c>
      <c r="L756">
        <v>1473.5600000000002</v>
      </c>
      <c r="M756">
        <v>0.4399553344838088</v>
      </c>
      <c r="N756">
        <v>115.63152012124601</v>
      </c>
      <c r="O756">
        <v>350.86864387987225</v>
      </c>
      <c r="P756">
        <v>461.20864387987217</v>
      </c>
      <c r="Q756">
        <v>1821.0803839968587</v>
      </c>
      <c r="R756">
        <v>1477.8767731666815</v>
      </c>
      <c r="S756">
        <v>1</v>
      </c>
      <c r="T756">
        <f t="shared" si="253"/>
        <v>99.879721609699686</v>
      </c>
      <c r="U756">
        <f t="shared" si="254"/>
        <v>1.3904391530805818E-2</v>
      </c>
      <c r="V756">
        <f>IF($F756="Reduce", INDEX(Model_Assumptions[Values], 2), INDEX(Model_Assumptions[Values], 1))</f>
        <v>-0.4</v>
      </c>
      <c r="W756">
        <f t="shared" si="255"/>
        <v>33.810900275181041</v>
      </c>
      <c r="X756">
        <f t="shared" si="268"/>
        <v>3377.0233068584007</v>
      </c>
      <c r="Y756">
        <f t="shared" si="256"/>
        <v>1511.6759386766626</v>
      </c>
      <c r="Z756">
        <f t="shared" si="257"/>
        <v>27.683306858400556</v>
      </c>
      <c r="AA756">
        <f t="shared" si="258"/>
        <v>38.115938676662381</v>
      </c>
      <c r="AB756">
        <f t="shared" si="269"/>
        <v>0.44763562502118304</v>
      </c>
      <c r="AC756">
        <f t="shared" si="259"/>
        <v>7.6802905373742347E-3</v>
      </c>
      <c r="AD756">
        <f t="shared" si="260"/>
        <v>7.6802905373742347E-3</v>
      </c>
      <c r="AE756">
        <f t="shared" si="261"/>
        <v>8.0000000000000029E-2</v>
      </c>
      <c r="AF756">
        <f t="shared" si="270"/>
        <v>1359.6466313133469</v>
      </c>
      <c r="AG756">
        <f t="shared" si="262"/>
        <v>7.8899346924481958E-2</v>
      </c>
      <c r="AH756">
        <f t="shared" si="263"/>
        <v>8.2643591316970577E-2</v>
      </c>
      <c r="AI756">
        <f t="shared" si="271"/>
        <v>0.91999999999999993</v>
      </c>
      <c r="AJ756">
        <f>MAX(0, $R756 - $AA756) * INDEX(Model_Assumptions[Values], 7)</f>
        <v>2879.5216689800382</v>
      </c>
      <c r="AK756">
        <f>MAX(0, INDEX(Model_Assumptions[Values], 4) - $AD756)</f>
        <v>4.2319709462625768E-2</v>
      </c>
      <c r="AL756">
        <f>MAX(0, INDEX(Model_Assumptions[Values], 5) - $AC756)</f>
        <v>1.2319709462625766E-2</v>
      </c>
      <c r="AM756">
        <f>INDEX(Model_Assumptions[Values], 6) * MAX(0, INDEX(Model_Assumptions[Values], 3) - $AB756)^2</f>
        <v>0</v>
      </c>
      <c r="AN756">
        <f t="shared" si="264"/>
        <v>2511.8369765961725</v>
      </c>
      <c r="AO756" cm="1">
        <f t="array" ref="AO756">IFERROR(STDEV(IF($E$2:$E$2201=$E756, $AJ$2:$AJ$2201)), 0)</f>
        <v>256.64891181747305</v>
      </c>
      <c r="AP756">
        <f t="shared" si="272"/>
        <v>1.4326368648130507</v>
      </c>
      <c r="AQ756">
        <f t="shared" si="265"/>
        <v>1.4164391474955289E-2</v>
      </c>
      <c r="AR756" cm="1">
        <f t="array" ref="AR756">IFERROR(STDEV(IF($E$2:$E$2201=$E756, $AK$2:$AK$2201)), 0)</f>
        <v>1.6688931481883044E-2</v>
      </c>
      <c r="AS756">
        <f t="shared" si="273"/>
        <v>1.6870653473672037</v>
      </c>
      <c r="AT756">
        <f t="shared" si="266"/>
        <v>2.309277124923923E-3</v>
      </c>
      <c r="AU756" cm="1">
        <f t="array" ref="AU756">IFERROR(STDEV(IF($E$2:$E$2201=$E756, $AL$2:$AL$2201)), 0)</f>
        <v>5.2190284127107394E-3</v>
      </c>
      <c r="AV756">
        <f t="shared" si="274"/>
        <v>1.9180643495486298</v>
      </c>
      <c r="AW756">
        <f t="shared" si="267"/>
        <v>0</v>
      </c>
      <c r="AX756" cm="1">
        <f t="array" ref="AX756">IFERROR(STDEV(IF($E$2:$E$2201=$E756, $AM$2:$AM$2201)), 0)</f>
        <v>0</v>
      </c>
      <c r="AY756">
        <f t="shared" si="275"/>
        <v>1.9180643495486298</v>
      </c>
      <c r="AZ756">
        <f>INDEX(Model_Assumptions[Values],9)*((INDEX(Model_Scenarios[GR Weight],1)*$AG756)+(INDEX(Model_Scenarios[GP Weight],1)*$AH756)+(INDEX(Model_Scenarios[LTV Weight],1)*$AI756))-(INDEX(Model_Scenarios[LTV Weight],1)*$AP756)-(INDEX(Model_Scenarios[GP Weight],1)*($AS756+$AV756+$AY756))</f>
        <v>2.0623425726238396</v>
      </c>
      <c r="BA756">
        <f>INDEX(Model_Assumptions[Values],9)*((INDEX(Model_Scenarios[GR Weight],2)*$AG756)+(INDEX(Model_Scenarios[GP Weight],2)*$AH756)+(INDEX(Model_Scenarios[LTV Weight],2)*$AI756))-(INDEX(Model_Scenarios[LTV Weight],2)*$AP756)-(INDEX(Model_Scenarios[GP Weight],2)*($AS756+$AV756+$AY756))</f>
        <v>1.095965330088956</v>
      </c>
      <c r="BB756">
        <f>INDEX(Model_Assumptions[Values],9)*((INDEX(Model_Scenarios[GR Weight],3)*$AG756)+(INDEX(Model_Scenarios[GP Weight],3)*$AH756)+(INDEX(Model_Scenarios[LTV Weight],3)*$AI756))-(INDEX(Model_Scenarios[LTV Weight],3)*$AP756)-(INDEX(Model_Scenarios[GP Weight],3)*($AS756+$AV756+$AY756))</f>
        <v>-0.42292219372748119</v>
      </c>
      <c r="BC756">
        <f>INDEX(Model_Assumptions[Values],9)*((INDEX(Model_Scenarios[GR Weight],4)*$AG756)+(INDEX(Model_Scenarios[GP Weight],4)*$AH756)+(INDEX(Model_Scenarios[LTV Weight],4)*$AI756))-(INDEX(Model_Scenarios[LTV Weight],4)*$AP756)-(INDEX(Model_Scenarios[GP Weight],4)*($AS756+$AV756+$AY756))</f>
        <v>-0.70020883378393517</v>
      </c>
      <c r="BD756">
        <f>INDEX(Model_Assumptions[Values],9)*((INDEX(Model_Scenarios[GR Weight],5)*$AG756)+(INDEX(Model_Scenarios[GP Weight],5)*$AH756)+(INDEX(Model_Scenarios[LTV Weight],5)*$AI756))-(INDEX(Model_Scenarios[LTV Weight],5)*$AP756)-(INDEX(Model_Scenarios[GP Weight],5)*($AS756+$AV756+$AY756))</f>
        <v>-1.9397467187125665</v>
      </c>
    </row>
    <row r="757" spans="1:56" x14ac:dyDescent="0.25">
      <c r="A757">
        <v>756</v>
      </c>
      <c r="B757">
        <v>16</v>
      </c>
      <c r="C757" s="3">
        <v>6</v>
      </c>
      <c r="D757" s="4">
        <v>0.1</v>
      </c>
      <c r="E757" t="str">
        <v>SKU-1021</v>
      </c>
      <c r="F757" t="str">
        <v>Raise</v>
      </c>
      <c r="G757" t="str">
        <v>Full</v>
      </c>
      <c r="H757">
        <v>98.51</v>
      </c>
      <c r="I757">
        <v>55.17</v>
      </c>
      <c r="J757">
        <v>34</v>
      </c>
      <c r="K757">
        <v>3349.34</v>
      </c>
      <c r="L757">
        <v>1473.5600000000002</v>
      </c>
      <c r="M757">
        <v>0.4399553344838088</v>
      </c>
      <c r="N757">
        <v>115.63152012124601</v>
      </c>
      <c r="O757">
        <v>350.86864387987225</v>
      </c>
      <c r="P757">
        <v>461.20864387987217</v>
      </c>
      <c r="Q757">
        <v>1821.0803839968587</v>
      </c>
      <c r="R757">
        <v>1477.8767731666815</v>
      </c>
      <c r="S757">
        <v>1</v>
      </c>
      <c r="T757">
        <f t="shared" si="253"/>
        <v>100.22215201212461</v>
      </c>
      <c r="U757">
        <f t="shared" si="254"/>
        <v>1.7380489413507307E-2</v>
      </c>
      <c r="V757">
        <f>IF($F757="Reduce", INDEX(Model_Assumptions[Values], 2), INDEX(Model_Assumptions[Values], 1))</f>
        <v>-0.4</v>
      </c>
      <c r="W757">
        <f t="shared" si="255"/>
        <v>33.763625343976301</v>
      </c>
      <c r="X757">
        <f t="shared" si="268"/>
        <v>3383.8631917044158</v>
      </c>
      <c r="Y757">
        <f t="shared" si="256"/>
        <v>1521.1239814772432</v>
      </c>
      <c r="Z757">
        <f t="shared" si="257"/>
        <v>34.523191704415694</v>
      </c>
      <c r="AA757">
        <f t="shared" si="258"/>
        <v>47.563981477243033</v>
      </c>
      <c r="AB757">
        <f t="shared" si="269"/>
        <v>0.44952289596290362</v>
      </c>
      <c r="AC757">
        <f t="shared" si="259"/>
        <v>9.5675614790948216E-3</v>
      </c>
      <c r="AD757">
        <f t="shared" si="260"/>
        <v>9.5675614790948216E-3</v>
      </c>
      <c r="AE757">
        <f t="shared" si="261"/>
        <v>0.10000000000000026</v>
      </c>
      <c r="AF757">
        <f t="shared" si="270"/>
        <v>1330.0890958500129</v>
      </c>
      <c r="AG757">
        <f t="shared" si="262"/>
        <v>9.8393493709387964E-2</v>
      </c>
      <c r="AH757">
        <f t="shared" si="263"/>
        <v>0.10312898968483274</v>
      </c>
      <c r="AI757">
        <f t="shared" si="271"/>
        <v>0.89999999999999969</v>
      </c>
      <c r="AJ757">
        <f>MAX(0, $R757 - $AA757) * INDEX(Model_Assumptions[Values], 7)</f>
        <v>2860.6255833788769</v>
      </c>
      <c r="AK757">
        <f>MAX(0, INDEX(Model_Assumptions[Values], 4) - $AD757)</f>
        <v>4.0432438520905181E-2</v>
      </c>
      <c r="AL757">
        <f>MAX(0, INDEX(Model_Assumptions[Values], 5) - $AC757)</f>
        <v>1.0432438520905179E-2</v>
      </c>
      <c r="AM757">
        <f>INDEX(Model_Assumptions[Values], 6) * MAX(0, INDEX(Model_Assumptions[Values], 3) - $AB757)^2</f>
        <v>0</v>
      </c>
      <c r="AN757">
        <f t="shared" si="264"/>
        <v>2511.8369765961725</v>
      </c>
      <c r="AO757" cm="1">
        <f t="array" ref="AO757">IFERROR(STDEV(IF($E$2:$E$2201=$E757, $AJ$2:$AJ$2201)), 0)</f>
        <v>256.64891181747305</v>
      </c>
      <c r="AP757">
        <f t="shared" si="272"/>
        <v>1.3590106590078217</v>
      </c>
      <c r="AQ757">
        <f t="shared" si="265"/>
        <v>1.4164391474955289E-2</v>
      </c>
      <c r="AR757" cm="1">
        <f t="array" ref="AR757">IFERROR(STDEV(IF($E$2:$E$2201=$E757, $AK$2:$AK$2201)), 0)</f>
        <v>1.6688931481883044E-2</v>
      </c>
      <c r="AS757">
        <f t="shared" si="273"/>
        <v>1.5739801601118455</v>
      </c>
      <c r="AT757">
        <f t="shared" si="266"/>
        <v>2.309277124923923E-3</v>
      </c>
      <c r="AU757" cm="1">
        <f t="array" ref="AU757">IFERROR(STDEV(IF($E$2:$E$2201=$E757, $AL$2:$AL$2201)), 0)</f>
        <v>5.2190284127107394E-3</v>
      </c>
      <c r="AV757">
        <f t="shared" si="274"/>
        <v>1.5564508858004324</v>
      </c>
      <c r="AW757">
        <f t="shared" si="267"/>
        <v>0</v>
      </c>
      <c r="AX757" cm="1">
        <f t="array" ref="AX757">IFERROR(STDEV(IF($E$2:$E$2201=$E757, $AM$2:$AM$2201)), 0)</f>
        <v>0</v>
      </c>
      <c r="AY757">
        <f t="shared" si="275"/>
        <v>1.5564508858004324</v>
      </c>
      <c r="AZ757">
        <f>INDEX(Model_Assumptions[Values],9)*((INDEX(Model_Scenarios[GR Weight],1)*$AG757)+(INDEX(Model_Scenarios[GP Weight],1)*$AH757)+(INDEX(Model_Scenarios[LTV Weight],1)*$AI757))-(INDEX(Model_Scenarios[LTV Weight],1)*$AP757)-(INDEX(Model_Scenarios[GP Weight],1)*($AS757+$AV757+$AY757))</f>
        <v>2.1448645213195805</v>
      </c>
      <c r="BA757">
        <f>INDEX(Model_Assumptions[Values],9)*((INDEX(Model_Scenarios[GR Weight],2)*$AG757)+(INDEX(Model_Scenarios[GP Weight],2)*$AH757)+(INDEX(Model_Scenarios[LTV Weight],2)*$AI757))-(INDEX(Model_Scenarios[LTV Weight],2)*$AP757)-(INDEX(Model_Scenarios[GP Weight],2)*($AS757+$AV757+$AY757))</f>
        <v>1.281190795269247</v>
      </c>
      <c r="BB757">
        <f>INDEX(Model_Assumptions[Values],9)*((INDEX(Model_Scenarios[GR Weight],3)*$AG757)+(INDEX(Model_Scenarios[GP Weight],3)*$AH757)+(INDEX(Model_Scenarios[LTV Weight],3)*$AI757))-(INDEX(Model_Scenarios[LTV Weight],3)*$AP757)-(INDEX(Model_Scenarios[GP Weight],3)*($AS757+$AV757+$AY757))</f>
        <v>-8.0545340617385497E-2</v>
      </c>
      <c r="BC757">
        <f>INDEX(Model_Assumptions[Values],9)*((INDEX(Model_Scenarios[GR Weight],4)*$AG757)+(INDEX(Model_Scenarios[GP Weight],4)*$AH757)+(INDEX(Model_Scenarios[LTV Weight],4)*$AI757))-(INDEX(Model_Scenarios[LTV Weight],4)*$AP757)-(INDEX(Model_Scenarios[GP Weight],4)*($AS757+$AV757+$AY757))</f>
        <v>-0.34544752786190913</v>
      </c>
      <c r="BD757">
        <f>INDEX(Model_Assumptions[Values],9)*((INDEX(Model_Scenarios[GR Weight],5)*$AG757)+(INDEX(Model_Scenarios[GP Weight],5)*$AH757)+(INDEX(Model_Scenarios[LTV Weight],5)*$AI757))-(INDEX(Model_Scenarios[LTV Weight],5)*$AP757)-(INDEX(Model_Scenarios[GP Weight],5)*($AS757+$AV757+$AY757))</f>
        <v>-1.4105395118512685</v>
      </c>
    </row>
    <row r="758" spans="1:56" x14ac:dyDescent="0.25">
      <c r="A758">
        <v>757</v>
      </c>
      <c r="B758">
        <v>16</v>
      </c>
      <c r="C758" s="3">
        <v>7</v>
      </c>
      <c r="D758" s="4">
        <v>0.12</v>
      </c>
      <c r="E758" t="str">
        <v>SKU-1021</v>
      </c>
      <c r="F758" t="str">
        <v>Raise</v>
      </c>
      <c r="G758" t="str">
        <v>Full</v>
      </c>
      <c r="H758">
        <v>98.51</v>
      </c>
      <c r="I758">
        <v>55.17</v>
      </c>
      <c r="J758">
        <v>34</v>
      </c>
      <c r="K758">
        <v>3349.34</v>
      </c>
      <c r="L758">
        <v>1473.5600000000002</v>
      </c>
      <c r="M758">
        <v>0.4399553344838088</v>
      </c>
      <c r="N758">
        <v>115.63152012124601</v>
      </c>
      <c r="O758">
        <v>350.86864387987225</v>
      </c>
      <c r="P758">
        <v>461.20864387987217</v>
      </c>
      <c r="Q758">
        <v>1821.0803839968587</v>
      </c>
      <c r="R758">
        <v>1477.8767731666815</v>
      </c>
      <c r="S758">
        <v>1</v>
      </c>
      <c r="T758">
        <f t="shared" si="253"/>
        <v>100.56458241454952</v>
      </c>
      <c r="U758">
        <f t="shared" si="254"/>
        <v>2.0856587296208654E-2</v>
      </c>
      <c r="V758">
        <f>IF($F758="Reduce", INDEX(Model_Assumptions[Values], 2), INDEX(Model_Assumptions[Values], 1))</f>
        <v>-0.4</v>
      </c>
      <c r="W758">
        <f t="shared" si="255"/>
        <v>33.716350412771561</v>
      </c>
      <c r="X758">
        <f t="shared" si="268"/>
        <v>3390.6706998029963</v>
      </c>
      <c r="Y758">
        <f t="shared" si="256"/>
        <v>1530.5396475303892</v>
      </c>
      <c r="Z758">
        <f t="shared" si="257"/>
        <v>41.330699802996151</v>
      </c>
      <c r="AA758">
        <f t="shared" si="258"/>
        <v>56.979647530389002</v>
      </c>
      <c r="AB758">
        <f t="shared" si="269"/>
        <v>0.4513973142892691</v>
      </c>
      <c r="AC758">
        <f t="shared" si="259"/>
        <v>1.1441979805460301E-2</v>
      </c>
      <c r="AD758">
        <f t="shared" si="260"/>
        <v>1.1441979805460301E-2</v>
      </c>
      <c r="AE758">
        <f t="shared" si="261"/>
        <v>0.11999999999999963</v>
      </c>
      <c r="AF758">
        <f t="shared" si="270"/>
        <v>1300.5315603866802</v>
      </c>
      <c r="AG758">
        <f t="shared" si="262"/>
        <v>0.11779536451580622</v>
      </c>
      <c r="AH758">
        <f t="shared" si="263"/>
        <v>0.12354418826814118</v>
      </c>
      <c r="AI758">
        <f t="shared" si="271"/>
        <v>0.88000000000000034</v>
      </c>
      <c r="AJ758">
        <f>MAX(0, $R758 - $AA758) * INDEX(Model_Assumptions[Values], 7)</f>
        <v>2841.7942512725849</v>
      </c>
      <c r="AK758">
        <f>MAX(0, INDEX(Model_Assumptions[Values], 4) - $AD758)</f>
        <v>3.8558020194539702E-2</v>
      </c>
      <c r="AL758">
        <f>MAX(0, INDEX(Model_Assumptions[Values], 5) - $AC758)</f>
        <v>8.5580201945396998E-3</v>
      </c>
      <c r="AM758">
        <f>INDEX(Model_Assumptions[Values], 6) * MAX(0, INDEX(Model_Assumptions[Values], 3) - $AB758)^2</f>
        <v>0</v>
      </c>
      <c r="AN758">
        <f t="shared" si="264"/>
        <v>2511.8369765961725</v>
      </c>
      <c r="AO758" cm="1">
        <f t="array" ref="AO758">IFERROR(STDEV(IF($E$2:$E$2201=$E758, $AJ$2:$AJ$2201)), 0)</f>
        <v>256.64891181747305</v>
      </c>
      <c r="AP758">
        <f t="shared" si="272"/>
        <v>1.2856367569992886</v>
      </c>
      <c r="AQ758">
        <f t="shared" si="265"/>
        <v>1.4164391474955289E-2</v>
      </c>
      <c r="AR758" cm="1">
        <f t="array" ref="AR758">IFERROR(STDEV(IF($E$2:$E$2201=$E758, $AK$2:$AK$2201)), 0)</f>
        <v>1.6688931481883044E-2</v>
      </c>
      <c r="AS758">
        <f t="shared" si="273"/>
        <v>1.4616651009721824</v>
      </c>
      <c r="AT758">
        <f t="shared" si="266"/>
        <v>2.309277124923923E-3</v>
      </c>
      <c r="AU758" cm="1">
        <f t="array" ref="AU758">IFERROR(STDEV(IF($E$2:$E$2201=$E758, $AL$2:$AL$2201)), 0)</f>
        <v>5.2190284127107394E-3</v>
      </c>
      <c r="AV758">
        <f t="shared" si="274"/>
        <v>1.1973000672686909</v>
      </c>
      <c r="AW758">
        <f t="shared" si="267"/>
        <v>0</v>
      </c>
      <c r="AX758" cm="1">
        <f t="array" ref="AX758">IFERROR(STDEV(IF($E$2:$E$2201=$E758, $AM$2:$AM$2201)), 0)</f>
        <v>0</v>
      </c>
      <c r="AY758">
        <f t="shared" si="275"/>
        <v>1.1973000672686909</v>
      </c>
      <c r="AZ758">
        <f>INDEX(Model_Assumptions[Values],9)*((INDEX(Model_Scenarios[GR Weight],1)*$AG758)+(INDEX(Model_Scenarios[GP Weight],1)*$AH758)+(INDEX(Model_Scenarios[LTV Weight],1)*$AI758))-(INDEX(Model_Scenarios[LTV Weight],1)*$AP758)-(INDEX(Model_Scenarios[GP Weight],1)*($AS758+$AV758+$AY758))</f>
        <v>2.2265338472415879</v>
      </c>
      <c r="BA758">
        <f>INDEX(Model_Assumptions[Values],9)*((INDEX(Model_Scenarios[GR Weight],2)*$AG758)+(INDEX(Model_Scenarios[GP Weight],2)*$AH758)+(INDEX(Model_Scenarios[LTV Weight],2)*$AI758))-(INDEX(Model_Scenarios[LTV Weight],2)*$AP758)-(INDEX(Model_Scenarios[GP Weight],2)*($AS758+$AV758+$AY758))</f>
        <v>1.4649737725035465</v>
      </c>
      <c r="BB758">
        <f>INDEX(Model_Assumptions[Values],9)*((INDEX(Model_Scenarios[GR Weight],3)*$AG758)+(INDEX(Model_Scenarios[GP Weight],3)*$AH758)+(INDEX(Model_Scenarios[LTV Weight],3)*$AI758))-(INDEX(Model_Scenarios[LTV Weight],3)*$AP758)-(INDEX(Model_Scenarios[GP Weight],3)*($AS758+$AV758+$AY758))</f>
        <v>0.25949899988594272</v>
      </c>
      <c r="BC758">
        <f>INDEX(Model_Assumptions[Values],9)*((INDEX(Model_Scenarios[GR Weight],4)*$AG758)+(INDEX(Model_Scenarios[GP Weight],4)*$AH758)+(INDEX(Model_Scenarios[LTV Weight],4)*$AI758))-(INDEX(Model_Scenarios[LTV Weight],4)*$AP758)-(INDEX(Model_Scenarios[GP Weight],4)*($AS758+$AV758+$AY758))</f>
        <v>6.9603578437744673E-3</v>
      </c>
      <c r="BD758">
        <f>INDEX(Model_Assumptions[Values],9)*((INDEX(Model_Scenarios[GR Weight],5)*$AG758)+(INDEX(Model_Scenarios[GP Weight],5)*$AH758)+(INDEX(Model_Scenarios[LTV Weight],5)*$AI758))-(INDEX(Model_Scenarios[LTV Weight],5)*$AP758)-(INDEX(Model_Scenarios[GP Weight],5)*($AS758+$AV758+$AY758))</f>
        <v>-0.88481318652688756</v>
      </c>
    </row>
    <row r="759" spans="1:56" x14ac:dyDescent="0.25">
      <c r="A759">
        <v>758</v>
      </c>
      <c r="B759">
        <v>16</v>
      </c>
      <c r="C759" s="3">
        <v>8</v>
      </c>
      <c r="D759" s="4">
        <v>0.14000000000000001</v>
      </c>
      <c r="E759" t="str">
        <v>SKU-1021</v>
      </c>
      <c r="F759" t="str">
        <v>Raise</v>
      </c>
      <c r="G759" t="str">
        <v>Full</v>
      </c>
      <c r="H759">
        <v>98.51</v>
      </c>
      <c r="I759">
        <v>55.17</v>
      </c>
      <c r="J759">
        <v>34</v>
      </c>
      <c r="K759">
        <v>3349.34</v>
      </c>
      <c r="L759">
        <v>1473.5600000000002</v>
      </c>
      <c r="M759">
        <v>0.4399553344838088</v>
      </c>
      <c r="N759">
        <v>115.63152012124601</v>
      </c>
      <c r="O759">
        <v>350.86864387987225</v>
      </c>
      <c r="P759">
        <v>461.20864387987217</v>
      </c>
      <c r="Q759">
        <v>1821.0803839968587</v>
      </c>
      <c r="R759">
        <v>1477.8767731666815</v>
      </c>
      <c r="S759">
        <v>1</v>
      </c>
      <c r="T759">
        <f t="shared" si="253"/>
        <v>100.90701281697444</v>
      </c>
      <c r="U759">
        <f t="shared" si="254"/>
        <v>2.4332685178910143E-2</v>
      </c>
      <c r="V759">
        <f>IF($F759="Reduce", INDEX(Model_Assumptions[Values], 2), INDEX(Model_Assumptions[Values], 1))</f>
        <v>-0.4</v>
      </c>
      <c r="W759">
        <f t="shared" si="255"/>
        <v>33.669075481566821</v>
      </c>
      <c r="X759">
        <f t="shared" si="268"/>
        <v>3397.4458311541434</v>
      </c>
      <c r="Y759">
        <f t="shared" si="256"/>
        <v>1539.9229368361018</v>
      </c>
      <c r="Z759">
        <f t="shared" si="257"/>
        <v>48.105831154143289</v>
      </c>
      <c r="AA759">
        <f t="shared" si="258"/>
        <v>66.362936836101653</v>
      </c>
      <c r="AB759">
        <f t="shared" si="269"/>
        <v>0.45325901084726816</v>
      </c>
      <c r="AC759">
        <f t="shared" si="259"/>
        <v>1.330367636345936E-2</v>
      </c>
      <c r="AD759">
        <f t="shared" si="260"/>
        <v>1.330367636345936E-2</v>
      </c>
      <c r="AE759">
        <f t="shared" si="261"/>
        <v>0.13999999999999985</v>
      </c>
      <c r="AF759">
        <f t="shared" si="270"/>
        <v>1270.9740249233462</v>
      </c>
      <c r="AG759">
        <f t="shared" si="262"/>
        <v>0.13710495934374062</v>
      </c>
      <c r="AH759">
        <f t="shared" si="263"/>
        <v>0.14388918706689882</v>
      </c>
      <c r="AI759">
        <f t="shared" si="271"/>
        <v>0.8600000000000001</v>
      </c>
      <c r="AJ759">
        <f>MAX(0, $R759 - $AA759) * INDEX(Model_Assumptions[Values], 7)</f>
        <v>2823.0276726611596</v>
      </c>
      <c r="AK759">
        <f>MAX(0, INDEX(Model_Assumptions[Values], 4) - $AD759)</f>
        <v>3.6696323636540643E-2</v>
      </c>
      <c r="AL759">
        <f>MAX(0, INDEX(Model_Assumptions[Values], 5) - $AC759)</f>
        <v>6.6963236365406402E-3</v>
      </c>
      <c r="AM759">
        <f>INDEX(Model_Assumptions[Values], 6) * MAX(0, INDEX(Model_Assumptions[Values], 3) - $AB759)^2</f>
        <v>0</v>
      </c>
      <c r="AN759">
        <f t="shared" si="264"/>
        <v>2511.8369765961725</v>
      </c>
      <c r="AO759" cm="1">
        <f t="array" ref="AO759">IFERROR(STDEV(IF($E$2:$E$2201=$E759, $AJ$2:$AJ$2201)), 0)</f>
        <v>256.64891181747305</v>
      </c>
      <c r="AP759">
        <f t="shared" si="272"/>
        <v>1.2125151587874405</v>
      </c>
      <c r="AQ759">
        <f t="shared" si="265"/>
        <v>1.4164391474955289E-2</v>
      </c>
      <c r="AR759" cm="1">
        <f t="array" ref="AR759">IFERROR(STDEV(IF($E$2:$E$2201=$E759, $AK$2:$AK$2201)), 0)</f>
        <v>1.6688931481883044E-2</v>
      </c>
      <c r="AS759">
        <f t="shared" si="273"/>
        <v>1.3501123296027238</v>
      </c>
      <c r="AT759">
        <f t="shared" si="266"/>
        <v>2.309277124923923E-3</v>
      </c>
      <c r="AU759" cm="1">
        <f t="array" ref="AU759">IFERROR(STDEV(IF($E$2:$E$2201=$E759, $AL$2:$AL$2201)), 0)</f>
        <v>5.2190284127107394E-3</v>
      </c>
      <c r="AV759">
        <f t="shared" si="274"/>
        <v>0.84058682281403896</v>
      </c>
      <c r="AW759">
        <f t="shared" si="267"/>
        <v>0</v>
      </c>
      <c r="AX759" cm="1">
        <f t="array" ref="AX759">IFERROR(STDEV(IF($E$2:$E$2201=$E759, $AM$2:$AM$2201)), 0)</f>
        <v>0</v>
      </c>
      <c r="AY759">
        <f t="shared" si="275"/>
        <v>0.84058682281403896</v>
      </c>
      <c r="AZ759">
        <f>INDEX(Model_Assumptions[Values],9)*((INDEX(Model_Scenarios[GR Weight],1)*$AG759)+(INDEX(Model_Scenarios[GP Weight],1)*$AH759)+(INDEX(Model_Scenarios[LTV Weight],1)*$AI759))-(INDEX(Model_Scenarios[LTV Weight],1)*$AP759)-(INDEX(Model_Scenarios[GP Weight],1)*($AS759+$AV759+$AY759))</f>
        <v>2.3073563486522879</v>
      </c>
      <c r="BA759">
        <f>INDEX(Model_Assumptions[Values],9)*((INDEX(Model_Scenarios[GR Weight],2)*$AG759)+(INDEX(Model_Scenarios[GP Weight],2)*$AH759)+(INDEX(Model_Scenarios[LTV Weight],2)*$AI759))-(INDEX(Model_Scenarios[LTV Weight],2)*$AP759)-(INDEX(Model_Scenarios[GP Weight],2)*($AS759+$AV759+$AY759))</f>
        <v>1.6473258583167074</v>
      </c>
      <c r="BB759">
        <f>INDEX(Model_Assumptions[Values],9)*((INDEX(Model_Scenarios[GR Weight],3)*$AG759)+(INDEX(Model_Scenarios[GP Weight],3)*$AH759)+(INDEX(Model_Scenarios[LTV Weight],3)*$AI759))-(INDEX(Model_Scenarios[LTV Weight],3)*$AP759)-(INDEX(Model_Scenarios[GP Weight],3)*($AS759+$AV759+$AY759))</f>
        <v>0.59723112170099268</v>
      </c>
      <c r="BC759">
        <f>INDEX(Model_Assumptions[Values],9)*((INDEX(Model_Scenarios[GR Weight],4)*$AG759)+(INDEX(Model_Scenarios[GP Weight],4)*$AH759)+(INDEX(Model_Scenarios[LTV Weight],4)*$AI759))-(INDEX(Model_Scenarios[LTV Weight],4)*$AP759)-(INDEX(Model_Scenarios[GP Weight],4)*($AS759+$AV759+$AY759))</f>
        <v>0.35703511725160642</v>
      </c>
      <c r="BD759">
        <f>INDEX(Model_Assumptions[Values],9)*((INDEX(Model_Scenarios[GR Weight],5)*$AG759)+(INDEX(Model_Scenarios[GP Weight],5)*$AH759)+(INDEX(Model_Scenarios[LTV Weight],5)*$AI759))-(INDEX(Model_Scenarios[LTV Weight],5)*$AP759)-(INDEX(Model_Scenarios[GP Weight],5)*($AS759+$AV759+$AY759))</f>
        <v>-0.36253585229608865</v>
      </c>
    </row>
    <row r="760" spans="1:56" x14ac:dyDescent="0.25">
      <c r="A760">
        <v>759</v>
      </c>
      <c r="B760">
        <v>16</v>
      </c>
      <c r="C760" s="3">
        <v>9</v>
      </c>
      <c r="D760" s="4">
        <v>0.16</v>
      </c>
      <c r="E760" t="str">
        <v>SKU-1021</v>
      </c>
      <c r="F760" t="str">
        <v>Raise</v>
      </c>
      <c r="G760" t="str">
        <v>Full</v>
      </c>
      <c r="H760">
        <v>98.51</v>
      </c>
      <c r="I760">
        <v>55.17</v>
      </c>
      <c r="J760">
        <v>34</v>
      </c>
      <c r="K760">
        <v>3349.34</v>
      </c>
      <c r="L760">
        <v>1473.5600000000002</v>
      </c>
      <c r="M760">
        <v>0.4399553344838088</v>
      </c>
      <c r="N760">
        <v>115.63152012124601</v>
      </c>
      <c r="O760">
        <v>350.86864387987225</v>
      </c>
      <c r="P760">
        <v>461.20864387987217</v>
      </c>
      <c r="Q760">
        <v>1821.0803839968587</v>
      </c>
      <c r="R760">
        <v>1477.8767731666815</v>
      </c>
      <c r="S760">
        <v>1</v>
      </c>
      <c r="T760">
        <f t="shared" si="253"/>
        <v>101.24944321939937</v>
      </c>
      <c r="U760">
        <f t="shared" si="254"/>
        <v>2.7808783061611636E-2</v>
      </c>
      <c r="V760">
        <f>IF($F760="Reduce", INDEX(Model_Assumptions[Values], 2), INDEX(Model_Assumptions[Values], 1))</f>
        <v>-0.4</v>
      </c>
      <c r="W760">
        <f t="shared" si="255"/>
        <v>33.621800550362082</v>
      </c>
      <c r="X760">
        <f t="shared" si="268"/>
        <v>3404.1885857578559</v>
      </c>
      <c r="Y760">
        <f t="shared" si="256"/>
        <v>1549.2738493943798</v>
      </c>
      <c r="Z760">
        <f t="shared" si="257"/>
        <v>54.848585757855744</v>
      </c>
      <c r="AA760">
        <f t="shared" si="258"/>
        <v>75.713849394379622</v>
      </c>
      <c r="AB760">
        <f t="shared" si="269"/>
        <v>0.45510811471376622</v>
      </c>
      <c r="AC760">
        <f t="shared" si="259"/>
        <v>1.5152780229957419E-2</v>
      </c>
      <c r="AD760">
        <f t="shared" si="260"/>
        <v>1.5152780229957419E-2</v>
      </c>
      <c r="AE760">
        <f t="shared" si="261"/>
        <v>0.16000000000000006</v>
      </c>
      <c r="AF760">
        <f t="shared" si="270"/>
        <v>1241.4164894600124</v>
      </c>
      <c r="AG760">
        <f t="shared" si="262"/>
        <v>0.15632227819318728</v>
      </c>
      <c r="AH760">
        <f t="shared" si="263"/>
        <v>0.16416398608110278</v>
      </c>
      <c r="AI760">
        <f t="shared" si="271"/>
        <v>0.84</v>
      </c>
      <c r="AJ760">
        <f>MAX(0, $R760 - $AA760) * INDEX(Model_Assumptions[Values], 7)</f>
        <v>2804.3258475446037</v>
      </c>
      <c r="AK760">
        <f>MAX(0, INDEX(Model_Assumptions[Values], 4) - $AD760)</f>
        <v>3.4847219770042584E-2</v>
      </c>
      <c r="AL760">
        <f>MAX(0, INDEX(Model_Assumptions[Values], 5) - $AC760)</f>
        <v>4.8472197700425816E-3</v>
      </c>
      <c r="AM760">
        <f>INDEX(Model_Assumptions[Values], 6) * MAX(0, INDEX(Model_Assumptions[Values], 3) - $AB760)^2</f>
        <v>0</v>
      </c>
      <c r="AN760">
        <f t="shared" si="264"/>
        <v>2511.8369765961725</v>
      </c>
      <c r="AO760" cm="1">
        <f t="array" ref="AO760">IFERROR(STDEV(IF($E$2:$E$2201=$E760, $AJ$2:$AJ$2201)), 0)</f>
        <v>256.64891181747305</v>
      </c>
      <c r="AP760">
        <f t="shared" si="272"/>
        <v>1.139645864372288</v>
      </c>
      <c r="AQ760">
        <f t="shared" si="265"/>
        <v>1.4164391474955289E-2</v>
      </c>
      <c r="AR760" cm="1">
        <f t="array" ref="AR760">IFERROR(STDEV(IF($E$2:$E$2201=$E760, $AK$2:$AK$2201)), 0)</f>
        <v>1.6688931481883044E-2</v>
      </c>
      <c r="AS760">
        <f t="shared" si="273"/>
        <v>1.239314111723683</v>
      </c>
      <c r="AT760">
        <f t="shared" si="266"/>
        <v>2.309277124923923E-3</v>
      </c>
      <c r="AU760" cm="1">
        <f t="array" ref="AU760">IFERROR(STDEV(IF($E$2:$E$2201=$E760, $AL$2:$AL$2201)), 0)</f>
        <v>5.2190284127107394E-3</v>
      </c>
      <c r="AV760">
        <f t="shared" si="274"/>
        <v>0.48628642046431453</v>
      </c>
      <c r="AW760">
        <f t="shared" si="267"/>
        <v>0</v>
      </c>
      <c r="AX760" cm="1">
        <f t="array" ref="AX760">IFERROR(STDEV(IF($E$2:$E$2201=$E760, $AM$2:$AM$2201)), 0)</f>
        <v>0</v>
      </c>
      <c r="AY760">
        <f t="shared" si="275"/>
        <v>0.48628642046431453</v>
      </c>
      <c r="AZ760">
        <f>INDEX(Model_Assumptions[Values],9)*((INDEX(Model_Scenarios[GR Weight],1)*$AG760)+(INDEX(Model_Scenarios[GP Weight],1)*$AH760)+(INDEX(Model_Scenarios[LTV Weight],1)*$AI760))-(INDEX(Model_Scenarios[LTV Weight],1)*$AP760)-(INDEX(Model_Scenarios[GP Weight],1)*($AS760+$AV760+$AY760))</f>
        <v>2.3873377453740838</v>
      </c>
      <c r="BA760">
        <f>INDEX(Model_Assumptions[Values],9)*((INDEX(Model_Scenarios[GR Weight],2)*$AG760)+(INDEX(Model_Scenarios[GP Weight],2)*$AH760)+(INDEX(Model_Scenarios[LTV Weight],2)*$AI760))-(INDEX(Model_Scenarios[LTV Weight],2)*$AP760)-(INDEX(Model_Scenarios[GP Weight],2)*($AS760+$AV760+$AY760))</f>
        <v>1.8282584923535443</v>
      </c>
      <c r="BB760">
        <f>INDEX(Model_Assumptions[Values],9)*((INDEX(Model_Scenarios[GR Weight],3)*$AG760)+(INDEX(Model_Scenarios[GP Weight],3)*$AH760)+(INDEX(Model_Scenarios[LTV Weight],3)*$AI760))-(INDEX(Model_Scenarios[LTV Weight],3)*$AP760)-(INDEX(Model_Scenarios[GP Weight],3)*($AS760+$AV760+$AY760))</f>
        <v>0.93267104420618996</v>
      </c>
      <c r="BC760">
        <f>INDEX(Model_Assumptions[Values],9)*((INDEX(Model_Scenarios[GR Weight],4)*$AG760)+(INDEX(Model_Scenarios[GP Weight],4)*$AH760)+(INDEX(Model_Scenarios[LTV Weight],4)*$AI760))-(INDEX(Model_Scenarios[LTV Weight],4)*$AP760)-(INDEX(Model_Scenarios[GP Weight],4)*($AS760+$AV760+$AY760))</f>
        <v>0.70479676974001204</v>
      </c>
      <c r="BD760">
        <f>INDEX(Model_Assumptions[Values],9)*((INDEX(Model_Scenarios[GR Weight],5)*$AG760)+(INDEX(Model_Scenarios[GP Weight],5)*$AH760)+(INDEX(Model_Scenarios[LTV Weight],5)*$AI760))-(INDEX(Model_Scenarios[LTV Weight],5)*$AP760)-(INDEX(Model_Scenarios[GP Weight],5)*($AS760+$AV760+$AY760))</f>
        <v>0.15632394986437625</v>
      </c>
    </row>
    <row r="761" spans="1:56" x14ac:dyDescent="0.25">
      <c r="A761">
        <v>760</v>
      </c>
      <c r="B761">
        <v>16</v>
      </c>
      <c r="C761" s="3">
        <v>10</v>
      </c>
      <c r="D761" s="4">
        <v>0.18</v>
      </c>
      <c r="E761" t="str">
        <v>SKU-1021</v>
      </c>
      <c r="F761" t="str">
        <v>Raise</v>
      </c>
      <c r="G761" t="str">
        <v>Full</v>
      </c>
      <c r="H761">
        <v>98.51</v>
      </c>
      <c r="I761">
        <v>55.17</v>
      </c>
      <c r="J761">
        <v>34</v>
      </c>
      <c r="K761">
        <v>3349.34</v>
      </c>
      <c r="L761">
        <v>1473.5600000000002</v>
      </c>
      <c r="M761">
        <v>0.4399553344838088</v>
      </c>
      <c r="N761">
        <v>115.63152012124601</v>
      </c>
      <c r="O761">
        <v>350.86864387987225</v>
      </c>
      <c r="P761">
        <v>461.20864387987217</v>
      </c>
      <c r="Q761">
        <v>1821.0803839968587</v>
      </c>
      <c r="R761">
        <v>1477.8767731666815</v>
      </c>
      <c r="S761">
        <v>1</v>
      </c>
      <c r="T761">
        <f t="shared" si="253"/>
        <v>101.59187362182429</v>
      </c>
      <c r="U761">
        <f t="shared" si="254"/>
        <v>3.1284880944313129E-2</v>
      </c>
      <c r="V761">
        <f>IF($F761="Reduce", INDEX(Model_Assumptions[Values], 2), INDEX(Model_Assumptions[Values], 1))</f>
        <v>-0.4</v>
      </c>
      <c r="W761">
        <f t="shared" si="255"/>
        <v>33.574525619157342</v>
      </c>
      <c r="X761">
        <f t="shared" si="268"/>
        <v>3410.8989636141346</v>
      </c>
      <c r="Y761">
        <f t="shared" si="256"/>
        <v>1558.592385205224</v>
      </c>
      <c r="Z761">
        <f t="shared" si="257"/>
        <v>61.558963614134427</v>
      </c>
      <c r="AA761">
        <f t="shared" si="258"/>
        <v>85.032385205223818</v>
      </c>
      <c r="AB761">
        <f t="shared" si="269"/>
        <v>0.45694475322533862</v>
      </c>
      <c r="AC761">
        <f t="shared" si="259"/>
        <v>1.6989418741529816E-2</v>
      </c>
      <c r="AD761">
        <f t="shared" si="260"/>
        <v>1.6989418741529816E-2</v>
      </c>
      <c r="AE761">
        <f t="shared" si="261"/>
        <v>0.18000000000000027</v>
      </c>
      <c r="AF761">
        <f t="shared" si="270"/>
        <v>1211.8589539966783</v>
      </c>
      <c r="AG761">
        <f t="shared" si="262"/>
        <v>0.17544732106414879</v>
      </c>
      <c r="AH761">
        <f t="shared" si="263"/>
        <v>0.18436858531075498</v>
      </c>
      <c r="AI761">
        <f t="shared" si="271"/>
        <v>0.81999999999999973</v>
      </c>
      <c r="AJ761">
        <f>MAX(0, $R761 - $AA761) * INDEX(Model_Assumptions[Values], 7)</f>
        <v>2785.6887759229153</v>
      </c>
      <c r="AK761">
        <f>MAX(0, INDEX(Model_Assumptions[Values], 4) - $AD761)</f>
        <v>3.3010581258470187E-2</v>
      </c>
      <c r="AL761">
        <f>MAX(0, INDEX(Model_Assumptions[Values], 5) - $AC761)</f>
        <v>3.0105812584701845E-3</v>
      </c>
      <c r="AM761">
        <f>INDEX(Model_Assumptions[Values], 6) * MAX(0, INDEX(Model_Assumptions[Values], 3) - $AB761)^2</f>
        <v>0</v>
      </c>
      <c r="AN761">
        <f t="shared" si="264"/>
        <v>2511.8369765961725</v>
      </c>
      <c r="AO761" cm="1">
        <f t="array" ref="AO761">IFERROR(STDEV(IF($E$2:$E$2201=$E761, $AJ$2:$AJ$2201)), 0)</f>
        <v>256.64891181747305</v>
      </c>
      <c r="AP761">
        <f t="shared" si="272"/>
        <v>1.0670288737538243</v>
      </c>
      <c r="AQ761">
        <f t="shared" si="265"/>
        <v>1.4164391474955289E-2</v>
      </c>
      <c r="AR761" cm="1">
        <f t="array" ref="AR761">IFERROR(STDEV(IF($E$2:$E$2201=$E761, $AK$2:$AK$2201)), 0)</f>
        <v>1.6688931481883044E-2</v>
      </c>
      <c r="AS761">
        <f t="shared" si="273"/>
        <v>1.1292628173333747</v>
      </c>
      <c r="AT761">
        <f t="shared" si="266"/>
        <v>2.309277124923923E-3</v>
      </c>
      <c r="AU761" cm="1">
        <f t="array" ref="AU761">IFERROR(STDEV(IF($E$2:$E$2201=$E761, $AL$2:$AL$2201)), 0)</f>
        <v>5.2190284127107394E-3</v>
      </c>
      <c r="AV761">
        <f t="shared" si="274"/>
        <v>0.13437446169832354</v>
      </c>
      <c r="AW761">
        <f t="shared" si="267"/>
        <v>0</v>
      </c>
      <c r="AX761" cm="1">
        <f t="array" ref="AX761">IFERROR(STDEV(IF($E$2:$E$2201=$E761, $AM$2:$AM$2201)), 0)</f>
        <v>0</v>
      </c>
      <c r="AY761">
        <f t="shared" si="275"/>
        <v>0.13437446169832354</v>
      </c>
      <c r="AZ761">
        <f>INDEX(Model_Assumptions[Values],9)*((INDEX(Model_Scenarios[GR Weight],1)*$AG761)+(INDEX(Model_Scenarios[GP Weight],1)*$AH761)+(INDEX(Model_Scenarios[LTV Weight],1)*$AI761))-(INDEX(Model_Scenarios[LTV Weight],1)*$AP761)-(INDEX(Model_Scenarios[GP Weight],1)*($AS761+$AV761+$AY761))</f>
        <v>2.4664836801113896</v>
      </c>
      <c r="BA761">
        <f>INDEX(Model_Assumptions[Values],9)*((INDEX(Model_Scenarios[GR Weight],2)*$AG761)+(INDEX(Model_Scenarios[GP Weight],2)*$AH761)+(INDEX(Model_Scenarios[LTV Weight],2)*$AI761))-(INDEX(Model_Scenarios[LTV Weight],2)*$AP761)-(INDEX(Model_Scenarios[GP Weight],2)*($AS761+$AV761+$AY761))</f>
        <v>2.0077829600228752</v>
      </c>
      <c r="BB761">
        <f>INDEX(Model_Assumptions[Values],9)*((INDEX(Model_Scenarios[GR Weight],3)*$AG761)+(INDEX(Model_Scenarios[GP Weight],3)*$AH761)+(INDEX(Model_Scenarios[LTV Weight],3)*$AI761))-(INDEX(Model_Scenarios[LTV Weight],3)*$AP761)-(INDEX(Model_Scenarios[GP Weight],3)*($AS761+$AV761+$AY761))</f>
        <v>1.2658385168669697</v>
      </c>
      <c r="BC761">
        <f>INDEX(Model_Assumptions[Values],9)*((INDEX(Model_Scenarios[GR Weight],4)*$AG761)+(INDEX(Model_Scenarios[GP Weight],4)*$AH761)+(INDEX(Model_Scenarios[LTV Weight],4)*$AI761))-(INDEX(Model_Scenarios[LTV Weight],4)*$AP761)-(INDEX(Model_Scenarios[GP Weight],4)*($AS761+$AV761+$AY761))</f>
        <v>1.0502650647744263</v>
      </c>
      <c r="BD761">
        <f>INDEX(Model_Assumptions[Values],9)*((INDEX(Model_Scenarios[GR Weight],5)*$AG761)+(INDEX(Model_Scenarios[GP Weight],5)*$AH761)+(INDEX(Model_Scenarios[LTV Weight],5)*$AI761))-(INDEX(Model_Scenarios[LTV Weight],5)*$AP761)-(INDEX(Model_Scenarios[GP Weight],5)*($AS761+$AV761+$AY761))</f>
        <v>0.67179725482875652</v>
      </c>
    </row>
    <row r="762" spans="1:56" x14ac:dyDescent="0.25">
      <c r="A762">
        <v>761</v>
      </c>
      <c r="B762">
        <v>16</v>
      </c>
      <c r="C762" s="3">
        <v>11</v>
      </c>
      <c r="D762" s="4">
        <v>0.2</v>
      </c>
      <c r="E762" t="str">
        <v>SKU-1021</v>
      </c>
      <c r="F762" t="str">
        <v>Raise</v>
      </c>
      <c r="G762" t="str">
        <v>Full</v>
      </c>
      <c r="H762">
        <v>98.51</v>
      </c>
      <c r="I762">
        <v>55.17</v>
      </c>
      <c r="J762">
        <v>34</v>
      </c>
      <c r="K762">
        <v>3349.34</v>
      </c>
      <c r="L762">
        <v>1473.5600000000002</v>
      </c>
      <c r="M762">
        <v>0.4399553344838088</v>
      </c>
      <c r="N762">
        <v>115.63152012124601</v>
      </c>
      <c r="O762">
        <v>350.86864387987225</v>
      </c>
      <c r="P762">
        <v>461.20864387987217</v>
      </c>
      <c r="Q762">
        <v>1821.0803839968587</v>
      </c>
      <c r="R762">
        <v>1477.8767731666815</v>
      </c>
      <c r="S762">
        <v>1</v>
      </c>
      <c r="T762">
        <f t="shared" si="253"/>
        <v>101.9343040242492</v>
      </c>
      <c r="U762">
        <f t="shared" si="254"/>
        <v>3.4760978827014469E-2</v>
      </c>
      <c r="V762">
        <f>IF($F762="Reduce", INDEX(Model_Assumptions[Values], 2), INDEX(Model_Assumptions[Values], 1))</f>
        <v>-0.4</v>
      </c>
      <c r="W762">
        <f t="shared" si="255"/>
        <v>33.527250687952602</v>
      </c>
      <c r="X762">
        <f t="shared" si="268"/>
        <v>3417.5769647229786</v>
      </c>
      <c r="Y762">
        <f t="shared" si="256"/>
        <v>1567.8785442686335</v>
      </c>
      <c r="Z762">
        <f t="shared" si="257"/>
        <v>68.236964722978428</v>
      </c>
      <c r="AA762">
        <f t="shared" si="258"/>
        <v>94.318544268633332</v>
      </c>
      <c r="AB762">
        <f t="shared" si="269"/>
        <v>0.45876905200750095</v>
      </c>
      <c r="AC762">
        <f t="shared" si="259"/>
        <v>1.8813717523692153E-2</v>
      </c>
      <c r="AD762">
        <f t="shared" si="260"/>
        <v>1.8813717523692153E-2</v>
      </c>
      <c r="AE762">
        <f t="shared" si="261"/>
        <v>0.19999999999999968</v>
      </c>
      <c r="AF762">
        <f t="shared" si="270"/>
        <v>1182.3014185333457</v>
      </c>
      <c r="AG762">
        <f t="shared" si="262"/>
        <v>0.19448008795662255</v>
      </c>
      <c r="AH762">
        <f t="shared" si="263"/>
        <v>0.20450298475585343</v>
      </c>
      <c r="AI762">
        <f t="shared" si="271"/>
        <v>0.80000000000000038</v>
      </c>
      <c r="AJ762">
        <f>MAX(0, $R762 - $AA762) * INDEX(Model_Assumptions[Values], 7)</f>
        <v>2767.1164577960963</v>
      </c>
      <c r="AK762">
        <f>MAX(0, INDEX(Model_Assumptions[Values], 4) - $AD762)</f>
        <v>3.118628247630785E-2</v>
      </c>
      <c r="AL762">
        <f>MAX(0, INDEX(Model_Assumptions[Values], 5) - $AC762)</f>
        <v>1.1862824763078476E-3</v>
      </c>
      <c r="AM762">
        <f>INDEX(Model_Assumptions[Values], 6) * MAX(0, INDEX(Model_Assumptions[Values], 3) - $AB762)^2</f>
        <v>0</v>
      </c>
      <c r="AN762">
        <f t="shared" si="264"/>
        <v>2511.8369765961725</v>
      </c>
      <c r="AO762" cm="1">
        <f t="array" ref="AO762">IFERROR(STDEV(IF($E$2:$E$2201=$E762, $AJ$2:$AJ$2201)), 0)</f>
        <v>256.64891181747305</v>
      </c>
      <c r="AP762">
        <f t="shared" si="272"/>
        <v>0.99466418693205605</v>
      </c>
      <c r="AQ762">
        <f t="shared" si="265"/>
        <v>1.4164391474955289E-2</v>
      </c>
      <c r="AR762" cm="1">
        <f t="array" ref="AR762">IFERROR(STDEV(IF($E$2:$E$2201=$E762, $AK$2:$AK$2201)), 0)</f>
        <v>1.6688931481883044E-2</v>
      </c>
      <c r="AS762">
        <f t="shared" si="273"/>
        <v>1.0199509189567328</v>
      </c>
      <c r="AT762">
        <f t="shared" si="266"/>
        <v>2.309277124923923E-3</v>
      </c>
      <c r="AU762" cm="1">
        <f t="array" ref="AU762">IFERROR(STDEV(IF($E$2:$E$2201=$E762, $AL$2:$AL$2201)), 0)</f>
        <v>5.2190284127107394E-3</v>
      </c>
      <c r="AV762">
        <f t="shared" si="274"/>
        <v>-0.21517312415488404</v>
      </c>
      <c r="AW762">
        <f t="shared" si="267"/>
        <v>0</v>
      </c>
      <c r="AX762" cm="1">
        <f t="array" ref="AX762">IFERROR(STDEV(IF($E$2:$E$2201=$E762, $AM$2:$AM$2201)), 0)</f>
        <v>0</v>
      </c>
      <c r="AY762">
        <f t="shared" si="275"/>
        <v>-0.21517312415488404</v>
      </c>
      <c r="AZ762">
        <f>INDEX(Model_Assumptions[Values],9)*((INDEX(Model_Scenarios[GR Weight],1)*$AG762)+(INDEX(Model_Scenarios[GP Weight],1)*$AH762)+(INDEX(Model_Scenarios[LTV Weight],1)*$AI762))-(INDEX(Model_Scenarios[LTV Weight],1)*$AP762)-(INDEX(Model_Scenarios[GP Weight],1)*($AS762+$AV762+$AY762))</f>
        <v>2.5447997197458982</v>
      </c>
      <c r="BA762">
        <f>INDEX(Model_Assumptions[Values],9)*((INDEX(Model_Scenarios[GR Weight],2)*$AG762)+(INDEX(Model_Scenarios[GP Weight],2)*$AH762)+(INDEX(Model_Scenarios[LTV Weight],2)*$AI762))-(INDEX(Model_Scenarios[LTV Weight],2)*$AP762)-(INDEX(Model_Scenarios[GP Weight],2)*($AS762+$AV762+$AY762))</f>
        <v>2.1859103950880918</v>
      </c>
      <c r="BB762">
        <f>INDEX(Model_Assumptions[Values],9)*((INDEX(Model_Scenarios[GR Weight],3)*$AG762)+(INDEX(Model_Scenarios[GP Weight],3)*$AH762)+(INDEX(Model_Scenarios[LTV Weight],3)*$AI762))-(INDEX(Model_Scenarios[LTV Weight],3)*$AP762)-(INDEX(Model_Scenarios[GP Weight],3)*($AS762+$AV762+$AY762))</f>
        <v>1.5967530237692624</v>
      </c>
      <c r="BC762">
        <f>INDEX(Model_Assumptions[Values],9)*((INDEX(Model_Scenarios[GR Weight],4)*$AG762)+(INDEX(Model_Scenarios[GP Weight],4)*$AH762)+(INDEX(Model_Scenarios[LTV Weight],4)*$AI762))-(INDEX(Model_Scenarios[LTV Weight],4)*$AP762)-(INDEX(Model_Scenarios[GP Weight],4)*($AS762+$AV762+$AY762))</f>
        <v>1.393459486440779</v>
      </c>
      <c r="BD762">
        <f>INDEX(Model_Assumptions[Values],9)*((INDEX(Model_Scenarios[GR Weight],5)*$AG762)+(INDEX(Model_Scenarios[GP Weight],5)*$AH762)+(INDEX(Model_Scenarios[LTV Weight],5)*$AI762))-(INDEX(Model_Scenarios[LTV Weight],5)*$AP762)-(INDEX(Model_Scenarios[GP Weight],5)*($AS762+$AV762+$AY762))</f>
        <v>1.1839146804463754</v>
      </c>
    </row>
    <row r="763" spans="1:56" x14ac:dyDescent="0.25">
      <c r="A763">
        <v>762</v>
      </c>
      <c r="B763">
        <v>16</v>
      </c>
      <c r="C763" s="3">
        <v>12</v>
      </c>
      <c r="D763" s="4">
        <v>0.22</v>
      </c>
      <c r="E763" t="str">
        <v>SKU-1021</v>
      </c>
      <c r="F763" t="str">
        <v>Raise</v>
      </c>
      <c r="G763" t="str">
        <v>Full</v>
      </c>
      <c r="H763">
        <v>98.51</v>
      </c>
      <c r="I763">
        <v>55.17</v>
      </c>
      <c r="J763">
        <v>34</v>
      </c>
      <c r="K763">
        <v>3349.34</v>
      </c>
      <c r="L763">
        <v>1473.5600000000002</v>
      </c>
      <c r="M763">
        <v>0.4399553344838088</v>
      </c>
      <c r="N763">
        <v>115.63152012124601</v>
      </c>
      <c r="O763">
        <v>350.86864387987225</v>
      </c>
      <c r="P763">
        <v>461.20864387987217</v>
      </c>
      <c r="Q763">
        <v>1821.0803839968587</v>
      </c>
      <c r="R763">
        <v>1477.8767731666815</v>
      </c>
      <c r="S763">
        <v>1</v>
      </c>
      <c r="T763">
        <f t="shared" si="253"/>
        <v>102.27673442667412</v>
      </c>
      <c r="U763">
        <f t="shared" si="254"/>
        <v>3.8237076709715961E-2</v>
      </c>
      <c r="V763">
        <f>IF($F763="Reduce", INDEX(Model_Assumptions[Values], 2), INDEX(Model_Assumptions[Values], 1))</f>
        <v>-0.4</v>
      </c>
      <c r="W763">
        <f t="shared" si="255"/>
        <v>33.479975756747862</v>
      </c>
      <c r="X763">
        <f t="shared" si="268"/>
        <v>3424.2225890843893</v>
      </c>
      <c r="Y763">
        <f t="shared" si="256"/>
        <v>1577.1323265846097</v>
      </c>
      <c r="Z763">
        <f t="shared" si="257"/>
        <v>74.88258908438911</v>
      </c>
      <c r="AA763">
        <f t="shared" si="258"/>
        <v>103.57232658460953</v>
      </c>
      <c r="AB763">
        <f t="shared" si="269"/>
        <v>0.46058113500335351</v>
      </c>
      <c r="AC763">
        <f t="shared" si="259"/>
        <v>2.0625800519544712E-2</v>
      </c>
      <c r="AD763">
        <f t="shared" si="260"/>
        <v>2.0625800519544712E-2</v>
      </c>
      <c r="AE763">
        <f t="shared" si="261"/>
        <v>0.21999999999999989</v>
      </c>
      <c r="AF763">
        <f t="shared" si="270"/>
        <v>1152.7438830700116</v>
      </c>
      <c r="AG763">
        <f t="shared" si="262"/>
        <v>0.21342057887061244</v>
      </c>
      <c r="AH763">
        <f t="shared" si="263"/>
        <v>0.22456718441640114</v>
      </c>
      <c r="AI763">
        <f t="shared" si="271"/>
        <v>0.78</v>
      </c>
      <c r="AJ763">
        <f>MAX(0, $R763 - $AA763) * INDEX(Model_Assumptions[Values], 7)</f>
        <v>2748.6088931641439</v>
      </c>
      <c r="AK763">
        <f>MAX(0, INDEX(Model_Assumptions[Values], 4) - $AD763)</f>
        <v>2.937419948045529E-2</v>
      </c>
      <c r="AL763">
        <f>MAX(0, INDEX(Model_Assumptions[Values], 5) - $AC763)</f>
        <v>0</v>
      </c>
      <c r="AM763">
        <f>INDEX(Model_Assumptions[Values], 6) * MAX(0, INDEX(Model_Assumptions[Values], 3) - $AB763)^2</f>
        <v>0</v>
      </c>
      <c r="AN763">
        <f t="shared" si="264"/>
        <v>2511.8369765961725</v>
      </c>
      <c r="AO763" cm="1">
        <f t="array" ref="AO763">IFERROR(STDEV(IF($E$2:$E$2201=$E763, $AJ$2:$AJ$2201)), 0)</f>
        <v>256.64891181747305</v>
      </c>
      <c r="AP763">
        <f t="shared" si="272"/>
        <v>0.922551803906973</v>
      </c>
      <c r="AQ763">
        <f t="shared" si="265"/>
        <v>1.4164391474955289E-2</v>
      </c>
      <c r="AR763" cm="1">
        <f t="array" ref="AR763">IFERROR(STDEV(IF($E$2:$E$2201=$E763, $AK$2:$AK$2201)), 0)</f>
        <v>1.6688931481883044E-2</v>
      </c>
      <c r="AS763">
        <f t="shared" si="273"/>
        <v>0.91137098992893995</v>
      </c>
      <c r="AT763">
        <f t="shared" si="266"/>
        <v>2.309277124923923E-3</v>
      </c>
      <c r="AU763" cm="1">
        <f t="array" ref="AU763">IFERROR(STDEV(IF($E$2:$E$2201=$E763, $AL$2:$AL$2201)), 0)</f>
        <v>5.2190284127107394E-3</v>
      </c>
      <c r="AV763">
        <f t="shared" si="274"/>
        <v>-0.44247261028504248</v>
      </c>
      <c r="AW763">
        <f t="shared" si="267"/>
        <v>0</v>
      </c>
      <c r="AX763" cm="1">
        <f t="array" ref="AX763">IFERROR(STDEV(IF($E$2:$E$2201=$E763, $AM$2:$AM$2201)), 0)</f>
        <v>0</v>
      </c>
      <c r="AY763">
        <f t="shared" si="275"/>
        <v>-0.44247261028504248</v>
      </c>
      <c r="AZ763">
        <f>INDEX(Model_Assumptions[Values],9)*((INDEX(Model_Scenarios[GR Weight],1)*$AG763)+(INDEX(Model_Scenarios[GP Weight],1)*$AH763)+(INDEX(Model_Scenarios[LTV Weight],1)*$AI763))-(INDEX(Model_Scenarios[LTV Weight],1)*$AP763)-(INDEX(Model_Scenarios[GP Weight],1)*($AS763+$AV763+$AY763))</f>
        <v>2.598309861582043</v>
      </c>
      <c r="BA763">
        <f>INDEX(Model_Assumptions[Values],9)*((INDEX(Model_Scenarios[GR Weight],2)*$AG763)+(INDEX(Model_Scenarios[GP Weight],2)*$AH763)+(INDEX(Model_Scenarios[LTV Weight],2)*$AI763))-(INDEX(Model_Scenarios[LTV Weight],2)*$AP763)-(INDEX(Model_Scenarios[GP Weight],2)*($AS763+$AV763+$AY763))</f>
        <v>2.3146887921580572</v>
      </c>
      <c r="BB763">
        <f>INDEX(Model_Assumptions[Values],9)*((INDEX(Model_Scenarios[GR Weight],3)*$AG763)+(INDEX(Model_Scenarios[GP Weight],3)*$AH763)+(INDEX(Model_Scenarios[LTV Weight],3)*$AI763))-(INDEX(Model_Scenarios[LTV Weight],3)*$AP763)-(INDEX(Model_Scenarios[GP Weight],3)*($AS763+$AV763+$AY763))</f>
        <v>1.8414985554785797</v>
      </c>
      <c r="BC763">
        <f>INDEX(Model_Assumptions[Values],9)*((INDEX(Model_Scenarios[GR Weight],4)*$AG763)+(INDEX(Model_Scenarios[GP Weight],4)*$AH763)+(INDEX(Model_Scenarios[LTV Weight],4)*$AI763))-(INDEX(Model_Scenarios[LTV Weight],4)*$AP763)-(INDEX(Model_Scenarios[GP Weight],4)*($AS763+$AV763+$AY763))</f>
        <v>1.6504640253045826</v>
      </c>
      <c r="BD763">
        <f>INDEX(Model_Assumptions[Values],9)*((INDEX(Model_Scenarios[GR Weight],5)*$AG763)+(INDEX(Model_Scenarios[GP Weight],5)*$AH763)+(INDEX(Model_Scenarios[LTV Weight],5)*$AI763))-(INDEX(Model_Scenarios[LTV Weight],5)*$AP763)-(INDEX(Model_Scenarios[GP Weight],5)*($AS763+$AV763+$AY763))</f>
        <v>1.560808211891602</v>
      </c>
    </row>
    <row r="764" spans="1:56" x14ac:dyDescent="0.25">
      <c r="A764">
        <v>763</v>
      </c>
      <c r="B764">
        <v>16</v>
      </c>
      <c r="C764" s="3">
        <v>13</v>
      </c>
      <c r="D764" s="4">
        <v>0.24</v>
      </c>
      <c r="E764" t="str">
        <v>SKU-1021</v>
      </c>
      <c r="F764" t="str">
        <v>Raise</v>
      </c>
      <c r="G764" t="str">
        <v>Full</v>
      </c>
      <c r="H764">
        <v>98.51</v>
      </c>
      <c r="I764">
        <v>55.17</v>
      </c>
      <c r="J764">
        <v>34</v>
      </c>
      <c r="K764">
        <v>3349.34</v>
      </c>
      <c r="L764">
        <v>1473.5600000000002</v>
      </c>
      <c r="M764">
        <v>0.4399553344838088</v>
      </c>
      <c r="N764">
        <v>115.63152012124601</v>
      </c>
      <c r="O764">
        <v>350.86864387987225</v>
      </c>
      <c r="P764">
        <v>461.20864387987217</v>
      </c>
      <c r="Q764">
        <v>1821.0803839968587</v>
      </c>
      <c r="R764">
        <v>1477.8767731666815</v>
      </c>
      <c r="S764">
        <v>1</v>
      </c>
      <c r="T764">
        <f t="shared" si="253"/>
        <v>102.61916482909905</v>
      </c>
      <c r="U764">
        <f t="shared" si="254"/>
        <v>4.1713174592417454E-2</v>
      </c>
      <c r="V764">
        <f>IF($F764="Reduce", INDEX(Model_Assumptions[Values], 2), INDEX(Model_Assumptions[Values], 1))</f>
        <v>-0.4</v>
      </c>
      <c r="W764">
        <f t="shared" si="255"/>
        <v>33.432700825543122</v>
      </c>
      <c r="X764">
        <f t="shared" si="268"/>
        <v>3430.8358366983657</v>
      </c>
      <c r="Y764">
        <f t="shared" si="256"/>
        <v>1586.3537321531517</v>
      </c>
      <c r="Z764">
        <f t="shared" si="257"/>
        <v>81.495836698365565</v>
      </c>
      <c r="AA764">
        <f t="shared" si="258"/>
        <v>112.7937321531515</v>
      </c>
      <c r="AB764">
        <f t="shared" si="269"/>
        <v>0.46238112450165059</v>
      </c>
      <c r="AC764">
        <f t="shared" si="259"/>
        <v>2.2425790017841785E-2</v>
      </c>
      <c r="AD764">
        <f t="shared" si="260"/>
        <v>2.2425790017841785E-2</v>
      </c>
      <c r="AE764">
        <f t="shared" si="261"/>
        <v>0.2400000000000001</v>
      </c>
      <c r="AF764">
        <f t="shared" si="270"/>
        <v>1123.1863476066778</v>
      </c>
      <c r="AG764">
        <f t="shared" si="262"/>
        <v>0.23226879380611593</v>
      </c>
      <c r="AH764">
        <f t="shared" si="263"/>
        <v>0.24456118429239609</v>
      </c>
      <c r="AI764">
        <f t="shared" si="271"/>
        <v>0.7599999999999999</v>
      </c>
      <c r="AJ764">
        <f>MAX(0, $R764 - $AA764) * INDEX(Model_Assumptions[Values], 7)</f>
        <v>2730.1660820270599</v>
      </c>
      <c r="AK764">
        <f>MAX(0, INDEX(Model_Assumptions[Values], 4) - $AD764)</f>
        <v>2.7574209982158218E-2</v>
      </c>
      <c r="AL764">
        <f>MAX(0, INDEX(Model_Assumptions[Values], 5) - $AC764)</f>
        <v>0</v>
      </c>
      <c r="AM764">
        <f>INDEX(Model_Assumptions[Values], 6) * MAX(0, INDEX(Model_Assumptions[Values], 3) - $AB764)^2</f>
        <v>0</v>
      </c>
      <c r="AN764">
        <f t="shared" si="264"/>
        <v>2511.8369765961725</v>
      </c>
      <c r="AO764" cm="1">
        <f t="array" ref="AO764">IFERROR(STDEV(IF($E$2:$E$2201=$E764, $AJ$2:$AJ$2201)), 0)</f>
        <v>256.64891181747305</v>
      </c>
      <c r="AP764">
        <f t="shared" si="272"/>
        <v>0.85069172467858201</v>
      </c>
      <c r="AQ764">
        <f t="shared" si="265"/>
        <v>1.4164391474955289E-2</v>
      </c>
      <c r="AR764" cm="1">
        <f t="array" ref="AR764">IFERROR(STDEV(IF($E$2:$E$2201=$E764, $AK$2:$AK$2201)), 0)</f>
        <v>1.6688931481883044E-2</v>
      </c>
      <c r="AS764">
        <f t="shared" si="273"/>
        <v>0.80351570271351336</v>
      </c>
      <c r="AT764">
        <f t="shared" si="266"/>
        <v>2.309277124923923E-3</v>
      </c>
      <c r="AU764" cm="1">
        <f t="array" ref="AU764">IFERROR(STDEV(IF($E$2:$E$2201=$E764, $AL$2:$AL$2201)), 0)</f>
        <v>5.2190284127107394E-3</v>
      </c>
      <c r="AV764">
        <f t="shared" si="274"/>
        <v>-0.44247261028504248</v>
      </c>
      <c r="AW764">
        <f t="shared" si="267"/>
        <v>0</v>
      </c>
      <c r="AX764" cm="1">
        <f t="array" ref="AX764">IFERROR(STDEV(IF($E$2:$E$2201=$E764, $AM$2:$AM$2201)), 0)</f>
        <v>0</v>
      </c>
      <c r="AY764">
        <f t="shared" si="275"/>
        <v>-0.44247261028504248</v>
      </c>
      <c r="AZ764">
        <f>INDEX(Model_Assumptions[Values],9)*((INDEX(Model_Scenarios[GR Weight],1)*$AG764)+(INDEX(Model_Scenarios[GP Weight],1)*$AH764)+(INDEX(Model_Scenarios[LTV Weight],1)*$AI764))-(INDEX(Model_Scenarios[LTV Weight],1)*$AP764)-(INDEX(Model_Scenarios[GP Weight],1)*($AS764+$AV764+$AY764))</f>
        <v>2.6060045610920475</v>
      </c>
      <c r="BA764">
        <f>INDEX(Model_Assumptions[Values],9)*((INDEX(Model_Scenarios[GR Weight],2)*$AG764)+(INDEX(Model_Scenarios[GP Weight],2)*$AH764)+(INDEX(Model_Scenarios[LTV Weight],2)*$AI764))-(INDEX(Model_Scenarios[LTV Weight],2)*$AP764)-(INDEX(Model_Scenarios[GP Weight],2)*($AS764+$AV764+$AY764))</f>
        <v>2.3520990621772189</v>
      </c>
      <c r="BB764">
        <f>INDEX(Model_Assumptions[Values],9)*((INDEX(Model_Scenarios[GR Weight],3)*$AG764)+(INDEX(Model_Scenarios[GP Weight],3)*$AH764)+(INDEX(Model_Scenarios[LTV Weight],3)*$AI764))-(INDEX(Model_Scenarios[LTV Weight],3)*$AP764)-(INDEX(Model_Scenarios[GP Weight],3)*($AS764+$AV764+$AY764))</f>
        <v>1.926541706147705</v>
      </c>
      <c r="BC764">
        <f>INDEX(Model_Assumptions[Values],9)*((INDEX(Model_Scenarios[GR Weight],4)*$AG764)+(INDEX(Model_Scenarios[GP Weight],4)*$AH764)+(INDEX(Model_Scenarios[LTV Weight],4)*$AI764))-(INDEX(Model_Scenarios[LTV Weight],4)*$AP764)-(INDEX(Model_Scenarios[GP Weight],4)*($AS764+$AV764+$AY764))</f>
        <v>1.7477452755186211</v>
      </c>
      <c r="BD764">
        <f>INDEX(Model_Assumptions[Values],9)*((INDEX(Model_Scenarios[GR Weight],5)*$AG764)+(INDEX(Model_Scenarios[GP Weight],5)*$AH764)+(INDEX(Model_Scenarios[LTV Weight],5)*$AI764))-(INDEX(Model_Scenarios[LTV Weight],5)*$AP764)-(INDEX(Model_Scenarios[GP Weight],5)*($AS764+$AV764+$AY764))</f>
        <v>1.6869253542616738</v>
      </c>
    </row>
    <row r="765" spans="1:56" x14ac:dyDescent="0.25">
      <c r="A765">
        <v>764</v>
      </c>
      <c r="B765">
        <v>16</v>
      </c>
      <c r="C765" s="3">
        <v>14</v>
      </c>
      <c r="D765" s="4">
        <v>0.26</v>
      </c>
      <c r="E765" t="str">
        <v>SKU-1021</v>
      </c>
      <c r="F765" t="str">
        <v>Raise</v>
      </c>
      <c r="G765" t="str">
        <v>Full</v>
      </c>
      <c r="H765">
        <v>98.51</v>
      </c>
      <c r="I765">
        <v>55.17</v>
      </c>
      <c r="J765">
        <v>34</v>
      </c>
      <c r="K765">
        <v>3349.34</v>
      </c>
      <c r="L765">
        <v>1473.5600000000002</v>
      </c>
      <c r="M765">
        <v>0.4399553344838088</v>
      </c>
      <c r="N765">
        <v>115.63152012124601</v>
      </c>
      <c r="O765">
        <v>350.86864387987225</v>
      </c>
      <c r="P765">
        <v>461.20864387987217</v>
      </c>
      <c r="Q765">
        <v>1821.0803839968587</v>
      </c>
      <c r="R765">
        <v>1477.8767731666815</v>
      </c>
      <c r="S765">
        <v>1</v>
      </c>
      <c r="T765">
        <f t="shared" si="253"/>
        <v>102.96159523152397</v>
      </c>
      <c r="U765">
        <f t="shared" si="254"/>
        <v>4.518927247511894E-2</v>
      </c>
      <c r="V765">
        <f>IF($F765="Reduce", INDEX(Model_Assumptions[Values], 2), INDEX(Model_Assumptions[Values], 1))</f>
        <v>-0.4</v>
      </c>
      <c r="W765">
        <f t="shared" si="255"/>
        <v>33.385425894338383</v>
      </c>
      <c r="X765">
        <f t="shared" si="268"/>
        <v>3437.4167075649079</v>
      </c>
      <c r="Y765">
        <f t="shared" si="256"/>
        <v>1595.5427609742594</v>
      </c>
      <c r="Z765">
        <f t="shared" si="257"/>
        <v>88.076707564907792</v>
      </c>
      <c r="AA765">
        <f t="shared" si="258"/>
        <v>121.98276097425924</v>
      </c>
      <c r="AB765">
        <f t="shared" si="269"/>
        <v>0.46416914116431174</v>
      </c>
      <c r="AC765">
        <f t="shared" si="259"/>
        <v>2.4213806680502936E-2</v>
      </c>
      <c r="AD765">
        <f t="shared" si="260"/>
        <v>2.4213806680502936E-2</v>
      </c>
      <c r="AE765">
        <f t="shared" si="261"/>
        <v>0.26000000000000034</v>
      </c>
      <c r="AF765">
        <f t="shared" si="270"/>
        <v>1093.6288121433438</v>
      </c>
      <c r="AG765">
        <f t="shared" si="262"/>
        <v>0.25102473276313292</v>
      </c>
      <c r="AH765">
        <f t="shared" si="263"/>
        <v>0.26448498438383833</v>
      </c>
      <c r="AI765">
        <f t="shared" si="271"/>
        <v>0.73999999999999966</v>
      </c>
      <c r="AJ765">
        <f>MAX(0, $R765 - $AA765) * INDEX(Model_Assumptions[Values], 7)</f>
        <v>2711.7880243848444</v>
      </c>
      <c r="AK765">
        <f>MAX(0, INDEX(Model_Assumptions[Values], 4) - $AD765)</f>
        <v>2.5786193319497067E-2</v>
      </c>
      <c r="AL765">
        <f>MAX(0, INDEX(Model_Assumptions[Values], 5) - $AC765)</f>
        <v>0</v>
      </c>
      <c r="AM765">
        <f>INDEX(Model_Assumptions[Values], 6) * MAX(0, INDEX(Model_Assumptions[Values], 3) - $AB765)^2</f>
        <v>0</v>
      </c>
      <c r="AN765">
        <f t="shared" si="264"/>
        <v>2511.8369765961725</v>
      </c>
      <c r="AO765" cm="1">
        <f t="array" ref="AO765">IFERROR(STDEV(IF($E$2:$E$2201=$E765, $AJ$2:$AJ$2201)), 0)</f>
        <v>256.64891181747305</v>
      </c>
      <c r="AP765">
        <f t="shared" si="272"/>
        <v>0.77908394924688329</v>
      </c>
      <c r="AQ765">
        <f t="shared" si="265"/>
        <v>1.4164391474955289E-2</v>
      </c>
      <c r="AR765" cm="1">
        <f t="array" ref="AR765">IFERROR(STDEV(IF($E$2:$E$2201=$E765, $AK$2:$AK$2201)), 0)</f>
        <v>1.6688931481883044E-2</v>
      </c>
      <c r="AS765">
        <f t="shared" si="273"/>
        <v>0.69637782725383135</v>
      </c>
      <c r="AT765">
        <f t="shared" si="266"/>
        <v>2.309277124923923E-3</v>
      </c>
      <c r="AU765" cm="1">
        <f t="array" ref="AU765">IFERROR(STDEV(IF($E$2:$E$2201=$E765, $AL$2:$AL$2201)), 0)</f>
        <v>5.2190284127107394E-3</v>
      </c>
      <c r="AV765">
        <f t="shared" si="274"/>
        <v>-0.44247261028504248</v>
      </c>
      <c r="AW765">
        <f t="shared" si="267"/>
        <v>0</v>
      </c>
      <c r="AX765" cm="1">
        <f t="array" ref="AX765">IFERROR(STDEV(IF($E$2:$E$2201=$E765, $AM$2:$AM$2201)), 0)</f>
        <v>0</v>
      </c>
      <c r="AY765">
        <f t="shared" si="275"/>
        <v>-0.44247261028504248</v>
      </c>
      <c r="AZ765">
        <f>INDEX(Model_Assumptions[Values],9)*((INDEX(Model_Scenarios[GR Weight],1)*$AG765)+(INDEX(Model_Scenarios[GP Weight],1)*$AH765)+(INDEX(Model_Scenarios[LTV Weight],1)*$AI765))-(INDEX(Model_Scenarios[LTV Weight],1)*$AP765)-(INDEX(Model_Scenarios[GP Weight],1)*($AS765+$AV765+$AY765))</f>
        <v>2.6133444385076032</v>
      </c>
      <c r="BA765">
        <f>INDEX(Model_Assumptions[Values],9)*((INDEX(Model_Scenarios[GR Weight],2)*$AG765)+(INDEX(Model_Scenarios[GP Weight],2)*$AH765)+(INDEX(Model_Scenarios[LTV Weight],2)*$AI765))-(INDEX(Model_Scenarios[LTV Weight],2)*$AP765)-(INDEX(Model_Scenarios[GP Weight],2)*($AS765+$AV765+$AY765))</f>
        <v>2.3890624456089635</v>
      </c>
      <c r="BB765">
        <f>INDEX(Model_Assumptions[Values],9)*((INDEX(Model_Scenarios[GR Weight],3)*$AG765)+(INDEX(Model_Scenarios[GP Weight],3)*$AH765)+(INDEX(Model_Scenarios[LTV Weight],3)*$AI765))-(INDEX(Model_Scenarios[LTV Weight],3)*$AP765)-(INDEX(Model_Scenarios[GP Weight],3)*($AS765+$AV765+$AY765))</f>
        <v>2.0109946465875681</v>
      </c>
      <c r="BC765">
        <f>INDEX(Model_Assumptions[Values],9)*((INDEX(Model_Scenarios[GR Weight],4)*$AG765)+(INDEX(Model_Scenarios[GP Weight],4)*$AH765)+(INDEX(Model_Scenarios[LTV Weight],4)*$AI765))-(INDEX(Model_Scenarios[LTV Weight],4)*$AP765)-(INDEX(Model_Scenarios[GP Weight],4)*($AS765+$AV765+$AY765))</f>
        <v>1.8444154078938229</v>
      </c>
      <c r="BD765">
        <f>INDEX(Model_Assumptions[Values],9)*((INDEX(Model_Scenarios[GR Weight],5)*$AG765)+(INDEX(Model_Scenarios[GP Weight],5)*$AH765)+(INDEX(Model_Scenarios[LTV Weight],5)*$AI765))-(INDEX(Model_Scenarios[LTV Weight],5)*$AP765)-(INDEX(Model_Scenarios[GP Weight],5)*($AS765+$AV765+$AY765))</f>
        <v>1.8122995188309066</v>
      </c>
    </row>
    <row r="766" spans="1:56" x14ac:dyDescent="0.25">
      <c r="A766">
        <v>765</v>
      </c>
      <c r="B766">
        <v>16</v>
      </c>
      <c r="C766" s="3">
        <v>15</v>
      </c>
      <c r="D766" s="4">
        <v>0.28000000000000003</v>
      </c>
      <c r="E766" t="str">
        <v>SKU-1021</v>
      </c>
      <c r="F766" t="str">
        <v>Raise</v>
      </c>
      <c r="G766" t="str">
        <v>Full</v>
      </c>
      <c r="H766">
        <v>98.51</v>
      </c>
      <c r="I766">
        <v>55.17</v>
      </c>
      <c r="J766">
        <v>34</v>
      </c>
      <c r="K766">
        <v>3349.34</v>
      </c>
      <c r="L766">
        <v>1473.5600000000002</v>
      </c>
      <c r="M766">
        <v>0.4399553344838088</v>
      </c>
      <c r="N766">
        <v>115.63152012124601</v>
      </c>
      <c r="O766">
        <v>350.86864387987225</v>
      </c>
      <c r="P766">
        <v>461.20864387987217</v>
      </c>
      <c r="Q766">
        <v>1821.0803839968587</v>
      </c>
      <c r="R766">
        <v>1477.8767731666815</v>
      </c>
      <c r="S766">
        <v>1</v>
      </c>
      <c r="T766">
        <f t="shared" si="253"/>
        <v>103.30402563394888</v>
      </c>
      <c r="U766">
        <f t="shared" si="254"/>
        <v>4.8665370357820287E-2</v>
      </c>
      <c r="V766">
        <f>IF($F766="Reduce", INDEX(Model_Assumptions[Values], 2), INDEX(Model_Assumptions[Values], 1))</f>
        <v>-0.4</v>
      </c>
      <c r="W766">
        <f t="shared" si="255"/>
        <v>33.338150963133643</v>
      </c>
      <c r="X766">
        <f t="shared" si="268"/>
        <v>3443.9652016840155</v>
      </c>
      <c r="Y766">
        <f t="shared" si="256"/>
        <v>1604.6994130479325</v>
      </c>
      <c r="Z766">
        <f t="shared" si="257"/>
        <v>94.625201684015337</v>
      </c>
      <c r="AA766">
        <f t="shared" si="258"/>
        <v>131.13941304793229</v>
      </c>
      <c r="AB766">
        <f t="shared" si="269"/>
        <v>0.46594530405338397</v>
      </c>
      <c r="AC766">
        <f t="shared" si="259"/>
        <v>2.5989969569575166E-2</v>
      </c>
      <c r="AD766">
        <f t="shared" si="260"/>
        <v>2.5989969569575166E-2</v>
      </c>
      <c r="AE766">
        <f t="shared" si="261"/>
        <v>0.27999999999999969</v>
      </c>
      <c r="AF766">
        <f t="shared" si="270"/>
        <v>1064.0712766800111</v>
      </c>
      <c r="AG766">
        <f t="shared" si="262"/>
        <v>0.2696883957416622</v>
      </c>
      <c r="AH766">
        <f t="shared" si="263"/>
        <v>0.28433858469072681</v>
      </c>
      <c r="AI766">
        <f t="shared" si="271"/>
        <v>0.72000000000000031</v>
      </c>
      <c r="AJ766">
        <f>MAX(0, $R766 - $AA766) * INDEX(Model_Assumptions[Values], 7)</f>
        <v>2693.4747202374983</v>
      </c>
      <c r="AK766">
        <f>MAX(0, INDEX(Model_Assumptions[Values], 4) - $AD766)</f>
        <v>2.4010030430424836E-2</v>
      </c>
      <c r="AL766">
        <f>MAX(0, INDEX(Model_Assumptions[Values], 5) - $AC766)</f>
        <v>0</v>
      </c>
      <c r="AM766">
        <f>INDEX(Model_Assumptions[Values], 6) * MAX(0, INDEX(Model_Assumptions[Values], 3) - $AB766)^2</f>
        <v>0</v>
      </c>
      <c r="AN766">
        <f t="shared" si="264"/>
        <v>2511.8369765961725</v>
      </c>
      <c r="AO766" cm="1">
        <f t="array" ref="AO766">IFERROR(STDEV(IF($E$2:$E$2201=$E766, $AJ$2:$AJ$2201)), 0)</f>
        <v>256.64891181747305</v>
      </c>
      <c r="AP766">
        <f t="shared" si="272"/>
        <v>0.70772847761188007</v>
      </c>
      <c r="AQ766">
        <f t="shared" si="265"/>
        <v>1.4164391474955289E-2</v>
      </c>
      <c r="AR766" cm="1">
        <f t="array" ref="AR766">IFERROR(STDEV(IF($E$2:$E$2201=$E766, $AK$2:$AK$2201)), 0)</f>
        <v>1.6688931481883044E-2</v>
      </c>
      <c r="AS766">
        <f t="shared" si="273"/>
        <v>0.58995022935756247</v>
      </c>
      <c r="AT766">
        <f t="shared" si="266"/>
        <v>2.309277124923923E-3</v>
      </c>
      <c r="AU766" cm="1">
        <f t="array" ref="AU766">IFERROR(STDEV(IF($E$2:$E$2201=$E766, $AL$2:$AL$2201)), 0)</f>
        <v>5.2190284127107394E-3</v>
      </c>
      <c r="AV766">
        <f t="shared" si="274"/>
        <v>-0.44247261028504248</v>
      </c>
      <c r="AW766">
        <f t="shared" si="267"/>
        <v>0</v>
      </c>
      <c r="AX766" cm="1">
        <f t="array" ref="AX766">IFERROR(STDEV(IF($E$2:$E$2201=$E766, $AM$2:$AM$2201)), 0)</f>
        <v>0</v>
      </c>
      <c r="AY766">
        <f t="shared" si="275"/>
        <v>-0.44247261028504248</v>
      </c>
      <c r="AZ766">
        <f>INDEX(Model_Assumptions[Values],9)*((INDEX(Model_Scenarios[GR Weight],1)*$AG766)+(INDEX(Model_Scenarios[GP Weight],1)*$AH766)+(INDEX(Model_Scenarios[LTV Weight],1)*$AI766))-(INDEX(Model_Scenarios[LTV Weight],1)*$AP766)-(INDEX(Model_Scenarios[GP Weight],1)*($AS766+$AV766+$AY766))</f>
        <v>2.6203302072479442</v>
      </c>
      <c r="BA766">
        <f>INDEX(Model_Assumptions[Values],9)*((INDEX(Model_Scenarios[GR Weight],2)*$AG766)+(INDEX(Model_Scenarios[GP Weight],2)*$AH766)+(INDEX(Model_Scenarios[LTV Weight],2)*$AI766))-(INDEX(Model_Scenarios[LTV Weight],2)*$AP766)-(INDEX(Model_Scenarios[GP Weight],2)*($AS766+$AV766+$AY766))</f>
        <v>2.4255803692917572</v>
      </c>
      <c r="BB766">
        <f>INDEX(Model_Assumptions[Values],9)*((INDEX(Model_Scenarios[GR Weight],3)*$AG766)+(INDEX(Model_Scenarios[GP Weight],3)*$AH766)+(INDEX(Model_Scenarios[LTV Weight],3)*$AI766))-(INDEX(Model_Scenarios[LTV Weight],3)*$AP766)-(INDEX(Model_Scenarios[GP Weight],3)*($AS766+$AV766+$AY766))</f>
        <v>2.0948598737654809</v>
      </c>
      <c r="BC766">
        <f>INDEX(Model_Assumptions[Values],9)*((INDEX(Model_Scenarios[GR Weight],4)*$AG766)+(INDEX(Model_Scenarios[GP Weight],4)*$AH766)+(INDEX(Model_Scenarios[LTV Weight],4)*$AI766))-(INDEX(Model_Scenarios[LTV Weight],4)*$AP766)-(INDEX(Model_Scenarios[GP Weight],4)*($AS766+$AV766+$AY766))</f>
        <v>1.9404769193975</v>
      </c>
      <c r="BD766">
        <f>INDEX(Model_Assumptions[Values],9)*((INDEX(Model_Scenarios[GR Weight],5)*$AG766)+(INDEX(Model_Scenarios[GP Weight],5)*$AH766)+(INDEX(Model_Scenarios[LTV Weight],5)*$AI766))-(INDEX(Model_Scenarios[LTV Weight],5)*$AP766)-(INDEX(Model_Scenarios[GP Weight],5)*($AS766+$AV766+$AY766))</f>
        <v>1.9369346294050791</v>
      </c>
    </row>
    <row r="767" spans="1:56" x14ac:dyDescent="0.25">
      <c r="A767">
        <v>766</v>
      </c>
      <c r="B767">
        <v>16</v>
      </c>
      <c r="C767" s="3">
        <v>16</v>
      </c>
      <c r="D767" s="4">
        <v>0.3</v>
      </c>
      <c r="E767" t="str">
        <v>SKU-1021</v>
      </c>
      <c r="F767" t="str">
        <v>Raise</v>
      </c>
      <c r="G767" t="str">
        <v>Full</v>
      </c>
      <c r="H767">
        <v>98.51</v>
      </c>
      <c r="I767">
        <v>55.17</v>
      </c>
      <c r="J767">
        <v>34</v>
      </c>
      <c r="K767">
        <v>3349.34</v>
      </c>
      <c r="L767">
        <v>1473.5600000000002</v>
      </c>
      <c r="M767">
        <v>0.4399553344838088</v>
      </c>
      <c r="N767">
        <v>115.63152012124601</v>
      </c>
      <c r="O767">
        <v>350.86864387987225</v>
      </c>
      <c r="P767">
        <v>461.20864387987217</v>
      </c>
      <c r="Q767">
        <v>1821.0803839968587</v>
      </c>
      <c r="R767">
        <v>1477.8767731666815</v>
      </c>
      <c r="S767">
        <v>1</v>
      </c>
      <c r="T767">
        <f t="shared" si="253"/>
        <v>103.64645603637381</v>
      </c>
      <c r="U767">
        <f t="shared" si="254"/>
        <v>5.2141468240521779E-2</v>
      </c>
      <c r="V767">
        <f>IF($F767="Reduce", INDEX(Model_Assumptions[Values], 2), INDEX(Model_Assumptions[Values], 1))</f>
        <v>-0.4</v>
      </c>
      <c r="W767">
        <f t="shared" si="255"/>
        <v>33.290876031928903</v>
      </c>
      <c r="X767">
        <f t="shared" si="268"/>
        <v>3450.4813190556897</v>
      </c>
      <c r="Y767">
        <f t="shared" si="256"/>
        <v>1613.823688374172</v>
      </c>
      <c r="Z767">
        <f t="shared" si="257"/>
        <v>101.14131905568956</v>
      </c>
      <c r="AA767">
        <f t="shared" si="258"/>
        <v>140.26368837417181</v>
      </c>
      <c r="AB767">
        <f t="shared" si="269"/>
        <v>0.46770973065747101</v>
      </c>
      <c r="AC767">
        <f t="shared" si="259"/>
        <v>2.775439617366221E-2</v>
      </c>
      <c r="AD767">
        <f t="shared" si="260"/>
        <v>2.775439617366221E-2</v>
      </c>
      <c r="AE767">
        <f t="shared" si="261"/>
        <v>0.29999999999999993</v>
      </c>
      <c r="AF767">
        <f t="shared" si="270"/>
        <v>1034.5137412166771</v>
      </c>
      <c r="AG767">
        <f t="shared" si="262"/>
        <v>0.28825978274170766</v>
      </c>
      <c r="AH767">
        <f t="shared" si="263"/>
        <v>0.30412198521306405</v>
      </c>
      <c r="AI767">
        <f t="shared" si="271"/>
        <v>0.70000000000000007</v>
      </c>
      <c r="AJ767">
        <f>MAX(0, $R767 - $AA767) * INDEX(Model_Assumptions[Values], 7)</f>
        <v>2675.2261695850193</v>
      </c>
      <c r="AK767">
        <f>MAX(0, INDEX(Model_Assumptions[Values], 4) - $AD767)</f>
        <v>2.2245603826337793E-2</v>
      </c>
      <c r="AL767">
        <f>MAX(0, INDEX(Model_Assumptions[Values], 5) - $AC767)</f>
        <v>0</v>
      </c>
      <c r="AM767">
        <f>INDEX(Model_Assumptions[Values], 6) * MAX(0, INDEX(Model_Assumptions[Values], 3) - $AB767)^2</f>
        <v>0</v>
      </c>
      <c r="AN767">
        <f t="shared" si="264"/>
        <v>2511.8369765961725</v>
      </c>
      <c r="AO767" cm="1">
        <f t="array" ref="AO767">IFERROR(STDEV(IF($E$2:$E$2201=$E767, $AJ$2:$AJ$2201)), 0)</f>
        <v>256.64891181747305</v>
      </c>
      <c r="AP767">
        <f t="shared" si="272"/>
        <v>0.6366253097735638</v>
      </c>
      <c r="AQ767">
        <f t="shared" si="265"/>
        <v>1.4164391474955289E-2</v>
      </c>
      <c r="AR767" cm="1">
        <f t="array" ref="AR767">IFERROR(STDEV(IF($E$2:$E$2201=$E767, $AK$2:$AK$2201)), 0)</f>
        <v>1.6688931481883044E-2</v>
      </c>
      <c r="AS767">
        <f t="shared" si="273"/>
        <v>0.48422586911302273</v>
      </c>
      <c r="AT767">
        <f t="shared" si="266"/>
        <v>2.309277124923923E-3</v>
      </c>
      <c r="AU767" cm="1">
        <f t="array" ref="AU767">IFERROR(STDEV(IF($E$2:$E$2201=$E767, $AL$2:$AL$2201)), 0)</f>
        <v>5.2190284127107394E-3</v>
      </c>
      <c r="AV767">
        <f t="shared" si="274"/>
        <v>-0.44247261028504248</v>
      </c>
      <c r="AW767">
        <f t="shared" si="267"/>
        <v>0</v>
      </c>
      <c r="AX767" cm="1">
        <f t="array" ref="AX767">IFERROR(STDEV(IF($E$2:$E$2201=$E767, $AM$2:$AM$2201)), 0)</f>
        <v>0</v>
      </c>
      <c r="AY767">
        <f t="shared" si="275"/>
        <v>-0.44247261028504248</v>
      </c>
      <c r="AZ767">
        <f>INDEX(Model_Assumptions[Values],9)*((INDEX(Model_Scenarios[GR Weight],1)*$AG767)+(INDEX(Model_Scenarios[GP Weight],1)*$AH767)+(INDEX(Model_Scenarios[LTV Weight],1)*$AI767))-(INDEX(Model_Scenarios[LTV Weight],1)*$AP767)-(INDEX(Model_Scenarios[GP Weight],1)*($AS767+$AV767+$AY767))</f>
        <v>2.6269625713042415</v>
      </c>
      <c r="BA767">
        <f>INDEX(Model_Assumptions[Values],9)*((INDEX(Model_Scenarios[GR Weight],2)*$AG767)+(INDEX(Model_Scenarios[GP Weight],2)*$AH767)+(INDEX(Model_Scenarios[LTV Weight],2)*$AI767))-(INDEX(Model_Scenarios[LTV Weight],2)*$AP767)-(INDEX(Model_Scenarios[GP Weight],2)*($AS767+$AV767+$AY767))</f>
        <v>2.461654241207941</v>
      </c>
      <c r="BB767">
        <f>INDEX(Model_Assumptions[Values],9)*((INDEX(Model_Scenarios[GR Weight],3)*$AG767)+(INDEX(Model_Scenarios[GP Weight],3)*$AH767)+(INDEX(Model_Scenarios[LTV Weight],3)*$AI767))-(INDEX(Model_Scenarios[LTV Weight],3)*$AP767)-(INDEX(Model_Scenarios[GP Weight],3)*($AS767+$AV767+$AY767))</f>
        <v>2.1781398516505428</v>
      </c>
      <c r="BC767">
        <f>INDEX(Model_Assumptions[Values],9)*((INDEX(Model_Scenarios[GR Weight],4)*$AG767)+(INDEX(Model_Scenarios[GP Weight],4)*$AH767)+(INDEX(Model_Scenarios[LTV Weight],4)*$AI767))-(INDEX(Model_Scenarios[LTV Weight],4)*$AP767)-(INDEX(Model_Scenarios[GP Weight],4)*($AS767+$AV767+$AY767))</f>
        <v>2.0359322739987529</v>
      </c>
      <c r="BD767">
        <f>INDEX(Model_Assumptions[Values],9)*((INDEX(Model_Scenarios[GR Weight],5)*$AG767)+(INDEX(Model_Scenarios[GP Weight],5)*$AH767)+(INDEX(Model_Scenarios[LTV Weight],5)*$AI767))-(INDEX(Model_Scenarios[LTV Weight],5)*$AP767)-(INDEX(Model_Scenarios[GP Weight],5)*($AS767+$AV767+$AY767))</f>
        <v>2.0608345579356273</v>
      </c>
    </row>
    <row r="768" spans="1:56" x14ac:dyDescent="0.25">
      <c r="A768">
        <v>767</v>
      </c>
      <c r="B768">
        <v>16</v>
      </c>
      <c r="C768" s="3">
        <v>17</v>
      </c>
      <c r="D768" s="4">
        <v>0.32</v>
      </c>
      <c r="E768" t="str">
        <v>SKU-1021</v>
      </c>
      <c r="F768" t="str">
        <v>Raise</v>
      </c>
      <c r="G768" t="str">
        <v>Full</v>
      </c>
      <c r="H768">
        <v>98.51</v>
      </c>
      <c r="I768">
        <v>55.17</v>
      </c>
      <c r="J768">
        <v>34</v>
      </c>
      <c r="K768">
        <v>3349.34</v>
      </c>
      <c r="L768">
        <v>1473.5600000000002</v>
      </c>
      <c r="M768">
        <v>0.4399553344838088</v>
      </c>
      <c r="N768">
        <v>115.63152012124601</v>
      </c>
      <c r="O768">
        <v>350.86864387987225</v>
      </c>
      <c r="P768">
        <v>461.20864387987217</v>
      </c>
      <c r="Q768">
        <v>1821.0803839968587</v>
      </c>
      <c r="R768">
        <v>1477.8767731666815</v>
      </c>
      <c r="S768">
        <v>1</v>
      </c>
      <c r="T768">
        <f t="shared" si="253"/>
        <v>103.98888643879873</v>
      </c>
      <c r="U768">
        <f t="shared" si="254"/>
        <v>5.5617566123223272E-2</v>
      </c>
      <c r="V768">
        <f>IF($F768="Reduce", INDEX(Model_Assumptions[Values], 2), INDEX(Model_Assumptions[Values], 1))</f>
        <v>-0.4</v>
      </c>
      <c r="W768">
        <f t="shared" si="255"/>
        <v>33.243601100724163</v>
      </c>
      <c r="X768">
        <f t="shared" si="268"/>
        <v>3456.9650596799293</v>
      </c>
      <c r="Y768">
        <f t="shared" si="256"/>
        <v>1622.915586952977</v>
      </c>
      <c r="Z768">
        <f t="shared" si="257"/>
        <v>107.62505967992911</v>
      </c>
      <c r="AA768">
        <f t="shared" si="258"/>
        <v>149.35558695297686</v>
      </c>
      <c r="AB768">
        <f t="shared" si="269"/>
        <v>0.46946253691763906</v>
      </c>
      <c r="AC768">
        <f t="shared" si="259"/>
        <v>2.950720243383026E-2</v>
      </c>
      <c r="AD768">
        <f t="shared" si="260"/>
        <v>2.950720243383026E-2</v>
      </c>
      <c r="AE768">
        <f t="shared" si="261"/>
        <v>0.32000000000000012</v>
      </c>
      <c r="AF768">
        <f t="shared" si="270"/>
        <v>1004.9562057533433</v>
      </c>
      <c r="AG768">
        <f t="shared" si="262"/>
        <v>0.3067388937632653</v>
      </c>
      <c r="AH768">
        <f t="shared" si="263"/>
        <v>0.32383518595084804</v>
      </c>
      <c r="AI768">
        <f t="shared" si="271"/>
        <v>0.67999999999999994</v>
      </c>
      <c r="AJ768">
        <f>MAX(0, $R768 - $AA768) * INDEX(Model_Assumptions[Values], 7)</f>
        <v>2657.0423724274092</v>
      </c>
      <c r="AK768">
        <f>MAX(0, INDEX(Model_Assumptions[Values], 4) - $AD768)</f>
        <v>2.0492797566169743E-2</v>
      </c>
      <c r="AL768">
        <f>MAX(0, INDEX(Model_Assumptions[Values], 5) - $AC768)</f>
        <v>0</v>
      </c>
      <c r="AM768">
        <f>INDEX(Model_Assumptions[Values], 6) * MAX(0, INDEX(Model_Assumptions[Values], 3) - $AB768)^2</f>
        <v>0</v>
      </c>
      <c r="AN768">
        <f t="shared" si="264"/>
        <v>2511.8369765961725</v>
      </c>
      <c r="AO768" cm="1">
        <f t="array" ref="AO768">IFERROR(STDEV(IF($E$2:$E$2201=$E768, $AJ$2:$AJ$2201)), 0)</f>
        <v>256.64891181747305</v>
      </c>
      <c r="AP768">
        <f t="shared" si="272"/>
        <v>0.56577444573194147</v>
      </c>
      <c r="AQ768">
        <f t="shared" si="265"/>
        <v>1.4164391474955289E-2</v>
      </c>
      <c r="AR768" cm="1">
        <f t="array" ref="AR768">IFERROR(STDEV(IF($E$2:$E$2201=$E768, $AK$2:$AK$2201)), 0)</f>
        <v>1.6688931481883044E-2</v>
      </c>
      <c r="AS768">
        <f t="shared" si="273"/>
        <v>0.37919779933690567</v>
      </c>
      <c r="AT768">
        <f t="shared" si="266"/>
        <v>2.309277124923923E-3</v>
      </c>
      <c r="AU768" cm="1">
        <f t="array" ref="AU768">IFERROR(STDEV(IF($E$2:$E$2201=$E768, $AL$2:$AL$2201)), 0)</f>
        <v>5.2190284127107394E-3</v>
      </c>
      <c r="AV768">
        <f t="shared" si="274"/>
        <v>-0.44247261028504248</v>
      </c>
      <c r="AW768">
        <f t="shared" si="267"/>
        <v>0</v>
      </c>
      <c r="AX768" cm="1">
        <f t="array" ref="AX768">IFERROR(STDEV(IF($E$2:$E$2201=$E768, $AM$2:$AM$2201)), 0)</f>
        <v>0</v>
      </c>
      <c r="AY768">
        <f t="shared" si="275"/>
        <v>-0.44247261028504248</v>
      </c>
      <c r="AZ768">
        <f>INDEX(Model_Assumptions[Values],9)*((INDEX(Model_Scenarios[GR Weight],1)*$AG768)+(INDEX(Model_Scenarios[GP Weight],1)*$AH768)+(INDEX(Model_Scenarios[LTV Weight],1)*$AI768))-(INDEX(Model_Scenarios[LTV Weight],1)*$AP768)-(INDEX(Model_Scenarios[GP Weight],1)*($AS768+$AV768+$AY768))</f>
        <v>2.6332422253948216</v>
      </c>
      <c r="BA768">
        <f>INDEX(Model_Assumptions[Values],9)*((INDEX(Model_Scenarios[GR Weight],2)*$AG768)+(INDEX(Model_Scenarios[GP Weight],2)*$AH768)+(INDEX(Model_Scenarios[LTV Weight],2)*$AI768))-(INDEX(Model_Scenarios[LTV Weight],2)*$AP768)-(INDEX(Model_Scenarios[GP Weight],2)*($AS768+$AV768+$AY768))</f>
        <v>2.4972854507941711</v>
      </c>
      <c r="BB768">
        <f>INDEX(Model_Assumptions[Values],9)*((INDEX(Model_Scenarios[GR Weight],3)*$AG768)+(INDEX(Model_Scenarios[GP Weight],3)*$AH768)+(INDEX(Model_Scenarios[LTV Weight],3)*$AI768))-(INDEX(Model_Scenarios[LTV Weight],3)*$AP768)-(INDEX(Model_Scenarios[GP Weight],3)*($AS768+$AV768+$AY768))</f>
        <v>2.2608370117569017</v>
      </c>
      <c r="BC768">
        <f>INDEX(Model_Assumptions[Values],9)*((INDEX(Model_Scenarios[GR Weight],4)*$AG768)+(INDEX(Model_Scenarios[GP Weight],4)*$AH768)+(INDEX(Model_Scenarios[LTV Weight],4)*$AI768))-(INDEX(Model_Scenarios[LTV Weight],4)*$AP768)-(INDEX(Model_Scenarios[GP Weight],4)*($AS768+$AV768+$AY768))</f>
        <v>2.1307839032117286</v>
      </c>
      <c r="BD768">
        <f>INDEX(Model_Assumptions[Values],9)*((INDEX(Model_Scenarios[GR Weight],5)*$AG768)+(INDEX(Model_Scenarios[GP Weight],5)*$AH768)+(INDEX(Model_Scenarios[LTV Weight],5)*$AI768))-(INDEX(Model_Scenarios[LTV Weight],5)*$AP768)-(INDEX(Model_Scenarios[GP Weight],5)*($AS768+$AV768+$AY768))</f>
        <v>2.1840031253733607</v>
      </c>
    </row>
    <row r="769" spans="1:56" x14ac:dyDescent="0.25">
      <c r="A769">
        <v>768</v>
      </c>
      <c r="B769">
        <v>16</v>
      </c>
      <c r="C769" s="3">
        <v>18</v>
      </c>
      <c r="D769" s="4">
        <v>0.34</v>
      </c>
      <c r="E769" t="str">
        <v>SKU-1021</v>
      </c>
      <c r="F769" t="str">
        <v>Raise</v>
      </c>
      <c r="G769" t="str">
        <v>Full</v>
      </c>
      <c r="H769">
        <v>98.51</v>
      </c>
      <c r="I769">
        <v>55.17</v>
      </c>
      <c r="J769">
        <v>34</v>
      </c>
      <c r="K769">
        <v>3349.34</v>
      </c>
      <c r="L769">
        <v>1473.5600000000002</v>
      </c>
      <c r="M769">
        <v>0.4399553344838088</v>
      </c>
      <c r="N769">
        <v>115.63152012124601</v>
      </c>
      <c r="O769">
        <v>350.86864387987225</v>
      </c>
      <c r="P769">
        <v>461.20864387987217</v>
      </c>
      <c r="Q769">
        <v>1821.0803839968587</v>
      </c>
      <c r="R769">
        <v>1477.8767731666815</v>
      </c>
      <c r="S769">
        <v>1</v>
      </c>
      <c r="T769">
        <f t="shared" si="253"/>
        <v>104.33131684122365</v>
      </c>
      <c r="U769">
        <f t="shared" si="254"/>
        <v>5.9093664005924758E-2</v>
      </c>
      <c r="V769">
        <f>IF($F769="Reduce", INDEX(Model_Assumptions[Values], 2), INDEX(Model_Assumptions[Values], 1))</f>
        <v>-0.4</v>
      </c>
      <c r="W769">
        <f t="shared" si="255"/>
        <v>33.196326169519423</v>
      </c>
      <c r="X769">
        <f t="shared" si="268"/>
        <v>3463.4164235567355</v>
      </c>
      <c r="Y769">
        <f t="shared" si="256"/>
        <v>1631.9751087843488</v>
      </c>
      <c r="Z769">
        <f t="shared" si="257"/>
        <v>114.07642355673534</v>
      </c>
      <c r="AA769">
        <f t="shared" si="258"/>
        <v>158.4151087843486</v>
      </c>
      <c r="AB769">
        <f t="shared" si="269"/>
        <v>0.47120383725281334</v>
      </c>
      <c r="AC769">
        <f t="shared" si="259"/>
        <v>3.1248502769004538E-2</v>
      </c>
      <c r="AD769">
        <f t="shared" si="260"/>
        <v>3.1248502769004538E-2</v>
      </c>
      <c r="AE769">
        <f t="shared" si="261"/>
        <v>0.34000000000000036</v>
      </c>
      <c r="AF769">
        <f t="shared" si="270"/>
        <v>975.39867029000936</v>
      </c>
      <c r="AG769">
        <f t="shared" si="262"/>
        <v>0.32512572880633916</v>
      </c>
      <c r="AH769">
        <f t="shared" si="263"/>
        <v>0.34347818690408127</v>
      </c>
      <c r="AI769">
        <f t="shared" si="271"/>
        <v>0.6599999999999997</v>
      </c>
      <c r="AJ769">
        <f>MAX(0, $R769 - $AA769) * INDEX(Model_Assumptions[Values], 7)</f>
        <v>2638.9233287646657</v>
      </c>
      <c r="AK769">
        <f>MAX(0, INDEX(Model_Assumptions[Values], 4) - $AD769)</f>
        <v>1.8751497230995465E-2</v>
      </c>
      <c r="AL769">
        <f>MAX(0, INDEX(Model_Assumptions[Values], 5) - $AC769)</f>
        <v>0</v>
      </c>
      <c r="AM769">
        <f>INDEX(Model_Assumptions[Values], 6) * MAX(0, INDEX(Model_Assumptions[Values], 3) - $AB769)^2</f>
        <v>0</v>
      </c>
      <c r="AN769">
        <f t="shared" si="264"/>
        <v>2511.8369765961725</v>
      </c>
      <c r="AO769" cm="1">
        <f t="array" ref="AO769">IFERROR(STDEV(IF($E$2:$E$2201=$E769, $AJ$2:$AJ$2201)), 0)</f>
        <v>256.64891181747305</v>
      </c>
      <c r="AP769">
        <f t="shared" si="272"/>
        <v>0.49517588548700409</v>
      </c>
      <c r="AQ769">
        <f t="shared" si="265"/>
        <v>1.4164391474955289E-2</v>
      </c>
      <c r="AR769" cm="1">
        <f t="array" ref="AR769">IFERROR(STDEV(IF($E$2:$E$2201=$E769, $AK$2:$AK$2201)), 0)</f>
        <v>1.6688931481883044E-2</v>
      </c>
      <c r="AS769">
        <f t="shared" si="273"/>
        <v>0.27485916405252109</v>
      </c>
      <c r="AT769">
        <f t="shared" si="266"/>
        <v>2.309277124923923E-3</v>
      </c>
      <c r="AU769" cm="1">
        <f t="array" ref="AU769">IFERROR(STDEV(IF($E$2:$E$2201=$E769, $AL$2:$AL$2201)), 0)</f>
        <v>5.2190284127107394E-3</v>
      </c>
      <c r="AV769">
        <f t="shared" si="274"/>
        <v>-0.44247261028504248</v>
      </c>
      <c r="AW769">
        <f t="shared" si="267"/>
        <v>0</v>
      </c>
      <c r="AX769" cm="1">
        <f t="array" ref="AX769">IFERROR(STDEV(IF($E$2:$E$2201=$E769, $AM$2:$AM$2201)), 0)</f>
        <v>0</v>
      </c>
      <c r="AY769">
        <f t="shared" si="275"/>
        <v>-0.44247261028504248</v>
      </c>
      <c r="AZ769">
        <f>INDEX(Model_Assumptions[Values],9)*((INDEX(Model_Scenarios[GR Weight],1)*$AG769)+(INDEX(Model_Scenarios[GP Weight],1)*$AH769)+(INDEX(Model_Scenarios[LTV Weight],1)*$AI769))-(INDEX(Model_Scenarios[LTV Weight],1)*$AP769)-(INDEX(Model_Scenarios[GP Weight],1)*($AS769+$AV769+$AY769))</f>
        <v>2.6391698551173626</v>
      </c>
      <c r="BA769">
        <f>INDEX(Model_Assumptions[Values],9)*((INDEX(Model_Scenarios[GR Weight],2)*$AG769)+(INDEX(Model_Scenarios[GP Weight],2)*$AH769)+(INDEX(Model_Scenarios[LTV Weight],2)*$AI769))-(INDEX(Model_Scenarios[LTV Weight],2)*$AP769)-(INDEX(Model_Scenarios[GP Weight],2)*($AS769+$AV769+$AY769))</f>
        <v>2.5324753692457955</v>
      </c>
      <c r="BB769">
        <f>INDEX(Model_Assumptions[Values],9)*((INDEX(Model_Scenarios[GR Weight],3)*$AG769)+(INDEX(Model_Scenarios[GP Weight],3)*$AH769)+(INDEX(Model_Scenarios[LTV Weight],3)*$AI769))-(INDEX(Model_Scenarios[LTV Weight],3)*$AP769)-(INDEX(Model_Scenarios[GP Weight],3)*($AS769+$AV769+$AY769))</f>
        <v>2.3429537536764116</v>
      </c>
      <c r="BC769">
        <f>INDEX(Model_Assumptions[Values],9)*((INDEX(Model_Scenarios[GR Weight],4)*$AG769)+(INDEX(Model_Scenarios[GP Weight],4)*$AH769)+(INDEX(Model_Scenarios[LTV Weight],4)*$AI769))-(INDEX(Model_Scenarios[LTV Weight],4)*$AP769)-(INDEX(Model_Scenarios[GP Weight],4)*($AS769+$AV769+$AY769))</f>
        <v>2.2250342066282811</v>
      </c>
      <c r="BD769">
        <f>INDEX(Model_Assumptions[Values],9)*((INDEX(Model_Scenarios[GR Weight],5)*$AG769)+(INDEX(Model_Scenarios[GP Weight],5)*$AH769)+(INDEX(Model_Scenarios[LTV Weight],5)*$AI769))-(INDEX(Model_Scenarios[LTV Weight],5)*$AP769)-(INDEX(Model_Scenarios[GP Weight],5)*($AS769+$AV769+$AY769))</f>
        <v>2.3064441025054716</v>
      </c>
    </row>
    <row r="770" spans="1:56" x14ac:dyDescent="0.25">
      <c r="A770">
        <v>769</v>
      </c>
      <c r="B770">
        <v>16</v>
      </c>
      <c r="C770" s="3">
        <v>19</v>
      </c>
      <c r="D770" s="4">
        <v>0.36</v>
      </c>
      <c r="E770" t="str">
        <v>SKU-1021</v>
      </c>
      <c r="F770" t="str">
        <v>Raise</v>
      </c>
      <c r="G770" t="str">
        <v>Full</v>
      </c>
      <c r="H770">
        <v>98.51</v>
      </c>
      <c r="I770">
        <v>55.17</v>
      </c>
      <c r="J770">
        <v>34</v>
      </c>
      <c r="K770">
        <v>3349.34</v>
      </c>
      <c r="L770">
        <v>1473.5600000000002</v>
      </c>
      <c r="M770">
        <v>0.4399553344838088</v>
      </c>
      <c r="N770">
        <v>115.63152012124601</v>
      </c>
      <c r="O770">
        <v>350.86864387987225</v>
      </c>
      <c r="P770">
        <v>461.20864387987217</v>
      </c>
      <c r="Q770">
        <v>1821.0803839968587</v>
      </c>
      <c r="R770">
        <v>1477.8767731666815</v>
      </c>
      <c r="S770">
        <v>1</v>
      </c>
      <c r="T770">
        <f t="shared" ref="T770:T833" si="276">$H770 + MIN($D770, $S770) * ($N770 - $H770)</f>
        <v>104.67374724364856</v>
      </c>
      <c r="U770">
        <f t="shared" ref="U770:U833" si="277">IFERROR(($T770-$H770)/$H770, 0)</f>
        <v>6.2569761888626105E-2</v>
      </c>
      <c r="V770">
        <f>IF($F770="Reduce", INDEX(Model_Assumptions[Values], 2), INDEX(Model_Assumptions[Values], 1))</f>
        <v>-0.4</v>
      </c>
      <c r="W770">
        <f t="shared" ref="W770:W833" si="278">$J770 * (1 + ($U770 * $V770))</f>
        <v>33.149051238314684</v>
      </c>
      <c r="X770">
        <f t="shared" si="268"/>
        <v>3469.8354106861066</v>
      </c>
      <c r="Y770">
        <f t="shared" ref="Y770:Y833" si="279">$X770-($W770*$I770)</f>
        <v>1641.0022538682854</v>
      </c>
      <c r="Z770">
        <f t="shared" ref="Z770:Z833" si="280">$X770-$K770</f>
        <v>120.49541068610642</v>
      </c>
      <c r="AA770">
        <f t="shared" ref="AA770:AA833" si="281">$Y770-$L770</f>
        <v>167.44225386828521</v>
      </c>
      <c r="AB770">
        <f t="shared" si="269"/>
        <v>0.47293374458467541</v>
      </c>
      <c r="AC770">
        <f t="shared" ref="AC770:AC833" si="282">$AB770-$M770</f>
        <v>3.2978410100866606E-2</v>
      </c>
      <c r="AD770">
        <f t="shared" ref="AD770:AD833" si="283">IFERROR(($X770-($W770*$I770))/$X770, 0) - IFERROR(($K770-($J770*$I770))/$K770, 0)</f>
        <v>3.2978410100866606E-2</v>
      </c>
      <c r="AE770">
        <f t="shared" ref="AE770:AE833" si="284">IFERROR(($T770-$H770)/($N770-$H770), 0)</f>
        <v>0.35999999999999971</v>
      </c>
      <c r="AF770">
        <f t="shared" si="270"/>
        <v>945.84113482667669</v>
      </c>
      <c r="AG770">
        <f t="shared" ref="AG770:AG833" si="285">IFERROR($Z770/$O770, 0)</f>
        <v>0.34342028787092393</v>
      </c>
      <c r="AH770">
        <f t="shared" ref="AH770:AH833" si="286">IFERROR($AA770/$P770, 0)</f>
        <v>0.36305098807275982</v>
      </c>
      <c r="AI770">
        <f t="shared" si="271"/>
        <v>0.64000000000000035</v>
      </c>
      <c r="AJ770">
        <f>MAX(0, $R770 - $AA770) * INDEX(Model_Assumptions[Values], 7)</f>
        <v>2620.8690385967925</v>
      </c>
      <c r="AK770">
        <f>MAX(0, INDEX(Model_Assumptions[Values], 4) - $AD770)</f>
        <v>1.7021589899133396E-2</v>
      </c>
      <c r="AL770">
        <f>MAX(0, INDEX(Model_Assumptions[Values], 5) - $AC770)</f>
        <v>0</v>
      </c>
      <c r="AM770">
        <f>INDEX(Model_Assumptions[Values], 6) * MAX(0, INDEX(Model_Assumptions[Values], 3) - $AB770)^2</f>
        <v>0</v>
      </c>
      <c r="AN770">
        <f t="shared" ref="AN770:AN833" si="287">AVERAGEIF($E$2:$E$2201, $E770, $AJ$2:$AJ$2201)</f>
        <v>2511.8369765961725</v>
      </c>
      <c r="AO770" cm="1">
        <f t="array" ref="AO770">IFERROR(STDEV(IF($E$2:$E$2201=$E770, $AJ$2:$AJ$2201)), 0)</f>
        <v>256.64891181747305</v>
      </c>
      <c r="AP770">
        <f t="shared" si="272"/>
        <v>0.42482962903876603</v>
      </c>
      <c r="AQ770">
        <f t="shared" ref="AQ770:AQ833" si="288">AVERAGEIF($E$2:$E$2201, $E770, $AK$2:$AK$2201)</f>
        <v>1.4164391474955289E-2</v>
      </c>
      <c r="AR770" cm="1">
        <f t="array" ref="AR770">IFERROR(STDEV(IF($E$2:$E$2201=$E770, $AK$2:$AK$2201)), 0)</f>
        <v>1.6688931481883044E-2</v>
      </c>
      <c r="AS770">
        <f t="shared" si="273"/>
        <v>0.1712031969979497</v>
      </c>
      <c r="AT770">
        <f t="shared" ref="AT770:AT833" si="289">AVERAGEIF($E$2:$E$2201, $E770, $AL$2:$AL$2201)</f>
        <v>2.309277124923923E-3</v>
      </c>
      <c r="AU770" cm="1">
        <f t="array" ref="AU770">IFERROR(STDEV(IF($E$2:$E$2201=$E770, $AL$2:$AL$2201)), 0)</f>
        <v>5.2190284127107394E-3</v>
      </c>
      <c r="AV770">
        <f t="shared" si="274"/>
        <v>-0.44247261028504248</v>
      </c>
      <c r="AW770">
        <f t="shared" ref="AW770:AW833" si="290">AVERAGEIF($E$2:$E$2201, $E770, $AM$2:$AM$2201)</f>
        <v>0</v>
      </c>
      <c r="AX770" cm="1">
        <f t="array" ref="AX770">IFERROR(STDEV(IF($E$2:$E$2201=$E770, $AM$2:$AM$2201)), 0)</f>
        <v>0</v>
      </c>
      <c r="AY770">
        <f t="shared" si="275"/>
        <v>-0.44247261028504248</v>
      </c>
      <c r="AZ770">
        <f>INDEX(Model_Assumptions[Values],9)*((INDEX(Model_Scenarios[GR Weight],1)*$AG770)+(INDEX(Model_Scenarios[GP Weight],1)*$AH770)+(INDEX(Model_Scenarios[LTV Weight],1)*$AI770))-(INDEX(Model_Scenarios[LTV Weight],1)*$AP770)-(INDEX(Model_Scenarios[GP Weight],1)*($AS770+$AV770+$AY770))</f>
        <v>2.6447461370980445</v>
      </c>
      <c r="BA770">
        <f>INDEX(Model_Assumptions[Values],9)*((INDEX(Model_Scenarios[GR Weight],2)*$AG770)+(INDEX(Model_Scenarios[GP Weight],2)*$AH770)+(INDEX(Model_Scenarios[LTV Weight],2)*$AI770))-(INDEX(Model_Scenarios[LTV Weight],2)*$AP770)-(INDEX(Model_Scenarios[GP Weight],2)*($AS770+$AV770+$AY770))</f>
        <v>2.5672253498151831</v>
      </c>
      <c r="BB770">
        <f>INDEX(Model_Assumptions[Values],9)*((INDEX(Model_Scenarios[GR Weight],3)*$AG770)+(INDEX(Model_Scenarios[GP Weight],3)*$AH770)+(INDEX(Model_Scenarios[LTV Weight],3)*$AI770))-(INDEX(Model_Scenarios[LTV Weight],3)*$AP770)-(INDEX(Model_Scenarios[GP Weight],3)*($AS770+$AV770+$AY770))</f>
        <v>2.424492445600726</v>
      </c>
      <c r="BC770">
        <f>INDEX(Model_Assumptions[Values],9)*((INDEX(Model_Scenarios[GR Weight],4)*$AG770)+(INDEX(Model_Scenarios[GP Weight],4)*$AH770)+(INDEX(Model_Scenarios[LTV Weight],4)*$AI770))-(INDEX(Model_Scenarios[LTV Weight],4)*$AP770)-(INDEX(Model_Scenarios[GP Weight],4)*($AS770+$AV770+$AY770))</f>
        <v>2.3186855524400642</v>
      </c>
      <c r="BD770">
        <f>INDEX(Model_Assumptions[Values],9)*((INDEX(Model_Scenarios[GR Weight],5)*$AG770)+(INDEX(Model_Scenarios[GP Weight],5)*$AH770)+(INDEX(Model_Scenarios[LTV Weight],5)*$AI770))-(INDEX(Model_Scenarios[LTV Weight],5)*$AP770)-(INDEX(Model_Scenarios[GP Weight],5)*($AS770+$AV770+$AY770))</f>
        <v>2.4281612107759964</v>
      </c>
    </row>
    <row r="771" spans="1:56" x14ac:dyDescent="0.25">
      <c r="A771">
        <v>770</v>
      </c>
      <c r="B771">
        <v>16</v>
      </c>
      <c r="C771" s="3">
        <v>20</v>
      </c>
      <c r="D771" s="4">
        <v>0.38</v>
      </c>
      <c r="E771" t="str">
        <v>SKU-1021</v>
      </c>
      <c r="F771" t="str">
        <v>Raise</v>
      </c>
      <c r="G771" t="str">
        <v>Full</v>
      </c>
      <c r="H771">
        <v>98.51</v>
      </c>
      <c r="I771">
        <v>55.17</v>
      </c>
      <c r="J771">
        <v>34</v>
      </c>
      <c r="K771">
        <v>3349.34</v>
      </c>
      <c r="L771">
        <v>1473.5600000000002</v>
      </c>
      <c r="M771">
        <v>0.4399553344838088</v>
      </c>
      <c r="N771">
        <v>115.63152012124601</v>
      </c>
      <c r="O771">
        <v>350.86864387987225</v>
      </c>
      <c r="P771">
        <v>461.20864387987217</v>
      </c>
      <c r="Q771">
        <v>1821.0803839968587</v>
      </c>
      <c r="R771">
        <v>1477.8767731666815</v>
      </c>
      <c r="S771">
        <v>1</v>
      </c>
      <c r="T771">
        <f t="shared" si="276"/>
        <v>105.01617764607349</v>
      </c>
      <c r="U771">
        <f t="shared" si="277"/>
        <v>6.6045859771327597E-2</v>
      </c>
      <c r="V771">
        <f>IF($F771="Reduce", INDEX(Model_Assumptions[Values], 2), INDEX(Model_Assumptions[Values], 1))</f>
        <v>-0.4</v>
      </c>
      <c r="W771">
        <f t="shared" si="278"/>
        <v>33.101776307109944</v>
      </c>
      <c r="X771">
        <f t="shared" ref="X771:X834" si="291">$W771*$T771</f>
        <v>3476.2220210680443</v>
      </c>
      <c r="Y771">
        <f t="shared" si="279"/>
        <v>1649.9970222047887</v>
      </c>
      <c r="Z771">
        <f t="shared" si="280"/>
        <v>126.8820210680442</v>
      </c>
      <c r="AA771">
        <f t="shared" si="281"/>
        <v>176.43702220478849</v>
      </c>
      <c r="AB771">
        <f t="shared" ref="AB771:AB834" si="292">IFERROR($Y771/$X771,0)</f>
        <v>0.47465237036207453</v>
      </c>
      <c r="AC771">
        <f t="shared" si="282"/>
        <v>3.4697035878265725E-2</v>
      </c>
      <c r="AD771">
        <f t="shared" si="283"/>
        <v>3.4697035878265725E-2</v>
      </c>
      <c r="AE771">
        <f t="shared" si="284"/>
        <v>0.37999999999999995</v>
      </c>
      <c r="AF771">
        <f t="shared" ref="AF771:AF834" si="293">$R771 * (1 - $AE771)</f>
        <v>916.28359936334266</v>
      </c>
      <c r="AG771">
        <f t="shared" si="285"/>
        <v>0.36162257095702488</v>
      </c>
      <c r="AH771">
        <f t="shared" si="286"/>
        <v>0.38255358945688761</v>
      </c>
      <c r="AI771">
        <f t="shared" ref="AI771:AI834" si="294">IFERROR($AF771/$R771, 0)</f>
        <v>0.62000000000000011</v>
      </c>
      <c r="AJ771">
        <f>MAX(0, $R771 - $AA771) * INDEX(Model_Assumptions[Values], 7)</f>
        <v>2602.8795019237859</v>
      </c>
      <c r="AK771">
        <f>MAX(0, INDEX(Model_Assumptions[Values], 4) - $AD771)</f>
        <v>1.5302964121734278E-2</v>
      </c>
      <c r="AL771">
        <f>MAX(0, INDEX(Model_Assumptions[Values], 5) - $AC771)</f>
        <v>0</v>
      </c>
      <c r="AM771">
        <f>INDEX(Model_Assumptions[Values], 6) * MAX(0, INDEX(Model_Assumptions[Values], 3) - $AB771)^2</f>
        <v>0</v>
      </c>
      <c r="AN771">
        <f t="shared" si="287"/>
        <v>2511.8369765961725</v>
      </c>
      <c r="AO771" cm="1">
        <f t="array" ref="AO771">IFERROR(STDEV(IF($E$2:$E$2201=$E771, $AJ$2:$AJ$2201)), 0)</f>
        <v>256.64891181747305</v>
      </c>
      <c r="AP771">
        <f t="shared" ref="AP771:AP834" si="295">IF($AO771=0, 0, ($AJ771-$AN771)/$AO771)</f>
        <v>0.35473567638721298</v>
      </c>
      <c r="AQ771">
        <f t="shared" si="288"/>
        <v>1.4164391474955289E-2</v>
      </c>
      <c r="AR771" cm="1">
        <f t="array" ref="AR771">IFERROR(STDEV(IF($E$2:$E$2201=$E771, $AK$2:$AK$2201)), 0)</f>
        <v>1.6688931481883044E-2</v>
      </c>
      <c r="AS771">
        <f t="shared" ref="AS771:AS834" si="296">IF($AR771=0, 0, ($AK771-$AQ771)/$AR771)</f>
        <v>6.8223220163315182E-2</v>
      </c>
      <c r="AT771">
        <f t="shared" si="289"/>
        <v>2.309277124923923E-3</v>
      </c>
      <c r="AU771" cm="1">
        <f t="array" ref="AU771">IFERROR(STDEV(IF($E$2:$E$2201=$E771, $AL$2:$AL$2201)), 0)</f>
        <v>5.2190284127107394E-3</v>
      </c>
      <c r="AV771">
        <f t="shared" ref="AV771:AV834" si="297">IF($AU771=0, 0, ($AL771-$AT771)/$AU771)</f>
        <v>-0.44247261028504248</v>
      </c>
      <c r="AW771">
        <f t="shared" si="290"/>
        <v>0</v>
      </c>
      <c r="AX771" cm="1">
        <f t="array" ref="AX771">IFERROR(STDEV(IF($E$2:$E$2201=$E771, $AM$2:$AM$2201)), 0)</f>
        <v>0</v>
      </c>
      <c r="AY771">
        <f t="shared" ref="AY771:AY834" si="298">IF($AU771=0, 0, ($AL771-$AT771)/$AU771)</f>
        <v>-0.44247261028504248</v>
      </c>
      <c r="AZ771">
        <f>INDEX(Model_Assumptions[Values],9)*((INDEX(Model_Scenarios[GR Weight],1)*$AG771)+(INDEX(Model_Scenarios[GP Weight],1)*$AH771)+(INDEX(Model_Scenarios[LTV Weight],1)*$AI771))-(INDEX(Model_Scenarios[LTV Weight],1)*$AP771)-(INDEX(Model_Scenarios[GP Weight],1)*($AS771+$AV771+$AY771))</f>
        <v>2.6499717391378637</v>
      </c>
      <c r="BA771">
        <f>INDEX(Model_Assumptions[Values],9)*((INDEX(Model_Scenarios[GR Weight],2)*$AG771)+(INDEX(Model_Scenarios[GP Weight],2)*$AH771)+(INDEX(Model_Scenarios[LTV Weight],2)*$AI771))-(INDEX(Model_Scenarios[LTV Weight],2)*$AP771)-(INDEX(Model_Scenarios[GP Weight],2)*($AS771+$AV771+$AY771))</f>
        <v>2.601536728104322</v>
      </c>
      <c r="BB771">
        <f>INDEX(Model_Assumptions[Values],9)*((INDEX(Model_Scenarios[GR Weight],3)*$AG771)+(INDEX(Model_Scenarios[GP Weight],3)*$AH771)+(INDEX(Model_Scenarios[LTV Weight],3)*$AI771))-(INDEX(Model_Scenarios[LTV Weight],3)*$AP771)-(INDEX(Model_Scenarios[GP Weight],3)*($AS771+$AV771+$AY771))</f>
        <v>2.5054554248333192</v>
      </c>
      <c r="BC771">
        <f>INDEX(Model_Assumptions[Values],9)*((INDEX(Model_Scenarios[GR Weight],4)*$AG771)+(INDEX(Model_Scenarios[GP Weight],4)*$AH771)+(INDEX(Model_Scenarios[LTV Weight],4)*$AI771))-(INDEX(Model_Scenarios[LTV Weight],4)*$AP771)-(INDEX(Model_Scenarios[GP Weight],4)*($AS771+$AV771+$AY771))</f>
        <v>2.4117402779505523</v>
      </c>
      <c r="BD771">
        <f>INDEX(Model_Assumptions[Values],9)*((INDEX(Model_Scenarios[GR Weight],5)*$AG771)+(INDEX(Model_Scenarios[GP Weight],5)*$AH771)+(INDEX(Model_Scenarios[LTV Weight],5)*$AI771))-(INDEX(Model_Scenarios[LTV Weight],5)*$AP771)-(INDEX(Model_Scenarios[GP Weight],5)*($AS771+$AV771+$AY771))</f>
        <v>2.5491581230903866</v>
      </c>
    </row>
    <row r="772" spans="1:56" x14ac:dyDescent="0.25">
      <c r="A772">
        <v>771</v>
      </c>
      <c r="B772">
        <v>16</v>
      </c>
      <c r="C772" s="3">
        <v>21</v>
      </c>
      <c r="D772" s="4">
        <v>0.4</v>
      </c>
      <c r="E772" t="str">
        <v>SKU-1021</v>
      </c>
      <c r="F772" t="str">
        <v>Raise</v>
      </c>
      <c r="G772" t="str">
        <v>Full</v>
      </c>
      <c r="H772">
        <v>98.51</v>
      </c>
      <c r="I772">
        <v>55.17</v>
      </c>
      <c r="J772">
        <v>34</v>
      </c>
      <c r="K772">
        <v>3349.34</v>
      </c>
      <c r="L772">
        <v>1473.5600000000002</v>
      </c>
      <c r="M772">
        <v>0.4399553344838088</v>
      </c>
      <c r="N772">
        <v>115.63152012124601</v>
      </c>
      <c r="O772">
        <v>350.86864387987225</v>
      </c>
      <c r="P772">
        <v>461.20864387987217</v>
      </c>
      <c r="Q772">
        <v>1821.0803839968587</v>
      </c>
      <c r="R772">
        <v>1477.8767731666815</v>
      </c>
      <c r="S772">
        <v>1</v>
      </c>
      <c r="T772">
        <f t="shared" si="276"/>
        <v>105.35860804849841</v>
      </c>
      <c r="U772">
        <f t="shared" si="277"/>
        <v>6.952195765402909E-2</v>
      </c>
      <c r="V772">
        <f>IF($F772="Reduce", INDEX(Model_Assumptions[Values], 2), INDEX(Model_Assumptions[Values], 1))</f>
        <v>-0.4</v>
      </c>
      <c r="W772">
        <f t="shared" si="278"/>
        <v>33.054501375905204</v>
      </c>
      <c r="X772">
        <f t="shared" si="291"/>
        <v>3482.5762547025479</v>
      </c>
      <c r="Y772">
        <f t="shared" si="279"/>
        <v>1658.9594137938577</v>
      </c>
      <c r="Z772">
        <f t="shared" si="280"/>
        <v>133.23625470254774</v>
      </c>
      <c r="AA772">
        <f t="shared" si="281"/>
        <v>185.39941379385755</v>
      </c>
      <c r="AB772">
        <f t="shared" si="292"/>
        <v>0.47635982458496146</v>
      </c>
      <c r="AC772">
        <f t="shared" si="282"/>
        <v>3.6404490101152653E-2</v>
      </c>
      <c r="AD772">
        <f t="shared" si="283"/>
        <v>3.6404490101152653E-2</v>
      </c>
      <c r="AE772">
        <f t="shared" si="284"/>
        <v>0.40000000000000019</v>
      </c>
      <c r="AF772">
        <f t="shared" si="293"/>
        <v>886.72606390000863</v>
      </c>
      <c r="AG772">
        <f t="shared" si="285"/>
        <v>0.37973257806463939</v>
      </c>
      <c r="AH772">
        <f t="shared" si="286"/>
        <v>0.4019859910564626</v>
      </c>
      <c r="AI772">
        <f t="shared" si="294"/>
        <v>0.59999999999999987</v>
      </c>
      <c r="AJ772">
        <f>MAX(0, $R772 - $AA772) * INDEX(Model_Assumptions[Values], 7)</f>
        <v>2584.9547187456478</v>
      </c>
      <c r="AK772">
        <f>MAX(0, INDEX(Model_Assumptions[Values], 4) - $AD772)</f>
        <v>1.3595509898847349E-2</v>
      </c>
      <c r="AL772">
        <f>MAX(0, INDEX(Model_Assumptions[Values], 5) - $AC772)</f>
        <v>0</v>
      </c>
      <c r="AM772">
        <f>INDEX(Model_Assumptions[Values], 6) * MAX(0, INDEX(Model_Assumptions[Values], 3) - $AB772)^2</f>
        <v>0</v>
      </c>
      <c r="AN772">
        <f t="shared" si="287"/>
        <v>2511.8369765961725</v>
      </c>
      <c r="AO772" cm="1">
        <f t="array" ref="AO772">IFERROR(STDEV(IF($E$2:$E$2201=$E772, $AJ$2:$AJ$2201)), 0)</f>
        <v>256.64891181747305</v>
      </c>
      <c r="AP772">
        <f t="shared" si="295"/>
        <v>0.28489402753235205</v>
      </c>
      <c r="AQ772">
        <f t="shared" si="288"/>
        <v>1.4164391474955289E-2</v>
      </c>
      <c r="AR772" cm="1">
        <f t="array" ref="AR772">IFERROR(STDEV(IF($E$2:$E$2201=$E772, $AK$2:$AK$2201)), 0)</f>
        <v>1.6688931481883044E-2</v>
      </c>
      <c r="AS772">
        <f t="shared" si="296"/>
        <v>-3.4087357643327765E-2</v>
      </c>
      <c r="AT772">
        <f t="shared" si="289"/>
        <v>2.309277124923923E-3</v>
      </c>
      <c r="AU772" cm="1">
        <f t="array" ref="AU772">IFERROR(STDEV(IF($E$2:$E$2201=$E772, $AL$2:$AL$2201)), 0)</f>
        <v>5.2190284127107394E-3</v>
      </c>
      <c r="AV772">
        <f t="shared" si="297"/>
        <v>-0.44247261028504248</v>
      </c>
      <c r="AW772">
        <f t="shared" si="290"/>
        <v>0</v>
      </c>
      <c r="AX772" cm="1">
        <f t="array" ref="AX772">IFERROR(STDEV(IF($E$2:$E$2201=$E772, $AM$2:$AM$2201)), 0)</f>
        <v>0</v>
      </c>
      <c r="AY772">
        <f t="shared" si="298"/>
        <v>-0.44247261028504248</v>
      </c>
      <c r="AZ772">
        <f>INDEX(Model_Assumptions[Values],9)*((INDEX(Model_Scenarios[GR Weight],1)*$AG772)+(INDEX(Model_Scenarios[GP Weight],1)*$AH772)+(INDEX(Model_Scenarios[LTV Weight],1)*$AI772))-(INDEX(Model_Scenarios[LTV Weight],1)*$AP772)-(INDEX(Model_Scenarios[GP Weight],1)*($AS772+$AV772+$AY772))</f>
        <v>2.6548473203560103</v>
      </c>
      <c r="BA772">
        <f>INDEX(Model_Assumptions[Values],9)*((INDEX(Model_Scenarios[GR Weight],2)*$AG772)+(INDEX(Model_Scenarios[GP Weight],2)*$AH772)+(INDEX(Model_Scenarios[LTV Weight],2)*$AI772))-(INDEX(Model_Scenarios[LTV Weight],2)*$AP772)-(INDEX(Model_Scenarios[GP Weight],2)*($AS772+$AV772+$AY772))</f>
        <v>2.6354108223515951</v>
      </c>
      <c r="BB772">
        <f>INDEX(Model_Assumptions[Values],9)*((INDEX(Model_Scenarios[GR Weight],3)*$AG772)+(INDEX(Model_Scenarios[GP Weight],3)*$AH772)+(INDEX(Model_Scenarios[LTV Weight],3)*$AI772))-(INDEX(Model_Scenarios[LTV Weight],3)*$AP772)-(INDEX(Model_Scenarios[GP Weight],3)*($AS772+$AV772+$AY772))</f>
        <v>2.5858449982913623</v>
      </c>
      <c r="BC772">
        <f>INDEX(Model_Assumptions[Values],9)*((INDEX(Model_Scenarios[GR Weight],4)*$AG772)+(INDEX(Model_Scenarios[GP Weight],4)*$AH772)+(INDEX(Model_Scenarios[LTV Weight],4)*$AI772))-(INDEX(Model_Scenarios[LTV Weight],4)*$AP772)-(INDEX(Model_Scenarios[GP Weight],4)*($AS772+$AV772+$AY772))</f>
        <v>2.5042006900769165</v>
      </c>
      <c r="BD772">
        <f>INDEX(Model_Assumptions[Values],9)*((INDEX(Model_Scenarios[GR Weight],5)*$AG772)+(INDEX(Model_Scenarios[GP Weight],5)*$AH772)+(INDEX(Model_Scenarios[LTV Weight],5)*$AI772))-(INDEX(Model_Scenarios[LTV Weight],5)*$AP772)-(INDEX(Model_Scenarios[GP Weight],5)*($AS772+$AV772+$AY772))</f>
        <v>2.6694384646042004</v>
      </c>
    </row>
    <row r="773" spans="1:56" x14ac:dyDescent="0.25">
      <c r="A773">
        <v>772</v>
      </c>
      <c r="B773">
        <v>16</v>
      </c>
      <c r="C773" s="3">
        <v>22</v>
      </c>
      <c r="D773" s="4">
        <v>0.42</v>
      </c>
      <c r="E773" t="str">
        <v>SKU-1021</v>
      </c>
      <c r="F773" t="str">
        <v>Raise</v>
      </c>
      <c r="G773" t="str">
        <v>Full</v>
      </c>
      <c r="H773">
        <v>98.51</v>
      </c>
      <c r="I773">
        <v>55.17</v>
      </c>
      <c r="J773">
        <v>34</v>
      </c>
      <c r="K773">
        <v>3349.34</v>
      </c>
      <c r="L773">
        <v>1473.5600000000002</v>
      </c>
      <c r="M773">
        <v>0.4399553344838088</v>
      </c>
      <c r="N773">
        <v>115.63152012124601</v>
      </c>
      <c r="O773">
        <v>350.86864387987225</v>
      </c>
      <c r="P773">
        <v>461.20864387987217</v>
      </c>
      <c r="Q773">
        <v>1821.0803839968587</v>
      </c>
      <c r="R773">
        <v>1477.8767731666815</v>
      </c>
      <c r="S773">
        <v>1</v>
      </c>
      <c r="T773">
        <f t="shared" si="276"/>
        <v>105.70103845092333</v>
      </c>
      <c r="U773">
        <f t="shared" si="277"/>
        <v>7.2998055536730583E-2</v>
      </c>
      <c r="V773">
        <f>IF($F773="Reduce", INDEX(Model_Assumptions[Values], 2), INDEX(Model_Assumptions[Values], 1))</f>
        <v>-0.4</v>
      </c>
      <c r="W773">
        <f t="shared" si="278"/>
        <v>33.007226444700464</v>
      </c>
      <c r="X773">
        <f t="shared" si="291"/>
        <v>3488.8981115896172</v>
      </c>
      <c r="Y773">
        <f t="shared" si="279"/>
        <v>1667.8894286354925</v>
      </c>
      <c r="Z773">
        <f t="shared" si="280"/>
        <v>139.55811158961706</v>
      </c>
      <c r="AA773">
        <f t="shared" si="281"/>
        <v>194.32942863549238</v>
      </c>
      <c r="AB773">
        <f t="shared" si="292"/>
        <v>0.47805621582785807</v>
      </c>
      <c r="AC773">
        <f t="shared" si="282"/>
        <v>3.8100881344049264E-2</v>
      </c>
      <c r="AD773">
        <f t="shared" si="283"/>
        <v>3.8100881344049264E-2</v>
      </c>
      <c r="AE773">
        <f t="shared" si="284"/>
        <v>0.42000000000000037</v>
      </c>
      <c r="AF773">
        <f t="shared" si="293"/>
        <v>857.16852843667471</v>
      </c>
      <c r="AG773">
        <f t="shared" si="285"/>
        <v>0.39775030919376742</v>
      </c>
      <c r="AH773">
        <f t="shared" si="286"/>
        <v>0.42134819287148489</v>
      </c>
      <c r="AI773">
        <f t="shared" si="294"/>
        <v>0.57999999999999963</v>
      </c>
      <c r="AJ773">
        <f>MAX(0, $R773 - $AA773) * INDEX(Model_Assumptions[Values], 7)</f>
        <v>2567.0946890623782</v>
      </c>
      <c r="AK773">
        <f>MAX(0, INDEX(Model_Assumptions[Values], 4) - $AD773)</f>
        <v>1.1899118655950738E-2</v>
      </c>
      <c r="AL773">
        <f>MAX(0, INDEX(Model_Assumptions[Values], 5) - $AC773)</f>
        <v>0</v>
      </c>
      <c r="AM773">
        <f>INDEX(Model_Assumptions[Values], 6) * MAX(0, INDEX(Model_Assumptions[Values], 3) - $AB773)^2</f>
        <v>0</v>
      </c>
      <c r="AN773">
        <f t="shared" si="287"/>
        <v>2511.8369765961725</v>
      </c>
      <c r="AO773" cm="1">
        <f t="array" ref="AO773">IFERROR(STDEV(IF($E$2:$E$2201=$E773, $AJ$2:$AJ$2201)), 0)</f>
        <v>256.64891181747305</v>
      </c>
      <c r="AP773">
        <f t="shared" si="295"/>
        <v>0.2153046824741833</v>
      </c>
      <c r="AQ773">
        <f t="shared" si="288"/>
        <v>1.4164391474955289E-2</v>
      </c>
      <c r="AR773" cm="1">
        <f t="array" ref="AR773">IFERROR(STDEV(IF($E$2:$E$2201=$E773, $AK$2:$AK$2201)), 0)</f>
        <v>1.6688931481883044E-2</v>
      </c>
      <c r="AS773">
        <f t="shared" si="296"/>
        <v>-0.13573504220229174</v>
      </c>
      <c r="AT773">
        <f t="shared" si="289"/>
        <v>2.309277124923923E-3</v>
      </c>
      <c r="AU773" cm="1">
        <f t="array" ref="AU773">IFERROR(STDEV(IF($E$2:$E$2201=$E773, $AL$2:$AL$2201)), 0)</f>
        <v>5.2190284127107394E-3</v>
      </c>
      <c r="AV773">
        <f t="shared" si="297"/>
        <v>-0.44247261028504248</v>
      </c>
      <c r="AW773">
        <f t="shared" si="290"/>
        <v>0</v>
      </c>
      <c r="AX773" cm="1">
        <f t="array" ref="AX773">IFERROR(STDEV(IF($E$2:$E$2201=$E773, $AM$2:$AM$2201)), 0)</f>
        <v>0</v>
      </c>
      <c r="AY773">
        <f t="shared" si="298"/>
        <v>-0.44247261028504248</v>
      </c>
      <c r="AZ773">
        <f>INDEX(Model_Assumptions[Values],9)*((INDEX(Model_Scenarios[GR Weight],1)*$AG773)+(INDEX(Model_Scenarios[GP Weight],1)*$AH773)+(INDEX(Model_Scenarios[LTV Weight],1)*$AI773))-(INDEX(Model_Scenarios[LTV Weight],1)*$AP773)-(INDEX(Model_Scenarios[GP Weight],1)*($AS773+$AV773+$AY773))</f>
        <v>2.6593735313305156</v>
      </c>
      <c r="BA773">
        <f>INDEX(Model_Assumptions[Values],9)*((INDEX(Model_Scenarios[GR Weight],2)*$AG773)+(INDEX(Model_Scenarios[GP Weight],2)*$AH773)+(INDEX(Model_Scenarios[LTV Weight],2)*$AI773))-(INDEX(Model_Scenarios[LTV Weight],2)*$AP773)-(INDEX(Model_Scenarios[GP Weight],2)*($AS773+$AV773+$AY773))</f>
        <v>2.6688489337130661</v>
      </c>
      <c r="BB773">
        <f>INDEX(Model_Assumptions[Values],9)*((INDEX(Model_Scenarios[GR Weight],3)*$AG773)+(INDEX(Model_Scenarios[GP Weight],3)*$AH773)+(INDEX(Model_Scenarios[LTV Weight],3)*$AI773))-(INDEX(Model_Scenarios[LTV Weight],3)*$AP773)-(INDEX(Model_Scenarios[GP Weight],3)*($AS773+$AV773+$AY773))</f>
        <v>2.6656634429979658</v>
      </c>
      <c r="BC773">
        <f>INDEX(Model_Assumptions[Values],9)*((INDEX(Model_Scenarios[GR Weight],4)*$AG773)+(INDEX(Model_Scenarios[GP Weight],4)*$AH773)+(INDEX(Model_Scenarios[LTV Weight],4)*$AI773))-(INDEX(Model_Scenarios[LTV Weight],4)*$AP773)-(INDEX(Model_Scenarios[GP Weight],4)*($AS773+$AV773+$AY773))</f>
        <v>2.596069065842268</v>
      </c>
      <c r="BD773">
        <f>INDEX(Model_Assumptions[Values],9)*((INDEX(Model_Scenarios[GR Weight],5)*$AG773)+(INDEX(Model_Scenarios[GP Weight],5)*$AH773)+(INDEX(Model_Scenarios[LTV Weight],5)*$AI773))-(INDEX(Model_Scenarios[LTV Weight],5)*$AP773)-(INDEX(Model_Scenarios[GP Weight],5)*($AS773+$AV773+$AY773))</f>
        <v>2.7890058134966118</v>
      </c>
    </row>
    <row r="774" spans="1:56" x14ac:dyDescent="0.25">
      <c r="A774">
        <v>773</v>
      </c>
      <c r="B774">
        <v>16</v>
      </c>
      <c r="C774" s="3">
        <v>23</v>
      </c>
      <c r="D774" s="4">
        <v>0.44</v>
      </c>
      <c r="E774" t="str">
        <v>SKU-1021</v>
      </c>
      <c r="F774" t="str">
        <v>Raise</v>
      </c>
      <c r="G774" t="str">
        <v>Full</v>
      </c>
      <c r="H774">
        <v>98.51</v>
      </c>
      <c r="I774">
        <v>55.17</v>
      </c>
      <c r="J774">
        <v>34</v>
      </c>
      <c r="K774">
        <v>3349.34</v>
      </c>
      <c r="L774">
        <v>1473.5600000000002</v>
      </c>
      <c r="M774">
        <v>0.4399553344838088</v>
      </c>
      <c r="N774">
        <v>115.63152012124601</v>
      </c>
      <c r="O774">
        <v>350.86864387987225</v>
      </c>
      <c r="P774">
        <v>461.20864387987217</v>
      </c>
      <c r="Q774">
        <v>1821.0803839968587</v>
      </c>
      <c r="R774">
        <v>1477.8767731666815</v>
      </c>
      <c r="S774">
        <v>1</v>
      </c>
      <c r="T774">
        <f t="shared" si="276"/>
        <v>106.04346885334824</v>
      </c>
      <c r="U774">
        <f t="shared" si="277"/>
        <v>7.6474153419431923E-2</v>
      </c>
      <c r="V774">
        <f>IF($F774="Reduce", INDEX(Model_Assumptions[Values], 2), INDEX(Model_Assumptions[Values], 1))</f>
        <v>-0.4</v>
      </c>
      <c r="W774">
        <f t="shared" si="278"/>
        <v>32.959951513495724</v>
      </c>
      <c r="X774">
        <f t="shared" si="291"/>
        <v>3495.1875917292523</v>
      </c>
      <c r="Y774">
        <f t="shared" si="279"/>
        <v>1676.7870667296932</v>
      </c>
      <c r="Z774">
        <f t="shared" si="280"/>
        <v>145.84759172925214</v>
      </c>
      <c r="AA774">
        <f t="shared" si="281"/>
        <v>203.22706672969298</v>
      </c>
      <c r="AB774">
        <f t="shared" si="292"/>
        <v>0.47974165126287222</v>
      </c>
      <c r="AC774">
        <f t="shared" si="282"/>
        <v>3.9786316779063413E-2</v>
      </c>
      <c r="AD774">
        <f t="shared" si="283"/>
        <v>3.9786316779063413E-2</v>
      </c>
      <c r="AE774">
        <f t="shared" si="284"/>
        <v>0.43999999999999978</v>
      </c>
      <c r="AF774">
        <f t="shared" si="293"/>
        <v>827.61099297334204</v>
      </c>
      <c r="AG774">
        <f t="shared" si="285"/>
        <v>0.415675764344409</v>
      </c>
      <c r="AH774">
        <f t="shared" si="286"/>
        <v>0.44064019490195444</v>
      </c>
      <c r="AI774">
        <f t="shared" si="294"/>
        <v>0.56000000000000028</v>
      </c>
      <c r="AJ774">
        <f>MAX(0, $R774 - $AA774) * INDEX(Model_Assumptions[Values], 7)</f>
        <v>2549.299412873977</v>
      </c>
      <c r="AK774">
        <f>MAX(0, INDEX(Model_Assumptions[Values], 4) - $AD774)</f>
        <v>1.021368322093659E-2</v>
      </c>
      <c r="AL774">
        <f>MAX(0, INDEX(Model_Assumptions[Values], 5) - $AC774)</f>
        <v>0</v>
      </c>
      <c r="AM774">
        <f>INDEX(Model_Assumptions[Values], 6) * MAX(0, INDEX(Model_Assumptions[Values], 3) - $AB774)^2</f>
        <v>0</v>
      </c>
      <c r="AN774">
        <f t="shared" si="287"/>
        <v>2511.8369765961725</v>
      </c>
      <c r="AO774" cm="1">
        <f t="array" ref="AO774">IFERROR(STDEV(IF($E$2:$E$2201=$E774, $AJ$2:$AJ$2201)), 0)</f>
        <v>256.64891181747305</v>
      </c>
      <c r="AP774">
        <f t="shared" si="295"/>
        <v>0.14596764121270667</v>
      </c>
      <c r="AQ774">
        <f t="shared" si="288"/>
        <v>1.4164391474955289E-2</v>
      </c>
      <c r="AR774" cm="1">
        <f t="array" ref="AR774">IFERROR(STDEV(IF($E$2:$E$2201=$E774, $AK$2:$AK$2201)), 0)</f>
        <v>1.6688931481883044E-2</v>
      </c>
      <c r="AS774">
        <f t="shared" si="296"/>
        <v>-0.23672625526130647</v>
      </c>
      <c r="AT774">
        <f t="shared" si="289"/>
        <v>2.309277124923923E-3</v>
      </c>
      <c r="AU774" cm="1">
        <f t="array" ref="AU774">IFERROR(STDEV(IF($E$2:$E$2201=$E774, $AL$2:$AL$2201)), 0)</f>
        <v>5.2190284127107394E-3</v>
      </c>
      <c r="AV774">
        <f t="shared" si="297"/>
        <v>-0.44247261028504248</v>
      </c>
      <c r="AW774">
        <f t="shared" si="290"/>
        <v>0</v>
      </c>
      <c r="AX774" cm="1">
        <f t="array" ref="AX774">IFERROR(STDEV(IF($E$2:$E$2201=$E774, $AM$2:$AM$2201)), 0)</f>
        <v>0</v>
      </c>
      <c r="AY774">
        <f t="shared" si="298"/>
        <v>-0.44247261028504248</v>
      </c>
      <c r="AZ774">
        <f>INDEX(Model_Assumptions[Values],9)*((INDEX(Model_Scenarios[GR Weight],1)*$AG774)+(INDEX(Model_Scenarios[GP Weight],1)*$AH774)+(INDEX(Model_Scenarios[LTV Weight],1)*$AI774))-(INDEX(Model_Scenarios[LTV Weight],1)*$AP774)-(INDEX(Model_Scenarios[GP Weight],1)*($AS774+$AV774+$AY774))</f>
        <v>2.6635510142361567</v>
      </c>
      <c r="BA774">
        <f>INDEX(Model_Assumptions[Values],9)*((INDEX(Model_Scenarios[GR Weight],2)*$AG774)+(INDEX(Model_Scenarios[GP Weight],2)*$AH774)+(INDEX(Model_Scenarios[LTV Weight],2)*$AI774))-(INDEX(Model_Scenarios[LTV Weight],2)*$AP774)-(INDEX(Model_Scenarios[GP Weight],2)*($AS774+$AV774+$AY774))</f>
        <v>2.7018523465382813</v>
      </c>
      <c r="BB774">
        <f>INDEX(Model_Assumptions[Values],9)*((INDEX(Model_Scenarios[GR Weight],3)*$AG774)+(INDEX(Model_Scenarios[GP Weight],3)*$AH774)+(INDEX(Model_Scenarios[LTV Weight],3)*$AI774))-(INDEX(Model_Scenarios[LTV Weight],3)*$AP774)-(INDEX(Model_Scenarios[GP Weight],3)*($AS774+$AV774+$AY774))</f>
        <v>2.7449130065648371</v>
      </c>
      <c r="BC774">
        <f>INDEX(Model_Assumptions[Values],9)*((INDEX(Model_Scenarios[GR Weight],4)*$AG774)+(INDEX(Model_Scenarios[GP Weight],4)*$AH774)+(INDEX(Model_Scenarios[LTV Weight],4)*$AI774))-(INDEX(Model_Scenarios[LTV Weight],4)*$AP774)-(INDEX(Model_Scenarios[GP Weight],4)*($AS774+$AV774+$AY774))</f>
        <v>2.6873476528583113</v>
      </c>
      <c r="BD774">
        <f>INDEX(Model_Assumptions[Values],9)*((INDEX(Model_Scenarios[GR Weight],5)*$AG774)+(INDEX(Model_Scenarios[GP Weight],5)*$AH774)+(INDEX(Model_Scenarios[LTV Weight],5)*$AI774))-(INDEX(Model_Scenarios[LTV Weight],5)*$AP774)-(INDEX(Model_Scenarios[GP Weight],5)*($AS774+$AV774+$AY774))</f>
        <v>2.9078637017288731</v>
      </c>
    </row>
    <row r="775" spans="1:56" x14ac:dyDescent="0.25">
      <c r="A775">
        <v>774</v>
      </c>
      <c r="B775">
        <v>16</v>
      </c>
      <c r="C775" s="3">
        <v>24</v>
      </c>
      <c r="D775" s="4">
        <v>0.46</v>
      </c>
      <c r="E775" t="str">
        <v>SKU-1021</v>
      </c>
      <c r="F775" t="str">
        <v>Raise</v>
      </c>
      <c r="G775" t="str">
        <v>Full</v>
      </c>
      <c r="H775">
        <v>98.51</v>
      </c>
      <c r="I775">
        <v>55.17</v>
      </c>
      <c r="J775">
        <v>34</v>
      </c>
      <c r="K775">
        <v>3349.34</v>
      </c>
      <c r="L775">
        <v>1473.5600000000002</v>
      </c>
      <c r="M775">
        <v>0.4399553344838088</v>
      </c>
      <c r="N775">
        <v>115.63152012124601</v>
      </c>
      <c r="O775">
        <v>350.86864387987225</v>
      </c>
      <c r="P775">
        <v>461.20864387987217</v>
      </c>
      <c r="Q775">
        <v>1821.0803839968587</v>
      </c>
      <c r="R775">
        <v>1477.8767731666815</v>
      </c>
      <c r="S775">
        <v>1</v>
      </c>
      <c r="T775">
        <f t="shared" si="276"/>
        <v>106.38589925577317</v>
      </c>
      <c r="U775">
        <f t="shared" si="277"/>
        <v>7.9950251302133415E-2</v>
      </c>
      <c r="V775">
        <f>IF($F775="Reduce", INDEX(Model_Assumptions[Values], 2), INDEX(Model_Assumptions[Values], 1))</f>
        <v>-0.4</v>
      </c>
      <c r="W775">
        <f t="shared" si="278"/>
        <v>32.912676582290985</v>
      </c>
      <c r="X775">
        <f t="shared" si="291"/>
        <v>3501.4446951214536</v>
      </c>
      <c r="Y775">
        <f t="shared" si="279"/>
        <v>1685.65232807646</v>
      </c>
      <c r="Z775">
        <f t="shared" si="280"/>
        <v>152.10469512145346</v>
      </c>
      <c r="AA775">
        <f t="shared" si="281"/>
        <v>212.09232807645981</v>
      </c>
      <c r="AB775">
        <f t="shared" si="292"/>
        <v>0.48141623668226757</v>
      </c>
      <c r="AC775">
        <f t="shared" si="282"/>
        <v>4.1460902198458771E-2</v>
      </c>
      <c r="AD775">
        <f t="shared" si="283"/>
        <v>4.1460902198458771E-2</v>
      </c>
      <c r="AE775">
        <f t="shared" si="284"/>
        <v>0.45999999999999996</v>
      </c>
      <c r="AF775">
        <f t="shared" si="293"/>
        <v>798.053457510008</v>
      </c>
      <c r="AG775">
        <f t="shared" si="285"/>
        <v>0.43350894351656544</v>
      </c>
      <c r="AH775">
        <f t="shared" si="286"/>
        <v>0.45986199714787224</v>
      </c>
      <c r="AI775">
        <f t="shared" si="294"/>
        <v>0.54</v>
      </c>
      <c r="AJ775">
        <f>MAX(0, $R775 - $AA775) * INDEX(Model_Assumptions[Values], 7)</f>
        <v>2531.5688901804433</v>
      </c>
      <c r="AK775">
        <f>MAX(0, INDEX(Model_Assumptions[Values], 4) - $AD775)</f>
        <v>8.5390978015412317E-3</v>
      </c>
      <c r="AL775">
        <f>MAX(0, INDEX(Model_Assumptions[Values], 5) - $AC775)</f>
        <v>0</v>
      </c>
      <c r="AM775">
        <f>INDEX(Model_Assumptions[Values], 6) * MAX(0, INDEX(Model_Assumptions[Values], 3) - $AB775)^2</f>
        <v>0</v>
      </c>
      <c r="AN775">
        <f t="shared" si="287"/>
        <v>2511.8369765961725</v>
      </c>
      <c r="AO775" cm="1">
        <f t="array" ref="AO775">IFERROR(STDEV(IF($E$2:$E$2201=$E775, $AJ$2:$AJ$2201)), 0)</f>
        <v>256.64891181747305</v>
      </c>
      <c r="AP775">
        <f t="shared" si="295"/>
        <v>7.6882903747918646E-2</v>
      </c>
      <c r="AQ775">
        <f t="shared" si="288"/>
        <v>1.4164391474955289E-2</v>
      </c>
      <c r="AR775" cm="1">
        <f t="array" ref="AR775">IFERROR(STDEV(IF($E$2:$E$2201=$E775, $AK$2:$AK$2201)), 0)</f>
        <v>1.6688931481883044E-2</v>
      </c>
      <c r="AS775">
        <f t="shared" si="296"/>
        <v>-0.33706733588790216</v>
      </c>
      <c r="AT775">
        <f t="shared" si="289"/>
        <v>2.309277124923923E-3</v>
      </c>
      <c r="AU775" cm="1">
        <f t="array" ref="AU775">IFERROR(STDEV(IF($E$2:$E$2201=$E775, $AL$2:$AL$2201)), 0)</f>
        <v>5.2190284127107394E-3</v>
      </c>
      <c r="AV775">
        <f t="shared" si="297"/>
        <v>-0.44247261028504248</v>
      </c>
      <c r="AW775">
        <f t="shared" si="290"/>
        <v>0</v>
      </c>
      <c r="AX775" cm="1">
        <f t="array" ref="AX775">IFERROR(STDEV(IF($E$2:$E$2201=$E775, $AM$2:$AM$2201)), 0)</f>
        <v>0</v>
      </c>
      <c r="AY775">
        <f t="shared" si="298"/>
        <v>-0.44247261028504248</v>
      </c>
      <c r="AZ775">
        <f>INDEX(Model_Assumptions[Values],9)*((INDEX(Model_Scenarios[GR Weight],1)*$AG775)+(INDEX(Model_Scenarios[GP Weight],1)*$AH775)+(INDEX(Model_Scenarios[LTV Weight],1)*$AI775))-(INDEX(Model_Scenarios[LTV Weight],1)*$AP775)-(INDEX(Model_Scenarios[GP Weight],1)*($AS775+$AV775+$AY775))</f>
        <v>2.667380402979683</v>
      </c>
      <c r="BA775">
        <f>INDEX(Model_Assumptions[Values],9)*((INDEX(Model_Scenarios[GR Weight],2)*$AG775)+(INDEX(Model_Scenarios[GP Weight],2)*$AH775)+(INDEX(Model_Scenarios[LTV Weight],2)*$AI775))-(INDEX(Model_Scenarios[LTV Weight],2)*$AP775)-(INDEX(Model_Scenarios[GP Weight],2)*($AS775+$AV775+$AY775))</f>
        <v>2.734422328640747</v>
      </c>
      <c r="BB775">
        <f>INDEX(Model_Assumptions[Values],9)*((INDEX(Model_Scenarios[GR Weight],3)*$AG775)+(INDEX(Model_Scenarios[GP Weight],3)*$AH775)+(INDEX(Model_Scenarios[LTV Weight],3)*$AI775))-(INDEX(Model_Scenarios[LTV Weight],3)*$AP775)-(INDEX(Model_Scenarios[GP Weight],3)*($AS775+$AV775+$AY775))</f>
        <v>2.8235959076656107</v>
      </c>
      <c r="BC775">
        <f>INDEX(Model_Assumptions[Values],9)*((INDEX(Model_Scenarios[GR Weight],4)*$AG775)+(INDEX(Model_Scenarios[GP Weight],4)*$AH775)+(INDEX(Model_Scenarios[LTV Weight],4)*$AI775))-(INDEX(Model_Scenarios[LTV Weight],4)*$AP775)-(INDEX(Model_Scenarios[GP Weight],4)*($AS775+$AV775+$AY775))</f>
        <v>2.7780386697986854</v>
      </c>
      <c r="BD775">
        <f>INDEX(Model_Assumptions[Values],9)*((INDEX(Model_Scenarios[GR Weight],5)*$AG775)+(INDEX(Model_Scenarios[GP Weight],5)*$AH775)+(INDEX(Model_Scenarios[LTV Weight],5)*$AI775))-(INDEX(Model_Scenarios[LTV Weight],5)*$AP775)-(INDEX(Model_Scenarios[GP Weight],5)*($AS775+$AV775+$AY775))</f>
        <v>3.0260156157881273</v>
      </c>
    </row>
    <row r="776" spans="1:56" x14ac:dyDescent="0.25">
      <c r="A776">
        <v>775</v>
      </c>
      <c r="B776">
        <v>16</v>
      </c>
      <c r="C776" s="3">
        <v>25</v>
      </c>
      <c r="D776" s="4">
        <v>0.48</v>
      </c>
      <c r="E776" t="str">
        <v>SKU-1021</v>
      </c>
      <c r="F776" t="str">
        <v>Raise</v>
      </c>
      <c r="G776" t="str">
        <v>Full</v>
      </c>
      <c r="H776">
        <v>98.51</v>
      </c>
      <c r="I776">
        <v>55.17</v>
      </c>
      <c r="J776">
        <v>34</v>
      </c>
      <c r="K776">
        <v>3349.34</v>
      </c>
      <c r="L776">
        <v>1473.5600000000002</v>
      </c>
      <c r="M776">
        <v>0.4399553344838088</v>
      </c>
      <c r="N776">
        <v>115.63152012124601</v>
      </c>
      <c r="O776">
        <v>350.86864387987225</v>
      </c>
      <c r="P776">
        <v>461.20864387987217</v>
      </c>
      <c r="Q776">
        <v>1821.0803839968587</v>
      </c>
      <c r="R776">
        <v>1477.8767731666815</v>
      </c>
      <c r="S776">
        <v>1</v>
      </c>
      <c r="T776">
        <f t="shared" si="276"/>
        <v>106.72832965819809</v>
      </c>
      <c r="U776">
        <f t="shared" si="277"/>
        <v>8.3426349184834908E-2</v>
      </c>
      <c r="V776">
        <f>IF($F776="Reduce", INDEX(Model_Assumptions[Values], 2), INDEX(Model_Assumptions[Values], 1))</f>
        <v>-0.4</v>
      </c>
      <c r="W776">
        <f t="shared" si="278"/>
        <v>32.865401651086245</v>
      </c>
      <c r="X776">
        <f t="shared" si="291"/>
        <v>3507.6694217662207</v>
      </c>
      <c r="Y776">
        <f t="shared" si="279"/>
        <v>1694.4852126757926</v>
      </c>
      <c r="Z776">
        <f t="shared" si="280"/>
        <v>158.32942176622055</v>
      </c>
      <c r="AA776">
        <f t="shared" si="281"/>
        <v>220.92521267579241</v>
      </c>
      <c r="AB776">
        <f t="shared" si="292"/>
        <v>0.48308007652059942</v>
      </c>
      <c r="AC776">
        <f t="shared" si="282"/>
        <v>4.312474203679062E-2</v>
      </c>
      <c r="AD776">
        <f t="shared" si="283"/>
        <v>4.312474203679062E-2</v>
      </c>
      <c r="AE776">
        <f t="shared" si="284"/>
        <v>0.4800000000000002</v>
      </c>
      <c r="AF776">
        <f t="shared" si="293"/>
        <v>768.49592204667408</v>
      </c>
      <c r="AG776">
        <f t="shared" si="285"/>
        <v>0.45124984671023544</v>
      </c>
      <c r="AH776">
        <f t="shared" si="286"/>
        <v>0.47901359960923734</v>
      </c>
      <c r="AI776">
        <f t="shared" si="294"/>
        <v>0.5199999999999998</v>
      </c>
      <c r="AJ776">
        <f>MAX(0, $R776 - $AA776) * INDEX(Model_Assumptions[Values], 7)</f>
        <v>2513.9031209817781</v>
      </c>
      <c r="AK776">
        <f>MAX(0, INDEX(Model_Assumptions[Values], 4) - $AD776)</f>
        <v>6.875257963209383E-3</v>
      </c>
      <c r="AL776">
        <f>MAX(0, INDEX(Model_Assumptions[Values], 5) - $AC776)</f>
        <v>0</v>
      </c>
      <c r="AM776">
        <f>INDEX(Model_Assumptions[Values], 6) * MAX(0, INDEX(Model_Assumptions[Values], 3) - $AB776)^2</f>
        <v>0</v>
      </c>
      <c r="AN776">
        <f t="shared" si="287"/>
        <v>2511.8369765961725</v>
      </c>
      <c r="AO776" cm="1">
        <f t="array" ref="AO776">IFERROR(STDEV(IF($E$2:$E$2201=$E776, $AJ$2:$AJ$2201)), 0)</f>
        <v>256.64891181747305</v>
      </c>
      <c r="AP776">
        <f t="shared" si="295"/>
        <v>8.0504700798227705E-3</v>
      </c>
      <c r="AQ776">
        <f t="shared" si="288"/>
        <v>1.4164391474955289E-2</v>
      </c>
      <c r="AR776" cm="1">
        <f t="array" ref="AR776">IFERROR(STDEV(IF($E$2:$E$2201=$E776, $AK$2:$AK$2201)), 0)</f>
        <v>1.6688931481883044E-2</v>
      </c>
      <c r="AS776">
        <f t="shared" si="296"/>
        <v>-0.43676454179578539</v>
      </c>
      <c r="AT776">
        <f t="shared" si="289"/>
        <v>2.309277124923923E-3</v>
      </c>
      <c r="AU776" cm="1">
        <f t="array" ref="AU776">IFERROR(STDEV(IF($E$2:$E$2201=$E776, $AL$2:$AL$2201)), 0)</f>
        <v>5.2190284127107394E-3</v>
      </c>
      <c r="AV776">
        <f t="shared" si="297"/>
        <v>-0.44247261028504248</v>
      </c>
      <c r="AW776">
        <f t="shared" si="290"/>
        <v>0</v>
      </c>
      <c r="AX776" cm="1">
        <f t="array" ref="AX776">IFERROR(STDEV(IF($E$2:$E$2201=$E776, $AM$2:$AM$2201)), 0)</f>
        <v>0</v>
      </c>
      <c r="AY776">
        <f t="shared" si="298"/>
        <v>-0.44247261028504248</v>
      </c>
      <c r="AZ776">
        <f>INDEX(Model_Assumptions[Values],9)*((INDEX(Model_Scenarios[GR Weight],1)*$AG776)+(INDEX(Model_Scenarios[GP Weight],1)*$AH776)+(INDEX(Model_Scenarios[LTV Weight],1)*$AI776))-(INDEX(Model_Scenarios[LTV Weight],1)*$AP776)-(INDEX(Model_Scenarios[GP Weight],1)*($AS776+$AV776+$AY776))</f>
        <v>2.6708623233324649</v>
      </c>
      <c r="BA776">
        <f>INDEX(Model_Assumptions[Values],9)*((INDEX(Model_Scenarios[GR Weight],2)*$AG776)+(INDEX(Model_Scenarios[GP Weight],2)*$AH776)+(INDEX(Model_Scenarios[LTV Weight],2)*$AI776))-(INDEX(Model_Scenarios[LTV Weight],2)*$AP776)-(INDEX(Model_Scenarios[GP Weight],2)*($AS776+$AV776+$AY776))</f>
        <v>2.7665601315632027</v>
      </c>
      <c r="BB776">
        <f>INDEX(Model_Assumptions[Values],9)*((INDEX(Model_Scenarios[GR Weight],3)*$AG776)+(INDEX(Model_Scenarios[GP Weight],3)*$AH776)+(INDEX(Model_Scenarios[LTV Weight],3)*$AI776))-(INDEX(Model_Scenarios[LTV Weight],3)*$AP776)-(INDEX(Model_Scenarios[GP Weight],3)*($AS776+$AV776+$AY776))</f>
        <v>2.9017143365000848</v>
      </c>
      <c r="BC776">
        <f>INDEX(Model_Assumptions[Values],9)*((INDEX(Model_Scenarios[GR Weight],4)*$AG776)+(INDEX(Model_Scenarios[GP Weight],4)*$AH776)+(INDEX(Model_Scenarios[LTV Weight],4)*$AI776))-(INDEX(Model_Scenarios[LTV Weight],4)*$AP776)-(INDEX(Model_Scenarios[GP Weight],4)*($AS776+$AV776+$AY776))</f>
        <v>2.8681443068631851</v>
      </c>
      <c r="BD776">
        <f>INDEX(Model_Assumptions[Values],9)*((INDEX(Model_Scenarios[GR Weight],5)*$AG776)+(INDEX(Model_Scenarios[GP Weight],5)*$AH776)+(INDEX(Model_Scenarios[LTV Weight],5)*$AI776))-(INDEX(Model_Scenarios[LTV Weight],5)*$AP776)-(INDEX(Model_Scenarios[GP Weight],5)*($AS776+$AV776+$AY776))</f>
        <v>3.1434649974169107</v>
      </c>
    </row>
    <row r="777" spans="1:56" x14ac:dyDescent="0.25">
      <c r="A777">
        <v>776</v>
      </c>
      <c r="B777">
        <v>16</v>
      </c>
      <c r="C777" s="3">
        <v>26</v>
      </c>
      <c r="D777" s="4">
        <v>0.5</v>
      </c>
      <c r="E777" t="str">
        <v>SKU-1021</v>
      </c>
      <c r="F777" t="str">
        <v>Raise</v>
      </c>
      <c r="G777" t="str">
        <v>Full</v>
      </c>
      <c r="H777">
        <v>98.51</v>
      </c>
      <c r="I777">
        <v>55.17</v>
      </c>
      <c r="J777">
        <v>34</v>
      </c>
      <c r="K777">
        <v>3349.34</v>
      </c>
      <c r="L777">
        <v>1473.5600000000002</v>
      </c>
      <c r="M777">
        <v>0.4399553344838088</v>
      </c>
      <c r="N777">
        <v>115.63152012124601</v>
      </c>
      <c r="O777">
        <v>350.86864387987225</v>
      </c>
      <c r="P777">
        <v>461.20864387987217</v>
      </c>
      <c r="Q777">
        <v>1821.0803839968587</v>
      </c>
      <c r="R777">
        <v>1477.8767731666815</v>
      </c>
      <c r="S777">
        <v>1</v>
      </c>
      <c r="T777">
        <f t="shared" si="276"/>
        <v>107.070760060623</v>
      </c>
      <c r="U777">
        <f t="shared" si="277"/>
        <v>8.6902447067536248E-2</v>
      </c>
      <c r="V777">
        <f>IF($F777="Reduce", INDEX(Model_Assumptions[Values], 2), INDEX(Model_Assumptions[Values], 1))</f>
        <v>-0.4</v>
      </c>
      <c r="W777">
        <f t="shared" si="278"/>
        <v>32.818126719881505</v>
      </c>
      <c r="X777">
        <f t="shared" si="291"/>
        <v>3513.8617716635531</v>
      </c>
      <c r="Y777">
        <f t="shared" si="279"/>
        <v>1703.2857205276905</v>
      </c>
      <c r="Z777">
        <f t="shared" si="280"/>
        <v>164.52177166355295</v>
      </c>
      <c r="AA777">
        <f t="shared" si="281"/>
        <v>229.72572052769033</v>
      </c>
      <c r="AB777">
        <f t="shared" si="292"/>
        <v>0.4847332738764254</v>
      </c>
      <c r="AC777">
        <f t="shared" si="282"/>
        <v>4.4777939392616595E-2</v>
      </c>
      <c r="AD777">
        <f t="shared" si="283"/>
        <v>4.4777939392616595E-2</v>
      </c>
      <c r="AE777">
        <f t="shared" si="284"/>
        <v>0.49999999999999961</v>
      </c>
      <c r="AF777">
        <f t="shared" si="293"/>
        <v>738.93838658334141</v>
      </c>
      <c r="AG777">
        <f t="shared" si="285"/>
        <v>0.46889847392541772</v>
      </c>
      <c r="AH777">
        <f t="shared" si="286"/>
        <v>0.49809500228604864</v>
      </c>
      <c r="AI777">
        <f t="shared" si="294"/>
        <v>0.50000000000000044</v>
      </c>
      <c r="AJ777">
        <f>MAX(0, $R777 - $AA777) * INDEX(Model_Assumptions[Values], 7)</f>
        <v>2496.3021052779823</v>
      </c>
      <c r="AK777">
        <f>MAX(0, INDEX(Model_Assumptions[Values], 4) - $AD777)</f>
        <v>5.222060607383408E-3</v>
      </c>
      <c r="AL777">
        <f>MAX(0, INDEX(Model_Assumptions[Values], 5) - $AC777)</f>
        <v>0</v>
      </c>
      <c r="AM777">
        <f>INDEX(Model_Assumptions[Values], 6) * MAX(0, INDEX(Model_Assumptions[Values], 3) - $AB777)^2</f>
        <v>0</v>
      </c>
      <c r="AN777">
        <f t="shared" si="287"/>
        <v>2511.8369765961725</v>
      </c>
      <c r="AO777" cm="1">
        <f t="array" ref="AO777">IFERROR(STDEV(IF($E$2:$E$2201=$E777, $AJ$2:$AJ$2201)), 0)</f>
        <v>256.64891181747305</v>
      </c>
      <c r="AP777">
        <f t="shared" si="295"/>
        <v>-6.0529659791577421E-2</v>
      </c>
      <c r="AQ777">
        <f t="shared" si="288"/>
        <v>1.4164391474955289E-2</v>
      </c>
      <c r="AR777" cm="1">
        <f t="array" ref="AR777">IFERROR(STDEV(IF($E$2:$E$2201=$E777, $AK$2:$AK$2201)), 0)</f>
        <v>1.6688931481883044E-2</v>
      </c>
      <c r="AS777">
        <f t="shared" si="296"/>
        <v>-0.53582405064574568</v>
      </c>
      <c r="AT777">
        <f t="shared" si="289"/>
        <v>2.309277124923923E-3</v>
      </c>
      <c r="AU777" cm="1">
        <f t="array" ref="AU777">IFERROR(STDEV(IF($E$2:$E$2201=$E777, $AL$2:$AL$2201)), 0)</f>
        <v>5.2190284127107394E-3</v>
      </c>
      <c r="AV777">
        <f t="shared" si="297"/>
        <v>-0.44247261028504248</v>
      </c>
      <c r="AW777">
        <f t="shared" si="290"/>
        <v>0</v>
      </c>
      <c r="AX777" cm="1">
        <f t="array" ref="AX777">IFERROR(STDEV(IF($E$2:$E$2201=$E777, $AM$2:$AM$2201)), 0)</f>
        <v>0</v>
      </c>
      <c r="AY777">
        <f t="shared" si="298"/>
        <v>-0.44247261028504248</v>
      </c>
      <c r="AZ777">
        <f>INDEX(Model_Assumptions[Values],9)*((INDEX(Model_Scenarios[GR Weight],1)*$AG777)+(INDEX(Model_Scenarios[GP Weight],1)*$AH777)+(INDEX(Model_Scenarios[LTV Weight],1)*$AI777))-(INDEX(Model_Scenarios[LTV Weight],1)*$AP777)-(INDEX(Model_Scenarios[GP Weight],1)*($AS777+$AV777+$AY777))</f>
        <v>2.6739973930605796</v>
      </c>
      <c r="BA777">
        <f>INDEX(Model_Assumptions[Values],9)*((INDEX(Model_Scenarios[GR Weight],2)*$AG777)+(INDEX(Model_Scenarios[GP Weight],2)*$AH777)+(INDEX(Model_Scenarios[LTV Weight],2)*$AI777))-(INDEX(Model_Scenarios[LTV Weight],2)*$AP777)-(INDEX(Model_Scenarios[GP Weight],2)*($AS777+$AV777+$AY777))</f>
        <v>2.7982669908378051</v>
      </c>
      <c r="BB777">
        <f>INDEX(Model_Assumptions[Values],9)*((INDEX(Model_Scenarios[GR Weight],3)*$AG777)+(INDEX(Model_Scenarios[GP Weight],3)*$AH777)+(INDEX(Model_Scenarios[LTV Weight],3)*$AI777))-(INDEX(Model_Scenarios[LTV Weight],3)*$AP777)-(INDEX(Model_Scenarios[GP Weight],3)*($AS777+$AV777+$AY777))</f>
        <v>2.9792704552495293</v>
      </c>
      <c r="BC777">
        <f>INDEX(Model_Assumptions[Values],9)*((INDEX(Model_Scenarios[GR Weight],4)*$AG777)+(INDEX(Model_Scenarios[GP Weight],4)*$AH777)+(INDEX(Model_Scenarios[LTV Weight],4)*$AI777))-(INDEX(Model_Scenarios[LTV Weight],4)*$AP777)-(INDEX(Model_Scenarios[GP Weight],4)*($AS777+$AV777+$AY777))</f>
        <v>2.9576667262330805</v>
      </c>
      <c r="BD777">
        <f>INDEX(Model_Assumptions[Values],9)*((INDEX(Model_Scenarios[GR Weight],5)*$AG777)+(INDEX(Model_Scenarios[GP Weight],5)*$AH777)+(INDEX(Model_Scenarios[LTV Weight],5)*$AI777))-(INDEX(Model_Scenarios[LTV Weight],5)*$AP777)-(INDEX(Model_Scenarios[GP Weight],5)*($AS777+$AV777+$AY777))</f>
        <v>3.2602152443286534</v>
      </c>
    </row>
    <row r="778" spans="1:56" x14ac:dyDescent="0.25">
      <c r="A778">
        <v>777</v>
      </c>
      <c r="B778">
        <v>16</v>
      </c>
      <c r="C778" s="3">
        <v>27</v>
      </c>
      <c r="D778" s="4">
        <v>0.52</v>
      </c>
      <c r="E778" t="str">
        <v>SKU-1021</v>
      </c>
      <c r="F778" t="str">
        <v>Raise</v>
      </c>
      <c r="G778" t="str">
        <v>Full</v>
      </c>
      <c r="H778">
        <v>98.51</v>
      </c>
      <c r="I778">
        <v>55.17</v>
      </c>
      <c r="J778">
        <v>34</v>
      </c>
      <c r="K778">
        <v>3349.34</v>
      </c>
      <c r="L778">
        <v>1473.5600000000002</v>
      </c>
      <c r="M778">
        <v>0.4399553344838088</v>
      </c>
      <c r="N778">
        <v>115.63152012124601</v>
      </c>
      <c r="O778">
        <v>350.86864387987225</v>
      </c>
      <c r="P778">
        <v>461.20864387987217</v>
      </c>
      <c r="Q778">
        <v>1821.0803839968587</v>
      </c>
      <c r="R778">
        <v>1477.8767731666815</v>
      </c>
      <c r="S778">
        <v>1</v>
      </c>
      <c r="T778">
        <f t="shared" si="276"/>
        <v>107.41319046304793</v>
      </c>
      <c r="U778">
        <f t="shared" si="277"/>
        <v>9.0378544950237741E-2</v>
      </c>
      <c r="V778">
        <f>IF($F778="Reduce", INDEX(Model_Assumptions[Values], 2), INDEX(Model_Assumptions[Values], 1))</f>
        <v>-0.4</v>
      </c>
      <c r="W778">
        <f t="shared" si="278"/>
        <v>32.770851788676765</v>
      </c>
      <c r="X778">
        <f t="shared" si="291"/>
        <v>3520.0217448134522</v>
      </c>
      <c r="Y778">
        <f t="shared" si="279"/>
        <v>1712.0538516321551</v>
      </c>
      <c r="Z778">
        <f t="shared" si="280"/>
        <v>170.68174481345204</v>
      </c>
      <c r="AA778">
        <f t="shared" si="281"/>
        <v>238.49385163215493</v>
      </c>
      <c r="AB778">
        <f t="shared" si="292"/>
        <v>0.48637593053360173</v>
      </c>
      <c r="AC778">
        <f t="shared" si="282"/>
        <v>4.6420596049792928E-2</v>
      </c>
      <c r="AD778">
        <f t="shared" si="283"/>
        <v>4.6420596049792928E-2</v>
      </c>
      <c r="AE778">
        <f t="shared" si="284"/>
        <v>0.5199999999999998</v>
      </c>
      <c r="AF778">
        <f t="shared" si="293"/>
        <v>709.38085112000738</v>
      </c>
      <c r="AG778">
        <f t="shared" si="285"/>
        <v>0.48645482516211613</v>
      </c>
      <c r="AH778">
        <f t="shared" si="286"/>
        <v>0.51710620517830919</v>
      </c>
      <c r="AI778">
        <f t="shared" si="294"/>
        <v>0.4800000000000002</v>
      </c>
      <c r="AJ778">
        <f>MAX(0, $R778 - $AA778) * INDEX(Model_Assumptions[Values], 7)</f>
        <v>2478.7658430690531</v>
      </c>
      <c r="AK778">
        <f>MAX(0, INDEX(Model_Assumptions[Values], 4) - $AD778)</f>
        <v>3.5794039502070746E-3</v>
      </c>
      <c r="AL778">
        <f>MAX(0, INDEX(Model_Assumptions[Values], 5) - $AC778)</f>
        <v>0</v>
      </c>
      <c r="AM778">
        <f>INDEX(Model_Assumptions[Values], 6) * MAX(0, INDEX(Model_Assumptions[Values], 3) - $AB778)^2</f>
        <v>0</v>
      </c>
      <c r="AN778">
        <f t="shared" si="287"/>
        <v>2511.8369765961725</v>
      </c>
      <c r="AO778" cm="1">
        <f t="array" ref="AO778">IFERROR(STDEV(IF($E$2:$E$2201=$E778, $AJ$2:$AJ$2201)), 0)</f>
        <v>256.64891181747305</v>
      </c>
      <c r="AP778">
        <f t="shared" si="295"/>
        <v>-0.12885748586629256</v>
      </c>
      <c r="AQ778">
        <f t="shared" si="288"/>
        <v>1.4164391474955289E-2</v>
      </c>
      <c r="AR778" cm="1">
        <f t="array" ref="AR778">IFERROR(STDEV(IF($E$2:$E$2201=$E778, $AK$2:$AK$2201)), 0)</f>
        <v>1.6688931481883044E-2</v>
      </c>
      <c r="AS778">
        <f t="shared" si="296"/>
        <v>-0.63425196132172568</v>
      </c>
      <c r="AT778">
        <f t="shared" si="289"/>
        <v>2.309277124923923E-3</v>
      </c>
      <c r="AU778" cm="1">
        <f t="array" ref="AU778">IFERROR(STDEV(IF($E$2:$E$2201=$E778, $AL$2:$AL$2201)), 0)</f>
        <v>5.2190284127107394E-3</v>
      </c>
      <c r="AV778">
        <f t="shared" si="297"/>
        <v>-0.44247261028504248</v>
      </c>
      <c r="AW778">
        <f t="shared" si="290"/>
        <v>0</v>
      </c>
      <c r="AX778" cm="1">
        <f t="array" ref="AX778">IFERROR(STDEV(IF($E$2:$E$2201=$E778, $AM$2:$AM$2201)), 0)</f>
        <v>0</v>
      </c>
      <c r="AY778">
        <f t="shared" si="298"/>
        <v>-0.44247261028504248</v>
      </c>
      <c r="AZ778">
        <f>INDEX(Model_Assumptions[Values],9)*((INDEX(Model_Scenarios[GR Weight],1)*$AG778)+(INDEX(Model_Scenarios[GP Weight],1)*$AH778)+(INDEX(Model_Scenarios[LTV Weight],1)*$AI778))-(INDEX(Model_Scenarios[LTV Weight],1)*$AP778)-(INDEX(Model_Scenarios[GP Weight],1)*($AS778+$AV778+$AY778))</f>
        <v>2.6767862220524288</v>
      </c>
      <c r="BA778">
        <f>INDEX(Model_Assumptions[Values],9)*((INDEX(Model_Scenarios[GR Weight],2)*$AG778)+(INDEX(Model_Scenarios[GP Weight],2)*$AH778)+(INDEX(Model_Scenarios[LTV Weight],2)*$AI778))-(INDEX(Model_Scenarios[LTV Weight],2)*$AP778)-(INDEX(Model_Scenarios[GP Weight],2)*($AS778+$AV778+$AY778))</f>
        <v>2.8295441262413497</v>
      </c>
      <c r="BB778">
        <f>INDEX(Model_Assumptions[Values],9)*((INDEX(Model_Scenarios[GR Weight],3)*$AG778)+(INDEX(Model_Scenarios[GP Weight],3)*$AH778)+(INDEX(Model_Scenarios[LTV Weight],3)*$AI778))-(INDEX(Model_Scenarios[LTV Weight],3)*$AP778)-(INDEX(Model_Scenarios[GP Weight],3)*($AS778+$AV778+$AY778))</f>
        <v>3.0562663985233369</v>
      </c>
      <c r="BC778">
        <f>INDEX(Model_Assumptions[Values],9)*((INDEX(Model_Scenarios[GR Weight],4)*$AG778)+(INDEX(Model_Scenarios[GP Weight],4)*$AH778)+(INDEX(Model_Scenarios[LTV Weight],4)*$AI778))-(INDEX(Model_Scenarios[LTV Weight],4)*$AP778)-(INDEX(Model_Scenarios[GP Weight],4)*($AS778+$AV778+$AY778))</f>
        <v>3.0466080625177652</v>
      </c>
      <c r="BD778">
        <f>INDEX(Model_Assumptions[Values],9)*((INDEX(Model_Scenarios[GR Weight],5)*$AG778)+(INDEX(Model_Scenarios[GP Weight],5)*$AH778)+(INDEX(Model_Scenarios[LTV Weight],5)*$AI778))-(INDEX(Model_Scenarios[LTV Weight],5)*$AP778)-(INDEX(Model_Scenarios[GP Weight],5)*($AS778+$AV778+$AY778))</f>
        <v>3.3762697109095359</v>
      </c>
    </row>
    <row r="779" spans="1:56" x14ac:dyDescent="0.25">
      <c r="A779">
        <v>778</v>
      </c>
      <c r="B779">
        <v>16</v>
      </c>
      <c r="C779" s="3">
        <v>28</v>
      </c>
      <c r="D779" s="4">
        <v>0.54</v>
      </c>
      <c r="E779" t="str">
        <v>SKU-1021</v>
      </c>
      <c r="F779" t="str">
        <v>Raise</v>
      </c>
      <c r="G779" t="str">
        <v>Full</v>
      </c>
      <c r="H779">
        <v>98.51</v>
      </c>
      <c r="I779">
        <v>55.17</v>
      </c>
      <c r="J779">
        <v>34</v>
      </c>
      <c r="K779">
        <v>3349.34</v>
      </c>
      <c r="L779">
        <v>1473.5600000000002</v>
      </c>
      <c r="M779">
        <v>0.4399553344838088</v>
      </c>
      <c r="N779">
        <v>115.63152012124601</v>
      </c>
      <c r="O779">
        <v>350.86864387987225</v>
      </c>
      <c r="P779">
        <v>461.20864387987217</v>
      </c>
      <c r="Q779">
        <v>1821.0803839968587</v>
      </c>
      <c r="R779">
        <v>1477.8767731666815</v>
      </c>
      <c r="S779">
        <v>1</v>
      </c>
      <c r="T779">
        <f t="shared" si="276"/>
        <v>107.75562086547285</v>
      </c>
      <c r="U779">
        <f t="shared" si="277"/>
        <v>9.3854642832939233E-2</v>
      </c>
      <c r="V779">
        <f>IF($F779="Reduce", INDEX(Model_Assumptions[Values], 2), INDEX(Model_Assumptions[Values], 1))</f>
        <v>-0.4</v>
      </c>
      <c r="W779">
        <f t="shared" si="278"/>
        <v>32.723576857472025</v>
      </c>
      <c r="X779">
        <f t="shared" si="291"/>
        <v>3526.149341215917</v>
      </c>
      <c r="Y779">
        <f t="shared" si="279"/>
        <v>1720.7896059891852</v>
      </c>
      <c r="Z779">
        <f t="shared" si="280"/>
        <v>176.8093412159169</v>
      </c>
      <c r="AA779">
        <f t="shared" si="281"/>
        <v>247.22960598918507</v>
      </c>
      <c r="AB779">
        <f t="shared" si="292"/>
        <v>0.48800814698217171</v>
      </c>
      <c r="AC779">
        <f t="shared" si="282"/>
        <v>4.8052812498362907E-2</v>
      </c>
      <c r="AD779">
        <f t="shared" si="283"/>
        <v>4.8052812498362907E-2</v>
      </c>
      <c r="AE779">
        <f t="shared" si="284"/>
        <v>0.54</v>
      </c>
      <c r="AF779">
        <f t="shared" si="293"/>
        <v>679.82331565667346</v>
      </c>
      <c r="AG779">
        <f t="shared" si="285"/>
        <v>0.50391890042032805</v>
      </c>
      <c r="AH779">
        <f t="shared" si="286"/>
        <v>0.5360472082860166</v>
      </c>
      <c r="AI779">
        <f t="shared" si="294"/>
        <v>0.45999999999999996</v>
      </c>
      <c r="AJ779">
        <f>MAX(0, $R779 - $AA779) * INDEX(Model_Assumptions[Values], 7)</f>
        <v>2461.2943343549928</v>
      </c>
      <c r="AK779">
        <f>MAX(0, INDEX(Model_Assumptions[Values], 4) - $AD779)</f>
        <v>1.947187501637096E-3</v>
      </c>
      <c r="AL779">
        <f>MAX(0, INDEX(Model_Assumptions[Values], 5) - $AC779)</f>
        <v>0</v>
      </c>
      <c r="AM779">
        <f>INDEX(Model_Assumptions[Values], 6) * MAX(0, INDEX(Model_Assumptions[Values], 3) - $AB779)^2</f>
        <v>0</v>
      </c>
      <c r="AN779">
        <f t="shared" si="287"/>
        <v>2511.8369765961725</v>
      </c>
      <c r="AO779" cm="1">
        <f t="array" ref="AO779">IFERROR(STDEV(IF($E$2:$E$2201=$E779, $AJ$2:$AJ$2201)), 0)</f>
        <v>256.64891181747305</v>
      </c>
      <c r="AP779">
        <f t="shared" si="295"/>
        <v>-0.1969330081443138</v>
      </c>
      <c r="AQ779">
        <f t="shared" si="288"/>
        <v>1.4164391474955289E-2</v>
      </c>
      <c r="AR779" cm="1">
        <f t="array" ref="AR779">IFERROR(STDEV(IF($E$2:$E$2201=$E779, $AK$2:$AK$2201)), 0)</f>
        <v>1.6688931481883044E-2</v>
      </c>
      <c r="AS779">
        <f t="shared" si="296"/>
        <v>-0.73205429518245602</v>
      </c>
      <c r="AT779">
        <f t="shared" si="289"/>
        <v>2.309277124923923E-3</v>
      </c>
      <c r="AU779" cm="1">
        <f t="array" ref="AU779">IFERROR(STDEV(IF($E$2:$E$2201=$E779, $AL$2:$AL$2201)), 0)</f>
        <v>5.2190284127107394E-3</v>
      </c>
      <c r="AV779">
        <f t="shared" si="297"/>
        <v>-0.44247261028504248</v>
      </c>
      <c r="AW779">
        <f t="shared" si="290"/>
        <v>0</v>
      </c>
      <c r="AX779" cm="1">
        <f t="array" ref="AX779">IFERROR(STDEV(IF($E$2:$E$2201=$E779, $AM$2:$AM$2201)), 0)</f>
        <v>0</v>
      </c>
      <c r="AY779">
        <f t="shared" si="298"/>
        <v>-0.44247261028504248</v>
      </c>
      <c r="AZ779">
        <f>INDEX(Model_Assumptions[Values],9)*((INDEX(Model_Scenarios[GR Weight],1)*$AG779)+(INDEX(Model_Scenarios[GP Weight],1)*$AH779)+(INDEX(Model_Scenarios[LTV Weight],1)*$AI779))-(INDEX(Model_Scenarios[LTV Weight],1)*$AP779)-(INDEX(Model_Scenarios[GP Weight],1)*($AS779+$AV779+$AY779))</f>
        <v>2.6792294124438776</v>
      </c>
      <c r="BA779">
        <f>INDEX(Model_Assumptions[Values],9)*((INDEX(Model_Scenarios[GR Weight],2)*$AG779)+(INDEX(Model_Scenarios[GP Weight],2)*$AH779)+(INDEX(Model_Scenarios[LTV Weight],2)*$AI779))-(INDEX(Model_Scenarios[LTV Weight],2)*$AP779)-(INDEX(Model_Scenarios[GP Weight],2)*($AS779+$AV779+$AY779))</f>
        <v>2.8603927420455748</v>
      </c>
      <c r="BB779">
        <f>INDEX(Model_Assumptions[Values],9)*((INDEX(Model_Scenarios[GR Weight],3)*$AG779)+(INDEX(Model_Scenarios[GP Weight],3)*$AH779)+(INDEX(Model_Scenarios[LTV Weight],3)*$AI779))-(INDEX(Model_Scenarios[LTV Weight],3)*$AP779)-(INDEX(Model_Scenarios[GP Weight],3)*($AS779+$AV779+$AY779))</f>
        <v>3.1327042737970539</v>
      </c>
      <c r="BC779">
        <f>INDEX(Model_Assumptions[Values],9)*((INDEX(Model_Scenarios[GR Weight],4)*$AG779)+(INDEX(Model_Scenarios[GP Weight],4)*$AH779)+(INDEX(Model_Scenarios[LTV Weight],4)*$AI779))-(INDEX(Model_Scenarios[LTV Weight],4)*$AP779)-(INDEX(Model_Scenarios[GP Weight],4)*($AS779+$AV779+$AY779))</f>
        <v>3.1349704231927866</v>
      </c>
      <c r="BD779">
        <f>INDEX(Model_Assumptions[Values],9)*((INDEX(Model_Scenarios[GR Weight],5)*$AG779)+(INDEX(Model_Scenarios[GP Weight],5)*$AH779)+(INDEX(Model_Scenarios[LTV Weight],5)*$AI779))-(INDEX(Model_Scenarios[LTV Weight],5)*$AP779)-(INDEX(Model_Scenarios[GP Weight],5)*($AS779+$AV779+$AY779))</f>
        <v>3.4916317089068496</v>
      </c>
    </row>
    <row r="780" spans="1:56" x14ac:dyDescent="0.25">
      <c r="A780">
        <v>779</v>
      </c>
      <c r="B780">
        <v>16</v>
      </c>
      <c r="C780" s="3">
        <v>29</v>
      </c>
      <c r="D780" s="4">
        <v>0.56000000000000005</v>
      </c>
      <c r="E780" t="str">
        <v>SKU-1021</v>
      </c>
      <c r="F780" t="str">
        <v>Raise</v>
      </c>
      <c r="G780" t="str">
        <v>Full</v>
      </c>
      <c r="H780">
        <v>98.51</v>
      </c>
      <c r="I780">
        <v>55.17</v>
      </c>
      <c r="J780">
        <v>34</v>
      </c>
      <c r="K780">
        <v>3349.34</v>
      </c>
      <c r="L780">
        <v>1473.5600000000002</v>
      </c>
      <c r="M780">
        <v>0.4399553344838088</v>
      </c>
      <c r="N780">
        <v>115.63152012124601</v>
      </c>
      <c r="O780">
        <v>350.86864387987225</v>
      </c>
      <c r="P780">
        <v>461.20864387987217</v>
      </c>
      <c r="Q780">
        <v>1821.0803839968587</v>
      </c>
      <c r="R780">
        <v>1477.8767731666815</v>
      </c>
      <c r="S780">
        <v>1</v>
      </c>
      <c r="T780">
        <f t="shared" si="276"/>
        <v>108.09805126789777</v>
      </c>
      <c r="U780">
        <f t="shared" si="277"/>
        <v>9.7330740715640726E-2</v>
      </c>
      <c r="V780">
        <f>IF($F780="Reduce", INDEX(Model_Assumptions[Values], 2), INDEX(Model_Assumptions[Values], 1))</f>
        <v>-0.4</v>
      </c>
      <c r="W780">
        <f t="shared" si="278"/>
        <v>32.676301926267286</v>
      </c>
      <c r="X780">
        <f t="shared" si="291"/>
        <v>3532.2445608709477</v>
      </c>
      <c r="Y780">
        <f t="shared" si="279"/>
        <v>1729.4929835987814</v>
      </c>
      <c r="Z780">
        <f t="shared" si="280"/>
        <v>182.90456087094753</v>
      </c>
      <c r="AA780">
        <f t="shared" si="281"/>
        <v>255.93298359878122</v>
      </c>
      <c r="AB780">
        <f t="shared" si="292"/>
        <v>0.48963002243885945</v>
      </c>
      <c r="AC780">
        <f t="shared" si="282"/>
        <v>4.9674687955050645E-2</v>
      </c>
      <c r="AD780">
        <f t="shared" si="283"/>
        <v>4.9674687955050645E-2</v>
      </c>
      <c r="AE780">
        <f t="shared" si="284"/>
        <v>0.56000000000000028</v>
      </c>
      <c r="AF780">
        <f t="shared" si="293"/>
        <v>650.26578019333942</v>
      </c>
      <c r="AG780">
        <f t="shared" si="285"/>
        <v>0.52129069970005359</v>
      </c>
      <c r="AH780">
        <f t="shared" si="286"/>
        <v>0.55491801160917165</v>
      </c>
      <c r="AI780">
        <f t="shared" si="294"/>
        <v>0.43999999999999972</v>
      </c>
      <c r="AJ780">
        <f>MAX(0, $R780 - $AA780) * INDEX(Model_Assumptions[Values], 7)</f>
        <v>2443.8875791358005</v>
      </c>
      <c r="AK780">
        <f>MAX(0, INDEX(Model_Assumptions[Values], 4) - $AD780)</f>
        <v>3.2531204494935795E-4</v>
      </c>
      <c r="AL780">
        <f>MAX(0, INDEX(Model_Assumptions[Values], 5) - $AC780)</f>
        <v>0</v>
      </c>
      <c r="AM780">
        <f>INDEX(Model_Assumptions[Values], 6) * MAX(0, INDEX(Model_Assumptions[Values], 3) - $AB780)^2</f>
        <v>0</v>
      </c>
      <c r="AN780">
        <f t="shared" si="287"/>
        <v>2511.8369765961725</v>
      </c>
      <c r="AO780" cm="1">
        <f t="array" ref="AO780">IFERROR(STDEV(IF($E$2:$E$2201=$E780, $AJ$2:$AJ$2201)), 0)</f>
        <v>256.64891181747305</v>
      </c>
      <c r="AP780">
        <f t="shared" si="295"/>
        <v>-0.26475622662564463</v>
      </c>
      <c r="AQ780">
        <f t="shared" si="288"/>
        <v>1.4164391474955289E-2</v>
      </c>
      <c r="AR780" cm="1">
        <f t="array" ref="AR780">IFERROR(STDEV(IF($E$2:$E$2201=$E780, $AK$2:$AK$2201)), 0)</f>
        <v>1.6688931481883044E-2</v>
      </c>
      <c r="AS780">
        <f t="shared" si="296"/>
        <v>-0.82923699728944189</v>
      </c>
      <c r="AT780">
        <f t="shared" si="289"/>
        <v>2.309277124923923E-3</v>
      </c>
      <c r="AU780" cm="1">
        <f t="array" ref="AU780">IFERROR(STDEV(IF($E$2:$E$2201=$E780, $AL$2:$AL$2201)), 0)</f>
        <v>5.2190284127107394E-3</v>
      </c>
      <c r="AV780">
        <f t="shared" si="297"/>
        <v>-0.44247261028504248</v>
      </c>
      <c r="AW780">
        <f t="shared" si="290"/>
        <v>0</v>
      </c>
      <c r="AX780" cm="1">
        <f t="array" ref="AX780">IFERROR(STDEV(IF($E$2:$E$2201=$E780, $AM$2:$AM$2201)), 0)</f>
        <v>0</v>
      </c>
      <c r="AY780">
        <f t="shared" si="298"/>
        <v>-0.44247261028504248</v>
      </c>
      <c r="AZ780">
        <f>INDEX(Model_Assumptions[Values],9)*((INDEX(Model_Scenarios[GR Weight],1)*$AG780)+(INDEX(Model_Scenarios[GP Weight],1)*$AH780)+(INDEX(Model_Scenarios[LTV Weight],1)*$AI780))-(INDEX(Model_Scenarios[LTV Weight],1)*$AP780)-(INDEX(Model_Scenarios[GP Weight],1)*($AS780+$AV780+$AY780))</f>
        <v>2.6813275587410801</v>
      </c>
      <c r="BA780">
        <f>INDEX(Model_Assumptions[Values],9)*((INDEX(Model_Scenarios[GR Weight],2)*$AG780)+(INDEX(Model_Scenarios[GP Weight],2)*$AH780)+(INDEX(Model_Scenarios[LTV Weight],2)*$AI780))-(INDEX(Model_Scenarios[LTV Weight],2)*$AP780)-(INDEX(Model_Scenarios[GP Weight],2)*($AS780+$AV780+$AY780))</f>
        <v>2.8908140272627856</v>
      </c>
      <c r="BB780">
        <f>INDEX(Model_Assumptions[Values],9)*((INDEX(Model_Scenarios[GR Weight],3)*$AG780)+(INDEX(Model_Scenarios[GP Weight],3)*$AH780)+(INDEX(Model_Scenarios[LTV Weight],3)*$AI780))-(INDEX(Model_Scenarios[LTV Weight],3)*$AP780)-(INDEX(Model_Scenarios[GP Weight],3)*($AS780+$AV780+$AY780))</f>
        <v>3.2085861618422089</v>
      </c>
      <c r="BC780">
        <f>INDEX(Model_Assumptions[Values],9)*((INDEX(Model_Scenarios[GR Weight],4)*$AG780)+(INDEX(Model_Scenarios[GP Weight],4)*$AH780)+(INDEX(Model_Scenarios[LTV Weight],4)*$AI780))-(INDEX(Model_Scenarios[LTV Weight],4)*$AP780)-(INDEX(Model_Scenarios[GP Weight],4)*($AS780+$AV780+$AY780))</f>
        <v>3.2227558890296715</v>
      </c>
      <c r="BD780">
        <f>INDEX(Model_Assumptions[Values],9)*((INDEX(Model_Scenarios[GR Weight],5)*$AG780)+(INDEX(Model_Scenarios[GP Weight],5)*$AH780)+(INDEX(Model_Scenarios[LTV Weight],5)*$AI780))-(INDEX(Model_Scenarios[LTV Weight],5)*$AP780)-(INDEX(Model_Scenarios[GP Weight],5)*($AS780+$AV780+$AY780))</f>
        <v>3.6063045081044267</v>
      </c>
    </row>
    <row r="781" spans="1:56" x14ac:dyDescent="0.25">
      <c r="A781">
        <v>780</v>
      </c>
      <c r="B781">
        <v>16</v>
      </c>
      <c r="C781" s="3">
        <v>30</v>
      </c>
      <c r="D781" s="4">
        <v>0.57999999999999996</v>
      </c>
      <c r="E781" t="str">
        <v>SKU-1021</v>
      </c>
      <c r="F781" t="str">
        <v>Raise</v>
      </c>
      <c r="G781" t="str">
        <v>Full</v>
      </c>
      <c r="H781">
        <v>98.51</v>
      </c>
      <c r="I781">
        <v>55.17</v>
      </c>
      <c r="J781">
        <v>34</v>
      </c>
      <c r="K781">
        <v>3349.34</v>
      </c>
      <c r="L781">
        <v>1473.5600000000002</v>
      </c>
      <c r="M781">
        <v>0.4399553344838088</v>
      </c>
      <c r="N781">
        <v>115.63152012124601</v>
      </c>
      <c r="O781">
        <v>350.86864387987225</v>
      </c>
      <c r="P781">
        <v>461.20864387987217</v>
      </c>
      <c r="Q781">
        <v>1821.0803839968587</v>
      </c>
      <c r="R781">
        <v>1477.8767731666815</v>
      </c>
      <c r="S781">
        <v>1</v>
      </c>
      <c r="T781">
        <f t="shared" si="276"/>
        <v>108.44048167032268</v>
      </c>
      <c r="U781">
        <f t="shared" si="277"/>
        <v>0.10080683859834207</v>
      </c>
      <c r="V781">
        <f>IF($F781="Reduce", INDEX(Model_Assumptions[Values], 2), INDEX(Model_Assumptions[Values], 1))</f>
        <v>-0.4</v>
      </c>
      <c r="W781">
        <f t="shared" si="278"/>
        <v>32.629026995062546</v>
      </c>
      <c r="X781">
        <f t="shared" si="291"/>
        <v>3538.3074037785441</v>
      </c>
      <c r="Y781">
        <f t="shared" si="279"/>
        <v>1738.1639844609433</v>
      </c>
      <c r="Z781">
        <f t="shared" si="280"/>
        <v>188.96740377854394</v>
      </c>
      <c r="AA781">
        <f t="shared" si="281"/>
        <v>264.60398446094314</v>
      </c>
      <c r="AB781">
        <f t="shared" si="292"/>
        <v>0.49124165486717325</v>
      </c>
      <c r="AC781">
        <f t="shared" si="282"/>
        <v>5.1286320383364448E-2</v>
      </c>
      <c r="AD781">
        <f t="shared" si="283"/>
        <v>5.1286320383364448E-2</v>
      </c>
      <c r="AE781">
        <f t="shared" si="284"/>
        <v>0.57999999999999963</v>
      </c>
      <c r="AF781">
        <f t="shared" si="293"/>
        <v>620.70824473000675</v>
      </c>
      <c r="AG781">
        <f t="shared" si="285"/>
        <v>0.53857022300129265</v>
      </c>
      <c r="AH781">
        <f t="shared" si="286"/>
        <v>0.573718615147774</v>
      </c>
      <c r="AI781">
        <f t="shared" si="294"/>
        <v>0.42000000000000037</v>
      </c>
      <c r="AJ781">
        <f>MAX(0, $R781 - $AA781) * INDEX(Model_Assumptions[Values], 7)</f>
        <v>2426.5455774114766</v>
      </c>
      <c r="AK781">
        <f>MAX(0, INDEX(Model_Assumptions[Values], 4) - $AD781)</f>
        <v>0</v>
      </c>
      <c r="AL781">
        <f>MAX(0, INDEX(Model_Assumptions[Values], 5) - $AC781)</f>
        <v>0</v>
      </c>
      <c r="AM781">
        <f>INDEX(Model_Assumptions[Values], 6) * MAX(0, INDEX(Model_Assumptions[Values], 3) - $AB781)^2</f>
        <v>0</v>
      </c>
      <c r="AN781">
        <f t="shared" si="287"/>
        <v>2511.8369765961725</v>
      </c>
      <c r="AO781" cm="1">
        <f t="array" ref="AO781">IFERROR(STDEV(IF($E$2:$E$2201=$E781, $AJ$2:$AJ$2201)), 0)</f>
        <v>256.64891181747305</v>
      </c>
      <c r="AP781">
        <f t="shared" si="295"/>
        <v>-0.33232714131028335</v>
      </c>
      <c r="AQ781">
        <f t="shared" si="288"/>
        <v>1.4164391474955289E-2</v>
      </c>
      <c r="AR781" cm="1">
        <f t="array" ref="AR781">IFERROR(STDEV(IF($E$2:$E$2201=$E781, $AK$2:$AK$2201)), 0)</f>
        <v>1.6688931481883044E-2</v>
      </c>
      <c r="AS781">
        <f t="shared" si="296"/>
        <v>-0.84872967992778248</v>
      </c>
      <c r="AT781">
        <f t="shared" si="289"/>
        <v>2.309277124923923E-3</v>
      </c>
      <c r="AU781" cm="1">
        <f t="array" ref="AU781">IFERROR(STDEV(IF($E$2:$E$2201=$E781, $AL$2:$AL$2201)), 0)</f>
        <v>5.2190284127107394E-3</v>
      </c>
      <c r="AV781">
        <f t="shared" si="297"/>
        <v>-0.44247261028504248</v>
      </c>
      <c r="AW781">
        <f t="shared" si="290"/>
        <v>0</v>
      </c>
      <c r="AX781" cm="1">
        <f t="array" ref="AX781">IFERROR(STDEV(IF($E$2:$E$2201=$E781, $AM$2:$AM$2201)), 0)</f>
        <v>0</v>
      </c>
      <c r="AY781">
        <f t="shared" si="298"/>
        <v>-0.44247261028504248</v>
      </c>
      <c r="AZ781">
        <f>INDEX(Model_Assumptions[Values],9)*((INDEX(Model_Scenarios[GR Weight],1)*$AG781)+(INDEX(Model_Scenarios[GP Weight],1)*$AH781)+(INDEX(Model_Scenarios[LTV Weight],1)*$AI781))-(INDEX(Model_Scenarios[LTV Weight],1)*$AP781)-(INDEX(Model_Scenarios[GP Weight],1)*($AS781+$AV781+$AY781))</f>
        <v>2.6753736221725486</v>
      </c>
      <c r="BA781">
        <f>INDEX(Model_Assumptions[Values],9)*((INDEX(Model_Scenarios[GR Weight],2)*$AG781)+(INDEX(Model_Scenarios[GP Weight],2)*$AH781)+(INDEX(Model_Scenarios[LTV Weight],2)*$AI781))-(INDEX(Model_Scenarios[LTV Weight],2)*$AP781)-(INDEX(Model_Scenarios[GP Weight],2)*($AS781+$AV781+$AY781))</f>
        <v>2.9053939043500026</v>
      </c>
      <c r="BB781">
        <f>INDEX(Model_Assumptions[Values],9)*((INDEX(Model_Scenarios[GR Weight],3)*$AG781)+(INDEX(Model_Scenarios[GP Weight],3)*$AH781)+(INDEX(Model_Scenarios[LTV Weight],3)*$AI781))-(INDEX(Model_Scenarios[LTV Weight],3)*$AP781)-(INDEX(Model_Scenarios[GP Weight],3)*($AS781+$AV781+$AY781))</f>
        <v>3.2569374269585882</v>
      </c>
      <c r="BC781">
        <f>INDEX(Model_Assumptions[Values],9)*((INDEX(Model_Scenarios[GR Weight],4)*$AG781)+(INDEX(Model_Scenarios[GP Weight],4)*$AH781)+(INDEX(Model_Scenarios[LTV Weight],4)*$AI781))-(INDEX(Model_Scenarios[LTV Weight],4)*$AP781)-(INDEX(Model_Scenarios[GP Weight],4)*($AS781+$AV781+$AY781))</f>
        <v>3.2829898243282059</v>
      </c>
      <c r="BD781">
        <f>INDEX(Model_Assumptions[Values],9)*((INDEX(Model_Scenarios[GR Weight],5)*$AG781)+(INDEX(Model_Scenarios[GP Weight],5)*$AH781)+(INDEX(Model_Scenarios[LTV Weight],5)*$AI781))-(INDEX(Model_Scenarios[LTV Weight],5)*$AP781)-(INDEX(Model_Scenarios[GP Weight],5)*($AS781+$AV781+$AY781))</f>
        <v>3.6778993952590699</v>
      </c>
    </row>
    <row r="782" spans="1:56" x14ac:dyDescent="0.25">
      <c r="A782">
        <v>781</v>
      </c>
      <c r="B782">
        <v>16</v>
      </c>
      <c r="C782" s="3">
        <v>31</v>
      </c>
      <c r="D782" s="4">
        <v>0.6</v>
      </c>
      <c r="E782" t="str">
        <v>SKU-1021</v>
      </c>
      <c r="F782" t="str">
        <v>Raise</v>
      </c>
      <c r="G782" t="str">
        <v>Full</v>
      </c>
      <c r="H782">
        <v>98.51</v>
      </c>
      <c r="I782">
        <v>55.17</v>
      </c>
      <c r="J782">
        <v>34</v>
      </c>
      <c r="K782">
        <v>3349.34</v>
      </c>
      <c r="L782">
        <v>1473.5600000000002</v>
      </c>
      <c r="M782">
        <v>0.4399553344838088</v>
      </c>
      <c r="N782">
        <v>115.63152012124601</v>
      </c>
      <c r="O782">
        <v>350.86864387987225</v>
      </c>
      <c r="P782">
        <v>461.20864387987217</v>
      </c>
      <c r="Q782">
        <v>1821.0803839968587</v>
      </c>
      <c r="R782">
        <v>1477.8767731666815</v>
      </c>
      <c r="S782">
        <v>1</v>
      </c>
      <c r="T782">
        <f t="shared" si="276"/>
        <v>108.78291207274761</v>
      </c>
      <c r="U782">
        <f t="shared" si="277"/>
        <v>0.10428293648104356</v>
      </c>
      <c r="V782">
        <f>IF($F782="Reduce", INDEX(Model_Assumptions[Values], 2), INDEX(Model_Assumptions[Values], 1))</f>
        <v>-0.4</v>
      </c>
      <c r="W782">
        <f t="shared" si="278"/>
        <v>32.581752063857806</v>
      </c>
      <c r="X782">
        <f t="shared" si="291"/>
        <v>3544.3378699387067</v>
      </c>
      <c r="Y782">
        <f t="shared" si="279"/>
        <v>1746.8026085756715</v>
      </c>
      <c r="Z782">
        <f t="shared" si="280"/>
        <v>194.99786993870657</v>
      </c>
      <c r="AA782">
        <f t="shared" si="281"/>
        <v>273.24260857567128</v>
      </c>
      <c r="AB782">
        <f t="shared" si="292"/>
        <v>0.49284314099713056</v>
      </c>
      <c r="AC782">
        <f t="shared" si="282"/>
        <v>5.2887806513321756E-2</v>
      </c>
      <c r="AD782">
        <f t="shared" si="283"/>
        <v>5.2887806513321756E-2</v>
      </c>
      <c r="AE782">
        <f t="shared" si="284"/>
        <v>0.59999999999999987</v>
      </c>
      <c r="AF782">
        <f t="shared" si="293"/>
        <v>591.15070926667283</v>
      </c>
      <c r="AG782">
        <f t="shared" si="285"/>
        <v>0.55575747032404654</v>
      </c>
      <c r="AH782">
        <f t="shared" si="286"/>
        <v>0.59244901890182466</v>
      </c>
      <c r="AI782">
        <f t="shared" si="294"/>
        <v>0.40000000000000019</v>
      </c>
      <c r="AJ782">
        <f>MAX(0, $R782 - $AA782) * INDEX(Model_Assumptions[Values], 7)</f>
        <v>2409.2683291820204</v>
      </c>
      <c r="AK782">
        <f>MAX(0, INDEX(Model_Assumptions[Values], 4) - $AD782)</f>
        <v>0</v>
      </c>
      <c r="AL782">
        <f>MAX(0, INDEX(Model_Assumptions[Values], 5) - $AC782)</f>
        <v>0</v>
      </c>
      <c r="AM782">
        <f>INDEX(Model_Assumptions[Values], 6) * MAX(0, INDEX(Model_Assumptions[Values], 3) - $AB782)^2</f>
        <v>0</v>
      </c>
      <c r="AN782">
        <f t="shared" si="287"/>
        <v>2511.8369765961725</v>
      </c>
      <c r="AO782" cm="1">
        <f t="array" ref="AO782">IFERROR(STDEV(IF($E$2:$E$2201=$E782, $AJ$2:$AJ$2201)), 0)</f>
        <v>256.64891181747305</v>
      </c>
      <c r="AP782">
        <f t="shared" si="295"/>
        <v>-0.39964575219823351</v>
      </c>
      <c r="AQ782">
        <f t="shared" si="288"/>
        <v>1.4164391474955289E-2</v>
      </c>
      <c r="AR782" cm="1">
        <f t="array" ref="AR782">IFERROR(STDEV(IF($E$2:$E$2201=$E782, $AK$2:$AK$2201)), 0)</f>
        <v>1.6688931481883044E-2</v>
      </c>
      <c r="AS782">
        <f t="shared" si="296"/>
        <v>-0.84872967992778248</v>
      </c>
      <c r="AT782">
        <f t="shared" si="289"/>
        <v>2.309277124923923E-3</v>
      </c>
      <c r="AU782" cm="1">
        <f t="array" ref="AU782">IFERROR(STDEV(IF($E$2:$E$2201=$E782, $AL$2:$AL$2201)), 0)</f>
        <v>5.2190284127107394E-3</v>
      </c>
      <c r="AV782">
        <f t="shared" si="297"/>
        <v>-0.44247261028504248</v>
      </c>
      <c r="AW782">
        <f t="shared" si="290"/>
        <v>0</v>
      </c>
      <c r="AX782" cm="1">
        <f t="array" ref="AX782">IFERROR(STDEV(IF($E$2:$E$2201=$E782, $AM$2:$AM$2201)), 0)</f>
        <v>0</v>
      </c>
      <c r="AY782">
        <f t="shared" si="298"/>
        <v>-0.44247261028504248</v>
      </c>
      <c r="AZ782">
        <f>INDEX(Model_Assumptions[Values],9)*((INDEX(Model_Scenarios[GR Weight],1)*$AG782)+(INDEX(Model_Scenarios[GP Weight],1)*$AH782)+(INDEX(Model_Scenarios[LTV Weight],1)*$AI782))-(INDEX(Model_Scenarios[LTV Weight],1)*$AP782)-(INDEX(Model_Scenarios[GP Weight],1)*($AS782+$AV782+$AY782))</f>
        <v>2.6671873364213101</v>
      </c>
      <c r="BA782">
        <f>INDEX(Model_Assumptions[Values],9)*((INDEX(Model_Scenarios[GR Weight],2)*$AG782)+(INDEX(Model_Scenarios[GP Weight],2)*$AH782)+(INDEX(Model_Scenarios[LTV Weight],2)*$AI782))-(INDEX(Model_Scenarios[LTV Weight],2)*$AP782)-(INDEX(Model_Scenarios[GP Weight],2)*($AS782+$AV782+$AY782))</f>
        <v>2.9157718406732855</v>
      </c>
      <c r="BB782">
        <f>INDEX(Model_Assumptions[Values],9)*((INDEX(Model_Scenarios[GR Weight],3)*$AG782)+(INDEX(Model_Scenarios[GP Weight],3)*$AH782)+(INDEX(Model_Scenarios[LTV Weight],3)*$AI782))-(INDEX(Model_Scenarios[LTV Weight],3)*$AP782)-(INDEX(Model_Scenarios[GP Weight],3)*($AS782+$AV782+$AY782))</f>
        <v>3.2981271370367988</v>
      </c>
      <c r="BC782">
        <f>INDEX(Model_Assumptions[Values],9)*((INDEX(Model_Scenarios[GR Weight],4)*$AG782)+(INDEX(Model_Scenarios[GP Weight],4)*$AH782)+(INDEX(Model_Scenarios[LTV Weight],4)*$AI782))-(INDEX(Model_Scenarios[LTV Weight],4)*$AP782)-(INDEX(Model_Scenarios[GP Weight],4)*($AS782+$AV782+$AY782))</f>
        <v>3.3360412969789981</v>
      </c>
      <c r="BD782">
        <f>INDEX(Model_Assumptions[Values],9)*((INDEX(Model_Scenarios[GR Weight],5)*$AG782)+(INDEX(Model_Scenarios[GP Weight],5)*$AH782)+(INDEX(Model_Scenarios[LTV Weight],5)*$AI782))-(INDEX(Model_Scenarios[LTV Weight],5)*$AP782)-(INDEX(Model_Scenarios[GP Weight],5)*($AS782+$AV782+$AY782))</f>
        <v>3.7384249056274506</v>
      </c>
    </row>
    <row r="783" spans="1:56" x14ac:dyDescent="0.25">
      <c r="A783">
        <v>782</v>
      </c>
      <c r="B783">
        <v>16</v>
      </c>
      <c r="C783" s="3">
        <v>32</v>
      </c>
      <c r="D783" s="4">
        <v>0.62</v>
      </c>
      <c r="E783" t="str">
        <v>SKU-1021</v>
      </c>
      <c r="F783" t="str">
        <v>Raise</v>
      </c>
      <c r="G783" t="str">
        <v>Full</v>
      </c>
      <c r="H783">
        <v>98.51</v>
      </c>
      <c r="I783">
        <v>55.17</v>
      </c>
      <c r="J783">
        <v>34</v>
      </c>
      <c r="K783">
        <v>3349.34</v>
      </c>
      <c r="L783">
        <v>1473.5600000000002</v>
      </c>
      <c r="M783">
        <v>0.4399553344838088</v>
      </c>
      <c r="N783">
        <v>115.63152012124601</v>
      </c>
      <c r="O783">
        <v>350.86864387987225</v>
      </c>
      <c r="P783">
        <v>461.20864387987217</v>
      </c>
      <c r="Q783">
        <v>1821.0803839968587</v>
      </c>
      <c r="R783">
        <v>1477.8767731666815</v>
      </c>
      <c r="S783">
        <v>1</v>
      </c>
      <c r="T783">
        <f t="shared" si="276"/>
        <v>109.12534247517253</v>
      </c>
      <c r="U783">
        <f t="shared" si="277"/>
        <v>0.10775903436374505</v>
      </c>
      <c r="V783">
        <f>IF($F783="Reduce", INDEX(Model_Assumptions[Values], 2), INDEX(Model_Assumptions[Values], 1))</f>
        <v>-0.4</v>
      </c>
      <c r="W783">
        <f t="shared" si="278"/>
        <v>32.534477132653066</v>
      </c>
      <c r="X783">
        <f t="shared" si="291"/>
        <v>3550.3359593514351</v>
      </c>
      <c r="Y783">
        <f t="shared" si="279"/>
        <v>1755.4088559429654</v>
      </c>
      <c r="Z783">
        <f t="shared" si="280"/>
        <v>200.99595935143498</v>
      </c>
      <c r="AA783">
        <f t="shared" si="281"/>
        <v>281.8488559429652</v>
      </c>
      <c r="AB783">
        <f t="shared" si="292"/>
        <v>0.49443457634461113</v>
      </c>
      <c r="AC783">
        <f t="shared" si="282"/>
        <v>5.447924186080233E-2</v>
      </c>
      <c r="AD783">
        <f t="shared" si="283"/>
        <v>5.447924186080233E-2</v>
      </c>
      <c r="AE783">
        <f t="shared" si="284"/>
        <v>0.62</v>
      </c>
      <c r="AF783">
        <f t="shared" si="293"/>
        <v>561.59317380333891</v>
      </c>
      <c r="AG783">
        <f t="shared" si="285"/>
        <v>0.57285244166831406</v>
      </c>
      <c r="AH783">
        <f t="shared" si="286"/>
        <v>0.61110922287132252</v>
      </c>
      <c r="AI783">
        <f t="shared" si="294"/>
        <v>0.37999999999999995</v>
      </c>
      <c r="AJ783">
        <f>MAX(0, $R783 - $AA783) * INDEX(Model_Assumptions[Values], 7)</f>
        <v>2392.0558344474325</v>
      </c>
      <c r="AK783">
        <f>MAX(0, INDEX(Model_Assumptions[Values], 4) - $AD783)</f>
        <v>0</v>
      </c>
      <c r="AL783">
        <f>MAX(0, INDEX(Model_Assumptions[Values], 5) - $AC783)</f>
        <v>0</v>
      </c>
      <c r="AM783">
        <f>INDEX(Model_Assumptions[Values], 6) * MAX(0, INDEX(Model_Assumptions[Values], 3) - $AB783)^2</f>
        <v>0</v>
      </c>
      <c r="AN783">
        <f t="shared" si="287"/>
        <v>2511.8369765961725</v>
      </c>
      <c r="AO783" cm="1">
        <f t="array" ref="AO783">IFERROR(STDEV(IF($E$2:$E$2201=$E783, $AJ$2:$AJ$2201)), 0)</f>
        <v>256.64891181747305</v>
      </c>
      <c r="AP783">
        <f t="shared" si="295"/>
        <v>-0.46671205928949144</v>
      </c>
      <c r="AQ783">
        <f t="shared" si="288"/>
        <v>1.4164391474955289E-2</v>
      </c>
      <c r="AR783" cm="1">
        <f t="array" ref="AR783">IFERROR(STDEV(IF($E$2:$E$2201=$E783, $AK$2:$AK$2201)), 0)</f>
        <v>1.6688931481883044E-2</v>
      </c>
      <c r="AS783">
        <f t="shared" si="296"/>
        <v>-0.84872967992778248</v>
      </c>
      <c r="AT783">
        <f t="shared" si="289"/>
        <v>2.309277124923923E-3</v>
      </c>
      <c r="AU783" cm="1">
        <f t="array" ref="AU783">IFERROR(STDEV(IF($E$2:$E$2201=$E783, $AL$2:$AL$2201)), 0)</f>
        <v>5.2190284127107394E-3</v>
      </c>
      <c r="AV783">
        <f t="shared" si="297"/>
        <v>-0.44247261028504248</v>
      </c>
      <c r="AW783">
        <f t="shared" si="290"/>
        <v>0</v>
      </c>
      <c r="AX783" cm="1">
        <f t="array" ref="AX783">IFERROR(STDEV(IF($E$2:$E$2201=$E783, $AM$2:$AM$2201)), 0)</f>
        <v>0</v>
      </c>
      <c r="AY783">
        <f t="shared" si="298"/>
        <v>-0.44247261028504248</v>
      </c>
      <c r="AZ783">
        <f>INDEX(Model_Assumptions[Values],9)*((INDEX(Model_Scenarios[GR Weight],1)*$AG783)+(INDEX(Model_Scenarios[GP Weight],1)*$AH783)+(INDEX(Model_Scenarios[LTV Weight],1)*$AI783))-(INDEX(Model_Scenarios[LTV Weight],1)*$AP783)-(INDEX(Model_Scenarios[GP Weight],1)*($AS783+$AV783+$AY783))</f>
        <v>2.6587179697511982</v>
      </c>
      <c r="BA783">
        <f>INDEX(Model_Assumptions[Values],9)*((INDEX(Model_Scenarios[GR Weight],2)*$AG783)+(INDEX(Model_Scenarios[GP Weight],2)*$AH783)+(INDEX(Model_Scenarios[LTV Weight],2)*$AI783))-(INDEX(Model_Scenarios[LTV Weight],2)*$AP783)-(INDEX(Model_Scenarios[GP Weight],2)*($AS783+$AV783+$AY783))</f>
        <v>2.9258463727603012</v>
      </c>
      <c r="BB783">
        <f>INDEX(Model_Assumptions[Values],9)*((INDEX(Model_Scenarios[GR Weight],3)*$AG783)+(INDEX(Model_Scenarios[GP Weight],3)*$AH783)+(INDEX(Model_Scenarios[LTV Weight],3)*$AI783))-(INDEX(Model_Scenarios[LTV Weight],3)*$AP783)-(INDEX(Model_Scenarios[GP Weight],3)*($AS783+$AV783+$AY783))</f>
        <v>3.3389777310002571</v>
      </c>
      <c r="BC783">
        <f>INDEX(Model_Assumptions[Values],9)*((INDEX(Model_Scenarios[GR Weight],4)*$AG783)+(INDEX(Model_Scenarios[GP Weight],4)*$AH783)+(INDEX(Model_Scenarios[LTV Weight],4)*$AI783))-(INDEX(Model_Scenarios[LTV Weight],4)*$AP783)-(INDEX(Model_Scenarios[GP Weight],4)*($AS783+$AV783+$AY783))</f>
        <v>3.3887327459054646</v>
      </c>
      <c r="BD783">
        <f>INDEX(Model_Assumptions[Values],9)*((INDEX(Model_Scenarios[GR Weight],5)*$AG783)+(INDEX(Model_Scenarios[GP Weight],5)*$AH783)+(INDEX(Model_Scenarios[LTV Weight],5)*$AI783))-(INDEX(Model_Scenarios[LTV Weight],5)*$AP783)-(INDEX(Model_Scenarios[GP Weight],5)*($AS783+$AV783+$AY783))</f>
        <v>3.7986020146606512</v>
      </c>
    </row>
    <row r="784" spans="1:56" x14ac:dyDescent="0.25">
      <c r="A784">
        <v>783</v>
      </c>
      <c r="B784">
        <v>16</v>
      </c>
      <c r="C784" s="3">
        <v>33</v>
      </c>
      <c r="D784" s="4">
        <v>0.64</v>
      </c>
      <c r="E784" t="str">
        <v>SKU-1021</v>
      </c>
      <c r="F784" t="str">
        <v>Raise</v>
      </c>
      <c r="G784" t="str">
        <v>Full</v>
      </c>
      <c r="H784">
        <v>98.51</v>
      </c>
      <c r="I784">
        <v>55.17</v>
      </c>
      <c r="J784">
        <v>34</v>
      </c>
      <c r="K784">
        <v>3349.34</v>
      </c>
      <c r="L784">
        <v>1473.5600000000002</v>
      </c>
      <c r="M784">
        <v>0.4399553344838088</v>
      </c>
      <c r="N784">
        <v>115.63152012124601</v>
      </c>
      <c r="O784">
        <v>350.86864387987225</v>
      </c>
      <c r="P784">
        <v>461.20864387987217</v>
      </c>
      <c r="Q784">
        <v>1821.0803839968587</v>
      </c>
      <c r="R784">
        <v>1477.8767731666815</v>
      </c>
      <c r="S784">
        <v>1</v>
      </c>
      <c r="T784">
        <f t="shared" si="276"/>
        <v>109.46777287759745</v>
      </c>
      <c r="U784">
        <f t="shared" si="277"/>
        <v>0.11123513224644654</v>
      </c>
      <c r="V784">
        <f>IF($F784="Reduce", INDEX(Model_Assumptions[Values], 2), INDEX(Model_Assumptions[Values], 1))</f>
        <v>-0.4</v>
      </c>
      <c r="W784">
        <f t="shared" si="278"/>
        <v>32.487202201448326</v>
      </c>
      <c r="X784">
        <f t="shared" si="291"/>
        <v>3556.3016720167293</v>
      </c>
      <c r="Y784">
        <f t="shared" si="279"/>
        <v>1763.9827265628251</v>
      </c>
      <c r="Z784">
        <f t="shared" si="280"/>
        <v>206.96167201672915</v>
      </c>
      <c r="AA784">
        <f t="shared" si="281"/>
        <v>290.42272656282489</v>
      </c>
      <c r="AB784">
        <f t="shared" si="292"/>
        <v>0.49601605523034692</v>
      </c>
      <c r="AC784">
        <f t="shared" si="282"/>
        <v>5.6060720746538117E-2</v>
      </c>
      <c r="AD784">
        <f t="shared" si="283"/>
        <v>5.6060720746538117E-2</v>
      </c>
      <c r="AE784">
        <f t="shared" si="284"/>
        <v>0.64000000000000024</v>
      </c>
      <c r="AF784">
        <f t="shared" si="293"/>
        <v>532.03563834000499</v>
      </c>
      <c r="AG784">
        <f t="shared" si="285"/>
        <v>0.58985513703409509</v>
      </c>
      <c r="AH784">
        <f t="shared" si="286"/>
        <v>0.62969922705626757</v>
      </c>
      <c r="AI784">
        <f t="shared" si="294"/>
        <v>0.35999999999999976</v>
      </c>
      <c r="AJ784">
        <f>MAX(0, $R784 - $AA784) * INDEX(Model_Assumptions[Values], 7)</f>
        <v>2374.9080932077131</v>
      </c>
      <c r="AK784">
        <f>MAX(0, INDEX(Model_Assumptions[Values], 4) - $AD784)</f>
        <v>0</v>
      </c>
      <c r="AL784">
        <f>MAX(0, INDEX(Model_Assumptions[Values], 5) - $AC784)</f>
        <v>0</v>
      </c>
      <c r="AM784">
        <f>INDEX(Model_Assumptions[Values], 6) * MAX(0, INDEX(Model_Assumptions[Values], 3) - $AB784)^2</f>
        <v>0</v>
      </c>
      <c r="AN784">
        <f t="shared" si="287"/>
        <v>2511.8369765961725</v>
      </c>
      <c r="AO784" cm="1">
        <f t="array" ref="AO784">IFERROR(STDEV(IF($E$2:$E$2201=$E784, $AJ$2:$AJ$2201)), 0)</f>
        <v>256.64891181747305</v>
      </c>
      <c r="AP784">
        <f t="shared" si="295"/>
        <v>-0.53352606258405733</v>
      </c>
      <c r="AQ784">
        <f t="shared" si="288"/>
        <v>1.4164391474955289E-2</v>
      </c>
      <c r="AR784" cm="1">
        <f t="array" ref="AR784">IFERROR(STDEV(IF($E$2:$E$2201=$E784, $AK$2:$AK$2201)), 0)</f>
        <v>1.6688931481883044E-2</v>
      </c>
      <c r="AS784">
        <f t="shared" si="296"/>
        <v>-0.84872967992778248</v>
      </c>
      <c r="AT784">
        <f t="shared" si="289"/>
        <v>2.309277124923923E-3</v>
      </c>
      <c r="AU784" cm="1">
        <f t="array" ref="AU784">IFERROR(STDEV(IF($E$2:$E$2201=$E784, $AL$2:$AL$2201)), 0)</f>
        <v>5.2190284127107394E-3</v>
      </c>
      <c r="AV784">
        <f t="shared" si="297"/>
        <v>-0.44247261028504248</v>
      </c>
      <c r="AW784">
        <f t="shared" si="290"/>
        <v>0</v>
      </c>
      <c r="AX784" cm="1">
        <f t="array" ref="AX784">IFERROR(STDEV(IF($E$2:$E$2201=$E784, $AM$2:$AM$2201)), 0)</f>
        <v>0</v>
      </c>
      <c r="AY784">
        <f t="shared" si="298"/>
        <v>-0.44247261028504248</v>
      </c>
      <c r="AZ784">
        <f>INDEX(Model_Assumptions[Values],9)*((INDEX(Model_Scenarios[GR Weight],1)*$AG784)+(INDEX(Model_Scenarios[GP Weight],1)*$AH784)+(INDEX(Model_Scenarios[LTV Weight],1)*$AI784))-(INDEX(Model_Scenarios[LTV Weight],1)*$AP784)-(INDEX(Model_Scenarios[GP Weight],1)*($AS784+$AV784+$AY784))</f>
        <v>2.6499655221622134</v>
      </c>
      <c r="BA784">
        <f>INDEX(Model_Assumptions[Values],9)*((INDEX(Model_Scenarios[GR Weight],2)*$AG784)+(INDEX(Model_Scenarios[GP Weight],2)*$AH784)+(INDEX(Model_Scenarios[LTV Weight],2)*$AI784))-(INDEX(Model_Scenarios[LTV Weight],2)*$AP784)-(INDEX(Model_Scenarios[GP Weight],2)*($AS784+$AV784+$AY784))</f>
        <v>2.9356175006110488</v>
      </c>
      <c r="BB784">
        <f>INDEX(Model_Assumptions[Values],9)*((INDEX(Model_Scenarios[GR Weight],3)*$AG784)+(INDEX(Model_Scenarios[GP Weight],3)*$AH784)+(INDEX(Model_Scenarios[LTV Weight],3)*$AI784))-(INDEX(Model_Scenarios[LTV Weight],3)*$AP784)-(INDEX(Model_Scenarios[GP Weight],3)*($AS784+$AV784+$AY784))</f>
        <v>3.3794892088489634</v>
      </c>
      <c r="BC784">
        <f>INDEX(Model_Assumptions[Values],9)*((INDEX(Model_Scenarios[GR Weight],4)*$AG784)+(INDEX(Model_Scenarios[GP Weight],4)*$AH784)+(INDEX(Model_Scenarios[LTV Weight],4)*$AI784))-(INDEX(Model_Scenarios[LTV Weight],4)*$AP784)-(INDEX(Model_Scenarios[GP Weight],4)*($AS784+$AV784+$AY784))</f>
        <v>3.4410641711076049</v>
      </c>
      <c r="BD784">
        <f>INDEX(Model_Assumptions[Values],9)*((INDEX(Model_Scenarios[GR Weight],5)*$AG784)+(INDEX(Model_Scenarios[GP Weight],5)*$AH784)+(INDEX(Model_Scenarios[LTV Weight],5)*$AI784))-(INDEX(Model_Scenarios[LTV Weight],5)*$AP784)-(INDEX(Model_Scenarios[GP Weight],5)*($AS784+$AV784+$AY784))</f>
        <v>3.8584307223586722</v>
      </c>
    </row>
    <row r="785" spans="1:56" x14ac:dyDescent="0.25">
      <c r="A785">
        <v>784</v>
      </c>
      <c r="B785">
        <v>16</v>
      </c>
      <c r="C785" s="3">
        <v>34</v>
      </c>
      <c r="D785" s="4">
        <v>0.66</v>
      </c>
      <c r="E785" t="str">
        <v>SKU-1021</v>
      </c>
      <c r="F785" t="str">
        <v>Raise</v>
      </c>
      <c r="G785" t="str">
        <v>Full</v>
      </c>
      <c r="H785">
        <v>98.51</v>
      </c>
      <c r="I785">
        <v>55.17</v>
      </c>
      <c r="J785">
        <v>34</v>
      </c>
      <c r="K785">
        <v>3349.34</v>
      </c>
      <c r="L785">
        <v>1473.5600000000002</v>
      </c>
      <c r="M785">
        <v>0.4399553344838088</v>
      </c>
      <c r="N785">
        <v>115.63152012124601</v>
      </c>
      <c r="O785">
        <v>350.86864387987225</v>
      </c>
      <c r="P785">
        <v>461.20864387987217</v>
      </c>
      <c r="Q785">
        <v>1821.0803839968587</v>
      </c>
      <c r="R785">
        <v>1477.8767731666815</v>
      </c>
      <c r="S785">
        <v>1</v>
      </c>
      <c r="T785">
        <f t="shared" si="276"/>
        <v>109.81020328002236</v>
      </c>
      <c r="U785">
        <f t="shared" si="277"/>
        <v>0.11471123012914788</v>
      </c>
      <c r="V785">
        <f>IF($F785="Reduce", INDEX(Model_Assumptions[Values], 2), INDEX(Model_Assumptions[Values], 1))</f>
        <v>-0.4</v>
      </c>
      <c r="W785">
        <f t="shared" si="278"/>
        <v>32.439927270243587</v>
      </c>
      <c r="X785">
        <f t="shared" si="291"/>
        <v>3562.2350079345892</v>
      </c>
      <c r="Y785">
        <f t="shared" si="279"/>
        <v>1772.5242204352505</v>
      </c>
      <c r="Z785">
        <f t="shared" si="280"/>
        <v>212.8950079345891</v>
      </c>
      <c r="AA785">
        <f t="shared" si="281"/>
        <v>298.96422043525035</v>
      </c>
      <c r="AB785">
        <f t="shared" si="292"/>
        <v>0.49758767079855676</v>
      </c>
      <c r="AC785">
        <f t="shared" si="282"/>
        <v>5.7632336314747956E-2</v>
      </c>
      <c r="AD785">
        <f t="shared" si="283"/>
        <v>5.7632336314747956E-2</v>
      </c>
      <c r="AE785">
        <f t="shared" si="284"/>
        <v>0.6599999999999997</v>
      </c>
      <c r="AF785">
        <f t="shared" si="293"/>
        <v>502.47810287667215</v>
      </c>
      <c r="AG785">
        <f t="shared" si="285"/>
        <v>0.60676555642138963</v>
      </c>
      <c r="AH785">
        <f t="shared" si="286"/>
        <v>0.64821903145666004</v>
      </c>
      <c r="AI785">
        <f t="shared" si="294"/>
        <v>0.3400000000000003</v>
      </c>
      <c r="AJ785">
        <f>MAX(0, $R785 - $AA785) * INDEX(Model_Assumptions[Values], 7)</f>
        <v>2357.8251054628622</v>
      </c>
      <c r="AK785">
        <f>MAX(0, INDEX(Model_Assumptions[Values], 4) - $AD785)</f>
        <v>0</v>
      </c>
      <c r="AL785">
        <f>MAX(0, INDEX(Model_Assumptions[Values], 5) - $AC785)</f>
        <v>0</v>
      </c>
      <c r="AM785">
        <f>INDEX(Model_Assumptions[Values], 6) * MAX(0, INDEX(Model_Assumptions[Values], 3) - $AB785)^2</f>
        <v>0</v>
      </c>
      <c r="AN785">
        <f t="shared" si="287"/>
        <v>2511.8369765961725</v>
      </c>
      <c r="AO785" cm="1">
        <f t="array" ref="AO785">IFERROR(STDEV(IF($E$2:$E$2201=$E785, $AJ$2:$AJ$2201)), 0)</f>
        <v>256.64891181747305</v>
      </c>
      <c r="AP785">
        <f t="shared" si="295"/>
        <v>-0.60008776208193093</v>
      </c>
      <c r="AQ785">
        <f t="shared" si="288"/>
        <v>1.4164391474955289E-2</v>
      </c>
      <c r="AR785" cm="1">
        <f t="array" ref="AR785">IFERROR(STDEV(IF($E$2:$E$2201=$E785, $AK$2:$AK$2201)), 0)</f>
        <v>1.6688931481883044E-2</v>
      </c>
      <c r="AS785">
        <f t="shared" si="296"/>
        <v>-0.84872967992778248</v>
      </c>
      <c r="AT785">
        <f t="shared" si="289"/>
        <v>2.309277124923923E-3</v>
      </c>
      <c r="AU785" cm="1">
        <f t="array" ref="AU785">IFERROR(STDEV(IF($E$2:$E$2201=$E785, $AL$2:$AL$2201)), 0)</f>
        <v>5.2190284127107394E-3</v>
      </c>
      <c r="AV785">
        <f t="shared" si="297"/>
        <v>-0.44247261028504248</v>
      </c>
      <c r="AW785">
        <f t="shared" si="290"/>
        <v>0</v>
      </c>
      <c r="AX785" cm="1">
        <f t="array" ref="AX785">IFERROR(STDEV(IF($E$2:$E$2201=$E785, $AM$2:$AM$2201)), 0)</f>
        <v>0</v>
      </c>
      <c r="AY785">
        <f t="shared" si="298"/>
        <v>-0.44247261028504248</v>
      </c>
      <c r="AZ785">
        <f>INDEX(Model_Assumptions[Values],9)*((INDEX(Model_Scenarios[GR Weight],1)*$AG785)+(INDEX(Model_Scenarios[GP Weight],1)*$AH785)+(INDEX(Model_Scenarios[LTV Weight],1)*$AI785))-(INDEX(Model_Scenarios[LTV Weight],1)*$AP785)-(INDEX(Model_Scenarios[GP Weight],1)*($AS785+$AV785+$AY785))</f>
        <v>2.6409299936543578</v>
      </c>
      <c r="BA785">
        <f>INDEX(Model_Assumptions[Values],9)*((INDEX(Model_Scenarios[GR Weight],2)*$AG785)+(INDEX(Model_Scenarios[GP Weight],2)*$AH785)+(INDEX(Model_Scenarios[LTV Weight],2)*$AI785))-(INDEX(Model_Scenarios[LTV Weight],2)*$AP785)-(INDEX(Model_Scenarios[GP Weight],2)*($AS785+$AV785+$AY785))</f>
        <v>2.9450852242255321</v>
      </c>
      <c r="BB785">
        <f>INDEX(Model_Assumptions[Values],9)*((INDEX(Model_Scenarios[GR Weight],3)*$AG785)+(INDEX(Model_Scenarios[GP Weight],3)*$AH785)+(INDEX(Model_Scenarios[LTV Weight],3)*$AI785))-(INDEX(Model_Scenarios[LTV Weight],3)*$AP785)-(INDEX(Model_Scenarios[GP Weight],3)*($AS785+$AV785+$AY785))</f>
        <v>3.4196615705829188</v>
      </c>
      <c r="BC785">
        <f>INDEX(Model_Assumptions[Values],9)*((INDEX(Model_Scenarios[GR Weight],4)*$AG785)+(INDEX(Model_Scenarios[GP Weight],4)*$AH785)+(INDEX(Model_Scenarios[LTV Weight],4)*$AI785))-(INDEX(Model_Scenarios[LTV Weight],4)*$AP785)-(INDEX(Model_Scenarios[GP Weight],4)*($AS785+$AV785+$AY785))</f>
        <v>3.4930355725854203</v>
      </c>
      <c r="BD785">
        <f>INDEX(Model_Assumptions[Values],9)*((INDEX(Model_Scenarios[GR Weight],5)*$AG785)+(INDEX(Model_Scenarios[GP Weight],5)*$AH785)+(INDEX(Model_Scenarios[LTV Weight],5)*$AI785))-(INDEX(Model_Scenarios[LTV Weight],5)*$AP785)-(INDEX(Model_Scenarios[GP Weight],5)*($AS785+$AV785+$AY785))</f>
        <v>3.9179110287215151</v>
      </c>
    </row>
    <row r="786" spans="1:56" x14ac:dyDescent="0.25">
      <c r="A786">
        <v>785</v>
      </c>
      <c r="B786">
        <v>16</v>
      </c>
      <c r="C786" s="3">
        <v>35</v>
      </c>
      <c r="D786" s="4">
        <v>0.68</v>
      </c>
      <c r="E786" t="str">
        <v>SKU-1021</v>
      </c>
      <c r="F786" t="str">
        <v>Raise</v>
      </c>
      <c r="G786" t="str">
        <v>Full</v>
      </c>
      <c r="H786">
        <v>98.51</v>
      </c>
      <c r="I786">
        <v>55.17</v>
      </c>
      <c r="J786">
        <v>34</v>
      </c>
      <c r="K786">
        <v>3349.34</v>
      </c>
      <c r="L786">
        <v>1473.5600000000002</v>
      </c>
      <c r="M786">
        <v>0.4399553344838088</v>
      </c>
      <c r="N786">
        <v>115.63152012124601</v>
      </c>
      <c r="O786">
        <v>350.86864387987225</v>
      </c>
      <c r="P786">
        <v>461.20864387987217</v>
      </c>
      <c r="Q786">
        <v>1821.0803839968587</v>
      </c>
      <c r="R786">
        <v>1477.8767731666815</v>
      </c>
      <c r="S786">
        <v>1</v>
      </c>
      <c r="T786">
        <f t="shared" si="276"/>
        <v>110.15263368244729</v>
      </c>
      <c r="U786">
        <f t="shared" si="277"/>
        <v>0.11818732801184938</v>
      </c>
      <c r="V786">
        <f>IF($F786="Reduce", INDEX(Model_Assumptions[Values], 2), INDEX(Model_Assumptions[Values], 1))</f>
        <v>-0.4</v>
      </c>
      <c r="W786">
        <f t="shared" si="278"/>
        <v>32.392652339038847</v>
      </c>
      <c r="X786">
        <f t="shared" si="291"/>
        <v>3568.1359671050154</v>
      </c>
      <c r="Y786">
        <f t="shared" si="279"/>
        <v>1781.0333375602422</v>
      </c>
      <c r="Z786">
        <f t="shared" si="280"/>
        <v>218.79596710501528</v>
      </c>
      <c r="AA786">
        <f t="shared" si="281"/>
        <v>307.47333756024204</v>
      </c>
      <c r="AB786">
        <f t="shared" si="292"/>
        <v>0.49914951503523347</v>
      </c>
      <c r="AC786">
        <f t="shared" si="282"/>
        <v>5.9194180551424669E-2</v>
      </c>
      <c r="AD786">
        <f t="shared" si="283"/>
        <v>5.9194180551424669E-2</v>
      </c>
      <c r="AE786">
        <f t="shared" si="284"/>
        <v>0.67999999999999983</v>
      </c>
      <c r="AF786">
        <f t="shared" si="293"/>
        <v>472.92056741333835</v>
      </c>
      <c r="AG786">
        <f t="shared" si="285"/>
        <v>0.62358369983019912</v>
      </c>
      <c r="AH786">
        <f t="shared" si="286"/>
        <v>0.6666686360725006</v>
      </c>
      <c r="AI786">
        <f t="shared" si="294"/>
        <v>0.32000000000000017</v>
      </c>
      <c r="AJ786">
        <f>MAX(0, $R786 - $AA786) * INDEX(Model_Assumptions[Values], 7)</f>
        <v>2340.8068712128788</v>
      </c>
      <c r="AK786">
        <f>MAX(0, INDEX(Model_Assumptions[Values], 4) - $AD786)</f>
        <v>0</v>
      </c>
      <c r="AL786">
        <f>MAX(0, INDEX(Model_Assumptions[Values], 5) - $AC786)</f>
        <v>0</v>
      </c>
      <c r="AM786">
        <f>INDEX(Model_Assumptions[Values], 6) * MAX(0, INDEX(Model_Assumptions[Values], 3) - $AB786)^2</f>
        <v>0</v>
      </c>
      <c r="AN786">
        <f t="shared" si="287"/>
        <v>2511.8369765961725</v>
      </c>
      <c r="AO786" cm="1">
        <f t="array" ref="AO786">IFERROR(STDEV(IF($E$2:$E$2201=$E786, $AJ$2:$AJ$2201)), 0)</f>
        <v>256.64891181747305</v>
      </c>
      <c r="AP786">
        <f t="shared" si="295"/>
        <v>-0.66639715778311603</v>
      </c>
      <c r="AQ786">
        <f t="shared" si="288"/>
        <v>1.4164391474955289E-2</v>
      </c>
      <c r="AR786" cm="1">
        <f t="array" ref="AR786">IFERROR(STDEV(IF($E$2:$E$2201=$E786, $AK$2:$AK$2201)), 0)</f>
        <v>1.6688931481883044E-2</v>
      </c>
      <c r="AS786">
        <f t="shared" si="296"/>
        <v>-0.84872967992778248</v>
      </c>
      <c r="AT786">
        <f t="shared" si="289"/>
        <v>2.309277124923923E-3</v>
      </c>
      <c r="AU786" cm="1">
        <f t="array" ref="AU786">IFERROR(STDEV(IF($E$2:$E$2201=$E786, $AL$2:$AL$2201)), 0)</f>
        <v>5.2190284127107394E-3</v>
      </c>
      <c r="AV786">
        <f t="shared" si="297"/>
        <v>-0.44247261028504248</v>
      </c>
      <c r="AW786">
        <f t="shared" si="290"/>
        <v>0</v>
      </c>
      <c r="AX786" cm="1">
        <f t="array" ref="AX786">IFERROR(STDEV(IF($E$2:$E$2201=$E786, $AM$2:$AM$2201)), 0)</f>
        <v>0</v>
      </c>
      <c r="AY786">
        <f t="shared" si="298"/>
        <v>-0.44247261028504248</v>
      </c>
      <c r="AZ786">
        <f>INDEX(Model_Assumptions[Values],9)*((INDEX(Model_Scenarios[GR Weight],1)*$AG786)+(INDEX(Model_Scenarios[GP Weight],1)*$AH786)+(INDEX(Model_Scenarios[LTV Weight],1)*$AI786))-(INDEX(Model_Scenarios[LTV Weight],1)*$AP786)-(INDEX(Model_Scenarios[GP Weight],1)*($AS786+$AV786+$AY786))</f>
        <v>2.6316113842276305</v>
      </c>
      <c r="BA786">
        <f>INDEX(Model_Assumptions[Values],9)*((INDEX(Model_Scenarios[GR Weight],2)*$AG786)+(INDEX(Model_Scenarios[GP Weight],2)*$AH786)+(INDEX(Model_Scenarios[LTV Weight],2)*$AI786))-(INDEX(Model_Scenarios[LTV Weight],2)*$AP786)-(INDEX(Model_Scenarios[GP Weight],2)*($AS786+$AV786+$AY786))</f>
        <v>2.9542495436037499</v>
      </c>
      <c r="BB786">
        <f>INDEX(Model_Assumptions[Values],9)*((INDEX(Model_Scenarios[GR Weight],3)*$AG786)+(INDEX(Model_Scenarios[GP Weight],3)*$AH786)+(INDEX(Model_Scenarios[LTV Weight],3)*$AI786))-(INDEX(Model_Scenarios[LTV Weight],3)*$AP786)-(INDEX(Model_Scenarios[GP Weight],3)*($AS786+$AV786+$AY786))</f>
        <v>3.4594948162021253</v>
      </c>
      <c r="BC786">
        <f>INDEX(Model_Assumptions[Values],9)*((INDEX(Model_Scenarios[GR Weight],4)*$AG786)+(INDEX(Model_Scenarios[GP Weight],4)*$AH786)+(INDEX(Model_Scenarios[LTV Weight],4)*$AI786))-(INDEX(Model_Scenarios[LTV Weight],4)*$AP786)-(INDEX(Model_Scenarios[GP Weight],4)*($AS786+$AV786+$AY786))</f>
        <v>3.5446469503389131</v>
      </c>
      <c r="BD786">
        <f>INDEX(Model_Assumptions[Values],9)*((INDEX(Model_Scenarios[GR Weight],5)*$AG786)+(INDEX(Model_Scenarios[GP Weight],5)*$AH786)+(INDEX(Model_Scenarios[LTV Weight],5)*$AI786))-(INDEX(Model_Scenarios[LTV Weight],5)*$AP786)-(INDEX(Model_Scenarios[GP Weight],5)*($AS786+$AV786+$AY786))</f>
        <v>3.9770429337491824</v>
      </c>
    </row>
    <row r="787" spans="1:56" x14ac:dyDescent="0.25">
      <c r="A787">
        <v>786</v>
      </c>
      <c r="B787">
        <v>16</v>
      </c>
      <c r="C787" s="3">
        <v>36</v>
      </c>
      <c r="D787" s="4">
        <v>0.70000000000000007</v>
      </c>
      <c r="E787" t="str">
        <v>SKU-1021</v>
      </c>
      <c r="F787" t="str">
        <v>Raise</v>
      </c>
      <c r="G787" t="str">
        <v>Full</v>
      </c>
      <c r="H787">
        <v>98.51</v>
      </c>
      <c r="I787">
        <v>55.17</v>
      </c>
      <c r="J787">
        <v>34</v>
      </c>
      <c r="K787">
        <v>3349.34</v>
      </c>
      <c r="L787">
        <v>1473.5600000000002</v>
      </c>
      <c r="M787">
        <v>0.4399553344838088</v>
      </c>
      <c r="N787">
        <v>115.63152012124601</v>
      </c>
      <c r="O787">
        <v>350.86864387987225</v>
      </c>
      <c r="P787">
        <v>461.20864387987217</v>
      </c>
      <c r="Q787">
        <v>1821.0803839968587</v>
      </c>
      <c r="R787">
        <v>1477.8767731666815</v>
      </c>
      <c r="S787">
        <v>1</v>
      </c>
      <c r="T787">
        <f t="shared" si="276"/>
        <v>110.49506408487221</v>
      </c>
      <c r="U787">
        <f t="shared" si="277"/>
        <v>0.12166342589455087</v>
      </c>
      <c r="V787">
        <f>IF($F787="Reduce", INDEX(Model_Assumptions[Values], 2), INDEX(Model_Assumptions[Values], 1))</f>
        <v>-0.4</v>
      </c>
      <c r="W787">
        <f t="shared" si="278"/>
        <v>32.345377407834107</v>
      </c>
      <c r="X787">
        <f t="shared" si="291"/>
        <v>3574.0045495280074</v>
      </c>
      <c r="Y787">
        <f t="shared" si="279"/>
        <v>1789.5100779377997</v>
      </c>
      <c r="Z787">
        <f t="shared" si="280"/>
        <v>224.66454952800723</v>
      </c>
      <c r="AA787">
        <f t="shared" si="281"/>
        <v>315.95007793779951</v>
      </c>
      <c r="AB787">
        <f t="shared" si="292"/>
        <v>0.50070167878609084</v>
      </c>
      <c r="AC787">
        <f t="shared" si="282"/>
        <v>6.074634430228204E-2</v>
      </c>
      <c r="AD787">
        <f t="shared" si="283"/>
        <v>6.074634430228204E-2</v>
      </c>
      <c r="AE787">
        <f t="shared" si="284"/>
        <v>0.70000000000000007</v>
      </c>
      <c r="AF787">
        <f t="shared" si="293"/>
        <v>443.36303195000431</v>
      </c>
      <c r="AG787">
        <f t="shared" si="285"/>
        <v>0.64030956726052213</v>
      </c>
      <c r="AH787">
        <f t="shared" si="286"/>
        <v>0.68504804090378857</v>
      </c>
      <c r="AI787">
        <f t="shared" si="294"/>
        <v>0.29999999999999993</v>
      </c>
      <c r="AJ787">
        <f>MAX(0, $R787 - $AA787) * INDEX(Model_Assumptions[Values], 7)</f>
        <v>2323.8533904577639</v>
      </c>
      <c r="AK787">
        <f>MAX(0, INDEX(Model_Assumptions[Values], 4) - $AD787)</f>
        <v>0</v>
      </c>
      <c r="AL787">
        <f>MAX(0, INDEX(Model_Assumptions[Values], 5) - $AC787)</f>
        <v>0</v>
      </c>
      <c r="AM787">
        <f>INDEX(Model_Assumptions[Values], 6) * MAX(0, INDEX(Model_Assumptions[Values], 3) - $AB787)^2</f>
        <v>0</v>
      </c>
      <c r="AN787">
        <f t="shared" si="287"/>
        <v>2511.8369765961725</v>
      </c>
      <c r="AO787" cm="1">
        <f t="array" ref="AO787">IFERROR(STDEV(IF($E$2:$E$2201=$E787, $AJ$2:$AJ$2201)), 0)</f>
        <v>256.64891181747305</v>
      </c>
      <c r="AP787">
        <f t="shared" si="295"/>
        <v>-0.73245424968760897</v>
      </c>
      <c r="AQ787">
        <f t="shared" si="288"/>
        <v>1.4164391474955289E-2</v>
      </c>
      <c r="AR787" cm="1">
        <f t="array" ref="AR787">IFERROR(STDEV(IF($E$2:$E$2201=$E787, $AK$2:$AK$2201)), 0)</f>
        <v>1.6688931481883044E-2</v>
      </c>
      <c r="AS787">
        <f t="shared" si="296"/>
        <v>-0.84872967992778248</v>
      </c>
      <c r="AT787">
        <f t="shared" si="289"/>
        <v>2.309277124923923E-3</v>
      </c>
      <c r="AU787" cm="1">
        <f t="array" ref="AU787">IFERROR(STDEV(IF($E$2:$E$2201=$E787, $AL$2:$AL$2201)), 0)</f>
        <v>5.2190284127107394E-3</v>
      </c>
      <c r="AV787">
        <f t="shared" si="297"/>
        <v>-0.44247261028504248</v>
      </c>
      <c r="AW787">
        <f t="shared" si="290"/>
        <v>0</v>
      </c>
      <c r="AX787" cm="1">
        <f t="array" ref="AX787">IFERROR(STDEV(IF($E$2:$E$2201=$E787, $AM$2:$AM$2201)), 0)</f>
        <v>0</v>
      </c>
      <c r="AY787">
        <f t="shared" si="298"/>
        <v>-0.44247261028504248</v>
      </c>
      <c r="AZ787">
        <f>INDEX(Model_Assumptions[Values],9)*((INDEX(Model_Scenarios[GR Weight],1)*$AG787)+(INDEX(Model_Scenarios[GP Weight],1)*$AH787)+(INDEX(Model_Scenarios[LTV Weight],1)*$AI787))-(INDEX(Model_Scenarios[LTV Weight],1)*$AP787)-(INDEX(Model_Scenarios[GP Weight],1)*($AS787+$AV787+$AY787))</f>
        <v>2.622009693882029</v>
      </c>
      <c r="BA787">
        <f>INDEX(Model_Assumptions[Values],9)*((INDEX(Model_Scenarios[GR Weight],2)*$AG787)+(INDEX(Model_Scenarios[GP Weight],2)*$AH787)+(INDEX(Model_Scenarios[LTV Weight],2)*$AI787))-(INDEX(Model_Scenarios[LTV Weight],2)*$AP787)-(INDEX(Model_Scenarios[GP Weight],2)*($AS787+$AV787+$AY787))</f>
        <v>2.9631104587456996</v>
      </c>
      <c r="BB787">
        <f>INDEX(Model_Assumptions[Values],9)*((INDEX(Model_Scenarios[GR Weight],3)*$AG787)+(INDEX(Model_Scenarios[GP Weight],3)*$AH787)+(INDEX(Model_Scenarios[LTV Weight],3)*$AI787))-(INDEX(Model_Scenarios[LTV Weight],3)*$AP787)-(INDEX(Model_Scenarios[GP Weight],3)*($AS787+$AV787+$AY787))</f>
        <v>3.4989889457065799</v>
      </c>
      <c r="BC787">
        <f>INDEX(Model_Assumptions[Values],9)*((INDEX(Model_Scenarios[GR Weight],4)*$AG787)+(INDEX(Model_Scenarios[GP Weight],4)*$AH787)+(INDEX(Model_Scenarios[LTV Weight],4)*$AI787))-(INDEX(Model_Scenarios[LTV Weight],4)*$AP787)-(INDEX(Model_Scenarios[GP Weight],4)*($AS787+$AV787+$AY787))</f>
        <v>3.5958983043680797</v>
      </c>
      <c r="BD787">
        <f>INDEX(Model_Assumptions[Values],9)*((INDEX(Model_Scenarios[GR Weight],5)*$AG787)+(INDEX(Model_Scenarios[GP Weight],5)*$AH787)+(INDEX(Model_Scenarios[LTV Weight],5)*$AI787))-(INDEX(Model_Scenarios[LTV Weight],5)*$AP787)-(INDEX(Model_Scenarios[GP Weight],5)*($AS787+$AV787+$AY787))</f>
        <v>4.0358264374416706</v>
      </c>
    </row>
    <row r="788" spans="1:56" x14ac:dyDescent="0.25">
      <c r="A788">
        <v>787</v>
      </c>
      <c r="B788">
        <v>16</v>
      </c>
      <c r="C788" s="3">
        <v>37</v>
      </c>
      <c r="D788" s="4">
        <v>0.72</v>
      </c>
      <c r="E788" t="str">
        <v>SKU-1021</v>
      </c>
      <c r="F788" t="str">
        <v>Raise</v>
      </c>
      <c r="G788" t="str">
        <v>Full</v>
      </c>
      <c r="H788">
        <v>98.51</v>
      </c>
      <c r="I788">
        <v>55.17</v>
      </c>
      <c r="J788">
        <v>34</v>
      </c>
      <c r="K788">
        <v>3349.34</v>
      </c>
      <c r="L788">
        <v>1473.5600000000002</v>
      </c>
      <c r="M788">
        <v>0.4399553344838088</v>
      </c>
      <c r="N788">
        <v>115.63152012124601</v>
      </c>
      <c r="O788">
        <v>350.86864387987225</v>
      </c>
      <c r="P788">
        <v>461.20864387987217</v>
      </c>
      <c r="Q788">
        <v>1821.0803839968587</v>
      </c>
      <c r="R788">
        <v>1477.8767731666815</v>
      </c>
      <c r="S788">
        <v>1</v>
      </c>
      <c r="T788">
        <f t="shared" si="276"/>
        <v>110.83749448729714</v>
      </c>
      <c r="U788">
        <f t="shared" si="277"/>
        <v>0.12513952377725235</v>
      </c>
      <c r="V788">
        <f>IF($F788="Reduce", INDEX(Model_Assumptions[Values], 2), INDEX(Model_Assumptions[Values], 1))</f>
        <v>-0.4</v>
      </c>
      <c r="W788">
        <f t="shared" si="278"/>
        <v>32.298102476629367</v>
      </c>
      <c r="X788">
        <f t="shared" si="291"/>
        <v>3579.8407552035655</v>
      </c>
      <c r="Y788">
        <f t="shared" si="279"/>
        <v>1797.9544415679234</v>
      </c>
      <c r="Z788">
        <f t="shared" si="280"/>
        <v>230.5007552035654</v>
      </c>
      <c r="AA788">
        <f t="shared" si="281"/>
        <v>324.3944415679232</v>
      </c>
      <c r="AB788">
        <f t="shared" si="292"/>
        <v>0.50224425177417809</v>
      </c>
      <c r="AC788">
        <f t="shared" si="282"/>
        <v>6.2288917290369283E-2</v>
      </c>
      <c r="AD788">
        <f t="shared" si="283"/>
        <v>6.2288917290369283E-2</v>
      </c>
      <c r="AE788">
        <f t="shared" si="284"/>
        <v>0.72000000000000031</v>
      </c>
      <c r="AF788">
        <f t="shared" si="293"/>
        <v>413.80549648667034</v>
      </c>
      <c r="AG788">
        <f t="shared" si="285"/>
        <v>0.65694315871235986</v>
      </c>
      <c r="AH788">
        <f t="shared" si="286"/>
        <v>0.70335724595052462</v>
      </c>
      <c r="AI788">
        <f t="shared" si="294"/>
        <v>0.27999999999999969</v>
      </c>
      <c r="AJ788">
        <f>MAX(0, $R788 - $AA788) * INDEX(Model_Assumptions[Values], 7)</f>
        <v>2306.9646631975165</v>
      </c>
      <c r="AK788">
        <f>MAX(0, INDEX(Model_Assumptions[Values], 4) - $AD788)</f>
        <v>0</v>
      </c>
      <c r="AL788">
        <f>MAX(0, INDEX(Model_Assumptions[Values], 5) - $AC788)</f>
        <v>0</v>
      </c>
      <c r="AM788">
        <f>INDEX(Model_Assumptions[Values], 6) * MAX(0, INDEX(Model_Assumptions[Values], 3) - $AB788)^2</f>
        <v>0</v>
      </c>
      <c r="AN788">
        <f t="shared" si="287"/>
        <v>2511.8369765961725</v>
      </c>
      <c r="AO788" cm="1">
        <f t="array" ref="AO788">IFERROR(STDEV(IF($E$2:$E$2201=$E788, $AJ$2:$AJ$2201)), 0)</f>
        <v>256.64891181747305</v>
      </c>
      <c r="AP788">
        <f t="shared" si="295"/>
        <v>-0.79825903779541341</v>
      </c>
      <c r="AQ788">
        <f t="shared" si="288"/>
        <v>1.4164391474955289E-2</v>
      </c>
      <c r="AR788" cm="1">
        <f t="array" ref="AR788">IFERROR(STDEV(IF($E$2:$E$2201=$E788, $AK$2:$AK$2201)), 0)</f>
        <v>1.6688931481883044E-2</v>
      </c>
      <c r="AS788">
        <f t="shared" si="296"/>
        <v>-0.84872967992778248</v>
      </c>
      <c r="AT788">
        <f t="shared" si="289"/>
        <v>2.309277124923923E-3</v>
      </c>
      <c r="AU788" cm="1">
        <f t="array" ref="AU788">IFERROR(STDEV(IF($E$2:$E$2201=$E788, $AL$2:$AL$2201)), 0)</f>
        <v>5.2190284127107394E-3</v>
      </c>
      <c r="AV788">
        <f t="shared" si="297"/>
        <v>-0.44247261028504248</v>
      </c>
      <c r="AW788">
        <f t="shared" si="290"/>
        <v>0</v>
      </c>
      <c r="AX788" cm="1">
        <f t="array" ref="AX788">IFERROR(STDEV(IF($E$2:$E$2201=$E788, $AM$2:$AM$2201)), 0)</f>
        <v>0</v>
      </c>
      <c r="AY788">
        <f t="shared" si="298"/>
        <v>-0.44247261028504248</v>
      </c>
      <c r="AZ788">
        <f>INDEX(Model_Assumptions[Values],9)*((INDEX(Model_Scenarios[GR Weight],1)*$AG788)+(INDEX(Model_Scenarios[GP Weight],1)*$AH788)+(INDEX(Model_Scenarios[LTV Weight],1)*$AI788))-(INDEX(Model_Scenarios[LTV Weight],1)*$AP788)-(INDEX(Model_Scenarios[GP Weight],1)*($AS788+$AV788+$AY788))</f>
        <v>2.6121249226175585</v>
      </c>
      <c r="BA788">
        <f>INDEX(Model_Assumptions[Values],9)*((INDEX(Model_Scenarios[GR Weight],2)*$AG788)+(INDEX(Model_Scenarios[GP Weight],2)*$AH788)+(INDEX(Model_Scenarios[LTV Weight],2)*$AI788))-(INDEX(Model_Scenarios[LTV Weight],2)*$AP788)-(INDEX(Model_Scenarios[GP Weight],2)*($AS788+$AV788+$AY788))</f>
        <v>2.9716679696513855</v>
      </c>
      <c r="BB788">
        <f>INDEX(Model_Assumptions[Values],9)*((INDEX(Model_Scenarios[GR Weight],3)*$AG788)+(INDEX(Model_Scenarios[GP Weight],3)*$AH788)+(INDEX(Model_Scenarios[LTV Weight],3)*$AI788))-(INDEX(Model_Scenarios[LTV Weight],3)*$AP788)-(INDEX(Model_Scenarios[GP Weight],3)*($AS788+$AV788+$AY788))</f>
        <v>3.5381439590962862</v>
      </c>
      <c r="BC788">
        <f>INDEX(Model_Assumptions[Values],9)*((INDEX(Model_Scenarios[GR Weight],4)*$AG788)+(INDEX(Model_Scenarios[GP Weight],4)*$AH788)+(INDEX(Model_Scenarios[LTV Weight],4)*$AI788))-(INDEX(Model_Scenarios[LTV Weight],4)*$AP788)-(INDEX(Model_Scenarios[GP Weight],4)*($AS788+$AV788+$AY788))</f>
        <v>3.6467896346729249</v>
      </c>
      <c r="BD788">
        <f>INDEX(Model_Assumptions[Values],9)*((INDEX(Model_Scenarios[GR Weight],5)*$AG788)+(INDEX(Model_Scenarios[GP Weight],5)*$AH788)+(INDEX(Model_Scenarios[LTV Weight],5)*$AI788))-(INDEX(Model_Scenarios[LTV Weight],5)*$AP788)-(INDEX(Model_Scenarios[GP Weight],5)*($AS788+$AV788+$AY788))</f>
        <v>4.0942615397989837</v>
      </c>
    </row>
    <row r="789" spans="1:56" x14ac:dyDescent="0.25">
      <c r="A789">
        <v>788</v>
      </c>
      <c r="B789">
        <v>16</v>
      </c>
      <c r="C789" s="3">
        <v>38</v>
      </c>
      <c r="D789" s="4">
        <v>0.74</v>
      </c>
      <c r="E789" t="str">
        <v>SKU-1021</v>
      </c>
      <c r="F789" t="str">
        <v>Raise</v>
      </c>
      <c r="G789" t="str">
        <v>Full</v>
      </c>
      <c r="H789">
        <v>98.51</v>
      </c>
      <c r="I789">
        <v>55.17</v>
      </c>
      <c r="J789">
        <v>34</v>
      </c>
      <c r="K789">
        <v>3349.34</v>
      </c>
      <c r="L789">
        <v>1473.5600000000002</v>
      </c>
      <c r="M789">
        <v>0.4399553344838088</v>
      </c>
      <c r="N789">
        <v>115.63152012124601</v>
      </c>
      <c r="O789">
        <v>350.86864387987225</v>
      </c>
      <c r="P789">
        <v>461.20864387987217</v>
      </c>
      <c r="Q789">
        <v>1821.0803839968587</v>
      </c>
      <c r="R789">
        <v>1477.8767731666815</v>
      </c>
      <c r="S789">
        <v>1</v>
      </c>
      <c r="T789">
        <f t="shared" si="276"/>
        <v>111.17992488972205</v>
      </c>
      <c r="U789">
        <f t="shared" si="277"/>
        <v>0.12861562165995372</v>
      </c>
      <c r="V789">
        <f>IF($F789="Reduce", INDEX(Model_Assumptions[Values], 2), INDEX(Model_Assumptions[Values], 1))</f>
        <v>-0.4</v>
      </c>
      <c r="W789">
        <f t="shared" si="278"/>
        <v>32.250827545424627</v>
      </c>
      <c r="X789">
        <f t="shared" si="291"/>
        <v>3585.644584131689</v>
      </c>
      <c r="Y789">
        <f t="shared" si="279"/>
        <v>1806.3664284506124</v>
      </c>
      <c r="Z789">
        <f t="shared" si="280"/>
        <v>236.3045841316889</v>
      </c>
      <c r="AA789">
        <f t="shared" si="281"/>
        <v>332.8064284506122</v>
      </c>
      <c r="AB789">
        <f t="shared" si="292"/>
        <v>0.50377732261716834</v>
      </c>
      <c r="AC789">
        <f t="shared" si="282"/>
        <v>6.3821988133359542E-2</v>
      </c>
      <c r="AD789">
        <f t="shared" si="283"/>
        <v>6.3821988133359542E-2</v>
      </c>
      <c r="AE789">
        <f t="shared" si="284"/>
        <v>0.73999999999999966</v>
      </c>
      <c r="AF789">
        <f t="shared" si="293"/>
        <v>384.24796102333767</v>
      </c>
      <c r="AG789">
        <f t="shared" si="285"/>
        <v>0.67348447418571</v>
      </c>
      <c r="AH789">
        <f t="shared" si="286"/>
        <v>0.7215962512127071</v>
      </c>
      <c r="AI789">
        <f t="shared" si="294"/>
        <v>0.26000000000000034</v>
      </c>
      <c r="AJ789">
        <f>MAX(0, $R789 - $AA789) * INDEX(Model_Assumptions[Values], 7)</f>
        <v>2290.1406894321385</v>
      </c>
      <c r="AK789">
        <f>MAX(0, INDEX(Model_Assumptions[Values], 4) - $AD789)</f>
        <v>0</v>
      </c>
      <c r="AL789">
        <f>MAX(0, INDEX(Model_Assumptions[Values], 5) - $AC789)</f>
        <v>0</v>
      </c>
      <c r="AM789">
        <f>INDEX(Model_Assumptions[Values], 6) * MAX(0, INDEX(Model_Assumptions[Values], 3) - $AB789)^2</f>
        <v>0</v>
      </c>
      <c r="AN789">
        <f t="shared" si="287"/>
        <v>2511.8369765961725</v>
      </c>
      <c r="AO789" cm="1">
        <f t="array" ref="AO789">IFERROR(STDEV(IF($E$2:$E$2201=$E789, $AJ$2:$AJ$2201)), 0)</f>
        <v>256.64891181747305</v>
      </c>
      <c r="AP789">
        <f t="shared" si="295"/>
        <v>-0.86381152210652201</v>
      </c>
      <c r="AQ789">
        <f t="shared" si="288"/>
        <v>1.4164391474955289E-2</v>
      </c>
      <c r="AR789" cm="1">
        <f t="array" ref="AR789">IFERROR(STDEV(IF($E$2:$E$2201=$E789, $AK$2:$AK$2201)), 0)</f>
        <v>1.6688931481883044E-2</v>
      </c>
      <c r="AS789">
        <f t="shared" si="296"/>
        <v>-0.84872967992778248</v>
      </c>
      <c r="AT789">
        <f t="shared" si="289"/>
        <v>2.309277124923923E-3</v>
      </c>
      <c r="AU789" cm="1">
        <f t="array" ref="AU789">IFERROR(STDEV(IF($E$2:$E$2201=$E789, $AL$2:$AL$2201)), 0)</f>
        <v>5.2190284127107394E-3</v>
      </c>
      <c r="AV789">
        <f t="shared" si="297"/>
        <v>-0.44247261028504248</v>
      </c>
      <c r="AW789">
        <f t="shared" si="290"/>
        <v>0</v>
      </c>
      <c r="AX789" cm="1">
        <f t="array" ref="AX789">IFERROR(STDEV(IF($E$2:$E$2201=$E789, $AM$2:$AM$2201)), 0)</f>
        <v>0</v>
      </c>
      <c r="AY789">
        <f t="shared" si="298"/>
        <v>-0.44247261028504248</v>
      </c>
      <c r="AZ789">
        <f>INDEX(Model_Assumptions[Values],9)*((INDEX(Model_Scenarios[GR Weight],1)*$AG789)+(INDEX(Model_Scenarios[GP Weight],1)*$AH789)+(INDEX(Model_Scenarios[LTV Weight],1)*$AI789))-(INDEX(Model_Scenarios[LTV Weight],1)*$AP789)-(INDEX(Model_Scenarios[GP Weight],1)*($AS789+$AV789+$AY789))</f>
        <v>2.6019570704342145</v>
      </c>
      <c r="BA789">
        <f>INDEX(Model_Assumptions[Values],9)*((INDEX(Model_Scenarios[GR Weight],2)*$AG789)+(INDEX(Model_Scenarios[GP Weight],2)*$AH789)+(INDEX(Model_Scenarios[LTV Weight],2)*$AI789))-(INDEX(Model_Scenarios[LTV Weight],2)*$AP789)-(INDEX(Model_Scenarios[GP Weight],2)*($AS789+$AV789+$AY789))</f>
        <v>2.9799220763208036</v>
      </c>
      <c r="BB789">
        <f>INDEX(Model_Assumptions[Values],9)*((INDEX(Model_Scenarios[GR Weight],3)*$AG789)+(INDEX(Model_Scenarios[GP Weight],3)*$AH789)+(INDEX(Model_Scenarios[LTV Weight],3)*$AI789))-(INDEX(Model_Scenarios[LTV Weight],3)*$AP789)-(INDEX(Model_Scenarios[GP Weight],3)*($AS789+$AV789+$AY789))</f>
        <v>3.5769598563712384</v>
      </c>
      <c r="BC789">
        <f>INDEX(Model_Assumptions[Values],9)*((INDEX(Model_Scenarios[GR Weight],4)*$AG789)+(INDEX(Model_Scenarios[GP Weight],4)*$AH789)+(INDEX(Model_Scenarios[LTV Weight],4)*$AI789))-(INDEX(Model_Scenarios[LTV Weight],4)*$AP789)-(INDEX(Model_Scenarios[GP Weight],4)*($AS789+$AV789+$AY789))</f>
        <v>3.6973209412534405</v>
      </c>
      <c r="BD789">
        <f>INDEX(Model_Assumptions[Values],9)*((INDEX(Model_Scenarios[GR Weight],5)*$AG789)+(INDEX(Model_Scenarios[GP Weight],5)*$AH789)+(INDEX(Model_Scenarios[LTV Weight],5)*$AI789))-(INDEX(Model_Scenarios[LTV Weight],5)*$AP789)-(INDEX(Model_Scenarios[GP Weight],5)*($AS789+$AV789+$AY789))</f>
        <v>4.1523482408211123</v>
      </c>
    </row>
    <row r="790" spans="1:56" x14ac:dyDescent="0.25">
      <c r="A790">
        <v>789</v>
      </c>
      <c r="B790">
        <v>16</v>
      </c>
      <c r="C790" s="3">
        <v>39</v>
      </c>
      <c r="D790" s="4">
        <v>0.76</v>
      </c>
      <c r="E790" t="str">
        <v>SKU-1021</v>
      </c>
      <c r="F790" t="str">
        <v>Raise</v>
      </c>
      <c r="G790" t="str">
        <v>Full</v>
      </c>
      <c r="H790">
        <v>98.51</v>
      </c>
      <c r="I790">
        <v>55.17</v>
      </c>
      <c r="J790">
        <v>34</v>
      </c>
      <c r="K790">
        <v>3349.34</v>
      </c>
      <c r="L790">
        <v>1473.5600000000002</v>
      </c>
      <c r="M790">
        <v>0.4399553344838088</v>
      </c>
      <c r="N790">
        <v>115.63152012124601</v>
      </c>
      <c r="O790">
        <v>350.86864387987225</v>
      </c>
      <c r="P790">
        <v>461.20864387987217</v>
      </c>
      <c r="Q790">
        <v>1821.0803839968587</v>
      </c>
      <c r="R790">
        <v>1477.8767731666815</v>
      </c>
      <c r="S790">
        <v>1</v>
      </c>
      <c r="T790">
        <f t="shared" si="276"/>
        <v>111.52235529214697</v>
      </c>
      <c r="U790">
        <f t="shared" si="277"/>
        <v>0.13209171954265519</v>
      </c>
      <c r="V790">
        <f>IF($F790="Reduce", INDEX(Model_Assumptions[Values], 2), INDEX(Model_Assumptions[Values], 1))</f>
        <v>-0.4</v>
      </c>
      <c r="W790">
        <f t="shared" si="278"/>
        <v>32.203552614219888</v>
      </c>
      <c r="X790">
        <f t="shared" si="291"/>
        <v>3591.4160363123788</v>
      </c>
      <c r="Y790">
        <f t="shared" si="279"/>
        <v>1814.7460385858676</v>
      </c>
      <c r="Z790">
        <f t="shared" si="280"/>
        <v>242.07603631237862</v>
      </c>
      <c r="AA790">
        <f t="shared" si="281"/>
        <v>341.18603858586744</v>
      </c>
      <c r="AB790">
        <f t="shared" si="292"/>
        <v>0.50530097884432967</v>
      </c>
      <c r="AC790">
        <f t="shared" si="282"/>
        <v>6.5345644360520871E-2</v>
      </c>
      <c r="AD790">
        <f t="shared" si="283"/>
        <v>6.5345644360520871E-2</v>
      </c>
      <c r="AE790">
        <f t="shared" si="284"/>
        <v>0.7599999999999999</v>
      </c>
      <c r="AF790">
        <f t="shared" si="293"/>
        <v>354.69042556000369</v>
      </c>
      <c r="AG790">
        <f t="shared" si="285"/>
        <v>0.68993351368057498</v>
      </c>
      <c r="AH790">
        <f t="shared" si="286"/>
        <v>0.73976505669033776</v>
      </c>
      <c r="AI790">
        <f t="shared" si="294"/>
        <v>0.2400000000000001</v>
      </c>
      <c r="AJ790">
        <f>MAX(0, $R790 - $AA790) * INDEX(Model_Assumptions[Values], 7)</f>
        <v>2273.381469161628</v>
      </c>
      <c r="AK790">
        <f>MAX(0, INDEX(Model_Assumptions[Values], 4) - $AD790)</f>
        <v>0</v>
      </c>
      <c r="AL790">
        <f>MAX(0, INDEX(Model_Assumptions[Values], 5) - $AC790)</f>
        <v>0</v>
      </c>
      <c r="AM790">
        <f>INDEX(Model_Assumptions[Values], 6) * MAX(0, INDEX(Model_Assumptions[Values], 3) - $AB790)^2</f>
        <v>0</v>
      </c>
      <c r="AN790">
        <f t="shared" si="287"/>
        <v>2511.8369765961725</v>
      </c>
      <c r="AO790" cm="1">
        <f t="array" ref="AO790">IFERROR(STDEV(IF($E$2:$E$2201=$E790, $AJ$2:$AJ$2201)), 0)</f>
        <v>256.64891181747305</v>
      </c>
      <c r="AP790">
        <f t="shared" si="295"/>
        <v>-0.92911170262094211</v>
      </c>
      <c r="AQ790">
        <f t="shared" si="288"/>
        <v>1.4164391474955289E-2</v>
      </c>
      <c r="AR790" cm="1">
        <f t="array" ref="AR790">IFERROR(STDEV(IF($E$2:$E$2201=$E790, $AK$2:$AK$2201)), 0)</f>
        <v>1.6688931481883044E-2</v>
      </c>
      <c r="AS790">
        <f t="shared" si="296"/>
        <v>-0.84872967992778248</v>
      </c>
      <c r="AT790">
        <f t="shared" si="289"/>
        <v>2.309277124923923E-3</v>
      </c>
      <c r="AU790" cm="1">
        <f t="array" ref="AU790">IFERROR(STDEV(IF($E$2:$E$2201=$E790, $AL$2:$AL$2201)), 0)</f>
        <v>5.2190284127107394E-3</v>
      </c>
      <c r="AV790">
        <f t="shared" si="297"/>
        <v>-0.44247261028504248</v>
      </c>
      <c r="AW790">
        <f t="shared" si="290"/>
        <v>0</v>
      </c>
      <c r="AX790" cm="1">
        <f t="array" ref="AX790">IFERROR(STDEV(IF($E$2:$E$2201=$E790, $AM$2:$AM$2201)), 0)</f>
        <v>0</v>
      </c>
      <c r="AY790">
        <f t="shared" si="298"/>
        <v>-0.44247261028504248</v>
      </c>
      <c r="AZ790">
        <f>INDEX(Model_Assumptions[Values],9)*((INDEX(Model_Scenarios[GR Weight],1)*$AG790)+(INDEX(Model_Scenarios[GP Weight],1)*$AH790)+(INDEX(Model_Scenarios[LTV Weight],1)*$AI790))-(INDEX(Model_Scenarios[LTV Weight],1)*$AP790)-(INDEX(Model_Scenarios[GP Weight],1)*($AS790+$AV790+$AY790))</f>
        <v>2.5915061373319976</v>
      </c>
      <c r="BA790">
        <f>INDEX(Model_Assumptions[Values],9)*((INDEX(Model_Scenarios[GR Weight],2)*$AG790)+(INDEX(Model_Scenarios[GP Weight],2)*$AH790)+(INDEX(Model_Scenarios[LTV Weight],2)*$AI790))-(INDEX(Model_Scenarios[LTV Weight],2)*$AP790)-(INDEX(Model_Scenarios[GP Weight],2)*($AS790+$AV790+$AY790))</f>
        <v>2.9878727787539554</v>
      </c>
      <c r="BB790">
        <f>INDEX(Model_Assumptions[Values],9)*((INDEX(Model_Scenarios[GR Weight],3)*$AG790)+(INDEX(Model_Scenarios[GP Weight],3)*$AH790)+(INDEX(Model_Scenarios[LTV Weight],3)*$AI790))-(INDEX(Model_Scenarios[LTV Weight],3)*$AP790)-(INDEX(Model_Scenarios[GP Weight],3)*($AS790+$AV790+$AY790))</f>
        <v>3.6154366375314404</v>
      </c>
      <c r="BC790">
        <f>INDEX(Model_Assumptions[Values],9)*((INDEX(Model_Scenarios[GR Weight],4)*$AG790)+(INDEX(Model_Scenarios[GP Weight],4)*$AH790)+(INDEX(Model_Scenarios[LTV Weight],4)*$AI790))-(INDEX(Model_Scenarios[LTV Weight],4)*$AP790)-(INDEX(Model_Scenarios[GP Weight],4)*($AS790+$AV790+$AY790))</f>
        <v>3.7474922241096333</v>
      </c>
      <c r="BD790">
        <f>INDEX(Model_Assumptions[Values],9)*((INDEX(Model_Scenarios[GR Weight],5)*$AG790)+(INDEX(Model_Scenarios[GP Weight],5)*$AH790)+(INDEX(Model_Scenarios[LTV Weight],5)*$AI790))-(INDEX(Model_Scenarios[LTV Weight],5)*$AP790)-(INDEX(Model_Scenarios[GP Weight],5)*($AS790+$AV790+$AY790))</f>
        <v>4.2100865405080672</v>
      </c>
    </row>
    <row r="791" spans="1:56" x14ac:dyDescent="0.25">
      <c r="A791">
        <v>790</v>
      </c>
      <c r="B791">
        <v>16</v>
      </c>
      <c r="C791" s="3">
        <v>40</v>
      </c>
      <c r="D791" s="4">
        <v>0.78</v>
      </c>
      <c r="E791" t="str">
        <v>SKU-1021</v>
      </c>
      <c r="F791" t="str">
        <v>Raise</v>
      </c>
      <c r="G791" t="str">
        <v>Full</v>
      </c>
      <c r="H791">
        <v>98.51</v>
      </c>
      <c r="I791">
        <v>55.17</v>
      </c>
      <c r="J791">
        <v>34</v>
      </c>
      <c r="K791">
        <v>3349.34</v>
      </c>
      <c r="L791">
        <v>1473.5600000000002</v>
      </c>
      <c r="M791">
        <v>0.4399553344838088</v>
      </c>
      <c r="N791">
        <v>115.63152012124601</v>
      </c>
      <c r="O791">
        <v>350.86864387987225</v>
      </c>
      <c r="P791">
        <v>461.20864387987217</v>
      </c>
      <c r="Q791">
        <v>1821.0803839968587</v>
      </c>
      <c r="R791">
        <v>1477.8767731666815</v>
      </c>
      <c r="S791">
        <v>1</v>
      </c>
      <c r="T791">
        <f t="shared" si="276"/>
        <v>111.86478569457189</v>
      </c>
      <c r="U791">
        <f t="shared" si="277"/>
        <v>0.13556781742535667</v>
      </c>
      <c r="V791">
        <f>IF($F791="Reduce", INDEX(Model_Assumptions[Values], 2), INDEX(Model_Assumptions[Values], 1))</f>
        <v>-0.4</v>
      </c>
      <c r="W791">
        <f t="shared" si="278"/>
        <v>32.156277683015148</v>
      </c>
      <c r="X791">
        <f t="shared" si="291"/>
        <v>3597.1551117456343</v>
      </c>
      <c r="Y791">
        <f t="shared" si="279"/>
        <v>1823.0932719736884</v>
      </c>
      <c r="Z791">
        <f t="shared" si="280"/>
        <v>247.81511174563411</v>
      </c>
      <c r="AA791">
        <f t="shared" si="281"/>
        <v>349.53327197368822</v>
      </c>
      <c r="AB791">
        <f t="shared" si="292"/>
        <v>0.50681530691318288</v>
      </c>
      <c r="AC791">
        <f t="shared" si="282"/>
        <v>6.6859972429374082E-2</v>
      </c>
      <c r="AD791">
        <f t="shared" si="283"/>
        <v>6.6859972429374082E-2</v>
      </c>
      <c r="AE791">
        <f t="shared" si="284"/>
        <v>0.78000000000000014</v>
      </c>
      <c r="AF791">
        <f t="shared" si="293"/>
        <v>325.13289009666971</v>
      </c>
      <c r="AG791">
        <f t="shared" si="285"/>
        <v>0.70629027719695348</v>
      </c>
      <c r="AH791">
        <f t="shared" si="286"/>
        <v>0.75786366238341518</v>
      </c>
      <c r="AI791">
        <f t="shared" si="294"/>
        <v>0.21999999999999986</v>
      </c>
      <c r="AJ791">
        <f>MAX(0, $R791 - $AA791) * INDEX(Model_Assumptions[Values], 7)</f>
        <v>2256.6870023859865</v>
      </c>
      <c r="AK791">
        <f>MAX(0, INDEX(Model_Assumptions[Values], 4) - $AD791)</f>
        <v>0</v>
      </c>
      <c r="AL791">
        <f>MAX(0, INDEX(Model_Assumptions[Values], 5) - $AC791)</f>
        <v>0</v>
      </c>
      <c r="AM791">
        <f>INDEX(Model_Assumptions[Values], 6) * MAX(0, INDEX(Model_Assumptions[Values], 3) - $AB791)^2</f>
        <v>0</v>
      </c>
      <c r="AN791">
        <f t="shared" si="287"/>
        <v>2511.8369765961725</v>
      </c>
      <c r="AO791" cm="1">
        <f t="array" ref="AO791">IFERROR(STDEV(IF($E$2:$E$2201=$E791, $AJ$2:$AJ$2201)), 0)</f>
        <v>256.64891181747305</v>
      </c>
      <c r="AP791">
        <f t="shared" si="295"/>
        <v>-0.99415957933866828</v>
      </c>
      <c r="AQ791">
        <f t="shared" si="288"/>
        <v>1.4164391474955289E-2</v>
      </c>
      <c r="AR791" cm="1">
        <f t="array" ref="AR791">IFERROR(STDEV(IF($E$2:$E$2201=$E791, $AK$2:$AK$2201)), 0)</f>
        <v>1.6688931481883044E-2</v>
      </c>
      <c r="AS791">
        <f t="shared" si="296"/>
        <v>-0.84872967992778248</v>
      </c>
      <c r="AT791">
        <f t="shared" si="289"/>
        <v>2.309277124923923E-3</v>
      </c>
      <c r="AU791" cm="1">
        <f t="array" ref="AU791">IFERROR(STDEV(IF($E$2:$E$2201=$E791, $AL$2:$AL$2201)), 0)</f>
        <v>5.2190284127107394E-3</v>
      </c>
      <c r="AV791">
        <f t="shared" si="297"/>
        <v>-0.44247261028504248</v>
      </c>
      <c r="AW791">
        <f t="shared" si="290"/>
        <v>0</v>
      </c>
      <c r="AX791" cm="1">
        <f t="array" ref="AX791">IFERROR(STDEV(IF($E$2:$E$2201=$E791, $AM$2:$AM$2201)), 0)</f>
        <v>0</v>
      </c>
      <c r="AY791">
        <f t="shared" si="298"/>
        <v>-0.44247261028504248</v>
      </c>
      <c r="AZ791">
        <f>INDEX(Model_Assumptions[Values],9)*((INDEX(Model_Scenarios[GR Weight],1)*$AG791)+(INDEX(Model_Scenarios[GP Weight],1)*$AH791)+(INDEX(Model_Scenarios[LTV Weight],1)*$AI791))-(INDEX(Model_Scenarios[LTV Weight],1)*$AP791)-(INDEX(Model_Scenarios[GP Weight],1)*($AS791+$AV791+$AY791))</f>
        <v>2.5807721233109051</v>
      </c>
      <c r="BA791">
        <f>INDEX(Model_Assumptions[Values],9)*((INDEX(Model_Scenarios[GR Weight],2)*$AG791)+(INDEX(Model_Scenarios[GP Weight],2)*$AH791)+(INDEX(Model_Scenarios[LTV Weight],2)*$AI791))-(INDEX(Model_Scenarios[LTV Weight],2)*$AP791)-(INDEX(Model_Scenarios[GP Weight],2)*($AS791+$AV791+$AY791))</f>
        <v>2.9955200769508377</v>
      </c>
      <c r="BB791">
        <f>INDEX(Model_Assumptions[Values],9)*((INDEX(Model_Scenarios[GR Weight],3)*$AG791)+(INDEX(Model_Scenarios[GP Weight],3)*$AH791)+(INDEX(Model_Scenarios[LTV Weight],3)*$AI791))-(INDEX(Model_Scenarios[LTV Weight],3)*$AP791)-(INDEX(Model_Scenarios[GP Weight],3)*($AS791+$AV791+$AY791))</f>
        <v>3.6535743025768888</v>
      </c>
      <c r="BC791">
        <f>INDEX(Model_Assumptions[Values],9)*((INDEX(Model_Scenarios[GR Weight],4)*$AG791)+(INDEX(Model_Scenarios[GP Weight],4)*$AH791)+(INDEX(Model_Scenarios[LTV Weight],4)*$AI791))-(INDEX(Model_Scenarios[LTV Weight],4)*$AP791)-(INDEX(Model_Scenarios[GP Weight],4)*($AS791+$AV791+$AY791))</f>
        <v>3.7973034832414987</v>
      </c>
      <c r="BD791">
        <f>INDEX(Model_Assumptions[Values],9)*((INDEX(Model_Scenarios[GR Weight],5)*$AG791)+(INDEX(Model_Scenarios[GP Weight],5)*$AH791)+(INDEX(Model_Scenarios[LTV Weight],5)*$AI791))-(INDEX(Model_Scenarios[LTV Weight],5)*$AP791)-(INDEX(Model_Scenarios[GP Weight],5)*($AS791+$AV791+$AY791))</f>
        <v>4.2674764388598394</v>
      </c>
    </row>
    <row r="792" spans="1:56" x14ac:dyDescent="0.25">
      <c r="A792">
        <v>791</v>
      </c>
      <c r="B792">
        <v>16</v>
      </c>
      <c r="C792" s="3">
        <v>41</v>
      </c>
      <c r="D792" s="4">
        <v>0.8</v>
      </c>
      <c r="E792" t="str">
        <v>SKU-1021</v>
      </c>
      <c r="F792" t="str">
        <v>Raise</v>
      </c>
      <c r="G792" t="str">
        <v>Full</v>
      </c>
      <c r="H792">
        <v>98.51</v>
      </c>
      <c r="I792">
        <v>55.17</v>
      </c>
      <c r="J792">
        <v>34</v>
      </c>
      <c r="K792">
        <v>3349.34</v>
      </c>
      <c r="L792">
        <v>1473.5600000000002</v>
      </c>
      <c r="M792">
        <v>0.4399553344838088</v>
      </c>
      <c r="N792">
        <v>115.63152012124601</v>
      </c>
      <c r="O792">
        <v>350.86864387987225</v>
      </c>
      <c r="P792">
        <v>461.20864387987217</v>
      </c>
      <c r="Q792">
        <v>1821.0803839968587</v>
      </c>
      <c r="R792">
        <v>1477.8767731666815</v>
      </c>
      <c r="S792">
        <v>1</v>
      </c>
      <c r="T792">
        <f t="shared" si="276"/>
        <v>112.20721609699682</v>
      </c>
      <c r="U792">
        <f t="shared" si="277"/>
        <v>0.13904391530805818</v>
      </c>
      <c r="V792">
        <f>IF($F792="Reduce", INDEX(Model_Assumptions[Values], 2), INDEX(Model_Assumptions[Values], 1))</f>
        <v>-0.4</v>
      </c>
      <c r="W792">
        <f t="shared" si="278"/>
        <v>32.109002751810408</v>
      </c>
      <c r="X792">
        <f t="shared" si="291"/>
        <v>3602.861810431456</v>
      </c>
      <c r="Y792">
        <f t="shared" si="279"/>
        <v>1831.4081286140756</v>
      </c>
      <c r="Z792">
        <f t="shared" si="280"/>
        <v>253.52181043145583</v>
      </c>
      <c r="AA792">
        <f t="shared" si="281"/>
        <v>357.84812861407545</v>
      </c>
      <c r="AB792">
        <f t="shared" si="292"/>
        <v>0.50832039222585612</v>
      </c>
      <c r="AC792">
        <f t="shared" si="282"/>
        <v>6.8365057742047319E-2</v>
      </c>
      <c r="AD792">
        <f t="shared" si="283"/>
        <v>6.8365057742047319E-2</v>
      </c>
      <c r="AE792">
        <f t="shared" si="284"/>
        <v>0.80000000000000038</v>
      </c>
      <c r="AF792">
        <f t="shared" si="293"/>
        <v>295.57535463333573</v>
      </c>
      <c r="AG792">
        <f t="shared" si="285"/>
        <v>0.72255476473484681</v>
      </c>
      <c r="AH792">
        <f t="shared" si="286"/>
        <v>0.77589206829194135</v>
      </c>
      <c r="AI792">
        <f t="shared" si="294"/>
        <v>0.19999999999999962</v>
      </c>
      <c r="AJ792">
        <f>MAX(0, $R792 - $AA792) * INDEX(Model_Assumptions[Values], 7)</f>
        <v>2240.057289105212</v>
      </c>
      <c r="AK792">
        <f>MAX(0, INDEX(Model_Assumptions[Values], 4) - $AD792)</f>
        <v>0</v>
      </c>
      <c r="AL792">
        <f>MAX(0, INDEX(Model_Assumptions[Values], 5) - $AC792)</f>
        <v>0</v>
      </c>
      <c r="AM792">
        <f>INDEX(Model_Assumptions[Values], 6) * MAX(0, INDEX(Model_Assumptions[Values], 3) - $AB792)^2</f>
        <v>0</v>
      </c>
      <c r="AN792">
        <f t="shared" si="287"/>
        <v>2511.8369765961725</v>
      </c>
      <c r="AO792" cm="1">
        <f t="array" ref="AO792">IFERROR(STDEV(IF($E$2:$E$2201=$E792, $AJ$2:$AJ$2201)), 0)</f>
        <v>256.64891181747305</v>
      </c>
      <c r="AP792">
        <f t="shared" si="295"/>
        <v>-1.0589551522597076</v>
      </c>
      <c r="AQ792">
        <f t="shared" si="288"/>
        <v>1.4164391474955289E-2</v>
      </c>
      <c r="AR792" cm="1">
        <f t="array" ref="AR792">IFERROR(STDEV(IF($E$2:$E$2201=$E792, $AK$2:$AK$2201)), 0)</f>
        <v>1.6688931481883044E-2</v>
      </c>
      <c r="AS792">
        <f t="shared" si="296"/>
        <v>-0.84872967992778248</v>
      </c>
      <c r="AT792">
        <f t="shared" si="289"/>
        <v>2.309277124923923E-3</v>
      </c>
      <c r="AU792" cm="1">
        <f t="array" ref="AU792">IFERROR(STDEV(IF($E$2:$E$2201=$E792, $AL$2:$AL$2201)), 0)</f>
        <v>5.2190284127107394E-3</v>
      </c>
      <c r="AV792">
        <f t="shared" si="297"/>
        <v>-0.44247261028504248</v>
      </c>
      <c r="AW792">
        <f t="shared" si="290"/>
        <v>0</v>
      </c>
      <c r="AX792" cm="1">
        <f t="array" ref="AX792">IFERROR(STDEV(IF($E$2:$E$2201=$E792, $AM$2:$AM$2201)), 0)</f>
        <v>0</v>
      </c>
      <c r="AY792">
        <f t="shared" si="298"/>
        <v>-0.44247261028504248</v>
      </c>
      <c r="AZ792">
        <f>INDEX(Model_Assumptions[Values],9)*((INDEX(Model_Scenarios[GR Weight],1)*$AG792)+(INDEX(Model_Scenarios[GP Weight],1)*$AH792)+(INDEX(Model_Scenarios[LTV Weight],1)*$AI792))-(INDEX(Model_Scenarios[LTV Weight],1)*$AP792)-(INDEX(Model_Scenarios[GP Weight],1)*($AS792+$AV792+$AY792))</f>
        <v>2.5697550283709454</v>
      </c>
      <c r="BA792">
        <f>INDEX(Model_Assumptions[Values],9)*((INDEX(Model_Scenarios[GR Weight],2)*$AG792)+(INDEX(Model_Scenarios[GP Weight],2)*$AH792)+(INDEX(Model_Scenarios[LTV Weight],2)*$AI792))-(INDEX(Model_Scenarios[LTV Weight],2)*$AP792)-(INDEX(Model_Scenarios[GP Weight],2)*($AS792+$AV792+$AY792))</f>
        <v>3.0028639709114588</v>
      </c>
      <c r="BB792">
        <f>INDEX(Model_Assumptions[Values],9)*((INDEX(Model_Scenarios[GR Weight],3)*$AG792)+(INDEX(Model_Scenarios[GP Weight],3)*$AH792)+(INDEX(Model_Scenarios[LTV Weight],3)*$AI792))-(INDEX(Model_Scenarios[LTV Weight],3)*$AP792)-(INDEX(Model_Scenarios[GP Weight],3)*($AS792+$AV792+$AY792))</f>
        <v>3.6913728515075914</v>
      </c>
      <c r="BC792">
        <f>INDEX(Model_Assumptions[Values],9)*((INDEX(Model_Scenarios[GR Weight],4)*$AG792)+(INDEX(Model_Scenarios[GP Weight],4)*$AH792)+(INDEX(Model_Scenarios[LTV Weight],4)*$AI792))-(INDEX(Model_Scenarios[LTV Weight],4)*$AP792)-(INDEX(Model_Scenarios[GP Weight],4)*($AS792+$AV792+$AY792))</f>
        <v>3.8467547186490441</v>
      </c>
      <c r="BD792">
        <f>INDEX(Model_Assumptions[Values],9)*((INDEX(Model_Scenarios[GR Weight],5)*$AG792)+(INDEX(Model_Scenarios[GP Weight],5)*$AH792)+(INDEX(Model_Scenarios[LTV Weight],5)*$AI792))-(INDEX(Model_Scenarios[LTV Weight],5)*$AP792)-(INDEX(Model_Scenarios[GP Weight],5)*($AS792+$AV792+$AY792))</f>
        <v>4.3245179358764396</v>
      </c>
    </row>
    <row r="793" spans="1:56" x14ac:dyDescent="0.25">
      <c r="A793">
        <v>792</v>
      </c>
      <c r="B793">
        <v>16</v>
      </c>
      <c r="C793" s="3">
        <v>42</v>
      </c>
      <c r="D793" s="4">
        <v>0.82000000000000006</v>
      </c>
      <c r="E793" t="str">
        <v>SKU-1021</v>
      </c>
      <c r="F793" t="str">
        <v>Raise</v>
      </c>
      <c r="G793" t="str">
        <v>Full</v>
      </c>
      <c r="H793">
        <v>98.51</v>
      </c>
      <c r="I793">
        <v>55.17</v>
      </c>
      <c r="J793">
        <v>34</v>
      </c>
      <c r="K793">
        <v>3349.34</v>
      </c>
      <c r="L793">
        <v>1473.5600000000002</v>
      </c>
      <c r="M793">
        <v>0.4399553344838088</v>
      </c>
      <c r="N793">
        <v>115.63152012124601</v>
      </c>
      <c r="O793">
        <v>350.86864387987225</v>
      </c>
      <c r="P793">
        <v>461.20864387987217</v>
      </c>
      <c r="Q793">
        <v>1821.0803839968587</v>
      </c>
      <c r="R793">
        <v>1477.8767731666815</v>
      </c>
      <c r="S793">
        <v>1</v>
      </c>
      <c r="T793">
        <f t="shared" si="276"/>
        <v>112.54964649942173</v>
      </c>
      <c r="U793">
        <f t="shared" si="277"/>
        <v>0.14252001319075952</v>
      </c>
      <c r="V793">
        <f>IF($F793="Reduce", INDEX(Model_Assumptions[Values], 2), INDEX(Model_Assumptions[Values], 1))</f>
        <v>-0.4</v>
      </c>
      <c r="W793">
        <f t="shared" si="278"/>
        <v>32.061727820605668</v>
      </c>
      <c r="X793">
        <f t="shared" si="291"/>
        <v>3608.536132369843</v>
      </c>
      <c r="Y793">
        <f t="shared" si="279"/>
        <v>1839.6906085070282</v>
      </c>
      <c r="Z793">
        <f t="shared" si="280"/>
        <v>259.19613236984287</v>
      </c>
      <c r="AA793">
        <f t="shared" si="281"/>
        <v>366.130608507028</v>
      </c>
      <c r="AB793">
        <f t="shared" si="292"/>
        <v>0.5098163191451387</v>
      </c>
      <c r="AC793">
        <f t="shared" si="282"/>
        <v>6.9860984661329895E-2</v>
      </c>
      <c r="AD793">
        <f t="shared" si="283"/>
        <v>6.9860984661329895E-2</v>
      </c>
      <c r="AE793">
        <f t="shared" si="284"/>
        <v>0.81999999999999973</v>
      </c>
      <c r="AF793">
        <f t="shared" si="293"/>
        <v>266.01781917000307</v>
      </c>
      <c r="AG793">
        <f t="shared" si="285"/>
        <v>0.73872697629425244</v>
      </c>
      <c r="AH793">
        <f t="shared" si="286"/>
        <v>0.79385027441591383</v>
      </c>
      <c r="AI793">
        <f t="shared" si="294"/>
        <v>0.18000000000000027</v>
      </c>
      <c r="AJ793">
        <f>MAX(0, $R793 - $AA793) * INDEX(Model_Assumptions[Values], 7)</f>
        <v>2223.4923293193069</v>
      </c>
      <c r="AK793">
        <f>MAX(0, INDEX(Model_Assumptions[Values], 4) - $AD793)</f>
        <v>0</v>
      </c>
      <c r="AL793">
        <f>MAX(0, INDEX(Model_Assumptions[Values], 5) - $AC793)</f>
        <v>0</v>
      </c>
      <c r="AM793">
        <f>INDEX(Model_Assumptions[Values], 6) * MAX(0, INDEX(Model_Assumptions[Values], 3) - $AB793)^2</f>
        <v>0</v>
      </c>
      <c r="AN793">
        <f t="shared" si="287"/>
        <v>2511.8369765961725</v>
      </c>
      <c r="AO793" cm="1">
        <f t="array" ref="AO793">IFERROR(STDEV(IF($E$2:$E$2201=$E793, $AJ$2:$AJ$2201)), 0)</f>
        <v>256.64891181747305</v>
      </c>
      <c r="AP793">
        <f t="shared" si="295"/>
        <v>-1.1234984213840513</v>
      </c>
      <c r="AQ793">
        <f t="shared" si="288"/>
        <v>1.4164391474955289E-2</v>
      </c>
      <c r="AR793" cm="1">
        <f t="array" ref="AR793">IFERROR(STDEV(IF($E$2:$E$2201=$E793, $AK$2:$AK$2201)), 0)</f>
        <v>1.6688931481883044E-2</v>
      </c>
      <c r="AS793">
        <f t="shared" si="296"/>
        <v>-0.84872967992778248</v>
      </c>
      <c r="AT793">
        <f t="shared" si="289"/>
        <v>2.309277124923923E-3</v>
      </c>
      <c r="AU793" cm="1">
        <f t="array" ref="AU793">IFERROR(STDEV(IF($E$2:$E$2201=$E793, $AL$2:$AL$2201)), 0)</f>
        <v>5.2190284127107394E-3</v>
      </c>
      <c r="AV793">
        <f t="shared" si="297"/>
        <v>-0.44247261028504248</v>
      </c>
      <c r="AW793">
        <f t="shared" si="290"/>
        <v>0</v>
      </c>
      <c r="AX793" cm="1">
        <f t="array" ref="AX793">IFERROR(STDEV(IF($E$2:$E$2201=$E793, $AM$2:$AM$2201)), 0)</f>
        <v>0</v>
      </c>
      <c r="AY793">
        <f t="shared" si="298"/>
        <v>-0.44247261028504248</v>
      </c>
      <c r="AZ793">
        <f>INDEX(Model_Assumptions[Values],9)*((INDEX(Model_Scenarios[GR Weight],1)*$AG793)+(INDEX(Model_Scenarios[GP Weight],1)*$AH793)+(INDEX(Model_Scenarios[LTV Weight],1)*$AI793))-(INDEX(Model_Scenarios[LTV Weight],1)*$AP793)-(INDEX(Model_Scenarios[GP Weight],1)*($AS793+$AV793+$AY793))</f>
        <v>2.5584548525121122</v>
      </c>
      <c r="BA793">
        <f>INDEX(Model_Assumptions[Values],9)*((INDEX(Model_Scenarios[GR Weight],2)*$AG793)+(INDEX(Model_Scenarios[GP Weight],2)*$AH793)+(INDEX(Model_Scenarios[LTV Weight],2)*$AI793))-(INDEX(Model_Scenarios[LTV Weight],2)*$AP793)-(INDEX(Model_Scenarios[GP Weight],2)*($AS793+$AV793+$AY793))</f>
        <v>3.009904460635811</v>
      </c>
      <c r="BB793">
        <f>INDEX(Model_Assumptions[Values],9)*((INDEX(Model_Scenarios[GR Weight],3)*$AG793)+(INDEX(Model_Scenarios[GP Weight],3)*$AH793)+(INDEX(Model_Scenarios[LTV Weight],3)*$AI793))-(INDEX(Model_Scenarios[LTV Weight],3)*$AP793)-(INDEX(Model_Scenarios[GP Weight],3)*($AS793+$AV793+$AY793))</f>
        <v>3.7288322843235391</v>
      </c>
      <c r="BC793">
        <f>INDEX(Model_Assumptions[Values],9)*((INDEX(Model_Scenarios[GR Weight],4)*$AG793)+(INDEX(Model_Scenarios[GP Weight],4)*$AH793)+(INDEX(Model_Scenarios[LTV Weight],4)*$AI793))-(INDEX(Model_Scenarios[LTV Weight],4)*$AP793)-(INDEX(Model_Scenarios[GP Weight],4)*($AS793+$AV793+$AY793))</f>
        <v>3.8958459303322597</v>
      </c>
      <c r="BD793">
        <f>INDEX(Model_Assumptions[Values],9)*((INDEX(Model_Scenarios[GR Weight],5)*$AG793)+(INDEX(Model_Scenarios[GP Weight],5)*$AH793)+(INDEX(Model_Scenarios[LTV Weight],5)*$AI793))-(INDEX(Model_Scenarios[LTV Weight],5)*$AP793)-(INDEX(Model_Scenarios[GP Weight],5)*($AS793+$AV793+$AY793))</f>
        <v>4.3812110315578554</v>
      </c>
    </row>
    <row r="794" spans="1:56" x14ac:dyDescent="0.25">
      <c r="A794">
        <v>793</v>
      </c>
      <c r="B794">
        <v>16</v>
      </c>
      <c r="C794" s="3">
        <v>43</v>
      </c>
      <c r="D794" s="4">
        <v>0.84</v>
      </c>
      <c r="E794" t="str">
        <v>SKU-1021</v>
      </c>
      <c r="F794" t="str">
        <v>Raise</v>
      </c>
      <c r="G794" t="str">
        <v>Full</v>
      </c>
      <c r="H794">
        <v>98.51</v>
      </c>
      <c r="I794">
        <v>55.17</v>
      </c>
      <c r="J794">
        <v>34</v>
      </c>
      <c r="K794">
        <v>3349.34</v>
      </c>
      <c r="L794">
        <v>1473.5600000000002</v>
      </c>
      <c r="M794">
        <v>0.4399553344838088</v>
      </c>
      <c r="N794">
        <v>115.63152012124601</v>
      </c>
      <c r="O794">
        <v>350.86864387987225</v>
      </c>
      <c r="P794">
        <v>461.20864387987217</v>
      </c>
      <c r="Q794">
        <v>1821.0803839968587</v>
      </c>
      <c r="R794">
        <v>1477.8767731666815</v>
      </c>
      <c r="S794">
        <v>1</v>
      </c>
      <c r="T794">
        <f t="shared" si="276"/>
        <v>112.89207690184665</v>
      </c>
      <c r="U794">
        <f t="shared" si="277"/>
        <v>0.145996111073461</v>
      </c>
      <c r="V794">
        <f>IF($F794="Reduce", INDEX(Model_Assumptions[Values], 2), INDEX(Model_Assumptions[Values], 1))</f>
        <v>-0.4</v>
      </c>
      <c r="W794">
        <f t="shared" si="278"/>
        <v>32.014452889400928</v>
      </c>
      <c r="X794">
        <f t="shared" si="291"/>
        <v>3614.1780775607963</v>
      </c>
      <c r="Y794">
        <f t="shared" si="279"/>
        <v>1847.940711652547</v>
      </c>
      <c r="Z794">
        <f t="shared" si="280"/>
        <v>264.83807756079614</v>
      </c>
      <c r="AA794">
        <f t="shared" si="281"/>
        <v>374.38071165254678</v>
      </c>
      <c r="AB794">
        <f t="shared" si="292"/>
        <v>0.51130317101024514</v>
      </c>
      <c r="AC794">
        <f t="shared" si="282"/>
        <v>7.1347836526436337E-2</v>
      </c>
      <c r="AD794">
        <f t="shared" si="283"/>
        <v>7.1347836526436337E-2</v>
      </c>
      <c r="AE794">
        <f t="shared" si="284"/>
        <v>0.84</v>
      </c>
      <c r="AF794">
        <f t="shared" si="293"/>
        <v>236.46028370666909</v>
      </c>
      <c r="AG794">
        <f t="shared" si="285"/>
        <v>0.75480691187517279</v>
      </c>
      <c r="AH794">
        <f t="shared" si="286"/>
        <v>0.8117382807553345</v>
      </c>
      <c r="AI794">
        <f t="shared" si="294"/>
        <v>0.16000000000000003</v>
      </c>
      <c r="AJ794">
        <f>MAX(0, $R794 - $AA794) * INDEX(Model_Assumptions[Values], 7)</f>
        <v>2206.9921230282694</v>
      </c>
      <c r="AK794">
        <f>MAX(0, INDEX(Model_Assumptions[Values], 4) - $AD794)</f>
        <v>0</v>
      </c>
      <c r="AL794">
        <f>MAX(0, INDEX(Model_Assumptions[Values], 5) - $AC794)</f>
        <v>0</v>
      </c>
      <c r="AM794">
        <f>INDEX(Model_Assumptions[Values], 6) * MAX(0, INDEX(Model_Assumptions[Values], 3) - $AB794)^2</f>
        <v>0</v>
      </c>
      <c r="AN794">
        <f t="shared" si="287"/>
        <v>2511.8369765961725</v>
      </c>
      <c r="AO794" cm="1">
        <f t="array" ref="AO794">IFERROR(STDEV(IF($E$2:$E$2201=$E794, $AJ$2:$AJ$2201)), 0)</f>
        <v>256.64891181747305</v>
      </c>
      <c r="AP794">
        <f t="shared" si="295"/>
        <v>-1.1877893867117062</v>
      </c>
      <c r="AQ794">
        <f t="shared" si="288"/>
        <v>1.4164391474955289E-2</v>
      </c>
      <c r="AR794" cm="1">
        <f t="array" ref="AR794">IFERROR(STDEV(IF($E$2:$E$2201=$E794, $AK$2:$AK$2201)), 0)</f>
        <v>1.6688931481883044E-2</v>
      </c>
      <c r="AS794">
        <f t="shared" si="296"/>
        <v>-0.84872967992778248</v>
      </c>
      <c r="AT794">
        <f t="shared" si="289"/>
        <v>2.309277124923923E-3</v>
      </c>
      <c r="AU794" cm="1">
        <f t="array" ref="AU794">IFERROR(STDEV(IF($E$2:$E$2201=$E794, $AL$2:$AL$2201)), 0)</f>
        <v>5.2190284127107394E-3</v>
      </c>
      <c r="AV794">
        <f t="shared" si="297"/>
        <v>-0.44247261028504248</v>
      </c>
      <c r="AW794">
        <f t="shared" si="290"/>
        <v>0</v>
      </c>
      <c r="AX794" cm="1">
        <f t="array" ref="AX794">IFERROR(STDEV(IF($E$2:$E$2201=$E794, $AM$2:$AM$2201)), 0)</f>
        <v>0</v>
      </c>
      <c r="AY794">
        <f t="shared" si="298"/>
        <v>-0.44247261028504248</v>
      </c>
      <c r="AZ794">
        <f>INDEX(Model_Assumptions[Values],9)*((INDEX(Model_Scenarios[GR Weight],1)*$AG794)+(INDEX(Model_Scenarios[GP Weight],1)*$AH794)+(INDEX(Model_Scenarios[LTV Weight],1)*$AI794))-(INDEX(Model_Scenarios[LTV Weight],1)*$AP794)-(INDEX(Model_Scenarios[GP Weight],1)*($AS794+$AV794+$AY794))</f>
        <v>2.5468715957344057</v>
      </c>
      <c r="BA794">
        <f>INDEX(Model_Assumptions[Values],9)*((INDEX(Model_Scenarios[GR Weight],2)*$AG794)+(INDEX(Model_Scenarios[GP Weight],2)*$AH794)+(INDEX(Model_Scenarios[LTV Weight],2)*$AI794))-(INDEX(Model_Scenarios[LTV Weight],2)*$AP794)-(INDEX(Model_Scenarios[GP Weight],2)*($AS794+$AV794+$AY794))</f>
        <v>3.0166415461238971</v>
      </c>
      <c r="BB794">
        <f>INDEX(Model_Assumptions[Values],9)*((INDEX(Model_Scenarios[GR Weight],3)*$AG794)+(INDEX(Model_Scenarios[GP Weight],3)*$AH794)+(INDEX(Model_Scenarios[LTV Weight],3)*$AI794))-(INDEX(Model_Scenarios[LTV Weight],3)*$AP794)-(INDEX(Model_Scenarios[GP Weight],3)*($AS794+$AV794+$AY794))</f>
        <v>3.7659526010247375</v>
      </c>
      <c r="BC794">
        <f>INDEX(Model_Assumptions[Values],9)*((INDEX(Model_Scenarios[GR Weight],4)*$AG794)+(INDEX(Model_Scenarios[GP Weight],4)*$AH794)+(INDEX(Model_Scenarios[LTV Weight],4)*$AI794))-(INDEX(Model_Scenarios[LTV Weight],4)*$AP794)-(INDEX(Model_Scenarios[GP Weight],4)*($AS794+$AV794+$AY794))</f>
        <v>3.9445771182911531</v>
      </c>
      <c r="BD794">
        <f>INDEX(Model_Assumptions[Values],9)*((INDEX(Model_Scenarios[GR Weight],5)*$AG794)+(INDEX(Model_Scenarios[GP Weight],5)*$AH794)+(INDEX(Model_Scenarios[LTV Weight],5)*$AI794))-(INDEX(Model_Scenarios[LTV Weight],5)*$AP794)-(INDEX(Model_Scenarios[GP Weight],5)*($AS794+$AV794+$AY794))</f>
        <v>4.4375557259040974</v>
      </c>
    </row>
    <row r="795" spans="1:56" x14ac:dyDescent="0.25">
      <c r="A795">
        <v>794</v>
      </c>
      <c r="B795">
        <v>16</v>
      </c>
      <c r="C795" s="3">
        <v>44</v>
      </c>
      <c r="D795" s="4">
        <v>0.86</v>
      </c>
      <c r="E795" t="str">
        <v>SKU-1021</v>
      </c>
      <c r="F795" t="str">
        <v>Raise</v>
      </c>
      <c r="G795" t="str">
        <v>Full</v>
      </c>
      <c r="H795">
        <v>98.51</v>
      </c>
      <c r="I795">
        <v>55.17</v>
      </c>
      <c r="J795">
        <v>34</v>
      </c>
      <c r="K795">
        <v>3349.34</v>
      </c>
      <c r="L795">
        <v>1473.5600000000002</v>
      </c>
      <c r="M795">
        <v>0.4399553344838088</v>
      </c>
      <c r="N795">
        <v>115.63152012124601</v>
      </c>
      <c r="O795">
        <v>350.86864387987225</v>
      </c>
      <c r="P795">
        <v>461.20864387987217</v>
      </c>
      <c r="Q795">
        <v>1821.0803839968587</v>
      </c>
      <c r="R795">
        <v>1477.8767731666815</v>
      </c>
      <c r="S795">
        <v>1</v>
      </c>
      <c r="T795">
        <f t="shared" si="276"/>
        <v>113.23450730427157</v>
      </c>
      <c r="U795">
        <f t="shared" si="277"/>
        <v>0.14947220895616251</v>
      </c>
      <c r="V795">
        <f>IF($F795="Reduce", INDEX(Model_Assumptions[Values], 2), INDEX(Model_Assumptions[Values], 1))</f>
        <v>-0.4</v>
      </c>
      <c r="W795">
        <f t="shared" si="278"/>
        <v>31.967177958196189</v>
      </c>
      <c r="X795">
        <f t="shared" si="291"/>
        <v>3619.7876460043158</v>
      </c>
      <c r="Y795">
        <f t="shared" si="279"/>
        <v>1856.158438050632</v>
      </c>
      <c r="Z795">
        <f t="shared" si="280"/>
        <v>270.44764600431563</v>
      </c>
      <c r="AA795">
        <f t="shared" si="281"/>
        <v>382.59843805063178</v>
      </c>
      <c r="AB795">
        <f t="shared" si="292"/>
        <v>0.51278103015229171</v>
      </c>
      <c r="AC795">
        <f t="shared" si="282"/>
        <v>7.2825695668482904E-2</v>
      </c>
      <c r="AD795">
        <f t="shared" si="283"/>
        <v>7.2825695668482904E-2</v>
      </c>
      <c r="AE795">
        <f t="shared" si="284"/>
        <v>0.8600000000000001</v>
      </c>
      <c r="AF795">
        <f t="shared" si="293"/>
        <v>206.90274824333525</v>
      </c>
      <c r="AG795">
        <f t="shared" si="285"/>
        <v>0.7707945714776081</v>
      </c>
      <c r="AH795">
        <f t="shared" si="286"/>
        <v>0.82955608731020347</v>
      </c>
      <c r="AI795">
        <f t="shared" si="294"/>
        <v>0.1399999999999999</v>
      </c>
      <c r="AJ795">
        <f>MAX(0, $R795 - $AA795) * INDEX(Model_Assumptions[Values], 7)</f>
        <v>2190.5566702320993</v>
      </c>
      <c r="AK795">
        <f>MAX(0, INDEX(Model_Assumptions[Values], 4) - $AD795)</f>
        <v>0</v>
      </c>
      <c r="AL795">
        <f>MAX(0, INDEX(Model_Assumptions[Values], 5) - $AC795)</f>
        <v>0</v>
      </c>
      <c r="AM795">
        <f>INDEX(Model_Assumptions[Values], 6) * MAX(0, INDEX(Model_Assumptions[Values], 3) - $AB795)^2</f>
        <v>0</v>
      </c>
      <c r="AN795">
        <f t="shared" si="287"/>
        <v>2511.8369765961725</v>
      </c>
      <c r="AO795" cm="1">
        <f t="array" ref="AO795">IFERROR(STDEV(IF($E$2:$E$2201=$E795, $AJ$2:$AJ$2201)), 0)</f>
        <v>256.64891181747305</v>
      </c>
      <c r="AP795">
        <f t="shared" si="295"/>
        <v>-1.2518280482426727</v>
      </c>
      <c r="AQ795">
        <f t="shared" si="288"/>
        <v>1.4164391474955289E-2</v>
      </c>
      <c r="AR795" cm="1">
        <f t="array" ref="AR795">IFERROR(STDEV(IF($E$2:$E$2201=$E795, $AK$2:$AK$2201)), 0)</f>
        <v>1.6688931481883044E-2</v>
      </c>
      <c r="AS795">
        <f t="shared" si="296"/>
        <v>-0.84872967992778248</v>
      </c>
      <c r="AT795">
        <f t="shared" si="289"/>
        <v>2.309277124923923E-3</v>
      </c>
      <c r="AU795" cm="1">
        <f t="array" ref="AU795">IFERROR(STDEV(IF($E$2:$E$2201=$E795, $AL$2:$AL$2201)), 0)</f>
        <v>5.2190284127107394E-3</v>
      </c>
      <c r="AV795">
        <f t="shared" si="297"/>
        <v>-0.44247261028504248</v>
      </c>
      <c r="AW795">
        <f t="shared" si="290"/>
        <v>0</v>
      </c>
      <c r="AX795" cm="1">
        <f t="array" ref="AX795">IFERROR(STDEV(IF($E$2:$E$2201=$E795, $AM$2:$AM$2201)), 0)</f>
        <v>0</v>
      </c>
      <c r="AY795">
        <f t="shared" si="298"/>
        <v>-0.44247261028504248</v>
      </c>
      <c r="AZ795">
        <f>INDEX(Model_Assumptions[Values],9)*((INDEX(Model_Scenarios[GR Weight],1)*$AG795)+(INDEX(Model_Scenarios[GP Weight],1)*$AH795)+(INDEX(Model_Scenarios[LTV Weight],1)*$AI795))-(INDEX(Model_Scenarios[LTV Weight],1)*$AP795)-(INDEX(Model_Scenarios[GP Weight],1)*($AS795+$AV795+$AY795))</f>
        <v>2.5350052580378306</v>
      </c>
      <c r="BA795">
        <f>INDEX(Model_Assumptions[Values],9)*((INDEX(Model_Scenarios[GR Weight],2)*$AG795)+(INDEX(Model_Scenarios[GP Weight],2)*$AH795)+(INDEX(Model_Scenarios[LTV Weight],2)*$AI795))-(INDEX(Model_Scenarios[LTV Weight],2)*$AP795)-(INDEX(Model_Scenarios[GP Weight],2)*($AS795+$AV795+$AY795))</f>
        <v>3.0230752273757204</v>
      </c>
      <c r="BB795">
        <f>INDEX(Model_Assumptions[Values],9)*((INDEX(Model_Scenarios[GR Weight],3)*$AG795)+(INDEX(Model_Scenarios[GP Weight],3)*$AH795)+(INDEX(Model_Scenarios[LTV Weight],3)*$AI795))-(INDEX(Model_Scenarios[LTV Weight],3)*$AP795)-(INDEX(Model_Scenarios[GP Weight],3)*($AS795+$AV795+$AY795))</f>
        <v>3.8027338016111885</v>
      </c>
      <c r="BC795">
        <f>INDEX(Model_Assumptions[Values],9)*((INDEX(Model_Scenarios[GR Weight],4)*$AG795)+(INDEX(Model_Scenarios[GP Weight],4)*$AH795)+(INDEX(Model_Scenarios[LTV Weight],4)*$AI795))-(INDEX(Model_Scenarios[LTV Weight],4)*$AP795)-(INDEX(Model_Scenarios[GP Weight],4)*($AS795+$AV795+$AY795))</f>
        <v>3.9929482825257243</v>
      </c>
      <c r="BD795">
        <f>INDEX(Model_Assumptions[Values],9)*((INDEX(Model_Scenarios[GR Weight],5)*$AG795)+(INDEX(Model_Scenarios[GP Weight],5)*$AH795)+(INDEX(Model_Scenarios[LTV Weight],5)*$AI795))-(INDEX(Model_Scenarios[LTV Weight],5)*$AP795)-(INDEX(Model_Scenarios[GP Weight],5)*($AS795+$AV795+$AY795))</f>
        <v>4.4935520189151621</v>
      </c>
    </row>
    <row r="796" spans="1:56" x14ac:dyDescent="0.25">
      <c r="A796">
        <v>795</v>
      </c>
      <c r="B796">
        <v>16</v>
      </c>
      <c r="C796" s="3">
        <v>45</v>
      </c>
      <c r="D796" s="4">
        <v>0.88</v>
      </c>
      <c r="E796" t="str">
        <v>SKU-1021</v>
      </c>
      <c r="F796" t="str">
        <v>Raise</v>
      </c>
      <c r="G796" t="str">
        <v>Full</v>
      </c>
      <c r="H796">
        <v>98.51</v>
      </c>
      <c r="I796">
        <v>55.17</v>
      </c>
      <c r="J796">
        <v>34</v>
      </c>
      <c r="K796">
        <v>3349.34</v>
      </c>
      <c r="L796">
        <v>1473.5600000000002</v>
      </c>
      <c r="M796">
        <v>0.4399553344838088</v>
      </c>
      <c r="N796">
        <v>115.63152012124601</v>
      </c>
      <c r="O796">
        <v>350.86864387987225</v>
      </c>
      <c r="P796">
        <v>461.20864387987217</v>
      </c>
      <c r="Q796">
        <v>1821.0803839968587</v>
      </c>
      <c r="R796">
        <v>1477.8767731666815</v>
      </c>
      <c r="S796">
        <v>1</v>
      </c>
      <c r="T796">
        <f t="shared" si="276"/>
        <v>113.5769377066965</v>
      </c>
      <c r="U796">
        <f t="shared" si="277"/>
        <v>0.15294830683886398</v>
      </c>
      <c r="V796">
        <f>IF($F796="Reduce", INDEX(Model_Assumptions[Values], 2), INDEX(Model_Assumptions[Values], 1))</f>
        <v>-0.4</v>
      </c>
      <c r="W796">
        <f t="shared" si="278"/>
        <v>31.919903026991449</v>
      </c>
      <c r="X796">
        <f t="shared" si="291"/>
        <v>3625.3648377004006</v>
      </c>
      <c r="Y796">
        <f t="shared" si="279"/>
        <v>1864.3437877012823</v>
      </c>
      <c r="Z796">
        <f t="shared" si="280"/>
        <v>276.02483770040044</v>
      </c>
      <c r="AA796">
        <f t="shared" si="281"/>
        <v>390.78378770128211</v>
      </c>
      <c r="AB796">
        <f t="shared" si="292"/>
        <v>0.51424997790949256</v>
      </c>
      <c r="AC796">
        <f t="shared" si="282"/>
        <v>7.429464342568376E-2</v>
      </c>
      <c r="AD796">
        <f t="shared" si="283"/>
        <v>7.429464342568376E-2</v>
      </c>
      <c r="AE796">
        <f t="shared" si="284"/>
        <v>0.88000000000000034</v>
      </c>
      <c r="AF796">
        <f t="shared" si="293"/>
        <v>177.34521278000128</v>
      </c>
      <c r="AG796">
        <f t="shared" si="285"/>
        <v>0.7866899551015557</v>
      </c>
      <c r="AH796">
        <f t="shared" si="286"/>
        <v>0.84730369408051875</v>
      </c>
      <c r="AI796">
        <f t="shared" si="294"/>
        <v>0.11999999999999966</v>
      </c>
      <c r="AJ796">
        <f>MAX(0, $R796 - $AA796) * INDEX(Model_Assumptions[Values], 7)</f>
        <v>2174.1859709307987</v>
      </c>
      <c r="AK796">
        <f>MAX(0, INDEX(Model_Assumptions[Values], 4) - $AD796)</f>
        <v>0</v>
      </c>
      <c r="AL796">
        <f>MAX(0, INDEX(Model_Assumptions[Values], 5) - $AC796)</f>
        <v>0</v>
      </c>
      <c r="AM796">
        <f>INDEX(Model_Assumptions[Values], 6) * MAX(0, INDEX(Model_Assumptions[Values], 3) - $AB796)^2</f>
        <v>0</v>
      </c>
      <c r="AN796">
        <f t="shared" si="287"/>
        <v>2511.8369765961725</v>
      </c>
      <c r="AO796" cm="1">
        <f t="array" ref="AO796">IFERROR(STDEV(IF($E$2:$E$2201=$E796, $AJ$2:$AJ$2201)), 0)</f>
        <v>256.64891181747305</v>
      </c>
      <c r="AP796">
        <f t="shared" si="295"/>
        <v>-1.3156144059769435</v>
      </c>
      <c r="AQ796">
        <f t="shared" si="288"/>
        <v>1.4164391474955289E-2</v>
      </c>
      <c r="AR796" cm="1">
        <f t="array" ref="AR796">IFERROR(STDEV(IF($E$2:$E$2201=$E796, $AK$2:$AK$2201)), 0)</f>
        <v>1.6688931481883044E-2</v>
      </c>
      <c r="AS796">
        <f t="shared" si="296"/>
        <v>-0.84872967992778248</v>
      </c>
      <c r="AT796">
        <f t="shared" si="289"/>
        <v>2.309277124923923E-3</v>
      </c>
      <c r="AU796" cm="1">
        <f t="array" ref="AU796">IFERROR(STDEV(IF($E$2:$E$2201=$E796, $AL$2:$AL$2201)), 0)</f>
        <v>5.2190284127107394E-3</v>
      </c>
      <c r="AV796">
        <f t="shared" si="297"/>
        <v>-0.44247261028504248</v>
      </c>
      <c r="AW796">
        <f t="shared" si="290"/>
        <v>0</v>
      </c>
      <c r="AX796" cm="1">
        <f t="array" ref="AX796">IFERROR(STDEV(IF($E$2:$E$2201=$E796, $AM$2:$AM$2201)), 0)</f>
        <v>0</v>
      </c>
      <c r="AY796">
        <f t="shared" si="298"/>
        <v>-0.44247261028504248</v>
      </c>
      <c r="AZ796">
        <f>INDEX(Model_Assumptions[Values],9)*((INDEX(Model_Scenarios[GR Weight],1)*$AG796)+(INDEX(Model_Scenarios[GP Weight],1)*$AH796)+(INDEX(Model_Scenarios[LTV Weight],1)*$AI796))-(INDEX(Model_Scenarios[LTV Weight],1)*$AP796)-(INDEX(Model_Scenarios[GP Weight],1)*($AS796+$AV796+$AY796))</f>
        <v>2.5228558394223772</v>
      </c>
      <c r="BA796">
        <f>INDEX(Model_Assumptions[Values],9)*((INDEX(Model_Scenarios[GR Weight],2)*$AG796)+(INDEX(Model_Scenarios[GP Weight],2)*$AH796)+(INDEX(Model_Scenarios[LTV Weight],2)*$AI796))-(INDEX(Model_Scenarios[LTV Weight],2)*$AP796)-(INDEX(Model_Scenarios[GP Weight],2)*($AS796+$AV796+$AY796))</f>
        <v>3.0292055043912711</v>
      </c>
      <c r="BB796">
        <f>INDEX(Model_Assumptions[Values],9)*((INDEX(Model_Scenarios[GR Weight],3)*$AG796)+(INDEX(Model_Scenarios[GP Weight],3)*$AH796)+(INDEX(Model_Scenarios[LTV Weight],3)*$AI796))-(INDEX(Model_Scenarios[LTV Weight],3)*$AP796)-(INDEX(Model_Scenarios[GP Weight],3)*($AS796+$AV796+$AY796))</f>
        <v>3.8391758860828822</v>
      </c>
      <c r="BC796">
        <f>INDEX(Model_Assumptions[Values],9)*((INDEX(Model_Scenarios[GR Weight],4)*$AG796)+(INDEX(Model_Scenarios[GP Weight],4)*$AH796)+(INDEX(Model_Scenarios[LTV Weight],4)*$AI796))-(INDEX(Model_Scenarios[LTV Weight],4)*$AP796)-(INDEX(Model_Scenarios[GP Weight],4)*($AS796+$AV796+$AY796))</f>
        <v>4.0409594230359662</v>
      </c>
      <c r="BD796">
        <f>INDEX(Model_Assumptions[Values],9)*((INDEX(Model_Scenarios[GR Weight],5)*$AG796)+(INDEX(Model_Scenarios[GP Weight],5)*$AH796)+(INDEX(Model_Scenarios[LTV Weight],5)*$AI796))-(INDEX(Model_Scenarios[LTV Weight],5)*$AP796)-(INDEX(Model_Scenarios[GP Weight],5)*($AS796+$AV796+$AY796))</f>
        <v>4.549199910591045</v>
      </c>
    </row>
    <row r="797" spans="1:56" x14ac:dyDescent="0.25">
      <c r="A797">
        <v>796</v>
      </c>
      <c r="B797">
        <v>16</v>
      </c>
      <c r="C797" s="3">
        <v>46</v>
      </c>
      <c r="D797" s="4">
        <v>0.9</v>
      </c>
      <c r="E797" t="str">
        <v>SKU-1021</v>
      </c>
      <c r="F797" t="str">
        <v>Raise</v>
      </c>
      <c r="G797" t="str">
        <v>Full</v>
      </c>
      <c r="H797">
        <v>98.51</v>
      </c>
      <c r="I797">
        <v>55.17</v>
      </c>
      <c r="J797">
        <v>34</v>
      </c>
      <c r="K797">
        <v>3349.34</v>
      </c>
      <c r="L797">
        <v>1473.5600000000002</v>
      </c>
      <c r="M797">
        <v>0.4399553344838088</v>
      </c>
      <c r="N797">
        <v>115.63152012124601</v>
      </c>
      <c r="O797">
        <v>350.86864387987225</v>
      </c>
      <c r="P797">
        <v>461.20864387987217</v>
      </c>
      <c r="Q797">
        <v>1821.0803839968587</v>
      </c>
      <c r="R797">
        <v>1477.8767731666815</v>
      </c>
      <c r="S797">
        <v>1</v>
      </c>
      <c r="T797">
        <f t="shared" si="276"/>
        <v>113.91936810912141</v>
      </c>
      <c r="U797">
        <f t="shared" si="277"/>
        <v>0.15642440472156535</v>
      </c>
      <c r="V797">
        <f>IF($F797="Reduce", INDEX(Model_Assumptions[Values], 2), INDEX(Model_Assumptions[Values], 1))</f>
        <v>-0.4</v>
      </c>
      <c r="W797">
        <f t="shared" si="278"/>
        <v>31.872628095786709</v>
      </c>
      <c r="X797">
        <f t="shared" si="291"/>
        <v>3630.9096526490512</v>
      </c>
      <c r="Y797">
        <f t="shared" si="279"/>
        <v>1872.4967606044984</v>
      </c>
      <c r="Z797">
        <f t="shared" si="280"/>
        <v>281.56965264905102</v>
      </c>
      <c r="AA797">
        <f t="shared" si="281"/>
        <v>398.9367606044982</v>
      </c>
      <c r="AB797">
        <f t="shared" si="292"/>
        <v>0.51571009464208395</v>
      </c>
      <c r="AC797">
        <f t="shared" si="282"/>
        <v>7.5754760158275147E-2</v>
      </c>
      <c r="AD797">
        <f t="shared" si="283"/>
        <v>7.5754760158275147E-2</v>
      </c>
      <c r="AE797">
        <f t="shared" si="284"/>
        <v>0.8999999999999998</v>
      </c>
      <c r="AF797">
        <f t="shared" si="293"/>
        <v>147.78767731666844</v>
      </c>
      <c r="AG797">
        <f t="shared" si="285"/>
        <v>0.80249306274701682</v>
      </c>
      <c r="AH797">
        <f t="shared" si="286"/>
        <v>0.86498110106628123</v>
      </c>
      <c r="AI797">
        <f t="shared" si="294"/>
        <v>0.1000000000000002</v>
      </c>
      <c r="AJ797">
        <f>MAX(0, $R797 - $AA797) * INDEX(Model_Assumptions[Values], 7)</f>
        <v>2157.8800251243665</v>
      </c>
      <c r="AK797">
        <f>MAX(0, INDEX(Model_Assumptions[Values], 4) - $AD797)</f>
        <v>0</v>
      </c>
      <c r="AL797">
        <f>MAX(0, INDEX(Model_Assumptions[Values], 5) - $AC797)</f>
        <v>0</v>
      </c>
      <c r="AM797">
        <f>INDEX(Model_Assumptions[Values], 6) * MAX(0, INDEX(Model_Assumptions[Values], 3) - $AB797)^2</f>
        <v>0</v>
      </c>
      <c r="AN797">
        <f t="shared" si="287"/>
        <v>2511.8369765961725</v>
      </c>
      <c r="AO797" cm="1">
        <f t="array" ref="AO797">IFERROR(STDEV(IF($E$2:$E$2201=$E797, $AJ$2:$AJ$2201)), 0)</f>
        <v>256.64891181747305</v>
      </c>
      <c r="AP797">
        <f t="shared" si="295"/>
        <v>-1.3791484599145221</v>
      </c>
      <c r="AQ797">
        <f t="shared" si="288"/>
        <v>1.4164391474955289E-2</v>
      </c>
      <c r="AR797" cm="1">
        <f t="array" ref="AR797">IFERROR(STDEV(IF($E$2:$E$2201=$E797, $AK$2:$AK$2201)), 0)</f>
        <v>1.6688931481883044E-2</v>
      </c>
      <c r="AS797">
        <f t="shared" si="296"/>
        <v>-0.84872967992778248</v>
      </c>
      <c r="AT797">
        <f t="shared" si="289"/>
        <v>2.309277124923923E-3</v>
      </c>
      <c r="AU797" cm="1">
        <f t="array" ref="AU797">IFERROR(STDEV(IF($E$2:$E$2201=$E797, $AL$2:$AL$2201)), 0)</f>
        <v>5.2190284127107394E-3</v>
      </c>
      <c r="AV797">
        <f t="shared" si="297"/>
        <v>-0.44247261028504248</v>
      </c>
      <c r="AW797">
        <f t="shared" si="290"/>
        <v>0</v>
      </c>
      <c r="AX797" cm="1">
        <f t="array" ref="AX797">IFERROR(STDEV(IF($E$2:$E$2201=$E797, $AM$2:$AM$2201)), 0)</f>
        <v>0</v>
      </c>
      <c r="AY797">
        <f t="shared" si="298"/>
        <v>-0.44247261028504248</v>
      </c>
      <c r="AZ797">
        <f>INDEX(Model_Assumptions[Values],9)*((INDEX(Model_Scenarios[GR Weight],1)*$AG797)+(INDEX(Model_Scenarios[GP Weight],1)*$AH797)+(INDEX(Model_Scenarios[LTV Weight],1)*$AI797))-(INDEX(Model_Scenarios[LTV Weight],1)*$AP797)-(INDEX(Model_Scenarios[GP Weight],1)*($AS797+$AV797+$AY797))</f>
        <v>2.5104233398880544</v>
      </c>
      <c r="BA797">
        <f>INDEX(Model_Assumptions[Values],9)*((INDEX(Model_Scenarios[GR Weight],2)*$AG797)+(INDEX(Model_Scenarios[GP Weight],2)*$AH797)+(INDEX(Model_Scenarios[LTV Weight],2)*$AI797))-(INDEX(Model_Scenarios[LTV Weight],2)*$AP797)-(INDEX(Model_Scenarios[GP Weight],2)*($AS797+$AV797+$AY797))</f>
        <v>3.0350323771705572</v>
      </c>
      <c r="BB797">
        <f>INDEX(Model_Assumptions[Values],9)*((INDEX(Model_Scenarios[GR Weight],3)*$AG797)+(INDEX(Model_Scenarios[GP Weight],3)*$AH797)+(INDEX(Model_Scenarios[LTV Weight],3)*$AI797))-(INDEX(Model_Scenarios[LTV Weight],3)*$AP797)-(INDEX(Model_Scenarios[GP Weight],3)*($AS797+$AV797+$AY797))</f>
        <v>3.8752788544398253</v>
      </c>
      <c r="BC797">
        <f>INDEX(Model_Assumptions[Values],9)*((INDEX(Model_Scenarios[GR Weight],4)*$AG797)+(INDEX(Model_Scenarios[GP Weight],4)*$AH797)+(INDEX(Model_Scenarios[LTV Weight],4)*$AI797))-(INDEX(Model_Scenarios[LTV Weight],4)*$AP797)-(INDEX(Model_Scenarios[GP Weight],4)*($AS797+$AV797+$AY797))</f>
        <v>4.0886105398218815</v>
      </c>
      <c r="BD797">
        <f>INDEX(Model_Assumptions[Values],9)*((INDEX(Model_Scenarios[GR Weight],5)*$AG797)+(INDEX(Model_Scenarios[GP Weight],5)*$AH797)+(INDEX(Model_Scenarios[LTV Weight],5)*$AI797))-(INDEX(Model_Scenarios[LTV Weight],5)*$AP797)-(INDEX(Model_Scenarios[GP Weight],5)*($AS797+$AV797+$AY797))</f>
        <v>4.6044994009317488</v>
      </c>
    </row>
    <row r="798" spans="1:56" x14ac:dyDescent="0.25">
      <c r="A798">
        <v>797</v>
      </c>
      <c r="B798">
        <v>16</v>
      </c>
      <c r="C798" s="3">
        <v>47</v>
      </c>
      <c r="D798" s="4">
        <v>0.92</v>
      </c>
      <c r="E798" t="str">
        <v>SKU-1021</v>
      </c>
      <c r="F798" t="str">
        <v>Raise</v>
      </c>
      <c r="G798" t="str">
        <v>Full</v>
      </c>
      <c r="H798">
        <v>98.51</v>
      </c>
      <c r="I798">
        <v>55.17</v>
      </c>
      <c r="J798">
        <v>34</v>
      </c>
      <c r="K798">
        <v>3349.34</v>
      </c>
      <c r="L798">
        <v>1473.5600000000002</v>
      </c>
      <c r="M798">
        <v>0.4399553344838088</v>
      </c>
      <c r="N798">
        <v>115.63152012124601</v>
      </c>
      <c r="O798">
        <v>350.86864387987225</v>
      </c>
      <c r="P798">
        <v>461.20864387987217</v>
      </c>
      <c r="Q798">
        <v>1821.0803839968587</v>
      </c>
      <c r="R798">
        <v>1477.8767731666815</v>
      </c>
      <c r="S798">
        <v>1</v>
      </c>
      <c r="T798">
        <f t="shared" si="276"/>
        <v>114.26179851154633</v>
      </c>
      <c r="U798">
        <f t="shared" si="277"/>
        <v>0.15990050260426683</v>
      </c>
      <c r="V798">
        <f>IF($F798="Reduce", INDEX(Model_Assumptions[Values], 2), INDEX(Model_Assumptions[Values], 1))</f>
        <v>-0.4</v>
      </c>
      <c r="W798">
        <f t="shared" si="278"/>
        <v>31.825353164581969</v>
      </c>
      <c r="X798">
        <f t="shared" si="291"/>
        <v>3636.4220908502684</v>
      </c>
      <c r="Y798">
        <f t="shared" si="279"/>
        <v>1880.6173567602812</v>
      </c>
      <c r="Z798">
        <f t="shared" si="280"/>
        <v>287.08209085026829</v>
      </c>
      <c r="AA798">
        <f t="shared" si="281"/>
        <v>407.05735676028098</v>
      </c>
      <c r="AB798">
        <f t="shared" si="292"/>
        <v>0.51716145974697758</v>
      </c>
      <c r="AC798">
        <f t="shared" si="282"/>
        <v>7.7206125263168779E-2</v>
      </c>
      <c r="AD798">
        <f t="shared" si="283"/>
        <v>7.7206125263168779E-2</v>
      </c>
      <c r="AE798">
        <f t="shared" si="284"/>
        <v>0.91999999999999993</v>
      </c>
      <c r="AF798">
        <f t="shared" si="293"/>
        <v>118.23014185333462</v>
      </c>
      <c r="AG798">
        <f t="shared" si="285"/>
        <v>0.8182038944139941</v>
      </c>
      <c r="AH798">
        <f t="shared" si="286"/>
        <v>0.8825883082674929</v>
      </c>
      <c r="AI798">
        <f t="shared" si="294"/>
        <v>8.0000000000000071E-2</v>
      </c>
      <c r="AJ798">
        <f>MAX(0, $R798 - $AA798) * INDEX(Model_Assumptions[Values], 7)</f>
        <v>2141.638832812801</v>
      </c>
      <c r="AK798">
        <f>MAX(0, INDEX(Model_Assumptions[Values], 4) - $AD798)</f>
        <v>0</v>
      </c>
      <c r="AL798">
        <f>MAX(0, INDEX(Model_Assumptions[Values], 5) - $AC798)</f>
        <v>0</v>
      </c>
      <c r="AM798">
        <f>INDEX(Model_Assumptions[Values], 6) * MAX(0, INDEX(Model_Assumptions[Values], 3) - $AB798)^2</f>
        <v>0</v>
      </c>
      <c r="AN798">
        <f t="shared" si="287"/>
        <v>2511.8369765961725</v>
      </c>
      <c r="AO798" cm="1">
        <f t="array" ref="AO798">IFERROR(STDEV(IF($E$2:$E$2201=$E798, $AJ$2:$AJ$2201)), 0)</f>
        <v>256.64891181747305</v>
      </c>
      <c r="AP798">
        <f t="shared" si="295"/>
        <v>-1.4424302100554156</v>
      </c>
      <c r="AQ798">
        <f t="shared" si="288"/>
        <v>1.4164391474955289E-2</v>
      </c>
      <c r="AR798" cm="1">
        <f t="array" ref="AR798">IFERROR(STDEV(IF($E$2:$E$2201=$E798, $AK$2:$AK$2201)), 0)</f>
        <v>1.6688931481883044E-2</v>
      </c>
      <c r="AS798">
        <f t="shared" si="296"/>
        <v>-0.84872967992778248</v>
      </c>
      <c r="AT798">
        <f t="shared" si="289"/>
        <v>2.309277124923923E-3</v>
      </c>
      <c r="AU798" cm="1">
        <f t="array" ref="AU798">IFERROR(STDEV(IF($E$2:$E$2201=$E798, $AL$2:$AL$2201)), 0)</f>
        <v>5.2190284127107394E-3</v>
      </c>
      <c r="AV798">
        <f t="shared" si="297"/>
        <v>-0.44247261028504248</v>
      </c>
      <c r="AW798">
        <f t="shared" si="290"/>
        <v>0</v>
      </c>
      <c r="AX798" cm="1">
        <f t="array" ref="AX798">IFERROR(STDEV(IF($E$2:$E$2201=$E798, $AM$2:$AM$2201)), 0)</f>
        <v>0</v>
      </c>
      <c r="AY798">
        <f t="shared" si="298"/>
        <v>-0.44247261028504248</v>
      </c>
      <c r="AZ798">
        <f>INDEX(Model_Assumptions[Values],9)*((INDEX(Model_Scenarios[GR Weight],1)*$AG798)+(INDEX(Model_Scenarios[GP Weight],1)*$AH798)+(INDEX(Model_Scenarios[LTV Weight],1)*$AI798))-(INDEX(Model_Scenarios[LTV Weight],1)*$AP798)-(INDEX(Model_Scenarios[GP Weight],1)*($AS798+$AV798+$AY798))</f>
        <v>2.4977077594348631</v>
      </c>
      <c r="BA798">
        <f>INDEX(Model_Assumptions[Values],9)*((INDEX(Model_Scenarios[GR Weight],2)*$AG798)+(INDEX(Model_Scenarios[GP Weight],2)*$AH798)+(INDEX(Model_Scenarios[LTV Weight],2)*$AI798))-(INDEX(Model_Scenarios[LTV Weight],2)*$AP798)-(INDEX(Model_Scenarios[GP Weight],2)*($AS798+$AV798+$AY798))</f>
        <v>3.0405558457135826</v>
      </c>
      <c r="BB798">
        <f>INDEX(Model_Assumptions[Values],9)*((INDEX(Model_Scenarios[GR Weight],3)*$AG798)+(INDEX(Model_Scenarios[GP Weight],3)*$AH798)+(INDEX(Model_Scenarios[LTV Weight],3)*$AI798))-(INDEX(Model_Scenarios[LTV Weight],3)*$AP798)-(INDEX(Model_Scenarios[GP Weight],3)*($AS798+$AV798+$AY798))</f>
        <v>3.911042706682025</v>
      </c>
      <c r="BC798">
        <f>INDEX(Model_Assumptions[Values],9)*((INDEX(Model_Scenarios[GR Weight],4)*$AG798)+(INDEX(Model_Scenarios[GP Weight],4)*$AH798)+(INDEX(Model_Scenarios[LTV Weight],4)*$AI798))-(INDEX(Model_Scenarios[LTV Weight],4)*$AP798)-(INDEX(Model_Scenarios[GP Weight],4)*($AS798+$AV798+$AY798))</f>
        <v>4.1359016328834795</v>
      </c>
      <c r="BD798">
        <f>INDEX(Model_Assumptions[Values],9)*((INDEX(Model_Scenarios[GR Weight],5)*$AG798)+(INDEX(Model_Scenarios[GP Weight],5)*$AH798)+(INDEX(Model_Scenarios[LTV Weight],5)*$AI798))-(INDEX(Model_Scenarios[LTV Weight],5)*$AP798)-(INDEX(Model_Scenarios[GP Weight],5)*($AS798+$AV798+$AY798))</f>
        <v>4.6594504899372815</v>
      </c>
    </row>
    <row r="799" spans="1:56" x14ac:dyDescent="0.25">
      <c r="A799">
        <v>798</v>
      </c>
      <c r="B799">
        <v>16</v>
      </c>
      <c r="C799" s="3">
        <v>48</v>
      </c>
      <c r="D799" s="4">
        <v>0.94000000000000006</v>
      </c>
      <c r="E799" t="str">
        <v>SKU-1021</v>
      </c>
      <c r="F799" t="str">
        <v>Raise</v>
      </c>
      <c r="G799" t="str">
        <v>Full</v>
      </c>
      <c r="H799">
        <v>98.51</v>
      </c>
      <c r="I799">
        <v>55.17</v>
      </c>
      <c r="J799">
        <v>34</v>
      </c>
      <c r="K799">
        <v>3349.34</v>
      </c>
      <c r="L799">
        <v>1473.5600000000002</v>
      </c>
      <c r="M799">
        <v>0.4399553344838088</v>
      </c>
      <c r="N799">
        <v>115.63152012124601</v>
      </c>
      <c r="O799">
        <v>350.86864387987225</v>
      </c>
      <c r="P799">
        <v>461.20864387987217</v>
      </c>
      <c r="Q799">
        <v>1821.0803839968587</v>
      </c>
      <c r="R799">
        <v>1477.8767731666815</v>
      </c>
      <c r="S799">
        <v>1</v>
      </c>
      <c r="T799">
        <f t="shared" si="276"/>
        <v>114.60422891397126</v>
      </c>
      <c r="U799">
        <f t="shared" si="277"/>
        <v>0.16337660048696831</v>
      </c>
      <c r="V799">
        <f>IF($F799="Reduce", INDEX(Model_Assumptions[Values], 2), INDEX(Model_Assumptions[Values], 1))</f>
        <v>-0.4</v>
      </c>
      <c r="W799">
        <f t="shared" si="278"/>
        <v>31.778078233377233</v>
      </c>
      <c r="X799">
        <f t="shared" si="291"/>
        <v>3641.9021523040515</v>
      </c>
      <c r="Y799">
        <f t="shared" si="279"/>
        <v>1888.7055761686295</v>
      </c>
      <c r="Z799">
        <f t="shared" si="280"/>
        <v>292.56215230405132</v>
      </c>
      <c r="AA799">
        <f t="shared" si="281"/>
        <v>415.1455761686293</v>
      </c>
      <c r="AB799">
        <f t="shared" si="292"/>
        <v>0.51860415167215268</v>
      </c>
      <c r="AC799">
        <f t="shared" si="282"/>
        <v>7.8648817188343878E-2</v>
      </c>
      <c r="AD799">
        <f t="shared" si="283"/>
        <v>7.8648817188343878E-2</v>
      </c>
      <c r="AE799">
        <f t="shared" si="284"/>
        <v>0.94000000000000017</v>
      </c>
      <c r="AF799">
        <f t="shared" si="293"/>
        <v>88.672606390000638</v>
      </c>
      <c r="AG799">
        <f t="shared" si="285"/>
        <v>0.8338224501024849</v>
      </c>
      <c r="AH799">
        <f t="shared" si="286"/>
        <v>0.90012531568415144</v>
      </c>
      <c r="AI799">
        <f t="shared" si="294"/>
        <v>5.9999999999999831E-2</v>
      </c>
      <c r="AJ799">
        <f>MAX(0, $R799 - $AA799) * INDEX(Model_Assumptions[Values], 7)</f>
        <v>2125.4623939961043</v>
      </c>
      <c r="AK799">
        <f>MAX(0, INDEX(Model_Assumptions[Values], 4) - $AD799)</f>
        <v>0</v>
      </c>
      <c r="AL799">
        <f>MAX(0, INDEX(Model_Assumptions[Values], 5) - $AC799)</f>
        <v>0</v>
      </c>
      <c r="AM799">
        <f>INDEX(Model_Assumptions[Values], 6) * MAX(0, INDEX(Model_Assumptions[Values], 3) - $AB799)^2</f>
        <v>0</v>
      </c>
      <c r="AN799">
        <f t="shared" si="287"/>
        <v>2511.8369765961725</v>
      </c>
      <c r="AO799" cm="1">
        <f t="array" ref="AO799">IFERROR(STDEV(IF($E$2:$E$2201=$E799, $AJ$2:$AJ$2201)), 0)</f>
        <v>256.64891181747305</v>
      </c>
      <c r="AP799">
        <f t="shared" si="295"/>
        <v>-1.5054596563996154</v>
      </c>
      <c r="AQ799">
        <f t="shared" si="288"/>
        <v>1.4164391474955289E-2</v>
      </c>
      <c r="AR799" cm="1">
        <f t="array" ref="AR799">IFERROR(STDEV(IF($E$2:$E$2201=$E799, $AK$2:$AK$2201)), 0)</f>
        <v>1.6688931481883044E-2</v>
      </c>
      <c r="AS799">
        <f t="shared" si="296"/>
        <v>-0.84872967992778248</v>
      </c>
      <c r="AT799">
        <f t="shared" si="289"/>
        <v>2.309277124923923E-3</v>
      </c>
      <c r="AU799" cm="1">
        <f t="array" ref="AU799">IFERROR(STDEV(IF($E$2:$E$2201=$E799, $AL$2:$AL$2201)), 0)</f>
        <v>5.2190284127107394E-3</v>
      </c>
      <c r="AV799">
        <f t="shared" si="297"/>
        <v>-0.44247261028504248</v>
      </c>
      <c r="AW799">
        <f t="shared" si="290"/>
        <v>0</v>
      </c>
      <c r="AX799" cm="1">
        <f t="array" ref="AX799">IFERROR(STDEV(IF($E$2:$E$2201=$E799, $AM$2:$AM$2201)), 0)</f>
        <v>0</v>
      </c>
      <c r="AY799">
        <f t="shared" si="298"/>
        <v>-0.44247261028504248</v>
      </c>
      <c r="AZ799">
        <f>INDEX(Model_Assumptions[Values],9)*((INDEX(Model_Scenarios[GR Weight],1)*$AG799)+(INDEX(Model_Scenarios[GP Weight],1)*$AH799)+(INDEX(Model_Scenarios[LTV Weight],1)*$AI799))-(INDEX(Model_Scenarios[LTV Weight],1)*$AP799)-(INDEX(Model_Scenarios[GP Weight],1)*($AS799+$AV799+$AY799))</f>
        <v>2.4847090980627971</v>
      </c>
      <c r="BA799">
        <f>INDEX(Model_Assumptions[Values],9)*((INDEX(Model_Scenarios[GR Weight],2)*$AG799)+(INDEX(Model_Scenarios[GP Weight],2)*$AH799)+(INDEX(Model_Scenarios[LTV Weight],2)*$AI799))-(INDEX(Model_Scenarios[LTV Weight],2)*$AP799)-(INDEX(Model_Scenarios[GP Weight],2)*($AS799+$AV799+$AY799))</f>
        <v>3.0457759100203381</v>
      </c>
      <c r="BB799">
        <f>INDEX(Model_Assumptions[Values],9)*((INDEX(Model_Scenarios[GR Weight],3)*$AG799)+(INDEX(Model_Scenarios[GP Weight],3)*$AH799)+(INDEX(Model_Scenarios[LTV Weight],3)*$AI799))-(INDEX(Model_Scenarios[LTV Weight],3)*$AP799)-(INDEX(Model_Scenarios[GP Weight],3)*($AS799+$AV799+$AY799))</f>
        <v>3.9464674428094701</v>
      </c>
      <c r="BC799">
        <f>INDEX(Model_Assumptions[Values],9)*((INDEX(Model_Scenarios[GR Weight],4)*$AG799)+(INDEX(Model_Scenarios[GP Weight],4)*$AH799)+(INDEX(Model_Scenarios[LTV Weight],4)*$AI799))-(INDEX(Model_Scenarios[LTV Weight],4)*$AP799)-(INDEX(Model_Scenarios[GP Weight],4)*($AS799+$AV799+$AY799))</f>
        <v>4.1828327022207512</v>
      </c>
      <c r="BD799">
        <f>INDEX(Model_Assumptions[Values],9)*((INDEX(Model_Scenarios[GR Weight],5)*$AG799)+(INDEX(Model_Scenarios[GP Weight],5)*$AH799)+(INDEX(Model_Scenarios[LTV Weight],5)*$AI799))-(INDEX(Model_Scenarios[LTV Weight],5)*$AP799)-(INDEX(Model_Scenarios[GP Weight],5)*($AS799+$AV799+$AY799))</f>
        <v>4.7140531776076315</v>
      </c>
    </row>
    <row r="800" spans="1:56" x14ac:dyDescent="0.25">
      <c r="A800">
        <v>799</v>
      </c>
      <c r="B800">
        <v>16</v>
      </c>
      <c r="C800" s="3">
        <v>49</v>
      </c>
      <c r="D800" s="4">
        <v>0.96</v>
      </c>
      <c r="E800" t="str">
        <v>SKU-1021</v>
      </c>
      <c r="F800" t="str">
        <v>Raise</v>
      </c>
      <c r="G800" t="str">
        <v>Full</v>
      </c>
      <c r="H800">
        <v>98.51</v>
      </c>
      <c r="I800">
        <v>55.17</v>
      </c>
      <c r="J800">
        <v>34</v>
      </c>
      <c r="K800">
        <v>3349.34</v>
      </c>
      <c r="L800">
        <v>1473.5600000000002</v>
      </c>
      <c r="M800">
        <v>0.4399553344838088</v>
      </c>
      <c r="N800">
        <v>115.63152012124601</v>
      </c>
      <c r="O800">
        <v>350.86864387987225</v>
      </c>
      <c r="P800">
        <v>461.20864387987217</v>
      </c>
      <c r="Q800">
        <v>1821.0803839968587</v>
      </c>
      <c r="R800">
        <v>1477.8767731666815</v>
      </c>
      <c r="S800">
        <v>1</v>
      </c>
      <c r="T800">
        <f t="shared" si="276"/>
        <v>114.94665931639616</v>
      </c>
      <c r="U800">
        <f t="shared" si="277"/>
        <v>0.16685269836966968</v>
      </c>
      <c r="V800">
        <f>IF($F800="Reduce", INDEX(Model_Assumptions[Values], 2), INDEX(Model_Assumptions[Values], 1))</f>
        <v>-0.4</v>
      </c>
      <c r="W800">
        <f t="shared" si="278"/>
        <v>31.730803302172493</v>
      </c>
      <c r="X800">
        <f t="shared" si="291"/>
        <v>3647.3498370103998</v>
      </c>
      <c r="Y800">
        <f t="shared" si="279"/>
        <v>1896.7614188295433</v>
      </c>
      <c r="Z800">
        <f t="shared" si="280"/>
        <v>298.00983701039968</v>
      </c>
      <c r="AA800">
        <f t="shared" si="281"/>
        <v>423.20141882954317</v>
      </c>
      <c r="AB800">
        <f t="shared" si="292"/>
        <v>0.52003824793079068</v>
      </c>
      <c r="AC800">
        <f t="shared" si="282"/>
        <v>8.0082913446981874E-2</v>
      </c>
      <c r="AD800">
        <f t="shared" si="283"/>
        <v>8.0082913446981874E-2</v>
      </c>
      <c r="AE800">
        <f t="shared" si="284"/>
        <v>0.95999999999999952</v>
      </c>
      <c r="AF800">
        <f t="shared" si="293"/>
        <v>59.115070926667968</v>
      </c>
      <c r="AG800">
        <f t="shared" si="285"/>
        <v>0.84934872981248799</v>
      </c>
      <c r="AH800">
        <f t="shared" si="286"/>
        <v>0.91759212331625672</v>
      </c>
      <c r="AI800">
        <f t="shared" si="294"/>
        <v>4.000000000000048E-2</v>
      </c>
      <c r="AJ800">
        <f>MAX(0, $R800 - $AA800) * INDEX(Model_Assumptions[Values], 7)</f>
        <v>2109.3507086742766</v>
      </c>
      <c r="AK800">
        <f>MAX(0, INDEX(Model_Assumptions[Values], 4) - $AD800)</f>
        <v>0</v>
      </c>
      <c r="AL800">
        <f>MAX(0, INDEX(Model_Assumptions[Values], 5) - $AC800)</f>
        <v>0</v>
      </c>
      <c r="AM800">
        <f>INDEX(Model_Assumptions[Values], 6) * MAX(0, INDEX(Model_Assumptions[Values], 3) - $AB800)^2</f>
        <v>0</v>
      </c>
      <c r="AN800">
        <f t="shared" si="287"/>
        <v>2511.8369765961725</v>
      </c>
      <c r="AO800" cm="1">
        <f t="array" ref="AO800">IFERROR(STDEV(IF($E$2:$E$2201=$E800, $AJ$2:$AJ$2201)), 0)</f>
        <v>256.64891181747305</v>
      </c>
      <c r="AP800">
        <f t="shared" si="295"/>
        <v>-1.5682367989471211</v>
      </c>
      <c r="AQ800">
        <f t="shared" si="288"/>
        <v>1.4164391474955289E-2</v>
      </c>
      <c r="AR800" cm="1">
        <f t="array" ref="AR800">IFERROR(STDEV(IF($E$2:$E$2201=$E800, $AK$2:$AK$2201)), 0)</f>
        <v>1.6688931481883044E-2</v>
      </c>
      <c r="AS800">
        <f t="shared" si="296"/>
        <v>-0.84872967992778248</v>
      </c>
      <c r="AT800">
        <f t="shared" si="289"/>
        <v>2.309277124923923E-3</v>
      </c>
      <c r="AU800" cm="1">
        <f t="array" ref="AU800">IFERROR(STDEV(IF($E$2:$E$2201=$E800, $AL$2:$AL$2201)), 0)</f>
        <v>5.2190284127107394E-3</v>
      </c>
      <c r="AV800">
        <f t="shared" si="297"/>
        <v>-0.44247261028504248</v>
      </c>
      <c r="AW800">
        <f t="shared" si="290"/>
        <v>0</v>
      </c>
      <c r="AX800" cm="1">
        <f t="array" ref="AX800">IFERROR(STDEV(IF($E$2:$E$2201=$E800, $AM$2:$AM$2201)), 0)</f>
        <v>0</v>
      </c>
      <c r="AY800">
        <f t="shared" si="298"/>
        <v>-0.44247261028504248</v>
      </c>
      <c r="AZ800">
        <f>INDEX(Model_Assumptions[Values],9)*((INDEX(Model_Scenarios[GR Weight],1)*$AG800)+(INDEX(Model_Scenarios[GP Weight],1)*$AH800)+(INDEX(Model_Scenarios[LTV Weight],1)*$AI800))-(INDEX(Model_Scenarios[LTV Weight],1)*$AP800)-(INDEX(Model_Scenarios[GP Weight],1)*($AS800+$AV800+$AY800))</f>
        <v>2.471427355771858</v>
      </c>
      <c r="BA800">
        <f>INDEX(Model_Assumptions[Values],9)*((INDEX(Model_Scenarios[GR Weight],2)*$AG800)+(INDEX(Model_Scenarios[GP Weight],2)*$AH800)+(INDEX(Model_Scenarios[LTV Weight],2)*$AI800))-(INDEX(Model_Scenarios[LTV Weight],2)*$AP800)-(INDEX(Model_Scenarios[GP Weight],2)*($AS800+$AV800+$AY800))</f>
        <v>3.0506925700908267</v>
      </c>
      <c r="BB800">
        <f>INDEX(Model_Assumptions[Values],9)*((INDEX(Model_Scenarios[GR Weight],3)*$AG800)+(INDEX(Model_Scenarios[GP Weight],3)*$AH800)+(INDEX(Model_Scenarios[LTV Weight],3)*$AI800))-(INDEX(Model_Scenarios[LTV Weight],3)*$AP800)-(INDEX(Model_Scenarios[GP Weight],3)*($AS800+$AV800+$AY800))</f>
        <v>3.9815530628221625</v>
      </c>
      <c r="BC800">
        <f>INDEX(Model_Assumptions[Values],9)*((INDEX(Model_Scenarios[GR Weight],4)*$AG800)+(INDEX(Model_Scenarios[GP Weight],4)*$AH800)+(INDEX(Model_Scenarios[LTV Weight],4)*$AI800))-(INDEX(Model_Scenarios[LTV Weight],4)*$AP800)-(INDEX(Model_Scenarios[GP Weight],4)*($AS800+$AV800+$AY800))</f>
        <v>4.2294037478336932</v>
      </c>
      <c r="BD800">
        <f>INDEX(Model_Assumptions[Values],9)*((INDEX(Model_Scenarios[GR Weight],5)*$AG800)+(INDEX(Model_Scenarios[GP Weight],5)*$AH800)+(INDEX(Model_Scenarios[LTV Weight],5)*$AI800))-(INDEX(Model_Scenarios[LTV Weight],5)*$AP800)-(INDEX(Model_Scenarios[GP Weight],5)*($AS800+$AV800+$AY800))</f>
        <v>4.7683074639428025</v>
      </c>
    </row>
    <row r="801" spans="1:56" x14ac:dyDescent="0.25">
      <c r="A801">
        <v>800</v>
      </c>
      <c r="B801">
        <v>16</v>
      </c>
      <c r="C801" s="3">
        <v>50</v>
      </c>
      <c r="D801" s="4">
        <v>0.98</v>
      </c>
      <c r="E801" t="str">
        <v>SKU-1021</v>
      </c>
      <c r="F801" t="str">
        <v>Raise</v>
      </c>
      <c r="G801" t="str">
        <v>Full</v>
      </c>
      <c r="H801">
        <v>98.51</v>
      </c>
      <c r="I801">
        <v>55.17</v>
      </c>
      <c r="J801">
        <v>34</v>
      </c>
      <c r="K801">
        <v>3349.34</v>
      </c>
      <c r="L801">
        <v>1473.5600000000002</v>
      </c>
      <c r="M801">
        <v>0.4399553344838088</v>
      </c>
      <c r="N801">
        <v>115.63152012124601</v>
      </c>
      <c r="O801">
        <v>350.86864387987225</v>
      </c>
      <c r="P801">
        <v>461.20864387987217</v>
      </c>
      <c r="Q801">
        <v>1821.0803839968587</v>
      </c>
      <c r="R801">
        <v>1477.8767731666815</v>
      </c>
      <c r="S801">
        <v>1</v>
      </c>
      <c r="T801">
        <f t="shared" si="276"/>
        <v>115.28908971882109</v>
      </c>
      <c r="U801">
        <f t="shared" si="277"/>
        <v>0.17032879625237116</v>
      </c>
      <c r="V801">
        <f>IF($F801="Reduce", INDEX(Model_Assumptions[Values], 2), INDEX(Model_Assumptions[Values], 1))</f>
        <v>-0.4</v>
      </c>
      <c r="W801">
        <f t="shared" si="278"/>
        <v>31.683528370967753</v>
      </c>
      <c r="X801">
        <f t="shared" si="291"/>
        <v>3652.7651449693149</v>
      </c>
      <c r="Y801">
        <f t="shared" si="279"/>
        <v>1904.7848847430239</v>
      </c>
      <c r="Z801">
        <f t="shared" si="280"/>
        <v>303.42514496931472</v>
      </c>
      <c r="AA801">
        <f t="shared" si="281"/>
        <v>431.22488474302372</v>
      </c>
      <c r="AB801">
        <f t="shared" si="292"/>
        <v>0.5214638251151581</v>
      </c>
      <c r="AC801">
        <f t="shared" si="282"/>
        <v>8.1508490631349295E-2</v>
      </c>
      <c r="AD801">
        <f t="shared" si="283"/>
        <v>8.1508490631349295E-2</v>
      </c>
      <c r="AE801">
        <f t="shared" si="284"/>
        <v>0.97999999999999976</v>
      </c>
      <c r="AF801">
        <f t="shared" si="293"/>
        <v>29.557535463333984</v>
      </c>
      <c r="AG801">
        <f t="shared" si="285"/>
        <v>0.86478273354400714</v>
      </c>
      <c r="AH801">
        <f t="shared" si="286"/>
        <v>0.9349887311638112</v>
      </c>
      <c r="AI801">
        <f t="shared" si="294"/>
        <v>2.000000000000024E-2</v>
      </c>
      <c r="AJ801">
        <f>MAX(0, $R801 - $AA801) * INDEX(Model_Assumptions[Values], 7)</f>
        <v>2093.3037768473155</v>
      </c>
      <c r="AK801">
        <f>MAX(0, INDEX(Model_Assumptions[Values], 4) - $AD801)</f>
        <v>0</v>
      </c>
      <c r="AL801">
        <f>MAX(0, INDEX(Model_Assumptions[Values], 5) - $AC801)</f>
        <v>0</v>
      </c>
      <c r="AM801">
        <f>INDEX(Model_Assumptions[Values], 6) * MAX(0, INDEX(Model_Assumptions[Values], 3) - $AB801)^2</f>
        <v>0</v>
      </c>
      <c r="AN801">
        <f t="shared" si="287"/>
        <v>2511.8369765961725</v>
      </c>
      <c r="AO801" cm="1">
        <f t="array" ref="AO801">IFERROR(STDEV(IF($E$2:$E$2201=$E801, $AJ$2:$AJ$2201)), 0)</f>
        <v>256.64891181747305</v>
      </c>
      <c r="AP801">
        <f t="shared" si="295"/>
        <v>-1.6307616376979417</v>
      </c>
      <c r="AQ801">
        <f t="shared" si="288"/>
        <v>1.4164391474955289E-2</v>
      </c>
      <c r="AR801" cm="1">
        <f t="array" ref="AR801">IFERROR(STDEV(IF($E$2:$E$2201=$E801, $AK$2:$AK$2201)), 0)</f>
        <v>1.6688931481883044E-2</v>
      </c>
      <c r="AS801">
        <f t="shared" si="296"/>
        <v>-0.84872967992778248</v>
      </c>
      <c r="AT801">
        <f t="shared" si="289"/>
        <v>2.309277124923923E-3</v>
      </c>
      <c r="AU801" cm="1">
        <f t="array" ref="AU801">IFERROR(STDEV(IF($E$2:$E$2201=$E801, $AL$2:$AL$2201)), 0)</f>
        <v>5.2190284127107394E-3</v>
      </c>
      <c r="AV801">
        <f t="shared" si="297"/>
        <v>-0.44247261028504248</v>
      </c>
      <c r="AW801">
        <f t="shared" si="290"/>
        <v>0</v>
      </c>
      <c r="AX801" cm="1">
        <f t="array" ref="AX801">IFERROR(STDEV(IF($E$2:$E$2201=$E801, $AM$2:$AM$2201)), 0)</f>
        <v>0</v>
      </c>
      <c r="AY801">
        <f t="shared" si="298"/>
        <v>-0.44247261028504248</v>
      </c>
      <c r="AZ801">
        <f>INDEX(Model_Assumptions[Values],9)*((INDEX(Model_Scenarios[GR Weight],1)*$AG801)+(INDEX(Model_Scenarios[GP Weight],1)*$AH801)+(INDEX(Model_Scenarios[LTV Weight],1)*$AI801))-(INDEX(Model_Scenarios[LTV Weight],1)*$AP801)-(INDEX(Model_Scenarios[GP Weight],1)*($AS801+$AV801+$AY801))</f>
        <v>2.4578625325620505</v>
      </c>
      <c r="BA801">
        <f>INDEX(Model_Assumptions[Values],9)*((INDEX(Model_Scenarios[GR Weight],2)*$AG801)+(INDEX(Model_Scenarios[GP Weight],2)*$AH801)+(INDEX(Model_Scenarios[LTV Weight],2)*$AI801))-(INDEX(Model_Scenarios[LTV Weight],2)*$AP801)-(INDEX(Model_Scenarios[GP Weight],2)*($AS801+$AV801+$AY801))</f>
        <v>3.0553058259250534</v>
      </c>
      <c r="BB801">
        <f>INDEX(Model_Assumptions[Values],9)*((INDEX(Model_Scenarios[GR Weight],3)*$AG801)+(INDEX(Model_Scenarios[GP Weight],3)*$AH801)+(INDEX(Model_Scenarios[LTV Weight],3)*$AI801))-(INDEX(Model_Scenarios[LTV Weight],3)*$AP801)-(INDEX(Model_Scenarios[GP Weight],3)*($AS801+$AV801+$AY801))</f>
        <v>4.0162995667201091</v>
      </c>
      <c r="BC801">
        <f>INDEX(Model_Assumptions[Values],9)*((INDEX(Model_Scenarios[GR Weight],4)*$AG801)+(INDEX(Model_Scenarios[GP Weight],4)*$AH801)+(INDEX(Model_Scenarios[LTV Weight],4)*$AI801))-(INDEX(Model_Scenarios[LTV Weight],4)*$AP801)-(INDEX(Model_Scenarios[GP Weight],4)*($AS801+$AV801+$AY801))</f>
        <v>4.2756147697223188</v>
      </c>
      <c r="BD801">
        <f>INDEX(Model_Assumptions[Values],9)*((INDEX(Model_Scenarios[GR Weight],5)*$AG801)+(INDEX(Model_Scenarios[GP Weight],5)*$AH801)+(INDEX(Model_Scenarios[LTV Weight],5)*$AI801))-(INDEX(Model_Scenarios[LTV Weight],5)*$AP801)-(INDEX(Model_Scenarios[GP Weight],5)*($AS801+$AV801+$AY801))</f>
        <v>4.8222133489428014</v>
      </c>
    </row>
    <row r="802" spans="1:56" x14ac:dyDescent="0.25">
      <c r="A802">
        <v>801</v>
      </c>
      <c r="B802">
        <v>17</v>
      </c>
      <c r="C802" s="3">
        <v>1</v>
      </c>
      <c r="D802" s="4">
        <v>0</v>
      </c>
      <c r="E802" t="str">
        <v>SKU-1022</v>
      </c>
      <c r="F802" t="str">
        <v>Raise</v>
      </c>
      <c r="G802" t="str">
        <v>Full</v>
      </c>
      <c r="H802">
        <v>26.7</v>
      </c>
      <c r="I802">
        <v>12.27</v>
      </c>
      <c r="J802">
        <v>29</v>
      </c>
      <c r="K802">
        <v>774.3</v>
      </c>
      <c r="L802">
        <v>418.46999999999997</v>
      </c>
      <c r="M802">
        <v>0.54044943820224722</v>
      </c>
      <c r="N802">
        <v>26.902436199041908</v>
      </c>
      <c r="O802">
        <v>5.8706497722155291</v>
      </c>
      <c r="P802">
        <v>5.8706497722155291</v>
      </c>
      <c r="Q802">
        <v>1536.2038051779957</v>
      </c>
      <c r="R802">
        <v>1228.9630441423965</v>
      </c>
      <c r="S802">
        <v>1</v>
      </c>
      <c r="T802">
        <f t="shared" si="276"/>
        <v>26.7</v>
      </c>
      <c r="U802">
        <f t="shared" si="277"/>
        <v>0</v>
      </c>
      <c r="V802">
        <f>IF($F802="Reduce", INDEX(Model_Assumptions[Values], 2), INDEX(Model_Assumptions[Values], 1))</f>
        <v>-0.4</v>
      </c>
      <c r="W802">
        <f t="shared" si="278"/>
        <v>29</v>
      </c>
      <c r="X802">
        <f t="shared" si="291"/>
        <v>774.3</v>
      </c>
      <c r="Y802">
        <f t="shared" si="279"/>
        <v>418.46999999999997</v>
      </c>
      <c r="Z802">
        <f t="shared" si="280"/>
        <v>0</v>
      </c>
      <c r="AA802">
        <f t="shared" si="281"/>
        <v>0</v>
      </c>
      <c r="AB802">
        <f t="shared" si="292"/>
        <v>0.54044943820224722</v>
      </c>
      <c r="AC802">
        <f t="shared" si="282"/>
        <v>0</v>
      </c>
      <c r="AD802">
        <f t="shared" si="283"/>
        <v>0</v>
      </c>
      <c r="AE802">
        <f t="shared" si="284"/>
        <v>0</v>
      </c>
      <c r="AF802">
        <f t="shared" si="293"/>
        <v>1228.9630441423965</v>
      </c>
      <c r="AG802">
        <f t="shared" si="285"/>
        <v>0</v>
      </c>
      <c r="AH802">
        <f t="shared" si="286"/>
        <v>0</v>
      </c>
      <c r="AI802">
        <f t="shared" si="294"/>
        <v>1</v>
      </c>
      <c r="AJ802">
        <f>MAX(0, $R802 - $AA802) * INDEX(Model_Assumptions[Values], 7)</f>
        <v>2457.926088284793</v>
      </c>
      <c r="AK802">
        <f>MAX(0, INDEX(Model_Assumptions[Values], 4) - $AD802)</f>
        <v>0.05</v>
      </c>
      <c r="AL802">
        <f>MAX(0, INDEX(Model_Assumptions[Values], 5) - $AC802)</f>
        <v>0.02</v>
      </c>
      <c r="AM802">
        <f>INDEX(Model_Assumptions[Values], 6) * MAX(0, INDEX(Model_Assumptions[Values], 3) - $AB802)^2</f>
        <v>0</v>
      </c>
      <c r="AN802">
        <f t="shared" si="287"/>
        <v>2453.4281007143604</v>
      </c>
      <c r="AO802" cm="1">
        <f t="array" ref="AO802">IFERROR(STDEV(IF($E$2:$E$2201=$E802, $AJ$2:$AJ$2201)), 0)</f>
        <v>2.6729597685078659</v>
      </c>
      <c r="AP802">
        <f t="shared" si="295"/>
        <v>1.6827741380273251</v>
      </c>
      <c r="AQ802">
        <f t="shared" si="288"/>
        <v>4.8301209465752962E-2</v>
      </c>
      <c r="AR802" cm="1">
        <f t="array" ref="AR802">IFERROR(STDEV(IF($E$2:$E$2201=$E802, $AK$2:$AK$2201)), 0)</f>
        <v>1.0083313770484019E-3</v>
      </c>
      <c r="AS802">
        <f t="shared" si="296"/>
        <v>1.6847542116756877</v>
      </c>
      <c r="AT802">
        <f t="shared" si="289"/>
        <v>1.8301209465752987E-2</v>
      </c>
      <c r="AU802" cm="1">
        <f t="array" ref="AU802">IFERROR(STDEV(IF($E$2:$E$2201=$E802, $AL$2:$AL$2201)), 0)</f>
        <v>1.0083313770484017E-3</v>
      </c>
      <c r="AV802">
        <f t="shared" si="297"/>
        <v>1.6847542116756606</v>
      </c>
      <c r="AW802">
        <f t="shared" si="290"/>
        <v>0</v>
      </c>
      <c r="AX802" cm="1">
        <f t="array" ref="AX802">IFERROR(STDEV(IF($E$2:$E$2201=$E802, $AM$2:$AM$2201)), 0)</f>
        <v>0</v>
      </c>
      <c r="AY802">
        <f t="shared" si="298"/>
        <v>1.6847542116756606</v>
      </c>
      <c r="AZ802">
        <f>INDEX(Model_Assumptions[Values],9)*((INDEX(Model_Scenarios[GR Weight],1)*$AG802)+(INDEX(Model_Scenarios[GP Weight],1)*$AH802)+(INDEX(Model_Scenarios[LTV Weight],1)*$AI802))-(INDEX(Model_Scenarios[LTV Weight],1)*$AP802)-(INDEX(Model_Scenarios[GP Weight],1)*($AS802+$AV802+$AY802))</f>
        <v>2.1483544260754388</v>
      </c>
      <c r="BA802">
        <f>INDEX(Model_Assumptions[Values],9)*((INDEX(Model_Scenarios[GR Weight],2)*$AG802)+(INDEX(Model_Scenarios[GP Weight],2)*$AH802)+(INDEX(Model_Scenarios[LTV Weight],2)*$AI802))-(INDEX(Model_Scenarios[LTV Weight],2)*$AP802)-(INDEX(Model_Scenarios[GP Weight],2)*($AS802+$AV802+$AY802))</f>
        <v>1.1453442832768368</v>
      </c>
      <c r="BB802">
        <f>INDEX(Model_Assumptions[Values],9)*((INDEX(Model_Scenarios[GR Weight],3)*$AG802)+(INDEX(Model_Scenarios[GP Weight],3)*$AH802)+(INDEX(Model_Scenarios[LTV Weight],3)*$AI802))-(INDEX(Model_Scenarios[LTV Weight],3)*$AP802)-(INDEX(Model_Scenarios[GP Weight],3)*($AS802+$AV802+$AY802))</f>
        <v>-0.44210157747038314</v>
      </c>
      <c r="BC802">
        <f>INDEX(Model_Assumptions[Values],9)*((INDEX(Model_Scenarios[GR Weight],4)*$AG802)+(INDEX(Model_Scenarios[GP Weight],4)*$AH802)+(INDEX(Model_Scenarios[LTV Weight],4)*$AI802))-(INDEX(Model_Scenarios[LTV Weight],4)*$AP802)-(INDEX(Model_Scenarios[GP Weight],4)*($AS802+$AV802+$AY802))</f>
        <v>-0.7738241636676505</v>
      </c>
      <c r="BD802">
        <f>INDEX(Model_Assumptions[Values],9)*((INDEX(Model_Scenarios[GR Weight],5)*$AG802)+(INDEX(Model_Scenarios[GP Weight],5)*$AH802)+(INDEX(Model_Scenarios[LTV Weight],5)*$AI802))-(INDEX(Model_Scenarios[LTV Weight],5)*$AP802)-(INDEX(Model_Scenarios[GP Weight],5)*($AS802+$AV802+$AY802))</f>
        <v>-1.9505379837716865</v>
      </c>
    </row>
    <row r="803" spans="1:56" x14ac:dyDescent="0.25">
      <c r="A803">
        <v>802</v>
      </c>
      <c r="B803">
        <v>17</v>
      </c>
      <c r="C803" s="3">
        <v>2</v>
      </c>
      <c r="D803" s="4">
        <v>0.02</v>
      </c>
      <c r="E803" t="str">
        <v>SKU-1022</v>
      </c>
      <c r="F803" t="str">
        <v>Raise</v>
      </c>
      <c r="G803" t="str">
        <v>Full</v>
      </c>
      <c r="H803">
        <v>26.7</v>
      </c>
      <c r="I803">
        <v>12.27</v>
      </c>
      <c r="J803">
        <v>29</v>
      </c>
      <c r="K803">
        <v>774.3</v>
      </c>
      <c r="L803">
        <v>418.46999999999997</v>
      </c>
      <c r="M803">
        <v>0.54044943820224722</v>
      </c>
      <c r="N803">
        <v>26.902436199041908</v>
      </c>
      <c r="O803">
        <v>5.8706497722155291</v>
      </c>
      <c r="P803">
        <v>5.8706497722155291</v>
      </c>
      <c r="Q803">
        <v>1536.2038051779957</v>
      </c>
      <c r="R803">
        <v>1228.9630441423965</v>
      </c>
      <c r="S803">
        <v>1</v>
      </c>
      <c r="T803">
        <f t="shared" si="276"/>
        <v>26.704048723980836</v>
      </c>
      <c r="U803">
        <f t="shared" si="277"/>
        <v>1.5163760227854346E-4</v>
      </c>
      <c r="V803">
        <f>IF($F803="Reduce", INDEX(Model_Assumptions[Values], 2), INDEX(Model_Assumptions[Values], 1))</f>
        <v>-0.4</v>
      </c>
      <c r="W803">
        <f t="shared" si="278"/>
        <v>28.998241003813568</v>
      </c>
      <c r="X803">
        <f t="shared" si="291"/>
        <v>774.37044067557645</v>
      </c>
      <c r="Y803">
        <f t="shared" si="279"/>
        <v>418.56202355878395</v>
      </c>
      <c r="Z803">
        <f t="shared" si="280"/>
        <v>7.044067557649214E-2</v>
      </c>
      <c r="AA803">
        <f t="shared" si="281"/>
        <v>9.2023558783978388E-2</v>
      </c>
      <c r="AB803">
        <f t="shared" si="292"/>
        <v>0.5405191127822776</v>
      </c>
      <c r="AC803">
        <f t="shared" si="282"/>
        <v>6.9674580030376632E-5</v>
      </c>
      <c r="AD803">
        <f t="shared" si="283"/>
        <v>6.9674580030376632E-5</v>
      </c>
      <c r="AE803">
        <f t="shared" si="284"/>
        <v>1.9999999999994734E-2</v>
      </c>
      <c r="AF803">
        <f t="shared" si="293"/>
        <v>1204.383783259555</v>
      </c>
      <c r="AG803">
        <f t="shared" si="285"/>
        <v>1.1998786899172914E-2</v>
      </c>
      <c r="AH803">
        <f t="shared" si="286"/>
        <v>1.5675191393549875E-2</v>
      </c>
      <c r="AI803">
        <f t="shared" si="294"/>
        <v>0.9800000000000052</v>
      </c>
      <c r="AJ803">
        <f>MAX(0, $R803 - $AA803) * INDEX(Model_Assumptions[Values], 7)</f>
        <v>2457.7420411672251</v>
      </c>
      <c r="AK803">
        <f>MAX(0, INDEX(Model_Assumptions[Values], 4) - $AD803)</f>
        <v>4.9930325419969626E-2</v>
      </c>
      <c r="AL803">
        <f>MAX(0, INDEX(Model_Assumptions[Values], 5) - $AC803)</f>
        <v>1.9930325419969624E-2</v>
      </c>
      <c r="AM803">
        <f>INDEX(Model_Assumptions[Values], 6) * MAX(0, INDEX(Model_Assumptions[Values], 3) - $AB803)^2</f>
        <v>0</v>
      </c>
      <c r="AN803">
        <f t="shared" si="287"/>
        <v>2453.4281007143604</v>
      </c>
      <c r="AO803" cm="1">
        <f t="array" ref="AO803">IFERROR(STDEV(IF($E$2:$E$2201=$E803, $AJ$2:$AJ$2201)), 0)</f>
        <v>2.6729597685078659</v>
      </c>
      <c r="AP803">
        <f t="shared" si="295"/>
        <v>1.613918961179458</v>
      </c>
      <c r="AQ803">
        <f t="shared" si="288"/>
        <v>4.8301209465752962E-2</v>
      </c>
      <c r="AR803" cm="1">
        <f t="array" ref="AR803">IFERROR(STDEV(IF($E$2:$E$2201=$E803, $AK$2:$AK$2201)), 0)</f>
        <v>1.0083313770484019E-3</v>
      </c>
      <c r="AS803">
        <f t="shared" si="296"/>
        <v>1.6156553205608155</v>
      </c>
      <c r="AT803">
        <f t="shared" si="289"/>
        <v>1.8301209465752987E-2</v>
      </c>
      <c r="AU803" cm="1">
        <f t="array" ref="AU803">IFERROR(STDEV(IF($E$2:$E$2201=$E803, $AL$2:$AL$2201)), 0)</f>
        <v>1.0083313770484017E-3</v>
      </c>
      <c r="AV803">
        <f t="shared" si="297"/>
        <v>1.6156553205607884</v>
      </c>
      <c r="AW803">
        <f t="shared" si="290"/>
        <v>0</v>
      </c>
      <c r="AX803" cm="1">
        <f t="array" ref="AX803">IFERROR(STDEV(IF($E$2:$E$2201=$E803, $AM$2:$AM$2201)), 0)</f>
        <v>0</v>
      </c>
      <c r="AY803">
        <f t="shared" si="298"/>
        <v>1.6156553205607884</v>
      </c>
      <c r="AZ803">
        <f>INDEX(Model_Assumptions[Values],9)*((INDEX(Model_Scenarios[GR Weight],1)*$AG803)+(INDEX(Model_Scenarios[GP Weight],1)*$AH803)+(INDEX(Model_Scenarios[LTV Weight],1)*$AI803))-(INDEX(Model_Scenarios[LTV Weight],1)*$AP803)-(INDEX(Model_Scenarios[GP Weight],1)*($AS803+$AV803+$AY803))</f>
        <v>2.1580052240345768</v>
      </c>
      <c r="BA803">
        <f>INDEX(Model_Assumptions[Values],9)*((INDEX(Model_Scenarios[GR Weight],2)*$AG803)+(INDEX(Model_Scenarios[GP Weight],2)*$AH803)+(INDEX(Model_Scenarios[LTV Weight],2)*$AI803))-(INDEX(Model_Scenarios[LTV Weight],2)*$AP803)-(INDEX(Model_Scenarios[GP Weight],2)*($AS803+$AV803+$AY803))</f>
        <v>1.1912337644648208</v>
      </c>
      <c r="BB803">
        <f>INDEX(Model_Assumptions[Values],9)*((INDEX(Model_Scenarios[GR Weight],3)*$AG803)+(INDEX(Model_Scenarios[GP Weight],3)*$AH803)+(INDEX(Model_Scenarios[LTV Weight],3)*$AI803))-(INDEX(Model_Scenarios[LTV Weight],3)*$AP803)-(INDEX(Model_Scenarios[GP Weight],3)*($AS803+$AV803+$AY803))</f>
        <v>-0.33957560249793173</v>
      </c>
      <c r="BC803">
        <f>INDEX(Model_Assumptions[Values],9)*((INDEX(Model_Scenarios[GR Weight],4)*$AG803)+(INDEX(Model_Scenarios[GP Weight],4)*$AH803)+(INDEX(Model_Scenarios[LTV Weight],4)*$AI803))-(INDEX(Model_Scenarios[LTV Weight],4)*$AP803)-(INDEX(Model_Scenarios[GP Weight],4)*($AS803+$AV803+$AY803))</f>
        <v>-0.66218431293040214</v>
      </c>
      <c r="BD803">
        <f>INDEX(Model_Assumptions[Values],9)*((INDEX(Model_Scenarios[GR Weight],5)*$AG803)+(INDEX(Model_Scenarios[GP Weight],5)*$AH803)+(INDEX(Model_Scenarios[LTV Weight],5)*$AI803))-(INDEX(Model_Scenarios[LTV Weight],5)*$AP803)-(INDEX(Model_Scenarios[GP Weight],5)*($AS803+$AV803+$AY803))</f>
        <v>-1.7892054559887389</v>
      </c>
    </row>
    <row r="804" spans="1:56" x14ac:dyDescent="0.25">
      <c r="A804">
        <v>803</v>
      </c>
      <c r="B804">
        <v>17</v>
      </c>
      <c r="C804" s="3">
        <v>3</v>
      </c>
      <c r="D804" s="4">
        <v>0.04</v>
      </c>
      <c r="E804" t="str">
        <v>SKU-1022</v>
      </c>
      <c r="F804" t="str">
        <v>Raise</v>
      </c>
      <c r="G804" t="str">
        <v>Full</v>
      </c>
      <c r="H804">
        <v>26.7</v>
      </c>
      <c r="I804">
        <v>12.27</v>
      </c>
      <c r="J804">
        <v>29</v>
      </c>
      <c r="K804">
        <v>774.3</v>
      </c>
      <c r="L804">
        <v>418.46999999999997</v>
      </c>
      <c r="M804">
        <v>0.54044943820224722</v>
      </c>
      <c r="N804">
        <v>26.902436199041908</v>
      </c>
      <c r="O804">
        <v>5.8706497722155291</v>
      </c>
      <c r="P804">
        <v>5.8706497722155291</v>
      </c>
      <c r="Q804">
        <v>1536.2038051779957</v>
      </c>
      <c r="R804">
        <v>1228.9630441423965</v>
      </c>
      <c r="S804">
        <v>1</v>
      </c>
      <c r="T804">
        <f t="shared" si="276"/>
        <v>26.708097447961677</v>
      </c>
      <c r="U804">
        <f t="shared" si="277"/>
        <v>3.0327520455721994E-4</v>
      </c>
      <c r="V804">
        <f>IF($F804="Reduce", INDEX(Model_Assumptions[Values], 2), INDEX(Model_Assumptions[Values], 1))</f>
        <v>-0.4</v>
      </c>
      <c r="W804">
        <f t="shared" si="278"/>
        <v>28.996482007627137</v>
      </c>
      <c r="X804">
        <f t="shared" si="291"/>
        <v>774.44086710777299</v>
      </c>
      <c r="Y804">
        <f t="shared" si="279"/>
        <v>418.65403287418803</v>
      </c>
      <c r="Z804">
        <f t="shared" si="280"/>
        <v>0.14086710777303324</v>
      </c>
      <c r="AA804">
        <f t="shared" si="281"/>
        <v>0.18403287418806258</v>
      </c>
      <c r="AB804">
        <f t="shared" si="292"/>
        <v>0.54058876623814223</v>
      </c>
      <c r="AC804">
        <f t="shared" si="282"/>
        <v>1.3932803589500331E-4</v>
      </c>
      <c r="AD804">
        <f t="shared" si="283"/>
        <v>1.3932803589500331E-4</v>
      </c>
      <c r="AE804">
        <f t="shared" si="284"/>
        <v>4.0000000000007023E-2</v>
      </c>
      <c r="AF804">
        <f t="shared" si="293"/>
        <v>1179.8045223766919</v>
      </c>
      <c r="AG804">
        <f t="shared" si="285"/>
        <v>2.3995147596732089E-2</v>
      </c>
      <c r="AH804">
        <f t="shared" si="286"/>
        <v>3.134795658549569E-2</v>
      </c>
      <c r="AI804">
        <f t="shared" si="294"/>
        <v>0.95999999999999297</v>
      </c>
      <c r="AJ804">
        <f>MAX(0, $R804 - $AA804) * INDEX(Model_Assumptions[Values], 7)</f>
        <v>2457.558022536417</v>
      </c>
      <c r="AK804">
        <f>MAX(0, INDEX(Model_Assumptions[Values], 4) - $AD804)</f>
        <v>4.9860671964104999E-2</v>
      </c>
      <c r="AL804">
        <f>MAX(0, INDEX(Model_Assumptions[Values], 5) - $AC804)</f>
        <v>1.9860671964104997E-2</v>
      </c>
      <c r="AM804">
        <f>INDEX(Model_Assumptions[Values], 6) * MAX(0, INDEX(Model_Assumptions[Values], 3) - $AB804)^2</f>
        <v>0</v>
      </c>
      <c r="AN804">
        <f t="shared" si="287"/>
        <v>2453.4281007143604</v>
      </c>
      <c r="AO804" cm="1">
        <f t="array" ref="AO804">IFERROR(STDEV(IF($E$2:$E$2201=$E804, $AJ$2:$AJ$2201)), 0)</f>
        <v>2.6729597685078659</v>
      </c>
      <c r="AP804">
        <f t="shared" si="295"/>
        <v>1.5450744417159668</v>
      </c>
      <c r="AQ804">
        <f t="shared" si="288"/>
        <v>4.8301209465752962E-2</v>
      </c>
      <c r="AR804" cm="1">
        <f t="array" ref="AR804">IFERROR(STDEV(IF($E$2:$E$2201=$E804, $AK$2:$AK$2201)), 0)</f>
        <v>1.0083313770484019E-3</v>
      </c>
      <c r="AS804">
        <f t="shared" si="296"/>
        <v>1.546577379072456</v>
      </c>
      <c r="AT804">
        <f t="shared" si="289"/>
        <v>1.8301209465752987E-2</v>
      </c>
      <c r="AU804" cm="1">
        <f t="array" ref="AU804">IFERROR(STDEV(IF($E$2:$E$2201=$E804, $AL$2:$AL$2201)), 0)</f>
        <v>1.0083313770484017E-3</v>
      </c>
      <c r="AV804">
        <f t="shared" si="297"/>
        <v>1.5465773790724286</v>
      </c>
      <c r="AW804">
        <f t="shared" si="290"/>
        <v>0</v>
      </c>
      <c r="AX804" cm="1">
        <f t="array" ref="AX804">IFERROR(STDEV(IF($E$2:$E$2201=$E804, $AM$2:$AM$2201)), 0)</f>
        <v>0</v>
      </c>
      <c r="AY804">
        <f t="shared" si="298"/>
        <v>1.5465773790724286</v>
      </c>
      <c r="AZ804">
        <f>INDEX(Model_Assumptions[Values],9)*((INDEX(Model_Scenarios[GR Weight],1)*$AG804)+(INDEX(Model_Scenarios[GP Weight],1)*$AH804)+(INDEX(Model_Scenarios[LTV Weight],1)*$AI804))-(INDEX(Model_Scenarios[LTV Weight],1)*$AP804)-(INDEX(Model_Scenarios[GP Weight],1)*($AS804+$AV804+$AY804))</f>
        <v>2.1676387849965817</v>
      </c>
      <c r="BA804">
        <f>INDEX(Model_Assumptions[Values],9)*((INDEX(Model_Scenarios[GR Weight],2)*$AG804)+(INDEX(Model_Scenarios[GP Weight],2)*$AH804)+(INDEX(Model_Scenarios[LTV Weight],2)*$AI804))-(INDEX(Model_Scenarios[LTV Weight],2)*$AP804)-(INDEX(Model_Scenarios[GP Weight],2)*($AS804+$AV804+$AY804))</f>
        <v>1.2370995027241811</v>
      </c>
      <c r="BB804">
        <f>INDEX(Model_Assumptions[Values],9)*((INDEX(Model_Scenarios[GR Weight],3)*$AG804)+(INDEX(Model_Scenarios[GP Weight],3)*$AH804)+(INDEX(Model_Scenarios[LTV Weight],3)*$AI804))-(INDEX(Model_Scenarios[LTV Weight],3)*$AP804)-(INDEX(Model_Scenarios[GP Weight],3)*($AS804+$AV804+$AY804))</f>
        <v>-0.23708316619192749</v>
      </c>
      <c r="BC804">
        <f>INDEX(Model_Assumptions[Values],9)*((INDEX(Model_Scenarios[GR Weight],4)*$AG804)+(INDEX(Model_Scenarios[GP Weight],4)*$AH804)+(INDEX(Model_Scenarios[LTV Weight],4)*$AI804))-(INDEX(Model_Scenarios[LTV Weight],4)*$AP804)-(INDEX(Model_Scenarios[GP Weight],4)*($AS804+$AV804+$AY804))</f>
        <v>-0.55057814822196161</v>
      </c>
      <c r="BD804">
        <f>INDEX(Model_Assumptions[Values],9)*((INDEX(Model_Scenarios[GR Weight],5)*$AG804)+(INDEX(Model_Scenarios[GP Weight],5)*$AH804)+(INDEX(Model_Scenarios[LTV Weight],5)*$AI804))-(INDEX(Model_Scenarios[LTV Weight],5)*$AP804)-(INDEX(Model_Scenarios[GP Weight],5)*($AS804+$AV804+$AY804))</f>
        <v>-1.6279192576916781</v>
      </c>
    </row>
    <row r="805" spans="1:56" x14ac:dyDescent="0.25">
      <c r="A805">
        <v>804</v>
      </c>
      <c r="B805">
        <v>17</v>
      </c>
      <c r="C805" s="3">
        <v>4</v>
      </c>
      <c r="D805" s="4">
        <v>0.06</v>
      </c>
      <c r="E805" t="str">
        <v>SKU-1022</v>
      </c>
      <c r="F805" t="str">
        <v>Raise</v>
      </c>
      <c r="G805" t="str">
        <v>Full</v>
      </c>
      <c r="H805">
        <v>26.7</v>
      </c>
      <c r="I805">
        <v>12.27</v>
      </c>
      <c r="J805">
        <v>29</v>
      </c>
      <c r="K805">
        <v>774.3</v>
      </c>
      <c r="L805">
        <v>418.46999999999997</v>
      </c>
      <c r="M805">
        <v>0.54044943820224722</v>
      </c>
      <c r="N805">
        <v>26.902436199041908</v>
      </c>
      <c r="O805">
        <v>5.8706497722155291</v>
      </c>
      <c r="P805">
        <v>5.8706497722155291</v>
      </c>
      <c r="Q805">
        <v>1536.2038051779957</v>
      </c>
      <c r="R805">
        <v>1228.9630441423965</v>
      </c>
      <c r="S805">
        <v>1</v>
      </c>
      <c r="T805">
        <f t="shared" si="276"/>
        <v>26.712146171942514</v>
      </c>
      <c r="U805">
        <f t="shared" si="277"/>
        <v>4.5491280683576343E-4</v>
      </c>
      <c r="V805">
        <f>IF($F805="Reduce", INDEX(Model_Assumptions[Values], 2), INDEX(Model_Assumptions[Values], 1))</f>
        <v>-0.4</v>
      </c>
      <c r="W805">
        <f t="shared" si="278"/>
        <v>28.994723011440705</v>
      </c>
      <c r="X805">
        <f t="shared" si="291"/>
        <v>774.51127929658935</v>
      </c>
      <c r="Y805">
        <f t="shared" si="279"/>
        <v>418.74602794621194</v>
      </c>
      <c r="Z805">
        <f t="shared" si="280"/>
        <v>0.21127929658939593</v>
      </c>
      <c r="AA805">
        <f t="shared" si="281"/>
        <v>0.27602794621196836</v>
      </c>
      <c r="AB805">
        <f t="shared" si="292"/>
        <v>0.54065839857944586</v>
      </c>
      <c r="AC805">
        <f t="shared" si="282"/>
        <v>2.0896037719864147E-4</v>
      </c>
      <c r="AD805">
        <f t="shared" si="283"/>
        <v>2.0896037719864147E-4</v>
      </c>
      <c r="AE805">
        <f t="shared" si="284"/>
        <v>6.0000000000001753E-2</v>
      </c>
      <c r="AF805">
        <f t="shared" si="293"/>
        <v>1155.2252614938507</v>
      </c>
      <c r="AG805">
        <f t="shared" si="285"/>
        <v>3.5989082092638798E-2</v>
      </c>
      <c r="AH805">
        <f t="shared" si="286"/>
        <v>4.7018295575789043E-2</v>
      </c>
      <c r="AI805">
        <f t="shared" si="294"/>
        <v>0.93999999999999839</v>
      </c>
      <c r="AJ805">
        <f>MAX(0, $R805 - $AA805) * INDEX(Model_Assumptions[Values], 7)</f>
        <v>2457.3740323923689</v>
      </c>
      <c r="AK805">
        <f>MAX(0, INDEX(Model_Assumptions[Values], 4) - $AD805)</f>
        <v>4.9791039622801361E-2</v>
      </c>
      <c r="AL805">
        <f>MAX(0, INDEX(Model_Assumptions[Values], 5) - $AC805)</f>
        <v>1.9791039622801359E-2</v>
      </c>
      <c r="AM805">
        <f>INDEX(Model_Assumptions[Values], 6) * MAX(0, INDEX(Model_Assumptions[Values], 3) - $AB805)^2</f>
        <v>0</v>
      </c>
      <c r="AN805">
        <f t="shared" si="287"/>
        <v>2453.4281007143604</v>
      </c>
      <c r="AO805" cm="1">
        <f t="array" ref="AO805">IFERROR(STDEV(IF($E$2:$E$2201=$E805, $AJ$2:$AJ$2201)), 0)</f>
        <v>2.6729597685078659</v>
      </c>
      <c r="AP805">
        <f t="shared" si="295"/>
        <v>1.4762405796370219</v>
      </c>
      <c r="AQ805">
        <f t="shared" si="288"/>
        <v>4.8301209465752962E-2</v>
      </c>
      <c r="AR805" cm="1">
        <f t="array" ref="AR805">IFERROR(STDEV(IF($E$2:$E$2201=$E805, $AK$2:$AK$2201)), 0)</f>
        <v>1.0083313770484019E-3</v>
      </c>
      <c r="AS805">
        <f t="shared" si="296"/>
        <v>1.4775203776852068</v>
      </c>
      <c r="AT805">
        <f t="shared" si="289"/>
        <v>1.8301209465752987E-2</v>
      </c>
      <c r="AU805" cm="1">
        <f t="array" ref="AU805">IFERROR(STDEV(IF($E$2:$E$2201=$E805, $AL$2:$AL$2201)), 0)</f>
        <v>1.0083313770484017E-3</v>
      </c>
      <c r="AV805">
        <f t="shared" si="297"/>
        <v>1.4775203776851797</v>
      </c>
      <c r="AW805">
        <f t="shared" si="290"/>
        <v>0</v>
      </c>
      <c r="AX805" cm="1">
        <f t="array" ref="AX805">IFERROR(STDEV(IF($E$2:$E$2201=$E805, $AM$2:$AM$2201)), 0)</f>
        <v>0</v>
      </c>
      <c r="AY805">
        <f t="shared" si="298"/>
        <v>1.4775203776851797</v>
      </c>
      <c r="AZ805">
        <f>INDEX(Model_Assumptions[Values],9)*((INDEX(Model_Scenarios[GR Weight],1)*$AG805)+(INDEX(Model_Scenarios[GP Weight],1)*$AH805)+(INDEX(Model_Scenarios[LTV Weight],1)*$AI805))-(INDEX(Model_Scenarios[LTV Weight],1)*$AP805)-(INDEX(Model_Scenarios[GP Weight],1)*($AS805+$AV805+$AY805))</f>
        <v>2.1772551118190333</v>
      </c>
      <c r="BA805">
        <f>INDEX(Model_Assumptions[Values],9)*((INDEX(Model_Scenarios[GR Weight],2)*$AG805)+(INDEX(Model_Scenarios[GP Weight],2)*$AH805)+(INDEX(Model_Scenarios[LTV Weight],2)*$AI805))-(INDEX(Model_Scenarios[LTV Weight],2)*$AP805)-(INDEX(Model_Scenarios[GP Weight],2)*($AS805+$AV805+$AY805))</f>
        <v>1.2829415037700858</v>
      </c>
      <c r="BB805">
        <f>INDEX(Model_Assumptions[Values],9)*((INDEX(Model_Scenarios[GR Weight],3)*$AG805)+(INDEX(Model_Scenarios[GP Weight],3)*$AH805)+(INDEX(Model_Scenarios[LTV Weight],3)*$AI805))-(INDEX(Model_Scenarios[LTV Weight],3)*$AP805)-(INDEX(Model_Scenarios[GP Weight],3)*($AS805+$AV805+$AY805))</f>
        <v>-0.13462425855083104</v>
      </c>
      <c r="BC805">
        <f>INDEX(Model_Assumptions[Values],9)*((INDEX(Model_Scenarios[GR Weight],4)*$AG805)+(INDEX(Model_Scenarios[GP Weight],4)*$AH805)+(INDEX(Model_Scenarios[LTV Weight],4)*$AI805))-(INDEX(Model_Scenarios[LTV Weight],4)*$AP805)-(INDEX(Model_Scenarios[GP Weight],4)*($AS805+$AV805+$AY805))</f>
        <v>-0.4390056595408085</v>
      </c>
      <c r="BD805">
        <f>INDEX(Model_Assumptions[Values],9)*((INDEX(Model_Scenarios[GR Weight],5)*$AG805)+(INDEX(Model_Scenarios[GP Weight],5)*$AH805)+(INDEX(Model_Scenarios[LTV Weight],5)*$AI805))-(INDEX(Model_Scenarios[LTV Weight],5)*$AP805)-(INDEX(Model_Scenarios[GP Weight],5)*($AS805+$AV805+$AY805))</f>
        <v>-1.4666793731637604</v>
      </c>
    </row>
    <row r="806" spans="1:56" x14ac:dyDescent="0.25">
      <c r="A806">
        <v>805</v>
      </c>
      <c r="B806">
        <v>17</v>
      </c>
      <c r="C806" s="3">
        <v>5</v>
      </c>
      <c r="D806" s="4">
        <v>0.08</v>
      </c>
      <c r="E806" t="str">
        <v>SKU-1022</v>
      </c>
      <c r="F806" t="str">
        <v>Raise</v>
      </c>
      <c r="G806" t="str">
        <v>Full</v>
      </c>
      <c r="H806">
        <v>26.7</v>
      </c>
      <c r="I806">
        <v>12.27</v>
      </c>
      <c r="J806">
        <v>29</v>
      </c>
      <c r="K806">
        <v>774.3</v>
      </c>
      <c r="L806">
        <v>418.46999999999997</v>
      </c>
      <c r="M806">
        <v>0.54044943820224722</v>
      </c>
      <c r="N806">
        <v>26.902436199041908</v>
      </c>
      <c r="O806">
        <v>5.8706497722155291</v>
      </c>
      <c r="P806">
        <v>5.8706497722155291</v>
      </c>
      <c r="Q806">
        <v>1536.2038051779957</v>
      </c>
      <c r="R806">
        <v>1228.9630441423965</v>
      </c>
      <c r="S806">
        <v>1</v>
      </c>
      <c r="T806">
        <f t="shared" si="276"/>
        <v>26.716194895923351</v>
      </c>
      <c r="U806">
        <f t="shared" si="277"/>
        <v>6.0655040911430686E-4</v>
      </c>
      <c r="V806">
        <f>IF($F806="Reduce", INDEX(Model_Assumptions[Values], 2), INDEX(Model_Assumptions[Values], 1))</f>
        <v>-0.4</v>
      </c>
      <c r="W806">
        <f t="shared" si="278"/>
        <v>28.992964015254273</v>
      </c>
      <c r="X806">
        <f t="shared" si="291"/>
        <v>774.58167724202565</v>
      </c>
      <c r="Y806">
        <f t="shared" si="279"/>
        <v>418.83800877485572</v>
      </c>
      <c r="Z806">
        <f t="shared" si="280"/>
        <v>0.28167724202569389</v>
      </c>
      <c r="AA806">
        <f t="shared" si="281"/>
        <v>0.36800877485575256</v>
      </c>
      <c r="AB806">
        <f t="shared" si="292"/>
        <v>0.54072800981578817</v>
      </c>
      <c r="AC806">
        <f t="shared" si="282"/>
        <v>2.7857161354094551E-4</v>
      </c>
      <c r="AD806">
        <f t="shared" si="283"/>
        <v>2.7857161354094551E-4</v>
      </c>
      <c r="AE806">
        <f t="shared" si="284"/>
        <v>7.9999999999996491E-2</v>
      </c>
      <c r="AF806">
        <f t="shared" si="293"/>
        <v>1130.646000611009</v>
      </c>
      <c r="AG806">
        <f t="shared" si="285"/>
        <v>4.7980590386912401E-2</v>
      </c>
      <c r="AH806">
        <f t="shared" si="286"/>
        <v>6.2686208364439611E-2</v>
      </c>
      <c r="AI806">
        <f t="shared" si="294"/>
        <v>0.92000000000000337</v>
      </c>
      <c r="AJ806">
        <f>MAX(0, $R806 - $AA806) * INDEX(Model_Assumptions[Values], 7)</f>
        <v>2457.1900707350815</v>
      </c>
      <c r="AK806">
        <f>MAX(0, INDEX(Model_Assumptions[Values], 4) - $AD806)</f>
        <v>4.9721428386459057E-2</v>
      </c>
      <c r="AL806">
        <f>MAX(0, INDEX(Model_Assumptions[Values], 5) - $AC806)</f>
        <v>1.9721428386459055E-2</v>
      </c>
      <c r="AM806">
        <f>INDEX(Model_Assumptions[Values], 6) * MAX(0, INDEX(Model_Assumptions[Values], 3) - $AB806)^2</f>
        <v>0</v>
      </c>
      <c r="AN806">
        <f t="shared" si="287"/>
        <v>2453.4281007143604</v>
      </c>
      <c r="AO806" cm="1">
        <f t="array" ref="AO806">IFERROR(STDEV(IF($E$2:$E$2201=$E806, $AJ$2:$AJ$2201)), 0)</f>
        <v>2.6729597685078659</v>
      </c>
      <c r="AP806">
        <f t="shared" si="295"/>
        <v>1.4074173749427934</v>
      </c>
      <c r="AQ806">
        <f t="shared" si="288"/>
        <v>4.8301209465752962E-2</v>
      </c>
      <c r="AR806" cm="1">
        <f t="array" ref="AR806">IFERROR(STDEV(IF($E$2:$E$2201=$E806, $AK$2:$AK$2201)), 0)</f>
        <v>1.0083313770484019E-3</v>
      </c>
      <c r="AS806">
        <f t="shared" si="296"/>
        <v>1.4084843068787318</v>
      </c>
      <c r="AT806">
        <f t="shared" si="289"/>
        <v>1.8301209465752987E-2</v>
      </c>
      <c r="AU806" cm="1">
        <f t="array" ref="AU806">IFERROR(STDEV(IF($E$2:$E$2201=$E806, $AL$2:$AL$2201)), 0)</f>
        <v>1.0083313770484017E-3</v>
      </c>
      <c r="AV806">
        <f t="shared" si="297"/>
        <v>1.4084843068787045</v>
      </c>
      <c r="AW806">
        <f t="shared" si="290"/>
        <v>0</v>
      </c>
      <c r="AX806" cm="1">
        <f t="array" ref="AX806">IFERROR(STDEV(IF($E$2:$E$2201=$E806, $AM$2:$AM$2201)), 0)</f>
        <v>0</v>
      </c>
      <c r="AY806">
        <f t="shared" si="298"/>
        <v>1.4084843068787045</v>
      </c>
      <c r="AZ806">
        <f>INDEX(Model_Assumptions[Values],9)*((INDEX(Model_Scenarios[GR Weight],1)*$AG806)+(INDEX(Model_Scenarios[GP Weight],1)*$AH806)+(INDEX(Model_Scenarios[LTV Weight],1)*$AI806))-(INDEX(Model_Scenarios[LTV Weight],1)*$AP806)-(INDEX(Model_Scenarios[GP Weight],1)*($AS806+$AV806+$AY806))</f>
        <v>2.186854207357841</v>
      </c>
      <c r="BA806">
        <f>INDEX(Model_Assumptions[Values],9)*((INDEX(Model_Scenarios[GR Weight],2)*$AG806)+(INDEX(Model_Scenarios[GP Weight],2)*$AH806)+(INDEX(Model_Scenarios[LTV Weight],2)*$AI806))-(INDEX(Model_Scenarios[LTV Weight],2)*$AP806)-(INDEX(Model_Scenarios[GP Weight],2)*($AS806+$AV806+$AY806))</f>
        <v>1.3287597733145908</v>
      </c>
      <c r="BB806">
        <f>INDEX(Model_Assumptions[Values],9)*((INDEX(Model_Scenarios[GR Weight],3)*$AG806)+(INDEX(Model_Scenarios[GP Weight],3)*$AH806)+(INDEX(Model_Scenarios[LTV Weight],3)*$AI806))-(INDEX(Model_Scenarios[LTV Weight],3)*$AP806)-(INDEX(Model_Scenarios[GP Weight],3)*($AS806+$AV806+$AY806))</f>
        <v>-3.219886957834972E-2</v>
      </c>
      <c r="BC806">
        <f>INDEX(Model_Assumptions[Values],9)*((INDEX(Model_Scenarios[GR Weight],4)*$AG806)+(INDEX(Model_Scenarios[GP Weight],4)*$AH806)+(INDEX(Model_Scenarios[LTV Weight],4)*$AI806))-(INDEX(Model_Scenarios[LTV Weight],4)*$AP806)-(INDEX(Model_Scenarios[GP Weight],4)*($AS806+$AV806+$AY806))</f>
        <v>-0.32746683689061595</v>
      </c>
      <c r="BD806">
        <f>INDEX(Model_Assumptions[Values],9)*((INDEX(Model_Scenarios[GR Weight],5)*$AG806)+(INDEX(Model_Scenarios[GP Weight],5)*$AH806)+(INDEX(Model_Scenarios[LTV Weight],5)*$AI806))-(INDEX(Model_Scenarios[LTV Weight],5)*$AP806)-(INDEX(Model_Scenarios[GP Weight],5)*($AS806+$AV806+$AY806))</f>
        <v>-1.3054857866964502</v>
      </c>
    </row>
    <row r="807" spans="1:56" x14ac:dyDescent="0.25">
      <c r="A807">
        <v>806</v>
      </c>
      <c r="B807">
        <v>17</v>
      </c>
      <c r="C807" s="3">
        <v>6</v>
      </c>
      <c r="D807" s="4">
        <v>0.1</v>
      </c>
      <c r="E807" t="str">
        <v>SKU-1022</v>
      </c>
      <c r="F807" t="str">
        <v>Raise</v>
      </c>
      <c r="G807" t="str">
        <v>Full</v>
      </c>
      <c r="H807">
        <v>26.7</v>
      </c>
      <c r="I807">
        <v>12.27</v>
      </c>
      <c r="J807">
        <v>29</v>
      </c>
      <c r="K807">
        <v>774.3</v>
      </c>
      <c r="L807">
        <v>418.46999999999997</v>
      </c>
      <c r="M807">
        <v>0.54044943820224722</v>
      </c>
      <c r="N807">
        <v>26.902436199041908</v>
      </c>
      <c r="O807">
        <v>5.8706497722155291</v>
      </c>
      <c r="P807">
        <v>5.8706497722155291</v>
      </c>
      <c r="Q807">
        <v>1536.2038051779957</v>
      </c>
      <c r="R807">
        <v>1228.9630441423965</v>
      </c>
      <c r="S807">
        <v>1</v>
      </c>
      <c r="T807">
        <f t="shared" si="276"/>
        <v>26.720243619904188</v>
      </c>
      <c r="U807">
        <f t="shared" si="277"/>
        <v>7.5818801139285034E-4</v>
      </c>
      <c r="V807">
        <f>IF($F807="Reduce", INDEX(Model_Assumptions[Values], 2), INDEX(Model_Assumptions[Values], 1))</f>
        <v>-0.4</v>
      </c>
      <c r="W807">
        <f t="shared" si="278"/>
        <v>28.991205019067845</v>
      </c>
      <c r="X807">
        <f t="shared" si="291"/>
        <v>774.65206094408188</v>
      </c>
      <c r="Y807">
        <f t="shared" si="279"/>
        <v>418.92997536011944</v>
      </c>
      <c r="Z807">
        <f t="shared" si="280"/>
        <v>0.35206094408192712</v>
      </c>
      <c r="AA807">
        <f t="shared" si="281"/>
        <v>0.45997536011947204</v>
      </c>
      <c r="AB807">
        <f t="shared" si="292"/>
        <v>0.5407975999567628</v>
      </c>
      <c r="AC807">
        <f t="shared" si="282"/>
        <v>3.4816175451557463E-4</v>
      </c>
      <c r="AD807">
        <f t="shared" si="283"/>
        <v>3.4816175451557463E-4</v>
      </c>
      <c r="AE807">
        <f t="shared" si="284"/>
        <v>9.9999999999991221E-2</v>
      </c>
      <c r="AF807">
        <f t="shared" si="293"/>
        <v>1106.0667397281677</v>
      </c>
      <c r="AG807">
        <f t="shared" si="285"/>
        <v>5.9969672479552899E-2</v>
      </c>
      <c r="AH807">
        <f t="shared" si="286"/>
        <v>7.8351694951457065E-2</v>
      </c>
      <c r="AI807">
        <f t="shared" si="294"/>
        <v>0.90000000000000879</v>
      </c>
      <c r="AJ807">
        <f>MAX(0, $R807 - $AA807) * INDEX(Model_Assumptions[Values], 7)</f>
        <v>2457.0061375645541</v>
      </c>
      <c r="AK807">
        <f>MAX(0, INDEX(Model_Assumptions[Values], 4) - $AD807)</f>
        <v>4.9651838245484428E-2</v>
      </c>
      <c r="AL807">
        <f>MAX(0, INDEX(Model_Assumptions[Values], 5) - $AC807)</f>
        <v>1.9651838245484426E-2</v>
      </c>
      <c r="AM807">
        <f>INDEX(Model_Assumptions[Values], 6) * MAX(0, INDEX(Model_Assumptions[Values], 3) - $AB807)^2</f>
        <v>0</v>
      </c>
      <c r="AN807">
        <f t="shared" si="287"/>
        <v>2453.4281007143604</v>
      </c>
      <c r="AO807" cm="1">
        <f t="array" ref="AO807">IFERROR(STDEV(IF($E$2:$E$2201=$E807, $AJ$2:$AJ$2201)), 0)</f>
        <v>2.6729597685078659</v>
      </c>
      <c r="AP807">
        <f t="shared" si="295"/>
        <v>1.3386048276331108</v>
      </c>
      <c r="AQ807">
        <f t="shared" si="288"/>
        <v>4.8301209465752962E-2</v>
      </c>
      <c r="AR807" cm="1">
        <f t="array" ref="AR807">IFERROR(STDEV(IF($E$2:$E$2201=$E807, $AK$2:$AK$2201)), 0)</f>
        <v>1.0083313770484019E-3</v>
      </c>
      <c r="AS807">
        <f t="shared" si="296"/>
        <v>1.3394691571386392</v>
      </c>
      <c r="AT807">
        <f t="shared" si="289"/>
        <v>1.8301209465752987E-2</v>
      </c>
      <c r="AU807" cm="1">
        <f t="array" ref="AU807">IFERROR(STDEV(IF($E$2:$E$2201=$E807, $AL$2:$AL$2201)), 0)</f>
        <v>1.0083313770484017E-3</v>
      </c>
      <c r="AV807">
        <f t="shared" si="297"/>
        <v>1.3394691571386121</v>
      </c>
      <c r="AW807">
        <f t="shared" si="290"/>
        <v>0</v>
      </c>
      <c r="AX807" cm="1">
        <f t="array" ref="AX807">IFERROR(STDEV(IF($E$2:$E$2201=$E807, $AM$2:$AM$2201)), 0)</f>
        <v>0</v>
      </c>
      <c r="AY807">
        <f t="shared" si="298"/>
        <v>1.3394691571386121</v>
      </c>
      <c r="AZ807">
        <f>INDEX(Model_Assumptions[Values],9)*((INDEX(Model_Scenarios[GR Weight],1)*$AG807)+(INDEX(Model_Scenarios[GP Weight],1)*$AH807)+(INDEX(Model_Scenarios[LTV Weight],1)*$AI807))-(INDEX(Model_Scenarios[LTV Weight],1)*$AP807)-(INDEX(Model_Scenarios[GP Weight],1)*($AS807+$AV807+$AY807))</f>
        <v>2.1964360744674654</v>
      </c>
      <c r="BA807">
        <f>INDEX(Model_Assumptions[Values],9)*((INDEX(Model_Scenarios[GR Weight],2)*$AG807)+(INDEX(Model_Scenarios[GP Weight],2)*$AH807)+(INDEX(Model_Scenarios[LTV Weight],2)*$AI807))-(INDEX(Model_Scenarios[LTV Weight],2)*$AP807)-(INDEX(Model_Scenarios[GP Weight],2)*($AS807+$AV807+$AY807))</f>
        <v>1.3745543170664556</v>
      </c>
      <c r="BB807">
        <f>INDEX(Model_Assumptions[Values],9)*((INDEX(Model_Scenarios[GR Weight],3)*$AG807)+(INDEX(Model_Scenarios[GP Weight],3)*$AH807)+(INDEX(Model_Scenarios[LTV Weight],3)*$AI807))-(INDEX(Model_Scenarios[LTV Weight],3)*$AP807)-(INDEX(Model_Scenarios[GP Weight],3)*($AS807+$AV807+$AY807))</f>
        <v>7.0193010715712267E-2</v>
      </c>
      <c r="BC807">
        <f>INDEX(Model_Assumptions[Values],9)*((INDEX(Model_Scenarios[GR Weight],4)*$AG807)+(INDEX(Model_Scenarios[GP Weight],4)*$AH807)+(INDEX(Model_Scenarios[LTV Weight],4)*$AI807))-(INDEX(Model_Scenarios[LTV Weight],4)*$AP807)-(INDEX(Model_Scenarios[GP Weight],4)*($AS807+$AV807+$AY807))</f>
        <v>-0.21596167028120505</v>
      </c>
      <c r="BD807">
        <f>INDEX(Model_Assumptions[Values],9)*((INDEX(Model_Scenarios[GR Weight],5)*$AG807)+(INDEX(Model_Scenarios[GP Weight],5)*$AH807)+(INDEX(Model_Scenarios[LTV Weight],5)*$AI807))-(INDEX(Model_Scenarios[LTV Weight],5)*$AP807)-(INDEX(Model_Scenarios[GP Weight],5)*($AS807+$AV807+$AY807))</f>
        <v>-1.144338482590932</v>
      </c>
    </row>
    <row r="808" spans="1:56" x14ac:dyDescent="0.25">
      <c r="A808">
        <v>807</v>
      </c>
      <c r="B808">
        <v>17</v>
      </c>
      <c r="C808" s="3">
        <v>7</v>
      </c>
      <c r="D808" s="4">
        <v>0.12</v>
      </c>
      <c r="E808" t="str">
        <v>SKU-1022</v>
      </c>
      <c r="F808" t="str">
        <v>Raise</v>
      </c>
      <c r="G808" t="str">
        <v>Full</v>
      </c>
      <c r="H808">
        <v>26.7</v>
      </c>
      <c r="I808">
        <v>12.27</v>
      </c>
      <c r="J808">
        <v>29</v>
      </c>
      <c r="K808">
        <v>774.3</v>
      </c>
      <c r="L808">
        <v>418.46999999999997</v>
      </c>
      <c r="M808">
        <v>0.54044943820224722</v>
      </c>
      <c r="N808">
        <v>26.902436199041908</v>
      </c>
      <c r="O808">
        <v>5.8706497722155291</v>
      </c>
      <c r="P808">
        <v>5.8706497722155291</v>
      </c>
      <c r="Q808">
        <v>1536.2038051779957</v>
      </c>
      <c r="R808">
        <v>1228.9630441423965</v>
      </c>
      <c r="S808">
        <v>1</v>
      </c>
      <c r="T808">
        <f t="shared" si="276"/>
        <v>26.724292343885029</v>
      </c>
      <c r="U808">
        <f t="shared" si="277"/>
        <v>9.0982561367152685E-4</v>
      </c>
      <c r="V808">
        <f>IF($F808="Reduce", INDEX(Model_Assumptions[Values], 2), INDEX(Model_Assumptions[Values], 1))</f>
        <v>-0.4</v>
      </c>
      <c r="W808">
        <f t="shared" si="278"/>
        <v>28.98944602288141</v>
      </c>
      <c r="X808">
        <f t="shared" si="291"/>
        <v>774.72243040275794</v>
      </c>
      <c r="Y808">
        <f t="shared" si="279"/>
        <v>419.02192770200304</v>
      </c>
      <c r="Z808">
        <f t="shared" si="280"/>
        <v>0.42243040275798194</v>
      </c>
      <c r="AA808">
        <f t="shared" si="281"/>
        <v>0.55192770200306995</v>
      </c>
      <c r="AB808">
        <f t="shared" si="292"/>
        <v>0.54086716901195764</v>
      </c>
      <c r="AC808">
        <f t="shared" si="282"/>
        <v>4.1773080971041487E-4</v>
      </c>
      <c r="AD808">
        <f t="shared" si="283"/>
        <v>4.1773080971041487E-4</v>
      </c>
      <c r="AE808">
        <f t="shared" si="284"/>
        <v>0.12000000000000351</v>
      </c>
      <c r="AF808">
        <f t="shared" si="293"/>
        <v>1081.4874788453046</v>
      </c>
      <c r="AG808">
        <f t="shared" si="285"/>
        <v>7.1956328370540931E-2</v>
      </c>
      <c r="AH808">
        <f t="shared" si="286"/>
        <v>9.4014755336831735E-2</v>
      </c>
      <c r="AI808">
        <f t="shared" si="294"/>
        <v>0.87999999999999656</v>
      </c>
      <c r="AJ808">
        <f>MAX(0, $R808 - $AA808) * INDEX(Model_Assumptions[Values], 7)</f>
        <v>2456.8222328807869</v>
      </c>
      <c r="AK808">
        <f>MAX(0, INDEX(Model_Assumptions[Values], 4) - $AD808)</f>
        <v>4.9582269190289588E-2</v>
      </c>
      <c r="AL808">
        <f>MAX(0, INDEX(Model_Assumptions[Values], 5) - $AC808)</f>
        <v>1.9582269190289586E-2</v>
      </c>
      <c r="AM808">
        <f>INDEX(Model_Assumptions[Values], 6) * MAX(0, INDEX(Model_Assumptions[Values], 3) - $AB808)^2</f>
        <v>0</v>
      </c>
      <c r="AN808">
        <f t="shared" si="287"/>
        <v>2453.4281007143604</v>
      </c>
      <c r="AO808" cm="1">
        <f t="array" ref="AO808">IFERROR(STDEV(IF($E$2:$E$2201=$E808, $AJ$2:$AJ$2201)), 0)</f>
        <v>2.6729597685078659</v>
      </c>
      <c r="AP808">
        <f t="shared" si="295"/>
        <v>1.2698029377079747</v>
      </c>
      <c r="AQ808">
        <f t="shared" si="288"/>
        <v>4.8301209465752962E-2</v>
      </c>
      <c r="AR808" cm="1">
        <f t="array" ref="AR808">IFERROR(STDEV(IF($E$2:$E$2201=$E808, $AK$2:$AK$2201)), 0)</f>
        <v>1.0083313770484019E-3</v>
      </c>
      <c r="AS808">
        <f t="shared" si="296"/>
        <v>1.2704749189562636</v>
      </c>
      <c r="AT808">
        <f t="shared" si="289"/>
        <v>1.8301209465752987E-2</v>
      </c>
      <c r="AU808" cm="1">
        <f t="array" ref="AU808">IFERROR(STDEV(IF($E$2:$E$2201=$E808, $AL$2:$AL$2201)), 0)</f>
        <v>1.0083313770484017E-3</v>
      </c>
      <c r="AV808">
        <f t="shared" si="297"/>
        <v>1.2704749189562363</v>
      </c>
      <c r="AW808">
        <f t="shared" si="290"/>
        <v>0</v>
      </c>
      <c r="AX808" cm="1">
        <f t="array" ref="AX808">IFERROR(STDEV(IF($E$2:$E$2201=$E808, $AM$2:$AM$2201)), 0)</f>
        <v>0</v>
      </c>
      <c r="AY808">
        <f t="shared" si="298"/>
        <v>1.2704749189562363</v>
      </c>
      <c r="AZ808">
        <f>INDEX(Model_Assumptions[Values],9)*((INDEX(Model_Scenarios[GR Weight],1)*$AG808)+(INDEX(Model_Scenarios[GP Weight],1)*$AH808)+(INDEX(Model_Scenarios[LTV Weight],1)*$AI808))-(INDEX(Model_Scenarios[LTV Weight],1)*$AP808)-(INDEX(Model_Scenarios[GP Weight],1)*($AS808+$AV808+$AY808))</f>
        <v>2.2060007160004194</v>
      </c>
      <c r="BA808">
        <f>INDEX(Model_Assumptions[Values],9)*((INDEX(Model_Scenarios[GR Weight],2)*$AG808)+(INDEX(Model_Scenarios[GP Weight],2)*$AH808)+(INDEX(Model_Scenarios[LTV Weight],2)*$AI808))-(INDEX(Model_Scenarios[LTV Weight],2)*$AP808)-(INDEX(Model_Scenarios[GP Weight],2)*($AS808+$AV808+$AY808))</f>
        <v>1.4203251407307953</v>
      </c>
      <c r="BB808">
        <f>INDEX(Model_Assumptions[Values],9)*((INDEX(Model_Scenarios[GR Weight],3)*$AG808)+(INDEX(Model_Scenarios[GP Weight],3)*$AH808)+(INDEX(Model_Scenarios[LTV Weight],3)*$AI808))-(INDEX(Model_Scenarios[LTV Weight],3)*$AP808)-(INDEX(Model_Scenarios[GP Weight],3)*($AS808+$AV808+$AY808))</f>
        <v>0.17255139231537719</v>
      </c>
      <c r="BC808">
        <f>INDEX(Model_Assumptions[Values],9)*((INDEX(Model_Scenarios[GR Weight],4)*$AG808)+(INDEX(Model_Scenarios[GP Weight],4)*$AH808)+(INDEX(Model_Scenarios[LTV Weight],4)*$AI808))-(INDEX(Model_Scenarios[LTV Weight],4)*$AP808)-(INDEX(Model_Scenarios[GP Weight],4)*($AS808+$AV808+$AY808))</f>
        <v>-0.10449014972855331</v>
      </c>
      <c r="BD808">
        <f>INDEX(Model_Assumptions[Values],9)*((INDEX(Model_Scenarios[GR Weight],5)*$AG808)+(INDEX(Model_Scenarios[GP Weight],5)*$AH808)+(INDEX(Model_Scenarios[LTV Weight],5)*$AI808))-(INDEX(Model_Scenarios[LTV Weight],5)*$AP808)-(INDEX(Model_Scenarios[GP Weight],5)*($AS808+$AV808+$AY808))</f>
        <v>-0.98323744515797462</v>
      </c>
    </row>
    <row r="809" spans="1:56" x14ac:dyDescent="0.25">
      <c r="A809">
        <v>808</v>
      </c>
      <c r="B809">
        <v>17</v>
      </c>
      <c r="C809" s="3">
        <v>8</v>
      </c>
      <c r="D809" s="4">
        <v>0.14000000000000001</v>
      </c>
      <c r="E809" t="str">
        <v>SKU-1022</v>
      </c>
      <c r="F809" t="str">
        <v>Raise</v>
      </c>
      <c r="G809" t="str">
        <v>Full</v>
      </c>
      <c r="H809">
        <v>26.7</v>
      </c>
      <c r="I809">
        <v>12.27</v>
      </c>
      <c r="J809">
        <v>29</v>
      </c>
      <c r="K809">
        <v>774.3</v>
      </c>
      <c r="L809">
        <v>418.46999999999997</v>
      </c>
      <c r="M809">
        <v>0.54044943820224722</v>
      </c>
      <c r="N809">
        <v>26.902436199041908</v>
      </c>
      <c r="O809">
        <v>5.8706497722155291</v>
      </c>
      <c r="P809">
        <v>5.8706497722155291</v>
      </c>
      <c r="Q809">
        <v>1536.2038051779957</v>
      </c>
      <c r="R809">
        <v>1228.9630441423965</v>
      </c>
      <c r="S809">
        <v>1</v>
      </c>
      <c r="T809">
        <f t="shared" si="276"/>
        <v>26.728341067865866</v>
      </c>
      <c r="U809">
        <f t="shared" si="277"/>
        <v>1.0614632159500702E-3</v>
      </c>
      <c r="V809">
        <f>IF($F809="Reduce", INDEX(Model_Assumptions[Values], 2), INDEX(Model_Assumptions[Values], 1))</f>
        <v>-0.4</v>
      </c>
      <c r="W809">
        <f t="shared" si="278"/>
        <v>28.987687026694978</v>
      </c>
      <c r="X809">
        <f t="shared" si="291"/>
        <v>774.79278561805393</v>
      </c>
      <c r="Y809">
        <f t="shared" si="279"/>
        <v>419.11386580050657</v>
      </c>
      <c r="Z809">
        <f t="shared" si="280"/>
        <v>0.49278561805397203</v>
      </c>
      <c r="AA809">
        <f t="shared" si="281"/>
        <v>0.64386580050660314</v>
      </c>
      <c r="AB809">
        <f t="shared" si="292"/>
        <v>0.54093671699095458</v>
      </c>
      <c r="AC809">
        <f t="shared" si="282"/>
        <v>4.8727878870735708E-4</v>
      </c>
      <c r="AD809">
        <f t="shared" si="283"/>
        <v>4.8727878870735708E-4</v>
      </c>
      <c r="AE809">
        <f t="shared" si="284"/>
        <v>0.13999999999999824</v>
      </c>
      <c r="AF809">
        <f t="shared" si="293"/>
        <v>1056.9082179624631</v>
      </c>
      <c r="AG809">
        <f t="shared" si="285"/>
        <v>8.3940558059895864E-2</v>
      </c>
      <c r="AH809">
        <f t="shared" si="286"/>
        <v>0.1096753895205733</v>
      </c>
      <c r="AI809">
        <f t="shared" si="294"/>
        <v>0.86000000000000176</v>
      </c>
      <c r="AJ809">
        <f>MAX(0, $R809 - $AA809) * INDEX(Model_Assumptions[Values], 7)</f>
        <v>2456.6383566837799</v>
      </c>
      <c r="AK809">
        <f>MAX(0, INDEX(Model_Assumptions[Values], 4) - $AD809)</f>
        <v>4.9512721211292646E-2</v>
      </c>
      <c r="AL809">
        <f>MAX(0, INDEX(Model_Assumptions[Values], 5) - $AC809)</f>
        <v>1.9512721211292643E-2</v>
      </c>
      <c r="AM809">
        <f>INDEX(Model_Assumptions[Values], 6) * MAX(0, INDEX(Model_Assumptions[Values], 3) - $AB809)^2</f>
        <v>0</v>
      </c>
      <c r="AN809">
        <f t="shared" si="287"/>
        <v>2453.4281007143604</v>
      </c>
      <c r="AO809" cm="1">
        <f t="array" ref="AO809">IFERROR(STDEV(IF($E$2:$E$2201=$E809, $AJ$2:$AJ$2201)), 0)</f>
        <v>2.6729597685078659</v>
      </c>
      <c r="AP809">
        <f t="shared" si="295"/>
        <v>1.2010117051673845</v>
      </c>
      <c r="AQ809">
        <f t="shared" si="288"/>
        <v>4.8301209465752962E-2</v>
      </c>
      <c r="AR809" cm="1">
        <f t="array" ref="AR809">IFERROR(STDEV(IF($E$2:$E$2201=$E809, $AK$2:$AK$2201)), 0)</f>
        <v>1.0083313770484019E-3</v>
      </c>
      <c r="AS809">
        <f t="shared" si="296"/>
        <v>1.2015015828288849</v>
      </c>
      <c r="AT809">
        <f t="shared" si="289"/>
        <v>1.8301209465752987E-2</v>
      </c>
      <c r="AU809" cm="1">
        <f t="array" ref="AU809">IFERROR(STDEV(IF($E$2:$E$2201=$E809, $AL$2:$AL$2201)), 0)</f>
        <v>1.0083313770484017E-3</v>
      </c>
      <c r="AV809">
        <f t="shared" si="297"/>
        <v>1.2015015828288576</v>
      </c>
      <c r="AW809">
        <f t="shared" si="290"/>
        <v>0</v>
      </c>
      <c r="AX809" cm="1">
        <f t="array" ref="AX809">IFERROR(STDEV(IF($E$2:$E$2201=$E809, $AM$2:$AM$2201)), 0)</f>
        <v>0</v>
      </c>
      <c r="AY809">
        <f t="shared" si="298"/>
        <v>1.2015015828288576</v>
      </c>
      <c r="AZ809">
        <f>INDEX(Model_Assumptions[Values],9)*((INDEX(Model_Scenarios[GR Weight],1)*$AG809)+(INDEX(Model_Scenarios[GP Weight],1)*$AH809)+(INDEX(Model_Scenarios[LTV Weight],1)*$AI809))-(INDEX(Model_Scenarios[LTV Weight],1)*$AP809)-(INDEX(Model_Scenarios[GP Weight],1)*($AS809+$AV809+$AY809))</f>
        <v>2.215548134807674</v>
      </c>
      <c r="BA809">
        <f>INDEX(Model_Assumptions[Values],9)*((INDEX(Model_Scenarios[GR Weight],2)*$AG809)+(INDEX(Model_Scenarios[GP Weight],2)*$AH809)+(INDEX(Model_Scenarios[LTV Weight],2)*$AI809))-(INDEX(Model_Scenarios[LTV Weight],2)*$AP809)-(INDEX(Model_Scenarios[GP Weight],2)*($AS809+$AV809+$AY809))</f>
        <v>1.4660722500093812</v>
      </c>
      <c r="BB809">
        <f>INDEX(Model_Assumptions[Values],9)*((INDEX(Model_Scenarios[GR Weight],3)*$AG809)+(INDEX(Model_Scenarios[GP Weight],3)*$AH809)+(INDEX(Model_Scenarios[LTV Weight],3)*$AI809))-(INDEX(Model_Scenarios[LTV Weight],3)*$AP809)-(INDEX(Model_Scenarios[GP Weight],3)*($AS809+$AV809+$AY809))</f>
        <v>0.27487628519861329</v>
      </c>
      <c r="BC809">
        <f>INDEX(Model_Assumptions[Values],9)*((INDEX(Model_Scenarios[GR Weight],4)*$AG809)+(INDEX(Model_Scenarios[GP Weight],4)*$AH809)+(INDEX(Model_Scenarios[LTV Weight],4)*$AI809))-(INDEX(Model_Scenarios[LTV Weight],4)*$AP809)-(INDEX(Model_Scenarios[GP Weight],4)*($AS809+$AV809+$AY809))</f>
        <v>6.9477347452984173E-3</v>
      </c>
      <c r="BD809">
        <f>INDEX(Model_Assumptions[Values],9)*((INDEX(Model_Scenarios[GR Weight],5)*$AG809)+(INDEX(Model_Scenarios[GP Weight],5)*$AH809)+(INDEX(Model_Scenarios[LTV Weight],5)*$AI809))-(INDEX(Model_Scenarios[LTV Weight],5)*$AP809)-(INDEX(Model_Scenarios[GP Weight],5)*($AS809+$AV809+$AY809))</f>
        <v>-0.82218265871800167</v>
      </c>
    </row>
    <row r="810" spans="1:56" x14ac:dyDescent="0.25">
      <c r="A810">
        <v>809</v>
      </c>
      <c r="B810">
        <v>17</v>
      </c>
      <c r="C810" s="3">
        <v>9</v>
      </c>
      <c r="D810" s="4">
        <v>0.16</v>
      </c>
      <c r="E810" t="str">
        <v>SKU-1022</v>
      </c>
      <c r="F810" t="str">
        <v>Raise</v>
      </c>
      <c r="G810" t="str">
        <v>Full</v>
      </c>
      <c r="H810">
        <v>26.7</v>
      </c>
      <c r="I810">
        <v>12.27</v>
      </c>
      <c r="J810">
        <v>29</v>
      </c>
      <c r="K810">
        <v>774.3</v>
      </c>
      <c r="L810">
        <v>418.46999999999997</v>
      </c>
      <c r="M810">
        <v>0.54044943820224722</v>
      </c>
      <c r="N810">
        <v>26.902436199041908</v>
      </c>
      <c r="O810">
        <v>5.8706497722155291</v>
      </c>
      <c r="P810">
        <v>5.8706497722155291</v>
      </c>
      <c r="Q810">
        <v>1536.2038051779957</v>
      </c>
      <c r="R810">
        <v>1228.9630441423965</v>
      </c>
      <c r="S810">
        <v>1</v>
      </c>
      <c r="T810">
        <f t="shared" si="276"/>
        <v>26.732389791846703</v>
      </c>
      <c r="U810">
        <f t="shared" si="277"/>
        <v>1.2131008182286137E-3</v>
      </c>
      <c r="V810">
        <f>IF($F810="Reduce", INDEX(Model_Assumptions[Values], 2), INDEX(Model_Assumptions[Values], 1))</f>
        <v>-0.4</v>
      </c>
      <c r="W810">
        <f t="shared" si="278"/>
        <v>28.985928030508546</v>
      </c>
      <c r="X810">
        <f t="shared" si="291"/>
        <v>774.86312658996985</v>
      </c>
      <c r="Y810">
        <f t="shared" si="279"/>
        <v>419.20578965562999</v>
      </c>
      <c r="Z810">
        <f t="shared" si="280"/>
        <v>0.5631265899698974</v>
      </c>
      <c r="AA810">
        <f t="shared" si="281"/>
        <v>0.73578965563001475</v>
      </c>
      <c r="AB810">
        <f t="shared" si="292"/>
        <v>0.54100624390332985</v>
      </c>
      <c r="AC810">
        <f t="shared" si="282"/>
        <v>5.5680570108262994E-4</v>
      </c>
      <c r="AD810">
        <f t="shared" si="283"/>
        <v>5.5680570108262994E-4</v>
      </c>
      <c r="AE810">
        <f t="shared" si="284"/>
        <v>0.15999999999999298</v>
      </c>
      <c r="AF810">
        <f t="shared" si="293"/>
        <v>1032.3289570796217</v>
      </c>
      <c r="AG810">
        <f t="shared" si="285"/>
        <v>9.5922361547617685E-2</v>
      </c>
      <c r="AH810">
        <f t="shared" si="286"/>
        <v>0.12533359750267209</v>
      </c>
      <c r="AI810">
        <f t="shared" si="294"/>
        <v>0.84000000000000696</v>
      </c>
      <c r="AJ810">
        <f>MAX(0, $R810 - $AA810) * INDEX(Model_Assumptions[Values], 7)</f>
        <v>2456.4545089735329</v>
      </c>
      <c r="AK810">
        <f>MAX(0, INDEX(Model_Assumptions[Values], 4) - $AD810)</f>
        <v>4.9443194298917373E-2</v>
      </c>
      <c r="AL810">
        <f>MAX(0, INDEX(Model_Assumptions[Values], 5) - $AC810)</f>
        <v>1.944319429891737E-2</v>
      </c>
      <c r="AM810">
        <f>INDEX(Model_Assumptions[Values], 6) * MAX(0, INDEX(Model_Assumptions[Values], 3) - $AB810)^2</f>
        <v>0</v>
      </c>
      <c r="AN810">
        <f t="shared" si="287"/>
        <v>2453.4281007143604</v>
      </c>
      <c r="AO810" cm="1">
        <f t="array" ref="AO810">IFERROR(STDEV(IF($E$2:$E$2201=$E810, $AJ$2:$AJ$2201)), 0)</f>
        <v>2.6729597685078659</v>
      </c>
      <c r="AP810">
        <f t="shared" si="295"/>
        <v>1.1322311300113408</v>
      </c>
      <c r="AQ810">
        <f t="shared" si="288"/>
        <v>4.8301209465752962E-2</v>
      </c>
      <c r="AR810" cm="1">
        <f t="array" ref="AR810">IFERROR(STDEV(IF($E$2:$E$2201=$E810, $AK$2:$AK$2201)), 0)</f>
        <v>1.0083313770484019E-3</v>
      </c>
      <c r="AS810">
        <f t="shared" si="296"/>
        <v>1.132549139259398</v>
      </c>
      <c r="AT810">
        <f t="shared" si="289"/>
        <v>1.8301209465752987E-2</v>
      </c>
      <c r="AU810" cm="1">
        <f t="array" ref="AU810">IFERROR(STDEV(IF($E$2:$E$2201=$E810, $AL$2:$AL$2201)), 0)</f>
        <v>1.0083313770484017E-3</v>
      </c>
      <c r="AV810">
        <f t="shared" si="297"/>
        <v>1.1325491392593707</v>
      </c>
      <c r="AW810">
        <f t="shared" si="290"/>
        <v>0</v>
      </c>
      <c r="AX810" cm="1">
        <f t="array" ref="AX810">IFERROR(STDEV(IF($E$2:$E$2201=$E810, $AM$2:$AM$2201)), 0)</f>
        <v>0</v>
      </c>
      <c r="AY810">
        <f t="shared" si="298"/>
        <v>1.1325491392593707</v>
      </c>
      <c r="AZ810">
        <f>INDEX(Model_Assumptions[Values],9)*((INDEX(Model_Scenarios[GR Weight],1)*$AG810)+(INDEX(Model_Scenarios[GP Weight],1)*$AH810)+(INDEX(Model_Scenarios[LTV Weight],1)*$AI810))-(INDEX(Model_Scenarios[LTV Weight],1)*$AP810)-(INDEX(Model_Scenarios[GP Weight],1)*($AS810+$AV810+$AY810))</f>
        <v>2.2250783337382858</v>
      </c>
      <c r="BA810">
        <f>INDEX(Model_Assumptions[Values],9)*((INDEX(Model_Scenarios[GR Weight],2)*$AG810)+(INDEX(Model_Scenarios[GP Weight],2)*$AH810)+(INDEX(Model_Scenarios[LTV Weight],2)*$AI810))-(INDEX(Model_Scenarios[LTV Weight],2)*$AP810)-(INDEX(Model_Scenarios[GP Weight],2)*($AS810+$AV810+$AY810))</f>
        <v>1.5117956506004089</v>
      </c>
      <c r="BB810">
        <f>INDEX(Model_Assumptions[Values],9)*((INDEX(Model_Scenarios[GR Weight],3)*$AG810)+(INDEX(Model_Scenarios[GP Weight],3)*$AH810)+(INDEX(Model_Scenarios[LTV Weight],3)*$AI810))-(INDEX(Model_Scenarios[LTV Weight],3)*$AP810)-(INDEX(Model_Scenarios[GP Weight],3)*($AS810+$AV810+$AY810))</f>
        <v>0.37716769933732697</v>
      </c>
      <c r="BC810">
        <f>INDEX(Model_Assumptions[Values],9)*((INDEX(Model_Scenarios[GR Weight],4)*$AG810)+(INDEX(Model_Scenarios[GP Weight],4)*$AH810)+(INDEX(Model_Scenarios[LTV Weight],4)*$AI810))-(INDEX(Model_Scenarios[LTV Weight],4)*$AP810)-(INDEX(Model_Scenarios[GP Weight],4)*($AS810+$AV810+$AY810))</f>
        <v>0.1183519931122663</v>
      </c>
      <c r="BD810">
        <f>INDEX(Model_Assumptions[Values],9)*((INDEX(Model_Scenarios[GR Weight],5)*$AG810)+(INDEX(Model_Scenarios[GP Weight],5)*$AH810)+(INDEX(Model_Scenarios[LTV Weight],5)*$AI810))-(INDEX(Model_Scenarios[LTV Weight],5)*$AP810)-(INDEX(Model_Scenarios[GP Weight],5)*($AS810+$AV810+$AY810))</f>
        <v>-0.66117410760083795</v>
      </c>
    </row>
    <row r="811" spans="1:56" x14ac:dyDescent="0.25">
      <c r="A811">
        <v>810</v>
      </c>
      <c r="B811">
        <v>17</v>
      </c>
      <c r="C811" s="3">
        <v>10</v>
      </c>
      <c r="D811" s="4">
        <v>0.18</v>
      </c>
      <c r="E811" t="str">
        <v>SKU-1022</v>
      </c>
      <c r="F811" t="str">
        <v>Raise</v>
      </c>
      <c r="G811" t="str">
        <v>Full</v>
      </c>
      <c r="H811">
        <v>26.7</v>
      </c>
      <c r="I811">
        <v>12.27</v>
      </c>
      <c r="J811">
        <v>29</v>
      </c>
      <c r="K811">
        <v>774.3</v>
      </c>
      <c r="L811">
        <v>418.46999999999997</v>
      </c>
      <c r="M811">
        <v>0.54044943820224722</v>
      </c>
      <c r="N811">
        <v>26.902436199041908</v>
      </c>
      <c r="O811">
        <v>5.8706497722155291</v>
      </c>
      <c r="P811">
        <v>5.8706497722155291</v>
      </c>
      <c r="Q811">
        <v>1536.2038051779957</v>
      </c>
      <c r="R811">
        <v>1228.9630441423965</v>
      </c>
      <c r="S811">
        <v>1</v>
      </c>
      <c r="T811">
        <f t="shared" si="276"/>
        <v>26.736438515827544</v>
      </c>
      <c r="U811">
        <f t="shared" si="277"/>
        <v>1.3647384205072903E-3</v>
      </c>
      <c r="V811">
        <f>IF($F811="Reduce", INDEX(Model_Assumptions[Values], 2), INDEX(Model_Assumptions[Values], 1))</f>
        <v>-0.4</v>
      </c>
      <c r="W811">
        <f t="shared" si="278"/>
        <v>28.984169034322115</v>
      </c>
      <c r="X811">
        <f t="shared" si="291"/>
        <v>774.93345331850583</v>
      </c>
      <c r="Y811">
        <f t="shared" si="279"/>
        <v>419.2976992673735</v>
      </c>
      <c r="Z811">
        <f t="shared" si="280"/>
        <v>0.63345331850587172</v>
      </c>
      <c r="AA811">
        <f t="shared" si="281"/>
        <v>0.82769926737353217</v>
      </c>
      <c r="AB811">
        <f t="shared" si="292"/>
        <v>0.54107574975865413</v>
      </c>
      <c r="AC811">
        <f t="shared" si="282"/>
        <v>6.2631155640691105E-4</v>
      </c>
      <c r="AD811">
        <f t="shared" si="283"/>
        <v>6.2631155640691105E-4</v>
      </c>
      <c r="AE811">
        <f t="shared" si="284"/>
        <v>0.18000000000000527</v>
      </c>
      <c r="AF811">
        <f t="shared" si="293"/>
        <v>1007.7496961967587</v>
      </c>
      <c r="AG811">
        <f t="shared" si="285"/>
        <v>0.10790173883372578</v>
      </c>
      <c r="AH811">
        <f t="shared" si="286"/>
        <v>0.14098937928316682</v>
      </c>
      <c r="AI811">
        <f t="shared" si="294"/>
        <v>0.81999999999999473</v>
      </c>
      <c r="AJ811">
        <f>MAX(0, $R811 - $AA811) * INDEX(Model_Assumptions[Values], 7)</f>
        <v>2456.2706897500457</v>
      </c>
      <c r="AK811">
        <f>MAX(0, INDEX(Model_Assumptions[Values], 4) - $AD811)</f>
        <v>4.9373688443593092E-2</v>
      </c>
      <c r="AL811">
        <f>MAX(0, INDEX(Model_Assumptions[Values], 5) - $AC811)</f>
        <v>1.9373688443593089E-2</v>
      </c>
      <c r="AM811">
        <f>INDEX(Model_Assumptions[Values], 6) * MAX(0, INDEX(Model_Assumptions[Values], 3) - $AB811)^2</f>
        <v>0</v>
      </c>
      <c r="AN811">
        <f t="shared" si="287"/>
        <v>2453.4281007143604</v>
      </c>
      <c r="AO811" cm="1">
        <f t="array" ref="AO811">IFERROR(STDEV(IF($E$2:$E$2201=$E811, $AJ$2:$AJ$2201)), 0)</f>
        <v>2.6729597685078659</v>
      </c>
      <c r="AP811">
        <f t="shared" si="295"/>
        <v>1.0634612122396729</v>
      </c>
      <c r="AQ811">
        <f t="shared" si="288"/>
        <v>4.8301209465752962E-2</v>
      </c>
      <c r="AR811" cm="1">
        <f t="array" ref="AR811">IFERROR(STDEV(IF($E$2:$E$2201=$E811, $AK$2:$AK$2201)), 0)</f>
        <v>1.0083313770484019E-3</v>
      </c>
      <c r="AS811">
        <f t="shared" si="296"/>
        <v>1.0636175787562037</v>
      </c>
      <c r="AT811">
        <f t="shared" si="289"/>
        <v>1.8301209465752987E-2</v>
      </c>
      <c r="AU811" cm="1">
        <f t="array" ref="AU811">IFERROR(STDEV(IF($E$2:$E$2201=$E811, $AL$2:$AL$2201)), 0)</f>
        <v>1.0083313770484017E-3</v>
      </c>
      <c r="AV811">
        <f t="shared" si="297"/>
        <v>1.0636175787561764</v>
      </c>
      <c r="AW811">
        <f t="shared" si="290"/>
        <v>0</v>
      </c>
      <c r="AX811" cm="1">
        <f t="array" ref="AX811">IFERROR(STDEV(IF($E$2:$E$2201=$E811, $AM$2:$AM$2201)), 0)</f>
        <v>0</v>
      </c>
      <c r="AY811">
        <f t="shared" si="298"/>
        <v>1.0636175787561764</v>
      </c>
      <c r="AZ811">
        <f>INDEX(Model_Assumptions[Values],9)*((INDEX(Model_Scenarios[GR Weight],1)*$AG811)+(INDEX(Model_Scenarios[GP Weight],1)*$AH811)+(INDEX(Model_Scenarios[LTV Weight],1)*$AI811))-(INDEX(Model_Scenarios[LTV Weight],1)*$AP811)-(INDEX(Model_Scenarios[GP Weight],1)*($AS811+$AV811+$AY811))</f>
        <v>2.2345913156398312</v>
      </c>
      <c r="BA811">
        <f>INDEX(Model_Assumptions[Values],9)*((INDEX(Model_Scenarios[GR Weight],2)*$AG811)+(INDEX(Model_Scenarios[GP Weight],2)*$AH811)+(INDEX(Model_Scenarios[LTV Weight],2)*$AI811))-(INDEX(Model_Scenarios[LTV Weight],2)*$AP811)-(INDEX(Model_Scenarios[GP Weight],2)*($AS811+$AV811+$AY811))</f>
        <v>1.5574953481989455</v>
      </c>
      <c r="BB811">
        <f>INDEX(Model_Assumptions[Values],9)*((INDEX(Model_Scenarios[GR Weight],3)*$AG811)+(INDEX(Model_Scenarios[GP Weight],3)*$AH811)+(INDEX(Model_Scenarios[LTV Weight],3)*$AI811))-(INDEX(Model_Scenarios[LTV Weight],3)*$AP811)-(INDEX(Model_Scenarios[GP Weight],3)*($AS811+$AV811+$AY811))</f>
        <v>0.47942564469782512</v>
      </c>
      <c r="BC811">
        <f>INDEX(Model_Assumptions[Values],9)*((INDEX(Model_Scenarios[GR Weight],4)*$AG811)+(INDEX(Model_Scenarios[GP Weight],4)*$AH811)+(INDEX(Model_Scenarios[LTV Weight],4)*$AI811))-(INDEX(Model_Scenarios[LTV Weight],4)*$AP811)-(INDEX(Model_Scenarios[GP Weight],4)*($AS811+$AV811+$AY811))</f>
        <v>0.22972263533865767</v>
      </c>
      <c r="BD811">
        <f>INDEX(Model_Assumptions[Values],9)*((INDEX(Model_Scenarios[GR Weight],5)*$AG811)+(INDEX(Model_Scenarios[GP Weight],5)*$AH811)+(INDEX(Model_Scenarios[LTV Weight],5)*$AI811))-(INDEX(Model_Scenarios[LTV Weight],5)*$AP811)-(INDEX(Model_Scenarios[GP Weight],5)*($AS811+$AV811+$AY811))</f>
        <v>-0.50021177614519607</v>
      </c>
    </row>
    <row r="812" spans="1:56" x14ac:dyDescent="0.25">
      <c r="A812">
        <v>811</v>
      </c>
      <c r="B812">
        <v>17</v>
      </c>
      <c r="C812" s="3">
        <v>11</v>
      </c>
      <c r="D812" s="4">
        <v>0.2</v>
      </c>
      <c r="E812" t="str">
        <v>SKU-1022</v>
      </c>
      <c r="F812" t="str">
        <v>Raise</v>
      </c>
      <c r="G812" t="str">
        <v>Full</v>
      </c>
      <c r="H812">
        <v>26.7</v>
      </c>
      <c r="I812">
        <v>12.27</v>
      </c>
      <c r="J812">
        <v>29</v>
      </c>
      <c r="K812">
        <v>774.3</v>
      </c>
      <c r="L812">
        <v>418.46999999999997</v>
      </c>
      <c r="M812">
        <v>0.54044943820224722</v>
      </c>
      <c r="N812">
        <v>26.902436199041908</v>
      </c>
      <c r="O812">
        <v>5.8706497722155291</v>
      </c>
      <c r="P812">
        <v>5.8706497722155291</v>
      </c>
      <c r="Q812">
        <v>1536.2038051779957</v>
      </c>
      <c r="R812">
        <v>1228.9630441423965</v>
      </c>
      <c r="S812">
        <v>1</v>
      </c>
      <c r="T812">
        <f t="shared" si="276"/>
        <v>26.740487239808381</v>
      </c>
      <c r="U812">
        <f t="shared" si="277"/>
        <v>1.5163760227858336E-3</v>
      </c>
      <c r="V812">
        <f>IF($F812="Reduce", INDEX(Model_Assumptions[Values], 2), INDEX(Model_Assumptions[Values], 1))</f>
        <v>-0.4</v>
      </c>
      <c r="W812">
        <f t="shared" si="278"/>
        <v>28.982410038135686</v>
      </c>
      <c r="X812">
        <f t="shared" si="291"/>
        <v>775.00376580366162</v>
      </c>
      <c r="Y812">
        <f t="shared" si="279"/>
        <v>419.38959463573678</v>
      </c>
      <c r="Z812">
        <f t="shared" si="280"/>
        <v>0.70376580366166763</v>
      </c>
      <c r="AA812">
        <f t="shared" si="281"/>
        <v>0.91959463573681433</v>
      </c>
      <c r="AB812">
        <f t="shared" si="292"/>
        <v>0.54114523456649155</v>
      </c>
      <c r="AC812">
        <f t="shared" si="282"/>
        <v>6.9579636424432767E-4</v>
      </c>
      <c r="AD812">
        <f t="shared" si="283"/>
        <v>6.9579636424432767E-4</v>
      </c>
      <c r="AE812">
        <f t="shared" si="284"/>
        <v>0.2</v>
      </c>
      <c r="AF812">
        <f t="shared" si="293"/>
        <v>983.17043531391721</v>
      </c>
      <c r="AG812">
        <f t="shared" si="285"/>
        <v>0.11987868991818139</v>
      </c>
      <c r="AH812">
        <f t="shared" si="286"/>
        <v>0.15664273486199939</v>
      </c>
      <c r="AI812">
        <f t="shared" si="294"/>
        <v>0.8</v>
      </c>
      <c r="AJ812">
        <f>MAX(0, $R812 - $AA812) * INDEX(Model_Assumptions[Values], 7)</f>
        <v>2456.0868990133195</v>
      </c>
      <c r="AK812">
        <f>MAX(0, INDEX(Model_Assumptions[Values], 4) - $AD812)</f>
        <v>4.9304203635755675E-2</v>
      </c>
      <c r="AL812">
        <f>MAX(0, INDEX(Model_Assumptions[Values], 5) - $AC812)</f>
        <v>1.9304203635755673E-2</v>
      </c>
      <c r="AM812">
        <f>INDEX(Model_Assumptions[Values], 6) * MAX(0, INDEX(Model_Assumptions[Values], 3) - $AB812)^2</f>
        <v>0</v>
      </c>
      <c r="AN812">
        <f t="shared" si="287"/>
        <v>2453.4281007143604</v>
      </c>
      <c r="AO812" cm="1">
        <f t="array" ref="AO812">IFERROR(STDEV(IF($E$2:$E$2201=$E812, $AJ$2:$AJ$2201)), 0)</f>
        <v>2.6729597685078659</v>
      </c>
      <c r="AP812">
        <f t="shared" si="295"/>
        <v>0.99470195185289156</v>
      </c>
      <c r="AQ812">
        <f t="shared" si="288"/>
        <v>4.8301209465752962E-2</v>
      </c>
      <c r="AR812" cm="1">
        <f t="array" ref="AR812">IFERROR(STDEV(IF($E$2:$E$2201=$E812, $AK$2:$AK$2201)), 0)</f>
        <v>1.0083313770484019E-3</v>
      </c>
      <c r="AS812">
        <f t="shared" si="296"/>
        <v>0.99470689183419869</v>
      </c>
      <c r="AT812">
        <f t="shared" si="289"/>
        <v>1.8301209465752987E-2</v>
      </c>
      <c r="AU812" cm="1">
        <f t="array" ref="AU812">IFERROR(STDEV(IF($E$2:$E$2201=$E812, $AL$2:$AL$2201)), 0)</f>
        <v>1.0083313770484017E-3</v>
      </c>
      <c r="AV812">
        <f t="shared" si="297"/>
        <v>0.99470689183417138</v>
      </c>
      <c r="AW812">
        <f t="shared" si="290"/>
        <v>0</v>
      </c>
      <c r="AX812" cm="1">
        <f t="array" ref="AX812">IFERROR(STDEV(IF($E$2:$E$2201=$E812, $AM$2:$AM$2201)), 0)</f>
        <v>0</v>
      </c>
      <c r="AY812">
        <f t="shared" si="298"/>
        <v>0.99470689183417138</v>
      </c>
      <c r="AZ812">
        <f>INDEX(Model_Assumptions[Values],9)*((INDEX(Model_Scenarios[GR Weight],1)*$AG812)+(INDEX(Model_Scenarios[GP Weight],1)*$AH812)+(INDEX(Model_Scenarios[LTV Weight],1)*$AI812))-(INDEX(Model_Scenarios[LTV Weight],1)*$AP812)-(INDEX(Model_Scenarios[GP Weight],1)*($AS812+$AV812+$AY812))</f>
        <v>2.2440870833575235</v>
      </c>
      <c r="BA812">
        <f>INDEX(Model_Assumptions[Values],9)*((INDEX(Model_Scenarios[GR Weight],2)*$AG812)+(INDEX(Model_Scenarios[GP Weight],2)*$AH812)+(INDEX(Model_Scenarios[LTV Weight],2)*$AI812))-(INDEX(Model_Scenarios[LTV Weight],2)*$AP812)-(INDEX(Model_Scenarios[GP Weight],2)*($AS812+$AV812+$AY812))</f>
        <v>1.6031713484957479</v>
      </c>
      <c r="BB812">
        <f>INDEX(Model_Assumptions[Values],9)*((INDEX(Model_Scenarios[GR Weight],3)*$AG812)+(INDEX(Model_Scenarios[GP Weight],3)*$AH812)+(INDEX(Model_Scenarios[LTV Weight],3)*$AI812))-(INDEX(Model_Scenarios[LTV Weight],3)*$AP812)-(INDEX(Model_Scenarios[GP Weight],3)*($AS812+$AV812+$AY812))</f>
        <v>0.58165013123917975</v>
      </c>
      <c r="BC812">
        <f>INDEX(Model_Assumptions[Values],9)*((INDEX(Model_Scenarios[GR Weight],4)*$AG812)+(INDEX(Model_Scenarios[GP Weight],4)*$AH812)+(INDEX(Model_Scenarios[LTV Weight],4)*$AI812))-(INDEX(Model_Scenarios[LTV Weight],4)*$AP812)-(INDEX(Model_Scenarios[GP Weight],4)*($AS812+$AV812+$AY812))</f>
        <v>0.34105967138355942</v>
      </c>
      <c r="BD812">
        <f>INDEX(Model_Assumptions[Values],9)*((INDEX(Model_Scenarios[GR Weight],5)*$AG812)+(INDEX(Model_Scenarios[GP Weight],5)*$AH812)+(INDEX(Model_Scenarios[LTV Weight],5)*$AI812))-(INDEX(Model_Scenarios[LTV Weight],5)*$AP812)-(INDEX(Model_Scenarios[GP Weight],5)*($AS812+$AV812+$AY812))</f>
        <v>-0.33929564870094087</v>
      </c>
    </row>
    <row r="813" spans="1:56" x14ac:dyDescent="0.25">
      <c r="A813">
        <v>812</v>
      </c>
      <c r="B813">
        <v>17</v>
      </c>
      <c r="C813" s="3">
        <v>12</v>
      </c>
      <c r="D813" s="4">
        <v>0.22</v>
      </c>
      <c r="E813" t="str">
        <v>SKU-1022</v>
      </c>
      <c r="F813" t="str">
        <v>Raise</v>
      </c>
      <c r="G813" t="str">
        <v>Full</v>
      </c>
      <c r="H813">
        <v>26.7</v>
      </c>
      <c r="I813">
        <v>12.27</v>
      </c>
      <c r="J813">
        <v>29</v>
      </c>
      <c r="K813">
        <v>774.3</v>
      </c>
      <c r="L813">
        <v>418.46999999999997</v>
      </c>
      <c r="M813">
        <v>0.54044943820224722</v>
      </c>
      <c r="N813">
        <v>26.902436199041908</v>
      </c>
      <c r="O813">
        <v>5.8706497722155291</v>
      </c>
      <c r="P813">
        <v>5.8706497722155291</v>
      </c>
      <c r="Q813">
        <v>1536.2038051779957</v>
      </c>
      <c r="R813">
        <v>1228.9630441423965</v>
      </c>
      <c r="S813">
        <v>1</v>
      </c>
      <c r="T813">
        <f t="shared" si="276"/>
        <v>26.744535963789218</v>
      </c>
      <c r="U813">
        <f t="shared" si="277"/>
        <v>1.6680136250643771E-3</v>
      </c>
      <c r="V813">
        <f>IF($F813="Reduce", INDEX(Model_Assumptions[Values], 2), INDEX(Model_Assumptions[Values], 1))</f>
        <v>-0.4</v>
      </c>
      <c r="W813">
        <f t="shared" si="278"/>
        <v>28.980651041949255</v>
      </c>
      <c r="X813">
        <f t="shared" si="291"/>
        <v>775.07406404543735</v>
      </c>
      <c r="Y813">
        <f t="shared" si="279"/>
        <v>419.48147576072</v>
      </c>
      <c r="Z813">
        <f t="shared" si="280"/>
        <v>0.77406404543739882</v>
      </c>
      <c r="AA813">
        <f t="shared" si="281"/>
        <v>1.0114757607200318</v>
      </c>
      <c r="AB813">
        <f t="shared" si="292"/>
        <v>0.54121469833640135</v>
      </c>
      <c r="AC813">
        <f t="shared" si="282"/>
        <v>7.6526013415412208E-4</v>
      </c>
      <c r="AD813">
        <f t="shared" si="283"/>
        <v>7.6526013415412208E-4</v>
      </c>
      <c r="AE813">
        <f t="shared" si="284"/>
        <v>0.21999999999999473</v>
      </c>
      <c r="AF813">
        <f t="shared" si="293"/>
        <v>958.59117443107573</v>
      </c>
      <c r="AG813">
        <f t="shared" si="285"/>
        <v>0.1318532148010039</v>
      </c>
      <c r="AH813">
        <f t="shared" si="286"/>
        <v>0.17229366423919887</v>
      </c>
      <c r="AI813">
        <f t="shared" si="294"/>
        <v>0.78000000000000524</v>
      </c>
      <c r="AJ813">
        <f>MAX(0, $R813 - $AA813) * INDEX(Model_Assumptions[Values], 7)</f>
        <v>2455.9031367633529</v>
      </c>
      <c r="AK813">
        <f>MAX(0, INDEX(Model_Assumptions[Values], 4) - $AD813)</f>
        <v>4.9234739865845881E-2</v>
      </c>
      <c r="AL813">
        <f>MAX(0, INDEX(Model_Assumptions[Values], 5) - $AC813)</f>
        <v>1.9234739865845878E-2</v>
      </c>
      <c r="AM813">
        <f>INDEX(Model_Assumptions[Values], 6) * MAX(0, INDEX(Model_Assumptions[Values], 3) - $AB813)^2</f>
        <v>0</v>
      </c>
      <c r="AN813">
        <f t="shared" si="287"/>
        <v>2453.4281007143604</v>
      </c>
      <c r="AO813" cm="1">
        <f t="array" ref="AO813">IFERROR(STDEV(IF($E$2:$E$2201=$E813, $AJ$2:$AJ$2201)), 0)</f>
        <v>2.6729597685078659</v>
      </c>
      <c r="AP813">
        <f t="shared" si="295"/>
        <v>0.92595334885048619</v>
      </c>
      <c r="AQ813">
        <f t="shared" si="288"/>
        <v>4.8301209465752962E-2</v>
      </c>
      <c r="AR813" cm="1">
        <f t="array" ref="AR813">IFERROR(STDEV(IF($E$2:$E$2201=$E813, $AK$2:$AK$2201)), 0)</f>
        <v>1.0083313770484019E-3</v>
      </c>
      <c r="AS813">
        <f t="shared" si="296"/>
        <v>0.92581706901312433</v>
      </c>
      <c r="AT813">
        <f t="shared" si="289"/>
        <v>1.8301209465752987E-2</v>
      </c>
      <c r="AU813" cm="1">
        <f t="array" ref="AU813">IFERROR(STDEV(IF($E$2:$E$2201=$E813, $AL$2:$AL$2201)), 0)</f>
        <v>1.0083313770484017E-3</v>
      </c>
      <c r="AV813">
        <f t="shared" si="297"/>
        <v>0.9258170690130969</v>
      </c>
      <c r="AW813">
        <f t="shared" si="290"/>
        <v>0</v>
      </c>
      <c r="AX813" cm="1">
        <f t="array" ref="AX813">IFERROR(STDEV(IF($E$2:$E$2201=$E813, $AM$2:$AM$2201)), 0)</f>
        <v>0</v>
      </c>
      <c r="AY813">
        <f t="shared" si="298"/>
        <v>0.9258170690130969</v>
      </c>
      <c r="AZ813">
        <f>INDEX(Model_Assumptions[Values],9)*((INDEX(Model_Scenarios[GR Weight],1)*$AG813)+(INDEX(Model_Scenarios[GP Weight],1)*$AH813)+(INDEX(Model_Scenarios[LTV Weight],1)*$AI813))-(INDEX(Model_Scenarios[LTV Weight],1)*$AP813)-(INDEX(Model_Scenarios[GP Weight],1)*($AS813+$AV813+$AY813))</f>
        <v>2.2535656397358017</v>
      </c>
      <c r="BA813">
        <f>INDEX(Model_Assumptions[Values],9)*((INDEX(Model_Scenarios[GR Weight],2)*$AG813)+(INDEX(Model_Scenarios[GP Weight],2)*$AH813)+(INDEX(Model_Scenarios[LTV Weight],2)*$AI813))-(INDEX(Model_Scenarios[LTV Weight],2)*$AP813)-(INDEX(Model_Scenarios[GP Weight],2)*($AS813+$AV813+$AY813))</f>
        <v>1.6488236571792894</v>
      </c>
      <c r="BB813">
        <f>INDEX(Model_Assumptions[Values],9)*((INDEX(Model_Scenarios[GR Weight],3)*$AG813)+(INDEX(Model_Scenarios[GP Weight],3)*$AH813)+(INDEX(Model_Scenarios[LTV Weight],3)*$AI813))-(INDEX(Model_Scenarios[LTV Weight],3)*$AP813)-(INDEX(Model_Scenarios[GP Weight],3)*($AS813+$AV813+$AY813))</f>
        <v>0.68384116891590774</v>
      </c>
      <c r="BC813">
        <f>INDEX(Model_Assumptions[Values],9)*((INDEX(Model_Scenarios[GR Weight],4)*$AG813)+(INDEX(Model_Scenarios[GP Weight],4)*$AH813)+(INDEX(Model_Scenarios[LTV Weight],4)*$AI813))-(INDEX(Model_Scenarios[LTV Weight],4)*$AP813)-(INDEX(Model_Scenarios[GP Weight],4)*($AS813+$AV813+$AY813))</f>
        <v>0.45236311120145556</v>
      </c>
      <c r="BD813">
        <f>INDEX(Model_Assumptions[Values],9)*((INDEX(Model_Scenarios[GR Weight],5)*$AG813)+(INDEX(Model_Scenarios[GP Weight],5)*$AH813)+(INDEX(Model_Scenarios[LTV Weight],5)*$AI813))-(INDEX(Model_Scenarios[LTV Weight],5)*$AP813)-(INDEX(Model_Scenarios[GP Weight],5)*($AS813+$AV813+$AY813))</f>
        <v>-0.17842570962543935</v>
      </c>
    </row>
    <row r="814" spans="1:56" x14ac:dyDescent="0.25">
      <c r="A814">
        <v>813</v>
      </c>
      <c r="B814">
        <v>17</v>
      </c>
      <c r="C814" s="3">
        <v>13</v>
      </c>
      <c r="D814" s="4">
        <v>0.24</v>
      </c>
      <c r="E814" t="str">
        <v>SKU-1022</v>
      </c>
      <c r="F814" t="str">
        <v>Raise</v>
      </c>
      <c r="G814" t="str">
        <v>Full</v>
      </c>
      <c r="H814">
        <v>26.7</v>
      </c>
      <c r="I814">
        <v>12.27</v>
      </c>
      <c r="J814">
        <v>29</v>
      </c>
      <c r="K814">
        <v>774.3</v>
      </c>
      <c r="L814">
        <v>418.46999999999997</v>
      </c>
      <c r="M814">
        <v>0.54044943820224722</v>
      </c>
      <c r="N814">
        <v>26.902436199041908</v>
      </c>
      <c r="O814">
        <v>5.8706497722155291</v>
      </c>
      <c r="P814">
        <v>5.8706497722155291</v>
      </c>
      <c r="Q814">
        <v>1536.2038051779957</v>
      </c>
      <c r="R814">
        <v>1228.9630441423965</v>
      </c>
      <c r="S814">
        <v>1</v>
      </c>
      <c r="T814">
        <f t="shared" si="276"/>
        <v>26.748584687770059</v>
      </c>
      <c r="U814">
        <f t="shared" si="277"/>
        <v>1.8196512273430537E-3</v>
      </c>
      <c r="V814">
        <f>IF($F814="Reduce", INDEX(Model_Assumptions[Values], 2), INDEX(Model_Assumptions[Values], 1))</f>
        <v>-0.4</v>
      </c>
      <c r="W814">
        <f t="shared" si="278"/>
        <v>28.978892045762819</v>
      </c>
      <c r="X814">
        <f t="shared" si="291"/>
        <v>775.14434804383291</v>
      </c>
      <c r="Y814">
        <f t="shared" si="279"/>
        <v>419.5733426423231</v>
      </c>
      <c r="Z814">
        <f t="shared" si="280"/>
        <v>0.84434804383295159</v>
      </c>
      <c r="AA814">
        <f t="shared" si="281"/>
        <v>1.1033426423231276</v>
      </c>
      <c r="AB814">
        <f t="shared" si="292"/>
        <v>0.54128414107793643</v>
      </c>
      <c r="AC814">
        <f t="shared" si="282"/>
        <v>8.3470287568920831E-4</v>
      </c>
      <c r="AD814">
        <f t="shared" si="283"/>
        <v>8.3470287568920831E-4</v>
      </c>
      <c r="AE814">
        <f t="shared" si="284"/>
        <v>0.24000000000000701</v>
      </c>
      <c r="AF814">
        <f t="shared" si="293"/>
        <v>934.01191354821276</v>
      </c>
      <c r="AG814">
        <f t="shared" si="285"/>
        <v>0.14382531348217395</v>
      </c>
      <c r="AH814">
        <f t="shared" si="286"/>
        <v>0.18794216741475556</v>
      </c>
      <c r="AI814">
        <f t="shared" si="294"/>
        <v>0.75999999999999301</v>
      </c>
      <c r="AJ814">
        <f>MAX(0, $R814 - $AA814) * INDEX(Model_Assumptions[Values], 7)</f>
        <v>2455.7194030001465</v>
      </c>
      <c r="AK814">
        <f>MAX(0, INDEX(Model_Assumptions[Values], 4) - $AD814)</f>
        <v>4.9165297124310794E-2</v>
      </c>
      <c r="AL814">
        <f>MAX(0, INDEX(Model_Assumptions[Values], 5) - $AC814)</f>
        <v>1.9165297124310792E-2</v>
      </c>
      <c r="AM814">
        <f>INDEX(Model_Assumptions[Values], 6) * MAX(0, INDEX(Model_Assumptions[Values], 3) - $AB814)^2</f>
        <v>0</v>
      </c>
      <c r="AN814">
        <f t="shared" si="287"/>
        <v>2453.4281007143604</v>
      </c>
      <c r="AO814" cm="1">
        <f t="array" ref="AO814">IFERROR(STDEV(IF($E$2:$E$2201=$E814, $AJ$2:$AJ$2201)), 0)</f>
        <v>2.6729597685078659</v>
      </c>
      <c r="AP814">
        <f t="shared" si="295"/>
        <v>0.85721540323262702</v>
      </c>
      <c r="AQ814">
        <f t="shared" si="288"/>
        <v>4.8301209465752962E-2</v>
      </c>
      <c r="AR814" cm="1">
        <f t="array" ref="AR814">IFERROR(STDEV(IF($E$2:$E$2201=$E814, $AK$2:$AK$2201)), 0)</f>
        <v>1.0083313770484019E-3</v>
      </c>
      <c r="AS814">
        <f t="shared" si="296"/>
        <v>0.85694810081899775</v>
      </c>
      <c r="AT814">
        <f t="shared" si="289"/>
        <v>1.8301209465752987E-2</v>
      </c>
      <c r="AU814" cm="1">
        <f t="array" ref="AU814">IFERROR(STDEV(IF($E$2:$E$2201=$E814, $AL$2:$AL$2201)), 0)</f>
        <v>1.0083313770484017E-3</v>
      </c>
      <c r="AV814">
        <f t="shared" si="297"/>
        <v>0.85694810081897044</v>
      </c>
      <c r="AW814">
        <f t="shared" si="290"/>
        <v>0</v>
      </c>
      <c r="AX814" cm="1">
        <f t="array" ref="AX814">IFERROR(STDEV(IF($E$2:$E$2201=$E814, $AM$2:$AM$2201)), 0)</f>
        <v>0</v>
      </c>
      <c r="AY814">
        <f t="shared" si="298"/>
        <v>0.85694810081897044</v>
      </c>
      <c r="AZ814">
        <f>INDEX(Model_Assumptions[Values],9)*((INDEX(Model_Scenarios[GR Weight],1)*$AG814)+(INDEX(Model_Scenarios[GP Weight],1)*$AH814)+(INDEX(Model_Scenarios[LTV Weight],1)*$AI814))-(INDEX(Model_Scenarios[LTV Weight],1)*$AP814)-(INDEX(Model_Scenarios[GP Weight],1)*($AS814+$AV814+$AY814))</f>
        <v>2.2630269876166409</v>
      </c>
      <c r="BA814">
        <f>INDEX(Model_Assumptions[Values],9)*((INDEX(Model_Scenarios[GR Weight],2)*$AG814)+(INDEX(Model_Scenarios[GP Weight],2)*$AH814)+(INDEX(Model_Scenarios[LTV Weight],2)*$AI814))-(INDEX(Model_Scenarios[LTV Weight],2)*$AP814)-(INDEX(Model_Scenarios[GP Weight],2)*($AS814+$AV814+$AY814))</f>
        <v>1.6944522799337682</v>
      </c>
      <c r="BB814">
        <f>INDEX(Model_Assumptions[Values],9)*((INDEX(Model_Scenarios[GR Weight],3)*$AG814)+(INDEX(Model_Scenarios[GP Weight],3)*$AH814)+(INDEX(Model_Scenarios[LTV Weight],3)*$AI814))-(INDEX(Model_Scenarios[LTV Weight],3)*$AP814)-(INDEX(Model_Scenarios[GP Weight],3)*($AS814+$AV814+$AY814))</f>
        <v>0.78599876767554622</v>
      </c>
      <c r="BC814">
        <f>INDEX(Model_Assumptions[Values],9)*((INDEX(Model_Scenarios[GR Weight],4)*$AG814)+(INDEX(Model_Scenarios[GP Weight],4)*$AH814)+(INDEX(Model_Scenarios[LTV Weight],4)*$AI814))-(INDEX(Model_Scenarios[LTV Weight],4)*$AP814)-(INDEX(Model_Scenarios[GP Weight],4)*($AS814+$AV814+$AY814))</f>
        <v>0.56363296473989943</v>
      </c>
      <c r="BD814">
        <f>INDEX(Model_Assumptions[Values],9)*((INDEX(Model_Scenarios[GR Weight],5)*$AG814)+(INDEX(Model_Scenarios[GP Weight],5)*$AH814)+(INDEX(Model_Scenarios[LTV Weight],5)*$AI814))-(INDEX(Model_Scenarios[LTV Weight],5)*$AP814)-(INDEX(Model_Scenarios[GP Weight],5)*($AS814+$AV814+$AY814))</f>
        <v>-1.7601943286730259E-2</v>
      </c>
    </row>
    <row r="815" spans="1:56" x14ac:dyDescent="0.25">
      <c r="A815">
        <v>814</v>
      </c>
      <c r="B815">
        <v>17</v>
      </c>
      <c r="C815" s="3">
        <v>14</v>
      </c>
      <c r="D815" s="4">
        <v>0.26</v>
      </c>
      <c r="E815" t="str">
        <v>SKU-1022</v>
      </c>
      <c r="F815" t="str">
        <v>Raise</v>
      </c>
      <c r="G815" t="str">
        <v>Full</v>
      </c>
      <c r="H815">
        <v>26.7</v>
      </c>
      <c r="I815">
        <v>12.27</v>
      </c>
      <c r="J815">
        <v>29</v>
      </c>
      <c r="K815">
        <v>774.3</v>
      </c>
      <c r="L815">
        <v>418.46999999999997</v>
      </c>
      <c r="M815">
        <v>0.54044943820224722</v>
      </c>
      <c r="N815">
        <v>26.902436199041908</v>
      </c>
      <c r="O815">
        <v>5.8706497722155291</v>
      </c>
      <c r="P815">
        <v>5.8706497722155291</v>
      </c>
      <c r="Q815">
        <v>1536.2038051779957</v>
      </c>
      <c r="R815">
        <v>1228.9630441423965</v>
      </c>
      <c r="S815">
        <v>1</v>
      </c>
      <c r="T815">
        <f t="shared" si="276"/>
        <v>26.752633411750896</v>
      </c>
      <c r="U815">
        <f t="shared" si="277"/>
        <v>1.971288829621597E-3</v>
      </c>
      <c r="V815">
        <f>IF($F815="Reduce", INDEX(Model_Assumptions[Values], 2), INDEX(Model_Assumptions[Values], 1))</f>
        <v>-0.4</v>
      </c>
      <c r="W815">
        <f t="shared" si="278"/>
        <v>28.977133049576388</v>
      </c>
      <c r="X815">
        <f t="shared" si="291"/>
        <v>775.21461779884839</v>
      </c>
      <c r="Y815">
        <f t="shared" si="279"/>
        <v>419.66519528054613</v>
      </c>
      <c r="Z815">
        <f t="shared" si="280"/>
        <v>0.91461779884843963</v>
      </c>
      <c r="AA815">
        <f t="shared" si="281"/>
        <v>1.1951952805461588</v>
      </c>
      <c r="AB815">
        <f t="shared" si="292"/>
        <v>0.54135356280064406</v>
      </c>
      <c r="AC815">
        <f t="shared" si="282"/>
        <v>9.0412459839683823E-4</v>
      </c>
      <c r="AD815">
        <f t="shared" si="283"/>
        <v>9.0412459839683823E-4</v>
      </c>
      <c r="AE815">
        <f t="shared" si="284"/>
        <v>0.26000000000000173</v>
      </c>
      <c r="AF815">
        <f t="shared" si="293"/>
        <v>909.43265266537117</v>
      </c>
      <c r="AG815">
        <f t="shared" si="285"/>
        <v>0.1557949859617109</v>
      </c>
      <c r="AH815">
        <f t="shared" si="286"/>
        <v>0.20358824438867915</v>
      </c>
      <c r="AI815">
        <f t="shared" si="294"/>
        <v>0.73999999999999821</v>
      </c>
      <c r="AJ815">
        <f>MAX(0, $R815 - $AA815) * INDEX(Model_Assumptions[Values], 7)</f>
        <v>2455.5356977237007</v>
      </c>
      <c r="AK815">
        <f>MAX(0, INDEX(Model_Assumptions[Values], 4) - $AD815)</f>
        <v>4.9095875401603165E-2</v>
      </c>
      <c r="AL815">
        <f>MAX(0, INDEX(Model_Assumptions[Values], 5) - $AC815)</f>
        <v>1.9095875401603162E-2</v>
      </c>
      <c r="AM815">
        <f>INDEX(Model_Assumptions[Values], 6) * MAX(0, INDEX(Model_Assumptions[Values], 3) - $AB815)^2</f>
        <v>0</v>
      </c>
      <c r="AN815">
        <f t="shared" si="287"/>
        <v>2453.4281007143604</v>
      </c>
      <c r="AO815" cm="1">
        <f t="array" ref="AO815">IFERROR(STDEV(IF($E$2:$E$2201=$E815, $AJ$2:$AJ$2201)), 0)</f>
        <v>2.6729597685078659</v>
      </c>
      <c r="AP815">
        <f t="shared" si="295"/>
        <v>0.78848811499948412</v>
      </c>
      <c r="AQ815">
        <f t="shared" si="288"/>
        <v>4.8301209465752962E-2</v>
      </c>
      <c r="AR815" cm="1">
        <f t="array" ref="AR815">IFERROR(STDEV(IF($E$2:$E$2201=$E815, $AK$2:$AK$2201)), 0)</f>
        <v>1.0083313770484019E-3</v>
      </c>
      <c r="AS815">
        <f t="shared" si="296"/>
        <v>0.78809997778345176</v>
      </c>
      <c r="AT815">
        <f t="shared" si="289"/>
        <v>1.8301209465752987E-2</v>
      </c>
      <c r="AU815" cm="1">
        <f t="array" ref="AU815">IFERROR(STDEV(IF($E$2:$E$2201=$E815, $AL$2:$AL$2201)), 0)</f>
        <v>1.0083313770484017E-3</v>
      </c>
      <c r="AV815">
        <f t="shared" si="297"/>
        <v>0.78809997778342433</v>
      </c>
      <c r="AW815">
        <f t="shared" si="290"/>
        <v>0</v>
      </c>
      <c r="AX815" cm="1">
        <f t="array" ref="AX815">IFERROR(STDEV(IF($E$2:$E$2201=$E815, $AM$2:$AM$2201)), 0)</f>
        <v>0</v>
      </c>
      <c r="AY815">
        <f t="shared" si="298"/>
        <v>0.78809997778342433</v>
      </c>
      <c r="AZ815">
        <f>INDEX(Model_Assumptions[Values],9)*((INDEX(Model_Scenarios[GR Weight],1)*$AG815)+(INDEX(Model_Scenarios[GP Weight],1)*$AH815)+(INDEX(Model_Scenarios[LTV Weight],1)*$AI815))-(INDEX(Model_Scenarios[LTV Weight],1)*$AP815)-(INDEX(Model_Scenarios[GP Weight],1)*($AS815+$AV815+$AY815))</f>
        <v>2.2724711298405706</v>
      </c>
      <c r="BA815">
        <f>INDEX(Model_Assumptions[Values],9)*((INDEX(Model_Scenarios[GR Weight],2)*$AG815)+(INDEX(Model_Scenarios[GP Weight],2)*$AH815)+(INDEX(Model_Scenarios[LTV Weight],2)*$AI815))-(INDEX(Model_Scenarios[LTV Weight],2)*$AP815)-(INDEX(Model_Scenarios[GP Weight],2)*($AS815+$AV815+$AY815))</f>
        <v>1.7400572224402318</v>
      </c>
      <c r="BB815">
        <f>INDEX(Model_Assumptions[Values],9)*((INDEX(Model_Scenarios[GR Weight],3)*$AG815)+(INDEX(Model_Scenarios[GP Weight],3)*$AH815)+(INDEX(Model_Scenarios[LTV Weight],3)*$AI815))-(INDEX(Model_Scenarios[LTV Weight],3)*$AP815)-(INDEX(Model_Scenarios[GP Weight],3)*($AS815+$AV815+$AY815))</f>
        <v>0.88812293745992477</v>
      </c>
      <c r="BC815">
        <f>INDEX(Model_Assumptions[Values],9)*((INDEX(Model_Scenarios[GR Weight],4)*$AG815)+(INDEX(Model_Scenarios[GP Weight],4)*$AH815)+(INDEX(Model_Scenarios[LTV Weight],4)*$AI815))-(INDEX(Model_Scenarios[LTV Weight],4)*$AP815)-(INDEX(Model_Scenarios[GP Weight],4)*($AS815+$AV815+$AY815))</f>
        <v>0.67486924194072928</v>
      </c>
      <c r="BD815">
        <f>INDEX(Model_Assumptions[Values],9)*((INDEX(Model_Scenarios[GR Weight],5)*$AG815)+(INDEX(Model_Scenarios[GP Weight],5)*$AH815)+(INDEX(Model_Scenarios[LTV Weight],5)*$AI815))-(INDEX(Model_Scenarios[LTV Weight],5)*$AP815)-(INDEX(Model_Scenarios[GP Weight],5)*($AS815+$AV815+$AY815))</f>
        <v>0.14317566593803988</v>
      </c>
    </row>
    <row r="816" spans="1:56" x14ac:dyDescent="0.25">
      <c r="A816">
        <v>815</v>
      </c>
      <c r="B816">
        <v>17</v>
      </c>
      <c r="C816" s="3">
        <v>15</v>
      </c>
      <c r="D816" s="4">
        <v>0.28000000000000003</v>
      </c>
      <c r="E816" t="str">
        <v>SKU-1022</v>
      </c>
      <c r="F816" t="str">
        <v>Raise</v>
      </c>
      <c r="G816" t="str">
        <v>Full</v>
      </c>
      <c r="H816">
        <v>26.7</v>
      </c>
      <c r="I816">
        <v>12.27</v>
      </c>
      <c r="J816">
        <v>29</v>
      </c>
      <c r="K816">
        <v>774.3</v>
      </c>
      <c r="L816">
        <v>418.46999999999997</v>
      </c>
      <c r="M816">
        <v>0.54044943820224722</v>
      </c>
      <c r="N816">
        <v>26.902436199041908</v>
      </c>
      <c r="O816">
        <v>5.8706497722155291</v>
      </c>
      <c r="P816">
        <v>5.8706497722155291</v>
      </c>
      <c r="Q816">
        <v>1536.2038051779957</v>
      </c>
      <c r="R816">
        <v>1228.9630441423965</v>
      </c>
      <c r="S816">
        <v>1</v>
      </c>
      <c r="T816">
        <f t="shared" si="276"/>
        <v>26.756682135731733</v>
      </c>
      <c r="U816">
        <f t="shared" si="277"/>
        <v>2.1229264319001405E-3</v>
      </c>
      <c r="V816">
        <f>IF($F816="Reduce", INDEX(Model_Assumptions[Values], 2), INDEX(Model_Assumptions[Values], 1))</f>
        <v>-0.4</v>
      </c>
      <c r="W816">
        <f t="shared" si="278"/>
        <v>28.97537405338996</v>
      </c>
      <c r="X816">
        <f t="shared" si="291"/>
        <v>775.28487331048393</v>
      </c>
      <c r="Y816">
        <f t="shared" si="279"/>
        <v>419.75703367538915</v>
      </c>
      <c r="Z816">
        <f t="shared" si="280"/>
        <v>0.98487331048397664</v>
      </c>
      <c r="AA816">
        <f t="shared" si="281"/>
        <v>1.287033675389182</v>
      </c>
      <c r="AB816">
        <f t="shared" si="292"/>
        <v>0.5414229635140656</v>
      </c>
      <c r="AC816">
        <f t="shared" si="282"/>
        <v>9.7352531181837954E-4</v>
      </c>
      <c r="AD816">
        <f t="shared" si="283"/>
        <v>9.7352531181837954E-4</v>
      </c>
      <c r="AE816">
        <f t="shared" si="284"/>
        <v>0.27999999999999647</v>
      </c>
      <c r="AF816">
        <f t="shared" si="293"/>
        <v>884.8533917825298</v>
      </c>
      <c r="AG816">
        <f t="shared" si="285"/>
        <v>0.1677622322396341</v>
      </c>
      <c r="AH816">
        <f t="shared" si="286"/>
        <v>0.21923189516097932</v>
      </c>
      <c r="AI816">
        <f t="shared" si="294"/>
        <v>0.72000000000000353</v>
      </c>
      <c r="AJ816">
        <f>MAX(0, $R816 - $AA816) * INDEX(Model_Assumptions[Values], 7)</f>
        <v>2455.3520209340145</v>
      </c>
      <c r="AK816">
        <f>MAX(0, INDEX(Model_Assumptions[Values], 4) - $AD816)</f>
        <v>4.9026474688181623E-2</v>
      </c>
      <c r="AL816">
        <f>MAX(0, INDEX(Model_Assumptions[Values], 5) - $AC816)</f>
        <v>1.9026474688181621E-2</v>
      </c>
      <c r="AM816">
        <f>INDEX(Model_Assumptions[Values], 6) * MAX(0, INDEX(Model_Assumptions[Values], 3) - $AB816)^2</f>
        <v>0</v>
      </c>
      <c r="AN816">
        <f t="shared" si="287"/>
        <v>2453.4281007143604</v>
      </c>
      <c r="AO816" cm="1">
        <f t="array" ref="AO816">IFERROR(STDEV(IF($E$2:$E$2201=$E816, $AJ$2:$AJ$2201)), 0)</f>
        <v>2.6729597685078659</v>
      </c>
      <c r="AP816">
        <f t="shared" si="295"/>
        <v>0.71977148415071734</v>
      </c>
      <c r="AQ816">
        <f t="shared" si="288"/>
        <v>4.8301209465752962E-2</v>
      </c>
      <c r="AR816" cm="1">
        <f t="array" ref="AR816">IFERROR(STDEV(IF($E$2:$E$2201=$E816, $AK$2:$AK$2201)), 0)</f>
        <v>1.0083313770484019E-3</v>
      </c>
      <c r="AS816">
        <f t="shared" si="296"/>
        <v>0.71927269044395448</v>
      </c>
      <c r="AT816">
        <f t="shared" si="289"/>
        <v>1.8301209465752987E-2</v>
      </c>
      <c r="AU816" cm="1">
        <f t="array" ref="AU816">IFERROR(STDEV(IF($E$2:$E$2201=$E816, $AL$2:$AL$2201)), 0)</f>
        <v>1.0083313770484017E-3</v>
      </c>
      <c r="AV816">
        <f t="shared" si="297"/>
        <v>0.71927269044392705</v>
      </c>
      <c r="AW816">
        <f t="shared" si="290"/>
        <v>0</v>
      </c>
      <c r="AX816" cm="1">
        <f t="array" ref="AX816">IFERROR(STDEV(IF($E$2:$E$2201=$E816, $AM$2:$AM$2201)), 0)</f>
        <v>0</v>
      </c>
      <c r="AY816">
        <f t="shared" si="298"/>
        <v>0.71927269044392705</v>
      </c>
      <c r="AZ816">
        <f>INDEX(Model_Assumptions[Values],9)*((INDEX(Model_Scenarios[GR Weight],1)*$AG816)+(INDEX(Model_Scenarios[GP Weight],1)*$AH816)+(INDEX(Model_Scenarios[LTV Weight],1)*$AI816))-(INDEX(Model_Scenarios[LTV Weight],1)*$AP816)-(INDEX(Model_Scenarios[GP Weight],1)*($AS816+$AV816+$AY816))</f>
        <v>2.2818980692465662</v>
      </c>
      <c r="BA816">
        <f>INDEX(Model_Assumptions[Values],9)*((INDEX(Model_Scenarios[GR Weight],2)*$AG816)+(INDEX(Model_Scenarios[GP Weight],2)*$AH816)+(INDEX(Model_Scenarios[LTV Weight],2)*$AI816))-(INDEX(Model_Scenarios[LTV Weight],2)*$AP816)-(INDEX(Model_Scenarios[GP Weight],2)*($AS816+$AV816+$AY816))</f>
        <v>1.7856384903763882</v>
      </c>
      <c r="BB816">
        <f>INDEX(Model_Assumptions[Values],9)*((INDEX(Model_Scenarios[GR Weight],3)*$AG816)+(INDEX(Model_Scenarios[GP Weight],3)*$AH816)+(INDEX(Model_Scenarios[LTV Weight],3)*$AI816))-(INDEX(Model_Scenarios[LTV Weight],3)*$AP816)-(INDEX(Model_Scenarios[GP Weight],3)*($AS816+$AV816+$AY816))</f>
        <v>0.99021368820484368</v>
      </c>
      <c r="BC816">
        <f>INDEX(Model_Assumptions[Values],9)*((INDEX(Model_Scenarios[GR Weight],4)*$AG816)+(INDEX(Model_Scenarios[GP Weight],4)*$AH816)+(INDEX(Model_Scenarios[LTV Weight],4)*$AI816))-(INDEX(Model_Scenarios[LTV Weight],4)*$AP816)-(INDEX(Model_Scenarios[GP Weight],4)*($AS816+$AV816+$AY816))</f>
        <v>0.78607195273973052</v>
      </c>
      <c r="BD816">
        <f>INDEX(Model_Assumptions[Values],9)*((INDEX(Model_Scenarios[GR Weight],5)*$AG816)+(INDEX(Model_Scenarios[GP Weight],5)*$AH816)+(INDEX(Model_Scenarios[LTV Weight],5)*$AI816))-(INDEX(Model_Scenarios[LTV Weight],5)*$AP816)-(INDEX(Model_Scenarios[GP Weight],5)*($AS816+$AV816+$AY816))</f>
        <v>0.30390713366215749</v>
      </c>
    </row>
    <row r="817" spans="1:56" x14ac:dyDescent="0.25">
      <c r="A817">
        <v>816</v>
      </c>
      <c r="B817">
        <v>17</v>
      </c>
      <c r="C817" s="3">
        <v>16</v>
      </c>
      <c r="D817" s="4">
        <v>0.3</v>
      </c>
      <c r="E817" t="str">
        <v>SKU-1022</v>
      </c>
      <c r="F817" t="str">
        <v>Raise</v>
      </c>
      <c r="G817" t="str">
        <v>Full</v>
      </c>
      <c r="H817">
        <v>26.7</v>
      </c>
      <c r="I817">
        <v>12.27</v>
      </c>
      <c r="J817">
        <v>29</v>
      </c>
      <c r="K817">
        <v>774.3</v>
      </c>
      <c r="L817">
        <v>418.46999999999997</v>
      </c>
      <c r="M817">
        <v>0.54044943820224722</v>
      </c>
      <c r="N817">
        <v>26.902436199041908</v>
      </c>
      <c r="O817">
        <v>5.8706497722155291</v>
      </c>
      <c r="P817">
        <v>5.8706497722155291</v>
      </c>
      <c r="Q817">
        <v>1536.2038051779957</v>
      </c>
      <c r="R817">
        <v>1228.9630441423965</v>
      </c>
      <c r="S817">
        <v>1</v>
      </c>
      <c r="T817">
        <f t="shared" si="276"/>
        <v>26.760730859712574</v>
      </c>
      <c r="U817">
        <f t="shared" si="277"/>
        <v>2.2745640341788171E-3</v>
      </c>
      <c r="V817">
        <f>IF($F817="Reduce", INDEX(Model_Assumptions[Values], 2), INDEX(Model_Assumptions[Values], 1))</f>
        <v>-0.4</v>
      </c>
      <c r="W817">
        <f t="shared" si="278"/>
        <v>28.973615057203528</v>
      </c>
      <c r="X817">
        <f t="shared" si="291"/>
        <v>775.35511457873929</v>
      </c>
      <c r="Y817">
        <f t="shared" si="279"/>
        <v>419.848857826852</v>
      </c>
      <c r="Z817">
        <f t="shared" si="280"/>
        <v>1.0551145787393352</v>
      </c>
      <c r="AA817">
        <f t="shared" si="281"/>
        <v>1.3788578268520268</v>
      </c>
      <c r="AB817">
        <f t="shared" si="292"/>
        <v>0.54149234322773698</v>
      </c>
      <c r="AC817">
        <f t="shared" si="282"/>
        <v>1.0429050254897598E-3</v>
      </c>
      <c r="AD817">
        <f t="shared" si="283"/>
        <v>1.0429050254897598E-3</v>
      </c>
      <c r="AE817">
        <f t="shared" si="284"/>
        <v>0.30000000000000876</v>
      </c>
      <c r="AF817">
        <f t="shared" si="293"/>
        <v>860.27413089966683</v>
      </c>
      <c r="AG817">
        <f t="shared" si="285"/>
        <v>0.17972705231590483</v>
      </c>
      <c r="AH817">
        <f t="shared" si="286"/>
        <v>0.23487311973162703</v>
      </c>
      <c r="AI817">
        <f t="shared" si="294"/>
        <v>0.6999999999999913</v>
      </c>
      <c r="AJ817">
        <f>MAX(0, $R817 - $AA817) * INDEX(Model_Assumptions[Values], 7)</f>
        <v>2455.1683726310889</v>
      </c>
      <c r="AK817">
        <f>MAX(0, INDEX(Model_Assumptions[Values], 4) - $AD817)</f>
        <v>4.8957094974510243E-2</v>
      </c>
      <c r="AL817">
        <f>MAX(0, INDEX(Model_Assumptions[Values], 5) - $AC817)</f>
        <v>1.8957094974510241E-2</v>
      </c>
      <c r="AM817">
        <f>INDEX(Model_Assumptions[Values], 6) * MAX(0, INDEX(Model_Assumptions[Values], 3) - $AB817)^2</f>
        <v>0</v>
      </c>
      <c r="AN817">
        <f t="shared" si="287"/>
        <v>2453.4281007143604</v>
      </c>
      <c r="AO817" cm="1">
        <f t="array" ref="AO817">IFERROR(STDEV(IF($E$2:$E$2201=$E817, $AJ$2:$AJ$2201)), 0)</f>
        <v>2.6729597685078659</v>
      </c>
      <c r="AP817">
        <f t="shared" si="295"/>
        <v>0.65106551068666685</v>
      </c>
      <c r="AQ817">
        <f t="shared" si="288"/>
        <v>4.8301209465752962E-2</v>
      </c>
      <c r="AR817" cm="1">
        <f t="array" ref="AR817">IFERROR(STDEV(IF($E$2:$E$2201=$E817, $AK$2:$AK$2201)), 0)</f>
        <v>1.0083313770484019E-3</v>
      </c>
      <c r="AS817">
        <f t="shared" si="296"/>
        <v>0.65046622934336928</v>
      </c>
      <c r="AT817">
        <f t="shared" si="289"/>
        <v>1.8301209465752987E-2</v>
      </c>
      <c r="AU817" cm="1">
        <f t="array" ref="AU817">IFERROR(STDEV(IF($E$2:$E$2201=$E817, $AL$2:$AL$2201)), 0)</f>
        <v>1.0083313770484017E-3</v>
      </c>
      <c r="AV817">
        <f t="shared" si="297"/>
        <v>0.65046622934334197</v>
      </c>
      <c r="AW817">
        <f t="shared" si="290"/>
        <v>0</v>
      </c>
      <c r="AX817" cm="1">
        <f t="array" ref="AX817">IFERROR(STDEV(IF($E$2:$E$2201=$E817, $AM$2:$AM$2201)), 0)</f>
        <v>0</v>
      </c>
      <c r="AY817">
        <f t="shared" si="298"/>
        <v>0.65046622934334197</v>
      </c>
      <c r="AZ817">
        <f>INDEX(Model_Assumptions[Values],9)*((INDEX(Model_Scenarios[GR Weight],1)*$AG817)+(INDEX(Model_Scenarios[GP Weight],1)*$AH817)+(INDEX(Model_Scenarios[LTV Weight],1)*$AI817))-(INDEX(Model_Scenarios[LTV Weight],1)*$AP817)-(INDEX(Model_Scenarios[GP Weight],1)*($AS817+$AV817+$AY817))</f>
        <v>2.2913078086713927</v>
      </c>
      <c r="BA817">
        <f>INDEX(Model_Assumptions[Values],9)*((INDEX(Model_Scenarios[GR Weight],2)*$AG817)+(INDEX(Model_Scenarios[GP Weight],2)*$AH817)+(INDEX(Model_Scenarios[LTV Weight],2)*$AI817))-(INDEX(Model_Scenarios[LTV Weight],2)*$AP817)-(INDEX(Model_Scenarios[GP Weight],2)*($AS817+$AV817+$AY817))</f>
        <v>1.8311960894161832</v>
      </c>
      <c r="BB817">
        <f>INDEX(Model_Assumptions[Values],9)*((INDEX(Model_Scenarios[GR Weight],3)*$AG817)+(INDEX(Model_Scenarios[GP Weight],3)*$AH817)+(INDEX(Model_Scenarios[LTV Weight],3)*$AI817))-(INDEX(Model_Scenarios[LTV Weight],3)*$AP817)-(INDEX(Model_Scenarios[GP Weight],3)*($AS817+$AV817+$AY817))</f>
        <v>1.0922710298400258</v>
      </c>
      <c r="BC817">
        <f>INDEX(Model_Assumptions[Values],9)*((INDEX(Model_Scenarios[GR Weight],4)*$AG817)+(INDEX(Model_Scenarios[GP Weight],4)*$AH817)+(INDEX(Model_Scenarios[LTV Weight],4)*$AI817))-(INDEX(Model_Scenarios[LTV Weight],4)*$AP817)-(INDEX(Model_Scenarios[GP Weight],4)*($AS817+$AV817+$AY817))</f>
        <v>0.89724110706664895</v>
      </c>
      <c r="BD817">
        <f>INDEX(Model_Assumptions[Values],9)*((INDEX(Model_Scenarios[GR Weight],5)*$AG817)+(INDEX(Model_Scenarios[GP Weight],5)*$AH817)+(INDEX(Model_Scenarios[LTV Weight],5)*$AI817))-(INDEX(Model_Scenarios[LTV Weight],5)*$AP817)-(INDEX(Model_Scenarios[GP Weight],5)*($AS817+$AV817+$AY817))</f>
        <v>0.4645924754896722</v>
      </c>
    </row>
    <row r="818" spans="1:56" x14ac:dyDescent="0.25">
      <c r="A818">
        <v>817</v>
      </c>
      <c r="B818">
        <v>17</v>
      </c>
      <c r="C818" s="3">
        <v>17</v>
      </c>
      <c r="D818" s="4">
        <v>0.32</v>
      </c>
      <c r="E818" t="str">
        <v>SKU-1022</v>
      </c>
      <c r="F818" t="str">
        <v>Raise</v>
      </c>
      <c r="G818" t="str">
        <v>Full</v>
      </c>
      <c r="H818">
        <v>26.7</v>
      </c>
      <c r="I818">
        <v>12.27</v>
      </c>
      <c r="J818">
        <v>29</v>
      </c>
      <c r="K818">
        <v>774.3</v>
      </c>
      <c r="L818">
        <v>418.46999999999997</v>
      </c>
      <c r="M818">
        <v>0.54044943820224722</v>
      </c>
      <c r="N818">
        <v>26.902436199041908</v>
      </c>
      <c r="O818">
        <v>5.8706497722155291</v>
      </c>
      <c r="P818">
        <v>5.8706497722155291</v>
      </c>
      <c r="Q818">
        <v>1536.2038051779957</v>
      </c>
      <c r="R818">
        <v>1228.9630441423965</v>
      </c>
      <c r="S818">
        <v>1</v>
      </c>
      <c r="T818">
        <f t="shared" si="276"/>
        <v>26.764779583693411</v>
      </c>
      <c r="U818">
        <f t="shared" si="277"/>
        <v>2.4262016364573606E-3</v>
      </c>
      <c r="V818">
        <f>IF($F818="Reduce", INDEX(Model_Assumptions[Values], 2), INDEX(Model_Assumptions[Values], 1))</f>
        <v>-0.4</v>
      </c>
      <c r="W818">
        <f t="shared" si="278"/>
        <v>28.971856061017096</v>
      </c>
      <c r="X818">
        <f t="shared" si="291"/>
        <v>775.42534160361458</v>
      </c>
      <c r="Y818">
        <f t="shared" si="279"/>
        <v>419.94066773493483</v>
      </c>
      <c r="Z818">
        <f t="shared" si="280"/>
        <v>1.1253416036146291</v>
      </c>
      <c r="AA818">
        <f t="shared" si="281"/>
        <v>1.4706677349348638</v>
      </c>
      <c r="AB818">
        <f t="shared" si="292"/>
        <v>0.54156170195118791</v>
      </c>
      <c r="AC818">
        <f t="shared" si="282"/>
        <v>1.1122637489406895E-3</v>
      </c>
      <c r="AD818">
        <f t="shared" si="283"/>
        <v>1.1122637489406895E-3</v>
      </c>
      <c r="AE818">
        <f t="shared" si="284"/>
        <v>0.3200000000000035</v>
      </c>
      <c r="AF818">
        <f t="shared" si="293"/>
        <v>835.69487001682535</v>
      </c>
      <c r="AG818">
        <f t="shared" si="285"/>
        <v>0.19168944619054248</v>
      </c>
      <c r="AH818">
        <f t="shared" si="286"/>
        <v>0.25051191810065132</v>
      </c>
      <c r="AI818">
        <f t="shared" si="294"/>
        <v>0.6799999999999965</v>
      </c>
      <c r="AJ818">
        <f>MAX(0, $R818 - $AA818) * INDEX(Model_Assumptions[Values], 7)</f>
        <v>2454.984752814923</v>
      </c>
      <c r="AK818">
        <f>MAX(0, INDEX(Model_Assumptions[Values], 4) - $AD818)</f>
        <v>4.8887736251059313E-2</v>
      </c>
      <c r="AL818">
        <f>MAX(0, INDEX(Model_Assumptions[Values], 5) - $AC818)</f>
        <v>1.8887736251059311E-2</v>
      </c>
      <c r="AM818">
        <f>INDEX(Model_Assumptions[Values], 6) * MAX(0, INDEX(Model_Assumptions[Values], 3) - $AB818)^2</f>
        <v>0</v>
      </c>
      <c r="AN818">
        <f t="shared" si="287"/>
        <v>2453.4281007143604</v>
      </c>
      <c r="AO818" cm="1">
        <f t="array" ref="AO818">IFERROR(STDEV(IF($E$2:$E$2201=$E818, $AJ$2:$AJ$2201)), 0)</f>
        <v>2.6729597685078659</v>
      </c>
      <c r="AP818">
        <f t="shared" si="295"/>
        <v>0.58237019460699246</v>
      </c>
      <c r="AQ818">
        <f t="shared" si="288"/>
        <v>4.8301209465752962E-2</v>
      </c>
      <c r="AR818" cm="1">
        <f t="array" ref="AR818">IFERROR(STDEV(IF($E$2:$E$2201=$E818, $AK$2:$AK$2201)), 0)</f>
        <v>1.0083313770484019E-3</v>
      </c>
      <c r="AS818">
        <f t="shared" si="296"/>
        <v>0.58168058503072562</v>
      </c>
      <c r="AT818">
        <f t="shared" si="289"/>
        <v>1.8301209465752987E-2</v>
      </c>
      <c r="AU818" cm="1">
        <f t="array" ref="AU818">IFERROR(STDEV(IF($E$2:$E$2201=$E818, $AL$2:$AL$2201)), 0)</f>
        <v>1.0083313770484017E-3</v>
      </c>
      <c r="AV818">
        <f t="shared" si="297"/>
        <v>0.58168058503069819</v>
      </c>
      <c r="AW818">
        <f t="shared" si="290"/>
        <v>0</v>
      </c>
      <c r="AX818" cm="1">
        <f t="array" ref="AX818">IFERROR(STDEV(IF($E$2:$E$2201=$E818, $AM$2:$AM$2201)), 0)</f>
        <v>0</v>
      </c>
      <c r="AY818">
        <f t="shared" si="298"/>
        <v>0.58168058503069819</v>
      </c>
      <c r="AZ818">
        <f>INDEX(Model_Assumptions[Values],9)*((INDEX(Model_Scenarios[GR Weight],1)*$AG818)+(INDEX(Model_Scenarios[GP Weight],1)*$AH818)+(INDEX(Model_Scenarios[LTV Weight],1)*$AI818))-(INDEX(Model_Scenarios[LTV Weight],1)*$AP818)-(INDEX(Model_Scenarios[GP Weight],1)*($AS818+$AV818+$AY818))</f>
        <v>2.3007003509507769</v>
      </c>
      <c r="BA818">
        <f>INDEX(Model_Assumptions[Values],9)*((INDEX(Model_Scenarios[GR Weight],2)*$AG818)+(INDEX(Model_Scenarios[GP Weight],2)*$AH818)+(INDEX(Model_Scenarios[LTV Weight],2)*$AI818))-(INDEX(Model_Scenarios[LTV Weight],2)*$AP818)-(INDEX(Model_Scenarios[GP Weight],2)*($AS818+$AV818+$AY818))</f>
        <v>1.8767300252305772</v>
      </c>
      <c r="BB818">
        <f>INDEX(Model_Assumptions[Values],9)*((INDEX(Model_Scenarios[GR Weight],3)*$AG818)+(INDEX(Model_Scenarios[GP Weight],3)*$AH818)+(INDEX(Model_Scenarios[LTV Weight],3)*$AI818))-(INDEX(Model_Scenarios[LTV Weight],3)*$AP818)-(INDEX(Model_Scenarios[GP Weight],3)*($AS818+$AV818+$AY818))</f>
        <v>1.1942949722892715</v>
      </c>
      <c r="BC818">
        <f>INDEX(Model_Assumptions[Values],9)*((INDEX(Model_Scenarios[GR Weight],4)*$AG818)+(INDEX(Model_Scenarios[GP Weight],4)*$AH818)+(INDEX(Model_Scenarios[LTV Weight],4)*$AI818))-(INDEX(Model_Scenarios[LTV Weight],4)*$AP818)-(INDEX(Model_Scenarios[GP Weight],4)*($AS818+$AV818+$AY818))</f>
        <v>1.0083767148452432</v>
      </c>
      <c r="BD818">
        <f>INDEX(Model_Assumptions[Values],9)*((INDEX(Model_Scenarios[GR Weight],5)*$AG818)+(INDEX(Model_Scenarios[GP Weight],5)*$AH818)+(INDEX(Model_Scenarios[LTV Weight],5)*$AI818))-(INDEX(Model_Scenarios[LTV Weight],5)*$AP818)-(INDEX(Model_Scenarios[GP Weight],5)*($AS818+$AV818+$AY818))</f>
        <v>0.62523170701491404</v>
      </c>
    </row>
    <row r="819" spans="1:56" x14ac:dyDescent="0.25">
      <c r="A819">
        <v>818</v>
      </c>
      <c r="B819">
        <v>17</v>
      </c>
      <c r="C819" s="3">
        <v>18</v>
      </c>
      <c r="D819" s="4">
        <v>0.34</v>
      </c>
      <c r="E819" t="str">
        <v>SKU-1022</v>
      </c>
      <c r="F819" t="str">
        <v>Raise</v>
      </c>
      <c r="G819" t="str">
        <v>Full</v>
      </c>
      <c r="H819">
        <v>26.7</v>
      </c>
      <c r="I819">
        <v>12.27</v>
      </c>
      <c r="J819">
        <v>29</v>
      </c>
      <c r="K819">
        <v>774.3</v>
      </c>
      <c r="L819">
        <v>418.46999999999997</v>
      </c>
      <c r="M819">
        <v>0.54044943820224722</v>
      </c>
      <c r="N819">
        <v>26.902436199041908</v>
      </c>
      <c r="O819">
        <v>5.8706497722155291</v>
      </c>
      <c r="P819">
        <v>5.8706497722155291</v>
      </c>
      <c r="Q819">
        <v>1536.2038051779957</v>
      </c>
      <c r="R819">
        <v>1228.9630441423965</v>
      </c>
      <c r="S819">
        <v>1</v>
      </c>
      <c r="T819">
        <f t="shared" si="276"/>
        <v>26.768828307674248</v>
      </c>
      <c r="U819">
        <f t="shared" si="277"/>
        <v>2.577839238735904E-3</v>
      </c>
      <c r="V819">
        <f>IF($F819="Reduce", INDEX(Model_Assumptions[Values], 2), INDEX(Model_Assumptions[Values], 1))</f>
        <v>-0.4</v>
      </c>
      <c r="W819">
        <f t="shared" si="278"/>
        <v>28.970097064830661</v>
      </c>
      <c r="X819">
        <f t="shared" si="291"/>
        <v>775.49555438510959</v>
      </c>
      <c r="Y819">
        <f t="shared" si="279"/>
        <v>420.03246339963738</v>
      </c>
      <c r="Z819">
        <f t="shared" si="280"/>
        <v>1.1955543851096309</v>
      </c>
      <c r="AA819">
        <f t="shared" si="281"/>
        <v>1.5624633996374087</v>
      </c>
      <c r="AB819">
        <f t="shared" si="292"/>
        <v>0.54163103969394266</v>
      </c>
      <c r="AC819">
        <f t="shared" si="282"/>
        <v>1.1816014916954387E-3</v>
      </c>
      <c r="AD819">
        <f t="shared" si="283"/>
        <v>1.1816014916954387E-3</v>
      </c>
      <c r="AE819">
        <f t="shared" si="284"/>
        <v>0.33999999999999825</v>
      </c>
      <c r="AF819">
        <f t="shared" si="293"/>
        <v>811.11560913398375</v>
      </c>
      <c r="AG819">
        <f t="shared" si="285"/>
        <v>0.20364941386350827</v>
      </c>
      <c r="AH819">
        <f t="shared" si="286"/>
        <v>0.26614829026800374</v>
      </c>
      <c r="AI819">
        <f t="shared" si="294"/>
        <v>0.6600000000000017</v>
      </c>
      <c r="AJ819">
        <f>MAX(0, $R819 - $AA819) * INDEX(Model_Assumptions[Values], 7)</f>
        <v>2454.8011614855182</v>
      </c>
      <c r="AK819">
        <f>MAX(0, INDEX(Model_Assumptions[Values], 4) - $AD819)</f>
        <v>4.8818398508304564E-2</v>
      </c>
      <c r="AL819">
        <f>MAX(0, INDEX(Model_Assumptions[Values], 5) - $AC819)</f>
        <v>1.8818398508304562E-2</v>
      </c>
      <c r="AM819">
        <f>INDEX(Model_Assumptions[Values], 6) * MAX(0, INDEX(Model_Assumptions[Values], 3) - $AB819)^2</f>
        <v>0</v>
      </c>
      <c r="AN819">
        <f t="shared" si="287"/>
        <v>2453.4281007143604</v>
      </c>
      <c r="AO819" cm="1">
        <f t="array" ref="AO819">IFERROR(STDEV(IF($E$2:$E$2201=$E819, $AJ$2:$AJ$2201)), 0)</f>
        <v>2.6729597685078659</v>
      </c>
      <c r="AP819">
        <f t="shared" si="295"/>
        <v>0.51368553591220445</v>
      </c>
      <c r="AQ819">
        <f t="shared" si="288"/>
        <v>4.8301209465752962E-2</v>
      </c>
      <c r="AR819" cm="1">
        <f t="array" ref="AR819">IFERROR(STDEV(IF($E$2:$E$2201=$E819, $AK$2:$AK$2201)), 0)</f>
        <v>1.0083313770484019E-3</v>
      </c>
      <c r="AS819">
        <f t="shared" si="296"/>
        <v>0.5129157480604476</v>
      </c>
      <c r="AT819">
        <f t="shared" si="289"/>
        <v>1.8301209465752987E-2</v>
      </c>
      <c r="AU819" cm="1">
        <f t="array" ref="AU819">IFERROR(STDEV(IF($E$2:$E$2201=$E819, $AL$2:$AL$2201)), 0)</f>
        <v>1.0083313770484017E-3</v>
      </c>
      <c r="AV819">
        <f t="shared" si="297"/>
        <v>0.51291574806042017</v>
      </c>
      <c r="AW819">
        <f t="shared" si="290"/>
        <v>0</v>
      </c>
      <c r="AX819" cm="1">
        <f t="array" ref="AX819">IFERROR(STDEV(IF($E$2:$E$2201=$E819, $AM$2:$AM$2201)), 0)</f>
        <v>0</v>
      </c>
      <c r="AY819">
        <f t="shared" si="298"/>
        <v>0.51291574806042017</v>
      </c>
      <c r="AZ819">
        <f>INDEX(Model_Assumptions[Values],9)*((INDEX(Model_Scenarios[GR Weight],1)*$AG819)+(INDEX(Model_Scenarios[GP Weight],1)*$AH819)+(INDEX(Model_Scenarios[LTV Weight],1)*$AI819))-(INDEX(Model_Scenarios[LTV Weight],1)*$AP819)-(INDEX(Model_Scenarios[GP Weight],1)*($AS819+$AV819+$AY819))</f>
        <v>2.3100756989178706</v>
      </c>
      <c r="BA819">
        <f>INDEX(Model_Assumptions[Values],9)*((INDEX(Model_Scenarios[GR Weight],2)*$AG819)+(INDEX(Model_Scenarios[GP Weight],2)*$AH819)+(INDEX(Model_Scenarios[LTV Weight],2)*$AI819))-(INDEX(Model_Scenarios[LTV Weight],2)*$AP819)-(INDEX(Model_Scenarios[GP Weight],2)*($AS819+$AV819+$AY819))</f>
        <v>1.9222403034864499</v>
      </c>
      <c r="BB819">
        <f>INDEX(Model_Assumptions[Values],9)*((INDEX(Model_Scenarios[GR Weight],3)*$AG819)+(INDEX(Model_Scenarios[GP Weight],3)*$AH819)+(INDEX(Model_Scenarios[LTV Weight],3)*$AI819))-(INDEX(Model_Scenarios[LTV Weight],3)*$AP819)-(INDEX(Model_Scenarios[GP Weight],3)*($AS819+$AV819+$AY819))</f>
        <v>1.2962855254700627</v>
      </c>
      <c r="BC819">
        <f>INDEX(Model_Assumptions[Values],9)*((INDEX(Model_Scenarios[GR Weight],4)*$AG819)+(INDEX(Model_Scenarios[GP Weight],4)*$AH819)+(INDEX(Model_Scenarios[LTV Weight],4)*$AI819))-(INDEX(Model_Scenarios[LTV Weight],4)*$AP819)-(INDEX(Model_Scenarios[GP Weight],4)*($AS819+$AV819+$AY819))</f>
        <v>1.1194787859930366</v>
      </c>
      <c r="BD819">
        <f>INDEX(Model_Assumptions[Values],9)*((INDEX(Model_Scenarios[GR Weight],5)*$AG819)+(INDEX(Model_Scenarios[GP Weight],5)*$AH819)+(INDEX(Model_Scenarios[LTV Weight],5)*$AI819))-(INDEX(Model_Scenarios[LTV Weight],5)*$AP819)-(INDEX(Model_Scenarios[GP Weight],5)*($AS819+$AV819+$AY819))</f>
        <v>0.78582484382276141</v>
      </c>
    </row>
    <row r="820" spans="1:56" x14ac:dyDescent="0.25">
      <c r="A820">
        <v>819</v>
      </c>
      <c r="B820">
        <v>17</v>
      </c>
      <c r="C820" s="3">
        <v>19</v>
      </c>
      <c r="D820" s="4">
        <v>0.36</v>
      </c>
      <c r="E820" t="str">
        <v>SKU-1022</v>
      </c>
      <c r="F820" t="str">
        <v>Raise</v>
      </c>
      <c r="G820" t="str">
        <v>Full</v>
      </c>
      <c r="H820">
        <v>26.7</v>
      </c>
      <c r="I820">
        <v>12.27</v>
      </c>
      <c r="J820">
        <v>29</v>
      </c>
      <c r="K820">
        <v>774.3</v>
      </c>
      <c r="L820">
        <v>418.46999999999997</v>
      </c>
      <c r="M820">
        <v>0.54044943820224722</v>
      </c>
      <c r="N820">
        <v>26.902436199041908</v>
      </c>
      <c r="O820">
        <v>5.8706497722155291</v>
      </c>
      <c r="P820">
        <v>5.8706497722155291</v>
      </c>
      <c r="Q820">
        <v>1536.2038051779957</v>
      </c>
      <c r="R820">
        <v>1228.9630441423965</v>
      </c>
      <c r="S820">
        <v>1</v>
      </c>
      <c r="T820">
        <f t="shared" si="276"/>
        <v>26.772877031655085</v>
      </c>
      <c r="U820">
        <f t="shared" si="277"/>
        <v>2.7294768410144475E-3</v>
      </c>
      <c r="V820">
        <f>IF($F820="Reduce", INDEX(Model_Assumptions[Values], 2), INDEX(Model_Assumptions[Values], 1))</f>
        <v>-0.4</v>
      </c>
      <c r="W820">
        <f t="shared" si="278"/>
        <v>28.968338068644233</v>
      </c>
      <c r="X820">
        <f t="shared" si="291"/>
        <v>775.56575292322475</v>
      </c>
      <c r="Y820">
        <f t="shared" si="279"/>
        <v>420.12424482096003</v>
      </c>
      <c r="Z820">
        <f t="shared" si="280"/>
        <v>1.2657529232247953</v>
      </c>
      <c r="AA820">
        <f t="shared" si="281"/>
        <v>1.6542448209600593</v>
      </c>
      <c r="AB820">
        <f t="shared" si="292"/>
        <v>0.54170035646551973</v>
      </c>
      <c r="AC820">
        <f t="shared" si="282"/>
        <v>1.2509182632725047E-3</v>
      </c>
      <c r="AD820">
        <f t="shared" si="283"/>
        <v>1.2509182632725047E-3</v>
      </c>
      <c r="AE820">
        <f t="shared" si="284"/>
        <v>0.35999999999999299</v>
      </c>
      <c r="AF820">
        <f t="shared" si="293"/>
        <v>786.53634825114239</v>
      </c>
      <c r="AG820">
        <f t="shared" si="285"/>
        <v>0.2156069553348797</v>
      </c>
      <c r="AH820">
        <f t="shared" si="286"/>
        <v>0.28178223623375215</v>
      </c>
      <c r="AI820">
        <f t="shared" si="294"/>
        <v>0.64000000000000701</v>
      </c>
      <c r="AJ820">
        <f>MAX(0, $R820 - $AA820) * INDEX(Model_Assumptions[Values], 7)</f>
        <v>2454.617598642873</v>
      </c>
      <c r="AK820">
        <f>MAX(0, INDEX(Model_Assumptions[Values], 4) - $AD820)</f>
        <v>4.8749081736727498E-2</v>
      </c>
      <c r="AL820">
        <f>MAX(0, INDEX(Model_Assumptions[Values], 5) - $AC820)</f>
        <v>1.8749081736727496E-2</v>
      </c>
      <c r="AM820">
        <f>INDEX(Model_Assumptions[Values], 6) * MAX(0, INDEX(Model_Assumptions[Values], 3) - $AB820)^2</f>
        <v>0</v>
      </c>
      <c r="AN820">
        <f t="shared" si="287"/>
        <v>2453.4281007143604</v>
      </c>
      <c r="AO820" cm="1">
        <f t="array" ref="AO820">IFERROR(STDEV(IF($E$2:$E$2201=$E820, $AJ$2:$AJ$2201)), 0)</f>
        <v>2.6729597685078659</v>
      </c>
      <c r="AP820">
        <f t="shared" si="295"/>
        <v>0.44501153460179249</v>
      </c>
      <c r="AQ820">
        <f t="shared" si="288"/>
        <v>4.8301209465752962E-2</v>
      </c>
      <c r="AR820" cm="1">
        <f t="array" ref="AR820">IFERROR(STDEV(IF($E$2:$E$2201=$E820, $AK$2:$AK$2201)), 0)</f>
        <v>1.0083313770484019E-3</v>
      </c>
      <c r="AS820">
        <f t="shared" si="296"/>
        <v>0.44417170899268527</v>
      </c>
      <c r="AT820">
        <f t="shared" si="289"/>
        <v>1.8301209465752987E-2</v>
      </c>
      <c r="AU820" cm="1">
        <f t="array" ref="AU820">IFERROR(STDEV(IF($E$2:$E$2201=$E820, $AL$2:$AL$2201)), 0)</f>
        <v>1.0083313770484017E-3</v>
      </c>
      <c r="AV820">
        <f t="shared" si="297"/>
        <v>0.44417170899265784</v>
      </c>
      <c r="AW820">
        <f t="shared" si="290"/>
        <v>0</v>
      </c>
      <c r="AX820" cm="1">
        <f t="array" ref="AX820">IFERROR(STDEV(IF($E$2:$E$2201=$E820, $AM$2:$AM$2201)), 0)</f>
        <v>0</v>
      </c>
      <c r="AY820">
        <f t="shared" si="298"/>
        <v>0.44417170899265784</v>
      </c>
      <c r="AZ820">
        <f>INDEX(Model_Assumptions[Values],9)*((INDEX(Model_Scenarios[GR Weight],1)*$AG820)+(INDEX(Model_Scenarios[GP Weight],1)*$AH820)+(INDEX(Model_Scenarios[LTV Weight],1)*$AI820))-(INDEX(Model_Scenarios[LTV Weight],1)*$AP820)-(INDEX(Model_Scenarios[GP Weight],1)*($AS820+$AV820+$AY820))</f>
        <v>2.3194338554051104</v>
      </c>
      <c r="BA820">
        <f>INDEX(Model_Assumptions[Values],9)*((INDEX(Model_Scenarios[GR Weight],2)*$AG820)+(INDEX(Model_Scenarios[GP Weight],2)*$AH820)+(INDEX(Model_Scenarios[LTV Weight],2)*$AI820))-(INDEX(Model_Scenarios[LTV Weight],2)*$AP820)-(INDEX(Model_Scenarios[GP Weight],2)*($AS820+$AV820+$AY820))</f>
        <v>1.9677269298481697</v>
      </c>
      <c r="BB820">
        <f>INDEX(Model_Assumptions[Values],9)*((INDEX(Model_Scenarios[GR Weight],3)*$AG820)+(INDEX(Model_Scenarios[GP Weight],3)*$AH820)+(INDEX(Model_Scenarios[LTV Weight],3)*$AI820))-(INDEX(Model_Scenarios[LTV Weight],3)*$AP820)-(INDEX(Model_Scenarios[GP Weight],3)*($AS820+$AV820+$AY820))</f>
        <v>1.3982426992946628</v>
      </c>
      <c r="BC820">
        <f>INDEX(Model_Assumptions[Values],9)*((INDEX(Model_Scenarios[GR Weight],4)*$AG820)+(INDEX(Model_Scenarios[GP Weight],4)*$AH820)+(INDEX(Model_Scenarios[LTV Weight],4)*$AI820))-(INDEX(Model_Scenarios[LTV Weight],4)*$AP820)-(INDEX(Model_Scenarios[GP Weight],4)*($AS820+$AV820+$AY820))</f>
        <v>1.230547330422278</v>
      </c>
      <c r="BD820">
        <f>INDEX(Model_Assumptions[Values],9)*((INDEX(Model_Scenarios[GR Weight],5)*$AG820)+(INDEX(Model_Scenarios[GP Weight],5)*$AH820)+(INDEX(Model_Scenarios[LTV Weight],5)*$AI820))-(INDEX(Model_Scenarios[LTV Weight],5)*$AP820)-(INDEX(Model_Scenarios[GP Weight],5)*($AS820+$AV820+$AY820))</f>
        <v>0.94637190148935835</v>
      </c>
    </row>
    <row r="821" spans="1:56" x14ac:dyDescent="0.25">
      <c r="A821">
        <v>820</v>
      </c>
      <c r="B821">
        <v>17</v>
      </c>
      <c r="C821" s="3">
        <v>20</v>
      </c>
      <c r="D821" s="4">
        <v>0.38</v>
      </c>
      <c r="E821" t="str">
        <v>SKU-1022</v>
      </c>
      <c r="F821" t="str">
        <v>Raise</v>
      </c>
      <c r="G821" t="str">
        <v>Full</v>
      </c>
      <c r="H821">
        <v>26.7</v>
      </c>
      <c r="I821">
        <v>12.27</v>
      </c>
      <c r="J821">
        <v>29</v>
      </c>
      <c r="K821">
        <v>774.3</v>
      </c>
      <c r="L821">
        <v>418.46999999999997</v>
      </c>
      <c r="M821">
        <v>0.54044943820224722</v>
      </c>
      <c r="N821">
        <v>26.902436199041908</v>
      </c>
      <c r="O821">
        <v>5.8706497722155291</v>
      </c>
      <c r="P821">
        <v>5.8706497722155291</v>
      </c>
      <c r="Q821">
        <v>1536.2038051779957</v>
      </c>
      <c r="R821">
        <v>1228.9630441423965</v>
      </c>
      <c r="S821">
        <v>1</v>
      </c>
      <c r="T821">
        <f t="shared" si="276"/>
        <v>26.776925755635926</v>
      </c>
      <c r="U821">
        <f t="shared" si="277"/>
        <v>2.8811144432931242E-3</v>
      </c>
      <c r="V821">
        <f>IF($F821="Reduce", INDEX(Model_Assumptions[Values], 2), INDEX(Model_Assumptions[Values], 1))</f>
        <v>-0.4</v>
      </c>
      <c r="W821">
        <f t="shared" si="278"/>
        <v>28.966579072457801</v>
      </c>
      <c r="X821">
        <f t="shared" si="291"/>
        <v>775.63593721795985</v>
      </c>
      <c r="Y821">
        <f t="shared" si="279"/>
        <v>420.21601199890267</v>
      </c>
      <c r="Z821">
        <f t="shared" si="280"/>
        <v>1.335937217959895</v>
      </c>
      <c r="AA821">
        <f t="shared" si="281"/>
        <v>1.7460119989027021</v>
      </c>
      <c r="AB821">
        <f t="shared" si="292"/>
        <v>0.54176965227543172</v>
      </c>
      <c r="AC821">
        <f t="shared" si="282"/>
        <v>1.3202140731845002E-3</v>
      </c>
      <c r="AD821">
        <f t="shared" si="283"/>
        <v>1.3202140731845002E-3</v>
      </c>
      <c r="AE821">
        <f t="shared" si="284"/>
        <v>0.38000000000000528</v>
      </c>
      <c r="AF821">
        <f t="shared" si="293"/>
        <v>761.95708736827942</v>
      </c>
      <c r="AG821">
        <f t="shared" si="285"/>
        <v>0.22756207060461803</v>
      </c>
      <c r="AH821">
        <f t="shared" si="286"/>
        <v>0.29741375599787712</v>
      </c>
      <c r="AI821">
        <f t="shared" si="294"/>
        <v>0.61999999999999478</v>
      </c>
      <c r="AJ821">
        <f>MAX(0, $R821 - $AA821) * INDEX(Model_Assumptions[Values], 7)</f>
        <v>2454.4340642869875</v>
      </c>
      <c r="AK821">
        <f>MAX(0, INDEX(Model_Assumptions[Values], 4) - $AD821)</f>
        <v>4.8679785926815503E-2</v>
      </c>
      <c r="AL821">
        <f>MAX(0, INDEX(Model_Assumptions[Values], 5) - $AC821)</f>
        <v>1.86797859268155E-2</v>
      </c>
      <c r="AM821">
        <f>INDEX(Model_Assumptions[Values], 6) * MAX(0, INDEX(Model_Assumptions[Values], 3) - $AB821)^2</f>
        <v>0</v>
      </c>
      <c r="AN821">
        <f t="shared" si="287"/>
        <v>2453.4281007143604</v>
      </c>
      <c r="AO821" cm="1">
        <f t="array" ref="AO821">IFERROR(STDEV(IF($E$2:$E$2201=$E821, $AJ$2:$AJ$2201)), 0)</f>
        <v>2.6729597685078659</v>
      </c>
      <c r="AP821">
        <f t="shared" si="295"/>
        <v>0.37634819067575653</v>
      </c>
      <c r="AQ821">
        <f t="shared" si="288"/>
        <v>4.8301209465752962E-2</v>
      </c>
      <c r="AR821" cm="1">
        <f t="array" ref="AR821">IFERROR(STDEV(IF($E$2:$E$2201=$E821, $AK$2:$AK$2201)), 0)</f>
        <v>1.0083313770484019E-3</v>
      </c>
      <c r="AS821">
        <f t="shared" si="296"/>
        <v>0.37544845839342395</v>
      </c>
      <c r="AT821">
        <f t="shared" si="289"/>
        <v>1.8301209465752987E-2</v>
      </c>
      <c r="AU821" cm="1">
        <f t="array" ref="AU821">IFERROR(STDEV(IF($E$2:$E$2201=$E821, $AL$2:$AL$2201)), 0)</f>
        <v>1.0083313770484017E-3</v>
      </c>
      <c r="AV821">
        <f t="shared" si="297"/>
        <v>0.37544845839339652</v>
      </c>
      <c r="AW821">
        <f t="shared" si="290"/>
        <v>0</v>
      </c>
      <c r="AX821" cm="1">
        <f t="array" ref="AX821">IFERROR(STDEV(IF($E$2:$E$2201=$E821, $AM$2:$AM$2201)), 0)</f>
        <v>0</v>
      </c>
      <c r="AY821">
        <f t="shared" si="298"/>
        <v>0.37544845839339652</v>
      </c>
      <c r="AZ821">
        <f>INDEX(Model_Assumptions[Values],9)*((INDEX(Model_Scenarios[GR Weight],1)*$AG821)+(INDEX(Model_Scenarios[GP Weight],1)*$AH821)+(INDEX(Model_Scenarios[LTV Weight],1)*$AI821))-(INDEX(Model_Scenarios[LTV Weight],1)*$AP821)-(INDEX(Model_Scenarios[GP Weight],1)*($AS821+$AV821+$AY821))</f>
        <v>2.3287748232426004</v>
      </c>
      <c r="BA821">
        <f>INDEX(Model_Assumptions[Values],9)*((INDEX(Model_Scenarios[GR Weight],2)*$AG821)+(INDEX(Model_Scenarios[GP Weight],2)*$AH821)+(INDEX(Model_Scenarios[LTV Weight],2)*$AI821))-(INDEX(Model_Scenarios[LTV Weight],2)*$AP821)-(INDEX(Model_Scenarios[GP Weight],2)*($AS821+$AV821+$AY821))</f>
        <v>2.0131899099760386</v>
      </c>
      <c r="BB821">
        <f>INDEX(Model_Assumptions[Values],9)*((INDEX(Model_Scenarios[GR Weight],3)*$AG821)+(INDEX(Model_Scenarios[GP Weight],3)*$AH821)+(INDEX(Model_Scenarios[LTV Weight],3)*$AI821))-(INDEX(Model_Scenarios[LTV Weight],3)*$AP821)-(INDEX(Model_Scenarios[GP Weight],3)*($AS821+$AV821+$AY821))</f>
        <v>1.5001665036686687</v>
      </c>
      <c r="BC821">
        <f>INDEX(Model_Assumptions[Values],9)*((INDEX(Model_Scenarios[GR Weight],4)*$AG821)+(INDEX(Model_Scenarios[GP Weight],4)*$AH821)+(INDEX(Model_Scenarios[LTV Weight],4)*$AI821))-(INDEX(Model_Scenarios[LTV Weight],4)*$AP821)-(INDEX(Model_Scenarios[GP Weight],4)*($AS821+$AV821+$AY821))</f>
        <v>1.341582358038556</v>
      </c>
      <c r="BD821">
        <f>INDEX(Model_Assumptions[Values],9)*((INDEX(Model_Scenarios[GR Weight],5)*$AG821)+(INDEX(Model_Scenarios[GP Weight],5)*$AH821)+(INDEX(Model_Scenarios[LTV Weight],5)*$AI821))-(INDEX(Model_Scenarios[LTV Weight],5)*$AP821)-(INDEX(Model_Scenarios[GP Weight],5)*($AS821+$AV821+$AY821))</f>
        <v>1.1068728955807152</v>
      </c>
    </row>
    <row r="822" spans="1:56" x14ac:dyDescent="0.25">
      <c r="A822">
        <v>821</v>
      </c>
      <c r="B822">
        <v>17</v>
      </c>
      <c r="C822" s="3">
        <v>21</v>
      </c>
      <c r="D822" s="4">
        <v>0.4</v>
      </c>
      <c r="E822" t="str">
        <v>SKU-1022</v>
      </c>
      <c r="F822" t="str">
        <v>Raise</v>
      </c>
      <c r="G822" t="str">
        <v>Full</v>
      </c>
      <c r="H822">
        <v>26.7</v>
      </c>
      <c r="I822">
        <v>12.27</v>
      </c>
      <c r="J822">
        <v>29</v>
      </c>
      <c r="K822">
        <v>774.3</v>
      </c>
      <c r="L822">
        <v>418.46999999999997</v>
      </c>
      <c r="M822">
        <v>0.54044943820224722</v>
      </c>
      <c r="N822">
        <v>26.902436199041908</v>
      </c>
      <c r="O822">
        <v>5.8706497722155291</v>
      </c>
      <c r="P822">
        <v>5.8706497722155291</v>
      </c>
      <c r="Q822">
        <v>1536.2038051779957</v>
      </c>
      <c r="R822">
        <v>1228.9630441423965</v>
      </c>
      <c r="S822">
        <v>1</v>
      </c>
      <c r="T822">
        <f t="shared" si="276"/>
        <v>26.780974479616763</v>
      </c>
      <c r="U822">
        <f t="shared" si="277"/>
        <v>3.0327520455716672E-3</v>
      </c>
      <c r="V822">
        <f>IF($F822="Reduce", INDEX(Model_Assumptions[Values], 2), INDEX(Model_Assumptions[Values], 1))</f>
        <v>-0.4</v>
      </c>
      <c r="W822">
        <f t="shared" si="278"/>
        <v>28.964820076271369</v>
      </c>
      <c r="X822">
        <f t="shared" si="291"/>
        <v>775.70610726931477</v>
      </c>
      <c r="Y822">
        <f t="shared" si="279"/>
        <v>420.30776493346508</v>
      </c>
      <c r="Z822">
        <f t="shared" si="280"/>
        <v>1.4061072693148162</v>
      </c>
      <c r="AA822">
        <f t="shared" si="281"/>
        <v>1.8377649334651096</v>
      </c>
      <c r="AB822">
        <f t="shared" si="292"/>
        <v>0.54183892713318527</v>
      </c>
      <c r="AC822">
        <f t="shared" si="282"/>
        <v>1.3894889309380432E-3</v>
      </c>
      <c r="AD822">
        <f t="shared" si="283"/>
        <v>1.3894889309380432E-3</v>
      </c>
      <c r="AE822">
        <f t="shared" si="284"/>
        <v>0.4</v>
      </c>
      <c r="AF822">
        <f t="shared" si="293"/>
        <v>737.37782648543782</v>
      </c>
      <c r="AG822">
        <f t="shared" si="285"/>
        <v>0.23951475967270389</v>
      </c>
      <c r="AH822">
        <f t="shared" si="286"/>
        <v>0.3130428495603399</v>
      </c>
      <c r="AI822">
        <f t="shared" si="294"/>
        <v>0.6</v>
      </c>
      <c r="AJ822">
        <f>MAX(0, $R822 - $AA822) * INDEX(Model_Assumptions[Values], 7)</f>
        <v>2454.2505584178625</v>
      </c>
      <c r="AK822">
        <f>MAX(0, INDEX(Model_Assumptions[Values], 4) - $AD822)</f>
        <v>4.861051106906196E-2</v>
      </c>
      <c r="AL822">
        <f>MAX(0, INDEX(Model_Assumptions[Values], 5) - $AC822)</f>
        <v>1.8610511069061957E-2</v>
      </c>
      <c r="AM822">
        <f>INDEX(Model_Assumptions[Values], 6) * MAX(0, INDEX(Model_Assumptions[Values], 3) - $AB822)^2</f>
        <v>0</v>
      </c>
      <c r="AN822">
        <f t="shared" si="287"/>
        <v>2453.4281007143604</v>
      </c>
      <c r="AO822" cm="1">
        <f t="array" ref="AO822">IFERROR(STDEV(IF($E$2:$E$2201=$E822, $AJ$2:$AJ$2201)), 0)</f>
        <v>2.6729597685078659</v>
      </c>
      <c r="AP822">
        <f t="shared" si="295"/>
        <v>0.30769550413443697</v>
      </c>
      <c r="AQ822">
        <f t="shared" si="288"/>
        <v>4.8301209465752962E-2</v>
      </c>
      <c r="AR822" cm="1">
        <f t="array" ref="AR822">IFERROR(STDEV(IF($E$2:$E$2201=$E822, $AK$2:$AK$2201)), 0)</f>
        <v>1.0083313770484019E-3</v>
      </c>
      <c r="AS822">
        <f t="shared" si="296"/>
        <v>0.30674598683459475</v>
      </c>
      <c r="AT822">
        <f t="shared" si="289"/>
        <v>1.8301209465752987E-2</v>
      </c>
      <c r="AU822" cm="1">
        <f t="array" ref="AU822">IFERROR(STDEV(IF($E$2:$E$2201=$E822, $AL$2:$AL$2201)), 0)</f>
        <v>1.0083313770484017E-3</v>
      </c>
      <c r="AV822">
        <f t="shared" si="297"/>
        <v>0.30674598683456733</v>
      </c>
      <c r="AW822">
        <f t="shared" si="290"/>
        <v>0</v>
      </c>
      <c r="AX822" cm="1">
        <f t="array" ref="AX822">IFERROR(STDEV(IF($E$2:$E$2201=$E822, $AM$2:$AM$2201)), 0)</f>
        <v>0</v>
      </c>
      <c r="AY822">
        <f t="shared" si="298"/>
        <v>0.30674598683456733</v>
      </c>
      <c r="AZ822">
        <f>INDEX(Model_Assumptions[Values],9)*((INDEX(Model_Scenarios[GR Weight],1)*$AG822)+(INDEX(Model_Scenarios[GP Weight],1)*$AH822)+(INDEX(Model_Scenarios[LTV Weight],1)*$AI822))-(INDEX(Model_Scenarios[LTV Weight],1)*$AP822)-(INDEX(Model_Scenarios[GP Weight],1)*($AS822+$AV822+$AY822))</f>
        <v>2.3380986052585992</v>
      </c>
      <c r="BA822">
        <f>INDEX(Model_Assumptions[Values],9)*((INDEX(Model_Scenarios[GR Weight],2)*$AG822)+(INDEX(Model_Scenarios[GP Weight],2)*$AH822)+(INDEX(Model_Scenarios[LTV Weight],2)*$AI822))-(INDEX(Model_Scenarios[LTV Weight],2)*$AP822)-(INDEX(Model_Scenarios[GP Weight],2)*($AS822+$AV822+$AY822))</f>
        <v>2.0586292495267378</v>
      </c>
      <c r="BB822">
        <f>INDEX(Model_Assumptions[Values],9)*((INDEX(Model_Scenarios[GR Weight],3)*$AG822)+(INDEX(Model_Scenarios[GP Weight],3)*$AH822)+(INDEX(Model_Scenarios[LTV Weight],3)*$AI822))-(INDEX(Model_Scenarios[LTV Weight],3)*$AP822)-(INDEX(Model_Scenarios[GP Weight],3)*($AS822+$AV822+$AY822))</f>
        <v>1.6020569484913945</v>
      </c>
      <c r="BC822">
        <f>INDEX(Model_Assumptions[Values],9)*((INDEX(Model_Scenarios[GR Weight],4)*$AG822)+(INDEX(Model_Scenarios[GP Weight],4)*$AH822)+(INDEX(Model_Scenarios[LTV Weight],4)*$AI822))-(INDEX(Model_Scenarios[LTV Weight],4)*$AP822)-(INDEX(Model_Scenarios[GP Weight],4)*($AS822+$AV822+$AY822))</f>
        <v>1.4525838787411902</v>
      </c>
      <c r="BD822">
        <f>INDEX(Model_Assumptions[Values],9)*((INDEX(Model_Scenarios[GR Weight],5)*$AG822)+(INDEX(Model_Scenarios[GP Weight],5)*$AH822)+(INDEX(Model_Scenarios[LTV Weight],5)*$AI822))-(INDEX(Model_Scenarios[LTV Weight],5)*$AP822)-(INDEX(Model_Scenarios[GP Weight],5)*($AS822+$AV822+$AY822))</f>
        <v>1.2673278416529783</v>
      </c>
    </row>
    <row r="823" spans="1:56" x14ac:dyDescent="0.25">
      <c r="A823">
        <v>822</v>
      </c>
      <c r="B823">
        <v>17</v>
      </c>
      <c r="C823" s="3">
        <v>22</v>
      </c>
      <c r="D823" s="4">
        <v>0.42</v>
      </c>
      <c r="E823" t="str">
        <v>SKU-1022</v>
      </c>
      <c r="F823" t="str">
        <v>Raise</v>
      </c>
      <c r="G823" t="str">
        <v>Full</v>
      </c>
      <c r="H823">
        <v>26.7</v>
      </c>
      <c r="I823">
        <v>12.27</v>
      </c>
      <c r="J823">
        <v>29</v>
      </c>
      <c r="K823">
        <v>774.3</v>
      </c>
      <c r="L823">
        <v>418.46999999999997</v>
      </c>
      <c r="M823">
        <v>0.54044943820224722</v>
      </c>
      <c r="N823">
        <v>26.902436199041908</v>
      </c>
      <c r="O823">
        <v>5.8706497722155291</v>
      </c>
      <c r="P823">
        <v>5.8706497722155291</v>
      </c>
      <c r="Q823">
        <v>1536.2038051779957</v>
      </c>
      <c r="R823">
        <v>1228.9630441423965</v>
      </c>
      <c r="S823">
        <v>1</v>
      </c>
      <c r="T823">
        <f t="shared" si="276"/>
        <v>26.7850232035976</v>
      </c>
      <c r="U823">
        <f t="shared" si="277"/>
        <v>3.1843896478502107E-3</v>
      </c>
      <c r="V823">
        <f>IF($F823="Reduce", INDEX(Model_Assumptions[Values], 2), INDEX(Model_Assumptions[Values], 1))</f>
        <v>-0.4</v>
      </c>
      <c r="W823">
        <f t="shared" si="278"/>
        <v>28.963061080084938</v>
      </c>
      <c r="X823">
        <f t="shared" si="291"/>
        <v>775.77626307728963</v>
      </c>
      <c r="Y823">
        <f t="shared" si="279"/>
        <v>420.39950362464748</v>
      </c>
      <c r="Z823">
        <f t="shared" si="280"/>
        <v>1.4762630772896728</v>
      </c>
      <c r="AA823">
        <f t="shared" si="281"/>
        <v>1.9295036246475092</v>
      </c>
      <c r="AB823">
        <f t="shared" si="292"/>
        <v>0.54190818104828198</v>
      </c>
      <c r="AC823">
        <f t="shared" si="282"/>
        <v>1.4587428460347551E-3</v>
      </c>
      <c r="AD823">
        <f t="shared" si="283"/>
        <v>1.4587428460347551E-3</v>
      </c>
      <c r="AE823">
        <f t="shared" si="284"/>
        <v>0.41999999999999471</v>
      </c>
      <c r="AF823">
        <f t="shared" si="293"/>
        <v>712.79856560259645</v>
      </c>
      <c r="AG823">
        <f t="shared" si="285"/>
        <v>0.25146502253915665</v>
      </c>
      <c r="AH823">
        <f t="shared" si="286"/>
        <v>0.32866951692117929</v>
      </c>
      <c r="AI823">
        <f t="shared" si="294"/>
        <v>0.58000000000000529</v>
      </c>
      <c r="AJ823">
        <f>MAX(0, $R823 - $AA823) * INDEX(Model_Assumptions[Values], 7)</f>
        <v>2454.0670810354977</v>
      </c>
      <c r="AK823">
        <f>MAX(0, INDEX(Model_Assumptions[Values], 4) - $AD823)</f>
        <v>4.8541257153965248E-2</v>
      </c>
      <c r="AL823">
        <f>MAX(0, INDEX(Model_Assumptions[Values], 5) - $AC823)</f>
        <v>1.8541257153965245E-2</v>
      </c>
      <c r="AM823">
        <f>INDEX(Model_Assumptions[Values], 6) * MAX(0, INDEX(Model_Assumptions[Values], 3) - $AB823)^2</f>
        <v>0</v>
      </c>
      <c r="AN823">
        <f t="shared" si="287"/>
        <v>2453.4281007143604</v>
      </c>
      <c r="AO823" cm="1">
        <f t="array" ref="AO823">IFERROR(STDEV(IF($E$2:$E$2201=$E823, $AJ$2:$AJ$2201)), 0)</f>
        <v>2.6729597685078659</v>
      </c>
      <c r="AP823">
        <f t="shared" si="295"/>
        <v>0.23905347497766352</v>
      </c>
      <c r="AQ823">
        <f t="shared" si="288"/>
        <v>4.8301209465752962E-2</v>
      </c>
      <c r="AR823" cm="1">
        <f t="array" ref="AR823">IFERROR(STDEV(IF($E$2:$E$2201=$E823, $AK$2:$AK$2201)), 0)</f>
        <v>1.0083313770484019E-3</v>
      </c>
      <c r="AS823">
        <f t="shared" si="296"/>
        <v>0.23806428489308348</v>
      </c>
      <c r="AT823">
        <f t="shared" si="289"/>
        <v>1.8301209465752987E-2</v>
      </c>
      <c r="AU823" cm="1">
        <f t="array" ref="AU823">IFERROR(STDEV(IF($E$2:$E$2201=$E823, $AL$2:$AL$2201)), 0)</f>
        <v>1.0083313770484017E-3</v>
      </c>
      <c r="AV823">
        <f t="shared" si="297"/>
        <v>0.23806428489305601</v>
      </c>
      <c r="AW823">
        <f t="shared" si="290"/>
        <v>0</v>
      </c>
      <c r="AX823" cm="1">
        <f t="array" ref="AX823">IFERROR(STDEV(IF($E$2:$E$2201=$E823, $AM$2:$AM$2201)), 0)</f>
        <v>0</v>
      </c>
      <c r="AY823">
        <f t="shared" si="298"/>
        <v>0.23806428489305601</v>
      </c>
      <c r="AZ823">
        <f>INDEX(Model_Assumptions[Values],9)*((INDEX(Model_Scenarios[GR Weight],1)*$AG823)+(INDEX(Model_Scenarios[GP Weight],1)*$AH823)+(INDEX(Model_Scenarios[LTV Weight],1)*$AI823))-(INDEX(Model_Scenarios[LTV Weight],1)*$AP823)-(INDEX(Model_Scenarios[GP Weight],1)*($AS823+$AV823+$AY823))</f>
        <v>2.3474052042801388</v>
      </c>
      <c r="BA823">
        <f>INDEX(Model_Assumptions[Values],9)*((INDEX(Model_Scenarios[GR Weight],2)*$AG823)+(INDEX(Model_Scenarios[GP Weight],2)*$AH823)+(INDEX(Model_Scenarios[LTV Weight],2)*$AI823))-(INDEX(Model_Scenarios[LTV Weight],2)*$AP823)-(INDEX(Model_Scenarios[GP Weight],2)*($AS823+$AV823+$AY823))</f>
        <v>2.1040449541542436</v>
      </c>
      <c r="BB823">
        <f>INDEX(Model_Assumptions[Values],9)*((INDEX(Model_Scenarios[GR Weight],3)*$AG823)+(INDEX(Model_Scenarios[GP Weight],3)*$AH823)+(INDEX(Model_Scenarios[LTV Weight],3)*$AI823))-(INDEX(Model_Scenarios[LTV Weight],3)*$AP823)-(INDEX(Model_Scenarios[GP Weight],3)*($AS823+$AV823+$AY823))</f>
        <v>1.7039140436572366</v>
      </c>
      <c r="BC823">
        <f>INDEX(Model_Assumptions[Values],9)*((INDEX(Model_Scenarios[GR Weight],4)*$AG823)+(INDEX(Model_Scenarios[GP Weight],4)*$AH823)+(INDEX(Model_Scenarios[LTV Weight],4)*$AI823))-(INDEX(Model_Scenarios[LTV Weight],4)*$AP823)-(INDEX(Model_Scenarios[GP Weight],4)*($AS823+$AV823+$AY823))</f>
        <v>1.5635519024245783</v>
      </c>
      <c r="BD823">
        <f>INDEX(Model_Assumptions[Values],9)*((INDEX(Model_Scenarios[GR Weight],5)*$AG823)+(INDEX(Model_Scenarios[GP Weight],5)*$AH823)+(INDEX(Model_Scenarios[LTV Weight],5)*$AI823))-(INDEX(Model_Scenarios[LTV Weight],5)*$AP823)-(INDEX(Model_Scenarios[GP Weight],5)*($AS823+$AV823+$AY823))</f>
        <v>1.4277367552544329</v>
      </c>
    </row>
    <row r="824" spans="1:56" x14ac:dyDescent="0.25">
      <c r="A824">
        <v>823</v>
      </c>
      <c r="B824">
        <v>17</v>
      </c>
      <c r="C824" s="3">
        <v>23</v>
      </c>
      <c r="D824" s="4">
        <v>0.44</v>
      </c>
      <c r="E824" t="str">
        <v>SKU-1022</v>
      </c>
      <c r="F824" t="str">
        <v>Raise</v>
      </c>
      <c r="G824" t="str">
        <v>Full</v>
      </c>
      <c r="H824">
        <v>26.7</v>
      </c>
      <c r="I824">
        <v>12.27</v>
      </c>
      <c r="J824">
        <v>29</v>
      </c>
      <c r="K824">
        <v>774.3</v>
      </c>
      <c r="L824">
        <v>418.46999999999997</v>
      </c>
      <c r="M824">
        <v>0.54044943820224722</v>
      </c>
      <c r="N824">
        <v>26.902436199041908</v>
      </c>
      <c r="O824">
        <v>5.8706497722155291</v>
      </c>
      <c r="P824">
        <v>5.8706497722155291</v>
      </c>
      <c r="Q824">
        <v>1536.2038051779957</v>
      </c>
      <c r="R824">
        <v>1228.9630441423965</v>
      </c>
      <c r="S824">
        <v>1</v>
      </c>
      <c r="T824">
        <f t="shared" si="276"/>
        <v>26.789071927578441</v>
      </c>
      <c r="U824">
        <f t="shared" si="277"/>
        <v>3.3360272501288873E-3</v>
      </c>
      <c r="V824">
        <f>IF($F824="Reduce", INDEX(Model_Assumptions[Values], 2), INDEX(Model_Assumptions[Values], 1))</f>
        <v>-0.4</v>
      </c>
      <c r="W824">
        <f t="shared" si="278"/>
        <v>28.961302083898502</v>
      </c>
      <c r="X824">
        <f t="shared" si="291"/>
        <v>775.84640464188431</v>
      </c>
      <c r="Y824">
        <f t="shared" si="279"/>
        <v>420.4912280724497</v>
      </c>
      <c r="Z824">
        <f t="shared" si="280"/>
        <v>1.5464046418843509</v>
      </c>
      <c r="AA824">
        <f t="shared" si="281"/>
        <v>2.0212280724497305</v>
      </c>
      <c r="AB824">
        <f t="shared" si="292"/>
        <v>0.54197741403021682</v>
      </c>
      <c r="AC824">
        <f t="shared" si="282"/>
        <v>1.5279758279695965E-3</v>
      </c>
      <c r="AD824">
        <f t="shared" si="283"/>
        <v>1.5279758279695965E-3</v>
      </c>
      <c r="AE824">
        <f t="shared" si="284"/>
        <v>0.440000000000007</v>
      </c>
      <c r="AF824">
        <f t="shared" si="293"/>
        <v>688.21930471973337</v>
      </c>
      <c r="AG824">
        <f t="shared" si="285"/>
        <v>0.26341285920395691</v>
      </c>
      <c r="AH824">
        <f t="shared" si="286"/>
        <v>0.34429375808036622</v>
      </c>
      <c r="AI824">
        <f t="shared" si="294"/>
        <v>0.55999999999999295</v>
      </c>
      <c r="AJ824">
        <f>MAX(0, $R824 - $AA824) * INDEX(Model_Assumptions[Values], 7)</f>
        <v>2453.8836321398935</v>
      </c>
      <c r="AK824">
        <f>MAX(0, INDEX(Model_Assumptions[Values], 4) - $AD824)</f>
        <v>4.8472024172030406E-2</v>
      </c>
      <c r="AL824">
        <f>MAX(0, INDEX(Model_Assumptions[Values], 5) - $AC824)</f>
        <v>1.8472024172030404E-2</v>
      </c>
      <c r="AM824">
        <f>INDEX(Model_Assumptions[Values], 6) * MAX(0, INDEX(Model_Assumptions[Values], 3) - $AB824)^2</f>
        <v>0</v>
      </c>
      <c r="AN824">
        <f t="shared" si="287"/>
        <v>2453.4281007143604</v>
      </c>
      <c r="AO824" cm="1">
        <f t="array" ref="AO824">IFERROR(STDEV(IF($E$2:$E$2201=$E824, $AJ$2:$AJ$2201)), 0)</f>
        <v>2.6729597685078659</v>
      </c>
      <c r="AP824">
        <f t="shared" si="295"/>
        <v>0.17042210320560641</v>
      </c>
      <c r="AQ824">
        <f t="shared" si="288"/>
        <v>4.8301209465752962E-2</v>
      </c>
      <c r="AR824" cm="1">
        <f t="array" ref="AR824">IFERROR(STDEV(IF($E$2:$E$2201=$E824, $AK$2:$AK$2201)), 0)</f>
        <v>1.0083313770484019E-3</v>
      </c>
      <c r="AS824">
        <f t="shared" si="296"/>
        <v>0.16940334315238223</v>
      </c>
      <c r="AT824">
        <f t="shared" si="289"/>
        <v>1.8301209465752987E-2</v>
      </c>
      <c r="AU824" cm="1">
        <f t="array" ref="AU824">IFERROR(STDEV(IF($E$2:$E$2201=$E824, $AL$2:$AL$2201)), 0)</f>
        <v>1.0083313770484017E-3</v>
      </c>
      <c r="AV824">
        <f t="shared" si="297"/>
        <v>0.16940334315235475</v>
      </c>
      <c r="AW824">
        <f t="shared" si="290"/>
        <v>0</v>
      </c>
      <c r="AX824" cm="1">
        <f t="array" ref="AX824">IFERROR(STDEV(IF($E$2:$E$2201=$E824, $AM$2:$AM$2201)), 0)</f>
        <v>0</v>
      </c>
      <c r="AY824">
        <f t="shared" si="298"/>
        <v>0.16940334315235475</v>
      </c>
      <c r="AZ824">
        <f>INDEX(Model_Assumptions[Values],9)*((INDEX(Model_Scenarios[GR Weight],1)*$AG824)+(INDEX(Model_Scenarios[GP Weight],1)*$AH824)+(INDEX(Model_Scenarios[LTV Weight],1)*$AI824))-(INDEX(Model_Scenarios[LTV Weight],1)*$AP824)-(INDEX(Model_Scenarios[GP Weight],1)*($AS824+$AV824+$AY824))</f>
        <v>2.3566946231319394</v>
      </c>
      <c r="BA824">
        <f>INDEX(Model_Assumptions[Values],9)*((INDEX(Model_Scenarios[GR Weight],2)*$AG824)+(INDEX(Model_Scenarios[GP Weight],2)*$AH824)+(INDEX(Model_Scenarios[LTV Weight],2)*$AI824))-(INDEX(Model_Scenarios[LTV Weight],2)*$AP824)-(INDEX(Model_Scenarios[GP Weight],2)*($AS824+$AV824+$AY824))</f>
        <v>2.1494370295082486</v>
      </c>
      <c r="BB824">
        <f>INDEX(Model_Assumptions[Values],9)*((INDEX(Model_Scenarios[GR Weight],3)*$AG824)+(INDEX(Model_Scenarios[GP Weight],3)*$AH824)+(INDEX(Model_Scenarios[LTV Weight],3)*$AI824))-(INDEX(Model_Scenarios[LTV Weight],3)*$AP824)-(INDEX(Model_Scenarios[GP Weight],3)*($AS824+$AV824+$AY824))</f>
        <v>1.8057377990533483</v>
      </c>
      <c r="BC824">
        <f>INDEX(Model_Assumptions[Values],9)*((INDEX(Model_Scenarios[GR Weight],4)*$AG824)+(INDEX(Model_Scenarios[GP Weight],4)*$AH824)+(INDEX(Model_Scenarios[LTV Weight],4)*$AI824))-(INDEX(Model_Scenarios[LTV Weight],4)*$AP824)-(INDEX(Model_Scenarios[GP Weight],4)*($AS824+$AV824+$AY824))</f>
        <v>1.6744864389758909</v>
      </c>
      <c r="BD824">
        <f>INDEX(Model_Assumptions[Values],9)*((INDEX(Model_Scenarios[GR Weight],5)*$AG824)+(INDEX(Model_Scenarios[GP Weight],5)*$AH824)+(INDEX(Model_Scenarios[LTV Weight],5)*$AI824))-(INDEX(Model_Scenarios[LTV Weight],5)*$AP824)-(INDEX(Model_Scenarios[GP Weight],5)*($AS824+$AV824+$AY824))</f>
        <v>1.5880996519221535</v>
      </c>
    </row>
    <row r="825" spans="1:56" x14ac:dyDescent="0.25">
      <c r="A825">
        <v>824</v>
      </c>
      <c r="B825">
        <v>17</v>
      </c>
      <c r="C825" s="3">
        <v>24</v>
      </c>
      <c r="D825" s="4">
        <v>0.46</v>
      </c>
      <c r="E825" t="str">
        <v>SKU-1022</v>
      </c>
      <c r="F825" t="str">
        <v>Raise</v>
      </c>
      <c r="G825" t="str">
        <v>Full</v>
      </c>
      <c r="H825">
        <v>26.7</v>
      </c>
      <c r="I825">
        <v>12.27</v>
      </c>
      <c r="J825">
        <v>29</v>
      </c>
      <c r="K825">
        <v>774.3</v>
      </c>
      <c r="L825">
        <v>418.46999999999997</v>
      </c>
      <c r="M825">
        <v>0.54044943820224722</v>
      </c>
      <c r="N825">
        <v>26.902436199041908</v>
      </c>
      <c r="O825">
        <v>5.8706497722155291</v>
      </c>
      <c r="P825">
        <v>5.8706497722155291</v>
      </c>
      <c r="Q825">
        <v>1536.2038051779957</v>
      </c>
      <c r="R825">
        <v>1228.9630441423965</v>
      </c>
      <c r="S825">
        <v>1</v>
      </c>
      <c r="T825">
        <f t="shared" si="276"/>
        <v>26.793120651559278</v>
      </c>
      <c r="U825">
        <f t="shared" si="277"/>
        <v>3.4876648524074308E-3</v>
      </c>
      <c r="V825">
        <f>IF($F825="Reduce", INDEX(Model_Assumptions[Values], 2), INDEX(Model_Assumptions[Values], 1))</f>
        <v>-0.4</v>
      </c>
      <c r="W825">
        <f t="shared" si="278"/>
        <v>28.959543087712074</v>
      </c>
      <c r="X825">
        <f t="shared" si="291"/>
        <v>775.91653196309915</v>
      </c>
      <c r="Y825">
        <f t="shared" si="279"/>
        <v>420.58293827687203</v>
      </c>
      <c r="Z825">
        <f t="shared" si="280"/>
        <v>1.6165319630991917</v>
      </c>
      <c r="AA825">
        <f t="shared" si="281"/>
        <v>2.1129382768720575</v>
      </c>
      <c r="AB825">
        <f t="shared" si="292"/>
        <v>0.54204662608847987</v>
      </c>
      <c r="AC825">
        <f t="shared" si="282"/>
        <v>1.5971878862326427E-3</v>
      </c>
      <c r="AD825">
        <f t="shared" si="283"/>
        <v>1.5971878862326427E-3</v>
      </c>
      <c r="AE825">
        <f t="shared" si="284"/>
        <v>0.46000000000000174</v>
      </c>
      <c r="AF825">
        <f t="shared" si="293"/>
        <v>663.640043836892</v>
      </c>
      <c r="AG825">
        <f t="shared" si="285"/>
        <v>0.27535826966716281</v>
      </c>
      <c r="AH825">
        <f t="shared" si="286"/>
        <v>0.35991557303794908</v>
      </c>
      <c r="AI825">
        <f t="shared" si="294"/>
        <v>0.53999999999999826</v>
      </c>
      <c r="AJ825">
        <f>MAX(0, $R825 - $AA825) * INDEX(Model_Assumptions[Values], 7)</f>
        <v>2453.700211731049</v>
      </c>
      <c r="AK825">
        <f>MAX(0, INDEX(Model_Assumptions[Values], 4) - $AD825)</f>
        <v>4.840281211376736E-2</v>
      </c>
      <c r="AL825">
        <f>MAX(0, INDEX(Model_Assumptions[Values], 5) - $AC825)</f>
        <v>1.8402812113767358E-2</v>
      </c>
      <c r="AM825">
        <f>INDEX(Model_Assumptions[Values], 6) * MAX(0, INDEX(Model_Assumptions[Values], 3) - $AB825)^2</f>
        <v>0</v>
      </c>
      <c r="AN825">
        <f t="shared" si="287"/>
        <v>2453.4281007143604</v>
      </c>
      <c r="AO825" cm="1">
        <f t="array" ref="AO825">IFERROR(STDEV(IF($E$2:$E$2201=$E825, $AJ$2:$AJ$2201)), 0)</f>
        <v>2.6729597685078659</v>
      </c>
      <c r="AP825">
        <f t="shared" si="295"/>
        <v>0.10180138881792535</v>
      </c>
      <c r="AQ825">
        <f t="shared" si="288"/>
        <v>4.8301209465752962E-2</v>
      </c>
      <c r="AR825" cm="1">
        <f t="array" ref="AR825">IFERROR(STDEV(IF($E$2:$E$2201=$E825, $AK$2:$AK$2201)), 0)</f>
        <v>1.0083313770484019E-3</v>
      </c>
      <c r="AS825">
        <f t="shared" si="296"/>
        <v>0.10076315220082772</v>
      </c>
      <c r="AT825">
        <f t="shared" si="289"/>
        <v>1.8301209465752987E-2</v>
      </c>
      <c r="AU825" cm="1">
        <f t="array" ref="AU825">IFERROR(STDEV(IF($E$2:$E$2201=$E825, $AL$2:$AL$2201)), 0)</f>
        <v>1.0083313770484017E-3</v>
      </c>
      <c r="AV825">
        <f t="shared" si="297"/>
        <v>0.10076315220080022</v>
      </c>
      <c r="AW825">
        <f t="shared" si="290"/>
        <v>0</v>
      </c>
      <c r="AX825" cm="1">
        <f t="array" ref="AX825">IFERROR(STDEV(IF($E$2:$E$2201=$E825, $AM$2:$AM$2201)), 0)</f>
        <v>0</v>
      </c>
      <c r="AY825">
        <f t="shared" si="298"/>
        <v>0.10076315220080022</v>
      </c>
      <c r="AZ825">
        <f>INDEX(Model_Assumptions[Values],9)*((INDEX(Model_Scenarios[GR Weight],1)*$AG825)+(INDEX(Model_Scenarios[GP Weight],1)*$AH825)+(INDEX(Model_Scenarios[LTV Weight],1)*$AI825))-(INDEX(Model_Scenarios[LTV Weight],1)*$AP825)-(INDEX(Model_Scenarios[GP Weight],1)*($AS825+$AV825+$AY825))</f>
        <v>2.3659668646379659</v>
      </c>
      <c r="BA825">
        <f>INDEX(Model_Assumptions[Values],9)*((INDEX(Model_Scenarios[GR Weight],2)*$AG825)+(INDEX(Model_Scenarios[GP Weight],2)*$AH825)+(INDEX(Model_Scenarios[LTV Weight],2)*$AI825))-(INDEX(Model_Scenarios[LTV Weight],2)*$AP825)-(INDEX(Model_Scenarios[GP Weight],2)*($AS825+$AV825+$AY825))</f>
        <v>2.1948054812361786</v>
      </c>
      <c r="BB825">
        <f>INDEX(Model_Assumptions[Values],9)*((INDEX(Model_Scenarios[GR Weight],3)*$AG825)+(INDEX(Model_Scenarios[GP Weight],3)*$AH825)+(INDEX(Model_Scenarios[LTV Weight],3)*$AI825))-(INDEX(Model_Scenarios[LTV Weight],3)*$AP825)-(INDEX(Model_Scenarios[GP Weight],3)*($AS825+$AV825+$AY825))</f>
        <v>1.9075282245623408</v>
      </c>
      <c r="BC825">
        <f>INDEX(Model_Assumptions[Values],9)*((INDEX(Model_Scenarios[GR Weight],4)*$AG825)+(INDEX(Model_Scenarios[GP Weight],4)*$AH825)+(INDEX(Model_Scenarios[LTV Weight],4)*$AI825))-(INDEX(Model_Scenarios[LTV Weight],4)*$AP825)-(INDEX(Model_Scenarios[GP Weight],4)*($AS825+$AV825+$AY825))</f>
        <v>1.7853874982777158</v>
      </c>
      <c r="BD825">
        <f>INDEX(Model_Assumptions[Values],9)*((INDEX(Model_Scenarios[GR Weight],5)*$AG825)+(INDEX(Model_Scenarios[GP Weight],5)*$AH825)+(INDEX(Model_Scenarios[LTV Weight],5)*$AI825))-(INDEX(Model_Scenarios[LTV Weight],5)*$AP825)-(INDEX(Model_Scenarios[GP Weight],5)*($AS825+$AV825+$AY825))</f>
        <v>1.7484165471857038</v>
      </c>
    </row>
    <row r="826" spans="1:56" x14ac:dyDescent="0.25">
      <c r="A826">
        <v>825</v>
      </c>
      <c r="B826">
        <v>17</v>
      </c>
      <c r="C826" s="3">
        <v>25</v>
      </c>
      <c r="D826" s="4">
        <v>0.48</v>
      </c>
      <c r="E826" t="str">
        <v>SKU-1022</v>
      </c>
      <c r="F826" t="str">
        <v>Raise</v>
      </c>
      <c r="G826" t="str">
        <v>Full</v>
      </c>
      <c r="H826">
        <v>26.7</v>
      </c>
      <c r="I826">
        <v>12.27</v>
      </c>
      <c r="J826">
        <v>29</v>
      </c>
      <c r="K826">
        <v>774.3</v>
      </c>
      <c r="L826">
        <v>418.46999999999997</v>
      </c>
      <c r="M826">
        <v>0.54044943820224722</v>
      </c>
      <c r="N826">
        <v>26.902436199041908</v>
      </c>
      <c r="O826">
        <v>5.8706497722155291</v>
      </c>
      <c r="P826">
        <v>5.8706497722155291</v>
      </c>
      <c r="Q826">
        <v>1536.2038051779957</v>
      </c>
      <c r="R826">
        <v>1228.9630441423965</v>
      </c>
      <c r="S826">
        <v>1</v>
      </c>
      <c r="T826">
        <f t="shared" si="276"/>
        <v>26.797169375540115</v>
      </c>
      <c r="U826">
        <f t="shared" si="277"/>
        <v>3.6393024546859743E-3</v>
      </c>
      <c r="V826">
        <f>IF($F826="Reduce", INDEX(Model_Assumptions[Values], 2), INDEX(Model_Assumptions[Values], 1))</f>
        <v>-0.4</v>
      </c>
      <c r="W826">
        <f t="shared" si="278"/>
        <v>28.957784091525642</v>
      </c>
      <c r="X826">
        <f t="shared" si="291"/>
        <v>775.98664504093369</v>
      </c>
      <c r="Y826">
        <f t="shared" si="279"/>
        <v>420.67463423791406</v>
      </c>
      <c r="Z826">
        <f t="shared" si="280"/>
        <v>1.6866450409337403</v>
      </c>
      <c r="AA826">
        <f t="shared" si="281"/>
        <v>2.2046342379140924</v>
      </c>
      <c r="AB826">
        <f t="shared" si="292"/>
        <v>0.54211581723255464</v>
      </c>
      <c r="AC826">
        <f t="shared" si="282"/>
        <v>1.6663790303074189E-3</v>
      </c>
      <c r="AD826">
        <f t="shared" si="283"/>
        <v>1.6663790303074189E-3</v>
      </c>
      <c r="AE826">
        <f t="shared" si="284"/>
        <v>0.47999999999999649</v>
      </c>
      <c r="AF826">
        <f t="shared" si="293"/>
        <v>639.06078295405052</v>
      </c>
      <c r="AG826">
        <f t="shared" si="285"/>
        <v>0.28730125392869688</v>
      </c>
      <c r="AH826">
        <f t="shared" si="286"/>
        <v>0.37553496179386014</v>
      </c>
      <c r="AI826">
        <f t="shared" si="294"/>
        <v>0.52000000000000357</v>
      </c>
      <c r="AJ826">
        <f>MAX(0, $R826 - $AA826) * INDEX(Model_Assumptions[Values], 7)</f>
        <v>2453.516819808965</v>
      </c>
      <c r="AK826">
        <f>MAX(0, INDEX(Model_Assumptions[Values], 4) - $AD826)</f>
        <v>4.8333620969692584E-2</v>
      </c>
      <c r="AL826">
        <f>MAX(0, INDEX(Model_Assumptions[Values], 5) - $AC826)</f>
        <v>1.8333620969692582E-2</v>
      </c>
      <c r="AM826">
        <f>INDEX(Model_Assumptions[Values], 6) * MAX(0, INDEX(Model_Assumptions[Values], 3) - $AB826)^2</f>
        <v>0</v>
      </c>
      <c r="AN826">
        <f t="shared" si="287"/>
        <v>2453.4281007143604</v>
      </c>
      <c r="AO826" cm="1">
        <f t="array" ref="AO826">IFERROR(STDEV(IF($E$2:$E$2201=$E826, $AJ$2:$AJ$2201)), 0)</f>
        <v>2.6729597685078659</v>
      </c>
      <c r="AP826">
        <f t="shared" si="295"/>
        <v>3.319133181496059E-2</v>
      </c>
      <c r="AQ826">
        <f t="shared" si="288"/>
        <v>4.8301209465752962E-2</v>
      </c>
      <c r="AR826" cm="1">
        <f t="array" ref="AR826">IFERROR(STDEV(IF($E$2:$E$2201=$E826, $AK$2:$AK$2201)), 0)</f>
        <v>1.0083313770484019E-3</v>
      </c>
      <c r="AS826">
        <f t="shared" si="296"/>
        <v>3.2143702633252884E-2</v>
      </c>
      <c r="AT826">
        <f t="shared" si="289"/>
        <v>1.8301209465752987E-2</v>
      </c>
      <c r="AU826" cm="1">
        <f t="array" ref="AU826">IFERROR(STDEV(IF($E$2:$E$2201=$E826, $AL$2:$AL$2201)), 0)</f>
        <v>1.0083313770484017E-3</v>
      </c>
      <c r="AV826">
        <f t="shared" si="297"/>
        <v>3.2143702633225364E-2</v>
      </c>
      <c r="AW826">
        <f t="shared" si="290"/>
        <v>0</v>
      </c>
      <c r="AX826" cm="1">
        <f t="array" ref="AX826">IFERROR(STDEV(IF($E$2:$E$2201=$E826, $AM$2:$AM$2201)), 0)</f>
        <v>0</v>
      </c>
      <c r="AY826">
        <f t="shared" si="298"/>
        <v>3.2143702633225364E-2</v>
      </c>
      <c r="AZ826">
        <f>INDEX(Model_Assumptions[Values],9)*((INDEX(Model_Scenarios[GR Weight],1)*$AG826)+(INDEX(Model_Scenarios[GP Weight],1)*$AH826)+(INDEX(Model_Scenarios[LTV Weight],1)*$AI826))-(INDEX(Model_Scenarios[LTV Weight],1)*$AP826)-(INDEX(Model_Scenarios[GP Weight],1)*($AS826+$AV826+$AY826))</f>
        <v>2.3752219316193539</v>
      </c>
      <c r="BA826">
        <f>INDEX(Model_Assumptions[Values],9)*((INDEX(Model_Scenarios[GR Weight],2)*$AG826)+(INDEX(Model_Scenarios[GP Weight],2)*$AH826)+(INDEX(Model_Scenarios[LTV Weight],2)*$AI826))-(INDEX(Model_Scenarios[LTV Weight],2)*$AP826)-(INDEX(Model_Scenarios[GP Weight],2)*($AS826+$AV826+$AY826))</f>
        <v>2.2401503149807294</v>
      </c>
      <c r="BB826">
        <f>INDEX(Model_Assumptions[Values],9)*((INDEX(Model_Scenarios[GR Weight],3)*$AG826)+(INDEX(Model_Scenarios[GP Weight],3)*$AH826)+(INDEX(Model_Scenarios[LTV Weight],3)*$AI826))-(INDEX(Model_Scenarios[LTV Weight],3)*$AP826)-(INDEX(Model_Scenarios[GP Weight],3)*($AS826+$AV826+$AY826))</f>
        <v>2.009285330059253</v>
      </c>
      <c r="BC826">
        <f>INDEX(Model_Assumptions[Values],9)*((INDEX(Model_Scenarios[GR Weight],4)*$AG826)+(INDEX(Model_Scenarios[GP Weight],4)*$AH826)+(INDEX(Model_Scenarios[LTV Weight],4)*$AI826))-(INDEX(Model_Scenarios[LTV Weight],4)*$AP826)-(INDEX(Model_Scenarios[GP Weight],4)*($AS826+$AV826+$AY826))</f>
        <v>1.8962550902050954</v>
      </c>
      <c r="BD826">
        <f>INDEX(Model_Assumptions[Values],9)*((INDEX(Model_Scenarios[GR Weight],5)*$AG826)+(INDEX(Model_Scenarios[GP Weight],5)*$AH826)+(INDEX(Model_Scenarios[LTV Weight],5)*$AI826))-(INDEX(Model_Scenarios[LTV Weight],5)*$AP826)-(INDEX(Model_Scenarios[GP Weight],5)*($AS826+$AV826+$AY826))</f>
        <v>1.9086874565632397</v>
      </c>
    </row>
    <row r="827" spans="1:56" x14ac:dyDescent="0.25">
      <c r="A827">
        <v>826</v>
      </c>
      <c r="B827">
        <v>17</v>
      </c>
      <c r="C827" s="3">
        <v>26</v>
      </c>
      <c r="D827" s="4">
        <v>0.5</v>
      </c>
      <c r="E827" t="str">
        <v>SKU-1022</v>
      </c>
      <c r="F827" t="str">
        <v>Raise</v>
      </c>
      <c r="G827" t="str">
        <v>Full</v>
      </c>
      <c r="H827">
        <v>26.7</v>
      </c>
      <c r="I827">
        <v>12.27</v>
      </c>
      <c r="J827">
        <v>29</v>
      </c>
      <c r="K827">
        <v>774.3</v>
      </c>
      <c r="L827">
        <v>418.46999999999997</v>
      </c>
      <c r="M827">
        <v>0.54044943820224722</v>
      </c>
      <c r="N827">
        <v>26.902436199041908</v>
      </c>
      <c r="O827">
        <v>5.8706497722155291</v>
      </c>
      <c r="P827">
        <v>5.8706497722155291</v>
      </c>
      <c r="Q827">
        <v>1536.2038051779957</v>
      </c>
      <c r="R827">
        <v>1228.9630441423965</v>
      </c>
      <c r="S827">
        <v>1</v>
      </c>
      <c r="T827">
        <f t="shared" si="276"/>
        <v>26.801218099520952</v>
      </c>
      <c r="U827">
        <f t="shared" si="277"/>
        <v>3.7909400569645178E-3</v>
      </c>
      <c r="V827">
        <f>IF($F827="Reduce", INDEX(Model_Assumptions[Values], 2), INDEX(Model_Assumptions[Values], 1))</f>
        <v>-0.4</v>
      </c>
      <c r="W827">
        <f t="shared" si="278"/>
        <v>28.956025095339214</v>
      </c>
      <c r="X827">
        <f t="shared" si="291"/>
        <v>776.05674387538829</v>
      </c>
      <c r="Y827">
        <f t="shared" si="279"/>
        <v>420.76631595557615</v>
      </c>
      <c r="Z827">
        <f t="shared" si="280"/>
        <v>1.756743875388338</v>
      </c>
      <c r="AA827">
        <f t="shared" si="281"/>
        <v>2.2963159555761763</v>
      </c>
      <c r="AB827">
        <f t="shared" si="292"/>
        <v>0.54218498747191968</v>
      </c>
      <c r="AC827">
        <f t="shared" si="282"/>
        <v>1.7355492696724539E-3</v>
      </c>
      <c r="AD827">
        <f t="shared" si="283"/>
        <v>1.7355492696724539E-3</v>
      </c>
      <c r="AE827">
        <f t="shared" si="284"/>
        <v>0.49999999999999123</v>
      </c>
      <c r="AF827">
        <f t="shared" si="293"/>
        <v>614.48152207120904</v>
      </c>
      <c r="AG827">
        <f t="shared" si="285"/>
        <v>0.29924181198861727</v>
      </c>
      <c r="AH827">
        <f t="shared" si="286"/>
        <v>0.39115192434815743</v>
      </c>
      <c r="AI827">
        <f t="shared" si="294"/>
        <v>0.50000000000000877</v>
      </c>
      <c r="AJ827">
        <f>MAX(0, $R827 - $AA827) * INDEX(Model_Assumptions[Values], 7)</f>
        <v>2453.3334563736407</v>
      </c>
      <c r="AK827">
        <f>MAX(0, INDEX(Model_Assumptions[Values], 4) - $AD827)</f>
        <v>4.8264450730327549E-2</v>
      </c>
      <c r="AL827">
        <f>MAX(0, INDEX(Model_Assumptions[Values], 5) - $AC827)</f>
        <v>1.8264450730327546E-2</v>
      </c>
      <c r="AM827">
        <f>INDEX(Model_Assumptions[Values], 6) * MAX(0, INDEX(Model_Assumptions[Values], 3) - $AB827)^2</f>
        <v>0</v>
      </c>
      <c r="AN827">
        <f t="shared" si="287"/>
        <v>2453.4281007143604</v>
      </c>
      <c r="AO827" cm="1">
        <f t="array" ref="AO827">IFERROR(STDEV(IF($E$2:$E$2201=$E827, $AJ$2:$AJ$2201)), 0)</f>
        <v>2.6729597685078659</v>
      </c>
      <c r="AP827">
        <f t="shared" si="295"/>
        <v>-3.5408067803628117E-2</v>
      </c>
      <c r="AQ827">
        <f t="shared" si="288"/>
        <v>4.8301209465752962E-2</v>
      </c>
      <c r="AR827" cm="1">
        <f t="array" ref="AR827">IFERROR(STDEV(IF($E$2:$E$2201=$E827, $AK$2:$AK$2201)), 0)</f>
        <v>1.0083313770484019E-3</v>
      </c>
      <c r="AS827">
        <f t="shared" si="296"/>
        <v>-3.6455014950554657E-2</v>
      </c>
      <c r="AT827">
        <f t="shared" si="289"/>
        <v>1.8301209465752987E-2</v>
      </c>
      <c r="AU827" cm="1">
        <f t="array" ref="AU827">IFERROR(STDEV(IF($E$2:$E$2201=$E827, $AL$2:$AL$2201)), 0)</f>
        <v>1.0083313770484017E-3</v>
      </c>
      <c r="AV827">
        <f t="shared" si="297"/>
        <v>-3.645501495058219E-2</v>
      </c>
      <c r="AW827">
        <f t="shared" si="290"/>
        <v>0</v>
      </c>
      <c r="AX827" cm="1">
        <f t="array" ref="AX827">IFERROR(STDEV(IF($E$2:$E$2201=$E827, $AM$2:$AM$2201)), 0)</f>
        <v>0</v>
      </c>
      <c r="AY827">
        <f t="shared" si="298"/>
        <v>-3.645501495058219E-2</v>
      </c>
      <c r="AZ827">
        <f>INDEX(Model_Assumptions[Values],9)*((INDEX(Model_Scenarios[GR Weight],1)*$AG827)+(INDEX(Model_Scenarios[GP Weight],1)*$AH827)+(INDEX(Model_Scenarios[LTV Weight],1)*$AI827))-(INDEX(Model_Scenarios[LTV Weight],1)*$AP827)-(INDEX(Model_Scenarios[GP Weight],1)*($AS827+$AV827+$AY827))</f>
        <v>2.3844598268964972</v>
      </c>
      <c r="BA827">
        <f>INDEX(Model_Assumptions[Values],9)*((INDEX(Model_Scenarios[GR Weight],2)*$AG827)+(INDEX(Model_Scenarios[GP Weight],2)*$AH827)+(INDEX(Model_Scenarios[LTV Weight],2)*$AI827))-(INDEX(Model_Scenarios[LTV Weight],2)*$AP827)-(INDEX(Model_Scenarios[GP Weight],2)*($AS827+$AV827+$AY827))</f>
        <v>2.2854715363823512</v>
      </c>
      <c r="BB827">
        <f>INDEX(Model_Assumptions[Values],9)*((INDEX(Model_Scenarios[GR Weight],3)*$AG827)+(INDEX(Model_Scenarios[GP Weight],3)*$AH827)+(INDEX(Model_Scenarios[LTV Weight],3)*$AI827))-(INDEX(Model_Scenarios[LTV Weight],3)*$AP827)-(INDEX(Model_Scenarios[GP Weight],3)*($AS827+$AV827+$AY827))</f>
        <v>2.1110091254146179</v>
      </c>
      <c r="BC827">
        <f>INDEX(Model_Assumptions[Values],9)*((INDEX(Model_Scenarios[GR Weight],4)*$AG827)+(INDEX(Model_Scenarios[GP Weight],4)*$AH827)+(INDEX(Model_Scenarios[LTV Weight],4)*$AI827))-(INDEX(Model_Scenarios[LTV Weight],4)*$AP827)-(INDEX(Model_Scenarios[GP Weight],4)*($AS827+$AV827+$AY827))</f>
        <v>2.007089224628559</v>
      </c>
      <c r="BD827">
        <f>INDEX(Model_Assumptions[Values],9)*((INDEX(Model_Scenarios[GR Weight],5)*$AG827)+(INDEX(Model_Scenarios[GP Weight],5)*$AH827)+(INDEX(Model_Scenarios[LTV Weight],5)*$AI827))-(INDEX(Model_Scenarios[LTV Weight],5)*$AP827)-(INDEX(Model_Scenarios[GP Weight],5)*($AS827+$AV827+$AY827))</f>
        <v>2.0689123955654138</v>
      </c>
    </row>
    <row r="828" spans="1:56" x14ac:dyDescent="0.25">
      <c r="A828">
        <v>827</v>
      </c>
      <c r="B828">
        <v>17</v>
      </c>
      <c r="C828" s="3">
        <v>27</v>
      </c>
      <c r="D828" s="4">
        <v>0.52</v>
      </c>
      <c r="E828" t="str">
        <v>SKU-1022</v>
      </c>
      <c r="F828" t="str">
        <v>Raise</v>
      </c>
      <c r="G828" t="str">
        <v>Full</v>
      </c>
      <c r="H828">
        <v>26.7</v>
      </c>
      <c r="I828">
        <v>12.27</v>
      </c>
      <c r="J828">
        <v>29</v>
      </c>
      <c r="K828">
        <v>774.3</v>
      </c>
      <c r="L828">
        <v>418.46999999999997</v>
      </c>
      <c r="M828">
        <v>0.54044943820224722</v>
      </c>
      <c r="N828">
        <v>26.902436199041908</v>
      </c>
      <c r="O828">
        <v>5.8706497722155291</v>
      </c>
      <c r="P828">
        <v>5.8706497722155291</v>
      </c>
      <c r="Q828">
        <v>1536.2038051779957</v>
      </c>
      <c r="R828">
        <v>1228.9630441423965</v>
      </c>
      <c r="S828">
        <v>1</v>
      </c>
      <c r="T828">
        <f t="shared" si="276"/>
        <v>26.805266823501793</v>
      </c>
      <c r="U828">
        <f t="shared" si="277"/>
        <v>3.9425776592431939E-3</v>
      </c>
      <c r="V828">
        <f>IF($F828="Reduce", INDEX(Model_Assumptions[Values], 2), INDEX(Model_Assumptions[Values], 1))</f>
        <v>-0.4</v>
      </c>
      <c r="W828">
        <f t="shared" si="278"/>
        <v>28.954266099152779</v>
      </c>
      <c r="X828">
        <f t="shared" si="291"/>
        <v>776.1268284664626</v>
      </c>
      <c r="Y828">
        <f t="shared" si="279"/>
        <v>420.857983429858</v>
      </c>
      <c r="Z828">
        <f t="shared" si="280"/>
        <v>1.8268284664626435</v>
      </c>
      <c r="AA828">
        <f t="shared" si="281"/>
        <v>2.3879834298580249</v>
      </c>
      <c r="AB828">
        <f t="shared" si="292"/>
        <v>0.54225413681604717</v>
      </c>
      <c r="AC828">
        <f t="shared" si="282"/>
        <v>1.8046986137999488E-3</v>
      </c>
      <c r="AD828">
        <f t="shared" si="283"/>
        <v>1.8046986137999488E-3</v>
      </c>
      <c r="AE828">
        <f t="shared" si="284"/>
        <v>0.52000000000000346</v>
      </c>
      <c r="AF828">
        <f t="shared" si="293"/>
        <v>589.90226118834607</v>
      </c>
      <c r="AG828">
        <f t="shared" si="285"/>
        <v>0.31117994384686576</v>
      </c>
      <c r="AH828">
        <f t="shared" si="286"/>
        <v>0.40676646070079259</v>
      </c>
      <c r="AI828">
        <f t="shared" si="294"/>
        <v>0.47999999999999654</v>
      </c>
      <c r="AJ828">
        <f>MAX(0, $R828 - $AA828) * INDEX(Model_Assumptions[Values], 7)</f>
        <v>2453.150121425077</v>
      </c>
      <c r="AK828">
        <f>MAX(0, INDEX(Model_Assumptions[Values], 4) - $AD828)</f>
        <v>4.8195301386200054E-2</v>
      </c>
      <c r="AL828">
        <f>MAX(0, INDEX(Model_Assumptions[Values], 5) - $AC828)</f>
        <v>1.8195301386200052E-2</v>
      </c>
      <c r="AM828">
        <f>INDEX(Model_Assumptions[Values], 6) * MAX(0, INDEX(Model_Assumptions[Values], 3) - $AB828)^2</f>
        <v>0</v>
      </c>
      <c r="AN828">
        <f t="shared" si="287"/>
        <v>2453.4281007143604</v>
      </c>
      <c r="AO828" cm="1">
        <f t="array" ref="AO828">IFERROR(STDEV(IF($E$2:$E$2201=$E828, $AJ$2:$AJ$2201)), 0)</f>
        <v>2.6729597685078659</v>
      </c>
      <c r="AP828">
        <f t="shared" si="295"/>
        <v>-0.10399681003750051</v>
      </c>
      <c r="AQ828">
        <f t="shared" si="288"/>
        <v>4.8301209465752962E-2</v>
      </c>
      <c r="AR828" cm="1">
        <f t="array" ref="AR828">IFERROR(STDEV(IF($E$2:$E$2201=$E828, $AK$2:$AK$2201)), 0)</f>
        <v>1.0083313770484019E-3</v>
      </c>
      <c r="AS828">
        <f t="shared" si="296"/>
        <v>-0.10503300994453127</v>
      </c>
      <c r="AT828">
        <f t="shared" si="289"/>
        <v>1.8301209465752987E-2</v>
      </c>
      <c r="AU828" cm="1">
        <f t="array" ref="AU828">IFERROR(STDEV(IF($E$2:$E$2201=$E828, $AL$2:$AL$2201)), 0)</f>
        <v>1.0083313770484017E-3</v>
      </c>
      <c r="AV828">
        <f t="shared" si="297"/>
        <v>-0.10503300994455882</v>
      </c>
      <c r="AW828">
        <f t="shared" si="290"/>
        <v>0</v>
      </c>
      <c r="AX828" cm="1">
        <f t="array" ref="AX828">IFERROR(STDEV(IF($E$2:$E$2201=$E828, $AM$2:$AM$2201)), 0)</f>
        <v>0</v>
      </c>
      <c r="AY828">
        <f t="shared" si="298"/>
        <v>-0.10503300994455882</v>
      </c>
      <c r="AZ828">
        <f>INDEX(Model_Assumptions[Values],9)*((INDEX(Model_Scenarios[GR Weight],1)*$AG828)+(INDEX(Model_Scenarios[GP Weight],1)*$AH828)+(INDEX(Model_Scenarios[LTV Weight],1)*$AI828))-(INDEX(Model_Scenarios[LTV Weight],1)*$AP828)-(INDEX(Model_Scenarios[GP Weight],1)*($AS828+$AV828+$AY828))</f>
        <v>2.3936805532871803</v>
      </c>
      <c r="BA828">
        <f>INDEX(Model_Assumptions[Values],9)*((INDEX(Model_Scenarios[GR Weight],2)*$AG828)+(INDEX(Model_Scenarios[GP Weight],2)*$AH828)+(INDEX(Model_Scenarios[LTV Weight],2)*$AI828))-(INDEX(Model_Scenarios[LTV Weight],2)*$AP828)-(INDEX(Model_Scenarios[GP Weight],2)*($AS828+$AV828+$AY828))</f>
        <v>2.3307691510770359</v>
      </c>
      <c r="BB828">
        <f>INDEX(Model_Assumptions[Values],9)*((INDEX(Model_Scenarios[GR Weight],3)*$AG828)+(INDEX(Model_Scenarios[GP Weight],3)*$AH828)+(INDEX(Model_Scenarios[LTV Weight],3)*$AI828))-(INDEX(Model_Scenarios[LTV Weight],3)*$AP828)-(INDEX(Model_Scenarios[GP Weight],3)*($AS828+$AV828+$AY828))</f>
        <v>2.21269962049174</v>
      </c>
      <c r="BC828">
        <f>INDEX(Model_Assumptions[Values],9)*((INDEX(Model_Scenarios[GR Weight],4)*$AG828)+(INDEX(Model_Scenarios[GP Weight],4)*$AH828)+(INDEX(Model_Scenarios[LTV Weight],4)*$AI828))-(INDEX(Model_Scenarios[LTV Weight],4)*$AP828)-(INDEX(Model_Scenarios[GP Weight],4)*($AS828+$AV828+$AY828))</f>
        <v>2.1178899114114245</v>
      </c>
      <c r="BD828">
        <f>INDEX(Model_Assumptions[Values],9)*((INDEX(Model_Scenarios[GR Weight],5)*$AG828)+(INDEX(Model_Scenarios[GP Weight],5)*$AH828)+(INDEX(Model_Scenarios[LTV Weight],5)*$AI828))-(INDEX(Model_Scenarios[LTV Weight],5)*$AP828)-(INDEX(Model_Scenarios[GP Weight],5)*($AS828+$AV828+$AY828))</f>
        <v>2.2290913796919232</v>
      </c>
    </row>
    <row r="829" spans="1:56" x14ac:dyDescent="0.25">
      <c r="A829">
        <v>828</v>
      </c>
      <c r="B829">
        <v>17</v>
      </c>
      <c r="C829" s="3">
        <v>28</v>
      </c>
      <c r="D829" s="4">
        <v>0.54</v>
      </c>
      <c r="E829" t="str">
        <v>SKU-1022</v>
      </c>
      <c r="F829" t="str">
        <v>Raise</v>
      </c>
      <c r="G829" t="str">
        <v>Full</v>
      </c>
      <c r="H829">
        <v>26.7</v>
      </c>
      <c r="I829">
        <v>12.27</v>
      </c>
      <c r="J829">
        <v>29</v>
      </c>
      <c r="K829">
        <v>774.3</v>
      </c>
      <c r="L829">
        <v>418.46999999999997</v>
      </c>
      <c r="M829">
        <v>0.54044943820224722</v>
      </c>
      <c r="N829">
        <v>26.902436199041908</v>
      </c>
      <c r="O829">
        <v>5.8706497722155291</v>
      </c>
      <c r="P829">
        <v>5.8706497722155291</v>
      </c>
      <c r="Q829">
        <v>1536.2038051779957</v>
      </c>
      <c r="R829">
        <v>1228.9630441423965</v>
      </c>
      <c r="S829">
        <v>1</v>
      </c>
      <c r="T829">
        <f t="shared" si="276"/>
        <v>26.80931554748263</v>
      </c>
      <c r="U829">
        <f t="shared" si="277"/>
        <v>4.0942152615217374E-3</v>
      </c>
      <c r="V829">
        <f>IF($F829="Reduce", INDEX(Model_Assumptions[Values], 2), INDEX(Model_Assumptions[Values], 1))</f>
        <v>-0.4</v>
      </c>
      <c r="W829">
        <f t="shared" si="278"/>
        <v>28.952507102966347</v>
      </c>
      <c r="X829">
        <f t="shared" si="291"/>
        <v>776.19689881415695</v>
      </c>
      <c r="Y829">
        <f t="shared" si="279"/>
        <v>420.94963666075989</v>
      </c>
      <c r="Z829">
        <f t="shared" si="280"/>
        <v>1.896898814156998</v>
      </c>
      <c r="AA829">
        <f t="shared" si="281"/>
        <v>2.4796366607599225</v>
      </c>
      <c r="AB829">
        <f t="shared" si="292"/>
        <v>0.54232326527440422</v>
      </c>
      <c r="AC829">
        <f t="shared" si="282"/>
        <v>1.8738270721569972E-3</v>
      </c>
      <c r="AD829">
        <f t="shared" si="283"/>
        <v>1.8738270721569972E-3</v>
      </c>
      <c r="AE829">
        <f t="shared" si="284"/>
        <v>0.53999999999999826</v>
      </c>
      <c r="AF829">
        <f t="shared" si="293"/>
        <v>565.32300030550448</v>
      </c>
      <c r="AG829">
        <f t="shared" si="285"/>
        <v>0.32311564950350052</v>
      </c>
      <c r="AH829">
        <f t="shared" si="286"/>
        <v>0.42237857085181396</v>
      </c>
      <c r="AI829">
        <f t="shared" si="294"/>
        <v>0.46000000000000169</v>
      </c>
      <c r="AJ829">
        <f>MAX(0, $R829 - $AA829) * INDEX(Model_Assumptions[Values], 7)</f>
        <v>2452.966814963273</v>
      </c>
      <c r="AK829">
        <f>MAX(0, INDEX(Model_Assumptions[Values], 4) - $AD829)</f>
        <v>4.8126172927843006E-2</v>
      </c>
      <c r="AL829">
        <f>MAX(0, INDEX(Model_Assumptions[Values], 5) - $AC829)</f>
        <v>1.8126172927843003E-2</v>
      </c>
      <c r="AM829">
        <f>INDEX(Model_Assumptions[Values], 6) * MAX(0, INDEX(Model_Assumptions[Values], 3) - $AB829)^2</f>
        <v>0</v>
      </c>
      <c r="AN829">
        <f t="shared" si="287"/>
        <v>2453.4281007143604</v>
      </c>
      <c r="AO829" cm="1">
        <f t="array" ref="AO829">IFERROR(STDEV(IF($E$2:$E$2201=$E829, $AJ$2:$AJ$2201)), 0)</f>
        <v>2.6729597685078659</v>
      </c>
      <c r="AP829">
        <f t="shared" si="295"/>
        <v>-0.17257489488699687</v>
      </c>
      <c r="AQ829">
        <f t="shared" si="288"/>
        <v>4.8301209465752962E-2</v>
      </c>
      <c r="AR829" cm="1">
        <f t="array" ref="AR829">IFERROR(STDEV(IF($E$2:$E$2201=$E829, $AK$2:$AK$2201)), 0)</f>
        <v>1.0083313770484019E-3</v>
      </c>
      <c r="AS829">
        <f t="shared" si="296"/>
        <v>-0.1735902917375485</v>
      </c>
      <c r="AT829">
        <f t="shared" si="289"/>
        <v>1.8301209465752987E-2</v>
      </c>
      <c r="AU829" cm="1">
        <f t="array" ref="AU829">IFERROR(STDEV(IF($E$2:$E$2201=$E829, $AL$2:$AL$2201)), 0)</f>
        <v>1.0083313770484017E-3</v>
      </c>
      <c r="AV829">
        <f t="shared" si="297"/>
        <v>-0.17359029173757606</v>
      </c>
      <c r="AW829">
        <f t="shared" si="290"/>
        <v>0</v>
      </c>
      <c r="AX829" cm="1">
        <f t="array" ref="AX829">IFERROR(STDEV(IF($E$2:$E$2201=$E829, $AM$2:$AM$2201)), 0)</f>
        <v>0</v>
      </c>
      <c r="AY829">
        <f t="shared" si="298"/>
        <v>-0.17359029173757606</v>
      </c>
      <c r="AZ829">
        <f>INDEX(Model_Assumptions[Values],9)*((INDEX(Model_Scenarios[GR Weight],1)*$AG829)+(INDEX(Model_Scenarios[GP Weight],1)*$AH829)+(INDEX(Model_Scenarios[LTV Weight],1)*$AI829))-(INDEX(Model_Scenarios[LTV Weight],1)*$AP829)-(INDEX(Model_Scenarios[GP Weight],1)*($AS829+$AV829+$AY829))</f>
        <v>2.4028841136085317</v>
      </c>
      <c r="BA829">
        <f>INDEX(Model_Assumptions[Values],9)*((INDEX(Model_Scenarios[GR Weight],2)*$AG829)+(INDEX(Model_Scenarios[GP Weight],2)*$AH829)+(INDEX(Model_Scenarios[LTV Weight],2)*$AI829))-(INDEX(Model_Scenarios[LTV Weight],2)*$AP829)-(INDEX(Model_Scenarios[GP Weight],2)*($AS829+$AV829+$AY829))</f>
        <v>2.3760431646985332</v>
      </c>
      <c r="BB829">
        <f>INDEX(Model_Assumptions[Values],9)*((INDEX(Model_Scenarios[GR Weight],3)*$AG829)+(INDEX(Model_Scenarios[GP Weight],3)*$AH829)+(INDEX(Model_Scenarios[LTV Weight],3)*$AI829))-(INDEX(Model_Scenarios[LTV Weight],3)*$AP829)-(INDEX(Model_Scenarios[GP Weight],3)*($AS829+$AV829+$AY829))</f>
        <v>2.314356825149297</v>
      </c>
      <c r="BC829">
        <f>INDEX(Model_Assumptions[Values],9)*((INDEX(Model_Scenarios[GR Weight],4)*$AG829)+(INDEX(Model_Scenarios[GP Weight],4)*$AH829)+(INDEX(Model_Scenarios[LTV Weight],4)*$AI829))-(INDEX(Model_Scenarios[LTV Weight],4)*$AP829)-(INDEX(Model_Scenarios[GP Weight],4)*($AS829+$AV829+$AY829))</f>
        <v>2.2286571604123471</v>
      </c>
      <c r="BD829">
        <f>INDEX(Model_Assumptions[Values],9)*((INDEX(Model_Scenarios[GR Weight],5)*$AG829)+(INDEX(Model_Scenarios[GP Weight],5)*$AH829)+(INDEX(Model_Scenarios[LTV Weight],5)*$AI829))-(INDEX(Model_Scenarios[LTV Weight],5)*$AP829)-(INDEX(Model_Scenarios[GP Weight],5)*($AS829+$AV829+$AY829))</f>
        <v>2.389224424434726</v>
      </c>
    </row>
    <row r="830" spans="1:56" x14ac:dyDescent="0.25">
      <c r="A830">
        <v>829</v>
      </c>
      <c r="B830">
        <v>17</v>
      </c>
      <c r="C830" s="3">
        <v>29</v>
      </c>
      <c r="D830" s="4">
        <v>0.56000000000000005</v>
      </c>
      <c r="E830" t="str">
        <v>SKU-1022</v>
      </c>
      <c r="F830" t="str">
        <v>Raise</v>
      </c>
      <c r="G830" t="str">
        <v>Full</v>
      </c>
      <c r="H830">
        <v>26.7</v>
      </c>
      <c r="I830">
        <v>12.27</v>
      </c>
      <c r="J830">
        <v>29</v>
      </c>
      <c r="K830">
        <v>774.3</v>
      </c>
      <c r="L830">
        <v>418.46999999999997</v>
      </c>
      <c r="M830">
        <v>0.54044943820224722</v>
      </c>
      <c r="N830">
        <v>26.902436199041908</v>
      </c>
      <c r="O830">
        <v>5.8706497722155291</v>
      </c>
      <c r="P830">
        <v>5.8706497722155291</v>
      </c>
      <c r="Q830">
        <v>1536.2038051779957</v>
      </c>
      <c r="R830">
        <v>1228.9630441423965</v>
      </c>
      <c r="S830">
        <v>1</v>
      </c>
      <c r="T830">
        <f t="shared" si="276"/>
        <v>26.813364271463467</v>
      </c>
      <c r="U830">
        <f t="shared" si="277"/>
        <v>4.2458528638002809E-3</v>
      </c>
      <c r="V830">
        <f>IF($F830="Reduce", INDEX(Model_Assumptions[Values], 2), INDEX(Model_Assumptions[Values], 1))</f>
        <v>-0.4</v>
      </c>
      <c r="W830">
        <f t="shared" si="278"/>
        <v>28.950748106779916</v>
      </c>
      <c r="X830">
        <f t="shared" si="291"/>
        <v>776.26695491847124</v>
      </c>
      <c r="Y830">
        <f t="shared" si="279"/>
        <v>421.04127564828167</v>
      </c>
      <c r="Z830">
        <f t="shared" si="280"/>
        <v>1.9669549184712878</v>
      </c>
      <c r="AA830">
        <f t="shared" si="281"/>
        <v>2.5712756482816985</v>
      </c>
      <c r="AB830">
        <f t="shared" si="292"/>
        <v>0.54239237285645148</v>
      </c>
      <c r="AC830">
        <f t="shared" si="282"/>
        <v>1.9429346542042536E-3</v>
      </c>
      <c r="AD830">
        <f t="shared" si="283"/>
        <v>1.9429346542042536E-3</v>
      </c>
      <c r="AE830">
        <f t="shared" si="284"/>
        <v>0.55999999999999295</v>
      </c>
      <c r="AF830">
        <f t="shared" si="293"/>
        <v>540.74373942266311</v>
      </c>
      <c r="AG830">
        <f t="shared" si="285"/>
        <v>0.33504892895850219</v>
      </c>
      <c r="AH830">
        <f t="shared" si="286"/>
        <v>0.43798825480119263</v>
      </c>
      <c r="AI830">
        <f t="shared" si="294"/>
        <v>0.44000000000000705</v>
      </c>
      <c r="AJ830">
        <f>MAX(0, $R830 - $AA830) * INDEX(Model_Assumptions[Values], 7)</f>
        <v>2452.7835369882296</v>
      </c>
      <c r="AK830">
        <f>MAX(0, INDEX(Model_Assumptions[Values], 4) - $AD830)</f>
        <v>4.8057065345795749E-2</v>
      </c>
      <c r="AL830">
        <f>MAX(0, INDEX(Model_Assumptions[Values], 5) - $AC830)</f>
        <v>1.8057065345795747E-2</v>
      </c>
      <c r="AM830">
        <f>INDEX(Model_Assumptions[Values], 6) * MAX(0, INDEX(Model_Assumptions[Values], 3) - $AB830)^2</f>
        <v>0</v>
      </c>
      <c r="AN830">
        <f t="shared" si="287"/>
        <v>2453.4281007143604</v>
      </c>
      <c r="AO830" cm="1">
        <f t="array" ref="AO830">IFERROR(STDEV(IF($E$2:$E$2201=$E830, $AJ$2:$AJ$2201)), 0)</f>
        <v>2.6729597685078659</v>
      </c>
      <c r="AP830">
        <f t="shared" si="295"/>
        <v>-0.24114232235177691</v>
      </c>
      <c r="AQ830">
        <f t="shared" si="288"/>
        <v>4.8301209465752962E-2</v>
      </c>
      <c r="AR830" cm="1">
        <f t="array" ref="AR830">IFERROR(STDEV(IF($E$2:$E$2201=$E830, $AK$2:$AK$2201)), 0)</f>
        <v>1.0083313770484019E-3</v>
      </c>
      <c r="AS830">
        <f t="shared" si="296"/>
        <v>-0.2421268697120918</v>
      </c>
      <c r="AT830">
        <f t="shared" si="289"/>
        <v>1.8301209465752987E-2</v>
      </c>
      <c r="AU830" cm="1">
        <f t="array" ref="AU830">IFERROR(STDEV(IF($E$2:$E$2201=$E830, $AL$2:$AL$2201)), 0)</f>
        <v>1.0083313770484017E-3</v>
      </c>
      <c r="AV830">
        <f t="shared" si="297"/>
        <v>-0.24212686971211939</v>
      </c>
      <c r="AW830">
        <f t="shared" si="290"/>
        <v>0</v>
      </c>
      <c r="AX830" cm="1">
        <f t="array" ref="AX830">IFERROR(STDEV(IF($E$2:$E$2201=$E830, $AM$2:$AM$2201)), 0)</f>
        <v>0</v>
      </c>
      <c r="AY830">
        <f t="shared" si="298"/>
        <v>-0.24212686971211939</v>
      </c>
      <c r="AZ830">
        <f>INDEX(Model_Assumptions[Values],9)*((INDEX(Model_Scenarios[GR Weight],1)*$AG830)+(INDEX(Model_Scenarios[GP Weight],1)*$AH830)+(INDEX(Model_Scenarios[LTV Weight],1)*$AI830))-(INDEX(Model_Scenarios[LTV Weight],1)*$AP830)-(INDEX(Model_Scenarios[GP Weight],1)*($AS830+$AV830+$AY830))</f>
        <v>2.4120705106749303</v>
      </c>
      <c r="BA830">
        <f>INDEX(Model_Assumptions[Values],9)*((INDEX(Model_Scenarios[GR Weight],2)*$AG830)+(INDEX(Model_Scenarios[GP Weight],2)*$AH830)+(INDEX(Model_Scenarios[LTV Weight],2)*$AI830))-(INDEX(Model_Scenarios[LTV Weight],2)*$AP830)-(INDEX(Model_Scenarios[GP Weight],2)*($AS830+$AV830+$AY830))</f>
        <v>2.4212935828760132</v>
      </c>
      <c r="BB830">
        <f>INDEX(Model_Assumptions[Values],9)*((INDEX(Model_Scenarios[GR Weight],3)*$AG830)+(INDEX(Model_Scenarios[GP Weight],3)*$AH830)+(INDEX(Model_Scenarios[LTV Weight],3)*$AI830))-(INDEX(Model_Scenarios[LTV Weight],3)*$AP830)-(INDEX(Model_Scenarios[GP Weight],3)*($AS830+$AV830+$AY830))</f>
        <v>2.4159807492386554</v>
      </c>
      <c r="BC830">
        <f>INDEX(Model_Assumptions[Values],9)*((INDEX(Model_Scenarios[GR Weight],4)*$AG830)+(INDEX(Model_Scenarios[GP Weight],4)*$AH830)+(INDEX(Model_Scenarios[LTV Weight],4)*$AI830))-(INDEX(Model_Scenarios[LTV Weight],4)*$AP830)-(INDEX(Model_Scenarios[GP Weight],4)*($AS830+$AV830+$AY830))</f>
        <v>2.3393909814827252</v>
      </c>
      <c r="BD830">
        <f>INDEX(Model_Assumptions[Values],9)*((INDEX(Model_Scenarios[GR Weight],5)*$AG830)+(INDEX(Model_Scenarios[GP Weight],5)*$AH830)+(INDEX(Model_Scenarios[LTV Weight],5)*$AI830))-(INDEX(Model_Scenarios[LTV Weight],5)*$AP830)-(INDEX(Model_Scenarios[GP Weight],5)*($AS830+$AV830+$AY830))</f>
        <v>2.5493115452747168</v>
      </c>
    </row>
    <row r="831" spans="1:56" x14ac:dyDescent="0.25">
      <c r="A831">
        <v>830</v>
      </c>
      <c r="B831">
        <v>17</v>
      </c>
      <c r="C831" s="3">
        <v>30</v>
      </c>
      <c r="D831" s="4">
        <v>0.57999999999999996</v>
      </c>
      <c r="E831" t="str">
        <v>SKU-1022</v>
      </c>
      <c r="F831" t="str">
        <v>Raise</v>
      </c>
      <c r="G831" t="str">
        <v>Full</v>
      </c>
      <c r="H831">
        <v>26.7</v>
      </c>
      <c r="I831">
        <v>12.27</v>
      </c>
      <c r="J831">
        <v>29</v>
      </c>
      <c r="K831">
        <v>774.3</v>
      </c>
      <c r="L831">
        <v>418.46999999999997</v>
      </c>
      <c r="M831">
        <v>0.54044943820224722</v>
      </c>
      <c r="N831">
        <v>26.902436199041908</v>
      </c>
      <c r="O831">
        <v>5.8706497722155291</v>
      </c>
      <c r="P831">
        <v>5.8706497722155291</v>
      </c>
      <c r="Q831">
        <v>1536.2038051779957</v>
      </c>
      <c r="R831">
        <v>1228.9630441423965</v>
      </c>
      <c r="S831">
        <v>1</v>
      </c>
      <c r="T831">
        <f t="shared" si="276"/>
        <v>26.817412995444307</v>
      </c>
      <c r="U831">
        <f t="shared" si="277"/>
        <v>4.397490466078958E-3</v>
      </c>
      <c r="V831">
        <f>IF($F831="Reduce", INDEX(Model_Assumptions[Values], 2), INDEX(Model_Assumptions[Values], 1))</f>
        <v>-0.4</v>
      </c>
      <c r="W831">
        <f t="shared" si="278"/>
        <v>28.948989110593484</v>
      </c>
      <c r="X831">
        <f t="shared" si="291"/>
        <v>776.33699677940547</v>
      </c>
      <c r="Y831">
        <f t="shared" si="279"/>
        <v>421.13290039242344</v>
      </c>
      <c r="Z831">
        <f t="shared" si="280"/>
        <v>2.0369967794055128</v>
      </c>
      <c r="AA831">
        <f t="shared" si="281"/>
        <v>2.6629003924234667</v>
      </c>
      <c r="AB831">
        <f t="shared" si="292"/>
        <v>0.5424614595716446</v>
      </c>
      <c r="AC831">
        <f t="shared" si="282"/>
        <v>2.0120213693973765E-3</v>
      </c>
      <c r="AD831">
        <f t="shared" si="283"/>
        <v>2.0120213693973765E-3</v>
      </c>
      <c r="AE831">
        <f t="shared" si="284"/>
        <v>0.58000000000000529</v>
      </c>
      <c r="AF831">
        <f t="shared" si="293"/>
        <v>516.16447853980003</v>
      </c>
      <c r="AG831">
        <f t="shared" si="285"/>
        <v>0.34697978221187076</v>
      </c>
      <c r="AH831">
        <f t="shared" si="286"/>
        <v>0.45359551254894781</v>
      </c>
      <c r="AI831">
        <f t="shared" si="294"/>
        <v>0.41999999999999471</v>
      </c>
      <c r="AJ831">
        <f>MAX(0, $R831 - $AA831) * INDEX(Model_Assumptions[Values], 7)</f>
        <v>2452.6002874999458</v>
      </c>
      <c r="AK831">
        <f>MAX(0, INDEX(Model_Assumptions[Values], 4) - $AD831)</f>
        <v>4.7987978630602626E-2</v>
      </c>
      <c r="AL831">
        <f>MAX(0, INDEX(Model_Assumptions[Values], 5) - $AC831)</f>
        <v>1.7987978630602624E-2</v>
      </c>
      <c r="AM831">
        <f>INDEX(Model_Assumptions[Values], 6) * MAX(0, INDEX(Model_Assumptions[Values], 3) - $AB831)^2</f>
        <v>0</v>
      </c>
      <c r="AN831">
        <f t="shared" si="287"/>
        <v>2453.4281007143604</v>
      </c>
      <c r="AO831" cm="1">
        <f t="array" ref="AO831">IFERROR(STDEV(IF($E$2:$E$2201=$E831, $AJ$2:$AJ$2201)), 0)</f>
        <v>2.6729597685078659</v>
      </c>
      <c r="AP831">
        <f t="shared" si="295"/>
        <v>-0.30969909243218091</v>
      </c>
      <c r="AQ831">
        <f t="shared" si="288"/>
        <v>4.8301209465752962E-2</v>
      </c>
      <c r="AR831" cm="1">
        <f t="array" ref="AR831">IFERROR(STDEV(IF($E$2:$E$2201=$E831, $AK$2:$AK$2201)), 0)</f>
        <v>1.0083313770484019E-3</v>
      </c>
      <c r="AS831">
        <f t="shared" si="296"/>
        <v>-0.3106427532456919</v>
      </c>
      <c r="AT831">
        <f t="shared" si="289"/>
        <v>1.8301209465752987E-2</v>
      </c>
      <c r="AU831" cm="1">
        <f t="array" ref="AU831">IFERROR(STDEV(IF($E$2:$E$2201=$E831, $AL$2:$AL$2201)), 0)</f>
        <v>1.0083313770484017E-3</v>
      </c>
      <c r="AV831">
        <f t="shared" si="297"/>
        <v>-0.31064275324571949</v>
      </c>
      <c r="AW831">
        <f t="shared" si="290"/>
        <v>0</v>
      </c>
      <c r="AX831" cm="1">
        <f t="array" ref="AX831">IFERROR(STDEV(IF($E$2:$E$2201=$E831, $AM$2:$AM$2201)), 0)</f>
        <v>0</v>
      </c>
      <c r="AY831">
        <f t="shared" si="298"/>
        <v>-0.31064275324571949</v>
      </c>
      <c r="AZ831">
        <f>INDEX(Model_Assumptions[Values],9)*((INDEX(Model_Scenarios[GR Weight],1)*$AG831)+(INDEX(Model_Scenarios[GP Weight],1)*$AH831)+(INDEX(Model_Scenarios[LTV Weight],1)*$AI831))-(INDEX(Model_Scenarios[LTV Weight],1)*$AP831)-(INDEX(Model_Scenarios[GP Weight],1)*($AS831+$AV831+$AY831))</f>
        <v>2.4212397472998459</v>
      </c>
      <c r="BA831">
        <f>INDEX(Model_Assumptions[Values],9)*((INDEX(Model_Scenarios[GR Weight],2)*$AG831)+(INDEX(Model_Scenarios[GP Weight],2)*$AH831)+(INDEX(Model_Scenarios[LTV Weight],2)*$AI831))-(INDEX(Model_Scenarios[LTV Weight],2)*$AP831)-(INDEX(Model_Scenarios[GP Weight],2)*($AS831+$AV831+$AY831))</f>
        <v>2.4665204112361776</v>
      </c>
      <c r="BB831">
        <f>INDEX(Model_Assumptions[Values],9)*((INDEX(Model_Scenarios[GR Weight],3)*$AG831)+(INDEX(Model_Scenarios[GP Weight],3)*$AH831)+(INDEX(Model_Scenarios[LTV Weight],3)*$AI831))-(INDEX(Model_Scenarios[LTV Weight],3)*$AP831)-(INDEX(Model_Scenarios[GP Weight],3)*($AS831+$AV831+$AY831))</f>
        <v>2.5175714026063547</v>
      </c>
      <c r="BC831">
        <f>INDEX(Model_Assumptions[Values],9)*((INDEX(Model_Scenarios[GR Weight],4)*$AG831)+(INDEX(Model_Scenarios[GP Weight],4)*$AH831)+(INDEX(Model_Scenarios[LTV Weight],4)*$AI831))-(INDEX(Model_Scenarios[LTV Weight],4)*$AP831)-(INDEX(Model_Scenarios[GP Weight],4)*($AS831+$AV831+$AY831))</f>
        <v>2.4500913844690748</v>
      </c>
      <c r="BD831">
        <f>INDEX(Model_Assumptions[Values],9)*((INDEX(Model_Scenarios[GR Weight],5)*$AG831)+(INDEX(Model_Scenarios[GP Weight],5)*$AH831)+(INDEX(Model_Scenarios[LTV Weight],5)*$AI831))-(INDEX(Model_Scenarios[LTV Weight],5)*$AP831)-(INDEX(Model_Scenarios[GP Weight],5)*($AS831+$AV831+$AY831))</f>
        <v>2.7093527576849383</v>
      </c>
    </row>
    <row r="832" spans="1:56" x14ac:dyDescent="0.25">
      <c r="A832">
        <v>831</v>
      </c>
      <c r="B832">
        <v>17</v>
      </c>
      <c r="C832" s="3">
        <v>31</v>
      </c>
      <c r="D832" s="4">
        <v>0.6</v>
      </c>
      <c r="E832" t="str">
        <v>SKU-1022</v>
      </c>
      <c r="F832" t="str">
        <v>Raise</v>
      </c>
      <c r="G832" t="str">
        <v>Full</v>
      </c>
      <c r="H832">
        <v>26.7</v>
      </c>
      <c r="I832">
        <v>12.27</v>
      </c>
      <c r="J832">
        <v>29</v>
      </c>
      <c r="K832">
        <v>774.3</v>
      </c>
      <c r="L832">
        <v>418.46999999999997</v>
      </c>
      <c r="M832">
        <v>0.54044943820224722</v>
      </c>
      <c r="N832">
        <v>26.902436199041908</v>
      </c>
      <c r="O832">
        <v>5.8706497722155291</v>
      </c>
      <c r="P832">
        <v>5.8706497722155291</v>
      </c>
      <c r="Q832">
        <v>1536.2038051779957</v>
      </c>
      <c r="R832">
        <v>1228.9630441423965</v>
      </c>
      <c r="S832">
        <v>1</v>
      </c>
      <c r="T832">
        <f t="shared" si="276"/>
        <v>26.821461719425145</v>
      </c>
      <c r="U832">
        <f t="shared" si="277"/>
        <v>4.5491280683575015E-3</v>
      </c>
      <c r="V832">
        <f>IF($F832="Reduce", INDEX(Model_Assumptions[Values], 2), INDEX(Model_Assumptions[Values], 1))</f>
        <v>-0.4</v>
      </c>
      <c r="W832">
        <f t="shared" si="278"/>
        <v>28.947230114407056</v>
      </c>
      <c r="X832">
        <f t="shared" si="291"/>
        <v>776.40702439695963</v>
      </c>
      <c r="Y832">
        <f t="shared" si="279"/>
        <v>421.22451089318508</v>
      </c>
      <c r="Z832">
        <f t="shared" si="280"/>
        <v>2.1070243969596731</v>
      </c>
      <c r="AA832">
        <f t="shared" si="281"/>
        <v>2.7545108931851132</v>
      </c>
      <c r="AB832">
        <f t="shared" si="292"/>
        <v>0.54253052542943292</v>
      </c>
      <c r="AC832">
        <f t="shared" si="282"/>
        <v>2.0810872271856962E-3</v>
      </c>
      <c r="AD832">
        <f t="shared" si="283"/>
        <v>2.0810872271856962E-3</v>
      </c>
      <c r="AE832">
        <f t="shared" si="284"/>
        <v>0.6</v>
      </c>
      <c r="AF832">
        <f t="shared" si="293"/>
        <v>491.5852176569586</v>
      </c>
      <c r="AG832">
        <f t="shared" si="285"/>
        <v>0.35890820926360617</v>
      </c>
      <c r="AH832">
        <f t="shared" si="286"/>
        <v>0.46920034409506023</v>
      </c>
      <c r="AI832">
        <f t="shared" si="294"/>
        <v>0.4</v>
      </c>
      <c r="AJ832">
        <f>MAX(0, $R832 - $AA832) * INDEX(Model_Assumptions[Values], 7)</f>
        <v>2452.4170664984226</v>
      </c>
      <c r="AK832">
        <f>MAX(0, INDEX(Model_Assumptions[Values], 4) - $AD832)</f>
        <v>4.7918912772814307E-2</v>
      </c>
      <c r="AL832">
        <f>MAX(0, INDEX(Model_Assumptions[Values], 5) - $AC832)</f>
        <v>1.7918912772814304E-2</v>
      </c>
      <c r="AM832">
        <f>INDEX(Model_Assumptions[Values], 6) * MAX(0, INDEX(Model_Assumptions[Values], 3) - $AB832)^2</f>
        <v>0</v>
      </c>
      <c r="AN832">
        <f t="shared" si="287"/>
        <v>2453.4281007143604</v>
      </c>
      <c r="AO832" cm="1">
        <f t="array" ref="AO832">IFERROR(STDEV(IF($E$2:$E$2201=$E832, $AJ$2:$AJ$2201)), 0)</f>
        <v>2.6729597685078659</v>
      </c>
      <c r="AP832">
        <f t="shared" si="295"/>
        <v>-0.37824520512786858</v>
      </c>
      <c r="AQ832">
        <f t="shared" si="288"/>
        <v>4.8301209465752962E-2</v>
      </c>
      <c r="AR832" cm="1">
        <f t="array" ref="AR832">IFERROR(STDEV(IF($E$2:$E$2201=$E832, $AK$2:$AK$2201)), 0)</f>
        <v>1.0083313770484019E-3</v>
      </c>
      <c r="AS832">
        <f t="shared" si="296"/>
        <v>-0.37913795170960357</v>
      </c>
      <c r="AT832">
        <f t="shared" si="289"/>
        <v>1.8301209465752987E-2</v>
      </c>
      <c r="AU832" cm="1">
        <f t="array" ref="AU832">IFERROR(STDEV(IF($E$2:$E$2201=$E832, $AL$2:$AL$2201)), 0)</f>
        <v>1.0083313770484017E-3</v>
      </c>
      <c r="AV832">
        <f t="shared" si="297"/>
        <v>-0.37913795170963116</v>
      </c>
      <c r="AW832">
        <f t="shared" si="290"/>
        <v>0</v>
      </c>
      <c r="AX832" cm="1">
        <f t="array" ref="AX832">IFERROR(STDEV(IF($E$2:$E$2201=$E832, $AM$2:$AM$2201)), 0)</f>
        <v>0</v>
      </c>
      <c r="AY832">
        <f t="shared" si="298"/>
        <v>-0.37913795170963116</v>
      </c>
      <c r="AZ832">
        <f>INDEX(Model_Assumptions[Values],9)*((INDEX(Model_Scenarios[GR Weight],1)*$AG832)+(INDEX(Model_Scenarios[GP Weight],1)*$AH832)+(INDEX(Model_Scenarios[LTV Weight],1)*$AI832))-(INDEX(Model_Scenarios[LTV Weight],1)*$AP832)-(INDEX(Model_Scenarios[GP Weight],1)*($AS832+$AV832+$AY832))</f>
        <v>2.4303918262945148</v>
      </c>
      <c r="BA832">
        <f>INDEX(Model_Assumptions[Values],9)*((INDEX(Model_Scenarios[GR Weight],2)*$AG832)+(INDEX(Model_Scenarios[GP Weight],2)*$AH832)+(INDEX(Model_Scenarios[LTV Weight],2)*$AI832))-(INDEX(Model_Scenarios[LTV Weight],2)*$AP832)-(INDEX(Model_Scenarios[GP Weight],2)*($AS832+$AV832+$AY832))</f>
        <v>2.5117236554016524</v>
      </c>
      <c r="BB832">
        <f>INDEX(Model_Assumptions[Values],9)*((INDEX(Model_Scenarios[GR Weight],3)*$AG832)+(INDEX(Model_Scenarios[GP Weight],3)*$AH832)+(INDEX(Model_Scenarios[LTV Weight],3)*$AI832))-(INDEX(Model_Scenarios[LTV Weight],3)*$AP832)-(INDEX(Model_Scenarios[GP Weight],3)*($AS832+$AV832+$AY832))</f>
        <v>2.6191287950921138</v>
      </c>
      <c r="BC832">
        <f>INDEX(Model_Assumptions[Values],9)*((INDEX(Model_Scenarios[GR Weight],4)*$AG832)+(INDEX(Model_Scenarios[GP Weight],4)*$AH832)+(INDEX(Model_Scenarios[LTV Weight],4)*$AI832))-(INDEX(Model_Scenarios[LTV Weight],4)*$AP832)-(INDEX(Model_Scenarios[GP Weight],4)*($AS832+$AV832+$AY832))</f>
        <v>2.5607583792111299</v>
      </c>
      <c r="BD832">
        <f>INDEX(Model_Assumptions[Values],9)*((INDEX(Model_Scenarios[GR Weight],5)*$AG832)+(INDEX(Model_Scenarios[GP Weight],5)*$AH832)+(INDEX(Model_Scenarios[LTV Weight],5)*$AI832))-(INDEX(Model_Scenarios[LTV Weight],5)*$AP832)-(INDEX(Model_Scenarios[GP Weight],5)*($AS832+$AV832+$AY832))</f>
        <v>2.8693480771278654</v>
      </c>
    </row>
    <row r="833" spans="1:56" x14ac:dyDescent="0.25">
      <c r="A833">
        <v>832</v>
      </c>
      <c r="B833">
        <v>17</v>
      </c>
      <c r="C833" s="3">
        <v>32</v>
      </c>
      <c r="D833" s="4">
        <v>0.62</v>
      </c>
      <c r="E833" t="str">
        <v>SKU-1022</v>
      </c>
      <c r="F833" t="str">
        <v>Raise</v>
      </c>
      <c r="G833" t="str">
        <v>Full</v>
      </c>
      <c r="H833">
        <v>26.7</v>
      </c>
      <c r="I833">
        <v>12.27</v>
      </c>
      <c r="J833">
        <v>29</v>
      </c>
      <c r="K833">
        <v>774.3</v>
      </c>
      <c r="L833">
        <v>418.46999999999997</v>
      </c>
      <c r="M833">
        <v>0.54044943820224722</v>
      </c>
      <c r="N833">
        <v>26.902436199041908</v>
      </c>
      <c r="O833">
        <v>5.8706497722155291</v>
      </c>
      <c r="P833">
        <v>5.8706497722155291</v>
      </c>
      <c r="Q833">
        <v>1536.2038051779957</v>
      </c>
      <c r="R833">
        <v>1228.9630441423965</v>
      </c>
      <c r="S833">
        <v>1</v>
      </c>
      <c r="T833">
        <f t="shared" si="276"/>
        <v>26.825510443405982</v>
      </c>
      <c r="U833">
        <f t="shared" si="277"/>
        <v>4.7007656706360449E-3</v>
      </c>
      <c r="V833">
        <f>IF($F833="Reduce", INDEX(Model_Assumptions[Values], 2), INDEX(Model_Assumptions[Values], 1))</f>
        <v>-0.4</v>
      </c>
      <c r="W833">
        <f t="shared" si="278"/>
        <v>28.94547111822062</v>
      </c>
      <c r="X833">
        <f t="shared" si="291"/>
        <v>776.4770377711335</v>
      </c>
      <c r="Y833">
        <f t="shared" si="279"/>
        <v>421.31610715056649</v>
      </c>
      <c r="Z833">
        <f t="shared" si="280"/>
        <v>2.1770377711335414</v>
      </c>
      <c r="AA833">
        <f t="shared" si="281"/>
        <v>2.8461071505665245</v>
      </c>
      <c r="AB833">
        <f t="shared" si="292"/>
        <v>0.54259957043926055</v>
      </c>
      <c r="AC833">
        <f t="shared" si="282"/>
        <v>2.1501322370133247E-3</v>
      </c>
      <c r="AD833">
        <f t="shared" si="283"/>
        <v>2.1501322370133247E-3</v>
      </c>
      <c r="AE833">
        <f t="shared" si="284"/>
        <v>0.61999999999999478</v>
      </c>
      <c r="AF833">
        <f t="shared" si="293"/>
        <v>467.00595677411707</v>
      </c>
      <c r="AG833">
        <f t="shared" si="285"/>
        <v>0.37083421011366979</v>
      </c>
      <c r="AH833">
        <f t="shared" si="286"/>
        <v>0.48480274943951052</v>
      </c>
      <c r="AI833">
        <f t="shared" si="294"/>
        <v>0.38000000000000522</v>
      </c>
      <c r="AJ833">
        <f>MAX(0, $R833 - $AA833) * INDEX(Model_Assumptions[Values], 7)</f>
        <v>2452.23387398366</v>
      </c>
      <c r="AK833">
        <f>MAX(0, INDEX(Model_Assumptions[Values], 4) - $AD833)</f>
        <v>4.7849867762986678E-2</v>
      </c>
      <c r="AL833">
        <f>MAX(0, INDEX(Model_Assumptions[Values], 5) - $AC833)</f>
        <v>1.7849867762986676E-2</v>
      </c>
      <c r="AM833">
        <f>INDEX(Model_Assumptions[Values], 6) * MAX(0, INDEX(Model_Assumptions[Values], 3) - $AB833)^2</f>
        <v>0</v>
      </c>
      <c r="AN833">
        <f t="shared" si="287"/>
        <v>2453.4281007143604</v>
      </c>
      <c r="AO833" cm="1">
        <f t="array" ref="AO833">IFERROR(STDEV(IF($E$2:$E$2201=$E833, $AJ$2:$AJ$2201)), 0)</f>
        <v>2.6729597685078659</v>
      </c>
      <c r="AP833">
        <f t="shared" si="295"/>
        <v>-0.44678066043883996</v>
      </c>
      <c r="AQ833">
        <f t="shared" si="288"/>
        <v>4.8301209465752962E-2</v>
      </c>
      <c r="AR833" cm="1">
        <f t="array" ref="AR833">IFERROR(STDEV(IF($E$2:$E$2201=$E833, $AK$2:$AK$2201)), 0)</f>
        <v>1.0083313770484019E-3</v>
      </c>
      <c r="AS833">
        <f t="shared" si="296"/>
        <v>-0.4476124744699066</v>
      </c>
      <c r="AT833">
        <f t="shared" si="289"/>
        <v>1.8301209465752987E-2</v>
      </c>
      <c r="AU833" cm="1">
        <f t="array" ref="AU833">IFERROR(STDEV(IF($E$2:$E$2201=$E833, $AL$2:$AL$2201)), 0)</f>
        <v>1.0083313770484017E-3</v>
      </c>
      <c r="AV833">
        <f t="shared" si="297"/>
        <v>-0.44761247446993424</v>
      </c>
      <c r="AW833">
        <f t="shared" si="290"/>
        <v>0</v>
      </c>
      <c r="AX833" cm="1">
        <f t="array" ref="AX833">IFERROR(STDEV(IF($E$2:$E$2201=$E833, $AM$2:$AM$2201)), 0)</f>
        <v>0</v>
      </c>
      <c r="AY833">
        <f t="shared" si="298"/>
        <v>-0.44761247446993424</v>
      </c>
      <c r="AZ833">
        <f>INDEX(Model_Assumptions[Values],9)*((INDEX(Model_Scenarios[GR Weight],1)*$AG833)+(INDEX(Model_Scenarios[GP Weight],1)*$AH833)+(INDEX(Model_Scenarios[LTV Weight],1)*$AI833))-(INDEX(Model_Scenarios[LTV Weight],1)*$AP833)-(INDEX(Model_Scenarios[GP Weight],1)*($AS833+$AV833+$AY833))</f>
        <v>2.4395267504686609</v>
      </c>
      <c r="BA833">
        <f>INDEX(Model_Assumptions[Values],9)*((INDEX(Model_Scenarios[GR Weight],2)*$AG833)+(INDEX(Model_Scenarios[GP Weight],2)*$AH833)+(INDEX(Model_Scenarios[LTV Weight],2)*$AI833))-(INDEX(Model_Scenarios[LTV Weight],2)*$AP833)-(INDEX(Model_Scenarios[GP Weight],2)*($AS833+$AV833+$AY833))</f>
        <v>2.5569033209919811</v>
      </c>
      <c r="BB833">
        <f>INDEX(Model_Assumptions[Values],9)*((INDEX(Model_Scenarios[GR Weight],3)*$AG833)+(INDEX(Model_Scenarios[GP Weight],3)*$AH833)+(INDEX(Model_Scenarios[LTV Weight],3)*$AI833))-(INDEX(Model_Scenarios[LTV Weight],3)*$AP833)-(INDEX(Model_Scenarios[GP Weight],3)*($AS833+$AV833+$AY833))</f>
        <v>2.7206529365301986</v>
      </c>
      <c r="BC833">
        <f>INDEX(Model_Assumptions[Values],9)*((INDEX(Model_Scenarios[GR Weight],4)*$AG833)+(INDEX(Model_Scenarios[GP Weight],4)*$AH833)+(INDEX(Model_Scenarios[LTV Weight],4)*$AI833))-(INDEX(Model_Scenarios[LTV Weight],4)*$AP833)-(INDEX(Model_Scenarios[GP Weight],4)*($AS833+$AV833+$AY833))</f>
        <v>2.6713919755431466</v>
      </c>
      <c r="BD833">
        <f>INDEX(Model_Assumptions[Values],9)*((INDEX(Model_Scenarios[GR Weight],5)*$AG833)+(INDEX(Model_Scenarios[GP Weight],5)*$AH833)+(INDEX(Model_Scenarios[LTV Weight],5)*$AI833))-(INDEX(Model_Scenarios[LTV Weight],5)*$AP833)-(INDEX(Model_Scenarios[GP Weight],5)*($AS833+$AV833+$AY833))</f>
        <v>3.0292975190574167</v>
      </c>
    </row>
    <row r="834" spans="1:56" x14ac:dyDescent="0.25">
      <c r="A834">
        <v>833</v>
      </c>
      <c r="B834">
        <v>17</v>
      </c>
      <c r="C834" s="3">
        <v>33</v>
      </c>
      <c r="D834" s="4">
        <v>0.64</v>
      </c>
      <c r="E834" t="str">
        <v>SKU-1022</v>
      </c>
      <c r="F834" t="str">
        <v>Raise</v>
      </c>
      <c r="G834" t="str">
        <v>Full</v>
      </c>
      <c r="H834">
        <v>26.7</v>
      </c>
      <c r="I834">
        <v>12.27</v>
      </c>
      <c r="J834">
        <v>29</v>
      </c>
      <c r="K834">
        <v>774.3</v>
      </c>
      <c r="L834">
        <v>418.46999999999997</v>
      </c>
      <c r="M834">
        <v>0.54044943820224722</v>
      </c>
      <c r="N834">
        <v>26.902436199041908</v>
      </c>
      <c r="O834">
        <v>5.8706497722155291</v>
      </c>
      <c r="P834">
        <v>5.8706497722155291</v>
      </c>
      <c r="Q834">
        <v>1536.2038051779957</v>
      </c>
      <c r="R834">
        <v>1228.9630441423965</v>
      </c>
      <c r="S834">
        <v>1</v>
      </c>
      <c r="T834">
        <f t="shared" ref="T834:T897" si="299">$H834 + MIN($D834, $S834) * ($N834 - $H834)</f>
        <v>26.829559167386822</v>
      </c>
      <c r="U834">
        <f t="shared" ref="U834:U897" si="300">IFERROR(($T834-$H834)/$H834, 0)</f>
        <v>4.8524032729147211E-3</v>
      </c>
      <c r="V834">
        <f>IF($F834="Reduce", INDEX(Model_Assumptions[Values], 2), INDEX(Model_Assumptions[Values], 1))</f>
        <v>-0.4</v>
      </c>
      <c r="W834">
        <f t="shared" ref="W834:W897" si="301">$J834 * (1 + ($U834 * $V834))</f>
        <v>28.943712122034189</v>
      </c>
      <c r="X834">
        <f t="shared" si="291"/>
        <v>776.54703690192741</v>
      </c>
      <c r="Y834">
        <f t="shared" ref="Y834:Y897" si="302">$X834-($W834*$I834)</f>
        <v>421.40768916456796</v>
      </c>
      <c r="Z834">
        <f t="shared" ref="Z834:Z897" si="303">$X834-$K834</f>
        <v>2.2470369019274585</v>
      </c>
      <c r="AA834">
        <f t="shared" ref="AA834:AA897" si="304">$Y834-$L834</f>
        <v>2.9376891645679848</v>
      </c>
      <c r="AB834">
        <f t="shared" si="292"/>
        <v>0.5426685946105656</v>
      </c>
      <c r="AC834">
        <f t="shared" ref="AC834:AC897" si="305">$AB834-$M834</f>
        <v>2.219156408318379E-3</v>
      </c>
      <c r="AD834">
        <f t="shared" ref="AD834:AD897" si="306">IFERROR(($X834-($W834*$I834))/$X834, 0) - IFERROR(($K834-($J834*$I834))/$K834, 0)</f>
        <v>2.219156408318379E-3</v>
      </c>
      <c r="AE834">
        <f t="shared" ref="AE834:AE897" si="307">IFERROR(($T834-$H834)/($N834-$H834), 0)</f>
        <v>0.64000000000000701</v>
      </c>
      <c r="AF834">
        <f t="shared" si="293"/>
        <v>442.4266958912541</v>
      </c>
      <c r="AG834">
        <f t="shared" ref="AG834:AG897" si="308">IFERROR($Z834/$O834, 0)</f>
        <v>0.38275778476211969</v>
      </c>
      <c r="AH834">
        <f t="shared" ref="AH834:AH897" si="309">IFERROR($AA834/$P834, 0)</f>
        <v>0.50040272858234702</v>
      </c>
      <c r="AI834">
        <f t="shared" si="294"/>
        <v>0.35999999999999299</v>
      </c>
      <c r="AJ834">
        <f>MAX(0, $R834 - $AA834) * INDEX(Model_Assumptions[Values], 7)</f>
        <v>2452.0507099556571</v>
      </c>
      <c r="AK834">
        <f>MAX(0, INDEX(Model_Assumptions[Values], 4) - $AD834)</f>
        <v>4.7780843591681624E-2</v>
      </c>
      <c r="AL834">
        <f>MAX(0, INDEX(Model_Assumptions[Values], 5) - $AC834)</f>
        <v>1.7780843591681621E-2</v>
      </c>
      <c r="AM834">
        <f>INDEX(Model_Assumptions[Values], 6) * MAX(0, INDEX(Model_Assumptions[Values], 3) - $AB834)^2</f>
        <v>0</v>
      </c>
      <c r="AN834">
        <f t="shared" ref="AN834:AN897" si="310">AVERAGEIF($E$2:$E$2201, $E834, $AJ$2:$AJ$2201)</f>
        <v>2453.4281007143604</v>
      </c>
      <c r="AO834" cm="1">
        <f t="array" ref="AO834">IFERROR(STDEV(IF($E$2:$E$2201=$E834, $AJ$2:$AJ$2201)), 0)</f>
        <v>2.6729597685078659</v>
      </c>
      <c r="AP834">
        <f t="shared" si="295"/>
        <v>-0.51530545836543529</v>
      </c>
      <c r="AQ834">
        <f t="shared" ref="AQ834:AQ897" si="311">AVERAGEIF($E$2:$E$2201, $E834, $AK$2:$AK$2201)</f>
        <v>4.8301209465752962E-2</v>
      </c>
      <c r="AR834" cm="1">
        <f t="array" ref="AR834">IFERROR(STDEV(IF($E$2:$E$2201=$E834, $AK$2:$AK$2201)), 0)</f>
        <v>1.0083313770484019E-3</v>
      </c>
      <c r="AS834">
        <f t="shared" si="296"/>
        <v>-0.51606633088673515</v>
      </c>
      <c r="AT834">
        <f t="shared" ref="AT834:AT897" si="312">AVERAGEIF($E$2:$E$2201, $E834, $AL$2:$AL$2201)</f>
        <v>1.8301209465752987E-2</v>
      </c>
      <c r="AU834" cm="1">
        <f t="array" ref="AU834">IFERROR(STDEV(IF($E$2:$E$2201=$E834, $AL$2:$AL$2201)), 0)</f>
        <v>1.0083313770484017E-3</v>
      </c>
      <c r="AV834">
        <f t="shared" si="297"/>
        <v>-0.51606633088676279</v>
      </c>
      <c r="AW834">
        <f t="shared" ref="AW834:AW897" si="313">AVERAGEIF($E$2:$E$2201, $E834, $AM$2:$AM$2201)</f>
        <v>0</v>
      </c>
      <c r="AX834" cm="1">
        <f t="array" ref="AX834">IFERROR(STDEV(IF($E$2:$E$2201=$E834, $AM$2:$AM$2201)), 0)</f>
        <v>0</v>
      </c>
      <c r="AY834">
        <f t="shared" si="298"/>
        <v>-0.51606633088676279</v>
      </c>
      <c r="AZ834">
        <f>INDEX(Model_Assumptions[Values],9)*((INDEX(Model_Scenarios[GR Weight],1)*$AG834)+(INDEX(Model_Scenarios[GP Weight],1)*$AH834)+(INDEX(Model_Scenarios[LTV Weight],1)*$AI834))-(INDEX(Model_Scenarios[LTV Weight],1)*$AP834)-(INDEX(Model_Scenarios[GP Weight],1)*($AS834+$AV834+$AY834))</f>
        <v>2.44864452263058</v>
      </c>
      <c r="BA834">
        <f>INDEX(Model_Assumptions[Values],9)*((INDEX(Model_Scenarios[GR Weight],2)*$AG834)+(INDEX(Model_Scenarios[GP Weight],2)*$AH834)+(INDEX(Model_Scenarios[LTV Weight],2)*$AI834))-(INDEX(Model_Scenarios[LTV Weight],2)*$AP834)-(INDEX(Model_Scenarios[GP Weight],2)*($AS834+$AV834+$AY834))</f>
        <v>2.6020594136234991</v>
      </c>
      <c r="BB834">
        <f>INDEX(Model_Assumptions[Values],9)*((INDEX(Model_Scenarios[GR Weight],3)*$AG834)+(INDEX(Model_Scenarios[GP Weight],3)*$AH834)+(INDEX(Model_Scenarios[LTV Weight],3)*$AI834))-(INDEX(Model_Scenarios[LTV Weight],3)*$AP834)-(INDEX(Model_Scenarios[GP Weight],3)*($AS834+$AV834+$AY834))</f>
        <v>2.8221438367490079</v>
      </c>
      <c r="BC834">
        <f>INDEX(Model_Assumptions[Values],9)*((INDEX(Model_Scenarios[GR Weight],4)*$AG834)+(INDEX(Model_Scenarios[GP Weight],4)*$AH834)+(INDEX(Model_Scenarios[LTV Weight],4)*$AI834))-(INDEX(Model_Scenarios[LTV Weight],4)*$AP834)-(INDEX(Model_Scenarios[GP Weight],4)*($AS834+$AV834+$AY834))</f>
        <v>2.7819921832935277</v>
      </c>
      <c r="BD834">
        <f>INDEX(Model_Assumptions[Values],9)*((INDEX(Model_Scenarios[GR Weight],5)*$AG834)+(INDEX(Model_Scenarios[GP Weight],5)*$AH834)+(INDEX(Model_Scenarios[LTV Weight],5)*$AI834))-(INDEX(Model_Scenarios[LTV Weight],5)*$AP834)-(INDEX(Model_Scenarios[GP Weight],5)*($AS834+$AV834+$AY834))</f>
        <v>3.1892010989180677</v>
      </c>
    </row>
    <row r="835" spans="1:56" x14ac:dyDescent="0.25">
      <c r="A835">
        <v>834</v>
      </c>
      <c r="B835">
        <v>17</v>
      </c>
      <c r="C835" s="3">
        <v>34</v>
      </c>
      <c r="D835" s="4">
        <v>0.66</v>
      </c>
      <c r="E835" t="str">
        <v>SKU-1022</v>
      </c>
      <c r="F835" t="str">
        <v>Raise</v>
      </c>
      <c r="G835" t="str">
        <v>Full</v>
      </c>
      <c r="H835">
        <v>26.7</v>
      </c>
      <c r="I835">
        <v>12.27</v>
      </c>
      <c r="J835">
        <v>29</v>
      </c>
      <c r="K835">
        <v>774.3</v>
      </c>
      <c r="L835">
        <v>418.46999999999997</v>
      </c>
      <c r="M835">
        <v>0.54044943820224722</v>
      </c>
      <c r="N835">
        <v>26.902436199041908</v>
      </c>
      <c r="O835">
        <v>5.8706497722155291</v>
      </c>
      <c r="P835">
        <v>5.8706497722155291</v>
      </c>
      <c r="Q835">
        <v>1536.2038051779957</v>
      </c>
      <c r="R835">
        <v>1228.9630441423965</v>
      </c>
      <c r="S835">
        <v>1</v>
      </c>
      <c r="T835">
        <f t="shared" si="299"/>
        <v>26.833607891367659</v>
      </c>
      <c r="U835">
        <f t="shared" si="300"/>
        <v>5.0040408751932646E-3</v>
      </c>
      <c r="V835">
        <f>IF($F835="Reduce", INDEX(Model_Assumptions[Values], 2), INDEX(Model_Assumptions[Values], 1))</f>
        <v>-0.4</v>
      </c>
      <c r="W835">
        <f t="shared" si="301"/>
        <v>28.941953125847757</v>
      </c>
      <c r="X835">
        <f t="shared" ref="X835:X898" si="314">$W835*$T835</f>
        <v>776.61702178934127</v>
      </c>
      <c r="Y835">
        <f t="shared" si="302"/>
        <v>421.49925693518929</v>
      </c>
      <c r="Z835">
        <f t="shared" si="303"/>
        <v>2.317021789341311</v>
      </c>
      <c r="AA835">
        <f t="shared" si="304"/>
        <v>3.0292569351893235</v>
      </c>
      <c r="AB835">
        <f t="shared" ref="AB835:AB898" si="315">IFERROR($Y835/$X835,0)</f>
        <v>0.54273759795278054</v>
      </c>
      <c r="AC835">
        <f t="shared" si="305"/>
        <v>2.288159750533314E-3</v>
      </c>
      <c r="AD835">
        <f t="shared" si="306"/>
        <v>2.288159750533314E-3</v>
      </c>
      <c r="AE835">
        <f t="shared" si="307"/>
        <v>0.66000000000000181</v>
      </c>
      <c r="AF835">
        <f t="shared" ref="AF835:AF898" si="316">$R835 * (1 - $AE835)</f>
        <v>417.84743500841256</v>
      </c>
      <c r="AG835">
        <f t="shared" si="308"/>
        <v>0.39467893320893649</v>
      </c>
      <c r="AH835">
        <f t="shared" si="309"/>
        <v>0.51600028152354072</v>
      </c>
      <c r="AI835">
        <f t="shared" ref="AI835:AI898" si="317">IFERROR($AF835/$R835, 0)</f>
        <v>0.33999999999999819</v>
      </c>
      <c r="AJ835">
        <f>MAX(0, $R835 - $AA835) * INDEX(Model_Assumptions[Values], 7)</f>
        <v>2451.8675744144143</v>
      </c>
      <c r="AK835">
        <f>MAX(0, INDEX(Model_Assumptions[Values], 4) - $AD835)</f>
        <v>4.7711840249466689E-2</v>
      </c>
      <c r="AL835">
        <f>MAX(0, INDEX(Model_Assumptions[Values], 5) - $AC835)</f>
        <v>1.7711840249466686E-2</v>
      </c>
      <c r="AM835">
        <f>INDEX(Model_Assumptions[Values], 6) * MAX(0, INDEX(Model_Assumptions[Values], 3) - $AB835)^2</f>
        <v>0</v>
      </c>
      <c r="AN835">
        <f t="shared" si="310"/>
        <v>2453.4281007143604</v>
      </c>
      <c r="AO835" cm="1">
        <f t="array" ref="AO835">IFERROR(STDEV(IF($E$2:$E$2201=$E835, $AJ$2:$AJ$2201)), 0)</f>
        <v>2.6729597685078659</v>
      </c>
      <c r="AP835">
        <f t="shared" ref="AP835:AP898" si="318">IF($AO835=0, 0, ($AJ835-$AN835)/$AO835)</f>
        <v>-0.58381959890748447</v>
      </c>
      <c r="AQ835">
        <f t="shared" si="311"/>
        <v>4.8301209465752962E-2</v>
      </c>
      <c r="AR835" cm="1">
        <f t="array" ref="AR835">IFERROR(STDEV(IF($E$2:$E$2201=$E835, $AK$2:$AK$2201)), 0)</f>
        <v>1.0083313770484019E-3</v>
      </c>
      <c r="AS835">
        <f t="shared" ref="AS835:AS898" si="319">IF($AR835=0, 0, ($AK835-$AQ835)/$AR835)</f>
        <v>-0.58449953031460811</v>
      </c>
      <c r="AT835">
        <f t="shared" si="312"/>
        <v>1.8301209465752987E-2</v>
      </c>
      <c r="AU835" cm="1">
        <f t="array" ref="AU835">IFERROR(STDEV(IF($E$2:$E$2201=$E835, $AL$2:$AL$2201)), 0)</f>
        <v>1.0083313770484017E-3</v>
      </c>
      <c r="AV835">
        <f t="shared" ref="AV835:AV898" si="320">IF($AU835=0, 0, ($AL835-$AT835)/$AU835)</f>
        <v>-0.58449953031463575</v>
      </c>
      <c r="AW835">
        <f t="shared" si="313"/>
        <v>0</v>
      </c>
      <c r="AX835" cm="1">
        <f t="array" ref="AX835">IFERROR(STDEV(IF($E$2:$E$2201=$E835, $AM$2:$AM$2201)), 0)</f>
        <v>0</v>
      </c>
      <c r="AY835">
        <f t="shared" ref="AY835:AY898" si="321">IF($AU835=0, 0, ($AL835-$AT835)/$AU835)</f>
        <v>-0.58449953031463575</v>
      </c>
      <c r="AZ835">
        <f>INDEX(Model_Assumptions[Values],9)*((INDEX(Model_Scenarios[GR Weight],1)*$AG835)+(INDEX(Model_Scenarios[GP Weight],1)*$AH835)+(INDEX(Model_Scenarios[LTV Weight],1)*$AI835))-(INDEX(Model_Scenarios[LTV Weight],1)*$AP835)-(INDEX(Model_Scenarios[GP Weight],1)*($AS835+$AV835+$AY835))</f>
        <v>2.4577451455866068</v>
      </c>
      <c r="BA835">
        <f>INDEX(Model_Assumptions[Values],9)*((INDEX(Model_Scenarios[GR Weight],2)*$AG835)+(INDEX(Model_Scenarios[GP Weight],2)*$AH835)+(INDEX(Model_Scenarios[LTV Weight],2)*$AI835))-(INDEX(Model_Scenarios[LTV Weight],2)*$AP835)-(INDEX(Model_Scenarios[GP Weight],2)*($AS835+$AV835+$AY835))</f>
        <v>2.6471919389088785</v>
      </c>
      <c r="BB835">
        <f>INDEX(Model_Assumptions[Values],9)*((INDEX(Model_Scenarios[GR Weight],3)*$AG835)+(INDEX(Model_Scenarios[GP Weight],3)*$AH835)+(INDEX(Model_Scenarios[LTV Weight],3)*$AI835))-(INDEX(Model_Scenarios[LTV Weight],3)*$AP835)-(INDEX(Model_Scenarios[GP Weight],3)*($AS835+$AV835+$AY835))</f>
        <v>2.9236015055707147</v>
      </c>
      <c r="BC835">
        <f>INDEX(Model_Assumptions[Values],9)*((INDEX(Model_Scenarios[GR Weight],4)*$AG835)+(INDEX(Model_Scenarios[GP Weight],4)*$AH835)+(INDEX(Model_Scenarios[LTV Weight],4)*$AI835))-(INDEX(Model_Scenarios[LTV Weight],4)*$AP835)-(INDEX(Model_Scenarios[GP Weight],4)*($AS835+$AV835+$AY835))</f>
        <v>2.8925590122844351</v>
      </c>
      <c r="BD835">
        <f>INDEX(Model_Assumptions[Values],9)*((INDEX(Model_Scenarios[GR Weight],5)*$AG835)+(INDEX(Model_Scenarios[GP Weight],5)*$AH835)+(INDEX(Model_Scenarios[LTV Weight],5)*$AI835))-(INDEX(Model_Scenarios[LTV Weight],5)*$AP835)-(INDEX(Model_Scenarios[GP Weight],5)*($AS835+$AV835+$AY835))</f>
        <v>3.3490588321446761</v>
      </c>
    </row>
    <row r="836" spans="1:56" x14ac:dyDescent="0.25">
      <c r="A836">
        <v>835</v>
      </c>
      <c r="B836">
        <v>17</v>
      </c>
      <c r="C836" s="3">
        <v>35</v>
      </c>
      <c r="D836" s="4">
        <v>0.68</v>
      </c>
      <c r="E836" t="str">
        <v>SKU-1022</v>
      </c>
      <c r="F836" t="str">
        <v>Raise</v>
      </c>
      <c r="G836" t="str">
        <v>Full</v>
      </c>
      <c r="H836">
        <v>26.7</v>
      </c>
      <c r="I836">
        <v>12.27</v>
      </c>
      <c r="J836">
        <v>29</v>
      </c>
      <c r="K836">
        <v>774.3</v>
      </c>
      <c r="L836">
        <v>418.46999999999997</v>
      </c>
      <c r="M836">
        <v>0.54044943820224722</v>
      </c>
      <c r="N836">
        <v>26.902436199041908</v>
      </c>
      <c r="O836">
        <v>5.8706497722155291</v>
      </c>
      <c r="P836">
        <v>5.8706497722155291</v>
      </c>
      <c r="Q836">
        <v>1536.2038051779957</v>
      </c>
      <c r="R836">
        <v>1228.9630441423965</v>
      </c>
      <c r="S836">
        <v>1</v>
      </c>
      <c r="T836">
        <f t="shared" si="299"/>
        <v>26.837656615348497</v>
      </c>
      <c r="U836">
        <f t="shared" si="300"/>
        <v>5.1556784774718081E-3</v>
      </c>
      <c r="V836">
        <f>IF($F836="Reduce", INDEX(Model_Assumptions[Values], 2), INDEX(Model_Assumptions[Values], 1))</f>
        <v>-0.4</v>
      </c>
      <c r="W836">
        <f t="shared" si="301"/>
        <v>28.940194129661329</v>
      </c>
      <c r="X836">
        <f t="shared" si="314"/>
        <v>776.68699243337505</v>
      </c>
      <c r="Y836">
        <f t="shared" si="302"/>
        <v>421.59081046243057</v>
      </c>
      <c r="Z836">
        <f t="shared" si="303"/>
        <v>2.3869924333750987</v>
      </c>
      <c r="AA836">
        <f t="shared" si="304"/>
        <v>3.1208104624305975</v>
      </c>
      <c r="AB836">
        <f t="shared" si="315"/>
        <v>0.54280658047533226</v>
      </c>
      <c r="AC836">
        <f t="shared" si="305"/>
        <v>2.3571422730850333E-3</v>
      </c>
      <c r="AD836">
        <f t="shared" si="306"/>
        <v>2.3571422730850333E-3</v>
      </c>
      <c r="AE836">
        <f t="shared" si="307"/>
        <v>0.6799999999999965</v>
      </c>
      <c r="AF836">
        <f t="shared" si="316"/>
        <v>393.26817412557119</v>
      </c>
      <c r="AG836">
        <f t="shared" si="308"/>
        <v>0.40659765545412019</v>
      </c>
      <c r="AH836">
        <f t="shared" si="309"/>
        <v>0.53159540826310137</v>
      </c>
      <c r="AI836">
        <f t="shared" si="317"/>
        <v>0.3200000000000035</v>
      </c>
      <c r="AJ836">
        <f>MAX(0, $R836 - $AA836) * INDEX(Model_Assumptions[Values], 7)</f>
        <v>2451.6844673599317</v>
      </c>
      <c r="AK836">
        <f>MAX(0, INDEX(Model_Assumptions[Values], 4) - $AD836)</f>
        <v>4.7642857726914969E-2</v>
      </c>
      <c r="AL836">
        <f>MAX(0, INDEX(Model_Assumptions[Values], 5) - $AC836)</f>
        <v>1.7642857726914967E-2</v>
      </c>
      <c r="AM836">
        <f>INDEX(Model_Assumptions[Values], 6) * MAX(0, INDEX(Model_Assumptions[Values], 3) - $AB836)^2</f>
        <v>0</v>
      </c>
      <c r="AN836">
        <f t="shared" si="310"/>
        <v>2453.4281007143604</v>
      </c>
      <c r="AO836" cm="1">
        <f t="array" ref="AO836">IFERROR(STDEV(IF($E$2:$E$2201=$E836, $AJ$2:$AJ$2201)), 0)</f>
        <v>2.6729597685078659</v>
      </c>
      <c r="AP836">
        <f t="shared" si="318"/>
        <v>-0.65232308206498746</v>
      </c>
      <c r="AQ836">
        <f t="shared" si="311"/>
        <v>4.8301209465752962E-2</v>
      </c>
      <c r="AR836" cm="1">
        <f t="array" ref="AR836">IFERROR(STDEV(IF($E$2:$E$2201=$E836, $AK$2:$AK$2201)), 0)</f>
        <v>1.0083313770484019E-3</v>
      </c>
      <c r="AS836">
        <f t="shared" si="319"/>
        <v>-0.65291208210253882</v>
      </c>
      <c r="AT836">
        <f t="shared" si="312"/>
        <v>1.8301209465752987E-2</v>
      </c>
      <c r="AU836" cm="1">
        <f t="array" ref="AU836">IFERROR(STDEV(IF($E$2:$E$2201=$E836, $AL$2:$AL$2201)), 0)</f>
        <v>1.0083313770484017E-3</v>
      </c>
      <c r="AV836">
        <f t="shared" si="320"/>
        <v>-0.65291208210256646</v>
      </c>
      <c r="AW836">
        <f t="shared" si="313"/>
        <v>0</v>
      </c>
      <c r="AX836" cm="1">
        <f t="array" ref="AX836">IFERROR(STDEV(IF($E$2:$E$2201=$E836, $AM$2:$AM$2201)), 0)</f>
        <v>0</v>
      </c>
      <c r="AY836">
        <f t="shared" si="321"/>
        <v>-0.65291208210256646</v>
      </c>
      <c r="AZ836">
        <f>INDEX(Model_Assumptions[Values],9)*((INDEX(Model_Scenarios[GR Weight],1)*$AG836)+(INDEX(Model_Scenarios[GP Weight],1)*$AH836)+(INDEX(Model_Scenarios[LTV Weight],1)*$AI836))-(INDEX(Model_Scenarios[LTV Weight],1)*$AP836)-(INDEX(Model_Scenarios[GP Weight],1)*($AS836+$AV836+$AY836))</f>
        <v>2.4668286221413824</v>
      </c>
      <c r="BA836">
        <f>INDEX(Model_Assumptions[Values],9)*((INDEX(Model_Scenarios[GR Weight],2)*$AG836)+(INDEX(Model_Scenarios[GP Weight],2)*$AH836)+(INDEX(Model_Scenarios[LTV Weight],2)*$AI836))-(INDEX(Model_Scenarios[LTV Weight],2)*$AP836)-(INDEX(Model_Scenarios[GP Weight],2)*($AS836+$AV836+$AY836))</f>
        <v>2.6923009024574798</v>
      </c>
      <c r="BB836">
        <f>INDEX(Model_Assumptions[Values],9)*((INDEX(Model_Scenarios[GR Weight],3)*$AG836)+(INDEX(Model_Scenarios[GP Weight],3)*$AH836)+(INDEX(Model_Scenarios[LTV Weight],3)*$AI836))-(INDEX(Model_Scenarios[LTV Weight],3)*$AP836)-(INDEX(Model_Scenarios[GP Weight],3)*($AS836+$AV836+$AY836))</f>
        <v>3.0250259528117645</v>
      </c>
      <c r="BC836">
        <f>INDEX(Model_Assumptions[Values],9)*((INDEX(Model_Scenarios[GR Weight],4)*$AG836)+(INDEX(Model_Scenarios[GP Weight],4)*$AH836)+(INDEX(Model_Scenarios[LTV Weight],4)*$AI836))-(INDEX(Model_Scenarios[LTV Weight],4)*$AP836)-(INDEX(Model_Scenarios[GP Weight],4)*($AS836+$AV836+$AY836))</f>
        <v>3.0030924723323245</v>
      </c>
      <c r="BD836">
        <f>INDEX(Model_Assumptions[Values],9)*((INDEX(Model_Scenarios[GR Weight],5)*$AG836)+(INDEX(Model_Scenarios[GP Weight],5)*$AH836)+(INDEX(Model_Scenarios[LTV Weight],5)*$AI836))-(INDEX(Model_Scenarios[LTV Weight],5)*$AP836)-(INDEX(Model_Scenarios[GP Weight],5)*($AS836+$AV836+$AY836))</f>
        <v>3.5088707341631196</v>
      </c>
    </row>
    <row r="837" spans="1:56" x14ac:dyDescent="0.25">
      <c r="A837">
        <v>836</v>
      </c>
      <c r="B837">
        <v>17</v>
      </c>
      <c r="C837" s="3">
        <v>36</v>
      </c>
      <c r="D837" s="4">
        <v>0.70000000000000007</v>
      </c>
      <c r="E837" t="str">
        <v>SKU-1022</v>
      </c>
      <c r="F837" t="str">
        <v>Raise</v>
      </c>
      <c r="G837" t="str">
        <v>Full</v>
      </c>
      <c r="H837">
        <v>26.7</v>
      </c>
      <c r="I837">
        <v>12.27</v>
      </c>
      <c r="J837">
        <v>29</v>
      </c>
      <c r="K837">
        <v>774.3</v>
      </c>
      <c r="L837">
        <v>418.46999999999997</v>
      </c>
      <c r="M837">
        <v>0.54044943820224722</v>
      </c>
      <c r="N837">
        <v>26.902436199041908</v>
      </c>
      <c r="O837">
        <v>5.8706497722155291</v>
      </c>
      <c r="P837">
        <v>5.8706497722155291</v>
      </c>
      <c r="Q837">
        <v>1536.2038051779957</v>
      </c>
      <c r="R837">
        <v>1228.9630441423965</v>
      </c>
      <c r="S837">
        <v>1</v>
      </c>
      <c r="T837">
        <f t="shared" si="299"/>
        <v>26.841705339329337</v>
      </c>
      <c r="U837">
        <f t="shared" si="300"/>
        <v>5.3073160797504843E-3</v>
      </c>
      <c r="V837">
        <f>IF($F837="Reduce", INDEX(Model_Assumptions[Values], 2), INDEX(Model_Assumptions[Values], 1))</f>
        <v>-0.4</v>
      </c>
      <c r="W837">
        <f t="shared" si="301"/>
        <v>28.938435133474897</v>
      </c>
      <c r="X837">
        <f t="shared" si="314"/>
        <v>776.75694883402878</v>
      </c>
      <c r="Y837">
        <f t="shared" si="302"/>
        <v>421.68234974629178</v>
      </c>
      <c r="Z837">
        <f t="shared" si="303"/>
        <v>2.4569488340288217</v>
      </c>
      <c r="AA837">
        <f t="shared" si="304"/>
        <v>3.2123497462918067</v>
      </c>
      <c r="AB837">
        <f t="shared" si="315"/>
        <v>0.54287554218764189</v>
      </c>
      <c r="AC837">
        <f t="shared" si="305"/>
        <v>2.4261039853946675E-3</v>
      </c>
      <c r="AD837">
        <f t="shared" si="306"/>
        <v>2.4261039853946675E-3</v>
      </c>
      <c r="AE837">
        <f t="shared" si="307"/>
        <v>0.70000000000000873</v>
      </c>
      <c r="AF837">
        <f t="shared" si="316"/>
        <v>368.68891324270822</v>
      </c>
      <c r="AG837">
        <f t="shared" si="308"/>
        <v>0.41851395149767073</v>
      </c>
      <c r="AH837">
        <f t="shared" si="309"/>
        <v>0.54718810880102897</v>
      </c>
      <c r="AI837">
        <f t="shared" si="317"/>
        <v>0.29999999999999127</v>
      </c>
      <c r="AJ837">
        <f>MAX(0, $R837 - $AA837) * INDEX(Model_Assumptions[Values], 7)</f>
        <v>2451.5013887922096</v>
      </c>
      <c r="AK837">
        <f>MAX(0, INDEX(Model_Assumptions[Values], 4) - $AD837)</f>
        <v>4.7573896014605335E-2</v>
      </c>
      <c r="AL837">
        <f>MAX(0, INDEX(Model_Assumptions[Values], 5) - $AC837)</f>
        <v>1.7573896014605333E-2</v>
      </c>
      <c r="AM837">
        <f>INDEX(Model_Assumptions[Values], 6) * MAX(0, INDEX(Model_Assumptions[Values], 3) - $AB837)^2</f>
        <v>0</v>
      </c>
      <c r="AN837">
        <f t="shared" si="310"/>
        <v>2453.4281007143604</v>
      </c>
      <c r="AO837" cm="1">
        <f t="array" ref="AO837">IFERROR(STDEV(IF($E$2:$E$2201=$E837, $AJ$2:$AJ$2201)), 0)</f>
        <v>2.6729597685078659</v>
      </c>
      <c r="AP837">
        <f t="shared" si="318"/>
        <v>-0.72081590783777405</v>
      </c>
      <c r="AQ837">
        <f t="shared" si="311"/>
        <v>4.8301209465752962E-2</v>
      </c>
      <c r="AR837" cm="1">
        <f t="array" ref="AR837">IFERROR(STDEV(IF($E$2:$E$2201=$E837, $AK$2:$AK$2201)), 0)</f>
        <v>1.0083313770484019E-3</v>
      </c>
      <c r="AS837">
        <f t="shared" si="319"/>
        <v>-0.72130399559381553</v>
      </c>
      <c r="AT837">
        <f t="shared" si="312"/>
        <v>1.8301209465752987E-2</v>
      </c>
      <c r="AU837" cm="1">
        <f t="array" ref="AU837">IFERROR(STDEV(IF($E$2:$E$2201=$E837, $AL$2:$AL$2201)), 0)</f>
        <v>1.0083313770484017E-3</v>
      </c>
      <c r="AV837">
        <f t="shared" si="320"/>
        <v>-0.72130399559384317</v>
      </c>
      <c r="AW837">
        <f t="shared" si="313"/>
        <v>0</v>
      </c>
      <c r="AX837" cm="1">
        <f t="array" ref="AX837">IFERROR(STDEV(IF($E$2:$E$2201=$E837, $AM$2:$AM$2201)), 0)</f>
        <v>0</v>
      </c>
      <c r="AY837">
        <f t="shared" si="321"/>
        <v>-0.72130399559384317</v>
      </c>
      <c r="AZ837">
        <f>INDEX(Model_Assumptions[Values],9)*((INDEX(Model_Scenarios[GR Weight],1)*$AG837)+(INDEX(Model_Scenarios[GP Weight],1)*$AH837)+(INDEX(Model_Scenarios[LTV Weight],1)*$AI837))-(INDEX(Model_Scenarios[LTV Weight],1)*$AP837)-(INDEX(Model_Scenarios[GP Weight],1)*($AS837+$AV837+$AY837))</f>
        <v>2.4758949550976843</v>
      </c>
      <c r="BA837">
        <f>INDEX(Model_Assumptions[Values],9)*((INDEX(Model_Scenarios[GR Weight],2)*$AG837)+(INDEX(Model_Scenarios[GP Weight],2)*$AH837)+(INDEX(Model_Scenarios[LTV Weight],2)*$AI837))-(INDEX(Model_Scenarios[LTV Weight],2)*$AP837)-(INDEX(Model_Scenarios[GP Weight],2)*($AS837+$AV837+$AY837))</f>
        <v>2.7373863098751072</v>
      </c>
      <c r="BB837">
        <f>INDEX(Model_Assumptions[Values],9)*((INDEX(Model_Scenarios[GR Weight],3)*$AG837)+(INDEX(Model_Scenarios[GP Weight],3)*$AH837)+(INDEX(Model_Scenarios[LTV Weight],3)*$AI837))-(INDEX(Model_Scenarios[LTV Weight],3)*$AP837)-(INDEX(Model_Scenarios[GP Weight],3)*($AS837+$AV837+$AY837))</f>
        <v>3.1264171882825065</v>
      </c>
      <c r="BC837">
        <f>INDEX(Model_Assumptions[Values],9)*((INDEX(Model_Scenarios[GR Weight],4)*$AG837)+(INDEX(Model_Scenarios[GP Weight],4)*$AH837)+(INDEX(Model_Scenarios[LTV Weight],4)*$AI837))-(INDEX(Model_Scenarios[LTV Weight],4)*$AP837)-(INDEX(Model_Scenarios[GP Weight],4)*($AS837+$AV837+$AY837))</f>
        <v>3.1135925732475691</v>
      </c>
      <c r="BD837">
        <f>INDEX(Model_Assumptions[Values],9)*((INDEX(Model_Scenarios[GR Weight],5)*$AG837)+(INDEX(Model_Scenarios[GP Weight],5)*$AH837)+(INDEX(Model_Scenarios[LTV Weight],5)*$AI837))-(INDEX(Model_Scenarios[LTV Weight],5)*$AP837)-(INDEX(Model_Scenarios[GP Weight],5)*($AS837+$AV837+$AY837))</f>
        <v>3.6686368203897595</v>
      </c>
    </row>
    <row r="838" spans="1:56" x14ac:dyDescent="0.25">
      <c r="A838">
        <v>837</v>
      </c>
      <c r="B838">
        <v>17</v>
      </c>
      <c r="C838" s="3">
        <v>37</v>
      </c>
      <c r="D838" s="4">
        <v>0.72</v>
      </c>
      <c r="E838" t="str">
        <v>SKU-1022</v>
      </c>
      <c r="F838" t="str">
        <v>Raise</v>
      </c>
      <c r="G838" t="str">
        <v>Full</v>
      </c>
      <c r="H838">
        <v>26.7</v>
      </c>
      <c r="I838">
        <v>12.27</v>
      </c>
      <c r="J838">
        <v>29</v>
      </c>
      <c r="K838">
        <v>774.3</v>
      </c>
      <c r="L838">
        <v>418.46999999999997</v>
      </c>
      <c r="M838">
        <v>0.54044943820224722</v>
      </c>
      <c r="N838">
        <v>26.902436199041908</v>
      </c>
      <c r="O838">
        <v>5.8706497722155291</v>
      </c>
      <c r="P838">
        <v>5.8706497722155291</v>
      </c>
      <c r="Q838">
        <v>1536.2038051779957</v>
      </c>
      <c r="R838">
        <v>1228.9630441423965</v>
      </c>
      <c r="S838">
        <v>1</v>
      </c>
      <c r="T838">
        <f t="shared" si="299"/>
        <v>26.845754063310174</v>
      </c>
      <c r="U838">
        <f t="shared" si="300"/>
        <v>5.4589536820290278E-3</v>
      </c>
      <c r="V838">
        <f>IF($F838="Reduce", INDEX(Model_Assumptions[Values], 2), INDEX(Model_Assumptions[Values], 1))</f>
        <v>-0.4</v>
      </c>
      <c r="W838">
        <f t="shared" si="301"/>
        <v>28.936676137288462</v>
      </c>
      <c r="X838">
        <f t="shared" si="314"/>
        <v>776.82689099130232</v>
      </c>
      <c r="Y838">
        <f t="shared" si="302"/>
        <v>421.77387478677292</v>
      </c>
      <c r="Z838">
        <f t="shared" si="303"/>
        <v>2.5268909913023663</v>
      </c>
      <c r="AA838">
        <f t="shared" si="304"/>
        <v>3.3038747867729512</v>
      </c>
      <c r="AB838">
        <f t="shared" si="315"/>
        <v>0.54294448309912491</v>
      </c>
      <c r="AC838">
        <f t="shared" si="305"/>
        <v>2.495044896877685E-3</v>
      </c>
      <c r="AD838">
        <f t="shared" si="306"/>
        <v>2.495044896877685E-3</v>
      </c>
      <c r="AE838">
        <f t="shared" si="307"/>
        <v>0.72000000000000353</v>
      </c>
      <c r="AF838">
        <f t="shared" si="316"/>
        <v>344.10965235986669</v>
      </c>
      <c r="AG838">
        <f t="shared" si="308"/>
        <v>0.43042782133956886</v>
      </c>
      <c r="AH838">
        <f t="shared" si="309"/>
        <v>0.56277838313732342</v>
      </c>
      <c r="AI838">
        <f t="shared" si="317"/>
        <v>0.27999999999999647</v>
      </c>
      <c r="AJ838">
        <f>MAX(0, $R838 - $AA838) * INDEX(Model_Assumptions[Values], 7)</f>
        <v>2451.3183387112472</v>
      </c>
      <c r="AK838">
        <f>MAX(0, INDEX(Model_Assumptions[Values], 4) - $AD838)</f>
        <v>4.7504955103122318E-2</v>
      </c>
      <c r="AL838">
        <f>MAX(0, INDEX(Model_Assumptions[Values], 5) - $AC838)</f>
        <v>1.7504955103122315E-2</v>
      </c>
      <c r="AM838">
        <f>INDEX(Model_Assumptions[Values], 6) * MAX(0, INDEX(Model_Assumptions[Values], 3) - $AB838)^2</f>
        <v>0</v>
      </c>
      <c r="AN838">
        <f t="shared" si="310"/>
        <v>2453.4281007143604</v>
      </c>
      <c r="AO838" cm="1">
        <f t="array" ref="AO838">IFERROR(STDEV(IF($E$2:$E$2201=$E838, $AJ$2:$AJ$2201)), 0)</f>
        <v>2.6729597685078659</v>
      </c>
      <c r="AP838">
        <f t="shared" si="318"/>
        <v>-0.78929807622618464</v>
      </c>
      <c r="AQ838">
        <f t="shared" si="311"/>
        <v>4.8301209465752962E-2</v>
      </c>
      <c r="AR838" cm="1">
        <f t="array" ref="AR838">IFERROR(STDEV(IF($E$2:$E$2201=$E838, $AK$2:$AK$2201)), 0)</f>
        <v>1.0083313770484019E-3</v>
      </c>
      <c r="AS838">
        <f t="shared" si="319"/>
        <v>-0.78967528012611088</v>
      </c>
      <c r="AT838">
        <f t="shared" si="312"/>
        <v>1.8301209465752987E-2</v>
      </c>
      <c r="AU838" cm="1">
        <f t="array" ref="AU838">IFERROR(STDEV(IF($E$2:$E$2201=$E838, $AL$2:$AL$2201)), 0)</f>
        <v>1.0083313770484017E-3</v>
      </c>
      <c r="AV838">
        <f t="shared" si="320"/>
        <v>-0.78967528012613863</v>
      </c>
      <c r="AW838">
        <f t="shared" si="313"/>
        <v>0</v>
      </c>
      <c r="AX838" cm="1">
        <f t="array" ref="AX838">IFERROR(STDEV(IF($E$2:$E$2201=$E838, $AM$2:$AM$2201)), 0)</f>
        <v>0</v>
      </c>
      <c r="AY838">
        <f t="shared" si="321"/>
        <v>-0.78967528012613863</v>
      </c>
      <c r="AZ838">
        <f>INDEX(Model_Assumptions[Values],9)*((INDEX(Model_Scenarios[GR Weight],1)*$AG838)+(INDEX(Model_Scenarios[GP Weight],1)*$AH838)+(INDEX(Model_Scenarios[LTV Weight],1)*$AI838))-(INDEX(Model_Scenarios[LTV Weight],1)*$AP838)-(INDEX(Model_Scenarios[GP Weight],1)*($AS838+$AV838+$AY838))</f>
        <v>2.4849441472572189</v>
      </c>
      <c r="BA838">
        <f>INDEX(Model_Assumptions[Values],9)*((INDEX(Model_Scenarios[GR Weight],2)*$AG838)+(INDEX(Model_Scenarios[GP Weight],2)*$AH838)+(INDEX(Model_Scenarios[LTV Weight],2)*$AI838))-(INDEX(Model_Scenarios[LTV Weight],2)*$AP838)-(INDEX(Model_Scenarios[GP Weight],2)*($AS838+$AV838+$AY838))</f>
        <v>2.7824481667646861</v>
      </c>
      <c r="BB838">
        <f>INDEX(Model_Assumptions[Values],9)*((INDEX(Model_Scenarios[GR Weight],3)*$AG838)+(INDEX(Model_Scenarios[GP Weight],3)*$AH838)+(INDEX(Model_Scenarios[LTV Weight],3)*$AI838))-(INDEX(Model_Scenarios[LTV Weight],3)*$AP838)-(INDEX(Model_Scenarios[GP Weight],3)*($AS838+$AV838+$AY838))</f>
        <v>3.2277752217876796</v>
      </c>
      <c r="BC838">
        <f>INDEX(Model_Assumptions[Values],9)*((INDEX(Model_Scenarios[GR Weight],4)*$AG838)+(INDEX(Model_Scenarios[GP Weight],4)*$AH838)+(INDEX(Model_Scenarios[LTV Weight],4)*$AI838))-(INDEX(Model_Scenarios[LTV Weight],4)*$AP838)-(INDEX(Model_Scenarios[GP Weight],4)*($AS838+$AV838+$AY838))</f>
        <v>3.2240593248348475</v>
      </c>
      <c r="BD838">
        <f>INDEX(Model_Assumptions[Values],9)*((INDEX(Model_Scenarios[GR Weight],5)*$AG838)+(INDEX(Model_Scenarios[GP Weight],5)*$AH838)+(INDEX(Model_Scenarios[LTV Weight],5)*$AI838))-(INDEX(Model_Scenarios[LTV Weight],5)*$AP838)-(INDEX(Model_Scenarios[GP Weight],5)*($AS838+$AV838+$AY838))</f>
        <v>3.8283571062318638</v>
      </c>
    </row>
    <row r="839" spans="1:56" x14ac:dyDescent="0.25">
      <c r="A839">
        <v>838</v>
      </c>
      <c r="B839">
        <v>17</v>
      </c>
      <c r="C839" s="3">
        <v>38</v>
      </c>
      <c r="D839" s="4">
        <v>0.74</v>
      </c>
      <c r="E839" t="str">
        <v>SKU-1022</v>
      </c>
      <c r="F839" t="str">
        <v>Raise</v>
      </c>
      <c r="G839" t="str">
        <v>Full</v>
      </c>
      <c r="H839">
        <v>26.7</v>
      </c>
      <c r="I839">
        <v>12.27</v>
      </c>
      <c r="J839">
        <v>29</v>
      </c>
      <c r="K839">
        <v>774.3</v>
      </c>
      <c r="L839">
        <v>418.46999999999997</v>
      </c>
      <c r="M839">
        <v>0.54044943820224722</v>
      </c>
      <c r="N839">
        <v>26.902436199041908</v>
      </c>
      <c r="O839">
        <v>5.8706497722155291</v>
      </c>
      <c r="P839">
        <v>5.8706497722155291</v>
      </c>
      <c r="Q839">
        <v>1536.2038051779957</v>
      </c>
      <c r="R839">
        <v>1228.9630441423965</v>
      </c>
      <c r="S839">
        <v>1</v>
      </c>
      <c r="T839">
        <f t="shared" si="299"/>
        <v>26.849802787291011</v>
      </c>
      <c r="U839">
        <f t="shared" si="300"/>
        <v>5.6105912843075713E-3</v>
      </c>
      <c r="V839">
        <f>IF($F839="Reduce", INDEX(Model_Assumptions[Values], 2), INDEX(Model_Assumptions[Values], 1))</f>
        <v>-0.4</v>
      </c>
      <c r="W839">
        <f t="shared" si="301"/>
        <v>28.93491714110203</v>
      </c>
      <c r="X839">
        <f t="shared" si="314"/>
        <v>776.8968189051958</v>
      </c>
      <c r="Y839">
        <f t="shared" si="302"/>
        <v>421.86538558387389</v>
      </c>
      <c r="Z839">
        <f t="shared" si="303"/>
        <v>2.5968189051958461</v>
      </c>
      <c r="AA839">
        <f t="shared" si="304"/>
        <v>3.3953855838739173</v>
      </c>
      <c r="AB839">
        <f t="shared" si="315"/>
        <v>0.543013403219191</v>
      </c>
      <c r="AC839">
        <f t="shared" si="305"/>
        <v>2.5639650169437811E-3</v>
      </c>
      <c r="AD839">
        <f t="shared" si="306"/>
        <v>2.5639650169437811E-3</v>
      </c>
      <c r="AE839">
        <f t="shared" si="307"/>
        <v>0.73999999999999821</v>
      </c>
      <c r="AF839">
        <f t="shared" si="316"/>
        <v>319.53039147702526</v>
      </c>
      <c r="AG839">
        <f t="shared" si="308"/>
        <v>0.44233926497983383</v>
      </c>
      <c r="AH839">
        <f t="shared" si="309"/>
        <v>0.57836623127196529</v>
      </c>
      <c r="AI839">
        <f t="shared" si="317"/>
        <v>0.26000000000000179</v>
      </c>
      <c r="AJ839">
        <f>MAX(0, $R839 - $AA839) * INDEX(Model_Assumptions[Values], 7)</f>
        <v>2451.1353171170449</v>
      </c>
      <c r="AK839">
        <f>MAX(0, INDEX(Model_Assumptions[Values], 4) - $AD839)</f>
        <v>4.7436034983056222E-2</v>
      </c>
      <c r="AL839">
        <f>MAX(0, INDEX(Model_Assumptions[Values], 5) - $AC839)</f>
        <v>1.7436034983056219E-2</v>
      </c>
      <c r="AM839">
        <f>INDEX(Model_Assumptions[Values], 6) * MAX(0, INDEX(Model_Assumptions[Values], 3) - $AB839)^2</f>
        <v>0</v>
      </c>
      <c r="AN839">
        <f t="shared" si="310"/>
        <v>2453.4281007143604</v>
      </c>
      <c r="AO839" cm="1">
        <f t="array" ref="AO839">IFERROR(STDEV(IF($E$2:$E$2201=$E839, $AJ$2:$AJ$2201)), 0)</f>
        <v>2.6729597685078659</v>
      </c>
      <c r="AP839">
        <f t="shared" si="318"/>
        <v>-0.85776958723004915</v>
      </c>
      <c r="AQ839">
        <f t="shared" si="311"/>
        <v>4.8301209465752962E-2</v>
      </c>
      <c r="AR839" cm="1">
        <f t="array" ref="AR839">IFERROR(STDEV(IF($E$2:$E$2201=$E839, $AK$2:$AK$2201)), 0)</f>
        <v>1.0083313770484019E-3</v>
      </c>
      <c r="AS839">
        <f t="shared" si="319"/>
        <v>-0.85802594503137231</v>
      </c>
      <c r="AT839">
        <f t="shared" si="312"/>
        <v>1.8301209465752987E-2</v>
      </c>
      <c r="AU839" cm="1">
        <f t="array" ref="AU839">IFERROR(STDEV(IF($E$2:$E$2201=$E839, $AL$2:$AL$2201)), 0)</f>
        <v>1.0083313770484017E-3</v>
      </c>
      <c r="AV839">
        <f t="shared" si="320"/>
        <v>-0.85802594503139995</v>
      </c>
      <c r="AW839">
        <f t="shared" si="313"/>
        <v>0</v>
      </c>
      <c r="AX839" cm="1">
        <f t="array" ref="AX839">IFERROR(STDEV(IF($E$2:$E$2201=$E839, $AM$2:$AM$2201)), 0)</f>
        <v>0</v>
      </c>
      <c r="AY839">
        <f t="shared" si="321"/>
        <v>-0.85802594503139995</v>
      </c>
      <c r="AZ839">
        <f>INDEX(Model_Assumptions[Values],9)*((INDEX(Model_Scenarios[GR Weight],1)*$AG839)+(INDEX(Model_Scenarios[GP Weight],1)*$AH839)+(INDEX(Model_Scenarios[LTV Weight],1)*$AI839))-(INDEX(Model_Scenarios[LTV Weight],1)*$AP839)-(INDEX(Model_Scenarios[GP Weight],1)*($AS839+$AV839+$AY839))</f>
        <v>2.4939762014193629</v>
      </c>
      <c r="BA839">
        <f>INDEX(Model_Assumptions[Values],9)*((INDEX(Model_Scenarios[GR Weight],2)*$AG839)+(INDEX(Model_Scenarios[GP Weight],2)*$AH839)+(INDEX(Model_Scenarios[LTV Weight],2)*$AI839))-(INDEX(Model_Scenarios[LTV Weight],2)*$AP839)-(INDEX(Model_Scenarios[GP Weight],2)*($AS839+$AV839+$AY839))</f>
        <v>2.8274864787252132</v>
      </c>
      <c r="BB839">
        <f>INDEX(Model_Assumptions[Values],9)*((INDEX(Model_Scenarios[GR Weight],3)*$AG839)+(INDEX(Model_Scenarios[GP Weight],3)*$AH839)+(INDEX(Model_Scenarios[LTV Weight],3)*$AI839))-(INDEX(Model_Scenarios[LTV Weight],3)*$AP839)-(INDEX(Model_Scenarios[GP Weight],3)*($AS839+$AV839+$AY839))</f>
        <v>3.3291000631257148</v>
      </c>
      <c r="BC839">
        <f>INDEX(Model_Assumptions[Values],9)*((INDEX(Model_Scenarios[GR Weight],4)*$AG839)+(INDEX(Model_Scenarios[GP Weight],4)*$AH839)+(INDEX(Model_Scenarios[LTV Weight],4)*$AI839))-(INDEX(Model_Scenarios[LTV Weight],4)*$AP839)-(INDEX(Model_Scenarios[GP Weight],4)*($AS839+$AV839+$AY839))</f>
        <v>3.3344927368926256</v>
      </c>
      <c r="BD839">
        <f>INDEX(Model_Assumptions[Values],9)*((INDEX(Model_Scenarios[GR Weight],5)*$AG839)+(INDEX(Model_Scenarios[GP Weight],5)*$AH839)+(INDEX(Model_Scenarios[LTV Weight],5)*$AI839))-(INDEX(Model_Scenarios[LTV Weight],5)*$AP839)-(INDEX(Model_Scenarios[GP Weight],5)*($AS839+$AV839+$AY839))</f>
        <v>3.9880316070870476</v>
      </c>
    </row>
    <row r="840" spans="1:56" x14ac:dyDescent="0.25">
      <c r="A840">
        <v>839</v>
      </c>
      <c r="B840">
        <v>17</v>
      </c>
      <c r="C840" s="3">
        <v>39</v>
      </c>
      <c r="D840" s="4">
        <v>0.76</v>
      </c>
      <c r="E840" t="str">
        <v>SKU-1022</v>
      </c>
      <c r="F840" t="str">
        <v>Raise</v>
      </c>
      <c r="G840" t="str">
        <v>Full</v>
      </c>
      <c r="H840">
        <v>26.7</v>
      </c>
      <c r="I840">
        <v>12.27</v>
      </c>
      <c r="J840">
        <v>29</v>
      </c>
      <c r="K840">
        <v>774.3</v>
      </c>
      <c r="L840">
        <v>418.46999999999997</v>
      </c>
      <c r="M840">
        <v>0.54044943820224722</v>
      </c>
      <c r="N840">
        <v>26.902436199041908</v>
      </c>
      <c r="O840">
        <v>5.8706497722155291</v>
      </c>
      <c r="P840">
        <v>5.8706497722155291</v>
      </c>
      <c r="Q840">
        <v>1536.2038051779957</v>
      </c>
      <c r="R840">
        <v>1228.9630441423965</v>
      </c>
      <c r="S840">
        <v>1</v>
      </c>
      <c r="T840">
        <f t="shared" si="299"/>
        <v>26.853851511271849</v>
      </c>
      <c r="U840">
        <f t="shared" si="300"/>
        <v>5.7622288865861147E-3</v>
      </c>
      <c r="V840">
        <f>IF($F840="Reduce", INDEX(Model_Assumptions[Values], 2), INDEX(Model_Assumptions[Values], 1))</f>
        <v>-0.4</v>
      </c>
      <c r="W840">
        <f t="shared" si="301"/>
        <v>28.933158144915602</v>
      </c>
      <c r="X840">
        <f t="shared" si="314"/>
        <v>776.96673257570922</v>
      </c>
      <c r="Y840">
        <f t="shared" si="302"/>
        <v>421.95688213759479</v>
      </c>
      <c r="Z840">
        <f t="shared" si="303"/>
        <v>2.6667325757092613</v>
      </c>
      <c r="AA840">
        <f t="shared" si="304"/>
        <v>3.4868821375948187</v>
      </c>
      <c r="AB840">
        <f t="shared" si="315"/>
        <v>0.54308230255724421</v>
      </c>
      <c r="AC840">
        <f t="shared" si="305"/>
        <v>2.6328643549969888E-3</v>
      </c>
      <c r="AD840">
        <f t="shared" si="306"/>
        <v>2.6328643549969888E-3</v>
      </c>
      <c r="AE840">
        <f t="shared" si="307"/>
        <v>0.75999999999999301</v>
      </c>
      <c r="AF840">
        <f t="shared" si="316"/>
        <v>294.95113059418372</v>
      </c>
      <c r="AG840">
        <f t="shared" si="308"/>
        <v>0.45424828241846577</v>
      </c>
      <c r="AH840">
        <f t="shared" si="309"/>
        <v>0.59395165320497423</v>
      </c>
      <c r="AI840">
        <f t="shared" si="317"/>
        <v>0.24000000000000696</v>
      </c>
      <c r="AJ840">
        <f>MAX(0, $R840 - $AA840) * INDEX(Model_Assumptions[Values], 7)</f>
        <v>2450.9523240096032</v>
      </c>
      <c r="AK840">
        <f>MAX(0, INDEX(Model_Assumptions[Values], 4) - $AD840)</f>
        <v>4.7367135645003014E-2</v>
      </c>
      <c r="AL840">
        <f>MAX(0, INDEX(Model_Assumptions[Values], 5) - $AC840)</f>
        <v>1.7367135645003012E-2</v>
      </c>
      <c r="AM840">
        <f>INDEX(Model_Assumptions[Values], 6) * MAX(0, INDEX(Model_Assumptions[Values], 3) - $AB840)^2</f>
        <v>0</v>
      </c>
      <c r="AN840">
        <f t="shared" si="310"/>
        <v>2453.4281007143604</v>
      </c>
      <c r="AO840" cm="1">
        <f t="array" ref="AO840">IFERROR(STDEV(IF($E$2:$E$2201=$E840, $AJ$2:$AJ$2201)), 0)</f>
        <v>2.6729597685078659</v>
      </c>
      <c r="AP840">
        <f t="shared" si="318"/>
        <v>-0.92623044084919726</v>
      </c>
      <c r="AQ840">
        <f t="shared" si="311"/>
        <v>4.8301209465752962E-2</v>
      </c>
      <c r="AR840" cm="1">
        <f t="array" ref="AR840">IFERROR(STDEV(IF($E$2:$E$2201=$E840, $AK$2:$AK$2201)), 0)</f>
        <v>1.0083313770484019E-3</v>
      </c>
      <c r="AS840">
        <f t="shared" si="319"/>
        <v>-0.92635599963593152</v>
      </c>
      <c r="AT840">
        <f t="shared" si="312"/>
        <v>1.8301209465752987E-2</v>
      </c>
      <c r="AU840" cm="1">
        <f t="array" ref="AU840">IFERROR(STDEV(IF($E$2:$E$2201=$E840, $AL$2:$AL$2201)), 0)</f>
        <v>1.0083313770484017E-3</v>
      </c>
      <c r="AV840">
        <f t="shared" si="320"/>
        <v>-0.92635599963595916</v>
      </c>
      <c r="AW840">
        <f t="shared" si="313"/>
        <v>0</v>
      </c>
      <c r="AX840" cm="1">
        <f t="array" ref="AX840">IFERROR(STDEV(IF($E$2:$E$2201=$E840, $AM$2:$AM$2201)), 0)</f>
        <v>0</v>
      </c>
      <c r="AY840">
        <f t="shared" si="321"/>
        <v>-0.92635599963595916</v>
      </c>
      <c r="AZ840">
        <f>INDEX(Model_Assumptions[Values],9)*((INDEX(Model_Scenarios[GR Weight],1)*$AG840)+(INDEX(Model_Scenarios[GP Weight],1)*$AH840)+(INDEX(Model_Scenarios[LTV Weight],1)*$AI840))-(INDEX(Model_Scenarios[LTV Weight],1)*$AP840)-(INDEX(Model_Scenarios[GP Weight],1)*($AS840+$AV840+$AY840))</f>
        <v>2.5029911203818904</v>
      </c>
      <c r="BA840">
        <f>INDEX(Model_Assumptions[Values],9)*((INDEX(Model_Scenarios[GR Weight],2)*$AG840)+(INDEX(Model_Scenarios[GP Weight],2)*$AH840)+(INDEX(Model_Scenarios[LTV Weight],2)*$AI840))-(INDEX(Model_Scenarios[LTV Weight],2)*$AP840)-(INDEX(Model_Scenarios[GP Weight],2)*($AS840+$AV840+$AY840))</f>
        <v>2.8725012513523946</v>
      </c>
      <c r="BB840">
        <f>INDEX(Model_Assumptions[Values],9)*((INDEX(Model_Scenarios[GR Weight],3)*$AG840)+(INDEX(Model_Scenarios[GP Weight],3)*$AH840)+(INDEX(Model_Scenarios[LTV Weight],3)*$AI840))-(INDEX(Model_Scenarios[LTV Weight],3)*$AP840)-(INDEX(Model_Scenarios[GP Weight],3)*($AS840+$AV840+$AY840))</f>
        <v>3.4303917220892273</v>
      </c>
      <c r="BC840">
        <f>INDEX(Model_Assumptions[Values],9)*((INDEX(Model_Scenarios[GR Weight],4)*$AG840)+(INDEX(Model_Scenarios[GP Weight],4)*$AH840)+(INDEX(Model_Scenarios[LTV Weight],4)*$AI840))-(INDEX(Model_Scenarios[LTV Weight],4)*$AP840)-(INDEX(Model_Scenarios[GP Weight],4)*($AS840+$AV840+$AY840))</f>
        <v>3.4448928192135364</v>
      </c>
      <c r="BD840">
        <f>INDEX(Model_Assumptions[Values],9)*((INDEX(Model_Scenarios[GR Weight],5)*$AG840)+(INDEX(Model_Scenarios[GP Weight],5)*$AH840)+(INDEX(Model_Scenarios[LTV Weight],5)*$AI840))-(INDEX(Model_Scenarios[LTV Weight],5)*$AP840)-(INDEX(Model_Scenarios[GP Weight],5)*($AS840+$AV840+$AY840))</f>
        <v>4.1476603383437709</v>
      </c>
    </row>
    <row r="841" spans="1:56" x14ac:dyDescent="0.25">
      <c r="A841">
        <v>840</v>
      </c>
      <c r="B841">
        <v>17</v>
      </c>
      <c r="C841" s="3">
        <v>40</v>
      </c>
      <c r="D841" s="4">
        <v>0.78</v>
      </c>
      <c r="E841" t="str">
        <v>SKU-1022</v>
      </c>
      <c r="F841" t="str">
        <v>Raise</v>
      </c>
      <c r="G841" t="str">
        <v>Full</v>
      </c>
      <c r="H841">
        <v>26.7</v>
      </c>
      <c r="I841">
        <v>12.27</v>
      </c>
      <c r="J841">
        <v>29</v>
      </c>
      <c r="K841">
        <v>774.3</v>
      </c>
      <c r="L841">
        <v>418.46999999999997</v>
      </c>
      <c r="M841">
        <v>0.54044943820224722</v>
      </c>
      <c r="N841">
        <v>26.902436199041908</v>
      </c>
      <c r="O841">
        <v>5.8706497722155291</v>
      </c>
      <c r="P841">
        <v>5.8706497722155291</v>
      </c>
      <c r="Q841">
        <v>1536.2038051779957</v>
      </c>
      <c r="R841">
        <v>1228.9630441423965</v>
      </c>
      <c r="S841">
        <v>1</v>
      </c>
      <c r="T841">
        <f t="shared" si="299"/>
        <v>26.857900235252689</v>
      </c>
      <c r="U841">
        <f t="shared" si="300"/>
        <v>5.9138664888647909E-3</v>
      </c>
      <c r="V841">
        <f>IF($F841="Reduce", INDEX(Model_Assumptions[Values], 2), INDEX(Model_Assumptions[Values], 1))</f>
        <v>-0.4</v>
      </c>
      <c r="W841">
        <f t="shared" si="301"/>
        <v>28.93139914872917</v>
      </c>
      <c r="X841">
        <f t="shared" si="314"/>
        <v>777.03663200284268</v>
      </c>
      <c r="Y841">
        <f t="shared" si="302"/>
        <v>422.0483644479358</v>
      </c>
      <c r="Z841">
        <f t="shared" si="303"/>
        <v>2.7366320028427253</v>
      </c>
      <c r="AA841">
        <f t="shared" si="304"/>
        <v>3.5783644479358259</v>
      </c>
      <c r="AB841">
        <f t="shared" si="315"/>
        <v>0.54315118112268324</v>
      </c>
      <c r="AC841">
        <f t="shared" si="305"/>
        <v>2.7017429204360122E-3</v>
      </c>
      <c r="AD841">
        <f t="shared" si="306"/>
        <v>2.7017429204360122E-3</v>
      </c>
      <c r="AE841">
        <f t="shared" si="307"/>
        <v>0.78000000000000524</v>
      </c>
      <c r="AF841">
        <f t="shared" si="316"/>
        <v>270.37186971132076</v>
      </c>
      <c r="AG841">
        <f t="shared" si="308"/>
        <v>0.46615487365548391</v>
      </c>
      <c r="AH841">
        <f t="shared" si="309"/>
        <v>0.60953464893637899</v>
      </c>
      <c r="AI841">
        <f t="shared" si="317"/>
        <v>0.21999999999999473</v>
      </c>
      <c r="AJ841">
        <f>MAX(0, $R841 - $AA841) * INDEX(Model_Assumptions[Values], 7)</f>
        <v>2450.7693593889212</v>
      </c>
      <c r="AK841">
        <f>MAX(0, INDEX(Model_Assumptions[Values], 4) - $AD841)</f>
        <v>4.7298257079563991E-2</v>
      </c>
      <c r="AL841">
        <f>MAX(0, INDEX(Model_Assumptions[Values], 5) - $AC841)</f>
        <v>1.7298257079563988E-2</v>
      </c>
      <c r="AM841">
        <f>INDEX(Model_Assumptions[Values], 6) * MAX(0, INDEX(Model_Assumptions[Values], 3) - $AB841)^2</f>
        <v>0</v>
      </c>
      <c r="AN841">
        <f t="shared" si="310"/>
        <v>2453.4281007143604</v>
      </c>
      <c r="AO841" cm="1">
        <f t="array" ref="AO841">IFERROR(STDEV(IF($E$2:$E$2201=$E841, $AJ$2:$AJ$2201)), 0)</f>
        <v>2.6729597685078659</v>
      </c>
      <c r="AP841">
        <f t="shared" si="318"/>
        <v>-0.99468063708396925</v>
      </c>
      <c r="AQ841">
        <f t="shared" si="311"/>
        <v>4.8301209465752962E-2</v>
      </c>
      <c r="AR841" cm="1">
        <f t="array" ref="AR841">IFERROR(STDEV(IF($E$2:$E$2201=$E841, $AK$2:$AK$2201)), 0)</f>
        <v>1.0083313770484019E-3</v>
      </c>
      <c r="AS841">
        <f t="shared" si="319"/>
        <v>-0.99466545326083544</v>
      </c>
      <c r="AT841">
        <f t="shared" si="312"/>
        <v>1.8301209465752987E-2</v>
      </c>
      <c r="AU841" cm="1">
        <f t="array" ref="AU841">IFERROR(STDEV(IF($E$2:$E$2201=$E841, $AL$2:$AL$2201)), 0)</f>
        <v>1.0083313770484017E-3</v>
      </c>
      <c r="AV841">
        <f t="shared" si="320"/>
        <v>-0.9946654532608632</v>
      </c>
      <c r="AW841">
        <f t="shared" si="313"/>
        <v>0</v>
      </c>
      <c r="AX841" cm="1">
        <f t="array" ref="AX841">IFERROR(STDEV(IF($E$2:$E$2201=$E841, $AM$2:$AM$2201)), 0)</f>
        <v>0</v>
      </c>
      <c r="AY841">
        <f t="shared" si="321"/>
        <v>-0.9946654532608632</v>
      </c>
      <c r="AZ841">
        <f>INDEX(Model_Assumptions[Values],9)*((INDEX(Model_Scenarios[GR Weight],1)*$AG841)+(INDEX(Model_Scenarios[GP Weight],1)*$AH841)+(INDEX(Model_Scenarios[LTV Weight],1)*$AI841))-(INDEX(Model_Scenarios[LTV Weight],1)*$AP841)-(INDEX(Model_Scenarios[GP Weight],1)*($AS841+$AV841+$AY841))</f>
        <v>2.5119889069413421</v>
      </c>
      <c r="BA841">
        <f>INDEX(Model_Assumptions[Values],9)*((INDEX(Model_Scenarios[GR Weight],2)*$AG841)+(INDEX(Model_Scenarios[GP Weight],2)*$AH841)+(INDEX(Model_Scenarios[LTV Weight],2)*$AI841))-(INDEX(Model_Scenarios[LTV Weight],2)*$AP841)-(INDEX(Model_Scenarios[GP Weight],2)*($AS841+$AV841+$AY841))</f>
        <v>2.9174924902390673</v>
      </c>
      <c r="BB841">
        <f>INDEX(Model_Assumptions[Values],9)*((INDEX(Model_Scenarios[GR Weight],3)*$AG841)+(INDEX(Model_Scenarios[GP Weight],3)*$AH841)+(INDEX(Model_Scenarios[LTV Weight],3)*$AI841))-(INDEX(Model_Scenarios[LTV Weight],3)*$AP841)-(INDEX(Model_Scenarios[GP Weight],3)*($AS841+$AV841+$AY841))</f>
        <v>3.5316502084654919</v>
      </c>
      <c r="BC841">
        <f>INDEX(Model_Assumptions[Values],9)*((INDEX(Model_Scenarios[GR Weight],4)*$AG841)+(INDEX(Model_Scenarios[GP Weight],4)*$AH841)+(INDEX(Model_Scenarios[LTV Weight],4)*$AI841))-(INDEX(Model_Scenarios[LTV Weight],4)*$AP841)-(INDEX(Model_Scenarios[GP Weight],4)*($AS841+$AV841+$AY841))</f>
        <v>3.5552595815848393</v>
      </c>
      <c r="BD841">
        <f>INDEX(Model_Assumptions[Values],9)*((INDEX(Model_Scenarios[GR Weight],5)*$AG841)+(INDEX(Model_Scenarios[GP Weight],5)*$AH841)+(INDEX(Model_Scenarios[LTV Weight],5)*$AI841))-(INDEX(Model_Scenarios[LTV Weight],5)*$AP841)-(INDEX(Model_Scenarios[GP Weight],5)*($AS841+$AV841+$AY841))</f>
        <v>4.3072433153819212</v>
      </c>
    </row>
    <row r="842" spans="1:56" x14ac:dyDescent="0.25">
      <c r="A842">
        <v>841</v>
      </c>
      <c r="B842">
        <v>17</v>
      </c>
      <c r="C842" s="3">
        <v>41</v>
      </c>
      <c r="D842" s="4">
        <v>0.8</v>
      </c>
      <c r="E842" t="str">
        <v>SKU-1022</v>
      </c>
      <c r="F842" t="str">
        <v>Raise</v>
      </c>
      <c r="G842" t="str">
        <v>Full</v>
      </c>
      <c r="H842">
        <v>26.7</v>
      </c>
      <c r="I842">
        <v>12.27</v>
      </c>
      <c r="J842">
        <v>29</v>
      </c>
      <c r="K842">
        <v>774.3</v>
      </c>
      <c r="L842">
        <v>418.46999999999997</v>
      </c>
      <c r="M842">
        <v>0.54044943820224722</v>
      </c>
      <c r="N842">
        <v>26.902436199041908</v>
      </c>
      <c r="O842">
        <v>5.8706497722155291</v>
      </c>
      <c r="P842">
        <v>5.8706497722155291</v>
      </c>
      <c r="Q842">
        <v>1536.2038051779957</v>
      </c>
      <c r="R842">
        <v>1228.9630441423965</v>
      </c>
      <c r="S842">
        <v>1</v>
      </c>
      <c r="T842">
        <f t="shared" si="299"/>
        <v>26.861948959233526</v>
      </c>
      <c r="U842">
        <f t="shared" si="300"/>
        <v>6.0655040911433344E-3</v>
      </c>
      <c r="V842">
        <f>IF($F842="Reduce", INDEX(Model_Assumptions[Values], 2), INDEX(Model_Assumptions[Values], 1))</f>
        <v>-0.4</v>
      </c>
      <c r="W842">
        <f t="shared" si="301"/>
        <v>28.929640152542738</v>
      </c>
      <c r="X842">
        <f t="shared" si="314"/>
        <v>777.10651718659585</v>
      </c>
      <c r="Y842">
        <f t="shared" si="302"/>
        <v>422.13983251489645</v>
      </c>
      <c r="Z842">
        <f t="shared" si="303"/>
        <v>2.8065171865958973</v>
      </c>
      <c r="AA842">
        <f t="shared" si="304"/>
        <v>3.6698325148964841</v>
      </c>
      <c r="AB842">
        <f t="shared" si="315"/>
        <v>0.54322003892490045</v>
      </c>
      <c r="AC842">
        <f t="shared" si="305"/>
        <v>2.770600722653227E-3</v>
      </c>
      <c r="AD842">
        <f t="shared" si="306"/>
        <v>2.770600722653227E-3</v>
      </c>
      <c r="AE842">
        <f t="shared" si="307"/>
        <v>0.8</v>
      </c>
      <c r="AF842">
        <f t="shared" si="316"/>
        <v>245.79260882847925</v>
      </c>
      <c r="AG842">
        <f t="shared" si="308"/>
        <v>0.47805903869083022</v>
      </c>
      <c r="AH842">
        <f t="shared" si="309"/>
        <v>0.6251152184661023</v>
      </c>
      <c r="AI842">
        <f t="shared" si="317"/>
        <v>0.19999999999999996</v>
      </c>
      <c r="AJ842">
        <f>MAX(0, $R842 - $AA842) * INDEX(Model_Assumptions[Values], 7)</f>
        <v>2450.5864232550002</v>
      </c>
      <c r="AK842">
        <f>MAX(0, INDEX(Model_Assumptions[Values], 4) - $AD842)</f>
        <v>4.7229399277346776E-2</v>
      </c>
      <c r="AL842">
        <f>MAX(0, INDEX(Model_Assumptions[Values], 5) - $AC842)</f>
        <v>1.7229399277346773E-2</v>
      </c>
      <c r="AM842">
        <f>INDEX(Model_Assumptions[Values], 6) * MAX(0, INDEX(Model_Assumptions[Values], 3) - $AB842)^2</f>
        <v>0</v>
      </c>
      <c r="AN842">
        <f t="shared" si="310"/>
        <v>2453.4281007143604</v>
      </c>
      <c r="AO842" cm="1">
        <f t="array" ref="AO842">IFERROR(STDEV(IF($E$2:$E$2201=$E842, $AJ$2:$AJ$2201)), 0)</f>
        <v>2.6729597685078659</v>
      </c>
      <c r="AP842">
        <f t="shared" si="318"/>
        <v>-1.0631201759338549</v>
      </c>
      <c r="AQ842">
        <f t="shared" si="311"/>
        <v>4.8301209465752962E-2</v>
      </c>
      <c r="AR842" cm="1">
        <f t="array" ref="AR842">IFERROR(STDEV(IF($E$2:$E$2201=$E842, $AK$2:$AK$2201)), 0)</f>
        <v>1.0083313770484019E-3</v>
      </c>
      <c r="AS842">
        <f t="shared" si="319"/>
        <v>-1.0629543152208552</v>
      </c>
      <c r="AT842">
        <f t="shared" si="312"/>
        <v>1.8301209465752987E-2</v>
      </c>
      <c r="AU842" cm="1">
        <f t="array" ref="AU842">IFERROR(STDEV(IF($E$2:$E$2201=$E842, $AL$2:$AL$2201)), 0)</f>
        <v>1.0083313770484017E-3</v>
      </c>
      <c r="AV842">
        <f t="shared" si="320"/>
        <v>-1.0629543152208829</v>
      </c>
      <c r="AW842">
        <f t="shared" si="313"/>
        <v>0</v>
      </c>
      <c r="AX842" cm="1">
        <f t="array" ref="AX842">IFERROR(STDEV(IF($E$2:$E$2201=$E842, $AM$2:$AM$2201)), 0)</f>
        <v>0</v>
      </c>
      <c r="AY842">
        <f t="shared" si="321"/>
        <v>-1.0629543152208829</v>
      </c>
      <c r="AZ842">
        <f>INDEX(Model_Assumptions[Values],9)*((INDEX(Model_Scenarios[GR Weight],1)*$AG842)+(INDEX(Model_Scenarios[GP Weight],1)*$AH842)+(INDEX(Model_Scenarios[LTV Weight],1)*$AI842))-(INDEX(Model_Scenarios[LTV Weight],1)*$AP842)-(INDEX(Model_Scenarios[GP Weight],1)*($AS842+$AV842+$AY842))</f>
        <v>2.5209695638918124</v>
      </c>
      <c r="BA842">
        <f>INDEX(Model_Assumptions[Values],9)*((INDEX(Model_Scenarios[GR Weight],2)*$AG842)+(INDEX(Model_Scenarios[GP Weight],2)*$AH842)+(INDEX(Model_Scenarios[LTV Weight],2)*$AI842))-(INDEX(Model_Scenarios[LTV Weight],2)*$AP842)-(INDEX(Model_Scenarios[GP Weight],2)*($AS842+$AV842+$AY842))</f>
        <v>2.9624602009737551</v>
      </c>
      <c r="BB842">
        <f>INDEX(Model_Assumptions[Values],9)*((INDEX(Model_Scenarios[GR Weight],3)*$AG842)+(INDEX(Model_Scenarios[GP Weight],3)*$AH842)+(INDEX(Model_Scenarios[LTV Weight],3)*$AI842))-(INDEX(Model_Scenarios[LTV Weight],3)*$AP842)-(INDEX(Model_Scenarios[GP Weight],3)*($AS842+$AV842+$AY842))</f>
        <v>3.6328755320346757</v>
      </c>
      <c r="BC842">
        <f>INDEX(Model_Assumptions[Values],9)*((INDEX(Model_Scenarios[GR Weight],4)*$AG842)+(INDEX(Model_Scenarios[GP Weight],4)*$AH842)+(INDEX(Model_Scenarios[LTV Weight],4)*$AI842))-(INDEX(Model_Scenarios[LTV Weight],4)*$AP842)-(INDEX(Model_Scenarios[GP Weight],4)*($AS842+$AV842+$AY842))</f>
        <v>3.6655930337867053</v>
      </c>
      <c r="BD842">
        <f>INDEX(Model_Assumptions[Values],9)*((INDEX(Model_Scenarios[GR Weight],5)*$AG842)+(INDEX(Model_Scenarios[GP Weight],5)*$AH842)+(INDEX(Model_Scenarios[LTV Weight],5)*$AI842))-(INDEX(Model_Scenarios[LTV Weight],5)*$AP842)-(INDEX(Model_Scenarios[GP Weight],5)*($AS842+$AV842+$AY842))</f>
        <v>4.4667805535705165</v>
      </c>
    </row>
    <row r="843" spans="1:56" x14ac:dyDescent="0.25">
      <c r="A843">
        <v>842</v>
      </c>
      <c r="B843">
        <v>17</v>
      </c>
      <c r="C843" s="3">
        <v>42</v>
      </c>
      <c r="D843" s="4">
        <v>0.82000000000000006</v>
      </c>
      <c r="E843" t="str">
        <v>SKU-1022</v>
      </c>
      <c r="F843" t="str">
        <v>Raise</v>
      </c>
      <c r="G843" t="str">
        <v>Full</v>
      </c>
      <c r="H843">
        <v>26.7</v>
      </c>
      <c r="I843">
        <v>12.27</v>
      </c>
      <c r="J843">
        <v>29</v>
      </c>
      <c r="K843">
        <v>774.3</v>
      </c>
      <c r="L843">
        <v>418.46999999999997</v>
      </c>
      <c r="M843">
        <v>0.54044943820224722</v>
      </c>
      <c r="N843">
        <v>26.902436199041908</v>
      </c>
      <c r="O843">
        <v>5.8706497722155291</v>
      </c>
      <c r="P843">
        <v>5.8706497722155291</v>
      </c>
      <c r="Q843">
        <v>1536.2038051779957</v>
      </c>
      <c r="R843">
        <v>1228.9630441423965</v>
      </c>
      <c r="S843">
        <v>1</v>
      </c>
      <c r="T843">
        <f t="shared" si="299"/>
        <v>26.865997683214363</v>
      </c>
      <c r="U843">
        <f t="shared" si="300"/>
        <v>6.2171416934218779E-3</v>
      </c>
      <c r="V843">
        <f>IF($F843="Reduce", INDEX(Model_Assumptions[Values], 2), INDEX(Model_Assumptions[Values], 1))</f>
        <v>-0.4</v>
      </c>
      <c r="W843">
        <f t="shared" si="301"/>
        <v>28.927881156356307</v>
      </c>
      <c r="X843">
        <f t="shared" si="314"/>
        <v>777.17638812696896</v>
      </c>
      <c r="Y843">
        <f t="shared" si="302"/>
        <v>422.2312863384771</v>
      </c>
      <c r="Z843">
        <f t="shared" si="303"/>
        <v>2.8763881269690046</v>
      </c>
      <c r="AA843">
        <f t="shared" si="304"/>
        <v>3.7612863384771344</v>
      </c>
      <c r="AB843">
        <f t="shared" si="315"/>
        <v>0.54328887597328324</v>
      </c>
      <c r="AC843">
        <f t="shared" si="305"/>
        <v>2.839437771036013E-3</v>
      </c>
      <c r="AD843">
        <f t="shared" si="306"/>
        <v>2.839437771036013E-3</v>
      </c>
      <c r="AE843">
        <f t="shared" si="307"/>
        <v>0.81999999999999473</v>
      </c>
      <c r="AF843">
        <f t="shared" si="316"/>
        <v>221.21334794563785</v>
      </c>
      <c r="AG843">
        <f t="shared" si="308"/>
        <v>0.48996077752454348</v>
      </c>
      <c r="AH843">
        <f t="shared" si="309"/>
        <v>0.64069336179420211</v>
      </c>
      <c r="AI843">
        <f t="shared" si="317"/>
        <v>0.18000000000000527</v>
      </c>
      <c r="AJ843">
        <f>MAX(0, $R843 - $AA843) * INDEX(Model_Assumptions[Values], 7)</f>
        <v>2450.4035156078389</v>
      </c>
      <c r="AK843">
        <f>MAX(0, INDEX(Model_Assumptions[Values], 4) - $AD843)</f>
        <v>4.716056222896399E-2</v>
      </c>
      <c r="AL843">
        <f>MAX(0, INDEX(Model_Assumptions[Values], 5) - $AC843)</f>
        <v>1.7160562228963987E-2</v>
      </c>
      <c r="AM843">
        <f>INDEX(Model_Assumptions[Values], 6) * MAX(0, INDEX(Model_Assumptions[Values], 3) - $AB843)^2</f>
        <v>0</v>
      </c>
      <c r="AN843">
        <f t="shared" si="310"/>
        <v>2453.4281007143604</v>
      </c>
      <c r="AO843" cm="1">
        <f t="array" ref="AO843">IFERROR(STDEV(IF($E$2:$E$2201=$E843, $AJ$2:$AJ$2201)), 0)</f>
        <v>2.6729597685078659</v>
      </c>
      <c r="AP843">
        <f t="shared" si="318"/>
        <v>-1.1315490573993645</v>
      </c>
      <c r="AQ843">
        <f t="shared" si="311"/>
        <v>4.8301209465752962E-2</v>
      </c>
      <c r="AR843" cm="1">
        <f t="array" ref="AR843">IFERROR(STDEV(IF($E$2:$E$2201=$E843, $AK$2:$AK$2201)), 0)</f>
        <v>1.0083313770484019E-3</v>
      </c>
      <c r="AS843">
        <f t="shared" si="319"/>
        <v>-1.1312225948258066</v>
      </c>
      <c r="AT843">
        <f t="shared" si="312"/>
        <v>1.8301209465752987E-2</v>
      </c>
      <c r="AU843" cm="1">
        <f t="array" ref="AU843">IFERROR(STDEV(IF($E$2:$E$2201=$E843, $AL$2:$AL$2201)), 0)</f>
        <v>1.0083313770484017E-3</v>
      </c>
      <c r="AV843">
        <f t="shared" si="320"/>
        <v>-1.1312225948258343</v>
      </c>
      <c r="AW843">
        <f t="shared" si="313"/>
        <v>0</v>
      </c>
      <c r="AX843" cm="1">
        <f t="array" ref="AX843">IFERROR(STDEV(IF($E$2:$E$2201=$E843, $AM$2:$AM$2201)), 0)</f>
        <v>0</v>
      </c>
      <c r="AY843">
        <f t="shared" si="321"/>
        <v>-1.1312225948258343</v>
      </c>
      <c r="AZ843">
        <f>INDEX(Model_Assumptions[Values],9)*((INDEX(Model_Scenarios[GR Weight],1)*$AG843)+(INDEX(Model_Scenarios[GP Weight],1)*$AH843)+(INDEX(Model_Scenarios[LTV Weight],1)*$AI843))-(INDEX(Model_Scenarios[LTV Weight],1)*$AP843)-(INDEX(Model_Scenarios[GP Weight],1)*($AS843+$AV843+$AY843))</f>
        <v>2.5299330940266334</v>
      </c>
      <c r="BA843">
        <f>INDEX(Model_Assumptions[Values],9)*((INDEX(Model_Scenarios[GR Weight],2)*$AG843)+(INDEX(Model_Scenarios[GP Weight],2)*$AH843)+(INDEX(Model_Scenarios[LTV Weight],2)*$AI843))-(INDEX(Model_Scenarios[LTV Weight],2)*$AP843)-(INDEX(Model_Scenarios[GP Weight],2)*($AS843+$AV843+$AY843))</f>
        <v>3.0074043891427089</v>
      </c>
      <c r="BB843">
        <f>INDEX(Model_Assumptions[Values],9)*((INDEX(Model_Scenarios[GR Weight],3)*$AG843)+(INDEX(Model_Scenarios[GP Weight],3)*$AH843)+(INDEX(Model_Scenarios[LTV Weight],3)*$AI843))-(INDEX(Model_Scenarios[LTV Weight],3)*$AP843)-(INDEX(Model_Scenarios[GP Weight],3)*($AS843+$AV843+$AY843))</f>
        <v>3.7340677025724056</v>
      </c>
      <c r="BC843">
        <f>INDEX(Model_Assumptions[Values],9)*((INDEX(Model_Scenarios[GR Weight],4)*$AG843)+(INDEX(Model_Scenarios[GP Weight],4)*$AH843)+(INDEX(Model_Scenarios[LTV Weight],4)*$AI843))-(INDEX(Model_Scenarios[LTV Weight],4)*$AP843)-(INDEX(Model_Scenarios[GP Weight],4)*($AS843+$AV843+$AY843))</f>
        <v>3.7758931855947382</v>
      </c>
      <c r="BD843">
        <f>INDEX(Model_Assumptions[Values],9)*((INDEX(Model_Scenarios[GR Weight],5)*$AG843)+(INDEX(Model_Scenarios[GP Weight],5)*$AH843)+(INDEX(Model_Scenarios[LTV Weight],5)*$AI843))-(INDEX(Model_Scenarios[LTV Weight],5)*$AP843)-(INDEX(Model_Scenarios[GP Weight],5)*($AS843+$AV843+$AY843))</f>
        <v>4.6262720682710583</v>
      </c>
    </row>
    <row r="844" spans="1:56" x14ac:dyDescent="0.25">
      <c r="A844">
        <v>843</v>
      </c>
      <c r="B844">
        <v>17</v>
      </c>
      <c r="C844" s="3">
        <v>43</v>
      </c>
      <c r="D844" s="4">
        <v>0.84</v>
      </c>
      <c r="E844" t="str">
        <v>SKU-1022</v>
      </c>
      <c r="F844" t="str">
        <v>Raise</v>
      </c>
      <c r="G844" t="str">
        <v>Full</v>
      </c>
      <c r="H844">
        <v>26.7</v>
      </c>
      <c r="I844">
        <v>12.27</v>
      </c>
      <c r="J844">
        <v>29</v>
      </c>
      <c r="K844">
        <v>774.3</v>
      </c>
      <c r="L844">
        <v>418.46999999999997</v>
      </c>
      <c r="M844">
        <v>0.54044943820224722</v>
      </c>
      <c r="N844">
        <v>26.902436199041908</v>
      </c>
      <c r="O844">
        <v>5.8706497722155291</v>
      </c>
      <c r="P844">
        <v>5.8706497722155291</v>
      </c>
      <c r="Q844">
        <v>1536.2038051779957</v>
      </c>
      <c r="R844">
        <v>1228.9630441423965</v>
      </c>
      <c r="S844">
        <v>1</v>
      </c>
      <c r="T844">
        <f t="shared" si="299"/>
        <v>26.870046407195204</v>
      </c>
      <c r="U844">
        <f t="shared" si="300"/>
        <v>6.3687792957005549E-3</v>
      </c>
      <c r="V844">
        <f>IF($F844="Reduce", INDEX(Model_Assumptions[Values], 2), INDEX(Model_Assumptions[Values], 1))</f>
        <v>-0.4</v>
      </c>
      <c r="W844">
        <f t="shared" si="301"/>
        <v>28.926122160169871</v>
      </c>
      <c r="X844">
        <f t="shared" si="314"/>
        <v>777.246244823962</v>
      </c>
      <c r="Y844">
        <f t="shared" si="302"/>
        <v>422.32272591867769</v>
      </c>
      <c r="Z844">
        <f t="shared" si="303"/>
        <v>2.9462448239620471</v>
      </c>
      <c r="AA844">
        <f t="shared" si="304"/>
        <v>3.8527259186777201</v>
      </c>
      <c r="AB844">
        <f t="shared" si="315"/>
        <v>0.54335769227721298</v>
      </c>
      <c r="AC844">
        <f t="shared" si="305"/>
        <v>2.9082540749657548E-3</v>
      </c>
      <c r="AD844">
        <f t="shared" si="306"/>
        <v>2.9082540749657548E-3</v>
      </c>
      <c r="AE844">
        <f t="shared" si="307"/>
        <v>0.84000000000000707</v>
      </c>
      <c r="AF844">
        <f t="shared" si="316"/>
        <v>196.63408706277474</v>
      </c>
      <c r="AG844">
        <f t="shared" si="308"/>
        <v>0.50186009015662358</v>
      </c>
      <c r="AH844">
        <f t="shared" si="309"/>
        <v>0.65626907892066888</v>
      </c>
      <c r="AI844">
        <f t="shared" si="317"/>
        <v>0.15999999999999293</v>
      </c>
      <c r="AJ844">
        <f>MAX(0, $R844 - $AA844) * INDEX(Model_Assumptions[Values], 7)</f>
        <v>2450.2206364474378</v>
      </c>
      <c r="AK844">
        <f>MAX(0, INDEX(Model_Assumptions[Values], 4) - $AD844)</f>
        <v>4.7091745925034248E-2</v>
      </c>
      <c r="AL844">
        <f>MAX(0, INDEX(Model_Assumptions[Values], 5) - $AC844)</f>
        <v>1.7091745925034246E-2</v>
      </c>
      <c r="AM844">
        <f>INDEX(Model_Assumptions[Values], 6) * MAX(0, INDEX(Model_Assumptions[Values], 3) - $AB844)^2</f>
        <v>0</v>
      </c>
      <c r="AN844">
        <f t="shared" si="310"/>
        <v>2453.4281007143604</v>
      </c>
      <c r="AO844" cm="1">
        <f t="array" ref="AO844">IFERROR(STDEV(IF($E$2:$E$2201=$E844, $AJ$2:$AJ$2201)), 0)</f>
        <v>2.6729597685078659</v>
      </c>
      <c r="AP844">
        <f t="shared" si="318"/>
        <v>-1.1999672814803279</v>
      </c>
      <c r="AQ844">
        <f t="shared" si="311"/>
        <v>4.8301209465752962E-2</v>
      </c>
      <c r="AR844" cm="1">
        <f t="array" ref="AR844">IFERROR(STDEV(IF($E$2:$E$2201=$E844, $AK$2:$AK$2201)), 0)</f>
        <v>1.0083313770484019E-3</v>
      </c>
      <c r="AS844">
        <f t="shared" si="319"/>
        <v>-1.1994703013795602</v>
      </c>
      <c r="AT844">
        <f t="shared" si="312"/>
        <v>1.8301209465752987E-2</v>
      </c>
      <c r="AU844" cm="1">
        <f t="array" ref="AU844">IFERROR(STDEV(IF($E$2:$E$2201=$E844, $AL$2:$AL$2201)), 0)</f>
        <v>1.0083313770484017E-3</v>
      </c>
      <c r="AV844">
        <f t="shared" si="320"/>
        <v>-1.1994703013795882</v>
      </c>
      <c r="AW844">
        <f t="shared" si="313"/>
        <v>0</v>
      </c>
      <c r="AX844" cm="1">
        <f t="array" ref="AX844">IFERROR(STDEV(IF($E$2:$E$2201=$E844, $AM$2:$AM$2201)), 0)</f>
        <v>0</v>
      </c>
      <c r="AY844">
        <f t="shared" si="321"/>
        <v>-1.1994703013795882</v>
      </c>
      <c r="AZ844">
        <f>INDEX(Model_Assumptions[Values],9)*((INDEX(Model_Scenarios[GR Weight],1)*$AG844)+(INDEX(Model_Scenarios[GP Weight],1)*$AH844)+(INDEX(Model_Scenarios[LTV Weight],1)*$AI844))-(INDEX(Model_Scenarios[LTV Weight],1)*$AP844)-(INDEX(Model_Scenarios[GP Weight],1)*($AS844+$AV844+$AY844))</f>
        <v>2.5388795001367543</v>
      </c>
      <c r="BA844">
        <f>INDEX(Model_Assumptions[Values],9)*((INDEX(Model_Scenarios[GR Weight],2)*$AG844)+(INDEX(Model_Scenarios[GP Weight],2)*$AH844)+(INDEX(Model_Scenarios[LTV Weight],2)*$AI844))-(INDEX(Model_Scenarios[LTV Weight],2)*$AP844)-(INDEX(Model_Scenarios[GP Weight],2)*($AS844+$AV844+$AY844))</f>
        <v>3.0523250603280738</v>
      </c>
      <c r="BB844">
        <f>INDEX(Model_Assumptions[Values],9)*((INDEX(Model_Scenarios[GR Weight],3)*$AG844)+(INDEX(Model_Scenarios[GP Weight],3)*$AH844)+(INDEX(Model_Scenarios[LTV Weight],3)*$AI844))-(INDEX(Model_Scenarios[LTV Weight],3)*$AP844)-(INDEX(Model_Scenarios[GP Weight],3)*($AS844+$AV844+$AY844))</f>
        <v>3.8352267298476246</v>
      </c>
      <c r="BC844">
        <f>INDEX(Model_Assumptions[Values],9)*((INDEX(Model_Scenarios[GR Weight],4)*$AG844)+(INDEX(Model_Scenarios[GP Weight],4)*$AH844)+(INDEX(Model_Scenarios[LTV Weight],4)*$AI844))-(INDEX(Model_Scenarios[LTV Weight],4)*$AP844)-(INDEX(Model_Scenarios[GP Weight],4)*($AS844+$AV844+$AY844))</f>
        <v>3.8861600467779072</v>
      </c>
      <c r="BD844">
        <f>INDEX(Model_Assumptions[Values],9)*((INDEX(Model_Scenarios[GR Weight],5)*$AG844)+(INDEX(Model_Scenarios[GP Weight],5)*$AH844)+(INDEX(Model_Scenarios[LTV Weight],5)*$AI844))-(INDEX(Model_Scenarios[LTV Weight],5)*$AP844)-(INDEX(Model_Scenarios[GP Weight],5)*($AS844+$AV844+$AY844))</f>
        <v>4.7857178748348419</v>
      </c>
    </row>
    <row r="845" spans="1:56" x14ac:dyDescent="0.25">
      <c r="A845">
        <v>844</v>
      </c>
      <c r="B845">
        <v>17</v>
      </c>
      <c r="C845" s="3">
        <v>44</v>
      </c>
      <c r="D845" s="4">
        <v>0.86</v>
      </c>
      <c r="E845" t="str">
        <v>SKU-1022</v>
      </c>
      <c r="F845" t="str">
        <v>Raise</v>
      </c>
      <c r="G845" t="str">
        <v>Full</v>
      </c>
      <c r="H845">
        <v>26.7</v>
      </c>
      <c r="I845">
        <v>12.27</v>
      </c>
      <c r="J845">
        <v>29</v>
      </c>
      <c r="K845">
        <v>774.3</v>
      </c>
      <c r="L845">
        <v>418.46999999999997</v>
      </c>
      <c r="M845">
        <v>0.54044943820224722</v>
      </c>
      <c r="N845">
        <v>26.902436199041908</v>
      </c>
      <c r="O845">
        <v>5.8706497722155291</v>
      </c>
      <c r="P845">
        <v>5.8706497722155291</v>
      </c>
      <c r="Q845">
        <v>1536.2038051779957</v>
      </c>
      <c r="R845">
        <v>1228.9630441423965</v>
      </c>
      <c r="S845">
        <v>1</v>
      </c>
      <c r="T845">
        <f t="shared" si="299"/>
        <v>26.874095131176041</v>
      </c>
      <c r="U845">
        <f t="shared" si="300"/>
        <v>6.5204168979790984E-3</v>
      </c>
      <c r="V845">
        <f>IF($F845="Reduce", INDEX(Model_Assumptions[Values], 2), INDEX(Model_Assumptions[Values], 1))</f>
        <v>-0.4</v>
      </c>
      <c r="W845">
        <f t="shared" si="301"/>
        <v>28.924363163983443</v>
      </c>
      <c r="X845">
        <f t="shared" si="314"/>
        <v>777.31608727757509</v>
      </c>
      <c r="Y845">
        <f t="shared" si="302"/>
        <v>422.41415125549827</v>
      </c>
      <c r="Z845">
        <f t="shared" si="303"/>
        <v>3.0160872775751386</v>
      </c>
      <c r="AA845">
        <f t="shared" si="304"/>
        <v>3.9441512554982978</v>
      </c>
      <c r="AB845">
        <f t="shared" si="315"/>
        <v>0.5434264878460654</v>
      </c>
      <c r="AC845">
        <f t="shared" si="305"/>
        <v>2.9770496438181748E-3</v>
      </c>
      <c r="AD845">
        <f t="shared" si="306"/>
        <v>2.9770496438181748E-3</v>
      </c>
      <c r="AE845">
        <f t="shared" si="307"/>
        <v>0.86000000000000176</v>
      </c>
      <c r="AF845">
        <f t="shared" si="316"/>
        <v>172.05482617993334</v>
      </c>
      <c r="AG845">
        <f t="shared" si="308"/>
        <v>0.51375697658708996</v>
      </c>
      <c r="AH845">
        <f t="shared" si="309"/>
        <v>0.67184236984551227</v>
      </c>
      <c r="AI845">
        <f t="shared" si="317"/>
        <v>0.13999999999999824</v>
      </c>
      <c r="AJ845">
        <f>MAX(0, $R845 - $AA845) * INDEX(Model_Assumptions[Values], 7)</f>
        <v>2450.0377857737963</v>
      </c>
      <c r="AK845">
        <f>MAX(0, INDEX(Model_Assumptions[Values], 4) - $AD845)</f>
        <v>4.7022950356181828E-2</v>
      </c>
      <c r="AL845">
        <f>MAX(0, INDEX(Model_Assumptions[Values], 5) - $AC845)</f>
        <v>1.7022950356181826E-2</v>
      </c>
      <c r="AM845">
        <f>INDEX(Model_Assumptions[Values], 6) * MAX(0, INDEX(Model_Assumptions[Values], 3) - $AB845)^2</f>
        <v>0</v>
      </c>
      <c r="AN845">
        <f t="shared" si="310"/>
        <v>2453.4281007143604</v>
      </c>
      <c r="AO845" cm="1">
        <f t="array" ref="AO845">IFERROR(STDEV(IF($E$2:$E$2201=$E845, $AJ$2:$AJ$2201)), 0)</f>
        <v>2.6729597685078659</v>
      </c>
      <c r="AP845">
        <f t="shared" si="318"/>
        <v>-1.2683748481769153</v>
      </c>
      <c r="AQ845">
        <f t="shared" si="311"/>
        <v>4.8301209465752962E-2</v>
      </c>
      <c r="AR845" cm="1">
        <f t="array" ref="AR845">IFERROR(STDEV(IF($E$2:$E$2201=$E845, $AK$2:$AK$2201)), 0)</f>
        <v>1.0083313770484019E-3</v>
      </c>
      <c r="AS845">
        <f t="shared" si="319"/>
        <v>-1.2676974441803717</v>
      </c>
      <c r="AT845">
        <f t="shared" si="312"/>
        <v>1.8301209465752987E-2</v>
      </c>
      <c r="AU845" cm="1">
        <f t="array" ref="AU845">IFERROR(STDEV(IF($E$2:$E$2201=$E845, $AL$2:$AL$2201)), 0)</f>
        <v>1.0083313770484017E-3</v>
      </c>
      <c r="AV845">
        <f t="shared" si="320"/>
        <v>-1.2676974441803994</v>
      </c>
      <c r="AW845">
        <f t="shared" si="313"/>
        <v>0</v>
      </c>
      <c r="AX845" cm="1">
        <f t="array" ref="AX845">IFERROR(STDEV(IF($E$2:$E$2201=$E845, $AM$2:$AM$2201)), 0)</f>
        <v>0</v>
      </c>
      <c r="AY845">
        <f t="shared" si="321"/>
        <v>-1.2676974441803994</v>
      </c>
      <c r="AZ845">
        <f>INDEX(Model_Assumptions[Values],9)*((INDEX(Model_Scenarios[GR Weight],1)*$AG845)+(INDEX(Model_Scenarios[GP Weight],1)*$AH845)+(INDEX(Model_Scenarios[LTV Weight],1)*$AI845))-(INDEX(Model_Scenarios[LTV Weight],1)*$AP845)-(INDEX(Model_Scenarios[GP Weight],1)*($AS845+$AV845+$AY845))</f>
        <v>2.5478087850119433</v>
      </c>
      <c r="BA845">
        <f>INDEX(Model_Assumptions[Values],9)*((INDEX(Model_Scenarios[GR Weight],2)*$AG845)+(INDEX(Model_Scenarios[GP Weight],2)*$AH845)+(INDEX(Model_Scenarios[LTV Weight],2)*$AI845))-(INDEX(Model_Scenarios[LTV Weight],2)*$AP845)-(INDEX(Model_Scenarios[GP Weight],2)*($AS845+$AV845+$AY845))</f>
        <v>3.0972222201090531</v>
      </c>
      <c r="BB845">
        <f>INDEX(Model_Assumptions[Values],9)*((INDEX(Model_Scenarios[GR Weight],3)*$AG845)+(INDEX(Model_Scenarios[GP Weight],3)*$AH845)+(INDEX(Model_Scenarios[LTV Weight],3)*$AI845))-(INDEX(Model_Scenarios[LTV Weight],3)*$AP845)-(INDEX(Model_Scenarios[GP Weight],3)*($AS845+$AV845+$AY845))</f>
        <v>3.936352623623681</v>
      </c>
      <c r="BC845">
        <f>INDEX(Model_Assumptions[Values],9)*((INDEX(Model_Scenarios[GR Weight],4)*$AG845)+(INDEX(Model_Scenarios[GP Weight],4)*$AH845)+(INDEX(Model_Scenarios[LTV Weight],4)*$AI845))-(INDEX(Model_Scenarios[LTV Weight],4)*$AP845)-(INDEX(Model_Scenarios[GP Weight],4)*($AS845+$AV845+$AY845))</f>
        <v>3.9963936270995353</v>
      </c>
      <c r="BD845">
        <f>INDEX(Model_Assumptions[Values],9)*((INDEX(Model_Scenarios[GR Weight],5)*$AG845)+(INDEX(Model_Scenarios[GP Weight],5)*$AH845)+(INDEX(Model_Scenarios[LTV Weight],5)*$AI845))-(INDEX(Model_Scenarios[LTV Weight],5)*$AP845)-(INDEX(Model_Scenarios[GP Weight],5)*($AS845+$AV845+$AY845))</f>
        <v>4.9451179886041192</v>
      </c>
    </row>
    <row r="846" spans="1:56" x14ac:dyDescent="0.25">
      <c r="A846">
        <v>845</v>
      </c>
      <c r="B846">
        <v>17</v>
      </c>
      <c r="C846" s="3">
        <v>45</v>
      </c>
      <c r="D846" s="4">
        <v>0.88</v>
      </c>
      <c r="E846" t="str">
        <v>SKU-1022</v>
      </c>
      <c r="F846" t="str">
        <v>Raise</v>
      </c>
      <c r="G846" t="str">
        <v>Full</v>
      </c>
      <c r="H846">
        <v>26.7</v>
      </c>
      <c r="I846">
        <v>12.27</v>
      </c>
      <c r="J846">
        <v>29</v>
      </c>
      <c r="K846">
        <v>774.3</v>
      </c>
      <c r="L846">
        <v>418.46999999999997</v>
      </c>
      <c r="M846">
        <v>0.54044943820224722</v>
      </c>
      <c r="N846">
        <v>26.902436199041908</v>
      </c>
      <c r="O846">
        <v>5.8706497722155291</v>
      </c>
      <c r="P846">
        <v>5.8706497722155291</v>
      </c>
      <c r="Q846">
        <v>1536.2038051779957</v>
      </c>
      <c r="R846">
        <v>1228.9630441423965</v>
      </c>
      <c r="S846">
        <v>1</v>
      </c>
      <c r="T846">
        <f t="shared" si="299"/>
        <v>26.878143855156878</v>
      </c>
      <c r="U846">
        <f t="shared" si="300"/>
        <v>6.6720545002576419E-3</v>
      </c>
      <c r="V846">
        <f>IF($F846="Reduce", INDEX(Model_Assumptions[Values], 2), INDEX(Model_Assumptions[Values], 1))</f>
        <v>-0.4</v>
      </c>
      <c r="W846">
        <f t="shared" si="301"/>
        <v>28.922604167797012</v>
      </c>
      <c r="X846">
        <f t="shared" si="314"/>
        <v>777.38591548780801</v>
      </c>
      <c r="Y846">
        <f t="shared" si="302"/>
        <v>422.50556234893867</v>
      </c>
      <c r="Z846">
        <f t="shared" si="303"/>
        <v>3.0859154878080517</v>
      </c>
      <c r="AA846">
        <f t="shared" si="304"/>
        <v>4.0355623489386971</v>
      </c>
      <c r="AB846">
        <f t="shared" si="315"/>
        <v>0.54349526268921056</v>
      </c>
      <c r="AC846">
        <f t="shared" si="305"/>
        <v>3.0458244869633333E-3</v>
      </c>
      <c r="AD846">
        <f t="shared" si="306"/>
        <v>3.0458244869633333E-3</v>
      </c>
      <c r="AE846">
        <f t="shared" si="307"/>
        <v>0.87999999999999645</v>
      </c>
      <c r="AF846">
        <f t="shared" si="316"/>
        <v>147.47556529709195</v>
      </c>
      <c r="AG846">
        <f t="shared" si="308"/>
        <v>0.52565143681590387</v>
      </c>
      <c r="AH846">
        <f t="shared" si="309"/>
        <v>0.68741323456870318</v>
      </c>
      <c r="AI846">
        <f t="shared" si="317"/>
        <v>0.12000000000000355</v>
      </c>
      <c r="AJ846">
        <f>MAX(0, $R846 - $AA846) * INDEX(Model_Assumptions[Values], 7)</f>
        <v>2449.8549635869158</v>
      </c>
      <c r="AK846">
        <f>MAX(0, INDEX(Model_Assumptions[Values], 4) - $AD846)</f>
        <v>4.6954175513036669E-2</v>
      </c>
      <c r="AL846">
        <f>MAX(0, INDEX(Model_Assumptions[Values], 5) - $AC846)</f>
        <v>1.6954175513036667E-2</v>
      </c>
      <c r="AM846">
        <f>INDEX(Model_Assumptions[Values], 6) * MAX(0, INDEX(Model_Assumptions[Values], 3) - $AB846)^2</f>
        <v>0</v>
      </c>
      <c r="AN846">
        <f t="shared" si="310"/>
        <v>2453.4281007143604</v>
      </c>
      <c r="AO846" cm="1">
        <f t="array" ref="AO846">IFERROR(STDEV(IF($E$2:$E$2201=$E846, $AJ$2:$AJ$2201)), 0)</f>
        <v>2.6729597685078659</v>
      </c>
      <c r="AP846">
        <f t="shared" si="318"/>
        <v>-1.3367717574886162</v>
      </c>
      <c r="AQ846">
        <f t="shared" si="311"/>
        <v>4.8301209465752962E-2</v>
      </c>
      <c r="AR846" cm="1">
        <f t="array" ref="AR846">IFERROR(STDEV(IF($E$2:$E$2201=$E846, $AK$2:$AK$2201)), 0)</f>
        <v>1.0083313770484019E-3</v>
      </c>
      <c r="AS846">
        <f t="shared" si="319"/>
        <v>-1.3359040325208802</v>
      </c>
      <c r="AT846">
        <f t="shared" si="312"/>
        <v>1.8301209465752987E-2</v>
      </c>
      <c r="AU846" cm="1">
        <f t="array" ref="AU846">IFERROR(STDEV(IF($E$2:$E$2201=$E846, $AL$2:$AL$2201)), 0)</f>
        <v>1.0083313770484017E-3</v>
      </c>
      <c r="AV846">
        <f t="shared" si="320"/>
        <v>-1.3359040325209079</v>
      </c>
      <c r="AW846">
        <f t="shared" si="313"/>
        <v>0</v>
      </c>
      <c r="AX846" cm="1">
        <f t="array" ref="AX846">IFERROR(STDEV(IF($E$2:$E$2201=$E846, $AM$2:$AM$2201)), 0)</f>
        <v>0</v>
      </c>
      <c r="AY846">
        <f t="shared" si="321"/>
        <v>-1.3359040325209079</v>
      </c>
      <c r="AZ846">
        <f>INDEX(Model_Assumptions[Values],9)*((INDEX(Model_Scenarios[GR Weight],1)*$AG846)+(INDEX(Model_Scenarios[GP Weight],1)*$AH846)+(INDEX(Model_Scenarios[LTV Weight],1)*$AI846))-(INDEX(Model_Scenarios[LTV Weight],1)*$AP846)-(INDEX(Model_Scenarios[GP Weight],1)*($AS846+$AV846+$AY846))</f>
        <v>2.5567209514394804</v>
      </c>
      <c r="BA846">
        <f>INDEX(Model_Assumptions[Values],9)*((INDEX(Model_Scenarios[GR Weight],2)*$AG846)+(INDEX(Model_Scenarios[GP Weight],2)*$AH846)+(INDEX(Model_Scenarios[LTV Weight],2)*$AI846))-(INDEX(Model_Scenarios[LTV Weight],2)*$AP846)-(INDEX(Model_Scenarios[GP Weight],2)*($AS846+$AV846+$AY846))</f>
        <v>3.1420958740607827</v>
      </c>
      <c r="BB846">
        <f>INDEX(Model_Assumptions[Values],9)*((INDEX(Model_Scenarios[GR Weight],3)*$AG846)+(INDEX(Model_Scenarios[GP Weight],3)*$AH846)+(INDEX(Model_Scenarios[LTV Weight],3)*$AI846))-(INDEX(Model_Scenarios[LTV Weight],3)*$AP846)-(INDEX(Model_Scenarios[GP Weight],3)*($AS846+$AV846+$AY846))</f>
        <v>4.0374453936575074</v>
      </c>
      <c r="BC846">
        <f>INDEX(Model_Assumptions[Values],9)*((INDEX(Model_Scenarios[GR Weight],4)*$AG846)+(INDEX(Model_Scenarios[GP Weight],4)*$AH846)+(INDEX(Model_Scenarios[LTV Weight],4)*$AI846))-(INDEX(Model_Scenarios[LTV Weight],4)*$AP846)-(INDEX(Model_Scenarios[GP Weight],4)*($AS846+$AV846+$AY846))</f>
        <v>4.106593936316596</v>
      </c>
      <c r="BD846">
        <f>INDEX(Model_Assumptions[Values],9)*((INDEX(Model_Scenarios[GR Weight],5)*$AG846)+(INDEX(Model_Scenarios[GP Weight],5)*$AH846)+(INDEX(Model_Scenarios[LTV Weight],5)*$AI846))-(INDEX(Model_Scenarios[LTV Weight],5)*$AP846)-(INDEX(Model_Scenarios[GP Weight],5)*($AS846+$AV846+$AY846))</f>
        <v>5.1044724249114797</v>
      </c>
    </row>
    <row r="847" spans="1:56" x14ac:dyDescent="0.25">
      <c r="A847">
        <v>846</v>
      </c>
      <c r="B847">
        <v>17</v>
      </c>
      <c r="C847" s="3">
        <v>46</v>
      </c>
      <c r="D847" s="4">
        <v>0.9</v>
      </c>
      <c r="E847" t="str">
        <v>SKU-1022</v>
      </c>
      <c r="F847" t="str">
        <v>Raise</v>
      </c>
      <c r="G847" t="str">
        <v>Full</v>
      </c>
      <c r="H847">
        <v>26.7</v>
      </c>
      <c r="I847">
        <v>12.27</v>
      </c>
      <c r="J847">
        <v>29</v>
      </c>
      <c r="K847">
        <v>774.3</v>
      </c>
      <c r="L847">
        <v>418.46999999999997</v>
      </c>
      <c r="M847">
        <v>0.54044943820224722</v>
      </c>
      <c r="N847">
        <v>26.902436199041908</v>
      </c>
      <c r="O847">
        <v>5.8706497722155291</v>
      </c>
      <c r="P847">
        <v>5.8706497722155291</v>
      </c>
      <c r="Q847">
        <v>1536.2038051779957</v>
      </c>
      <c r="R847">
        <v>1228.9630441423965</v>
      </c>
      <c r="S847">
        <v>1</v>
      </c>
      <c r="T847">
        <f t="shared" si="299"/>
        <v>26.882192579137715</v>
      </c>
      <c r="U847">
        <f t="shared" si="300"/>
        <v>6.8236921025361854E-3</v>
      </c>
      <c r="V847">
        <f>IF($F847="Reduce", INDEX(Model_Assumptions[Values], 2), INDEX(Model_Assumptions[Values], 1))</f>
        <v>-0.4</v>
      </c>
      <c r="W847">
        <f t="shared" si="301"/>
        <v>28.92084517161058</v>
      </c>
      <c r="X847">
        <f t="shared" si="314"/>
        <v>777.45572945466074</v>
      </c>
      <c r="Y847">
        <f t="shared" si="302"/>
        <v>422.59695919899895</v>
      </c>
      <c r="Z847">
        <f t="shared" si="303"/>
        <v>3.1557294546607864</v>
      </c>
      <c r="AA847">
        <f t="shared" si="304"/>
        <v>4.1269591989989749</v>
      </c>
      <c r="AB847">
        <f t="shared" si="315"/>
        <v>0.54356401681601307</v>
      </c>
      <c r="AC847">
        <f t="shared" si="305"/>
        <v>3.1145786137658504E-3</v>
      </c>
      <c r="AD847">
        <f t="shared" si="306"/>
        <v>3.1145786137658504E-3</v>
      </c>
      <c r="AE847">
        <f t="shared" si="307"/>
        <v>0.89999999999999125</v>
      </c>
      <c r="AF847">
        <f t="shared" si="316"/>
        <v>122.89630441425039</v>
      </c>
      <c r="AG847">
        <f t="shared" si="308"/>
        <v>0.53754347084306531</v>
      </c>
      <c r="AH847">
        <f t="shared" si="309"/>
        <v>0.70298167309025128</v>
      </c>
      <c r="AI847">
        <f t="shared" si="317"/>
        <v>0.10000000000000875</v>
      </c>
      <c r="AJ847">
        <f>MAX(0, $R847 - $AA847) * INDEX(Model_Assumptions[Values], 7)</f>
        <v>2449.672169886795</v>
      </c>
      <c r="AK847">
        <f>MAX(0, INDEX(Model_Assumptions[Values], 4) - $AD847)</f>
        <v>4.6885421386234152E-2</v>
      </c>
      <c r="AL847">
        <f>MAX(0, INDEX(Model_Assumptions[Values], 5) - $AC847)</f>
        <v>1.688542138623415E-2</v>
      </c>
      <c r="AM847">
        <f>INDEX(Model_Assumptions[Values], 6) * MAX(0, INDEX(Model_Assumptions[Values], 3) - $AB847)^2</f>
        <v>0</v>
      </c>
      <c r="AN847">
        <f t="shared" si="310"/>
        <v>2453.4281007143604</v>
      </c>
      <c r="AO847" cm="1">
        <f t="array" ref="AO847">IFERROR(STDEV(IF($E$2:$E$2201=$E847, $AJ$2:$AJ$2201)), 0)</f>
        <v>2.6729597685078659</v>
      </c>
      <c r="AP847">
        <f t="shared" si="318"/>
        <v>-1.405158009415941</v>
      </c>
      <c r="AQ847">
        <f t="shared" si="311"/>
        <v>4.8301209465752962E-2</v>
      </c>
      <c r="AR847" cm="1">
        <f t="array" ref="AR847">IFERROR(STDEV(IF($E$2:$E$2201=$E847, $AK$2:$AK$2201)), 0)</f>
        <v>1.0083313770484019E-3</v>
      </c>
      <c r="AS847">
        <f t="shared" si="319"/>
        <v>-1.4040900756883306</v>
      </c>
      <c r="AT847">
        <f t="shared" si="312"/>
        <v>1.8301209465752987E-2</v>
      </c>
      <c r="AU847" cm="1">
        <f t="array" ref="AU847">IFERROR(STDEV(IF($E$2:$E$2201=$E847, $AL$2:$AL$2201)), 0)</f>
        <v>1.0083313770484017E-3</v>
      </c>
      <c r="AV847">
        <f t="shared" si="320"/>
        <v>-1.4040900756883585</v>
      </c>
      <c r="AW847">
        <f t="shared" si="313"/>
        <v>0</v>
      </c>
      <c r="AX847" cm="1">
        <f t="array" ref="AX847">IFERROR(STDEV(IF($E$2:$E$2201=$E847, $AM$2:$AM$2201)), 0)</f>
        <v>0</v>
      </c>
      <c r="AY847">
        <f t="shared" si="321"/>
        <v>-1.4040900756883585</v>
      </c>
      <c r="AZ847">
        <f>INDEX(Model_Assumptions[Values],9)*((INDEX(Model_Scenarios[GR Weight],1)*$AG847)+(INDEX(Model_Scenarios[GP Weight],1)*$AH847)+(INDEX(Model_Scenarios[LTV Weight],1)*$AI847))-(INDEX(Model_Scenarios[LTV Weight],1)*$AP847)-(INDEX(Model_Scenarios[GP Weight],1)*($AS847+$AV847+$AY847))</f>
        <v>2.5656160022059509</v>
      </c>
      <c r="BA847">
        <f>INDEX(Model_Assumptions[Values],9)*((INDEX(Model_Scenarios[GR Weight],2)*$AG847)+(INDEX(Model_Scenarios[GP Weight],2)*$AH847)+(INDEX(Model_Scenarios[LTV Weight],2)*$AI847))-(INDEX(Model_Scenarios[LTV Weight],2)*$AP847)-(INDEX(Model_Scenarios[GP Weight],2)*($AS847+$AV847+$AY847))</f>
        <v>3.1869460277559503</v>
      </c>
      <c r="BB847">
        <f>INDEX(Model_Assumptions[Values],9)*((INDEX(Model_Scenarios[GR Weight],3)*$AG847)+(INDEX(Model_Scenarios[GP Weight],3)*$AH847)+(INDEX(Model_Scenarios[LTV Weight],3)*$AI847))-(INDEX(Model_Scenarios[LTV Weight],3)*$AP847)-(INDEX(Model_Scenarios[GP Weight],3)*($AS847+$AV847+$AY847))</f>
        <v>4.1385050497009317</v>
      </c>
      <c r="BC847">
        <f>INDEX(Model_Assumptions[Values],9)*((INDEX(Model_Scenarios[GR Weight],4)*$AG847)+(INDEX(Model_Scenarios[GP Weight],4)*$AH847)+(INDEX(Model_Scenarios[LTV Weight],4)*$AI847))-(INDEX(Model_Scenarios[LTV Weight],4)*$AP847)-(INDEX(Model_Scenarios[GP Weight],4)*($AS847+$AV847+$AY847))</f>
        <v>4.2167609841808655</v>
      </c>
      <c r="BD847">
        <f>INDEX(Model_Assumptions[Values],9)*((INDEX(Model_Scenarios[GR Weight],5)*$AG847)+(INDEX(Model_Scenarios[GP Weight],5)*$AH847)+(INDEX(Model_Scenarios[LTV Weight],5)*$AI847))-(INDEX(Model_Scenarios[LTV Weight],5)*$AP847)-(INDEX(Model_Scenarios[GP Weight],5)*($AS847+$AV847+$AY847))</f>
        <v>5.2637811990810297</v>
      </c>
    </row>
    <row r="848" spans="1:56" x14ac:dyDescent="0.25">
      <c r="A848">
        <v>847</v>
      </c>
      <c r="B848">
        <v>17</v>
      </c>
      <c r="C848" s="3">
        <v>47</v>
      </c>
      <c r="D848" s="4">
        <v>0.92</v>
      </c>
      <c r="E848" t="str">
        <v>SKU-1022</v>
      </c>
      <c r="F848" t="str">
        <v>Raise</v>
      </c>
      <c r="G848" t="str">
        <v>Full</v>
      </c>
      <c r="H848">
        <v>26.7</v>
      </c>
      <c r="I848">
        <v>12.27</v>
      </c>
      <c r="J848">
        <v>29</v>
      </c>
      <c r="K848">
        <v>774.3</v>
      </c>
      <c r="L848">
        <v>418.46999999999997</v>
      </c>
      <c r="M848">
        <v>0.54044943820224722</v>
      </c>
      <c r="N848">
        <v>26.902436199041908</v>
      </c>
      <c r="O848">
        <v>5.8706497722155291</v>
      </c>
      <c r="P848">
        <v>5.8706497722155291</v>
      </c>
      <c r="Q848">
        <v>1536.2038051779957</v>
      </c>
      <c r="R848">
        <v>1228.9630441423965</v>
      </c>
      <c r="S848">
        <v>1</v>
      </c>
      <c r="T848">
        <f t="shared" si="299"/>
        <v>26.886241303118556</v>
      </c>
      <c r="U848">
        <f t="shared" si="300"/>
        <v>6.9753297048148616E-3</v>
      </c>
      <c r="V848">
        <f>IF($F848="Reduce", INDEX(Model_Assumptions[Values], 2), INDEX(Model_Assumptions[Values], 1))</f>
        <v>-0.4</v>
      </c>
      <c r="W848">
        <f t="shared" si="301"/>
        <v>28.919086175424148</v>
      </c>
      <c r="X848">
        <f t="shared" si="314"/>
        <v>777.52552917813352</v>
      </c>
      <c r="Y848">
        <f t="shared" si="302"/>
        <v>422.68834180567922</v>
      </c>
      <c r="Z848">
        <f t="shared" si="303"/>
        <v>3.22552917813357</v>
      </c>
      <c r="AA848">
        <f t="shared" si="304"/>
        <v>4.2183418056792448</v>
      </c>
      <c r="AB848">
        <f t="shared" si="315"/>
        <v>0.5436327502358318</v>
      </c>
      <c r="AC848">
        <f t="shared" si="305"/>
        <v>3.1833120335845733E-3</v>
      </c>
      <c r="AD848">
        <f t="shared" si="306"/>
        <v>3.1833120335845733E-3</v>
      </c>
      <c r="AE848">
        <f t="shared" si="307"/>
        <v>0.92000000000000348</v>
      </c>
      <c r="AF848">
        <f t="shared" si="316"/>
        <v>98.317043531387441</v>
      </c>
      <c r="AG848">
        <f t="shared" si="308"/>
        <v>0.54943307866861302</v>
      </c>
      <c r="AH848">
        <f t="shared" si="309"/>
        <v>0.71854768541017588</v>
      </c>
      <c r="AI848">
        <f t="shared" si="317"/>
        <v>7.9999999999996518E-2</v>
      </c>
      <c r="AJ848">
        <f>MAX(0, $R848 - $AA848) * INDEX(Model_Assumptions[Values], 7)</f>
        <v>2449.4894046734344</v>
      </c>
      <c r="AK848">
        <f>MAX(0, INDEX(Model_Assumptions[Values], 4) - $AD848)</f>
        <v>4.681668796641543E-2</v>
      </c>
      <c r="AL848">
        <f>MAX(0, INDEX(Model_Assumptions[Values], 5) - $AC848)</f>
        <v>1.6816687966415427E-2</v>
      </c>
      <c r="AM848">
        <f>INDEX(Model_Assumptions[Values], 6) * MAX(0, INDEX(Model_Assumptions[Values], 3) - $AB848)^2</f>
        <v>0</v>
      </c>
      <c r="AN848">
        <f t="shared" si="310"/>
        <v>2453.4281007143604</v>
      </c>
      <c r="AO848" cm="1">
        <f t="array" ref="AO848">IFERROR(STDEV(IF($E$2:$E$2201=$E848, $AJ$2:$AJ$2201)), 0)</f>
        <v>2.6729597685078659</v>
      </c>
      <c r="AP848">
        <f t="shared" si="318"/>
        <v>-1.4735336039587197</v>
      </c>
      <c r="AQ848">
        <f t="shared" si="311"/>
        <v>4.8301209465752962E-2</v>
      </c>
      <c r="AR848" cm="1">
        <f t="array" ref="AR848">IFERROR(STDEV(IF($E$2:$E$2201=$E848, $AK$2:$AK$2201)), 0)</f>
        <v>1.0083313770484019E-3</v>
      </c>
      <c r="AS848">
        <f t="shared" si="319"/>
        <v>-1.4722555829642423</v>
      </c>
      <c r="AT848">
        <f t="shared" si="312"/>
        <v>1.8301209465752987E-2</v>
      </c>
      <c r="AU848" cm="1">
        <f t="array" ref="AU848">IFERROR(STDEV(IF($E$2:$E$2201=$E848, $AL$2:$AL$2201)), 0)</f>
        <v>1.0083313770484017E-3</v>
      </c>
      <c r="AV848">
        <f t="shared" si="320"/>
        <v>-1.4722555829642701</v>
      </c>
      <c r="AW848">
        <f t="shared" si="313"/>
        <v>0</v>
      </c>
      <c r="AX848" cm="1">
        <f t="array" ref="AX848">IFERROR(STDEV(IF($E$2:$E$2201=$E848, $AM$2:$AM$2201)), 0)</f>
        <v>0</v>
      </c>
      <c r="AY848">
        <f t="shared" si="321"/>
        <v>-1.4722555829642701</v>
      </c>
      <c r="AZ848">
        <f>INDEX(Model_Assumptions[Values],9)*((INDEX(Model_Scenarios[GR Weight],1)*$AG848)+(INDEX(Model_Scenarios[GP Weight],1)*$AH848)+(INDEX(Model_Scenarios[LTV Weight],1)*$AI848))-(INDEX(Model_Scenarios[LTV Weight],1)*$AP848)-(INDEX(Model_Scenarios[GP Weight],1)*($AS848+$AV848+$AY848))</f>
        <v>2.5744939400956346</v>
      </c>
      <c r="BA848">
        <f>INDEX(Model_Assumptions[Values],9)*((INDEX(Model_Scenarios[GR Weight],2)*$AG848)+(INDEX(Model_Scenarios[GP Weight],2)*$AH848)+(INDEX(Model_Scenarios[LTV Weight],2)*$AI848))-(INDEX(Model_Scenarios[LTV Weight],2)*$AP848)-(INDEX(Model_Scenarios[GP Weight],2)*($AS848+$AV848+$AY848))</f>
        <v>3.2317726867633483</v>
      </c>
      <c r="BB848">
        <f>INDEX(Model_Assumptions[Values],9)*((INDEX(Model_Scenarios[GR Weight],3)*$AG848)+(INDEX(Model_Scenarios[GP Weight],3)*$AH848)+(INDEX(Model_Scenarios[LTV Weight],3)*$AI848))-(INDEX(Model_Scenarios[LTV Weight],3)*$AP848)-(INDEX(Model_Scenarios[GP Weight],3)*($AS848+$AV848+$AY848))</f>
        <v>4.2395316014995288</v>
      </c>
      <c r="BC848">
        <f>INDEX(Model_Assumptions[Values],9)*((INDEX(Model_Scenarios[GR Weight],4)*$AG848)+(INDEX(Model_Scenarios[GP Weight],4)*$AH848)+(INDEX(Model_Scenarios[LTV Weight],4)*$AI848))-(INDEX(Model_Scenarios[LTV Weight],4)*$AP848)-(INDEX(Model_Scenarios[GP Weight],4)*($AS848+$AV848+$AY848))</f>
        <v>4.3268947804379643</v>
      </c>
      <c r="BD848">
        <f>INDEX(Model_Assumptions[Values],9)*((INDEX(Model_Scenarios[GR Weight],5)*$AG848)+(INDEX(Model_Scenarios[GP Weight],5)*$AH848)+(INDEX(Model_Scenarios[LTV Weight],5)*$AI848))-(INDEX(Model_Scenarios[LTV Weight],5)*$AP848)-(INDEX(Model_Scenarios[GP Weight],5)*($AS848+$AV848+$AY848))</f>
        <v>5.4230443264273029</v>
      </c>
    </row>
    <row r="849" spans="1:56" x14ac:dyDescent="0.25">
      <c r="A849">
        <v>848</v>
      </c>
      <c r="B849">
        <v>17</v>
      </c>
      <c r="C849" s="3">
        <v>48</v>
      </c>
      <c r="D849" s="4">
        <v>0.94000000000000006</v>
      </c>
      <c r="E849" t="str">
        <v>SKU-1022</v>
      </c>
      <c r="F849" t="str">
        <v>Raise</v>
      </c>
      <c r="G849" t="str">
        <v>Full</v>
      </c>
      <c r="H849">
        <v>26.7</v>
      </c>
      <c r="I849">
        <v>12.27</v>
      </c>
      <c r="J849">
        <v>29</v>
      </c>
      <c r="K849">
        <v>774.3</v>
      </c>
      <c r="L849">
        <v>418.46999999999997</v>
      </c>
      <c r="M849">
        <v>0.54044943820224722</v>
      </c>
      <c r="N849">
        <v>26.902436199041908</v>
      </c>
      <c r="O849">
        <v>5.8706497722155291</v>
      </c>
      <c r="P849">
        <v>5.8706497722155291</v>
      </c>
      <c r="Q849">
        <v>1536.2038051779957</v>
      </c>
      <c r="R849">
        <v>1228.9630441423965</v>
      </c>
      <c r="S849">
        <v>1</v>
      </c>
      <c r="T849">
        <f t="shared" si="299"/>
        <v>26.890290027099393</v>
      </c>
      <c r="U849">
        <f t="shared" si="300"/>
        <v>7.1269673070934051E-3</v>
      </c>
      <c r="V849">
        <f>IF($F849="Reduce", INDEX(Model_Assumptions[Values], 2), INDEX(Model_Assumptions[Values], 1))</f>
        <v>-0.4</v>
      </c>
      <c r="W849">
        <f t="shared" si="301"/>
        <v>28.917327179237716</v>
      </c>
      <c r="X849">
        <f t="shared" si="314"/>
        <v>777.59531465822624</v>
      </c>
      <c r="Y849">
        <f t="shared" si="302"/>
        <v>422.77971016897948</v>
      </c>
      <c r="Z849">
        <f t="shared" si="303"/>
        <v>3.2953146582262889</v>
      </c>
      <c r="AA849">
        <f t="shared" si="304"/>
        <v>4.3097101689795068</v>
      </c>
      <c r="AB849">
        <f t="shared" si="315"/>
        <v>0.54370146295802002</v>
      </c>
      <c r="AC849">
        <f t="shared" si="305"/>
        <v>3.2520247557727977E-3</v>
      </c>
      <c r="AD849">
        <f t="shared" si="306"/>
        <v>3.2520247557727977E-3</v>
      </c>
      <c r="AE849">
        <f t="shared" si="307"/>
        <v>0.93999999999999828</v>
      </c>
      <c r="AF849">
        <f t="shared" si="316"/>
        <v>73.737782648545902</v>
      </c>
      <c r="AG849">
        <f t="shared" si="308"/>
        <v>0.56132026029252768</v>
      </c>
      <c r="AH849">
        <f t="shared" si="309"/>
        <v>0.73411127152847711</v>
      </c>
      <c r="AI849">
        <f t="shared" si="317"/>
        <v>6.0000000000001719E-2</v>
      </c>
      <c r="AJ849">
        <f>MAX(0, $R849 - $AA849) * INDEX(Model_Assumptions[Values], 7)</f>
        <v>2449.3066679468338</v>
      </c>
      <c r="AK849">
        <f>MAX(0, INDEX(Model_Assumptions[Values], 4) - $AD849)</f>
        <v>4.6747975244227205E-2</v>
      </c>
      <c r="AL849">
        <f>MAX(0, INDEX(Model_Assumptions[Values], 5) - $AC849)</f>
        <v>1.6747975244227203E-2</v>
      </c>
      <c r="AM849">
        <f>INDEX(Model_Assumptions[Values], 6) * MAX(0, INDEX(Model_Assumptions[Values], 3) - $AB849)^2</f>
        <v>0</v>
      </c>
      <c r="AN849">
        <f t="shared" si="310"/>
        <v>2453.4281007143604</v>
      </c>
      <c r="AO849" cm="1">
        <f t="array" ref="AO849">IFERROR(STDEV(IF($E$2:$E$2201=$E849, $AJ$2:$AJ$2201)), 0)</f>
        <v>2.6729597685078659</v>
      </c>
      <c r="AP849">
        <f t="shared" si="318"/>
        <v>-1.5418985411169523</v>
      </c>
      <c r="AQ849">
        <f t="shared" si="311"/>
        <v>4.8301209465752962E-2</v>
      </c>
      <c r="AR849" cm="1">
        <f t="array" ref="AR849">IFERROR(STDEV(IF($E$2:$E$2201=$E849, $AK$2:$AK$2201)), 0)</f>
        <v>1.0083313770484019E-3</v>
      </c>
      <c r="AS849">
        <f t="shared" si="319"/>
        <v>-1.540400563624629</v>
      </c>
      <c r="AT849">
        <f t="shared" si="312"/>
        <v>1.8301209465752987E-2</v>
      </c>
      <c r="AU849" cm="1">
        <f t="array" ref="AU849">IFERROR(STDEV(IF($E$2:$E$2201=$E849, $AL$2:$AL$2201)), 0)</f>
        <v>1.0083313770484017E-3</v>
      </c>
      <c r="AV849">
        <f t="shared" si="320"/>
        <v>-1.5404005636246569</v>
      </c>
      <c r="AW849">
        <f t="shared" si="313"/>
        <v>0</v>
      </c>
      <c r="AX849" cm="1">
        <f t="array" ref="AX849">IFERROR(STDEV(IF($E$2:$E$2201=$E849, $AM$2:$AM$2201)), 0)</f>
        <v>0</v>
      </c>
      <c r="AY849">
        <f t="shared" si="321"/>
        <v>-1.5404005636246569</v>
      </c>
      <c r="AZ849">
        <f>INDEX(Model_Assumptions[Values],9)*((INDEX(Model_Scenarios[GR Weight],1)*$AG849)+(INDEX(Model_Scenarios[GP Weight],1)*$AH849)+(INDEX(Model_Scenarios[LTV Weight],1)*$AI849))-(INDEX(Model_Scenarios[LTV Weight],1)*$AP849)-(INDEX(Model_Scenarios[GP Weight],1)*($AS849+$AV849+$AY849))</f>
        <v>2.5833547678914659</v>
      </c>
      <c r="BA849">
        <f>INDEX(Model_Assumptions[Values],9)*((INDEX(Model_Scenarios[GR Weight],2)*$AG849)+(INDEX(Model_Scenarios[GP Weight],2)*$AH849)+(INDEX(Model_Scenarios[LTV Weight],2)*$AI849))-(INDEX(Model_Scenarios[LTV Weight],2)*$AP849)-(INDEX(Model_Scenarios[GP Weight],2)*($AS849+$AV849+$AY849))</f>
        <v>3.2765758566486864</v>
      </c>
      <c r="BB849">
        <f>INDEX(Model_Assumptions[Values],9)*((INDEX(Model_Scenarios[GR Weight],3)*$AG849)+(INDEX(Model_Scenarios[GP Weight],3)*$AH849)+(INDEX(Model_Scenarios[LTV Weight],3)*$AI849))-(INDEX(Model_Scenarios[LTV Weight],3)*$AP849)-(INDEX(Model_Scenarios[GP Weight],3)*($AS849+$AV849+$AY849))</f>
        <v>4.3405250587931592</v>
      </c>
      <c r="BC849">
        <f>INDEX(Model_Assumptions[Values],9)*((INDEX(Model_Scenarios[GR Weight],4)*$AG849)+(INDEX(Model_Scenarios[GP Weight],4)*$AH849)+(INDEX(Model_Scenarios[LTV Weight],4)*$AI849))-(INDEX(Model_Scenarios[LTV Weight],4)*$AP849)-(INDEX(Model_Scenarios[GP Weight],4)*($AS849+$AV849+$AY849))</f>
        <v>4.436995334827726</v>
      </c>
      <c r="BD849">
        <f>INDEX(Model_Assumptions[Values],9)*((INDEX(Model_Scenarios[GR Weight],5)*$AG849)+(INDEX(Model_Scenarios[GP Weight],5)*$AH849)+(INDEX(Model_Scenarios[LTV Weight],5)*$AI849))-(INDEX(Model_Scenarios[LTV Weight],5)*$AP849)-(INDEX(Model_Scenarios[GP Weight],5)*($AS849+$AV849+$AY849))</f>
        <v>5.5822618222557487</v>
      </c>
    </row>
    <row r="850" spans="1:56" x14ac:dyDescent="0.25">
      <c r="A850">
        <v>849</v>
      </c>
      <c r="B850">
        <v>17</v>
      </c>
      <c r="C850" s="3">
        <v>49</v>
      </c>
      <c r="D850" s="4">
        <v>0.96</v>
      </c>
      <c r="E850" t="str">
        <v>SKU-1022</v>
      </c>
      <c r="F850" t="str">
        <v>Raise</v>
      </c>
      <c r="G850" t="str">
        <v>Full</v>
      </c>
      <c r="H850">
        <v>26.7</v>
      </c>
      <c r="I850">
        <v>12.27</v>
      </c>
      <c r="J850">
        <v>29</v>
      </c>
      <c r="K850">
        <v>774.3</v>
      </c>
      <c r="L850">
        <v>418.46999999999997</v>
      </c>
      <c r="M850">
        <v>0.54044943820224722</v>
      </c>
      <c r="N850">
        <v>26.902436199041908</v>
      </c>
      <c r="O850">
        <v>5.8706497722155291</v>
      </c>
      <c r="P850">
        <v>5.8706497722155291</v>
      </c>
      <c r="Q850">
        <v>1536.2038051779957</v>
      </c>
      <c r="R850">
        <v>1228.9630441423965</v>
      </c>
      <c r="S850">
        <v>1</v>
      </c>
      <c r="T850">
        <f t="shared" si="299"/>
        <v>26.89433875108023</v>
      </c>
      <c r="U850">
        <f t="shared" si="300"/>
        <v>7.2786049093719486E-3</v>
      </c>
      <c r="V850">
        <f>IF($F850="Reduce", INDEX(Model_Assumptions[Values], 2), INDEX(Model_Assumptions[Values], 1))</f>
        <v>-0.4</v>
      </c>
      <c r="W850">
        <f t="shared" si="301"/>
        <v>28.915568183051285</v>
      </c>
      <c r="X850">
        <f t="shared" si="314"/>
        <v>777.66508589493878</v>
      </c>
      <c r="Y850">
        <f t="shared" si="302"/>
        <v>422.87106428889956</v>
      </c>
      <c r="Z850">
        <f t="shared" si="303"/>
        <v>3.3650858949388294</v>
      </c>
      <c r="AA850">
        <f t="shared" si="304"/>
        <v>4.4010642888995903</v>
      </c>
      <c r="AB850">
        <f t="shared" si="315"/>
        <v>0.54377015499192505</v>
      </c>
      <c r="AC850">
        <f t="shared" si="305"/>
        <v>3.3207167896778245E-3</v>
      </c>
      <c r="AD850">
        <f t="shared" si="306"/>
        <v>3.3207167896778245E-3</v>
      </c>
      <c r="AE850">
        <f t="shared" si="307"/>
        <v>0.95999999999999297</v>
      </c>
      <c r="AF850">
        <f t="shared" si="316"/>
        <v>49.158521765704499</v>
      </c>
      <c r="AG850">
        <f t="shared" si="308"/>
        <v>0.57320501571478977</v>
      </c>
      <c r="AH850">
        <f t="shared" si="309"/>
        <v>0.74967243144512596</v>
      </c>
      <c r="AI850">
        <f t="shared" si="317"/>
        <v>4.000000000000703E-2</v>
      </c>
      <c r="AJ850">
        <f>MAX(0, $R850 - $AA850) * INDEX(Model_Assumptions[Values], 7)</f>
        <v>2449.1239597069939</v>
      </c>
      <c r="AK850">
        <f>MAX(0, INDEX(Model_Assumptions[Values], 4) - $AD850)</f>
        <v>4.6679283210322178E-2</v>
      </c>
      <c r="AL850">
        <f>MAX(0, INDEX(Model_Assumptions[Values], 5) - $AC850)</f>
        <v>1.6679283210322176E-2</v>
      </c>
      <c r="AM850">
        <f>INDEX(Model_Assumptions[Values], 6) * MAX(0, INDEX(Model_Assumptions[Values], 3) - $AB850)^2</f>
        <v>0</v>
      </c>
      <c r="AN850">
        <f t="shared" si="310"/>
        <v>2453.4281007143604</v>
      </c>
      <c r="AO850" cm="1">
        <f t="array" ref="AO850">IFERROR(STDEV(IF($E$2:$E$2201=$E850, $AJ$2:$AJ$2201)), 0)</f>
        <v>2.6729597685078659</v>
      </c>
      <c r="AP850">
        <f t="shared" si="318"/>
        <v>-1.6102528208904685</v>
      </c>
      <c r="AQ850">
        <f t="shared" si="311"/>
        <v>4.8301209465752962E-2</v>
      </c>
      <c r="AR850" cm="1">
        <f t="array" ref="AR850">IFERROR(STDEV(IF($E$2:$E$2201=$E850, $AK$2:$AK$2201)), 0)</f>
        <v>1.0083313770484019E-3</v>
      </c>
      <c r="AS850">
        <f t="shared" si="319"/>
        <v>-1.608525026939559</v>
      </c>
      <c r="AT850">
        <f t="shared" si="312"/>
        <v>1.8301209465752987E-2</v>
      </c>
      <c r="AU850" cm="1">
        <f t="array" ref="AU850">IFERROR(STDEV(IF($E$2:$E$2201=$E850, $AL$2:$AL$2201)), 0)</f>
        <v>1.0083313770484017E-3</v>
      </c>
      <c r="AV850">
        <f t="shared" si="320"/>
        <v>-1.608525026939587</v>
      </c>
      <c r="AW850">
        <f t="shared" si="313"/>
        <v>0</v>
      </c>
      <c r="AX850" cm="1">
        <f t="array" ref="AX850">IFERROR(STDEV(IF($E$2:$E$2201=$E850, $AM$2:$AM$2201)), 0)</f>
        <v>0</v>
      </c>
      <c r="AY850">
        <f t="shared" si="321"/>
        <v>-1.608525026939587</v>
      </c>
      <c r="AZ850">
        <f>INDEX(Model_Assumptions[Values],9)*((INDEX(Model_Scenarios[GR Weight],1)*$AG850)+(INDEX(Model_Scenarios[GP Weight],1)*$AH850)+(INDEX(Model_Scenarios[LTV Weight],1)*$AI850))-(INDEX(Model_Scenarios[LTV Weight],1)*$AP850)-(INDEX(Model_Scenarios[GP Weight],1)*($AS850+$AV850+$AY850))</f>
        <v>2.5921984883742342</v>
      </c>
      <c r="BA850">
        <f>INDEX(Model_Assumptions[Values],9)*((INDEX(Model_Scenarios[GR Weight],2)*$AG850)+(INDEX(Model_Scenarios[GP Weight],2)*$AH850)+(INDEX(Model_Scenarios[LTV Weight],2)*$AI850))-(INDEX(Model_Scenarios[LTV Weight],2)*$AP850)-(INDEX(Model_Scenarios[GP Weight],2)*($AS850+$AV850+$AY850))</f>
        <v>3.3213555429737927</v>
      </c>
      <c r="BB850">
        <f>INDEX(Model_Assumptions[Values],9)*((INDEX(Model_Scenarios[GR Weight],3)*$AG850)+(INDEX(Model_Scenarios[GP Weight],3)*$AH850)+(INDEX(Model_Scenarios[LTV Weight],3)*$AI850))-(INDEX(Model_Scenarios[LTV Weight],3)*$AP850)-(INDEX(Model_Scenarios[GP Weight],3)*($AS850+$AV850+$AY850))</f>
        <v>4.4414854313152148</v>
      </c>
      <c r="BC850">
        <f>INDEX(Model_Assumptions[Values],9)*((INDEX(Model_Scenarios[GR Weight],4)*$AG850)+(INDEX(Model_Scenarios[GP Weight],4)*$AH850)+(INDEX(Model_Scenarios[LTV Weight],4)*$AI850))-(INDEX(Model_Scenarios[LTV Weight],4)*$AP850)-(INDEX(Model_Scenarios[GP Weight],4)*($AS850+$AV850+$AY850))</f>
        <v>4.5470626570835595</v>
      </c>
      <c r="BD850">
        <f>INDEX(Model_Assumptions[Values],9)*((INDEX(Model_Scenarios[GR Weight],5)*$AG850)+(INDEX(Model_Scenarios[GP Weight],5)*$AH850)+(INDEX(Model_Scenarios[LTV Weight],5)*$AI850))-(INDEX(Model_Scenarios[LTV Weight],5)*$AP850)-(INDEX(Model_Scenarios[GP Weight],5)*($AS850+$AV850+$AY850))</f>
        <v>5.7414337018618156</v>
      </c>
    </row>
    <row r="851" spans="1:56" x14ac:dyDescent="0.25">
      <c r="A851">
        <v>850</v>
      </c>
      <c r="B851">
        <v>17</v>
      </c>
      <c r="C851" s="3">
        <v>50</v>
      </c>
      <c r="D851" s="4">
        <v>0.98</v>
      </c>
      <c r="E851" t="str">
        <v>SKU-1022</v>
      </c>
      <c r="F851" t="str">
        <v>Raise</v>
      </c>
      <c r="G851" t="str">
        <v>Full</v>
      </c>
      <c r="H851">
        <v>26.7</v>
      </c>
      <c r="I851">
        <v>12.27</v>
      </c>
      <c r="J851">
        <v>29</v>
      </c>
      <c r="K851">
        <v>774.3</v>
      </c>
      <c r="L851">
        <v>418.46999999999997</v>
      </c>
      <c r="M851">
        <v>0.54044943820224722</v>
      </c>
      <c r="N851">
        <v>26.902436199041908</v>
      </c>
      <c r="O851">
        <v>5.8706497722155291</v>
      </c>
      <c r="P851">
        <v>5.8706497722155291</v>
      </c>
      <c r="Q851">
        <v>1536.2038051779957</v>
      </c>
      <c r="R851">
        <v>1228.9630441423965</v>
      </c>
      <c r="S851">
        <v>1</v>
      </c>
      <c r="T851">
        <f t="shared" si="299"/>
        <v>26.898387475061071</v>
      </c>
      <c r="U851">
        <f t="shared" si="300"/>
        <v>7.4302425116506247E-3</v>
      </c>
      <c r="V851">
        <f>IF($F851="Reduce", INDEX(Model_Assumptions[Values], 2), INDEX(Model_Assumptions[Values], 1))</f>
        <v>-0.4</v>
      </c>
      <c r="W851">
        <f t="shared" si="301"/>
        <v>28.913809186864853</v>
      </c>
      <c r="X851">
        <f t="shared" si="314"/>
        <v>777.73484288827126</v>
      </c>
      <c r="Y851">
        <f t="shared" si="302"/>
        <v>422.96240416543952</v>
      </c>
      <c r="Z851">
        <f t="shared" si="303"/>
        <v>3.4348428882713051</v>
      </c>
      <c r="AA851">
        <f t="shared" si="304"/>
        <v>4.4924041654395523</v>
      </c>
      <c r="AB851">
        <f t="shared" si="315"/>
        <v>0.54383882634688896</v>
      </c>
      <c r="AC851">
        <f t="shared" si="305"/>
        <v>3.3893881446417362E-3</v>
      </c>
      <c r="AD851">
        <f t="shared" si="306"/>
        <v>3.3893881446417362E-3</v>
      </c>
      <c r="AE851">
        <f t="shared" si="307"/>
        <v>0.98000000000000531</v>
      </c>
      <c r="AF851">
        <f t="shared" si="316"/>
        <v>24.579260882841403</v>
      </c>
      <c r="AG851">
        <f t="shared" si="308"/>
        <v>0.58508734493541881</v>
      </c>
      <c r="AH851">
        <f t="shared" si="309"/>
        <v>0.7652311651601319</v>
      </c>
      <c r="AI851">
        <f t="shared" si="317"/>
        <v>1.9999999999994689E-2</v>
      </c>
      <c r="AJ851">
        <f>MAX(0, $R851 - $AA851) * INDEX(Model_Assumptions[Values], 7)</f>
        <v>2448.9412799539141</v>
      </c>
      <c r="AK851">
        <f>MAX(0, INDEX(Model_Assumptions[Values], 4) - $AD851)</f>
        <v>4.6610611855358267E-2</v>
      </c>
      <c r="AL851">
        <f>MAX(0, INDEX(Model_Assumptions[Values], 5) - $AC851)</f>
        <v>1.6610611855358264E-2</v>
      </c>
      <c r="AM851">
        <f>INDEX(Model_Assumptions[Values], 6) * MAX(0, INDEX(Model_Assumptions[Values], 3) - $AB851)^2</f>
        <v>0</v>
      </c>
      <c r="AN851">
        <f t="shared" si="310"/>
        <v>2453.4281007143604</v>
      </c>
      <c r="AO851" cm="1">
        <f t="array" ref="AO851">IFERROR(STDEV(IF($E$2:$E$2201=$E851, $AJ$2:$AJ$2201)), 0)</f>
        <v>2.6729597685078659</v>
      </c>
      <c r="AP851">
        <f t="shared" si="318"/>
        <v>-1.6785964432794385</v>
      </c>
      <c r="AQ851">
        <f t="shared" si="311"/>
        <v>4.8301209465752962E-2</v>
      </c>
      <c r="AR851" cm="1">
        <f t="array" ref="AR851">IFERROR(STDEV(IF($E$2:$E$2201=$E851, $AK$2:$AK$2201)), 0)</f>
        <v>1.0083313770484019E-3</v>
      </c>
      <c r="AS851">
        <f t="shared" si="319"/>
        <v>-1.6766289821739258</v>
      </c>
      <c r="AT851">
        <f t="shared" si="312"/>
        <v>1.8301209465752987E-2</v>
      </c>
      <c r="AU851" cm="1">
        <f t="array" ref="AU851">IFERROR(STDEV(IF($E$2:$E$2201=$E851, $AL$2:$AL$2201)), 0)</f>
        <v>1.0083313770484017E-3</v>
      </c>
      <c r="AV851">
        <f t="shared" si="320"/>
        <v>-1.6766289821739537</v>
      </c>
      <c r="AW851">
        <f t="shared" si="313"/>
        <v>0</v>
      </c>
      <c r="AX851" cm="1">
        <f t="array" ref="AX851">IFERROR(STDEV(IF($E$2:$E$2201=$E851, $AM$2:$AM$2201)), 0)</f>
        <v>0</v>
      </c>
      <c r="AY851">
        <f t="shared" si="321"/>
        <v>-1.6766289821739537</v>
      </c>
      <c r="AZ851">
        <f>INDEX(Model_Assumptions[Values],9)*((INDEX(Model_Scenarios[GR Weight],1)*$AG851)+(INDEX(Model_Scenarios[GP Weight],1)*$AH851)+(INDEX(Model_Scenarios[LTV Weight],1)*$AI851))-(INDEX(Model_Scenarios[LTV Weight],1)*$AP851)-(INDEX(Model_Scenarios[GP Weight],1)*($AS851+$AV851+$AY851))</f>
        <v>2.6010251043234884</v>
      </c>
      <c r="BA851">
        <f>INDEX(Model_Assumptions[Values],9)*((INDEX(Model_Scenarios[GR Weight],2)*$AG851)+(INDEX(Model_Scenarios[GP Weight],2)*$AH851)+(INDEX(Model_Scenarios[LTV Weight],2)*$AI851))-(INDEX(Model_Scenarios[LTV Weight],2)*$AP851)-(INDEX(Model_Scenarios[GP Weight],2)*($AS851+$AV851+$AY851))</f>
        <v>3.3661117512976806</v>
      </c>
      <c r="BB851">
        <f>INDEX(Model_Assumptions[Values],9)*((INDEX(Model_Scenarios[GR Weight],3)*$AG851)+(INDEX(Model_Scenarios[GP Weight],3)*$AH851)+(INDEX(Model_Scenarios[LTV Weight],3)*$AI851))-(INDEX(Model_Scenarios[LTV Weight],3)*$AP851)-(INDEX(Model_Scenarios[GP Weight],3)*($AS851+$AV851+$AY851))</f>
        <v>4.5424127287939102</v>
      </c>
      <c r="BC851">
        <f>INDEX(Model_Assumptions[Values],9)*((INDEX(Model_Scenarios[GR Weight],4)*$AG851)+(INDEX(Model_Scenarios[GP Weight],4)*$AH851)+(INDEX(Model_Scenarios[LTV Weight],4)*$AI851))-(INDEX(Model_Scenarios[LTV Weight],4)*$AP851)-(INDEX(Model_Scenarios[GP Weight],4)*($AS851+$AV851+$AY851))</f>
        <v>4.6570967569336785</v>
      </c>
      <c r="BD851">
        <f>INDEX(Model_Assumptions[Values],9)*((INDEX(Model_Scenarios[GR Weight],5)*$AG851)+(INDEX(Model_Scenarios[GP Weight],5)*$AH851)+(INDEX(Model_Scenarios[LTV Weight],5)*$AI851))-(INDEX(Model_Scenarios[LTV Weight],5)*$AP851)-(INDEX(Model_Scenarios[GP Weight],5)*($AS851+$AV851+$AY851))</f>
        <v>5.900559980532643</v>
      </c>
    </row>
    <row r="852" spans="1:56" x14ac:dyDescent="0.25">
      <c r="A852">
        <v>851</v>
      </c>
      <c r="B852">
        <v>18</v>
      </c>
      <c r="C852" s="3">
        <v>1</v>
      </c>
      <c r="D852" s="4">
        <v>0</v>
      </c>
      <c r="E852" t="str">
        <v>SKU-1023</v>
      </c>
      <c r="F852" t="str">
        <v>Raise</v>
      </c>
      <c r="G852" t="str">
        <v>Full</v>
      </c>
      <c r="H852">
        <v>70.78</v>
      </c>
      <c r="I852">
        <v>35.200000000000003</v>
      </c>
      <c r="J852">
        <v>26</v>
      </c>
      <c r="K852">
        <v>1840.28</v>
      </c>
      <c r="L852">
        <v>925.07999999999993</v>
      </c>
      <c r="M852">
        <v>0.50268437411698219</v>
      </c>
      <c r="N852">
        <v>70.329603257360873</v>
      </c>
      <c r="O852">
        <v>425.86968469138264</v>
      </c>
      <c r="P852">
        <v>425.86968469138264</v>
      </c>
      <c r="Q852">
        <v>644.90899917948718</v>
      </c>
      <c r="R852">
        <v>464.33447940923082</v>
      </c>
      <c r="S852">
        <v>1</v>
      </c>
      <c r="T852">
        <f t="shared" si="299"/>
        <v>70.78</v>
      </c>
      <c r="U852">
        <f t="shared" si="300"/>
        <v>0</v>
      </c>
      <c r="V852">
        <f>IF($F852="Reduce", INDEX(Model_Assumptions[Values], 2), INDEX(Model_Assumptions[Values], 1))</f>
        <v>-0.4</v>
      </c>
      <c r="W852">
        <f t="shared" si="301"/>
        <v>26</v>
      </c>
      <c r="X852">
        <f t="shared" si="314"/>
        <v>1840.28</v>
      </c>
      <c r="Y852">
        <f t="shared" si="302"/>
        <v>925.07999999999993</v>
      </c>
      <c r="Z852">
        <f t="shared" si="303"/>
        <v>0</v>
      </c>
      <c r="AA852">
        <f t="shared" si="304"/>
        <v>0</v>
      </c>
      <c r="AB852">
        <f t="shared" si="315"/>
        <v>0.50268437411698219</v>
      </c>
      <c r="AC852">
        <f t="shared" si="305"/>
        <v>0</v>
      </c>
      <c r="AD852">
        <f t="shared" si="306"/>
        <v>0</v>
      </c>
      <c r="AE852">
        <f t="shared" si="307"/>
        <v>0</v>
      </c>
      <c r="AF852">
        <f t="shared" si="316"/>
        <v>464.33447940923082</v>
      </c>
      <c r="AG852">
        <f t="shared" si="308"/>
        <v>0</v>
      </c>
      <c r="AH852">
        <f t="shared" si="309"/>
        <v>0</v>
      </c>
      <c r="AI852">
        <f t="shared" si="317"/>
        <v>1</v>
      </c>
      <c r="AJ852">
        <f>MAX(0, $R852 - $AA852) * INDEX(Model_Assumptions[Values], 7)</f>
        <v>928.66895881846165</v>
      </c>
      <c r="AK852">
        <f>MAX(0, INDEX(Model_Assumptions[Values], 4) - $AD852)</f>
        <v>0.05</v>
      </c>
      <c r="AL852">
        <f>MAX(0, INDEX(Model_Assumptions[Values], 5) - $AC852)</f>
        <v>0.02</v>
      </c>
      <c r="AM852">
        <f>INDEX(Model_Assumptions[Values], 6) * MAX(0, INDEX(Model_Assumptions[Values], 3) - $AB852)^2</f>
        <v>0</v>
      </c>
      <c r="AN852">
        <f t="shared" si="310"/>
        <v>937.85680249786344</v>
      </c>
      <c r="AO852" cm="1">
        <f t="array" ref="AO852">IFERROR(STDEV(IF($E$2:$E$2201=$E852, $AJ$2:$AJ$2201)), 0)</f>
        <v>5.4722853637898057</v>
      </c>
      <c r="AP852">
        <f t="shared" si="318"/>
        <v>-1.6789774415270617</v>
      </c>
      <c r="AQ852">
        <f t="shared" si="311"/>
        <v>5.1557190059371968E-2</v>
      </c>
      <c r="AR852" cm="1">
        <f t="array" ref="AR852">IFERROR(STDEV(IF($E$2:$E$2201=$E852, $AK$2:$AK$2201)), 0)</f>
        <v>9.2841470796090205E-4</v>
      </c>
      <c r="AS852">
        <f t="shared" si="319"/>
        <v>-1.6772569908894022</v>
      </c>
      <c r="AT852">
        <f t="shared" si="312"/>
        <v>2.1557190059371983E-2</v>
      </c>
      <c r="AU852" cm="1">
        <f t="array" ref="AU852">IFERROR(STDEV(IF($E$2:$E$2201=$E852, $AL$2:$AL$2201)), 0)</f>
        <v>9.2841470796090216E-4</v>
      </c>
      <c r="AV852">
        <f t="shared" si="320"/>
        <v>-1.6772569908894206</v>
      </c>
      <c r="AW852">
        <f t="shared" si="313"/>
        <v>0</v>
      </c>
      <c r="AX852" cm="1">
        <f t="array" ref="AX852">IFERROR(STDEV(IF($E$2:$E$2201=$E852, $AM$2:$AM$2201)), 0)</f>
        <v>0</v>
      </c>
      <c r="AY852">
        <f t="shared" si="321"/>
        <v>-1.6772569908894206</v>
      </c>
      <c r="AZ852">
        <f>INDEX(Model_Assumptions[Values],9)*((INDEX(Model_Scenarios[GR Weight],1)*$AG852)+(INDEX(Model_Scenarios[GP Weight],1)*$AH852)+(INDEX(Model_Scenarios[LTV Weight],1)*$AI852))-(INDEX(Model_Scenarios[LTV Weight],1)*$AP852)-(INDEX(Model_Scenarios[GP Weight],1)*($AS852+$AV852+$AY852))</f>
        <v>5.8463590504884735</v>
      </c>
      <c r="BA852">
        <f>INDEX(Model_Assumptions[Values],9)*((INDEX(Model_Scenarios[GR Weight],2)*$AG852)+(INDEX(Model_Scenarios[GP Weight],2)*$AH852)+(INDEX(Model_Scenarios[LTV Weight],2)*$AI852))-(INDEX(Model_Scenarios[LTV Weight],2)*$AP852)-(INDEX(Model_Scenarios[GP Weight],2)*($AS852+$AV852+$AY852))</f>
        <v>5.3476895315262389</v>
      </c>
      <c r="BB852">
        <f>INDEX(Model_Assumptions[Values],9)*((INDEX(Model_Scenarios[GR Weight],3)*$AG852)+(INDEX(Model_Scenarios[GP Weight],3)*$AH852)+(INDEX(Model_Scenarios[LTV Weight],3)*$AI852))-(INDEX(Model_Scenarios[LTV Weight],3)*$AP852)-(INDEX(Model_Scenarios[GP Weight],3)*($AS852+$AV852+$AY852))</f>
        <v>4.4327108170447094</v>
      </c>
      <c r="BC852">
        <f>INDEX(Model_Assumptions[Values],9)*((INDEX(Model_Scenarios[GR Weight],4)*$AG852)+(INDEX(Model_Scenarios[GP Weight],4)*$AH852)+(INDEX(Model_Scenarios[LTV Weight],4)*$AI852))-(INDEX(Model_Scenarios[LTV Weight],4)*$AP852)-(INDEX(Model_Scenarios[GP Weight],4)*($AS852+$AV852+$AY852))</f>
        <v>3.7648130728920037</v>
      </c>
      <c r="BD852">
        <f>INDEX(Model_Assumptions[Values],9)*((INDEX(Model_Scenarios[GR Weight],5)*$AG852)+(INDEX(Model_Scenarios[GP Weight],5)*$AH852)+(INDEX(Model_Scenarios[LTV Weight],5)*$AI852))-(INDEX(Model_Scenarios[LTV Weight],5)*$AP852)-(INDEX(Model_Scenarios[GP Weight],5)*($AS852+$AV852+$AY852))</f>
        <v>4.4372183953492996</v>
      </c>
    </row>
    <row r="853" spans="1:56" x14ac:dyDescent="0.25">
      <c r="A853">
        <v>852</v>
      </c>
      <c r="B853">
        <v>18</v>
      </c>
      <c r="C853" s="3">
        <v>2</v>
      </c>
      <c r="D853" s="4">
        <v>0.02</v>
      </c>
      <c r="E853" t="str">
        <v>SKU-1023</v>
      </c>
      <c r="F853" t="str">
        <v>Raise</v>
      </c>
      <c r="G853" t="str">
        <v>Full</v>
      </c>
      <c r="H853">
        <v>70.78</v>
      </c>
      <c r="I853">
        <v>35.200000000000003</v>
      </c>
      <c r="J853">
        <v>26</v>
      </c>
      <c r="K853">
        <v>1840.28</v>
      </c>
      <c r="L853">
        <v>925.07999999999993</v>
      </c>
      <c r="M853">
        <v>0.50268437411698219</v>
      </c>
      <c r="N853">
        <v>70.329603257360873</v>
      </c>
      <c r="O853">
        <v>425.86968469138264</v>
      </c>
      <c r="P853">
        <v>425.86968469138264</v>
      </c>
      <c r="Q853">
        <v>644.90899917948718</v>
      </c>
      <c r="R853">
        <v>464.33447940923082</v>
      </c>
      <c r="S853">
        <v>1</v>
      </c>
      <c r="T853">
        <f t="shared" si="299"/>
        <v>70.770992065147212</v>
      </c>
      <c r="U853">
        <f t="shared" si="300"/>
        <v>-1.2726666929626152E-4</v>
      </c>
      <c r="V853">
        <f>IF($F853="Reduce", INDEX(Model_Assumptions[Values], 2), INDEX(Model_Assumptions[Values], 1))</f>
        <v>-0.4</v>
      </c>
      <c r="W853">
        <f t="shared" si="301"/>
        <v>26.001323573360683</v>
      </c>
      <c r="X853">
        <f t="shared" si="314"/>
        <v>1840.1394642936341</v>
      </c>
      <c r="Y853">
        <f t="shared" si="302"/>
        <v>924.89287451133794</v>
      </c>
      <c r="Z853">
        <f t="shared" si="303"/>
        <v>-0.1405357063658812</v>
      </c>
      <c r="AA853">
        <f t="shared" si="304"/>
        <v>-0.18712548866199086</v>
      </c>
      <c r="AB853">
        <f t="shared" si="315"/>
        <v>0.50262107435773751</v>
      </c>
      <c r="AC853">
        <f t="shared" si="305"/>
        <v>-6.3299759244683784E-5</v>
      </c>
      <c r="AD853">
        <f t="shared" si="306"/>
        <v>-6.3299759244683784E-5</v>
      </c>
      <c r="AE853">
        <f t="shared" si="307"/>
        <v>2.0000000000015145E-2</v>
      </c>
      <c r="AF853">
        <f t="shared" si="316"/>
        <v>455.0477898210392</v>
      </c>
      <c r="AG853">
        <f t="shared" si="308"/>
        <v>-3.2999697188524697E-4</v>
      </c>
      <c r="AH853">
        <f t="shared" si="309"/>
        <v>-4.3939612371703829E-4</v>
      </c>
      <c r="AI853">
        <f t="shared" si="317"/>
        <v>0.97999999999998488</v>
      </c>
      <c r="AJ853">
        <f>MAX(0, $R853 - $AA853) * INDEX(Model_Assumptions[Values], 7)</f>
        <v>929.04320979578563</v>
      </c>
      <c r="AK853">
        <f>MAX(0, INDEX(Model_Assumptions[Values], 4) - $AD853)</f>
        <v>5.0063299759244687E-2</v>
      </c>
      <c r="AL853">
        <f>MAX(0, INDEX(Model_Assumptions[Values], 5) - $AC853)</f>
        <v>2.0063299759244684E-2</v>
      </c>
      <c r="AM853">
        <f>INDEX(Model_Assumptions[Values], 6) * MAX(0, INDEX(Model_Assumptions[Values], 3) - $AB853)^2</f>
        <v>0</v>
      </c>
      <c r="AN853">
        <f t="shared" si="310"/>
        <v>937.85680249786344</v>
      </c>
      <c r="AO853" cm="1">
        <f t="array" ref="AO853">IFERROR(STDEV(IF($E$2:$E$2201=$E853, $AJ$2:$AJ$2201)), 0)</f>
        <v>5.4722853637898057</v>
      </c>
      <c r="AP853">
        <f t="shared" si="318"/>
        <v>-1.6105871891106935</v>
      </c>
      <c r="AQ853">
        <f t="shared" si="311"/>
        <v>5.1557190059371968E-2</v>
      </c>
      <c r="AR853" cm="1">
        <f t="array" ref="AR853">IFERROR(STDEV(IF($E$2:$E$2201=$E853, $AK$2:$AK$2201)), 0)</f>
        <v>9.2841470796090205E-4</v>
      </c>
      <c r="AS853">
        <f t="shared" si="319"/>
        <v>-1.6090765121637791</v>
      </c>
      <c r="AT853">
        <f t="shared" si="312"/>
        <v>2.1557190059371983E-2</v>
      </c>
      <c r="AU853" cm="1">
        <f t="array" ref="AU853">IFERROR(STDEV(IF($E$2:$E$2201=$E853, $AL$2:$AL$2201)), 0)</f>
        <v>9.2841470796090216E-4</v>
      </c>
      <c r="AV853">
        <f t="shared" si="320"/>
        <v>-1.6090765121637975</v>
      </c>
      <c r="AW853">
        <f t="shared" si="313"/>
        <v>0</v>
      </c>
      <c r="AX853" cm="1">
        <f t="array" ref="AX853">IFERROR(STDEV(IF($E$2:$E$2201=$E853, $AM$2:$AM$2201)), 0)</f>
        <v>0</v>
      </c>
      <c r="AY853">
        <f t="shared" si="321"/>
        <v>-1.6090765121637975</v>
      </c>
      <c r="AZ853">
        <f>INDEX(Model_Assumptions[Values],9)*((INDEX(Model_Scenarios[GR Weight],1)*$AG853)+(INDEX(Model_Scenarios[GP Weight],1)*$AH853)+(INDEX(Model_Scenarios[LTV Weight],1)*$AI853))-(INDEX(Model_Scenarios[LTV Weight],1)*$AP853)-(INDEX(Model_Scenarios[GP Weight],1)*($AS853+$AV853+$AY853))</f>
        <v>5.6908080083898307</v>
      </c>
      <c r="BA853">
        <f>INDEX(Model_Assumptions[Values],9)*((INDEX(Model_Scenarios[GR Weight],2)*$AG853)+(INDEX(Model_Scenarios[GP Weight],2)*$AH853)+(INDEX(Model_Scenarios[LTV Weight],2)*$AI853))-(INDEX(Model_Scenarios[LTV Weight],2)*$AP853)-(INDEX(Model_Scenarios[GP Weight],2)*($AS853+$AV853+$AY853))</f>
        <v>5.1966406863675454</v>
      </c>
      <c r="BB853">
        <f>INDEX(Model_Assumptions[Values],9)*((INDEX(Model_Scenarios[GR Weight],3)*$AG853)+(INDEX(Model_Scenarios[GP Weight],3)*$AH853)+(INDEX(Model_Scenarios[LTV Weight],3)*$AI853))-(INDEX(Model_Scenarios[LTV Weight],3)*$AP853)-(INDEX(Model_Scenarios[GP Weight],3)*($AS853+$AV853+$AY853))</f>
        <v>4.2925837739848669</v>
      </c>
      <c r="BC853">
        <f>INDEX(Model_Assumptions[Values],9)*((INDEX(Model_Scenarios[GR Weight],4)*$AG853)+(INDEX(Model_Scenarios[GP Weight],4)*$AH853)+(INDEX(Model_Scenarios[LTV Weight],4)*$AI853))-(INDEX(Model_Scenarios[LTV Weight],4)*$AP853)-(INDEX(Model_Scenarios[GP Weight],4)*($AS853+$AV853+$AY853))</f>
        <v>3.6413600565878621</v>
      </c>
      <c r="BD853">
        <f>INDEX(Model_Assumptions[Values],9)*((INDEX(Model_Scenarios[GR Weight],5)*$AG853)+(INDEX(Model_Scenarios[GP Weight],5)*$AH853)+(INDEX(Model_Scenarios[LTV Weight],5)*$AI853))-(INDEX(Model_Scenarios[LTV Weight],5)*$AP853)-(INDEX(Model_Scenarios[GP Weight],5)*($AS853+$AV853+$AY853))</f>
        <v>4.2810847060358039</v>
      </c>
    </row>
    <row r="854" spans="1:56" x14ac:dyDescent="0.25">
      <c r="A854">
        <v>853</v>
      </c>
      <c r="B854">
        <v>18</v>
      </c>
      <c r="C854" s="3">
        <v>3</v>
      </c>
      <c r="D854" s="4">
        <v>0.04</v>
      </c>
      <c r="E854" t="str">
        <v>SKU-1023</v>
      </c>
      <c r="F854" t="str">
        <v>Raise</v>
      </c>
      <c r="G854" t="str">
        <v>Full</v>
      </c>
      <c r="H854">
        <v>70.78</v>
      </c>
      <c r="I854">
        <v>35.200000000000003</v>
      </c>
      <c r="J854">
        <v>26</v>
      </c>
      <c r="K854">
        <v>1840.28</v>
      </c>
      <c r="L854">
        <v>925.07999999999993</v>
      </c>
      <c r="M854">
        <v>0.50268437411698219</v>
      </c>
      <c r="N854">
        <v>70.329603257360873</v>
      </c>
      <c r="O854">
        <v>425.86968469138264</v>
      </c>
      <c r="P854">
        <v>425.86968469138264</v>
      </c>
      <c r="Q854">
        <v>644.90899917948718</v>
      </c>
      <c r="R854">
        <v>464.33447940923082</v>
      </c>
      <c r="S854">
        <v>1</v>
      </c>
      <c r="T854">
        <f t="shared" si="299"/>
        <v>70.761984130294437</v>
      </c>
      <c r="U854">
        <f t="shared" si="300"/>
        <v>-2.5453333859232224E-4</v>
      </c>
      <c r="V854">
        <f>IF($F854="Reduce", INDEX(Model_Assumptions[Values], 2), INDEX(Model_Assumptions[Values], 1))</f>
        <v>-0.4</v>
      </c>
      <c r="W854">
        <f t="shared" si="301"/>
        <v>26.002647146721358</v>
      </c>
      <c r="X854">
        <f t="shared" si="314"/>
        <v>1839.9989047419426</v>
      </c>
      <c r="Y854">
        <f t="shared" si="302"/>
        <v>924.7057251773507</v>
      </c>
      <c r="Z854">
        <f t="shared" si="303"/>
        <v>-0.28109525805734847</v>
      </c>
      <c r="AA854">
        <f t="shared" si="304"/>
        <v>-0.37427482264922673</v>
      </c>
      <c r="AB854">
        <f t="shared" si="315"/>
        <v>0.50255775848249185</v>
      </c>
      <c r="AC854">
        <f t="shared" si="305"/>
        <v>-1.2661563449034574E-4</v>
      </c>
      <c r="AD854">
        <f t="shared" si="306"/>
        <v>-1.2661563449034574E-4</v>
      </c>
      <c r="AE854">
        <f t="shared" si="307"/>
        <v>3.9999999999998738E-2</v>
      </c>
      <c r="AF854">
        <f t="shared" si="316"/>
        <v>445.76110023286219</v>
      </c>
      <c r="AG854">
        <f t="shared" si="308"/>
        <v>-6.6004993584140969E-4</v>
      </c>
      <c r="AH854">
        <f t="shared" si="309"/>
        <v>-8.7884823950419143E-4</v>
      </c>
      <c r="AI854">
        <f t="shared" si="317"/>
        <v>0.9600000000000013</v>
      </c>
      <c r="AJ854">
        <f>MAX(0, $R854 - $AA854) * INDEX(Model_Assumptions[Values], 7)</f>
        <v>929.4175084637601</v>
      </c>
      <c r="AK854">
        <f>MAX(0, INDEX(Model_Assumptions[Values], 4) - $AD854)</f>
        <v>5.0126615634490349E-2</v>
      </c>
      <c r="AL854">
        <f>MAX(0, INDEX(Model_Assumptions[Values], 5) - $AC854)</f>
        <v>2.0126615634490346E-2</v>
      </c>
      <c r="AM854">
        <f>INDEX(Model_Assumptions[Values], 6) * MAX(0, INDEX(Model_Assumptions[Values], 3) - $AB854)^2</f>
        <v>0</v>
      </c>
      <c r="AN854">
        <f t="shared" si="310"/>
        <v>937.85680249786344</v>
      </c>
      <c r="AO854" cm="1">
        <f t="array" ref="AO854">IFERROR(STDEV(IF($E$2:$E$2201=$E854, $AJ$2:$AJ$2201)), 0)</f>
        <v>5.4722853637898057</v>
      </c>
      <c r="AP854">
        <f t="shared" si="318"/>
        <v>-1.5421882217521543</v>
      </c>
      <c r="AQ854">
        <f t="shared" si="311"/>
        <v>5.1557190059371968E-2</v>
      </c>
      <c r="AR854" cm="1">
        <f t="array" ref="AR854">IFERROR(STDEV(IF($E$2:$E$2201=$E854, $AK$2:$AK$2201)), 0)</f>
        <v>9.2841470796090205E-4</v>
      </c>
      <c r="AS854">
        <f t="shared" si="319"/>
        <v>-1.5408786748150753</v>
      </c>
      <c r="AT854">
        <f t="shared" si="312"/>
        <v>2.1557190059371983E-2</v>
      </c>
      <c r="AU854" cm="1">
        <f t="array" ref="AU854">IFERROR(STDEV(IF($E$2:$E$2201=$E854, $AL$2:$AL$2201)), 0)</f>
        <v>9.2841470796090216E-4</v>
      </c>
      <c r="AV854">
        <f t="shared" si="320"/>
        <v>-1.5408786748150938</v>
      </c>
      <c r="AW854">
        <f t="shared" si="313"/>
        <v>0</v>
      </c>
      <c r="AX854" cm="1">
        <f t="array" ref="AX854">IFERROR(STDEV(IF($E$2:$E$2201=$E854, $AM$2:$AM$2201)), 0)</f>
        <v>0</v>
      </c>
      <c r="AY854">
        <f t="shared" si="321"/>
        <v>-1.5408786748150938</v>
      </c>
      <c r="AZ854">
        <f>INDEX(Model_Assumptions[Values],9)*((INDEX(Model_Scenarios[GR Weight],1)*$AG854)+(INDEX(Model_Scenarios[GP Weight],1)*$AH854)+(INDEX(Model_Scenarios[LTV Weight],1)*$AI854))-(INDEX(Model_Scenarios[LTV Weight],1)*$AP854)-(INDEX(Model_Scenarios[GP Weight],1)*($AS854+$AV854+$AY854))</f>
        <v>5.5352447307585821</v>
      </c>
      <c r="BA854">
        <f>INDEX(Model_Assumptions[Values],9)*((INDEX(Model_Scenarios[GR Weight],2)*$AG854)+(INDEX(Model_Scenarios[GP Weight],2)*$AH854)+(INDEX(Model_Scenarios[LTV Weight],2)*$AI854))-(INDEX(Model_Scenarios[LTV Weight],2)*$AP854)-(INDEX(Model_Scenarios[GP Weight],2)*($AS854+$AV854+$AY854))</f>
        <v>5.0455756633365727</v>
      </c>
      <c r="BB854">
        <f>INDEX(Model_Assumptions[Values],9)*((INDEX(Model_Scenarios[GR Weight],3)*$AG854)+(INDEX(Model_Scenarios[GP Weight],3)*$AH854)+(INDEX(Model_Scenarios[LTV Weight],3)*$AI854))-(INDEX(Model_Scenarios[LTV Weight],3)*$AP854)-(INDEX(Model_Scenarios[GP Weight],3)*($AS854+$AV854+$AY854))</f>
        <v>4.1524348504177722</v>
      </c>
      <c r="BC854">
        <f>INDEX(Model_Assumptions[Values],9)*((INDEX(Model_Scenarios[GR Weight],4)*$AG854)+(INDEX(Model_Scenarios[GP Weight],4)*$AH854)+(INDEX(Model_Scenarios[LTV Weight],4)*$AI854))-(INDEX(Model_Scenarios[LTV Weight],4)*$AP854)-(INDEX(Model_Scenarios[GP Weight],4)*($AS854+$AV854+$AY854))</f>
        <v>3.5178860032746351</v>
      </c>
      <c r="BD854">
        <f>INDEX(Model_Assumptions[Values],9)*((INDEX(Model_Scenarios[GR Weight],5)*$AG854)+(INDEX(Model_Scenarios[GP Weight],5)*$AH854)+(INDEX(Model_Scenarios[LTV Weight],5)*$AI854))-(INDEX(Model_Scenarios[LTV Weight],5)*$AP854)-(INDEX(Model_Scenarios[GP Weight],5)*($AS854+$AV854+$AY854))</f>
        <v>4.1249199862884574</v>
      </c>
    </row>
    <row r="855" spans="1:56" x14ac:dyDescent="0.25">
      <c r="A855">
        <v>854</v>
      </c>
      <c r="B855">
        <v>18</v>
      </c>
      <c r="C855" s="3">
        <v>4</v>
      </c>
      <c r="D855" s="4">
        <v>0.06</v>
      </c>
      <c r="E855" t="str">
        <v>SKU-1023</v>
      </c>
      <c r="F855" t="str">
        <v>Raise</v>
      </c>
      <c r="G855" t="str">
        <v>Full</v>
      </c>
      <c r="H855">
        <v>70.78</v>
      </c>
      <c r="I855">
        <v>35.200000000000003</v>
      </c>
      <c r="J855">
        <v>26</v>
      </c>
      <c r="K855">
        <v>1840.28</v>
      </c>
      <c r="L855">
        <v>925.07999999999993</v>
      </c>
      <c r="M855">
        <v>0.50268437411698219</v>
      </c>
      <c r="N855">
        <v>70.329603257360873</v>
      </c>
      <c r="O855">
        <v>425.86968469138264</v>
      </c>
      <c r="P855">
        <v>425.86968469138264</v>
      </c>
      <c r="Q855">
        <v>644.90899917948718</v>
      </c>
      <c r="R855">
        <v>464.33447940923082</v>
      </c>
      <c r="S855">
        <v>1</v>
      </c>
      <c r="T855">
        <f t="shared" si="299"/>
        <v>70.752976195441647</v>
      </c>
      <c r="U855">
        <f t="shared" si="300"/>
        <v>-3.8180000788858373E-4</v>
      </c>
      <c r="V855">
        <f>IF($F855="Reduce", INDEX(Model_Assumptions[Values], 2), INDEX(Model_Assumptions[Values], 1))</f>
        <v>-0.4</v>
      </c>
      <c r="W855">
        <f t="shared" si="301"/>
        <v>26.003970720082041</v>
      </c>
      <c r="X855">
        <f t="shared" si="314"/>
        <v>1839.8583213449263</v>
      </c>
      <c r="Y855">
        <f t="shared" si="302"/>
        <v>924.51855199803833</v>
      </c>
      <c r="Z855">
        <f t="shared" si="303"/>
        <v>-0.42167865507371971</v>
      </c>
      <c r="AA855">
        <f t="shared" si="304"/>
        <v>-0.56144800196159395</v>
      </c>
      <c r="AB855">
        <f t="shared" si="315"/>
        <v>0.50249442648508957</v>
      </c>
      <c r="AC855">
        <f t="shared" si="305"/>
        <v>-1.8994763189261743E-4</v>
      </c>
      <c r="AD855">
        <f t="shared" si="306"/>
        <v>-1.8994763189261743E-4</v>
      </c>
      <c r="AE855">
        <f t="shared" si="307"/>
        <v>6.0000000000013883E-2</v>
      </c>
      <c r="AF855">
        <f t="shared" si="316"/>
        <v>436.47441064467051</v>
      </c>
      <c r="AG855">
        <f t="shared" si="308"/>
        <v>-9.9015889186688621E-4</v>
      </c>
      <c r="AH855">
        <f t="shared" si="309"/>
        <v>-1.3183563473611925E-3</v>
      </c>
      <c r="AI855">
        <f t="shared" si="317"/>
        <v>0.93999999999998607</v>
      </c>
      <c r="AJ855">
        <f>MAX(0, $R855 - $AA855) * INDEX(Model_Assumptions[Values], 7)</f>
        <v>929.79185482238483</v>
      </c>
      <c r="AK855">
        <f>MAX(0, INDEX(Model_Assumptions[Values], 4) - $AD855)</f>
        <v>5.018994763189262E-2</v>
      </c>
      <c r="AL855">
        <f>MAX(0, INDEX(Model_Assumptions[Values], 5) - $AC855)</f>
        <v>2.0189947631892618E-2</v>
      </c>
      <c r="AM855">
        <f>INDEX(Model_Assumptions[Values], 6) * MAX(0, INDEX(Model_Assumptions[Values], 3) - $AB855)^2</f>
        <v>0</v>
      </c>
      <c r="AN855">
        <f t="shared" si="310"/>
        <v>937.85680249786344</v>
      </c>
      <c r="AO855" cm="1">
        <f t="array" ref="AO855">IFERROR(STDEV(IF($E$2:$E$2201=$E855, $AJ$2:$AJ$2201)), 0)</f>
        <v>5.4722853637898057</v>
      </c>
      <c r="AP855">
        <f t="shared" si="318"/>
        <v>-1.4737805394514851</v>
      </c>
      <c r="AQ855">
        <f t="shared" si="311"/>
        <v>5.1557190059371968E-2</v>
      </c>
      <c r="AR855" cm="1">
        <f t="array" ref="AR855">IFERROR(STDEV(IF($E$2:$E$2201=$E855, $AK$2:$AK$2201)), 0)</f>
        <v>9.2841470796090205E-4</v>
      </c>
      <c r="AS855">
        <f t="shared" si="319"/>
        <v>-1.4726634722130301</v>
      </c>
      <c r="AT855">
        <f t="shared" si="312"/>
        <v>2.1557190059371983E-2</v>
      </c>
      <c r="AU855" cm="1">
        <f t="array" ref="AU855">IFERROR(STDEV(IF($E$2:$E$2201=$E855, $AL$2:$AL$2201)), 0)</f>
        <v>9.2841470796090216E-4</v>
      </c>
      <c r="AV855">
        <f t="shared" si="320"/>
        <v>-1.4726634722130485</v>
      </c>
      <c r="AW855">
        <f t="shared" si="313"/>
        <v>0</v>
      </c>
      <c r="AX855" cm="1">
        <f t="array" ref="AX855">IFERROR(STDEV(IF($E$2:$E$2201=$E855, $AM$2:$AM$2201)), 0)</f>
        <v>0</v>
      </c>
      <c r="AY855">
        <f t="shared" si="321"/>
        <v>-1.4726634722130485</v>
      </c>
      <c r="AZ855">
        <f>INDEX(Model_Assumptions[Values],9)*((INDEX(Model_Scenarios[GR Weight],1)*$AG855)+(INDEX(Model_Scenarios[GP Weight],1)*$AH855)+(INDEX(Model_Scenarios[LTV Weight],1)*$AI855))-(INDEX(Model_Scenarios[LTV Weight],1)*$AP855)-(INDEX(Model_Scenarios[GP Weight],1)*($AS855+$AV855+$AY855))</f>
        <v>5.379669215605432</v>
      </c>
      <c r="BA855">
        <f>INDEX(Model_Assumptions[Values],9)*((INDEX(Model_Scenarios[GR Weight],2)*$AG855)+(INDEX(Model_Scenarios[GP Weight],2)*$AH855)+(INDEX(Model_Scenarios[LTV Weight],2)*$AI855))-(INDEX(Model_Scenarios[LTV Weight],2)*$AP855)-(INDEX(Model_Scenarios[GP Weight],2)*($AS855+$AV855+$AY855))</f>
        <v>4.8944944584549841</v>
      </c>
      <c r="BB855">
        <f>INDEX(Model_Assumptions[Values],9)*((INDEX(Model_Scenarios[GR Weight],3)*$AG855)+(INDEX(Model_Scenarios[GP Weight],3)*$AH855)+(INDEX(Model_Scenarios[LTV Weight],3)*$AI855))-(INDEX(Model_Scenarios[LTV Weight],3)*$AP855)-(INDEX(Model_Scenarios[GP Weight],3)*($AS855+$AV855+$AY855))</f>
        <v>4.0122640393815443</v>
      </c>
      <c r="BC855">
        <f>INDEX(Model_Assumptions[Values],9)*((INDEX(Model_Scenarios[GR Weight],4)*$AG855)+(INDEX(Model_Scenarios[GP Weight],4)*$AH855)+(INDEX(Model_Scenarios[LTV Weight],4)*$AI855))-(INDEX(Model_Scenarios[LTV Weight],4)*$AP855)-(INDEX(Model_Scenarios[GP Weight],4)*($AS855+$AV855+$AY855))</f>
        <v>3.3943909059904698</v>
      </c>
      <c r="BD855">
        <f>INDEX(Model_Assumptions[Values],9)*((INDEX(Model_Scenarios[GR Weight],5)*$AG855)+(INDEX(Model_Scenarios[GP Weight],5)*$AH855)+(INDEX(Model_Scenarios[LTV Weight],5)*$AI855))-(INDEX(Model_Scenarios[LTV Weight],5)*$AP855)-(INDEX(Model_Scenarios[GP Weight],5)*($AS855+$AV855+$AY855))</f>
        <v>3.9687242251672634</v>
      </c>
    </row>
    <row r="856" spans="1:56" x14ac:dyDescent="0.25">
      <c r="A856">
        <v>855</v>
      </c>
      <c r="B856">
        <v>18</v>
      </c>
      <c r="C856" s="3">
        <v>5</v>
      </c>
      <c r="D856" s="4">
        <v>0.08</v>
      </c>
      <c r="E856" t="str">
        <v>SKU-1023</v>
      </c>
      <c r="F856" t="str">
        <v>Raise</v>
      </c>
      <c r="G856" t="str">
        <v>Full</v>
      </c>
      <c r="H856">
        <v>70.78</v>
      </c>
      <c r="I856">
        <v>35.200000000000003</v>
      </c>
      <c r="J856">
        <v>26</v>
      </c>
      <c r="K856">
        <v>1840.28</v>
      </c>
      <c r="L856">
        <v>925.07999999999993</v>
      </c>
      <c r="M856">
        <v>0.50268437411698219</v>
      </c>
      <c r="N856">
        <v>70.329603257360873</v>
      </c>
      <c r="O856">
        <v>425.86968469138264</v>
      </c>
      <c r="P856">
        <v>425.86968469138264</v>
      </c>
      <c r="Q856">
        <v>644.90899917948718</v>
      </c>
      <c r="R856">
        <v>464.33447940923082</v>
      </c>
      <c r="S856">
        <v>1</v>
      </c>
      <c r="T856">
        <f t="shared" si="299"/>
        <v>70.743968260588872</v>
      </c>
      <c r="U856">
        <f t="shared" si="300"/>
        <v>-5.0906667718464448E-4</v>
      </c>
      <c r="V856">
        <f>IF($F856="Reduce", INDEX(Model_Assumptions[Values], 2), INDEX(Model_Assumptions[Values], 1))</f>
        <v>-0.4</v>
      </c>
      <c r="W856">
        <f t="shared" si="301"/>
        <v>26.00529429344272</v>
      </c>
      <c r="X856">
        <f t="shared" si="314"/>
        <v>1839.7177141025848</v>
      </c>
      <c r="Y856">
        <f t="shared" si="302"/>
        <v>924.33135497340095</v>
      </c>
      <c r="Z856">
        <f t="shared" si="303"/>
        <v>-0.56228589741522228</v>
      </c>
      <c r="AA856">
        <f t="shared" si="304"/>
        <v>-0.7486450265989788</v>
      </c>
      <c r="AB856">
        <f t="shared" si="315"/>
        <v>0.50243107835937229</v>
      </c>
      <c r="AC856">
        <f t="shared" si="305"/>
        <v>-2.5329575760990597E-4</v>
      </c>
      <c r="AD856">
        <f t="shared" si="306"/>
        <v>-2.5329575760990597E-4</v>
      </c>
      <c r="AE856">
        <f t="shared" si="307"/>
        <v>7.9999999999997476E-2</v>
      </c>
      <c r="AF856">
        <f t="shared" si="316"/>
        <v>427.1877210564935</v>
      </c>
      <c r="AG856">
        <f t="shared" si="308"/>
        <v>-1.3203238399622109E-3</v>
      </c>
      <c r="AH856">
        <f t="shared" si="309"/>
        <v>-1.7579204472877744E-3</v>
      </c>
      <c r="AI856">
        <f t="shared" si="317"/>
        <v>0.92000000000000248</v>
      </c>
      <c r="AJ856">
        <f>MAX(0, $R856 - $AA856) * INDEX(Model_Assumptions[Values], 7)</f>
        <v>930.1662488716596</v>
      </c>
      <c r="AK856">
        <f>MAX(0, INDEX(Model_Assumptions[Values], 4) - $AD856)</f>
        <v>5.0253295757609909E-2</v>
      </c>
      <c r="AL856">
        <f>MAX(0, INDEX(Model_Assumptions[Values], 5) - $AC856)</f>
        <v>2.0253295757609906E-2</v>
      </c>
      <c r="AM856">
        <f>INDEX(Model_Assumptions[Values], 6) * MAX(0, INDEX(Model_Assumptions[Values], 3) - $AB856)^2</f>
        <v>0</v>
      </c>
      <c r="AN856">
        <f t="shared" si="310"/>
        <v>937.85680249786344</v>
      </c>
      <c r="AO856" cm="1">
        <f t="array" ref="AO856">IFERROR(STDEV(IF($E$2:$E$2201=$E856, $AJ$2:$AJ$2201)), 0)</f>
        <v>5.4722853637898057</v>
      </c>
      <c r="AP856">
        <f t="shared" si="318"/>
        <v>-1.405364142208728</v>
      </c>
      <c r="AQ856">
        <f t="shared" si="311"/>
        <v>5.1557190059371968E-2</v>
      </c>
      <c r="AR856" cm="1">
        <f t="array" ref="AR856">IFERROR(STDEV(IF($E$2:$E$2201=$E856, $AK$2:$AK$2201)), 0)</f>
        <v>9.2841470796090205E-4</v>
      </c>
      <c r="AS856">
        <f t="shared" si="319"/>
        <v>-1.4044308977243929</v>
      </c>
      <c r="AT856">
        <f t="shared" si="312"/>
        <v>2.1557190059371983E-2</v>
      </c>
      <c r="AU856" cm="1">
        <f t="array" ref="AU856">IFERROR(STDEV(IF($E$2:$E$2201=$E856, $AL$2:$AL$2201)), 0)</f>
        <v>9.2841470796090216E-4</v>
      </c>
      <c r="AV856">
        <f t="shared" si="320"/>
        <v>-1.4044308977244113</v>
      </c>
      <c r="AW856">
        <f t="shared" si="313"/>
        <v>0</v>
      </c>
      <c r="AX856" cm="1">
        <f t="array" ref="AX856">IFERROR(STDEV(IF($E$2:$E$2201=$E856, $AM$2:$AM$2201)), 0)</f>
        <v>0</v>
      </c>
      <c r="AY856">
        <f t="shared" si="321"/>
        <v>-1.4044308977244113</v>
      </c>
      <c r="AZ856">
        <f>INDEX(Model_Assumptions[Values],9)*((INDEX(Model_Scenarios[GR Weight],1)*$AG856)+(INDEX(Model_Scenarios[GP Weight],1)*$AH856)+(INDEX(Model_Scenarios[LTV Weight],1)*$AI856))-(INDEX(Model_Scenarios[LTV Weight],1)*$AP856)-(INDEX(Model_Scenarios[GP Weight],1)*($AS856+$AV856+$AY856))</f>
        <v>5.2240814609406883</v>
      </c>
      <c r="BA856">
        <f>INDEX(Model_Assumptions[Values],9)*((INDEX(Model_Scenarios[GR Weight],2)*$AG856)+(INDEX(Model_Scenarios[GP Weight],2)*$AH856)+(INDEX(Model_Scenarios[LTV Weight],2)*$AI856))-(INDEX(Model_Scenarios[LTV Weight],2)*$AP856)-(INDEX(Model_Scenarios[GP Weight],2)*($AS856+$AV856+$AY856))</f>
        <v>4.7433970677430644</v>
      </c>
      <c r="BB856">
        <f>INDEX(Model_Assumptions[Values],9)*((INDEX(Model_Scenarios[GR Weight],3)*$AG856)+(INDEX(Model_Scenarios[GP Weight],3)*$AH856)+(INDEX(Model_Scenarios[LTV Weight],3)*$AI856))-(INDEX(Model_Scenarios[LTV Weight],3)*$AP856)-(INDEX(Model_Scenarios[GP Weight],3)*($AS856+$AV856+$AY856))</f>
        <v>3.872071333911415</v>
      </c>
      <c r="BC856">
        <f>INDEX(Model_Assumptions[Values],9)*((INDEX(Model_Scenarios[GR Weight],4)*$AG856)+(INDEX(Model_Scenarios[GP Weight],4)*$AH856)+(INDEX(Model_Scenarios[LTV Weight],4)*$AI856))-(INDEX(Model_Scenarios[LTV Weight],4)*$AP856)-(INDEX(Model_Scenarios[GP Weight],4)*($AS856+$AV856+$AY856))</f>
        <v>3.2708747577705601</v>
      </c>
      <c r="BD856">
        <f>INDEX(Model_Assumptions[Values],9)*((INDEX(Model_Scenarios[GR Weight],5)*$AG856)+(INDEX(Model_Scenarios[GP Weight],5)*$AH856)+(INDEX(Model_Scenarios[LTV Weight],5)*$AI856))-(INDEX(Model_Scenarios[LTV Weight],5)*$AP856)-(INDEX(Model_Scenarios[GP Weight],5)*($AS856+$AV856+$AY856))</f>
        <v>3.8124974117274508</v>
      </c>
    </row>
    <row r="857" spans="1:56" x14ac:dyDescent="0.25">
      <c r="A857">
        <v>856</v>
      </c>
      <c r="B857">
        <v>18</v>
      </c>
      <c r="C857" s="3">
        <v>6</v>
      </c>
      <c r="D857" s="4">
        <v>0.1</v>
      </c>
      <c r="E857" t="str">
        <v>SKU-1023</v>
      </c>
      <c r="F857" t="str">
        <v>Raise</v>
      </c>
      <c r="G857" t="str">
        <v>Full</v>
      </c>
      <c r="H857">
        <v>70.78</v>
      </c>
      <c r="I857">
        <v>35.200000000000003</v>
      </c>
      <c r="J857">
        <v>26</v>
      </c>
      <c r="K857">
        <v>1840.28</v>
      </c>
      <c r="L857">
        <v>925.07999999999993</v>
      </c>
      <c r="M857">
        <v>0.50268437411698219</v>
      </c>
      <c r="N857">
        <v>70.329603257360873</v>
      </c>
      <c r="O857">
        <v>425.86968469138264</v>
      </c>
      <c r="P857">
        <v>425.86968469138264</v>
      </c>
      <c r="Q857">
        <v>644.90899917948718</v>
      </c>
      <c r="R857">
        <v>464.33447940923082</v>
      </c>
      <c r="S857">
        <v>1</v>
      </c>
      <c r="T857">
        <f t="shared" si="299"/>
        <v>70.734960325736083</v>
      </c>
      <c r="U857">
        <f t="shared" si="300"/>
        <v>-6.3633334648090603E-4</v>
      </c>
      <c r="V857">
        <f>IF($F857="Reduce", INDEX(Model_Assumptions[Values], 2), INDEX(Model_Assumptions[Values], 1))</f>
        <v>-0.4</v>
      </c>
      <c r="W857">
        <f t="shared" si="301"/>
        <v>26.006617866803403</v>
      </c>
      <c r="X857">
        <f t="shared" si="314"/>
        <v>1839.5770830149179</v>
      </c>
      <c r="Y857">
        <f t="shared" si="302"/>
        <v>924.14413410343809</v>
      </c>
      <c r="Z857">
        <f t="shared" si="303"/>
        <v>-0.70291698508208356</v>
      </c>
      <c r="AA857">
        <f t="shared" si="304"/>
        <v>-0.93586589656183605</v>
      </c>
      <c r="AB857">
        <f t="shared" si="315"/>
        <v>0.50236771409917802</v>
      </c>
      <c r="AC857">
        <f t="shared" si="305"/>
        <v>-3.1666001780417119E-4</v>
      </c>
      <c r="AD857">
        <f t="shared" si="306"/>
        <v>-3.1666001780417119E-4</v>
      </c>
      <c r="AE857">
        <f t="shared" si="307"/>
        <v>0.10000000000001262</v>
      </c>
      <c r="AF857">
        <f t="shared" si="316"/>
        <v>417.90103146830188</v>
      </c>
      <c r="AG857">
        <f t="shared" si="308"/>
        <v>-1.650544780127917E-3</v>
      </c>
      <c r="AH857">
        <f t="shared" si="309"/>
        <v>-2.1975405392850051E-3</v>
      </c>
      <c r="AI857">
        <f t="shared" si="317"/>
        <v>0.89999999999998737</v>
      </c>
      <c r="AJ857">
        <f>MAX(0, $R857 - $AA857) * INDEX(Model_Assumptions[Values], 7)</f>
        <v>930.54069061158532</v>
      </c>
      <c r="AK857">
        <f>MAX(0, INDEX(Model_Assumptions[Values], 4) - $AD857)</f>
        <v>5.0316660017804174E-2</v>
      </c>
      <c r="AL857">
        <f>MAX(0, INDEX(Model_Assumptions[Values], 5) - $AC857)</f>
        <v>2.0316660017804172E-2</v>
      </c>
      <c r="AM857">
        <f>INDEX(Model_Assumptions[Values], 6) * MAX(0, INDEX(Model_Assumptions[Values], 3) - $AB857)^2</f>
        <v>0</v>
      </c>
      <c r="AN857">
        <f t="shared" si="310"/>
        <v>937.85680249786344</v>
      </c>
      <c r="AO857" cm="1">
        <f t="array" ref="AO857">IFERROR(STDEV(IF($E$2:$E$2201=$E857, $AJ$2:$AJ$2201)), 0)</f>
        <v>5.4722853637898057</v>
      </c>
      <c r="AP857">
        <f t="shared" si="318"/>
        <v>-1.3369390300237163</v>
      </c>
      <c r="AQ857">
        <f t="shared" si="311"/>
        <v>5.1557190059371968E-2</v>
      </c>
      <c r="AR857" cm="1">
        <f t="array" ref="AR857">IFERROR(STDEV(IF($E$2:$E$2201=$E857, $AK$2:$AK$2201)), 0)</f>
        <v>9.2841470796090205E-4</v>
      </c>
      <c r="AS857">
        <f t="shared" si="319"/>
        <v>-1.3361809447120869</v>
      </c>
      <c r="AT857">
        <f t="shared" si="312"/>
        <v>2.1557190059371983E-2</v>
      </c>
      <c r="AU857" cm="1">
        <f t="array" ref="AU857">IFERROR(STDEV(IF($E$2:$E$2201=$E857, $AL$2:$AL$2201)), 0)</f>
        <v>9.2841470796090216E-4</v>
      </c>
      <c r="AV857">
        <f t="shared" si="320"/>
        <v>-1.3361809447121056</v>
      </c>
      <c r="AW857">
        <f t="shared" si="313"/>
        <v>0</v>
      </c>
      <c r="AX857" cm="1">
        <f t="array" ref="AX857">IFERROR(STDEV(IF($E$2:$E$2201=$E857, $AM$2:$AM$2201)), 0)</f>
        <v>0</v>
      </c>
      <c r="AY857">
        <f t="shared" si="321"/>
        <v>-1.3361809447121056</v>
      </c>
      <c r="AZ857">
        <f>INDEX(Model_Assumptions[Values],9)*((INDEX(Model_Scenarios[GR Weight],1)*$AG857)+(INDEX(Model_Scenarios[GP Weight],1)*$AH857)+(INDEX(Model_Scenarios[LTV Weight],1)*$AI857))-(INDEX(Model_Scenarios[LTV Weight],1)*$AP857)-(INDEX(Model_Scenarios[GP Weight],1)*($AS857+$AV857+$AY857))</f>
        <v>5.0684814647728462</v>
      </c>
      <c r="BA857">
        <f>INDEX(Model_Assumptions[Values],9)*((INDEX(Model_Scenarios[GR Weight],2)*$AG857)+(INDEX(Model_Scenarios[GP Weight],2)*$AH857)+(INDEX(Model_Scenarios[LTV Weight],2)*$AI857))-(INDEX(Model_Scenarios[LTV Weight],2)*$AP857)-(INDEX(Model_Scenarios[GP Weight],2)*($AS857+$AV857+$AY857))</f>
        <v>4.5922834872182534</v>
      </c>
      <c r="BB857">
        <f>INDEX(Model_Assumptions[Values],9)*((INDEX(Model_Scenarios[GR Weight],3)*$AG857)+(INDEX(Model_Scenarios[GP Weight],3)*$AH857)+(INDEX(Model_Scenarios[LTV Weight],3)*$AI857))-(INDEX(Model_Scenarios[LTV Weight],3)*$AP857)-(INDEX(Model_Scenarios[GP Weight],3)*($AS857+$AV857+$AY857))</f>
        <v>3.7318567270382572</v>
      </c>
      <c r="BC857">
        <f>INDEX(Model_Assumptions[Values],9)*((INDEX(Model_Scenarios[GR Weight],4)*$AG857)+(INDEX(Model_Scenarios[GP Weight],4)*$AH857)+(INDEX(Model_Scenarios[LTV Weight],4)*$AI857))-(INDEX(Model_Scenarios[LTV Weight],4)*$AP857)-(INDEX(Model_Scenarios[GP Weight],4)*($AS857+$AV857+$AY857))</f>
        <v>3.1473375516458275</v>
      </c>
      <c r="BD857">
        <f>INDEX(Model_Assumptions[Values],9)*((INDEX(Model_Scenarios[GR Weight],5)*$AG857)+(INDEX(Model_Scenarios[GP Weight],5)*$AH857)+(INDEX(Model_Scenarios[LTV Weight],5)*$AI857))-(INDEX(Model_Scenarios[LTV Weight],5)*$AP857)-(INDEX(Model_Scenarios[GP Weight],5)*($AS857+$AV857+$AY857))</f>
        <v>3.6562395350177157</v>
      </c>
    </row>
    <row r="858" spans="1:56" x14ac:dyDescent="0.25">
      <c r="A858">
        <v>857</v>
      </c>
      <c r="B858">
        <v>18</v>
      </c>
      <c r="C858" s="3">
        <v>7</v>
      </c>
      <c r="D858" s="4">
        <v>0.12</v>
      </c>
      <c r="E858" t="str">
        <v>SKU-1023</v>
      </c>
      <c r="F858" t="str">
        <v>Raise</v>
      </c>
      <c r="G858" t="str">
        <v>Full</v>
      </c>
      <c r="H858">
        <v>70.78</v>
      </c>
      <c r="I858">
        <v>35.200000000000003</v>
      </c>
      <c r="J858">
        <v>26</v>
      </c>
      <c r="K858">
        <v>1840.28</v>
      </c>
      <c r="L858">
        <v>925.07999999999993</v>
      </c>
      <c r="M858">
        <v>0.50268437411698219</v>
      </c>
      <c r="N858">
        <v>70.329603257360873</v>
      </c>
      <c r="O858">
        <v>425.86968469138264</v>
      </c>
      <c r="P858">
        <v>425.86968469138264</v>
      </c>
      <c r="Q858">
        <v>644.90899917948718</v>
      </c>
      <c r="R858">
        <v>464.33447940923082</v>
      </c>
      <c r="S858">
        <v>1</v>
      </c>
      <c r="T858">
        <f t="shared" si="299"/>
        <v>70.725952390883307</v>
      </c>
      <c r="U858">
        <f t="shared" si="300"/>
        <v>-7.6360001577696678E-4</v>
      </c>
      <c r="V858">
        <f>IF($F858="Reduce", INDEX(Model_Assumptions[Values], 2), INDEX(Model_Assumptions[Values], 1))</f>
        <v>-0.4</v>
      </c>
      <c r="W858">
        <f t="shared" si="301"/>
        <v>26.007941440164078</v>
      </c>
      <c r="X858">
        <f t="shared" si="314"/>
        <v>1839.4364280819257</v>
      </c>
      <c r="Y858">
        <f t="shared" si="302"/>
        <v>923.95688938814999</v>
      </c>
      <c r="Z858">
        <f t="shared" si="303"/>
        <v>-0.84357191807430354</v>
      </c>
      <c r="AA858">
        <f t="shared" si="304"/>
        <v>-1.1231106118499383</v>
      </c>
      <c r="AB858">
        <f t="shared" si="315"/>
        <v>0.50230433369834204</v>
      </c>
      <c r="AC858">
        <f t="shared" si="305"/>
        <v>-3.8004041864014848E-4</v>
      </c>
      <c r="AD858">
        <f t="shared" si="306"/>
        <v>-3.8004041864014848E-4</v>
      </c>
      <c r="AE858">
        <f t="shared" si="307"/>
        <v>0.11999999999999621</v>
      </c>
      <c r="AF858">
        <f t="shared" si="316"/>
        <v>408.61434188012487</v>
      </c>
      <c r="AG858">
        <f t="shared" si="308"/>
        <v>-1.9808217123640053E-3</v>
      </c>
      <c r="AH858">
        <f t="shared" si="309"/>
        <v>-2.6372166233523506E-3</v>
      </c>
      <c r="AI858">
        <f t="shared" si="317"/>
        <v>0.88000000000000378</v>
      </c>
      <c r="AJ858">
        <f>MAX(0, $R858 - $AA858) * INDEX(Model_Assumptions[Values], 7)</f>
        <v>930.91518004216152</v>
      </c>
      <c r="AK858">
        <f>MAX(0, INDEX(Model_Assumptions[Values], 4) - $AD858)</f>
        <v>5.0380040418640151E-2</v>
      </c>
      <c r="AL858">
        <f>MAX(0, INDEX(Model_Assumptions[Values], 5) - $AC858)</f>
        <v>2.0380040418640149E-2</v>
      </c>
      <c r="AM858">
        <f>INDEX(Model_Assumptions[Values], 6) * MAX(0, INDEX(Model_Assumptions[Values], 3) - $AB858)^2</f>
        <v>0</v>
      </c>
      <c r="AN858">
        <f t="shared" si="310"/>
        <v>937.85680249786344</v>
      </c>
      <c r="AO858" cm="1">
        <f t="array" ref="AO858">IFERROR(STDEV(IF($E$2:$E$2201=$E858, $AJ$2:$AJ$2201)), 0)</f>
        <v>5.4722853637898057</v>
      </c>
      <c r="AP858">
        <f t="shared" si="318"/>
        <v>-1.2685052028965333</v>
      </c>
      <c r="AQ858">
        <f t="shared" si="311"/>
        <v>5.1557190059371968E-2</v>
      </c>
      <c r="AR858" cm="1">
        <f t="array" ref="AR858">IFERROR(STDEV(IF($E$2:$E$2201=$E858, $AK$2:$AK$2201)), 0)</f>
        <v>9.2841470796090205E-4</v>
      </c>
      <c r="AS858">
        <f t="shared" si="319"/>
        <v>-1.2679136065360459</v>
      </c>
      <c r="AT858">
        <f t="shared" si="312"/>
        <v>2.1557190059371983E-2</v>
      </c>
      <c r="AU858" cm="1">
        <f t="array" ref="AU858">IFERROR(STDEV(IF($E$2:$E$2201=$E858, $AL$2:$AL$2201)), 0)</f>
        <v>9.2841470796090216E-4</v>
      </c>
      <c r="AV858">
        <f t="shared" si="320"/>
        <v>-1.2679136065360646</v>
      </c>
      <c r="AW858">
        <f t="shared" si="313"/>
        <v>0</v>
      </c>
      <c r="AX858" cm="1">
        <f t="array" ref="AX858">IFERROR(STDEV(IF($E$2:$E$2201=$E858, $AM$2:$AM$2201)), 0)</f>
        <v>0</v>
      </c>
      <c r="AY858">
        <f t="shared" si="321"/>
        <v>-1.2679136065360646</v>
      </c>
      <c r="AZ858">
        <f>INDEX(Model_Assumptions[Values],9)*((INDEX(Model_Scenarios[GR Weight],1)*$AG858)+(INDEX(Model_Scenarios[GP Weight],1)*$AH858)+(INDEX(Model_Scenarios[LTV Weight],1)*$AI858))-(INDEX(Model_Scenarios[LTV Weight],1)*$AP858)-(INDEX(Model_Scenarios[GP Weight],1)*($AS858+$AV858+$AY858))</f>
        <v>4.9128692251102013</v>
      </c>
      <c r="BA858">
        <f>INDEX(Model_Assumptions[Values],9)*((INDEX(Model_Scenarios[GR Weight],2)*$AG858)+(INDEX(Model_Scenarios[GP Weight],2)*$AH858)+(INDEX(Model_Scenarios[LTV Weight],2)*$AI858))-(INDEX(Model_Scenarios[LTV Weight],2)*$AP858)-(INDEX(Model_Scenarios[GP Weight],2)*($AS858+$AV858+$AY858))</f>
        <v>4.4411537128967691</v>
      </c>
      <c r="BB858">
        <f>INDEX(Model_Assumptions[Values],9)*((INDEX(Model_Scenarios[GR Weight],3)*$AG858)+(INDEX(Model_Scenarios[GP Weight],3)*$AH858)+(INDEX(Model_Scenarios[LTV Weight],3)*$AI858))-(INDEX(Model_Scenarios[LTV Weight],3)*$AP858)-(INDEX(Model_Scenarios[GP Weight],3)*($AS858+$AV858+$AY858))</f>
        <v>3.5916202117901603</v>
      </c>
      <c r="BC858">
        <f>INDEX(Model_Assumptions[Values],9)*((INDEX(Model_Scenarios[GR Weight],4)*$AG858)+(INDEX(Model_Scenarios[GP Weight],4)*$AH858)+(INDEX(Model_Scenarios[LTV Weight],4)*$AI858))-(INDEX(Model_Scenarios[LTV Weight],4)*$AP858)-(INDEX(Model_Scenarios[GP Weight],4)*($AS858+$AV858+$AY858))</f>
        <v>3.0237792806443231</v>
      </c>
      <c r="BD858">
        <f>INDEX(Model_Assumptions[Values],9)*((INDEX(Model_Scenarios[GR Weight],5)*$AG858)+(INDEX(Model_Scenarios[GP Weight],5)*$AH858)+(INDEX(Model_Scenarios[LTV Weight],5)*$AI858))-(INDEX(Model_Scenarios[LTV Weight],5)*$AP858)-(INDEX(Model_Scenarios[GP Weight],5)*($AS858+$AV858+$AY858))</f>
        <v>3.4999505840820513</v>
      </c>
    </row>
    <row r="859" spans="1:56" x14ac:dyDescent="0.25">
      <c r="A859">
        <v>858</v>
      </c>
      <c r="B859">
        <v>18</v>
      </c>
      <c r="C859" s="3">
        <v>8</v>
      </c>
      <c r="D859" s="4">
        <v>0.14000000000000001</v>
      </c>
      <c r="E859" t="str">
        <v>SKU-1023</v>
      </c>
      <c r="F859" t="str">
        <v>Raise</v>
      </c>
      <c r="G859" t="str">
        <v>Full</v>
      </c>
      <c r="H859">
        <v>70.78</v>
      </c>
      <c r="I859">
        <v>35.200000000000003</v>
      </c>
      <c r="J859">
        <v>26</v>
      </c>
      <c r="K859">
        <v>1840.28</v>
      </c>
      <c r="L859">
        <v>925.07999999999993</v>
      </c>
      <c r="M859">
        <v>0.50268437411698219</v>
      </c>
      <c r="N859">
        <v>70.329603257360873</v>
      </c>
      <c r="O859">
        <v>425.86968469138264</v>
      </c>
      <c r="P859">
        <v>425.86968469138264</v>
      </c>
      <c r="Q859">
        <v>644.90899917948718</v>
      </c>
      <c r="R859">
        <v>464.33447940923082</v>
      </c>
      <c r="S859">
        <v>1</v>
      </c>
      <c r="T859">
        <f t="shared" si="299"/>
        <v>70.716944456030518</v>
      </c>
      <c r="U859">
        <f t="shared" si="300"/>
        <v>-8.9086668507322821E-4</v>
      </c>
      <c r="V859">
        <f>IF($F859="Reduce", INDEX(Model_Assumptions[Values], 2), INDEX(Model_Assumptions[Values], 1))</f>
        <v>-0.4</v>
      </c>
      <c r="W859">
        <f t="shared" si="301"/>
        <v>26.009265013524761</v>
      </c>
      <c r="X859">
        <f t="shared" si="314"/>
        <v>1839.2957493036083</v>
      </c>
      <c r="Y859">
        <f t="shared" si="302"/>
        <v>923.76962082753664</v>
      </c>
      <c r="Z859">
        <f t="shared" si="303"/>
        <v>-0.98425069639165486</v>
      </c>
      <c r="AA859">
        <f t="shared" si="304"/>
        <v>-1.3103791724632856</v>
      </c>
      <c r="AB859">
        <f t="shared" si="315"/>
        <v>0.5022409371506964</v>
      </c>
      <c r="AC859">
        <f t="shared" si="305"/>
        <v>-4.4343696628579288E-4</v>
      </c>
      <c r="AD859">
        <f t="shared" si="306"/>
        <v>-4.4343696628579288E-4</v>
      </c>
      <c r="AE859">
        <f t="shared" si="307"/>
        <v>0.14000000000001137</v>
      </c>
      <c r="AF859">
        <f t="shared" si="316"/>
        <v>399.32765229193325</v>
      </c>
      <c r="AG859">
        <f t="shared" si="308"/>
        <v>-2.3111546366699413E-3</v>
      </c>
      <c r="AH859">
        <f t="shared" si="309"/>
        <v>-3.0769486994898106E-3</v>
      </c>
      <c r="AI859">
        <f t="shared" si="317"/>
        <v>0.85999999999998866</v>
      </c>
      <c r="AJ859">
        <f>MAX(0, $R859 - $AA859) * INDEX(Model_Assumptions[Values], 7)</f>
        <v>931.28971716338822</v>
      </c>
      <c r="AK859">
        <f>MAX(0, INDEX(Model_Assumptions[Values], 4) - $AD859)</f>
        <v>5.0443436966285796E-2</v>
      </c>
      <c r="AL859">
        <f>MAX(0, INDEX(Model_Assumptions[Values], 5) - $AC859)</f>
        <v>2.0443436966285793E-2</v>
      </c>
      <c r="AM859">
        <f>INDEX(Model_Assumptions[Values], 6) * MAX(0, INDEX(Model_Assumptions[Values], 3) - $AB859)^2</f>
        <v>0</v>
      </c>
      <c r="AN859">
        <f t="shared" si="310"/>
        <v>937.85680249786344</v>
      </c>
      <c r="AO859" cm="1">
        <f t="array" ref="AO859">IFERROR(STDEV(IF($E$2:$E$2201=$E859, $AJ$2:$AJ$2201)), 0)</f>
        <v>5.4722853637898057</v>
      </c>
      <c r="AP859">
        <f t="shared" si="318"/>
        <v>-1.2000626608271794</v>
      </c>
      <c r="AQ859">
        <f t="shared" si="311"/>
        <v>5.1557190059371968E-2</v>
      </c>
      <c r="AR859" cm="1">
        <f t="array" ref="AR859">IFERROR(STDEV(IF($E$2:$E$2201=$E859, $AK$2:$AK$2201)), 0)</f>
        <v>9.2841470796090205E-4</v>
      </c>
      <c r="AS859">
        <f t="shared" si="319"/>
        <v>-1.1996288765527352</v>
      </c>
      <c r="AT859">
        <f t="shared" si="312"/>
        <v>2.1557190059371983E-2</v>
      </c>
      <c r="AU859" cm="1">
        <f t="array" ref="AU859">IFERROR(STDEV(IF($E$2:$E$2201=$E859, $AL$2:$AL$2201)), 0)</f>
        <v>9.2841470796090216E-4</v>
      </c>
      <c r="AV859">
        <f t="shared" si="320"/>
        <v>-1.1996288765527539</v>
      </c>
      <c r="AW859">
        <f t="shared" si="313"/>
        <v>0</v>
      </c>
      <c r="AX859" cm="1">
        <f t="array" ref="AX859">IFERROR(STDEV(IF($E$2:$E$2201=$E859, $AM$2:$AM$2201)), 0)</f>
        <v>0</v>
      </c>
      <c r="AY859">
        <f t="shared" si="321"/>
        <v>-1.1996288765527539</v>
      </c>
      <c r="AZ859">
        <f>INDEX(Model_Assumptions[Values],9)*((INDEX(Model_Scenarios[GR Weight],1)*$AG859)+(INDEX(Model_Scenarios[GP Weight],1)*$AH859)+(INDEX(Model_Scenarios[LTV Weight],1)*$AI859))-(INDEX(Model_Scenarios[LTV Weight],1)*$AP859)-(INDEX(Model_Scenarios[GP Weight],1)*($AS859+$AV859+$AY859))</f>
        <v>4.7572447399594422</v>
      </c>
      <c r="BA859">
        <f>INDEX(Model_Assumptions[Values],9)*((INDEX(Model_Scenarios[GR Weight],2)*$AG859)+(INDEX(Model_Scenarios[GP Weight],2)*$AH859)+(INDEX(Model_Scenarios[LTV Weight],2)*$AI859))-(INDEX(Model_Scenarios[LTV Weight],2)*$AP859)-(INDEX(Model_Scenarios[GP Weight],2)*($AS859+$AV859+$AY859))</f>
        <v>4.2900077407922863</v>
      </c>
      <c r="BB859">
        <f>INDEX(Model_Assumptions[Values],9)*((INDEX(Model_Scenarios[GR Weight],3)*$AG859)+(INDEX(Model_Scenarios[GP Weight],3)*$AH859)+(INDEX(Model_Scenarios[LTV Weight],3)*$AI859))-(INDEX(Model_Scenarios[LTV Weight],3)*$AP859)-(INDEX(Model_Scenarios[GP Weight],3)*($AS859+$AV859+$AY859))</f>
        <v>3.4513617811912898</v>
      </c>
      <c r="BC859">
        <f>INDEX(Model_Assumptions[Values],9)*((INDEX(Model_Scenarios[GR Weight],4)*$AG859)+(INDEX(Model_Scenarios[GP Weight],4)*$AH859)+(INDEX(Model_Scenarios[LTV Weight],4)*$AI859))-(INDEX(Model_Scenarios[LTV Weight],4)*$AP859)-(INDEX(Model_Scenarios[GP Weight],4)*($AS859+$AV859+$AY859))</f>
        <v>2.9001999377902421</v>
      </c>
      <c r="BD859">
        <f>INDEX(Model_Assumptions[Values],9)*((INDEX(Model_Scenarios[GR Weight],5)*$AG859)+(INDEX(Model_Scenarios[GP Weight],5)*$AH859)+(INDEX(Model_Scenarios[LTV Weight],5)*$AI859))-(INDEX(Model_Scenarios[LTV Weight],5)*$AP859)-(INDEX(Model_Scenarios[GP Weight],5)*($AS859+$AV859+$AY859))</f>
        <v>3.343630547958548</v>
      </c>
    </row>
    <row r="860" spans="1:56" x14ac:dyDescent="0.25">
      <c r="A860">
        <v>859</v>
      </c>
      <c r="B860">
        <v>18</v>
      </c>
      <c r="C860" s="3">
        <v>9</v>
      </c>
      <c r="D860" s="4">
        <v>0.16</v>
      </c>
      <c r="E860" t="str">
        <v>SKU-1023</v>
      </c>
      <c r="F860" t="str">
        <v>Raise</v>
      </c>
      <c r="G860" t="str">
        <v>Full</v>
      </c>
      <c r="H860">
        <v>70.78</v>
      </c>
      <c r="I860">
        <v>35.200000000000003</v>
      </c>
      <c r="J860">
        <v>26</v>
      </c>
      <c r="K860">
        <v>1840.28</v>
      </c>
      <c r="L860">
        <v>925.07999999999993</v>
      </c>
      <c r="M860">
        <v>0.50268437411698219</v>
      </c>
      <c r="N860">
        <v>70.329603257360873</v>
      </c>
      <c r="O860">
        <v>425.86968469138264</v>
      </c>
      <c r="P860">
        <v>425.86968469138264</v>
      </c>
      <c r="Q860">
        <v>644.90899917948718</v>
      </c>
      <c r="R860">
        <v>464.33447940923082</v>
      </c>
      <c r="S860">
        <v>1</v>
      </c>
      <c r="T860">
        <f t="shared" si="299"/>
        <v>70.707936521177743</v>
      </c>
      <c r="U860">
        <f t="shared" si="300"/>
        <v>-1.018133354369289E-3</v>
      </c>
      <c r="V860">
        <f>IF($F860="Reduce", INDEX(Model_Assumptions[Values], 2), INDEX(Model_Assumptions[Values], 1))</f>
        <v>-0.4</v>
      </c>
      <c r="W860">
        <f t="shared" si="301"/>
        <v>26.01058858688544</v>
      </c>
      <c r="X860">
        <f t="shared" si="314"/>
        <v>1839.1550466799661</v>
      </c>
      <c r="Y860">
        <f t="shared" si="302"/>
        <v>923.5823284215985</v>
      </c>
      <c r="Z860">
        <f t="shared" si="303"/>
        <v>-1.1249533200339101</v>
      </c>
      <c r="AA860">
        <f t="shared" si="304"/>
        <v>-1.4976715784014232</v>
      </c>
      <c r="AB860">
        <f t="shared" si="315"/>
        <v>0.50217752445007013</v>
      </c>
      <c r="AC860">
        <f t="shared" si="305"/>
        <v>-5.0684966691205702E-4</v>
      </c>
      <c r="AD860">
        <f t="shared" si="306"/>
        <v>-5.0684966691205702E-4</v>
      </c>
      <c r="AE860">
        <f t="shared" si="307"/>
        <v>0.15999999999999495</v>
      </c>
      <c r="AF860">
        <f t="shared" si="316"/>
        <v>390.04096270375624</v>
      </c>
      <c r="AG860">
        <f t="shared" si="308"/>
        <v>-2.6415435530451909E-3</v>
      </c>
      <c r="AH860">
        <f t="shared" si="309"/>
        <v>-3.5167367676963183E-3</v>
      </c>
      <c r="AI860">
        <f t="shared" si="317"/>
        <v>0.84000000000000508</v>
      </c>
      <c r="AJ860">
        <f>MAX(0, $R860 - $AA860) * INDEX(Model_Assumptions[Values], 7)</f>
        <v>931.66430197526449</v>
      </c>
      <c r="AK860">
        <f>MAX(0, INDEX(Model_Assumptions[Values], 4) - $AD860)</f>
        <v>5.050684966691206E-2</v>
      </c>
      <c r="AL860">
        <f>MAX(0, INDEX(Model_Assumptions[Values], 5) - $AC860)</f>
        <v>2.0506849666912057E-2</v>
      </c>
      <c r="AM860">
        <f>INDEX(Model_Assumptions[Values], 6) * MAX(0, INDEX(Model_Assumptions[Values], 3) - $AB860)^2</f>
        <v>0</v>
      </c>
      <c r="AN860">
        <f t="shared" si="310"/>
        <v>937.85680249786344</v>
      </c>
      <c r="AO860" cm="1">
        <f t="array" ref="AO860">IFERROR(STDEV(IF($E$2:$E$2201=$E860, $AJ$2:$AJ$2201)), 0)</f>
        <v>5.4722853637898057</v>
      </c>
      <c r="AP860">
        <f t="shared" si="318"/>
        <v>-1.13161140381582</v>
      </c>
      <c r="AQ860">
        <f t="shared" si="311"/>
        <v>5.1557190059371968E-2</v>
      </c>
      <c r="AR860" cm="1">
        <f t="array" ref="AR860">IFERROR(STDEV(IF($E$2:$E$2201=$E860, $AK$2:$AK$2201)), 0)</f>
        <v>9.2841470796090205E-4</v>
      </c>
      <c r="AS860">
        <f t="shared" si="319"/>
        <v>-1.1313267481153919</v>
      </c>
      <c r="AT860">
        <f t="shared" si="312"/>
        <v>2.1557190059371983E-2</v>
      </c>
      <c r="AU860" cm="1">
        <f t="array" ref="AU860">IFERROR(STDEV(IF($E$2:$E$2201=$E860, $AL$2:$AL$2201)), 0)</f>
        <v>9.2841470796090216E-4</v>
      </c>
      <c r="AV860">
        <f t="shared" si="320"/>
        <v>-1.1313267481154106</v>
      </c>
      <c r="AW860">
        <f t="shared" si="313"/>
        <v>0</v>
      </c>
      <c r="AX860" cm="1">
        <f t="array" ref="AX860">IFERROR(STDEV(IF($E$2:$E$2201=$E860, $AM$2:$AM$2201)), 0)</f>
        <v>0</v>
      </c>
      <c r="AY860">
        <f t="shared" si="321"/>
        <v>-1.1313267481154106</v>
      </c>
      <c r="AZ860">
        <f>INDEX(Model_Assumptions[Values],9)*((INDEX(Model_Scenarios[GR Weight],1)*$AG860)+(INDEX(Model_Scenarios[GP Weight],1)*$AH860)+(INDEX(Model_Scenarios[LTV Weight],1)*$AI860))-(INDEX(Model_Scenarios[LTV Weight],1)*$AP860)-(INDEX(Model_Scenarios[GP Weight],1)*($AS860+$AV860+$AY860))</f>
        <v>4.6016080073269272</v>
      </c>
      <c r="BA860">
        <f>INDEX(Model_Assumptions[Values],9)*((INDEX(Model_Scenarios[GR Weight],2)*$AG860)+(INDEX(Model_Scenarios[GP Weight],2)*$AH860)+(INDEX(Model_Scenarios[LTV Weight],2)*$AI860))-(INDEX(Model_Scenarios[LTV Weight],2)*$AP860)-(INDEX(Model_Scenarios[GP Weight],2)*($AS860+$AV860+$AY860))</f>
        <v>4.1388455669170625</v>
      </c>
      <c r="BB860">
        <f>INDEX(Model_Assumptions[Values],9)*((INDEX(Model_Scenarios[GR Weight],3)*$AG860)+(INDEX(Model_Scenarios[GP Weight],3)*$AH860)+(INDEX(Model_Scenarios[LTV Weight],3)*$AI860))-(INDEX(Model_Scenarios[LTV Weight],3)*$AP860)-(INDEX(Model_Scenarios[GP Weight],3)*($AS860+$AV860+$AY860))</f>
        <v>3.3110814282627379</v>
      </c>
      <c r="BC860">
        <f>INDEX(Model_Assumptions[Values],9)*((INDEX(Model_Scenarios[GR Weight],4)*$AG860)+(INDEX(Model_Scenarios[GP Weight],4)*$AH860)+(INDEX(Model_Scenarios[LTV Weight],4)*$AI860))-(INDEX(Model_Scenarios[LTV Weight],4)*$AP860)-(INDEX(Model_Scenarios[GP Weight],4)*($AS860+$AV860+$AY860))</f>
        <v>2.7765995161046302</v>
      </c>
      <c r="BD860">
        <f>INDEX(Model_Assumptions[Values],9)*((INDEX(Model_Scenarios[GR Weight],5)*$AG860)+(INDEX(Model_Scenarios[GP Weight],5)*$AH860)+(INDEX(Model_Scenarios[LTV Weight],5)*$AI860))-(INDEX(Model_Scenarios[LTV Weight],5)*$AP860)-(INDEX(Model_Scenarios[GP Weight],5)*($AS860+$AV860+$AY860))</f>
        <v>3.1872794156801687</v>
      </c>
    </row>
    <row r="861" spans="1:56" x14ac:dyDescent="0.25">
      <c r="A861">
        <v>860</v>
      </c>
      <c r="B861">
        <v>18</v>
      </c>
      <c r="C861" s="3">
        <v>10</v>
      </c>
      <c r="D861" s="4">
        <v>0.18</v>
      </c>
      <c r="E861" t="str">
        <v>SKU-1023</v>
      </c>
      <c r="F861" t="str">
        <v>Raise</v>
      </c>
      <c r="G861" t="str">
        <v>Full</v>
      </c>
      <c r="H861">
        <v>70.78</v>
      </c>
      <c r="I861">
        <v>35.200000000000003</v>
      </c>
      <c r="J861">
        <v>26</v>
      </c>
      <c r="K861">
        <v>1840.28</v>
      </c>
      <c r="L861">
        <v>925.07999999999993</v>
      </c>
      <c r="M861">
        <v>0.50268437411698219</v>
      </c>
      <c r="N861">
        <v>70.329603257360873</v>
      </c>
      <c r="O861">
        <v>425.86968469138264</v>
      </c>
      <c r="P861">
        <v>425.86968469138264</v>
      </c>
      <c r="Q861">
        <v>644.90899917948718</v>
      </c>
      <c r="R861">
        <v>464.33447940923082</v>
      </c>
      <c r="S861">
        <v>1</v>
      </c>
      <c r="T861">
        <f t="shared" si="299"/>
        <v>70.698928586324953</v>
      </c>
      <c r="U861">
        <f t="shared" si="300"/>
        <v>-1.1454000236655504E-3</v>
      </c>
      <c r="V861">
        <f>IF($F861="Reduce", INDEX(Model_Assumptions[Values], 2), INDEX(Model_Assumptions[Values], 1))</f>
        <v>-0.4</v>
      </c>
      <c r="W861">
        <f t="shared" si="301"/>
        <v>26.011912160246119</v>
      </c>
      <c r="X861">
        <f t="shared" si="314"/>
        <v>1839.014320210998</v>
      </c>
      <c r="Y861">
        <f t="shared" si="302"/>
        <v>923.39501217033455</v>
      </c>
      <c r="Z861">
        <f t="shared" si="303"/>
        <v>-1.2656797890019789</v>
      </c>
      <c r="AA861">
        <f t="shared" si="304"/>
        <v>-1.6849878296653742</v>
      </c>
      <c r="AB861">
        <f t="shared" si="315"/>
        <v>0.50211409559028852</v>
      </c>
      <c r="AC861">
        <f t="shared" si="305"/>
        <v>-5.702785266936683E-4</v>
      </c>
      <c r="AD861">
        <f t="shared" si="306"/>
        <v>-5.702785266936683E-4</v>
      </c>
      <c r="AE861">
        <f t="shared" si="307"/>
        <v>0.1800000000000101</v>
      </c>
      <c r="AF861">
        <f t="shared" si="316"/>
        <v>380.75427311556456</v>
      </c>
      <c r="AG861">
        <f t="shared" si="308"/>
        <v>-2.9719884614918908E-3</v>
      </c>
      <c r="AH861">
        <f t="shared" si="309"/>
        <v>-3.9565808279742754E-3</v>
      </c>
      <c r="AI861">
        <f t="shared" si="317"/>
        <v>0.81999999999998985</v>
      </c>
      <c r="AJ861">
        <f>MAX(0, $R861 - $AA861) * INDEX(Model_Assumptions[Values], 7)</f>
        <v>932.0389344777924</v>
      </c>
      <c r="AK861">
        <f>MAX(0, INDEX(Model_Assumptions[Values], 4) - $AD861)</f>
        <v>5.0570278526693671E-2</v>
      </c>
      <c r="AL861">
        <f>MAX(0, INDEX(Model_Assumptions[Values], 5) - $AC861)</f>
        <v>2.0570278526693669E-2</v>
      </c>
      <c r="AM861">
        <f>INDEX(Model_Assumptions[Values], 6) * MAX(0, INDEX(Model_Assumptions[Values], 3) - $AB861)^2</f>
        <v>0</v>
      </c>
      <c r="AN861">
        <f t="shared" si="310"/>
        <v>937.85680249786344</v>
      </c>
      <c r="AO861" cm="1">
        <f t="array" ref="AO861">IFERROR(STDEV(IF($E$2:$E$2201=$E861, $AJ$2:$AJ$2201)), 0)</f>
        <v>5.4722853637898057</v>
      </c>
      <c r="AP861">
        <f t="shared" si="318"/>
        <v>-1.0631514318620821</v>
      </c>
      <c r="AQ861">
        <f t="shared" si="311"/>
        <v>5.1557190059371968E-2</v>
      </c>
      <c r="AR861" cm="1">
        <f t="array" ref="AR861">IFERROR(STDEV(IF($E$2:$E$2201=$E861, $AK$2:$AK$2201)), 0)</f>
        <v>9.2841470796090205E-4</v>
      </c>
      <c r="AS861">
        <f t="shared" si="319"/>
        <v>-1.063007214573187</v>
      </c>
      <c r="AT861">
        <f t="shared" si="312"/>
        <v>2.1557190059371983E-2</v>
      </c>
      <c r="AU861" cm="1">
        <f t="array" ref="AU861">IFERROR(STDEV(IF($E$2:$E$2201=$E861, $AL$2:$AL$2201)), 0)</f>
        <v>9.2841470796090216E-4</v>
      </c>
      <c r="AV861">
        <f t="shared" si="320"/>
        <v>-1.0630072145732055</v>
      </c>
      <c r="AW861">
        <f t="shared" si="313"/>
        <v>0</v>
      </c>
      <c r="AX861" cm="1">
        <f t="array" ref="AX861">IFERROR(STDEV(IF($E$2:$E$2201=$E861, $AM$2:$AM$2201)), 0)</f>
        <v>0</v>
      </c>
      <c r="AY861">
        <f t="shared" si="321"/>
        <v>-1.0630072145732055</v>
      </c>
      <c r="AZ861">
        <f>INDEX(Model_Assumptions[Values],9)*((INDEX(Model_Scenarios[GR Weight],1)*$AG861)+(INDEX(Model_Scenarios[GP Weight],1)*$AH861)+(INDEX(Model_Scenarios[LTV Weight],1)*$AI861))-(INDEX(Model_Scenarios[LTV Weight],1)*$AP861)-(INDEX(Model_Scenarios[GP Weight],1)*($AS861+$AV861+$AY861))</f>
        <v>4.4459590252168519</v>
      </c>
      <c r="BA861">
        <f>INDEX(Model_Assumptions[Values],9)*((INDEX(Model_Scenarios[GR Weight],2)*$AG861)+(INDEX(Model_Scenarios[GP Weight],2)*$AH861)+(INDEX(Model_Scenarios[LTV Weight],2)*$AI861))-(INDEX(Model_Scenarios[LTV Weight],2)*$AP861)-(INDEX(Model_Scenarios[GP Weight],2)*($AS861+$AV861+$AY861))</f>
        <v>3.9876671872801466</v>
      </c>
      <c r="BB861">
        <f>INDEX(Model_Assumptions[Values],9)*((INDEX(Model_Scenarios[GR Weight],3)*$AG861)+(INDEX(Model_Scenarios[GP Weight],3)*$AH861)+(INDEX(Model_Scenarios[LTV Weight],3)*$AI861))-(INDEX(Model_Scenarios[LTV Weight],3)*$AP861)-(INDEX(Model_Scenarios[GP Weight],3)*($AS861+$AV861+$AY861))</f>
        <v>3.1707791460208519</v>
      </c>
      <c r="BC861">
        <f>INDEX(Model_Assumptions[Values],9)*((INDEX(Model_Scenarios[GR Weight],4)*$AG861)+(INDEX(Model_Scenarios[GP Weight],4)*$AH861)+(INDEX(Model_Scenarios[LTV Weight],4)*$AI861))-(INDEX(Model_Scenarios[LTV Weight],4)*$AP861)-(INDEX(Model_Scenarios[GP Weight],4)*($AS861+$AV861+$AY861))</f>
        <v>2.6529780086039025</v>
      </c>
      <c r="BD861">
        <f>INDEX(Model_Assumptions[Values],9)*((INDEX(Model_Scenarios[GR Weight],5)*$AG861)+(INDEX(Model_Scenarios[GP Weight],5)*$AH861)+(INDEX(Model_Scenarios[LTV Weight],5)*$AI861))-(INDEX(Model_Scenarios[LTV Weight],5)*$AP861)-(INDEX(Model_Scenarios[GP Weight],5)*($AS861+$AV861+$AY861))</f>
        <v>3.0308971762728656</v>
      </c>
    </row>
    <row r="862" spans="1:56" x14ac:dyDescent="0.25">
      <c r="A862">
        <v>861</v>
      </c>
      <c r="B862">
        <v>18</v>
      </c>
      <c r="C862" s="3">
        <v>11</v>
      </c>
      <c r="D862" s="4">
        <v>0.2</v>
      </c>
      <c r="E862" t="str">
        <v>SKU-1023</v>
      </c>
      <c r="F862" t="str">
        <v>Raise</v>
      </c>
      <c r="G862" t="str">
        <v>Full</v>
      </c>
      <c r="H862">
        <v>70.78</v>
      </c>
      <c r="I862">
        <v>35.200000000000003</v>
      </c>
      <c r="J862">
        <v>26</v>
      </c>
      <c r="K862">
        <v>1840.28</v>
      </c>
      <c r="L862">
        <v>925.07999999999993</v>
      </c>
      <c r="M862">
        <v>0.50268437411698219</v>
      </c>
      <c r="N862">
        <v>70.329603257360873</v>
      </c>
      <c r="O862">
        <v>425.86968469138264</v>
      </c>
      <c r="P862">
        <v>425.86968469138264</v>
      </c>
      <c r="Q862">
        <v>644.90899917948718</v>
      </c>
      <c r="R862">
        <v>464.33447940923082</v>
      </c>
      <c r="S862">
        <v>1</v>
      </c>
      <c r="T862">
        <f t="shared" si="299"/>
        <v>70.689920651472178</v>
      </c>
      <c r="U862">
        <f t="shared" si="300"/>
        <v>-1.2726666929616113E-3</v>
      </c>
      <c r="V862">
        <f>IF($F862="Reduce", INDEX(Model_Assumptions[Values], 2), INDEX(Model_Assumptions[Values], 1))</f>
        <v>-0.4</v>
      </c>
      <c r="W862">
        <f t="shared" si="301"/>
        <v>26.013235733606805</v>
      </c>
      <c r="X862">
        <f t="shared" si="314"/>
        <v>1838.8735698967057</v>
      </c>
      <c r="Y862">
        <f t="shared" si="302"/>
        <v>923.20767207374604</v>
      </c>
      <c r="Z862">
        <f t="shared" si="303"/>
        <v>-1.4064301032942694</v>
      </c>
      <c r="AA862">
        <f t="shared" si="304"/>
        <v>-1.8723279262538881</v>
      </c>
      <c r="AB862">
        <f t="shared" si="315"/>
        <v>0.50205065056517451</v>
      </c>
      <c r="AC862">
        <f t="shared" si="305"/>
        <v>-6.3372355180768558E-4</v>
      </c>
      <c r="AD862">
        <f t="shared" si="306"/>
        <v>-6.3372355180768558E-4</v>
      </c>
      <c r="AE862">
        <f t="shared" si="307"/>
        <v>0.19999999999999368</v>
      </c>
      <c r="AF862">
        <f t="shared" si="316"/>
        <v>371.46758352738755</v>
      </c>
      <c r="AG862">
        <f t="shared" si="308"/>
        <v>-3.3024893620063026E-3</v>
      </c>
      <c r="AH862">
        <f t="shared" si="309"/>
        <v>-4.3964808803207455E-3</v>
      </c>
      <c r="AI862">
        <f t="shared" si="317"/>
        <v>0.80000000000000626</v>
      </c>
      <c r="AJ862">
        <f>MAX(0, $R862 - $AA862) * INDEX(Model_Assumptions[Values], 7)</f>
        <v>932.41361467096942</v>
      </c>
      <c r="AK862">
        <f>MAX(0, INDEX(Model_Assumptions[Values], 4) - $AD862)</f>
        <v>5.0633723551807688E-2</v>
      </c>
      <c r="AL862">
        <f>MAX(0, INDEX(Model_Assumptions[Values], 5) - $AC862)</f>
        <v>2.0633723551807686E-2</v>
      </c>
      <c r="AM862">
        <f>INDEX(Model_Assumptions[Values], 6) * MAX(0, INDEX(Model_Assumptions[Values], 3) - $AB862)^2</f>
        <v>0</v>
      </c>
      <c r="AN862">
        <f t="shared" si="310"/>
        <v>937.85680249786344</v>
      </c>
      <c r="AO862" cm="1">
        <f t="array" ref="AO862">IFERROR(STDEV(IF($E$2:$E$2201=$E862, $AJ$2:$AJ$2201)), 0)</f>
        <v>5.4722853637898057</v>
      </c>
      <c r="AP862">
        <f t="shared" si="318"/>
        <v>-0.99468274496642184</v>
      </c>
      <c r="AQ862">
        <f t="shared" si="311"/>
        <v>5.1557190059371968E-2</v>
      </c>
      <c r="AR862" cm="1">
        <f t="array" ref="AR862">IFERROR(STDEV(IF($E$2:$E$2201=$E862, $AK$2:$AK$2201)), 0)</f>
        <v>9.2841470796090205E-4</v>
      </c>
      <c r="AS862">
        <f t="shared" si="319"/>
        <v>-0.99467026927278024</v>
      </c>
      <c r="AT862">
        <f t="shared" si="312"/>
        <v>2.1557190059371983E-2</v>
      </c>
      <c r="AU862" cm="1">
        <f t="array" ref="AU862">IFERROR(STDEV(IF($E$2:$E$2201=$E862, $AL$2:$AL$2201)), 0)</f>
        <v>9.2841470796090216E-4</v>
      </c>
      <c r="AV862">
        <f t="shared" si="320"/>
        <v>-0.99467026927279878</v>
      </c>
      <c r="AW862">
        <f t="shared" si="313"/>
        <v>0</v>
      </c>
      <c r="AX862" cm="1">
        <f t="array" ref="AX862">IFERROR(STDEV(IF($E$2:$E$2201=$E862, $AM$2:$AM$2201)), 0)</f>
        <v>0</v>
      </c>
      <c r="AY862">
        <f t="shared" si="321"/>
        <v>-0.99467026927279878</v>
      </c>
      <c r="AZ862">
        <f>INDEX(Model_Assumptions[Values],9)*((INDEX(Model_Scenarios[GR Weight],1)*$AG862)+(INDEX(Model_Scenarios[GP Weight],1)*$AH862)+(INDEX(Model_Scenarios[LTV Weight],1)*$AI862))-(INDEX(Model_Scenarios[LTV Weight],1)*$AP862)-(INDEX(Model_Scenarios[GP Weight],1)*($AS862+$AV862+$AY862))</f>
        <v>4.2902977916338365</v>
      </c>
      <c r="BA862">
        <f>INDEX(Model_Assumptions[Values],9)*((INDEX(Model_Scenarios[GR Weight],2)*$AG862)+(INDEX(Model_Scenarios[GP Weight],2)*$AH862)+(INDEX(Model_Scenarios[LTV Weight],2)*$AI862))-(INDEX(Model_Scenarios[LTV Weight],2)*$AP862)-(INDEX(Model_Scenarios[GP Weight],2)*($AS862+$AV862+$AY862))</f>
        <v>3.8364725978900447</v>
      </c>
      <c r="BB862">
        <f>INDEX(Model_Assumptions[Values],9)*((INDEX(Model_Scenarios[GR Weight],3)*$AG862)+(INDEX(Model_Scenarios[GP Weight],3)*$AH862)+(INDEX(Model_Scenarios[LTV Weight],3)*$AI862))-(INDEX(Model_Scenarios[LTV Weight],3)*$AP862)-(INDEX(Model_Scenarios[GP Weight],3)*($AS862+$AV862+$AY862))</f>
        <v>3.0304549274799442</v>
      </c>
      <c r="BC862">
        <f>INDEX(Model_Assumptions[Values],9)*((INDEX(Model_Scenarios[GR Weight],4)*$AG862)+(INDEX(Model_Scenarios[GP Weight],4)*$AH862)+(INDEX(Model_Scenarios[LTV Weight],4)*$AI862))-(INDEX(Model_Scenarios[LTV Weight],4)*$AP862)-(INDEX(Model_Scenarios[GP Weight],4)*($AS862+$AV862+$AY862))</f>
        <v>2.5293354083022956</v>
      </c>
      <c r="BD862">
        <f>INDEX(Model_Assumptions[Values],9)*((INDEX(Model_Scenarios[GR Weight],5)*$AG862)+(INDEX(Model_Scenarios[GP Weight],5)*$AH862)+(INDEX(Model_Scenarios[LTV Weight],5)*$AI862))-(INDEX(Model_Scenarios[LTV Weight],5)*$AP862)-(INDEX(Model_Scenarios[GP Weight],5)*($AS862+$AV862+$AY862))</f>
        <v>2.8744838187588329</v>
      </c>
    </row>
    <row r="863" spans="1:56" x14ac:dyDescent="0.25">
      <c r="A863">
        <v>862</v>
      </c>
      <c r="B863">
        <v>18</v>
      </c>
      <c r="C863" s="3">
        <v>12</v>
      </c>
      <c r="D863" s="4">
        <v>0.22</v>
      </c>
      <c r="E863" t="str">
        <v>SKU-1023</v>
      </c>
      <c r="F863" t="str">
        <v>Raise</v>
      </c>
      <c r="G863" t="str">
        <v>Full</v>
      </c>
      <c r="H863">
        <v>70.78</v>
      </c>
      <c r="I863">
        <v>35.200000000000003</v>
      </c>
      <c r="J863">
        <v>26</v>
      </c>
      <c r="K863">
        <v>1840.28</v>
      </c>
      <c r="L863">
        <v>925.07999999999993</v>
      </c>
      <c r="M863">
        <v>0.50268437411698219</v>
      </c>
      <c r="N863">
        <v>70.329603257360873</v>
      </c>
      <c r="O863">
        <v>425.86968469138264</v>
      </c>
      <c r="P863">
        <v>425.86968469138264</v>
      </c>
      <c r="Q863">
        <v>644.90899917948718</v>
      </c>
      <c r="R863">
        <v>464.33447940923082</v>
      </c>
      <c r="S863">
        <v>1</v>
      </c>
      <c r="T863">
        <f t="shared" si="299"/>
        <v>70.680912716619389</v>
      </c>
      <c r="U863">
        <f t="shared" si="300"/>
        <v>-1.3999333622578727E-3</v>
      </c>
      <c r="V863">
        <f>IF($F863="Reduce", INDEX(Model_Assumptions[Values], 2), INDEX(Model_Assumptions[Values], 1))</f>
        <v>-0.4</v>
      </c>
      <c r="W863">
        <f t="shared" si="301"/>
        <v>26.014559306967481</v>
      </c>
      <c r="X863">
        <f t="shared" si="314"/>
        <v>1838.7327957370871</v>
      </c>
      <c r="Y863">
        <f t="shared" si="302"/>
        <v>923.02030813183171</v>
      </c>
      <c r="Z863">
        <f t="shared" si="303"/>
        <v>-1.5472042629128282</v>
      </c>
      <c r="AA863">
        <f t="shared" si="304"/>
        <v>-2.0596918681682155</v>
      </c>
      <c r="AB863">
        <f t="shared" si="315"/>
        <v>0.50198718936854736</v>
      </c>
      <c r="AC863">
        <f t="shared" si="305"/>
        <v>-6.9718474843483147E-4</v>
      </c>
      <c r="AD863">
        <f t="shared" si="306"/>
        <v>-6.9718474843483147E-4</v>
      </c>
      <c r="AE863">
        <f t="shared" si="307"/>
        <v>0.22000000000000883</v>
      </c>
      <c r="AF863">
        <f t="shared" si="316"/>
        <v>362.18089393919593</v>
      </c>
      <c r="AG863">
        <f t="shared" si="308"/>
        <v>-3.6330462545932315E-3</v>
      </c>
      <c r="AH863">
        <f t="shared" si="309"/>
        <v>-4.8364369247386645E-3</v>
      </c>
      <c r="AI863">
        <f t="shared" si="317"/>
        <v>0.77999999999999114</v>
      </c>
      <c r="AJ863">
        <f>MAX(0, $R863 - $AA863) * INDEX(Model_Assumptions[Values], 7)</f>
        <v>932.78834255479808</v>
      </c>
      <c r="AK863">
        <f>MAX(0, INDEX(Model_Assumptions[Values], 4) - $AD863)</f>
        <v>5.0697184748434834E-2</v>
      </c>
      <c r="AL863">
        <f>MAX(0, INDEX(Model_Assumptions[Values], 5) - $AC863)</f>
        <v>2.0697184748434832E-2</v>
      </c>
      <c r="AM863">
        <f>INDEX(Model_Assumptions[Values], 6) * MAX(0, INDEX(Model_Assumptions[Values], 3) - $AB863)^2</f>
        <v>0</v>
      </c>
      <c r="AN863">
        <f t="shared" si="310"/>
        <v>937.85680249786344</v>
      </c>
      <c r="AO863" cm="1">
        <f t="array" ref="AO863">IFERROR(STDEV(IF($E$2:$E$2201=$E863, $AJ$2:$AJ$2201)), 0)</f>
        <v>5.4722853637898057</v>
      </c>
      <c r="AP863">
        <f t="shared" si="318"/>
        <v>-0.92620534312838265</v>
      </c>
      <c r="AQ863">
        <f t="shared" si="311"/>
        <v>5.1557190059371968E-2</v>
      </c>
      <c r="AR863" cm="1">
        <f t="array" ref="AR863">IFERROR(STDEV(IF($E$2:$E$2201=$E863, $AK$2:$AK$2201)), 0)</f>
        <v>9.2841470796090205E-4</v>
      </c>
      <c r="AS863">
        <f t="shared" si="319"/>
        <v>-0.92631590555688526</v>
      </c>
      <c r="AT863">
        <f t="shared" si="312"/>
        <v>2.1557190059371983E-2</v>
      </c>
      <c r="AU863" cm="1">
        <f t="array" ref="AU863">IFERROR(STDEV(IF($E$2:$E$2201=$E863, $AL$2:$AL$2201)), 0)</f>
        <v>9.2841470796090216E-4</v>
      </c>
      <c r="AV863">
        <f t="shared" si="320"/>
        <v>-0.92631590555690391</v>
      </c>
      <c r="AW863">
        <f t="shared" si="313"/>
        <v>0</v>
      </c>
      <c r="AX863" cm="1">
        <f t="array" ref="AX863">IFERROR(STDEV(IF($E$2:$E$2201=$E863, $AM$2:$AM$2201)), 0)</f>
        <v>0</v>
      </c>
      <c r="AY863">
        <f t="shared" si="321"/>
        <v>-0.92631590555690391</v>
      </c>
      <c r="AZ863">
        <f>INDEX(Model_Assumptions[Values],9)*((INDEX(Model_Scenarios[GR Weight],1)*$AG863)+(INDEX(Model_Scenarios[GP Weight],1)*$AH863)+(INDEX(Model_Scenarios[LTV Weight],1)*$AI863))-(INDEX(Model_Scenarios[LTV Weight],1)*$AP863)-(INDEX(Model_Scenarios[GP Weight],1)*($AS863+$AV863+$AY863))</f>
        <v>4.1346243045800746</v>
      </c>
      <c r="BA863">
        <f>INDEX(Model_Assumptions[Values],9)*((INDEX(Model_Scenarios[GR Weight],2)*$AG863)+(INDEX(Model_Scenarios[GP Weight],2)*$AH863)+(INDEX(Model_Scenarios[LTV Weight],2)*$AI863))-(INDEX(Model_Scenarios[LTV Weight],2)*$AP863)-(INDEX(Model_Scenarios[GP Weight],2)*($AS863+$AV863+$AY863))</f>
        <v>3.6852617947518755</v>
      </c>
      <c r="BB863">
        <f>INDEX(Model_Assumptions[Values],9)*((INDEX(Model_Scenarios[GR Weight],3)*$AG863)+(INDEX(Model_Scenarios[GP Weight],3)*$AH863)+(INDEX(Model_Scenarios[LTV Weight],3)*$AI863))-(INDEX(Model_Scenarios[LTV Weight],3)*$AP863)-(INDEX(Model_Scenarios[GP Weight],3)*($AS863+$AV863+$AY863))</f>
        <v>2.8901087656495443</v>
      </c>
      <c r="BC863">
        <f>INDEX(Model_Assumptions[Values],9)*((INDEX(Model_Scenarios[GR Weight],4)*$AG863)+(INDEX(Model_Scenarios[GP Weight],4)*$AH863)+(INDEX(Model_Scenarios[LTV Weight],4)*$AI863))-(INDEX(Model_Scenarios[LTV Weight],4)*$AP863)-(INDEX(Model_Scenarios[GP Weight],4)*($AS863+$AV863+$AY863))</f>
        <v>2.4056717082094132</v>
      </c>
      <c r="BD863">
        <f>INDEX(Model_Assumptions[Values],9)*((INDEX(Model_Scenarios[GR Weight],5)*$AG863)+(INDEX(Model_Scenarios[GP Weight],5)*$AH863)+(INDEX(Model_Scenarios[LTV Weight],5)*$AI863))-(INDEX(Model_Scenarios[LTV Weight],5)*$AP863)-(INDEX(Model_Scenarios[GP Weight],5)*($AS863+$AV863+$AY863))</f>
        <v>2.7180393321533414</v>
      </c>
    </row>
    <row r="864" spans="1:56" x14ac:dyDescent="0.25">
      <c r="A864">
        <v>863</v>
      </c>
      <c r="B864">
        <v>18</v>
      </c>
      <c r="C864" s="3">
        <v>13</v>
      </c>
      <c r="D864" s="4">
        <v>0.24</v>
      </c>
      <c r="E864" t="str">
        <v>SKU-1023</v>
      </c>
      <c r="F864" t="str">
        <v>Raise</v>
      </c>
      <c r="G864" t="str">
        <v>Full</v>
      </c>
      <c r="H864">
        <v>70.78</v>
      </c>
      <c r="I864">
        <v>35.200000000000003</v>
      </c>
      <c r="J864">
        <v>26</v>
      </c>
      <c r="K864">
        <v>1840.28</v>
      </c>
      <c r="L864">
        <v>925.07999999999993</v>
      </c>
      <c r="M864">
        <v>0.50268437411698219</v>
      </c>
      <c r="N864">
        <v>70.329603257360873</v>
      </c>
      <c r="O864">
        <v>425.86968469138264</v>
      </c>
      <c r="P864">
        <v>425.86968469138264</v>
      </c>
      <c r="Q864">
        <v>644.90899917948718</v>
      </c>
      <c r="R864">
        <v>464.33447940923082</v>
      </c>
      <c r="S864">
        <v>1</v>
      </c>
      <c r="T864">
        <f t="shared" si="299"/>
        <v>70.671904781766614</v>
      </c>
      <c r="U864">
        <f t="shared" si="300"/>
        <v>-1.5272000315539336E-3</v>
      </c>
      <c r="V864">
        <f>IF($F864="Reduce", INDEX(Model_Assumptions[Values], 2), INDEX(Model_Assumptions[Values], 1))</f>
        <v>-0.4</v>
      </c>
      <c r="W864">
        <f t="shared" si="301"/>
        <v>26.015882880328164</v>
      </c>
      <c r="X864">
        <f t="shared" si="314"/>
        <v>1838.5919977321441</v>
      </c>
      <c r="Y864">
        <f t="shared" si="302"/>
        <v>922.83292034459271</v>
      </c>
      <c r="Z864">
        <f t="shared" si="303"/>
        <v>-1.6880022678558362</v>
      </c>
      <c r="AA864">
        <f t="shared" si="304"/>
        <v>-2.2470796554072194</v>
      </c>
      <c r="AB864">
        <f t="shared" si="315"/>
        <v>0.50192371199422348</v>
      </c>
      <c r="AC864">
        <f t="shared" si="305"/>
        <v>-7.6066212275871514E-4</v>
      </c>
      <c r="AD864">
        <f t="shared" si="306"/>
        <v>-7.6066212275871514E-4</v>
      </c>
      <c r="AE864">
        <f t="shared" si="307"/>
        <v>0.23999999999999241</v>
      </c>
      <c r="AF864">
        <f t="shared" si="316"/>
        <v>352.89420435101891</v>
      </c>
      <c r="AG864">
        <f t="shared" si="308"/>
        <v>-3.9636591392484067E-3</v>
      </c>
      <c r="AH864">
        <f t="shared" si="309"/>
        <v>-5.2764489612253645E-3</v>
      </c>
      <c r="AI864">
        <f t="shared" si="317"/>
        <v>0.76000000000000756</v>
      </c>
      <c r="AJ864">
        <f>MAX(0, $R864 - $AA864) * INDEX(Model_Assumptions[Values], 7)</f>
        <v>933.16311812927609</v>
      </c>
      <c r="AK864">
        <f>MAX(0, INDEX(Model_Assumptions[Values], 4) - $AD864)</f>
        <v>5.0760662122758718E-2</v>
      </c>
      <c r="AL864">
        <f>MAX(0, INDEX(Model_Assumptions[Values], 5) - $AC864)</f>
        <v>2.0760662122758716E-2</v>
      </c>
      <c r="AM864">
        <f>INDEX(Model_Assumptions[Values], 6) * MAX(0, INDEX(Model_Assumptions[Values], 3) - $AB864)^2</f>
        <v>0</v>
      </c>
      <c r="AN864">
        <f t="shared" si="310"/>
        <v>937.85680249786344</v>
      </c>
      <c r="AO864" cm="1">
        <f t="array" ref="AO864">IFERROR(STDEV(IF($E$2:$E$2201=$E864, $AJ$2:$AJ$2201)), 0)</f>
        <v>5.4722853637898057</v>
      </c>
      <c r="AP864">
        <f t="shared" si="318"/>
        <v>-0.85771922634838005</v>
      </c>
      <c r="AQ864">
        <f t="shared" si="311"/>
        <v>5.1557190059371968E-2</v>
      </c>
      <c r="AR864" cm="1">
        <f t="array" ref="AR864">IFERROR(STDEV(IF($E$2:$E$2201=$E864, $AK$2:$AK$2201)), 0)</f>
        <v>9.2841470796090205E-4</v>
      </c>
      <c r="AS864">
        <f t="shared" si="319"/>
        <v>-0.85794411676510662</v>
      </c>
      <c r="AT864">
        <f t="shared" si="312"/>
        <v>2.1557190059371983E-2</v>
      </c>
      <c r="AU864" cm="1">
        <f t="array" ref="AU864">IFERROR(STDEV(IF($E$2:$E$2201=$E864, $AL$2:$AL$2201)), 0)</f>
        <v>9.2841470796090216E-4</v>
      </c>
      <c r="AV864">
        <f t="shared" si="320"/>
        <v>-0.85794411676512516</v>
      </c>
      <c r="AW864">
        <f t="shared" si="313"/>
        <v>0</v>
      </c>
      <c r="AX864" cm="1">
        <f t="array" ref="AX864">IFERROR(STDEV(IF($E$2:$E$2201=$E864, $AM$2:$AM$2201)), 0)</f>
        <v>0</v>
      </c>
      <c r="AY864">
        <f t="shared" si="321"/>
        <v>-0.85794411676512516</v>
      </c>
      <c r="AZ864">
        <f>INDEX(Model_Assumptions[Values],9)*((INDEX(Model_Scenarios[GR Weight],1)*$AG864)+(INDEX(Model_Scenarios[GP Weight],1)*$AH864)+(INDEX(Model_Scenarios[LTV Weight],1)*$AI864))-(INDEX(Model_Scenarios[LTV Weight],1)*$AP864)-(INDEX(Model_Scenarios[GP Weight],1)*($AS864+$AV864+$AY864))</f>
        <v>3.9789385620580338</v>
      </c>
      <c r="BA864">
        <f>INDEX(Model_Assumptions[Values],9)*((INDEX(Model_Scenarios[GR Weight],2)*$AG864)+(INDEX(Model_Scenarios[GP Weight],2)*$AH864)+(INDEX(Model_Scenarios[LTV Weight],2)*$AI864))-(INDEX(Model_Scenarios[LTV Weight],2)*$AP864)-(INDEX(Model_Scenarios[GP Weight],2)*($AS864+$AV864+$AY864))</f>
        <v>3.5340347738698816</v>
      </c>
      <c r="BB864">
        <f>INDEX(Model_Assumptions[Values],9)*((INDEX(Model_Scenarios[GR Weight],3)*$AG864)+(INDEX(Model_Scenarios[GP Weight],3)*$AH864)+(INDEX(Model_Scenarios[LTV Weight],3)*$AI864))-(INDEX(Model_Scenarios[LTV Weight],3)*$AP864)-(INDEX(Model_Scenarios[GP Weight],3)*($AS864+$AV864+$AY864))</f>
        <v>2.7497406535365374</v>
      </c>
      <c r="BC864">
        <f>INDEX(Model_Assumptions[Values],9)*((INDEX(Model_Scenarios[GR Weight],4)*$AG864)+(INDEX(Model_Scenarios[GP Weight],4)*$AH864)+(INDEX(Model_Scenarios[LTV Weight],4)*$AI864))-(INDEX(Model_Scenarios[LTV Weight],4)*$AP864)-(INDEX(Model_Scenarios[GP Weight],4)*($AS864+$AV864+$AY864))</f>
        <v>2.281986901332071</v>
      </c>
      <c r="BD864">
        <f>INDEX(Model_Assumptions[Values],9)*((INDEX(Model_Scenarios[GR Weight],5)*$AG864)+(INDEX(Model_Scenarios[GP Weight],5)*$AH864)+(INDEX(Model_Scenarios[LTV Weight],5)*$AI864))-(INDEX(Model_Scenarios[LTV Weight],5)*$AP864)-(INDEX(Model_Scenarios[GP Weight],5)*($AS864+$AV864+$AY864))</f>
        <v>2.5615637054669325</v>
      </c>
    </row>
    <row r="865" spans="1:56" x14ac:dyDescent="0.25">
      <c r="A865">
        <v>864</v>
      </c>
      <c r="B865">
        <v>18</v>
      </c>
      <c r="C865" s="3">
        <v>14</v>
      </c>
      <c r="D865" s="4">
        <v>0.26</v>
      </c>
      <c r="E865" t="str">
        <v>SKU-1023</v>
      </c>
      <c r="F865" t="str">
        <v>Raise</v>
      </c>
      <c r="G865" t="str">
        <v>Full</v>
      </c>
      <c r="H865">
        <v>70.78</v>
      </c>
      <c r="I865">
        <v>35.200000000000003</v>
      </c>
      <c r="J865">
        <v>26</v>
      </c>
      <c r="K865">
        <v>1840.28</v>
      </c>
      <c r="L865">
        <v>925.07999999999993</v>
      </c>
      <c r="M865">
        <v>0.50268437411698219</v>
      </c>
      <c r="N865">
        <v>70.329603257360873</v>
      </c>
      <c r="O865">
        <v>425.86968469138264</v>
      </c>
      <c r="P865">
        <v>425.86968469138264</v>
      </c>
      <c r="Q865">
        <v>644.90899917948718</v>
      </c>
      <c r="R865">
        <v>464.33447940923082</v>
      </c>
      <c r="S865">
        <v>1</v>
      </c>
      <c r="T865">
        <f t="shared" si="299"/>
        <v>70.662896846913824</v>
      </c>
      <c r="U865">
        <f t="shared" si="300"/>
        <v>-1.654466700850195E-3</v>
      </c>
      <c r="V865">
        <f>IF($F865="Reduce", INDEX(Model_Assumptions[Values], 2), INDEX(Model_Assumptions[Values], 1))</f>
        <v>-0.4</v>
      </c>
      <c r="W865">
        <f t="shared" si="301"/>
        <v>26.017206453688839</v>
      </c>
      <c r="X865">
        <f t="shared" si="314"/>
        <v>1838.4511758818751</v>
      </c>
      <c r="Y865">
        <f t="shared" si="302"/>
        <v>922.64550871202789</v>
      </c>
      <c r="Z865">
        <f t="shared" si="303"/>
        <v>-1.828824118124885</v>
      </c>
      <c r="AA865">
        <f t="shared" si="304"/>
        <v>-2.4344912879720368</v>
      </c>
      <c r="AB865">
        <f t="shared" si="315"/>
        <v>0.5018602184360158</v>
      </c>
      <c r="AC865">
        <f t="shared" si="305"/>
        <v>-8.2415568096638747E-4</v>
      </c>
      <c r="AD865">
        <f t="shared" si="306"/>
        <v>-8.2415568096638747E-4</v>
      </c>
      <c r="AE865">
        <f t="shared" si="307"/>
        <v>0.26000000000000756</v>
      </c>
      <c r="AF865">
        <f t="shared" si="316"/>
        <v>343.60751476282729</v>
      </c>
      <c r="AG865">
        <f t="shared" si="308"/>
        <v>-4.2943280159755655E-3</v>
      </c>
      <c r="AH865">
        <f t="shared" si="309"/>
        <v>-5.7165169897835134E-3</v>
      </c>
      <c r="AI865">
        <f t="shared" si="317"/>
        <v>0.73999999999999244</v>
      </c>
      <c r="AJ865">
        <f>MAX(0, $R865 - $AA865) * INDEX(Model_Assumptions[Values], 7)</f>
        <v>933.53794139440572</v>
      </c>
      <c r="AK865">
        <f>MAX(0, INDEX(Model_Assumptions[Values], 4) - $AD865)</f>
        <v>5.082415568096639E-2</v>
      </c>
      <c r="AL865">
        <f>MAX(0, INDEX(Model_Assumptions[Values], 5) - $AC865)</f>
        <v>2.0824155680966388E-2</v>
      </c>
      <c r="AM865">
        <f>INDEX(Model_Assumptions[Values], 6) * MAX(0, INDEX(Model_Assumptions[Values], 3) - $AB865)^2</f>
        <v>0</v>
      </c>
      <c r="AN865">
        <f t="shared" si="310"/>
        <v>937.85680249786344</v>
      </c>
      <c r="AO865" cm="1">
        <f t="array" ref="AO865">IFERROR(STDEV(IF($E$2:$E$2201=$E865, $AJ$2:$AJ$2201)), 0)</f>
        <v>5.4722853637898057</v>
      </c>
      <c r="AP865">
        <f t="shared" si="318"/>
        <v>-0.78922439462599836</v>
      </c>
      <c r="AQ865">
        <f t="shared" si="311"/>
        <v>5.1557190059371968E-2</v>
      </c>
      <c r="AR865" cm="1">
        <f t="array" ref="AR865">IFERROR(STDEV(IF($E$2:$E$2201=$E865, $AK$2:$AK$2201)), 0)</f>
        <v>9.2841470796090205E-4</v>
      </c>
      <c r="AS865">
        <f t="shared" si="319"/>
        <v>-0.78955489623334163</v>
      </c>
      <c r="AT865">
        <f t="shared" si="312"/>
        <v>2.1557190059371983E-2</v>
      </c>
      <c r="AU865" cm="1">
        <f t="array" ref="AU865">IFERROR(STDEV(IF($E$2:$E$2201=$E865, $AL$2:$AL$2201)), 0)</f>
        <v>9.2841470796090216E-4</v>
      </c>
      <c r="AV865">
        <f t="shared" si="320"/>
        <v>-0.78955489623336017</v>
      </c>
      <c r="AW865">
        <f t="shared" si="313"/>
        <v>0</v>
      </c>
      <c r="AX865" cm="1">
        <f t="array" ref="AX865">IFERROR(STDEV(IF($E$2:$E$2201=$E865, $AM$2:$AM$2201)), 0)</f>
        <v>0</v>
      </c>
      <c r="AY865">
        <f t="shared" si="321"/>
        <v>-0.78955489623336017</v>
      </c>
      <c r="AZ865">
        <f>INDEX(Model_Assumptions[Values],9)*((INDEX(Model_Scenarios[GR Weight],1)*$AG865)+(INDEX(Model_Scenarios[GP Weight],1)*$AH865)+(INDEX(Model_Scenarios[LTV Weight],1)*$AI865))-(INDEX(Model_Scenarios[LTV Weight],1)*$AP865)-(INDEX(Model_Scenarios[GP Weight],1)*($AS865+$AV865+$AY865))</f>
        <v>3.8232405620678955</v>
      </c>
      <c r="BA865">
        <f>INDEX(Model_Assumptions[Values],9)*((INDEX(Model_Scenarios[GR Weight],2)*$AG865)+(INDEX(Model_Scenarios[GP Weight],2)*$AH865)+(INDEX(Model_Scenarios[LTV Weight],2)*$AI865))-(INDEX(Model_Scenarios[LTV Weight],2)*$AP865)-(INDEX(Model_Scenarios[GP Weight],2)*($AS865+$AV865+$AY865))</f>
        <v>3.3827915312451218</v>
      </c>
      <c r="BB865">
        <f>INDEX(Model_Assumptions[Values],9)*((INDEX(Model_Scenarios[GR Weight],3)*$AG865)+(INDEX(Model_Scenarios[GP Weight],3)*$AH865)+(INDEX(Model_Scenarios[LTV Weight],3)*$AI865))-(INDEX(Model_Scenarios[LTV Weight],3)*$AP865)-(INDEX(Model_Scenarios[GP Weight],3)*($AS865+$AV865+$AY865))</f>
        <v>2.6093505841433151</v>
      </c>
      <c r="BC865">
        <f>INDEX(Model_Assumptions[Values],9)*((INDEX(Model_Scenarios[GR Weight],4)*$AG865)+(INDEX(Model_Scenarios[GP Weight],4)*$AH865)+(INDEX(Model_Scenarios[LTV Weight],4)*$AI865))-(INDEX(Model_Scenarios[LTV Weight],4)*$AP865)-(INDEX(Model_Scenarios[GP Weight],4)*($AS865+$AV865+$AY865))</f>
        <v>2.1582809806727314</v>
      </c>
      <c r="BD865">
        <f>INDEX(Model_Assumptions[Values],9)*((INDEX(Model_Scenarios[GR Weight],5)*$AG865)+(INDEX(Model_Scenarios[GP Weight],5)*$AH865)+(INDEX(Model_Scenarios[LTV Weight],5)*$AI865))-(INDEX(Model_Scenarios[LTV Weight],5)*$AP865)-(INDEX(Model_Scenarios[GP Weight],5)*($AS865+$AV865+$AY865))</f>
        <v>2.4050569277036442</v>
      </c>
    </row>
    <row r="866" spans="1:56" x14ac:dyDescent="0.25">
      <c r="A866">
        <v>865</v>
      </c>
      <c r="B866">
        <v>18</v>
      </c>
      <c r="C866" s="3">
        <v>15</v>
      </c>
      <c r="D866" s="4">
        <v>0.28000000000000003</v>
      </c>
      <c r="E866" t="str">
        <v>SKU-1023</v>
      </c>
      <c r="F866" t="str">
        <v>Raise</v>
      </c>
      <c r="G866" t="str">
        <v>Full</v>
      </c>
      <c r="H866">
        <v>70.78</v>
      </c>
      <c r="I866">
        <v>35.200000000000003</v>
      </c>
      <c r="J866">
        <v>26</v>
      </c>
      <c r="K866">
        <v>1840.28</v>
      </c>
      <c r="L866">
        <v>925.07999999999993</v>
      </c>
      <c r="M866">
        <v>0.50268437411698219</v>
      </c>
      <c r="N866">
        <v>70.329603257360873</v>
      </c>
      <c r="O866">
        <v>425.86968469138264</v>
      </c>
      <c r="P866">
        <v>425.86968469138264</v>
      </c>
      <c r="Q866">
        <v>644.90899917948718</v>
      </c>
      <c r="R866">
        <v>464.33447940923082</v>
      </c>
      <c r="S866">
        <v>1</v>
      </c>
      <c r="T866">
        <f t="shared" si="299"/>
        <v>70.653888912061049</v>
      </c>
      <c r="U866">
        <f t="shared" si="300"/>
        <v>-1.7817333701462556E-3</v>
      </c>
      <c r="V866">
        <f>IF($F866="Reduce", INDEX(Model_Assumptions[Values], 2), INDEX(Model_Assumptions[Values], 1))</f>
        <v>-0.4</v>
      </c>
      <c r="W866">
        <f t="shared" si="301"/>
        <v>26.018530027049522</v>
      </c>
      <c r="X866">
        <f t="shared" si="314"/>
        <v>1838.3103301862816</v>
      </c>
      <c r="Y866">
        <f t="shared" si="302"/>
        <v>922.4580732341384</v>
      </c>
      <c r="Z866">
        <f t="shared" si="303"/>
        <v>-1.969669813718383</v>
      </c>
      <c r="AA866">
        <f t="shared" si="304"/>
        <v>-2.6219267658615308</v>
      </c>
      <c r="AB866">
        <f t="shared" si="315"/>
        <v>0.50179670868773441</v>
      </c>
      <c r="AC866">
        <f t="shared" si="305"/>
        <v>-8.8766542924778591E-4</v>
      </c>
      <c r="AD866">
        <f t="shared" si="306"/>
        <v>-8.8766542924778591E-4</v>
      </c>
      <c r="AE866">
        <f t="shared" si="307"/>
        <v>0.27999999999999114</v>
      </c>
      <c r="AF866">
        <f t="shared" si="316"/>
        <v>334.32082517465028</v>
      </c>
      <c r="AG866">
        <f t="shared" si="308"/>
        <v>-4.6250528847709711E-3</v>
      </c>
      <c r="AH866">
        <f t="shared" si="309"/>
        <v>-6.1566410104104434E-3</v>
      </c>
      <c r="AI866">
        <f t="shared" si="317"/>
        <v>0.72000000000000886</v>
      </c>
      <c r="AJ866">
        <f>MAX(0, $R866 - $AA866) * INDEX(Model_Assumptions[Values], 7)</f>
        <v>933.91281235018471</v>
      </c>
      <c r="AK866">
        <f>MAX(0, INDEX(Model_Assumptions[Values], 4) - $AD866)</f>
        <v>5.0887665429247789E-2</v>
      </c>
      <c r="AL866">
        <f>MAX(0, INDEX(Model_Assumptions[Values], 5) - $AC866)</f>
        <v>2.0887665429247786E-2</v>
      </c>
      <c r="AM866">
        <f>INDEX(Model_Assumptions[Values], 6) * MAX(0, INDEX(Model_Assumptions[Values], 3) - $AB866)^2</f>
        <v>0</v>
      </c>
      <c r="AN866">
        <f t="shared" si="310"/>
        <v>937.85680249786344</v>
      </c>
      <c r="AO866" cm="1">
        <f t="array" ref="AO866">IFERROR(STDEV(IF($E$2:$E$2201=$E866, $AJ$2:$AJ$2201)), 0)</f>
        <v>5.4722853637898057</v>
      </c>
      <c r="AP866">
        <f t="shared" si="318"/>
        <v>-0.72072084796165325</v>
      </c>
      <c r="AQ866">
        <f t="shared" si="311"/>
        <v>5.1557190059371968E-2</v>
      </c>
      <c r="AR866" cm="1">
        <f t="array" ref="AR866">IFERROR(STDEV(IF($E$2:$E$2201=$E866, $AK$2:$AK$2201)), 0)</f>
        <v>9.2841470796090205E-4</v>
      </c>
      <c r="AS866">
        <f t="shared" si="319"/>
        <v>-0.72114823729437849</v>
      </c>
      <c r="AT866">
        <f t="shared" si="312"/>
        <v>2.1557190059371983E-2</v>
      </c>
      <c r="AU866" cm="1">
        <f t="array" ref="AU866">IFERROR(STDEV(IF($E$2:$E$2201=$E866, $AL$2:$AL$2201)), 0)</f>
        <v>9.2841470796090216E-4</v>
      </c>
      <c r="AV866">
        <f t="shared" si="320"/>
        <v>-0.72114823729439714</v>
      </c>
      <c r="AW866">
        <f t="shared" si="313"/>
        <v>0</v>
      </c>
      <c r="AX866" cm="1">
        <f t="array" ref="AX866">IFERROR(STDEV(IF($E$2:$E$2201=$E866, $AM$2:$AM$2201)), 0)</f>
        <v>0</v>
      </c>
      <c r="AY866">
        <f t="shared" si="321"/>
        <v>-0.72114823729439714</v>
      </c>
      <c r="AZ866">
        <f>INDEX(Model_Assumptions[Values],9)*((INDEX(Model_Scenarios[GR Weight],1)*$AG866)+(INDEX(Model_Scenarios[GP Weight],1)*$AH866)+(INDEX(Model_Scenarios[LTV Weight],1)*$AI866))-(INDEX(Model_Scenarios[LTV Weight],1)*$AP866)-(INDEX(Model_Scenarios[GP Weight],1)*($AS866+$AV866+$AY866))</f>
        <v>3.6675303026100847</v>
      </c>
      <c r="BA866">
        <f>INDEX(Model_Assumptions[Values],9)*((INDEX(Model_Scenarios[GR Weight],2)*$AG866)+(INDEX(Model_Scenarios[GP Weight],2)*$AH866)+(INDEX(Model_Scenarios[LTV Weight],2)*$AI866))-(INDEX(Model_Scenarios[LTV Weight],2)*$AP866)-(INDEX(Model_Scenarios[GP Weight],2)*($AS866+$AV866+$AY866))</f>
        <v>3.2315320628777493</v>
      </c>
      <c r="BB866">
        <f>INDEX(Model_Assumptions[Values],9)*((INDEX(Model_Scenarios[GR Weight],3)*$AG866)+(INDEX(Model_Scenarios[GP Weight],3)*$AH866)+(INDEX(Model_Scenarios[LTV Weight],3)*$AI866))-(INDEX(Model_Scenarios[LTV Weight],3)*$AP866)-(INDEX(Model_Scenarios[GP Weight],3)*($AS866+$AV866+$AY866))</f>
        <v>2.4689385504696073</v>
      </c>
      <c r="BC866">
        <f>INDEX(Model_Assumptions[Values],9)*((INDEX(Model_Scenarios[GR Weight],4)*$AG866)+(INDEX(Model_Scenarios[GP Weight],4)*$AH866)+(INDEX(Model_Scenarios[LTV Weight],4)*$AI866))-(INDEX(Model_Scenarios[LTV Weight],4)*$AP866)-(INDEX(Model_Scenarios[GP Weight],4)*($AS866+$AV866+$AY866))</f>
        <v>2.0345539392310523</v>
      </c>
      <c r="BD866">
        <f>INDEX(Model_Assumptions[Values],9)*((INDEX(Model_Scenarios[GR Weight],5)*$AG866)+(INDEX(Model_Scenarios[GP Weight],5)*$AH866)+(INDEX(Model_Scenarios[LTV Weight],5)*$AI866))-(INDEX(Model_Scenarios[LTV Weight],5)*$AP866)-(INDEX(Model_Scenarios[GP Weight],5)*($AS866+$AV866+$AY866))</f>
        <v>2.24851898786277</v>
      </c>
    </row>
    <row r="867" spans="1:56" x14ac:dyDescent="0.25">
      <c r="A867">
        <v>866</v>
      </c>
      <c r="B867">
        <v>18</v>
      </c>
      <c r="C867" s="3">
        <v>16</v>
      </c>
      <c r="D867" s="4">
        <v>0.3</v>
      </c>
      <c r="E867" t="str">
        <v>SKU-1023</v>
      </c>
      <c r="F867" t="str">
        <v>Raise</v>
      </c>
      <c r="G867" t="str">
        <v>Full</v>
      </c>
      <c r="H867">
        <v>70.78</v>
      </c>
      <c r="I867">
        <v>35.200000000000003</v>
      </c>
      <c r="J867">
        <v>26</v>
      </c>
      <c r="K867">
        <v>1840.28</v>
      </c>
      <c r="L867">
        <v>925.07999999999993</v>
      </c>
      <c r="M867">
        <v>0.50268437411698219</v>
      </c>
      <c r="N867">
        <v>70.329603257360873</v>
      </c>
      <c r="O867">
        <v>425.86968469138264</v>
      </c>
      <c r="P867">
        <v>425.86968469138264</v>
      </c>
      <c r="Q867">
        <v>644.90899917948718</v>
      </c>
      <c r="R867">
        <v>464.33447940923082</v>
      </c>
      <c r="S867">
        <v>1</v>
      </c>
      <c r="T867">
        <f t="shared" si="299"/>
        <v>70.64488097720826</v>
      </c>
      <c r="U867">
        <f t="shared" si="300"/>
        <v>-1.9090000394425173E-3</v>
      </c>
      <c r="V867">
        <f>IF($F867="Reduce", INDEX(Model_Assumptions[Values], 2), INDEX(Model_Assumptions[Values], 1))</f>
        <v>-0.4</v>
      </c>
      <c r="W867">
        <f t="shared" si="301"/>
        <v>26.019853600410201</v>
      </c>
      <c r="X867">
        <f t="shared" si="314"/>
        <v>1838.1694606453625</v>
      </c>
      <c r="Y867">
        <f t="shared" si="302"/>
        <v>922.27061391092332</v>
      </c>
      <c r="Z867">
        <f t="shared" si="303"/>
        <v>-2.1105393546374671</v>
      </c>
      <c r="AA867">
        <f t="shared" si="304"/>
        <v>-2.8093860890766109</v>
      </c>
      <c r="AB867">
        <f t="shared" si="315"/>
        <v>0.50173318274318601</v>
      </c>
      <c r="AC867">
        <f t="shared" si="305"/>
        <v>-9.5119137379617857E-4</v>
      </c>
      <c r="AD867">
        <f t="shared" si="306"/>
        <v>-9.5119137379617857E-4</v>
      </c>
      <c r="AE867">
        <f t="shared" si="307"/>
        <v>0.30000000000000632</v>
      </c>
      <c r="AF867">
        <f t="shared" si="316"/>
        <v>325.03413558645866</v>
      </c>
      <c r="AG867">
        <f t="shared" si="308"/>
        <v>-4.9558337456372913E-3</v>
      </c>
      <c r="AH867">
        <f t="shared" si="309"/>
        <v>-6.596821023108288E-3</v>
      </c>
      <c r="AI867">
        <f t="shared" si="317"/>
        <v>0.69999999999999374</v>
      </c>
      <c r="AJ867">
        <f>MAX(0, $R867 - $AA867) * INDEX(Model_Assumptions[Values], 7)</f>
        <v>934.28773099661487</v>
      </c>
      <c r="AK867">
        <f>MAX(0, INDEX(Model_Assumptions[Values], 4) - $AD867)</f>
        <v>5.0951191373796181E-2</v>
      </c>
      <c r="AL867">
        <f>MAX(0, INDEX(Model_Assumptions[Values], 5) - $AC867)</f>
        <v>2.0951191373796179E-2</v>
      </c>
      <c r="AM867">
        <f>INDEX(Model_Assumptions[Values], 6) * MAX(0, INDEX(Model_Assumptions[Values], 3) - $AB867)^2</f>
        <v>0</v>
      </c>
      <c r="AN867">
        <f t="shared" si="310"/>
        <v>937.85680249786344</v>
      </c>
      <c r="AO867" cm="1">
        <f t="array" ref="AO867">IFERROR(STDEV(IF($E$2:$E$2201=$E867, $AJ$2:$AJ$2201)), 0)</f>
        <v>5.4722853637898057</v>
      </c>
      <c r="AP867">
        <f t="shared" si="318"/>
        <v>-0.65220858635501211</v>
      </c>
      <c r="AQ867">
        <f t="shared" si="311"/>
        <v>5.1557190059371968E-2</v>
      </c>
      <c r="AR867" cm="1">
        <f t="array" ref="AR867">IFERROR(STDEV(IF($E$2:$E$2201=$E867, $AK$2:$AK$2201)), 0)</f>
        <v>9.2841470796090205E-4</v>
      </c>
      <c r="AS867">
        <f t="shared" si="319"/>
        <v>-0.65272413327741818</v>
      </c>
      <c r="AT867">
        <f t="shared" si="312"/>
        <v>2.1557190059371983E-2</v>
      </c>
      <c r="AU867" cm="1">
        <f t="array" ref="AU867">IFERROR(STDEV(IF($E$2:$E$2201=$E867, $AL$2:$AL$2201)), 0)</f>
        <v>9.2841470796090216E-4</v>
      </c>
      <c r="AV867">
        <f t="shared" si="320"/>
        <v>-0.65272413327743672</v>
      </c>
      <c r="AW867">
        <f t="shared" si="313"/>
        <v>0</v>
      </c>
      <c r="AX867" cm="1">
        <f t="array" ref="AX867">IFERROR(STDEV(IF($E$2:$E$2201=$E867, $AM$2:$AM$2201)), 0)</f>
        <v>0</v>
      </c>
      <c r="AY867">
        <f t="shared" si="321"/>
        <v>-0.65272413327743672</v>
      </c>
      <c r="AZ867">
        <f>INDEX(Model_Assumptions[Values],9)*((INDEX(Model_Scenarios[GR Weight],1)*$AG867)+(INDEX(Model_Scenarios[GP Weight],1)*$AH867)+(INDEX(Model_Scenarios[LTV Weight],1)*$AI867))-(INDEX(Model_Scenarios[LTV Weight],1)*$AP867)-(INDEX(Model_Scenarios[GP Weight],1)*($AS867+$AV867+$AY867))</f>
        <v>3.5118077816828408</v>
      </c>
      <c r="BA867">
        <f>INDEX(Model_Assumptions[Values],9)*((INDEX(Model_Scenarios[GR Weight],2)*$AG867)+(INDEX(Model_Scenarios[GP Weight],2)*$AH867)+(INDEX(Model_Scenarios[LTV Weight],2)*$AI867))-(INDEX(Model_Scenarios[LTV Weight],2)*$AP867)-(INDEX(Model_Scenarios[GP Weight],2)*($AS867+$AV867+$AY867))</f>
        <v>3.0802563647648595</v>
      </c>
      <c r="BB867">
        <f>INDEX(Model_Assumptions[Values],9)*((INDEX(Model_Scenarios[GR Weight],3)*$AG867)+(INDEX(Model_Scenarios[GP Weight],3)*$AH867)+(INDEX(Model_Scenarios[LTV Weight],3)*$AI867))-(INDEX(Model_Scenarios[LTV Weight],3)*$AP867)-(INDEX(Model_Scenarios[GP Weight],3)*($AS867+$AV867+$AY867))</f>
        <v>2.3285045455108082</v>
      </c>
      <c r="BC867">
        <f>INDEX(Model_Assumptions[Values],9)*((INDEX(Model_Scenarios[GR Weight],4)*$AG867)+(INDEX(Model_Scenarios[GP Weight],4)*$AH867)+(INDEX(Model_Scenarios[LTV Weight],4)*$AI867))-(INDEX(Model_Scenarios[LTV Weight],4)*$AP867)-(INDEX(Model_Scenarios[GP Weight],4)*($AS867+$AV867+$AY867))</f>
        <v>1.9108057700024914</v>
      </c>
      <c r="BD867">
        <f>INDEX(Model_Assumptions[Values],9)*((INDEX(Model_Scenarios[GR Weight],5)*$AG867)+(INDEX(Model_Scenarios[GP Weight],5)*$AH867)+(INDEX(Model_Scenarios[LTV Weight],5)*$AI867))-(INDEX(Model_Scenarios[LTV Weight],5)*$AP867)-(INDEX(Model_Scenarios[GP Weight],5)*($AS867+$AV867+$AY867))</f>
        <v>2.0919498749373204</v>
      </c>
    </row>
    <row r="868" spans="1:56" x14ac:dyDescent="0.25">
      <c r="A868">
        <v>867</v>
      </c>
      <c r="B868">
        <v>18</v>
      </c>
      <c r="C868" s="3">
        <v>17</v>
      </c>
      <c r="D868" s="4">
        <v>0.32</v>
      </c>
      <c r="E868" t="str">
        <v>SKU-1023</v>
      </c>
      <c r="F868" t="str">
        <v>Raise</v>
      </c>
      <c r="G868" t="str">
        <v>Full</v>
      </c>
      <c r="H868">
        <v>70.78</v>
      </c>
      <c r="I868">
        <v>35.200000000000003</v>
      </c>
      <c r="J868">
        <v>26</v>
      </c>
      <c r="K868">
        <v>1840.28</v>
      </c>
      <c r="L868">
        <v>925.07999999999993</v>
      </c>
      <c r="M868">
        <v>0.50268437411698219</v>
      </c>
      <c r="N868">
        <v>70.329603257360873</v>
      </c>
      <c r="O868">
        <v>425.86968469138264</v>
      </c>
      <c r="P868">
        <v>425.86968469138264</v>
      </c>
      <c r="Q868">
        <v>644.90899917948718</v>
      </c>
      <c r="R868">
        <v>464.33447940923082</v>
      </c>
      <c r="S868">
        <v>1</v>
      </c>
      <c r="T868">
        <f t="shared" si="299"/>
        <v>70.635873042355485</v>
      </c>
      <c r="U868">
        <f t="shared" si="300"/>
        <v>-2.0362667087385779E-3</v>
      </c>
      <c r="V868">
        <f>IF($F868="Reduce", INDEX(Model_Assumptions[Values], 2), INDEX(Model_Assumptions[Values], 1))</f>
        <v>-0.4</v>
      </c>
      <c r="W868">
        <f t="shared" si="301"/>
        <v>26.021177173770884</v>
      </c>
      <c r="X868">
        <f t="shared" si="314"/>
        <v>1838.0285672591187</v>
      </c>
      <c r="Y868">
        <f t="shared" si="302"/>
        <v>922.08313074238356</v>
      </c>
      <c r="Z868">
        <f t="shared" si="303"/>
        <v>-2.2514327408812278</v>
      </c>
      <c r="AA868">
        <f t="shared" si="304"/>
        <v>-2.9968692576163676</v>
      </c>
      <c r="AB868">
        <f t="shared" si="315"/>
        <v>0.50166964059617447</v>
      </c>
      <c r="AC868">
        <f t="shared" si="305"/>
        <v>-1.0147335208077202E-3</v>
      </c>
      <c r="AD868">
        <f t="shared" si="306"/>
        <v>-1.0147335208077202E-3</v>
      </c>
      <c r="AE868">
        <f t="shared" si="307"/>
        <v>0.3199999999999899</v>
      </c>
      <c r="AF868">
        <f t="shared" si="316"/>
        <v>315.74744599828165</v>
      </c>
      <c r="AG868">
        <f t="shared" si="308"/>
        <v>-5.2866705985723924E-3</v>
      </c>
      <c r="AH868">
        <f t="shared" si="309"/>
        <v>-7.0370570278749135E-3</v>
      </c>
      <c r="AI868">
        <f t="shared" si="317"/>
        <v>0.68000000000001015</v>
      </c>
      <c r="AJ868">
        <f>MAX(0, $R868 - $AA868) * INDEX(Model_Assumptions[Values], 7)</f>
        <v>934.66269733369438</v>
      </c>
      <c r="AK868">
        <f>MAX(0, INDEX(Model_Assumptions[Values], 4) - $AD868)</f>
        <v>5.1014733520807723E-2</v>
      </c>
      <c r="AL868">
        <f>MAX(0, INDEX(Model_Assumptions[Values], 5) - $AC868)</f>
        <v>2.1014733520807721E-2</v>
      </c>
      <c r="AM868">
        <f>INDEX(Model_Assumptions[Values], 6) * MAX(0, INDEX(Model_Assumptions[Values], 3) - $AB868)^2</f>
        <v>0</v>
      </c>
      <c r="AN868">
        <f t="shared" si="310"/>
        <v>937.85680249786344</v>
      </c>
      <c r="AO868" cm="1">
        <f t="array" ref="AO868">IFERROR(STDEV(IF($E$2:$E$2201=$E868, $AJ$2:$AJ$2201)), 0)</f>
        <v>5.4722853637898057</v>
      </c>
      <c r="AP868">
        <f t="shared" si="318"/>
        <v>-0.58368760980640755</v>
      </c>
      <c r="AQ868">
        <f t="shared" si="311"/>
        <v>5.1557190059371968E-2</v>
      </c>
      <c r="AR868" cm="1">
        <f t="array" ref="AR868">IFERROR(STDEV(IF($E$2:$E$2201=$E868, $AK$2:$AK$2201)), 0)</f>
        <v>9.2841470796090205E-4</v>
      </c>
      <c r="AS868">
        <f t="shared" si="319"/>
        <v>-0.58428257750855206</v>
      </c>
      <c r="AT868">
        <f t="shared" si="312"/>
        <v>2.1557190059371983E-2</v>
      </c>
      <c r="AU868" cm="1">
        <f t="array" ref="AU868">IFERROR(STDEV(IF($E$2:$E$2201=$E868, $AL$2:$AL$2201)), 0)</f>
        <v>9.2841470796090216E-4</v>
      </c>
      <c r="AV868">
        <f t="shared" si="320"/>
        <v>-0.58428257750857071</v>
      </c>
      <c r="AW868">
        <f t="shared" si="313"/>
        <v>0</v>
      </c>
      <c r="AX868" cm="1">
        <f t="array" ref="AX868">IFERROR(STDEV(IF($E$2:$E$2201=$E868, $AM$2:$AM$2201)), 0)</f>
        <v>0</v>
      </c>
      <c r="AY868">
        <f t="shared" si="321"/>
        <v>-0.58428257750857071</v>
      </c>
      <c r="AZ868">
        <f>INDEX(Model_Assumptions[Values],9)*((INDEX(Model_Scenarios[GR Weight],1)*$AG868)+(INDEX(Model_Scenarios[GP Weight],1)*$AH868)+(INDEX(Model_Scenarios[LTV Weight],1)*$AI868))-(INDEX(Model_Scenarios[LTV Weight],1)*$AP868)-(INDEX(Model_Scenarios[GP Weight],1)*($AS868+$AV868+$AY868))</f>
        <v>3.3560729972845125</v>
      </c>
      <c r="BA868">
        <f>INDEX(Model_Assumptions[Values],9)*((INDEX(Model_Scenarios[GR Weight],2)*$AG868)+(INDEX(Model_Scenarios[GP Weight],2)*$AH868)+(INDEX(Model_Scenarios[LTV Weight],2)*$AI868))-(INDEX(Model_Scenarios[LTV Weight],2)*$AP868)-(INDEX(Model_Scenarios[GP Weight],2)*($AS868+$AV868+$AY868))</f>
        <v>2.9289644329025326</v>
      </c>
      <c r="BB868">
        <f>INDEX(Model_Assumptions[Values],9)*((INDEX(Model_Scenarios[GR Weight],3)*$AG868)+(INDEX(Model_Scenarios[GP Weight],3)*$AH868)+(INDEX(Model_Scenarios[LTV Weight],3)*$AI868))-(INDEX(Model_Scenarios[LTV Weight],3)*$AP868)-(INDEX(Model_Scenarios[GP Weight],3)*($AS868+$AV868+$AY868))</f>
        <v>2.1880485622595796</v>
      </c>
      <c r="BC868">
        <f>INDEX(Model_Assumptions[Values],9)*((INDEX(Model_Scenarios[GR Weight],4)*$AG868)+(INDEX(Model_Scenarios[GP Weight],4)*$AH868)+(INDEX(Model_Scenarios[LTV Weight],4)*$AI868))-(INDEX(Model_Scenarios[LTV Weight],4)*$AP868)-(INDEX(Model_Scenarios[GP Weight],4)*($AS868+$AV868+$AY868))</f>
        <v>1.7870364659796474</v>
      </c>
      <c r="BD868">
        <f>INDEX(Model_Assumptions[Values],9)*((INDEX(Model_Scenarios[GR Weight],5)*$AG868)+(INDEX(Model_Scenarios[GP Weight],5)*$AH868)+(INDEX(Model_Scenarios[LTV Weight],5)*$AI868))-(INDEX(Model_Scenarios[LTV Weight],5)*$AP868)-(INDEX(Model_Scenarios[GP Weight],5)*($AS868+$AV868+$AY868))</f>
        <v>1.9353495779155176</v>
      </c>
    </row>
    <row r="869" spans="1:56" x14ac:dyDescent="0.25">
      <c r="A869">
        <v>868</v>
      </c>
      <c r="B869">
        <v>18</v>
      </c>
      <c r="C869" s="3">
        <v>18</v>
      </c>
      <c r="D869" s="4">
        <v>0.34</v>
      </c>
      <c r="E869" t="str">
        <v>SKU-1023</v>
      </c>
      <c r="F869" t="str">
        <v>Raise</v>
      </c>
      <c r="G869" t="str">
        <v>Full</v>
      </c>
      <c r="H869">
        <v>70.78</v>
      </c>
      <c r="I869">
        <v>35.200000000000003</v>
      </c>
      <c r="J869">
        <v>26</v>
      </c>
      <c r="K869">
        <v>1840.28</v>
      </c>
      <c r="L869">
        <v>925.07999999999993</v>
      </c>
      <c r="M869">
        <v>0.50268437411698219</v>
      </c>
      <c r="N869">
        <v>70.329603257360873</v>
      </c>
      <c r="O869">
        <v>425.86968469138264</v>
      </c>
      <c r="P869">
        <v>425.86968469138264</v>
      </c>
      <c r="Q869">
        <v>644.90899917948718</v>
      </c>
      <c r="R869">
        <v>464.33447940923082</v>
      </c>
      <c r="S869">
        <v>1</v>
      </c>
      <c r="T869">
        <f t="shared" si="299"/>
        <v>70.626865107502695</v>
      </c>
      <c r="U869">
        <f t="shared" si="300"/>
        <v>-2.1635333780348396E-3</v>
      </c>
      <c r="V869">
        <f>IF($F869="Reduce", INDEX(Model_Assumptions[Values], 2), INDEX(Model_Assumptions[Values], 1))</f>
        <v>-0.4</v>
      </c>
      <c r="W869">
        <f t="shared" si="301"/>
        <v>26.022500747131566</v>
      </c>
      <c r="X869">
        <f t="shared" si="314"/>
        <v>1837.8876500275492</v>
      </c>
      <c r="Y869">
        <f t="shared" si="302"/>
        <v>921.89562372851799</v>
      </c>
      <c r="Z869">
        <f t="shared" si="303"/>
        <v>-2.3923499724508019</v>
      </c>
      <c r="AA869">
        <f t="shared" si="304"/>
        <v>-3.1843762714819377</v>
      </c>
      <c r="AB869">
        <f t="shared" si="315"/>
        <v>0.50160608224049996</v>
      </c>
      <c r="AC869">
        <f t="shared" si="305"/>
        <v>-1.0782918764822291E-3</v>
      </c>
      <c r="AD869">
        <f t="shared" si="306"/>
        <v>-1.0782918764822291E-3</v>
      </c>
      <c r="AE869">
        <f t="shared" si="307"/>
        <v>0.34000000000000508</v>
      </c>
      <c r="AF869">
        <f t="shared" si="316"/>
        <v>306.46075641008997</v>
      </c>
      <c r="AG869">
        <f t="shared" si="308"/>
        <v>-5.6175634435789426E-3</v>
      </c>
      <c r="AH869">
        <f t="shared" si="309"/>
        <v>-7.4773490247129881E-3</v>
      </c>
      <c r="AI869">
        <f t="shared" si="317"/>
        <v>0.65999999999999492</v>
      </c>
      <c r="AJ869">
        <f>MAX(0, $R869 - $AA869) * INDEX(Model_Assumptions[Values], 7)</f>
        <v>935.03771136142552</v>
      </c>
      <c r="AK869">
        <f>MAX(0, INDEX(Model_Assumptions[Values], 4) - $AD869)</f>
        <v>5.1078291876482232E-2</v>
      </c>
      <c r="AL869">
        <f>MAX(0, INDEX(Model_Assumptions[Values], 5) - $AC869)</f>
        <v>2.107829187648223E-2</v>
      </c>
      <c r="AM869">
        <f>INDEX(Model_Assumptions[Values], 6) * MAX(0, INDEX(Model_Assumptions[Values], 3) - $AB869)^2</f>
        <v>0</v>
      </c>
      <c r="AN869">
        <f t="shared" si="310"/>
        <v>937.85680249786344</v>
      </c>
      <c r="AO869" cm="1">
        <f t="array" ref="AO869">IFERROR(STDEV(IF($E$2:$E$2201=$E869, $AJ$2:$AJ$2201)), 0)</f>
        <v>5.4722853637898057</v>
      </c>
      <c r="AP869">
        <f t="shared" si="318"/>
        <v>-0.51515791831542401</v>
      </c>
      <c r="AQ869">
        <f t="shared" si="311"/>
        <v>5.1557190059371968E-2</v>
      </c>
      <c r="AR869" cm="1">
        <f t="array" ref="AR869">IFERROR(STDEV(IF($E$2:$E$2201=$E869, $AK$2:$AK$2201)), 0)</f>
        <v>9.2841470796090205E-4</v>
      </c>
      <c r="AS869">
        <f t="shared" si="319"/>
        <v>-0.51582356330992563</v>
      </c>
      <c r="AT869">
        <f t="shared" si="312"/>
        <v>2.1557190059371983E-2</v>
      </c>
      <c r="AU869" cm="1">
        <f t="array" ref="AU869">IFERROR(STDEV(IF($E$2:$E$2201=$E869, $AL$2:$AL$2201)), 0)</f>
        <v>9.2841470796090216E-4</v>
      </c>
      <c r="AV869">
        <f t="shared" si="320"/>
        <v>-0.51582356330994428</v>
      </c>
      <c r="AW869">
        <f t="shared" si="313"/>
        <v>0</v>
      </c>
      <c r="AX869" cm="1">
        <f t="array" ref="AX869">IFERROR(STDEV(IF($E$2:$E$2201=$E869, $AM$2:$AM$2201)), 0)</f>
        <v>0</v>
      </c>
      <c r="AY869">
        <f t="shared" si="321"/>
        <v>-0.51582356330994428</v>
      </c>
      <c r="AZ869">
        <f>INDEX(Model_Assumptions[Values],9)*((INDEX(Model_Scenarios[GR Weight],1)*$AG869)+(INDEX(Model_Scenarios[GP Weight],1)*$AH869)+(INDEX(Model_Scenarios[LTV Weight],1)*$AI869))-(INDEX(Model_Scenarios[LTV Weight],1)*$AP869)-(INDEX(Model_Scenarios[GP Weight],1)*($AS869+$AV869+$AY869))</f>
        <v>3.2003259474111543</v>
      </c>
      <c r="BA869">
        <f>INDEX(Model_Assumptions[Values],9)*((INDEX(Model_Scenarios[GR Weight],2)*$AG869)+(INDEX(Model_Scenarios[GP Weight],2)*$AH869)+(INDEX(Model_Scenarios[LTV Weight],2)*$AI869))-(INDEX(Model_Scenarios[LTV Weight],2)*$AP869)-(INDEX(Model_Scenarios[GP Weight],2)*($AS869+$AV869+$AY869))</f>
        <v>2.7776562632835748</v>
      </c>
      <c r="BB869">
        <f>INDEX(Model_Assumptions[Values],9)*((INDEX(Model_Scenarios[GR Weight],3)*$AG869)+(INDEX(Model_Scenarios[GP Weight],3)*$AH869)+(INDEX(Model_Scenarios[LTV Weight],3)*$AI869))-(INDEX(Model_Scenarios[LTV Weight],3)*$AP869)-(INDEX(Model_Scenarios[GP Weight],3)*($AS869+$AV869+$AY869))</f>
        <v>2.0475705937038731</v>
      </c>
      <c r="BC869">
        <f>INDEX(Model_Assumptions[Values],9)*((INDEX(Model_Scenarios[GR Weight],4)*$AG869)+(INDEX(Model_Scenarios[GP Weight],4)*$AH869)+(INDEX(Model_Scenarios[LTV Weight],4)*$AI869))-(INDEX(Model_Scenarios[LTV Weight],4)*$AP869)-(INDEX(Model_Scenarios[GP Weight],4)*($AS869+$AV869+$AY869))</f>
        <v>1.6632460201505435</v>
      </c>
      <c r="BD869">
        <f>INDEX(Model_Assumptions[Values],9)*((INDEX(Model_Scenarios[GR Weight],5)*$AG869)+(INDEX(Model_Scenarios[GP Weight],5)*$AH869)+(INDEX(Model_Scenarios[LTV Weight],5)*$AI869))-(INDEX(Model_Scenarios[LTV Weight],5)*$AP869)-(INDEX(Model_Scenarios[GP Weight],5)*($AS869+$AV869+$AY869))</f>
        <v>1.7787180857787079</v>
      </c>
    </row>
    <row r="870" spans="1:56" x14ac:dyDescent="0.25">
      <c r="A870">
        <v>869</v>
      </c>
      <c r="B870">
        <v>18</v>
      </c>
      <c r="C870" s="3">
        <v>19</v>
      </c>
      <c r="D870" s="4">
        <v>0.36</v>
      </c>
      <c r="E870" t="str">
        <v>SKU-1023</v>
      </c>
      <c r="F870" t="str">
        <v>Raise</v>
      </c>
      <c r="G870" t="str">
        <v>Full</v>
      </c>
      <c r="H870">
        <v>70.78</v>
      </c>
      <c r="I870">
        <v>35.200000000000003</v>
      </c>
      <c r="J870">
        <v>26</v>
      </c>
      <c r="K870">
        <v>1840.28</v>
      </c>
      <c r="L870">
        <v>925.07999999999993</v>
      </c>
      <c r="M870">
        <v>0.50268437411698219</v>
      </c>
      <c r="N870">
        <v>70.329603257360873</v>
      </c>
      <c r="O870">
        <v>425.86968469138264</v>
      </c>
      <c r="P870">
        <v>425.86968469138264</v>
      </c>
      <c r="Q870">
        <v>644.90899917948718</v>
      </c>
      <c r="R870">
        <v>464.33447940923082</v>
      </c>
      <c r="S870">
        <v>1</v>
      </c>
      <c r="T870">
        <f t="shared" si="299"/>
        <v>70.61785717264992</v>
      </c>
      <c r="U870">
        <f t="shared" si="300"/>
        <v>-2.2908000473309E-3</v>
      </c>
      <c r="V870">
        <f>IF($F870="Reduce", INDEX(Model_Assumptions[Values], 2), INDEX(Model_Assumptions[Values], 1))</f>
        <v>-0.4</v>
      </c>
      <c r="W870">
        <f t="shared" si="301"/>
        <v>26.023824320492242</v>
      </c>
      <c r="X870">
        <f t="shared" si="314"/>
        <v>1837.7467089506545</v>
      </c>
      <c r="Y870">
        <f t="shared" si="302"/>
        <v>921.70809286932752</v>
      </c>
      <c r="Z870">
        <f t="shared" si="303"/>
        <v>-2.5332910493455074</v>
      </c>
      <c r="AA870">
        <f t="shared" si="304"/>
        <v>-3.3719071306724118</v>
      </c>
      <c r="AB870">
        <f t="shared" si="315"/>
        <v>0.50154250766996011</v>
      </c>
      <c r="AC870">
        <f t="shared" si="305"/>
        <v>-1.1418664470220774E-3</v>
      </c>
      <c r="AD870">
        <f t="shared" si="306"/>
        <v>-1.1418664470220774E-3</v>
      </c>
      <c r="AE870">
        <f t="shared" si="307"/>
        <v>0.35999999999998866</v>
      </c>
      <c r="AF870">
        <f t="shared" si="316"/>
        <v>297.17406682191302</v>
      </c>
      <c r="AG870">
        <f t="shared" si="308"/>
        <v>-5.9485122806553405E-3</v>
      </c>
      <c r="AH870">
        <f t="shared" si="309"/>
        <v>-7.917697013620377E-3</v>
      </c>
      <c r="AI870">
        <f t="shared" si="317"/>
        <v>0.64000000000001134</v>
      </c>
      <c r="AJ870">
        <f>MAX(0, $R870 - $AA870) * INDEX(Model_Assumptions[Values], 7)</f>
        <v>935.41277307980647</v>
      </c>
      <c r="AK870">
        <f>MAX(0, INDEX(Model_Assumptions[Values], 4) - $AD870)</f>
        <v>5.114186644702208E-2</v>
      </c>
      <c r="AL870">
        <f>MAX(0, INDEX(Model_Assumptions[Values], 5) - $AC870)</f>
        <v>2.1141866447022078E-2</v>
      </c>
      <c r="AM870">
        <f>INDEX(Model_Assumptions[Values], 6) * MAX(0, INDEX(Model_Assumptions[Values], 3) - $AB870)^2</f>
        <v>0</v>
      </c>
      <c r="AN870">
        <f t="shared" si="310"/>
        <v>937.85680249786344</v>
      </c>
      <c r="AO870" cm="1">
        <f t="array" ref="AO870">IFERROR(STDEV(IF($E$2:$E$2201=$E870, $AJ$2:$AJ$2201)), 0)</f>
        <v>5.4722853637898057</v>
      </c>
      <c r="AP870">
        <f t="shared" si="318"/>
        <v>-0.44661951188239379</v>
      </c>
      <c r="AQ870">
        <f t="shared" si="311"/>
        <v>5.1557190059371968E-2</v>
      </c>
      <c r="AR870" cm="1">
        <f t="array" ref="AR870">IFERROR(STDEV(IF($E$2:$E$2201=$E870, $AK$2:$AK$2201)), 0)</f>
        <v>9.2841470796090205E-4</v>
      </c>
      <c r="AS870">
        <f t="shared" si="319"/>
        <v>-0.44734708400093398</v>
      </c>
      <c r="AT870">
        <f t="shared" si="312"/>
        <v>2.1557190059371983E-2</v>
      </c>
      <c r="AU870" cm="1">
        <f t="array" ref="AU870">IFERROR(STDEV(IF($E$2:$E$2201=$E870, $AL$2:$AL$2201)), 0)</f>
        <v>9.2841470796090216E-4</v>
      </c>
      <c r="AV870">
        <f t="shared" si="320"/>
        <v>-0.44734708400095263</v>
      </c>
      <c r="AW870">
        <f t="shared" si="313"/>
        <v>0</v>
      </c>
      <c r="AX870" cm="1">
        <f t="array" ref="AX870">IFERROR(STDEV(IF($E$2:$E$2201=$E870, $AM$2:$AM$2201)), 0)</f>
        <v>0</v>
      </c>
      <c r="AY870">
        <f t="shared" si="321"/>
        <v>-0.44734708400095263</v>
      </c>
      <c r="AZ870">
        <f>INDEX(Model_Assumptions[Values],9)*((INDEX(Model_Scenarios[GR Weight],1)*$AG870)+(INDEX(Model_Scenarios[GP Weight],1)*$AH870)+(INDEX(Model_Scenarios[LTV Weight],1)*$AI870))-(INDEX(Model_Scenarios[LTV Weight],1)*$AP870)-(INDEX(Model_Scenarios[GP Weight],1)*($AS870+$AV870+$AY870))</f>
        <v>3.0445666300591068</v>
      </c>
      <c r="BA870">
        <f>INDEX(Model_Assumptions[Values],9)*((INDEX(Model_Scenarios[GR Weight],2)*$AG870)+(INDEX(Model_Scenarios[GP Weight],2)*$AH870)+(INDEX(Model_Scenarios[LTV Weight],2)*$AI870))-(INDEX(Model_Scenarios[LTV Weight],2)*$AP870)-(INDEX(Model_Scenarios[GP Weight],2)*($AS870+$AV870+$AY870))</f>
        <v>2.6263318519000487</v>
      </c>
      <c r="BB870">
        <f>INDEX(Model_Assumptions[Values],9)*((INDEX(Model_Scenarios[GR Weight],3)*$AG870)+(INDEX(Model_Scenarios[GP Weight],3)*$AH870)+(INDEX(Model_Scenarios[LTV Weight],3)*$AI870))-(INDEX(Model_Scenarios[LTV Weight],3)*$AP870)-(INDEX(Model_Scenarios[GP Weight],3)*($AS870+$AV870+$AY870))</f>
        <v>1.9070706328293192</v>
      </c>
      <c r="BC870">
        <f>INDEX(Model_Assumptions[Values],9)*((INDEX(Model_Scenarios[GR Weight],4)*$AG870)+(INDEX(Model_Scenarios[GP Weight],4)*$AH870)+(INDEX(Model_Scenarios[LTV Weight],4)*$AI870))-(INDEX(Model_Scenarios[LTV Weight],4)*$AP870)-(INDEX(Model_Scenarios[GP Weight],4)*($AS870+$AV870+$AY870))</f>
        <v>1.5394344255007462</v>
      </c>
      <c r="BD870">
        <f>INDEX(Model_Assumptions[Values],9)*((INDEX(Model_Scenarios[GR Weight],5)*$AG870)+(INDEX(Model_Scenarios[GP Weight],5)*$AH870)+(INDEX(Model_Scenarios[LTV Weight],5)*$AI870))-(INDEX(Model_Scenarios[LTV Weight],5)*$AP870)-(INDEX(Model_Scenarios[GP Weight],5)*($AS870+$AV870+$AY870))</f>
        <v>1.6220553875040631</v>
      </c>
    </row>
    <row r="871" spans="1:56" x14ac:dyDescent="0.25">
      <c r="A871">
        <v>870</v>
      </c>
      <c r="B871">
        <v>18</v>
      </c>
      <c r="C871" s="3">
        <v>20</v>
      </c>
      <c r="D871" s="4">
        <v>0.38</v>
      </c>
      <c r="E871" t="str">
        <v>SKU-1023</v>
      </c>
      <c r="F871" t="str">
        <v>Raise</v>
      </c>
      <c r="G871" t="str">
        <v>Full</v>
      </c>
      <c r="H871">
        <v>70.78</v>
      </c>
      <c r="I871">
        <v>35.200000000000003</v>
      </c>
      <c r="J871">
        <v>26</v>
      </c>
      <c r="K871">
        <v>1840.28</v>
      </c>
      <c r="L871">
        <v>925.07999999999993</v>
      </c>
      <c r="M871">
        <v>0.50268437411698219</v>
      </c>
      <c r="N871">
        <v>70.329603257360873</v>
      </c>
      <c r="O871">
        <v>425.86968469138264</v>
      </c>
      <c r="P871">
        <v>425.86968469138264</v>
      </c>
      <c r="Q871">
        <v>644.90899917948718</v>
      </c>
      <c r="R871">
        <v>464.33447940923082</v>
      </c>
      <c r="S871">
        <v>1</v>
      </c>
      <c r="T871">
        <f t="shared" si="299"/>
        <v>70.608849237797131</v>
      </c>
      <c r="U871">
        <f t="shared" si="300"/>
        <v>-2.4180667166271617E-3</v>
      </c>
      <c r="V871">
        <f>IF($F871="Reduce", INDEX(Model_Assumptions[Values], 2), INDEX(Model_Assumptions[Values], 1))</f>
        <v>-0.4</v>
      </c>
      <c r="W871">
        <f t="shared" si="301"/>
        <v>26.025147893852925</v>
      </c>
      <c r="X871">
        <f t="shared" si="314"/>
        <v>1837.6057440284346</v>
      </c>
      <c r="Y871">
        <f t="shared" si="302"/>
        <v>921.52053816481157</v>
      </c>
      <c r="Z871">
        <f t="shared" si="303"/>
        <v>-2.6742559715653442</v>
      </c>
      <c r="AA871">
        <f t="shared" si="304"/>
        <v>-3.5594618351883582</v>
      </c>
      <c r="AB871">
        <f t="shared" si="315"/>
        <v>0.50147891687834878</v>
      </c>
      <c r="AC871">
        <f t="shared" si="305"/>
        <v>-1.2054572386334117E-3</v>
      </c>
      <c r="AD871">
        <f t="shared" si="306"/>
        <v>-1.2054572386334117E-3</v>
      </c>
      <c r="AE871">
        <f t="shared" si="307"/>
        <v>0.38000000000000378</v>
      </c>
      <c r="AF871">
        <f t="shared" si="316"/>
        <v>287.88737723372134</v>
      </c>
      <c r="AG871">
        <f t="shared" si="308"/>
        <v>-6.2795171098015872E-3</v>
      </c>
      <c r="AH871">
        <f t="shared" si="309"/>
        <v>-8.3581009945984143E-3</v>
      </c>
      <c r="AI871">
        <f t="shared" si="317"/>
        <v>0.61999999999999622</v>
      </c>
      <c r="AJ871">
        <f>MAX(0, $R871 - $AA871) * INDEX(Model_Assumptions[Values], 7)</f>
        <v>935.78788248883836</v>
      </c>
      <c r="AK871">
        <f>MAX(0, INDEX(Model_Assumptions[Values], 4) - $AD871)</f>
        <v>5.1205457238633414E-2</v>
      </c>
      <c r="AL871">
        <f>MAX(0, INDEX(Model_Assumptions[Values], 5) - $AC871)</f>
        <v>2.1205457238633412E-2</v>
      </c>
      <c r="AM871">
        <f>INDEX(Model_Assumptions[Values], 6) * MAX(0, INDEX(Model_Assumptions[Values], 3) - $AB871)^2</f>
        <v>0</v>
      </c>
      <c r="AN871">
        <f t="shared" si="310"/>
        <v>937.85680249786344</v>
      </c>
      <c r="AO871" cm="1">
        <f t="array" ref="AO871">IFERROR(STDEV(IF($E$2:$E$2201=$E871, $AJ$2:$AJ$2201)), 0)</f>
        <v>5.4722853637898057</v>
      </c>
      <c r="AP871">
        <f t="shared" si="318"/>
        <v>-0.37807239050710928</v>
      </c>
      <c r="AQ871">
        <f t="shared" si="311"/>
        <v>5.1557190059371968E-2</v>
      </c>
      <c r="AR871" cm="1">
        <f t="array" ref="AR871">IFERROR(STDEV(IF($E$2:$E$2201=$E871, $AK$2:$AK$2201)), 0)</f>
        <v>9.2841470796090205E-4</v>
      </c>
      <c r="AS871">
        <f t="shared" si="319"/>
        <v>-0.37885313289690614</v>
      </c>
      <c r="AT871">
        <f t="shared" si="312"/>
        <v>2.1557190059371983E-2</v>
      </c>
      <c r="AU871" cm="1">
        <f t="array" ref="AU871">IFERROR(STDEV(IF($E$2:$E$2201=$E871, $AL$2:$AL$2201)), 0)</f>
        <v>9.2841470796090216E-4</v>
      </c>
      <c r="AV871">
        <f t="shared" si="320"/>
        <v>-0.37885313289692479</v>
      </c>
      <c r="AW871">
        <f t="shared" si="313"/>
        <v>0</v>
      </c>
      <c r="AX871" cm="1">
        <f t="array" ref="AX871">IFERROR(STDEV(IF($E$2:$E$2201=$E871, $AM$2:$AM$2201)), 0)</f>
        <v>0</v>
      </c>
      <c r="AY871">
        <f t="shared" si="321"/>
        <v>-0.37885313289692479</v>
      </c>
      <c r="AZ871">
        <f>INDEX(Model_Assumptions[Values],9)*((INDEX(Model_Scenarios[GR Weight],1)*$AG871)+(INDEX(Model_Scenarios[GP Weight],1)*$AH871)+(INDEX(Model_Scenarios[LTV Weight],1)*$AI871))-(INDEX(Model_Scenarios[LTV Weight],1)*$AP871)-(INDEX(Model_Scenarios[GP Weight],1)*($AS871+$AV871+$AY871))</f>
        <v>2.8887950432225478</v>
      </c>
      <c r="BA871">
        <f>INDEX(Model_Assumptions[Values],9)*((INDEX(Model_Scenarios[GR Weight],2)*$AG871)+(INDEX(Model_Scenarios[GP Weight],2)*$AH871)+(INDEX(Model_Scenarios[LTV Weight],2)*$AI871))-(INDEX(Model_Scenarios[LTV Weight],2)*$AP871)-(INDEX(Model_Scenarios[GP Weight],2)*($AS871+$AV871+$AY871))</f>
        <v>2.4749911947408103</v>
      </c>
      <c r="BB871">
        <f>INDEX(Model_Assumptions[Values],9)*((INDEX(Model_Scenarios[GR Weight],3)*$AG871)+(INDEX(Model_Scenarios[GP Weight],3)*$AH871)+(INDEX(Model_Scenarios[LTV Weight],3)*$AI871))-(INDEX(Model_Scenarios[LTV Weight],3)*$AP871)-(INDEX(Model_Scenarios[GP Weight],3)*($AS871+$AV871+$AY871))</f>
        <v>1.7665486726168012</v>
      </c>
      <c r="BC871">
        <f>INDEX(Model_Assumptions[Values],9)*((INDEX(Model_Scenarios[GR Weight],4)*$AG871)+(INDEX(Model_Scenarios[GP Weight],4)*$AH871)+(INDEX(Model_Scenarios[LTV Weight],4)*$AI871))-(INDEX(Model_Scenarios[LTV Weight],4)*$AP871)-(INDEX(Model_Scenarios[GP Weight],4)*($AS871+$AV871+$AY871))</f>
        <v>1.4156016750111915</v>
      </c>
      <c r="BD871">
        <f>INDEX(Model_Assumptions[Values],9)*((INDEX(Model_Scenarios[GR Weight],5)*$AG871)+(INDEX(Model_Scenarios[GP Weight],5)*$AH871)+(INDEX(Model_Scenarios[LTV Weight],5)*$AI871))-(INDEX(Model_Scenarios[LTV Weight],5)*$AP871)-(INDEX(Model_Scenarios[GP Weight],5)*($AS871+$AV871+$AY871))</f>
        <v>1.4653614720617412</v>
      </c>
    </row>
    <row r="872" spans="1:56" x14ac:dyDescent="0.25">
      <c r="A872">
        <v>871</v>
      </c>
      <c r="B872">
        <v>18</v>
      </c>
      <c r="C872" s="3">
        <v>21</v>
      </c>
      <c r="D872" s="4">
        <v>0.4</v>
      </c>
      <c r="E872" t="str">
        <v>SKU-1023</v>
      </c>
      <c r="F872" t="str">
        <v>Raise</v>
      </c>
      <c r="G872" t="str">
        <v>Full</v>
      </c>
      <c r="H872">
        <v>70.78</v>
      </c>
      <c r="I872">
        <v>35.200000000000003</v>
      </c>
      <c r="J872">
        <v>26</v>
      </c>
      <c r="K872">
        <v>1840.28</v>
      </c>
      <c r="L872">
        <v>925.07999999999993</v>
      </c>
      <c r="M872">
        <v>0.50268437411698219</v>
      </c>
      <c r="N872">
        <v>70.329603257360873</v>
      </c>
      <c r="O872">
        <v>425.86968469138264</v>
      </c>
      <c r="P872">
        <v>425.86968469138264</v>
      </c>
      <c r="Q872">
        <v>644.90899917948718</v>
      </c>
      <c r="R872">
        <v>464.33447940923082</v>
      </c>
      <c r="S872">
        <v>1</v>
      </c>
      <c r="T872">
        <f t="shared" si="299"/>
        <v>70.599841302944355</v>
      </c>
      <c r="U872">
        <f t="shared" si="300"/>
        <v>-2.5453333859232225E-3</v>
      </c>
      <c r="V872">
        <f>IF($F872="Reduce", INDEX(Model_Assumptions[Values], 2), INDEX(Model_Assumptions[Values], 1))</f>
        <v>-0.4</v>
      </c>
      <c r="W872">
        <f t="shared" si="301"/>
        <v>26.0264714672136</v>
      </c>
      <c r="X872">
        <f t="shared" si="314"/>
        <v>1837.4647552608894</v>
      </c>
      <c r="Y872">
        <f t="shared" si="302"/>
        <v>921.3329596149706</v>
      </c>
      <c r="Z872">
        <f t="shared" si="303"/>
        <v>-2.8152447391105397</v>
      </c>
      <c r="AA872">
        <f t="shared" si="304"/>
        <v>-3.7470403850293224</v>
      </c>
      <c r="AB872">
        <f t="shared" si="315"/>
        <v>0.50141530985945726</v>
      </c>
      <c r="AC872">
        <f t="shared" si="305"/>
        <v>-1.2690642575249322E-3</v>
      </c>
      <c r="AD872">
        <f t="shared" si="306"/>
        <v>-1.2690642575249322E-3</v>
      </c>
      <c r="AE872">
        <f t="shared" si="307"/>
        <v>0.39999999999998737</v>
      </c>
      <c r="AF872">
        <f t="shared" si="316"/>
        <v>278.60068764554438</v>
      </c>
      <c r="AG872">
        <f t="shared" si="308"/>
        <v>-6.6105779310182151E-3</v>
      </c>
      <c r="AH872">
        <f t="shared" si="309"/>
        <v>-8.7985609676460332E-3</v>
      </c>
      <c r="AI872">
        <f t="shared" si="317"/>
        <v>0.60000000000001263</v>
      </c>
      <c r="AJ872">
        <f>MAX(0, $R872 - $AA872) * INDEX(Model_Assumptions[Values], 7)</f>
        <v>936.16303958852029</v>
      </c>
      <c r="AK872">
        <f>MAX(0, INDEX(Model_Assumptions[Values], 4) - $AD872)</f>
        <v>5.1269064257524935E-2</v>
      </c>
      <c r="AL872">
        <f>MAX(0, INDEX(Model_Assumptions[Values], 5) - $AC872)</f>
        <v>2.1269064257524933E-2</v>
      </c>
      <c r="AM872">
        <f>INDEX(Model_Assumptions[Values], 6) * MAX(0, INDEX(Model_Assumptions[Values], 3) - $AB872)^2</f>
        <v>0</v>
      </c>
      <c r="AN872">
        <f t="shared" si="310"/>
        <v>937.85680249786344</v>
      </c>
      <c r="AO872" cm="1">
        <f t="array" ref="AO872">IFERROR(STDEV(IF($E$2:$E$2201=$E872, $AJ$2:$AJ$2201)), 0)</f>
        <v>5.4722853637898057</v>
      </c>
      <c r="AP872">
        <f t="shared" si="318"/>
        <v>-0.30951655418973656</v>
      </c>
      <c r="AQ872">
        <f t="shared" si="311"/>
        <v>5.1557190059371968E-2</v>
      </c>
      <c r="AR872" cm="1">
        <f t="array" ref="AR872">IFERROR(STDEV(IF($E$2:$E$2201=$E872, $AK$2:$AK$2201)), 0)</f>
        <v>9.2841470796090205E-4</v>
      </c>
      <c r="AS872">
        <f t="shared" si="319"/>
        <v>-0.31034170331042099</v>
      </c>
      <c r="AT872">
        <f t="shared" si="312"/>
        <v>2.1557190059371983E-2</v>
      </c>
      <c r="AU872" cm="1">
        <f t="array" ref="AU872">IFERROR(STDEV(IF($E$2:$E$2201=$E872, $AL$2:$AL$2201)), 0)</f>
        <v>9.2841470796090216E-4</v>
      </c>
      <c r="AV872">
        <f t="shared" si="320"/>
        <v>-0.31034170331043964</v>
      </c>
      <c r="AW872">
        <f t="shared" si="313"/>
        <v>0</v>
      </c>
      <c r="AX872" cm="1">
        <f t="array" ref="AX872">IFERROR(STDEV(IF($E$2:$E$2201=$E872, $AM$2:$AM$2201)), 0)</f>
        <v>0</v>
      </c>
      <c r="AY872">
        <f t="shared" si="321"/>
        <v>-0.31034170331043964</v>
      </c>
      <c r="AZ872">
        <f>INDEX(Model_Assumptions[Values],9)*((INDEX(Model_Scenarios[GR Weight],1)*$AG872)+(INDEX(Model_Scenarios[GP Weight],1)*$AH872)+(INDEX(Model_Scenarios[LTV Weight],1)*$AI872))-(INDEX(Model_Scenarios[LTV Weight],1)*$AP872)-(INDEX(Model_Scenarios[GP Weight],1)*($AS872+$AV872+$AY872))</f>
        <v>2.7330111848956378</v>
      </c>
      <c r="BA872">
        <f>INDEX(Model_Assumptions[Values],9)*((INDEX(Model_Scenarios[GR Weight],2)*$AG872)+(INDEX(Model_Scenarios[GP Weight],2)*$AH872)+(INDEX(Model_Scenarios[LTV Weight],2)*$AI872))-(INDEX(Model_Scenarios[LTV Weight],2)*$AP872)-(INDEX(Model_Scenarios[GP Weight],2)*($AS872+$AV872+$AY872))</f>
        <v>2.3236342877937206</v>
      </c>
      <c r="BB872">
        <f>INDEX(Model_Assumptions[Values],9)*((INDEX(Model_Scenarios[GR Weight],3)*$AG872)+(INDEX(Model_Scenarios[GP Weight],3)*$AH872)+(INDEX(Model_Scenarios[LTV Weight],3)*$AI872))-(INDEX(Model_Scenarios[LTV Weight],3)*$AP872)-(INDEX(Model_Scenarios[GP Weight],3)*($AS872+$AV872+$AY872))</f>
        <v>1.6260047060447218</v>
      </c>
      <c r="BC872">
        <f>INDEX(Model_Assumptions[Values],9)*((INDEX(Model_Scenarios[GR Weight],4)*$AG872)+(INDEX(Model_Scenarios[GP Weight],4)*$AH872)+(INDEX(Model_Scenarios[LTV Weight],4)*$AI872))-(INDEX(Model_Scenarios[LTV Weight],4)*$AP872)-(INDEX(Model_Scenarios[GP Weight],4)*($AS872+$AV872+$AY872))</f>
        <v>1.2917477616602326</v>
      </c>
      <c r="BD872">
        <f>INDEX(Model_Assumptions[Values],9)*((INDEX(Model_Scenarios[GR Weight],5)*$AG872)+(INDEX(Model_Scenarios[GP Weight],5)*$AH872)+(INDEX(Model_Scenarios[LTV Weight],5)*$AI872))-(INDEX(Model_Scenarios[LTV Weight],5)*$AP872)-(INDEX(Model_Scenarios[GP Weight],5)*($AS872+$AV872+$AY872))</f>
        <v>1.3086363284176201</v>
      </c>
    </row>
    <row r="873" spans="1:56" x14ac:dyDescent="0.25">
      <c r="A873">
        <v>872</v>
      </c>
      <c r="B873">
        <v>18</v>
      </c>
      <c r="C873" s="3">
        <v>22</v>
      </c>
      <c r="D873" s="4">
        <v>0.42</v>
      </c>
      <c r="E873" t="str">
        <v>SKU-1023</v>
      </c>
      <c r="F873" t="str">
        <v>Raise</v>
      </c>
      <c r="G873" t="str">
        <v>Full</v>
      </c>
      <c r="H873">
        <v>70.78</v>
      </c>
      <c r="I873">
        <v>35.200000000000003</v>
      </c>
      <c r="J873">
        <v>26</v>
      </c>
      <c r="K873">
        <v>1840.28</v>
      </c>
      <c r="L873">
        <v>925.07999999999993</v>
      </c>
      <c r="M873">
        <v>0.50268437411698219</v>
      </c>
      <c r="N873">
        <v>70.329603257360873</v>
      </c>
      <c r="O873">
        <v>425.86968469138264</v>
      </c>
      <c r="P873">
        <v>425.86968469138264</v>
      </c>
      <c r="Q873">
        <v>644.90899917948718</v>
      </c>
      <c r="R873">
        <v>464.33447940923082</v>
      </c>
      <c r="S873">
        <v>1</v>
      </c>
      <c r="T873">
        <f t="shared" si="299"/>
        <v>70.590833368091566</v>
      </c>
      <c r="U873">
        <f t="shared" si="300"/>
        <v>-2.6726000552194842E-3</v>
      </c>
      <c r="V873">
        <f>IF($F873="Reduce", INDEX(Model_Assumptions[Values], 2), INDEX(Model_Assumptions[Values], 1))</f>
        <v>-0.4</v>
      </c>
      <c r="W873">
        <f t="shared" si="301"/>
        <v>26.027795040574283</v>
      </c>
      <c r="X873">
        <f t="shared" si="314"/>
        <v>1837.3237426480193</v>
      </c>
      <c r="Y873">
        <f t="shared" si="302"/>
        <v>921.14535721980451</v>
      </c>
      <c r="Z873">
        <f t="shared" si="303"/>
        <v>-2.9562573519806392</v>
      </c>
      <c r="AA873">
        <f t="shared" si="304"/>
        <v>-3.9346427801954178</v>
      </c>
      <c r="AB873">
        <f t="shared" si="315"/>
        <v>0.50135168660707319</v>
      </c>
      <c r="AC873">
        <f t="shared" si="305"/>
        <v>-1.332687509909003E-3</v>
      </c>
      <c r="AD873">
        <f t="shared" si="306"/>
        <v>-1.332687509909003E-3</v>
      </c>
      <c r="AE873">
        <f t="shared" si="307"/>
        <v>0.42000000000000254</v>
      </c>
      <c r="AF873">
        <f t="shared" si="316"/>
        <v>269.31399805735265</v>
      </c>
      <c r="AG873">
        <f t="shared" si="308"/>
        <v>-6.9416947443041565E-3</v>
      </c>
      <c r="AH873">
        <f t="shared" si="309"/>
        <v>-9.239076932763499E-3</v>
      </c>
      <c r="AI873">
        <f t="shared" si="317"/>
        <v>0.57999999999999741</v>
      </c>
      <c r="AJ873">
        <f>MAX(0, $R873 - $AA873) * INDEX(Model_Assumptions[Values], 7)</f>
        <v>936.53824437885248</v>
      </c>
      <c r="AK873">
        <f>MAX(0, INDEX(Model_Assumptions[Values], 4) - $AD873)</f>
        <v>5.1332687509909006E-2</v>
      </c>
      <c r="AL873">
        <f>MAX(0, INDEX(Model_Assumptions[Values], 5) - $AC873)</f>
        <v>2.1332687509909003E-2</v>
      </c>
      <c r="AM873">
        <f>INDEX(Model_Assumptions[Values], 6) * MAX(0, INDEX(Model_Assumptions[Values], 3) - $AB873)^2</f>
        <v>0</v>
      </c>
      <c r="AN873">
        <f t="shared" si="310"/>
        <v>937.85680249786344</v>
      </c>
      <c r="AO873" cm="1">
        <f t="array" ref="AO873">IFERROR(STDEV(IF($E$2:$E$2201=$E873, $AJ$2:$AJ$2201)), 0)</f>
        <v>5.4722853637898057</v>
      </c>
      <c r="AP873">
        <f t="shared" si="318"/>
        <v>-0.24095200293023417</v>
      </c>
      <c r="AQ873">
        <f t="shared" si="311"/>
        <v>5.1557190059371968E-2</v>
      </c>
      <c r="AR873" cm="1">
        <f t="array" ref="AR873">IFERROR(STDEV(IF($E$2:$E$2201=$E873, $AK$2:$AK$2201)), 0)</f>
        <v>9.2841470796090205E-4</v>
      </c>
      <c r="AS873">
        <f t="shared" si="319"/>
        <v>-0.24181278855011101</v>
      </c>
      <c r="AT873">
        <f t="shared" si="312"/>
        <v>2.1557190059371983E-2</v>
      </c>
      <c r="AU873" cm="1">
        <f t="array" ref="AU873">IFERROR(STDEV(IF($E$2:$E$2201=$E873, $AL$2:$AL$2201)), 0)</f>
        <v>9.2841470796090216E-4</v>
      </c>
      <c r="AV873">
        <f t="shared" si="320"/>
        <v>-0.24181278855012966</v>
      </c>
      <c r="AW873">
        <f t="shared" si="313"/>
        <v>0</v>
      </c>
      <c r="AX873" cm="1">
        <f t="array" ref="AX873">IFERROR(STDEV(IF($E$2:$E$2201=$E873, $AM$2:$AM$2201)), 0)</f>
        <v>0</v>
      </c>
      <c r="AY873">
        <f t="shared" si="321"/>
        <v>-0.24181278855012966</v>
      </c>
      <c r="AZ873">
        <f>INDEX(Model_Assumptions[Values],9)*((INDEX(Model_Scenarios[GR Weight],1)*$AG873)+(INDEX(Model_Scenarios[GP Weight],1)*$AH873)+(INDEX(Model_Scenarios[LTV Weight],1)*$AI873))-(INDEX(Model_Scenarios[LTV Weight],1)*$AP873)-(INDEX(Model_Scenarios[GP Weight],1)*($AS873+$AV873+$AY873))</f>
        <v>2.5772150530706801</v>
      </c>
      <c r="BA873">
        <f>INDEX(Model_Assumptions[Values],9)*((INDEX(Model_Scenarios[GR Weight],2)*$AG873)+(INDEX(Model_Scenarios[GP Weight],2)*$AH873)+(INDEX(Model_Scenarios[LTV Weight],2)*$AI873))-(INDEX(Model_Scenarios[LTV Weight],2)*$AP873)-(INDEX(Model_Scenarios[GP Weight],2)*($AS873+$AV873+$AY873))</f>
        <v>2.1722611270437264</v>
      </c>
      <c r="BB873">
        <f>INDEX(Model_Assumptions[Values],9)*((INDEX(Model_Scenarios[GR Weight],3)*$AG873)+(INDEX(Model_Scenarios[GP Weight],3)*$AH873)+(INDEX(Model_Scenarios[LTV Weight],3)*$AI873))-(INDEX(Model_Scenarios[LTV Weight],3)*$AP873)-(INDEX(Model_Scenarios[GP Weight],3)*($AS873+$AV873+$AY873))</f>
        <v>1.4854387260870019</v>
      </c>
      <c r="BC873">
        <f>INDEX(Model_Assumptions[Values],9)*((INDEX(Model_Scenarios[GR Weight],4)*$AG873)+(INDEX(Model_Scenarios[GP Weight],4)*$AH873)+(INDEX(Model_Scenarios[LTV Weight],4)*$AI873))-(INDEX(Model_Scenarios[LTV Weight],4)*$AP873)-(INDEX(Model_Scenarios[GP Weight],4)*($AS873+$AV873+$AY873))</f>
        <v>1.1678726784218274</v>
      </c>
      <c r="BD873">
        <f>INDEX(Model_Assumptions[Values],9)*((INDEX(Model_Scenarios[GR Weight],5)*$AG873)+(INDEX(Model_Scenarios[GP Weight],5)*$AH873)+(INDEX(Model_Scenarios[LTV Weight],5)*$AI873))-(INDEX(Model_Scenarios[LTV Weight],5)*$AP873)-(INDEX(Model_Scenarios[GP Weight],5)*($AS873+$AV873+$AY873))</f>
        <v>1.1518799455308553</v>
      </c>
    </row>
    <row r="874" spans="1:56" x14ac:dyDescent="0.25">
      <c r="A874">
        <v>873</v>
      </c>
      <c r="B874">
        <v>18</v>
      </c>
      <c r="C874" s="3">
        <v>23</v>
      </c>
      <c r="D874" s="4">
        <v>0.44</v>
      </c>
      <c r="E874" t="str">
        <v>SKU-1023</v>
      </c>
      <c r="F874" t="str">
        <v>Raise</v>
      </c>
      <c r="G874" t="str">
        <v>Full</v>
      </c>
      <c r="H874">
        <v>70.78</v>
      </c>
      <c r="I874">
        <v>35.200000000000003</v>
      </c>
      <c r="J874">
        <v>26</v>
      </c>
      <c r="K874">
        <v>1840.28</v>
      </c>
      <c r="L874">
        <v>925.07999999999993</v>
      </c>
      <c r="M874">
        <v>0.50268437411698219</v>
      </c>
      <c r="N874">
        <v>70.329603257360873</v>
      </c>
      <c r="O874">
        <v>425.86968469138264</v>
      </c>
      <c r="P874">
        <v>425.86968469138264</v>
      </c>
      <c r="Q874">
        <v>644.90899917948718</v>
      </c>
      <c r="R874">
        <v>464.33447940923082</v>
      </c>
      <c r="S874">
        <v>1</v>
      </c>
      <c r="T874">
        <f t="shared" si="299"/>
        <v>70.581825433238791</v>
      </c>
      <c r="U874">
        <f t="shared" si="300"/>
        <v>-2.7998667245155446E-3</v>
      </c>
      <c r="V874">
        <f>IF($F874="Reduce", INDEX(Model_Assumptions[Values], 2), INDEX(Model_Assumptions[Values], 1))</f>
        <v>-0.4</v>
      </c>
      <c r="W874">
        <f t="shared" si="301"/>
        <v>26.029118613934962</v>
      </c>
      <c r="X874">
        <f t="shared" si="314"/>
        <v>1837.1827061898239</v>
      </c>
      <c r="Y874">
        <f t="shared" si="302"/>
        <v>920.95773097931317</v>
      </c>
      <c r="Z874">
        <f t="shared" si="303"/>
        <v>-3.0972938101760974</v>
      </c>
      <c r="AA874">
        <f t="shared" si="304"/>
        <v>-4.1222690206867583</v>
      </c>
      <c r="AB874">
        <f t="shared" si="315"/>
        <v>0.50128804711498121</v>
      </c>
      <c r="AC874">
        <f t="shared" si="305"/>
        <v>-1.3963270020009855E-3</v>
      </c>
      <c r="AD874">
        <f t="shared" si="306"/>
        <v>-1.3963270020009855E-3</v>
      </c>
      <c r="AE874">
        <f t="shared" si="307"/>
        <v>0.43999999999998612</v>
      </c>
      <c r="AF874">
        <f t="shared" si="316"/>
        <v>260.02730846917569</v>
      </c>
      <c r="AG874">
        <f t="shared" si="308"/>
        <v>-7.27286754966048E-3</v>
      </c>
      <c r="AH874">
        <f t="shared" si="309"/>
        <v>-9.6796488899510789E-3</v>
      </c>
      <c r="AI874">
        <f t="shared" si="317"/>
        <v>0.56000000000001382</v>
      </c>
      <c r="AJ874">
        <f>MAX(0, $R874 - $AA874) * INDEX(Model_Assumptions[Values], 7)</f>
        <v>936.91349685983516</v>
      </c>
      <c r="AK874">
        <f>MAX(0, INDEX(Model_Assumptions[Values], 4) - $AD874)</f>
        <v>5.1396327002000988E-2</v>
      </c>
      <c r="AL874">
        <f>MAX(0, INDEX(Model_Assumptions[Values], 5) - $AC874)</f>
        <v>2.1396327002000986E-2</v>
      </c>
      <c r="AM874">
        <f>INDEX(Model_Assumptions[Values], 6) * MAX(0, INDEX(Model_Assumptions[Values], 3) - $AB874)^2</f>
        <v>0</v>
      </c>
      <c r="AN874">
        <f t="shared" si="310"/>
        <v>937.85680249786344</v>
      </c>
      <c r="AO874" cm="1">
        <f t="array" ref="AO874">IFERROR(STDEV(IF($E$2:$E$2201=$E874, $AJ$2:$AJ$2201)), 0)</f>
        <v>5.4722853637898057</v>
      </c>
      <c r="AP874">
        <f t="shared" si="318"/>
        <v>-0.17237873672856049</v>
      </c>
      <c r="AQ874">
        <f t="shared" si="311"/>
        <v>5.1557190059371968E-2</v>
      </c>
      <c r="AR874" cm="1">
        <f t="array" ref="AR874">IFERROR(STDEV(IF($E$2:$E$2201=$E874, $AK$2:$AK$2201)), 0)</f>
        <v>9.2841470796090205E-4</v>
      </c>
      <c r="AS874">
        <f t="shared" si="319"/>
        <v>-0.17326638192138002</v>
      </c>
      <c r="AT874">
        <f t="shared" si="312"/>
        <v>2.1557190059371983E-2</v>
      </c>
      <c r="AU874" cm="1">
        <f t="array" ref="AU874">IFERROR(STDEV(IF($E$2:$E$2201=$E874, $AL$2:$AL$2201)), 0)</f>
        <v>9.2841470796090216E-4</v>
      </c>
      <c r="AV874">
        <f t="shared" si="320"/>
        <v>-0.1732663819213987</v>
      </c>
      <c r="AW874">
        <f t="shared" si="313"/>
        <v>0</v>
      </c>
      <c r="AX874" cm="1">
        <f t="array" ref="AX874">IFERROR(STDEV(IF($E$2:$E$2201=$E874, $AM$2:$AM$2201)), 0)</f>
        <v>0</v>
      </c>
      <c r="AY874">
        <f t="shared" si="321"/>
        <v>-0.1732663819213987</v>
      </c>
      <c r="AZ874">
        <f>INDEX(Model_Assumptions[Values],9)*((INDEX(Model_Scenarios[GR Weight],1)*$AG874)+(INDEX(Model_Scenarios[GP Weight],1)*$AH874)+(INDEX(Model_Scenarios[LTV Weight],1)*$AI874))-(INDEX(Model_Scenarios[LTV Weight],1)*$AP874)-(INDEX(Model_Scenarios[GP Weight],1)*($AS874+$AV874+$AY874))</f>
        <v>2.4214066457395158</v>
      </c>
      <c r="BA874">
        <f>INDEX(Model_Assumptions[Values],9)*((INDEX(Model_Scenarios[GR Weight],2)*$AG874)+(INDEX(Model_Scenarios[GP Weight],2)*$AH874)+(INDEX(Model_Scenarios[LTV Weight],2)*$AI874))-(INDEX(Model_Scenarios[LTV Weight],2)*$AP874)-(INDEX(Model_Scenarios[GP Weight],2)*($AS874+$AV874+$AY874))</f>
        <v>2.0208717084742482</v>
      </c>
      <c r="BB874">
        <f>INDEX(Model_Assumptions[Values],9)*((INDEX(Model_Scenarios[GR Weight],3)*$AG874)+(INDEX(Model_Scenarios[GP Weight],3)*$AH874)+(INDEX(Model_Scenarios[LTV Weight],3)*$AI874))-(INDEX(Model_Scenarios[LTV Weight],3)*$AP874)-(INDEX(Model_Scenarios[GP Weight],3)*($AS874+$AV874+$AY874))</f>
        <v>1.344850725714424</v>
      </c>
      <c r="BC874">
        <f>INDEX(Model_Assumptions[Values],9)*((INDEX(Model_Scenarios[GR Weight],4)*$AG874)+(INDEX(Model_Scenarios[GP Weight],4)*$AH874)+(INDEX(Model_Scenarios[LTV Weight],4)*$AI874))-(INDEX(Model_Scenarios[LTV Weight],4)*$AP874)-(INDEX(Model_Scenarios[GP Weight],4)*($AS874+$AV874+$AY874))</f>
        <v>1.0439764182667308</v>
      </c>
      <c r="BD874">
        <f>INDEX(Model_Assumptions[Values],9)*((INDEX(Model_Scenarios[GR Weight],5)*$AG874)+(INDEX(Model_Scenarios[GP Weight],5)*$AH874)+(INDEX(Model_Scenarios[LTV Weight],5)*$AI874))-(INDEX(Model_Scenarios[LTV Weight],5)*$AP874)-(INDEX(Model_Scenarios[GP Weight],5)*($AS874+$AV874+$AY874))</f>
        <v>0.99509231235542894</v>
      </c>
    </row>
    <row r="875" spans="1:56" x14ac:dyDescent="0.25">
      <c r="A875">
        <v>874</v>
      </c>
      <c r="B875">
        <v>18</v>
      </c>
      <c r="C875" s="3">
        <v>24</v>
      </c>
      <c r="D875" s="4">
        <v>0.46</v>
      </c>
      <c r="E875" t="str">
        <v>SKU-1023</v>
      </c>
      <c r="F875" t="str">
        <v>Raise</v>
      </c>
      <c r="G875" t="str">
        <v>Full</v>
      </c>
      <c r="H875">
        <v>70.78</v>
      </c>
      <c r="I875">
        <v>35.200000000000003</v>
      </c>
      <c r="J875">
        <v>26</v>
      </c>
      <c r="K875">
        <v>1840.28</v>
      </c>
      <c r="L875">
        <v>925.07999999999993</v>
      </c>
      <c r="M875">
        <v>0.50268437411698219</v>
      </c>
      <c r="N875">
        <v>70.329603257360873</v>
      </c>
      <c r="O875">
        <v>425.86968469138264</v>
      </c>
      <c r="P875">
        <v>425.86968469138264</v>
      </c>
      <c r="Q875">
        <v>644.90899917948718</v>
      </c>
      <c r="R875">
        <v>464.33447940923082</v>
      </c>
      <c r="S875">
        <v>1</v>
      </c>
      <c r="T875">
        <f t="shared" si="299"/>
        <v>70.572817498386001</v>
      </c>
      <c r="U875">
        <f t="shared" si="300"/>
        <v>-2.9271333938118062E-3</v>
      </c>
      <c r="V875">
        <f>IF($F875="Reduce", INDEX(Model_Assumptions[Values], 2), INDEX(Model_Assumptions[Values], 1))</f>
        <v>-0.4</v>
      </c>
      <c r="W875">
        <f t="shared" si="301"/>
        <v>26.030442187295645</v>
      </c>
      <c r="X875">
        <f t="shared" si="314"/>
        <v>1837.0416458863033</v>
      </c>
      <c r="Y875">
        <f t="shared" si="302"/>
        <v>920.77008089349647</v>
      </c>
      <c r="Z875">
        <f t="shared" si="303"/>
        <v>-3.2383541136966869</v>
      </c>
      <c r="AA875">
        <f t="shared" si="304"/>
        <v>-4.3099191065034574</v>
      </c>
      <c r="AB875">
        <f t="shared" si="315"/>
        <v>0.50122439137696284</v>
      </c>
      <c r="AC875">
        <f t="shared" si="305"/>
        <v>-1.4599827400193499E-3</v>
      </c>
      <c r="AD875">
        <f t="shared" si="306"/>
        <v>-1.4599827400193499E-3</v>
      </c>
      <c r="AE875">
        <f t="shared" si="307"/>
        <v>0.46000000000000124</v>
      </c>
      <c r="AF875">
        <f t="shared" si="316"/>
        <v>250.74061888098404</v>
      </c>
      <c r="AG875">
        <f t="shared" si="308"/>
        <v>-7.6040963470866514E-3</v>
      </c>
      <c r="AH875">
        <f t="shared" si="309"/>
        <v>-1.0120276839209042E-2</v>
      </c>
      <c r="AI875">
        <f t="shared" si="317"/>
        <v>0.5399999999999987</v>
      </c>
      <c r="AJ875">
        <f>MAX(0, $R875 - $AA875) * INDEX(Model_Assumptions[Values], 7)</f>
        <v>937.28879703146856</v>
      </c>
      <c r="AK875">
        <f>MAX(0, INDEX(Model_Assumptions[Values], 4) - $AD875)</f>
        <v>5.1459982740019353E-2</v>
      </c>
      <c r="AL875">
        <f>MAX(0, INDEX(Model_Assumptions[Values], 5) - $AC875)</f>
        <v>2.145998274001935E-2</v>
      </c>
      <c r="AM875">
        <f>INDEX(Model_Assumptions[Values], 6) * MAX(0, INDEX(Model_Assumptions[Values], 3) - $AB875)^2</f>
        <v>0</v>
      </c>
      <c r="AN875">
        <f t="shared" si="310"/>
        <v>937.85680249786344</v>
      </c>
      <c r="AO875" cm="1">
        <f t="array" ref="AO875">IFERROR(STDEV(IF($E$2:$E$2201=$E875, $AJ$2:$AJ$2201)), 0)</f>
        <v>5.4722853637898057</v>
      </c>
      <c r="AP875">
        <f t="shared" si="318"/>
        <v>-0.10379675558467404</v>
      </c>
      <c r="AQ875">
        <f t="shared" si="311"/>
        <v>5.1557190059371968E-2</v>
      </c>
      <c r="AR875" cm="1">
        <f t="array" ref="AR875">IFERROR(STDEV(IF($E$2:$E$2201=$E875, $AK$2:$AK$2201)), 0)</f>
        <v>9.2841470796090205E-4</v>
      </c>
      <c r="AS875">
        <f t="shared" si="319"/>
        <v>-0.10470247672628359</v>
      </c>
      <c r="AT875">
        <f t="shared" si="312"/>
        <v>2.1557190059371983E-2</v>
      </c>
      <c r="AU875" cm="1">
        <f t="array" ref="AU875">IFERROR(STDEV(IF($E$2:$E$2201=$E875, $AL$2:$AL$2201)), 0)</f>
        <v>9.2841470796090216E-4</v>
      </c>
      <c r="AV875">
        <f t="shared" si="320"/>
        <v>-0.10470247672630227</v>
      </c>
      <c r="AW875">
        <f t="shared" si="313"/>
        <v>0</v>
      </c>
      <c r="AX875" cm="1">
        <f t="array" ref="AX875">IFERROR(STDEV(IF($E$2:$E$2201=$E875, $AM$2:$AM$2201)), 0)</f>
        <v>0</v>
      </c>
      <c r="AY875">
        <f t="shared" si="321"/>
        <v>-0.10470247672630227</v>
      </c>
      <c r="AZ875">
        <f>INDEX(Model_Assumptions[Values],9)*((INDEX(Model_Scenarios[GR Weight],1)*$AG875)+(INDEX(Model_Scenarios[GP Weight],1)*$AH875)+(INDEX(Model_Scenarios[LTV Weight],1)*$AI875))-(INDEX(Model_Scenarios[LTV Weight],1)*$AP875)-(INDEX(Model_Scenarios[GP Weight],1)*($AS875+$AV875+$AY875))</f>
        <v>2.2655859608924751</v>
      </c>
      <c r="BA875">
        <f>INDEX(Model_Assumptions[Values],9)*((INDEX(Model_Scenarios[GR Weight],2)*$AG875)+(INDEX(Model_Scenarios[GP Weight],2)*$AH875)+(INDEX(Model_Scenarios[LTV Weight],2)*$AI875))-(INDEX(Model_Scenarios[LTV Weight],2)*$AP875)-(INDEX(Model_Scenarios[GP Weight],2)*($AS875+$AV875+$AY875))</f>
        <v>1.8694660280662874</v>
      </c>
      <c r="BB875">
        <f>INDEX(Model_Assumptions[Values],9)*((INDEX(Model_Scenarios[GR Weight],3)*$AG875)+(INDEX(Model_Scenarios[GP Weight],3)*$AH875)+(INDEX(Model_Scenarios[LTV Weight],3)*$AI875))-(INDEX(Model_Scenarios[LTV Weight],3)*$AP875)-(INDEX(Model_Scenarios[GP Weight],3)*($AS875+$AV875+$AY875))</f>
        <v>1.2042406978940039</v>
      </c>
      <c r="BC875">
        <f>INDEX(Model_Assumptions[Values],9)*((INDEX(Model_Scenarios[GR Weight],4)*$AG875)+(INDEX(Model_Scenarios[GP Weight],4)*$AH875)+(INDEX(Model_Scenarios[LTV Weight],4)*$AI875))-(INDEX(Model_Scenarios[LTV Weight],4)*$AP875)-(INDEX(Model_Scenarios[GP Weight],4)*($AS875+$AV875+$AY875))</f>
        <v>0.92005897416199378</v>
      </c>
      <c r="BD875">
        <f>INDEX(Model_Assumptions[Values],9)*((INDEX(Model_Scenarios[GR Weight],5)*$AG875)+(INDEX(Model_Scenarios[GP Weight],5)*$AH875)+(INDEX(Model_Scenarios[LTV Weight],5)*$AI875))-(INDEX(Model_Scenarios[LTV Weight],5)*$AP875)-(INDEX(Model_Scenarios[GP Weight],5)*($AS875+$AV875+$AY875))</f>
        <v>0.83827341783964371</v>
      </c>
    </row>
    <row r="876" spans="1:56" x14ac:dyDescent="0.25">
      <c r="A876">
        <v>875</v>
      </c>
      <c r="B876">
        <v>18</v>
      </c>
      <c r="C876" s="3">
        <v>25</v>
      </c>
      <c r="D876" s="4">
        <v>0.48</v>
      </c>
      <c r="E876" t="str">
        <v>SKU-1023</v>
      </c>
      <c r="F876" t="str">
        <v>Raise</v>
      </c>
      <c r="G876" t="str">
        <v>Full</v>
      </c>
      <c r="H876">
        <v>70.78</v>
      </c>
      <c r="I876">
        <v>35.200000000000003</v>
      </c>
      <c r="J876">
        <v>26</v>
      </c>
      <c r="K876">
        <v>1840.28</v>
      </c>
      <c r="L876">
        <v>925.07999999999993</v>
      </c>
      <c r="M876">
        <v>0.50268437411698219</v>
      </c>
      <c r="N876">
        <v>70.329603257360873</v>
      </c>
      <c r="O876">
        <v>425.86968469138264</v>
      </c>
      <c r="P876">
        <v>425.86968469138264</v>
      </c>
      <c r="Q876">
        <v>644.90899917948718</v>
      </c>
      <c r="R876">
        <v>464.33447940923082</v>
      </c>
      <c r="S876">
        <v>1</v>
      </c>
      <c r="T876">
        <f t="shared" si="299"/>
        <v>70.563809563533226</v>
      </c>
      <c r="U876">
        <f t="shared" si="300"/>
        <v>-3.0544000631078671E-3</v>
      </c>
      <c r="V876">
        <f>IF($F876="Reduce", INDEX(Model_Assumptions[Values], 2), INDEX(Model_Assumptions[Values], 1))</f>
        <v>-0.4</v>
      </c>
      <c r="W876">
        <f t="shared" si="301"/>
        <v>26.03176576065632</v>
      </c>
      <c r="X876">
        <f t="shared" si="314"/>
        <v>1836.9005617374573</v>
      </c>
      <c r="Y876">
        <f t="shared" si="302"/>
        <v>920.58240696235475</v>
      </c>
      <c r="Z876">
        <f t="shared" si="303"/>
        <v>-3.3794382625426351</v>
      </c>
      <c r="AA876">
        <f t="shared" si="304"/>
        <v>-4.4975930376451743</v>
      </c>
      <c r="AB876">
        <f t="shared" si="315"/>
        <v>0.50116071938679652</v>
      </c>
      <c r="AC876">
        <f t="shared" si="305"/>
        <v>-1.5236547301856751E-3</v>
      </c>
      <c r="AD876">
        <f t="shared" si="306"/>
        <v>-1.5236547301856751E-3</v>
      </c>
      <c r="AE876">
        <f t="shared" si="307"/>
        <v>0.47999999999998483</v>
      </c>
      <c r="AF876">
        <f t="shared" si="316"/>
        <v>241.45392929280706</v>
      </c>
      <c r="AG876">
        <f t="shared" si="308"/>
        <v>-7.9353811365832048E-3</v>
      </c>
      <c r="AH876">
        <f t="shared" si="309"/>
        <v>-1.0560960780536586E-2</v>
      </c>
      <c r="AI876">
        <f t="shared" si="317"/>
        <v>0.52000000000001512</v>
      </c>
      <c r="AJ876">
        <f>MAX(0, $R876 - $AA876) * INDEX(Model_Assumptions[Values], 7)</f>
        <v>937.664144893752</v>
      </c>
      <c r="AK876">
        <f>MAX(0, INDEX(Model_Assumptions[Values], 4) - $AD876)</f>
        <v>5.1523654730185678E-2</v>
      </c>
      <c r="AL876">
        <f>MAX(0, INDEX(Model_Assumptions[Values], 5) - $AC876)</f>
        <v>2.1523654730185676E-2</v>
      </c>
      <c r="AM876">
        <f>INDEX(Model_Assumptions[Values], 6) * MAX(0, INDEX(Model_Assumptions[Values], 3) - $AB876)^2</f>
        <v>0</v>
      </c>
      <c r="AN876">
        <f t="shared" si="310"/>
        <v>937.85680249786344</v>
      </c>
      <c r="AO876" cm="1">
        <f t="array" ref="AO876">IFERROR(STDEV(IF($E$2:$E$2201=$E876, $AJ$2:$AJ$2201)), 0)</f>
        <v>5.4722853637898057</v>
      </c>
      <c r="AP876">
        <f t="shared" si="318"/>
        <v>-3.5206059498699406E-2</v>
      </c>
      <c r="AQ876">
        <f t="shared" si="311"/>
        <v>5.1557190059371968E-2</v>
      </c>
      <c r="AR876" cm="1">
        <f t="array" ref="AR876">IFERROR(STDEV(IF($E$2:$E$2201=$E876, $AK$2:$AK$2201)), 0)</f>
        <v>9.2841470796090205E-4</v>
      </c>
      <c r="AS876">
        <f t="shared" si="319"/>
        <v>-3.6121066263528866E-2</v>
      </c>
      <c r="AT876">
        <f t="shared" si="312"/>
        <v>2.1557190059371983E-2</v>
      </c>
      <c r="AU876" cm="1">
        <f t="array" ref="AU876">IFERROR(STDEV(IF($E$2:$E$2201=$E876, $AL$2:$AL$2201)), 0)</f>
        <v>9.2841470796090216E-4</v>
      </c>
      <c r="AV876">
        <f t="shared" si="320"/>
        <v>-3.6121066263547545E-2</v>
      </c>
      <c r="AW876">
        <f t="shared" si="313"/>
        <v>0</v>
      </c>
      <c r="AX876" cm="1">
        <f t="array" ref="AX876">IFERROR(STDEV(IF($E$2:$E$2201=$E876, $AM$2:$AM$2201)), 0)</f>
        <v>0</v>
      </c>
      <c r="AY876">
        <f t="shared" si="321"/>
        <v>-3.6121066263547545E-2</v>
      </c>
      <c r="AZ876">
        <f>INDEX(Model_Assumptions[Values],9)*((INDEX(Model_Scenarios[GR Weight],1)*$AG876)+(INDEX(Model_Scenarios[GP Weight],1)*$AH876)+(INDEX(Model_Scenarios[LTV Weight],1)*$AI876))-(INDEX(Model_Scenarios[LTV Weight],1)*$AP876)-(INDEX(Model_Scenarios[GP Weight],1)*($AS876+$AV876+$AY876))</f>
        <v>2.1097529965195223</v>
      </c>
      <c r="BA876">
        <f>INDEX(Model_Assumptions[Values],9)*((INDEX(Model_Scenarios[GR Weight],2)*$AG876)+(INDEX(Model_Scenarios[GP Weight],2)*$AH876)+(INDEX(Model_Scenarios[LTV Weight],2)*$AI876))-(INDEX(Model_Scenarios[LTV Weight],2)*$AP876)-(INDEX(Model_Scenarios[GP Weight],2)*($AS876+$AV876+$AY876))</f>
        <v>1.7180440817993545</v>
      </c>
      <c r="BB876">
        <f>INDEX(Model_Assumptions[Values],9)*((INDEX(Model_Scenarios[GR Weight],3)*$AG876)+(INDEX(Model_Scenarios[GP Weight],3)*$AH876)+(INDEX(Model_Scenarios[LTV Weight],3)*$AI876))-(INDEX(Model_Scenarios[LTV Weight],3)*$AP876)-(INDEX(Model_Scenarios[GP Weight],3)*($AS876+$AV876+$AY876))</f>
        <v>1.0636086355895604</v>
      </c>
      <c r="BC876">
        <f>INDEX(Model_Assumptions[Values],9)*((INDEX(Model_Scenarios[GR Weight],4)*$AG876)+(INDEX(Model_Scenarios[GP Weight],4)*$AH876)+(INDEX(Model_Scenarios[LTV Weight],4)*$AI876))-(INDEX(Model_Scenarios[LTV Weight],4)*$AP876)-(INDEX(Model_Scenarios[GP Weight],4)*($AS876+$AV876+$AY876))</f>
        <v>0.79612033907139124</v>
      </c>
      <c r="BD876">
        <f>INDEX(Model_Assumptions[Values],9)*((INDEX(Model_Scenarios[GR Weight],5)*$AG876)+(INDEX(Model_Scenarios[GP Weight],5)*$AH876)+(INDEX(Model_Scenarios[LTV Weight],5)*$AI876))-(INDEX(Model_Scenarios[LTV Weight],5)*$AP876)-(INDEX(Model_Scenarios[GP Weight],5)*($AS876+$AV876+$AY876))</f>
        <v>0.68142325092647804</v>
      </c>
    </row>
    <row r="877" spans="1:56" x14ac:dyDescent="0.25">
      <c r="A877">
        <v>876</v>
      </c>
      <c r="B877">
        <v>18</v>
      </c>
      <c r="C877" s="3">
        <v>26</v>
      </c>
      <c r="D877" s="4">
        <v>0.5</v>
      </c>
      <c r="E877" t="str">
        <v>SKU-1023</v>
      </c>
      <c r="F877" t="str">
        <v>Raise</v>
      </c>
      <c r="G877" t="str">
        <v>Full</v>
      </c>
      <c r="H877">
        <v>70.78</v>
      </c>
      <c r="I877">
        <v>35.200000000000003</v>
      </c>
      <c r="J877">
        <v>26</v>
      </c>
      <c r="K877">
        <v>1840.28</v>
      </c>
      <c r="L877">
        <v>925.07999999999993</v>
      </c>
      <c r="M877">
        <v>0.50268437411698219</v>
      </c>
      <c r="N877">
        <v>70.329603257360873</v>
      </c>
      <c r="O877">
        <v>425.86968469138264</v>
      </c>
      <c r="P877">
        <v>425.86968469138264</v>
      </c>
      <c r="Q877">
        <v>644.90899917948718</v>
      </c>
      <c r="R877">
        <v>464.33447940923082</v>
      </c>
      <c r="S877">
        <v>1</v>
      </c>
      <c r="T877">
        <f t="shared" si="299"/>
        <v>70.554801628680437</v>
      </c>
      <c r="U877">
        <f t="shared" si="300"/>
        <v>-3.1816667324041283E-3</v>
      </c>
      <c r="V877">
        <f>IF($F877="Reduce", INDEX(Model_Assumptions[Values], 2), INDEX(Model_Assumptions[Values], 1))</f>
        <v>-0.4</v>
      </c>
      <c r="W877">
        <f t="shared" si="301"/>
        <v>26.033089334017003</v>
      </c>
      <c r="X877">
        <f t="shared" si="314"/>
        <v>1836.7594537432863</v>
      </c>
      <c r="Y877">
        <f t="shared" si="302"/>
        <v>920.39470918588768</v>
      </c>
      <c r="Z877">
        <f t="shared" si="303"/>
        <v>-3.5205462567137147</v>
      </c>
      <c r="AA877">
        <f t="shared" si="304"/>
        <v>-4.6852908141122498</v>
      </c>
      <c r="AB877">
        <f t="shared" si="315"/>
        <v>0.5010970311382571</v>
      </c>
      <c r="AC877">
        <f t="shared" si="305"/>
        <v>-1.5873429787250926E-3</v>
      </c>
      <c r="AD877">
        <f t="shared" si="306"/>
        <v>-1.5873429787250926E-3</v>
      </c>
      <c r="AE877">
        <f t="shared" si="307"/>
        <v>0.5</v>
      </c>
      <c r="AF877">
        <f t="shared" si="316"/>
        <v>232.16723970461541</v>
      </c>
      <c r="AG877">
        <f t="shared" si="308"/>
        <v>-8.2667219181496061E-3</v>
      </c>
      <c r="AH877">
        <f t="shared" si="309"/>
        <v>-1.1001700713934512E-2</v>
      </c>
      <c r="AI877">
        <f t="shared" si="317"/>
        <v>0.5</v>
      </c>
      <c r="AJ877">
        <f>MAX(0, $R877 - $AA877) * INDEX(Model_Assumptions[Values], 7)</f>
        <v>938.03954044668615</v>
      </c>
      <c r="AK877">
        <f>MAX(0, INDEX(Model_Assumptions[Values], 4) - $AD877)</f>
        <v>5.1587342978725095E-2</v>
      </c>
      <c r="AL877">
        <f>MAX(0, INDEX(Model_Assumptions[Values], 5) - $AC877)</f>
        <v>2.1587342978725093E-2</v>
      </c>
      <c r="AM877">
        <f>INDEX(Model_Assumptions[Values], 6) * MAX(0, INDEX(Model_Assumptions[Values], 3) - $AB877)^2</f>
        <v>0</v>
      </c>
      <c r="AN877">
        <f t="shared" si="310"/>
        <v>937.85680249786344</v>
      </c>
      <c r="AO877" cm="1">
        <f t="array" ref="AO877">IFERROR(STDEV(IF($E$2:$E$2201=$E877, $AJ$2:$AJ$2201)), 0)</f>
        <v>5.4722853637898057</v>
      </c>
      <c r="AP877">
        <f t="shared" si="318"/>
        <v>3.3393351529488025E-2</v>
      </c>
      <c r="AQ877">
        <f t="shared" si="311"/>
        <v>5.1557190059371968E-2</v>
      </c>
      <c r="AR877" cm="1">
        <f t="array" ref="AR877">IFERROR(STDEV(IF($E$2:$E$2201=$E877, $AK$2:$AK$2201)), 0)</f>
        <v>9.2841470796090205E-4</v>
      </c>
      <c r="AS877">
        <f t="shared" si="319"/>
        <v>3.2477856172003612E-2</v>
      </c>
      <c r="AT877">
        <f t="shared" si="312"/>
        <v>2.1557190059371983E-2</v>
      </c>
      <c r="AU877" cm="1">
        <f t="array" ref="AU877">IFERROR(STDEV(IF($E$2:$E$2201=$E877, $AL$2:$AL$2201)), 0)</f>
        <v>9.2841470796090216E-4</v>
      </c>
      <c r="AV877">
        <f t="shared" si="320"/>
        <v>3.2477856171984926E-2</v>
      </c>
      <c r="AW877">
        <f t="shared" si="313"/>
        <v>0</v>
      </c>
      <c r="AX877" cm="1">
        <f t="array" ref="AX877">IFERROR(STDEV(IF($E$2:$E$2201=$E877, $AM$2:$AM$2201)), 0)</f>
        <v>0</v>
      </c>
      <c r="AY877">
        <f t="shared" si="321"/>
        <v>3.2477856171984926E-2</v>
      </c>
      <c r="AZ877">
        <f>INDEX(Model_Assumptions[Values],9)*((INDEX(Model_Scenarios[GR Weight],1)*$AG877)+(INDEX(Model_Scenarios[GP Weight],1)*$AH877)+(INDEX(Model_Scenarios[LTV Weight],1)*$AI877))-(INDEX(Model_Scenarios[LTV Weight],1)*$AP877)-(INDEX(Model_Scenarios[GP Weight],1)*($AS877+$AV877+$AY877))</f>
        <v>1.9539077506087701</v>
      </c>
      <c r="BA877">
        <f>INDEX(Model_Assumptions[Values],9)*((INDEX(Model_Scenarios[GR Weight],2)*$AG877)+(INDEX(Model_Scenarios[GP Weight],2)*$AH877)+(INDEX(Model_Scenarios[LTV Weight],2)*$AI877))-(INDEX(Model_Scenarios[LTV Weight],2)*$AP877)-(INDEX(Model_Scenarios[GP Weight],2)*($AS877+$AV877+$AY877))</f>
        <v>1.5666058656500916</v>
      </c>
      <c r="BB877">
        <f>INDEX(Model_Assumptions[Values],9)*((INDEX(Model_Scenarios[GR Weight],3)*$AG877)+(INDEX(Model_Scenarios[GP Weight],3)*$AH877)+(INDEX(Model_Scenarios[LTV Weight],3)*$AI877))-(INDEX(Model_Scenarios[LTV Weight],3)*$AP877)-(INDEX(Model_Scenarios[GP Weight],3)*($AS877+$AV877+$AY877))</f>
        <v>0.92295453176054187</v>
      </c>
      <c r="BC877">
        <f>INDEX(Model_Assumptions[Values],9)*((INDEX(Model_Scenarios[GR Weight],4)*$AG877)+(INDEX(Model_Scenarios[GP Weight],4)*$AH877)+(INDEX(Model_Scenarios[LTV Weight],4)*$AI877))-(INDEX(Model_Scenarios[LTV Weight],4)*$AP877)-(INDEX(Model_Scenarios[GP Weight],4)*($AS877+$AV877+$AY877))</f>
        <v>0.67216050595441568</v>
      </c>
      <c r="BD877">
        <f>INDEX(Model_Assumptions[Values],9)*((INDEX(Model_Scenarios[GR Weight],5)*$AG877)+(INDEX(Model_Scenarios[GP Weight],5)*$AH877)+(INDEX(Model_Scenarios[LTV Weight],5)*$AI877))-(INDEX(Model_Scenarios[LTV Weight],5)*$AP877)-(INDEX(Model_Scenarios[GP Weight],5)*($AS877+$AV877+$AY877))</f>
        <v>0.52454180055237321</v>
      </c>
    </row>
    <row r="878" spans="1:56" x14ac:dyDescent="0.25">
      <c r="A878">
        <v>877</v>
      </c>
      <c r="B878">
        <v>18</v>
      </c>
      <c r="C878" s="3">
        <v>27</v>
      </c>
      <c r="D878" s="4">
        <v>0.52</v>
      </c>
      <c r="E878" t="str">
        <v>SKU-1023</v>
      </c>
      <c r="F878" t="str">
        <v>Raise</v>
      </c>
      <c r="G878" t="str">
        <v>Full</v>
      </c>
      <c r="H878">
        <v>70.78</v>
      </c>
      <c r="I878">
        <v>35.200000000000003</v>
      </c>
      <c r="J878">
        <v>26</v>
      </c>
      <c r="K878">
        <v>1840.28</v>
      </c>
      <c r="L878">
        <v>925.07999999999993</v>
      </c>
      <c r="M878">
        <v>0.50268437411698219</v>
      </c>
      <c r="N878">
        <v>70.329603257360873</v>
      </c>
      <c r="O878">
        <v>425.86968469138264</v>
      </c>
      <c r="P878">
        <v>425.86968469138264</v>
      </c>
      <c r="Q878">
        <v>644.90899917948718</v>
      </c>
      <c r="R878">
        <v>464.33447940923082</v>
      </c>
      <c r="S878">
        <v>1</v>
      </c>
      <c r="T878">
        <f t="shared" si="299"/>
        <v>70.545793693827648</v>
      </c>
      <c r="U878">
        <f t="shared" si="300"/>
        <v>-3.30893340170039E-3</v>
      </c>
      <c r="V878">
        <f>IF($F878="Reduce", INDEX(Model_Assumptions[Values], 2), INDEX(Model_Assumptions[Values], 1))</f>
        <v>-0.4</v>
      </c>
      <c r="W878">
        <f t="shared" si="301"/>
        <v>26.034412907377686</v>
      </c>
      <c r="X878">
        <f t="shared" si="314"/>
        <v>1836.6183219037898</v>
      </c>
      <c r="Y878">
        <f t="shared" si="302"/>
        <v>920.20698756409524</v>
      </c>
      <c r="Z878">
        <f t="shared" si="303"/>
        <v>-3.6616780962101529</v>
      </c>
      <c r="AA878">
        <f t="shared" si="304"/>
        <v>-4.873012435904684</v>
      </c>
      <c r="AB878">
        <f t="shared" si="315"/>
        <v>0.50103332662511668</v>
      </c>
      <c r="AC878">
        <f t="shared" si="305"/>
        <v>-1.6510474918655094E-3</v>
      </c>
      <c r="AD878">
        <f t="shared" si="306"/>
        <v>-1.6510474918655094E-3</v>
      </c>
      <c r="AE878">
        <f t="shared" si="307"/>
        <v>0.52000000000001512</v>
      </c>
      <c r="AF878">
        <f t="shared" si="316"/>
        <v>222.88055011642376</v>
      </c>
      <c r="AG878">
        <f t="shared" si="308"/>
        <v>-8.5981186917863887E-3</v>
      </c>
      <c r="AH878">
        <f t="shared" si="309"/>
        <v>-1.1442496639402819E-2</v>
      </c>
      <c r="AI878">
        <f t="shared" si="317"/>
        <v>0.47999999999998483</v>
      </c>
      <c r="AJ878">
        <f>MAX(0, $R878 - $AA878) * INDEX(Model_Assumptions[Values], 7)</f>
        <v>938.41498369027101</v>
      </c>
      <c r="AK878">
        <f>MAX(0, INDEX(Model_Assumptions[Values], 4) - $AD878)</f>
        <v>5.1651047491865512E-2</v>
      </c>
      <c r="AL878">
        <f>MAX(0, INDEX(Model_Assumptions[Values], 5) - $AC878)</f>
        <v>2.165104749186551E-2</v>
      </c>
      <c r="AM878">
        <f>INDEX(Model_Assumptions[Values], 6) * MAX(0, INDEX(Model_Assumptions[Values], 3) - $AB878)^2</f>
        <v>0</v>
      </c>
      <c r="AN878">
        <f t="shared" si="310"/>
        <v>937.85680249786344</v>
      </c>
      <c r="AO878" cm="1">
        <f t="array" ref="AO878">IFERROR(STDEV(IF($E$2:$E$2201=$E878, $AJ$2:$AJ$2201)), 0)</f>
        <v>5.4722853637898057</v>
      </c>
      <c r="AP878">
        <f t="shared" si="318"/>
        <v>0.10200147749988826</v>
      </c>
      <c r="AQ878">
        <f t="shared" si="311"/>
        <v>5.1557190059371968E-2</v>
      </c>
      <c r="AR878" cm="1">
        <f t="array" ref="AR878">IFERROR(STDEV(IF($E$2:$E$2201=$E878, $AK$2:$AK$2201)), 0)</f>
        <v>9.2841470796090205E-4</v>
      </c>
      <c r="AS878">
        <f t="shared" si="319"/>
        <v>0.10109429728842287</v>
      </c>
      <c r="AT878">
        <f t="shared" si="312"/>
        <v>2.1557190059371983E-2</v>
      </c>
      <c r="AU878" cm="1">
        <f t="array" ref="AU878">IFERROR(STDEV(IF($E$2:$E$2201=$E878, $AL$2:$AL$2201)), 0)</f>
        <v>9.2841470796090216E-4</v>
      </c>
      <c r="AV878">
        <f t="shared" si="320"/>
        <v>0.10109429728840416</v>
      </c>
      <c r="AW878">
        <f t="shared" si="313"/>
        <v>0</v>
      </c>
      <c r="AX878" cm="1">
        <f t="array" ref="AX878">IFERROR(STDEV(IF($E$2:$E$2201=$E878, $AM$2:$AM$2201)), 0)</f>
        <v>0</v>
      </c>
      <c r="AY878">
        <f t="shared" si="321"/>
        <v>0.10109429728840416</v>
      </c>
      <c r="AZ878">
        <f>INDEX(Model_Assumptions[Values],9)*((INDEX(Model_Scenarios[GR Weight],1)*$AG878)+(INDEX(Model_Scenarios[GP Weight],1)*$AH878)+(INDEX(Model_Scenarios[LTV Weight],1)*$AI878))-(INDEX(Model_Scenarios[LTV Weight],1)*$AP878)-(INDEX(Model_Scenarios[GP Weight],1)*($AS878+$AV878+$AY878))</f>
        <v>1.798050221147911</v>
      </c>
      <c r="BA878">
        <f>INDEX(Model_Assumptions[Values],9)*((INDEX(Model_Scenarios[GR Weight],2)*$AG878)+(INDEX(Model_Scenarios[GP Weight],2)*$AH878)+(INDEX(Model_Scenarios[LTV Weight],2)*$AI878))-(INDEX(Model_Scenarios[LTV Weight],2)*$AP878)-(INDEX(Model_Scenarios[GP Weight],2)*($AS878+$AV878+$AY878))</f>
        <v>1.4151513755937348</v>
      </c>
      <c r="BB878">
        <f>INDEX(Model_Assumptions[Values],9)*((INDEX(Model_Scenarios[GR Weight],3)*$AG878)+(INDEX(Model_Scenarios[GP Weight],3)*$AH878)+(INDEX(Model_Scenarios[LTV Weight],3)*$AI878))-(INDEX(Model_Scenarios[LTV Weight],3)*$AP878)-(INDEX(Model_Scenarios[GP Weight],3)*($AS878+$AV878+$AY878))</f>
        <v>0.78227837936349565</v>
      </c>
      <c r="BC878">
        <f>INDEX(Model_Assumptions[Values],9)*((INDEX(Model_Scenarios[GR Weight],4)*$AG878)+(INDEX(Model_Scenarios[GP Weight],4)*$AH878)+(INDEX(Model_Scenarios[LTV Weight],4)*$AI878))-(INDEX(Model_Scenarios[LTV Weight],4)*$AP878)-(INDEX(Model_Scenarios[GP Weight],4)*($AS878+$AV878+$AY878))</f>
        <v>0.54817946776759863</v>
      </c>
      <c r="BD878">
        <f>INDEX(Model_Assumptions[Values],9)*((INDEX(Model_Scenarios[GR Weight],5)*$AG878)+(INDEX(Model_Scenarios[GP Weight],5)*$AH878)+(INDEX(Model_Scenarios[LTV Weight],5)*$AI878))-(INDEX(Model_Scenarios[LTV Weight],5)*$AP878)-(INDEX(Model_Scenarios[GP Weight],5)*($AS878+$AV878+$AY878))</f>
        <v>0.36762905564898773</v>
      </c>
    </row>
    <row r="879" spans="1:56" x14ac:dyDescent="0.25">
      <c r="A879">
        <v>878</v>
      </c>
      <c r="B879">
        <v>18</v>
      </c>
      <c r="C879" s="3">
        <v>28</v>
      </c>
      <c r="D879" s="4">
        <v>0.54</v>
      </c>
      <c r="E879" t="str">
        <v>SKU-1023</v>
      </c>
      <c r="F879" t="str">
        <v>Raise</v>
      </c>
      <c r="G879" t="str">
        <v>Full</v>
      </c>
      <c r="H879">
        <v>70.78</v>
      </c>
      <c r="I879">
        <v>35.200000000000003</v>
      </c>
      <c r="J879">
        <v>26</v>
      </c>
      <c r="K879">
        <v>1840.28</v>
      </c>
      <c r="L879">
        <v>925.07999999999993</v>
      </c>
      <c r="M879">
        <v>0.50268437411698219</v>
      </c>
      <c r="N879">
        <v>70.329603257360873</v>
      </c>
      <c r="O879">
        <v>425.86968469138264</v>
      </c>
      <c r="P879">
        <v>425.86968469138264</v>
      </c>
      <c r="Q879">
        <v>644.90899917948718</v>
      </c>
      <c r="R879">
        <v>464.33447940923082</v>
      </c>
      <c r="S879">
        <v>1</v>
      </c>
      <c r="T879">
        <f t="shared" si="299"/>
        <v>70.536785758974872</v>
      </c>
      <c r="U879">
        <f t="shared" si="300"/>
        <v>-3.4362000709964508E-3</v>
      </c>
      <c r="V879">
        <f>IF($F879="Reduce", INDEX(Model_Assumptions[Values], 2), INDEX(Model_Assumptions[Values], 1))</f>
        <v>-0.4</v>
      </c>
      <c r="W879">
        <f t="shared" si="301"/>
        <v>26.035736480738365</v>
      </c>
      <c r="X879">
        <f t="shared" si="314"/>
        <v>1836.4771662189685</v>
      </c>
      <c r="Y879">
        <f t="shared" si="302"/>
        <v>920.01924209697802</v>
      </c>
      <c r="Z879">
        <f t="shared" si="303"/>
        <v>-3.8028337810314952</v>
      </c>
      <c r="AA879">
        <f t="shared" si="304"/>
        <v>-5.0607579030219085</v>
      </c>
      <c r="AB879">
        <f t="shared" si="315"/>
        <v>0.50096960584114414</v>
      </c>
      <c r="AC879">
        <f t="shared" si="305"/>
        <v>-1.7147682758380522E-3</v>
      </c>
      <c r="AD879">
        <f t="shared" si="306"/>
        <v>-1.7147682758380522E-3</v>
      </c>
      <c r="AE879">
        <f t="shared" si="307"/>
        <v>0.5399999999999987</v>
      </c>
      <c r="AF879">
        <f t="shared" si="316"/>
        <v>213.59386052824678</v>
      </c>
      <c r="AG879">
        <f t="shared" si="308"/>
        <v>-8.9295714574924856E-3</v>
      </c>
      <c r="AH879">
        <f t="shared" si="309"/>
        <v>-1.1883348556940173E-2</v>
      </c>
      <c r="AI879">
        <f t="shared" si="317"/>
        <v>0.4600000000000013</v>
      </c>
      <c r="AJ879">
        <f>MAX(0, $R879 - $AA879) * INDEX(Model_Assumptions[Values], 7)</f>
        <v>938.79047462450546</v>
      </c>
      <c r="AK879">
        <f>MAX(0, INDEX(Model_Assumptions[Values], 4) - $AD879)</f>
        <v>5.1714768275838055E-2</v>
      </c>
      <c r="AL879">
        <f>MAX(0, INDEX(Model_Assumptions[Values], 5) - $AC879)</f>
        <v>2.1714768275838053E-2</v>
      </c>
      <c r="AM879">
        <f>INDEX(Model_Assumptions[Values], 6) * MAX(0, INDEX(Model_Assumptions[Values], 3) - $AB879)^2</f>
        <v>0</v>
      </c>
      <c r="AN879">
        <f t="shared" si="310"/>
        <v>937.85680249786344</v>
      </c>
      <c r="AO879" cm="1">
        <f t="array" ref="AO879">IFERROR(STDEV(IF($E$2:$E$2201=$E879, $AJ$2:$AJ$2201)), 0)</f>
        <v>5.4722853637898057</v>
      </c>
      <c r="AP879">
        <f t="shared" si="318"/>
        <v>0.17061831841229355</v>
      </c>
      <c r="AQ879">
        <f t="shared" si="311"/>
        <v>5.1557190059371968E-2</v>
      </c>
      <c r="AR879" cm="1">
        <f t="array" ref="AR879">IFERROR(STDEV(IF($E$2:$E$2201=$E879, $AK$2:$AK$2201)), 0)</f>
        <v>9.2841470796090205E-4</v>
      </c>
      <c r="AS879">
        <f t="shared" si="319"/>
        <v>0.1697282637973058</v>
      </c>
      <c r="AT879">
        <f t="shared" si="312"/>
        <v>2.1557190059371983E-2</v>
      </c>
      <c r="AU879" cm="1">
        <f t="array" ref="AU879">IFERROR(STDEV(IF($E$2:$E$2201=$E879, $AL$2:$AL$2201)), 0)</f>
        <v>9.2841470796090216E-4</v>
      </c>
      <c r="AV879">
        <f t="shared" si="320"/>
        <v>0.16972826379728709</v>
      </c>
      <c r="AW879">
        <f t="shared" si="313"/>
        <v>0</v>
      </c>
      <c r="AX879" cm="1">
        <f t="array" ref="AX879">IFERROR(STDEV(IF($E$2:$E$2201=$E879, $AM$2:$AM$2201)), 0)</f>
        <v>0</v>
      </c>
      <c r="AY879">
        <f t="shared" si="321"/>
        <v>0.16972826379728709</v>
      </c>
      <c r="AZ879">
        <f>INDEX(Model_Assumptions[Values],9)*((INDEX(Model_Scenarios[GR Weight],1)*$AG879)+(INDEX(Model_Scenarios[GP Weight],1)*$AH879)+(INDEX(Model_Scenarios[LTV Weight],1)*$AI879))-(INDEX(Model_Scenarios[LTV Weight],1)*$AP879)-(INDEX(Model_Scenarios[GP Weight],1)*($AS879+$AV879+$AY879))</f>
        <v>1.6421804061237661</v>
      </c>
      <c r="BA879">
        <f>INDEX(Model_Assumptions[Values],9)*((INDEX(Model_Scenarios[GR Weight],2)*$AG879)+(INDEX(Model_Scenarios[GP Weight],2)*$AH879)+(INDEX(Model_Scenarios[LTV Weight],2)*$AI879))-(INDEX(Model_Scenarios[LTV Weight],2)*$AP879)-(INDEX(Model_Scenarios[GP Weight],2)*($AS879+$AV879+$AY879))</f>
        <v>1.263680607603578</v>
      </c>
      <c r="BB879">
        <f>INDEX(Model_Assumptions[Values],9)*((INDEX(Model_Scenarios[GR Weight],3)*$AG879)+(INDEX(Model_Scenarios[GP Weight],3)*$AH879)+(INDEX(Model_Scenarios[LTV Weight],3)*$AI879))-(INDEX(Model_Scenarios[LTV Weight],3)*$AP879)-(INDEX(Model_Scenarios[GP Weight],3)*($AS879+$AV879+$AY879))</f>
        <v>0.64158017135141632</v>
      </c>
      <c r="BC879">
        <f>INDEX(Model_Assumptions[Values],9)*((INDEX(Model_Scenarios[GR Weight],4)*$AG879)+(INDEX(Model_Scenarios[GP Weight],4)*$AH879)+(INDEX(Model_Scenarios[LTV Weight],4)*$AI879))-(INDEX(Model_Scenarios[LTV Weight],4)*$AP879)-(INDEX(Model_Scenarios[GP Weight],4)*($AS879+$AV879+$AY879))</f>
        <v>0.42417721746389869</v>
      </c>
      <c r="BD879">
        <f>INDEX(Model_Assumptions[Values],9)*((INDEX(Model_Scenarios[GR Weight],5)*$AG879)+(INDEX(Model_Scenarios[GP Weight],5)*$AH879)+(INDEX(Model_Scenarios[LTV Weight],5)*$AI879))-(INDEX(Model_Scenarios[LTV Weight],5)*$AP879)-(INDEX(Model_Scenarios[GP Weight],5)*($AS879+$AV879+$AY879))</f>
        <v>0.21068500514231625</v>
      </c>
    </row>
    <row r="880" spans="1:56" x14ac:dyDescent="0.25">
      <c r="A880">
        <v>879</v>
      </c>
      <c r="B880">
        <v>18</v>
      </c>
      <c r="C880" s="3">
        <v>29</v>
      </c>
      <c r="D880" s="4">
        <v>0.56000000000000005</v>
      </c>
      <c r="E880" t="str">
        <v>SKU-1023</v>
      </c>
      <c r="F880" t="str">
        <v>Raise</v>
      </c>
      <c r="G880" t="str">
        <v>Full</v>
      </c>
      <c r="H880">
        <v>70.78</v>
      </c>
      <c r="I880">
        <v>35.200000000000003</v>
      </c>
      <c r="J880">
        <v>26</v>
      </c>
      <c r="K880">
        <v>1840.28</v>
      </c>
      <c r="L880">
        <v>925.07999999999993</v>
      </c>
      <c r="M880">
        <v>0.50268437411698219</v>
      </c>
      <c r="N880">
        <v>70.329603257360873</v>
      </c>
      <c r="O880">
        <v>425.86968469138264</v>
      </c>
      <c r="P880">
        <v>425.86968469138264</v>
      </c>
      <c r="Q880">
        <v>644.90899917948718</v>
      </c>
      <c r="R880">
        <v>464.33447940923082</v>
      </c>
      <c r="S880">
        <v>1</v>
      </c>
      <c r="T880">
        <f t="shared" si="299"/>
        <v>70.527777824122083</v>
      </c>
      <c r="U880">
        <f t="shared" si="300"/>
        <v>-3.5634667402927121E-3</v>
      </c>
      <c r="V880">
        <f>IF($F880="Reduce", INDEX(Model_Assumptions[Values], 2), INDEX(Model_Assumptions[Values], 1))</f>
        <v>-0.4</v>
      </c>
      <c r="W880">
        <f t="shared" si="301"/>
        <v>26.037060054099044</v>
      </c>
      <c r="X880">
        <f t="shared" si="314"/>
        <v>1836.3359866888215</v>
      </c>
      <c r="Y880">
        <f t="shared" si="302"/>
        <v>919.83147278453509</v>
      </c>
      <c r="Z880">
        <f t="shared" si="303"/>
        <v>-3.9440133111784235</v>
      </c>
      <c r="AA880">
        <f t="shared" si="304"/>
        <v>-5.2485272154648328</v>
      </c>
      <c r="AB880">
        <f t="shared" si="315"/>
        <v>0.50090586878010479</v>
      </c>
      <c r="AC880">
        <f t="shared" si="305"/>
        <v>-1.7785053368774006E-3</v>
      </c>
      <c r="AD880">
        <f t="shared" si="306"/>
        <v>-1.7785053368774006E-3</v>
      </c>
      <c r="AE880">
        <f t="shared" si="307"/>
        <v>0.56000000000001393</v>
      </c>
      <c r="AF880">
        <f t="shared" si="316"/>
        <v>204.3071709400551</v>
      </c>
      <c r="AG880">
        <f t="shared" si="308"/>
        <v>-9.2610802152694981E-3</v>
      </c>
      <c r="AH880">
        <f t="shared" si="309"/>
        <v>-1.232425646654871E-2</v>
      </c>
      <c r="AI880">
        <f t="shared" si="317"/>
        <v>0.43999999999998607</v>
      </c>
      <c r="AJ880">
        <f>MAX(0, $R880 - $AA880) * INDEX(Model_Assumptions[Values], 7)</f>
        <v>939.16601324939131</v>
      </c>
      <c r="AK880">
        <f>MAX(0, INDEX(Model_Assumptions[Values], 4) - $AD880)</f>
        <v>5.1778505336877403E-2</v>
      </c>
      <c r="AL880">
        <f>MAX(0, INDEX(Model_Assumptions[Values], 5) - $AC880)</f>
        <v>2.1778505336877401E-2</v>
      </c>
      <c r="AM880">
        <f>INDEX(Model_Assumptions[Values], 6) * MAX(0, INDEX(Model_Assumptions[Values], 3) - $AB880)^2</f>
        <v>0</v>
      </c>
      <c r="AN880">
        <f t="shared" si="310"/>
        <v>937.85680249786344</v>
      </c>
      <c r="AO880" cm="1">
        <f t="array" ref="AO880">IFERROR(STDEV(IF($E$2:$E$2201=$E880, $AJ$2:$AJ$2201)), 0)</f>
        <v>5.4722853637898057</v>
      </c>
      <c r="AP880">
        <f t="shared" si="318"/>
        <v>0.2392438742670363</v>
      </c>
      <c r="AQ880">
        <f t="shared" si="311"/>
        <v>5.1557190059371968E-2</v>
      </c>
      <c r="AR880" cm="1">
        <f t="array" ref="AR880">IFERROR(STDEV(IF($E$2:$E$2201=$E880, $AK$2:$AK$2201)), 0)</f>
        <v>9.2841470796090205E-4</v>
      </c>
      <c r="AS880">
        <f t="shared" si="319"/>
        <v>0.23837976241405598</v>
      </c>
      <c r="AT880">
        <f t="shared" si="312"/>
        <v>2.1557190059371983E-2</v>
      </c>
      <c r="AU880" cm="1">
        <f t="array" ref="AU880">IFERROR(STDEV(IF($E$2:$E$2201=$E880, $AL$2:$AL$2201)), 0)</f>
        <v>9.2841470796090216E-4</v>
      </c>
      <c r="AV880">
        <f t="shared" si="320"/>
        <v>0.23837976241403727</v>
      </c>
      <c r="AW880">
        <f t="shared" si="313"/>
        <v>0</v>
      </c>
      <c r="AX880" cm="1">
        <f t="array" ref="AX880">IFERROR(STDEV(IF($E$2:$E$2201=$E880, $AM$2:$AM$2201)), 0)</f>
        <v>0</v>
      </c>
      <c r="AY880">
        <f t="shared" si="321"/>
        <v>0.23837976241403727</v>
      </c>
      <c r="AZ880">
        <f>INDEX(Model_Assumptions[Values],9)*((INDEX(Model_Scenarios[GR Weight],1)*$AG880)+(INDEX(Model_Scenarios[GP Weight],1)*$AH880)+(INDEX(Model_Scenarios[LTV Weight],1)*$AI880))-(INDEX(Model_Scenarios[LTV Weight],1)*$AP880)-(INDEX(Model_Scenarios[GP Weight],1)*($AS880+$AV880+$AY880))</f>
        <v>1.4862983035211932</v>
      </c>
      <c r="BA880">
        <f>INDEX(Model_Assumptions[Values],9)*((INDEX(Model_Scenarios[GR Weight],2)*$AG880)+(INDEX(Model_Scenarios[GP Weight],2)*$AH880)+(INDEX(Model_Scenarios[LTV Weight],2)*$AI880))-(INDEX(Model_Scenarios[LTV Weight],2)*$AP880)-(INDEX(Model_Scenarios[GP Weight],2)*($AS880+$AV880+$AY880))</f>
        <v>1.1121935576499542</v>
      </c>
      <c r="BB880">
        <f>INDEX(Model_Assumptions[Values],9)*((INDEX(Model_Scenarios[GR Weight],3)*$AG880)+(INDEX(Model_Scenarios[GP Weight],3)*$AH880)+(INDEX(Model_Scenarios[LTV Weight],3)*$AI880))-(INDEX(Model_Scenarios[LTV Weight],3)*$AP880)-(INDEX(Model_Scenarios[GP Weight],3)*($AS880+$AV880+$AY880))</f>
        <v>0.5008599006728649</v>
      </c>
      <c r="BC880">
        <f>INDEX(Model_Assumptions[Values],9)*((INDEX(Model_Scenarios[GR Weight],4)*$AG880)+(INDEX(Model_Scenarios[GP Weight],4)*$AH880)+(INDEX(Model_Scenarios[LTV Weight],4)*$AI880))-(INDEX(Model_Scenarios[LTV Weight],4)*$AP880)-(INDEX(Model_Scenarios[GP Weight],4)*($AS880+$AV880+$AY880))</f>
        <v>0.30015374799194067</v>
      </c>
      <c r="BD880">
        <f>INDEX(Model_Assumptions[Values],9)*((INDEX(Model_Scenarios[GR Weight],5)*$AG880)+(INDEX(Model_Scenarios[GP Weight],5)*$AH880)+(INDEX(Model_Scenarios[LTV Weight],5)*$AI880))-(INDEX(Model_Scenarios[LTV Weight],5)*$AP880)-(INDEX(Model_Scenarios[GP Weight],5)*($AS880+$AV880+$AY880))</f>
        <v>5.3709637951773359E-2</v>
      </c>
    </row>
    <row r="881" spans="1:56" x14ac:dyDescent="0.25">
      <c r="A881">
        <v>880</v>
      </c>
      <c r="B881">
        <v>18</v>
      </c>
      <c r="C881" s="3">
        <v>30</v>
      </c>
      <c r="D881" s="4">
        <v>0.57999999999999996</v>
      </c>
      <c r="E881" t="str">
        <v>SKU-1023</v>
      </c>
      <c r="F881" t="str">
        <v>Raise</v>
      </c>
      <c r="G881" t="str">
        <v>Full</v>
      </c>
      <c r="H881">
        <v>70.78</v>
      </c>
      <c r="I881">
        <v>35.200000000000003</v>
      </c>
      <c r="J881">
        <v>26</v>
      </c>
      <c r="K881">
        <v>1840.28</v>
      </c>
      <c r="L881">
        <v>925.07999999999993</v>
      </c>
      <c r="M881">
        <v>0.50268437411698219</v>
      </c>
      <c r="N881">
        <v>70.329603257360873</v>
      </c>
      <c r="O881">
        <v>425.86968469138264</v>
      </c>
      <c r="P881">
        <v>425.86968469138264</v>
      </c>
      <c r="Q881">
        <v>644.90899917948718</v>
      </c>
      <c r="R881">
        <v>464.33447940923082</v>
      </c>
      <c r="S881">
        <v>1</v>
      </c>
      <c r="T881">
        <f t="shared" si="299"/>
        <v>70.518769889269308</v>
      </c>
      <c r="U881">
        <f t="shared" si="300"/>
        <v>-3.6907334095887729E-3</v>
      </c>
      <c r="V881">
        <f>IF($F881="Reduce", INDEX(Model_Assumptions[Values], 2), INDEX(Model_Assumptions[Values], 1))</f>
        <v>-0.4</v>
      </c>
      <c r="W881">
        <f t="shared" si="301"/>
        <v>26.038383627459723</v>
      </c>
      <c r="X881">
        <f t="shared" si="314"/>
        <v>1836.1947833133497</v>
      </c>
      <c r="Y881">
        <f t="shared" si="302"/>
        <v>919.64367962676738</v>
      </c>
      <c r="Z881">
        <f t="shared" si="303"/>
        <v>-4.0852166866502557</v>
      </c>
      <c r="AA881">
        <f t="shared" si="304"/>
        <v>-5.4363203732325474</v>
      </c>
      <c r="AB881">
        <f t="shared" si="315"/>
        <v>0.50084211543576129</v>
      </c>
      <c r="AC881">
        <f t="shared" si="305"/>
        <v>-1.8422586812208985E-3</v>
      </c>
      <c r="AD881">
        <f t="shared" si="306"/>
        <v>-1.8422586812208985E-3</v>
      </c>
      <c r="AE881">
        <f t="shared" si="307"/>
        <v>0.57999999999999752</v>
      </c>
      <c r="AF881">
        <f t="shared" si="316"/>
        <v>195.02048135187809</v>
      </c>
      <c r="AG881">
        <f t="shared" si="308"/>
        <v>-9.5926449651158249E-3</v>
      </c>
      <c r="AH881">
        <f t="shared" si="309"/>
        <v>-1.2765220368226294E-2</v>
      </c>
      <c r="AI881">
        <f t="shared" si="317"/>
        <v>0.42000000000000248</v>
      </c>
      <c r="AJ881">
        <f>MAX(0, $R881 - $AA881) * INDEX(Model_Assumptions[Values], 7)</f>
        <v>939.54159956492674</v>
      </c>
      <c r="AK881">
        <f>MAX(0, INDEX(Model_Assumptions[Values], 4) - $AD881)</f>
        <v>5.1842258681220901E-2</v>
      </c>
      <c r="AL881">
        <f>MAX(0, INDEX(Model_Assumptions[Values], 5) - $AC881)</f>
        <v>2.1842258681220899E-2</v>
      </c>
      <c r="AM881">
        <f>INDEX(Model_Assumptions[Values], 6) * MAX(0, INDEX(Model_Assumptions[Values], 3) - $AB881)^2</f>
        <v>0</v>
      </c>
      <c r="AN881">
        <f t="shared" si="310"/>
        <v>937.85680249786344</v>
      </c>
      <c r="AO881" cm="1">
        <f t="array" ref="AO881">IFERROR(STDEV(IF($E$2:$E$2201=$E881, $AJ$2:$AJ$2201)), 0)</f>
        <v>5.4722853637898057</v>
      </c>
      <c r="AP881">
        <f t="shared" si="318"/>
        <v>0.30787814506378408</v>
      </c>
      <c r="AQ881">
        <f t="shared" si="311"/>
        <v>5.1557190059371968E-2</v>
      </c>
      <c r="AR881" cm="1">
        <f t="array" ref="AR881">IFERROR(STDEV(IF($E$2:$E$2201=$E881, $AK$2:$AK$2201)), 0)</f>
        <v>9.2841470796090205E-4</v>
      </c>
      <c r="AS881">
        <f t="shared" si="319"/>
        <v>0.307048799856947</v>
      </c>
      <c r="AT881">
        <f t="shared" si="312"/>
        <v>2.1557190059371983E-2</v>
      </c>
      <c r="AU881" cm="1">
        <f t="array" ref="AU881">IFERROR(STDEV(IF($E$2:$E$2201=$E881, $AL$2:$AL$2201)), 0)</f>
        <v>9.2841470796090216E-4</v>
      </c>
      <c r="AV881">
        <f t="shared" si="320"/>
        <v>0.30704879985692823</v>
      </c>
      <c r="AW881">
        <f t="shared" si="313"/>
        <v>0</v>
      </c>
      <c r="AX881" cm="1">
        <f t="array" ref="AX881">IFERROR(STDEV(IF($E$2:$E$2201=$E881, $AM$2:$AM$2201)), 0)</f>
        <v>0</v>
      </c>
      <c r="AY881">
        <f t="shared" si="321"/>
        <v>0.30704879985692823</v>
      </c>
      <c r="AZ881">
        <f>INDEX(Model_Assumptions[Values],9)*((INDEX(Model_Scenarios[GR Weight],1)*$AG881)+(INDEX(Model_Scenarios[GP Weight],1)*$AH881)+(INDEX(Model_Scenarios[LTV Weight],1)*$AI881))-(INDEX(Model_Scenarios[LTV Weight],1)*$AP881)-(INDEX(Model_Scenarios[GP Weight],1)*($AS881+$AV881+$AY881))</f>
        <v>1.3304039113252313</v>
      </c>
      <c r="BA881">
        <f>INDEX(Model_Assumptions[Values],9)*((INDEX(Model_Scenarios[GR Weight],2)*$AG881)+(INDEX(Model_Scenarios[GP Weight],2)*$AH881)+(INDEX(Model_Scenarios[LTV Weight],2)*$AI881))-(INDEX(Model_Scenarios[LTV Weight],2)*$AP881)-(INDEX(Model_Scenarios[GP Weight],2)*($AS881+$AV881+$AY881))</f>
        <v>0.96069022170232454</v>
      </c>
      <c r="BB881">
        <f>INDEX(Model_Assumptions[Values],9)*((INDEX(Model_Scenarios[GR Weight],3)*$AG881)+(INDEX(Model_Scenarios[GP Weight],3)*$AH881)+(INDEX(Model_Scenarios[LTV Weight],3)*$AI881))-(INDEX(Model_Scenarios[LTV Weight],3)*$AP881)-(INDEX(Model_Scenarios[GP Weight],3)*($AS881+$AV881+$AY881))</f>
        <v>0.36011756027391939</v>
      </c>
      <c r="BC881">
        <f>INDEX(Model_Assumptions[Values],9)*((INDEX(Model_Scenarios[GR Weight],4)*$AG881)+(INDEX(Model_Scenarios[GP Weight],4)*$AH881)+(INDEX(Model_Scenarios[LTV Weight],4)*$AI881))-(INDEX(Model_Scenarios[LTV Weight],4)*$AP881)-(INDEX(Model_Scenarios[GP Weight],4)*($AS881+$AV881+$AY881))</f>
        <v>0.1761090522977386</v>
      </c>
      <c r="BD881">
        <f>INDEX(Model_Assumptions[Values],9)*((INDEX(Model_Scenarios[GR Weight],5)*$AG881)+(INDEX(Model_Scenarios[GP Weight],5)*$AH881)+(INDEX(Model_Scenarios[LTV Weight],5)*$AI881))-(INDEX(Model_Scenarios[LTV Weight],5)*$AP881)-(INDEX(Model_Scenarios[GP Weight],5)*($AS881+$AV881+$AY881))</f>
        <v>-0.10329705700762293</v>
      </c>
    </row>
    <row r="882" spans="1:56" x14ac:dyDescent="0.25">
      <c r="A882">
        <v>881</v>
      </c>
      <c r="B882">
        <v>18</v>
      </c>
      <c r="C882" s="3">
        <v>31</v>
      </c>
      <c r="D882" s="4">
        <v>0.6</v>
      </c>
      <c r="E882" t="str">
        <v>SKU-1023</v>
      </c>
      <c r="F882" t="str">
        <v>Raise</v>
      </c>
      <c r="G882" t="str">
        <v>Full</v>
      </c>
      <c r="H882">
        <v>70.78</v>
      </c>
      <c r="I882">
        <v>35.200000000000003</v>
      </c>
      <c r="J882">
        <v>26</v>
      </c>
      <c r="K882">
        <v>1840.28</v>
      </c>
      <c r="L882">
        <v>925.07999999999993</v>
      </c>
      <c r="M882">
        <v>0.50268437411698219</v>
      </c>
      <c r="N882">
        <v>70.329603257360873</v>
      </c>
      <c r="O882">
        <v>425.86968469138264</v>
      </c>
      <c r="P882">
        <v>425.86968469138264</v>
      </c>
      <c r="Q882">
        <v>644.90899917948718</v>
      </c>
      <c r="R882">
        <v>464.33447940923082</v>
      </c>
      <c r="S882">
        <v>1</v>
      </c>
      <c r="T882">
        <f t="shared" si="299"/>
        <v>70.509761954416518</v>
      </c>
      <c r="U882">
        <f t="shared" si="300"/>
        <v>-3.8180000788850346E-3</v>
      </c>
      <c r="V882">
        <f>IF($F882="Reduce", INDEX(Model_Assumptions[Values], 2), INDEX(Model_Assumptions[Values], 1))</f>
        <v>-0.4</v>
      </c>
      <c r="W882">
        <f t="shared" si="301"/>
        <v>26.039707200820406</v>
      </c>
      <c r="X882">
        <f t="shared" si="314"/>
        <v>1836.0535560925525</v>
      </c>
      <c r="Y882">
        <f t="shared" si="302"/>
        <v>919.45586262367419</v>
      </c>
      <c r="Z882">
        <f t="shared" si="303"/>
        <v>-4.2264439074474467</v>
      </c>
      <c r="AA882">
        <f t="shared" si="304"/>
        <v>-5.6241373763257343</v>
      </c>
      <c r="AB882">
        <f t="shared" si="315"/>
        <v>0.50077834580187264</v>
      </c>
      <c r="AC882">
        <f t="shared" si="305"/>
        <v>-1.9060283151095536E-3</v>
      </c>
      <c r="AD882">
        <f t="shared" si="306"/>
        <v>-1.9060283151095536E-3</v>
      </c>
      <c r="AE882">
        <f t="shared" si="307"/>
        <v>0.60000000000001263</v>
      </c>
      <c r="AF882">
        <f t="shared" si="316"/>
        <v>185.73379176368647</v>
      </c>
      <c r="AG882">
        <f t="shared" si="308"/>
        <v>-9.924265707032533E-3</v>
      </c>
      <c r="AH882">
        <f t="shared" si="309"/>
        <v>-1.3206240261974526E-2</v>
      </c>
      <c r="AI882">
        <f t="shared" si="317"/>
        <v>0.39999999999998737</v>
      </c>
      <c r="AJ882">
        <f>MAX(0, $R882 - $AA882) * INDEX(Model_Assumptions[Values], 7)</f>
        <v>939.91723357111312</v>
      </c>
      <c r="AK882">
        <f>MAX(0, INDEX(Model_Assumptions[Values], 4) - $AD882)</f>
        <v>5.1906028315109556E-2</v>
      </c>
      <c r="AL882">
        <f>MAX(0, INDEX(Model_Assumptions[Values], 5) - $AC882)</f>
        <v>2.1906028315109554E-2</v>
      </c>
      <c r="AM882">
        <f>INDEX(Model_Assumptions[Values], 6) * MAX(0, INDEX(Model_Assumptions[Values], 3) - $AB882)^2</f>
        <v>0</v>
      </c>
      <c r="AN882">
        <f t="shared" si="310"/>
        <v>937.85680249786344</v>
      </c>
      <c r="AO882" cm="1">
        <f t="array" ref="AO882">IFERROR(STDEV(IF($E$2:$E$2201=$E882, $AJ$2:$AJ$2201)), 0)</f>
        <v>5.4722853637898057</v>
      </c>
      <c r="AP882">
        <f t="shared" si="318"/>
        <v>0.37652113080278626</v>
      </c>
      <c r="AQ882">
        <f t="shared" si="311"/>
        <v>5.1557190059371968E-2</v>
      </c>
      <c r="AR882" cm="1">
        <f t="array" ref="AR882">IFERROR(STDEV(IF($E$2:$E$2201=$E882, $AK$2:$AK$2201)), 0)</f>
        <v>9.2841470796090205E-4</v>
      </c>
      <c r="AS882">
        <f t="shared" si="319"/>
        <v>0.37573538284819852</v>
      </c>
      <c r="AT882">
        <f t="shared" si="312"/>
        <v>2.1557190059371983E-2</v>
      </c>
      <c r="AU882" cm="1">
        <f t="array" ref="AU882">IFERROR(STDEV(IF($E$2:$E$2201=$E882, $AL$2:$AL$2201)), 0)</f>
        <v>9.2841470796090216E-4</v>
      </c>
      <c r="AV882">
        <f t="shared" si="320"/>
        <v>0.37573538284817981</v>
      </c>
      <c r="AW882">
        <f t="shared" si="313"/>
        <v>0</v>
      </c>
      <c r="AX882" cm="1">
        <f t="array" ref="AX882">IFERROR(STDEV(IF($E$2:$E$2201=$E882, $AM$2:$AM$2201)), 0)</f>
        <v>0</v>
      </c>
      <c r="AY882">
        <f t="shared" si="321"/>
        <v>0.37573538284817981</v>
      </c>
      <c r="AZ882">
        <f>INDEX(Model_Assumptions[Values],9)*((INDEX(Model_Scenarios[GR Weight],1)*$AG882)+(INDEX(Model_Scenarios[GP Weight],1)*$AH882)+(INDEX(Model_Scenarios[LTV Weight],1)*$AI882))-(INDEX(Model_Scenarios[LTV Weight],1)*$AP882)-(INDEX(Model_Scenarios[GP Weight],1)*($AS882+$AV882+$AY882))</f>
        <v>1.1744972275187613</v>
      </c>
      <c r="BA882">
        <f>INDEX(Model_Assumptions[Values],9)*((INDEX(Model_Scenarios[GR Weight],2)*$AG882)+(INDEX(Model_Scenarios[GP Weight],2)*$AH882)+(INDEX(Model_Scenarios[LTV Weight],2)*$AI882))-(INDEX(Model_Scenarios[LTV Weight],2)*$AP882)-(INDEX(Model_Scenarios[GP Weight],2)*($AS882+$AV882+$AY882))</f>
        <v>0.80917059572698746</v>
      </c>
      <c r="BB882">
        <f>INDEX(Model_Assumptions[Values],9)*((INDEX(Model_Scenarios[GR Weight],3)*$AG882)+(INDEX(Model_Scenarios[GP Weight],3)*$AH882)+(INDEX(Model_Scenarios[LTV Weight],3)*$AI882))-(INDEX(Model_Scenarios[LTV Weight],3)*$AP882)-(INDEX(Model_Scenarios[GP Weight],3)*($AS882+$AV882+$AY882))</f>
        <v>0.21935314309601889</v>
      </c>
      <c r="BC882">
        <f>INDEX(Model_Assumptions[Values],9)*((INDEX(Model_Scenarios[GR Weight],4)*$AG882)+(INDEX(Model_Scenarios[GP Weight],4)*$AH882)+(INDEX(Model_Scenarios[LTV Weight],4)*$AI882))-(INDEX(Model_Scenarios[LTV Weight],4)*$AP882)-(INDEX(Model_Scenarios[GP Weight],4)*($AS882+$AV882+$AY882))</f>
        <v>5.2043123322787488E-2</v>
      </c>
      <c r="BD882">
        <f>INDEX(Model_Assumptions[Values],9)*((INDEX(Model_Scenarios[GR Weight],5)*$AG882)+(INDEX(Model_Scenarios[GP Weight],5)*$AH882)+(INDEX(Model_Scenarios[LTV Weight],5)*$AI882))-(INDEX(Model_Scenarios[LTV Weight],5)*$AP882)-(INDEX(Model_Scenarios[GP Weight],5)*($AS882+$AV882+$AY882))</f>
        <v>-0.26033509082768191</v>
      </c>
    </row>
    <row r="883" spans="1:56" x14ac:dyDescent="0.25">
      <c r="A883">
        <v>882</v>
      </c>
      <c r="B883">
        <v>18</v>
      </c>
      <c r="C883" s="3">
        <v>32</v>
      </c>
      <c r="D883" s="4">
        <v>0.62</v>
      </c>
      <c r="E883" t="str">
        <v>SKU-1023</v>
      </c>
      <c r="F883" t="str">
        <v>Raise</v>
      </c>
      <c r="G883" t="str">
        <v>Full</v>
      </c>
      <c r="H883">
        <v>70.78</v>
      </c>
      <c r="I883">
        <v>35.200000000000003</v>
      </c>
      <c r="J883">
        <v>26</v>
      </c>
      <c r="K883">
        <v>1840.28</v>
      </c>
      <c r="L883">
        <v>925.07999999999993</v>
      </c>
      <c r="M883">
        <v>0.50268437411698219</v>
      </c>
      <c r="N883">
        <v>70.329603257360873</v>
      </c>
      <c r="O883">
        <v>425.86968469138264</v>
      </c>
      <c r="P883">
        <v>425.86968469138264</v>
      </c>
      <c r="Q883">
        <v>644.90899917948718</v>
      </c>
      <c r="R883">
        <v>464.33447940923082</v>
      </c>
      <c r="S883">
        <v>1</v>
      </c>
      <c r="T883">
        <f t="shared" si="299"/>
        <v>70.500754019563743</v>
      </c>
      <c r="U883">
        <f t="shared" si="300"/>
        <v>-3.9452667481810954E-3</v>
      </c>
      <c r="V883">
        <f>IF($F883="Reduce", INDEX(Model_Assumptions[Values], 2), INDEX(Model_Assumptions[Values], 1))</f>
        <v>-0.4</v>
      </c>
      <c r="W883">
        <f t="shared" si="301"/>
        <v>26.041030774181081</v>
      </c>
      <c r="X883">
        <f t="shared" si="314"/>
        <v>1835.91230502643</v>
      </c>
      <c r="Y883">
        <f t="shared" si="302"/>
        <v>919.26802177525587</v>
      </c>
      <c r="Z883">
        <f t="shared" si="303"/>
        <v>-4.3676949735699964</v>
      </c>
      <c r="AA883">
        <f t="shared" si="304"/>
        <v>-5.8119782247440526</v>
      </c>
      <c r="AB883">
        <f t="shared" si="315"/>
        <v>0.50071455987219493</v>
      </c>
      <c r="AC883">
        <f t="shared" si="305"/>
        <v>-1.9698142447872602E-3</v>
      </c>
      <c r="AD883">
        <f t="shared" si="306"/>
        <v>-1.9698142447872602E-3</v>
      </c>
      <c r="AE883">
        <f t="shared" si="307"/>
        <v>0.61999999999999622</v>
      </c>
      <c r="AF883">
        <f t="shared" si="316"/>
        <v>176.44710217550946</v>
      </c>
      <c r="AG883">
        <f t="shared" si="308"/>
        <v>-1.0255942441019624E-2</v>
      </c>
      <c r="AH883">
        <f t="shared" si="309"/>
        <v>-1.3647316147792608E-2</v>
      </c>
      <c r="AI883">
        <f t="shared" si="317"/>
        <v>0.38000000000000378</v>
      </c>
      <c r="AJ883">
        <f>MAX(0, $R883 - $AA883) * INDEX(Model_Assumptions[Values], 7)</f>
        <v>940.29291526794975</v>
      </c>
      <c r="AK883">
        <f>MAX(0, INDEX(Model_Assumptions[Values], 4) - $AD883)</f>
        <v>5.1969814244787263E-2</v>
      </c>
      <c r="AL883">
        <f>MAX(0, INDEX(Model_Assumptions[Values], 5) - $AC883)</f>
        <v>2.1969814244787261E-2</v>
      </c>
      <c r="AM883">
        <f>INDEX(Model_Assumptions[Values], 6) * MAX(0, INDEX(Model_Assumptions[Values], 3) - $AB883)^2</f>
        <v>0</v>
      </c>
      <c r="AN883">
        <f t="shared" si="310"/>
        <v>937.85680249786344</v>
      </c>
      <c r="AO883" cm="1">
        <f t="array" ref="AO883">IFERROR(STDEV(IF($E$2:$E$2201=$E883, $AJ$2:$AJ$2201)), 0)</f>
        <v>5.4722853637898057</v>
      </c>
      <c r="AP883">
        <f t="shared" si="318"/>
        <v>0.44517283148391812</v>
      </c>
      <c r="AQ883">
        <f t="shared" si="311"/>
        <v>5.1557190059371968E-2</v>
      </c>
      <c r="AR883" cm="1">
        <f t="array" ref="AR883">IFERROR(STDEV(IF($E$2:$E$2201=$E883, $AK$2:$AK$2201)), 0)</f>
        <v>9.2841470796090205E-4</v>
      </c>
      <c r="AS883">
        <f t="shared" si="319"/>
        <v>0.44443951811313964</v>
      </c>
      <c r="AT883">
        <f t="shared" si="312"/>
        <v>2.1557190059371983E-2</v>
      </c>
      <c r="AU883" cm="1">
        <f t="array" ref="AU883">IFERROR(STDEV(IF($E$2:$E$2201=$E883, $AL$2:$AL$2201)), 0)</f>
        <v>9.2841470796090216E-4</v>
      </c>
      <c r="AV883">
        <f t="shared" si="320"/>
        <v>0.44443951811312088</v>
      </c>
      <c r="AW883">
        <f t="shared" si="313"/>
        <v>0</v>
      </c>
      <c r="AX883" cm="1">
        <f t="array" ref="AX883">IFERROR(STDEV(IF($E$2:$E$2201=$E883, $AM$2:$AM$2201)), 0)</f>
        <v>0</v>
      </c>
      <c r="AY883">
        <f t="shared" si="321"/>
        <v>0.44443951811312088</v>
      </c>
      <c r="AZ883">
        <f>INDEX(Model_Assumptions[Values],9)*((INDEX(Model_Scenarios[GR Weight],1)*$AG883)+(INDEX(Model_Scenarios[GP Weight],1)*$AH883)+(INDEX(Model_Scenarios[LTV Weight],1)*$AI883))-(INDEX(Model_Scenarios[LTV Weight],1)*$AP883)-(INDEX(Model_Scenarios[GP Weight],1)*($AS883+$AV883+$AY883))</f>
        <v>1.0185782500845364</v>
      </c>
      <c r="BA883">
        <f>INDEX(Model_Assumptions[Values],9)*((INDEX(Model_Scenarios[GR Weight],2)*$AG883)+(INDEX(Model_Scenarios[GP Weight],2)*$AH883)+(INDEX(Model_Scenarios[LTV Weight],2)*$AI883))-(INDEX(Model_Scenarios[LTV Weight],2)*$AP883)-(INDEX(Model_Scenarios[GP Weight],2)*($AS883+$AV883+$AY883))</f>
        <v>0.65763467568903189</v>
      </c>
      <c r="BB883">
        <f>INDEX(Model_Assumptions[Values],9)*((INDEX(Model_Scenarios[GR Weight],3)*$AG883)+(INDEX(Model_Scenarios[GP Weight],3)*$AH883)+(INDEX(Model_Scenarios[LTV Weight],3)*$AI883))-(INDEX(Model_Scenarios[LTV Weight],3)*$AP883)-(INDEX(Model_Scenarios[GP Weight],3)*($AS883+$AV883+$AY883))</f>
        <v>7.856664207774533E-2</v>
      </c>
      <c r="BC883">
        <f>INDEX(Model_Assumptions[Values],9)*((INDEX(Model_Scenarios[GR Weight],4)*$AG883)+(INDEX(Model_Scenarios[GP Weight],4)*$AH883)+(INDEX(Model_Scenarios[LTV Weight],4)*$AI883))-(INDEX(Model_Scenarios[LTV Weight],4)*$AP883)-(INDEX(Model_Scenarios[GP Weight],4)*($AS883+$AV883+$AY883))</f>
        <v>-7.2044045994374639E-2</v>
      </c>
      <c r="BD883">
        <f>INDEX(Model_Assumptions[Values],9)*((INDEX(Model_Scenarios[GR Weight],5)*$AG883)+(INDEX(Model_Scenarios[GP Weight],5)*$AH883)+(INDEX(Model_Scenarios[LTV Weight],5)*$AI883))-(INDEX(Model_Scenarios[LTV Weight],5)*$AP883)-(INDEX(Model_Scenarios[GP Weight],5)*($AS883+$AV883+$AY883))</f>
        <v>-0.4174044746050839</v>
      </c>
    </row>
    <row r="884" spans="1:56" x14ac:dyDescent="0.25">
      <c r="A884">
        <v>883</v>
      </c>
      <c r="B884">
        <v>18</v>
      </c>
      <c r="C884" s="3">
        <v>33</v>
      </c>
      <c r="D884" s="4">
        <v>0.64</v>
      </c>
      <c r="E884" t="str">
        <v>SKU-1023</v>
      </c>
      <c r="F884" t="str">
        <v>Raise</v>
      </c>
      <c r="G884" t="str">
        <v>Full</v>
      </c>
      <c r="H884">
        <v>70.78</v>
      </c>
      <c r="I884">
        <v>35.200000000000003</v>
      </c>
      <c r="J884">
        <v>26</v>
      </c>
      <c r="K884">
        <v>1840.28</v>
      </c>
      <c r="L884">
        <v>925.07999999999993</v>
      </c>
      <c r="M884">
        <v>0.50268437411698219</v>
      </c>
      <c r="N884">
        <v>70.329603257360873</v>
      </c>
      <c r="O884">
        <v>425.86968469138264</v>
      </c>
      <c r="P884">
        <v>425.86968469138264</v>
      </c>
      <c r="Q884">
        <v>644.90899917948718</v>
      </c>
      <c r="R884">
        <v>464.33447940923082</v>
      </c>
      <c r="S884">
        <v>1</v>
      </c>
      <c r="T884">
        <f t="shared" si="299"/>
        <v>70.491746084710954</v>
      </c>
      <c r="U884">
        <f t="shared" si="300"/>
        <v>-4.0725334174773571E-3</v>
      </c>
      <c r="V884">
        <f>IF($F884="Reduce", INDEX(Model_Assumptions[Values], 2), INDEX(Model_Assumptions[Values], 1))</f>
        <v>-0.4</v>
      </c>
      <c r="W884">
        <f t="shared" si="301"/>
        <v>26.042354347541764</v>
      </c>
      <c r="X884">
        <f t="shared" si="314"/>
        <v>1835.7710301149825</v>
      </c>
      <c r="Y884">
        <f t="shared" si="302"/>
        <v>919.08015708151231</v>
      </c>
      <c r="Z884">
        <f t="shared" si="303"/>
        <v>-4.50896988501745</v>
      </c>
      <c r="AA884">
        <f t="shared" si="304"/>
        <v>-5.9998429184876159</v>
      </c>
      <c r="AB884">
        <f t="shared" si="315"/>
        <v>0.50065075764048106</v>
      </c>
      <c r="AC884">
        <f t="shared" si="305"/>
        <v>-2.0336164765011322E-3</v>
      </c>
      <c r="AD884">
        <f t="shared" si="306"/>
        <v>-2.0336164765011322E-3</v>
      </c>
      <c r="AE884">
        <f t="shared" si="307"/>
        <v>0.64000000000001134</v>
      </c>
      <c r="AF884">
        <f t="shared" si="316"/>
        <v>167.16041258731784</v>
      </c>
      <c r="AG884">
        <f t="shared" si="308"/>
        <v>-1.0587675167076028E-2</v>
      </c>
      <c r="AH884">
        <f t="shared" si="309"/>
        <v>-1.4088448025680803E-2</v>
      </c>
      <c r="AI884">
        <f t="shared" si="317"/>
        <v>0.35999999999998866</v>
      </c>
      <c r="AJ884">
        <f>MAX(0, $R884 - $AA884) * INDEX(Model_Assumptions[Values], 7)</f>
        <v>940.66864465543688</v>
      </c>
      <c r="AK884">
        <f>MAX(0, INDEX(Model_Assumptions[Values], 4) - $AD884)</f>
        <v>5.2033616476501135E-2</v>
      </c>
      <c r="AL884">
        <f>MAX(0, INDEX(Model_Assumptions[Values], 5) - $AC884)</f>
        <v>2.2033616476501133E-2</v>
      </c>
      <c r="AM884">
        <f>INDEX(Model_Assumptions[Values], 6) * MAX(0, INDEX(Model_Assumptions[Values], 3) - $AB884)^2</f>
        <v>0</v>
      </c>
      <c r="AN884">
        <f t="shared" si="310"/>
        <v>937.85680249786344</v>
      </c>
      <c r="AO884" cm="1">
        <f t="array" ref="AO884">IFERROR(STDEV(IF($E$2:$E$2201=$E884, $AJ$2:$AJ$2201)), 0)</f>
        <v>5.4722853637898057</v>
      </c>
      <c r="AP884">
        <f t="shared" si="318"/>
        <v>0.51383324710722122</v>
      </c>
      <c r="AQ884">
        <f t="shared" si="311"/>
        <v>5.1557190059371968E-2</v>
      </c>
      <c r="AR884" cm="1">
        <f t="array" ref="AR884">IFERROR(STDEV(IF($E$2:$E$2201=$E884, $AK$2:$AK$2201)), 0)</f>
        <v>9.2841470796090205E-4</v>
      </c>
      <c r="AS884">
        <f t="shared" si="319"/>
        <v>0.513161212380567</v>
      </c>
      <c r="AT884">
        <f t="shared" si="312"/>
        <v>2.1557190059371983E-2</v>
      </c>
      <c r="AU884" cm="1">
        <f t="array" ref="AU884">IFERROR(STDEV(IF($E$2:$E$2201=$E884, $AL$2:$AL$2201)), 0)</f>
        <v>9.2841470796090216E-4</v>
      </c>
      <c r="AV884">
        <f t="shared" si="320"/>
        <v>0.51316121238054824</v>
      </c>
      <c r="AW884">
        <f t="shared" si="313"/>
        <v>0</v>
      </c>
      <c r="AX884" cm="1">
        <f t="array" ref="AX884">IFERROR(STDEV(IF($E$2:$E$2201=$E884, $AM$2:$AM$2201)), 0)</f>
        <v>0</v>
      </c>
      <c r="AY884">
        <f t="shared" si="321"/>
        <v>0.51316121238054824</v>
      </c>
      <c r="AZ884">
        <f>INDEX(Model_Assumptions[Values],9)*((INDEX(Model_Scenarios[GR Weight],1)*$AG884)+(INDEX(Model_Scenarios[GP Weight],1)*$AH884)+(INDEX(Model_Scenarios[LTV Weight],1)*$AI884))-(INDEX(Model_Scenarios[LTV Weight],1)*$AP884)-(INDEX(Model_Scenarios[GP Weight],1)*($AS884+$AV884+$AY884))</f>
        <v>0.86264697700363291</v>
      </c>
      <c r="BA884">
        <f>INDEX(Model_Assumptions[Values],9)*((INDEX(Model_Scenarios[GR Weight],2)*$AG884)+(INDEX(Model_Scenarios[GP Weight],2)*$AH884)+(INDEX(Model_Scenarios[LTV Weight],2)*$AI884))-(INDEX(Model_Scenarios[LTV Weight],2)*$AP884)-(INDEX(Model_Scenarios[GP Weight],2)*($AS884+$AV884+$AY884))</f>
        <v>0.50608245755094883</v>
      </c>
      <c r="BB884">
        <f>INDEX(Model_Assumptions[Values],9)*((INDEX(Model_Scenarios[GR Weight],3)*$AG884)+(INDEX(Model_Scenarios[GP Weight],3)*$AH884)+(INDEX(Model_Scenarios[LTV Weight],3)*$AI884))-(INDEX(Model_Scenarios[LTV Weight],3)*$AP884)-(INDEX(Model_Scenarios[GP Weight],3)*($AS884+$AV884+$AY884))</f>
        <v>-6.2241949846279732E-2</v>
      </c>
      <c r="BC884">
        <f>INDEX(Model_Assumptions[Values],9)*((INDEX(Model_Scenarios[GR Weight],4)*$AG884)+(INDEX(Model_Scenarios[GP Weight],4)*$AH884)+(INDEX(Model_Scenarios[LTV Weight],4)*$AI884))-(INDEX(Model_Scenarios[LTV Weight],4)*$AP884)-(INDEX(Model_Scenarios[GP Weight],4)*($AS884+$AV884+$AY884))</f>
        <v>-0.19615246271908993</v>
      </c>
      <c r="BD884">
        <f>INDEX(Model_Assumptions[Values],9)*((INDEX(Model_Scenarios[GR Weight],5)*$AG884)+(INDEX(Model_Scenarios[GP Weight],5)*$AH884)+(INDEX(Model_Scenarios[LTV Weight],5)*$AI884))-(INDEX(Model_Scenarios[LTV Weight],5)*$AP884)-(INDEX(Model_Scenarios[GP Weight],5)*($AS884+$AV884+$AY884))</f>
        <v>-0.57450521944243271</v>
      </c>
    </row>
    <row r="885" spans="1:56" x14ac:dyDescent="0.25">
      <c r="A885">
        <v>884</v>
      </c>
      <c r="B885">
        <v>18</v>
      </c>
      <c r="C885" s="3">
        <v>34</v>
      </c>
      <c r="D885" s="4">
        <v>0.66</v>
      </c>
      <c r="E885" t="str">
        <v>SKU-1023</v>
      </c>
      <c r="F885" t="str">
        <v>Raise</v>
      </c>
      <c r="G885" t="str">
        <v>Full</v>
      </c>
      <c r="H885">
        <v>70.78</v>
      </c>
      <c r="I885">
        <v>35.200000000000003</v>
      </c>
      <c r="J885">
        <v>26</v>
      </c>
      <c r="K885">
        <v>1840.28</v>
      </c>
      <c r="L885">
        <v>925.07999999999993</v>
      </c>
      <c r="M885">
        <v>0.50268437411698219</v>
      </c>
      <c r="N885">
        <v>70.329603257360873</v>
      </c>
      <c r="O885">
        <v>425.86968469138264</v>
      </c>
      <c r="P885">
        <v>425.86968469138264</v>
      </c>
      <c r="Q885">
        <v>644.90899917948718</v>
      </c>
      <c r="R885">
        <v>464.33447940923082</v>
      </c>
      <c r="S885">
        <v>1</v>
      </c>
      <c r="T885">
        <f t="shared" si="299"/>
        <v>70.482738149858179</v>
      </c>
      <c r="U885">
        <f t="shared" si="300"/>
        <v>-4.1998000867734175E-3</v>
      </c>
      <c r="V885">
        <f>IF($F885="Reduce", INDEX(Model_Assumptions[Values], 2), INDEX(Model_Assumptions[Values], 1))</f>
        <v>-0.4</v>
      </c>
      <c r="W885">
        <f t="shared" si="301"/>
        <v>26.043677920902443</v>
      </c>
      <c r="X885">
        <f t="shared" si="314"/>
        <v>1835.6297313582097</v>
      </c>
      <c r="Y885">
        <f t="shared" si="302"/>
        <v>918.89226854244362</v>
      </c>
      <c r="Z885">
        <f t="shared" si="303"/>
        <v>-4.6502686417902623</v>
      </c>
      <c r="AA885">
        <f t="shared" si="304"/>
        <v>-6.1877314575563105</v>
      </c>
      <c r="AB885">
        <f t="shared" si="315"/>
        <v>0.50058693910048058</v>
      </c>
      <c r="AC885">
        <f t="shared" si="305"/>
        <v>-2.0974350165016142E-3</v>
      </c>
      <c r="AD885">
        <f t="shared" si="306"/>
        <v>-2.0974350165016142E-3</v>
      </c>
      <c r="AE885">
        <f t="shared" si="307"/>
        <v>0.65999999999999492</v>
      </c>
      <c r="AF885">
        <f t="shared" si="316"/>
        <v>157.87372299914082</v>
      </c>
      <c r="AG885">
        <f t="shared" si="308"/>
        <v>-1.0919463885202813E-2</v>
      </c>
      <c r="AH885">
        <f t="shared" si="309"/>
        <v>-1.4529635895638847E-2</v>
      </c>
      <c r="AI885">
        <f t="shared" si="317"/>
        <v>0.34000000000000508</v>
      </c>
      <c r="AJ885">
        <f>MAX(0, $R885 - $AA885) * INDEX(Model_Assumptions[Values], 7)</f>
        <v>941.04442173357427</v>
      </c>
      <c r="AK885">
        <f>MAX(0, INDEX(Model_Assumptions[Values], 4) - $AD885)</f>
        <v>5.2097435016501617E-2</v>
      </c>
      <c r="AL885">
        <f>MAX(0, INDEX(Model_Assumptions[Values], 5) - $AC885)</f>
        <v>2.2097435016501615E-2</v>
      </c>
      <c r="AM885">
        <f>INDEX(Model_Assumptions[Values], 6) * MAX(0, INDEX(Model_Assumptions[Values], 3) - $AB885)^2</f>
        <v>0</v>
      </c>
      <c r="AN885">
        <f t="shared" si="310"/>
        <v>937.85680249786344</v>
      </c>
      <c r="AO885" cm="1">
        <f t="array" ref="AO885">IFERROR(STDEV(IF($E$2:$E$2201=$E885, $AJ$2:$AJ$2201)), 0)</f>
        <v>5.4722853637898057</v>
      </c>
      <c r="AP885">
        <f t="shared" si="318"/>
        <v>0.58250237767265411</v>
      </c>
      <c r="AQ885">
        <f t="shared" si="311"/>
        <v>5.1557190059371968E-2</v>
      </c>
      <c r="AR885" cm="1">
        <f t="array" ref="AR885">IFERROR(STDEV(IF($E$2:$E$2201=$E885, $AK$2:$AK$2201)), 0)</f>
        <v>9.2841470796090205E-4</v>
      </c>
      <c r="AS885">
        <f t="shared" si="319"/>
        <v>0.58190047238286502</v>
      </c>
      <c r="AT885">
        <f t="shared" si="312"/>
        <v>2.1557190059371983E-2</v>
      </c>
      <c r="AU885" cm="1">
        <f t="array" ref="AU885">IFERROR(STDEV(IF($E$2:$E$2201=$E885, $AL$2:$AL$2201)), 0)</f>
        <v>9.2841470796090216E-4</v>
      </c>
      <c r="AV885">
        <f t="shared" si="320"/>
        <v>0.58190047238284626</v>
      </c>
      <c r="AW885">
        <f t="shared" si="313"/>
        <v>0</v>
      </c>
      <c r="AX885" cm="1">
        <f t="array" ref="AX885">IFERROR(STDEV(IF($E$2:$E$2201=$E885, $AM$2:$AM$2201)), 0)</f>
        <v>0</v>
      </c>
      <c r="AY885">
        <f t="shared" si="321"/>
        <v>0.58190047238284626</v>
      </c>
      <c r="AZ885">
        <f>INDEX(Model_Assumptions[Values],9)*((INDEX(Model_Scenarios[GR Weight],1)*$AG885)+(INDEX(Model_Scenarios[GP Weight],1)*$AH885)+(INDEX(Model_Scenarios[LTV Weight],1)*$AI885))-(INDEX(Model_Scenarios[LTV Weight],1)*$AP885)-(INDEX(Model_Scenarios[GP Weight],1)*($AS885+$AV885+$AY885))</f>
        <v>0.70670340625662054</v>
      </c>
      <c r="BA885">
        <f>INDEX(Model_Assumptions[Values],9)*((INDEX(Model_Scenarios[GR Weight],2)*$AG885)+(INDEX(Model_Scenarios[GP Weight],2)*$AH885)+(INDEX(Model_Scenarios[LTV Weight],2)*$AI885))-(INDEX(Model_Scenarios[LTV Weight],2)*$AP885)-(INDEX(Model_Scenarios[GP Weight],2)*($AS885+$AV885+$AY885))</f>
        <v>0.35451393727353897</v>
      </c>
      <c r="BB885">
        <f>INDEX(Model_Assumptions[Values],9)*((INDEX(Model_Scenarios[GR Weight],3)*$AG885)+(INDEX(Model_Scenarios[GP Weight],3)*$AH885)+(INDEX(Model_Scenarios[LTV Weight],3)*$AI885))-(INDEX(Model_Scenarios[LTV Weight],3)*$AP885)-(INDEX(Model_Scenarios[GP Weight],3)*($AS885+$AV885+$AY885))</f>
        <v>-0.20307263974491813</v>
      </c>
      <c r="BC885">
        <f>INDEX(Model_Assumptions[Values],9)*((INDEX(Model_Scenarios[GR Weight],4)*$AG885)+(INDEX(Model_Scenarios[GP Weight],4)*$AH885)+(INDEX(Model_Scenarios[LTV Weight],4)*$AI885))-(INDEX(Model_Scenarios[LTV Weight],4)*$AP885)-(INDEX(Model_Scenarios[GP Weight],4)*($AS885+$AV885+$AY885))</f>
        <v>-0.32028213392025662</v>
      </c>
      <c r="BD885">
        <f>INDEX(Model_Assumptions[Values],9)*((INDEX(Model_Scenarios[GR Weight],5)*$AG885)+(INDEX(Model_Scenarios[GP Weight],5)*$AH885)+(INDEX(Model_Scenarios[LTV Weight],5)*$AI885))-(INDEX(Model_Scenarios[LTV Weight],5)*$AP885)-(INDEX(Model_Scenarios[GP Weight],5)*($AS885+$AV885+$AY885))</f>
        <v>-0.73163733644807349</v>
      </c>
    </row>
    <row r="886" spans="1:56" x14ac:dyDescent="0.25">
      <c r="A886">
        <v>885</v>
      </c>
      <c r="B886">
        <v>18</v>
      </c>
      <c r="C886" s="3">
        <v>35</v>
      </c>
      <c r="D886" s="4">
        <v>0.68</v>
      </c>
      <c r="E886" t="str">
        <v>SKU-1023</v>
      </c>
      <c r="F886" t="str">
        <v>Raise</v>
      </c>
      <c r="G886" t="str">
        <v>Full</v>
      </c>
      <c r="H886">
        <v>70.78</v>
      </c>
      <c r="I886">
        <v>35.200000000000003</v>
      </c>
      <c r="J886">
        <v>26</v>
      </c>
      <c r="K886">
        <v>1840.28</v>
      </c>
      <c r="L886">
        <v>925.07999999999993</v>
      </c>
      <c r="M886">
        <v>0.50268437411698219</v>
      </c>
      <c r="N886">
        <v>70.329603257360873</v>
      </c>
      <c r="O886">
        <v>425.86968469138264</v>
      </c>
      <c r="P886">
        <v>425.86968469138264</v>
      </c>
      <c r="Q886">
        <v>644.90899917948718</v>
      </c>
      <c r="R886">
        <v>464.33447940923082</v>
      </c>
      <c r="S886">
        <v>1</v>
      </c>
      <c r="T886">
        <f t="shared" si="299"/>
        <v>70.473730215005389</v>
      </c>
      <c r="U886">
        <f t="shared" si="300"/>
        <v>-4.3270667560696792E-3</v>
      </c>
      <c r="V886">
        <f>IF($F886="Reduce", INDEX(Model_Assumptions[Values], 2), INDEX(Model_Assumptions[Values], 1))</f>
        <v>-0.4</v>
      </c>
      <c r="W886">
        <f t="shared" si="301"/>
        <v>26.045001494263126</v>
      </c>
      <c r="X886">
        <f t="shared" si="314"/>
        <v>1835.4884087561118</v>
      </c>
      <c r="Y886">
        <f t="shared" si="302"/>
        <v>918.70435615804968</v>
      </c>
      <c r="Z886">
        <f t="shared" si="303"/>
        <v>-4.791591243888206</v>
      </c>
      <c r="AA886">
        <f t="shared" si="304"/>
        <v>-6.3756438419502501</v>
      </c>
      <c r="AB886">
        <f t="shared" si="315"/>
        <v>0.50052310424593993</v>
      </c>
      <c r="AC886">
        <f t="shared" si="305"/>
        <v>-2.1612698710422595E-3</v>
      </c>
      <c r="AD886">
        <f t="shared" si="306"/>
        <v>-2.1612698710422595E-3</v>
      </c>
      <c r="AE886">
        <f t="shared" si="307"/>
        <v>0.68000000000001015</v>
      </c>
      <c r="AF886">
        <f t="shared" si="316"/>
        <v>148.58703341094915</v>
      </c>
      <c r="AG886">
        <f t="shared" si="308"/>
        <v>-1.1251308595399447E-2</v>
      </c>
      <c r="AH886">
        <f t="shared" si="309"/>
        <v>-1.4970879757667005E-2</v>
      </c>
      <c r="AI886">
        <f t="shared" si="317"/>
        <v>0.31999999999998985</v>
      </c>
      <c r="AJ886">
        <f>MAX(0, $R886 - $AA886) * INDEX(Model_Assumptions[Values], 7)</f>
        <v>941.42024650236215</v>
      </c>
      <c r="AK886">
        <f>MAX(0, INDEX(Model_Assumptions[Values], 4) - $AD886)</f>
        <v>5.2161269871042262E-2</v>
      </c>
      <c r="AL886">
        <f>MAX(0, INDEX(Model_Assumptions[Values], 5) - $AC886)</f>
        <v>2.216126987104226E-2</v>
      </c>
      <c r="AM886">
        <f>INDEX(Model_Assumptions[Values], 6) * MAX(0, INDEX(Model_Assumptions[Values], 3) - $AB886)^2</f>
        <v>0</v>
      </c>
      <c r="AN886">
        <f t="shared" si="310"/>
        <v>937.85680249786344</v>
      </c>
      <c r="AO886" cm="1">
        <f t="array" ref="AO886">IFERROR(STDEV(IF($E$2:$E$2201=$E886, $AJ$2:$AJ$2201)), 0)</f>
        <v>5.4722853637898057</v>
      </c>
      <c r="AP886">
        <f t="shared" si="318"/>
        <v>0.65118022318025814</v>
      </c>
      <c r="AQ886">
        <f t="shared" si="311"/>
        <v>5.1557190059371968E-2</v>
      </c>
      <c r="AR886" cm="1">
        <f t="array" ref="AR886">IFERROR(STDEV(IF($E$2:$E$2201=$E886, $AK$2:$AK$2201)), 0)</f>
        <v>9.2841470796090205E-4</v>
      </c>
      <c r="AS886">
        <f t="shared" si="319"/>
        <v>0.65065730485576634</v>
      </c>
      <c r="AT886">
        <f t="shared" si="312"/>
        <v>2.1557190059371983E-2</v>
      </c>
      <c r="AU886" cm="1">
        <f t="array" ref="AU886">IFERROR(STDEV(IF($E$2:$E$2201=$E886, $AL$2:$AL$2201)), 0)</f>
        <v>9.2841470796090216E-4</v>
      </c>
      <c r="AV886">
        <f t="shared" si="320"/>
        <v>0.65065730485574758</v>
      </c>
      <c r="AW886">
        <f t="shared" si="313"/>
        <v>0</v>
      </c>
      <c r="AX886" cm="1">
        <f t="array" ref="AX886">IFERROR(STDEV(IF($E$2:$E$2201=$E886, $AM$2:$AM$2201)), 0)</f>
        <v>0</v>
      </c>
      <c r="AY886">
        <f t="shared" si="321"/>
        <v>0.65065730485574758</v>
      </c>
      <c r="AZ886">
        <f>INDEX(Model_Assumptions[Values],9)*((INDEX(Model_Scenarios[GR Weight],1)*$AG886)+(INDEX(Model_Scenarios[GP Weight],1)*$AH886)+(INDEX(Model_Scenarios[LTV Weight],1)*$AI886))-(INDEX(Model_Scenarios[LTV Weight],1)*$AP886)-(INDEX(Model_Scenarios[GP Weight],1)*($AS886+$AV886+$AY886))</f>
        <v>0.55074753582249358</v>
      </c>
      <c r="BA886">
        <f>INDEX(Model_Assumptions[Values],9)*((INDEX(Model_Scenarios[GR Weight],2)*$AG886)+(INDEX(Model_Scenarios[GP Weight],2)*$AH886)+(INDEX(Model_Scenarios[LTV Weight],2)*$AI886))-(INDEX(Model_Scenarios[LTV Weight],2)*$AP886)-(INDEX(Model_Scenarios[GP Weight],2)*($AS886+$AV886+$AY886))</f>
        <v>0.20292911081513032</v>
      </c>
      <c r="BB886">
        <f>INDEX(Model_Assumptions[Values],9)*((INDEX(Model_Scenarios[GR Weight],3)*$AG886)+(INDEX(Model_Scenarios[GP Weight],3)*$AH886)+(INDEX(Model_Scenarios[LTV Weight],3)*$AI886))-(INDEX(Model_Scenarios[LTV Weight],3)*$AP886)-(INDEX(Model_Scenarios[GP Weight],3)*($AS886+$AV886+$AY886))</f>
        <v>-0.34392543469083153</v>
      </c>
      <c r="BC886">
        <f>INDEX(Model_Assumptions[Values],9)*((INDEX(Model_Scenarios[GR Weight],4)*$AG886)+(INDEX(Model_Scenarios[GP Weight],4)*$AH886)+(INDEX(Model_Scenarios[LTV Weight],4)*$AI886))-(INDEX(Model_Scenarios[LTV Weight],4)*$AP886)-(INDEX(Model_Scenarios[GP Weight],4)*($AS886+$AV886+$AY886))</f>
        <v>-0.44443306667050042</v>
      </c>
      <c r="BD886">
        <f>INDEX(Model_Assumptions[Values],9)*((INDEX(Model_Scenarios[GR Weight],5)*$AG886)+(INDEX(Model_Scenarios[GP Weight],5)*$AH886)+(INDEX(Model_Scenarios[LTV Weight],5)*$AI886))-(INDEX(Model_Scenarios[LTV Weight],5)*$AP886)-(INDEX(Model_Scenarios[GP Weight],5)*($AS886+$AV886+$AY886))</f>
        <v>-0.88880083673605481</v>
      </c>
    </row>
    <row r="887" spans="1:56" x14ac:dyDescent="0.25">
      <c r="A887">
        <v>886</v>
      </c>
      <c r="B887">
        <v>18</v>
      </c>
      <c r="C887" s="3">
        <v>36</v>
      </c>
      <c r="D887" s="4">
        <v>0.70000000000000007</v>
      </c>
      <c r="E887" t="str">
        <v>SKU-1023</v>
      </c>
      <c r="F887" t="str">
        <v>Raise</v>
      </c>
      <c r="G887" t="str">
        <v>Full</v>
      </c>
      <c r="H887">
        <v>70.78</v>
      </c>
      <c r="I887">
        <v>35.200000000000003</v>
      </c>
      <c r="J887">
        <v>26</v>
      </c>
      <c r="K887">
        <v>1840.28</v>
      </c>
      <c r="L887">
        <v>925.07999999999993</v>
      </c>
      <c r="M887">
        <v>0.50268437411698219</v>
      </c>
      <c r="N887">
        <v>70.329603257360873</v>
      </c>
      <c r="O887">
        <v>425.86968469138264</v>
      </c>
      <c r="P887">
        <v>425.86968469138264</v>
      </c>
      <c r="Q887">
        <v>644.90899917948718</v>
      </c>
      <c r="R887">
        <v>464.33447940923082</v>
      </c>
      <c r="S887">
        <v>1</v>
      </c>
      <c r="T887">
        <f t="shared" si="299"/>
        <v>70.464722280152614</v>
      </c>
      <c r="U887">
        <f t="shared" si="300"/>
        <v>-4.4543334253657396E-3</v>
      </c>
      <c r="V887">
        <f>IF($F887="Reduce", INDEX(Model_Assumptions[Values], 2), INDEX(Model_Assumptions[Values], 1))</f>
        <v>-0.4</v>
      </c>
      <c r="W887">
        <f t="shared" si="301"/>
        <v>26.046325067623801</v>
      </c>
      <c r="X887">
        <f t="shared" si="314"/>
        <v>1835.3470623086885</v>
      </c>
      <c r="Y887">
        <f t="shared" si="302"/>
        <v>918.51641992833061</v>
      </c>
      <c r="Z887">
        <f t="shared" si="303"/>
        <v>-4.9329376913115084</v>
      </c>
      <c r="AA887">
        <f t="shared" si="304"/>
        <v>-6.5635800716693211</v>
      </c>
      <c r="AB887">
        <f t="shared" si="315"/>
        <v>0.50045925307060246</v>
      </c>
      <c r="AC887">
        <f t="shared" si="305"/>
        <v>-2.22512104637973E-3</v>
      </c>
      <c r="AD887">
        <f t="shared" si="306"/>
        <v>-2.22512104637973E-3</v>
      </c>
      <c r="AE887">
        <f t="shared" si="307"/>
        <v>0.69999999999999374</v>
      </c>
      <c r="AF887">
        <f t="shared" si="316"/>
        <v>139.30034382277216</v>
      </c>
      <c r="AG887">
        <f t="shared" si="308"/>
        <v>-1.1583209297666463E-2</v>
      </c>
      <c r="AH887">
        <f t="shared" si="309"/>
        <v>-1.541217961176501E-2</v>
      </c>
      <c r="AI887">
        <f t="shared" si="317"/>
        <v>0.30000000000000626</v>
      </c>
      <c r="AJ887">
        <f>MAX(0, $R887 - $AA887) * INDEX(Model_Assumptions[Values], 7)</f>
        <v>941.79611896180029</v>
      </c>
      <c r="AK887">
        <f>MAX(0, INDEX(Model_Assumptions[Values], 4) - $AD887)</f>
        <v>5.2225121046379733E-2</v>
      </c>
      <c r="AL887">
        <f>MAX(0, INDEX(Model_Assumptions[Values], 5) - $AC887)</f>
        <v>2.222512104637973E-2</v>
      </c>
      <c r="AM887">
        <f>INDEX(Model_Assumptions[Values], 6) * MAX(0, INDEX(Model_Assumptions[Values], 3) - $AB887)^2</f>
        <v>0</v>
      </c>
      <c r="AN887">
        <f t="shared" si="310"/>
        <v>937.85680249786344</v>
      </c>
      <c r="AO887" cm="1">
        <f t="array" ref="AO887">IFERROR(STDEV(IF($E$2:$E$2201=$E887, $AJ$2:$AJ$2201)), 0)</f>
        <v>5.4722853637898057</v>
      </c>
      <c r="AP887">
        <f t="shared" si="318"/>
        <v>0.7198667836299919</v>
      </c>
      <c r="AQ887">
        <f t="shared" si="311"/>
        <v>5.1557190059371968E-2</v>
      </c>
      <c r="AR887" cm="1">
        <f t="array" ref="AR887">IFERROR(STDEV(IF($E$2:$E$2201=$E887, $AK$2:$AK$2201)), 0)</f>
        <v>9.2841470796090205E-4</v>
      </c>
      <c r="AS887">
        <f t="shared" si="319"/>
        <v>0.71943171653835181</v>
      </c>
      <c r="AT887">
        <f t="shared" si="312"/>
        <v>2.1557190059371983E-2</v>
      </c>
      <c r="AU887" cm="1">
        <f t="array" ref="AU887">IFERROR(STDEV(IF($E$2:$E$2201=$E887, $AL$2:$AL$2201)), 0)</f>
        <v>9.2841470796090216E-4</v>
      </c>
      <c r="AV887">
        <f t="shared" si="320"/>
        <v>0.71943171653833304</v>
      </c>
      <c r="AW887">
        <f t="shared" si="313"/>
        <v>0</v>
      </c>
      <c r="AX887" cm="1">
        <f t="array" ref="AX887">IFERROR(STDEV(IF($E$2:$E$2201=$E887, $AM$2:$AM$2201)), 0)</f>
        <v>0</v>
      </c>
      <c r="AY887">
        <f t="shared" si="321"/>
        <v>0.71943171653833304</v>
      </c>
      <c r="AZ887">
        <f>INDEX(Model_Assumptions[Values],9)*((INDEX(Model_Scenarios[GR Weight],1)*$AG887)+(INDEX(Model_Scenarios[GP Weight],1)*$AH887)+(INDEX(Model_Scenarios[LTV Weight],1)*$AI887))-(INDEX(Model_Scenarios[LTV Weight],1)*$AP887)-(INDEX(Model_Scenarios[GP Weight],1)*($AS887+$AV887+$AY887))</f>
        <v>0.39477936367981381</v>
      </c>
      <c r="BA887">
        <f>INDEX(Model_Assumptions[Values],9)*((INDEX(Model_Scenarios[GR Weight],2)*$AG887)+(INDEX(Model_Scenarios[GP Weight],2)*$AH887)+(INDEX(Model_Scenarios[LTV Weight],2)*$AI887))-(INDEX(Model_Scenarios[LTV Weight],2)*$AP887)-(INDEX(Model_Scenarios[GP Weight],2)*($AS887+$AV887+$AY887))</f>
        <v>5.1327974132507226E-2</v>
      </c>
      <c r="BB887">
        <f>INDEX(Model_Assumptions[Values],9)*((INDEX(Model_Scenarios[GR Weight],3)*$AG887)+(INDEX(Model_Scenarios[GP Weight],3)*$AH887)+(INDEX(Model_Scenarios[LTV Weight],3)*$AI887))-(INDEX(Model_Scenarios[LTV Weight],3)*$AP887)-(INDEX(Model_Scenarios[GP Weight],3)*($AS887+$AV887+$AY887))</f>
        <v>-0.48480034175991232</v>
      </c>
      <c r="BC887">
        <f>INDEX(Model_Assumptions[Values],9)*((INDEX(Model_Scenarios[GR Weight],4)*$AG887)+(INDEX(Model_Scenarios[GP Weight],4)*$AH887)+(INDEX(Model_Scenarios[LTV Weight],4)*$AI887))-(INDEX(Model_Scenarios[LTV Weight],4)*$AP887)-(INDEX(Model_Scenarios[GP Weight],4)*($AS887+$AV887+$AY887))</f>
        <v>-0.56860526804574951</v>
      </c>
      <c r="BD887">
        <f>INDEX(Model_Assumptions[Values],9)*((INDEX(Model_Scenarios[GR Weight],5)*$AG887)+(INDEX(Model_Scenarios[GP Weight],5)*$AH887)+(INDEX(Model_Scenarios[LTV Weight],5)*$AI887))-(INDEX(Model_Scenarios[LTV Weight],5)*$AP887)-(INDEX(Model_Scenarios[GP Weight],5)*($AS887+$AV887+$AY887))</f>
        <v>-1.0459957314257706</v>
      </c>
    </row>
    <row r="888" spans="1:56" x14ac:dyDescent="0.25">
      <c r="A888">
        <v>887</v>
      </c>
      <c r="B888">
        <v>18</v>
      </c>
      <c r="C888" s="3">
        <v>37</v>
      </c>
      <c r="D888" s="4">
        <v>0.72</v>
      </c>
      <c r="E888" t="str">
        <v>SKU-1023</v>
      </c>
      <c r="F888" t="str">
        <v>Raise</v>
      </c>
      <c r="G888" t="str">
        <v>Full</v>
      </c>
      <c r="H888">
        <v>70.78</v>
      </c>
      <c r="I888">
        <v>35.200000000000003</v>
      </c>
      <c r="J888">
        <v>26</v>
      </c>
      <c r="K888">
        <v>1840.28</v>
      </c>
      <c r="L888">
        <v>925.07999999999993</v>
      </c>
      <c r="M888">
        <v>0.50268437411698219</v>
      </c>
      <c r="N888">
        <v>70.329603257360873</v>
      </c>
      <c r="O888">
        <v>425.86968469138264</v>
      </c>
      <c r="P888">
        <v>425.86968469138264</v>
      </c>
      <c r="Q888">
        <v>644.90899917948718</v>
      </c>
      <c r="R888">
        <v>464.33447940923082</v>
      </c>
      <c r="S888">
        <v>1</v>
      </c>
      <c r="T888">
        <f t="shared" si="299"/>
        <v>70.455714345299825</v>
      </c>
      <c r="U888">
        <f t="shared" si="300"/>
        <v>-4.5816000946620012E-3</v>
      </c>
      <c r="V888">
        <f>IF($F888="Reduce", INDEX(Model_Assumptions[Values], 2), INDEX(Model_Assumptions[Values], 1))</f>
        <v>-0.4</v>
      </c>
      <c r="W888">
        <f t="shared" si="301"/>
        <v>26.047648640984484</v>
      </c>
      <c r="X888">
        <f t="shared" si="314"/>
        <v>1835.20569201594</v>
      </c>
      <c r="Y888">
        <f t="shared" si="302"/>
        <v>918.32845985328618</v>
      </c>
      <c r="Z888">
        <f t="shared" si="303"/>
        <v>-5.0743079840599421</v>
      </c>
      <c r="AA888">
        <f t="shared" si="304"/>
        <v>-6.7515401467137508</v>
      </c>
      <c r="AB888">
        <f t="shared" si="315"/>
        <v>0.50039538556820795</v>
      </c>
      <c r="AC888">
        <f t="shared" si="305"/>
        <v>-2.2889885487742401E-3</v>
      </c>
      <c r="AD888">
        <f t="shared" si="306"/>
        <v>-2.2889885487742401E-3</v>
      </c>
      <c r="AE888">
        <f t="shared" si="307"/>
        <v>0.72000000000000886</v>
      </c>
      <c r="AF888">
        <f t="shared" si="316"/>
        <v>130.01365423458051</v>
      </c>
      <c r="AG888">
        <f t="shared" si="308"/>
        <v>-1.1915165992003327E-2</v>
      </c>
      <c r="AH888">
        <f t="shared" si="309"/>
        <v>-1.5853535457933398E-2</v>
      </c>
      <c r="AI888">
        <f t="shared" si="317"/>
        <v>0.27999999999999114</v>
      </c>
      <c r="AJ888">
        <f>MAX(0, $R888 - $AA888) * INDEX(Model_Assumptions[Values], 7)</f>
        <v>942.17203911188915</v>
      </c>
      <c r="AK888">
        <f>MAX(0, INDEX(Model_Assumptions[Values], 4) - $AD888)</f>
        <v>5.2288988548774243E-2</v>
      </c>
      <c r="AL888">
        <f>MAX(0, INDEX(Model_Assumptions[Values], 5) - $AC888)</f>
        <v>2.228898854877424E-2</v>
      </c>
      <c r="AM888">
        <f>INDEX(Model_Assumptions[Values], 6) * MAX(0, INDEX(Model_Assumptions[Values], 3) - $AB888)^2</f>
        <v>0</v>
      </c>
      <c r="AN888">
        <f t="shared" si="310"/>
        <v>937.85680249786344</v>
      </c>
      <c r="AO888" cm="1">
        <f t="array" ref="AO888">IFERROR(STDEV(IF($E$2:$E$2201=$E888, $AJ$2:$AJ$2201)), 0)</f>
        <v>5.4722853637898057</v>
      </c>
      <c r="AP888">
        <f t="shared" si="318"/>
        <v>0.78856205902193854</v>
      </c>
      <c r="AQ888">
        <f t="shared" si="311"/>
        <v>5.1557190059371968E-2</v>
      </c>
      <c r="AR888" cm="1">
        <f t="array" ref="AR888">IFERROR(STDEV(IF($E$2:$E$2201=$E888, $AK$2:$AK$2201)), 0)</f>
        <v>9.2841470796090205E-4</v>
      </c>
      <c r="AS888">
        <f t="shared" si="319"/>
        <v>0.78822371417352899</v>
      </c>
      <c r="AT888">
        <f t="shared" si="312"/>
        <v>2.1557190059371983E-2</v>
      </c>
      <c r="AU888" cm="1">
        <f t="array" ref="AU888">IFERROR(STDEV(IF($E$2:$E$2201=$E888, $AL$2:$AL$2201)), 0)</f>
        <v>9.2841470796090216E-4</v>
      </c>
      <c r="AV888">
        <f t="shared" si="320"/>
        <v>0.78822371417351023</v>
      </c>
      <c r="AW888">
        <f t="shared" si="313"/>
        <v>0</v>
      </c>
      <c r="AX888" cm="1">
        <f t="array" ref="AX888">IFERROR(STDEV(IF($E$2:$E$2201=$E888, $AM$2:$AM$2201)), 0)</f>
        <v>0</v>
      </c>
      <c r="AY888">
        <f t="shared" si="321"/>
        <v>0.78822371417351023</v>
      </c>
      <c r="AZ888">
        <f>INDEX(Model_Assumptions[Values],9)*((INDEX(Model_Scenarios[GR Weight],1)*$AG888)+(INDEX(Model_Scenarios[GP Weight],1)*$AH888)+(INDEX(Model_Scenarios[LTV Weight],1)*$AI888))-(INDEX(Model_Scenarios[LTV Weight],1)*$AP888)-(INDEX(Model_Scenarios[GP Weight],1)*($AS888+$AV888+$AY888))</f>
        <v>0.23879888780539055</v>
      </c>
      <c r="BA888">
        <f>INDEX(Model_Assumptions[Values],9)*((INDEX(Model_Scenarios[GR Weight],2)*$AG888)+(INDEX(Model_Scenarios[GP Weight],2)*$AH888)+(INDEX(Model_Scenarios[LTV Weight],2)*$AI888))-(INDEX(Model_Scenarios[LTV Weight],2)*$AP888)-(INDEX(Model_Scenarios[GP Weight],2)*($AS888+$AV888+$AY888))</f>
        <v>-0.10028947682033473</v>
      </c>
      <c r="BB888">
        <f>INDEX(Model_Assumptions[Values],9)*((INDEX(Model_Scenarios[GR Weight],3)*$AG888)+(INDEX(Model_Scenarios[GP Weight],3)*$AH888)+(INDEX(Model_Scenarios[LTV Weight],3)*$AI888))-(INDEX(Model_Scenarios[LTV Weight],3)*$AP888)-(INDEX(Model_Scenarios[GP Weight],3)*($AS888+$AV888+$AY888))</f>
        <v>-0.62569736803237297</v>
      </c>
      <c r="BC888">
        <f>INDEX(Model_Assumptions[Values],9)*((INDEX(Model_Scenarios[GR Weight],4)*$AG888)+(INDEX(Model_Scenarios[GP Weight],4)*$AH888)+(INDEX(Model_Scenarios[LTV Weight],4)*$AI888))-(INDEX(Model_Scenarios[LTV Weight],4)*$AP888)-(INDEX(Model_Scenarios[GP Weight],4)*($AS888+$AV888+$AY888))</f>
        <v>-0.69279874512617645</v>
      </c>
      <c r="BD888">
        <f>INDEX(Model_Assumptions[Values],9)*((INDEX(Model_Scenarios[GR Weight],5)*$AG888)+(INDEX(Model_Scenarios[GP Weight],5)*$AH888)+(INDEX(Model_Scenarios[LTV Weight],5)*$AI888))-(INDEX(Model_Scenarios[LTV Weight],5)*$AP888)-(INDEX(Model_Scenarios[GP Weight],5)*($AS888+$AV888+$AY888))</f>
        <v>-1.2032220316431181</v>
      </c>
    </row>
    <row r="889" spans="1:56" x14ac:dyDescent="0.25">
      <c r="A889">
        <v>888</v>
      </c>
      <c r="B889">
        <v>18</v>
      </c>
      <c r="C889" s="3">
        <v>38</v>
      </c>
      <c r="D889" s="4">
        <v>0.74</v>
      </c>
      <c r="E889" t="str">
        <v>SKU-1023</v>
      </c>
      <c r="F889" t="str">
        <v>Raise</v>
      </c>
      <c r="G889" t="str">
        <v>Full</v>
      </c>
      <c r="H889">
        <v>70.78</v>
      </c>
      <c r="I889">
        <v>35.200000000000003</v>
      </c>
      <c r="J889">
        <v>26</v>
      </c>
      <c r="K889">
        <v>1840.28</v>
      </c>
      <c r="L889">
        <v>925.07999999999993</v>
      </c>
      <c r="M889">
        <v>0.50268437411698219</v>
      </c>
      <c r="N889">
        <v>70.329603257360873</v>
      </c>
      <c r="O889">
        <v>425.86968469138264</v>
      </c>
      <c r="P889">
        <v>425.86968469138264</v>
      </c>
      <c r="Q889">
        <v>644.90899917948718</v>
      </c>
      <c r="R889">
        <v>464.33447940923082</v>
      </c>
      <c r="S889">
        <v>1</v>
      </c>
      <c r="T889">
        <f t="shared" si="299"/>
        <v>70.44670641044705</v>
      </c>
      <c r="U889">
        <f t="shared" si="300"/>
        <v>-4.7088667639580617E-3</v>
      </c>
      <c r="V889">
        <f>IF($F889="Reduce", INDEX(Model_Assumptions[Values], 2), INDEX(Model_Assumptions[Values], 1))</f>
        <v>-0.4</v>
      </c>
      <c r="W889">
        <f t="shared" si="301"/>
        <v>26.048972214345167</v>
      </c>
      <c r="X889">
        <f t="shared" si="314"/>
        <v>1835.0642978778667</v>
      </c>
      <c r="Y889">
        <f t="shared" si="302"/>
        <v>918.14047593291673</v>
      </c>
      <c r="Z889">
        <f t="shared" si="303"/>
        <v>-5.2157021221332798</v>
      </c>
      <c r="AA889">
        <f t="shared" si="304"/>
        <v>-6.9395240670831981</v>
      </c>
      <c r="AB889">
        <f t="shared" si="315"/>
        <v>0.50033150173249341</v>
      </c>
      <c r="AC889">
        <f t="shared" si="305"/>
        <v>-2.35287238448878E-3</v>
      </c>
      <c r="AD889">
        <f t="shared" si="306"/>
        <v>-2.35287238448878E-3</v>
      </c>
      <c r="AE889">
        <f t="shared" si="307"/>
        <v>0.73999999999999244</v>
      </c>
      <c r="AF889">
        <f t="shared" si="316"/>
        <v>120.72696464640353</v>
      </c>
      <c r="AG889">
        <f t="shared" si="308"/>
        <v>-1.2247178678409503E-2</v>
      </c>
      <c r="AH889">
        <f t="shared" si="309"/>
        <v>-1.6294947296171366E-2</v>
      </c>
      <c r="AI889">
        <f t="shared" si="317"/>
        <v>0.26000000000000756</v>
      </c>
      <c r="AJ889">
        <f>MAX(0, $R889 - $AA889) * INDEX(Model_Assumptions[Values], 7)</f>
        <v>942.54800695262804</v>
      </c>
      <c r="AK889">
        <f>MAX(0, INDEX(Model_Assumptions[Values], 4) - $AD889)</f>
        <v>5.2352872384488783E-2</v>
      </c>
      <c r="AL889">
        <f>MAX(0, INDEX(Model_Assumptions[Values], 5) - $AC889)</f>
        <v>2.235287238448878E-2</v>
      </c>
      <c r="AM889">
        <f>INDEX(Model_Assumptions[Values], 6) * MAX(0, INDEX(Model_Assumptions[Values], 3) - $AB889)^2</f>
        <v>0</v>
      </c>
      <c r="AN889">
        <f t="shared" si="310"/>
        <v>937.85680249786344</v>
      </c>
      <c r="AO889" cm="1">
        <f t="array" ref="AO889">IFERROR(STDEV(IF($E$2:$E$2201=$E889, $AJ$2:$AJ$2201)), 0)</f>
        <v>5.4722853637898057</v>
      </c>
      <c r="AP889">
        <f t="shared" si="318"/>
        <v>0.85726604935597328</v>
      </c>
      <c r="AQ889">
        <f t="shared" si="311"/>
        <v>5.1557190059371968E-2</v>
      </c>
      <c r="AR889" cm="1">
        <f t="array" ref="AR889">IFERROR(STDEV(IF($E$2:$E$2201=$E889, $AK$2:$AK$2201)), 0)</f>
        <v>9.2841470796090205E-4</v>
      </c>
      <c r="AS889">
        <f t="shared" si="319"/>
        <v>0.85703330450719506</v>
      </c>
      <c r="AT889">
        <f t="shared" si="312"/>
        <v>2.1557190059371983E-2</v>
      </c>
      <c r="AU889" cm="1">
        <f t="array" ref="AU889">IFERROR(STDEV(IF($E$2:$E$2201=$E889, $AL$2:$AL$2201)), 0)</f>
        <v>9.2841470796090216E-4</v>
      </c>
      <c r="AV889">
        <f t="shared" si="320"/>
        <v>0.8570333045071763</v>
      </c>
      <c r="AW889">
        <f t="shared" si="313"/>
        <v>0</v>
      </c>
      <c r="AX889" cm="1">
        <f t="array" ref="AX889">IFERROR(STDEV(IF($E$2:$E$2201=$E889, $AM$2:$AM$2201)), 0)</f>
        <v>0</v>
      </c>
      <c r="AY889">
        <f t="shared" si="321"/>
        <v>0.8570333045071763</v>
      </c>
      <c r="AZ889">
        <f>INDEX(Model_Assumptions[Values],9)*((INDEX(Model_Scenarios[GR Weight],1)*$AG889)+(INDEX(Model_Scenarios[GP Weight],1)*$AH889)+(INDEX(Model_Scenarios[LTV Weight],1)*$AI889))-(INDEX(Model_Scenarios[LTV Weight],1)*$AP889)-(INDEX(Model_Scenarios[GP Weight],1)*($AS889+$AV889+$AY889))</f>
        <v>8.2806106175806582E-2</v>
      </c>
      <c r="BA889">
        <f>INDEX(Model_Assumptions[Values],9)*((INDEX(Model_Scenarios[GR Weight],2)*$AG889)+(INDEX(Model_Scenarios[GP Weight],2)*$AH889)+(INDEX(Model_Scenarios[LTV Weight],2)*$AI889))-(INDEX(Model_Scenarios[LTV Weight],2)*$AP889)-(INDEX(Model_Scenarios[GP Weight],2)*($AS889+$AV889+$AY889))</f>
        <v>-0.25192324609064609</v>
      </c>
      <c r="BB889">
        <f>INDEX(Model_Assumptions[Values],9)*((INDEX(Model_Scenarios[GR Weight],3)*$AG889)+(INDEX(Model_Scenarios[GP Weight],3)*$AH889)+(INDEX(Model_Scenarios[LTV Weight],3)*$AI889))-(INDEX(Model_Scenarios[LTV Weight],3)*$AP889)-(INDEX(Model_Scenarios[GP Weight],3)*($AS889+$AV889+$AY889))</f>
        <v>-0.76661652059122753</v>
      </c>
      <c r="BC889">
        <f>INDEX(Model_Assumptions[Values],9)*((INDEX(Model_Scenarios[GR Weight],4)*$AG889)+(INDEX(Model_Scenarios[GP Weight],4)*$AH889)+(INDEX(Model_Scenarios[LTV Weight],4)*$AI889))-(INDEX(Model_Scenarios[LTV Weight],4)*$AP889)-(INDEX(Model_Scenarios[GP Weight],4)*($AS889+$AV889+$AY889))</f>
        <v>-0.81701350499483882</v>
      </c>
      <c r="BD889">
        <f>INDEX(Model_Assumptions[Values],9)*((INDEX(Model_Scenarios[GR Weight],5)*$AG889)+(INDEX(Model_Scenarios[GP Weight],5)*$AH889)+(INDEX(Model_Scenarios[LTV Weight],5)*$AI889))-(INDEX(Model_Scenarios[LTV Weight],5)*$AP889)-(INDEX(Model_Scenarios[GP Weight],5)*($AS889+$AV889+$AY889))</f>
        <v>-1.3604797485187159</v>
      </c>
    </row>
    <row r="890" spans="1:56" x14ac:dyDescent="0.25">
      <c r="A890">
        <v>889</v>
      </c>
      <c r="B890">
        <v>18</v>
      </c>
      <c r="C890" s="3">
        <v>39</v>
      </c>
      <c r="D890" s="4">
        <v>0.76</v>
      </c>
      <c r="E890" t="str">
        <v>SKU-1023</v>
      </c>
      <c r="F890" t="str">
        <v>Raise</v>
      </c>
      <c r="G890" t="str">
        <v>Full</v>
      </c>
      <c r="H890">
        <v>70.78</v>
      </c>
      <c r="I890">
        <v>35.200000000000003</v>
      </c>
      <c r="J890">
        <v>26</v>
      </c>
      <c r="K890">
        <v>1840.28</v>
      </c>
      <c r="L890">
        <v>925.07999999999993</v>
      </c>
      <c r="M890">
        <v>0.50268437411698219</v>
      </c>
      <c r="N890">
        <v>70.329603257360873</v>
      </c>
      <c r="O890">
        <v>425.86968469138264</v>
      </c>
      <c r="P890">
        <v>425.86968469138264</v>
      </c>
      <c r="Q890">
        <v>644.90899917948718</v>
      </c>
      <c r="R890">
        <v>464.33447940923082</v>
      </c>
      <c r="S890">
        <v>1</v>
      </c>
      <c r="T890">
        <f t="shared" si="299"/>
        <v>70.43769847559426</v>
      </c>
      <c r="U890">
        <f t="shared" si="300"/>
        <v>-4.8361334332543233E-3</v>
      </c>
      <c r="V890">
        <f>IF($F890="Reduce", INDEX(Model_Assumptions[Values], 2), INDEX(Model_Assumptions[Values], 1))</f>
        <v>-0.4</v>
      </c>
      <c r="W890">
        <f t="shared" si="301"/>
        <v>26.050295787705842</v>
      </c>
      <c r="X890">
        <f t="shared" si="314"/>
        <v>1834.9228798944673</v>
      </c>
      <c r="Y890">
        <f t="shared" si="302"/>
        <v>917.95246816722158</v>
      </c>
      <c r="Z890">
        <f t="shared" si="303"/>
        <v>-5.3571201055326583</v>
      </c>
      <c r="AA890">
        <f t="shared" si="304"/>
        <v>-7.1275318327783452</v>
      </c>
      <c r="AB890">
        <f t="shared" si="315"/>
        <v>0.50026760155719252</v>
      </c>
      <c r="AC890">
        <f t="shared" si="305"/>
        <v>-2.4167725597896705E-3</v>
      </c>
      <c r="AD890">
        <f t="shared" si="306"/>
        <v>-2.4167725597896705E-3</v>
      </c>
      <c r="AE890">
        <f t="shared" si="307"/>
        <v>0.76000000000000756</v>
      </c>
      <c r="AF890">
        <f t="shared" si="316"/>
        <v>111.44027505821188</v>
      </c>
      <c r="AG890">
        <f t="shared" si="308"/>
        <v>-1.2579247356887665E-2</v>
      </c>
      <c r="AH890">
        <f t="shared" si="309"/>
        <v>-1.6736415126480518E-2</v>
      </c>
      <c r="AI890">
        <f t="shared" si="317"/>
        <v>0.23999999999999241</v>
      </c>
      <c r="AJ890">
        <f>MAX(0, $R890 - $AA890) * INDEX(Model_Assumptions[Values], 7)</f>
        <v>942.92402248401834</v>
      </c>
      <c r="AK890">
        <f>MAX(0, INDEX(Model_Assumptions[Values], 4) - $AD890)</f>
        <v>5.2416772559789673E-2</v>
      </c>
      <c r="AL890">
        <f>MAX(0, INDEX(Model_Assumptions[Values], 5) - $AC890)</f>
        <v>2.2416772559789671E-2</v>
      </c>
      <c r="AM890">
        <f>INDEX(Model_Assumptions[Values], 6) * MAX(0, INDEX(Model_Assumptions[Values], 3) - $AB890)^2</f>
        <v>0</v>
      </c>
      <c r="AN890">
        <f t="shared" si="310"/>
        <v>937.85680249786344</v>
      </c>
      <c r="AO890" cm="1">
        <f t="array" ref="AO890">IFERROR(STDEV(IF($E$2:$E$2201=$E890, $AJ$2:$AJ$2201)), 0)</f>
        <v>5.4722853637898057</v>
      </c>
      <c r="AP890">
        <f t="shared" si="318"/>
        <v>0.92597875463234547</v>
      </c>
      <c r="AQ890">
        <f t="shared" si="311"/>
        <v>5.1557190059371968E-2</v>
      </c>
      <c r="AR890" cm="1">
        <f t="array" ref="AR890">IFERROR(STDEV(IF($E$2:$E$2201=$E890, $AK$2:$AK$2201)), 0)</f>
        <v>9.2841470796090205E-4</v>
      </c>
      <c r="AS890">
        <f t="shared" si="319"/>
        <v>0.92586049428883466</v>
      </c>
      <c r="AT890">
        <f t="shared" si="312"/>
        <v>2.1557190059371983E-2</v>
      </c>
      <c r="AU890" cm="1">
        <f t="array" ref="AU890">IFERROR(STDEV(IF($E$2:$E$2201=$E890, $AL$2:$AL$2201)), 0)</f>
        <v>9.2841470796090216E-4</v>
      </c>
      <c r="AV890">
        <f t="shared" si="320"/>
        <v>0.92586049428881589</v>
      </c>
      <c r="AW890">
        <f t="shared" si="313"/>
        <v>0</v>
      </c>
      <c r="AX890" cm="1">
        <f t="array" ref="AX890">IFERROR(STDEV(IF($E$2:$E$2201=$E890, $AM$2:$AM$2201)), 0)</f>
        <v>0</v>
      </c>
      <c r="AY890">
        <f t="shared" si="321"/>
        <v>0.92586049428881589</v>
      </c>
      <c r="AZ890">
        <f>INDEX(Model_Assumptions[Values],9)*((INDEX(Model_Scenarios[GR Weight],1)*$AG890)+(INDEX(Model_Scenarios[GP Weight],1)*$AH890)+(INDEX(Model_Scenarios[LTV Weight],1)*$AI890))-(INDEX(Model_Scenarios[LTV Weight],1)*$AP890)-(INDEX(Model_Scenarios[GP Weight],1)*($AS890+$AV890+$AY890))</f>
        <v>-7.3198983234237402E-2</v>
      </c>
      <c r="BA890">
        <f>INDEX(Model_Assumptions[Values],9)*((INDEX(Model_Scenarios[GR Weight],2)*$AG890)+(INDEX(Model_Scenarios[GP Weight],2)*$AH890)+(INDEX(Model_Scenarios[LTV Weight],2)*$AI890))-(INDEX(Model_Scenarios[LTV Weight],2)*$AP890)-(INDEX(Model_Scenarios[GP Weight],2)*($AS890+$AV890+$AY890))</f>
        <v>-0.40357333772848869</v>
      </c>
      <c r="BB890">
        <f>INDEX(Model_Assumptions[Values],9)*((INDEX(Model_Scenarios[GR Weight],3)*$AG890)+(INDEX(Model_Scenarios[GP Weight],3)*$AH890)+(INDEX(Model_Scenarios[LTV Weight],3)*$AI890))-(INDEX(Model_Scenarios[LTV Weight],3)*$AP890)-(INDEX(Model_Scenarios[GP Weight],3)*($AS890+$AV890+$AY890))</f>
        <v>-0.90755780652366702</v>
      </c>
      <c r="BC890">
        <f>INDEX(Model_Assumptions[Values],9)*((INDEX(Model_Scenarios[GR Weight],4)*$AG890)+(INDEX(Model_Scenarios[GP Weight],4)*$AH890)+(INDEX(Model_Scenarios[LTV Weight],4)*$AI890))-(INDEX(Model_Scenarios[LTV Weight],4)*$AP890)-(INDEX(Model_Scenarios[GP Weight],4)*($AS890+$AV890+$AY890))</f>
        <v>-0.94124955473887251</v>
      </c>
      <c r="BD890">
        <f>INDEX(Model_Assumptions[Values],9)*((INDEX(Model_Scenarios[GR Weight],5)*$AG890)+(INDEX(Model_Scenarios[GP Weight],5)*$AH890)+(INDEX(Model_Scenarios[LTV Weight],5)*$AI890))-(INDEX(Model_Scenarios[LTV Weight],5)*$AP890)-(INDEX(Model_Scenarios[GP Weight],5)*($AS890+$AV890+$AY890))</f>
        <v>-1.5177688931893616</v>
      </c>
    </row>
    <row r="891" spans="1:56" x14ac:dyDescent="0.25">
      <c r="A891">
        <v>890</v>
      </c>
      <c r="B891">
        <v>18</v>
      </c>
      <c r="C891" s="3">
        <v>40</v>
      </c>
      <c r="D891" s="4">
        <v>0.78</v>
      </c>
      <c r="E891" t="str">
        <v>SKU-1023</v>
      </c>
      <c r="F891" t="str">
        <v>Raise</v>
      </c>
      <c r="G891" t="str">
        <v>Full</v>
      </c>
      <c r="H891">
        <v>70.78</v>
      </c>
      <c r="I891">
        <v>35.200000000000003</v>
      </c>
      <c r="J891">
        <v>26</v>
      </c>
      <c r="K891">
        <v>1840.28</v>
      </c>
      <c r="L891">
        <v>925.07999999999993</v>
      </c>
      <c r="M891">
        <v>0.50268437411698219</v>
      </c>
      <c r="N891">
        <v>70.329603257360873</v>
      </c>
      <c r="O891">
        <v>425.86968469138264</v>
      </c>
      <c r="P891">
        <v>425.86968469138264</v>
      </c>
      <c r="Q891">
        <v>644.90899917948718</v>
      </c>
      <c r="R891">
        <v>464.33447940923082</v>
      </c>
      <c r="S891">
        <v>1</v>
      </c>
      <c r="T891">
        <f t="shared" si="299"/>
        <v>70.428690540741485</v>
      </c>
      <c r="U891">
        <f t="shared" si="300"/>
        <v>-4.9634001025503846E-3</v>
      </c>
      <c r="V891">
        <f>IF($F891="Reduce", INDEX(Model_Assumptions[Values], 2), INDEX(Model_Assumptions[Values], 1))</f>
        <v>-0.4</v>
      </c>
      <c r="W891">
        <f t="shared" si="301"/>
        <v>26.051619361066525</v>
      </c>
      <c r="X891">
        <f t="shared" si="314"/>
        <v>1834.7814380657437</v>
      </c>
      <c r="Y891">
        <f t="shared" si="302"/>
        <v>917.76443655620199</v>
      </c>
      <c r="Z891">
        <f t="shared" si="303"/>
        <v>-5.4985619342562586</v>
      </c>
      <c r="AA891">
        <f t="shared" si="304"/>
        <v>-7.3155634437979415</v>
      </c>
      <c r="AB891">
        <f t="shared" si="315"/>
        <v>0.50020368503603574</v>
      </c>
      <c r="AC891">
        <f t="shared" si="305"/>
        <v>-2.4806890809464521E-3</v>
      </c>
      <c r="AD891">
        <f t="shared" si="306"/>
        <v>-2.4806890809464521E-3</v>
      </c>
      <c r="AE891">
        <f t="shared" si="307"/>
        <v>0.77999999999999114</v>
      </c>
      <c r="AF891">
        <f t="shared" si="316"/>
        <v>102.1535854700349</v>
      </c>
      <c r="AG891">
        <f t="shared" si="308"/>
        <v>-1.2911372027433537E-2</v>
      </c>
      <c r="AH891">
        <f t="shared" si="309"/>
        <v>-1.7177938948857916E-2</v>
      </c>
      <c r="AI891">
        <f t="shared" si="317"/>
        <v>0.22000000000000886</v>
      </c>
      <c r="AJ891">
        <f>MAX(0, $R891 - $AA891) * INDEX(Model_Assumptions[Values], 7)</f>
        <v>943.30008570605753</v>
      </c>
      <c r="AK891">
        <f>MAX(0, INDEX(Model_Assumptions[Values], 4) - $AD891)</f>
        <v>5.2480689080946455E-2</v>
      </c>
      <c r="AL891">
        <f>MAX(0, INDEX(Model_Assumptions[Values], 5) - $AC891)</f>
        <v>2.2480689080946453E-2</v>
      </c>
      <c r="AM891">
        <f>INDEX(Model_Assumptions[Values], 6) * MAX(0, INDEX(Model_Assumptions[Values], 3) - $AB891)^2</f>
        <v>0</v>
      </c>
      <c r="AN891">
        <f t="shared" si="310"/>
        <v>937.85680249786344</v>
      </c>
      <c r="AO891" cm="1">
        <f t="array" ref="AO891">IFERROR(STDEV(IF($E$2:$E$2201=$E891, $AJ$2:$AJ$2201)), 0)</f>
        <v>5.4722853637898057</v>
      </c>
      <c r="AP891">
        <f t="shared" si="318"/>
        <v>0.99470017485059814</v>
      </c>
      <c r="AQ891">
        <f t="shared" si="311"/>
        <v>5.1557190059371968E-2</v>
      </c>
      <c r="AR891" cm="1">
        <f t="array" ref="AR891">IFERROR(STDEV(IF($E$2:$E$2201=$E891, $AK$2:$AK$2201)), 0)</f>
        <v>9.2841470796090205E-4</v>
      </c>
      <c r="AS891">
        <f t="shared" si="319"/>
        <v>0.99470529027140042</v>
      </c>
      <c r="AT891">
        <f t="shared" si="312"/>
        <v>2.1557190059371983E-2</v>
      </c>
      <c r="AU891" cm="1">
        <f t="array" ref="AU891">IFERROR(STDEV(IF($E$2:$E$2201=$E891, $AL$2:$AL$2201)), 0)</f>
        <v>9.2841470796090216E-4</v>
      </c>
      <c r="AV891">
        <f t="shared" si="320"/>
        <v>0.99470529027138155</v>
      </c>
      <c r="AW891">
        <f t="shared" si="313"/>
        <v>0</v>
      </c>
      <c r="AX891" cm="1">
        <f t="array" ref="AX891">IFERROR(STDEV(IF($E$2:$E$2201=$E891, $AM$2:$AM$2201)), 0)</f>
        <v>0</v>
      </c>
      <c r="AY891">
        <f t="shared" si="321"/>
        <v>0.99470529027138155</v>
      </c>
      <c r="AZ891">
        <f>INDEX(Model_Assumptions[Values],9)*((INDEX(Model_Scenarios[GR Weight],1)*$AG891)+(INDEX(Model_Scenarios[GP Weight],1)*$AH891)+(INDEX(Model_Scenarios[LTV Weight],1)*$AI891))-(INDEX(Model_Scenarios[LTV Weight],1)*$AP891)-(INDEX(Model_Scenarios[GP Weight],1)*($AS891+$AV891+$AY891))</f>
        <v>-0.2292163824500052</v>
      </c>
      <c r="BA891">
        <f>INDEX(Model_Assumptions[Values],9)*((INDEX(Model_Scenarios[GR Weight],2)*$AG891)+(INDEX(Model_Scenarios[GP Weight],2)*$AH891)+(INDEX(Model_Scenarios[LTV Weight],2)*$AI891))-(INDEX(Model_Scenarios[LTV Weight],2)*$AP891)-(INDEX(Model_Scenarios[GP Weight],2)*($AS891+$AV891+$AY891))</f>
        <v>-0.55523975578512574</v>
      </c>
      <c r="BB891">
        <f>INDEX(Model_Assumptions[Values],9)*((INDEX(Model_Scenarios[GR Weight],3)*$AG891)+(INDEX(Model_Scenarios[GP Weight],3)*$AH891)+(INDEX(Model_Scenarios[LTV Weight],3)*$AI891))-(INDEX(Model_Scenarios[LTV Weight],3)*$AP891)-(INDEX(Model_Scenarios[GP Weight],3)*($AS891+$AV891+$AY891))</f>
        <v>-1.0485212329199718</v>
      </c>
      <c r="BC891">
        <f>INDEX(Model_Assumptions[Values],9)*((INDEX(Model_Scenarios[GR Weight],4)*$AG891)+(INDEX(Model_Scenarios[GP Weight],4)*$AH891)+(INDEX(Model_Scenarios[LTV Weight],4)*$AI891))-(INDEX(Model_Scenarios[LTV Weight],4)*$AP891)-(INDEX(Model_Scenarios[GP Weight],4)*($AS891+$AV891+$AY891))</f>
        <v>-1.0655069014486334</v>
      </c>
      <c r="BD891">
        <f>INDEX(Model_Assumptions[Values],9)*((INDEX(Model_Scenarios[GR Weight],5)*$AG891)+(INDEX(Model_Scenarios[GP Weight],5)*$AH891)+(INDEX(Model_Scenarios[LTV Weight],5)*$AI891))-(INDEX(Model_Scenarios[LTV Weight],5)*$AP891)-(INDEX(Model_Scenarios[GP Weight],5)*($AS891+$AV891+$AY891))</f>
        <v>-1.6750894767972213</v>
      </c>
    </row>
    <row r="892" spans="1:56" x14ac:dyDescent="0.25">
      <c r="A892">
        <v>891</v>
      </c>
      <c r="B892">
        <v>18</v>
      </c>
      <c r="C892" s="3">
        <v>41</v>
      </c>
      <c r="D892" s="4">
        <v>0.8</v>
      </c>
      <c r="E892" t="str">
        <v>SKU-1023</v>
      </c>
      <c r="F892" t="str">
        <v>Raise</v>
      </c>
      <c r="G892" t="str">
        <v>Full</v>
      </c>
      <c r="H892">
        <v>70.78</v>
      </c>
      <c r="I892">
        <v>35.200000000000003</v>
      </c>
      <c r="J892">
        <v>26</v>
      </c>
      <c r="K892">
        <v>1840.28</v>
      </c>
      <c r="L892">
        <v>925.07999999999993</v>
      </c>
      <c r="M892">
        <v>0.50268437411698219</v>
      </c>
      <c r="N892">
        <v>70.329603257360873</v>
      </c>
      <c r="O892">
        <v>425.86968469138264</v>
      </c>
      <c r="P892">
        <v>425.86968469138264</v>
      </c>
      <c r="Q892">
        <v>644.90899917948718</v>
      </c>
      <c r="R892">
        <v>464.33447940923082</v>
      </c>
      <c r="S892">
        <v>1</v>
      </c>
      <c r="T892">
        <f t="shared" si="299"/>
        <v>70.419682605888696</v>
      </c>
      <c r="U892">
        <f t="shared" si="300"/>
        <v>-5.0906667718466454E-3</v>
      </c>
      <c r="V892">
        <f>IF($F892="Reduce", INDEX(Model_Assumptions[Values], 2), INDEX(Model_Assumptions[Values], 1))</f>
        <v>-0.4</v>
      </c>
      <c r="W892">
        <f t="shared" si="301"/>
        <v>26.052942934427204</v>
      </c>
      <c r="X892">
        <f t="shared" si="314"/>
        <v>1834.6399723916941</v>
      </c>
      <c r="Y892">
        <f t="shared" si="302"/>
        <v>917.57638109985646</v>
      </c>
      <c r="Z892">
        <f t="shared" si="303"/>
        <v>-5.6400276083058998</v>
      </c>
      <c r="AA892">
        <f t="shared" si="304"/>
        <v>-7.503618900143465</v>
      </c>
      <c r="AB892">
        <f t="shared" si="315"/>
        <v>0.50013975216275008</v>
      </c>
      <c r="AC892">
        <f t="shared" si="305"/>
        <v>-2.5446219542321069E-3</v>
      </c>
      <c r="AD892">
        <f t="shared" si="306"/>
        <v>-2.5446219542321069E-3</v>
      </c>
      <c r="AE892">
        <f t="shared" si="307"/>
        <v>0.80000000000000626</v>
      </c>
      <c r="AF892">
        <f t="shared" si="316"/>
        <v>92.866895881843263</v>
      </c>
      <c r="AG892">
        <f t="shared" si="308"/>
        <v>-1.3243552690051395E-2</v>
      </c>
      <c r="AH892">
        <f t="shared" si="309"/>
        <v>-1.7619518763307029E-2</v>
      </c>
      <c r="AI892">
        <f t="shared" si="317"/>
        <v>0.19999999999999374</v>
      </c>
      <c r="AJ892">
        <f>MAX(0, $R892 - $AA892) * INDEX(Model_Assumptions[Values], 7)</f>
        <v>943.67619661874858</v>
      </c>
      <c r="AK892">
        <f>MAX(0, INDEX(Model_Assumptions[Values], 4) - $AD892)</f>
        <v>5.254462195423211E-2</v>
      </c>
      <c r="AL892">
        <f>MAX(0, INDEX(Model_Assumptions[Values], 5) - $AC892)</f>
        <v>2.2544621954232107E-2</v>
      </c>
      <c r="AM892">
        <f>INDEX(Model_Assumptions[Values], 6) * MAX(0, INDEX(Model_Assumptions[Values], 3) - $AB892)^2</f>
        <v>0</v>
      </c>
      <c r="AN892">
        <f t="shared" si="310"/>
        <v>937.85680249786344</v>
      </c>
      <c r="AO892" cm="1">
        <f t="array" ref="AO892">IFERROR(STDEV(IF($E$2:$E$2201=$E892, $AJ$2:$AJ$2201)), 0)</f>
        <v>5.4722853637898057</v>
      </c>
      <c r="AP892">
        <f t="shared" si="318"/>
        <v>1.0634303100112712</v>
      </c>
      <c r="AQ892">
        <f t="shared" si="311"/>
        <v>5.1557190059371968E-2</v>
      </c>
      <c r="AR892" cm="1">
        <f t="array" ref="AR892">IFERROR(STDEV(IF($E$2:$E$2201=$E892, $AK$2:$AK$2201)), 0)</f>
        <v>9.2841470796090205E-4</v>
      </c>
      <c r="AS892">
        <f t="shared" si="319"/>
        <v>1.0635676992115517</v>
      </c>
      <c r="AT892">
        <f t="shared" si="312"/>
        <v>2.1557190059371983E-2</v>
      </c>
      <c r="AU892" cm="1">
        <f t="array" ref="AU892">IFERROR(STDEV(IF($E$2:$E$2201=$E892, $AL$2:$AL$2201)), 0)</f>
        <v>9.2841470796090216E-4</v>
      </c>
      <c r="AV892">
        <f t="shared" si="320"/>
        <v>1.0635676992115328</v>
      </c>
      <c r="AW892">
        <f t="shared" si="313"/>
        <v>0</v>
      </c>
      <c r="AX892" cm="1">
        <f t="array" ref="AX892">IFERROR(STDEV(IF($E$2:$E$2201=$E892, $AM$2:$AM$2201)), 0)</f>
        <v>0</v>
      </c>
      <c r="AY892">
        <f t="shared" si="321"/>
        <v>1.0635676992115328</v>
      </c>
      <c r="AZ892">
        <f>INDEX(Model_Assumptions[Values],9)*((INDEX(Model_Scenarios[GR Weight],1)*$AG892)+(INDEX(Model_Scenarios[GP Weight],1)*$AH892)+(INDEX(Model_Scenarios[LTV Weight],1)*$AI892))-(INDEX(Model_Scenarios[LTV Weight],1)*$AP892)-(INDEX(Model_Scenarios[GP Weight],1)*($AS892+$AV892+$AY892))</f>
        <v>-0.38524609349918298</v>
      </c>
      <c r="BA892">
        <f>INDEX(Model_Assumptions[Values],9)*((INDEX(Model_Scenarios[GR Weight],2)*$AG892)+(INDEX(Model_Scenarios[GP Weight],2)*$AH892)+(INDEX(Model_Scenarios[LTV Weight],2)*$AI892))-(INDEX(Model_Scenarios[LTV Weight],2)*$AP892)-(INDEX(Model_Scenarios[GP Weight],2)*($AS892+$AV892+$AY892))</f>
        <v>-0.70692250431511583</v>
      </c>
      <c r="BB892">
        <f>INDEX(Model_Assumptions[Values],9)*((INDEX(Model_Scenarios[GR Weight],3)*$AG892)+(INDEX(Model_Scenarios[GP Weight],3)*$AH892)+(INDEX(Model_Scenarios[LTV Weight],3)*$AI892))-(INDEX(Model_Scenarios[LTV Weight],3)*$AP892)-(INDEX(Model_Scenarios[GP Weight],3)*($AS892+$AV892+$AY892))</f>
        <v>-1.1895068068749888</v>
      </c>
      <c r="BC892">
        <f>INDEX(Model_Assumptions[Values],9)*((INDEX(Model_Scenarios[GR Weight],4)*$AG892)+(INDEX(Model_Scenarios[GP Weight],4)*$AH892)+(INDEX(Model_Scenarios[LTV Weight],4)*$AI892))-(INDEX(Model_Scenarios[LTV Weight],4)*$AP892)-(INDEX(Model_Scenarios[GP Weight],4)*($AS892+$AV892+$AY892))</f>
        <v>-1.1897855522188843</v>
      </c>
      <c r="BD892">
        <f>INDEX(Model_Assumptions[Values],9)*((INDEX(Model_Scenarios[GR Weight],5)*$AG892)+(INDEX(Model_Scenarios[GP Weight],5)*$AH892)+(INDEX(Model_Scenarios[LTV Weight],5)*$AI892))-(INDEX(Model_Scenarios[LTV Weight],5)*$AP892)-(INDEX(Model_Scenarios[GP Weight],5)*($AS892+$AV892+$AY892))</f>
        <v>-1.8324415104910112</v>
      </c>
    </row>
    <row r="893" spans="1:56" x14ac:dyDescent="0.25">
      <c r="A893">
        <v>892</v>
      </c>
      <c r="B893">
        <v>18</v>
      </c>
      <c r="C893" s="3">
        <v>42</v>
      </c>
      <c r="D893" s="4">
        <v>0.82000000000000006</v>
      </c>
      <c r="E893" t="str">
        <v>SKU-1023</v>
      </c>
      <c r="F893" t="str">
        <v>Raise</v>
      </c>
      <c r="G893" t="str">
        <v>Full</v>
      </c>
      <c r="H893">
        <v>70.78</v>
      </c>
      <c r="I893">
        <v>35.200000000000003</v>
      </c>
      <c r="J893">
        <v>26</v>
      </c>
      <c r="K893">
        <v>1840.28</v>
      </c>
      <c r="L893">
        <v>925.07999999999993</v>
      </c>
      <c r="M893">
        <v>0.50268437411698219</v>
      </c>
      <c r="N893">
        <v>70.329603257360873</v>
      </c>
      <c r="O893">
        <v>425.86968469138264</v>
      </c>
      <c r="P893">
        <v>425.86968469138264</v>
      </c>
      <c r="Q893">
        <v>644.90899917948718</v>
      </c>
      <c r="R893">
        <v>464.33447940923082</v>
      </c>
      <c r="S893">
        <v>1</v>
      </c>
      <c r="T893">
        <f t="shared" si="299"/>
        <v>70.41067467103592</v>
      </c>
      <c r="U893">
        <f t="shared" si="300"/>
        <v>-5.2179334411427067E-3</v>
      </c>
      <c r="V893">
        <f>IF($F893="Reduce", INDEX(Model_Assumptions[Values], 2), INDEX(Model_Assumptions[Values], 1))</f>
        <v>-0.4</v>
      </c>
      <c r="W893">
        <f t="shared" si="301"/>
        <v>26.054266507787887</v>
      </c>
      <c r="X893">
        <f t="shared" si="314"/>
        <v>1834.49848287232</v>
      </c>
      <c r="Y893">
        <f t="shared" si="302"/>
        <v>917.38830179818626</v>
      </c>
      <c r="Z893">
        <f t="shared" si="303"/>
        <v>-5.7815171276799902</v>
      </c>
      <c r="AA893">
        <f t="shared" si="304"/>
        <v>-7.691698201813665</v>
      </c>
      <c r="AB893">
        <f t="shared" si="315"/>
        <v>0.50007580293105969</v>
      </c>
      <c r="AC893">
        <f t="shared" si="305"/>
        <v>-2.6085711859225036E-3</v>
      </c>
      <c r="AD893">
        <f t="shared" si="306"/>
        <v>-2.6085711859225036E-3</v>
      </c>
      <c r="AE893">
        <f t="shared" si="307"/>
        <v>0.81999999999998985</v>
      </c>
      <c r="AF893">
        <f t="shared" si="316"/>
        <v>83.580206293666265</v>
      </c>
      <c r="AG893">
        <f t="shared" si="308"/>
        <v>-1.3575789344737497E-2</v>
      </c>
      <c r="AH893">
        <f t="shared" si="309"/>
        <v>-1.8061154569824923E-2</v>
      </c>
      <c r="AI893">
        <f t="shared" si="317"/>
        <v>0.18000000000001015</v>
      </c>
      <c r="AJ893">
        <f>MAX(0, $R893 - $AA893) * INDEX(Model_Assumptions[Values], 7)</f>
        <v>944.05235522208898</v>
      </c>
      <c r="AK893">
        <f>MAX(0, INDEX(Model_Assumptions[Values], 4) - $AD893)</f>
        <v>5.2608571185922506E-2</v>
      </c>
      <c r="AL893">
        <f>MAX(0, INDEX(Model_Assumptions[Values], 5) - $AC893)</f>
        <v>2.2608571185922504E-2</v>
      </c>
      <c r="AM893">
        <f>INDEX(Model_Assumptions[Values], 6) * MAX(0, INDEX(Model_Assumptions[Values], 3) - $AB893)^2</f>
        <v>0</v>
      </c>
      <c r="AN893">
        <f t="shared" si="310"/>
        <v>937.85680249786344</v>
      </c>
      <c r="AO893" cm="1">
        <f t="array" ref="AO893">IFERROR(STDEV(IF($E$2:$E$2201=$E893, $AJ$2:$AJ$2201)), 0)</f>
        <v>5.4722853637898057</v>
      </c>
      <c r="AP893">
        <f t="shared" si="318"/>
        <v>1.1321691601139079</v>
      </c>
      <c r="AQ893">
        <f t="shared" si="311"/>
        <v>5.1557190059371968E-2</v>
      </c>
      <c r="AR893" cm="1">
        <f t="array" ref="AR893">IFERROR(STDEV(IF($E$2:$E$2201=$E893, $AK$2:$AK$2201)), 0)</f>
        <v>9.2841470796090205E-4</v>
      </c>
      <c r="AS893">
        <f t="shared" si="319"/>
        <v>1.1324477278690572</v>
      </c>
      <c r="AT893">
        <f t="shared" si="312"/>
        <v>2.1557190059371983E-2</v>
      </c>
      <c r="AU893" cm="1">
        <f t="array" ref="AU893">IFERROR(STDEV(IF($E$2:$E$2201=$E893, $AL$2:$AL$2201)), 0)</f>
        <v>9.2841470796090216E-4</v>
      </c>
      <c r="AV893">
        <f t="shared" si="320"/>
        <v>1.1324477278690386</v>
      </c>
      <c r="AW893">
        <f t="shared" si="313"/>
        <v>0</v>
      </c>
      <c r="AX893" cm="1">
        <f t="array" ref="AX893">IFERROR(STDEV(IF($E$2:$E$2201=$E893, $AM$2:$AM$2201)), 0)</f>
        <v>0</v>
      </c>
      <c r="AY893">
        <f t="shared" si="321"/>
        <v>1.1324477278690386</v>
      </c>
      <c r="AZ893">
        <f>INDEX(Model_Assumptions[Values],9)*((INDEX(Model_Scenarios[GR Weight],1)*$AG893)+(INDEX(Model_Scenarios[GP Weight],1)*$AH893)+(INDEX(Model_Scenarios[LTV Weight],1)*$AI893))-(INDEX(Model_Scenarios[LTV Weight],1)*$AP893)-(INDEX(Model_Scenarios[GP Weight],1)*($AS893+$AV893+$AY893))</f>
        <v>-0.54128811840908042</v>
      </c>
      <c r="BA893">
        <f>INDEX(Model_Assumptions[Values],9)*((INDEX(Model_Scenarios[GR Weight],2)*$AG893)+(INDEX(Model_Scenarios[GP Weight],2)*$AH893)+(INDEX(Model_Scenarios[LTV Weight],2)*$AI893))-(INDEX(Model_Scenarios[LTV Weight],2)*$AP893)-(INDEX(Model_Scenarios[GP Weight],2)*($AS893+$AV893+$AY893))</f>
        <v>-0.85862158737381211</v>
      </c>
      <c r="BB893">
        <f>INDEX(Model_Assumptions[Values],9)*((INDEX(Model_Scenarios[GR Weight],3)*$AG893)+(INDEX(Model_Scenarios[GP Weight],3)*$AH893)+(INDEX(Model_Scenarios[LTV Weight],3)*$AI893))-(INDEX(Model_Scenarios[LTV Weight],3)*$AP893)-(INDEX(Model_Scenarios[GP Weight],3)*($AS893+$AV893+$AY893))</f>
        <v>-1.3305145354861552</v>
      </c>
      <c r="BC893">
        <f>INDEX(Model_Assumptions[Values],9)*((INDEX(Model_Scenarios[GR Weight],4)*$AG893)+(INDEX(Model_Scenarios[GP Weight],4)*$AH893)+(INDEX(Model_Scenarios[LTV Weight],4)*$AI893))-(INDEX(Model_Scenarios[LTV Weight],4)*$AP893)-(INDEX(Model_Scenarios[GP Weight],4)*($AS893+$AV893+$AY893))</f>
        <v>-1.3140855141471381</v>
      </c>
      <c r="BD893">
        <f>INDEX(Model_Assumptions[Values],9)*((INDEX(Model_Scenarios[GR Weight],5)*$AG893)+(INDEX(Model_Scenarios[GP Weight],5)*$AH893)+(INDEX(Model_Scenarios[LTV Weight],5)*$AI893))-(INDEX(Model_Scenarios[LTV Weight],5)*$AP893)-(INDEX(Model_Scenarios[GP Weight],5)*($AS893+$AV893+$AY893))</f>
        <v>-1.9898250054241444</v>
      </c>
    </row>
    <row r="894" spans="1:56" x14ac:dyDescent="0.25">
      <c r="A894">
        <v>893</v>
      </c>
      <c r="B894">
        <v>18</v>
      </c>
      <c r="C894" s="3">
        <v>43</v>
      </c>
      <c r="D894" s="4">
        <v>0.84</v>
      </c>
      <c r="E894" t="str">
        <v>SKU-1023</v>
      </c>
      <c r="F894" t="str">
        <v>Raise</v>
      </c>
      <c r="G894" t="str">
        <v>Full</v>
      </c>
      <c r="H894">
        <v>70.78</v>
      </c>
      <c r="I894">
        <v>35.200000000000003</v>
      </c>
      <c r="J894">
        <v>26</v>
      </c>
      <c r="K894">
        <v>1840.28</v>
      </c>
      <c r="L894">
        <v>925.07999999999993</v>
      </c>
      <c r="M894">
        <v>0.50268437411698219</v>
      </c>
      <c r="N894">
        <v>70.329603257360873</v>
      </c>
      <c r="O894">
        <v>425.86968469138264</v>
      </c>
      <c r="P894">
        <v>425.86968469138264</v>
      </c>
      <c r="Q894">
        <v>644.90899917948718</v>
      </c>
      <c r="R894">
        <v>464.33447940923082</v>
      </c>
      <c r="S894">
        <v>1</v>
      </c>
      <c r="T894">
        <f t="shared" si="299"/>
        <v>70.401666736183131</v>
      </c>
      <c r="U894">
        <f t="shared" si="300"/>
        <v>-5.3452001104389683E-3</v>
      </c>
      <c r="V894">
        <f>IF($F894="Reduce", INDEX(Model_Assumptions[Values], 2), INDEX(Model_Assumptions[Values], 1))</f>
        <v>-0.4</v>
      </c>
      <c r="W894">
        <f t="shared" si="301"/>
        <v>26.055590081148562</v>
      </c>
      <c r="X894">
        <f t="shared" si="314"/>
        <v>1834.3569695076199</v>
      </c>
      <c r="Y894">
        <f t="shared" si="302"/>
        <v>917.20019865119036</v>
      </c>
      <c r="Z894">
        <f t="shared" si="303"/>
        <v>-5.9230304923801214</v>
      </c>
      <c r="AA894">
        <f t="shared" si="304"/>
        <v>-7.8798013488095648</v>
      </c>
      <c r="AB894">
        <f t="shared" si="315"/>
        <v>0.50001183733468535</v>
      </c>
      <c r="AC894">
        <f t="shared" si="305"/>
        <v>-2.6725367822968416E-3</v>
      </c>
      <c r="AD894">
        <f t="shared" si="306"/>
        <v>-2.6725367822968416E-3</v>
      </c>
      <c r="AE894">
        <f t="shared" si="307"/>
        <v>0.84000000000000508</v>
      </c>
      <c r="AF894">
        <f t="shared" si="316"/>
        <v>74.293516705474573</v>
      </c>
      <c r="AG894">
        <f t="shared" si="308"/>
        <v>-1.3908081991495583E-2</v>
      </c>
      <c r="AH894">
        <f t="shared" si="309"/>
        <v>-1.8502846368414001E-2</v>
      </c>
      <c r="AI894">
        <f t="shared" si="317"/>
        <v>0.15999999999999492</v>
      </c>
      <c r="AJ894">
        <f>MAX(0, $R894 - $AA894) * INDEX(Model_Assumptions[Values], 7)</f>
        <v>944.42856151608078</v>
      </c>
      <c r="AK894">
        <f>MAX(0, INDEX(Model_Assumptions[Values], 4) - $AD894)</f>
        <v>5.2672536782296844E-2</v>
      </c>
      <c r="AL894">
        <f>MAX(0, INDEX(Model_Assumptions[Values], 5) - $AC894)</f>
        <v>2.2672536782296842E-2</v>
      </c>
      <c r="AM894">
        <f>INDEX(Model_Assumptions[Values], 6) * MAX(0, INDEX(Model_Assumptions[Values], 3) - $AB894)^2</f>
        <v>0</v>
      </c>
      <c r="AN894">
        <f t="shared" si="310"/>
        <v>937.85680249786344</v>
      </c>
      <c r="AO894" cm="1">
        <f t="array" ref="AO894">IFERROR(STDEV(IF($E$2:$E$2201=$E894, $AJ$2:$AJ$2201)), 0)</f>
        <v>5.4722853637898057</v>
      </c>
      <c r="AP894">
        <f t="shared" si="318"/>
        <v>1.2009167251588821</v>
      </c>
      <c r="AQ894">
        <f t="shared" si="311"/>
        <v>5.1557190059371968E-2</v>
      </c>
      <c r="AR894" cm="1">
        <f t="array" ref="AR894">IFERROR(STDEV(IF($E$2:$E$2201=$E894, $AK$2:$AK$2201)), 0)</f>
        <v>9.2841470796090205E-4</v>
      </c>
      <c r="AS894">
        <f t="shared" si="319"/>
        <v>1.2013453830072736</v>
      </c>
      <c r="AT894">
        <f t="shared" si="312"/>
        <v>2.1557190059371983E-2</v>
      </c>
      <c r="AU894" cm="1">
        <f t="array" ref="AU894">IFERROR(STDEV(IF($E$2:$E$2201=$E894, $AL$2:$AL$2201)), 0)</f>
        <v>9.2841470796090216E-4</v>
      </c>
      <c r="AV894">
        <f t="shared" si="320"/>
        <v>1.2013453830072547</v>
      </c>
      <c r="AW894">
        <f t="shared" si="313"/>
        <v>0</v>
      </c>
      <c r="AX894" cm="1">
        <f t="array" ref="AX894">IFERROR(STDEV(IF($E$2:$E$2201=$E894, $AM$2:$AM$2201)), 0)</f>
        <v>0</v>
      </c>
      <c r="AY894">
        <f t="shared" si="321"/>
        <v>1.2013453830072547</v>
      </c>
      <c r="AZ894">
        <f>INDEX(Model_Assumptions[Values],9)*((INDEX(Model_Scenarios[GR Weight],1)*$AG894)+(INDEX(Model_Scenarios[GP Weight],1)*$AH894)+(INDEX(Model_Scenarios[LTV Weight],1)*$AI894))-(INDEX(Model_Scenarios[LTV Weight],1)*$AP894)-(INDEX(Model_Scenarios[GP Weight],1)*($AS894+$AV894+$AY894))</f>
        <v>-0.69734245920925908</v>
      </c>
      <c r="BA894">
        <f>INDEX(Model_Assumptions[Values],9)*((INDEX(Model_Scenarios[GR Weight],2)*$AG894)+(INDEX(Model_Scenarios[GP Weight],2)*$AH894)+(INDEX(Model_Scenarios[LTV Weight],2)*$AI894))-(INDEX(Model_Scenarios[LTV Weight],2)*$AP894)-(INDEX(Model_Scenarios[GP Weight],2)*($AS894+$AV894+$AY894))</f>
        <v>-1.0103370090196822</v>
      </c>
      <c r="BB894">
        <f>INDEX(Model_Assumptions[Values],9)*((INDEX(Model_Scenarios[GR Weight],3)*$AG894)+(INDEX(Model_Scenarios[GP Weight],3)*$AH894)+(INDEX(Model_Scenarios[LTV Weight],3)*$AI894))-(INDEX(Model_Scenarios[LTV Weight],3)*$AP894)-(INDEX(Model_Scenarios[GP Weight],3)*($AS894+$AV894+$AY894))</f>
        <v>-1.4715444258552808</v>
      </c>
      <c r="BC894">
        <f>INDEX(Model_Assumptions[Values],9)*((INDEX(Model_Scenarios[GR Weight],4)*$AG894)+(INDEX(Model_Scenarios[GP Weight],4)*$AH894)+(INDEX(Model_Scenarios[LTV Weight],4)*$AI894))-(INDEX(Model_Scenarios[LTV Weight],4)*$AP894)-(INDEX(Model_Scenarios[GP Weight],4)*($AS894+$AV894+$AY894))</f>
        <v>-1.438406794335138</v>
      </c>
      <c r="BD894">
        <f>INDEX(Model_Assumptions[Values],9)*((INDEX(Model_Scenarios[GR Weight],5)*$AG894)+(INDEX(Model_Scenarios[GP Weight],5)*$AH894)+(INDEX(Model_Scenarios[LTV Weight],5)*$AI894))-(INDEX(Model_Scenarios[LTV Weight],5)*$AP894)-(INDEX(Model_Scenarios[GP Weight],5)*($AS894+$AV894+$AY894))</f>
        <v>-2.1472399727563416</v>
      </c>
    </row>
    <row r="895" spans="1:56" x14ac:dyDescent="0.25">
      <c r="A895">
        <v>894</v>
      </c>
      <c r="B895">
        <v>18</v>
      </c>
      <c r="C895" s="3">
        <v>44</v>
      </c>
      <c r="D895" s="4">
        <v>0.86</v>
      </c>
      <c r="E895" t="str">
        <v>SKU-1023</v>
      </c>
      <c r="F895" t="str">
        <v>Raise</v>
      </c>
      <c r="G895" t="str">
        <v>Full</v>
      </c>
      <c r="H895">
        <v>70.78</v>
      </c>
      <c r="I895">
        <v>35.200000000000003</v>
      </c>
      <c r="J895">
        <v>26</v>
      </c>
      <c r="K895">
        <v>1840.28</v>
      </c>
      <c r="L895">
        <v>925.07999999999993</v>
      </c>
      <c r="M895">
        <v>0.50268437411698219</v>
      </c>
      <c r="N895">
        <v>70.329603257360873</v>
      </c>
      <c r="O895">
        <v>425.86968469138264</v>
      </c>
      <c r="P895">
        <v>425.86968469138264</v>
      </c>
      <c r="Q895">
        <v>644.90899917948718</v>
      </c>
      <c r="R895">
        <v>464.33447940923082</v>
      </c>
      <c r="S895">
        <v>1</v>
      </c>
      <c r="T895">
        <f t="shared" si="299"/>
        <v>70.392658801330356</v>
      </c>
      <c r="U895">
        <f t="shared" si="300"/>
        <v>-5.4724667797350288E-3</v>
      </c>
      <c r="V895">
        <f>IF($F895="Reduce", INDEX(Model_Assumptions[Values], 2), INDEX(Model_Assumptions[Values], 1))</f>
        <v>-0.4</v>
      </c>
      <c r="W895">
        <f t="shared" si="301"/>
        <v>26.056913654509245</v>
      </c>
      <c r="X895">
        <f t="shared" si="314"/>
        <v>1834.2154322975953</v>
      </c>
      <c r="Y895">
        <f t="shared" si="302"/>
        <v>917.01207165886979</v>
      </c>
      <c r="Z895">
        <f t="shared" si="303"/>
        <v>-6.0645677024047018</v>
      </c>
      <c r="AA895">
        <f t="shared" si="304"/>
        <v>-8.0679283411301412</v>
      </c>
      <c r="AB895">
        <f t="shared" si="315"/>
        <v>0.49994785536734471</v>
      </c>
      <c r="AC895">
        <f t="shared" si="305"/>
        <v>-2.7365187496374843E-3</v>
      </c>
      <c r="AD895">
        <f t="shared" si="306"/>
        <v>-2.7365187496374843E-3</v>
      </c>
      <c r="AE895">
        <f t="shared" si="307"/>
        <v>0.85999999999998866</v>
      </c>
      <c r="AF895">
        <f t="shared" si="316"/>
        <v>65.006827117297576</v>
      </c>
      <c r="AG895">
        <f t="shared" si="308"/>
        <v>-1.4240430630321916E-2</v>
      </c>
      <c r="AH895">
        <f t="shared" si="309"/>
        <v>-1.8944594159071858E-2</v>
      </c>
      <c r="AI895">
        <f t="shared" si="317"/>
        <v>0.14000000000001134</v>
      </c>
      <c r="AJ895">
        <f>MAX(0, $R895 - $AA895) * INDEX(Model_Assumptions[Values], 7)</f>
        <v>944.80481550072193</v>
      </c>
      <c r="AK895">
        <f>MAX(0, INDEX(Model_Assumptions[Values], 4) - $AD895)</f>
        <v>5.2736518749637487E-2</v>
      </c>
      <c r="AL895">
        <f>MAX(0, INDEX(Model_Assumptions[Values], 5) - $AC895)</f>
        <v>2.2736518749637485E-2</v>
      </c>
      <c r="AM895">
        <f>INDEX(Model_Assumptions[Values], 6) * MAX(0, INDEX(Model_Assumptions[Values], 3) - $AB895)^2</f>
        <v>0</v>
      </c>
      <c r="AN895">
        <f t="shared" si="310"/>
        <v>937.85680249786344</v>
      </c>
      <c r="AO895" cm="1">
        <f t="array" ref="AO895">IFERROR(STDEV(IF($E$2:$E$2201=$E895, $AJ$2:$AJ$2201)), 0)</f>
        <v>5.4722853637898057</v>
      </c>
      <c r="AP895">
        <f t="shared" si="318"/>
        <v>1.2696730051458198</v>
      </c>
      <c r="AQ895">
        <f t="shared" si="311"/>
        <v>5.1557190059371968E-2</v>
      </c>
      <c r="AR895" cm="1">
        <f t="array" ref="AR895">IFERROR(STDEV(IF($E$2:$E$2201=$E895, $AK$2:$AK$2201)), 0)</f>
        <v>9.2841470796090205E-4</v>
      </c>
      <c r="AS895">
        <f t="shared" si="319"/>
        <v>1.2702606713929647</v>
      </c>
      <c r="AT895">
        <f t="shared" si="312"/>
        <v>2.1557190059371983E-2</v>
      </c>
      <c r="AU895" cm="1">
        <f t="array" ref="AU895">IFERROR(STDEV(IF($E$2:$E$2201=$E895, $AL$2:$AL$2201)), 0)</f>
        <v>9.2841470796090216E-4</v>
      </c>
      <c r="AV895">
        <f t="shared" si="320"/>
        <v>1.2702606713929459</v>
      </c>
      <c r="AW895">
        <f t="shared" si="313"/>
        <v>0</v>
      </c>
      <c r="AX895" cm="1">
        <f t="array" ref="AX895">IFERROR(STDEV(IF($E$2:$E$2201=$E895, $AM$2:$AM$2201)), 0)</f>
        <v>0</v>
      </c>
      <c r="AY895">
        <f t="shared" si="321"/>
        <v>1.2702606713929459</v>
      </c>
      <c r="AZ895">
        <f>INDEX(Model_Assumptions[Values],9)*((INDEX(Model_Scenarios[GR Weight],1)*$AG895)+(INDEX(Model_Scenarios[GP Weight],1)*$AH895)+(INDEX(Model_Scenarios[LTV Weight],1)*$AI895))-(INDEX(Model_Scenarios[LTV Weight],1)*$AP895)-(INDEX(Model_Scenarios[GP Weight],1)*($AS895+$AV895+$AY895))</f>
        <v>-0.85340911792919316</v>
      </c>
      <c r="BA895">
        <f>INDEX(Model_Assumptions[Values],9)*((INDEX(Model_Scenarios[GR Weight],2)*$AG895)+(INDEX(Model_Scenarios[GP Weight],2)*$AH895)+(INDEX(Model_Scenarios[LTV Weight],2)*$AI895))-(INDEX(Model_Scenarios[LTV Weight],2)*$AP895)-(INDEX(Model_Scenarios[GP Weight],2)*($AS895+$AV895+$AY895))</f>
        <v>-1.1620687733123309</v>
      </c>
      <c r="BB895">
        <f>INDEX(Model_Assumptions[Values],9)*((INDEX(Model_Scenarios[GR Weight],3)*$AG895)+(INDEX(Model_Scenarios[GP Weight],3)*$AH895)+(INDEX(Model_Scenarios[LTV Weight],3)*$AI895))-(INDEX(Model_Scenarios[LTV Weight],3)*$AP895)-(INDEX(Model_Scenarios[GP Weight],3)*($AS895+$AV895+$AY895))</f>
        <v>-1.6125964850871832</v>
      </c>
      <c r="BC895">
        <f>INDEX(Model_Assumptions[Values],9)*((INDEX(Model_Scenarios[GR Weight],4)*$AG895)+(INDEX(Model_Scenarios[GP Weight],4)*$AH895)+(INDEX(Model_Scenarios[LTV Weight],4)*$AI895))-(INDEX(Model_Scenarios[LTV Weight],4)*$AP895)-(INDEX(Model_Scenarios[GP Weight],4)*($AS895+$AV895+$AY895))</f>
        <v>-1.5627493998877677</v>
      </c>
      <c r="BD895">
        <f>INDEX(Model_Assumptions[Values],9)*((INDEX(Model_Scenarios[GR Weight],5)*$AG895)+(INDEX(Model_Scenarios[GP Weight],5)*$AH895)+(INDEX(Model_Scenarios[LTV Weight],5)*$AI895))-(INDEX(Model_Scenarios[LTV Weight],5)*$AP895)-(INDEX(Model_Scenarios[GP Weight],5)*($AS895+$AV895+$AY895))</f>
        <v>-2.3046864236525821</v>
      </c>
    </row>
    <row r="896" spans="1:56" x14ac:dyDescent="0.25">
      <c r="A896">
        <v>895</v>
      </c>
      <c r="B896">
        <v>18</v>
      </c>
      <c r="C896" s="3">
        <v>45</v>
      </c>
      <c r="D896" s="4">
        <v>0.88</v>
      </c>
      <c r="E896" t="str">
        <v>SKU-1023</v>
      </c>
      <c r="F896" t="str">
        <v>Raise</v>
      </c>
      <c r="G896" t="str">
        <v>Full</v>
      </c>
      <c r="H896">
        <v>70.78</v>
      </c>
      <c r="I896">
        <v>35.200000000000003</v>
      </c>
      <c r="J896">
        <v>26</v>
      </c>
      <c r="K896">
        <v>1840.28</v>
      </c>
      <c r="L896">
        <v>925.07999999999993</v>
      </c>
      <c r="M896">
        <v>0.50268437411698219</v>
      </c>
      <c r="N896">
        <v>70.329603257360873</v>
      </c>
      <c r="O896">
        <v>425.86968469138264</v>
      </c>
      <c r="P896">
        <v>425.86968469138264</v>
      </c>
      <c r="Q896">
        <v>644.90899917948718</v>
      </c>
      <c r="R896">
        <v>464.33447940923082</v>
      </c>
      <c r="S896">
        <v>1</v>
      </c>
      <c r="T896">
        <f t="shared" si="299"/>
        <v>70.383650866477566</v>
      </c>
      <c r="U896">
        <f t="shared" si="300"/>
        <v>-5.5997334490312904E-3</v>
      </c>
      <c r="V896">
        <f>IF($F896="Reduce", INDEX(Model_Assumptions[Values], 2), INDEX(Model_Assumptions[Values], 1))</f>
        <v>-0.4</v>
      </c>
      <c r="W896">
        <f t="shared" si="301"/>
        <v>26.058237227869927</v>
      </c>
      <c r="X896">
        <f t="shared" si="314"/>
        <v>1834.0738712422451</v>
      </c>
      <c r="Y896">
        <f t="shared" si="302"/>
        <v>916.82392082122362</v>
      </c>
      <c r="Z896">
        <f t="shared" si="303"/>
        <v>-6.2061287577548683</v>
      </c>
      <c r="AA896">
        <f t="shared" si="304"/>
        <v>-8.2560791787763037</v>
      </c>
      <c r="AB896">
        <f t="shared" si="315"/>
        <v>0.49988385702275195</v>
      </c>
      <c r="AC896">
        <f t="shared" si="305"/>
        <v>-2.8005170942302371E-3</v>
      </c>
      <c r="AD896">
        <f t="shared" si="306"/>
        <v>-2.8005170942302371E-3</v>
      </c>
      <c r="AE896">
        <f t="shared" si="307"/>
        <v>0.88000000000000378</v>
      </c>
      <c r="AF896">
        <f t="shared" si="316"/>
        <v>55.720137529105941</v>
      </c>
      <c r="AG896">
        <f t="shared" si="308"/>
        <v>-1.4572835261219164E-2</v>
      </c>
      <c r="AH896">
        <f t="shared" si="309"/>
        <v>-1.938639794180063E-2</v>
      </c>
      <c r="AI896">
        <f t="shared" si="317"/>
        <v>0.11999999999999621</v>
      </c>
      <c r="AJ896">
        <f>MAX(0, $R896 - $AA896) * INDEX(Model_Assumptions[Values], 7)</f>
        <v>945.18111717601425</v>
      </c>
      <c r="AK896">
        <f>MAX(0, INDEX(Model_Assumptions[Values], 4) - $AD896)</f>
        <v>5.280051709423024E-2</v>
      </c>
      <c r="AL896">
        <f>MAX(0, INDEX(Model_Assumptions[Values], 5) - $AC896)</f>
        <v>2.2800517094230238E-2</v>
      </c>
      <c r="AM896">
        <f>INDEX(Model_Assumptions[Values], 6) * MAX(0, INDEX(Model_Assumptions[Values], 3) - $AB896)^2</f>
        <v>0</v>
      </c>
      <c r="AN896">
        <f t="shared" si="310"/>
        <v>937.85680249786344</v>
      </c>
      <c r="AO896" cm="1">
        <f t="array" ref="AO896">IFERROR(STDEV(IF($E$2:$E$2201=$E896, $AJ$2:$AJ$2201)), 0)</f>
        <v>5.4722853637898057</v>
      </c>
      <c r="AP896">
        <f t="shared" si="318"/>
        <v>1.3384380000750533</v>
      </c>
      <c r="AQ896">
        <f t="shared" si="311"/>
        <v>5.1557190059371968E-2</v>
      </c>
      <c r="AR896" cm="1">
        <f t="array" ref="AR896">IFERROR(STDEV(IF($E$2:$E$2201=$E896, $AK$2:$AK$2201)), 0)</f>
        <v>9.2841470796090205E-4</v>
      </c>
      <c r="AS896">
        <f t="shared" si="319"/>
        <v>1.339193599796602</v>
      </c>
      <c r="AT896">
        <f t="shared" si="312"/>
        <v>2.1557190059371983E-2</v>
      </c>
      <c r="AU896" cm="1">
        <f t="array" ref="AU896">IFERROR(STDEV(IF($E$2:$E$2201=$E896, $AL$2:$AL$2201)), 0)</f>
        <v>9.2841470796090216E-4</v>
      </c>
      <c r="AV896">
        <f t="shared" si="320"/>
        <v>1.3391935997965831</v>
      </c>
      <c r="AW896">
        <f t="shared" si="313"/>
        <v>0</v>
      </c>
      <c r="AX896" cm="1">
        <f t="array" ref="AX896">IFERROR(STDEV(IF($E$2:$E$2201=$E896, $AM$2:$AM$2201)), 0)</f>
        <v>0</v>
      </c>
      <c r="AY896">
        <f t="shared" si="321"/>
        <v>1.3391935997965831</v>
      </c>
      <c r="AZ896">
        <f>INDEX(Model_Assumptions[Values],9)*((INDEX(Model_Scenarios[GR Weight],1)*$AG896)+(INDEX(Model_Scenarios[GP Weight],1)*$AH896)+(INDEX(Model_Scenarios[LTV Weight],1)*$AI896))-(INDEX(Model_Scenarios[LTV Weight],1)*$AP896)-(INDEX(Model_Scenarios[GP Weight],1)*($AS896+$AV896+$AY896))</f>
        <v>-1.0094880966005446</v>
      </c>
      <c r="BA896">
        <f>INDEX(Model_Assumptions[Values],9)*((INDEX(Model_Scenarios[GR Weight],2)*$AG896)+(INDEX(Model_Scenarios[GP Weight],2)*$AH896)+(INDEX(Model_Scenarios[LTV Weight],2)*$AI896))-(INDEX(Model_Scenarios[LTV Weight],2)*$AP896)-(INDEX(Model_Scenarios[GP Weight],2)*($AS896+$AV896+$AY896))</f>
        <v>-1.3138168843144657</v>
      </c>
      <c r="BB896">
        <f>INDEX(Model_Assumptions[Values],9)*((INDEX(Model_Scenarios[GR Weight],3)*$AG896)+(INDEX(Model_Scenarios[GP Weight],3)*$AH896)+(INDEX(Model_Scenarios[LTV Weight],3)*$AI896))-(INDEX(Model_Scenarios[LTV Weight],3)*$AP896)-(INDEX(Model_Scenarios[GP Weight],3)*($AS896+$AV896+$AY896))</f>
        <v>-1.7536707202911228</v>
      </c>
      <c r="BC896">
        <f>INDEX(Model_Assumptions[Values],9)*((INDEX(Model_Scenarios[GR Weight],4)*$AG896)+(INDEX(Model_Scenarios[GP Weight],4)*$AH896)+(INDEX(Model_Scenarios[LTV Weight],4)*$AI896))-(INDEX(Model_Scenarios[LTV Weight],4)*$AP896)-(INDEX(Model_Scenarios[GP Weight],4)*($AS896+$AV896+$AY896))</f>
        <v>-1.6871133379142251</v>
      </c>
      <c r="BD896">
        <f>INDEX(Model_Assumptions[Values],9)*((INDEX(Model_Scenarios[GR Weight],5)*$AG896)+(INDEX(Model_Scenarios[GP Weight],5)*$AH896)+(INDEX(Model_Scenarios[LTV Weight],5)*$AI896))-(INDEX(Model_Scenarios[LTV Weight],5)*$AP896)-(INDEX(Model_Scenarios[GP Weight],5)*($AS896+$AV896+$AY896))</f>
        <v>-2.4621643692843116</v>
      </c>
    </row>
    <row r="897" spans="1:56" x14ac:dyDescent="0.25">
      <c r="A897">
        <v>896</v>
      </c>
      <c r="B897">
        <v>18</v>
      </c>
      <c r="C897" s="3">
        <v>46</v>
      </c>
      <c r="D897" s="4">
        <v>0.9</v>
      </c>
      <c r="E897" t="str">
        <v>SKU-1023</v>
      </c>
      <c r="F897" t="str">
        <v>Raise</v>
      </c>
      <c r="G897" t="str">
        <v>Full</v>
      </c>
      <c r="H897">
        <v>70.78</v>
      </c>
      <c r="I897">
        <v>35.200000000000003</v>
      </c>
      <c r="J897">
        <v>26</v>
      </c>
      <c r="K897">
        <v>1840.28</v>
      </c>
      <c r="L897">
        <v>925.07999999999993</v>
      </c>
      <c r="M897">
        <v>0.50268437411698219</v>
      </c>
      <c r="N897">
        <v>70.329603257360873</v>
      </c>
      <c r="O897">
        <v>425.86968469138264</v>
      </c>
      <c r="P897">
        <v>425.86968469138264</v>
      </c>
      <c r="Q897">
        <v>644.90899917948718</v>
      </c>
      <c r="R897">
        <v>464.33447940923082</v>
      </c>
      <c r="S897">
        <v>1</v>
      </c>
      <c r="T897">
        <f t="shared" si="299"/>
        <v>70.374642931624791</v>
      </c>
      <c r="U897">
        <f t="shared" si="300"/>
        <v>-5.7270001183273508E-3</v>
      </c>
      <c r="V897">
        <f>IF($F897="Reduce", INDEX(Model_Assumptions[Values], 2), INDEX(Model_Assumptions[Values], 1))</f>
        <v>-0.4</v>
      </c>
      <c r="W897">
        <f t="shared" si="301"/>
        <v>26.059560801230603</v>
      </c>
      <c r="X897">
        <f t="shared" si="314"/>
        <v>1833.9322863415698</v>
      </c>
      <c r="Y897">
        <f t="shared" si="302"/>
        <v>916.63574613825256</v>
      </c>
      <c r="Z897">
        <f t="shared" si="303"/>
        <v>-6.3477136584301661</v>
      </c>
      <c r="AA897">
        <f t="shared" si="304"/>
        <v>-8.4442538617473701</v>
      </c>
      <c r="AB897">
        <f t="shared" si="315"/>
        <v>0.49981984229461851</v>
      </c>
      <c r="AC897">
        <f t="shared" si="305"/>
        <v>-2.8645318223636806E-3</v>
      </c>
      <c r="AD897">
        <f t="shared" si="306"/>
        <v>-2.8645318223636806E-3</v>
      </c>
      <c r="AE897">
        <f t="shared" si="307"/>
        <v>0.89999999999998737</v>
      </c>
      <c r="AF897">
        <f t="shared" si="316"/>
        <v>46.43344794092895</v>
      </c>
      <c r="AG897">
        <f t="shared" si="308"/>
        <v>-1.490529588418626E-2</v>
      </c>
      <c r="AH897">
        <f t="shared" si="309"/>
        <v>-1.9828257716598716E-2</v>
      </c>
      <c r="AI897">
        <f t="shared" si="317"/>
        <v>0.10000000000001263</v>
      </c>
      <c r="AJ897">
        <f>MAX(0, $R897 - $AA897) * INDEX(Model_Assumptions[Values], 7)</f>
        <v>945.55746654195639</v>
      </c>
      <c r="AK897">
        <f>MAX(0, INDEX(Model_Assumptions[Values], 4) - $AD897)</f>
        <v>5.2864531822363683E-2</v>
      </c>
      <c r="AL897">
        <f>MAX(0, INDEX(Model_Assumptions[Values], 5) - $AC897)</f>
        <v>2.2864531822363681E-2</v>
      </c>
      <c r="AM897">
        <f>INDEX(Model_Assumptions[Values], 6) * MAX(0, INDEX(Model_Assumptions[Values], 3) - $AB897)^2</f>
        <v>0</v>
      </c>
      <c r="AN897">
        <f t="shared" si="310"/>
        <v>937.85680249786344</v>
      </c>
      <c r="AO897" cm="1">
        <f t="array" ref="AO897">IFERROR(STDEV(IF($E$2:$E$2201=$E897, $AJ$2:$AJ$2201)), 0)</f>
        <v>5.4722853637898057</v>
      </c>
      <c r="AP897">
        <f t="shared" si="318"/>
        <v>1.4072117099463335</v>
      </c>
      <c r="AQ897">
        <f t="shared" si="311"/>
        <v>5.1557190059371968E-2</v>
      </c>
      <c r="AR897" cm="1">
        <f t="array" ref="AR897">IFERROR(STDEV(IF($E$2:$E$2201=$E897, $AK$2:$AK$2201)), 0)</f>
        <v>9.2841470796090205E-4</v>
      </c>
      <c r="AS897">
        <f t="shared" si="319"/>
        <v>1.4081441749916466</v>
      </c>
      <c r="AT897">
        <f t="shared" si="312"/>
        <v>2.1557190059371983E-2</v>
      </c>
      <c r="AU897" cm="1">
        <f t="array" ref="AU897">IFERROR(STDEV(IF($E$2:$E$2201=$E897, $AL$2:$AL$2201)), 0)</f>
        <v>9.2841470796090216E-4</v>
      </c>
      <c r="AV897">
        <f t="shared" si="320"/>
        <v>1.4081441749916279</v>
      </c>
      <c r="AW897">
        <f t="shared" si="313"/>
        <v>0</v>
      </c>
      <c r="AX897" cm="1">
        <f t="array" ref="AX897">IFERROR(STDEV(IF($E$2:$E$2201=$E897, $AM$2:$AM$2201)), 0)</f>
        <v>0</v>
      </c>
      <c r="AY897">
        <f t="shared" si="321"/>
        <v>1.4081441749916279</v>
      </c>
      <c r="AZ897">
        <f>INDEX(Model_Assumptions[Values],9)*((INDEX(Model_Scenarios[GR Weight],1)*$AG897)+(INDEX(Model_Scenarios[GP Weight],1)*$AH897)+(INDEX(Model_Scenarios[LTV Weight],1)*$AI897))-(INDEX(Model_Scenarios[LTV Weight],1)*$AP897)-(INDEX(Model_Scenarios[GP Weight],1)*($AS897+$AV897+$AY897))</f>
        <v>-1.1655793972548991</v>
      </c>
      <c r="BA897">
        <f>INDEX(Model_Assumptions[Values],9)*((INDEX(Model_Scenarios[GR Weight],2)*$AG897)+(INDEX(Model_Scenarios[GP Weight],2)*$AH897)+(INDEX(Model_Scenarios[LTV Weight],2)*$AI897))-(INDEX(Model_Scenarios[LTV Weight],2)*$AP897)-(INDEX(Model_Scenarios[GP Weight],2)*($AS897+$AV897+$AY897))</f>
        <v>-1.4655813460897948</v>
      </c>
      <c r="BB897">
        <f>INDEX(Model_Assumptions[Values],9)*((INDEX(Model_Scenarios[GR Weight],3)*$AG897)+(INDEX(Model_Scenarios[GP Weight],3)*$AH897)+(INDEX(Model_Scenarios[LTV Weight],3)*$AI897))-(INDEX(Model_Scenarios[LTV Weight],3)*$AP897)-(INDEX(Model_Scenarios[GP Weight],3)*($AS897+$AV897+$AY897))</f>
        <v>-1.8947671385790046</v>
      </c>
      <c r="BC897">
        <f>INDEX(Model_Assumptions[Values],9)*((INDEX(Model_Scenarios[GR Weight],4)*$AG897)+(INDEX(Model_Scenarios[GP Weight],4)*$AH897)+(INDEX(Model_Scenarios[LTV Weight],4)*$AI897))-(INDEX(Model_Scenarios[LTV Weight],4)*$AP897)-(INDEX(Model_Scenarios[GP Weight],4)*($AS897+$AV897+$AY897))</f>
        <v>-1.8114986155264707</v>
      </c>
      <c r="BD897">
        <f>INDEX(Model_Assumptions[Values],9)*((INDEX(Model_Scenarios[GR Weight],5)*$AG897)+(INDEX(Model_Scenarios[GP Weight],5)*$AH897)+(INDEX(Model_Scenarios[LTV Weight],5)*$AI897))-(INDEX(Model_Scenarios[LTV Weight],5)*$AP897)-(INDEX(Model_Scenarios[GP Weight],5)*($AS897+$AV897+$AY897))</f>
        <v>-2.6196738208275971</v>
      </c>
    </row>
    <row r="898" spans="1:56" x14ac:dyDescent="0.25">
      <c r="A898">
        <v>897</v>
      </c>
      <c r="B898">
        <v>18</v>
      </c>
      <c r="C898" s="3">
        <v>47</v>
      </c>
      <c r="D898" s="4">
        <v>0.92</v>
      </c>
      <c r="E898" t="str">
        <v>SKU-1023</v>
      </c>
      <c r="F898" t="str">
        <v>Raise</v>
      </c>
      <c r="G898" t="str">
        <v>Full</v>
      </c>
      <c r="H898">
        <v>70.78</v>
      </c>
      <c r="I898">
        <v>35.200000000000003</v>
      </c>
      <c r="J898">
        <v>26</v>
      </c>
      <c r="K898">
        <v>1840.28</v>
      </c>
      <c r="L898">
        <v>925.07999999999993</v>
      </c>
      <c r="M898">
        <v>0.50268437411698219</v>
      </c>
      <c r="N898">
        <v>70.329603257360873</v>
      </c>
      <c r="O898">
        <v>425.86968469138264</v>
      </c>
      <c r="P898">
        <v>425.86968469138264</v>
      </c>
      <c r="Q898">
        <v>644.90899917948718</v>
      </c>
      <c r="R898">
        <v>464.33447940923082</v>
      </c>
      <c r="S898">
        <v>1</v>
      </c>
      <c r="T898">
        <f t="shared" ref="T898:T961" si="322">$H898 + MIN($D898, $S898) * ($N898 - $H898)</f>
        <v>70.365634996772002</v>
      </c>
      <c r="U898">
        <f t="shared" ref="U898:U961" si="323">IFERROR(($T898-$H898)/$H898, 0)</f>
        <v>-5.8542667876236125E-3</v>
      </c>
      <c r="V898">
        <f>IF($F898="Reduce", INDEX(Model_Assumptions[Values], 2), INDEX(Model_Assumptions[Values], 1))</f>
        <v>-0.4</v>
      </c>
      <c r="W898">
        <f t="shared" ref="W898:W961" si="324">$J898 * (1 + ($U898 * $V898))</f>
        <v>26.060884374591289</v>
      </c>
      <c r="X898">
        <f t="shared" si="314"/>
        <v>1833.7906775955694</v>
      </c>
      <c r="Y898">
        <f t="shared" ref="Y898:Y961" si="325">$X898-($W898*$I898)</f>
        <v>916.4475476099559</v>
      </c>
      <c r="Z898">
        <f t="shared" ref="Z898:Z961" si="326">$X898-$K898</f>
        <v>-6.4893224044305953</v>
      </c>
      <c r="AA898">
        <f t="shared" ref="AA898:AA961" si="327">$Y898-$L898</f>
        <v>-8.6324523900440226</v>
      </c>
      <c r="AB898">
        <f t="shared" si="315"/>
        <v>0.49975581117665191</v>
      </c>
      <c r="AC898">
        <f t="shared" ref="AC898:AC961" si="328">$AB898-$M898</f>
        <v>-2.9285629403302815E-3</v>
      </c>
      <c r="AD898">
        <f t="shared" ref="AD898:AD961" si="329">IFERROR(($X898-($W898*$I898))/$X898, 0) - IFERROR(($K898-($J898*$I898))/$K898, 0)</f>
        <v>-2.9285629403302815E-3</v>
      </c>
      <c r="AE898">
        <f t="shared" ref="AE898:AE961" si="330">IFERROR(($T898-$H898)/($N898-$H898), 0)</f>
        <v>0.92000000000000248</v>
      </c>
      <c r="AF898">
        <f t="shared" si="316"/>
        <v>37.146758352737315</v>
      </c>
      <c r="AG898">
        <f t="shared" ref="AG898:AG961" si="331">IFERROR($Z898/$O898, 0)</f>
        <v>-1.5237812499223204E-2</v>
      </c>
      <c r="AH898">
        <f t="shared" ref="AH898:AH961" si="332">IFERROR($AA898/$P898, 0)</f>
        <v>-2.027017348346772E-2</v>
      </c>
      <c r="AI898">
        <f t="shared" si="317"/>
        <v>7.9999999999997518E-2</v>
      </c>
      <c r="AJ898">
        <f>MAX(0, $R898 - $AA898) * INDEX(Model_Assumptions[Values], 7)</f>
        <v>945.93386359854969</v>
      </c>
      <c r="AK898">
        <f>MAX(0, INDEX(Model_Assumptions[Values], 4) - $AD898)</f>
        <v>5.2928562940330284E-2</v>
      </c>
      <c r="AL898">
        <f>MAX(0, INDEX(Model_Assumptions[Values], 5) - $AC898)</f>
        <v>2.2928562940330282E-2</v>
      </c>
      <c r="AM898">
        <f>INDEX(Model_Assumptions[Values], 6) * MAX(0, INDEX(Model_Assumptions[Values], 3) - $AB898)^2</f>
        <v>0</v>
      </c>
      <c r="AN898">
        <f t="shared" ref="AN898:AN961" si="333">AVERAGEIF($E$2:$E$2201, $E898, $AJ$2:$AJ$2201)</f>
        <v>937.85680249786344</v>
      </c>
      <c r="AO898" cm="1">
        <f t="array" ref="AO898">IFERROR(STDEV(IF($E$2:$E$2201=$E898, $AJ$2:$AJ$2201)), 0)</f>
        <v>5.4722853637898057</v>
      </c>
      <c r="AP898">
        <f t="shared" si="318"/>
        <v>1.4759941347599095</v>
      </c>
      <c r="AQ898">
        <f t="shared" ref="AQ898:AQ961" si="334">AVERAGEIF($E$2:$E$2201, $E898, $AK$2:$AK$2201)</f>
        <v>5.1557190059371968E-2</v>
      </c>
      <c r="AR898" cm="1">
        <f t="array" ref="AR898">IFERROR(STDEV(IF($E$2:$E$2201=$E898, $AK$2:$AK$2201)), 0)</f>
        <v>9.2841470796090205E-4</v>
      </c>
      <c r="AS898">
        <f t="shared" si="319"/>
        <v>1.4771124037557448</v>
      </c>
      <c r="AT898">
        <f t="shared" ref="AT898:AT961" si="335">AVERAGEIF($E$2:$E$2201, $E898, $AL$2:$AL$2201)</f>
        <v>2.1557190059371983E-2</v>
      </c>
      <c r="AU898" cm="1">
        <f t="array" ref="AU898">IFERROR(STDEV(IF($E$2:$E$2201=$E898, $AL$2:$AL$2201)), 0)</f>
        <v>9.2841470796090216E-4</v>
      </c>
      <c r="AV898">
        <f t="shared" si="320"/>
        <v>1.4771124037557259</v>
      </c>
      <c r="AW898">
        <f t="shared" ref="AW898:AW961" si="336">AVERAGEIF($E$2:$E$2201, $E898, $AM$2:$AM$2201)</f>
        <v>0</v>
      </c>
      <c r="AX898" cm="1">
        <f t="array" ref="AX898">IFERROR(STDEV(IF($E$2:$E$2201=$E898, $AM$2:$AM$2201)), 0)</f>
        <v>0</v>
      </c>
      <c r="AY898">
        <f t="shared" si="321"/>
        <v>1.4771124037557259</v>
      </c>
      <c r="AZ898">
        <f>INDEX(Model_Assumptions[Values],9)*((INDEX(Model_Scenarios[GR Weight],1)*$AG898)+(INDEX(Model_Scenarios[GP Weight],1)*$AH898)+(INDEX(Model_Scenarios[LTV Weight],1)*$AI898))-(INDEX(Model_Scenarios[LTV Weight],1)*$AP898)-(INDEX(Model_Scenarios[GP Weight],1)*($AS898+$AV898+$AY898))</f>
        <v>-1.3216830219260027</v>
      </c>
      <c r="BA898">
        <f>INDEX(Model_Assumptions[Values],9)*((INDEX(Model_Scenarios[GR Weight],2)*$AG898)+(INDEX(Model_Scenarios[GP Weight],2)*$AH898)+(INDEX(Model_Scenarios[LTV Weight],2)*$AI898))-(INDEX(Model_Scenarios[LTV Weight],2)*$AP898)-(INDEX(Model_Scenarios[GP Weight],2)*($AS898+$AV898+$AY898))</f>
        <v>-1.6173621627052737</v>
      </c>
      <c r="BB898">
        <f>INDEX(Model_Assumptions[Values],9)*((INDEX(Model_Scenarios[GR Weight],3)*$AG898)+(INDEX(Model_Scenarios[GP Weight],3)*$AH898)+(INDEX(Model_Scenarios[LTV Weight],3)*$AI898))-(INDEX(Model_Scenarios[LTV Weight],3)*$AP898)-(INDEX(Model_Scenarios[GP Weight],3)*($AS898+$AV898+$AY898))</f>
        <v>-2.0358857470675851</v>
      </c>
      <c r="BC898">
        <f>INDEX(Model_Assumptions[Values],9)*((INDEX(Model_Scenarios[GR Weight],4)*$AG898)+(INDEX(Model_Scenarios[GP Weight],4)*$AH898)+(INDEX(Model_Scenarios[LTV Weight],4)*$AI898))-(INDEX(Model_Scenarios[LTV Weight],4)*$AP898)-(INDEX(Model_Scenarios[GP Weight],4)*($AS898+$AV898+$AY898))</f>
        <v>-1.9359052398412044</v>
      </c>
      <c r="BD898">
        <f>INDEX(Model_Assumptions[Values],9)*((INDEX(Model_Scenarios[GR Weight],5)*$AG898)+(INDEX(Model_Scenarios[GP Weight],5)*$AH898)+(INDEX(Model_Scenarios[LTV Weight],5)*$AI898))-(INDEX(Model_Scenarios[LTV Weight],5)*$AP898)-(INDEX(Model_Scenarios[GP Weight],5)*($AS898+$AV898+$AY898))</f>
        <v>-2.777214789465698</v>
      </c>
    </row>
    <row r="899" spans="1:56" x14ac:dyDescent="0.25">
      <c r="A899">
        <v>898</v>
      </c>
      <c r="B899">
        <v>18</v>
      </c>
      <c r="C899" s="3">
        <v>48</v>
      </c>
      <c r="D899" s="4">
        <v>0.94000000000000006</v>
      </c>
      <c r="E899" t="str">
        <v>SKU-1023</v>
      </c>
      <c r="F899" t="str">
        <v>Raise</v>
      </c>
      <c r="G899" t="str">
        <v>Full</v>
      </c>
      <c r="H899">
        <v>70.78</v>
      </c>
      <c r="I899">
        <v>35.200000000000003</v>
      </c>
      <c r="J899">
        <v>26</v>
      </c>
      <c r="K899">
        <v>1840.28</v>
      </c>
      <c r="L899">
        <v>925.07999999999993</v>
      </c>
      <c r="M899">
        <v>0.50268437411698219</v>
      </c>
      <c r="N899">
        <v>70.329603257360873</v>
      </c>
      <c r="O899">
        <v>425.86968469138264</v>
      </c>
      <c r="P899">
        <v>425.86968469138264</v>
      </c>
      <c r="Q899">
        <v>644.90899917948718</v>
      </c>
      <c r="R899">
        <v>464.33447940923082</v>
      </c>
      <c r="S899">
        <v>1</v>
      </c>
      <c r="T899">
        <f t="shared" si="322"/>
        <v>70.356627061919227</v>
      </c>
      <c r="U899">
        <f t="shared" si="323"/>
        <v>-5.9815334569196729E-3</v>
      </c>
      <c r="V899">
        <f>IF($F899="Reduce", INDEX(Model_Assumptions[Values], 2), INDEX(Model_Assumptions[Values], 1))</f>
        <v>-0.4</v>
      </c>
      <c r="W899">
        <f t="shared" si="324"/>
        <v>26.062207947951965</v>
      </c>
      <c r="X899">
        <f t="shared" ref="X899:X962" si="337">$W899*$T899</f>
        <v>1833.6490450042436</v>
      </c>
      <c r="Y899">
        <f t="shared" si="325"/>
        <v>916.25932523633435</v>
      </c>
      <c r="Z899">
        <f t="shared" si="326"/>
        <v>-6.6309549957563831</v>
      </c>
      <c r="AA899">
        <f t="shared" si="327"/>
        <v>-8.8206747636655791</v>
      </c>
      <c r="AB899">
        <f t="shared" ref="AB899:AB962" si="338">IFERROR($Y899/$X899,0)</f>
        <v>0.4996917636625573</v>
      </c>
      <c r="AC899">
        <f t="shared" si="328"/>
        <v>-2.9926104544248933E-3</v>
      </c>
      <c r="AD899">
        <f t="shared" si="329"/>
        <v>-2.9926104544248933E-3</v>
      </c>
      <c r="AE899">
        <f t="shared" si="330"/>
        <v>0.93999999999998607</v>
      </c>
      <c r="AF899">
        <f t="shared" ref="AF899:AF962" si="339">$R899 * (1 - $AE899)</f>
        <v>27.860068764560317</v>
      </c>
      <c r="AG899">
        <f t="shared" si="331"/>
        <v>-1.557038510633053E-2</v>
      </c>
      <c r="AH899">
        <f t="shared" si="332"/>
        <v>-2.0712145242406034E-2</v>
      </c>
      <c r="AI899">
        <f t="shared" ref="AI899:AI962" si="340">IFERROR($AF899/$R899, 0)</f>
        <v>6.0000000000013931E-2</v>
      </c>
      <c r="AJ899">
        <f>MAX(0, $R899 - $AA899) * INDEX(Model_Assumptions[Values], 7)</f>
        <v>946.31030834579281</v>
      </c>
      <c r="AK899">
        <f>MAX(0, INDEX(Model_Assumptions[Values], 4) - $AD899)</f>
        <v>5.2992610454424896E-2</v>
      </c>
      <c r="AL899">
        <f>MAX(0, INDEX(Model_Assumptions[Values], 5) - $AC899)</f>
        <v>2.2992610454424894E-2</v>
      </c>
      <c r="AM899">
        <f>INDEX(Model_Assumptions[Values], 6) * MAX(0, INDEX(Model_Assumptions[Values], 3) - $AB899)^2</f>
        <v>0</v>
      </c>
      <c r="AN899">
        <f t="shared" si="333"/>
        <v>937.85680249786344</v>
      </c>
      <c r="AO899" cm="1">
        <f t="array" ref="AO899">IFERROR(STDEV(IF($E$2:$E$2201=$E899, $AJ$2:$AJ$2201)), 0)</f>
        <v>5.4722853637898057</v>
      </c>
      <c r="AP899">
        <f t="shared" ref="AP899:AP962" si="341">IF($AO899=0, 0, ($AJ899-$AN899)/$AO899)</f>
        <v>1.5447852745155322</v>
      </c>
      <c r="AQ899">
        <f t="shared" si="334"/>
        <v>5.1557190059371968E-2</v>
      </c>
      <c r="AR899" cm="1">
        <f t="array" ref="AR899">IFERROR(STDEV(IF($E$2:$E$2201=$E899, $AK$2:$AK$2201)), 0)</f>
        <v>9.2841470796090205E-4</v>
      </c>
      <c r="AS899">
        <f t="shared" ref="AS899:AS962" si="342">IF($AR899=0, 0, ($AK899-$AQ899)/$AR899)</f>
        <v>1.5460982928691138</v>
      </c>
      <c r="AT899">
        <f t="shared" si="335"/>
        <v>2.1557190059371983E-2</v>
      </c>
      <c r="AU899" cm="1">
        <f t="array" ref="AU899">IFERROR(STDEV(IF($E$2:$E$2201=$E899, $AL$2:$AL$2201)), 0)</f>
        <v>9.2841470796090216E-4</v>
      </c>
      <c r="AV899">
        <f t="shared" ref="AV899:AV962" si="343">IF($AU899=0, 0, ($AL899-$AT899)/$AU899)</f>
        <v>1.5460982928690952</v>
      </c>
      <c r="AW899">
        <f t="shared" si="336"/>
        <v>0</v>
      </c>
      <c r="AX899" cm="1">
        <f t="array" ref="AX899">IFERROR(STDEV(IF($E$2:$E$2201=$E899, $AM$2:$AM$2201)), 0)</f>
        <v>0</v>
      </c>
      <c r="AY899">
        <f t="shared" ref="AY899:AY962" si="344">IF($AU899=0, 0, ($AL899-$AT899)/$AU899)</f>
        <v>1.5460982928690952</v>
      </c>
      <c r="AZ899">
        <f>INDEX(Model_Assumptions[Values],9)*((INDEX(Model_Scenarios[GR Weight],1)*$AG899)+(INDEX(Model_Scenarios[GP Weight],1)*$AH899)+(INDEX(Model_Scenarios[LTV Weight],1)*$AI899))-(INDEX(Model_Scenarios[LTV Weight],1)*$AP899)-(INDEX(Model_Scenarios[GP Weight],1)*($AS899+$AV899+$AY899))</f>
        <v>-1.4777989726474687</v>
      </c>
      <c r="BA899">
        <f>INDEX(Model_Assumptions[Values],9)*((INDEX(Model_Scenarios[GR Weight],2)*$AG899)+(INDEX(Model_Scenarios[GP Weight],2)*$AH899)+(INDEX(Model_Scenarios[LTV Weight],2)*$AI899))-(INDEX(Model_Scenarios[LTV Weight],2)*$AP899)-(INDEX(Model_Scenarios[GP Weight],2)*($AS899+$AV899+$AY899))</f>
        <v>-1.7691593382286657</v>
      </c>
      <c r="BB899">
        <f>INDEX(Model_Assumptions[Values],9)*((INDEX(Model_Scenarios[GR Weight],3)*$AG899)+(INDEX(Model_Scenarios[GP Weight],3)*$AH899)+(INDEX(Model_Scenarios[LTV Weight],3)*$AI899))-(INDEX(Model_Scenarios[LTV Weight],3)*$AP899)-(INDEX(Model_Scenarios[GP Weight],3)*($AS899+$AV899+$AY899))</f>
        <v>-2.1770265528758652</v>
      </c>
      <c r="BC899">
        <f>INDEX(Model_Assumptions[Values],9)*((INDEX(Model_Scenarios[GR Weight],4)*$AG899)+(INDEX(Model_Scenarios[GP Weight],4)*$AH899)+(INDEX(Model_Scenarios[LTV Weight],4)*$AI899))-(INDEX(Model_Scenarios[LTV Weight],4)*$AP899)-(INDEX(Model_Scenarios[GP Weight],4)*($AS899+$AV899+$AY899))</f>
        <v>-2.060333217977484</v>
      </c>
      <c r="BD899">
        <f>INDEX(Model_Assumptions[Values],9)*((INDEX(Model_Scenarios[GR Weight],5)*$AG899)+(INDEX(Model_Scenarios[GP Weight],5)*$AH899)+(INDEX(Model_Scenarios[LTV Weight],5)*$AI899))-(INDEX(Model_Scenarios[LTV Weight],5)*$AP899)-(INDEX(Model_Scenarios[GP Weight],5)*($AS899+$AV899+$AY899))</f>
        <v>-2.9347872863858306</v>
      </c>
    </row>
    <row r="900" spans="1:56" x14ac:dyDescent="0.25">
      <c r="A900">
        <v>899</v>
      </c>
      <c r="B900">
        <v>18</v>
      </c>
      <c r="C900" s="3">
        <v>49</v>
      </c>
      <c r="D900" s="4">
        <v>0.96</v>
      </c>
      <c r="E900" t="str">
        <v>SKU-1023</v>
      </c>
      <c r="F900" t="str">
        <v>Raise</v>
      </c>
      <c r="G900" t="str">
        <v>Full</v>
      </c>
      <c r="H900">
        <v>70.78</v>
      </c>
      <c r="I900">
        <v>35.200000000000003</v>
      </c>
      <c r="J900">
        <v>26</v>
      </c>
      <c r="K900">
        <v>1840.28</v>
      </c>
      <c r="L900">
        <v>925.07999999999993</v>
      </c>
      <c r="M900">
        <v>0.50268437411698219</v>
      </c>
      <c r="N900">
        <v>70.329603257360873</v>
      </c>
      <c r="O900">
        <v>425.86968469138264</v>
      </c>
      <c r="P900">
        <v>425.86968469138264</v>
      </c>
      <c r="Q900">
        <v>644.90899917948718</v>
      </c>
      <c r="R900">
        <v>464.33447940923082</v>
      </c>
      <c r="S900">
        <v>1</v>
      </c>
      <c r="T900">
        <f t="shared" si="322"/>
        <v>70.347619127066437</v>
      </c>
      <c r="U900">
        <f t="shared" si="323"/>
        <v>-6.1088001262159346E-3</v>
      </c>
      <c r="V900">
        <f>IF($F900="Reduce", INDEX(Model_Assumptions[Values], 2), INDEX(Model_Assumptions[Values], 1))</f>
        <v>-0.4</v>
      </c>
      <c r="W900">
        <f t="shared" si="324"/>
        <v>26.063531521312647</v>
      </c>
      <c r="X900">
        <f t="shared" si="337"/>
        <v>1833.5073885675927</v>
      </c>
      <c r="Y900">
        <f t="shared" si="325"/>
        <v>916.07107901738743</v>
      </c>
      <c r="Z900">
        <f t="shared" si="326"/>
        <v>-6.7726114324073023</v>
      </c>
      <c r="AA900">
        <f t="shared" si="327"/>
        <v>-9.0089209826124943</v>
      </c>
      <c r="AB900">
        <f t="shared" si="338"/>
        <v>0.49962769974603582</v>
      </c>
      <c r="AC900">
        <f t="shared" si="328"/>
        <v>-3.0566743709463662E-3</v>
      </c>
      <c r="AD900">
        <f t="shared" si="329"/>
        <v>-3.0566743709463662E-3</v>
      </c>
      <c r="AE900">
        <f t="shared" si="330"/>
        <v>0.9600000000000013</v>
      </c>
      <c r="AF900">
        <f t="shared" si="339"/>
        <v>18.573379176368629</v>
      </c>
      <c r="AG900">
        <f t="shared" si="331"/>
        <v>-1.5903013705507705E-2</v>
      </c>
      <c r="AH900">
        <f t="shared" si="332"/>
        <v>-2.1154172993414731E-2</v>
      </c>
      <c r="AI900">
        <f t="shared" si="340"/>
        <v>3.9999999999998696E-2</v>
      </c>
      <c r="AJ900">
        <f>MAX(0, $R900 - $AA900) * INDEX(Model_Assumptions[Values], 7)</f>
        <v>946.68680078368664</v>
      </c>
      <c r="AK900">
        <f>MAX(0, INDEX(Model_Assumptions[Values], 4) - $AD900)</f>
        <v>5.3056674370946369E-2</v>
      </c>
      <c r="AL900">
        <f>MAX(0, INDEX(Model_Assumptions[Values], 5) - $AC900)</f>
        <v>2.3056674370946367E-2</v>
      </c>
      <c r="AM900">
        <f>INDEX(Model_Assumptions[Values], 6) * MAX(0, INDEX(Model_Assumptions[Values], 3) - $AB900)^2</f>
        <v>0</v>
      </c>
      <c r="AN900">
        <f t="shared" si="333"/>
        <v>937.85680249786344</v>
      </c>
      <c r="AO900" cm="1">
        <f t="array" ref="AO900">IFERROR(STDEV(IF($E$2:$E$2201=$E900, $AJ$2:$AJ$2201)), 0)</f>
        <v>5.4722853637898057</v>
      </c>
      <c r="AP900">
        <f t="shared" si="341"/>
        <v>1.6135851292133676</v>
      </c>
      <c r="AQ900">
        <f t="shared" si="334"/>
        <v>5.1557190059371968E-2</v>
      </c>
      <c r="AR900" cm="1">
        <f t="array" ref="AR900">IFERROR(STDEV(IF($E$2:$E$2201=$E900, $AK$2:$AK$2201)), 0)</f>
        <v>9.2841470796090205E-4</v>
      </c>
      <c r="AS900">
        <f t="shared" si="342"/>
        <v>1.6151018491162763</v>
      </c>
      <c r="AT900">
        <f t="shared" si="335"/>
        <v>2.1557190059371983E-2</v>
      </c>
      <c r="AU900" cm="1">
        <f t="array" ref="AU900">IFERROR(STDEV(IF($E$2:$E$2201=$E900, $AL$2:$AL$2201)), 0)</f>
        <v>9.2841470796090216E-4</v>
      </c>
      <c r="AV900">
        <f t="shared" si="343"/>
        <v>1.6151018491162574</v>
      </c>
      <c r="AW900">
        <f t="shared" si="336"/>
        <v>0</v>
      </c>
      <c r="AX900" cm="1">
        <f t="array" ref="AX900">IFERROR(STDEV(IF($E$2:$E$2201=$E900, $AM$2:$AM$2201)), 0)</f>
        <v>0</v>
      </c>
      <c r="AY900">
        <f t="shared" si="344"/>
        <v>1.6151018491162574</v>
      </c>
      <c r="AZ900">
        <f>INDEX(Model_Assumptions[Values],9)*((INDEX(Model_Scenarios[GR Weight],1)*$AG900)+(INDEX(Model_Scenarios[GP Weight],1)*$AH900)+(INDEX(Model_Scenarios[LTV Weight],1)*$AI900))-(INDEX(Model_Scenarios[LTV Weight],1)*$AP900)-(INDEX(Model_Scenarios[GP Weight],1)*($AS900+$AV900+$AY900))</f>
        <v>-1.6339272514550396</v>
      </c>
      <c r="BA900">
        <f>INDEX(Model_Assumptions[Values],9)*((INDEX(Model_Scenarios[GR Weight],2)*$AG900)+(INDEX(Model_Scenarios[GP Weight],2)*$AH900)+(INDEX(Model_Scenarios[LTV Weight],2)*$AI900))-(INDEX(Model_Scenarios[LTV Weight],2)*$AP900)-(INDEX(Model_Scenarios[GP Weight],2)*($AS900+$AV900+$AY900))</f>
        <v>-1.920972876730997</v>
      </c>
      <c r="BB900">
        <f>INDEX(Model_Assumptions[Values],9)*((INDEX(Model_Scenarios[GR Weight],3)*$AG900)+(INDEX(Model_Scenarios[GP Weight],3)*$AH900)+(INDEX(Model_Scenarios[LTV Weight],3)*$AI900))-(INDEX(Model_Scenarios[LTV Weight],3)*$AP900)-(INDEX(Model_Scenarios[GP Weight],3)*($AS900+$AV900+$AY900))</f>
        <v>-2.3181895631277869</v>
      </c>
      <c r="BC900">
        <f>INDEX(Model_Assumptions[Values],9)*((INDEX(Model_Scenarios[GR Weight],4)*$AG900)+(INDEX(Model_Scenarios[GP Weight],4)*$AH900)+(INDEX(Model_Scenarios[LTV Weight],4)*$AI900))-(INDEX(Model_Scenarios[LTV Weight],4)*$AP900)-(INDEX(Model_Scenarios[GP Weight],4)*($AS900+$AV900+$AY900))</f>
        <v>-2.1847825570592034</v>
      </c>
      <c r="BD900">
        <f>INDEX(Model_Assumptions[Values],9)*((INDEX(Model_Scenarios[GR Weight],5)*$AG900)+(INDEX(Model_Scenarios[GP Weight],5)*$AH900)+(INDEX(Model_Scenarios[LTV Weight],5)*$AI900))-(INDEX(Model_Scenarios[LTV Weight],5)*$AP900)-(INDEX(Model_Scenarios[GP Weight],5)*($AS900+$AV900+$AY900))</f>
        <v>-3.0923913227825772</v>
      </c>
    </row>
    <row r="901" spans="1:56" x14ac:dyDescent="0.25">
      <c r="A901">
        <v>900</v>
      </c>
      <c r="B901">
        <v>18</v>
      </c>
      <c r="C901" s="3">
        <v>50</v>
      </c>
      <c r="D901" s="4">
        <v>0.98</v>
      </c>
      <c r="E901" t="str">
        <v>SKU-1023</v>
      </c>
      <c r="F901" t="str">
        <v>Raise</v>
      </c>
      <c r="G901" t="str">
        <v>Full</v>
      </c>
      <c r="H901">
        <v>70.78</v>
      </c>
      <c r="I901">
        <v>35.200000000000003</v>
      </c>
      <c r="J901">
        <v>26</v>
      </c>
      <c r="K901">
        <v>1840.28</v>
      </c>
      <c r="L901">
        <v>925.07999999999993</v>
      </c>
      <c r="M901">
        <v>0.50268437411698219</v>
      </c>
      <c r="N901">
        <v>70.329603257360873</v>
      </c>
      <c r="O901">
        <v>425.86968469138264</v>
      </c>
      <c r="P901">
        <v>425.86968469138264</v>
      </c>
      <c r="Q901">
        <v>644.90899917948718</v>
      </c>
      <c r="R901">
        <v>464.33447940923082</v>
      </c>
      <c r="S901">
        <v>1</v>
      </c>
      <c r="T901">
        <f t="shared" si="322"/>
        <v>70.338611192213662</v>
      </c>
      <c r="U901">
        <f t="shared" si="323"/>
        <v>-6.236066795511995E-3</v>
      </c>
      <c r="V901">
        <f>IF($F901="Reduce", INDEX(Model_Assumptions[Values], 2), INDEX(Model_Assumptions[Values], 1))</f>
        <v>-0.4</v>
      </c>
      <c r="W901">
        <f t="shared" si="324"/>
        <v>26.064855094673323</v>
      </c>
      <c r="X901">
        <f t="shared" si="337"/>
        <v>1833.3657082856164</v>
      </c>
      <c r="Y901">
        <f t="shared" si="325"/>
        <v>915.88280895311539</v>
      </c>
      <c r="Z901">
        <f t="shared" si="326"/>
        <v>-6.9142917143835803</v>
      </c>
      <c r="AA901">
        <f t="shared" si="327"/>
        <v>-9.1971910468845408</v>
      </c>
      <c r="AB901">
        <f t="shared" si="338"/>
        <v>0.49956361942078598</v>
      </c>
      <c r="AC901">
        <f t="shared" si="328"/>
        <v>-3.1207546961962151E-3</v>
      </c>
      <c r="AD901">
        <f t="shared" si="329"/>
        <v>-3.1207546961962151E-3</v>
      </c>
      <c r="AE901">
        <f t="shared" si="330"/>
        <v>0.97999999999998488</v>
      </c>
      <c r="AF901">
        <f t="shared" si="339"/>
        <v>9.2866895881916349</v>
      </c>
      <c r="AG901">
        <f t="shared" si="331"/>
        <v>-1.6235698296755259E-2</v>
      </c>
      <c r="AH901">
        <f t="shared" si="332"/>
        <v>-2.1596256736493277E-2</v>
      </c>
      <c r="AI901">
        <f t="shared" si="340"/>
        <v>2.0000000000015117E-2</v>
      </c>
      <c r="AJ901">
        <f>MAX(0, $R901 - $AA901) * INDEX(Model_Assumptions[Values], 7)</f>
        <v>947.06334091223073</v>
      </c>
      <c r="AK901">
        <f>MAX(0, INDEX(Model_Assumptions[Values], 4) - $AD901)</f>
        <v>5.3120754696196218E-2</v>
      </c>
      <c r="AL901">
        <f>MAX(0, INDEX(Model_Assumptions[Values], 5) - $AC901)</f>
        <v>2.3120754696196216E-2</v>
      </c>
      <c r="AM901">
        <f>INDEX(Model_Assumptions[Values], 6) * MAX(0, INDEX(Model_Assumptions[Values], 3) - $AB901)^2</f>
        <v>0</v>
      </c>
      <c r="AN901">
        <f t="shared" si="333"/>
        <v>937.85680249786344</v>
      </c>
      <c r="AO901" cm="1">
        <f t="array" ref="AO901">IFERROR(STDEV(IF($E$2:$E$2201=$E901, $AJ$2:$AJ$2201)), 0)</f>
        <v>5.4722853637898057</v>
      </c>
      <c r="AP901">
        <f t="shared" si="341"/>
        <v>1.6823936988533328</v>
      </c>
      <c r="AQ901">
        <f t="shared" si="334"/>
        <v>5.1557190059371968E-2</v>
      </c>
      <c r="AR901" cm="1">
        <f t="array" ref="AR901">IFERROR(STDEV(IF($E$2:$E$2201=$E901, $AK$2:$AK$2201)), 0)</f>
        <v>9.2841470796090205E-4</v>
      </c>
      <c r="AS901">
        <f t="shared" si="342"/>
        <v>1.6841230792846242</v>
      </c>
      <c r="AT901">
        <f t="shared" si="335"/>
        <v>2.1557190059371983E-2</v>
      </c>
      <c r="AU901" cm="1">
        <f t="array" ref="AU901">IFERROR(STDEV(IF($E$2:$E$2201=$E901, $AL$2:$AL$2201)), 0)</f>
        <v>9.2841470796090216E-4</v>
      </c>
      <c r="AV901">
        <f t="shared" si="343"/>
        <v>1.6841230792846054</v>
      </c>
      <c r="AW901">
        <f t="shared" si="336"/>
        <v>0</v>
      </c>
      <c r="AX901" cm="1">
        <f t="array" ref="AX901">IFERROR(STDEV(IF($E$2:$E$2201=$E901, $AM$2:$AM$2201)), 0)</f>
        <v>0</v>
      </c>
      <c r="AY901">
        <f t="shared" si="344"/>
        <v>1.6841230792846054</v>
      </c>
      <c r="AZ901">
        <f>INDEX(Model_Assumptions[Values],9)*((INDEX(Model_Scenarios[GR Weight],1)*$AG901)+(INDEX(Model_Scenarios[GP Weight],1)*$AH901)+(INDEX(Model_Scenarios[LTV Weight],1)*$AI901))-(INDEX(Model_Scenarios[LTV Weight],1)*$AP901)-(INDEX(Model_Scenarios[GP Weight],1)*($AS901+$AV901+$AY901))</f>
        <v>-1.7900678603846136</v>
      </c>
      <c r="BA901">
        <f>INDEX(Model_Assumptions[Values],9)*((INDEX(Model_Scenarios[GR Weight],2)*$AG901)+(INDEX(Model_Scenarios[GP Weight],2)*$AH901)+(INDEX(Model_Scenarios[LTV Weight],2)*$AI901))-(INDEX(Model_Scenarios[LTV Weight],2)*$AP901)-(INDEX(Model_Scenarios[GP Weight],2)*($AS901+$AV901+$AY901))</f>
        <v>-2.0728027822844437</v>
      </c>
      <c r="BB901">
        <f>INDEX(Model_Assumptions[Values],9)*((INDEX(Model_Scenarios[GR Weight],3)*$AG901)+(INDEX(Model_Scenarios[GP Weight],3)*$AH901)+(INDEX(Model_Scenarios[LTV Weight],3)*$AI901))-(INDEX(Model_Scenarios[LTV Weight],3)*$AP901)-(INDEX(Model_Scenarios[GP Weight],3)*($AS901+$AV901+$AY901))</f>
        <v>-2.4593747849499521</v>
      </c>
      <c r="BC901">
        <f>INDEX(Model_Assumptions[Values],9)*((INDEX(Model_Scenarios[GR Weight],4)*$AG901)+(INDEX(Model_Scenarios[GP Weight],4)*$AH901)+(INDEX(Model_Scenarios[LTV Weight],4)*$AI901))-(INDEX(Model_Scenarios[LTV Weight],4)*$AP901)-(INDEX(Model_Scenarios[GP Weight],4)*($AS901+$AV901+$AY901))</f>
        <v>-2.3092532642130044</v>
      </c>
      <c r="BD901">
        <f>INDEX(Model_Assumptions[Values],9)*((INDEX(Model_Scenarios[GR Weight],5)*$AG901)+(INDEX(Model_Scenarios[GP Weight],5)*$AH901)+(INDEX(Model_Scenarios[LTV Weight],5)*$AI901))-(INDEX(Model_Scenarios[LTV Weight],5)*$AP901)-(INDEX(Model_Scenarios[GP Weight],5)*($AS901+$AV901+$AY901))</f>
        <v>-3.2500269098550358</v>
      </c>
    </row>
    <row r="902" spans="1:56" x14ac:dyDescent="0.25">
      <c r="A902">
        <v>901</v>
      </c>
      <c r="B902">
        <v>19</v>
      </c>
      <c r="C902" s="3">
        <v>1</v>
      </c>
      <c r="D902" s="4">
        <v>0</v>
      </c>
      <c r="E902" t="str">
        <v>SKU-1024</v>
      </c>
      <c r="F902" t="str">
        <v>Hold</v>
      </c>
      <c r="G902" t="str">
        <v>Full</v>
      </c>
      <c r="H902">
        <v>118.07</v>
      </c>
      <c r="I902">
        <v>39.700000000000003</v>
      </c>
      <c r="J902">
        <v>33</v>
      </c>
      <c r="K902">
        <v>3896.31</v>
      </c>
      <c r="L902">
        <v>2586.21</v>
      </c>
      <c r="M902">
        <v>0.66375878716015924</v>
      </c>
      <c r="N902">
        <v>122.4697637688033</v>
      </c>
      <c r="O902">
        <v>145.19220437050944</v>
      </c>
      <c r="P902">
        <v>145.1922043705099</v>
      </c>
      <c r="Q902">
        <v>1980.231264876048</v>
      </c>
      <c r="R902">
        <v>1530.8710932310987</v>
      </c>
      <c r="S902">
        <v>1</v>
      </c>
      <c r="T902">
        <f t="shared" si="322"/>
        <v>118.07</v>
      </c>
      <c r="U902">
        <f t="shared" si="323"/>
        <v>0</v>
      </c>
      <c r="V902">
        <f>IF($F902="Reduce", INDEX(Model_Assumptions[Values], 2), INDEX(Model_Assumptions[Values], 1))</f>
        <v>-0.4</v>
      </c>
      <c r="W902">
        <f t="shared" si="324"/>
        <v>33</v>
      </c>
      <c r="X902">
        <f t="shared" si="337"/>
        <v>3896.31</v>
      </c>
      <c r="Y902">
        <f t="shared" si="325"/>
        <v>2586.21</v>
      </c>
      <c r="Z902">
        <f t="shared" si="326"/>
        <v>0</v>
      </c>
      <c r="AA902">
        <f t="shared" si="327"/>
        <v>0</v>
      </c>
      <c r="AB902">
        <f t="shared" si="338"/>
        <v>0.66375878716015924</v>
      </c>
      <c r="AC902">
        <f t="shared" si="328"/>
        <v>0</v>
      </c>
      <c r="AD902">
        <f t="shared" si="329"/>
        <v>0</v>
      </c>
      <c r="AE902">
        <f t="shared" si="330"/>
        <v>0</v>
      </c>
      <c r="AF902">
        <f t="shared" si="339"/>
        <v>1530.8710932310987</v>
      </c>
      <c r="AG902">
        <f t="shared" si="331"/>
        <v>0</v>
      </c>
      <c r="AH902">
        <f t="shared" si="332"/>
        <v>0</v>
      </c>
      <c r="AI902">
        <f t="shared" si="340"/>
        <v>1</v>
      </c>
      <c r="AJ902">
        <f>MAX(0, $R902 - $AA902) * INDEX(Model_Assumptions[Values], 7)</f>
        <v>3061.7421864621974</v>
      </c>
      <c r="AK902">
        <f>MAX(0, INDEX(Model_Assumptions[Values], 4) - $AD902)</f>
        <v>0.05</v>
      </c>
      <c r="AL902">
        <f>MAX(0, INDEX(Model_Assumptions[Values], 5) - $AC902)</f>
        <v>0.02</v>
      </c>
      <c r="AM902">
        <f>INDEX(Model_Assumptions[Values], 6) * MAX(0, INDEX(Model_Assumptions[Values], 3) - $AB902)^2</f>
        <v>0</v>
      </c>
      <c r="AN902">
        <f t="shared" si="333"/>
        <v>2958.6316766376472</v>
      </c>
      <c r="AO902" cm="1">
        <f t="array" ref="AO902">IFERROR(STDEV(IF($E$2:$E$2201=$E902, $AJ$2:$AJ$2201)), 0)</f>
        <v>60.947301692565105</v>
      </c>
      <c r="AP902">
        <f t="shared" si="341"/>
        <v>1.6917977820358305</v>
      </c>
      <c r="AQ902">
        <f t="shared" si="334"/>
        <v>4.4007385972839277E-2</v>
      </c>
      <c r="AR902" cm="1">
        <f t="array" ref="AR902">IFERROR(STDEV(IF($E$2:$E$2201=$E902, $AK$2:$AK$2201)), 0)</f>
        <v>3.5240324982646373E-3</v>
      </c>
      <c r="AS902">
        <f t="shared" si="342"/>
        <v>1.7004990816945382</v>
      </c>
      <c r="AT902">
        <f t="shared" si="335"/>
        <v>1.4007385972839298E-2</v>
      </c>
      <c r="AU902" cm="1">
        <f t="array" ref="AU902">IFERROR(STDEV(IF($E$2:$E$2201=$E902, $AL$2:$AL$2201)), 0)</f>
        <v>3.5240324982646382E-3</v>
      </c>
      <c r="AV902">
        <f t="shared" si="343"/>
        <v>1.7004990816945316</v>
      </c>
      <c r="AW902">
        <f t="shared" si="336"/>
        <v>0</v>
      </c>
      <c r="AX902" cm="1">
        <f t="array" ref="AX902">IFERROR(STDEV(IF($E$2:$E$2201=$E902, $AM$2:$AM$2201)), 0)</f>
        <v>0</v>
      </c>
      <c r="AY902">
        <f t="shared" si="344"/>
        <v>1.7004990816945316</v>
      </c>
      <c r="AZ902">
        <f>INDEX(Model_Assumptions[Values],9)*((INDEX(Model_Scenarios[GR Weight],1)*$AG902)+(INDEX(Model_Scenarios[GP Weight],1)*$AH902)+(INDEX(Model_Scenarios[LTV Weight],1)*$AI902))-(INDEX(Model_Scenarios[LTV Weight],1)*$AP902)-(INDEX(Model_Scenarios[GP Weight],1)*($AS902+$AV902+$AY902))</f>
        <v>2.1364120498629751</v>
      </c>
      <c r="BA902">
        <f>INDEX(Model_Assumptions[Values],9)*((INDEX(Model_Scenarios[GR Weight],2)*$AG902)+(INDEX(Model_Scenarios[GP Weight],2)*$AH902)+(INDEX(Model_Scenarios[LTV Weight],2)*$AI902))-(INDEX(Model_Scenarios[LTV Weight],2)*$AP902)-(INDEX(Model_Scenarios[GP Weight],2)*($AS902+$AV902+$AY902))</f>
        <v>1.1300319926599895</v>
      </c>
      <c r="BB902">
        <f>INDEX(Model_Assumptions[Values],9)*((INDEX(Model_Scenarios[GR Weight],3)*$AG902)+(INDEX(Model_Scenarios[GP Weight],3)*$AH902)+(INDEX(Model_Scenarios[LTV Weight],3)*$AI902))-(INDEX(Model_Scenarios[LTV Weight],3)*$AP902)-(INDEX(Model_Scenarios[GP Weight],3)*($AS902+$AV902+$AY902))</f>
        <v>-0.46224314859359272</v>
      </c>
      <c r="BC902">
        <f>INDEX(Model_Assumptions[Values],9)*((INDEX(Model_Scenarios[GR Weight],4)*$AG902)+(INDEX(Model_Scenarios[GP Weight],4)*$AH902)+(INDEX(Model_Scenarios[LTV Weight],4)*$AI902))-(INDEX(Model_Scenarios[LTV Weight],4)*$AP902)-(INDEX(Model_Scenarios[GP Weight],4)*($AS902+$AV902+$AY902))</f>
        <v>-0.79306337039000951</v>
      </c>
      <c r="BD902">
        <f>INDEX(Model_Assumptions[Values],9)*((INDEX(Model_Scenarios[GR Weight],5)*$AG902)+(INDEX(Model_Scenarios[GP Weight],5)*$AH902)+(INDEX(Model_Scenarios[LTV Weight],5)*$AI902))-(INDEX(Model_Scenarios[LTV Weight],5)*$AP902)-(INDEX(Model_Scenarios[GP Weight],5)*($AS902+$AV902+$AY902))</f>
        <v>-1.9787729303049391</v>
      </c>
    </row>
    <row r="903" spans="1:56" x14ac:dyDescent="0.25">
      <c r="A903">
        <v>902</v>
      </c>
      <c r="B903">
        <v>19</v>
      </c>
      <c r="C903" s="3">
        <v>2</v>
      </c>
      <c r="D903" s="4">
        <v>0.02</v>
      </c>
      <c r="E903" t="str">
        <v>SKU-1024</v>
      </c>
      <c r="F903" t="str">
        <v>Hold</v>
      </c>
      <c r="G903" t="str">
        <v>Full</v>
      </c>
      <c r="H903">
        <v>118.07</v>
      </c>
      <c r="I903">
        <v>39.700000000000003</v>
      </c>
      <c r="J903">
        <v>33</v>
      </c>
      <c r="K903">
        <v>3896.31</v>
      </c>
      <c r="L903">
        <v>2586.21</v>
      </c>
      <c r="M903">
        <v>0.66375878716015924</v>
      </c>
      <c r="N903">
        <v>122.4697637688033</v>
      </c>
      <c r="O903">
        <v>145.19220437050944</v>
      </c>
      <c r="P903">
        <v>145.1922043705099</v>
      </c>
      <c r="Q903">
        <v>1980.231264876048</v>
      </c>
      <c r="R903">
        <v>1530.8710932310987</v>
      </c>
      <c r="S903">
        <v>1</v>
      </c>
      <c r="T903">
        <f t="shared" si="322"/>
        <v>118.15799527537607</v>
      </c>
      <c r="U903">
        <f t="shared" si="323"/>
        <v>7.4528055709387078E-4</v>
      </c>
      <c r="V903">
        <f>IF($F903="Reduce", INDEX(Model_Assumptions[Values], 2), INDEX(Model_Assumptions[Values], 1))</f>
        <v>-0.4</v>
      </c>
      <c r="W903">
        <f t="shared" si="324"/>
        <v>32.990162296646361</v>
      </c>
      <c r="X903">
        <f t="shared" si="337"/>
        <v>3898.0514407810301</v>
      </c>
      <c r="Y903">
        <f t="shared" si="325"/>
        <v>2588.3419976041696</v>
      </c>
      <c r="Z903">
        <f t="shared" si="326"/>
        <v>1.7414407810301782</v>
      </c>
      <c r="AA903">
        <f t="shared" si="327"/>
        <v>2.1319976041695554</v>
      </c>
      <c r="AB903">
        <f t="shared" si="338"/>
        <v>0.6640091945748049</v>
      </c>
      <c r="AC903">
        <f t="shared" si="328"/>
        <v>2.5040741464565919E-4</v>
      </c>
      <c r="AD903">
        <f t="shared" si="329"/>
        <v>2.5040741464565919E-4</v>
      </c>
      <c r="AE903">
        <f t="shared" si="330"/>
        <v>2.0000000000001614E-2</v>
      </c>
      <c r="AF903">
        <f t="shared" si="339"/>
        <v>1500.2536713664742</v>
      </c>
      <c r="AG903">
        <f t="shared" si="331"/>
        <v>1.1994037755541434E-2</v>
      </c>
      <c r="AH903">
        <f t="shared" si="332"/>
        <v>1.4683967458259674E-2</v>
      </c>
      <c r="AI903">
        <f t="shared" si="340"/>
        <v>0.97999999999999832</v>
      </c>
      <c r="AJ903">
        <f>MAX(0, $R903 - $AA903) * INDEX(Model_Assumptions[Values], 7)</f>
        <v>3057.4781912538583</v>
      </c>
      <c r="AK903">
        <f>MAX(0, INDEX(Model_Assumptions[Values], 4) - $AD903)</f>
        <v>4.9749592585354344E-2</v>
      </c>
      <c r="AL903">
        <f>MAX(0, INDEX(Model_Assumptions[Values], 5) - $AC903)</f>
        <v>1.9749592585354341E-2</v>
      </c>
      <c r="AM903">
        <f>INDEX(Model_Assumptions[Values], 6) * MAX(0, INDEX(Model_Assumptions[Values], 3) - $AB903)^2</f>
        <v>0</v>
      </c>
      <c r="AN903">
        <f t="shared" si="333"/>
        <v>2958.6316766376472</v>
      </c>
      <c r="AO903" cm="1">
        <f t="array" ref="AO903">IFERROR(STDEV(IF($E$2:$E$2201=$E903, $AJ$2:$AJ$2201)), 0)</f>
        <v>60.947301692565105</v>
      </c>
      <c r="AP903">
        <f t="shared" si="341"/>
        <v>1.6218357806030539</v>
      </c>
      <c r="AQ903">
        <f t="shared" si="334"/>
        <v>4.4007385972839277E-2</v>
      </c>
      <c r="AR903" cm="1">
        <f t="array" ref="AR903">IFERROR(STDEV(IF($E$2:$E$2201=$E903, $AK$2:$AK$2201)), 0)</f>
        <v>3.5240324982646373E-3</v>
      </c>
      <c r="AS903">
        <f t="shared" si="342"/>
        <v>1.6294420143238575</v>
      </c>
      <c r="AT903">
        <f t="shared" si="335"/>
        <v>1.4007385972839298E-2</v>
      </c>
      <c r="AU903" cm="1">
        <f t="array" ref="AU903">IFERROR(STDEV(IF($E$2:$E$2201=$E903, $AL$2:$AL$2201)), 0)</f>
        <v>3.5240324982646382E-3</v>
      </c>
      <c r="AV903">
        <f t="shared" si="343"/>
        <v>1.6294420143238506</v>
      </c>
      <c r="AW903">
        <f t="shared" si="336"/>
        <v>0</v>
      </c>
      <c r="AX903" cm="1">
        <f t="array" ref="AX903">IFERROR(STDEV(IF($E$2:$E$2201=$E903, $AM$2:$AM$2201)), 0)</f>
        <v>0</v>
      </c>
      <c r="AY903">
        <f t="shared" si="344"/>
        <v>1.6294420143238506</v>
      </c>
      <c r="AZ903">
        <f>INDEX(Model_Assumptions[Values],9)*((INDEX(Model_Scenarios[GR Weight],1)*$AG903)+(INDEX(Model_Scenarios[GP Weight],1)*$AH903)+(INDEX(Model_Scenarios[LTV Weight],1)*$AI903))-(INDEX(Model_Scenarios[LTV Weight],1)*$AP903)-(INDEX(Model_Scenarios[GP Weight],1)*($AS903+$AV903+$AY903))</f>
        <v>2.1470377738272957</v>
      </c>
      <c r="BA903">
        <f>INDEX(Model_Assumptions[Values],9)*((INDEX(Model_Scenarios[GR Weight],2)*$AG903)+(INDEX(Model_Scenarios[GP Weight],2)*$AH903)+(INDEX(Model_Scenarios[LTV Weight],2)*$AI903))-(INDEX(Model_Scenarios[LTV Weight],2)*$AP903)-(INDEX(Model_Scenarios[GP Weight],2)*($AS903+$AV903+$AY903))</f>
        <v>1.1768210297886135</v>
      </c>
      <c r="BB903">
        <f>INDEX(Model_Assumptions[Values],9)*((INDEX(Model_Scenarios[GR Weight],3)*$AG903)+(INDEX(Model_Scenarios[GP Weight],3)*$AH903)+(INDEX(Model_Scenarios[LTV Weight],3)*$AI903))-(INDEX(Model_Scenarios[LTV Weight],3)*$AP903)-(INDEX(Model_Scenarios[GP Weight],3)*($AS903+$AV903+$AY903))</f>
        <v>-0.3589589370348889</v>
      </c>
      <c r="BC903">
        <f>INDEX(Model_Assumptions[Values],9)*((INDEX(Model_Scenarios[GR Weight],4)*$AG903)+(INDEX(Model_Scenarios[GP Weight],4)*$AH903)+(INDEX(Model_Scenarios[LTV Weight],4)*$AI903))-(INDEX(Model_Scenarios[LTV Weight],4)*$AP903)-(INDEX(Model_Scenarios[GP Weight],4)*($AS903+$AV903+$AY903))</f>
        <v>-0.68077834009681215</v>
      </c>
      <c r="BD903">
        <f>INDEX(Model_Assumptions[Values],9)*((INDEX(Model_Scenarios[GR Weight],5)*$AG903)+(INDEX(Model_Scenarios[GP Weight],5)*$AH903)+(INDEX(Model_Scenarios[LTV Weight],5)*$AI903))-(INDEX(Model_Scenarios[LTV Weight],5)*$AP903)-(INDEX(Model_Scenarios[GP Weight],5)*($AS903+$AV903+$AY903))</f>
        <v>-1.8166633205193679</v>
      </c>
    </row>
    <row r="904" spans="1:56" x14ac:dyDescent="0.25">
      <c r="A904">
        <v>903</v>
      </c>
      <c r="B904">
        <v>19</v>
      </c>
      <c r="C904" s="3">
        <v>3</v>
      </c>
      <c r="D904" s="4">
        <v>0.04</v>
      </c>
      <c r="E904" t="str">
        <v>SKU-1024</v>
      </c>
      <c r="F904" t="str">
        <v>Hold</v>
      </c>
      <c r="G904" t="str">
        <v>Full</v>
      </c>
      <c r="H904">
        <v>118.07</v>
      </c>
      <c r="I904">
        <v>39.700000000000003</v>
      </c>
      <c r="J904">
        <v>33</v>
      </c>
      <c r="K904">
        <v>3896.31</v>
      </c>
      <c r="L904">
        <v>2586.21</v>
      </c>
      <c r="M904">
        <v>0.66375878716015924</v>
      </c>
      <c r="N904">
        <v>122.4697637688033</v>
      </c>
      <c r="O904">
        <v>145.19220437050944</v>
      </c>
      <c r="P904">
        <v>145.1922043705099</v>
      </c>
      <c r="Q904">
        <v>1980.231264876048</v>
      </c>
      <c r="R904">
        <v>1530.8710932310987</v>
      </c>
      <c r="S904">
        <v>1</v>
      </c>
      <c r="T904">
        <f t="shared" si="322"/>
        <v>118.24599055075213</v>
      </c>
      <c r="U904">
        <f t="shared" si="323"/>
        <v>1.4905611141876212E-3</v>
      </c>
      <c r="V904">
        <f>IF($F904="Reduce", INDEX(Model_Assumptions[Values], 2), INDEX(Model_Assumptions[Values], 1))</f>
        <v>-0.4</v>
      </c>
      <c r="W904">
        <f t="shared" si="324"/>
        <v>32.980324593292721</v>
      </c>
      <c r="X904">
        <f t="shared" si="337"/>
        <v>3899.7911502192292</v>
      </c>
      <c r="Y904">
        <f t="shared" si="325"/>
        <v>2590.472263865508</v>
      </c>
      <c r="Z904">
        <f t="shared" si="326"/>
        <v>3.481150219229221</v>
      </c>
      <c r="AA904">
        <f t="shared" si="327"/>
        <v>4.2622638655079754</v>
      </c>
      <c r="AB904">
        <f t="shared" si="338"/>
        <v>0.66425922929741588</v>
      </c>
      <c r="AC904">
        <f t="shared" si="328"/>
        <v>5.0044213725664033E-4</v>
      </c>
      <c r="AD904">
        <f t="shared" si="329"/>
        <v>5.0044213725664033E-4</v>
      </c>
      <c r="AE904">
        <f t="shared" si="330"/>
        <v>0.04</v>
      </c>
      <c r="AF904">
        <f t="shared" si="339"/>
        <v>1469.6362495018548</v>
      </c>
      <c r="AG904">
        <f t="shared" si="331"/>
        <v>2.3976151022170794E-2</v>
      </c>
      <c r="AH904">
        <f t="shared" si="332"/>
        <v>2.9356010427607278E-2</v>
      </c>
      <c r="AI904">
        <f t="shared" si="340"/>
        <v>0.96</v>
      </c>
      <c r="AJ904">
        <f>MAX(0, $R904 - $AA904) * INDEX(Model_Assumptions[Values], 7)</f>
        <v>3053.2176587311815</v>
      </c>
      <c r="AK904">
        <f>MAX(0, INDEX(Model_Assumptions[Values], 4) - $AD904)</f>
        <v>4.9499557862743362E-2</v>
      </c>
      <c r="AL904">
        <f>MAX(0, INDEX(Model_Assumptions[Values], 5) - $AC904)</f>
        <v>1.949955786274336E-2</v>
      </c>
      <c r="AM904">
        <f>INDEX(Model_Assumptions[Values], 6) * MAX(0, INDEX(Model_Assumptions[Values], 3) - $AB904)^2</f>
        <v>0</v>
      </c>
      <c r="AN904">
        <f t="shared" si="333"/>
        <v>2958.6316766376472</v>
      </c>
      <c r="AO904" cm="1">
        <f t="array" ref="AO904">IFERROR(STDEV(IF($E$2:$E$2201=$E904, $AJ$2:$AJ$2201)), 0)</f>
        <v>60.947301692565105</v>
      </c>
      <c r="AP904">
        <f t="shared" si="341"/>
        <v>1.5519305935913608</v>
      </c>
      <c r="AQ904">
        <f t="shared" si="334"/>
        <v>4.4007385972839277E-2</v>
      </c>
      <c r="AR904" cm="1">
        <f t="array" ref="AR904">IFERROR(STDEV(IF($E$2:$E$2201=$E904, $AK$2:$AK$2201)), 0)</f>
        <v>3.5240324982646373E-3</v>
      </c>
      <c r="AS904">
        <f t="shared" si="342"/>
        <v>1.5584907042170104</v>
      </c>
      <c r="AT904">
        <f t="shared" si="335"/>
        <v>1.4007385972839298E-2</v>
      </c>
      <c r="AU904" cm="1">
        <f t="array" ref="AU904">IFERROR(STDEV(IF($E$2:$E$2201=$E904, $AL$2:$AL$2201)), 0)</f>
        <v>3.5240324982646382E-3</v>
      </c>
      <c r="AV904">
        <f t="shared" si="343"/>
        <v>1.5584907042170035</v>
      </c>
      <c r="AW904">
        <f t="shared" si="336"/>
        <v>0</v>
      </c>
      <c r="AX904" cm="1">
        <f t="array" ref="AX904">IFERROR(STDEV(IF($E$2:$E$2201=$E904, $AM$2:$AM$2201)), 0)</f>
        <v>0</v>
      </c>
      <c r="AY904">
        <f t="shared" si="344"/>
        <v>1.5584907042170035</v>
      </c>
      <c r="AZ904">
        <f>INDEX(Model_Assumptions[Values],9)*((INDEX(Model_Scenarios[GR Weight],1)*$AG904)+(INDEX(Model_Scenarios[GP Weight],1)*$AH904)+(INDEX(Model_Scenarios[LTV Weight],1)*$AI904))-(INDEX(Model_Scenarios[LTV Weight],1)*$AP904)-(INDEX(Model_Scenarios[GP Weight],1)*($AS904+$AV904+$AY904))</f>
        <v>2.1575743945866988</v>
      </c>
      <c r="BA904">
        <f>INDEX(Model_Assumptions[Values],9)*((INDEX(Model_Scenarios[GR Weight],2)*$AG904)+(INDEX(Model_Scenarios[GP Weight],2)*$AH904)+(INDEX(Model_Scenarios[LTV Weight],2)*$AI904))-(INDEX(Model_Scenarios[LTV Weight],2)*$AP904)-(INDEX(Model_Scenarios[GP Weight],2)*($AS904+$AV904+$AY904))</f>
        <v>1.2234888153296475</v>
      </c>
      <c r="BB904">
        <f>INDEX(Model_Assumptions[Values],9)*((INDEX(Model_Scenarios[GR Weight],3)*$AG904)+(INDEX(Model_Scenarios[GP Weight],3)*$AH904)+(INDEX(Model_Scenarios[LTV Weight],3)*$AI904))-(INDEX(Model_Scenarios[LTV Weight],3)*$AP904)-(INDEX(Model_Scenarios[GP Weight],3)*($AS904+$AV904+$AY904))</f>
        <v>-0.25584426983837427</v>
      </c>
      <c r="BC904">
        <f>INDEX(Model_Assumptions[Values],9)*((INDEX(Model_Scenarios[GR Weight],4)*$AG904)+(INDEX(Model_Scenarios[GP Weight],4)*$AH904)+(INDEX(Model_Scenarios[LTV Weight],4)*$AI904))-(INDEX(Model_Scenarios[LTV Weight],4)*$AP904)-(INDEX(Model_Scenarios[GP Weight],4)*($AS904+$AV904+$AY904))</f>
        <v>-0.56866313496815279</v>
      </c>
      <c r="BD904">
        <f>INDEX(Model_Assumptions[Values],9)*((INDEX(Model_Scenarios[GR Weight],5)*$AG904)+(INDEX(Model_Scenarios[GP Weight],5)*$AH904)+(INDEX(Model_Scenarios[LTV Weight],5)*$AI904))-(INDEX(Model_Scenarios[LTV Weight],5)*$AP904)-(INDEX(Model_Scenarios[GP Weight],5)*($AS904+$AV904+$AY904))</f>
        <v>-1.654787130657809</v>
      </c>
    </row>
    <row r="905" spans="1:56" x14ac:dyDescent="0.25">
      <c r="A905">
        <v>904</v>
      </c>
      <c r="B905">
        <v>19</v>
      </c>
      <c r="C905" s="3">
        <v>4</v>
      </c>
      <c r="D905" s="4">
        <v>0.06</v>
      </c>
      <c r="E905" t="str">
        <v>SKU-1024</v>
      </c>
      <c r="F905" t="str">
        <v>Hold</v>
      </c>
      <c r="G905" t="str">
        <v>Full</v>
      </c>
      <c r="H905">
        <v>118.07</v>
      </c>
      <c r="I905">
        <v>39.700000000000003</v>
      </c>
      <c r="J905">
        <v>33</v>
      </c>
      <c r="K905">
        <v>3896.31</v>
      </c>
      <c r="L905">
        <v>2586.21</v>
      </c>
      <c r="M905">
        <v>0.66375878716015924</v>
      </c>
      <c r="N905">
        <v>122.4697637688033</v>
      </c>
      <c r="O905">
        <v>145.19220437050944</v>
      </c>
      <c r="P905">
        <v>145.1922043705099</v>
      </c>
      <c r="Q905">
        <v>1980.231264876048</v>
      </c>
      <c r="R905">
        <v>1530.8710932310987</v>
      </c>
      <c r="S905">
        <v>1</v>
      </c>
      <c r="T905">
        <f t="shared" si="322"/>
        <v>118.33398582612818</v>
      </c>
      <c r="U905">
        <f t="shared" si="323"/>
        <v>2.2358416712813718E-3</v>
      </c>
      <c r="V905">
        <f>IF($F905="Reduce", INDEX(Model_Assumptions[Values], 2), INDEX(Model_Assumptions[Values], 1))</f>
        <v>-0.4</v>
      </c>
      <c r="W905">
        <f t="shared" si="324"/>
        <v>32.970486889939082</v>
      </c>
      <c r="X905">
        <f t="shared" si="337"/>
        <v>3901.5291283145966</v>
      </c>
      <c r="Y905">
        <f t="shared" si="325"/>
        <v>2592.6007987840148</v>
      </c>
      <c r="Z905">
        <f t="shared" si="326"/>
        <v>5.2191283145966736</v>
      </c>
      <c r="AA905">
        <f t="shared" si="327"/>
        <v>6.3907987840148053</v>
      </c>
      <c r="AB905">
        <f t="shared" si="338"/>
        <v>0.66450889215941356</v>
      </c>
      <c r="AC905">
        <f t="shared" si="328"/>
        <v>7.5010499925431962E-4</v>
      </c>
      <c r="AD905">
        <f t="shared" si="329"/>
        <v>7.5010499925431962E-4</v>
      </c>
      <c r="AE905">
        <f t="shared" si="330"/>
        <v>5.9999999999998388E-2</v>
      </c>
      <c r="AF905">
        <f t="shared" si="339"/>
        <v>1439.0188276372353</v>
      </c>
      <c r="AG905">
        <f t="shared" si="331"/>
        <v>3.5946339799884951E-2</v>
      </c>
      <c r="AH905">
        <f t="shared" si="332"/>
        <v>4.4016128908039673E-2</v>
      </c>
      <c r="AI905">
        <f t="shared" si="340"/>
        <v>0.94000000000000161</v>
      </c>
      <c r="AJ905">
        <f>MAX(0, $R905 - $AA905) * INDEX(Model_Assumptions[Values], 7)</f>
        <v>3048.9605888941678</v>
      </c>
      <c r="AK905">
        <f>MAX(0, INDEX(Model_Assumptions[Values], 4) - $AD905)</f>
        <v>4.9249895000745683E-2</v>
      </c>
      <c r="AL905">
        <f>MAX(0, INDEX(Model_Assumptions[Values], 5) - $AC905)</f>
        <v>1.9249895000745681E-2</v>
      </c>
      <c r="AM905">
        <f>INDEX(Model_Assumptions[Values], 6) * MAX(0, INDEX(Model_Assumptions[Values], 3) - $AB905)^2</f>
        <v>0</v>
      </c>
      <c r="AN905">
        <f t="shared" si="333"/>
        <v>2958.6316766376472</v>
      </c>
      <c r="AO905" cm="1">
        <f t="array" ref="AO905">IFERROR(STDEV(IF($E$2:$E$2201=$E905, $AJ$2:$AJ$2201)), 0)</f>
        <v>60.947301692565105</v>
      </c>
      <c r="AP905">
        <f t="shared" si="341"/>
        <v>1.4820822210007663</v>
      </c>
      <c r="AQ905">
        <f t="shared" si="334"/>
        <v>4.4007385972839277E-2</v>
      </c>
      <c r="AR905" cm="1">
        <f t="array" ref="AR905">IFERROR(STDEV(IF($E$2:$E$2201=$E905, $AK$2:$AK$2201)), 0)</f>
        <v>3.5240324982646373E-3</v>
      </c>
      <c r="AS905">
        <f t="shared" si="342"/>
        <v>1.487644915445022</v>
      </c>
      <c r="AT905">
        <f t="shared" si="335"/>
        <v>1.4007385972839298E-2</v>
      </c>
      <c r="AU905" cm="1">
        <f t="array" ref="AU905">IFERROR(STDEV(IF($E$2:$E$2201=$E905, $AL$2:$AL$2201)), 0)</f>
        <v>3.5240324982646382E-3</v>
      </c>
      <c r="AV905">
        <f t="shared" si="343"/>
        <v>1.4876449154450151</v>
      </c>
      <c r="AW905">
        <f t="shared" si="336"/>
        <v>0</v>
      </c>
      <c r="AX905" cm="1">
        <f t="array" ref="AX905">IFERROR(STDEV(IF($E$2:$E$2201=$E905, $AM$2:$AM$2201)), 0)</f>
        <v>0</v>
      </c>
      <c r="AY905">
        <f t="shared" si="344"/>
        <v>1.4876449154450151</v>
      </c>
      <c r="AZ905">
        <f>INDEX(Model_Assumptions[Values],9)*((INDEX(Model_Scenarios[GR Weight],1)*$AG905)+(INDEX(Model_Scenarios[GP Weight],1)*$AH905)+(INDEX(Model_Scenarios[LTV Weight],1)*$AI905))-(INDEX(Model_Scenarios[LTV Weight],1)*$AP905)-(INDEX(Model_Scenarios[GP Weight],1)*($AS905+$AV905+$AY905))</f>
        <v>2.1680219829198504</v>
      </c>
      <c r="BA905">
        <f>INDEX(Model_Assumptions[Values],9)*((INDEX(Model_Scenarios[GR Weight],2)*$AG905)+(INDEX(Model_Scenarios[GP Weight],2)*$AH905)+(INDEX(Model_Scenarios[LTV Weight],2)*$AI905))-(INDEX(Model_Scenarios[LTV Weight],2)*$AP905)-(INDEX(Model_Scenarios[GP Weight],2)*($AS905+$AV905+$AY905))</f>
        <v>1.2700354908404501</v>
      </c>
      <c r="BB905">
        <f>INDEX(Model_Assumptions[Values],9)*((INDEX(Model_Scenarios[GR Weight],3)*$AG905)+(INDEX(Model_Scenarios[GP Weight],3)*$AH905)+(INDEX(Model_Scenarios[LTV Weight],3)*$AI905))-(INDEX(Model_Scenarios[LTV Weight],3)*$AP905)-(INDEX(Model_Scenarios[GP Weight],3)*($AS905+$AV905+$AY905))</f>
        <v>-0.15289889927864597</v>
      </c>
      <c r="BC905">
        <f>INDEX(Model_Assumptions[Values],9)*((INDEX(Model_Scenarios[GR Weight],4)*$AG905)+(INDEX(Model_Scenarios[GP Weight],4)*$AH905)+(INDEX(Model_Scenarios[LTV Weight],4)*$AI905))-(INDEX(Model_Scenarios[LTV Weight],4)*$AP905)-(INDEX(Model_Scenarios[GP Weight],4)*($AS905+$AV905+$AY905))</f>
        <v>-0.45671750727862759</v>
      </c>
      <c r="BD905">
        <f>INDEX(Model_Assumptions[Values],9)*((INDEX(Model_Scenarios[GR Weight],5)*$AG905)+(INDEX(Model_Scenarios[GP Weight],5)*$AH905)+(INDEX(Model_Scenarios[LTV Weight],5)*$AI905))-(INDEX(Model_Scenarios[LTV Weight],5)*$AP905)-(INDEX(Model_Scenarios[GP Weight],5)*($AS905+$AV905+$AY905))</f>
        <v>-1.4931439714374743</v>
      </c>
    </row>
    <row r="906" spans="1:56" x14ac:dyDescent="0.25">
      <c r="A906">
        <v>905</v>
      </c>
      <c r="B906">
        <v>19</v>
      </c>
      <c r="C906" s="3">
        <v>5</v>
      </c>
      <c r="D906" s="4">
        <v>0.08</v>
      </c>
      <c r="E906" t="str">
        <v>SKU-1024</v>
      </c>
      <c r="F906" t="str">
        <v>Hold</v>
      </c>
      <c r="G906" t="str">
        <v>Full</v>
      </c>
      <c r="H906">
        <v>118.07</v>
      </c>
      <c r="I906">
        <v>39.700000000000003</v>
      </c>
      <c r="J906">
        <v>33</v>
      </c>
      <c r="K906">
        <v>3896.31</v>
      </c>
      <c r="L906">
        <v>2586.21</v>
      </c>
      <c r="M906">
        <v>0.66375878716015924</v>
      </c>
      <c r="N906">
        <v>122.4697637688033</v>
      </c>
      <c r="O906">
        <v>145.19220437050944</v>
      </c>
      <c r="P906">
        <v>145.1922043705099</v>
      </c>
      <c r="Q906">
        <v>1980.231264876048</v>
      </c>
      <c r="R906">
        <v>1530.8710932310987</v>
      </c>
      <c r="S906">
        <v>1</v>
      </c>
      <c r="T906">
        <f t="shared" si="322"/>
        <v>118.42198110150426</v>
      </c>
      <c r="U906">
        <f t="shared" si="323"/>
        <v>2.9811222283752424E-3</v>
      </c>
      <c r="V906">
        <f>IF($F906="Reduce", INDEX(Model_Assumptions[Values], 2), INDEX(Model_Assumptions[Values], 1))</f>
        <v>-0.4</v>
      </c>
      <c r="W906">
        <f t="shared" si="324"/>
        <v>32.960649186585449</v>
      </c>
      <c r="X906">
        <f t="shared" si="337"/>
        <v>3903.2653750671338</v>
      </c>
      <c r="Y906">
        <f t="shared" si="325"/>
        <v>2594.7276023596914</v>
      </c>
      <c r="Z906">
        <f t="shared" si="326"/>
        <v>6.9553750671339003</v>
      </c>
      <c r="AA906">
        <f t="shared" si="327"/>
        <v>8.5176023596914092</v>
      </c>
      <c r="AB906">
        <f t="shared" si="338"/>
        <v>0.66475818398974829</v>
      </c>
      <c r="AC906">
        <f t="shared" si="328"/>
        <v>9.9939682958904985E-4</v>
      </c>
      <c r="AD906">
        <f t="shared" si="329"/>
        <v>9.9939682958904985E-4</v>
      </c>
      <c r="AE906">
        <f t="shared" si="330"/>
        <v>0.08</v>
      </c>
      <c r="AF906">
        <f t="shared" si="339"/>
        <v>1408.4014057726108</v>
      </c>
      <c r="AG906">
        <f t="shared" si="331"/>
        <v>4.7904604088693299E-2</v>
      </c>
      <c r="AH906">
        <f t="shared" si="332"/>
        <v>5.8664322899566267E-2</v>
      </c>
      <c r="AI906">
        <f t="shared" si="340"/>
        <v>0.92</v>
      </c>
      <c r="AJ906">
        <f>MAX(0, $R906 - $AA906) * INDEX(Model_Assumptions[Values], 7)</f>
        <v>3044.7069817428146</v>
      </c>
      <c r="AK906">
        <f>MAX(0, INDEX(Model_Assumptions[Values], 4) - $AD906)</f>
        <v>4.9000603170410953E-2</v>
      </c>
      <c r="AL906">
        <f>MAX(0, INDEX(Model_Assumptions[Values], 5) - $AC906)</f>
        <v>1.9000603170410951E-2</v>
      </c>
      <c r="AM906">
        <f>INDEX(Model_Assumptions[Values], 6) * MAX(0, INDEX(Model_Assumptions[Values], 3) - $AB906)^2</f>
        <v>0</v>
      </c>
      <c r="AN906">
        <f t="shared" si="333"/>
        <v>2958.6316766376472</v>
      </c>
      <c r="AO906" cm="1">
        <f t="array" ref="AO906">IFERROR(STDEV(IF($E$2:$E$2201=$E906, $AJ$2:$AJ$2201)), 0)</f>
        <v>60.947301692565105</v>
      </c>
      <c r="AP906">
        <f t="shared" si="341"/>
        <v>1.4122906628312255</v>
      </c>
      <c r="AQ906">
        <f t="shared" si="334"/>
        <v>4.4007385972839277E-2</v>
      </c>
      <c r="AR906" cm="1">
        <f t="array" ref="AR906">IFERROR(STDEV(IF($E$2:$E$2201=$E906, $AK$2:$AK$2201)), 0)</f>
        <v>3.5240324982646373E-3</v>
      </c>
      <c r="AS906">
        <f t="shared" si="342"/>
        <v>1.4169044127801087</v>
      </c>
      <c r="AT906">
        <f t="shared" si="335"/>
        <v>1.4007385972839298E-2</v>
      </c>
      <c r="AU906" cm="1">
        <f t="array" ref="AU906">IFERROR(STDEV(IF($E$2:$E$2201=$E906, $AL$2:$AL$2201)), 0)</f>
        <v>3.5240324982646382E-3</v>
      </c>
      <c r="AV906">
        <f t="shared" si="343"/>
        <v>1.416904412780102</v>
      </c>
      <c r="AW906">
        <f t="shared" si="336"/>
        <v>0</v>
      </c>
      <c r="AX906" cm="1">
        <f t="array" ref="AX906">IFERROR(STDEV(IF($E$2:$E$2201=$E906, $AM$2:$AM$2201)), 0)</f>
        <v>0</v>
      </c>
      <c r="AY906">
        <f t="shared" si="344"/>
        <v>1.416904412780102</v>
      </c>
      <c r="AZ906">
        <f>INDEX(Model_Assumptions[Values],9)*((INDEX(Model_Scenarios[GR Weight],1)*$AG906)+(INDEX(Model_Scenarios[GP Weight],1)*$AH906)+(INDEX(Model_Scenarios[LTV Weight],1)*$AI906))-(INDEX(Model_Scenarios[LTV Weight],1)*$AP906)-(INDEX(Model_Scenarios[GP Weight],1)*($AS906+$AV906+$AY906))</f>
        <v>2.1783806093951181</v>
      </c>
      <c r="BA906">
        <f>INDEX(Model_Assumptions[Values],9)*((INDEX(Model_Scenarios[GR Weight],2)*$AG906)+(INDEX(Model_Scenarios[GP Weight],2)*$AH906)+(INDEX(Model_Scenarios[LTV Weight],2)*$AI906))-(INDEX(Model_Scenarios[LTV Weight],2)*$AP906)-(INDEX(Model_Scenarios[GP Weight],2)*($AS906+$AV906+$AY906))</f>
        <v>1.3164611974577274</v>
      </c>
      <c r="BB906">
        <f>INDEX(Model_Assumptions[Values],9)*((INDEX(Model_Scenarios[GR Weight],3)*$AG906)+(INDEX(Model_Scenarios[GP Weight],3)*$AH906)+(INDEX(Model_Scenarios[LTV Weight],3)*$AI906))-(INDEX(Model_Scenarios[LTV Weight],3)*$AP906)-(INDEX(Model_Scenarios[GP Weight],3)*($AS906+$AV906+$AY906))</f>
        <v>-5.012257836649181E-2</v>
      </c>
      <c r="BC906">
        <f>INDEX(Model_Assumptions[Values],9)*((INDEX(Model_Scenarios[GR Weight],4)*$AG906)+(INDEX(Model_Scenarios[GP Weight],4)*$AH906)+(INDEX(Model_Scenarios[LTV Weight],4)*$AI906))-(INDEX(Model_Scenarios[LTV Weight],4)*$AP906)-(INDEX(Model_Scenarios[GP Weight],4)*($AS906+$AV906+$AY906))</f>
        <v>-0.34494121003902256</v>
      </c>
      <c r="BD906">
        <f>INDEX(Model_Assumptions[Values],9)*((INDEX(Model_Scenarios[GR Weight],5)*$AG906)+(INDEX(Model_Scenarios[GP Weight],5)*$AH906)+(INDEX(Model_Scenarios[LTV Weight],5)*$AI906))-(INDEX(Model_Scenarios[LTV Weight],5)*$AP906)-(INDEX(Model_Scenarios[GP Weight],5)*($AS906+$AV906+$AY906))</f>
        <v>-1.3317334547324782</v>
      </c>
    </row>
    <row r="907" spans="1:56" x14ac:dyDescent="0.25">
      <c r="A907">
        <v>906</v>
      </c>
      <c r="B907">
        <v>19</v>
      </c>
      <c r="C907" s="3">
        <v>6</v>
      </c>
      <c r="D907" s="4">
        <v>0.1</v>
      </c>
      <c r="E907" t="str">
        <v>SKU-1024</v>
      </c>
      <c r="F907" t="str">
        <v>Hold</v>
      </c>
      <c r="G907" t="str">
        <v>Full</v>
      </c>
      <c r="H907">
        <v>118.07</v>
      </c>
      <c r="I907">
        <v>39.700000000000003</v>
      </c>
      <c r="J907">
        <v>33</v>
      </c>
      <c r="K907">
        <v>3896.31</v>
      </c>
      <c r="L907">
        <v>2586.21</v>
      </c>
      <c r="M907">
        <v>0.66375878716015924</v>
      </c>
      <c r="N907">
        <v>122.4697637688033</v>
      </c>
      <c r="O907">
        <v>145.19220437050944</v>
      </c>
      <c r="P907">
        <v>145.1922043705099</v>
      </c>
      <c r="Q907">
        <v>1980.231264876048</v>
      </c>
      <c r="R907">
        <v>1530.8710932310987</v>
      </c>
      <c r="S907">
        <v>1</v>
      </c>
      <c r="T907">
        <f t="shared" si="322"/>
        <v>118.50997637688033</v>
      </c>
      <c r="U907">
        <f t="shared" si="323"/>
        <v>3.7264027854691135E-3</v>
      </c>
      <c r="V907">
        <f>IF($F907="Reduce", INDEX(Model_Assumptions[Values], 2), INDEX(Model_Assumptions[Values], 1))</f>
        <v>-0.4</v>
      </c>
      <c r="W907">
        <f t="shared" si="324"/>
        <v>32.95081148323181</v>
      </c>
      <c r="X907">
        <f t="shared" si="337"/>
        <v>3904.999890476839</v>
      </c>
      <c r="Y907">
        <f t="shared" si="325"/>
        <v>2596.852674592536</v>
      </c>
      <c r="Z907">
        <f t="shared" si="326"/>
        <v>8.6898904768390821</v>
      </c>
      <c r="AA907">
        <f t="shared" si="327"/>
        <v>10.642674592535968</v>
      </c>
      <c r="AB907">
        <f t="shared" si="338"/>
        <v>0.66500710561490817</v>
      </c>
      <c r="AC907">
        <f t="shared" si="328"/>
        <v>1.2483184547489312E-3</v>
      </c>
      <c r="AD907">
        <f t="shared" si="329"/>
        <v>1.2483184547489312E-3</v>
      </c>
      <c r="AE907">
        <f t="shared" si="330"/>
        <v>0.10000000000000162</v>
      </c>
      <c r="AF907">
        <f t="shared" si="339"/>
        <v>1377.7839839079863</v>
      </c>
      <c r="AG907">
        <f t="shared" si="331"/>
        <v>5.9850943888583315E-2</v>
      </c>
      <c r="AH907">
        <f t="shared" si="332"/>
        <v>7.3300592402174528E-2</v>
      </c>
      <c r="AI907">
        <f t="shared" si="340"/>
        <v>0.89999999999999836</v>
      </c>
      <c r="AJ907">
        <f>MAX(0, $R907 - $AA907) * INDEX(Model_Assumptions[Values], 7)</f>
        <v>3040.4568372771255</v>
      </c>
      <c r="AK907">
        <f>MAX(0, INDEX(Model_Assumptions[Values], 4) - $AD907)</f>
        <v>4.8751681545251072E-2</v>
      </c>
      <c r="AL907">
        <f>MAX(0, INDEX(Model_Assumptions[Values], 5) - $AC907)</f>
        <v>1.8751681545251069E-2</v>
      </c>
      <c r="AM907">
        <f>INDEX(Model_Assumptions[Values], 6) * MAX(0, INDEX(Model_Assumptions[Values], 3) - $AB907)^2</f>
        <v>0</v>
      </c>
      <c r="AN907">
        <f t="shared" si="333"/>
        <v>2958.6316766376472</v>
      </c>
      <c r="AO907" cm="1">
        <f t="array" ref="AO907">IFERROR(STDEV(IF($E$2:$E$2201=$E907, $AJ$2:$AJ$2201)), 0)</f>
        <v>60.947301692565105</v>
      </c>
      <c r="AP907">
        <f t="shared" si="341"/>
        <v>1.3425559190827983</v>
      </c>
      <c r="AQ907">
        <f t="shared" si="334"/>
        <v>4.4007385972839277E-2</v>
      </c>
      <c r="AR907" cm="1">
        <f t="array" ref="AR907">IFERROR(STDEV(IF($E$2:$E$2201=$E907, $AK$2:$AK$2201)), 0)</f>
        <v>3.5240324982646373E-3</v>
      </c>
      <c r="AS907">
        <f t="shared" si="342"/>
        <v>1.3462689616931907</v>
      </c>
      <c r="AT907">
        <f t="shared" si="335"/>
        <v>1.4007385972839298E-2</v>
      </c>
      <c r="AU907" cm="1">
        <f t="array" ref="AU907">IFERROR(STDEV(IF($E$2:$E$2201=$E907, $AL$2:$AL$2201)), 0)</f>
        <v>3.5240324982646382E-3</v>
      </c>
      <c r="AV907">
        <f t="shared" si="343"/>
        <v>1.346268961693184</v>
      </c>
      <c r="AW907">
        <f t="shared" si="336"/>
        <v>0</v>
      </c>
      <c r="AX907" cm="1">
        <f t="array" ref="AX907">IFERROR(STDEV(IF($E$2:$E$2201=$E907, $AM$2:$AM$2201)), 0)</f>
        <v>0</v>
      </c>
      <c r="AY907">
        <f t="shared" si="344"/>
        <v>1.346268961693184</v>
      </c>
      <c r="AZ907">
        <f>INDEX(Model_Assumptions[Values],9)*((INDEX(Model_Scenarios[GR Weight],1)*$AG907)+(INDEX(Model_Scenarios[GP Weight],1)*$AH907)+(INDEX(Model_Scenarios[LTV Weight],1)*$AI907))-(INDEX(Model_Scenarios[LTV Weight],1)*$AP907)-(INDEX(Model_Scenarios[GP Weight],1)*($AS907+$AV907+$AY907))</f>
        <v>2.1886503443711782</v>
      </c>
      <c r="BA907">
        <f>INDEX(Model_Assumptions[Values],9)*((INDEX(Model_Scenarios[GR Weight],2)*$AG907)+(INDEX(Model_Scenarios[GP Weight],2)*$AH907)+(INDEX(Model_Scenarios[LTV Weight],2)*$AI907))-(INDEX(Model_Scenarios[LTV Weight],2)*$AP907)-(INDEX(Model_Scenarios[GP Weight],2)*($AS907+$AV907+$AY907))</f>
        <v>1.3627660758988758</v>
      </c>
      <c r="BB907">
        <f>INDEX(Model_Assumptions[Values],9)*((INDEX(Model_Scenarios[GR Weight],3)*$AG907)+(INDEX(Model_Scenarios[GP Weight],3)*$AH907)+(INDEX(Model_Scenarios[LTV Weight],3)*$AI907))-(INDEX(Model_Scenarios[LTV Weight],3)*$AP907)-(INDEX(Model_Scenarios[GP Weight],3)*($AS907+$AV907+$AY907))</f>
        <v>5.2484939153566446E-2</v>
      </c>
      <c r="BC907">
        <f>INDEX(Model_Assumptions[Values],9)*((INDEX(Model_Scenarios[GR Weight],4)*$AG907)+(INDEX(Model_Scenarios[GP Weight],4)*$AH907)+(INDEX(Model_Scenarios[LTV Weight],4)*$AI907))-(INDEX(Model_Scenarios[LTV Weight],4)*$AP907)-(INDEX(Model_Scenarios[GP Weight],4)*($AS907+$AV907+$AY907))</f>
        <v>-0.23333399699386104</v>
      </c>
      <c r="BD907">
        <f>INDEX(Model_Assumptions[Values],9)*((INDEX(Model_Scenarios[GR Weight],5)*$AG907)+(INDEX(Model_Scenarios[GP Weight],5)*$AH907)+(INDEX(Model_Scenarios[LTV Weight],5)*$AI907))-(INDEX(Model_Scenarios[LTV Weight],5)*$AP907)-(INDEX(Model_Scenarios[GP Weight],5)*($AS907+$AV907+$AY907))</f>
        <v>-1.1705551935698959</v>
      </c>
    </row>
    <row r="908" spans="1:56" x14ac:dyDescent="0.25">
      <c r="A908">
        <v>907</v>
      </c>
      <c r="B908">
        <v>19</v>
      </c>
      <c r="C908" s="3">
        <v>7</v>
      </c>
      <c r="D908" s="4">
        <v>0.12</v>
      </c>
      <c r="E908" t="str">
        <v>SKU-1024</v>
      </c>
      <c r="F908" t="str">
        <v>Hold</v>
      </c>
      <c r="G908" t="str">
        <v>Full</v>
      </c>
      <c r="H908">
        <v>118.07</v>
      </c>
      <c r="I908">
        <v>39.700000000000003</v>
      </c>
      <c r="J908">
        <v>33</v>
      </c>
      <c r="K908">
        <v>3896.31</v>
      </c>
      <c r="L908">
        <v>2586.21</v>
      </c>
      <c r="M908">
        <v>0.66375878716015924</v>
      </c>
      <c r="N908">
        <v>122.4697637688033</v>
      </c>
      <c r="O908">
        <v>145.19220437050944</v>
      </c>
      <c r="P908">
        <v>145.1922043705099</v>
      </c>
      <c r="Q908">
        <v>1980.231264876048</v>
      </c>
      <c r="R908">
        <v>1530.8710932310987</v>
      </c>
      <c r="S908">
        <v>1</v>
      </c>
      <c r="T908">
        <f t="shared" si="322"/>
        <v>118.59797165225639</v>
      </c>
      <c r="U908">
        <f t="shared" si="323"/>
        <v>4.4716833425628641E-3</v>
      </c>
      <c r="V908">
        <f>IF($F908="Reduce", INDEX(Model_Assumptions[Values], 2), INDEX(Model_Assumptions[Values], 1))</f>
        <v>-0.4</v>
      </c>
      <c r="W908">
        <f t="shared" si="324"/>
        <v>32.940973779878171</v>
      </c>
      <c r="X908">
        <f t="shared" si="337"/>
        <v>3906.7326745437122</v>
      </c>
      <c r="Y908">
        <f t="shared" si="325"/>
        <v>2598.976015482549</v>
      </c>
      <c r="Z908">
        <f t="shared" si="326"/>
        <v>10.422674543712219</v>
      </c>
      <c r="AA908">
        <f t="shared" si="327"/>
        <v>12.766015482548937</v>
      </c>
      <c r="AB908">
        <f t="shared" si="338"/>
        <v>0.6652556578589286</v>
      </c>
      <c r="AC908">
        <f t="shared" si="328"/>
        <v>1.4968706987693592E-3</v>
      </c>
      <c r="AD908">
        <f t="shared" si="329"/>
        <v>1.4968706987693592E-3</v>
      </c>
      <c r="AE908">
        <f t="shared" si="330"/>
        <v>0.12</v>
      </c>
      <c r="AF908">
        <f t="shared" si="339"/>
        <v>1347.1665620433669</v>
      </c>
      <c r="AG908">
        <f t="shared" si="331"/>
        <v>7.1785359199554991E-2</v>
      </c>
      <c r="AH908">
        <f t="shared" si="332"/>
        <v>8.7924937415867571E-2</v>
      </c>
      <c r="AI908">
        <f t="shared" si="340"/>
        <v>0.88</v>
      </c>
      <c r="AJ908">
        <f>MAX(0, $R908 - $AA908) * INDEX(Model_Assumptions[Values], 7)</f>
        <v>3036.2101554970995</v>
      </c>
      <c r="AK908">
        <f>MAX(0, INDEX(Model_Assumptions[Values], 4) - $AD908)</f>
        <v>4.8503129301230644E-2</v>
      </c>
      <c r="AL908">
        <f>MAX(0, INDEX(Model_Assumptions[Values], 5) - $AC908)</f>
        <v>1.8503129301230641E-2</v>
      </c>
      <c r="AM908">
        <f>INDEX(Model_Assumptions[Values], 6) * MAX(0, INDEX(Model_Assumptions[Values], 3) - $AB908)^2</f>
        <v>0</v>
      </c>
      <c r="AN908">
        <f t="shared" si="333"/>
        <v>2958.6316766376472</v>
      </c>
      <c r="AO908" cm="1">
        <f t="array" ref="AO908">IFERROR(STDEV(IF($E$2:$E$2201=$E908, $AJ$2:$AJ$2201)), 0)</f>
        <v>60.947301692565105</v>
      </c>
      <c r="AP908">
        <f t="shared" si="341"/>
        <v>1.2728779897554694</v>
      </c>
      <c r="AQ908">
        <f t="shared" si="334"/>
        <v>4.4007385972839277E-2</v>
      </c>
      <c r="AR908" cm="1">
        <f t="array" ref="AR908">IFERROR(STDEV(IF($E$2:$E$2201=$E908, $AK$2:$AK$2201)), 0)</f>
        <v>3.5240324982646373E-3</v>
      </c>
      <c r="AS908">
        <f t="shared" si="342"/>
        <v>1.2757383283511814</v>
      </c>
      <c r="AT908">
        <f t="shared" si="335"/>
        <v>1.4007385972839298E-2</v>
      </c>
      <c r="AU908" cm="1">
        <f t="array" ref="AU908">IFERROR(STDEV(IF($E$2:$E$2201=$E908, $AL$2:$AL$2201)), 0)</f>
        <v>3.5240324982646382E-3</v>
      </c>
      <c r="AV908">
        <f t="shared" si="343"/>
        <v>1.2757383283511747</v>
      </c>
      <c r="AW908">
        <f t="shared" si="336"/>
        <v>0</v>
      </c>
      <c r="AX908" cm="1">
        <f t="array" ref="AX908">IFERROR(STDEV(IF($E$2:$E$2201=$E908, $AM$2:$AM$2201)), 0)</f>
        <v>0</v>
      </c>
      <c r="AY908">
        <f t="shared" si="344"/>
        <v>1.2757383283511747</v>
      </c>
      <c r="AZ908">
        <f>INDEX(Model_Assumptions[Values],9)*((INDEX(Model_Scenarios[GR Weight],1)*$AG908)+(INDEX(Model_Scenarios[GP Weight],1)*$AH908)+(INDEX(Model_Scenarios[LTV Weight],1)*$AI908))-(INDEX(Model_Scenarios[LTV Weight],1)*$AP908)-(INDEX(Model_Scenarios[GP Weight],1)*($AS908+$AV908+$AY908))</f>
        <v>2.1988312579979827</v>
      </c>
      <c r="BA908">
        <f>INDEX(Model_Assumptions[Values],9)*((INDEX(Model_Scenarios[GR Weight],2)*$AG908)+(INDEX(Model_Scenarios[GP Weight],2)*$AH908)+(INDEX(Model_Scenarios[LTV Weight],2)*$AI908))-(INDEX(Model_Scenarios[LTV Weight],2)*$AP908)-(INDEX(Model_Scenarios[GP Weight],2)*($AS908+$AV908+$AY908))</f>
        <v>1.4089502664637727</v>
      </c>
      <c r="BB908">
        <f>INDEX(Model_Assumptions[Values],9)*((INDEX(Model_Scenarios[GR Weight],3)*$AG908)+(INDEX(Model_Scenarios[GP Weight],3)*$AH908)+(INDEX(Model_Scenarios[LTV Weight],3)*$AI908))-(INDEX(Model_Scenarios[LTV Weight],3)*$AP908)-(INDEX(Model_Scenarios[GP Weight],3)*($AS908+$AV908+$AY908))</f>
        <v>0.15492389880628843</v>
      </c>
      <c r="BC908">
        <f>INDEX(Model_Assumptions[Values],9)*((INDEX(Model_Scenarios[GR Weight],4)*$AG908)+(INDEX(Model_Scenarios[GP Weight],4)*$AH908)+(INDEX(Model_Scenarios[LTV Weight],4)*$AI908))-(INDEX(Model_Scenarios[LTV Weight],4)*$AP908)-(INDEX(Model_Scenarios[GP Weight],4)*($AS908+$AV908+$AY908))</f>
        <v>-0.12189562261838693</v>
      </c>
      <c r="BD908">
        <f>INDEX(Model_Assumptions[Values],9)*((INDEX(Model_Scenarios[GR Weight],5)*$AG908)+(INDEX(Model_Scenarios[GP Weight],5)*$AH908)+(INDEX(Model_Scenarios[LTV Weight],5)*$AI908))-(INDEX(Model_Scenarios[LTV Weight],5)*$AP908)-(INDEX(Model_Scenarios[GP Weight],5)*($AS908+$AV908+$AY908))</f>
        <v>-1.0096088021251188</v>
      </c>
    </row>
    <row r="909" spans="1:56" x14ac:dyDescent="0.25">
      <c r="A909">
        <v>908</v>
      </c>
      <c r="B909">
        <v>19</v>
      </c>
      <c r="C909" s="3">
        <v>8</v>
      </c>
      <c r="D909" s="4">
        <v>0.14000000000000001</v>
      </c>
      <c r="E909" t="str">
        <v>SKU-1024</v>
      </c>
      <c r="F909" t="str">
        <v>Hold</v>
      </c>
      <c r="G909" t="str">
        <v>Full</v>
      </c>
      <c r="H909">
        <v>118.07</v>
      </c>
      <c r="I909">
        <v>39.700000000000003</v>
      </c>
      <c r="J909">
        <v>33</v>
      </c>
      <c r="K909">
        <v>3896.31</v>
      </c>
      <c r="L909">
        <v>2586.21</v>
      </c>
      <c r="M909">
        <v>0.66375878716015924</v>
      </c>
      <c r="N909">
        <v>122.4697637688033</v>
      </c>
      <c r="O909">
        <v>145.19220437050944</v>
      </c>
      <c r="P909">
        <v>145.1922043705099</v>
      </c>
      <c r="Q909">
        <v>1980.231264876048</v>
      </c>
      <c r="R909">
        <v>1530.8710932310987</v>
      </c>
      <c r="S909">
        <v>1</v>
      </c>
      <c r="T909">
        <f t="shared" si="322"/>
        <v>118.68596692763246</v>
      </c>
      <c r="U909">
        <f t="shared" si="323"/>
        <v>5.2169638996567343E-3</v>
      </c>
      <c r="V909">
        <f>IF($F909="Reduce", INDEX(Model_Assumptions[Values], 2), INDEX(Model_Assumptions[Values], 1))</f>
        <v>-0.4</v>
      </c>
      <c r="W909">
        <f t="shared" si="324"/>
        <v>32.931136076524531</v>
      </c>
      <c r="X909">
        <f t="shared" si="337"/>
        <v>3908.4637272677546</v>
      </c>
      <c r="Y909">
        <f t="shared" si="325"/>
        <v>2601.0976250297308</v>
      </c>
      <c r="Z909">
        <f t="shared" si="326"/>
        <v>12.153727267754675</v>
      </c>
      <c r="AA909">
        <f t="shared" si="327"/>
        <v>14.887625029730771</v>
      </c>
      <c r="AB909">
        <f t="shared" si="338"/>
        <v>0.66550384154340114</v>
      </c>
      <c r="AC909">
        <f t="shared" si="328"/>
        <v>1.7450543832419063E-3</v>
      </c>
      <c r="AD909">
        <f t="shared" si="329"/>
        <v>1.7450543832419063E-3</v>
      </c>
      <c r="AE909">
        <f t="shared" si="330"/>
        <v>0.14000000000000162</v>
      </c>
      <c r="AF909">
        <f t="shared" si="339"/>
        <v>1316.5491401787424</v>
      </c>
      <c r="AG909">
        <f t="shared" si="331"/>
        <v>8.3707850021617736E-2</v>
      </c>
      <c r="AH909">
        <f t="shared" si="332"/>
        <v>0.10253735794064855</v>
      </c>
      <c r="AI909">
        <f t="shared" si="340"/>
        <v>0.85999999999999832</v>
      </c>
      <c r="AJ909">
        <f>MAX(0, $R909 - $AA909) * INDEX(Model_Assumptions[Values], 7)</f>
        <v>3031.9669364027359</v>
      </c>
      <c r="AK909">
        <f>MAX(0, INDEX(Model_Assumptions[Values], 4) - $AD909)</f>
        <v>4.8254945616758096E-2</v>
      </c>
      <c r="AL909">
        <f>MAX(0, INDEX(Model_Assumptions[Values], 5) - $AC909)</f>
        <v>1.8254945616758094E-2</v>
      </c>
      <c r="AM909">
        <f>INDEX(Model_Assumptions[Values], 6) * MAX(0, INDEX(Model_Assumptions[Values], 3) - $AB909)^2</f>
        <v>0</v>
      </c>
      <c r="AN909">
        <f t="shared" si="333"/>
        <v>2958.6316766376472</v>
      </c>
      <c r="AO909" cm="1">
        <f t="array" ref="AO909">IFERROR(STDEV(IF($E$2:$E$2201=$E909, $AJ$2:$AJ$2201)), 0)</f>
        <v>60.947301692565105</v>
      </c>
      <c r="AP909">
        <f t="shared" si="341"/>
        <v>1.2032568748492243</v>
      </c>
      <c r="AQ909">
        <f t="shared" si="334"/>
        <v>4.4007385972839277E-2</v>
      </c>
      <c r="AR909" cm="1">
        <f t="array" ref="AR909">IFERROR(STDEV(IF($E$2:$E$2201=$E909, $AK$2:$AK$2201)), 0)</f>
        <v>3.5240324982646373E-3</v>
      </c>
      <c r="AS909">
        <f t="shared" si="342"/>
        <v>1.2053122796144682</v>
      </c>
      <c r="AT909">
        <f t="shared" si="335"/>
        <v>1.4007385972839298E-2</v>
      </c>
      <c r="AU909" cm="1">
        <f t="array" ref="AU909">IFERROR(STDEV(IF($E$2:$E$2201=$E909, $AL$2:$AL$2201)), 0)</f>
        <v>3.5240324982646382E-3</v>
      </c>
      <c r="AV909">
        <f t="shared" si="343"/>
        <v>1.2053122796144613</v>
      </c>
      <c r="AW909">
        <f t="shared" si="336"/>
        <v>0</v>
      </c>
      <c r="AX909" cm="1">
        <f t="array" ref="AX909">IFERROR(STDEV(IF($E$2:$E$2201=$E909, $AM$2:$AM$2201)), 0)</f>
        <v>0</v>
      </c>
      <c r="AY909">
        <f t="shared" si="344"/>
        <v>1.2053122796144613</v>
      </c>
      <c r="AZ909">
        <f>INDEX(Model_Assumptions[Values],9)*((INDEX(Model_Scenarios[GR Weight],1)*$AG909)+(INDEX(Model_Scenarios[GP Weight],1)*$AH909)+(INDEX(Model_Scenarios[LTV Weight],1)*$AI909))-(INDEX(Model_Scenarios[LTV Weight],1)*$AP909)-(INDEX(Model_Scenarios[GP Weight],1)*($AS909+$AV909+$AY909))</f>
        <v>2.2089234202174084</v>
      </c>
      <c r="BA909">
        <f>INDEX(Model_Assumptions[Values],9)*((INDEX(Model_Scenarios[GR Weight],2)*$AG909)+(INDEX(Model_Scenarios[GP Weight],2)*$AH909)+(INDEX(Model_Scenarios[LTV Weight],2)*$AI909))-(INDEX(Model_Scenarios[LTV Weight],2)*$AP909)-(INDEX(Model_Scenarios[GP Weight],2)*($AS909+$AV909+$AY909))</f>
        <v>1.4550139090361827</v>
      </c>
      <c r="BB909">
        <f>INDEX(Model_Assumptions[Values],9)*((INDEX(Model_Scenarios[GR Weight],3)*$AG909)+(INDEX(Model_Scenarios[GP Weight],3)*$AH909)+(INDEX(Model_Scenarios[LTV Weight],3)*$AI909))-(INDEX(Model_Scenarios[LTV Weight],3)*$AP909)-(INDEX(Model_Scenarios[GP Weight],3)*($AS909+$AV909+$AY909))</f>
        <v>0.25719454538827735</v>
      </c>
      <c r="BC909">
        <f>INDEX(Model_Assumptions[Values],9)*((INDEX(Model_Scenarios[GR Weight],4)*$AG909)+(INDEX(Model_Scenarios[GP Weight],4)*$AH909)+(INDEX(Model_Scenarios[LTV Weight],4)*$AI909))-(INDEX(Model_Scenarios[LTV Weight],4)*$AP909)-(INDEX(Model_Scenarios[GP Weight],4)*($AS909+$AV909+$AY909))</f>
        <v>-1.062584211599038E-2</v>
      </c>
      <c r="BD909">
        <f>INDEX(Model_Assumptions[Values],9)*((INDEX(Model_Scenarios[GR Weight],5)*$AG909)+(INDEX(Model_Scenarios[GP Weight],5)*$AH909)+(INDEX(Model_Scenarios[LTV Weight],5)*$AI909))-(INDEX(Model_Scenarios[LTV Weight],5)*$AP909)-(INDEX(Model_Scenarios[GP Weight],5)*($AS909+$AV909+$AY909))</f>
        <v>-0.84889389571777185</v>
      </c>
    </row>
    <row r="910" spans="1:56" x14ac:dyDescent="0.25">
      <c r="A910">
        <v>909</v>
      </c>
      <c r="B910">
        <v>19</v>
      </c>
      <c r="C910" s="3">
        <v>9</v>
      </c>
      <c r="D910" s="4">
        <v>0.16</v>
      </c>
      <c r="E910" t="str">
        <v>SKU-1024</v>
      </c>
      <c r="F910" t="str">
        <v>Hold</v>
      </c>
      <c r="G910" t="str">
        <v>Full</v>
      </c>
      <c r="H910">
        <v>118.07</v>
      </c>
      <c r="I910">
        <v>39.700000000000003</v>
      </c>
      <c r="J910">
        <v>33</v>
      </c>
      <c r="K910">
        <v>3896.31</v>
      </c>
      <c r="L910">
        <v>2586.21</v>
      </c>
      <c r="M910">
        <v>0.66375878716015924</v>
      </c>
      <c r="N910">
        <v>122.4697637688033</v>
      </c>
      <c r="O910">
        <v>145.19220437050944</v>
      </c>
      <c r="P910">
        <v>145.1922043705099</v>
      </c>
      <c r="Q910">
        <v>1980.231264876048</v>
      </c>
      <c r="R910">
        <v>1530.8710932310987</v>
      </c>
      <c r="S910">
        <v>1</v>
      </c>
      <c r="T910">
        <f t="shared" si="322"/>
        <v>118.77396220300852</v>
      </c>
      <c r="U910">
        <f t="shared" si="323"/>
        <v>5.9622444567504849E-3</v>
      </c>
      <c r="V910">
        <f>IF($F910="Reduce", INDEX(Model_Assumptions[Values], 2), INDEX(Model_Assumptions[Values], 1))</f>
        <v>-0.4</v>
      </c>
      <c r="W910">
        <f t="shared" si="324"/>
        <v>32.921298373170892</v>
      </c>
      <c r="X910">
        <f t="shared" si="337"/>
        <v>3910.1930486489655</v>
      </c>
      <c r="Y910">
        <f t="shared" si="325"/>
        <v>2603.2175032340811</v>
      </c>
      <c r="Z910">
        <f t="shared" si="326"/>
        <v>13.883048648965541</v>
      </c>
      <c r="AA910">
        <f t="shared" si="327"/>
        <v>17.007503234081014</v>
      </c>
      <c r="AB910">
        <f t="shared" si="338"/>
        <v>0.66575165748748255</v>
      </c>
      <c r="AC910">
        <f t="shared" si="328"/>
        <v>1.992870327323315E-3</v>
      </c>
      <c r="AD910">
        <f t="shared" si="329"/>
        <v>1.992870327323315E-3</v>
      </c>
      <c r="AE910">
        <f t="shared" si="330"/>
        <v>0.16</v>
      </c>
      <c r="AF910">
        <f t="shared" si="339"/>
        <v>1285.9317183141229</v>
      </c>
      <c r="AG910">
        <f t="shared" si="331"/>
        <v>9.561841635476527E-2</v>
      </c>
      <c r="AH910">
        <f t="shared" si="332"/>
        <v>0.11713785397651433</v>
      </c>
      <c r="AI910">
        <f t="shared" si="340"/>
        <v>0.84</v>
      </c>
      <c r="AJ910">
        <f>MAX(0, $R910 - $AA910) * INDEX(Model_Assumptions[Values], 7)</f>
        <v>3027.7271799940354</v>
      </c>
      <c r="AK910">
        <f>MAX(0, INDEX(Model_Assumptions[Values], 4) - $AD910)</f>
        <v>4.8007129672676688E-2</v>
      </c>
      <c r="AL910">
        <f>MAX(0, INDEX(Model_Assumptions[Values], 5) - $AC910)</f>
        <v>1.8007129672676685E-2</v>
      </c>
      <c r="AM910">
        <f>INDEX(Model_Assumptions[Values], 6) * MAX(0, INDEX(Model_Assumptions[Values], 3) - $AB910)^2</f>
        <v>0</v>
      </c>
      <c r="AN910">
        <f t="shared" si="333"/>
        <v>2958.6316766376472</v>
      </c>
      <c r="AO910" cm="1">
        <f t="array" ref="AO910">IFERROR(STDEV(IF($E$2:$E$2201=$E910, $AJ$2:$AJ$2201)), 0)</f>
        <v>60.947301692565105</v>
      </c>
      <c r="AP910">
        <f t="shared" si="341"/>
        <v>1.1336925743640776</v>
      </c>
      <c r="AQ910">
        <f t="shared" si="334"/>
        <v>4.4007385972839277E-2</v>
      </c>
      <c r="AR910" cm="1">
        <f t="array" ref="AR910">IFERROR(STDEV(IF($E$2:$E$2201=$E910, $AK$2:$AK$2201)), 0)</f>
        <v>3.5240324982646373E-3</v>
      </c>
      <c r="AS910">
        <f t="shared" si="342"/>
        <v>1.1349905830343592</v>
      </c>
      <c r="AT910">
        <f t="shared" si="335"/>
        <v>1.4007385972839298E-2</v>
      </c>
      <c r="AU910" cm="1">
        <f t="array" ref="AU910">IFERROR(STDEV(IF($E$2:$E$2201=$E910, $AL$2:$AL$2201)), 0)</f>
        <v>3.5240324982646382E-3</v>
      </c>
      <c r="AV910">
        <f t="shared" si="343"/>
        <v>1.1349905830343525</v>
      </c>
      <c r="AW910">
        <f t="shared" si="336"/>
        <v>0</v>
      </c>
      <c r="AX910" cm="1">
        <f t="array" ref="AX910">IFERROR(STDEV(IF($E$2:$E$2201=$E910, $AM$2:$AM$2201)), 0)</f>
        <v>0</v>
      </c>
      <c r="AY910">
        <f t="shared" si="344"/>
        <v>1.1349905830343525</v>
      </c>
      <c r="AZ910">
        <f>INDEX(Model_Assumptions[Values],9)*((INDEX(Model_Scenarios[GR Weight],1)*$AG910)+(INDEX(Model_Scenarios[GP Weight],1)*$AH910)+(INDEX(Model_Scenarios[LTV Weight],1)*$AI910))-(INDEX(Model_Scenarios[LTV Weight],1)*$AP910)-(INDEX(Model_Scenarios[GP Weight],1)*($AS910+$AV910+$AY910))</f>
        <v>2.2189269007640715</v>
      </c>
      <c r="BA910">
        <f>INDEX(Model_Assumptions[Values],9)*((INDEX(Model_Scenarios[GR Weight],2)*$AG910)+(INDEX(Model_Scenarios[GP Weight],2)*$AH910)+(INDEX(Model_Scenarios[LTV Weight],2)*$AI910))-(INDEX(Model_Scenarios[LTV Weight],2)*$AP910)-(INDEX(Model_Scenarios[GP Weight],2)*($AS910+$AV910+$AY910))</f>
        <v>1.500957143085325</v>
      </c>
      <c r="BB910">
        <f>INDEX(Model_Assumptions[Values],9)*((INDEX(Model_Scenarios[GR Weight],3)*$AG910)+(INDEX(Model_Scenarios[GP Weight],3)*$AH910)+(INDEX(Model_Scenarios[LTV Weight],3)*$AI910))-(INDEX(Model_Scenarios[LTV Weight],3)*$AP910)-(INDEX(Model_Scenarios[GP Weight],3)*($AS910+$AV910+$AY910))</f>
        <v>0.35929712297065342</v>
      </c>
      <c r="BC910">
        <f>INDEX(Model_Assumptions[Values],9)*((INDEX(Model_Scenarios[GR Weight],4)*$AG910)+(INDEX(Model_Scenarios[GP Weight],4)*$AH910)+(INDEX(Model_Scenarios[LTV Weight],4)*$AI910))-(INDEX(Model_Scenarios[LTV Weight],4)*$AP910)-(INDEX(Model_Scenarios[GP Weight],4)*($AS910+$AV910+$AY910))</f>
        <v>0.10047558858444372</v>
      </c>
      <c r="BD910">
        <f>INDEX(Model_Assumptions[Values],9)*((INDEX(Model_Scenarios[GR Weight],5)*$AG910)+(INDEX(Model_Scenarios[GP Weight],5)*$AH910)+(INDEX(Model_Scenarios[LTV Weight],5)*$AI910))-(INDEX(Model_Scenarios[LTV Weight],5)*$AP910)-(INDEX(Model_Scenarios[GP Weight],5)*($AS910+$AV910+$AY910))</f>
        <v>-0.68841009080752502</v>
      </c>
    </row>
    <row r="911" spans="1:56" x14ac:dyDescent="0.25">
      <c r="A911">
        <v>910</v>
      </c>
      <c r="B911">
        <v>19</v>
      </c>
      <c r="C911" s="3">
        <v>10</v>
      </c>
      <c r="D911" s="4">
        <v>0.18</v>
      </c>
      <c r="E911" t="str">
        <v>SKU-1024</v>
      </c>
      <c r="F911" t="str">
        <v>Hold</v>
      </c>
      <c r="G911" t="str">
        <v>Full</v>
      </c>
      <c r="H911">
        <v>118.07</v>
      </c>
      <c r="I911">
        <v>39.700000000000003</v>
      </c>
      <c r="J911">
        <v>33</v>
      </c>
      <c r="K911">
        <v>3896.31</v>
      </c>
      <c r="L911">
        <v>2586.21</v>
      </c>
      <c r="M911">
        <v>0.66375878716015924</v>
      </c>
      <c r="N911">
        <v>122.4697637688033</v>
      </c>
      <c r="O911">
        <v>145.19220437050944</v>
      </c>
      <c r="P911">
        <v>145.1922043705099</v>
      </c>
      <c r="Q911">
        <v>1980.231264876048</v>
      </c>
      <c r="R911">
        <v>1530.8710932310987</v>
      </c>
      <c r="S911">
        <v>1</v>
      </c>
      <c r="T911">
        <f t="shared" si="322"/>
        <v>118.8619574783846</v>
      </c>
      <c r="U911">
        <f t="shared" si="323"/>
        <v>6.707525013844356E-3</v>
      </c>
      <c r="V911">
        <f>IF($F911="Reduce", INDEX(Model_Assumptions[Values], 2), INDEX(Model_Assumptions[Values], 1))</f>
        <v>-0.4</v>
      </c>
      <c r="W911">
        <f t="shared" si="324"/>
        <v>32.911460669817252</v>
      </c>
      <c r="X911">
        <f t="shared" si="337"/>
        <v>3911.9206386873452</v>
      </c>
      <c r="Y911">
        <f t="shared" si="325"/>
        <v>2605.3356500956002</v>
      </c>
      <c r="Z911">
        <f t="shared" si="326"/>
        <v>15.610638687345272</v>
      </c>
      <c r="AA911">
        <f t="shared" si="327"/>
        <v>19.125650095600122</v>
      </c>
      <c r="AB911">
        <f t="shared" si="338"/>
        <v>0.66599910650790373</v>
      </c>
      <c r="AC911">
        <f t="shared" si="328"/>
        <v>2.2403193477444905E-3</v>
      </c>
      <c r="AD911">
        <f t="shared" si="329"/>
        <v>2.2403193477444905E-3</v>
      </c>
      <c r="AE911">
        <f t="shared" si="330"/>
        <v>0.1800000000000016</v>
      </c>
      <c r="AF911">
        <f t="shared" si="339"/>
        <v>1255.3142964494984</v>
      </c>
      <c r="AG911">
        <f t="shared" si="331"/>
        <v>0.10751705819900073</v>
      </c>
      <c r="AH911">
        <f t="shared" si="332"/>
        <v>0.13172642552346803</v>
      </c>
      <c r="AI911">
        <f t="shared" si="340"/>
        <v>0.8199999999999984</v>
      </c>
      <c r="AJ911">
        <f>MAX(0, $R911 - $AA911) * INDEX(Model_Assumptions[Values], 7)</f>
        <v>3023.4908862709972</v>
      </c>
      <c r="AK911">
        <f>MAX(0, INDEX(Model_Assumptions[Values], 4) - $AD911)</f>
        <v>4.7759680652255512E-2</v>
      </c>
      <c r="AL911">
        <f>MAX(0, INDEX(Model_Assumptions[Values], 5) - $AC911)</f>
        <v>1.775968065225551E-2</v>
      </c>
      <c r="AM911">
        <f>INDEX(Model_Assumptions[Values], 6) * MAX(0, INDEX(Model_Assumptions[Values], 3) - $AB911)^2</f>
        <v>0</v>
      </c>
      <c r="AN911">
        <f t="shared" si="333"/>
        <v>2958.6316766376472</v>
      </c>
      <c r="AO911" cm="1">
        <f t="array" ref="AO911">IFERROR(STDEV(IF($E$2:$E$2201=$E911, $AJ$2:$AJ$2201)), 0)</f>
        <v>60.947301692565105</v>
      </c>
      <c r="AP911">
        <f t="shared" si="341"/>
        <v>1.0641850883000146</v>
      </c>
      <c r="AQ911">
        <f t="shared" si="334"/>
        <v>4.4007385972839277E-2</v>
      </c>
      <c r="AR911" cm="1">
        <f t="array" ref="AR911">IFERROR(STDEV(IF($E$2:$E$2201=$E911, $AK$2:$AK$2201)), 0)</f>
        <v>3.5240324982646373E-3</v>
      </c>
      <c r="AS911">
        <f t="shared" si="342"/>
        <v>1.0647730068505334</v>
      </c>
      <c r="AT911">
        <f t="shared" si="335"/>
        <v>1.4007385972839298E-2</v>
      </c>
      <c r="AU911" cm="1">
        <f t="array" ref="AU911">IFERROR(STDEV(IF($E$2:$E$2201=$E911, $AL$2:$AL$2201)), 0)</f>
        <v>3.5240324982646382E-3</v>
      </c>
      <c r="AV911">
        <f t="shared" si="343"/>
        <v>1.0647730068505268</v>
      </c>
      <c r="AW911">
        <f t="shared" si="336"/>
        <v>0</v>
      </c>
      <c r="AX911" cm="1">
        <f t="array" ref="AX911">IFERROR(STDEV(IF($E$2:$E$2201=$E911, $AM$2:$AM$2201)), 0)</f>
        <v>0</v>
      </c>
      <c r="AY911">
        <f t="shared" si="344"/>
        <v>1.0647730068505268</v>
      </c>
      <c r="AZ911">
        <f>INDEX(Model_Assumptions[Values],9)*((INDEX(Model_Scenarios[GR Weight],1)*$AG911)+(INDEX(Model_Scenarios[GP Weight],1)*$AH911)+(INDEX(Model_Scenarios[LTV Weight],1)*$AI911))-(INDEX(Model_Scenarios[LTV Weight],1)*$AP911)-(INDEX(Model_Scenarios[GP Weight],1)*($AS911+$AV911+$AY911))</f>
        <v>2.2288417691660576</v>
      </c>
      <c r="BA911">
        <f>INDEX(Model_Assumptions[Values],9)*((INDEX(Model_Scenarios[GR Weight],2)*$AG911)+(INDEX(Model_Scenarios[GP Weight],2)*$AH911)+(INDEX(Model_Scenarios[LTV Weight],2)*$AI911))-(INDEX(Model_Scenarios[LTV Weight],2)*$AP911)-(INDEX(Model_Scenarios[GP Weight],2)*($AS911+$AV911+$AY911))</f>
        <v>1.5467801076673866</v>
      </c>
      <c r="BB911">
        <f>INDEX(Model_Assumptions[Values],9)*((INDEX(Model_Scenarios[GR Weight],3)*$AG911)+(INDEX(Model_Scenarios[GP Weight],3)*$AH911)+(INDEX(Model_Scenarios[LTV Weight],3)*$AI911))-(INDEX(Model_Scenarios[LTV Weight],3)*$AP911)-(INDEX(Model_Scenarios[GP Weight],3)*($AS911+$AV911+$AY911))</f>
        <v>0.46123187490175588</v>
      </c>
      <c r="BC911">
        <f>INDEX(Model_Assumptions[Values],9)*((INDEX(Model_Scenarios[GR Weight],4)*$AG911)+(INDEX(Model_Scenarios[GP Weight],4)*$AH911)+(INDEX(Model_Scenarios[LTV Weight],4)*$AI911))-(INDEX(Model_Scenarios[LTV Weight],4)*$AP911)-(INDEX(Model_Scenarios[GP Weight],4)*($AS911+$AV911+$AY911))</f>
        <v>0.21140891283125796</v>
      </c>
      <c r="BD911">
        <f>INDEX(Model_Assumptions[Values],9)*((INDEX(Model_Scenarios[GR Weight],5)*$AG911)+(INDEX(Model_Scenarios[GP Weight],5)*$AH911)+(INDEX(Model_Scenarios[LTV Weight],5)*$AI911))-(INDEX(Model_Scenarios[LTV Weight],5)*$AP911)-(INDEX(Model_Scenarios[GP Weight],5)*($AS911+$AV911+$AY911))</f>
        <v>-0.52815700498984097</v>
      </c>
    </row>
    <row r="912" spans="1:56" x14ac:dyDescent="0.25">
      <c r="A912">
        <v>911</v>
      </c>
      <c r="B912">
        <v>19</v>
      </c>
      <c r="C912" s="3">
        <v>11</v>
      </c>
      <c r="D912" s="4">
        <v>0.2</v>
      </c>
      <c r="E912" t="str">
        <v>SKU-1024</v>
      </c>
      <c r="F912" t="str">
        <v>Hold</v>
      </c>
      <c r="G912" t="str">
        <v>Full</v>
      </c>
      <c r="H912">
        <v>118.07</v>
      </c>
      <c r="I912">
        <v>39.700000000000003</v>
      </c>
      <c r="J912">
        <v>33</v>
      </c>
      <c r="K912">
        <v>3896.31</v>
      </c>
      <c r="L912">
        <v>2586.21</v>
      </c>
      <c r="M912">
        <v>0.66375878716015924</v>
      </c>
      <c r="N912">
        <v>122.4697637688033</v>
      </c>
      <c r="O912">
        <v>145.19220437050944</v>
      </c>
      <c r="P912">
        <v>145.1922043705099</v>
      </c>
      <c r="Q912">
        <v>1980.231264876048</v>
      </c>
      <c r="R912">
        <v>1530.8710932310987</v>
      </c>
      <c r="S912">
        <v>1</v>
      </c>
      <c r="T912">
        <f t="shared" si="322"/>
        <v>118.94995275376066</v>
      </c>
      <c r="U912">
        <f t="shared" si="323"/>
        <v>7.4528055709381065E-3</v>
      </c>
      <c r="V912">
        <f>IF($F912="Reduce", INDEX(Model_Assumptions[Values], 2), INDEX(Model_Assumptions[Values], 1))</f>
        <v>-0.4</v>
      </c>
      <c r="W912">
        <f t="shared" si="324"/>
        <v>32.90162296646362</v>
      </c>
      <c r="X912">
        <f t="shared" si="337"/>
        <v>3913.6464973828943</v>
      </c>
      <c r="Y912">
        <f t="shared" si="325"/>
        <v>2607.4520656142886</v>
      </c>
      <c r="Z912">
        <f t="shared" si="326"/>
        <v>17.336497382894322</v>
      </c>
      <c r="AA912">
        <f t="shared" si="327"/>
        <v>21.242065614288549</v>
      </c>
      <c r="AB912">
        <f t="shared" si="338"/>
        <v>0.66624618941897928</v>
      </c>
      <c r="AC912">
        <f t="shared" si="328"/>
        <v>2.4874022588200484E-3</v>
      </c>
      <c r="AD912">
        <f t="shared" si="329"/>
        <v>2.4874022588200484E-3</v>
      </c>
      <c r="AE912">
        <f t="shared" si="330"/>
        <v>0.2</v>
      </c>
      <c r="AF912">
        <f t="shared" si="339"/>
        <v>1224.696874584879</v>
      </c>
      <c r="AG912">
        <f t="shared" si="331"/>
        <v>0.11940377555432725</v>
      </c>
      <c r="AH912">
        <f t="shared" si="332"/>
        <v>0.14630307258151279</v>
      </c>
      <c r="AI912">
        <f t="shared" si="340"/>
        <v>0.8</v>
      </c>
      <c r="AJ912">
        <f>MAX(0, $R912 - $AA912) * INDEX(Model_Assumptions[Values], 7)</f>
        <v>3019.2580552336203</v>
      </c>
      <c r="AK912">
        <f>MAX(0, INDEX(Model_Assumptions[Values], 4) - $AD912)</f>
        <v>4.7512597741179954E-2</v>
      </c>
      <c r="AL912">
        <f>MAX(0, INDEX(Model_Assumptions[Values], 5) - $AC912)</f>
        <v>1.7512597741179952E-2</v>
      </c>
      <c r="AM912">
        <f>INDEX(Model_Assumptions[Values], 6) * MAX(0, INDEX(Model_Assumptions[Values], 3) - $AB912)^2</f>
        <v>0</v>
      </c>
      <c r="AN912">
        <f t="shared" si="333"/>
        <v>2958.6316766376472</v>
      </c>
      <c r="AO912" cm="1">
        <f t="array" ref="AO912">IFERROR(STDEV(IF($E$2:$E$2201=$E912, $AJ$2:$AJ$2201)), 0)</f>
        <v>60.947301692565105</v>
      </c>
      <c r="AP912">
        <f t="shared" si="341"/>
        <v>0.99473441665702012</v>
      </c>
      <c r="AQ912">
        <f t="shared" si="334"/>
        <v>4.4007385972839277E-2</v>
      </c>
      <c r="AR912" cm="1">
        <f t="array" ref="AR912">IFERROR(STDEV(IF($E$2:$E$2201=$E912, $AK$2:$AK$2201)), 0)</f>
        <v>3.5240324982646373E-3</v>
      </c>
      <c r="AS912">
        <f t="shared" si="342"/>
        <v>0.99465931998832913</v>
      </c>
      <c r="AT912">
        <f t="shared" si="335"/>
        <v>1.4007385972839298E-2</v>
      </c>
      <c r="AU912" cm="1">
        <f t="array" ref="AU912">IFERROR(STDEV(IF($E$2:$E$2201=$E912, $AL$2:$AL$2201)), 0)</f>
        <v>3.5240324982646382E-3</v>
      </c>
      <c r="AV912">
        <f t="shared" si="343"/>
        <v>0.99465931998832258</v>
      </c>
      <c r="AW912">
        <f t="shared" si="336"/>
        <v>0</v>
      </c>
      <c r="AX912" cm="1">
        <f t="array" ref="AX912">IFERROR(STDEV(IF($E$2:$E$2201=$E912, $AM$2:$AM$2201)), 0)</f>
        <v>0</v>
      </c>
      <c r="AY912">
        <f t="shared" si="344"/>
        <v>0.99465931998832258</v>
      </c>
      <c r="AZ912">
        <f>INDEX(Model_Assumptions[Values],9)*((INDEX(Model_Scenarios[GR Weight],1)*$AG912)+(INDEX(Model_Scenarios[GP Weight],1)*$AH912)+(INDEX(Model_Scenarios[LTV Weight],1)*$AI912))-(INDEX(Model_Scenarios[LTV Weight],1)*$AP912)-(INDEX(Model_Scenarios[GP Weight],1)*($AS912+$AV912+$AY912))</f>
        <v>2.2386680947458073</v>
      </c>
      <c r="BA912">
        <f>INDEX(Model_Assumptions[Values],9)*((INDEX(Model_Scenarios[GR Weight],2)*$AG912)+(INDEX(Model_Scenarios[GP Weight],2)*$AH912)+(INDEX(Model_Scenarios[LTV Weight],2)*$AI912))-(INDEX(Model_Scenarios[LTV Weight],2)*$AP912)-(INDEX(Model_Scenarios[GP Weight],2)*($AS912+$AV912+$AY912))</f>
        <v>1.5924829414272001</v>
      </c>
      <c r="BB912">
        <f>INDEX(Model_Assumptions[Values],9)*((INDEX(Model_Scenarios[GR Weight],3)*$AG912)+(INDEX(Model_Scenarios[GP Weight],3)*$AH912)+(INDEX(Model_Scenarios[LTV Weight],3)*$AI912))-(INDEX(Model_Scenarios[LTV Weight],3)*$AP912)-(INDEX(Model_Scenarios[GP Weight],3)*($AS912+$AV912+$AY912))</f>
        <v>0.56299904381000765</v>
      </c>
      <c r="BC912">
        <f>INDEX(Model_Assumptions[Values],9)*((INDEX(Model_Scenarios[GR Weight],4)*$AG912)+(INDEX(Model_Scenarios[GP Weight],4)*$AH912)+(INDEX(Model_Scenarios[LTV Weight],4)*$AI912))-(INDEX(Model_Scenarios[LTV Weight],4)*$AP912)-(INDEX(Model_Scenarios[GP Weight],4)*($AS912+$AV912+$AY912))</f>
        <v>0.32217437325287324</v>
      </c>
      <c r="BD912">
        <f>INDEX(Model_Assumptions[Values],9)*((INDEX(Model_Scenarios[GR Weight],5)*$AG912)+(INDEX(Model_Scenarios[GP Weight],5)*$AH912)+(INDEX(Model_Scenarios[LTV Weight],5)*$AI912))-(INDEX(Model_Scenarios[LTV Weight],5)*$AP912)-(INDEX(Model_Scenarios[GP Weight],5)*($AS912+$AV912+$AY912))</f>
        <v>-0.36813425699150337</v>
      </c>
    </row>
    <row r="913" spans="1:56" x14ac:dyDescent="0.25">
      <c r="A913">
        <v>912</v>
      </c>
      <c r="B913">
        <v>19</v>
      </c>
      <c r="C913" s="3">
        <v>12</v>
      </c>
      <c r="D913" s="4">
        <v>0.22</v>
      </c>
      <c r="E913" t="str">
        <v>SKU-1024</v>
      </c>
      <c r="F913" t="str">
        <v>Hold</v>
      </c>
      <c r="G913" t="str">
        <v>Full</v>
      </c>
      <c r="H913">
        <v>118.07</v>
      </c>
      <c r="I913">
        <v>39.700000000000003</v>
      </c>
      <c r="J913">
        <v>33</v>
      </c>
      <c r="K913">
        <v>3896.31</v>
      </c>
      <c r="L913">
        <v>2586.21</v>
      </c>
      <c r="M913">
        <v>0.66375878716015924</v>
      </c>
      <c r="N913">
        <v>122.4697637688033</v>
      </c>
      <c r="O913">
        <v>145.19220437050944</v>
      </c>
      <c r="P913">
        <v>145.1922043705099</v>
      </c>
      <c r="Q913">
        <v>1980.231264876048</v>
      </c>
      <c r="R913">
        <v>1530.8710932310987</v>
      </c>
      <c r="S913">
        <v>1</v>
      </c>
      <c r="T913">
        <f t="shared" si="322"/>
        <v>119.03794802913671</v>
      </c>
      <c r="U913">
        <f t="shared" si="323"/>
        <v>8.1980861280318562E-3</v>
      </c>
      <c r="V913">
        <f>IF($F913="Reduce", INDEX(Model_Assumptions[Values], 2), INDEX(Model_Assumptions[Values], 1))</f>
        <v>-0.4</v>
      </c>
      <c r="W913">
        <f t="shared" si="324"/>
        <v>32.891785263109981</v>
      </c>
      <c r="X913">
        <f t="shared" si="337"/>
        <v>3915.3706247356108</v>
      </c>
      <c r="Y913">
        <f t="shared" si="325"/>
        <v>2609.5667497901445</v>
      </c>
      <c r="Z913">
        <f t="shared" si="326"/>
        <v>19.060624735610872</v>
      </c>
      <c r="AA913">
        <f t="shared" si="327"/>
        <v>23.356749790144477</v>
      </c>
      <c r="AB913">
        <f t="shared" si="338"/>
        <v>0.66649290703261532</v>
      </c>
      <c r="AC913">
        <f t="shared" si="328"/>
        <v>2.7341198724560867E-3</v>
      </c>
      <c r="AD913">
        <f t="shared" si="329"/>
        <v>2.7341198724560867E-3</v>
      </c>
      <c r="AE913">
        <f t="shared" si="330"/>
        <v>0.21999999999999839</v>
      </c>
      <c r="AF913">
        <f t="shared" si="339"/>
        <v>1194.0794527202595</v>
      </c>
      <c r="AG913">
        <f t="shared" si="331"/>
        <v>0.13127856842073229</v>
      </c>
      <c r="AH913">
        <f t="shared" si="332"/>
        <v>0.16086779515063609</v>
      </c>
      <c r="AI913">
        <f t="shared" si="340"/>
        <v>0.78000000000000158</v>
      </c>
      <c r="AJ913">
        <f>MAX(0, $R913 - $AA913) * INDEX(Model_Assumptions[Values], 7)</f>
        <v>3015.0286868819085</v>
      </c>
      <c r="AK913">
        <f>MAX(0, INDEX(Model_Assumptions[Values], 4) - $AD913)</f>
        <v>4.7265880127543916E-2</v>
      </c>
      <c r="AL913">
        <f>MAX(0, INDEX(Model_Assumptions[Values], 5) - $AC913)</f>
        <v>1.7265880127543914E-2</v>
      </c>
      <c r="AM913">
        <f>INDEX(Model_Assumptions[Values], 6) * MAX(0, INDEX(Model_Assumptions[Values], 3) - $AB913)^2</f>
        <v>0</v>
      </c>
      <c r="AN913">
        <f t="shared" si="333"/>
        <v>2958.6316766376472</v>
      </c>
      <c r="AO913" cm="1">
        <f t="array" ref="AO913">IFERROR(STDEV(IF($E$2:$E$2201=$E913, $AJ$2:$AJ$2201)), 0)</f>
        <v>60.947301692565105</v>
      </c>
      <c r="AP913">
        <f t="shared" si="341"/>
        <v>0.92534055943515414</v>
      </c>
      <c r="AQ913">
        <f t="shared" si="334"/>
        <v>4.4007385972839277E-2</v>
      </c>
      <c r="AR913" cm="1">
        <f t="array" ref="AR913">IFERROR(STDEV(IF($E$2:$E$2201=$E913, $AK$2:$AK$2201)), 0)</f>
        <v>3.5240324982646373E-3</v>
      </c>
      <c r="AS913">
        <f t="shared" si="342"/>
        <v>0.92464929205654045</v>
      </c>
      <c r="AT913">
        <f t="shared" si="335"/>
        <v>1.4007385972839298E-2</v>
      </c>
      <c r="AU913" cm="1">
        <f t="array" ref="AU913">IFERROR(STDEV(IF($E$2:$E$2201=$E913, $AL$2:$AL$2201)), 0)</f>
        <v>3.5240324982646382E-3</v>
      </c>
      <c r="AV913">
        <f t="shared" si="343"/>
        <v>0.9246492920565339</v>
      </c>
      <c r="AW913">
        <f t="shared" si="336"/>
        <v>0</v>
      </c>
      <c r="AX913" cm="1">
        <f t="array" ref="AX913">IFERROR(STDEV(IF($E$2:$E$2201=$E913, $AM$2:$AM$2201)), 0)</f>
        <v>0</v>
      </c>
      <c r="AY913">
        <f t="shared" si="344"/>
        <v>0.9246492920565339</v>
      </c>
      <c r="AZ913">
        <f>INDEX(Model_Assumptions[Values],9)*((INDEX(Model_Scenarios[GR Weight],1)*$AG913)+(INDEX(Model_Scenarios[GP Weight],1)*$AH913)+(INDEX(Model_Scenarios[LTV Weight],1)*$AI913))-(INDEX(Model_Scenarios[LTV Weight],1)*$AP913)-(INDEX(Model_Scenarios[GP Weight],1)*($AS913+$AV913+$AY913))</f>
        <v>2.2484059466206068</v>
      </c>
      <c r="BA913">
        <f>INDEX(Model_Assumptions[Values],9)*((INDEX(Model_Scenarios[GR Weight],2)*$AG913)+(INDEX(Model_Scenarios[GP Weight],2)*$AH913)+(INDEX(Model_Scenarios[LTV Weight],2)*$AI913))-(INDEX(Model_Scenarios[LTV Weight],2)*$AP913)-(INDEX(Model_Scenarios[GP Weight],2)*($AS913+$AV913+$AY913))</f>
        <v>1.6380657825994187</v>
      </c>
      <c r="BB913">
        <f>INDEX(Model_Assumptions[Values],9)*((INDEX(Model_Scenarios[GR Weight],3)*$AG913)+(INDEX(Model_Scenarios[GP Weight],3)*$AH913)+(INDEX(Model_Scenarios[LTV Weight],3)*$AI913))-(INDEX(Model_Scenarios[LTV Weight],3)*$AP913)-(INDEX(Model_Scenarios[GP Weight],3)*($AS913+$AV913+$AY913))</f>
        <v>0.66459887160610698</v>
      </c>
      <c r="BC913">
        <f>INDEX(Model_Assumptions[Values],9)*((INDEX(Model_Scenarios[GR Weight],4)*$AG913)+(INDEX(Model_Scenarios[GP Weight],4)*$AH913)+(INDEX(Model_Scenarios[LTV Weight],4)*$AI913))-(INDEX(Model_Scenarios[LTV Weight],4)*$AP913)-(INDEX(Model_Scenarios[GP Weight],4)*($AS913+$AV913+$AY913))</f>
        <v>0.43277221175998759</v>
      </c>
      <c r="BD913">
        <f>INDEX(Model_Assumptions[Values],9)*((INDEX(Model_Scenarios[GR Weight],5)*$AG913)+(INDEX(Model_Scenarios[GP Weight],5)*$AH913)+(INDEX(Model_Scenarios[LTV Weight],5)*$AI913))-(INDEX(Model_Scenarios[LTV Weight],5)*$AP913)-(INDEX(Model_Scenarios[GP Weight],5)*($AS913+$AV913+$AY913))</f>
        <v>-0.20834146666708975</v>
      </c>
    </row>
    <row r="914" spans="1:56" x14ac:dyDescent="0.25">
      <c r="A914">
        <v>913</v>
      </c>
      <c r="B914">
        <v>19</v>
      </c>
      <c r="C914" s="3">
        <v>13</v>
      </c>
      <c r="D914" s="4">
        <v>0.24</v>
      </c>
      <c r="E914" t="str">
        <v>SKU-1024</v>
      </c>
      <c r="F914" t="str">
        <v>Hold</v>
      </c>
      <c r="G914" t="str">
        <v>Full</v>
      </c>
      <c r="H914">
        <v>118.07</v>
      </c>
      <c r="I914">
        <v>39.700000000000003</v>
      </c>
      <c r="J914">
        <v>33</v>
      </c>
      <c r="K914">
        <v>3896.31</v>
      </c>
      <c r="L914">
        <v>2586.21</v>
      </c>
      <c r="M914">
        <v>0.66375878716015924</v>
      </c>
      <c r="N914">
        <v>122.4697637688033</v>
      </c>
      <c r="O914">
        <v>145.19220437050944</v>
      </c>
      <c r="P914">
        <v>145.1922043705099</v>
      </c>
      <c r="Q914">
        <v>1980.231264876048</v>
      </c>
      <c r="R914">
        <v>1530.8710932310987</v>
      </c>
      <c r="S914">
        <v>1</v>
      </c>
      <c r="T914">
        <f t="shared" si="322"/>
        <v>119.12594330451279</v>
      </c>
      <c r="U914">
        <f t="shared" si="323"/>
        <v>8.9433666851257282E-3</v>
      </c>
      <c r="V914">
        <f>IF($F914="Reduce", INDEX(Model_Assumptions[Values], 2), INDEX(Model_Assumptions[Values], 1))</f>
        <v>-0.4</v>
      </c>
      <c r="W914">
        <f t="shared" si="324"/>
        <v>32.881947559756341</v>
      </c>
      <c r="X914">
        <f t="shared" si="337"/>
        <v>3917.0930207454967</v>
      </c>
      <c r="Y914">
        <f t="shared" si="325"/>
        <v>2611.6797026231698</v>
      </c>
      <c r="Z914">
        <f t="shared" si="326"/>
        <v>20.783020745496742</v>
      </c>
      <c r="AA914">
        <f t="shared" si="327"/>
        <v>25.469702623169724</v>
      </c>
      <c r="AB914">
        <f t="shared" si="338"/>
        <v>0.66673926015831964</v>
      </c>
      <c r="AC914">
        <f t="shared" si="328"/>
        <v>2.9804729981603995E-3</v>
      </c>
      <c r="AD914">
        <f t="shared" si="329"/>
        <v>2.9804729981603995E-3</v>
      </c>
      <c r="AE914">
        <f t="shared" si="330"/>
        <v>0.24</v>
      </c>
      <c r="AF914">
        <f t="shared" si="339"/>
        <v>1163.462030855635</v>
      </c>
      <c r="AG914">
        <f t="shared" si="331"/>
        <v>0.14314143679822841</v>
      </c>
      <c r="AH914">
        <f t="shared" si="332"/>
        <v>0.17542059323085044</v>
      </c>
      <c r="AI914">
        <f t="shared" si="340"/>
        <v>0.76</v>
      </c>
      <c r="AJ914">
        <f>MAX(0, $R914 - $AA914) * INDEX(Model_Assumptions[Values], 7)</f>
        <v>3010.802781215858</v>
      </c>
      <c r="AK914">
        <f>MAX(0, INDEX(Model_Assumptions[Values], 4) - $AD914)</f>
        <v>4.7019527001839603E-2</v>
      </c>
      <c r="AL914">
        <f>MAX(0, INDEX(Model_Assumptions[Values], 5) - $AC914)</f>
        <v>1.7019527001839601E-2</v>
      </c>
      <c r="AM914">
        <f>INDEX(Model_Assumptions[Values], 6) * MAX(0, INDEX(Model_Assumptions[Values], 3) - $AB914)^2</f>
        <v>0</v>
      </c>
      <c r="AN914">
        <f t="shared" si="333"/>
        <v>2958.6316766376472</v>
      </c>
      <c r="AO914" cm="1">
        <f t="array" ref="AO914">IFERROR(STDEV(IF($E$2:$E$2201=$E914, $AJ$2:$AJ$2201)), 0)</f>
        <v>60.947301692565105</v>
      </c>
      <c r="AP914">
        <f t="shared" si="341"/>
        <v>0.85600351663435681</v>
      </c>
      <c r="AQ914">
        <f t="shared" si="334"/>
        <v>4.4007385972839277E-2</v>
      </c>
      <c r="AR914" cm="1">
        <f t="array" ref="AR914">IFERROR(STDEV(IF($E$2:$E$2201=$E914, $AK$2:$AK$2201)), 0)</f>
        <v>3.5240324982646373E-3</v>
      </c>
      <c r="AS914">
        <f t="shared" si="342"/>
        <v>0.8547426933445178</v>
      </c>
      <c r="AT914">
        <f t="shared" si="335"/>
        <v>1.4007385972839298E-2</v>
      </c>
      <c r="AU914" cm="1">
        <f t="array" ref="AU914">IFERROR(STDEV(IF($E$2:$E$2201=$E914, $AL$2:$AL$2201)), 0)</f>
        <v>3.5240324982646382E-3</v>
      </c>
      <c r="AV914">
        <f t="shared" si="343"/>
        <v>0.85474269334451125</v>
      </c>
      <c r="AW914">
        <f t="shared" si="336"/>
        <v>0</v>
      </c>
      <c r="AX914" cm="1">
        <f t="array" ref="AX914">IFERROR(STDEV(IF($E$2:$E$2201=$E914, $AM$2:$AM$2201)), 0)</f>
        <v>0</v>
      </c>
      <c r="AY914">
        <f t="shared" si="344"/>
        <v>0.85474269334451125</v>
      </c>
      <c r="AZ914">
        <f>INDEX(Model_Assumptions[Values],9)*((INDEX(Model_Scenarios[GR Weight],1)*$AG914)+(INDEX(Model_Scenarios[GP Weight],1)*$AH914)+(INDEX(Model_Scenarios[LTV Weight],1)*$AI914))-(INDEX(Model_Scenarios[LTV Weight],1)*$AP914)-(INDEX(Model_Scenarios[GP Weight],1)*($AS914+$AV914+$AY914))</f>
        <v>2.2580553937037</v>
      </c>
      <c r="BA914">
        <f>INDEX(Model_Assumptions[Values],9)*((INDEX(Model_Scenarios[GR Weight],2)*$AG914)+(INDEX(Model_Scenarios[GP Weight],2)*$AH914)+(INDEX(Model_Scenarios[LTV Weight],2)*$AI914))-(INDEX(Model_Scenarios[LTV Weight],2)*$AP914)-(INDEX(Model_Scenarios[GP Weight],2)*($AS914+$AV914+$AY914))</f>
        <v>1.6835287690104819</v>
      </c>
      <c r="BB914">
        <f>INDEX(Model_Assumptions[Values],9)*((INDEX(Model_Scenarios[GR Weight],3)*$AG914)+(INDEX(Model_Scenarios[GP Weight],3)*$AH914)+(INDEX(Model_Scenarios[LTV Weight],3)*$AI914))-(INDEX(Model_Scenarios[LTV Weight],3)*$AP914)-(INDEX(Model_Scenarios[GP Weight],3)*($AS914+$AV914+$AY914))</f>
        <v>0.76603159948629174</v>
      </c>
      <c r="BC914">
        <f>INDEX(Model_Assumptions[Values],9)*((INDEX(Model_Scenarios[GR Weight],4)*$AG914)+(INDEX(Model_Scenarios[GP Weight],4)*$AH914)+(INDEX(Model_Scenarios[LTV Weight],4)*$AI914))-(INDEX(Model_Scenarios[LTV Weight],4)*$AP914)-(INDEX(Model_Scenarios[GP Weight],4)*($AS914+$AV914+$AY914))</f>
        <v>0.54320266954884178</v>
      </c>
      <c r="BD914">
        <f>INDEX(Model_Assumptions[Values],9)*((INDEX(Model_Scenarios[GR Weight],5)*$AG914)+(INDEX(Model_Scenarios[GP Weight],5)*$AH914)+(INDEX(Model_Scenarios[LTV Weight],5)*$AI914))-(INDEX(Model_Scenarios[LTV Weight],5)*$AP914)-(INDEX(Model_Scenarios[GP Weight],5)*($AS914+$AV914+$AY914))</f>
        <v>-4.8778254993969483E-2</v>
      </c>
    </row>
    <row r="915" spans="1:56" x14ac:dyDescent="0.25">
      <c r="A915">
        <v>914</v>
      </c>
      <c r="B915">
        <v>19</v>
      </c>
      <c r="C915" s="3">
        <v>14</v>
      </c>
      <c r="D915" s="4">
        <v>0.26</v>
      </c>
      <c r="E915" t="str">
        <v>SKU-1024</v>
      </c>
      <c r="F915" t="str">
        <v>Hold</v>
      </c>
      <c r="G915" t="str">
        <v>Full</v>
      </c>
      <c r="H915">
        <v>118.07</v>
      </c>
      <c r="I915">
        <v>39.700000000000003</v>
      </c>
      <c r="J915">
        <v>33</v>
      </c>
      <c r="K915">
        <v>3896.31</v>
      </c>
      <c r="L915">
        <v>2586.21</v>
      </c>
      <c r="M915">
        <v>0.66375878716015924</v>
      </c>
      <c r="N915">
        <v>122.4697637688033</v>
      </c>
      <c r="O915">
        <v>145.19220437050944</v>
      </c>
      <c r="P915">
        <v>145.1922043705099</v>
      </c>
      <c r="Q915">
        <v>1980.231264876048</v>
      </c>
      <c r="R915">
        <v>1530.8710932310987</v>
      </c>
      <c r="S915">
        <v>1</v>
      </c>
      <c r="T915">
        <f t="shared" si="322"/>
        <v>119.21393857988886</v>
      </c>
      <c r="U915">
        <f t="shared" si="323"/>
        <v>9.6886472422195984E-3</v>
      </c>
      <c r="V915">
        <f>IF($F915="Reduce", INDEX(Model_Assumptions[Values], 2), INDEX(Model_Assumptions[Values], 1))</f>
        <v>-0.4</v>
      </c>
      <c r="W915">
        <f t="shared" si="324"/>
        <v>32.872109856402702</v>
      </c>
      <c r="X915">
        <f t="shared" si="337"/>
        <v>3918.813685412551</v>
      </c>
      <c r="Y915">
        <f t="shared" si="325"/>
        <v>2613.7909241133639</v>
      </c>
      <c r="Z915">
        <f t="shared" si="326"/>
        <v>22.503685412551022</v>
      </c>
      <c r="AA915">
        <f t="shared" si="327"/>
        <v>27.580924113363835</v>
      </c>
      <c r="AB915">
        <f t="shared" si="338"/>
        <v>0.6669852496032096</v>
      </c>
      <c r="AC915">
        <f t="shared" si="328"/>
        <v>3.2264624430503597E-3</v>
      </c>
      <c r="AD915">
        <f t="shared" si="329"/>
        <v>3.2264624430503597E-3</v>
      </c>
      <c r="AE915">
        <f t="shared" si="330"/>
        <v>0.26000000000000162</v>
      </c>
      <c r="AF915">
        <f t="shared" si="339"/>
        <v>1132.8446089910105</v>
      </c>
      <c r="AG915">
        <f t="shared" si="331"/>
        <v>0.15499238068680934</v>
      </c>
      <c r="AH915">
        <f t="shared" si="332"/>
        <v>0.18996146682215273</v>
      </c>
      <c r="AI915">
        <f t="shared" si="340"/>
        <v>0.73999999999999833</v>
      </c>
      <c r="AJ915">
        <f>MAX(0, $R915 - $AA915) * INDEX(Model_Assumptions[Values], 7)</f>
        <v>3006.5803382354698</v>
      </c>
      <c r="AK915">
        <f>MAX(0, INDEX(Model_Assumptions[Values], 4) - $AD915)</f>
        <v>4.6773537556949643E-2</v>
      </c>
      <c r="AL915">
        <f>MAX(0, INDEX(Model_Assumptions[Values], 5) - $AC915)</f>
        <v>1.6773537556949641E-2</v>
      </c>
      <c r="AM915">
        <f>INDEX(Model_Assumptions[Values], 6) * MAX(0, INDEX(Model_Assumptions[Values], 3) - $AB915)^2</f>
        <v>0</v>
      </c>
      <c r="AN915">
        <f t="shared" si="333"/>
        <v>2958.6316766376472</v>
      </c>
      <c r="AO915" cm="1">
        <f t="array" ref="AO915">IFERROR(STDEV(IF($E$2:$E$2201=$E915, $AJ$2:$AJ$2201)), 0)</f>
        <v>60.947301692565105</v>
      </c>
      <c r="AP915">
        <f t="shared" si="341"/>
        <v>0.7867232882546431</v>
      </c>
      <c r="AQ915">
        <f t="shared" si="334"/>
        <v>4.4007385972839277E-2</v>
      </c>
      <c r="AR915" cm="1">
        <f t="array" ref="AR915">IFERROR(STDEV(IF($E$2:$E$2201=$E915, $AK$2:$AK$2201)), 0)</f>
        <v>3.5240324982646373E-3</v>
      </c>
      <c r="AS915">
        <f t="shared" si="342"/>
        <v>0.78493929481993141</v>
      </c>
      <c r="AT915">
        <f t="shared" si="335"/>
        <v>1.4007385972839298E-2</v>
      </c>
      <c r="AU915" cm="1">
        <f t="array" ref="AU915">IFERROR(STDEV(IF($E$2:$E$2201=$E915, $AL$2:$AL$2201)), 0)</f>
        <v>3.5240324982646382E-3</v>
      </c>
      <c r="AV915">
        <f t="shared" si="343"/>
        <v>0.78493929481992486</v>
      </c>
      <c r="AW915">
        <f t="shared" si="336"/>
        <v>0</v>
      </c>
      <c r="AX915" cm="1">
        <f t="array" ref="AX915">IFERROR(STDEV(IF($E$2:$E$2201=$E915, $AM$2:$AM$2201)), 0)</f>
        <v>0</v>
      </c>
      <c r="AY915">
        <f t="shared" si="344"/>
        <v>0.78493929481992486</v>
      </c>
      <c r="AZ915">
        <f>INDEX(Model_Assumptions[Values],9)*((INDEX(Model_Scenarios[GR Weight],1)*$AG915)+(INDEX(Model_Scenarios[GP Weight],1)*$AH915)+(INDEX(Model_Scenarios[LTV Weight],1)*$AI915))-(INDEX(Model_Scenarios[LTV Weight],1)*$AP915)-(INDEX(Model_Scenarios[GP Weight],1)*($AS915+$AV915+$AY915))</f>
        <v>2.2676165047047814</v>
      </c>
      <c r="BA915">
        <f>INDEX(Model_Assumptions[Values],9)*((INDEX(Model_Scenarios[GR Weight],2)*$AG915)+(INDEX(Model_Scenarios[GP Weight],2)*$AH915)+(INDEX(Model_Scenarios[LTV Weight],2)*$AI915))-(INDEX(Model_Scenarios[LTV Weight],2)*$AP915)-(INDEX(Model_Scenarios[GP Weight],2)*($AS915+$AV915+$AY915))</f>
        <v>1.7288720380797802</v>
      </c>
      <c r="BB915">
        <f>INDEX(Model_Assumptions[Values],9)*((INDEX(Model_Scenarios[GR Weight],3)*$AG915)+(INDEX(Model_Scenarios[GP Weight],3)*$AH915)+(INDEX(Model_Scenarios[LTV Weight],3)*$AI915))-(INDEX(Model_Scenarios[LTV Weight],3)*$AP915)-(INDEX(Model_Scenarios[GP Weight],3)*($AS915+$AV915+$AY915))</f>
        <v>0.8672974679344948</v>
      </c>
      <c r="BC915">
        <f>INDEX(Model_Assumptions[Values],9)*((INDEX(Model_Scenarios[GR Weight],4)*$AG915)+(INDEX(Model_Scenarios[GP Weight],4)*$AH915)+(INDEX(Model_Scenarios[LTV Weight],4)*$AI915))-(INDEX(Model_Scenarios[LTV Weight],4)*$AP915)-(INDEX(Model_Scenarios[GP Weight],4)*($AS915+$AV915+$AY915))</f>
        <v>0.65346598710336468</v>
      </c>
      <c r="BD915">
        <f>INDEX(Model_Assumptions[Values],9)*((INDEX(Model_Scenarios[GR Weight],5)*$AG915)+(INDEX(Model_Scenarios[GP Weight],5)*$AH915)+(INDEX(Model_Scenarios[LTV Weight],5)*$AI915))-(INDEX(Model_Scenarios[LTV Weight],5)*$AP915)-(INDEX(Model_Scenarios[GP Weight],5)*($AS915+$AV915+$AY915))</f>
        <v>0.11055575593118672</v>
      </c>
    </row>
    <row r="916" spans="1:56" x14ac:dyDescent="0.25">
      <c r="A916">
        <v>915</v>
      </c>
      <c r="B916">
        <v>19</v>
      </c>
      <c r="C916" s="3">
        <v>15</v>
      </c>
      <c r="D916" s="4">
        <v>0.28000000000000003</v>
      </c>
      <c r="E916" t="str">
        <v>SKU-1024</v>
      </c>
      <c r="F916" t="str">
        <v>Hold</v>
      </c>
      <c r="G916" t="str">
        <v>Full</v>
      </c>
      <c r="H916">
        <v>118.07</v>
      </c>
      <c r="I916">
        <v>39.700000000000003</v>
      </c>
      <c r="J916">
        <v>33</v>
      </c>
      <c r="K916">
        <v>3896.31</v>
      </c>
      <c r="L916">
        <v>2586.21</v>
      </c>
      <c r="M916">
        <v>0.66375878716015924</v>
      </c>
      <c r="N916">
        <v>122.4697637688033</v>
      </c>
      <c r="O916">
        <v>145.19220437050944</v>
      </c>
      <c r="P916">
        <v>145.1922043705099</v>
      </c>
      <c r="Q916">
        <v>1980.231264876048</v>
      </c>
      <c r="R916">
        <v>1530.8710932310987</v>
      </c>
      <c r="S916">
        <v>1</v>
      </c>
      <c r="T916">
        <f t="shared" si="322"/>
        <v>119.30193385526492</v>
      </c>
      <c r="U916">
        <f t="shared" si="323"/>
        <v>1.0433927799313349E-2</v>
      </c>
      <c r="V916">
        <f>IF($F916="Reduce", INDEX(Model_Assumptions[Values], 2), INDEX(Model_Assumptions[Values], 1))</f>
        <v>-0.4</v>
      </c>
      <c r="W916">
        <f t="shared" si="324"/>
        <v>32.862272153049062</v>
      </c>
      <c r="X916">
        <f t="shared" si="337"/>
        <v>3920.5326187367737</v>
      </c>
      <c r="Y916">
        <f t="shared" si="325"/>
        <v>2615.9004142607255</v>
      </c>
      <c r="Z916">
        <f t="shared" si="326"/>
        <v>24.222618736773711</v>
      </c>
      <c r="AA916">
        <f t="shared" si="327"/>
        <v>29.690414260725447</v>
      </c>
      <c r="AB916">
        <f t="shared" si="338"/>
        <v>0.66723087617202104</v>
      </c>
      <c r="AC916">
        <f t="shared" si="328"/>
        <v>3.4720890118618009E-3</v>
      </c>
      <c r="AD916">
        <f t="shared" si="329"/>
        <v>3.4720890118618009E-3</v>
      </c>
      <c r="AE916">
        <f t="shared" si="330"/>
        <v>0.28000000000000003</v>
      </c>
      <c r="AF916">
        <f t="shared" si="339"/>
        <v>1102.2271871263911</v>
      </c>
      <c r="AG916">
        <f t="shared" si="331"/>
        <v>0.16683140008647504</v>
      </c>
      <c r="AH916">
        <f t="shared" si="332"/>
        <v>0.20449041592453354</v>
      </c>
      <c r="AI916">
        <f t="shared" si="340"/>
        <v>0.72</v>
      </c>
      <c r="AJ916">
        <f>MAX(0, $R916 - $AA916) * INDEX(Model_Assumptions[Values], 7)</f>
        <v>3002.3613579407465</v>
      </c>
      <c r="AK916">
        <f>MAX(0, INDEX(Model_Assumptions[Values], 4) - $AD916)</f>
        <v>4.6527910988138202E-2</v>
      </c>
      <c r="AL916">
        <f>MAX(0, INDEX(Model_Assumptions[Values], 5) - $AC916)</f>
        <v>1.65279109881382E-2</v>
      </c>
      <c r="AM916">
        <f>INDEX(Model_Assumptions[Values], 6) * MAX(0, INDEX(Model_Assumptions[Values], 3) - $AB916)^2</f>
        <v>0</v>
      </c>
      <c r="AN916">
        <f t="shared" si="333"/>
        <v>2958.6316766376472</v>
      </c>
      <c r="AO916" cm="1">
        <f t="array" ref="AO916">IFERROR(STDEV(IF($E$2:$E$2201=$E916, $AJ$2:$AJ$2201)), 0)</f>
        <v>60.947301692565105</v>
      </c>
      <c r="AP916">
        <f t="shared" si="341"/>
        <v>0.71749987429605777</v>
      </c>
      <c r="AQ916">
        <f t="shared" si="334"/>
        <v>4.4007385972839277E-2</v>
      </c>
      <c r="AR916" cm="1">
        <f t="array" ref="AR916">IFERROR(STDEV(IF($E$2:$E$2201=$E916, $AK$2:$AK$2201)), 0)</f>
        <v>3.5240324982646373E-3</v>
      </c>
      <c r="AS916">
        <f t="shared" si="342"/>
        <v>0.71523886812625115</v>
      </c>
      <c r="AT916">
        <f t="shared" si="335"/>
        <v>1.4007385972839298E-2</v>
      </c>
      <c r="AU916" cm="1">
        <f t="array" ref="AU916">IFERROR(STDEV(IF($E$2:$E$2201=$E916, $AL$2:$AL$2201)), 0)</f>
        <v>3.5240324982646382E-3</v>
      </c>
      <c r="AV916">
        <f t="shared" si="343"/>
        <v>0.7152388681262446</v>
      </c>
      <c r="AW916">
        <f t="shared" si="336"/>
        <v>0</v>
      </c>
      <c r="AX916" cm="1">
        <f t="array" ref="AX916">IFERROR(STDEV(IF($E$2:$E$2201=$E916, $AM$2:$AM$2201)), 0)</f>
        <v>0</v>
      </c>
      <c r="AY916">
        <f t="shared" si="344"/>
        <v>0.7152388681262446</v>
      </c>
      <c r="AZ916">
        <f>INDEX(Model_Assumptions[Values],9)*((INDEX(Model_Scenarios[GR Weight],1)*$AG916)+(INDEX(Model_Scenarios[GP Weight],1)*$AH916)+(INDEX(Model_Scenarios[LTV Weight],1)*$AI916))-(INDEX(Model_Scenarios[LTV Weight],1)*$AP916)-(INDEX(Model_Scenarios[GP Weight],1)*($AS916+$AV916+$AY916))</f>
        <v>2.2770893481307835</v>
      </c>
      <c r="BA916">
        <f>INDEX(Model_Assumptions[Values],9)*((INDEX(Model_Scenarios[GR Weight],2)*$AG916)+(INDEX(Model_Scenarios[GP Weight],2)*$AH916)+(INDEX(Model_Scenarios[LTV Weight],2)*$AI916))-(INDEX(Model_Scenarios[LTV Weight],2)*$AP916)-(INDEX(Model_Scenarios[GP Weight],2)*($AS916+$AV916+$AY916))</f>
        <v>1.7740957268212041</v>
      </c>
      <c r="BB916">
        <f>INDEX(Model_Assumptions[Values],9)*((INDEX(Model_Scenarios[GR Weight],3)*$AG916)+(INDEX(Model_Scenarios[GP Weight],3)*$AH916)+(INDEX(Model_Scenarios[LTV Weight],3)*$AI916))-(INDEX(Model_Scenarios[LTV Weight],3)*$AP916)-(INDEX(Model_Scenarios[GP Weight],3)*($AS916+$AV916+$AY916))</f>
        <v>0.96839671672504513</v>
      </c>
      <c r="BC916">
        <f>INDEX(Model_Assumptions[Values],9)*((INDEX(Model_Scenarios[GR Weight],4)*$AG916)+(INDEX(Model_Scenarios[GP Weight],4)*$AH916)+(INDEX(Model_Scenarios[LTV Weight],4)*$AI916))-(INDEX(Model_Scenarios[LTV Weight],4)*$AP916)-(INDEX(Model_Scenarios[GP Weight],4)*($AS916+$AV916+$AY916))</f>
        <v>0.76356240419788857</v>
      </c>
      <c r="BD916">
        <f>INDEX(Model_Assumptions[Values],9)*((INDEX(Model_Scenarios[GR Weight],5)*$AG916)+(INDEX(Model_Scenarios[GP Weight],5)*$AH916)+(INDEX(Model_Scenarios[LTV Weight],5)*$AI916))-(INDEX(Model_Scenarios[LTV Weight],5)*$AP916)-(INDEX(Model_Scenarios[GP Weight],5)*($AS916+$AV916+$AY916))</f>
        <v>0.26966094289662057</v>
      </c>
    </row>
    <row r="917" spans="1:56" x14ac:dyDescent="0.25">
      <c r="A917">
        <v>916</v>
      </c>
      <c r="B917">
        <v>19</v>
      </c>
      <c r="C917" s="3">
        <v>16</v>
      </c>
      <c r="D917" s="4">
        <v>0.3</v>
      </c>
      <c r="E917" t="str">
        <v>SKU-1024</v>
      </c>
      <c r="F917" t="str">
        <v>Hold</v>
      </c>
      <c r="G917" t="str">
        <v>Full</v>
      </c>
      <c r="H917">
        <v>118.07</v>
      </c>
      <c r="I917">
        <v>39.700000000000003</v>
      </c>
      <c r="J917">
        <v>33</v>
      </c>
      <c r="K917">
        <v>3896.31</v>
      </c>
      <c r="L917">
        <v>2586.21</v>
      </c>
      <c r="M917">
        <v>0.66375878716015924</v>
      </c>
      <c r="N917">
        <v>122.4697637688033</v>
      </c>
      <c r="O917">
        <v>145.19220437050944</v>
      </c>
      <c r="P917">
        <v>145.1922043705099</v>
      </c>
      <c r="Q917">
        <v>1980.231264876048</v>
      </c>
      <c r="R917">
        <v>1530.8710932310987</v>
      </c>
      <c r="S917">
        <v>1</v>
      </c>
      <c r="T917">
        <f t="shared" si="322"/>
        <v>119.38992913064098</v>
      </c>
      <c r="U917">
        <f t="shared" si="323"/>
        <v>1.11792083564071E-2</v>
      </c>
      <c r="V917">
        <f>IF($F917="Reduce", INDEX(Model_Assumptions[Values], 2), INDEX(Model_Assumptions[Values], 1))</f>
        <v>-0.4</v>
      </c>
      <c r="W917">
        <f t="shared" si="324"/>
        <v>32.852434449695423</v>
      </c>
      <c r="X917">
        <f t="shared" si="337"/>
        <v>3922.2498207181648</v>
      </c>
      <c r="Y917">
        <f t="shared" si="325"/>
        <v>2618.0081730652564</v>
      </c>
      <c r="Z917">
        <f t="shared" si="326"/>
        <v>25.93982071816481</v>
      </c>
      <c r="AA917">
        <f t="shared" si="327"/>
        <v>31.798173065256378</v>
      </c>
      <c r="AB917">
        <f t="shared" si="338"/>
        <v>0.66747614066711813</v>
      </c>
      <c r="AC917">
        <f t="shared" si="328"/>
        <v>3.7173535069588981E-3</v>
      </c>
      <c r="AD917">
        <f t="shared" si="329"/>
        <v>3.7173535069588981E-3</v>
      </c>
      <c r="AE917">
        <f t="shared" si="330"/>
        <v>0.29999999999999838</v>
      </c>
      <c r="AF917">
        <f t="shared" si="339"/>
        <v>1071.6097652617716</v>
      </c>
      <c r="AG917">
        <f t="shared" si="331"/>
        <v>0.17865849499722555</v>
      </c>
      <c r="AH917">
        <f t="shared" si="332"/>
        <v>0.21900744053800542</v>
      </c>
      <c r="AI917">
        <f t="shared" si="340"/>
        <v>0.70000000000000162</v>
      </c>
      <c r="AJ917">
        <f>MAX(0, $R917 - $AA917) * INDEX(Model_Assumptions[Values], 7)</f>
        <v>2998.1458403316847</v>
      </c>
      <c r="AK917">
        <f>MAX(0, INDEX(Model_Assumptions[Values], 4) - $AD917)</f>
        <v>4.6282646493041105E-2</v>
      </c>
      <c r="AL917">
        <f>MAX(0, INDEX(Model_Assumptions[Values], 5) - $AC917)</f>
        <v>1.6282646493041102E-2</v>
      </c>
      <c r="AM917">
        <f>INDEX(Model_Assumptions[Values], 6) * MAX(0, INDEX(Model_Assumptions[Values], 3) - $AB917)^2</f>
        <v>0</v>
      </c>
      <c r="AN917">
        <f t="shared" si="333"/>
        <v>2958.6316766376472</v>
      </c>
      <c r="AO917" cm="1">
        <f t="array" ref="AO917">IFERROR(STDEV(IF($E$2:$E$2201=$E917, $AJ$2:$AJ$2201)), 0)</f>
        <v>60.947301692565105</v>
      </c>
      <c r="AP917">
        <f t="shared" si="341"/>
        <v>0.64833327475854108</v>
      </c>
      <c r="AQ917">
        <f t="shared" si="334"/>
        <v>4.4007385972839277E-2</v>
      </c>
      <c r="AR917" cm="1">
        <f t="array" ref="AR917">IFERROR(STDEV(IF($E$2:$E$2201=$E917, $AK$2:$AK$2201)), 0)</f>
        <v>3.5240324982646373E-3</v>
      </c>
      <c r="AS917">
        <f t="shared" si="342"/>
        <v>0.64564118557994254</v>
      </c>
      <c r="AT917">
        <f t="shared" si="335"/>
        <v>1.4007385972839298E-2</v>
      </c>
      <c r="AU917" cm="1">
        <f t="array" ref="AU917">IFERROR(STDEV(IF($E$2:$E$2201=$E917, $AL$2:$AL$2201)), 0)</f>
        <v>3.5240324982646382E-3</v>
      </c>
      <c r="AV917">
        <f t="shared" si="343"/>
        <v>0.64564118557993599</v>
      </c>
      <c r="AW917">
        <f t="shared" si="336"/>
        <v>0</v>
      </c>
      <c r="AX917" cm="1">
        <f t="array" ref="AX917">IFERROR(STDEV(IF($E$2:$E$2201=$E917, $AM$2:$AM$2201)), 0)</f>
        <v>0</v>
      </c>
      <c r="AY917">
        <f t="shared" si="344"/>
        <v>0.64564118557993599</v>
      </c>
      <c r="AZ917">
        <f>INDEX(Model_Assumptions[Values],9)*((INDEX(Model_Scenarios[GR Weight],1)*$AG917)+(INDEX(Model_Scenarios[GP Weight],1)*$AH917)+(INDEX(Model_Scenarios[LTV Weight],1)*$AI917))-(INDEX(Model_Scenarios[LTV Weight],1)*$AP917)-(INDEX(Model_Scenarios[GP Weight],1)*($AS917+$AV917+$AY917))</f>
        <v>2.2864739922868074</v>
      </c>
      <c r="BA917">
        <f>INDEX(Model_Assumptions[Values],9)*((INDEX(Model_Scenarios[GR Weight],2)*$AG917)+(INDEX(Model_Scenarios[GP Weight],2)*$AH917)+(INDEX(Model_Scenarios[LTV Weight],2)*$AI917))-(INDEX(Model_Scenarios[LTV Weight],2)*$AP917)-(INDEX(Model_Scenarios[GP Weight],2)*($AS917+$AV917+$AY917))</f>
        <v>1.8191999718449157</v>
      </c>
      <c r="BB917">
        <f>INDEX(Model_Assumptions[Values],9)*((INDEX(Model_Scenarios[GR Weight],3)*$AG917)+(INDEX(Model_Scenarios[GP Weight],3)*$AH917)+(INDEX(Model_Scenarios[LTV Weight],3)*$AI917))-(INDEX(Model_Scenarios[LTV Weight],3)*$AP917)-(INDEX(Model_Scenarios[GP Weight],3)*($AS917+$AV917+$AY917))</f>
        <v>1.069329584925693</v>
      </c>
      <c r="BC917">
        <f>INDEX(Model_Assumptions[Values],9)*((INDEX(Model_Scenarios[GR Weight],4)*$AG917)+(INDEX(Model_Scenarios[GP Weight],4)*$AH917)+(INDEX(Model_Scenarios[LTV Weight],4)*$AI917))-(INDEX(Model_Scenarios[LTV Weight],4)*$AP917)-(INDEX(Model_Scenarios[GP Weight],4)*($AS917+$AV917+$AY917))</f>
        <v>0.87349215990015916</v>
      </c>
      <c r="BD917">
        <f>INDEX(Model_Assumptions[Values],9)*((INDEX(Model_Scenarios[GR Weight],5)*$AG917)+(INDEX(Model_Scenarios[GP Weight],5)*$AH917)+(INDEX(Model_Scenarios[LTV Weight],5)*$AI917))-(INDEX(Model_Scenarios[LTV Weight],5)*$AP917)-(INDEX(Model_Scenarios[GP Weight],5)*($AS917+$AV917+$AY917))</f>
        <v>0.42853768158020911</v>
      </c>
    </row>
    <row r="918" spans="1:56" x14ac:dyDescent="0.25">
      <c r="A918">
        <v>917</v>
      </c>
      <c r="B918">
        <v>19</v>
      </c>
      <c r="C918" s="3">
        <v>17</v>
      </c>
      <c r="D918" s="4">
        <v>0.32</v>
      </c>
      <c r="E918" t="str">
        <v>SKU-1024</v>
      </c>
      <c r="F918" t="str">
        <v>Hold</v>
      </c>
      <c r="G918" t="str">
        <v>Full</v>
      </c>
      <c r="H918">
        <v>118.07</v>
      </c>
      <c r="I918">
        <v>39.700000000000003</v>
      </c>
      <c r="J918">
        <v>33</v>
      </c>
      <c r="K918">
        <v>3896.31</v>
      </c>
      <c r="L918">
        <v>2586.21</v>
      </c>
      <c r="M918">
        <v>0.66375878716015924</v>
      </c>
      <c r="N918">
        <v>122.4697637688033</v>
      </c>
      <c r="O918">
        <v>145.19220437050944</v>
      </c>
      <c r="P918">
        <v>145.1922043705099</v>
      </c>
      <c r="Q918">
        <v>1980.231264876048</v>
      </c>
      <c r="R918">
        <v>1530.8710932310987</v>
      </c>
      <c r="S918">
        <v>1</v>
      </c>
      <c r="T918">
        <f t="shared" si="322"/>
        <v>119.47792440601705</v>
      </c>
      <c r="U918">
        <f t="shared" si="323"/>
        <v>1.192448891350097E-2</v>
      </c>
      <c r="V918">
        <f>IF($F918="Reduce", INDEX(Model_Assumptions[Values], 2), INDEX(Model_Assumptions[Values], 1))</f>
        <v>-0.4</v>
      </c>
      <c r="W918">
        <f t="shared" si="324"/>
        <v>32.84259674634179</v>
      </c>
      <c r="X918">
        <f t="shared" si="337"/>
        <v>3923.9652913567261</v>
      </c>
      <c r="Y918">
        <f t="shared" si="325"/>
        <v>2620.1142005269567</v>
      </c>
      <c r="Z918">
        <f t="shared" si="326"/>
        <v>27.655291356726138</v>
      </c>
      <c r="AA918">
        <f t="shared" si="327"/>
        <v>33.904200526956629</v>
      </c>
      <c r="AB918">
        <f t="shared" si="338"/>
        <v>0.6677210438885004</v>
      </c>
      <c r="AC918">
        <f t="shared" si="328"/>
        <v>3.9622567283411625E-3</v>
      </c>
      <c r="AD918">
        <f t="shared" si="329"/>
        <v>3.9622567283411625E-3</v>
      </c>
      <c r="AE918">
        <f t="shared" si="330"/>
        <v>0.32</v>
      </c>
      <c r="AF918">
        <f t="shared" si="339"/>
        <v>1040.9923433971471</v>
      </c>
      <c r="AG918">
        <f t="shared" si="331"/>
        <v>0.19047366541907337</v>
      </c>
      <c r="AH918">
        <f t="shared" si="332"/>
        <v>0.23351254066256835</v>
      </c>
      <c r="AI918">
        <f t="shared" si="340"/>
        <v>0.68</v>
      </c>
      <c r="AJ918">
        <f>MAX(0, $R918 - $AA918) * INDEX(Model_Assumptions[Values], 7)</f>
        <v>2993.9337854082842</v>
      </c>
      <c r="AK918">
        <f>MAX(0, INDEX(Model_Assumptions[Values], 4) - $AD918)</f>
        <v>4.603774327165884E-2</v>
      </c>
      <c r="AL918">
        <f>MAX(0, INDEX(Model_Assumptions[Values], 5) - $AC918)</f>
        <v>1.6037743271658838E-2</v>
      </c>
      <c r="AM918">
        <f>INDEX(Model_Assumptions[Values], 6) * MAX(0, INDEX(Model_Assumptions[Values], 3) - $AB918)^2</f>
        <v>0</v>
      </c>
      <c r="AN918">
        <f t="shared" si="333"/>
        <v>2958.6316766376472</v>
      </c>
      <c r="AO918" cm="1">
        <f t="array" ref="AO918">IFERROR(STDEV(IF($E$2:$E$2201=$E918, $AJ$2:$AJ$2201)), 0)</f>
        <v>60.947301692565105</v>
      </c>
      <c r="AP918">
        <f t="shared" si="341"/>
        <v>0.57922348964209303</v>
      </c>
      <c r="AQ918">
        <f t="shared" si="334"/>
        <v>4.4007385972839277E-2</v>
      </c>
      <c r="AR918" cm="1">
        <f t="array" ref="AR918">IFERROR(STDEV(IF($E$2:$E$2201=$E918, $AK$2:$AK$2201)), 0)</f>
        <v>3.5240324982646373E-3</v>
      </c>
      <c r="AS918">
        <f t="shared" si="342"/>
        <v>0.57614602016848171</v>
      </c>
      <c r="AT918">
        <f t="shared" si="335"/>
        <v>1.4007385972839298E-2</v>
      </c>
      <c r="AU918" cm="1">
        <f t="array" ref="AU918">IFERROR(STDEV(IF($E$2:$E$2201=$E918, $AL$2:$AL$2201)), 0)</f>
        <v>3.5240324982646382E-3</v>
      </c>
      <c r="AV918">
        <f t="shared" si="343"/>
        <v>0.57614602016847516</v>
      </c>
      <c r="AW918">
        <f t="shared" si="336"/>
        <v>0</v>
      </c>
      <c r="AX918" cm="1">
        <f t="array" ref="AX918">IFERROR(STDEV(IF($E$2:$E$2201=$E918, $AM$2:$AM$2201)), 0)</f>
        <v>0</v>
      </c>
      <c r="AY918">
        <f t="shared" si="344"/>
        <v>0.57614602016847516</v>
      </c>
      <c r="AZ918">
        <f>INDEX(Model_Assumptions[Values],9)*((INDEX(Model_Scenarios[GR Weight],1)*$AG918)+(INDEX(Model_Scenarios[GP Weight],1)*$AH918)+(INDEX(Model_Scenarios[LTV Weight],1)*$AI918))-(INDEX(Model_Scenarios[LTV Weight],1)*$AP918)-(INDEX(Model_Scenarios[GP Weight],1)*($AS918+$AV918+$AY918))</f>
        <v>2.2957705052766029</v>
      </c>
      <c r="BA918">
        <f>INDEX(Model_Assumptions[Values],9)*((INDEX(Model_Scenarios[GR Weight],2)*$AG918)+(INDEX(Model_Scenarios[GP Weight],2)*$AH918)+(INDEX(Model_Scenarios[LTV Weight],2)*$AI918))-(INDEX(Model_Scenarios[LTV Weight],2)*$AP918)-(INDEX(Model_Scenarios[GP Weight],2)*($AS918+$AV918+$AY918))</f>
        <v>1.8641849093584266</v>
      </c>
      <c r="BB918">
        <f>INDEX(Model_Assumptions[Values],9)*((INDEX(Model_Scenarios[GR Weight],3)*$AG918)+(INDEX(Model_Scenarios[GP Weight],3)*$AH918)+(INDEX(Model_Scenarios[LTV Weight],3)*$AI918))-(INDEX(Model_Scenarios[LTV Weight],3)*$AP918)-(INDEX(Model_Scenarios[GP Weight],3)*($AS918+$AV918+$AY918))</f>
        <v>1.1700963108995976</v>
      </c>
      <c r="BC918">
        <f>INDEX(Model_Assumptions[Values],9)*((INDEX(Model_Scenarios[GR Weight],4)*$AG918)+(INDEX(Model_Scenarios[GP Weight],4)*$AH918)+(INDEX(Model_Scenarios[LTV Weight],4)*$AI918))-(INDEX(Model_Scenarios[LTV Weight],4)*$AP918)-(INDEX(Model_Scenarios[GP Weight],4)*($AS918+$AV918+$AY918))</f>
        <v>0.98325549257334399</v>
      </c>
      <c r="BD918">
        <f>INDEX(Model_Assumptions[Values],9)*((INDEX(Model_Scenarios[GR Weight],5)*$AG918)+(INDEX(Model_Scenarios[GP Weight],5)*$AH918)+(INDEX(Model_Scenarios[LTV Weight],5)*$AI918))-(INDEX(Model_Scenarios[LTV Weight],5)*$AP918)-(INDEX(Model_Scenarios[GP Weight],5)*($AS918+$AV918+$AY918))</f>
        <v>0.58718634655262547</v>
      </c>
    </row>
    <row r="919" spans="1:56" x14ac:dyDescent="0.25">
      <c r="A919">
        <v>918</v>
      </c>
      <c r="B919">
        <v>19</v>
      </c>
      <c r="C919" s="3">
        <v>18</v>
      </c>
      <c r="D919" s="4">
        <v>0.34</v>
      </c>
      <c r="E919" t="str">
        <v>SKU-1024</v>
      </c>
      <c r="F919" t="str">
        <v>Hold</v>
      </c>
      <c r="G919" t="str">
        <v>Full</v>
      </c>
      <c r="H919">
        <v>118.07</v>
      </c>
      <c r="I919">
        <v>39.700000000000003</v>
      </c>
      <c r="J919">
        <v>33</v>
      </c>
      <c r="K919">
        <v>3896.31</v>
      </c>
      <c r="L919">
        <v>2586.21</v>
      </c>
      <c r="M919">
        <v>0.66375878716015924</v>
      </c>
      <c r="N919">
        <v>122.4697637688033</v>
      </c>
      <c r="O919">
        <v>145.19220437050944</v>
      </c>
      <c r="P919">
        <v>145.1922043705099</v>
      </c>
      <c r="Q919">
        <v>1980.231264876048</v>
      </c>
      <c r="R919">
        <v>1530.8710932310987</v>
      </c>
      <c r="S919">
        <v>1</v>
      </c>
      <c r="T919">
        <f t="shared" si="322"/>
        <v>119.56591968139313</v>
      </c>
      <c r="U919">
        <f t="shared" si="323"/>
        <v>1.2669769470594842E-2</v>
      </c>
      <c r="V919">
        <f>IF($F919="Reduce", INDEX(Model_Assumptions[Values], 2), INDEX(Model_Assumptions[Values], 1))</f>
        <v>-0.4</v>
      </c>
      <c r="W919">
        <f t="shared" si="324"/>
        <v>32.832759042988144</v>
      </c>
      <c r="X919">
        <f t="shared" si="337"/>
        <v>3925.6790306524545</v>
      </c>
      <c r="Y919">
        <f t="shared" si="325"/>
        <v>2622.2184966458253</v>
      </c>
      <c r="Z919">
        <f t="shared" si="326"/>
        <v>29.369030652454512</v>
      </c>
      <c r="AA919">
        <f t="shared" si="327"/>
        <v>36.008496645825289</v>
      </c>
      <c r="AB919">
        <f t="shared" si="338"/>
        <v>0.667965586633813</v>
      </c>
      <c r="AC919">
        <f t="shared" si="328"/>
        <v>4.2067994736537662E-3</v>
      </c>
      <c r="AD919">
        <f t="shared" si="329"/>
        <v>4.2067994736537662E-3</v>
      </c>
      <c r="AE919">
        <f t="shared" si="330"/>
        <v>0.34000000000000163</v>
      </c>
      <c r="AF919">
        <f t="shared" si="339"/>
        <v>1010.3749215325226</v>
      </c>
      <c r="AG919">
        <f t="shared" si="331"/>
        <v>0.2022769113519966</v>
      </c>
      <c r="AH919">
        <f t="shared" si="332"/>
        <v>0.24800571629821611</v>
      </c>
      <c r="AI919">
        <f t="shared" si="340"/>
        <v>0.65999999999999837</v>
      </c>
      <c r="AJ919">
        <f>MAX(0, $R919 - $AA919) * INDEX(Model_Assumptions[Values], 7)</f>
        <v>2989.7251931705468</v>
      </c>
      <c r="AK919">
        <f>MAX(0, INDEX(Model_Assumptions[Values], 4) - $AD919)</f>
        <v>4.5793200526346237E-2</v>
      </c>
      <c r="AL919">
        <f>MAX(0, INDEX(Model_Assumptions[Values], 5) - $AC919)</f>
        <v>1.5793200526346234E-2</v>
      </c>
      <c r="AM919">
        <f>INDEX(Model_Assumptions[Values], 6) * MAX(0, INDEX(Model_Assumptions[Values], 3) - $AB919)^2</f>
        <v>0</v>
      </c>
      <c r="AN919">
        <f t="shared" si="333"/>
        <v>2958.6316766376472</v>
      </c>
      <c r="AO919" cm="1">
        <f t="array" ref="AO919">IFERROR(STDEV(IF($E$2:$E$2201=$E919, $AJ$2:$AJ$2201)), 0)</f>
        <v>60.947301692565105</v>
      </c>
      <c r="AP919">
        <f t="shared" si="341"/>
        <v>0.51017051894674359</v>
      </c>
      <c r="AQ919">
        <f t="shared" si="334"/>
        <v>4.4007385972839277E-2</v>
      </c>
      <c r="AR919" cm="1">
        <f t="array" ref="AR919">IFERROR(STDEV(IF($E$2:$E$2201=$E919, $AK$2:$AK$2201)), 0)</f>
        <v>3.5240324982646373E-3</v>
      </c>
      <c r="AS919">
        <f t="shared" si="342"/>
        <v>0.50675314554742601</v>
      </c>
      <c r="AT919">
        <f t="shared" si="335"/>
        <v>1.4007385972839298E-2</v>
      </c>
      <c r="AU919" cm="1">
        <f t="array" ref="AU919">IFERROR(STDEV(IF($E$2:$E$2201=$E919, $AL$2:$AL$2201)), 0)</f>
        <v>3.5240324982646382E-3</v>
      </c>
      <c r="AV919">
        <f t="shared" si="343"/>
        <v>0.50675314554741957</v>
      </c>
      <c r="AW919">
        <f t="shared" si="336"/>
        <v>0</v>
      </c>
      <c r="AX919" cm="1">
        <f t="array" ref="AX919">IFERROR(STDEV(IF($E$2:$E$2201=$E919, $AM$2:$AM$2201)), 0)</f>
        <v>0</v>
      </c>
      <c r="AY919">
        <f t="shared" si="344"/>
        <v>0.50675314554741957</v>
      </c>
      <c r="AZ919">
        <f>INDEX(Model_Assumptions[Values],9)*((INDEX(Model_Scenarios[GR Weight],1)*$AG919)+(INDEX(Model_Scenarios[GP Weight],1)*$AH919)+(INDEX(Model_Scenarios[LTV Weight],1)*$AI919))-(INDEX(Model_Scenarios[LTV Weight],1)*$AP919)-(INDEX(Model_Scenarios[GP Weight],1)*($AS919+$AV919+$AY919))</f>
        <v>2.3049789550034783</v>
      </c>
      <c r="BA919">
        <f>INDEX(Model_Assumptions[Values],9)*((INDEX(Model_Scenarios[GR Weight],2)*$AG919)+(INDEX(Model_Scenarios[GP Weight],2)*$AH919)+(INDEX(Model_Scenarios[LTV Weight],2)*$AI919))-(INDEX(Model_Scenarios[LTV Weight],2)*$AP919)-(INDEX(Model_Scenarios[GP Weight],2)*($AS919+$AV919+$AY919))</f>
        <v>1.9090506751683722</v>
      </c>
      <c r="BB919">
        <f>INDEX(Model_Assumptions[Values],9)*((INDEX(Model_Scenarios[GR Weight],3)*$AG919)+(INDEX(Model_Scenarios[GP Weight],3)*$AH919)+(INDEX(Model_Scenarios[LTV Weight],3)*$AI919))-(INDEX(Model_Scenarios[LTV Weight],3)*$AP919)-(INDEX(Model_Scenarios[GP Weight],3)*($AS919+$AV919+$AY919))</f>
        <v>1.2706971323083804</v>
      </c>
      <c r="BC919">
        <f>INDEX(Model_Assumptions[Values],9)*((INDEX(Model_Scenarios[GR Weight],4)*$AG919)+(INDEX(Model_Scenarios[GP Weight],4)*$AH919)+(INDEX(Model_Scenarios[LTV Weight],4)*$AI919))-(INDEX(Model_Scenarios[LTV Weight],4)*$AP919)-(INDEX(Model_Scenarios[GP Weight],4)*($AS919+$AV919+$AY919))</f>
        <v>1.0928526398790539</v>
      </c>
      <c r="BD919">
        <f>INDEX(Model_Assumptions[Values],9)*((INDEX(Model_Scenarios[GR Weight],5)*$AG919)+(INDEX(Model_Scenarios[GP Weight],5)*$AH919)+(INDEX(Model_Scenarios[LTV Weight],5)*$AI919))-(INDEX(Model_Scenarios[LTV Weight],5)*$AP919)-(INDEX(Model_Scenarios[GP Weight],5)*($AS919+$AV919+$AY919))</f>
        <v>0.74560731128215718</v>
      </c>
    </row>
    <row r="920" spans="1:56" x14ac:dyDescent="0.25">
      <c r="A920">
        <v>919</v>
      </c>
      <c r="B920">
        <v>19</v>
      </c>
      <c r="C920" s="3">
        <v>19</v>
      </c>
      <c r="D920" s="4">
        <v>0.36</v>
      </c>
      <c r="E920" t="str">
        <v>SKU-1024</v>
      </c>
      <c r="F920" t="str">
        <v>Hold</v>
      </c>
      <c r="G920" t="str">
        <v>Full</v>
      </c>
      <c r="H920">
        <v>118.07</v>
      </c>
      <c r="I920">
        <v>39.700000000000003</v>
      </c>
      <c r="J920">
        <v>33</v>
      </c>
      <c r="K920">
        <v>3896.31</v>
      </c>
      <c r="L920">
        <v>2586.21</v>
      </c>
      <c r="M920">
        <v>0.66375878716015924</v>
      </c>
      <c r="N920">
        <v>122.4697637688033</v>
      </c>
      <c r="O920">
        <v>145.19220437050944</v>
      </c>
      <c r="P920">
        <v>145.1922043705099</v>
      </c>
      <c r="Q920">
        <v>1980.231264876048</v>
      </c>
      <c r="R920">
        <v>1530.8710932310987</v>
      </c>
      <c r="S920">
        <v>1</v>
      </c>
      <c r="T920">
        <f t="shared" si="322"/>
        <v>119.65391495676919</v>
      </c>
      <c r="U920">
        <f t="shared" si="323"/>
        <v>1.3415050027688592E-2</v>
      </c>
      <c r="V920">
        <f>IF($F920="Reduce", INDEX(Model_Assumptions[Values], 2), INDEX(Model_Assumptions[Values], 1))</f>
        <v>-0.4</v>
      </c>
      <c r="W920">
        <f t="shared" si="324"/>
        <v>32.822921339634512</v>
      </c>
      <c r="X920">
        <f t="shared" si="337"/>
        <v>3927.3910386053522</v>
      </c>
      <c r="Y920">
        <f t="shared" si="325"/>
        <v>2624.3210614218619</v>
      </c>
      <c r="Z920">
        <f t="shared" si="326"/>
        <v>31.081038605352205</v>
      </c>
      <c r="AA920">
        <f t="shared" si="327"/>
        <v>38.111061421861905</v>
      </c>
      <c r="AB920">
        <f t="shared" si="338"/>
        <v>0.66820976969835411</v>
      </c>
      <c r="AC920">
        <f t="shared" si="328"/>
        <v>4.4509825381948698E-3</v>
      </c>
      <c r="AD920">
        <f t="shared" si="329"/>
        <v>4.4509825381948698E-3</v>
      </c>
      <c r="AE920">
        <f t="shared" si="330"/>
        <v>0.36</v>
      </c>
      <c r="AF920">
        <f t="shared" si="339"/>
        <v>979.75749966790318</v>
      </c>
      <c r="AG920">
        <f t="shared" si="331"/>
        <v>0.21406823279601089</v>
      </c>
      <c r="AH920">
        <f t="shared" si="332"/>
        <v>0.26248696744494548</v>
      </c>
      <c r="AI920">
        <f t="shared" si="340"/>
        <v>0.64</v>
      </c>
      <c r="AJ920">
        <f>MAX(0, $R920 - $AA920) * INDEX(Model_Assumptions[Values], 7)</f>
        <v>2985.5200636184736</v>
      </c>
      <c r="AK920">
        <f>MAX(0, INDEX(Model_Assumptions[Values], 4) - $AD920)</f>
        <v>4.5549017461805133E-2</v>
      </c>
      <c r="AL920">
        <f>MAX(0, INDEX(Model_Assumptions[Values], 5) - $AC920)</f>
        <v>1.5549017461805131E-2</v>
      </c>
      <c r="AM920">
        <f>INDEX(Model_Assumptions[Values], 6) * MAX(0, INDEX(Model_Assumptions[Values], 3) - $AB920)^2</f>
        <v>0</v>
      </c>
      <c r="AN920">
        <f t="shared" si="333"/>
        <v>2958.6316766376472</v>
      </c>
      <c r="AO920" cm="1">
        <f t="array" ref="AO920">IFERROR(STDEV(IF($E$2:$E$2201=$E920, $AJ$2:$AJ$2201)), 0)</f>
        <v>60.947301692565105</v>
      </c>
      <c r="AP920">
        <f t="shared" si="341"/>
        <v>0.44117436267250759</v>
      </c>
      <c r="AQ920">
        <f t="shared" si="334"/>
        <v>4.4007385972839277E-2</v>
      </c>
      <c r="AR920" cm="1">
        <f t="array" ref="AR920">IFERROR(STDEV(IF($E$2:$E$2201=$E920, $AK$2:$AK$2201)), 0)</f>
        <v>3.5240324982646373E-3</v>
      </c>
      <c r="AS920">
        <f t="shared" si="342"/>
        <v>0.43746233603833434</v>
      </c>
      <c r="AT920">
        <f t="shared" si="335"/>
        <v>1.4007385972839298E-2</v>
      </c>
      <c r="AU920" cm="1">
        <f t="array" ref="AU920">IFERROR(STDEV(IF($E$2:$E$2201=$E920, $AL$2:$AL$2201)), 0)</f>
        <v>3.5240324982646382E-3</v>
      </c>
      <c r="AV920">
        <f t="shared" si="343"/>
        <v>0.43746233603832779</v>
      </c>
      <c r="AW920">
        <f t="shared" si="336"/>
        <v>0</v>
      </c>
      <c r="AX920" cm="1">
        <f t="array" ref="AX920">IFERROR(STDEV(IF($E$2:$E$2201=$E920, $AM$2:$AM$2201)), 0)</f>
        <v>0</v>
      </c>
      <c r="AY920">
        <f t="shared" si="344"/>
        <v>0.43746233603832779</v>
      </c>
      <c r="AZ920">
        <f>INDEX(Model_Assumptions[Values],9)*((INDEX(Model_Scenarios[GR Weight],1)*$AG920)+(INDEX(Model_Scenarios[GP Weight],1)*$AH920)+(INDEX(Model_Scenarios[LTV Weight],1)*$AI920))-(INDEX(Model_Scenarios[LTV Weight],1)*$AP920)-(INDEX(Model_Scenarios[GP Weight],1)*($AS920+$AV920+$AY920))</f>
        <v>2.3140994091709737</v>
      </c>
      <c r="BA920">
        <f>INDEX(Model_Assumptions[Values],9)*((INDEX(Model_Scenarios[GR Weight],2)*$AG920)+(INDEX(Model_Scenarios[GP Weight],2)*$AH920)+(INDEX(Model_Scenarios[LTV Weight],2)*$AI920))-(INDEX(Model_Scenarios[LTV Weight],2)*$AP920)-(INDEX(Model_Scenarios[GP Weight],2)*($AS920+$AV920+$AY920))</f>
        <v>1.9537974046818261</v>
      </c>
      <c r="BB920">
        <f>INDEX(Model_Assumptions[Values],9)*((INDEX(Model_Scenarios[GR Weight],3)*$AG920)+(INDEX(Model_Scenarios[GP Weight],3)*$AH920)+(INDEX(Model_Scenarios[LTV Weight],3)*$AI920))-(INDEX(Model_Scenarios[LTV Weight],3)*$AP920)-(INDEX(Model_Scenarios[GP Weight],3)*($AS920+$AV920+$AY920))</f>
        <v>1.3711322861144186</v>
      </c>
      <c r="BC920">
        <f>INDEX(Model_Assumptions[Values],9)*((INDEX(Model_Scenarios[GR Weight],4)*$AG920)+(INDEX(Model_Scenarios[GP Weight],4)*$AH920)+(INDEX(Model_Scenarios[LTV Weight],4)*$AI920))-(INDEX(Model_Scenarios[LTV Weight],4)*$AP920)-(INDEX(Model_Scenarios[GP Weight],4)*($AS920+$AV920+$AY920))</f>
        <v>1.2022838387796748</v>
      </c>
      <c r="BD920">
        <f>INDEX(Model_Assumptions[Values],9)*((INDEX(Model_Scenarios[GR Weight],5)*$AG920)+(INDEX(Model_Scenarios[GP Weight],5)*$AH920)+(INDEX(Model_Scenarios[LTV Weight],5)*$AI920))-(INDEX(Model_Scenarios[LTV Weight],5)*$AP920)-(INDEX(Model_Scenarios[GP Weight],5)*($AS920+$AV920+$AY920))</f>
        <v>0.90380094813823986</v>
      </c>
    </row>
    <row r="921" spans="1:56" x14ac:dyDescent="0.25">
      <c r="A921">
        <v>920</v>
      </c>
      <c r="B921">
        <v>19</v>
      </c>
      <c r="C921" s="3">
        <v>20</v>
      </c>
      <c r="D921" s="4">
        <v>0.38</v>
      </c>
      <c r="E921" t="str">
        <v>SKU-1024</v>
      </c>
      <c r="F921" t="str">
        <v>Hold</v>
      </c>
      <c r="G921" t="str">
        <v>Full</v>
      </c>
      <c r="H921">
        <v>118.07</v>
      </c>
      <c r="I921">
        <v>39.700000000000003</v>
      </c>
      <c r="J921">
        <v>33</v>
      </c>
      <c r="K921">
        <v>3896.31</v>
      </c>
      <c r="L921">
        <v>2586.21</v>
      </c>
      <c r="M921">
        <v>0.66375878716015924</v>
      </c>
      <c r="N921">
        <v>122.4697637688033</v>
      </c>
      <c r="O921">
        <v>145.19220437050944</v>
      </c>
      <c r="P921">
        <v>145.1922043705099</v>
      </c>
      <c r="Q921">
        <v>1980.231264876048</v>
      </c>
      <c r="R921">
        <v>1530.8710932310987</v>
      </c>
      <c r="S921">
        <v>1</v>
      </c>
      <c r="T921">
        <f t="shared" si="322"/>
        <v>119.74191023214524</v>
      </c>
      <c r="U921">
        <f t="shared" si="323"/>
        <v>1.4160330584782343E-2</v>
      </c>
      <c r="V921">
        <f>IF($F921="Reduce", INDEX(Model_Assumptions[Values], 2), INDEX(Model_Assumptions[Values], 1))</f>
        <v>-0.4</v>
      </c>
      <c r="W921">
        <f t="shared" si="324"/>
        <v>32.813083636280872</v>
      </c>
      <c r="X921">
        <f t="shared" si="337"/>
        <v>3929.1013152154183</v>
      </c>
      <c r="Y921">
        <f t="shared" si="325"/>
        <v>2626.4218948550674</v>
      </c>
      <c r="Z921">
        <f t="shared" si="326"/>
        <v>32.791315215418308</v>
      </c>
      <c r="AA921">
        <f t="shared" si="327"/>
        <v>40.211894855067385</v>
      </c>
      <c r="AB921">
        <f t="shared" si="338"/>
        <v>0.66845359387508452</v>
      </c>
      <c r="AC921">
        <f t="shared" si="328"/>
        <v>4.6948067149252815E-3</v>
      </c>
      <c r="AD921">
        <f t="shared" si="329"/>
        <v>4.6948067149252815E-3</v>
      </c>
      <c r="AE921">
        <f t="shared" si="330"/>
        <v>0.37999999999999839</v>
      </c>
      <c r="AF921">
        <f t="shared" si="339"/>
        <v>949.1400778032837</v>
      </c>
      <c r="AG921">
        <f t="shared" si="331"/>
        <v>0.22584762975110997</v>
      </c>
      <c r="AH921">
        <f t="shared" si="332"/>
        <v>0.27695629410276285</v>
      </c>
      <c r="AI921">
        <f t="shared" si="340"/>
        <v>0.62000000000000166</v>
      </c>
      <c r="AJ921">
        <f>MAX(0, $R921 - $AA921) * INDEX(Model_Assumptions[Values], 7)</f>
        <v>2981.3183967520627</v>
      </c>
      <c r="AK921">
        <f>MAX(0, INDEX(Model_Assumptions[Values], 4) - $AD921)</f>
        <v>4.5305193285074721E-2</v>
      </c>
      <c r="AL921">
        <f>MAX(0, INDEX(Model_Assumptions[Values], 5) - $AC921)</f>
        <v>1.5305193285074719E-2</v>
      </c>
      <c r="AM921">
        <f>INDEX(Model_Assumptions[Values], 6) * MAX(0, INDEX(Model_Assumptions[Values], 3) - $AB921)^2</f>
        <v>0</v>
      </c>
      <c r="AN921">
        <f t="shared" si="333"/>
        <v>2958.6316766376472</v>
      </c>
      <c r="AO921" cm="1">
        <f t="array" ref="AO921">IFERROR(STDEV(IF($E$2:$E$2201=$E921, $AJ$2:$AJ$2201)), 0)</f>
        <v>60.947301692565105</v>
      </c>
      <c r="AP921">
        <f t="shared" si="341"/>
        <v>0.37223502081935517</v>
      </c>
      <c r="AQ921">
        <f t="shared" si="334"/>
        <v>4.4007385972839277E-2</v>
      </c>
      <c r="AR921" cm="1">
        <f t="array" ref="AR921">IFERROR(STDEV(IF($E$2:$E$2201=$E921, $AK$2:$AK$2201)), 0)</f>
        <v>3.5240324982646373E-3</v>
      </c>
      <c r="AS921">
        <f t="shared" si="342"/>
        <v>0.36827336662602622</v>
      </c>
      <c r="AT921">
        <f t="shared" si="335"/>
        <v>1.4007385972839298E-2</v>
      </c>
      <c r="AU921" cm="1">
        <f t="array" ref="AU921">IFERROR(STDEV(IF($E$2:$E$2201=$E921, $AL$2:$AL$2201)), 0)</f>
        <v>3.5240324982646382E-3</v>
      </c>
      <c r="AV921">
        <f t="shared" si="343"/>
        <v>0.36827336662601973</v>
      </c>
      <c r="AW921">
        <f t="shared" si="336"/>
        <v>0</v>
      </c>
      <c r="AX921" cm="1">
        <f t="array" ref="AX921">IFERROR(STDEV(IF($E$2:$E$2201=$E921, $AM$2:$AM$2201)), 0)</f>
        <v>0</v>
      </c>
      <c r="AY921">
        <f t="shared" si="344"/>
        <v>0.36827336662601973</v>
      </c>
      <c r="AZ921">
        <f>INDEX(Model_Assumptions[Values],9)*((INDEX(Model_Scenarios[GR Weight],1)*$AG921)+(INDEX(Model_Scenarios[GP Weight],1)*$AH921)+(INDEX(Model_Scenarios[LTV Weight],1)*$AI921))-(INDEX(Model_Scenarios[LTV Weight],1)*$AP921)-(INDEX(Model_Scenarios[GP Weight],1)*($AS921+$AV921+$AY921))</f>
        <v>2.3231319352836524</v>
      </c>
      <c r="BA921">
        <f>INDEX(Model_Assumptions[Values],9)*((INDEX(Model_Scenarios[GR Weight],2)*$AG921)+(INDEX(Model_Scenarios[GP Weight],2)*$AH921)+(INDEX(Model_Scenarios[LTV Weight],2)*$AI921))-(INDEX(Model_Scenarios[LTV Weight],2)*$AP921)-(INDEX(Model_Scenarios[GP Weight],2)*($AS921+$AV921+$AY921))</f>
        <v>1.9984252329079069</v>
      </c>
      <c r="BB921">
        <f>INDEX(Model_Assumptions[Values],9)*((INDEX(Model_Scenarios[GR Weight],3)*$AG921)+(INDEX(Model_Scenarios[GP Weight],3)*$AH921)+(INDEX(Model_Scenarios[LTV Weight],3)*$AI921))-(INDEX(Model_Scenarios[LTV Weight],3)*$AP921)-(INDEX(Model_Scenarios[GP Weight],3)*($AS921+$AV921+$AY921))</f>
        <v>1.4714020085836612</v>
      </c>
      <c r="BC921">
        <f>INDEX(Model_Assumptions[Values],9)*((INDEX(Model_Scenarios[GR Weight],4)*$AG921)+(INDEX(Model_Scenarios[GP Weight],4)*$AH921)+(INDEX(Model_Scenarios[LTV Weight],4)*$AI921))-(INDEX(Model_Scenarios[LTV Weight],4)*$AP921)-(INDEX(Model_Scenarios[GP Weight],4)*($AS921+$AV921+$AY921))</f>
        <v>1.3115493255411503</v>
      </c>
      <c r="BD921">
        <f>INDEX(Model_Assumptions[Values],9)*((INDEX(Model_Scenarios[GR Weight],5)*$AG921)+(INDEX(Model_Scenarios[GP Weight],5)*$AH921)+(INDEX(Model_Scenarios[LTV Weight],5)*$AI921))-(INDEX(Model_Scenarios[LTV Weight],5)*$AP921)-(INDEX(Model_Scenarios[GP Weight],5)*($AS921+$AV921+$AY921))</f>
        <v>1.061767628395935</v>
      </c>
    </row>
    <row r="922" spans="1:56" x14ac:dyDescent="0.25">
      <c r="A922">
        <v>921</v>
      </c>
      <c r="B922">
        <v>19</v>
      </c>
      <c r="C922" s="3">
        <v>21</v>
      </c>
      <c r="D922" s="4">
        <v>0.4</v>
      </c>
      <c r="E922" t="str">
        <v>SKU-1024</v>
      </c>
      <c r="F922" t="str">
        <v>Hold</v>
      </c>
      <c r="G922" t="str">
        <v>Full</v>
      </c>
      <c r="H922">
        <v>118.07</v>
      </c>
      <c r="I922">
        <v>39.700000000000003</v>
      </c>
      <c r="J922">
        <v>33</v>
      </c>
      <c r="K922">
        <v>3896.31</v>
      </c>
      <c r="L922">
        <v>2586.21</v>
      </c>
      <c r="M922">
        <v>0.66375878716015924</v>
      </c>
      <c r="N922">
        <v>122.4697637688033</v>
      </c>
      <c r="O922">
        <v>145.19220437050944</v>
      </c>
      <c r="P922">
        <v>145.1922043705099</v>
      </c>
      <c r="Q922">
        <v>1980.231264876048</v>
      </c>
      <c r="R922">
        <v>1530.8710932310987</v>
      </c>
      <c r="S922">
        <v>1</v>
      </c>
      <c r="T922">
        <f t="shared" si="322"/>
        <v>119.82990550752132</v>
      </c>
      <c r="U922">
        <f t="shared" si="323"/>
        <v>1.4905611141876213E-2</v>
      </c>
      <c r="V922">
        <f>IF($F922="Reduce", INDEX(Model_Assumptions[Values], 2), INDEX(Model_Assumptions[Values], 1))</f>
        <v>-0.4</v>
      </c>
      <c r="W922">
        <f t="shared" si="324"/>
        <v>32.803245932927233</v>
      </c>
      <c r="X922">
        <f t="shared" si="337"/>
        <v>3930.8098604826532</v>
      </c>
      <c r="Y922">
        <f t="shared" si="325"/>
        <v>2628.5209969454418</v>
      </c>
      <c r="Z922">
        <f t="shared" si="326"/>
        <v>34.499860482653276</v>
      </c>
      <c r="AA922">
        <f t="shared" si="327"/>
        <v>42.31099694544173</v>
      </c>
      <c r="AB922">
        <f t="shared" si="338"/>
        <v>0.66869705995463569</v>
      </c>
      <c r="AC922">
        <f t="shared" si="328"/>
        <v>4.9382727944764504E-3</v>
      </c>
      <c r="AD922">
        <f t="shared" si="329"/>
        <v>4.9382727944764504E-3</v>
      </c>
      <c r="AE922">
        <f t="shared" si="330"/>
        <v>0.4</v>
      </c>
      <c r="AF922">
        <f t="shared" si="339"/>
        <v>918.52265593865923</v>
      </c>
      <c r="AG922">
        <f t="shared" si="331"/>
        <v>0.23761510221729698</v>
      </c>
      <c r="AH922">
        <f t="shared" si="332"/>
        <v>0.29141369627166808</v>
      </c>
      <c r="AI922">
        <f t="shared" si="340"/>
        <v>0.6</v>
      </c>
      <c r="AJ922">
        <f>MAX(0, $R922 - $AA922) * INDEX(Model_Assumptions[Values], 7)</f>
        <v>2977.120192571314</v>
      </c>
      <c r="AK922">
        <f>MAX(0, INDEX(Model_Assumptions[Values], 4) - $AD922)</f>
        <v>4.5061727205523552E-2</v>
      </c>
      <c r="AL922">
        <f>MAX(0, INDEX(Model_Assumptions[Values], 5) - $AC922)</f>
        <v>1.506172720552355E-2</v>
      </c>
      <c r="AM922">
        <f>INDEX(Model_Assumptions[Values], 6) * MAX(0, INDEX(Model_Assumptions[Values], 3) - $AB922)^2</f>
        <v>0</v>
      </c>
      <c r="AN922">
        <f t="shared" si="333"/>
        <v>2958.6316766376472</v>
      </c>
      <c r="AO922" cm="1">
        <f t="array" ref="AO922">IFERROR(STDEV(IF($E$2:$E$2201=$E922, $AJ$2:$AJ$2201)), 0)</f>
        <v>60.947301692565105</v>
      </c>
      <c r="AP922">
        <f t="shared" si="341"/>
        <v>0.30335249338728637</v>
      </c>
      <c r="AQ922">
        <f t="shared" si="334"/>
        <v>4.4007385972839277E-2</v>
      </c>
      <c r="AR922" cm="1">
        <f t="array" ref="AR922">IFERROR(STDEV(IF($E$2:$E$2201=$E922, $AK$2:$AK$2201)), 0)</f>
        <v>3.5240324982646373E-3</v>
      </c>
      <c r="AS922">
        <f t="shared" si="342"/>
        <v>0.29918601295631386</v>
      </c>
      <c r="AT922">
        <f t="shared" si="335"/>
        <v>1.4007385972839298E-2</v>
      </c>
      <c r="AU922" cm="1">
        <f t="array" ref="AU922">IFERROR(STDEV(IF($E$2:$E$2201=$E922, $AL$2:$AL$2201)), 0)</f>
        <v>3.5240324982646382E-3</v>
      </c>
      <c r="AV922">
        <f t="shared" si="343"/>
        <v>0.29918601295630742</v>
      </c>
      <c r="AW922">
        <f t="shared" si="336"/>
        <v>0</v>
      </c>
      <c r="AX922" cm="1">
        <f t="array" ref="AX922">IFERROR(STDEV(IF($E$2:$E$2201=$E922, $AM$2:$AM$2201)), 0)</f>
        <v>0</v>
      </c>
      <c r="AY922">
        <f t="shared" si="344"/>
        <v>0.29918601295630742</v>
      </c>
      <c r="AZ922">
        <f>INDEX(Model_Assumptions[Values],9)*((INDEX(Model_Scenarios[GR Weight],1)*$AG922)+(INDEX(Model_Scenarios[GP Weight],1)*$AH922)+(INDEX(Model_Scenarios[LTV Weight],1)*$AI922))-(INDEX(Model_Scenarios[LTV Weight],1)*$AP922)-(INDEX(Model_Scenarios[GP Weight],1)*($AS922+$AV922+$AY922))</f>
        <v>2.3320766006477602</v>
      </c>
      <c r="BA922">
        <f>INDEX(Model_Assumptions[Values],9)*((INDEX(Model_Scenarios[GR Weight],2)*$AG922)+(INDEX(Model_Scenarios[GP Weight],2)*$AH922)+(INDEX(Model_Scenarios[LTV Weight],2)*$AI922))-(INDEX(Model_Scenarios[LTV Weight],2)*$AP922)-(INDEX(Model_Scenarios[GP Weight],2)*($AS922+$AV922+$AY922))</f>
        <v>2.0429342944591191</v>
      </c>
      <c r="BB922">
        <f>INDEX(Model_Assumptions[Values],9)*((INDEX(Model_Scenarios[GR Weight],3)*$AG922)+(INDEX(Model_Scenarios[GP Weight],3)*$AH922)+(INDEX(Model_Scenarios[LTV Weight],3)*$AI922))-(INDEX(Model_Scenarios[LTV Weight],3)*$AP922)-(INDEX(Model_Scenarios[GP Weight],3)*($AS922+$AV922+$AY922))</f>
        <v>1.5715065352880007</v>
      </c>
      <c r="BC922">
        <f>INDEX(Model_Assumptions[Values],9)*((INDEX(Model_Scenarios[GR Weight],4)*$AG922)+(INDEX(Model_Scenarios[GP Weight],4)*$AH922)+(INDEX(Model_Scenarios[LTV Weight],4)*$AI922))-(INDEX(Model_Scenarios[LTV Weight],4)*$AP922)-(INDEX(Model_Scenarios[GP Weight],4)*($AS922+$AV922+$AY922))</f>
        <v>1.420649335735378</v>
      </c>
      <c r="BD922">
        <f>INDEX(Model_Assumptions[Values],9)*((INDEX(Model_Scenarios[GR Weight],5)*$AG922)+(INDEX(Model_Scenarios[GP Weight],5)*$AH922)+(INDEX(Model_Scenarios[LTV Weight],5)*$AI922))-(INDEX(Model_Scenarios[LTV Weight],5)*$AP922)-(INDEX(Model_Scenarios[GP Weight],5)*($AS922+$AV922+$AY922))</f>
        <v>1.2195077222396522</v>
      </c>
    </row>
    <row r="923" spans="1:56" x14ac:dyDescent="0.25">
      <c r="A923">
        <v>922</v>
      </c>
      <c r="B923">
        <v>19</v>
      </c>
      <c r="C923" s="3">
        <v>22</v>
      </c>
      <c r="D923" s="4">
        <v>0.42</v>
      </c>
      <c r="E923" t="str">
        <v>SKU-1024</v>
      </c>
      <c r="F923" t="str">
        <v>Hold</v>
      </c>
      <c r="G923" t="str">
        <v>Full</v>
      </c>
      <c r="H923">
        <v>118.07</v>
      </c>
      <c r="I923">
        <v>39.700000000000003</v>
      </c>
      <c r="J923">
        <v>33</v>
      </c>
      <c r="K923">
        <v>3896.31</v>
      </c>
      <c r="L923">
        <v>2586.21</v>
      </c>
      <c r="M923">
        <v>0.66375878716015924</v>
      </c>
      <c r="N923">
        <v>122.4697637688033</v>
      </c>
      <c r="O923">
        <v>145.19220437050944</v>
      </c>
      <c r="P923">
        <v>145.1922043705099</v>
      </c>
      <c r="Q923">
        <v>1980.231264876048</v>
      </c>
      <c r="R923">
        <v>1530.8710932310987</v>
      </c>
      <c r="S923">
        <v>1</v>
      </c>
      <c r="T923">
        <f t="shared" si="322"/>
        <v>119.91790078289739</v>
      </c>
      <c r="U923">
        <f t="shared" si="323"/>
        <v>1.5650891698970083E-2</v>
      </c>
      <c r="V923">
        <f>IF($F923="Reduce", INDEX(Model_Assumptions[Values], 2), INDEX(Model_Assumptions[Values], 1))</f>
        <v>-0.4</v>
      </c>
      <c r="W923">
        <f t="shared" si="324"/>
        <v>32.793408229573593</v>
      </c>
      <c r="X923">
        <f t="shared" si="337"/>
        <v>3932.5166744070571</v>
      </c>
      <c r="Y923">
        <f t="shared" si="325"/>
        <v>2630.618367692985</v>
      </c>
      <c r="Z923">
        <f t="shared" si="326"/>
        <v>36.206674407057108</v>
      </c>
      <c r="AA923">
        <f t="shared" si="327"/>
        <v>44.408367692984939</v>
      </c>
      <c r="AB923">
        <f t="shared" si="338"/>
        <v>0.66894016872531847</v>
      </c>
      <c r="AC923">
        <f t="shared" si="328"/>
        <v>5.1813815651592376E-3</v>
      </c>
      <c r="AD923">
        <f t="shared" si="329"/>
        <v>5.1813815651592376E-3</v>
      </c>
      <c r="AE923">
        <f t="shared" si="330"/>
        <v>0.42000000000000159</v>
      </c>
      <c r="AF923">
        <f t="shared" si="339"/>
        <v>887.90523407403487</v>
      </c>
      <c r="AG923">
        <f t="shared" si="331"/>
        <v>0.24937065019457191</v>
      </c>
      <c r="AH923">
        <f t="shared" si="332"/>
        <v>0.30585917395166123</v>
      </c>
      <c r="AI923">
        <f t="shared" si="340"/>
        <v>0.57999999999999841</v>
      </c>
      <c r="AJ923">
        <f>MAX(0, $R923 - $AA923) * INDEX(Model_Assumptions[Values], 7)</f>
        <v>2972.9254510762275</v>
      </c>
      <c r="AK923">
        <f>MAX(0, INDEX(Model_Assumptions[Values], 4) - $AD923)</f>
        <v>4.4818618434840765E-2</v>
      </c>
      <c r="AL923">
        <f>MAX(0, INDEX(Model_Assumptions[Values], 5) - $AC923)</f>
        <v>1.4818618434840763E-2</v>
      </c>
      <c r="AM923">
        <f>INDEX(Model_Assumptions[Values], 6) * MAX(0, INDEX(Model_Assumptions[Values], 3) - $AB923)^2</f>
        <v>0</v>
      </c>
      <c r="AN923">
        <f t="shared" si="333"/>
        <v>2958.6316766376472</v>
      </c>
      <c r="AO923" cm="1">
        <f t="array" ref="AO923">IFERROR(STDEV(IF($E$2:$E$2201=$E923, $AJ$2:$AJ$2201)), 0)</f>
        <v>60.947301692565105</v>
      </c>
      <c r="AP923">
        <f t="shared" si="341"/>
        <v>0.23452678037630117</v>
      </c>
      <c r="AQ923">
        <f t="shared" si="334"/>
        <v>4.4007385972839277E-2</v>
      </c>
      <c r="AR923" cm="1">
        <f t="array" ref="AR923">IFERROR(STDEV(IF($E$2:$E$2201=$E923, $AK$2:$AK$2201)), 0)</f>
        <v>3.5240324982646373E-3</v>
      </c>
      <c r="AS923">
        <f t="shared" si="342"/>
        <v>0.23020005133351304</v>
      </c>
      <c r="AT923">
        <f t="shared" si="335"/>
        <v>1.4007385972839298E-2</v>
      </c>
      <c r="AU923" cm="1">
        <f t="array" ref="AU923">IFERROR(STDEV(IF($E$2:$E$2201=$E923, $AL$2:$AL$2201)), 0)</f>
        <v>3.5240324982646382E-3</v>
      </c>
      <c r="AV923">
        <f t="shared" si="343"/>
        <v>0.23020005133350657</v>
      </c>
      <c r="AW923">
        <f t="shared" si="336"/>
        <v>0</v>
      </c>
      <c r="AX923" cm="1">
        <f t="array" ref="AX923">IFERROR(STDEV(IF($E$2:$E$2201=$E923, $AM$2:$AM$2201)), 0)</f>
        <v>0</v>
      </c>
      <c r="AY923">
        <f t="shared" si="344"/>
        <v>0.23020005133350657</v>
      </c>
      <c r="AZ923">
        <f>INDEX(Model_Assumptions[Values],9)*((INDEX(Model_Scenarios[GR Weight],1)*$AG923)+(INDEX(Model_Scenarios[GP Weight],1)*$AH923)+(INDEX(Model_Scenarios[LTV Weight],1)*$AI923))-(INDEX(Model_Scenarios[LTV Weight],1)*$AP923)-(INDEX(Model_Scenarios[GP Weight],1)*($AS923+$AV923+$AY923))</f>
        <v>2.3409334723720163</v>
      </c>
      <c r="BA923">
        <f>INDEX(Model_Assumptions[Values],9)*((INDEX(Model_Scenarios[GR Weight],2)*$AG923)+(INDEX(Model_Scenarios[GP Weight],2)*$AH923)+(INDEX(Model_Scenarios[LTV Weight],2)*$AI923))-(INDEX(Model_Scenarios[LTV Weight],2)*$AP923)-(INDEX(Model_Scenarios[GP Weight],2)*($AS923+$AV923+$AY923))</f>
        <v>2.0873247235528845</v>
      </c>
      <c r="BB923">
        <f>INDEX(Model_Assumptions[Values],9)*((INDEX(Model_Scenarios[GR Weight],3)*$AG923)+(INDEX(Model_Scenarios[GP Weight],3)*$AH923)+(INDEX(Model_Scenarios[LTV Weight],3)*$AI923))-(INDEX(Model_Scenarios[LTV Weight],3)*$AP923)-(INDEX(Model_Scenarios[GP Weight],3)*($AS923+$AV923+$AY923))</f>
        <v>1.6714461011079143</v>
      </c>
      <c r="BC923">
        <f>INDEX(Model_Assumptions[Values],9)*((INDEX(Model_Scenarios[GR Weight],4)*$AG923)+(INDEX(Model_Scenarios[GP Weight],4)*$AH923)+(INDEX(Model_Scenarios[LTV Weight],4)*$AI923))-(INDEX(Model_Scenarios[LTV Weight],4)*$AP923)-(INDEX(Model_Scenarios[GP Weight],4)*($AS923+$AV923+$AY923))</f>
        <v>1.5295841042428306</v>
      </c>
      <c r="BD923">
        <f>INDEX(Model_Assumptions[Values],9)*((INDEX(Model_Scenarios[GR Weight],5)*$AG923)+(INDEX(Model_Scenarios[GP Weight],5)*$AH923)+(INDEX(Model_Scenarios[LTV Weight],5)*$AI923))-(INDEX(Model_Scenarios[LTV Weight],5)*$AP923)-(INDEX(Model_Scenarios[GP Weight],5)*($AS923+$AV923+$AY923))</f>
        <v>1.3770215987672736</v>
      </c>
    </row>
    <row r="924" spans="1:56" x14ac:dyDescent="0.25">
      <c r="A924">
        <v>923</v>
      </c>
      <c r="B924">
        <v>19</v>
      </c>
      <c r="C924" s="3">
        <v>23</v>
      </c>
      <c r="D924" s="4">
        <v>0.44</v>
      </c>
      <c r="E924" t="str">
        <v>SKU-1024</v>
      </c>
      <c r="F924" t="str">
        <v>Hold</v>
      </c>
      <c r="G924" t="str">
        <v>Full</v>
      </c>
      <c r="H924">
        <v>118.07</v>
      </c>
      <c r="I924">
        <v>39.700000000000003</v>
      </c>
      <c r="J924">
        <v>33</v>
      </c>
      <c r="K924">
        <v>3896.31</v>
      </c>
      <c r="L924">
        <v>2586.21</v>
      </c>
      <c r="M924">
        <v>0.66375878716015924</v>
      </c>
      <c r="N924">
        <v>122.4697637688033</v>
      </c>
      <c r="O924">
        <v>145.19220437050944</v>
      </c>
      <c r="P924">
        <v>145.1922043705099</v>
      </c>
      <c r="Q924">
        <v>1980.231264876048</v>
      </c>
      <c r="R924">
        <v>1530.8710932310987</v>
      </c>
      <c r="S924">
        <v>1</v>
      </c>
      <c r="T924">
        <f t="shared" si="322"/>
        <v>120.00589605827345</v>
      </c>
      <c r="U924">
        <f t="shared" si="323"/>
        <v>1.6396172256063834E-2</v>
      </c>
      <c r="V924">
        <f>IF($F924="Reduce", INDEX(Model_Assumptions[Values], 2), INDEX(Model_Assumptions[Values], 1))</f>
        <v>-0.4</v>
      </c>
      <c r="W924">
        <f t="shared" si="324"/>
        <v>32.783570526219961</v>
      </c>
      <c r="X924">
        <f t="shared" si="337"/>
        <v>3934.2217569886297</v>
      </c>
      <c r="Y924">
        <f t="shared" si="325"/>
        <v>2632.7140070976975</v>
      </c>
      <c r="Z924">
        <f t="shared" si="326"/>
        <v>37.911756988629804</v>
      </c>
      <c r="AA924">
        <f t="shared" si="327"/>
        <v>46.504007097697468</v>
      </c>
      <c r="AB924">
        <f t="shared" si="338"/>
        <v>0.6691829209731317</v>
      </c>
      <c r="AC924">
        <f t="shared" si="328"/>
        <v>5.4241338129724648E-3</v>
      </c>
      <c r="AD924">
        <f t="shared" si="329"/>
        <v>5.4241338129724648E-3</v>
      </c>
      <c r="AE924">
        <f t="shared" si="330"/>
        <v>0.44</v>
      </c>
      <c r="AF924">
        <f t="shared" si="339"/>
        <v>857.28781220941539</v>
      </c>
      <c r="AG924">
        <f t="shared" si="331"/>
        <v>0.26111427368293477</v>
      </c>
      <c r="AH924">
        <f t="shared" si="332"/>
        <v>0.32029272714274548</v>
      </c>
      <c r="AI924">
        <f t="shared" si="340"/>
        <v>0.56000000000000005</v>
      </c>
      <c r="AJ924">
        <f>MAX(0, $R924 - $AA924) * INDEX(Model_Assumptions[Values], 7)</f>
        <v>2968.7341722668025</v>
      </c>
      <c r="AK924">
        <f>MAX(0, INDEX(Model_Assumptions[Values], 4) - $AD924)</f>
        <v>4.4575866187027538E-2</v>
      </c>
      <c r="AL924">
        <f>MAX(0, INDEX(Model_Assumptions[Values], 5) - $AC924)</f>
        <v>1.4575866187027536E-2</v>
      </c>
      <c r="AM924">
        <f>INDEX(Model_Assumptions[Values], 6) * MAX(0, INDEX(Model_Assumptions[Values], 3) - $AB924)^2</f>
        <v>0</v>
      </c>
      <c r="AN924">
        <f t="shared" si="333"/>
        <v>2958.6316766376472</v>
      </c>
      <c r="AO924" cm="1">
        <f t="array" ref="AO924">IFERROR(STDEV(IF($E$2:$E$2201=$E924, $AJ$2:$AJ$2201)), 0)</f>
        <v>60.947301692565105</v>
      </c>
      <c r="AP924">
        <f t="shared" si="341"/>
        <v>0.16575788178638465</v>
      </c>
      <c r="AQ924">
        <f t="shared" si="334"/>
        <v>4.4007385972839277E-2</v>
      </c>
      <c r="AR924" cm="1">
        <f t="array" ref="AR924">IFERROR(STDEV(IF($E$2:$E$2201=$E924, $AK$2:$AK$2201)), 0)</f>
        <v>3.5240324982646373E-3</v>
      </c>
      <c r="AS924">
        <f t="shared" si="342"/>
        <v>0.16131525871801722</v>
      </c>
      <c r="AT924">
        <f t="shared" si="335"/>
        <v>1.4007385972839298E-2</v>
      </c>
      <c r="AU924" cm="1">
        <f t="array" ref="AU924">IFERROR(STDEV(IF($E$2:$E$2201=$E924, $AL$2:$AL$2201)), 0)</f>
        <v>3.5240324982646382E-3</v>
      </c>
      <c r="AV924">
        <f t="shared" si="343"/>
        <v>0.16131525871801078</v>
      </c>
      <c r="AW924">
        <f t="shared" si="336"/>
        <v>0</v>
      </c>
      <c r="AX924" cm="1">
        <f t="array" ref="AX924">IFERROR(STDEV(IF($E$2:$E$2201=$E924, $AM$2:$AM$2201)), 0)</f>
        <v>0</v>
      </c>
      <c r="AY924">
        <f t="shared" si="344"/>
        <v>0.16131525871801078</v>
      </c>
      <c r="AZ924">
        <f>INDEX(Model_Assumptions[Values],9)*((INDEX(Model_Scenarios[GR Weight],1)*$AG924)+(INDEX(Model_Scenarios[GP Weight],1)*$AH924)+(INDEX(Model_Scenarios[LTV Weight],1)*$AI924))-(INDEX(Model_Scenarios[LTV Weight],1)*$AP924)-(INDEX(Model_Scenarios[GP Weight],1)*($AS924+$AV924+$AY924))</f>
        <v>2.3497026173683286</v>
      </c>
      <c r="BA924">
        <f>INDEX(Model_Assumptions[Values],9)*((INDEX(Model_Scenarios[GR Weight],2)*$AG924)+(INDEX(Model_Scenarios[GP Weight],2)*$AH924)+(INDEX(Model_Scenarios[LTV Weight],2)*$AI924))-(INDEX(Model_Scenarios[LTV Weight],2)*$AP924)-(INDEX(Model_Scenarios[GP Weight],2)*($AS924+$AV924+$AY924))</f>
        <v>2.1315966540129891</v>
      </c>
      <c r="BB924">
        <f>INDEX(Model_Assumptions[Values],9)*((INDEX(Model_Scenarios[GR Weight],3)*$AG924)+(INDEX(Model_Scenarios[GP Weight],3)*$AH924)+(INDEX(Model_Scenarios[LTV Weight],3)*$AI924))-(INDEX(Model_Scenarios[LTV Weight],3)*$AP924)-(INDEX(Model_Scenarios[GP Weight],3)*($AS924+$AV924+$AY924))</f>
        <v>1.7712209402350056</v>
      </c>
      <c r="BC924">
        <f>INDEX(Model_Assumptions[Values],9)*((INDEX(Model_Scenarios[GR Weight],4)*$AG924)+(INDEX(Model_Scenarios[GP Weight],4)*$AH924)+(INDEX(Model_Scenarios[LTV Weight],4)*$AI924))-(INDEX(Model_Scenarios[LTV Weight],4)*$AP924)-(INDEX(Model_Scenarios[GP Weight],4)*($AS924+$AV924+$AY924))</f>
        <v>1.6383538652551115</v>
      </c>
      <c r="BD924">
        <f>INDEX(Model_Assumptions[Values],9)*((INDEX(Model_Scenarios[GR Weight],5)*$AG924)+(INDEX(Model_Scenarios[GP Weight],5)*$AH924)+(INDEX(Model_Scenarios[LTV Weight],5)*$AI924))-(INDEX(Model_Scenarios[LTV Weight],5)*$AP924)-(INDEX(Model_Scenarios[GP Weight],5)*($AS924+$AV924+$AY924))</f>
        <v>1.5343096259941675</v>
      </c>
    </row>
    <row r="925" spans="1:56" x14ac:dyDescent="0.25">
      <c r="A925">
        <v>924</v>
      </c>
      <c r="B925">
        <v>19</v>
      </c>
      <c r="C925" s="3">
        <v>24</v>
      </c>
      <c r="D925" s="4">
        <v>0.46</v>
      </c>
      <c r="E925" t="str">
        <v>SKU-1024</v>
      </c>
      <c r="F925" t="str">
        <v>Hold</v>
      </c>
      <c r="G925" t="str">
        <v>Full</v>
      </c>
      <c r="H925">
        <v>118.07</v>
      </c>
      <c r="I925">
        <v>39.700000000000003</v>
      </c>
      <c r="J925">
        <v>33</v>
      </c>
      <c r="K925">
        <v>3896.31</v>
      </c>
      <c r="L925">
        <v>2586.21</v>
      </c>
      <c r="M925">
        <v>0.66375878716015924</v>
      </c>
      <c r="N925">
        <v>122.4697637688033</v>
      </c>
      <c r="O925">
        <v>145.19220437050944</v>
      </c>
      <c r="P925">
        <v>145.1922043705099</v>
      </c>
      <c r="Q925">
        <v>1980.231264876048</v>
      </c>
      <c r="R925">
        <v>1530.8710932310987</v>
      </c>
      <c r="S925">
        <v>1</v>
      </c>
      <c r="T925">
        <f t="shared" si="322"/>
        <v>120.09389133364951</v>
      </c>
      <c r="U925">
        <f t="shared" si="323"/>
        <v>1.7141452813157584E-2</v>
      </c>
      <c r="V925">
        <f>IF($F925="Reduce", INDEX(Model_Assumptions[Values], 2), INDEX(Model_Assumptions[Values], 1))</f>
        <v>-0.4</v>
      </c>
      <c r="W925">
        <f t="shared" si="324"/>
        <v>32.773732822866322</v>
      </c>
      <c r="X925">
        <f t="shared" si="337"/>
        <v>3935.9251082273704</v>
      </c>
      <c r="Y925">
        <f t="shared" si="325"/>
        <v>2634.8079151595775</v>
      </c>
      <c r="Z925">
        <f t="shared" si="326"/>
        <v>39.615108227370456</v>
      </c>
      <c r="AA925">
        <f t="shared" si="327"/>
        <v>48.597915159577497</v>
      </c>
      <c r="AB925">
        <f t="shared" si="338"/>
        <v>0.66942531748177003</v>
      </c>
      <c r="AC925">
        <f t="shared" si="328"/>
        <v>5.6665303216107965E-3</v>
      </c>
      <c r="AD925">
        <f t="shared" si="329"/>
        <v>5.6665303216107965E-3</v>
      </c>
      <c r="AE925">
        <f t="shared" si="330"/>
        <v>0.45999999999999841</v>
      </c>
      <c r="AF925">
        <f t="shared" si="339"/>
        <v>826.67039034479569</v>
      </c>
      <c r="AG925">
        <f t="shared" si="331"/>
        <v>0.27284597268237931</v>
      </c>
      <c r="AH925">
        <f t="shared" si="332"/>
        <v>0.33471435584490827</v>
      </c>
      <c r="AI925">
        <f t="shared" si="340"/>
        <v>0.54000000000000159</v>
      </c>
      <c r="AJ925">
        <f>MAX(0, $R925 - $AA925) * INDEX(Model_Assumptions[Values], 7)</f>
        <v>2964.5463561430424</v>
      </c>
      <c r="AK925">
        <f>MAX(0, INDEX(Model_Assumptions[Values], 4) - $AD925)</f>
        <v>4.4333469678389206E-2</v>
      </c>
      <c r="AL925">
        <f>MAX(0, INDEX(Model_Assumptions[Values], 5) - $AC925)</f>
        <v>1.4333469678389204E-2</v>
      </c>
      <c r="AM925">
        <f>INDEX(Model_Assumptions[Values], 6) * MAX(0, INDEX(Model_Assumptions[Values], 3) - $AB925)^2</f>
        <v>0</v>
      </c>
      <c r="AN925">
        <f t="shared" si="333"/>
        <v>2958.6316766376472</v>
      </c>
      <c r="AO925" cm="1">
        <f t="array" ref="AO925">IFERROR(STDEV(IF($E$2:$E$2201=$E925, $AJ$2:$AJ$2201)), 0)</f>
        <v>60.947301692565105</v>
      </c>
      <c r="AP925">
        <f t="shared" si="341"/>
        <v>9.7045797617596505E-2</v>
      </c>
      <c r="AQ925">
        <f t="shared" si="334"/>
        <v>4.4007385972839277E-2</v>
      </c>
      <c r="AR925" cm="1">
        <f t="array" ref="AR925">IFERROR(STDEV(IF($E$2:$E$2201=$E925, $AK$2:$AK$2201)), 0)</f>
        <v>3.5240324982646373E-3</v>
      </c>
      <c r="AS925">
        <f t="shared" si="342"/>
        <v>9.2531412724060971E-2</v>
      </c>
      <c r="AT925">
        <f t="shared" si="335"/>
        <v>1.4007385972839298E-2</v>
      </c>
      <c r="AU925" cm="1">
        <f t="array" ref="AU925">IFERROR(STDEV(IF($E$2:$E$2201=$E925, $AL$2:$AL$2201)), 0)</f>
        <v>3.5240324982646382E-3</v>
      </c>
      <c r="AV925">
        <f t="shared" si="343"/>
        <v>9.2531412724054546E-2</v>
      </c>
      <c r="AW925">
        <f t="shared" si="336"/>
        <v>0</v>
      </c>
      <c r="AX925" cm="1">
        <f t="array" ref="AX925">IFERROR(STDEV(IF($E$2:$E$2201=$E925, $AM$2:$AM$2201)), 0)</f>
        <v>0</v>
      </c>
      <c r="AY925">
        <f t="shared" si="344"/>
        <v>9.2531412724054546E-2</v>
      </c>
      <c r="AZ925">
        <f>INDEX(Model_Assumptions[Values],9)*((INDEX(Model_Scenarios[GR Weight],1)*$AG925)+(INDEX(Model_Scenarios[GP Weight],1)*$AH925)+(INDEX(Model_Scenarios[LTV Weight],1)*$AI925))-(INDEX(Model_Scenarios[LTV Weight],1)*$AP925)-(INDEX(Model_Scenarios[GP Weight],1)*($AS925+$AV925+$AY925))</f>
        <v>2.3583841023523564</v>
      </c>
      <c r="BA925">
        <f>INDEX(Model_Assumptions[Values],9)*((INDEX(Model_Scenarios[GR Weight],2)*$AG925)+(INDEX(Model_Scenarios[GP Weight],2)*$AH925)+(INDEX(Model_Scenarios[LTV Weight],2)*$AI925))-(INDEX(Model_Scenarios[LTV Weight],2)*$AP925)-(INDEX(Model_Scenarios[GP Weight],2)*($AS925+$AV925+$AY925))</f>
        <v>2.1757502192708262</v>
      </c>
      <c r="BB925">
        <f>INDEX(Model_Assumptions[Values],9)*((INDEX(Model_Scenarios[GR Weight],3)*$AG925)+(INDEX(Model_Scenarios[GP Weight],3)*$AH925)+(INDEX(Model_Scenarios[LTV Weight],3)*$AI925))-(INDEX(Model_Scenarios[LTV Weight],3)*$AP925)-(INDEX(Model_Scenarios[GP Weight],3)*($AS925+$AV925+$AY925))</f>
        <v>1.8708312861742686</v>
      </c>
      <c r="BC925">
        <f>INDEX(Model_Assumptions[Values],9)*((INDEX(Model_Scenarios[GR Weight],4)*$AG925)+(INDEX(Model_Scenarios[GP Weight],4)*$AH925)+(INDEX(Model_Scenarios[LTV Weight],4)*$AI925))-(INDEX(Model_Scenarios[LTV Weight],4)*$AP925)-(INDEX(Model_Scenarios[GP Weight],4)*($AS925+$AV925+$AY925))</f>
        <v>1.746958852277217</v>
      </c>
      <c r="BD925">
        <f>INDEX(Model_Assumptions[Values],9)*((INDEX(Model_Scenarios[GR Weight],5)*$AG925)+(INDEX(Model_Scenarios[GP Weight],5)*$AH925)+(INDEX(Model_Scenarios[LTV Weight],5)*$AI925))-(INDEX(Model_Scenarios[LTV Weight],5)*$AP925)-(INDEX(Model_Scenarios[GP Weight],5)*($AS925+$AV925+$AY925))</f>
        <v>1.6913721708567864</v>
      </c>
    </row>
    <row r="926" spans="1:56" x14ac:dyDescent="0.25">
      <c r="A926">
        <v>925</v>
      </c>
      <c r="B926">
        <v>19</v>
      </c>
      <c r="C926" s="3">
        <v>25</v>
      </c>
      <c r="D926" s="4">
        <v>0.48</v>
      </c>
      <c r="E926" t="str">
        <v>SKU-1024</v>
      </c>
      <c r="F926" t="str">
        <v>Hold</v>
      </c>
      <c r="G926" t="str">
        <v>Full</v>
      </c>
      <c r="H926">
        <v>118.07</v>
      </c>
      <c r="I926">
        <v>39.700000000000003</v>
      </c>
      <c r="J926">
        <v>33</v>
      </c>
      <c r="K926">
        <v>3896.31</v>
      </c>
      <c r="L926">
        <v>2586.21</v>
      </c>
      <c r="M926">
        <v>0.66375878716015924</v>
      </c>
      <c r="N926">
        <v>122.4697637688033</v>
      </c>
      <c r="O926">
        <v>145.19220437050944</v>
      </c>
      <c r="P926">
        <v>145.1922043705099</v>
      </c>
      <c r="Q926">
        <v>1980.231264876048</v>
      </c>
      <c r="R926">
        <v>1530.8710932310987</v>
      </c>
      <c r="S926">
        <v>1</v>
      </c>
      <c r="T926">
        <f t="shared" si="322"/>
        <v>120.18188660902558</v>
      </c>
      <c r="U926">
        <f t="shared" si="323"/>
        <v>1.7886733370251456E-2</v>
      </c>
      <c r="V926">
        <f>IF($F926="Reduce", INDEX(Model_Assumptions[Values], 2), INDEX(Model_Assumptions[Values], 1))</f>
        <v>-0.4</v>
      </c>
      <c r="W926">
        <f t="shared" si="324"/>
        <v>32.763895119512682</v>
      </c>
      <c r="X926">
        <f t="shared" si="337"/>
        <v>3937.6267281232799</v>
      </c>
      <c r="Y926">
        <f t="shared" si="325"/>
        <v>2636.9000918786264</v>
      </c>
      <c r="Z926">
        <f t="shared" si="326"/>
        <v>41.316728123279972</v>
      </c>
      <c r="AA926">
        <f t="shared" si="327"/>
        <v>50.69009187862639</v>
      </c>
      <c r="AB926">
        <f t="shared" si="338"/>
        <v>0.66966735903263352</v>
      </c>
      <c r="AC926">
        <f t="shared" si="328"/>
        <v>5.9085718724742886E-3</v>
      </c>
      <c r="AD926">
        <f t="shared" si="329"/>
        <v>5.9085718724742886E-3</v>
      </c>
      <c r="AE926">
        <f t="shared" si="330"/>
        <v>0.48</v>
      </c>
      <c r="AF926">
        <f t="shared" si="339"/>
        <v>796.05296848017133</v>
      </c>
      <c r="AG926">
        <f t="shared" si="331"/>
        <v>0.28456574719291178</v>
      </c>
      <c r="AH926">
        <f t="shared" si="332"/>
        <v>0.34912406005815899</v>
      </c>
      <c r="AI926">
        <f t="shared" si="340"/>
        <v>0.52</v>
      </c>
      <c r="AJ926">
        <f>MAX(0, $R926 - $AA926) * INDEX(Model_Assumptions[Values], 7)</f>
        <v>2960.3620027049446</v>
      </c>
      <c r="AK926">
        <f>MAX(0, INDEX(Model_Assumptions[Values], 4) - $AD926)</f>
        <v>4.4091428127525714E-2</v>
      </c>
      <c r="AL926">
        <f>MAX(0, INDEX(Model_Assumptions[Values], 5) - $AC926)</f>
        <v>1.4091428127525712E-2</v>
      </c>
      <c r="AM926">
        <f>INDEX(Model_Assumptions[Values], 6) * MAX(0, INDEX(Model_Assumptions[Values], 3) - $AB926)^2</f>
        <v>0</v>
      </c>
      <c r="AN926">
        <f t="shared" si="333"/>
        <v>2958.6316766376472</v>
      </c>
      <c r="AO926" cm="1">
        <f t="array" ref="AO926">IFERROR(STDEV(IF($E$2:$E$2201=$E926, $AJ$2:$AJ$2201)), 0)</f>
        <v>60.947301692565105</v>
      </c>
      <c r="AP926">
        <f t="shared" si="341"/>
        <v>2.8390527869891959E-2</v>
      </c>
      <c r="AQ926">
        <f t="shared" si="334"/>
        <v>4.4007385972839277E-2</v>
      </c>
      <c r="AR926" cm="1">
        <f t="array" ref="AR926">IFERROR(STDEV(IF($E$2:$E$2201=$E926, $AK$2:$AK$2201)), 0)</f>
        <v>3.5240324982646373E-3</v>
      </c>
      <c r="AS926">
        <f t="shared" si="342"/>
        <v>2.3848291617010388E-2</v>
      </c>
      <c r="AT926">
        <f t="shared" si="335"/>
        <v>1.4007385972839298E-2</v>
      </c>
      <c r="AU926" cm="1">
        <f t="array" ref="AU926">IFERROR(STDEV(IF($E$2:$E$2201=$E926, $AL$2:$AL$2201)), 0)</f>
        <v>3.5240324982646382E-3</v>
      </c>
      <c r="AV926">
        <f t="shared" si="343"/>
        <v>2.3848291617003983E-2</v>
      </c>
      <c r="AW926">
        <f t="shared" si="336"/>
        <v>0</v>
      </c>
      <c r="AX926" cm="1">
        <f t="array" ref="AX926">IFERROR(STDEV(IF($E$2:$E$2201=$E926, $AM$2:$AM$2201)), 0)</f>
        <v>0</v>
      </c>
      <c r="AY926">
        <f t="shared" si="344"/>
        <v>2.3848291617003983E-2</v>
      </c>
      <c r="AZ926">
        <f>INDEX(Model_Assumptions[Values],9)*((INDEX(Model_Scenarios[GR Weight],1)*$AG926)+(INDEX(Model_Scenarios[GP Weight],1)*$AH926)+(INDEX(Model_Scenarios[LTV Weight],1)*$AI926))-(INDEX(Model_Scenarios[LTV Weight],1)*$AP926)-(INDEX(Model_Scenarios[GP Weight],1)*($AS926+$AV926+$AY926))</f>
        <v>2.3669779938445203</v>
      </c>
      <c r="BA926">
        <f>INDEX(Model_Assumptions[Values],9)*((INDEX(Model_Scenarios[GR Weight],2)*$AG926)+(INDEX(Model_Scenarios[GP Weight],2)*$AH926)+(INDEX(Model_Scenarios[LTV Weight],2)*$AI926))-(INDEX(Model_Scenarios[LTV Weight],2)*$AP926)-(INDEX(Model_Scenarios[GP Weight],2)*($AS926+$AV926+$AY926))</f>
        <v>2.2197855523672096</v>
      </c>
      <c r="BB926">
        <f>INDEX(Model_Assumptions[Values],9)*((INDEX(Model_Scenarios[GR Weight],3)*$AG926)+(INDEX(Model_Scenarios[GP Weight],3)*$AH926)+(INDEX(Model_Scenarios[LTV Weight],3)*$AI926))-(INDEX(Model_Scenarios[LTV Weight],3)*$AP926)-(INDEX(Model_Scenarios[GP Weight],3)*($AS926+$AV926+$AY926))</f>
        <v>1.9702773717471047</v>
      </c>
      <c r="BC926">
        <f>INDEX(Model_Assumptions[Values],9)*((INDEX(Model_Scenarios[GR Weight],4)*$AG926)+(INDEX(Model_Scenarios[GP Weight],4)*$AH926)+(INDEX(Model_Scenarios[LTV Weight],4)*$AI926))-(INDEX(Model_Scenarios[LTV Weight],4)*$AP926)-(INDEX(Model_Scenarios[GP Weight],4)*($AS926+$AV926+$AY926))</f>
        <v>1.8553992981305496</v>
      </c>
      <c r="BD926">
        <f>INDEX(Model_Assumptions[Values],9)*((INDEX(Model_Scenarios[GR Weight],5)*$AG926)+(INDEX(Model_Scenarios[GP Weight],5)*$AH926)+(INDEX(Model_Scenarios[LTV Weight],5)*$AI926))-(INDEX(Model_Scenarios[LTV Weight],5)*$AP926)-(INDEX(Model_Scenarios[GP Weight],5)*($AS926+$AV926+$AY926))</f>
        <v>1.848209599217316</v>
      </c>
    </row>
    <row r="927" spans="1:56" x14ac:dyDescent="0.25">
      <c r="A927">
        <v>926</v>
      </c>
      <c r="B927">
        <v>19</v>
      </c>
      <c r="C927" s="3">
        <v>26</v>
      </c>
      <c r="D927" s="4">
        <v>0.5</v>
      </c>
      <c r="E927" t="str">
        <v>SKU-1024</v>
      </c>
      <c r="F927" t="str">
        <v>Hold</v>
      </c>
      <c r="G927" t="str">
        <v>Full</v>
      </c>
      <c r="H927">
        <v>118.07</v>
      </c>
      <c r="I927">
        <v>39.700000000000003</v>
      </c>
      <c r="J927">
        <v>33</v>
      </c>
      <c r="K927">
        <v>3896.31</v>
      </c>
      <c r="L927">
        <v>2586.21</v>
      </c>
      <c r="M927">
        <v>0.66375878716015924</v>
      </c>
      <c r="N927">
        <v>122.4697637688033</v>
      </c>
      <c r="O927">
        <v>145.19220437050944</v>
      </c>
      <c r="P927">
        <v>145.1922043705099</v>
      </c>
      <c r="Q927">
        <v>1980.231264876048</v>
      </c>
      <c r="R927">
        <v>1530.8710932310987</v>
      </c>
      <c r="S927">
        <v>1</v>
      </c>
      <c r="T927">
        <f t="shared" si="322"/>
        <v>120.26988188440166</v>
      </c>
      <c r="U927">
        <f t="shared" si="323"/>
        <v>1.8632013927345325E-2</v>
      </c>
      <c r="V927">
        <f>IF($F927="Reduce", INDEX(Model_Assumptions[Values], 2), INDEX(Model_Assumptions[Values], 1))</f>
        <v>-0.4</v>
      </c>
      <c r="W927">
        <f t="shared" si="324"/>
        <v>32.754057416159043</v>
      </c>
      <c r="X927">
        <f t="shared" si="337"/>
        <v>3939.3266166763583</v>
      </c>
      <c r="Y927">
        <f t="shared" si="325"/>
        <v>2638.9905372548442</v>
      </c>
      <c r="Z927">
        <f t="shared" si="326"/>
        <v>43.016616676358353</v>
      </c>
      <c r="AA927">
        <f t="shared" si="327"/>
        <v>52.780537254844148</v>
      </c>
      <c r="AB927">
        <f t="shared" si="338"/>
        <v>0.66990904640483495</v>
      </c>
      <c r="AC927">
        <f t="shared" si="328"/>
        <v>6.1502592446757154E-3</v>
      </c>
      <c r="AD927">
        <f t="shared" si="329"/>
        <v>6.1502592446757154E-3</v>
      </c>
      <c r="AE927">
        <f t="shared" si="330"/>
        <v>0.50000000000000167</v>
      </c>
      <c r="AF927">
        <f t="shared" si="339"/>
        <v>765.43554661554685</v>
      </c>
      <c r="AG927">
        <f t="shared" si="331"/>
        <v>0.29627359721453217</v>
      </c>
      <c r="AH927">
        <f t="shared" si="332"/>
        <v>0.36352183978249758</v>
      </c>
      <c r="AI927">
        <f t="shared" si="340"/>
        <v>0.49999999999999839</v>
      </c>
      <c r="AJ927">
        <f>MAX(0, $R927 - $AA927) * INDEX(Model_Assumptions[Values], 7)</f>
        <v>2956.1811119525091</v>
      </c>
      <c r="AK927">
        <f>MAX(0, INDEX(Model_Assumptions[Values], 4) - $AD927)</f>
        <v>4.3849740755324287E-2</v>
      </c>
      <c r="AL927">
        <f>MAX(0, INDEX(Model_Assumptions[Values], 5) - $AC927)</f>
        <v>1.3849740755324285E-2</v>
      </c>
      <c r="AM927">
        <f>INDEX(Model_Assumptions[Values], 6) * MAX(0, INDEX(Model_Assumptions[Values], 3) - $AB927)^2</f>
        <v>0</v>
      </c>
      <c r="AN927">
        <f t="shared" si="333"/>
        <v>2958.6316766376472</v>
      </c>
      <c r="AO927" cm="1">
        <f t="array" ref="AO927">IFERROR(STDEV(IF($E$2:$E$2201=$E927, $AJ$2:$AJ$2201)), 0)</f>
        <v>60.947301692565105</v>
      </c>
      <c r="AP927">
        <f t="shared" si="341"/>
        <v>-4.0207927456728985E-2</v>
      </c>
      <c r="AQ927">
        <f t="shared" si="334"/>
        <v>4.4007385972839277E-2</v>
      </c>
      <c r="AR927" cm="1">
        <f t="array" ref="AR927">IFERROR(STDEV(IF($E$2:$E$2201=$E927, $AK$2:$AK$2201)), 0)</f>
        <v>3.5240324982646373E-3</v>
      </c>
      <c r="AS927">
        <f t="shared" si="342"/>
        <v>-4.4734325688716076E-2</v>
      </c>
      <c r="AT927">
        <f t="shared" si="335"/>
        <v>1.4007385972839298E-2</v>
      </c>
      <c r="AU927" cm="1">
        <f t="array" ref="AU927">IFERROR(STDEV(IF($E$2:$E$2201=$E927, $AL$2:$AL$2201)), 0)</f>
        <v>3.5240324982646382E-3</v>
      </c>
      <c r="AV927">
        <f t="shared" si="343"/>
        <v>-4.4734325688722466E-2</v>
      </c>
      <c r="AW927">
        <f t="shared" si="336"/>
        <v>0</v>
      </c>
      <c r="AX927" cm="1">
        <f t="array" ref="AX927">IFERROR(STDEV(IF($E$2:$E$2201=$E927, $AM$2:$AM$2201)), 0)</f>
        <v>0</v>
      </c>
      <c r="AY927">
        <f t="shared" si="344"/>
        <v>-4.4734325688722466E-2</v>
      </c>
      <c r="AZ927">
        <f>INDEX(Model_Assumptions[Values],9)*((INDEX(Model_Scenarios[GR Weight],1)*$AG927)+(INDEX(Model_Scenarios[GP Weight],1)*$AH927)+(INDEX(Model_Scenarios[LTV Weight],1)*$AI927))-(INDEX(Model_Scenarios[LTV Weight],1)*$AP927)-(INDEX(Model_Scenarios[GP Weight],1)*($AS927+$AV927+$AY927))</f>
        <v>2.3754843581705081</v>
      </c>
      <c r="BA927">
        <f>INDEX(Model_Assumptions[Values],9)*((INDEX(Model_Scenarios[GR Weight],2)*$AG927)+(INDEX(Model_Scenarios[GP Weight],2)*$AH927)+(INDEX(Model_Scenarios[LTV Weight],2)*$AI927))-(INDEX(Model_Scenarios[LTV Weight],2)*$AP927)-(INDEX(Model_Scenarios[GP Weight],2)*($AS927+$AV927+$AY927))</f>
        <v>2.2637027859534973</v>
      </c>
      <c r="BB927">
        <f>INDEX(Model_Assumptions[Values],9)*((INDEX(Model_Scenarios[GR Weight],3)*$AG927)+(INDEX(Model_Scenarios[GP Weight],3)*$AH927)+(INDEX(Model_Scenarios[LTV Weight],3)*$AI927))-(INDEX(Model_Scenarios[LTV Weight],3)*$AP927)-(INDEX(Model_Scenarios[GP Weight],3)*($AS927+$AV927+$AY927))</f>
        <v>2.0695594290933808</v>
      </c>
      <c r="BC927">
        <f>INDEX(Model_Assumptions[Values],9)*((INDEX(Model_Scenarios[GR Weight],4)*$AG927)+(INDEX(Model_Scenarios[GP Weight],4)*$AH927)+(INDEX(Model_Scenarios[LTV Weight],4)*$AI927))-(INDEX(Model_Scenarios[LTV Weight],4)*$AP927)-(INDEX(Model_Scenarios[GP Weight],4)*($AS927+$AV927+$AY927))</f>
        <v>1.9636754349549745</v>
      </c>
      <c r="BD927">
        <f>INDEX(Model_Assumptions[Values],9)*((INDEX(Model_Scenarios[GR Weight],5)*$AG927)+(INDEX(Model_Scenarios[GP Weight],5)*$AH927)+(INDEX(Model_Scenarios[LTV Weight],5)*$AI927))-(INDEX(Model_Scenarios[LTV Weight],5)*$AP927)-(INDEX(Model_Scenarios[GP Weight],5)*($AS927+$AV927+$AY927))</f>
        <v>2.0048222758669692</v>
      </c>
    </row>
    <row r="928" spans="1:56" x14ac:dyDescent="0.25">
      <c r="A928">
        <v>927</v>
      </c>
      <c r="B928">
        <v>19</v>
      </c>
      <c r="C928" s="3">
        <v>27</v>
      </c>
      <c r="D928" s="4">
        <v>0.52</v>
      </c>
      <c r="E928" t="str">
        <v>SKU-1024</v>
      </c>
      <c r="F928" t="str">
        <v>Hold</v>
      </c>
      <c r="G928" t="str">
        <v>Full</v>
      </c>
      <c r="H928">
        <v>118.07</v>
      </c>
      <c r="I928">
        <v>39.700000000000003</v>
      </c>
      <c r="J928">
        <v>33</v>
      </c>
      <c r="K928">
        <v>3896.31</v>
      </c>
      <c r="L928">
        <v>2586.21</v>
      </c>
      <c r="M928">
        <v>0.66375878716015924</v>
      </c>
      <c r="N928">
        <v>122.4697637688033</v>
      </c>
      <c r="O928">
        <v>145.19220437050944</v>
      </c>
      <c r="P928">
        <v>145.1922043705099</v>
      </c>
      <c r="Q928">
        <v>1980.231264876048</v>
      </c>
      <c r="R928">
        <v>1530.8710932310987</v>
      </c>
      <c r="S928">
        <v>1</v>
      </c>
      <c r="T928">
        <f t="shared" si="322"/>
        <v>120.35787715977771</v>
      </c>
      <c r="U928">
        <f t="shared" si="323"/>
        <v>1.9377294484439075E-2</v>
      </c>
      <c r="V928">
        <f>IF($F928="Reduce", INDEX(Model_Assumptions[Values], 2), INDEX(Model_Assumptions[Values], 1))</f>
        <v>-0.4</v>
      </c>
      <c r="W928">
        <f t="shared" si="324"/>
        <v>32.744219712805403</v>
      </c>
      <c r="X928">
        <f t="shared" si="337"/>
        <v>3941.0247738866046</v>
      </c>
      <c r="Y928">
        <f t="shared" si="325"/>
        <v>2641.0792512882299</v>
      </c>
      <c r="Z928">
        <f t="shared" si="326"/>
        <v>44.714773886604689</v>
      </c>
      <c r="AA928">
        <f t="shared" si="327"/>
        <v>54.869251288229862</v>
      </c>
      <c r="AB928">
        <f t="shared" si="338"/>
        <v>0.67015038037520891</v>
      </c>
      <c r="AC928">
        <f t="shared" si="328"/>
        <v>6.3915932150496735E-3</v>
      </c>
      <c r="AD928">
        <f t="shared" si="329"/>
        <v>6.3915932150496735E-3</v>
      </c>
      <c r="AE928">
        <f t="shared" si="330"/>
        <v>0.52</v>
      </c>
      <c r="AF928">
        <f t="shared" si="339"/>
        <v>734.81812475092738</v>
      </c>
      <c r="AG928">
        <f t="shared" si="331"/>
        <v>0.30796952274723421</v>
      </c>
      <c r="AH928">
        <f t="shared" si="332"/>
        <v>0.37790769501791788</v>
      </c>
      <c r="AI928">
        <f t="shared" si="340"/>
        <v>0.48</v>
      </c>
      <c r="AJ928">
        <f>MAX(0, $R928 - $AA928) * INDEX(Model_Assumptions[Values], 7)</f>
        <v>2952.0036838857377</v>
      </c>
      <c r="AK928">
        <f>MAX(0, INDEX(Model_Assumptions[Values], 4) - $AD928)</f>
        <v>4.3608406784950329E-2</v>
      </c>
      <c r="AL928">
        <f>MAX(0, INDEX(Model_Assumptions[Values], 5) - $AC928)</f>
        <v>1.3608406784950327E-2</v>
      </c>
      <c r="AM928">
        <f>INDEX(Model_Assumptions[Values], 6) * MAX(0, INDEX(Model_Assumptions[Values], 3) - $AB928)^2</f>
        <v>0</v>
      </c>
      <c r="AN928">
        <f t="shared" si="333"/>
        <v>2958.6316766376472</v>
      </c>
      <c r="AO928" cm="1">
        <f t="array" ref="AO928">IFERROR(STDEV(IF($E$2:$E$2201=$E928, $AJ$2:$AJ$2201)), 0)</f>
        <v>60.947301692565105</v>
      </c>
      <c r="AP928">
        <f t="shared" si="341"/>
        <v>-0.10874956836223648</v>
      </c>
      <c r="AQ928">
        <f t="shared" si="334"/>
        <v>4.4007385972839277E-2</v>
      </c>
      <c r="AR928" cm="1">
        <f t="array" ref="AR928">IFERROR(STDEV(IF($E$2:$E$2201=$E928, $AK$2:$AK$2201)), 0)</f>
        <v>3.5240324982646373E-3</v>
      </c>
      <c r="AS928">
        <f t="shared" si="342"/>
        <v>-0.113216659632231</v>
      </c>
      <c r="AT928">
        <f t="shared" si="335"/>
        <v>1.4007385972839298E-2</v>
      </c>
      <c r="AU928" cm="1">
        <f t="array" ref="AU928">IFERROR(STDEV(IF($E$2:$E$2201=$E928, $AL$2:$AL$2201)), 0)</f>
        <v>3.5240324982646382E-3</v>
      </c>
      <c r="AV928">
        <f t="shared" si="343"/>
        <v>-0.11321665963223738</v>
      </c>
      <c r="AW928">
        <f t="shared" si="336"/>
        <v>0</v>
      </c>
      <c r="AX928" cm="1">
        <f t="array" ref="AX928">IFERROR(STDEV(IF($E$2:$E$2201=$E928, $AM$2:$AM$2201)), 0)</f>
        <v>0</v>
      </c>
      <c r="AY928">
        <f t="shared" si="344"/>
        <v>-0.11321665963223738</v>
      </c>
      <c r="AZ928">
        <f>INDEX(Model_Assumptions[Values],9)*((INDEX(Model_Scenarios[GR Weight],1)*$AG928)+(INDEX(Model_Scenarios[GP Weight],1)*$AH928)+(INDEX(Model_Scenarios[LTV Weight],1)*$AI928))-(INDEX(Model_Scenarios[LTV Weight],1)*$AP928)-(INDEX(Model_Scenarios[GP Weight],1)*($AS928+$AV928+$AY928))</f>
        <v>2.3839032614620357</v>
      </c>
      <c r="BA928">
        <f>INDEX(Model_Assumptions[Values],9)*((INDEX(Model_Scenarios[GR Weight],2)*$AG928)+(INDEX(Model_Scenarios[GP Weight],2)*$AH928)+(INDEX(Model_Scenarios[LTV Weight],2)*$AI928))-(INDEX(Model_Scenarios[LTV Weight],2)*$AP928)-(INDEX(Model_Scenarios[GP Weight],2)*($AS928+$AV928+$AY928))</f>
        <v>2.3075020522931387</v>
      </c>
      <c r="BB928">
        <f>INDEX(Model_Assumptions[Values],9)*((INDEX(Model_Scenarios[GR Weight],3)*$AG928)+(INDEX(Model_Scenarios[GP Weight],3)*$AH928)+(INDEX(Model_Scenarios[LTV Weight],3)*$AI928))-(INDEX(Model_Scenarios[LTV Weight],3)*$AP928)-(INDEX(Model_Scenarios[GP Weight],3)*($AS928+$AV928+$AY928))</f>
        <v>2.1686776896741407</v>
      </c>
      <c r="BC928">
        <f>INDEX(Model_Assumptions[Values],9)*((INDEX(Model_Scenarios[GR Weight],4)*$AG928)+(INDEX(Model_Scenarios[GP Weight],4)*$AH928)+(INDEX(Model_Scenarios[LTV Weight],4)*$AI928))-(INDEX(Model_Scenarios[LTV Weight],4)*$AP928)-(INDEX(Model_Scenarios[GP Weight],4)*($AS928+$AV928+$AY928))</f>
        <v>2.0717874942115344</v>
      </c>
      <c r="BD928">
        <f>INDEX(Model_Assumptions[Values],9)*((INDEX(Model_Scenarios[GR Weight],5)*$AG928)+(INDEX(Model_Scenarios[GP Weight],5)*$AH928)+(INDEX(Model_Scenarios[LTV Weight],5)*$AI928))-(INDEX(Model_Scenarios[LTV Weight],5)*$AP928)-(INDEX(Model_Scenarios[GP Weight],5)*($AS928+$AV928+$AY928))</f>
        <v>2.161210564530256</v>
      </c>
    </row>
    <row r="929" spans="1:56" x14ac:dyDescent="0.25">
      <c r="A929">
        <v>928</v>
      </c>
      <c r="B929">
        <v>19</v>
      </c>
      <c r="C929" s="3">
        <v>28</v>
      </c>
      <c r="D929" s="4">
        <v>0.54</v>
      </c>
      <c r="E929" t="str">
        <v>SKU-1024</v>
      </c>
      <c r="F929" t="str">
        <v>Hold</v>
      </c>
      <c r="G929" t="str">
        <v>Full</v>
      </c>
      <c r="H929">
        <v>118.07</v>
      </c>
      <c r="I929">
        <v>39.700000000000003</v>
      </c>
      <c r="J929">
        <v>33</v>
      </c>
      <c r="K929">
        <v>3896.31</v>
      </c>
      <c r="L929">
        <v>2586.21</v>
      </c>
      <c r="M929">
        <v>0.66375878716015924</v>
      </c>
      <c r="N929">
        <v>122.4697637688033</v>
      </c>
      <c r="O929">
        <v>145.19220437050944</v>
      </c>
      <c r="P929">
        <v>145.1922043705099</v>
      </c>
      <c r="Q929">
        <v>1980.231264876048</v>
      </c>
      <c r="R929">
        <v>1530.8710932310987</v>
      </c>
      <c r="S929">
        <v>1</v>
      </c>
      <c r="T929">
        <f t="shared" si="322"/>
        <v>120.44587243515377</v>
      </c>
      <c r="U929">
        <f t="shared" si="323"/>
        <v>2.0122575041532826E-2</v>
      </c>
      <c r="V929">
        <f>IF($F929="Reduce", INDEX(Model_Assumptions[Values], 2), INDEX(Model_Assumptions[Values], 1))</f>
        <v>-0.4</v>
      </c>
      <c r="W929">
        <f t="shared" si="324"/>
        <v>32.734382009451764</v>
      </c>
      <c r="X929">
        <f t="shared" si="337"/>
        <v>3942.7211997540198</v>
      </c>
      <c r="Y929">
        <f t="shared" si="325"/>
        <v>2643.1662339787845</v>
      </c>
      <c r="Z929">
        <f t="shared" si="326"/>
        <v>46.41119975401989</v>
      </c>
      <c r="AA929">
        <f t="shared" si="327"/>
        <v>56.956233978784439</v>
      </c>
      <c r="AB929">
        <f t="shared" si="338"/>
        <v>0.6703913617183197</v>
      </c>
      <c r="AC929">
        <f t="shared" si="328"/>
        <v>6.6325745581604645E-3</v>
      </c>
      <c r="AD929">
        <f t="shared" si="329"/>
        <v>6.6325745581604645E-3</v>
      </c>
      <c r="AE929">
        <f t="shared" si="330"/>
        <v>0.53999999999999837</v>
      </c>
      <c r="AF929">
        <f t="shared" si="339"/>
        <v>704.20070288630791</v>
      </c>
      <c r="AG929">
        <f t="shared" si="331"/>
        <v>0.31965352379102419</v>
      </c>
      <c r="AH929">
        <f t="shared" si="332"/>
        <v>0.3922816257644261</v>
      </c>
      <c r="AI929">
        <f t="shared" si="340"/>
        <v>0.46000000000000163</v>
      </c>
      <c r="AJ929">
        <f>MAX(0, $R929 - $AA929) * INDEX(Model_Assumptions[Values], 7)</f>
        <v>2947.8297185046285</v>
      </c>
      <c r="AK929">
        <f>MAX(0, INDEX(Model_Assumptions[Values], 4) - $AD929)</f>
        <v>4.3367425441839538E-2</v>
      </c>
      <c r="AL929">
        <f>MAX(0, INDEX(Model_Assumptions[Values], 5) - $AC929)</f>
        <v>1.3367425441839536E-2</v>
      </c>
      <c r="AM929">
        <f>INDEX(Model_Assumptions[Values], 6) * MAX(0, INDEX(Model_Assumptions[Values], 3) - $AB929)^2</f>
        <v>0</v>
      </c>
      <c r="AN929">
        <f t="shared" si="333"/>
        <v>2958.6316766376472</v>
      </c>
      <c r="AO929" cm="1">
        <f t="array" ref="AO929">IFERROR(STDEV(IF($E$2:$E$2201=$E929, $AJ$2:$AJ$2201)), 0)</f>
        <v>60.947301692565105</v>
      </c>
      <c r="AP929">
        <f t="shared" si="341"/>
        <v>-0.17723439484666037</v>
      </c>
      <c r="AQ929">
        <f t="shared" si="334"/>
        <v>4.4007385972839277E-2</v>
      </c>
      <c r="AR929" cm="1">
        <f t="array" ref="AR929">IFERROR(STDEV(IF($E$2:$E$2201=$E929, $AK$2:$AK$2201)), 0)</f>
        <v>3.5240324982646373E-3</v>
      </c>
      <c r="AS929">
        <f t="shared" si="342"/>
        <v>-0.18159893000841484</v>
      </c>
      <c r="AT929">
        <f t="shared" si="335"/>
        <v>1.4007385972839298E-2</v>
      </c>
      <c r="AU929" cm="1">
        <f t="array" ref="AU929">IFERROR(STDEV(IF($E$2:$E$2201=$E929, $AL$2:$AL$2201)), 0)</f>
        <v>3.5240324982646382E-3</v>
      </c>
      <c r="AV929">
        <f t="shared" si="343"/>
        <v>-0.1815989300084212</v>
      </c>
      <c r="AW929">
        <f t="shared" si="336"/>
        <v>0</v>
      </c>
      <c r="AX929" cm="1">
        <f t="array" ref="AX929">IFERROR(STDEV(IF($E$2:$E$2201=$E929, $AM$2:$AM$2201)), 0)</f>
        <v>0</v>
      </c>
      <c r="AY929">
        <f t="shared" si="344"/>
        <v>-0.1815989300084212</v>
      </c>
      <c r="AZ929">
        <f>INDEX(Model_Assumptions[Values],9)*((INDEX(Model_Scenarios[GR Weight],1)*$AG929)+(INDEX(Model_Scenarios[GP Weight],1)*$AH929)+(INDEX(Model_Scenarios[LTV Weight],1)*$AI929))-(INDEX(Model_Scenarios[LTV Weight],1)*$AP929)-(INDEX(Model_Scenarios[GP Weight],1)*($AS929+$AV929+$AY929))</f>
        <v>2.3922347696575859</v>
      </c>
      <c r="BA929">
        <f>INDEX(Model_Assumptions[Values],9)*((INDEX(Model_Scenarios[GR Weight],2)*$AG929)+(INDEX(Model_Scenarios[GP Weight],2)*$AH929)+(INDEX(Model_Scenarios[LTV Weight],2)*$AI929))-(INDEX(Model_Scenarios[LTV Weight],2)*$AP929)-(INDEX(Model_Scenarios[GP Weight],2)*($AS929+$AV929+$AY929))</f>
        <v>2.35118348326308</v>
      </c>
      <c r="BB929">
        <f>INDEX(Model_Assumptions[Values],9)*((INDEX(Model_Scenarios[GR Weight],3)*$AG929)+(INDEX(Model_Scenarios[GP Weight],3)*$AH929)+(INDEX(Model_Scenarios[LTV Weight],3)*$AI929))-(INDEX(Model_Scenarios[LTV Weight],3)*$AP929)-(INDEX(Model_Scenarios[GP Weight],3)*($AS929+$AV929+$AY929))</f>
        <v>2.2676323842740334</v>
      </c>
      <c r="BC929">
        <f>INDEX(Model_Assumptions[Values],9)*((INDEX(Model_Scenarios[GR Weight],4)*$AG929)+(INDEX(Model_Scenarios[GP Weight],4)*$AH929)+(INDEX(Model_Scenarios[LTV Weight],4)*$AI929))-(INDEX(Model_Scenarios[LTV Weight],4)*$AP929)-(INDEX(Model_Scenarios[GP Weight],4)*($AS929+$AV929+$AY929))</f>
        <v>2.1797357066848781</v>
      </c>
      <c r="BD929">
        <f>INDEX(Model_Assumptions[Values],9)*((INDEX(Model_Scenarios[GR Weight],5)*$AG929)+(INDEX(Model_Scenarios[GP Weight],5)*$AH929)+(INDEX(Model_Scenarios[LTV Weight],5)*$AI929))-(INDEX(Model_Scenarios[LTV Weight],5)*$AP929)-(INDEX(Model_Scenarios[GP Weight],5)*($AS929+$AV929+$AY929))</f>
        <v>2.3173748278687549</v>
      </c>
    </row>
    <row r="930" spans="1:56" x14ac:dyDescent="0.25">
      <c r="A930">
        <v>929</v>
      </c>
      <c r="B930">
        <v>19</v>
      </c>
      <c r="C930" s="3">
        <v>29</v>
      </c>
      <c r="D930" s="4">
        <v>0.56000000000000005</v>
      </c>
      <c r="E930" t="str">
        <v>SKU-1024</v>
      </c>
      <c r="F930" t="str">
        <v>Hold</v>
      </c>
      <c r="G930" t="str">
        <v>Full</v>
      </c>
      <c r="H930">
        <v>118.07</v>
      </c>
      <c r="I930">
        <v>39.700000000000003</v>
      </c>
      <c r="J930">
        <v>33</v>
      </c>
      <c r="K930">
        <v>3896.31</v>
      </c>
      <c r="L930">
        <v>2586.21</v>
      </c>
      <c r="M930">
        <v>0.66375878716015924</v>
      </c>
      <c r="N930">
        <v>122.4697637688033</v>
      </c>
      <c r="O930">
        <v>145.19220437050944</v>
      </c>
      <c r="P930">
        <v>145.1922043705099</v>
      </c>
      <c r="Q930">
        <v>1980.231264876048</v>
      </c>
      <c r="R930">
        <v>1530.8710932310987</v>
      </c>
      <c r="S930">
        <v>1</v>
      </c>
      <c r="T930">
        <f t="shared" si="322"/>
        <v>120.53386771052985</v>
      </c>
      <c r="U930">
        <f t="shared" si="323"/>
        <v>2.0867855598626698E-2</v>
      </c>
      <c r="V930">
        <f>IF($F930="Reduce", INDEX(Model_Assumptions[Values], 2), INDEX(Model_Assumptions[Values], 1))</f>
        <v>-0.4</v>
      </c>
      <c r="W930">
        <f t="shared" si="324"/>
        <v>32.724544306098132</v>
      </c>
      <c r="X930">
        <f t="shared" si="337"/>
        <v>3944.4158942786048</v>
      </c>
      <c r="Y930">
        <f t="shared" si="325"/>
        <v>2645.2514853265088</v>
      </c>
      <c r="Z930">
        <f t="shared" si="326"/>
        <v>48.105894278604865</v>
      </c>
      <c r="AA930">
        <f t="shared" si="327"/>
        <v>59.041485326508791</v>
      </c>
      <c r="AB930">
        <f t="shared" si="338"/>
        <v>0.67063199120646977</v>
      </c>
      <c r="AC930">
        <f t="shared" si="328"/>
        <v>6.8732040463105326E-3</v>
      </c>
      <c r="AD930">
        <f t="shared" si="329"/>
        <v>6.8732040463105326E-3</v>
      </c>
      <c r="AE930">
        <f t="shared" si="330"/>
        <v>0.56000000000000005</v>
      </c>
      <c r="AF930">
        <f t="shared" si="339"/>
        <v>673.58328102168332</v>
      </c>
      <c r="AG930">
        <f t="shared" si="331"/>
        <v>0.33132560034590841</v>
      </c>
      <c r="AH930">
        <f t="shared" si="332"/>
        <v>0.40664363202202852</v>
      </c>
      <c r="AI930">
        <f t="shared" si="340"/>
        <v>0.43999999999999995</v>
      </c>
      <c r="AJ930">
        <f>MAX(0, $R930 - $AA930) * INDEX(Model_Assumptions[Values], 7)</f>
        <v>2943.6592158091798</v>
      </c>
      <c r="AK930">
        <f>MAX(0, INDEX(Model_Assumptions[Values], 4) - $AD930)</f>
        <v>4.312679595368947E-2</v>
      </c>
      <c r="AL930">
        <f>MAX(0, INDEX(Model_Assumptions[Values], 5) - $AC930)</f>
        <v>1.3126795953689468E-2</v>
      </c>
      <c r="AM930">
        <f>INDEX(Model_Assumptions[Values], 6) * MAX(0, INDEX(Model_Assumptions[Values], 3) - $AB930)^2</f>
        <v>0</v>
      </c>
      <c r="AN930">
        <f t="shared" si="333"/>
        <v>2958.6316766376472</v>
      </c>
      <c r="AO930" cm="1">
        <f t="array" ref="AO930">IFERROR(STDEV(IF($E$2:$E$2201=$E930, $AJ$2:$AJ$2201)), 0)</f>
        <v>60.947301692565105</v>
      </c>
      <c r="AP930">
        <f t="shared" si="341"/>
        <v>-0.2456624069100305</v>
      </c>
      <c r="AQ930">
        <f t="shared" si="334"/>
        <v>4.4007385972839277E-2</v>
      </c>
      <c r="AR930" cm="1">
        <f t="array" ref="AR930">IFERROR(STDEV(IF($E$2:$E$2201=$E930, $AK$2:$AK$2201)), 0)</f>
        <v>3.5240324982646373E-3</v>
      </c>
      <c r="AS930">
        <f t="shared" si="342"/>
        <v>-0.24988135597031016</v>
      </c>
      <c r="AT930">
        <f t="shared" si="335"/>
        <v>1.4007385972839298E-2</v>
      </c>
      <c r="AU930" cm="1">
        <f t="array" ref="AU930">IFERROR(STDEV(IF($E$2:$E$2201=$E930, $AL$2:$AL$2201)), 0)</f>
        <v>3.5240324982646382E-3</v>
      </c>
      <c r="AV930">
        <f t="shared" si="343"/>
        <v>-0.24988135597031649</v>
      </c>
      <c r="AW930">
        <f t="shared" si="336"/>
        <v>0</v>
      </c>
      <c r="AX930" cm="1">
        <f t="array" ref="AX930">IFERROR(STDEV(IF($E$2:$E$2201=$E930, $AM$2:$AM$2201)), 0)</f>
        <v>0</v>
      </c>
      <c r="AY930">
        <f t="shared" si="344"/>
        <v>-0.24988135597031649</v>
      </c>
      <c r="AZ930">
        <f>INDEX(Model_Assumptions[Values],9)*((INDEX(Model_Scenarios[GR Weight],1)*$AG930)+(INDEX(Model_Scenarios[GP Weight],1)*$AH930)+(INDEX(Model_Scenarios[LTV Weight],1)*$AI930))-(INDEX(Model_Scenarios[LTV Weight],1)*$AP930)-(INDEX(Model_Scenarios[GP Weight],1)*($AS930+$AV930+$AY930))</f>
        <v>2.4004789485030869</v>
      </c>
      <c r="BA930">
        <f>INDEX(Model_Assumptions[Values],9)*((INDEX(Model_Scenarios[GR Weight],2)*$AG930)+(INDEX(Model_Scenarios[GP Weight],2)*$AH930)+(INDEX(Model_Scenarios[LTV Weight],2)*$AI930))-(INDEX(Model_Scenarios[LTV Weight],2)*$AP930)-(INDEX(Model_Scenarios[GP Weight],2)*($AS930+$AV930+$AY930))</f>
        <v>2.3947472103551681</v>
      </c>
      <c r="BB930">
        <f>INDEX(Model_Assumptions[Values],9)*((INDEX(Model_Scenarios[GR Weight],3)*$AG930)+(INDEX(Model_Scenarios[GP Weight],3)*$AH930)+(INDEX(Model_Scenarios[LTV Weight],3)*$AI930))-(INDEX(Model_Scenarios[LTV Weight],3)*$AP930)-(INDEX(Model_Scenarios[GP Weight],3)*($AS930+$AV930+$AY930))</f>
        <v>2.3664237430037778</v>
      </c>
      <c r="BC930">
        <f>INDEX(Model_Assumptions[Values],9)*((INDEX(Model_Scenarios[GR Weight],4)*$AG930)+(INDEX(Model_Scenarios[GP Weight],4)*$AH930)+(INDEX(Model_Scenarios[LTV Weight],4)*$AI930))-(INDEX(Model_Scenarios[LTV Weight],4)*$AP930)-(INDEX(Model_Scenarios[GP Weight],4)*($AS930+$AV930+$AY930))</f>
        <v>2.2875203024857291</v>
      </c>
      <c r="BD930">
        <f>INDEX(Model_Assumptions[Values],9)*((INDEX(Model_Scenarios[GR Weight],5)*$AG930)+(INDEX(Model_Scenarios[GP Weight],5)*$AH930)+(INDEX(Model_Scenarios[LTV Weight],5)*$AI930))-(INDEX(Model_Scenarios[LTV Weight],5)*$AP930)-(INDEX(Model_Scenarios[GP Weight],5)*($AS930+$AV930+$AY930))</f>
        <v>2.4733154274850131</v>
      </c>
    </row>
    <row r="931" spans="1:56" x14ac:dyDescent="0.25">
      <c r="A931">
        <v>930</v>
      </c>
      <c r="B931">
        <v>19</v>
      </c>
      <c r="C931" s="3">
        <v>30</v>
      </c>
      <c r="D931" s="4">
        <v>0.57999999999999996</v>
      </c>
      <c r="E931" t="str">
        <v>SKU-1024</v>
      </c>
      <c r="F931" t="str">
        <v>Hold</v>
      </c>
      <c r="G931" t="str">
        <v>Full</v>
      </c>
      <c r="H931">
        <v>118.07</v>
      </c>
      <c r="I931">
        <v>39.700000000000003</v>
      </c>
      <c r="J931">
        <v>33</v>
      </c>
      <c r="K931">
        <v>3896.31</v>
      </c>
      <c r="L931">
        <v>2586.21</v>
      </c>
      <c r="M931">
        <v>0.66375878716015924</v>
      </c>
      <c r="N931">
        <v>122.4697637688033</v>
      </c>
      <c r="O931">
        <v>145.19220437050944</v>
      </c>
      <c r="P931">
        <v>145.1922043705099</v>
      </c>
      <c r="Q931">
        <v>1980.231264876048</v>
      </c>
      <c r="R931">
        <v>1530.8710932310987</v>
      </c>
      <c r="S931">
        <v>1</v>
      </c>
      <c r="T931">
        <f t="shared" si="322"/>
        <v>120.62186298590592</v>
      </c>
      <c r="U931">
        <f t="shared" si="323"/>
        <v>2.161313615572057E-2</v>
      </c>
      <c r="V931">
        <f>IF($F931="Reduce", INDEX(Model_Assumptions[Values], 2), INDEX(Model_Assumptions[Values], 1))</f>
        <v>-0.4</v>
      </c>
      <c r="W931">
        <f t="shared" si="324"/>
        <v>32.714706602744485</v>
      </c>
      <c r="X931">
        <f t="shared" si="337"/>
        <v>3946.1088574603568</v>
      </c>
      <c r="Y931">
        <f t="shared" si="325"/>
        <v>2647.3350053314007</v>
      </c>
      <c r="Z931">
        <f t="shared" si="326"/>
        <v>49.798857460356885</v>
      </c>
      <c r="AA931">
        <f t="shared" si="327"/>
        <v>61.125005331400644</v>
      </c>
      <c r="AB931">
        <f t="shared" si="338"/>
        <v>0.67087226960970781</v>
      </c>
      <c r="AC931">
        <f t="shared" si="328"/>
        <v>7.1134824495485693E-3</v>
      </c>
      <c r="AD931">
        <f t="shared" si="329"/>
        <v>7.1134824495485693E-3</v>
      </c>
      <c r="AE931">
        <f t="shared" si="330"/>
        <v>0.58000000000000163</v>
      </c>
      <c r="AF931">
        <f t="shared" si="339"/>
        <v>642.96585915705896</v>
      </c>
      <c r="AG931">
        <f t="shared" si="331"/>
        <v>0.34298575241186796</v>
      </c>
      <c r="AH931">
        <f t="shared" si="332"/>
        <v>0.42099371379070949</v>
      </c>
      <c r="AI931">
        <f t="shared" si="340"/>
        <v>0.41999999999999837</v>
      </c>
      <c r="AJ931">
        <f>MAX(0, $R931 - $AA931) * INDEX(Model_Assumptions[Values], 7)</f>
        <v>2939.4921757993961</v>
      </c>
      <c r="AK931">
        <f>MAX(0, INDEX(Model_Assumptions[Values], 4) - $AD931)</f>
        <v>4.2886517550451433E-2</v>
      </c>
      <c r="AL931">
        <f>MAX(0, INDEX(Model_Assumptions[Values], 5) - $AC931)</f>
        <v>1.2886517550451431E-2</v>
      </c>
      <c r="AM931">
        <f>INDEX(Model_Assumptions[Values], 6) * MAX(0, INDEX(Model_Assumptions[Values], 3) - $AB931)^2</f>
        <v>0</v>
      </c>
      <c r="AN931">
        <f t="shared" si="333"/>
        <v>2958.6316766376472</v>
      </c>
      <c r="AO931" cm="1">
        <f t="array" ref="AO931">IFERROR(STDEV(IF($E$2:$E$2201=$E931, $AJ$2:$AJ$2201)), 0)</f>
        <v>60.947301692565105</v>
      </c>
      <c r="AP931">
        <f t="shared" si="341"/>
        <v>-0.31403360455227225</v>
      </c>
      <c r="AQ931">
        <f t="shared" si="334"/>
        <v>4.4007385972839277E-2</v>
      </c>
      <c r="AR931" cm="1">
        <f t="array" ref="AR931">IFERROR(STDEV(IF($E$2:$E$2201=$E931, $AK$2:$AK$2201)), 0)</f>
        <v>3.5240324982646373E-3</v>
      </c>
      <c r="AS931">
        <f t="shared" si="342"/>
        <v>-0.31806415603142157</v>
      </c>
      <c r="AT931">
        <f t="shared" si="335"/>
        <v>1.4007385972839298E-2</v>
      </c>
      <c r="AU931" cm="1">
        <f t="array" ref="AU931">IFERROR(STDEV(IF($E$2:$E$2201=$E931, $AL$2:$AL$2201)), 0)</f>
        <v>3.5240324982646382E-3</v>
      </c>
      <c r="AV931">
        <f t="shared" si="343"/>
        <v>-0.3180641560314279</v>
      </c>
      <c r="AW931">
        <f t="shared" si="336"/>
        <v>0</v>
      </c>
      <c r="AX931" cm="1">
        <f t="array" ref="AX931">IFERROR(STDEV(IF($E$2:$E$2201=$E931, $AM$2:$AM$2201)), 0)</f>
        <v>0</v>
      </c>
      <c r="AY931">
        <f t="shared" si="344"/>
        <v>-0.3180641560314279</v>
      </c>
      <c r="AZ931">
        <f>INDEX(Model_Assumptions[Values],9)*((INDEX(Model_Scenarios[GR Weight],1)*$AG931)+(INDEX(Model_Scenarios[GP Weight],1)*$AH931)+(INDEX(Model_Scenarios[LTV Weight],1)*$AI931))-(INDEX(Model_Scenarios[LTV Weight],1)*$AP931)-(INDEX(Model_Scenarios[GP Weight],1)*($AS931+$AV931+$AY931))</f>
        <v>2.408635863552528</v>
      </c>
      <c r="BA931">
        <f>INDEX(Model_Assumptions[Values],9)*((INDEX(Model_Scenarios[GR Weight],2)*$AG931)+(INDEX(Model_Scenarios[GP Weight],2)*$AH931)+(INDEX(Model_Scenarios[LTV Weight],2)*$AI931))-(INDEX(Model_Scenarios[LTV Weight],2)*$AP931)-(INDEX(Model_Scenarios[GP Weight],2)*($AS931+$AV931+$AY931))</f>
        <v>2.4381933646774376</v>
      </c>
      <c r="BB931">
        <f>INDEX(Model_Assumptions[Values],9)*((INDEX(Model_Scenarios[GR Weight],3)*$AG931)+(INDEX(Model_Scenarios[GP Weight],3)*$AH931)+(INDEX(Model_Scenarios[LTV Weight],3)*$AI931))-(INDEX(Model_Scenarios[LTV Weight],3)*$AP931)-(INDEX(Model_Scenarios[GP Weight],3)*($AS931+$AV931+$AY931))</f>
        <v>2.465051995302479</v>
      </c>
      <c r="BC931">
        <f>INDEX(Model_Assumptions[Values],9)*((INDEX(Model_Scenarios[GR Weight],4)*$AG931)+(INDEX(Model_Scenarios[GP Weight],4)*$AH931)+(INDEX(Model_Scenarios[LTV Weight],4)*$AI931))-(INDEX(Model_Scenarios[LTV Weight],4)*$AP931)-(INDEX(Model_Scenarios[GP Weight],4)*($AS931+$AV931+$AY931))</f>
        <v>2.3951415110531866</v>
      </c>
      <c r="BD931">
        <f>INDEX(Model_Assumptions[Values],9)*((INDEX(Model_Scenarios[GR Weight],5)*$AG931)+(INDEX(Model_Scenarios[GP Weight],5)*$AH931)+(INDEX(Model_Scenarios[LTV Weight],5)*$AI931))-(INDEX(Model_Scenarios[LTV Weight],5)*$AP931)-(INDEX(Model_Scenarios[GP Weight],5)*($AS931+$AV931+$AY931))</f>
        <v>2.6290327239262377</v>
      </c>
    </row>
    <row r="932" spans="1:56" x14ac:dyDescent="0.25">
      <c r="A932">
        <v>931</v>
      </c>
      <c r="B932">
        <v>19</v>
      </c>
      <c r="C932" s="3">
        <v>31</v>
      </c>
      <c r="D932" s="4">
        <v>0.6</v>
      </c>
      <c r="E932" t="str">
        <v>SKU-1024</v>
      </c>
      <c r="F932" t="str">
        <v>Hold</v>
      </c>
      <c r="G932" t="str">
        <v>Full</v>
      </c>
      <c r="H932">
        <v>118.07</v>
      </c>
      <c r="I932">
        <v>39.700000000000003</v>
      </c>
      <c r="J932">
        <v>33</v>
      </c>
      <c r="K932">
        <v>3896.31</v>
      </c>
      <c r="L932">
        <v>2586.21</v>
      </c>
      <c r="M932">
        <v>0.66375878716015924</v>
      </c>
      <c r="N932">
        <v>122.4697637688033</v>
      </c>
      <c r="O932">
        <v>145.19220437050944</v>
      </c>
      <c r="P932">
        <v>145.1922043705099</v>
      </c>
      <c r="Q932">
        <v>1980.231264876048</v>
      </c>
      <c r="R932">
        <v>1530.8710932310987</v>
      </c>
      <c r="S932">
        <v>1</v>
      </c>
      <c r="T932">
        <f t="shared" si="322"/>
        <v>120.70985826128198</v>
      </c>
      <c r="U932">
        <f t="shared" si="323"/>
        <v>2.235841671281432E-2</v>
      </c>
      <c r="V932">
        <f>IF($F932="Reduce", INDEX(Model_Assumptions[Values], 2), INDEX(Model_Assumptions[Values], 1))</f>
        <v>-0.4</v>
      </c>
      <c r="W932">
        <f t="shared" si="324"/>
        <v>32.704868899390853</v>
      </c>
      <c r="X932">
        <f t="shared" si="337"/>
        <v>3947.8000892992791</v>
      </c>
      <c r="Y932">
        <f t="shared" si="325"/>
        <v>2649.4167939934623</v>
      </c>
      <c r="Z932">
        <f t="shared" si="326"/>
        <v>51.490089299279134</v>
      </c>
      <c r="AA932">
        <f t="shared" si="327"/>
        <v>63.20679399346227</v>
      </c>
      <c r="AB932">
        <f t="shared" si="338"/>
        <v>0.67111219769583741</v>
      </c>
      <c r="AC932">
        <f t="shared" si="328"/>
        <v>7.3534105356781732E-3</v>
      </c>
      <c r="AD932">
        <f t="shared" si="329"/>
        <v>7.3534105356781732E-3</v>
      </c>
      <c r="AE932">
        <f t="shared" si="330"/>
        <v>0.6</v>
      </c>
      <c r="AF932">
        <f t="shared" si="339"/>
        <v>612.34843729243948</v>
      </c>
      <c r="AG932">
        <f t="shared" si="331"/>
        <v>0.35463397998892487</v>
      </c>
      <c r="AH932">
        <f t="shared" si="332"/>
        <v>0.43533187107048466</v>
      </c>
      <c r="AI932">
        <f t="shared" si="340"/>
        <v>0.4</v>
      </c>
      <c r="AJ932">
        <f>MAX(0, $R932 - $AA932) * INDEX(Model_Assumptions[Values], 7)</f>
        <v>2935.3285984752729</v>
      </c>
      <c r="AK932">
        <f>MAX(0, INDEX(Model_Assumptions[Values], 4) - $AD932)</f>
        <v>4.264658946432183E-2</v>
      </c>
      <c r="AL932">
        <f>MAX(0, INDEX(Model_Assumptions[Values], 5) - $AC932)</f>
        <v>1.2646589464321827E-2</v>
      </c>
      <c r="AM932">
        <f>INDEX(Model_Assumptions[Values], 6) * MAX(0, INDEX(Model_Assumptions[Values], 3) - $AB932)^2</f>
        <v>0</v>
      </c>
      <c r="AN932">
        <f t="shared" si="333"/>
        <v>2958.6316766376472</v>
      </c>
      <c r="AO932" cm="1">
        <f t="array" ref="AO932">IFERROR(STDEV(IF($E$2:$E$2201=$E932, $AJ$2:$AJ$2201)), 0)</f>
        <v>60.947301692565105</v>
      </c>
      <c r="AP932">
        <f t="shared" si="341"/>
        <v>-0.38234798777346024</v>
      </c>
      <c r="AQ932">
        <f t="shared" si="334"/>
        <v>4.4007385972839277E-2</v>
      </c>
      <c r="AR932" cm="1">
        <f t="array" ref="AR932">IFERROR(STDEV(IF($E$2:$E$2201=$E932, $AK$2:$AK$2201)), 0)</f>
        <v>3.5240324982646373E-3</v>
      </c>
      <c r="AS932">
        <f t="shared" si="342"/>
        <v>-0.38614754806817297</v>
      </c>
      <c r="AT932">
        <f t="shared" si="335"/>
        <v>1.4007385972839298E-2</v>
      </c>
      <c r="AU932" cm="1">
        <f t="array" ref="AU932">IFERROR(STDEV(IF($E$2:$E$2201=$E932, $AL$2:$AL$2201)), 0)</f>
        <v>3.5240324982646382E-3</v>
      </c>
      <c r="AV932">
        <f t="shared" si="343"/>
        <v>-0.3861475480681793</v>
      </c>
      <c r="AW932">
        <f t="shared" si="336"/>
        <v>0</v>
      </c>
      <c r="AX932" cm="1">
        <f t="array" ref="AX932">IFERROR(STDEV(IF($E$2:$E$2201=$E932, $AM$2:$AM$2201)), 0)</f>
        <v>0</v>
      </c>
      <c r="AY932">
        <f t="shared" si="344"/>
        <v>-0.3861475480681793</v>
      </c>
      <c r="AZ932">
        <f>INDEX(Model_Assumptions[Values],9)*((INDEX(Model_Scenarios[GR Weight],1)*$AG932)+(INDEX(Model_Scenarios[GP Weight],1)*$AH932)+(INDEX(Model_Scenarios[LTV Weight],1)*$AI932))-(INDEX(Model_Scenarios[LTV Weight],1)*$AP932)-(INDEX(Model_Scenarios[GP Weight],1)*($AS932+$AV932+$AY932))</f>
        <v>2.4167055801689266</v>
      </c>
      <c r="BA932">
        <f>INDEX(Model_Assumptions[Values],9)*((INDEX(Model_Scenarios[GR Weight],2)*$AG932)+(INDEX(Model_Scenarios[GP Weight],2)*$AH932)+(INDEX(Model_Scenarios[LTV Weight],2)*$AI932))-(INDEX(Model_Scenarios[LTV Weight],2)*$AP932)-(INDEX(Model_Scenarios[GP Weight],2)*($AS932+$AV932+$AY932))</f>
        <v>2.4815220769558337</v>
      </c>
      <c r="BB932">
        <f>INDEX(Model_Assumptions[Values],9)*((INDEX(Model_Scenarios[GR Weight],3)*$AG932)+(INDEX(Model_Scenarios[GP Weight],3)*$AH932)+(INDEX(Model_Scenarios[LTV Weight],3)*$AI932))-(INDEX(Model_Scenarios[LTV Weight],3)*$AP932)-(INDEX(Model_Scenarios[GP Weight],3)*($AS932+$AV932+$AY932))</f>
        <v>2.5635173699404747</v>
      </c>
      <c r="BC932">
        <f>INDEX(Model_Assumptions[Values],9)*((INDEX(Model_Scenarios[GR Weight],4)*$AG932)+(INDEX(Model_Scenarios[GP Weight],4)*$AH932)+(INDEX(Model_Scenarios[LTV Weight],4)*$AI932))-(INDEX(Model_Scenarios[LTV Weight],4)*$AP932)-(INDEX(Model_Scenarios[GP Weight],4)*($AS932+$AV932+$AY932))</f>
        <v>2.5025995611575906</v>
      </c>
      <c r="BD932">
        <f>INDEX(Model_Assumptions[Values],9)*((INDEX(Model_Scenarios[GR Weight],5)*$AG932)+(INDEX(Model_Scenarios[GP Weight],5)*$AH932)+(INDEX(Model_Scenarios[LTV Weight],5)*$AI932))-(INDEX(Model_Scenarios[LTV Weight],5)*$AP932)-(INDEX(Model_Scenarios[GP Weight],5)*($AS932+$AV932+$AY932))</f>
        <v>2.7845270766886152</v>
      </c>
    </row>
    <row r="933" spans="1:56" x14ac:dyDescent="0.25">
      <c r="A933">
        <v>932</v>
      </c>
      <c r="B933">
        <v>19</v>
      </c>
      <c r="C933" s="3">
        <v>32</v>
      </c>
      <c r="D933" s="4">
        <v>0.62</v>
      </c>
      <c r="E933" t="str">
        <v>SKU-1024</v>
      </c>
      <c r="F933" t="str">
        <v>Hold</v>
      </c>
      <c r="G933" t="str">
        <v>Full</v>
      </c>
      <c r="H933">
        <v>118.07</v>
      </c>
      <c r="I933">
        <v>39.700000000000003</v>
      </c>
      <c r="J933">
        <v>33</v>
      </c>
      <c r="K933">
        <v>3896.31</v>
      </c>
      <c r="L933">
        <v>2586.21</v>
      </c>
      <c r="M933">
        <v>0.66375878716015924</v>
      </c>
      <c r="N933">
        <v>122.4697637688033</v>
      </c>
      <c r="O933">
        <v>145.19220437050944</v>
      </c>
      <c r="P933">
        <v>145.1922043705099</v>
      </c>
      <c r="Q933">
        <v>1980.231264876048</v>
      </c>
      <c r="R933">
        <v>1530.8710932310987</v>
      </c>
      <c r="S933">
        <v>1</v>
      </c>
      <c r="T933">
        <f t="shared" si="322"/>
        <v>120.79785353665804</v>
      </c>
      <c r="U933">
        <f t="shared" si="323"/>
        <v>2.3103697269908071E-2</v>
      </c>
      <c r="V933">
        <f>IF($F933="Reduce", INDEX(Model_Assumptions[Values], 2), INDEX(Model_Assumptions[Values], 1))</f>
        <v>-0.4</v>
      </c>
      <c r="W933">
        <f t="shared" si="324"/>
        <v>32.695031196037213</v>
      </c>
      <c r="X933">
        <f t="shared" si="337"/>
        <v>3949.4895897953688</v>
      </c>
      <c r="Y933">
        <f t="shared" si="325"/>
        <v>2651.4968513126914</v>
      </c>
      <c r="Z933">
        <f t="shared" si="326"/>
        <v>53.179589795368884</v>
      </c>
      <c r="AA933">
        <f t="shared" si="327"/>
        <v>65.286851312691397</v>
      </c>
      <c r="AB933">
        <f t="shared" si="338"/>
        <v>0.67135177623042452</v>
      </c>
      <c r="AC933">
        <f t="shared" si="328"/>
        <v>7.592989070265288E-3</v>
      </c>
      <c r="AD933">
        <f t="shared" si="329"/>
        <v>7.592989070265288E-3</v>
      </c>
      <c r="AE933">
        <f t="shared" si="330"/>
        <v>0.61999999999999833</v>
      </c>
      <c r="AF933">
        <f t="shared" si="339"/>
        <v>581.73101542782001</v>
      </c>
      <c r="AG933">
        <f t="shared" si="331"/>
        <v>0.36627028307706028</v>
      </c>
      <c r="AH933">
        <f t="shared" si="332"/>
        <v>0.44965810386133831</v>
      </c>
      <c r="AI933">
        <f t="shared" si="340"/>
        <v>0.38000000000000161</v>
      </c>
      <c r="AJ933">
        <f>MAX(0, $R933 - $AA933) * INDEX(Model_Assumptions[Values], 7)</f>
        <v>2931.1684838368146</v>
      </c>
      <c r="AK933">
        <f>MAX(0, INDEX(Model_Assumptions[Values], 4) - $AD933)</f>
        <v>4.2407010929734715E-2</v>
      </c>
      <c r="AL933">
        <f>MAX(0, INDEX(Model_Assumptions[Values], 5) - $AC933)</f>
        <v>1.2407010929734712E-2</v>
      </c>
      <c r="AM933">
        <f>INDEX(Model_Assumptions[Values], 6) * MAX(0, INDEX(Model_Assumptions[Values], 3) - $AB933)^2</f>
        <v>0</v>
      </c>
      <c r="AN933">
        <f t="shared" si="333"/>
        <v>2958.6316766376472</v>
      </c>
      <c r="AO933" cm="1">
        <f t="array" ref="AO933">IFERROR(STDEV(IF($E$2:$E$2201=$E933, $AJ$2:$AJ$2201)), 0)</f>
        <v>60.947301692565105</v>
      </c>
      <c r="AP933">
        <f t="shared" si="341"/>
        <v>-0.45060555657351992</v>
      </c>
      <c r="AQ933">
        <f t="shared" si="334"/>
        <v>4.4007385972839277E-2</v>
      </c>
      <c r="AR933" cm="1">
        <f t="array" ref="AR933">IFERROR(STDEV(IF($E$2:$E$2201=$E933, $AK$2:$AK$2201)), 0)</f>
        <v>3.5240324982646373E-3</v>
      </c>
      <c r="AS933">
        <f t="shared" si="342"/>
        <v>-0.45413174932201844</v>
      </c>
      <c r="AT933">
        <f t="shared" si="335"/>
        <v>1.4007385972839298E-2</v>
      </c>
      <c r="AU933" cm="1">
        <f t="array" ref="AU933">IFERROR(STDEV(IF($E$2:$E$2201=$E933, $AL$2:$AL$2201)), 0)</f>
        <v>3.5240324982646382E-3</v>
      </c>
      <c r="AV933">
        <f t="shared" si="343"/>
        <v>-0.45413174932202471</v>
      </c>
      <c r="AW933">
        <f t="shared" si="336"/>
        <v>0</v>
      </c>
      <c r="AX933" cm="1">
        <f t="array" ref="AX933">IFERROR(STDEV(IF($E$2:$E$2201=$E933, $AM$2:$AM$2201)), 0)</f>
        <v>0</v>
      </c>
      <c r="AY933">
        <f t="shared" si="344"/>
        <v>-0.45413174932202471</v>
      </c>
      <c r="AZ933">
        <f>INDEX(Model_Assumptions[Values],9)*((INDEX(Model_Scenarios[GR Weight],1)*$AG933)+(INDEX(Model_Scenarios[GP Weight],1)*$AH933)+(INDEX(Model_Scenarios[LTV Weight],1)*$AI933))-(INDEX(Model_Scenarios[LTV Weight],1)*$AP933)-(INDEX(Model_Scenarios[GP Weight],1)*($AS933+$AV933+$AY933))</f>
        <v>2.4246881635246287</v>
      </c>
      <c r="BA933">
        <f>INDEX(Model_Assumptions[Values],9)*((INDEX(Model_Scenarios[GR Weight],2)*$AG933)+(INDEX(Model_Scenarios[GP Weight],2)*$AH933)+(INDEX(Model_Scenarios[LTV Weight],2)*$AI933))-(INDEX(Model_Scenarios[LTV Weight],2)*$AP933)-(INDEX(Model_Scenarios[GP Weight],2)*($AS933+$AV933+$AY933))</f>
        <v>2.5247334775351407</v>
      </c>
      <c r="BB933">
        <f>INDEX(Model_Assumptions[Values],9)*((INDEX(Model_Scenarios[GR Weight],3)*$AG933)+(INDEX(Model_Scenarios[GP Weight],3)*$AH933)+(INDEX(Model_Scenarios[LTV Weight],3)*$AI933))-(INDEX(Model_Scenarios[LTV Weight],3)*$AP933)-(INDEX(Model_Scenarios[GP Weight],3)*($AS933+$AV933+$AY933))</f>
        <v>2.6618200950212025</v>
      </c>
      <c r="BC933">
        <f>INDEX(Model_Assumptions[Values],9)*((INDEX(Model_Scenarios[GR Weight],4)*$AG933)+(INDEX(Model_Scenarios[GP Weight],4)*$AH933)+(INDEX(Model_Scenarios[LTV Weight],4)*$AI933))-(INDEX(Model_Scenarios[LTV Weight],4)*$AP933)-(INDEX(Model_Scenarios[GP Weight],4)*($AS933+$AV933+$AY933))</f>
        <v>2.6098946809023795</v>
      </c>
      <c r="BD933">
        <f>INDEX(Model_Assumptions[Values],9)*((INDEX(Model_Scenarios[GR Weight],5)*$AG933)+(INDEX(Model_Scenarios[GP Weight],5)*$AH933)+(INDEX(Model_Scenarios[LTV Weight],5)*$AI933))-(INDEX(Model_Scenarios[LTV Weight],5)*$AP933)-(INDEX(Model_Scenarios[GP Weight],5)*($AS933+$AV933+$AY933))</f>
        <v>2.9397988442204603</v>
      </c>
    </row>
    <row r="934" spans="1:56" x14ac:dyDescent="0.25">
      <c r="A934">
        <v>933</v>
      </c>
      <c r="B934">
        <v>19</v>
      </c>
      <c r="C934" s="3">
        <v>33</v>
      </c>
      <c r="D934" s="4">
        <v>0.64</v>
      </c>
      <c r="E934" t="str">
        <v>SKU-1024</v>
      </c>
      <c r="F934" t="str">
        <v>Hold</v>
      </c>
      <c r="G934" t="str">
        <v>Full</v>
      </c>
      <c r="H934">
        <v>118.07</v>
      </c>
      <c r="I934">
        <v>39.700000000000003</v>
      </c>
      <c r="J934">
        <v>33</v>
      </c>
      <c r="K934">
        <v>3896.31</v>
      </c>
      <c r="L934">
        <v>2586.21</v>
      </c>
      <c r="M934">
        <v>0.66375878716015924</v>
      </c>
      <c r="N934">
        <v>122.4697637688033</v>
      </c>
      <c r="O934">
        <v>145.19220437050944</v>
      </c>
      <c r="P934">
        <v>145.1922043705099</v>
      </c>
      <c r="Q934">
        <v>1980.231264876048</v>
      </c>
      <c r="R934">
        <v>1530.8710932310987</v>
      </c>
      <c r="S934">
        <v>1</v>
      </c>
      <c r="T934">
        <f t="shared" si="322"/>
        <v>120.88584881203411</v>
      </c>
      <c r="U934">
        <f t="shared" si="323"/>
        <v>2.384897782700194E-2</v>
      </c>
      <c r="V934">
        <f>IF($F934="Reduce", INDEX(Model_Assumptions[Values], 2), INDEX(Model_Assumptions[Values], 1))</f>
        <v>-0.4</v>
      </c>
      <c r="W934">
        <f t="shared" si="324"/>
        <v>32.685193492683574</v>
      </c>
      <c r="X934">
        <f t="shared" si="337"/>
        <v>3951.1773589486279</v>
      </c>
      <c r="Y934">
        <f t="shared" si="325"/>
        <v>2653.5751772890899</v>
      </c>
      <c r="Z934">
        <f t="shared" si="326"/>
        <v>54.867358948627952</v>
      </c>
      <c r="AA934">
        <f t="shared" si="327"/>
        <v>67.365177289089843</v>
      </c>
      <c r="AB934">
        <f t="shared" si="338"/>
        <v>0.67159100597680632</v>
      </c>
      <c r="AC934">
        <f t="shared" si="328"/>
        <v>7.8322188166470852E-3</v>
      </c>
      <c r="AD934">
        <f t="shared" si="329"/>
        <v>7.8322188166470852E-3</v>
      </c>
      <c r="AE934">
        <f t="shared" si="330"/>
        <v>0.64</v>
      </c>
      <c r="AF934">
        <f t="shared" si="339"/>
        <v>551.11359356319554</v>
      </c>
      <c r="AG934">
        <f t="shared" si="331"/>
        <v>0.37789466167628677</v>
      </c>
      <c r="AH934">
        <f t="shared" si="332"/>
        <v>0.46397241216328305</v>
      </c>
      <c r="AI934">
        <f t="shared" si="340"/>
        <v>0.36</v>
      </c>
      <c r="AJ934">
        <f>MAX(0, $R934 - $AA934) * INDEX(Model_Assumptions[Values], 7)</f>
        <v>2927.0118318840177</v>
      </c>
      <c r="AK934">
        <f>MAX(0, INDEX(Model_Assumptions[Values], 4) - $AD934)</f>
        <v>4.2167781183352918E-2</v>
      </c>
      <c r="AL934">
        <f>MAX(0, INDEX(Model_Assumptions[Values], 5) - $AC934)</f>
        <v>1.2167781183352915E-2</v>
      </c>
      <c r="AM934">
        <f>INDEX(Model_Assumptions[Values], 6) * MAX(0, INDEX(Model_Assumptions[Values], 3) - $AB934)^2</f>
        <v>0</v>
      </c>
      <c r="AN934">
        <f t="shared" si="333"/>
        <v>2958.6316766376472</v>
      </c>
      <c r="AO934" cm="1">
        <f t="array" ref="AO934">IFERROR(STDEV(IF($E$2:$E$2201=$E934, $AJ$2:$AJ$2201)), 0)</f>
        <v>60.947301692565105</v>
      </c>
      <c r="AP934">
        <f t="shared" si="341"/>
        <v>-0.51880631095251084</v>
      </c>
      <c r="AQ934">
        <f t="shared" si="334"/>
        <v>4.4007385972839277E-2</v>
      </c>
      <c r="AR934" cm="1">
        <f t="array" ref="AR934">IFERROR(STDEV(IF($E$2:$E$2201=$E934, $AK$2:$AK$2201)), 0)</f>
        <v>3.5240324982646373E-3</v>
      </c>
      <c r="AS934">
        <f t="shared" si="342"/>
        <v>-0.52201697640196243</v>
      </c>
      <c r="AT934">
        <f t="shared" si="335"/>
        <v>1.4007385972839298E-2</v>
      </c>
      <c r="AU934" cm="1">
        <f t="array" ref="AU934">IFERROR(STDEV(IF($E$2:$E$2201=$E934, $AL$2:$AL$2201)), 0)</f>
        <v>3.5240324982646382E-3</v>
      </c>
      <c r="AV934">
        <f t="shared" si="343"/>
        <v>-0.52201697640196865</v>
      </c>
      <c r="AW934">
        <f t="shared" si="336"/>
        <v>0</v>
      </c>
      <c r="AX934" cm="1">
        <f t="array" ref="AX934">IFERROR(STDEV(IF($E$2:$E$2201=$E934, $AM$2:$AM$2201)), 0)</f>
        <v>0</v>
      </c>
      <c r="AY934">
        <f t="shared" si="344"/>
        <v>-0.52201697640196865</v>
      </c>
      <c r="AZ934">
        <f>INDEX(Model_Assumptions[Values],9)*((INDEX(Model_Scenarios[GR Weight],1)*$AG934)+(INDEX(Model_Scenarios[GP Weight],1)*$AH934)+(INDEX(Model_Scenarios[LTV Weight],1)*$AI934))-(INDEX(Model_Scenarios[LTV Weight],1)*$AP934)-(INDEX(Model_Scenarios[GP Weight],1)*($AS934+$AV934+$AY934))</f>
        <v>2.4325836786023833</v>
      </c>
      <c r="BA934">
        <f>INDEX(Model_Assumptions[Values],9)*((INDEX(Model_Scenarios[GR Weight],2)*$AG934)+(INDEX(Model_Scenarios[GP Weight],2)*$AH934)+(INDEX(Model_Scenarios[LTV Weight],2)*$AI934))-(INDEX(Model_Scenarios[LTV Weight],2)*$AP934)-(INDEX(Model_Scenarios[GP Weight],2)*($AS934+$AV934+$AY934))</f>
        <v>2.5678276963808102</v>
      </c>
      <c r="BB934">
        <f>INDEX(Model_Assumptions[Values],9)*((INDEX(Model_Scenarios[GR Weight],3)*$AG934)+(INDEX(Model_Scenarios[GP Weight],3)*$AH934)+(INDEX(Model_Scenarios[LTV Weight],3)*$AI934))-(INDEX(Model_Scenarios[LTV Weight],3)*$AP934)-(INDEX(Model_Scenarios[GP Weight],3)*($AS934+$AV934+$AY934))</f>
        <v>2.7599603979841727</v>
      </c>
      <c r="BC934">
        <f>INDEX(Model_Assumptions[Values],9)*((INDEX(Model_Scenarios[GR Weight],4)*$AG934)+(INDEX(Model_Scenarios[GP Weight],4)*$AH934)+(INDEX(Model_Scenarios[LTV Weight],4)*$AI934))-(INDEX(Model_Scenarios[LTV Weight],4)*$AP934)-(INDEX(Model_Scenarios[GP Weight],4)*($AS934+$AV934+$AY934))</f>
        <v>2.717027097727065</v>
      </c>
      <c r="BD934">
        <f>INDEX(Model_Assumptions[Values],9)*((INDEX(Model_Scenarios[GR Weight],5)*$AG934)+(INDEX(Model_Scenarios[GP Weight],5)*$AH934)+(INDEX(Model_Scenarios[LTV Weight],5)*$AI934))-(INDEX(Model_Scenarios[LTV Weight],5)*$AP934)-(INDEX(Model_Scenarios[GP Weight],5)*($AS934+$AV934+$AY934))</f>
        <v>3.094848383926688</v>
      </c>
    </row>
    <row r="935" spans="1:56" x14ac:dyDescent="0.25">
      <c r="A935">
        <v>934</v>
      </c>
      <c r="B935">
        <v>19</v>
      </c>
      <c r="C935" s="3">
        <v>34</v>
      </c>
      <c r="D935" s="4">
        <v>0.66</v>
      </c>
      <c r="E935" t="str">
        <v>SKU-1024</v>
      </c>
      <c r="F935" t="str">
        <v>Hold</v>
      </c>
      <c r="G935" t="str">
        <v>Full</v>
      </c>
      <c r="H935">
        <v>118.07</v>
      </c>
      <c r="I935">
        <v>39.700000000000003</v>
      </c>
      <c r="J935">
        <v>33</v>
      </c>
      <c r="K935">
        <v>3896.31</v>
      </c>
      <c r="L935">
        <v>2586.21</v>
      </c>
      <c r="M935">
        <v>0.66375878716015924</v>
      </c>
      <c r="N935">
        <v>122.4697637688033</v>
      </c>
      <c r="O935">
        <v>145.19220437050944</v>
      </c>
      <c r="P935">
        <v>145.1922043705099</v>
      </c>
      <c r="Q935">
        <v>1980.231264876048</v>
      </c>
      <c r="R935">
        <v>1530.8710932310987</v>
      </c>
      <c r="S935">
        <v>1</v>
      </c>
      <c r="T935">
        <f t="shared" si="322"/>
        <v>120.97384408741019</v>
      </c>
      <c r="U935">
        <f t="shared" si="323"/>
        <v>2.4594258384095811E-2</v>
      </c>
      <c r="V935">
        <f>IF($F935="Reduce", INDEX(Model_Assumptions[Values], 2), INDEX(Model_Assumptions[Values], 1))</f>
        <v>-0.4</v>
      </c>
      <c r="W935">
        <f t="shared" si="324"/>
        <v>32.675355789329934</v>
      </c>
      <c r="X935">
        <f t="shared" si="337"/>
        <v>3952.8633967590554</v>
      </c>
      <c r="Y935">
        <f t="shared" si="325"/>
        <v>2655.6517719226567</v>
      </c>
      <c r="Z935">
        <f t="shared" si="326"/>
        <v>56.553396759055431</v>
      </c>
      <c r="AA935">
        <f t="shared" si="327"/>
        <v>69.441771922656699</v>
      </c>
      <c r="AB935">
        <f t="shared" si="338"/>
        <v>0.67182988769609908</v>
      </c>
      <c r="AC935">
        <f t="shared" si="328"/>
        <v>8.0711005359398458E-3</v>
      </c>
      <c r="AD935">
        <f t="shared" si="329"/>
        <v>8.0711005359398458E-3</v>
      </c>
      <c r="AE935">
        <f t="shared" si="330"/>
        <v>0.66000000000000159</v>
      </c>
      <c r="AF935">
        <f t="shared" si="339"/>
        <v>520.49617169857117</v>
      </c>
      <c r="AG935">
        <f t="shared" si="331"/>
        <v>0.38950711578659808</v>
      </c>
      <c r="AH935">
        <f t="shared" si="332"/>
        <v>0.47827479597631256</v>
      </c>
      <c r="AI935">
        <f t="shared" si="340"/>
        <v>0.33999999999999841</v>
      </c>
      <c r="AJ935">
        <f>MAX(0, $R935 - $AA935) * INDEX(Model_Assumptions[Values], 7)</f>
        <v>2922.858642616884</v>
      </c>
      <c r="AK935">
        <f>MAX(0, INDEX(Model_Assumptions[Values], 4) - $AD935)</f>
        <v>4.1928899464060157E-2</v>
      </c>
      <c r="AL935">
        <f>MAX(0, INDEX(Model_Assumptions[Values], 5) - $AC935)</f>
        <v>1.1928899464060155E-2</v>
      </c>
      <c r="AM935">
        <f>INDEX(Model_Assumptions[Values], 6) * MAX(0, INDEX(Model_Assumptions[Values], 3) - $AB935)^2</f>
        <v>0</v>
      </c>
      <c r="AN935">
        <f t="shared" si="333"/>
        <v>2958.6316766376472</v>
      </c>
      <c r="AO935" cm="1">
        <f t="array" ref="AO935">IFERROR(STDEV(IF($E$2:$E$2201=$E935, $AJ$2:$AJ$2201)), 0)</f>
        <v>60.947301692565105</v>
      </c>
      <c r="AP935">
        <f t="shared" si="341"/>
        <v>-0.58695025091040331</v>
      </c>
      <c r="AQ935">
        <f t="shared" si="334"/>
        <v>4.4007385972839277E-2</v>
      </c>
      <c r="AR935" cm="1">
        <f t="array" ref="AR935">IFERROR(STDEV(IF($E$2:$E$2201=$E935, $AK$2:$AK$2201)), 0)</f>
        <v>3.5240324982646373E-3</v>
      </c>
      <c r="AS935">
        <f t="shared" si="342"/>
        <v>-0.58980344528679673</v>
      </c>
      <c r="AT935">
        <f t="shared" si="335"/>
        <v>1.4007385972839298E-2</v>
      </c>
      <c r="AU935" cm="1">
        <f t="array" ref="AU935">IFERROR(STDEV(IF($E$2:$E$2201=$E935, $AL$2:$AL$2201)), 0)</f>
        <v>3.5240324982646382E-3</v>
      </c>
      <c r="AV935">
        <f t="shared" si="343"/>
        <v>-0.58980344528680295</v>
      </c>
      <c r="AW935">
        <f t="shared" si="336"/>
        <v>0</v>
      </c>
      <c r="AX935" cm="1">
        <f t="array" ref="AX935">IFERROR(STDEV(IF($E$2:$E$2201=$E935, $AM$2:$AM$2201)), 0)</f>
        <v>0</v>
      </c>
      <c r="AY935">
        <f t="shared" si="344"/>
        <v>-0.58980344528680295</v>
      </c>
      <c r="AZ935">
        <f>INDEX(Model_Assumptions[Values],9)*((INDEX(Model_Scenarios[GR Weight],1)*$AG935)+(INDEX(Model_Scenarios[GP Weight],1)*$AH935)+(INDEX(Model_Scenarios[LTV Weight],1)*$AI935))-(INDEX(Model_Scenarios[LTV Weight],1)*$AP935)-(INDEX(Model_Scenarios[GP Weight],1)*($AS935+$AV935+$AY935))</f>
        <v>2.4403921901958125</v>
      </c>
      <c r="BA935">
        <f>INDEX(Model_Assumptions[Values],9)*((INDEX(Model_Scenarios[GR Weight],2)*$AG935)+(INDEX(Model_Scenarios[GP Weight],2)*$AH935)+(INDEX(Model_Scenarios[LTV Weight],2)*$AI935))-(INDEX(Model_Scenarios[LTV Weight],2)*$AP935)-(INDEX(Model_Scenarios[GP Weight],2)*($AS935+$AV935+$AY935))</f>
        <v>2.6108048630800988</v>
      </c>
      <c r="BB935">
        <f>INDEX(Model_Assumptions[Values],9)*((INDEX(Model_Scenarios[GR Weight],3)*$AG935)+(INDEX(Model_Scenarios[GP Weight],3)*$AH935)+(INDEX(Model_Scenarios[LTV Weight],3)*$AI935))-(INDEX(Model_Scenarios[LTV Weight],3)*$AP935)-(INDEX(Model_Scenarios[GP Weight],3)*($AS935+$AV935+$AY935))</f>
        <v>2.8579385056070934</v>
      </c>
      <c r="BC935">
        <f>INDEX(Model_Assumptions[Values],9)*((INDEX(Model_Scenarios[GR Weight],4)*$AG935)+(INDEX(Model_Scenarios[GP Weight],4)*$AH935)+(INDEX(Model_Scenarios[LTV Weight],4)*$AI935))-(INDEX(Model_Scenarios[LTV Weight],4)*$AP935)-(INDEX(Model_Scenarios[GP Weight],4)*($AS935+$AV935+$AY935))</f>
        <v>2.8239970384093529</v>
      </c>
      <c r="BD935">
        <f>INDEX(Model_Assumptions[Values],9)*((INDEX(Model_Scenarios[GR Weight],5)*$AG935)+(INDEX(Model_Scenarios[GP Weight],5)*$AH935)+(INDEX(Model_Scenarios[LTV Weight],5)*$AI935))-(INDEX(Model_Scenarios[LTV Weight],5)*$AP935)-(INDEX(Model_Scenarios[GP Weight],5)*($AS935+$AV935+$AY935))</f>
        <v>3.2496760521722781</v>
      </c>
    </row>
    <row r="936" spans="1:56" x14ac:dyDescent="0.25">
      <c r="A936">
        <v>935</v>
      </c>
      <c r="B936">
        <v>19</v>
      </c>
      <c r="C936" s="3">
        <v>35</v>
      </c>
      <c r="D936" s="4">
        <v>0.68</v>
      </c>
      <c r="E936" t="str">
        <v>SKU-1024</v>
      </c>
      <c r="F936" t="str">
        <v>Hold</v>
      </c>
      <c r="G936" t="str">
        <v>Full</v>
      </c>
      <c r="H936">
        <v>118.07</v>
      </c>
      <c r="I936">
        <v>39.700000000000003</v>
      </c>
      <c r="J936">
        <v>33</v>
      </c>
      <c r="K936">
        <v>3896.31</v>
      </c>
      <c r="L936">
        <v>2586.21</v>
      </c>
      <c r="M936">
        <v>0.66375878716015924</v>
      </c>
      <c r="N936">
        <v>122.4697637688033</v>
      </c>
      <c r="O936">
        <v>145.19220437050944</v>
      </c>
      <c r="P936">
        <v>145.1922043705099</v>
      </c>
      <c r="Q936">
        <v>1980.231264876048</v>
      </c>
      <c r="R936">
        <v>1530.8710932310987</v>
      </c>
      <c r="S936">
        <v>1</v>
      </c>
      <c r="T936">
        <f t="shared" si="322"/>
        <v>121.06183936278624</v>
      </c>
      <c r="U936">
        <f t="shared" si="323"/>
        <v>2.5339538941189562E-2</v>
      </c>
      <c r="V936">
        <f>IF($F936="Reduce", INDEX(Model_Assumptions[Values], 2), INDEX(Model_Assumptions[Values], 1))</f>
        <v>-0.4</v>
      </c>
      <c r="W936">
        <f t="shared" si="324"/>
        <v>32.665518085976295</v>
      </c>
      <c r="X936">
        <f t="shared" si="337"/>
        <v>3954.5477032266508</v>
      </c>
      <c r="Y936">
        <f t="shared" si="325"/>
        <v>2657.726635213392</v>
      </c>
      <c r="Z936">
        <f t="shared" si="326"/>
        <v>58.237703226650865</v>
      </c>
      <c r="AA936">
        <f t="shared" si="327"/>
        <v>71.516635213391964</v>
      </c>
      <c r="AB936">
        <f t="shared" si="338"/>
        <v>0.67206842214720586</v>
      </c>
      <c r="AC936">
        <f t="shared" si="328"/>
        <v>8.3096349870466213E-3</v>
      </c>
      <c r="AD936">
        <f t="shared" si="329"/>
        <v>8.3096349870466213E-3</v>
      </c>
      <c r="AE936">
        <f t="shared" si="330"/>
        <v>0.68</v>
      </c>
      <c r="AF936">
        <f t="shared" si="339"/>
        <v>489.87874983395153</v>
      </c>
      <c r="AG936">
        <f t="shared" si="331"/>
        <v>0.40110764540799099</v>
      </c>
      <c r="AH936">
        <f t="shared" si="332"/>
        <v>0.49256525530042689</v>
      </c>
      <c r="AI936">
        <f t="shared" si="340"/>
        <v>0.31999999999999995</v>
      </c>
      <c r="AJ936">
        <f>MAX(0, $R936 - $AA936) * INDEX(Model_Assumptions[Values], 7)</f>
        <v>2918.7089160354135</v>
      </c>
      <c r="AK936">
        <f>MAX(0, INDEX(Model_Assumptions[Values], 4) - $AD936)</f>
        <v>4.1690365012953381E-2</v>
      </c>
      <c r="AL936">
        <f>MAX(0, INDEX(Model_Assumptions[Values], 5) - $AC936)</f>
        <v>1.1690365012953379E-2</v>
      </c>
      <c r="AM936">
        <f>INDEX(Model_Assumptions[Values], 6) * MAX(0, INDEX(Model_Assumptions[Values], 3) - $AB936)^2</f>
        <v>0</v>
      </c>
      <c r="AN936">
        <f t="shared" si="333"/>
        <v>2958.6316766376472</v>
      </c>
      <c r="AO936" cm="1">
        <f t="array" ref="AO936">IFERROR(STDEV(IF($E$2:$E$2201=$E936, $AJ$2:$AJ$2201)), 0)</f>
        <v>60.947301692565105</v>
      </c>
      <c r="AP936">
        <f t="shared" si="341"/>
        <v>-0.65503737644719717</v>
      </c>
      <c r="AQ936">
        <f t="shared" si="334"/>
        <v>4.4007385972839277E-2</v>
      </c>
      <c r="AR936" cm="1">
        <f t="array" ref="AR936">IFERROR(STDEV(IF($E$2:$E$2201=$E936, $AK$2:$AK$2201)), 0)</f>
        <v>3.5240324982646373E-3</v>
      </c>
      <c r="AS936">
        <f t="shared" si="342"/>
        <v>-0.65749137132727409</v>
      </c>
      <c r="AT936">
        <f t="shared" si="335"/>
        <v>1.4007385972839298E-2</v>
      </c>
      <c r="AU936" cm="1">
        <f t="array" ref="AU936">IFERROR(STDEV(IF($E$2:$E$2201=$E936, $AL$2:$AL$2201)), 0)</f>
        <v>3.5240324982646382E-3</v>
      </c>
      <c r="AV936">
        <f t="shared" si="343"/>
        <v>-0.65749137132728031</v>
      </c>
      <c r="AW936">
        <f t="shared" si="336"/>
        <v>0</v>
      </c>
      <c r="AX936" cm="1">
        <f t="array" ref="AX936">IFERROR(STDEV(IF($E$2:$E$2201=$E936, $AM$2:$AM$2201)), 0)</f>
        <v>0</v>
      </c>
      <c r="AY936">
        <f t="shared" si="344"/>
        <v>-0.65749137132728031</v>
      </c>
      <c r="AZ936">
        <f>INDEX(Model_Assumptions[Values],9)*((INDEX(Model_Scenarios[GR Weight],1)*$AG936)+(INDEX(Model_Scenarios[GP Weight],1)*$AH936)+(INDEX(Model_Scenarios[LTV Weight],1)*$AI936))-(INDEX(Model_Scenarios[LTV Weight],1)*$AP936)-(INDEX(Model_Scenarios[GP Weight],1)*($AS936+$AV936+$AY936))</f>
        <v>2.4481137629101499</v>
      </c>
      <c r="BA936">
        <f>INDEX(Model_Assumptions[Values],9)*((INDEX(Model_Scenarios[GR Weight],2)*$AG936)+(INDEX(Model_Scenarios[GP Weight],2)*$AH936)+(INDEX(Model_Scenarios[LTV Weight],2)*$AI936))-(INDEX(Model_Scenarios[LTV Weight],2)*$AP936)-(INDEX(Model_Scenarios[GP Weight],2)*($AS936+$AV936+$AY936))</f>
        <v>2.6536651068434649</v>
      </c>
      <c r="BB936">
        <f>INDEX(Model_Assumptions[Values],9)*((INDEX(Model_Scenarios[GR Weight],3)*$AG936)+(INDEX(Model_Scenarios[GP Weight],3)*$AH936)+(INDEX(Model_Scenarios[LTV Weight],3)*$AI936))-(INDEX(Model_Scenarios[LTV Weight],3)*$AP936)-(INDEX(Model_Scenarios[GP Weight],3)*($AS936+$AV936+$AY936))</f>
        <v>2.9557546440082563</v>
      </c>
      <c r="BC936">
        <f>INDEX(Model_Assumptions[Values],9)*((INDEX(Model_Scenarios[GR Weight],4)*$AG936)+(INDEX(Model_Scenarios[GP Weight],4)*$AH936)+(INDEX(Model_Scenarios[LTV Weight],4)*$AI936))-(INDEX(Model_Scenarios[LTV Weight],4)*$AP936)-(INDEX(Model_Scenarios[GP Weight],4)*($AS936+$AV936+$AY936))</f>
        <v>2.9308047290675328</v>
      </c>
      <c r="BD936">
        <f>INDEX(Model_Assumptions[Values],9)*((INDEX(Model_Scenarios[GR Weight],5)*$AG936)+(INDEX(Model_Scenarios[GP Weight],5)*$AH936)+(INDEX(Model_Scenarios[LTV Weight],5)*$AI936))-(INDEX(Model_Scenarios[LTV Weight],5)*$AP936)-(INDEX(Model_Scenarios[GP Weight],5)*($AS936+$AV936+$AY936))</f>
        <v>3.4042822042859733</v>
      </c>
    </row>
    <row r="937" spans="1:56" x14ac:dyDescent="0.25">
      <c r="A937">
        <v>936</v>
      </c>
      <c r="B937">
        <v>19</v>
      </c>
      <c r="C937" s="3">
        <v>36</v>
      </c>
      <c r="D937" s="4">
        <v>0.70000000000000007</v>
      </c>
      <c r="E937" t="str">
        <v>SKU-1024</v>
      </c>
      <c r="F937" t="str">
        <v>Hold</v>
      </c>
      <c r="G937" t="str">
        <v>Full</v>
      </c>
      <c r="H937">
        <v>118.07</v>
      </c>
      <c r="I937">
        <v>39.700000000000003</v>
      </c>
      <c r="J937">
        <v>33</v>
      </c>
      <c r="K937">
        <v>3896.31</v>
      </c>
      <c r="L937">
        <v>2586.21</v>
      </c>
      <c r="M937">
        <v>0.66375878716015924</v>
      </c>
      <c r="N937">
        <v>122.4697637688033</v>
      </c>
      <c r="O937">
        <v>145.19220437050944</v>
      </c>
      <c r="P937">
        <v>145.1922043705099</v>
      </c>
      <c r="Q937">
        <v>1980.231264876048</v>
      </c>
      <c r="R937">
        <v>1530.8710932310987</v>
      </c>
      <c r="S937">
        <v>1</v>
      </c>
      <c r="T937">
        <f t="shared" si="322"/>
        <v>121.14983463816232</v>
      </c>
      <c r="U937">
        <f t="shared" si="323"/>
        <v>2.6084819498283434E-2</v>
      </c>
      <c r="V937">
        <f>IF($F937="Reduce", INDEX(Model_Assumptions[Values], 2), INDEX(Model_Assumptions[Values], 1))</f>
        <v>-0.4</v>
      </c>
      <c r="W937">
        <f t="shared" si="324"/>
        <v>32.655680382622656</v>
      </c>
      <c r="X937">
        <f t="shared" si="337"/>
        <v>3956.230278351416</v>
      </c>
      <c r="Y937">
        <f t="shared" si="325"/>
        <v>2659.7997671612966</v>
      </c>
      <c r="Z937">
        <f t="shared" si="326"/>
        <v>59.920278351416073</v>
      </c>
      <c r="AA937">
        <f t="shared" si="327"/>
        <v>73.58976716129655</v>
      </c>
      <c r="AB937">
        <f t="shared" si="338"/>
        <v>0.67230661008682502</v>
      </c>
      <c r="AC937">
        <f t="shared" si="328"/>
        <v>8.5478229266657824E-3</v>
      </c>
      <c r="AD937">
        <f t="shared" si="329"/>
        <v>8.5478229266657824E-3</v>
      </c>
      <c r="AE937">
        <f t="shared" si="330"/>
        <v>0.70000000000000162</v>
      </c>
      <c r="AF937">
        <f t="shared" si="339"/>
        <v>459.26132796932711</v>
      </c>
      <c r="AG937">
        <f t="shared" si="331"/>
        <v>0.41269625054047815</v>
      </c>
      <c r="AH937">
        <f t="shared" si="332"/>
        <v>0.5068437901356323</v>
      </c>
      <c r="AI937">
        <f t="shared" si="340"/>
        <v>0.29999999999999838</v>
      </c>
      <c r="AJ937">
        <f>MAX(0, $R937 - $AA937) * INDEX(Model_Assumptions[Values], 7)</f>
        <v>2914.5626521396043</v>
      </c>
      <c r="AK937">
        <f>MAX(0, INDEX(Model_Assumptions[Values], 4) - $AD937)</f>
        <v>4.145217707333422E-2</v>
      </c>
      <c r="AL937">
        <f>MAX(0, INDEX(Model_Assumptions[Values], 5) - $AC937)</f>
        <v>1.1452177073334218E-2</v>
      </c>
      <c r="AM937">
        <f>INDEX(Model_Assumptions[Values], 6) * MAX(0, INDEX(Model_Assumptions[Values], 3) - $AB937)^2</f>
        <v>0</v>
      </c>
      <c r="AN937">
        <f t="shared" si="333"/>
        <v>2958.6316766376472</v>
      </c>
      <c r="AO937" cm="1">
        <f t="array" ref="AO937">IFERROR(STDEV(IF($E$2:$E$2201=$E937, $AJ$2:$AJ$2201)), 0)</f>
        <v>60.947301692565105</v>
      </c>
      <c r="AP937">
        <f t="shared" si="341"/>
        <v>-0.72306768756292239</v>
      </c>
      <c r="AQ937">
        <f t="shared" si="334"/>
        <v>4.4007385972839277E-2</v>
      </c>
      <c r="AR937" cm="1">
        <f t="array" ref="AR937">IFERROR(STDEV(IF($E$2:$E$2201=$E937, $AK$2:$AK$2201)), 0)</f>
        <v>3.5240324982646373E-3</v>
      </c>
      <c r="AS937">
        <f t="shared" si="342"/>
        <v>-0.72508096924853427</v>
      </c>
      <c r="AT937">
        <f t="shared" si="335"/>
        <v>1.4007385972839298E-2</v>
      </c>
      <c r="AU937" cm="1">
        <f t="array" ref="AU937">IFERROR(STDEV(IF($E$2:$E$2201=$E937, $AL$2:$AL$2201)), 0)</f>
        <v>3.5240324982646382E-3</v>
      </c>
      <c r="AV937">
        <f t="shared" si="343"/>
        <v>-0.72508096924854049</v>
      </c>
      <c r="AW937">
        <f t="shared" si="336"/>
        <v>0</v>
      </c>
      <c r="AX937" cm="1">
        <f t="array" ref="AX937">IFERROR(STDEV(IF($E$2:$E$2201=$E937, $AM$2:$AM$2201)), 0)</f>
        <v>0</v>
      </c>
      <c r="AY937">
        <f t="shared" si="344"/>
        <v>-0.72508096924854049</v>
      </c>
      <c r="AZ937">
        <f>INDEX(Model_Assumptions[Values],9)*((INDEX(Model_Scenarios[GR Weight],1)*$AG937)+(INDEX(Model_Scenarios[GP Weight],1)*$AH937)+(INDEX(Model_Scenarios[LTV Weight],1)*$AI937))-(INDEX(Model_Scenarios[LTV Weight],1)*$AP937)-(INDEX(Model_Scenarios[GP Weight],1)*($AS937+$AV937+$AY937))</f>
        <v>2.4557484611629481</v>
      </c>
      <c r="BA937">
        <f>INDEX(Model_Assumptions[Values],9)*((INDEX(Model_Scenarios[GR Weight],2)*$AG937)+(INDEX(Model_Scenarios[GP Weight],2)*$AH937)+(INDEX(Model_Scenarios[LTV Weight],2)*$AI937))-(INDEX(Model_Scenarios[LTV Weight],2)*$AP937)-(INDEX(Model_Scenarios[GP Weight],2)*($AS937+$AV937+$AY937))</f>
        <v>2.6964085565060087</v>
      </c>
      <c r="BB937">
        <f>INDEX(Model_Assumptions[Values],9)*((INDEX(Model_Scenarios[GR Weight],3)*$AG937)+(INDEX(Model_Scenarios[GP Weight],3)*$AH937)+(INDEX(Model_Scenarios[LTV Weight],3)*$AI937))-(INDEX(Model_Scenarios[LTV Weight],3)*$AP937)-(INDEX(Model_Scenarios[GP Weight],3)*($AS937+$AV937+$AY937))</f>
        <v>3.0534090386490855</v>
      </c>
      <c r="BC937">
        <f>INDEX(Model_Assumptions[Values],9)*((INDEX(Model_Scenarios[GR Weight],4)*$AG937)+(INDEX(Model_Scenarios[GP Weight],4)*$AH937)+(INDEX(Model_Scenarios[LTV Weight],4)*$AI937))-(INDEX(Model_Scenarios[LTV Weight],4)*$AP937)-(INDEX(Model_Scenarios[GP Weight],4)*($AS937+$AV937+$AY937))</f>
        <v>3.0374503951630332</v>
      </c>
      <c r="BD937">
        <f>INDEX(Model_Assumptions[Values],9)*((INDEX(Model_Scenarios[GR Weight],5)*$AG937)+(INDEX(Model_Scenarios[GP Weight],5)*$AH937)+(INDEX(Model_Scenarios[LTV Weight],5)*$AI937))-(INDEX(Model_Scenarios[LTV Weight],5)*$AP937)-(INDEX(Model_Scenarios[GP Weight],5)*($AS937+$AV937+$AY937))</f>
        <v>3.558667194564284</v>
      </c>
    </row>
    <row r="938" spans="1:56" x14ac:dyDescent="0.25">
      <c r="A938">
        <v>937</v>
      </c>
      <c r="B938">
        <v>19</v>
      </c>
      <c r="C938" s="3">
        <v>37</v>
      </c>
      <c r="D938" s="4">
        <v>0.72</v>
      </c>
      <c r="E938" t="str">
        <v>SKU-1024</v>
      </c>
      <c r="F938" t="str">
        <v>Hold</v>
      </c>
      <c r="G938" t="str">
        <v>Full</v>
      </c>
      <c r="H938">
        <v>118.07</v>
      </c>
      <c r="I938">
        <v>39.700000000000003</v>
      </c>
      <c r="J938">
        <v>33</v>
      </c>
      <c r="K938">
        <v>3896.31</v>
      </c>
      <c r="L938">
        <v>2586.21</v>
      </c>
      <c r="M938">
        <v>0.66375878716015924</v>
      </c>
      <c r="N938">
        <v>122.4697637688033</v>
      </c>
      <c r="O938">
        <v>145.19220437050944</v>
      </c>
      <c r="P938">
        <v>145.1922043705099</v>
      </c>
      <c r="Q938">
        <v>1980.231264876048</v>
      </c>
      <c r="R938">
        <v>1530.8710932310987</v>
      </c>
      <c r="S938">
        <v>1</v>
      </c>
      <c r="T938">
        <f t="shared" si="322"/>
        <v>121.23782991353838</v>
      </c>
      <c r="U938">
        <f t="shared" si="323"/>
        <v>2.6830100055377185E-2</v>
      </c>
      <c r="V938">
        <f>IF($F938="Reduce", INDEX(Model_Assumptions[Values], 2), INDEX(Model_Assumptions[Values], 1))</f>
        <v>-0.4</v>
      </c>
      <c r="W938">
        <f t="shared" si="324"/>
        <v>32.645842679269023</v>
      </c>
      <c r="X938">
        <f t="shared" si="337"/>
        <v>3957.9111221333496</v>
      </c>
      <c r="Y938">
        <f t="shared" si="325"/>
        <v>2661.8711677663696</v>
      </c>
      <c r="Z938">
        <f t="shared" si="326"/>
        <v>61.601122133349691</v>
      </c>
      <c r="AA938">
        <f t="shared" si="327"/>
        <v>75.661167766369545</v>
      </c>
      <c r="AB938">
        <f t="shared" si="338"/>
        <v>0.67254445226945803</v>
      </c>
      <c r="AC938">
        <f t="shared" si="328"/>
        <v>8.7856651092987903E-3</v>
      </c>
      <c r="AD938">
        <f t="shared" si="329"/>
        <v>8.7856651092987903E-3</v>
      </c>
      <c r="AE938">
        <f t="shared" si="330"/>
        <v>0.72</v>
      </c>
      <c r="AF938">
        <f t="shared" si="339"/>
        <v>428.6439061047077</v>
      </c>
      <c r="AG938">
        <f t="shared" si="331"/>
        <v>0.42427293118405007</v>
      </c>
      <c r="AH938">
        <f t="shared" si="332"/>
        <v>0.52111040048192248</v>
      </c>
      <c r="AI938">
        <f t="shared" si="340"/>
        <v>0.28000000000000003</v>
      </c>
      <c r="AJ938">
        <f>MAX(0, $R938 - $AA938) * INDEX(Model_Assumptions[Values], 7)</f>
        <v>2910.4198509294583</v>
      </c>
      <c r="AK938">
        <f>MAX(0, INDEX(Model_Assumptions[Values], 4) - $AD938)</f>
        <v>4.1214334890701212E-2</v>
      </c>
      <c r="AL938">
        <f>MAX(0, INDEX(Model_Assumptions[Values], 5) - $AC938)</f>
        <v>1.121433489070121E-2</v>
      </c>
      <c r="AM938">
        <f>INDEX(Model_Assumptions[Values], 6) * MAX(0, INDEX(Model_Assumptions[Values], 3) - $AB938)^2</f>
        <v>0</v>
      </c>
      <c r="AN938">
        <f t="shared" si="333"/>
        <v>2958.6316766376472</v>
      </c>
      <c r="AO938" cm="1">
        <f t="array" ref="AO938">IFERROR(STDEV(IF($E$2:$E$2201=$E938, $AJ$2:$AJ$2201)), 0)</f>
        <v>60.947301692565105</v>
      </c>
      <c r="AP938">
        <f t="shared" si="341"/>
        <v>-0.7910411842575491</v>
      </c>
      <c r="AQ938">
        <f t="shared" si="334"/>
        <v>4.4007385972839277E-2</v>
      </c>
      <c r="AR938" cm="1">
        <f t="array" ref="AR938">IFERROR(STDEV(IF($E$2:$E$2201=$E938, $AK$2:$AK$2201)), 0)</f>
        <v>3.5240324982646373E-3</v>
      </c>
      <c r="AS938">
        <f t="shared" si="342"/>
        <v>-0.7925724531523094</v>
      </c>
      <c r="AT938">
        <f t="shared" si="335"/>
        <v>1.4007385972839298E-2</v>
      </c>
      <c r="AU938" cm="1">
        <f t="array" ref="AU938">IFERROR(STDEV(IF($E$2:$E$2201=$E938, $AL$2:$AL$2201)), 0)</f>
        <v>3.5240324982646382E-3</v>
      </c>
      <c r="AV938">
        <f t="shared" si="343"/>
        <v>-0.79257245315231561</v>
      </c>
      <c r="AW938">
        <f t="shared" si="336"/>
        <v>0</v>
      </c>
      <c r="AX938" cm="1">
        <f t="array" ref="AX938">IFERROR(STDEV(IF($E$2:$E$2201=$E938, $AM$2:$AM$2201)), 0)</f>
        <v>0</v>
      </c>
      <c r="AY938">
        <f t="shared" si="344"/>
        <v>-0.79257245315231561</v>
      </c>
      <c r="AZ938">
        <f>INDEX(Model_Assumptions[Values],9)*((INDEX(Model_Scenarios[GR Weight],1)*$AG938)+(INDEX(Model_Scenarios[GP Weight],1)*$AH938)+(INDEX(Model_Scenarios[LTV Weight],1)*$AI938))-(INDEX(Model_Scenarios[LTV Weight],1)*$AP938)-(INDEX(Model_Scenarios[GP Weight],1)*($AS938+$AV938+$AY938))</f>
        <v>2.46329634918472</v>
      </c>
      <c r="BA938">
        <f>INDEX(Model_Assumptions[Values],9)*((INDEX(Model_Scenarios[GR Weight],2)*$AG938)+(INDEX(Model_Scenarios[GP Weight],2)*$AH938)+(INDEX(Model_Scenarios[LTV Weight],2)*$AI938))-(INDEX(Model_Scenarios[LTV Weight],2)*$AP938)-(INDEX(Model_Scenarios[GP Weight],2)*($AS938+$AV938+$AY938))</f>
        <v>2.7390353405287553</v>
      </c>
      <c r="BB938">
        <f>INDEX(Model_Assumptions[Values],9)*((INDEX(Model_Scenarios[GR Weight],3)*$AG938)+(INDEX(Model_Scenarios[GP Weight],3)*$AH938)+(INDEX(Model_Scenarios[LTV Weight],3)*$AI938))-(INDEX(Model_Scenarios[LTV Weight],3)*$AP938)-(INDEX(Model_Scenarios[GP Weight],3)*($AS938+$AV938+$AY938))</f>
        <v>3.1509019143363757</v>
      </c>
      <c r="BC938">
        <f>INDEX(Model_Assumptions[Values],9)*((INDEX(Model_Scenarios[GR Weight],4)*$AG938)+(INDEX(Model_Scenarios[GP Weight],4)*$AH938)+(INDEX(Model_Scenarios[LTV Weight],4)*$AI938))-(INDEX(Model_Scenarios[LTV Weight],4)*$AP938)-(INDEX(Model_Scenarios[GP Weight],4)*($AS938+$AV938+$AY938))</f>
        <v>3.143934261502646</v>
      </c>
      <c r="BD938">
        <f>INDEX(Model_Assumptions[Values],9)*((INDEX(Model_Scenarios[GR Weight],5)*$AG938)+(INDEX(Model_Scenarios[GP Weight],5)*$AH938)+(INDEX(Model_Scenarios[LTV Weight],5)*$AI938))-(INDEX(Model_Scenarios[LTV Weight],5)*$AP938)-(INDEX(Model_Scenarios[GP Weight],5)*($AS938+$AV938+$AY938))</f>
        <v>3.7128313762750418</v>
      </c>
    </row>
    <row r="939" spans="1:56" x14ac:dyDescent="0.25">
      <c r="A939">
        <v>938</v>
      </c>
      <c r="B939">
        <v>19</v>
      </c>
      <c r="C939" s="3">
        <v>38</v>
      </c>
      <c r="D939" s="4">
        <v>0.74</v>
      </c>
      <c r="E939" t="str">
        <v>SKU-1024</v>
      </c>
      <c r="F939" t="str">
        <v>Hold</v>
      </c>
      <c r="G939" t="str">
        <v>Full</v>
      </c>
      <c r="H939">
        <v>118.07</v>
      </c>
      <c r="I939">
        <v>39.700000000000003</v>
      </c>
      <c r="J939">
        <v>33</v>
      </c>
      <c r="K939">
        <v>3896.31</v>
      </c>
      <c r="L939">
        <v>2586.21</v>
      </c>
      <c r="M939">
        <v>0.66375878716015924</v>
      </c>
      <c r="N939">
        <v>122.4697637688033</v>
      </c>
      <c r="O939">
        <v>145.19220437050944</v>
      </c>
      <c r="P939">
        <v>145.1922043705099</v>
      </c>
      <c r="Q939">
        <v>1980.231264876048</v>
      </c>
      <c r="R939">
        <v>1530.8710932310987</v>
      </c>
      <c r="S939">
        <v>1</v>
      </c>
      <c r="T939">
        <f t="shared" si="322"/>
        <v>121.32582518891445</v>
      </c>
      <c r="U939">
        <f t="shared" si="323"/>
        <v>2.7575380612471053E-2</v>
      </c>
      <c r="V939">
        <f>IF($F939="Reduce", INDEX(Model_Assumptions[Values], 2), INDEX(Model_Assumptions[Values], 1))</f>
        <v>-0.4</v>
      </c>
      <c r="W939">
        <f t="shared" si="324"/>
        <v>32.636004975915384</v>
      </c>
      <c r="X939">
        <f t="shared" si="337"/>
        <v>3959.5902345724521</v>
      </c>
      <c r="Y939">
        <f t="shared" si="325"/>
        <v>2663.940837028611</v>
      </c>
      <c r="Z939">
        <f t="shared" si="326"/>
        <v>63.280234572452173</v>
      </c>
      <c r="AA939">
        <f t="shared" si="327"/>
        <v>77.730837028610949</v>
      </c>
      <c r="AB939">
        <f t="shared" si="338"/>
        <v>0.67278194944741743</v>
      </c>
      <c r="AC939">
        <f t="shared" si="328"/>
        <v>9.0231622872581907E-3</v>
      </c>
      <c r="AD939">
        <f t="shared" si="329"/>
        <v>9.0231622872581907E-3</v>
      </c>
      <c r="AE939">
        <f t="shared" si="330"/>
        <v>0.74000000000000166</v>
      </c>
      <c r="AF939">
        <f t="shared" si="339"/>
        <v>398.02648424008311</v>
      </c>
      <c r="AG939">
        <f t="shared" si="331"/>
        <v>0.43583768733870998</v>
      </c>
      <c r="AH939">
        <f t="shared" si="332"/>
        <v>0.53536508633929747</v>
      </c>
      <c r="AI939">
        <f t="shared" si="340"/>
        <v>0.25999999999999834</v>
      </c>
      <c r="AJ939">
        <f>MAX(0, $R939 - $AA939) * INDEX(Model_Assumptions[Values], 7)</f>
        <v>2906.2805124049755</v>
      </c>
      <c r="AK939">
        <f>MAX(0, INDEX(Model_Assumptions[Values], 4) - $AD939)</f>
        <v>4.0976837712741812E-2</v>
      </c>
      <c r="AL939">
        <f>MAX(0, INDEX(Model_Assumptions[Values], 5) - $AC939)</f>
        <v>1.097683771274181E-2</v>
      </c>
      <c r="AM939">
        <f>INDEX(Model_Assumptions[Values], 6) * MAX(0, INDEX(Model_Assumptions[Values], 3) - $AB939)^2</f>
        <v>0</v>
      </c>
      <c r="AN939">
        <f t="shared" si="333"/>
        <v>2958.6316766376472</v>
      </c>
      <c r="AO939" cm="1">
        <f t="array" ref="AO939">IFERROR(STDEV(IF($E$2:$E$2201=$E939, $AJ$2:$AJ$2201)), 0)</f>
        <v>60.947301692565105</v>
      </c>
      <c r="AP939">
        <f t="shared" si="341"/>
        <v>-0.8589578665310772</v>
      </c>
      <c r="AQ939">
        <f t="shared" si="334"/>
        <v>4.4007385972839277E-2</v>
      </c>
      <c r="AR939" cm="1">
        <f t="array" ref="AR939">IFERROR(STDEV(IF($E$2:$E$2201=$E939, $AK$2:$AK$2201)), 0)</f>
        <v>3.5240324982646373E-3</v>
      </c>
      <c r="AS939">
        <f t="shared" si="342"/>
        <v>-0.85996603651919168</v>
      </c>
      <c r="AT939">
        <f t="shared" si="335"/>
        <v>1.4007385972839298E-2</v>
      </c>
      <c r="AU939" cm="1">
        <f t="array" ref="AU939">IFERROR(STDEV(IF($E$2:$E$2201=$E939, $AL$2:$AL$2201)), 0)</f>
        <v>3.5240324982646382E-3</v>
      </c>
      <c r="AV939">
        <f t="shared" si="343"/>
        <v>-0.8599660365191979</v>
      </c>
      <c r="AW939">
        <f t="shared" si="336"/>
        <v>0</v>
      </c>
      <c r="AX939" cm="1">
        <f t="array" ref="AX939">IFERROR(STDEV(IF($E$2:$E$2201=$E939, $AM$2:$AM$2201)), 0)</f>
        <v>0</v>
      </c>
      <c r="AY939">
        <f t="shared" si="344"/>
        <v>-0.8599660365191979</v>
      </c>
      <c r="AZ939">
        <f>INDEX(Model_Assumptions[Values],9)*((INDEX(Model_Scenarios[GR Weight],1)*$AG939)+(INDEX(Model_Scenarios[GP Weight],1)*$AH939)+(INDEX(Model_Scenarios[LTV Weight],1)*$AI939))-(INDEX(Model_Scenarios[LTV Weight],1)*$AP939)-(INDEX(Model_Scenarios[GP Weight],1)*($AS939+$AV939+$AY939))</f>
        <v>2.4707574910196177</v>
      </c>
      <c r="BA939">
        <f>INDEX(Model_Assumptions[Values],9)*((INDEX(Model_Scenarios[GR Weight],2)*$AG939)+(INDEX(Model_Scenarios[GP Weight],2)*$AH939)+(INDEX(Model_Scenarios[LTV Weight],2)*$AI939))-(INDEX(Model_Scenarios[LTV Weight],2)*$AP939)-(INDEX(Model_Scenarios[GP Weight],2)*($AS939+$AV939+$AY939))</f>
        <v>2.7815455870000427</v>
      </c>
      <c r="BB939">
        <f>INDEX(Model_Assumptions[Values],9)*((INDEX(Model_Scenarios[GR Weight],3)*$AG939)+(INDEX(Model_Scenarios[GP Weight],3)*$AH939)+(INDEX(Model_Scenarios[LTV Weight],3)*$AI939))-(INDEX(Model_Scenarios[LTV Weight],3)*$AP939)-(INDEX(Model_Scenarios[GP Weight],3)*($AS939+$AV939+$AY939))</f>
        <v>3.2482334952247411</v>
      </c>
      <c r="BC939">
        <f>INDEX(Model_Assumptions[Values],9)*((INDEX(Model_Scenarios[GR Weight],4)*$AG939)+(INDEX(Model_Scenarios[GP Weight],4)*$AH939)+(INDEX(Model_Scenarios[LTV Weight],4)*$AI939))-(INDEX(Model_Scenarios[LTV Weight],4)*$AP939)-(INDEX(Model_Scenarios[GP Weight],4)*($AS939+$AV939+$AY939))</f>
        <v>3.2502565522409892</v>
      </c>
      <c r="BD939">
        <f>INDEX(Model_Assumptions[Values],9)*((INDEX(Model_Scenarios[GR Weight],5)*$AG939)+(INDEX(Model_Scenarios[GP Weight],5)*$AH939)+(INDEX(Model_Scenarios[LTV Weight],5)*$AI939))-(INDEX(Model_Scenarios[LTV Weight],5)*$AP939)-(INDEX(Model_Scenarios[GP Weight],5)*($AS939+$AV939+$AY939))</f>
        <v>3.8667751016612186</v>
      </c>
    </row>
    <row r="940" spans="1:56" x14ac:dyDescent="0.25">
      <c r="A940">
        <v>939</v>
      </c>
      <c r="B940">
        <v>19</v>
      </c>
      <c r="C940" s="3">
        <v>39</v>
      </c>
      <c r="D940" s="4">
        <v>0.76</v>
      </c>
      <c r="E940" t="str">
        <v>SKU-1024</v>
      </c>
      <c r="F940" t="str">
        <v>Hold</v>
      </c>
      <c r="G940" t="str">
        <v>Full</v>
      </c>
      <c r="H940">
        <v>118.07</v>
      </c>
      <c r="I940">
        <v>39.700000000000003</v>
      </c>
      <c r="J940">
        <v>33</v>
      </c>
      <c r="K940">
        <v>3896.31</v>
      </c>
      <c r="L940">
        <v>2586.21</v>
      </c>
      <c r="M940">
        <v>0.66375878716015924</v>
      </c>
      <c r="N940">
        <v>122.4697637688033</v>
      </c>
      <c r="O940">
        <v>145.19220437050944</v>
      </c>
      <c r="P940">
        <v>145.1922043705099</v>
      </c>
      <c r="Q940">
        <v>1980.231264876048</v>
      </c>
      <c r="R940">
        <v>1530.8710932310987</v>
      </c>
      <c r="S940">
        <v>1</v>
      </c>
      <c r="T940">
        <f t="shared" si="322"/>
        <v>121.41382046429051</v>
      </c>
      <c r="U940">
        <f t="shared" si="323"/>
        <v>2.8320661169564804E-2</v>
      </c>
      <c r="V940">
        <f>IF($F940="Reduce", INDEX(Model_Assumptions[Values], 2), INDEX(Model_Assumptions[Values], 1))</f>
        <v>-0.4</v>
      </c>
      <c r="W940">
        <f t="shared" si="324"/>
        <v>32.626167272561744</v>
      </c>
      <c r="X940">
        <f t="shared" si="337"/>
        <v>3961.2676156687226</v>
      </c>
      <c r="Y940">
        <f t="shared" si="325"/>
        <v>2666.0087749480213</v>
      </c>
      <c r="Z940">
        <f t="shared" si="326"/>
        <v>64.95761566872261</v>
      </c>
      <c r="AA940">
        <f t="shared" si="327"/>
        <v>79.798774948021219</v>
      </c>
      <c r="AB940">
        <f t="shared" si="338"/>
        <v>0.67301910237083495</v>
      </c>
      <c r="AC940">
        <f t="shared" si="328"/>
        <v>9.2603152106757181E-3</v>
      </c>
      <c r="AD940">
        <f t="shared" si="329"/>
        <v>9.2603152106757181E-3</v>
      </c>
      <c r="AE940">
        <f t="shared" si="330"/>
        <v>0.76</v>
      </c>
      <c r="AF940">
        <f t="shared" si="339"/>
        <v>367.40906237546369</v>
      </c>
      <c r="AG940">
        <f t="shared" si="331"/>
        <v>0.44739051900445148</v>
      </c>
      <c r="AH940">
        <f t="shared" si="332"/>
        <v>0.54960784770776039</v>
      </c>
      <c r="AI940">
        <f t="shared" si="340"/>
        <v>0.24</v>
      </c>
      <c r="AJ940">
        <f>MAX(0, $R940 - $AA940) * INDEX(Model_Assumptions[Values], 7)</f>
        <v>2902.144636566155</v>
      </c>
      <c r="AK940">
        <f>MAX(0, INDEX(Model_Assumptions[Values], 4) - $AD940)</f>
        <v>4.0739684789324285E-2</v>
      </c>
      <c r="AL940">
        <f>MAX(0, INDEX(Model_Assumptions[Values], 5) - $AC940)</f>
        <v>1.0739684789324282E-2</v>
      </c>
      <c r="AM940">
        <f>INDEX(Model_Assumptions[Values], 6) * MAX(0, INDEX(Model_Assumptions[Values], 3) - $AB940)^2</f>
        <v>0</v>
      </c>
      <c r="AN940">
        <f t="shared" si="333"/>
        <v>2958.6316766376472</v>
      </c>
      <c r="AO940" cm="1">
        <f t="array" ref="AO940">IFERROR(STDEV(IF($E$2:$E$2201=$E940, $AJ$2:$AJ$2201)), 0)</f>
        <v>60.947301692565105</v>
      </c>
      <c r="AP940">
        <f t="shared" si="341"/>
        <v>-0.92681773438352177</v>
      </c>
      <c r="AQ940">
        <f t="shared" si="334"/>
        <v>4.4007385972839277E-2</v>
      </c>
      <c r="AR940" cm="1">
        <f t="array" ref="AR940">IFERROR(STDEV(IF($E$2:$E$2201=$E940, $AK$2:$AK$2201)), 0)</f>
        <v>3.5240324982646373E-3</v>
      </c>
      <c r="AS940">
        <f t="shared" si="342"/>
        <v>-0.92726193221093411</v>
      </c>
      <c r="AT940">
        <f t="shared" si="335"/>
        <v>1.4007385972839298E-2</v>
      </c>
      <c r="AU940" cm="1">
        <f t="array" ref="AU940">IFERROR(STDEV(IF($E$2:$E$2201=$E940, $AL$2:$AL$2201)), 0)</f>
        <v>3.5240324982646382E-3</v>
      </c>
      <c r="AV940">
        <f t="shared" si="343"/>
        <v>-0.92726193221094022</v>
      </c>
      <c r="AW940">
        <f t="shared" si="336"/>
        <v>0</v>
      </c>
      <c r="AX940" cm="1">
        <f t="array" ref="AX940">IFERROR(STDEV(IF($E$2:$E$2201=$E940, $AM$2:$AM$2201)), 0)</f>
        <v>0</v>
      </c>
      <c r="AY940">
        <f t="shared" si="344"/>
        <v>-0.92726193221094022</v>
      </c>
      <c r="AZ940">
        <f>INDEX(Model_Assumptions[Values],9)*((INDEX(Model_Scenarios[GR Weight],1)*$AG940)+(INDEX(Model_Scenarios[GP Weight],1)*$AH940)+(INDEX(Model_Scenarios[LTV Weight],1)*$AI940))-(INDEX(Model_Scenarios[LTV Weight],1)*$AP940)-(INDEX(Model_Scenarios[GP Weight],1)*($AS940+$AV940+$AY940))</f>
        <v>2.4781319505262047</v>
      </c>
      <c r="BA940">
        <f>INDEX(Model_Assumptions[Values],9)*((INDEX(Model_Scenarios[GR Weight],2)*$AG940)+(INDEX(Model_Scenarios[GP Weight],2)*$AH940)+(INDEX(Model_Scenarios[LTV Weight],2)*$AI940))-(INDEX(Model_Scenarios[LTV Weight],2)*$AP940)-(INDEX(Model_Scenarios[GP Weight],2)*($AS940+$AV940+$AY940))</f>
        <v>2.8239394236369511</v>
      </c>
      <c r="BB940">
        <f>INDEX(Model_Assumptions[Values],9)*((INDEX(Model_Scenarios[GR Weight],3)*$AG940)+(INDEX(Model_Scenarios[GP Weight],3)*$AH940)+(INDEX(Model_Scenarios[LTV Weight],3)*$AI940))-(INDEX(Model_Scenarios[LTV Weight],3)*$AP940)-(INDEX(Model_Scenarios[GP Weight],3)*($AS940+$AV940+$AY940))</f>
        <v>3.3454040048190383</v>
      </c>
      <c r="BC940">
        <f>INDEX(Model_Assumptions[Values],9)*((INDEX(Model_Scenarios[GR Weight],4)*$AG940)+(INDEX(Model_Scenarios[GP Weight],4)*$AH940)+(INDEX(Model_Scenarios[LTV Weight],4)*$AI940))-(INDEX(Model_Scenarios[LTV Weight],4)*$AP940)-(INDEX(Model_Scenarios[GP Weight],4)*($AS940+$AV940+$AY940))</f>
        <v>3.3564174908829121</v>
      </c>
      <c r="BD940">
        <f>INDEX(Model_Assumptions[Values],9)*((INDEX(Model_Scenarios[GR Weight],5)*$AG940)+(INDEX(Model_Scenarios[GP Weight],5)*$AH940)+(INDEX(Model_Scenarios[LTV Weight],5)*$AI940))-(INDEX(Model_Scenarios[LTV Weight],5)*$AP940)-(INDEX(Model_Scenarios[GP Weight],5)*($AS940+$AV940+$AY940))</f>
        <v>4.0204987219447208</v>
      </c>
    </row>
    <row r="941" spans="1:56" x14ac:dyDescent="0.25">
      <c r="A941">
        <v>940</v>
      </c>
      <c r="B941">
        <v>19</v>
      </c>
      <c r="C941" s="3">
        <v>40</v>
      </c>
      <c r="D941" s="4">
        <v>0.78</v>
      </c>
      <c r="E941" t="str">
        <v>SKU-1024</v>
      </c>
      <c r="F941" t="str">
        <v>Hold</v>
      </c>
      <c r="G941" t="str">
        <v>Full</v>
      </c>
      <c r="H941">
        <v>118.07</v>
      </c>
      <c r="I941">
        <v>39.700000000000003</v>
      </c>
      <c r="J941">
        <v>33</v>
      </c>
      <c r="K941">
        <v>3896.31</v>
      </c>
      <c r="L941">
        <v>2586.21</v>
      </c>
      <c r="M941">
        <v>0.66375878716015924</v>
      </c>
      <c r="N941">
        <v>122.4697637688033</v>
      </c>
      <c r="O941">
        <v>145.19220437050944</v>
      </c>
      <c r="P941">
        <v>145.1922043705099</v>
      </c>
      <c r="Q941">
        <v>1980.231264876048</v>
      </c>
      <c r="R941">
        <v>1530.8710932310987</v>
      </c>
      <c r="S941">
        <v>1</v>
      </c>
      <c r="T941">
        <f t="shared" si="322"/>
        <v>121.50181573966657</v>
      </c>
      <c r="U941">
        <f t="shared" si="323"/>
        <v>2.9065941726658554E-2</v>
      </c>
      <c r="V941">
        <f>IF($F941="Reduce", INDEX(Model_Assumptions[Values], 2), INDEX(Model_Assumptions[Values], 1))</f>
        <v>-0.4</v>
      </c>
      <c r="W941">
        <f t="shared" si="324"/>
        <v>32.616329569208105</v>
      </c>
      <c r="X941">
        <f t="shared" si="337"/>
        <v>3962.9432654221614</v>
      </c>
      <c r="Y941">
        <f t="shared" si="325"/>
        <v>2668.0749815245995</v>
      </c>
      <c r="Z941">
        <f t="shared" si="326"/>
        <v>66.633265422161458</v>
      </c>
      <c r="AA941">
        <f t="shared" si="327"/>
        <v>81.864981524599443</v>
      </c>
      <c r="AB941">
        <f t="shared" si="338"/>
        <v>0.67325591178766897</v>
      </c>
      <c r="AC941">
        <f t="shared" si="328"/>
        <v>9.4971246275097343E-3</v>
      </c>
      <c r="AD941">
        <f t="shared" si="329"/>
        <v>9.4971246275097343E-3</v>
      </c>
      <c r="AE941">
        <f t="shared" si="330"/>
        <v>0.77999999999999836</v>
      </c>
      <c r="AF941">
        <f t="shared" si="339"/>
        <v>336.79164051084422</v>
      </c>
      <c r="AG941">
        <f t="shared" si="331"/>
        <v>0.4589314261812778</v>
      </c>
      <c r="AH941">
        <f t="shared" si="332"/>
        <v>0.56383868458730491</v>
      </c>
      <c r="AI941">
        <f t="shared" si="340"/>
        <v>0.22000000000000164</v>
      </c>
      <c r="AJ941">
        <f>MAX(0, $R941 - $AA941) * INDEX(Model_Assumptions[Values], 7)</f>
        <v>2898.0122234129985</v>
      </c>
      <c r="AK941">
        <f>MAX(0, INDEX(Model_Assumptions[Values], 4) - $AD941)</f>
        <v>4.0502875372490268E-2</v>
      </c>
      <c r="AL941">
        <f>MAX(0, INDEX(Model_Assumptions[Values], 5) - $AC941)</f>
        <v>1.0502875372490266E-2</v>
      </c>
      <c r="AM941">
        <f>INDEX(Model_Assumptions[Values], 6) * MAX(0, INDEX(Model_Assumptions[Values], 3) - $AB941)^2</f>
        <v>0</v>
      </c>
      <c r="AN941">
        <f t="shared" si="333"/>
        <v>2958.6316766376472</v>
      </c>
      <c r="AO941" cm="1">
        <f t="array" ref="AO941">IFERROR(STDEV(IF($E$2:$E$2201=$E941, $AJ$2:$AJ$2201)), 0)</f>
        <v>60.947301692565105</v>
      </c>
      <c r="AP941">
        <f t="shared" si="341"/>
        <v>-0.99462078781485286</v>
      </c>
      <c r="AQ941">
        <f t="shared" si="334"/>
        <v>4.4007385972839277E-2</v>
      </c>
      <c r="AR941" cm="1">
        <f t="array" ref="AR941">IFERROR(STDEV(IF($E$2:$E$2201=$E941, $AK$2:$AK$2201)), 0)</f>
        <v>3.5240324982646373E-3</v>
      </c>
      <c r="AS941">
        <f t="shared" si="342"/>
        <v>-0.99446035247256048</v>
      </c>
      <c r="AT941">
        <f t="shared" si="335"/>
        <v>1.4007385972839298E-2</v>
      </c>
      <c r="AU941" cm="1">
        <f t="array" ref="AU941">IFERROR(STDEV(IF($E$2:$E$2201=$E941, $AL$2:$AL$2201)), 0)</f>
        <v>3.5240324982646382E-3</v>
      </c>
      <c r="AV941">
        <f t="shared" si="343"/>
        <v>-0.99446035247256659</v>
      </c>
      <c r="AW941">
        <f t="shared" si="336"/>
        <v>0</v>
      </c>
      <c r="AX941" cm="1">
        <f t="array" ref="AX941">IFERROR(STDEV(IF($E$2:$E$2201=$E941, $AM$2:$AM$2201)), 0)</f>
        <v>0</v>
      </c>
      <c r="AY941">
        <f t="shared" si="344"/>
        <v>-0.99446035247256659</v>
      </c>
      <c r="AZ941">
        <f>INDEX(Model_Assumptions[Values],9)*((INDEX(Model_Scenarios[GR Weight],1)*$AG941)+(INDEX(Model_Scenarios[GP Weight],1)*$AH941)+(INDEX(Model_Scenarios[LTV Weight],1)*$AI941))-(INDEX(Model_Scenarios[LTV Weight],1)*$AP941)-(INDEX(Model_Scenarios[GP Weight],1)*($AS941+$AV941+$AY941))</f>
        <v>2.4854197913779497</v>
      </c>
      <c r="BA941">
        <f>INDEX(Model_Assumptions[Values],9)*((INDEX(Model_Scenarios[GR Weight],2)*$AG941)+(INDEX(Model_Scenarios[GP Weight],2)*$AH941)+(INDEX(Model_Scenarios[LTV Weight],2)*$AI941))-(INDEX(Model_Scenarios[LTV Weight],2)*$AP941)-(INDEX(Model_Scenarios[GP Weight],2)*($AS941+$AV941+$AY941))</f>
        <v>2.8662169777864617</v>
      </c>
      <c r="BB941">
        <f>INDEX(Model_Assumptions[Values],9)*((INDEX(Model_Scenarios[GR Weight],3)*$AG941)+(INDEX(Model_Scenarios[GP Weight],3)*$AH941)+(INDEX(Model_Scenarios[LTV Weight],3)*$AI941))-(INDEX(Model_Scenarios[LTV Weight],3)*$AP941)-(INDEX(Model_Scenarios[GP Weight],3)*($AS941+$AV941+$AY941))</f>
        <v>3.4424136659765177</v>
      </c>
      <c r="BC941">
        <f>INDEX(Model_Assumptions[Values],9)*((INDEX(Model_Scenarios[GR Weight],4)*$AG941)+(INDEX(Model_Scenarios[GP Weight],4)*$AH941)+(INDEX(Model_Scenarios[LTV Weight],4)*$AI941))-(INDEX(Model_Scenarios[LTV Weight],4)*$AP941)-(INDEX(Model_Scenarios[GP Weight],4)*($AS941+$AV941+$AY941))</f>
        <v>3.4624173002856709</v>
      </c>
      <c r="BD941">
        <f>INDEX(Model_Assumptions[Values],9)*((INDEX(Model_Scenarios[GR Weight],5)*$AG941)+(INDEX(Model_Scenarios[GP Weight],5)*$AH941)+(INDEX(Model_Scenarios[LTV Weight],5)*$AI941))-(INDEX(Model_Scenarios[LTV Weight],5)*$AP941)-(INDEX(Model_Scenarios[GP Weight],5)*($AS941+$AV941+$AY941))</f>
        <v>4.174002587329813</v>
      </c>
    </row>
    <row r="942" spans="1:56" x14ac:dyDescent="0.25">
      <c r="A942">
        <v>941</v>
      </c>
      <c r="B942">
        <v>19</v>
      </c>
      <c r="C942" s="3">
        <v>41</v>
      </c>
      <c r="D942" s="4">
        <v>0.8</v>
      </c>
      <c r="E942" t="str">
        <v>SKU-1024</v>
      </c>
      <c r="F942" t="str">
        <v>Hold</v>
      </c>
      <c r="G942" t="str">
        <v>Full</v>
      </c>
      <c r="H942">
        <v>118.07</v>
      </c>
      <c r="I942">
        <v>39.700000000000003</v>
      </c>
      <c r="J942">
        <v>33</v>
      </c>
      <c r="K942">
        <v>3896.31</v>
      </c>
      <c r="L942">
        <v>2586.21</v>
      </c>
      <c r="M942">
        <v>0.66375878716015924</v>
      </c>
      <c r="N942">
        <v>122.4697637688033</v>
      </c>
      <c r="O942">
        <v>145.19220437050944</v>
      </c>
      <c r="P942">
        <v>145.1922043705099</v>
      </c>
      <c r="Q942">
        <v>1980.231264876048</v>
      </c>
      <c r="R942">
        <v>1530.8710932310987</v>
      </c>
      <c r="S942">
        <v>1</v>
      </c>
      <c r="T942">
        <f t="shared" si="322"/>
        <v>121.58981101504264</v>
      </c>
      <c r="U942">
        <f t="shared" si="323"/>
        <v>2.9811222283752426E-2</v>
      </c>
      <c r="V942">
        <f>IF($F942="Reduce", INDEX(Model_Assumptions[Values], 2), INDEX(Model_Assumptions[Values], 1))</f>
        <v>-0.4</v>
      </c>
      <c r="W942">
        <f t="shared" si="324"/>
        <v>32.606491865854466</v>
      </c>
      <c r="X942">
        <f t="shared" si="337"/>
        <v>3964.6171838327696</v>
      </c>
      <c r="Y942">
        <f t="shared" si="325"/>
        <v>2670.1394567583475</v>
      </c>
      <c r="Z942">
        <f t="shared" si="326"/>
        <v>68.307183832769624</v>
      </c>
      <c r="AA942">
        <f t="shared" si="327"/>
        <v>83.929456758347442</v>
      </c>
      <c r="AB942">
        <f t="shared" si="338"/>
        <v>0.67349237844371301</v>
      </c>
      <c r="AC942">
        <f t="shared" si="328"/>
        <v>9.7335912835537775E-3</v>
      </c>
      <c r="AD942">
        <f t="shared" si="329"/>
        <v>9.7335912835537775E-3</v>
      </c>
      <c r="AE942">
        <f t="shared" si="330"/>
        <v>0.8</v>
      </c>
      <c r="AF942">
        <f t="shared" si="339"/>
        <v>306.17421864621969</v>
      </c>
      <c r="AG942">
        <f t="shared" si="331"/>
        <v>0.47046040886919521</v>
      </c>
      <c r="AH942">
        <f t="shared" si="332"/>
        <v>0.57805759697794368</v>
      </c>
      <c r="AI942">
        <f t="shared" si="340"/>
        <v>0.19999999999999996</v>
      </c>
      <c r="AJ942">
        <f>MAX(0, $R942 - $AA942) * INDEX(Model_Assumptions[Values], 7)</f>
        <v>2893.8832729455025</v>
      </c>
      <c r="AK942">
        <f>MAX(0, INDEX(Model_Assumptions[Values], 4) - $AD942)</f>
        <v>4.0266408716446225E-2</v>
      </c>
      <c r="AL942">
        <f>MAX(0, INDEX(Model_Assumptions[Values], 5) - $AC942)</f>
        <v>1.0266408716446223E-2</v>
      </c>
      <c r="AM942">
        <f>INDEX(Model_Assumptions[Values], 6) * MAX(0, INDEX(Model_Assumptions[Values], 3) - $AB942)^2</f>
        <v>0</v>
      </c>
      <c r="AN942">
        <f t="shared" si="333"/>
        <v>2958.6316766376472</v>
      </c>
      <c r="AO942" cm="1">
        <f t="array" ref="AO942">IFERROR(STDEV(IF($E$2:$E$2201=$E942, $AJ$2:$AJ$2201)), 0)</f>
        <v>60.947301692565105</v>
      </c>
      <c r="AP942">
        <f t="shared" si="341"/>
        <v>-1.0623670268251302</v>
      </c>
      <c r="AQ942">
        <f t="shared" si="334"/>
        <v>4.4007385972839277E-2</v>
      </c>
      <c r="AR942" cm="1">
        <f t="array" ref="AR942">IFERROR(STDEV(IF($E$2:$E$2201=$E942, $AK$2:$AK$2201)), 0)</f>
        <v>3.5240324982646373E-3</v>
      </c>
      <c r="AS942">
        <f t="shared" si="342"/>
        <v>-1.0615615089347916</v>
      </c>
      <c r="AT942">
        <f t="shared" si="335"/>
        <v>1.4007385972839298E-2</v>
      </c>
      <c r="AU942" cm="1">
        <f t="array" ref="AU942">IFERROR(STDEV(IF($E$2:$E$2201=$E942, $AL$2:$AL$2201)), 0)</f>
        <v>3.5240324982646382E-3</v>
      </c>
      <c r="AV942">
        <f t="shared" si="343"/>
        <v>-1.0615615089347978</v>
      </c>
      <c r="AW942">
        <f t="shared" si="336"/>
        <v>0</v>
      </c>
      <c r="AX942" cm="1">
        <f t="array" ref="AX942">IFERROR(STDEV(IF($E$2:$E$2201=$E942, $AM$2:$AM$2201)), 0)</f>
        <v>0</v>
      </c>
      <c r="AY942">
        <f t="shared" si="344"/>
        <v>-1.0615615089347978</v>
      </c>
      <c r="AZ942">
        <f>INDEX(Model_Assumptions[Values],9)*((INDEX(Model_Scenarios[GR Weight],1)*$AG942)+(INDEX(Model_Scenarios[GP Weight],1)*$AH942)+(INDEX(Model_Scenarios[LTV Weight],1)*$AI942))-(INDEX(Model_Scenarios[LTV Weight],1)*$AP942)-(INDEX(Model_Scenarios[GP Weight],1)*($AS942+$AV942+$AY942))</f>
        <v>2.4926210770641122</v>
      </c>
      <c r="BA942">
        <f>INDEX(Model_Assumptions[Values],9)*((INDEX(Model_Scenarios[GR Weight],2)*$AG942)+(INDEX(Model_Scenarios[GP Weight],2)*$AH942)+(INDEX(Model_Scenarios[LTV Weight],2)*$AI942))-(INDEX(Model_Scenarios[LTV Weight],2)*$AP942)-(INDEX(Model_Scenarios[GP Weight],2)*($AS942+$AV942+$AY942))</f>
        <v>2.9083783764270521</v>
      </c>
      <c r="BB942">
        <f>INDEX(Model_Assumptions[Values],9)*((INDEX(Model_Scenarios[GR Weight],3)*$AG942)+(INDEX(Model_Scenarios[GP Weight],3)*$AH942)+(INDEX(Model_Scenarios[LTV Weight],3)*$AI942))-(INDEX(Model_Scenarios[LTV Weight],3)*$AP942)-(INDEX(Model_Scenarios[GP Weight],3)*($AS942+$AV942+$AY942))</f>
        <v>3.5392627009094833</v>
      </c>
      <c r="BC942">
        <f>INDEX(Model_Assumptions[Values],9)*((INDEX(Model_Scenarios[GR Weight],4)*$AG942)+(INDEX(Model_Scenarios[GP Weight],4)*$AH942)+(INDEX(Model_Scenarios[LTV Weight],4)*$AI942))-(INDEX(Model_Scenarios[LTV Weight],4)*$AP942)-(INDEX(Model_Scenarios[GP Weight],4)*($AS942+$AV942+$AY942))</f>
        <v>3.5682562026615678</v>
      </c>
      <c r="BD942">
        <f>INDEX(Model_Assumptions[Values],9)*((INDEX(Model_Scenarios[GR Weight],5)*$AG942)+(INDEX(Model_Scenarios[GP Weight],5)*$AH942)+(INDEX(Model_Scenarios[LTV Weight],5)*$AI942))-(INDEX(Model_Scenarios[LTV Weight],5)*$AP942)-(INDEX(Model_Scenarios[GP Weight],5)*($AS942+$AV942+$AY942))</f>
        <v>4.3272870470072364</v>
      </c>
    </row>
    <row r="943" spans="1:56" x14ac:dyDescent="0.25">
      <c r="A943">
        <v>942</v>
      </c>
      <c r="B943">
        <v>19</v>
      </c>
      <c r="C943" s="3">
        <v>42</v>
      </c>
      <c r="D943" s="4">
        <v>0.82000000000000006</v>
      </c>
      <c r="E943" t="str">
        <v>SKU-1024</v>
      </c>
      <c r="F943" t="str">
        <v>Hold</v>
      </c>
      <c r="G943" t="str">
        <v>Full</v>
      </c>
      <c r="H943">
        <v>118.07</v>
      </c>
      <c r="I943">
        <v>39.700000000000003</v>
      </c>
      <c r="J943">
        <v>33</v>
      </c>
      <c r="K943">
        <v>3896.31</v>
      </c>
      <c r="L943">
        <v>2586.21</v>
      </c>
      <c r="M943">
        <v>0.66375878716015924</v>
      </c>
      <c r="N943">
        <v>122.4697637688033</v>
      </c>
      <c r="O943">
        <v>145.19220437050944</v>
      </c>
      <c r="P943">
        <v>145.1922043705099</v>
      </c>
      <c r="Q943">
        <v>1980.231264876048</v>
      </c>
      <c r="R943">
        <v>1530.8710932310987</v>
      </c>
      <c r="S943">
        <v>1</v>
      </c>
      <c r="T943">
        <f t="shared" si="322"/>
        <v>121.67780629041872</v>
      </c>
      <c r="U943">
        <f t="shared" si="323"/>
        <v>3.0556502840846298E-2</v>
      </c>
      <c r="V943">
        <f>IF($F943="Reduce", INDEX(Model_Assumptions[Values], 2), INDEX(Model_Assumptions[Values], 1))</f>
        <v>-0.4</v>
      </c>
      <c r="W943">
        <f t="shared" si="324"/>
        <v>32.596654162500826</v>
      </c>
      <c r="X943">
        <f t="shared" si="337"/>
        <v>3966.2893709005466</v>
      </c>
      <c r="Y943">
        <f t="shared" si="325"/>
        <v>2672.2022006492634</v>
      </c>
      <c r="Z943">
        <f t="shared" si="326"/>
        <v>69.979370900546655</v>
      </c>
      <c r="AA943">
        <f t="shared" si="327"/>
        <v>85.992200649263395</v>
      </c>
      <c r="AB943">
        <f t="shared" si="338"/>
        <v>0.67372850308260279</v>
      </c>
      <c r="AC943">
        <f t="shared" si="328"/>
        <v>9.9697159224435561E-3</v>
      </c>
      <c r="AD943">
        <f t="shared" si="329"/>
        <v>9.9697159224435561E-3</v>
      </c>
      <c r="AE943">
        <f t="shared" si="330"/>
        <v>0.82000000000000162</v>
      </c>
      <c r="AF943">
        <f t="shared" si="339"/>
        <v>275.55679678159527</v>
      </c>
      <c r="AG943">
        <f t="shared" si="331"/>
        <v>0.48197746706820055</v>
      </c>
      <c r="AH943">
        <f t="shared" si="332"/>
        <v>0.59226458487966405</v>
      </c>
      <c r="AI943">
        <f t="shared" si="340"/>
        <v>0.17999999999999836</v>
      </c>
      <c r="AJ943">
        <f>MAX(0, $R943 - $AA943) * INDEX(Model_Assumptions[Values], 7)</f>
        <v>2889.7577851636706</v>
      </c>
      <c r="AK943">
        <f>MAX(0, INDEX(Model_Assumptions[Values], 4) - $AD943)</f>
        <v>4.0030284077556447E-2</v>
      </c>
      <c r="AL943">
        <f>MAX(0, INDEX(Model_Assumptions[Values], 5) - $AC943)</f>
        <v>1.0030284077556444E-2</v>
      </c>
      <c r="AM943">
        <f>INDEX(Model_Assumptions[Values], 6) * MAX(0, INDEX(Model_Assumptions[Values], 3) - $AB943)^2</f>
        <v>0</v>
      </c>
      <c r="AN943">
        <f t="shared" si="333"/>
        <v>2958.6316766376472</v>
      </c>
      <c r="AO943" cm="1">
        <f t="array" ref="AO943">IFERROR(STDEV(IF($E$2:$E$2201=$E943, $AJ$2:$AJ$2201)), 0)</f>
        <v>60.947301692565105</v>
      </c>
      <c r="AP943">
        <f t="shared" si="341"/>
        <v>-1.1300564514142941</v>
      </c>
      <c r="AQ943">
        <f t="shared" si="334"/>
        <v>4.4007385972839277E-2</v>
      </c>
      <c r="AR943" cm="1">
        <f t="array" ref="AR943">IFERROR(STDEV(IF($E$2:$E$2201=$E943, $AK$2:$AK$2201)), 0)</f>
        <v>3.5240324982646373E-3</v>
      </c>
      <c r="AS943">
        <f t="shared" si="342"/>
        <v>-1.1285656126160304</v>
      </c>
      <c r="AT943">
        <f t="shared" si="335"/>
        <v>1.4007385972839298E-2</v>
      </c>
      <c r="AU943" cm="1">
        <f t="array" ref="AU943">IFERROR(STDEV(IF($E$2:$E$2201=$E943, $AL$2:$AL$2201)), 0)</f>
        <v>3.5240324982646382E-3</v>
      </c>
      <c r="AV943">
        <f t="shared" si="343"/>
        <v>-1.1285656126160366</v>
      </c>
      <c r="AW943">
        <f t="shared" si="336"/>
        <v>0</v>
      </c>
      <c r="AX943" cm="1">
        <f t="array" ref="AX943">IFERROR(STDEV(IF($E$2:$E$2201=$E943, $AM$2:$AM$2201)), 0)</f>
        <v>0</v>
      </c>
      <c r="AY943">
        <f t="shared" si="344"/>
        <v>-1.1285656126160366</v>
      </c>
      <c r="AZ943">
        <f>INDEX(Model_Assumptions[Values],9)*((INDEX(Model_Scenarios[GR Weight],1)*$AG943)+(INDEX(Model_Scenarios[GP Weight],1)*$AH943)+(INDEX(Model_Scenarios[LTV Weight],1)*$AI943))-(INDEX(Model_Scenarios[LTV Weight],1)*$AP943)-(INDEX(Model_Scenarios[GP Weight],1)*($AS943+$AV943+$AY943))</f>
        <v>2.4997358708901714</v>
      </c>
      <c r="BA943">
        <f>INDEX(Model_Assumptions[Values],9)*((INDEX(Model_Scenarios[GR Weight],2)*$AG943)+(INDEX(Model_Scenarios[GP Weight],2)*$AH943)+(INDEX(Model_Scenarios[LTV Weight],2)*$AI943))-(INDEX(Model_Scenarios[LTV Weight],2)*$AP943)-(INDEX(Model_Scenarios[GP Weight],2)*($AS943+$AV943+$AY943))</f>
        <v>2.9504237461697209</v>
      </c>
      <c r="BB943">
        <f>INDEX(Model_Assumptions[Values],9)*((INDEX(Model_Scenarios[GR Weight],3)*$AG943)+(INDEX(Model_Scenarios[GP Weight],3)*$AH943)+(INDEX(Model_Scenarios[LTV Weight],3)*$AI943))-(INDEX(Model_Scenarios[LTV Weight],3)*$AP943)-(INDEX(Model_Scenarios[GP Weight],3)*($AS943+$AV943+$AY943))</f>
        <v>3.6359513311872131</v>
      </c>
      <c r="BC943">
        <f>INDEX(Model_Assumptions[Values],9)*((INDEX(Model_Scenarios[GR Weight],4)*$AG943)+(INDEX(Model_Scenarios[GP Weight],4)*$AH943)+(INDEX(Model_Scenarios[LTV Weight],4)*$AI943))-(INDEX(Model_Scenarios[LTV Weight],4)*$AP943)-(INDEX(Model_Scenarios[GP Weight],4)*($AS943+$AV943+$AY943))</f>
        <v>3.6739344195798846</v>
      </c>
      <c r="BD943">
        <f>INDEX(Model_Assumptions[Values],9)*((INDEX(Model_Scenarios[GR Weight],5)*$AG943)+(INDEX(Model_Scenarios[GP Weight],5)*$AH943)+(INDEX(Model_Scenarios[LTV Weight],5)*$AI943))-(INDEX(Model_Scenarios[LTV Weight],5)*$AP943)-(INDEX(Model_Scenarios[GP Weight],5)*($AS943+$AV943+$AY943))</f>
        <v>4.4803524491573059</v>
      </c>
    </row>
    <row r="944" spans="1:56" x14ac:dyDescent="0.25">
      <c r="A944">
        <v>943</v>
      </c>
      <c r="B944">
        <v>19</v>
      </c>
      <c r="C944" s="3">
        <v>43</v>
      </c>
      <c r="D944" s="4">
        <v>0.84</v>
      </c>
      <c r="E944" t="str">
        <v>SKU-1024</v>
      </c>
      <c r="F944" t="str">
        <v>Hold</v>
      </c>
      <c r="G944" t="str">
        <v>Full</v>
      </c>
      <c r="H944">
        <v>118.07</v>
      </c>
      <c r="I944">
        <v>39.700000000000003</v>
      </c>
      <c r="J944">
        <v>33</v>
      </c>
      <c r="K944">
        <v>3896.31</v>
      </c>
      <c r="L944">
        <v>2586.21</v>
      </c>
      <c r="M944">
        <v>0.66375878716015924</v>
      </c>
      <c r="N944">
        <v>122.4697637688033</v>
      </c>
      <c r="O944">
        <v>145.19220437050944</v>
      </c>
      <c r="P944">
        <v>145.1922043705099</v>
      </c>
      <c r="Q944">
        <v>1980.231264876048</v>
      </c>
      <c r="R944">
        <v>1530.8710932310987</v>
      </c>
      <c r="S944">
        <v>1</v>
      </c>
      <c r="T944">
        <f t="shared" si="322"/>
        <v>121.76580156579477</v>
      </c>
      <c r="U944">
        <f t="shared" si="323"/>
        <v>3.1301783397940049E-2</v>
      </c>
      <c r="V944">
        <f>IF($F944="Reduce", INDEX(Model_Assumptions[Values], 2), INDEX(Model_Assumptions[Values], 1))</f>
        <v>-0.4</v>
      </c>
      <c r="W944">
        <f t="shared" si="324"/>
        <v>32.586816459147194</v>
      </c>
      <c r="X944">
        <f t="shared" si="337"/>
        <v>3967.9598266254925</v>
      </c>
      <c r="Y944">
        <f t="shared" si="325"/>
        <v>2674.2632131973487</v>
      </c>
      <c r="Z944">
        <f t="shared" si="326"/>
        <v>71.649826625492551</v>
      </c>
      <c r="AA944">
        <f t="shared" si="327"/>
        <v>88.053213197348668</v>
      </c>
      <c r="AB944">
        <f t="shared" si="338"/>
        <v>0.67396428644582485</v>
      </c>
      <c r="AC944">
        <f t="shared" si="328"/>
        <v>1.0205499285665609E-2</v>
      </c>
      <c r="AD944">
        <f t="shared" si="329"/>
        <v>1.0205499285665609E-2</v>
      </c>
      <c r="AE944">
        <f t="shared" si="330"/>
        <v>0.84</v>
      </c>
      <c r="AF944">
        <f t="shared" si="339"/>
        <v>244.93937491697585</v>
      </c>
      <c r="AG944">
        <f t="shared" si="331"/>
        <v>0.49348260077829376</v>
      </c>
      <c r="AH944">
        <f t="shared" si="332"/>
        <v>0.60645964829247556</v>
      </c>
      <c r="AI944">
        <f t="shared" si="340"/>
        <v>0.16000000000000003</v>
      </c>
      <c r="AJ944">
        <f>MAX(0, $R944 - $AA944) * INDEX(Model_Assumptions[Values], 7)</f>
        <v>2885.6357600675001</v>
      </c>
      <c r="AK944">
        <f>MAX(0, INDEX(Model_Assumptions[Values], 4) - $AD944)</f>
        <v>3.9794500714334394E-2</v>
      </c>
      <c r="AL944">
        <f>MAX(0, INDEX(Model_Assumptions[Values], 5) - $AC944)</f>
        <v>9.7945007143343914E-3</v>
      </c>
      <c r="AM944">
        <f>INDEX(Model_Assumptions[Values], 6) * MAX(0, INDEX(Model_Assumptions[Values], 3) - $AB944)^2</f>
        <v>0</v>
      </c>
      <c r="AN944">
        <f t="shared" si="333"/>
        <v>2958.6316766376472</v>
      </c>
      <c r="AO944" cm="1">
        <f t="array" ref="AO944">IFERROR(STDEV(IF($E$2:$E$2201=$E944, $AJ$2:$AJ$2201)), 0)</f>
        <v>60.947301692565105</v>
      </c>
      <c r="AP944">
        <f t="shared" si="341"/>
        <v>-1.1976890615823894</v>
      </c>
      <c r="AQ944">
        <f t="shared" si="334"/>
        <v>4.4007385972839277E-2</v>
      </c>
      <c r="AR944" cm="1">
        <f t="array" ref="AR944">IFERROR(STDEV(IF($E$2:$E$2201=$E944, $AK$2:$AK$2201)), 0)</f>
        <v>3.5240324982646373E-3</v>
      </c>
      <c r="AS944">
        <f t="shared" si="342"/>
        <v>-1.1954728739248184</v>
      </c>
      <c r="AT944">
        <f t="shared" si="335"/>
        <v>1.4007385972839298E-2</v>
      </c>
      <c r="AU944" cm="1">
        <f t="array" ref="AU944">IFERROR(STDEV(IF($E$2:$E$2201=$E944, $AL$2:$AL$2201)), 0)</f>
        <v>3.5240324982646382E-3</v>
      </c>
      <c r="AV944">
        <f t="shared" si="343"/>
        <v>-1.1954728739248246</v>
      </c>
      <c r="AW944">
        <f t="shared" si="336"/>
        <v>0</v>
      </c>
      <c r="AX944" cm="1">
        <f t="array" ref="AX944">IFERROR(STDEV(IF($E$2:$E$2201=$E944, $AM$2:$AM$2201)), 0)</f>
        <v>0</v>
      </c>
      <c r="AY944">
        <f t="shared" si="344"/>
        <v>-1.1954728739248246</v>
      </c>
      <c r="AZ944">
        <f>INDEX(Model_Assumptions[Values],9)*((INDEX(Model_Scenarios[GR Weight],1)*$AG944)+(INDEX(Model_Scenarios[GP Weight],1)*$AH944)+(INDEX(Model_Scenarios[LTV Weight],1)*$AI944))-(INDEX(Model_Scenarios[LTV Weight],1)*$AP944)-(INDEX(Model_Scenarios[GP Weight],1)*($AS944+$AV944+$AY944))</f>
        <v>2.5067642359787432</v>
      </c>
      <c r="BA944">
        <f>INDEX(Model_Assumptions[Values],9)*((INDEX(Model_Scenarios[GR Weight],2)*$AG944)+(INDEX(Model_Scenarios[GP Weight],2)*$AH944)+(INDEX(Model_Scenarios[LTV Weight],2)*$AI944))-(INDEX(Model_Scenarios[LTV Weight],2)*$AP944)-(INDEX(Model_Scenarios[GP Weight],2)*($AS944+$AV944+$AY944))</f>
        <v>2.9923532132596429</v>
      </c>
      <c r="BB944">
        <f>INDEX(Model_Assumptions[Values],9)*((INDEX(Model_Scenarios[GR Weight],3)*$AG944)+(INDEX(Model_Scenarios[GP Weight],3)*$AH944)+(INDEX(Model_Scenarios[LTV Weight],3)*$AI944))-(INDEX(Model_Scenarios[LTV Weight],3)*$AP944)-(INDEX(Model_Scenarios[GP Weight],3)*($AS944+$AV944+$AY944))</f>
        <v>3.7324797777387193</v>
      </c>
      <c r="BC944">
        <f>INDEX(Model_Assumptions[Values],9)*((INDEX(Model_Scenarios[GR Weight],4)*$AG944)+(INDEX(Model_Scenarios[GP Weight],4)*$AH944)+(INDEX(Model_Scenarios[LTV Weight],4)*$AI944))-(INDEX(Model_Scenarios[LTV Weight],4)*$AP944)-(INDEX(Model_Scenarios[GP Weight],4)*($AS944+$AV944+$AY944))</f>
        <v>3.7794521719696261</v>
      </c>
      <c r="BD944">
        <f>INDEX(Model_Assumptions[Values],9)*((INDEX(Model_Scenarios[GR Weight],5)*$AG944)+(INDEX(Model_Scenarios[GP Weight],5)*$AH944)+(INDEX(Model_Scenarios[LTV Weight],5)*$AI944))-(INDEX(Model_Scenarios[LTV Weight],5)*$AP944)-(INDEX(Model_Scenarios[GP Weight],5)*($AS944+$AV944+$AY944))</f>
        <v>4.6331991409541562</v>
      </c>
    </row>
    <row r="945" spans="1:56" x14ac:dyDescent="0.25">
      <c r="A945">
        <v>944</v>
      </c>
      <c r="B945">
        <v>19</v>
      </c>
      <c r="C945" s="3">
        <v>44</v>
      </c>
      <c r="D945" s="4">
        <v>0.86</v>
      </c>
      <c r="E945" t="str">
        <v>SKU-1024</v>
      </c>
      <c r="F945" t="str">
        <v>Hold</v>
      </c>
      <c r="G945" t="str">
        <v>Full</v>
      </c>
      <c r="H945">
        <v>118.07</v>
      </c>
      <c r="I945">
        <v>39.700000000000003</v>
      </c>
      <c r="J945">
        <v>33</v>
      </c>
      <c r="K945">
        <v>3896.31</v>
      </c>
      <c r="L945">
        <v>2586.21</v>
      </c>
      <c r="M945">
        <v>0.66375878716015924</v>
      </c>
      <c r="N945">
        <v>122.4697637688033</v>
      </c>
      <c r="O945">
        <v>145.19220437050944</v>
      </c>
      <c r="P945">
        <v>145.1922043705099</v>
      </c>
      <c r="Q945">
        <v>1980.231264876048</v>
      </c>
      <c r="R945">
        <v>1530.8710932310987</v>
      </c>
      <c r="S945">
        <v>1</v>
      </c>
      <c r="T945">
        <f t="shared" si="322"/>
        <v>121.85379684117083</v>
      </c>
      <c r="U945">
        <f t="shared" si="323"/>
        <v>3.2047063955033796E-2</v>
      </c>
      <c r="V945">
        <f>IF($F945="Reduce", INDEX(Model_Assumptions[Values], 2), INDEX(Model_Assumptions[Values], 1))</f>
        <v>-0.4</v>
      </c>
      <c r="W945">
        <f t="shared" si="324"/>
        <v>32.576978755793554</v>
      </c>
      <c r="X945">
        <f t="shared" si="337"/>
        <v>3969.6285510076059</v>
      </c>
      <c r="Y945">
        <f t="shared" si="325"/>
        <v>2676.3224944026015</v>
      </c>
      <c r="Z945">
        <f t="shared" si="326"/>
        <v>73.318551007605947</v>
      </c>
      <c r="AA945">
        <f t="shared" si="327"/>
        <v>90.112494402601442</v>
      </c>
      <c r="AB945">
        <f t="shared" si="338"/>
        <v>0.67419972927272342</v>
      </c>
      <c r="AC945">
        <f t="shared" si="328"/>
        <v>1.0440942112564189E-2</v>
      </c>
      <c r="AD945">
        <f t="shared" si="329"/>
        <v>1.0440942112564189E-2</v>
      </c>
      <c r="AE945">
        <f t="shared" si="330"/>
        <v>0.85999999999999843</v>
      </c>
      <c r="AF945">
        <f t="shared" si="339"/>
        <v>214.32195305235621</v>
      </c>
      <c r="AG945">
        <f t="shared" si="331"/>
        <v>0.50497580999946556</v>
      </c>
      <c r="AH945">
        <f t="shared" si="332"/>
        <v>0.62064278721636557</v>
      </c>
      <c r="AI945">
        <f t="shared" si="340"/>
        <v>0.14000000000000157</v>
      </c>
      <c r="AJ945">
        <f>MAX(0, $R945 - $AA945) * INDEX(Model_Assumptions[Values], 7)</f>
        <v>2881.5171976569945</v>
      </c>
      <c r="AK945">
        <f>MAX(0, INDEX(Model_Assumptions[Values], 4) - $AD945)</f>
        <v>3.9559057887435814E-2</v>
      </c>
      <c r="AL945">
        <f>MAX(0, INDEX(Model_Assumptions[Values], 5) - $AC945)</f>
        <v>9.5590578874358116E-3</v>
      </c>
      <c r="AM945">
        <f>INDEX(Model_Assumptions[Values], 6) * MAX(0, INDEX(Model_Assumptions[Values], 3) - $AB945)^2</f>
        <v>0</v>
      </c>
      <c r="AN945">
        <f t="shared" si="333"/>
        <v>2958.6316766376472</v>
      </c>
      <c r="AO945" cm="1">
        <f t="array" ref="AO945">IFERROR(STDEV(IF($E$2:$E$2201=$E945, $AJ$2:$AJ$2201)), 0)</f>
        <v>60.947301692565105</v>
      </c>
      <c r="AP945">
        <f t="shared" si="341"/>
        <v>-1.2652648573293563</v>
      </c>
      <c r="AQ945">
        <f t="shared" si="334"/>
        <v>4.4007385972839277E-2</v>
      </c>
      <c r="AR945" cm="1">
        <f t="array" ref="AR945">IFERROR(STDEV(IF($E$2:$E$2201=$E945, $AK$2:$AK$2201)), 0)</f>
        <v>3.5240324982646373E-3</v>
      </c>
      <c r="AS945">
        <f t="shared" si="342"/>
        <v>-1.2622835026617896</v>
      </c>
      <c r="AT945">
        <f t="shared" si="335"/>
        <v>1.4007385972839298E-2</v>
      </c>
      <c r="AU945" cm="1">
        <f t="array" ref="AU945">IFERROR(STDEV(IF($E$2:$E$2201=$E945, $AL$2:$AL$2201)), 0)</f>
        <v>3.5240324982646382E-3</v>
      </c>
      <c r="AV945">
        <f t="shared" si="343"/>
        <v>-1.2622835026617958</v>
      </c>
      <c r="AW945">
        <f t="shared" si="336"/>
        <v>0</v>
      </c>
      <c r="AX945" cm="1">
        <f t="array" ref="AX945">IFERROR(STDEV(IF($E$2:$E$2201=$E945, $AM$2:$AM$2201)), 0)</f>
        <v>0</v>
      </c>
      <c r="AY945">
        <f t="shared" si="344"/>
        <v>-1.2622835026617958</v>
      </c>
      <c r="AZ945">
        <f>INDEX(Model_Assumptions[Values],9)*((INDEX(Model_Scenarios[GR Weight],1)*$AG945)+(INDEX(Model_Scenarios[GP Weight],1)*$AH945)+(INDEX(Model_Scenarios[LTV Weight],1)*$AI945))-(INDEX(Model_Scenarios[LTV Weight],1)*$AP945)-(INDEX(Model_Scenarios[GP Weight],1)*($AS945+$AV945+$AY945))</f>
        <v>2.5137062352699453</v>
      </c>
      <c r="BA945">
        <f>INDEX(Model_Assumptions[Values],9)*((INDEX(Model_Scenarios[GR Weight],2)*$AG945)+(INDEX(Model_Scenarios[GP Weight],2)*$AH945)+(INDEX(Model_Scenarios[LTV Weight],2)*$AI945))-(INDEX(Model_Scenarios[LTV Weight],2)*$AP945)-(INDEX(Model_Scenarios[GP Weight],2)*($AS945+$AV945+$AY945))</f>
        <v>3.0341669035771281</v>
      </c>
      <c r="BB945">
        <f>INDEX(Model_Assumptions[Values],9)*((INDEX(Model_Scenarios[GR Weight],3)*$AG945)+(INDEX(Model_Scenarios[GP Weight],3)*$AH945)+(INDEX(Model_Scenarios[LTV Weight],3)*$AI945))-(INDEX(Model_Scenarios[LTV Weight],3)*$AP945)-(INDEX(Model_Scenarios[GP Weight],3)*($AS945+$AV945+$AY945))</f>
        <v>3.8288482608546008</v>
      </c>
      <c r="BC945">
        <f>INDEX(Model_Assumptions[Values],9)*((INDEX(Model_Scenarios[GR Weight],4)*$AG945)+(INDEX(Model_Scenarios[GP Weight],4)*$AH945)+(INDEX(Model_Scenarios[LTV Weight],4)*$AI945))-(INDEX(Model_Scenarios[LTV Weight],4)*$AP945)-(INDEX(Model_Scenarios[GP Weight],4)*($AS945+$AV945+$AY945))</f>
        <v>3.8848096801213972</v>
      </c>
      <c r="BD945">
        <f>INDEX(Model_Assumptions[Values],9)*((INDEX(Model_Scenarios[GR Weight],5)*$AG945)+(INDEX(Model_Scenarios[GP Weight],5)*$AH945)+(INDEX(Model_Scenarios[LTV Weight],5)*$AI945))-(INDEX(Model_Scenarios[LTV Weight],5)*$AP945)-(INDEX(Model_Scenarios[GP Weight],5)*($AS945+$AV945+$AY945))</f>
        <v>4.7858274685687716</v>
      </c>
    </row>
    <row r="946" spans="1:56" x14ac:dyDescent="0.25">
      <c r="A946">
        <v>945</v>
      </c>
      <c r="B946">
        <v>19</v>
      </c>
      <c r="C946" s="3">
        <v>45</v>
      </c>
      <c r="D946" s="4">
        <v>0.88</v>
      </c>
      <c r="E946" t="str">
        <v>SKU-1024</v>
      </c>
      <c r="F946" t="str">
        <v>Hold</v>
      </c>
      <c r="G946" t="str">
        <v>Full</v>
      </c>
      <c r="H946">
        <v>118.07</v>
      </c>
      <c r="I946">
        <v>39.700000000000003</v>
      </c>
      <c r="J946">
        <v>33</v>
      </c>
      <c r="K946">
        <v>3896.31</v>
      </c>
      <c r="L946">
        <v>2586.21</v>
      </c>
      <c r="M946">
        <v>0.66375878716015924</v>
      </c>
      <c r="N946">
        <v>122.4697637688033</v>
      </c>
      <c r="O946">
        <v>145.19220437050944</v>
      </c>
      <c r="P946">
        <v>145.1922043705099</v>
      </c>
      <c r="Q946">
        <v>1980.231264876048</v>
      </c>
      <c r="R946">
        <v>1530.8710932310987</v>
      </c>
      <c r="S946">
        <v>1</v>
      </c>
      <c r="T946">
        <f t="shared" si="322"/>
        <v>121.94179211654691</v>
      </c>
      <c r="U946">
        <f t="shared" si="323"/>
        <v>3.2792344512127668E-2</v>
      </c>
      <c r="V946">
        <f>IF($F946="Reduce", INDEX(Model_Assumptions[Values], 2), INDEX(Model_Assumptions[Values], 1))</f>
        <v>-0.4</v>
      </c>
      <c r="W946">
        <f t="shared" si="324"/>
        <v>32.567141052439915</v>
      </c>
      <c r="X946">
        <f t="shared" si="337"/>
        <v>3971.2955440468886</v>
      </c>
      <c r="Y946">
        <f t="shared" si="325"/>
        <v>2678.3800442650236</v>
      </c>
      <c r="Z946">
        <f t="shared" si="326"/>
        <v>74.985544046888663</v>
      </c>
      <c r="AA946">
        <f t="shared" si="327"/>
        <v>92.170044265023535</v>
      </c>
      <c r="AB946">
        <f t="shared" si="338"/>
        <v>0.67443483230050938</v>
      </c>
      <c r="AC946">
        <f t="shared" si="328"/>
        <v>1.0676045140350143E-2</v>
      </c>
      <c r="AD946">
        <f t="shared" si="329"/>
        <v>1.0676045140350143E-2</v>
      </c>
      <c r="AE946">
        <f t="shared" si="330"/>
        <v>0.88</v>
      </c>
      <c r="AF946">
        <f t="shared" si="339"/>
        <v>183.70453118773185</v>
      </c>
      <c r="AG946">
        <f t="shared" si="331"/>
        <v>0.51645709473172841</v>
      </c>
      <c r="AH946">
        <f t="shared" si="332"/>
        <v>0.63481400165134672</v>
      </c>
      <c r="AI946">
        <f t="shared" si="340"/>
        <v>0.12</v>
      </c>
      <c r="AJ946">
        <f>MAX(0, $R946 - $AA946) * INDEX(Model_Assumptions[Values], 7)</f>
        <v>2877.4020979321504</v>
      </c>
      <c r="AK946">
        <f>MAX(0, INDEX(Model_Assumptions[Values], 4) - $AD946)</f>
        <v>3.9323954859649859E-2</v>
      </c>
      <c r="AL946">
        <f>MAX(0, INDEX(Model_Assumptions[Values], 5) - $AC946)</f>
        <v>9.3239548596498571E-3</v>
      </c>
      <c r="AM946">
        <f>INDEX(Model_Assumptions[Values], 6) * MAX(0, INDEX(Model_Assumptions[Values], 3) - $AB946)^2</f>
        <v>0</v>
      </c>
      <c r="AN946">
        <f t="shared" si="333"/>
        <v>2958.6316766376472</v>
      </c>
      <c r="AO946" cm="1">
        <f t="array" ref="AO946">IFERROR(STDEV(IF($E$2:$E$2201=$E946, $AJ$2:$AJ$2201)), 0)</f>
        <v>60.947301692565105</v>
      </c>
      <c r="AP946">
        <f t="shared" si="341"/>
        <v>-1.3327838386552544</v>
      </c>
      <c r="AQ946">
        <f t="shared" si="334"/>
        <v>4.4007385972839277E-2</v>
      </c>
      <c r="AR946" cm="1">
        <f t="array" ref="AR946">IFERROR(STDEV(IF($E$2:$E$2201=$E946, $AK$2:$AK$2201)), 0)</f>
        <v>3.5240324982646373E-3</v>
      </c>
      <c r="AS946">
        <f t="shared" si="342"/>
        <v>-1.3289977080221909</v>
      </c>
      <c r="AT946">
        <f t="shared" si="335"/>
        <v>1.4007385972839298E-2</v>
      </c>
      <c r="AU946" cm="1">
        <f t="array" ref="AU946">IFERROR(STDEV(IF($E$2:$E$2201=$E946, $AL$2:$AL$2201)), 0)</f>
        <v>3.5240324982646382E-3</v>
      </c>
      <c r="AV946">
        <f t="shared" si="343"/>
        <v>-1.3289977080221969</v>
      </c>
      <c r="AW946">
        <f t="shared" si="336"/>
        <v>0</v>
      </c>
      <c r="AX946" cm="1">
        <f t="array" ref="AX946">IFERROR(STDEV(IF($E$2:$E$2201=$E946, $AM$2:$AM$2201)), 0)</f>
        <v>0</v>
      </c>
      <c r="AY946">
        <f t="shared" si="344"/>
        <v>-1.3289977080221969</v>
      </c>
      <c r="AZ946">
        <f>INDEX(Model_Assumptions[Values],9)*((INDEX(Model_Scenarios[GR Weight],1)*$AG946)+(INDEX(Model_Scenarios[GP Weight],1)*$AH946)+(INDEX(Model_Scenarios[LTV Weight],1)*$AI946))-(INDEX(Model_Scenarios[LTV Weight],1)*$AP946)-(INDEX(Model_Scenarios[GP Weight],1)*($AS946+$AV946+$AY946))</f>
        <v>2.5205619315223995</v>
      </c>
      <c r="BA946">
        <f>INDEX(Model_Assumptions[Values],9)*((INDEX(Model_Scenarios[GR Weight],2)*$AG946)+(INDEX(Model_Scenarios[GP Weight],2)*$AH946)+(INDEX(Model_Scenarios[LTV Weight],2)*$AI946))-(INDEX(Model_Scenarios[LTV Weight],2)*$AP946)-(INDEX(Model_Scenarios[GP Weight],2)*($AS946+$AV946+$AY946))</f>
        <v>3.0758649426393756</v>
      </c>
      <c r="BB946">
        <f>INDEX(Model_Assumptions[Values],9)*((INDEX(Model_Scenarios[GR Weight],3)*$AG946)+(INDEX(Model_Scenarios[GP Weight],3)*$AH946)+(INDEX(Model_Scenarios[LTV Weight],3)*$AI946))-(INDEX(Model_Scenarios[LTV Weight],3)*$AP946)-(INDEX(Model_Scenarios[GP Weight],3)*($AS946+$AV946+$AY946))</f>
        <v>3.9250570001899234</v>
      </c>
      <c r="BC946">
        <f>INDEX(Model_Assumptions[Values],9)*((INDEX(Model_Scenarios[GR Weight],4)*$AG946)+(INDEX(Model_Scenarios[GP Weight],4)*$AH946)+(INDEX(Model_Scenarios[LTV Weight],4)*$AI946))-(INDEX(Model_Scenarios[LTV Weight],4)*$AP946)-(INDEX(Model_Scenarios[GP Weight],4)*($AS946+$AV946+$AY946))</f>
        <v>3.9900071636902616</v>
      </c>
      <c r="BD946">
        <f>INDEX(Model_Assumptions[Values],9)*((INDEX(Model_Scenarios[GR Weight],5)*$AG946)+(INDEX(Model_Scenarios[GP Weight],5)*$AH946)+(INDEX(Model_Scenarios[LTV Weight],5)*$AI946))-(INDEX(Model_Scenarios[LTV Weight],5)*$AP946)-(INDEX(Model_Scenarios[GP Weight],5)*($AS946+$AV946+$AY946))</f>
        <v>4.9382377771733674</v>
      </c>
    </row>
    <row r="947" spans="1:56" x14ac:dyDescent="0.25">
      <c r="A947">
        <v>946</v>
      </c>
      <c r="B947">
        <v>19</v>
      </c>
      <c r="C947" s="3">
        <v>46</v>
      </c>
      <c r="D947" s="4">
        <v>0.9</v>
      </c>
      <c r="E947" t="str">
        <v>SKU-1024</v>
      </c>
      <c r="F947" t="str">
        <v>Hold</v>
      </c>
      <c r="G947" t="str">
        <v>Full</v>
      </c>
      <c r="H947">
        <v>118.07</v>
      </c>
      <c r="I947">
        <v>39.700000000000003</v>
      </c>
      <c r="J947">
        <v>33</v>
      </c>
      <c r="K947">
        <v>3896.31</v>
      </c>
      <c r="L947">
        <v>2586.21</v>
      </c>
      <c r="M947">
        <v>0.66375878716015924</v>
      </c>
      <c r="N947">
        <v>122.4697637688033</v>
      </c>
      <c r="O947">
        <v>145.19220437050944</v>
      </c>
      <c r="P947">
        <v>145.1922043705099</v>
      </c>
      <c r="Q947">
        <v>1980.231264876048</v>
      </c>
      <c r="R947">
        <v>1530.8710932310987</v>
      </c>
      <c r="S947">
        <v>1</v>
      </c>
      <c r="T947">
        <f t="shared" si="322"/>
        <v>122.02978739192298</v>
      </c>
      <c r="U947">
        <f t="shared" si="323"/>
        <v>3.353762506922154E-2</v>
      </c>
      <c r="V947">
        <f>IF($F947="Reduce", INDEX(Model_Assumptions[Values], 2), INDEX(Model_Assumptions[Values], 1))</f>
        <v>-0.4</v>
      </c>
      <c r="W947">
        <f t="shared" si="324"/>
        <v>32.557303349086276</v>
      </c>
      <c r="X947">
        <f t="shared" si="337"/>
        <v>3972.9608057433402</v>
      </c>
      <c r="Y947">
        <f t="shared" si="325"/>
        <v>2680.435862784615</v>
      </c>
      <c r="Z947">
        <f t="shared" si="326"/>
        <v>76.650805743340243</v>
      </c>
      <c r="AA947">
        <f t="shared" si="327"/>
        <v>94.225862784614947</v>
      </c>
      <c r="AB947">
        <f t="shared" si="338"/>
        <v>0.6746695962642667</v>
      </c>
      <c r="AC947">
        <f t="shared" si="328"/>
        <v>1.0910809104107466E-2</v>
      </c>
      <c r="AD947">
        <f t="shared" si="329"/>
        <v>1.0910809104107466E-2</v>
      </c>
      <c r="AE947">
        <f t="shared" si="330"/>
        <v>0.90000000000000158</v>
      </c>
      <c r="AF947">
        <f t="shared" si="339"/>
        <v>153.08710932310746</v>
      </c>
      <c r="AG947">
        <f t="shared" si="331"/>
        <v>0.52792645497507917</v>
      </c>
      <c r="AH947">
        <f t="shared" si="332"/>
        <v>0.64897329159741879</v>
      </c>
      <c r="AI947">
        <f t="shared" si="340"/>
        <v>9.9999999999998423E-2</v>
      </c>
      <c r="AJ947">
        <f>MAX(0, $R947 - $AA947) * INDEX(Model_Assumptions[Values], 7)</f>
        <v>2873.2904608929675</v>
      </c>
      <c r="AK947">
        <f>MAX(0, INDEX(Model_Assumptions[Values], 4) - $AD947)</f>
        <v>3.9089190895892537E-2</v>
      </c>
      <c r="AL947">
        <f>MAX(0, INDEX(Model_Assumptions[Values], 5) - $AC947)</f>
        <v>9.0891908958925342E-3</v>
      </c>
      <c r="AM947">
        <f>INDEX(Model_Assumptions[Values], 6) * MAX(0, INDEX(Model_Assumptions[Values], 3) - $AB947)^2</f>
        <v>0</v>
      </c>
      <c r="AN947">
        <f t="shared" si="333"/>
        <v>2958.6316766376472</v>
      </c>
      <c r="AO947" cm="1">
        <f t="array" ref="AO947">IFERROR(STDEV(IF($E$2:$E$2201=$E947, $AJ$2:$AJ$2201)), 0)</f>
        <v>60.947301692565105</v>
      </c>
      <c r="AP947">
        <f t="shared" si="341"/>
        <v>-1.4002460055600838</v>
      </c>
      <c r="AQ947">
        <f t="shared" si="334"/>
        <v>4.4007385972839277E-2</v>
      </c>
      <c r="AR947" cm="1">
        <f t="array" ref="AR947">IFERROR(STDEV(IF($E$2:$E$2201=$E947, $AK$2:$AK$2201)), 0)</f>
        <v>3.5240324982646373E-3</v>
      </c>
      <c r="AS947">
        <f t="shared" si="342"/>
        <v>-1.3956156985977399</v>
      </c>
      <c r="AT947">
        <f t="shared" si="335"/>
        <v>1.4007385972839298E-2</v>
      </c>
      <c r="AU947" cm="1">
        <f t="array" ref="AU947">IFERROR(STDEV(IF($E$2:$E$2201=$E947, $AL$2:$AL$2201)), 0)</f>
        <v>3.5240324982646382E-3</v>
      </c>
      <c r="AV947">
        <f t="shared" si="343"/>
        <v>-1.3956156985977461</v>
      </c>
      <c r="AW947">
        <f t="shared" si="336"/>
        <v>0</v>
      </c>
      <c r="AX947" cm="1">
        <f t="array" ref="AX947">IFERROR(STDEV(IF($E$2:$E$2201=$E947, $AM$2:$AM$2201)), 0)</f>
        <v>0</v>
      </c>
      <c r="AY947">
        <f t="shared" si="344"/>
        <v>-1.3956156985977461</v>
      </c>
      <c r="AZ947">
        <f>INDEX(Model_Assumptions[Values],9)*((INDEX(Model_Scenarios[GR Weight],1)*$AG947)+(INDEX(Model_Scenarios[GP Weight],1)*$AH947)+(INDEX(Model_Scenarios[LTV Weight],1)*$AI947))-(INDEX(Model_Scenarios[LTV Weight],1)*$AP947)-(INDEX(Model_Scenarios[GP Weight],1)*($AS947+$AV947+$AY947))</f>
        <v>2.5273313873136329</v>
      </c>
      <c r="BA947">
        <f>INDEX(Model_Assumptions[Values],9)*((INDEX(Model_Scenarios[GR Weight],2)*$AG947)+(INDEX(Model_Scenarios[GP Weight],2)*$AH947)+(INDEX(Model_Scenarios[LTV Weight],2)*$AI947))-(INDEX(Model_Scenarios[LTV Weight],2)*$AP947)-(INDEX(Model_Scenarios[GP Weight],2)*($AS947+$AV947+$AY947))</f>
        <v>3.1174474556014236</v>
      </c>
      <c r="BB947">
        <f>INDEX(Model_Assumptions[Values],9)*((INDEX(Model_Scenarios[GR Weight],3)*$AG947)+(INDEX(Model_Scenarios[GP Weight],3)*$AH947)+(INDEX(Model_Scenarios[LTV Weight],3)*$AI947))-(INDEX(Model_Scenarios[LTV Weight],3)*$AP947)-(INDEX(Model_Scenarios[GP Weight],3)*($AS947+$AV947+$AY947))</f>
        <v>4.0211062147659931</v>
      </c>
      <c r="BC947">
        <f>INDEX(Model_Assumptions[Values],9)*((INDEX(Model_Scenarios[GR Weight],4)*$AG947)+(INDEX(Model_Scenarios[GP Weight],4)*$AH947)+(INDEX(Model_Scenarios[LTV Weight],4)*$AI947))-(INDEX(Model_Scenarios[LTV Weight],4)*$AP947)-(INDEX(Model_Scenarios[GP Weight],4)*($AS947+$AV947+$AY947))</f>
        <v>4.0950448416975256</v>
      </c>
      <c r="BD947">
        <f>INDEX(Model_Assumptions[Values],9)*((INDEX(Model_Scenarios[GR Weight],5)*$AG947)+(INDEX(Model_Scenarios[GP Weight],5)*$AH947)+(INDEX(Model_Scenarios[LTV Weight],5)*$AI947))-(INDEX(Model_Scenarios[LTV Weight],5)*$AP947)-(INDEX(Model_Scenarios[GP Weight],5)*($AS947+$AV947+$AY947))</f>
        <v>5.0904304109442773</v>
      </c>
    </row>
    <row r="948" spans="1:56" x14ac:dyDescent="0.25">
      <c r="A948">
        <v>947</v>
      </c>
      <c r="B948">
        <v>19</v>
      </c>
      <c r="C948" s="3">
        <v>47</v>
      </c>
      <c r="D948" s="4">
        <v>0.92</v>
      </c>
      <c r="E948" t="str">
        <v>SKU-1024</v>
      </c>
      <c r="F948" t="str">
        <v>Hold</v>
      </c>
      <c r="G948" t="str">
        <v>Full</v>
      </c>
      <c r="H948">
        <v>118.07</v>
      </c>
      <c r="I948">
        <v>39.700000000000003</v>
      </c>
      <c r="J948">
        <v>33</v>
      </c>
      <c r="K948">
        <v>3896.31</v>
      </c>
      <c r="L948">
        <v>2586.21</v>
      </c>
      <c r="M948">
        <v>0.66375878716015924</v>
      </c>
      <c r="N948">
        <v>122.4697637688033</v>
      </c>
      <c r="O948">
        <v>145.19220437050944</v>
      </c>
      <c r="P948">
        <v>145.1922043705099</v>
      </c>
      <c r="Q948">
        <v>1980.231264876048</v>
      </c>
      <c r="R948">
        <v>1530.8710932310987</v>
      </c>
      <c r="S948">
        <v>1</v>
      </c>
      <c r="T948">
        <f t="shared" si="322"/>
        <v>122.11778266729904</v>
      </c>
      <c r="U948">
        <f t="shared" si="323"/>
        <v>3.4282905626315287E-2</v>
      </c>
      <c r="V948">
        <f>IF($F948="Reduce", INDEX(Model_Assumptions[Values], 2), INDEX(Model_Assumptions[Values], 1))</f>
        <v>-0.4</v>
      </c>
      <c r="W948">
        <f t="shared" si="324"/>
        <v>32.547465645732636</v>
      </c>
      <c r="X948">
        <f t="shared" si="337"/>
        <v>3974.6243360969597</v>
      </c>
      <c r="Y948">
        <f t="shared" si="325"/>
        <v>2682.4899499613739</v>
      </c>
      <c r="Z948">
        <f t="shared" si="326"/>
        <v>78.314336096959778</v>
      </c>
      <c r="AA948">
        <f t="shared" si="327"/>
        <v>96.279949961373859</v>
      </c>
      <c r="AB948">
        <f t="shared" si="338"/>
        <v>0.6749040218969603</v>
      </c>
      <c r="AC948">
        <f t="shared" si="328"/>
        <v>1.1145234736801068E-2</v>
      </c>
      <c r="AD948">
        <f t="shared" si="329"/>
        <v>1.1145234736801068E-2</v>
      </c>
      <c r="AE948">
        <f t="shared" si="330"/>
        <v>0.92</v>
      </c>
      <c r="AF948">
        <f t="shared" si="339"/>
        <v>122.46968745848784</v>
      </c>
      <c r="AG948">
        <f t="shared" si="331"/>
        <v>0.53938389072951154</v>
      </c>
      <c r="AH948">
        <f t="shared" si="332"/>
        <v>0.66312065705456946</v>
      </c>
      <c r="AI948">
        <f t="shared" si="340"/>
        <v>7.999999999999996E-2</v>
      </c>
      <c r="AJ948">
        <f>MAX(0, $R948 - $AA948) * INDEX(Model_Assumptions[Values], 7)</f>
        <v>2869.1822865394497</v>
      </c>
      <c r="AK948">
        <f>MAX(0, INDEX(Model_Assumptions[Values], 4) - $AD948)</f>
        <v>3.8854765263198934E-2</v>
      </c>
      <c r="AL948">
        <f>MAX(0, INDEX(Model_Assumptions[Values], 5) - $AC948)</f>
        <v>8.854765263198932E-3</v>
      </c>
      <c r="AM948">
        <f>INDEX(Model_Assumptions[Values], 6) * MAX(0, INDEX(Model_Assumptions[Values], 3) - $AB948)^2</f>
        <v>0</v>
      </c>
      <c r="AN948">
        <f t="shared" si="333"/>
        <v>2958.6316766376472</v>
      </c>
      <c r="AO948" cm="1">
        <f t="array" ref="AO948">IFERROR(STDEV(IF($E$2:$E$2201=$E948, $AJ$2:$AJ$2201)), 0)</f>
        <v>60.947301692565105</v>
      </c>
      <c r="AP948">
        <f t="shared" si="341"/>
        <v>-1.4676513580437851</v>
      </c>
      <c r="AQ948">
        <f t="shared" si="334"/>
        <v>4.4007385972839277E-2</v>
      </c>
      <c r="AR948" cm="1">
        <f t="array" ref="AR948">IFERROR(STDEV(IF($E$2:$E$2201=$E948, $AK$2:$AK$2201)), 0)</f>
        <v>3.5240324982646373E-3</v>
      </c>
      <c r="AS948">
        <f t="shared" si="342"/>
        <v>-1.4621376823788323</v>
      </c>
      <c r="AT948">
        <f t="shared" si="335"/>
        <v>1.4007385972839298E-2</v>
      </c>
      <c r="AU948" cm="1">
        <f t="array" ref="AU948">IFERROR(STDEV(IF($E$2:$E$2201=$E948, $AL$2:$AL$2201)), 0)</f>
        <v>3.5240324982646382E-3</v>
      </c>
      <c r="AV948">
        <f t="shared" si="343"/>
        <v>-1.4621376823788383</v>
      </c>
      <c r="AW948">
        <f t="shared" si="336"/>
        <v>0</v>
      </c>
      <c r="AX948" cm="1">
        <f t="array" ref="AX948">IFERROR(STDEV(IF($E$2:$E$2201=$E948, $AM$2:$AM$2201)), 0)</f>
        <v>0</v>
      </c>
      <c r="AY948">
        <f t="shared" si="344"/>
        <v>-1.4621376823788383</v>
      </c>
      <c r="AZ948">
        <f>INDEX(Model_Assumptions[Values],9)*((INDEX(Model_Scenarios[GR Weight],1)*$AG948)+(INDEX(Model_Scenarios[GP Weight],1)*$AH948)+(INDEX(Model_Scenarios[LTV Weight],1)*$AI948))-(INDEX(Model_Scenarios[LTV Weight],1)*$AP948)-(INDEX(Model_Scenarios[GP Weight],1)*($AS948+$AV948+$AY948))</f>
        <v>2.5340146650407194</v>
      </c>
      <c r="BA948">
        <f>INDEX(Model_Assumptions[Values],9)*((INDEX(Model_Scenarios[GR Weight],2)*$AG948)+(INDEX(Model_Scenarios[GP Weight],2)*$AH948)+(INDEX(Model_Scenarios[LTV Weight],2)*$AI948))-(INDEX(Model_Scenarios[LTV Weight],2)*$AP948)-(INDEX(Model_Scenarios[GP Weight],2)*($AS948+$AV948+$AY948))</f>
        <v>3.1589145672574652</v>
      </c>
      <c r="BB948">
        <f>INDEX(Model_Assumptions[Values],9)*((INDEX(Model_Scenarios[GR Weight],3)*$AG948)+(INDEX(Model_Scenarios[GP Weight],3)*$AH948)+(INDEX(Model_Scenarios[LTV Weight],3)*$AI948))-(INDEX(Model_Scenarios[LTV Weight],3)*$AP948)-(INDEX(Model_Scenarios[GP Weight],3)*($AS948+$AV948+$AY948))</f>
        <v>4.1169961229726777</v>
      </c>
      <c r="BC948">
        <f>INDEX(Model_Assumptions[Values],9)*((INDEX(Model_Scenarios[GR Weight],4)*$AG948)+(INDEX(Model_Scenarios[GP Weight],4)*$AH948)+(INDEX(Model_Scenarios[LTV Weight],4)*$AI948))-(INDEX(Model_Scenarios[LTV Weight],4)*$AP948)-(INDEX(Model_Scenarios[GP Weight],4)*($AS948+$AV948+$AY948))</f>
        <v>4.1999229325330552</v>
      </c>
      <c r="BD948">
        <f>INDEX(Model_Assumptions[Values],9)*((INDEX(Model_Scenarios[GR Weight],5)*$AG948)+(INDEX(Model_Scenarios[GP Weight],5)*$AH948)+(INDEX(Model_Scenarios[LTV Weight],5)*$AI948))-(INDEX(Model_Scenarios[LTV Weight],5)*$AP948)-(INDEX(Model_Scenarios[GP Weight],5)*($AS948+$AV948+$AY948))</f>
        <v>5.2424057130656045</v>
      </c>
    </row>
    <row r="949" spans="1:56" x14ac:dyDescent="0.25">
      <c r="A949">
        <v>948</v>
      </c>
      <c r="B949">
        <v>19</v>
      </c>
      <c r="C949" s="3">
        <v>48</v>
      </c>
      <c r="D949" s="4">
        <v>0.94000000000000006</v>
      </c>
      <c r="E949" t="str">
        <v>SKU-1024</v>
      </c>
      <c r="F949" t="str">
        <v>Hold</v>
      </c>
      <c r="G949" t="str">
        <v>Full</v>
      </c>
      <c r="H949">
        <v>118.07</v>
      </c>
      <c r="I949">
        <v>39.700000000000003</v>
      </c>
      <c r="J949">
        <v>33</v>
      </c>
      <c r="K949">
        <v>3896.31</v>
      </c>
      <c r="L949">
        <v>2586.21</v>
      </c>
      <c r="M949">
        <v>0.66375878716015924</v>
      </c>
      <c r="N949">
        <v>122.4697637688033</v>
      </c>
      <c r="O949">
        <v>145.19220437050944</v>
      </c>
      <c r="P949">
        <v>145.1922043705099</v>
      </c>
      <c r="Q949">
        <v>1980.231264876048</v>
      </c>
      <c r="R949">
        <v>1530.8710932310987</v>
      </c>
      <c r="S949">
        <v>1</v>
      </c>
      <c r="T949">
        <f t="shared" si="322"/>
        <v>122.2057779426751</v>
      </c>
      <c r="U949">
        <f t="shared" si="323"/>
        <v>3.5028186183409041E-2</v>
      </c>
      <c r="V949">
        <f>IF($F949="Reduce", INDEX(Model_Assumptions[Values], 2), INDEX(Model_Assumptions[Values], 1))</f>
        <v>-0.4</v>
      </c>
      <c r="W949">
        <f t="shared" si="324"/>
        <v>32.537627942379004</v>
      </c>
      <c r="X949">
        <f t="shared" si="337"/>
        <v>3976.286135107749</v>
      </c>
      <c r="Y949">
        <f t="shared" si="325"/>
        <v>2684.5423057953026</v>
      </c>
      <c r="Z949">
        <f t="shared" si="326"/>
        <v>79.976135107749087</v>
      </c>
      <c r="AA949">
        <f t="shared" si="327"/>
        <v>98.332305795302545</v>
      </c>
      <c r="AB949">
        <f t="shared" si="338"/>
        <v>0.67513810992944479</v>
      </c>
      <c r="AC949">
        <f t="shared" si="328"/>
        <v>1.1379322769285549E-2</v>
      </c>
      <c r="AD949">
        <f t="shared" si="329"/>
        <v>1.1379322769285549E-2</v>
      </c>
      <c r="AE949">
        <f t="shared" si="330"/>
        <v>0.93999999999999839</v>
      </c>
      <c r="AF949">
        <f t="shared" si="339"/>
        <v>91.852265593868381</v>
      </c>
      <c r="AG949">
        <f t="shared" si="331"/>
        <v>0.55082940199503816</v>
      </c>
      <c r="AH949">
        <f t="shared" si="332"/>
        <v>0.67725609802281439</v>
      </c>
      <c r="AI949">
        <f t="shared" si="340"/>
        <v>6.0000000000001608E-2</v>
      </c>
      <c r="AJ949">
        <f>MAX(0, $R949 - $AA949) * INDEX(Model_Assumptions[Values], 7)</f>
        <v>2865.0775748715923</v>
      </c>
      <c r="AK949">
        <f>MAX(0, INDEX(Model_Assumptions[Values], 4) - $AD949)</f>
        <v>3.8620677230714454E-2</v>
      </c>
      <c r="AL949">
        <f>MAX(0, INDEX(Model_Assumptions[Values], 5) - $AC949)</f>
        <v>8.6206772307144512E-3</v>
      </c>
      <c r="AM949">
        <f>INDEX(Model_Assumptions[Values], 6) * MAX(0, INDEX(Model_Assumptions[Values], 3) - $AB949)^2</f>
        <v>0</v>
      </c>
      <c r="AN949">
        <f t="shared" si="333"/>
        <v>2958.6316766376472</v>
      </c>
      <c r="AO949" cm="1">
        <f t="array" ref="AO949">IFERROR(STDEV(IF($E$2:$E$2201=$E949, $AJ$2:$AJ$2201)), 0)</f>
        <v>60.947301692565105</v>
      </c>
      <c r="AP949">
        <f t="shared" si="341"/>
        <v>-1.5349998961064324</v>
      </c>
      <c r="AQ949">
        <f t="shared" si="334"/>
        <v>4.4007385972839277E-2</v>
      </c>
      <c r="AR949" cm="1">
        <f t="array" ref="AR949">IFERROR(STDEV(IF($E$2:$E$2201=$E949, $AK$2:$AK$2201)), 0)</f>
        <v>3.5240324982646373E-3</v>
      </c>
      <c r="AS949">
        <f t="shared" si="342"/>
        <v>-1.528563866757028</v>
      </c>
      <c r="AT949">
        <f t="shared" si="335"/>
        <v>1.4007385972839298E-2</v>
      </c>
      <c r="AU949" cm="1">
        <f t="array" ref="AU949">IFERROR(STDEV(IF($E$2:$E$2201=$E949, $AL$2:$AL$2201)), 0)</f>
        <v>3.5240324982646382E-3</v>
      </c>
      <c r="AV949">
        <f t="shared" si="343"/>
        <v>-1.528563866757034</v>
      </c>
      <c r="AW949">
        <f t="shared" si="336"/>
        <v>0</v>
      </c>
      <c r="AX949" cm="1">
        <f t="array" ref="AX949">IFERROR(STDEV(IF($E$2:$E$2201=$E949, $AM$2:$AM$2201)), 0)</f>
        <v>0</v>
      </c>
      <c r="AY949">
        <f t="shared" si="344"/>
        <v>-1.528563866757034</v>
      </c>
      <c r="AZ949">
        <f>INDEX(Model_Assumptions[Values],9)*((INDEX(Model_Scenarios[GR Weight],1)*$AG949)+(INDEX(Model_Scenarios[GP Weight],1)*$AH949)+(INDEX(Model_Scenarios[LTV Weight],1)*$AI949))-(INDEX(Model_Scenarios[LTV Weight],1)*$AP949)-(INDEX(Model_Scenarios[GP Weight],1)*($AS949+$AV949+$AY949))</f>
        <v>2.5406118269211886</v>
      </c>
      <c r="BA949">
        <f>INDEX(Model_Assumptions[Values],9)*((INDEX(Model_Scenarios[GR Weight],2)*$AG949)+(INDEX(Model_Scenarios[GP Weight],2)*$AH949)+(INDEX(Model_Scenarios[LTV Weight],2)*$AI949))-(INDEX(Model_Scenarios[LTV Weight],2)*$AP949)-(INDEX(Model_Scenarios[GP Weight],2)*($AS949+$AV949+$AY949))</f>
        <v>3.2002664020424989</v>
      </c>
      <c r="BB949">
        <f>INDEX(Model_Assumptions[Values],9)*((INDEX(Model_Scenarios[GR Weight],3)*$AG949)+(INDEX(Model_Scenarios[GP Weight],3)*$AH949)+(INDEX(Model_Scenarios[LTV Weight],3)*$AI949))-(INDEX(Model_Scenarios[LTV Weight],3)*$AP949)-(INDEX(Model_Scenarios[GP Weight],3)*($AS949+$AV949+$AY949))</f>
        <v>4.2127269425711829</v>
      </c>
      <c r="BC949">
        <f>INDEX(Model_Assumptions[Values],9)*((INDEX(Model_Scenarios[GR Weight],4)*$AG949)+(INDEX(Model_Scenarios[GP Weight],4)*$AH949)+(INDEX(Model_Scenarios[LTV Weight],4)*$AI949))-(INDEX(Model_Scenarios[LTV Weight],4)*$AP949)-(INDEX(Model_Scenarios[GP Weight],4)*($AS949+$AV949+$AY949))</f>
        <v>4.3046416539580576</v>
      </c>
      <c r="BD949">
        <f>INDEX(Model_Assumptions[Values],9)*((INDEX(Model_Scenarios[GR Weight],5)*$AG949)+(INDEX(Model_Scenarios[GP Weight],5)*$AH949)+(INDEX(Model_Scenarios[LTV Weight],5)*$AI949))-(INDEX(Model_Scenarios[LTV Weight],5)*$AP949)-(INDEX(Model_Scenarios[GP Weight],5)*($AS949+$AV949+$AY949))</f>
        <v>5.3941640257334917</v>
      </c>
    </row>
    <row r="950" spans="1:56" x14ac:dyDescent="0.25">
      <c r="A950">
        <v>949</v>
      </c>
      <c r="B950">
        <v>19</v>
      </c>
      <c r="C950" s="3">
        <v>49</v>
      </c>
      <c r="D950" s="4">
        <v>0.96</v>
      </c>
      <c r="E950" t="str">
        <v>SKU-1024</v>
      </c>
      <c r="F950" t="str">
        <v>Hold</v>
      </c>
      <c r="G950" t="str">
        <v>Full</v>
      </c>
      <c r="H950">
        <v>118.07</v>
      </c>
      <c r="I950">
        <v>39.700000000000003</v>
      </c>
      <c r="J950">
        <v>33</v>
      </c>
      <c r="K950">
        <v>3896.31</v>
      </c>
      <c r="L950">
        <v>2586.21</v>
      </c>
      <c r="M950">
        <v>0.66375878716015924</v>
      </c>
      <c r="N950">
        <v>122.4697637688033</v>
      </c>
      <c r="O950">
        <v>145.19220437050944</v>
      </c>
      <c r="P950">
        <v>145.1922043705099</v>
      </c>
      <c r="Q950">
        <v>1980.231264876048</v>
      </c>
      <c r="R950">
        <v>1530.8710932310987</v>
      </c>
      <c r="S950">
        <v>1</v>
      </c>
      <c r="T950">
        <f t="shared" si="322"/>
        <v>122.29377321805117</v>
      </c>
      <c r="U950">
        <f t="shared" si="323"/>
        <v>3.5773466740502913E-2</v>
      </c>
      <c r="V950">
        <f>IF($F950="Reduce", INDEX(Model_Assumptions[Values], 2), INDEX(Model_Assumptions[Values], 1))</f>
        <v>-0.4</v>
      </c>
      <c r="W950">
        <f t="shared" si="324"/>
        <v>32.527790239025364</v>
      </c>
      <c r="X950">
        <f t="shared" si="337"/>
        <v>3977.9462027757063</v>
      </c>
      <c r="Y950">
        <f t="shared" si="325"/>
        <v>2686.5929302863992</v>
      </c>
      <c r="Z950">
        <f t="shared" si="326"/>
        <v>81.636202775706352</v>
      </c>
      <c r="AA950">
        <f t="shared" si="327"/>
        <v>100.38293028639919</v>
      </c>
      <c r="AB950">
        <f t="shared" si="338"/>
        <v>0.67537186109047054</v>
      </c>
      <c r="AC950">
        <f t="shared" si="328"/>
        <v>1.1613073930311302E-2</v>
      </c>
      <c r="AD950">
        <f t="shared" si="329"/>
        <v>1.1613073930311302E-2</v>
      </c>
      <c r="AE950">
        <f t="shared" si="330"/>
        <v>0.96</v>
      </c>
      <c r="AF950">
        <f t="shared" si="339"/>
        <v>61.234843729244005</v>
      </c>
      <c r="AG950">
        <f t="shared" si="331"/>
        <v>0.56226298877164649</v>
      </c>
      <c r="AH950">
        <f t="shared" si="332"/>
        <v>0.69137961450214092</v>
      </c>
      <c r="AI950">
        <f t="shared" si="340"/>
        <v>4.0000000000000036E-2</v>
      </c>
      <c r="AJ950">
        <f>MAX(0, $R950 - $AA950) * INDEX(Model_Assumptions[Values], 7)</f>
        <v>2860.976325889399</v>
      </c>
      <c r="AK950">
        <f>MAX(0, INDEX(Model_Assumptions[Values], 4) - $AD950)</f>
        <v>3.8386926069688701E-2</v>
      </c>
      <c r="AL950">
        <f>MAX(0, INDEX(Model_Assumptions[Values], 5) - $AC950)</f>
        <v>8.3869260696886987E-3</v>
      </c>
      <c r="AM950">
        <f>INDEX(Model_Assumptions[Values], 6) * MAX(0, INDEX(Model_Assumptions[Values], 3) - $AB950)^2</f>
        <v>0</v>
      </c>
      <c r="AN950">
        <f t="shared" si="333"/>
        <v>2958.6316766376472</v>
      </c>
      <c r="AO950" cm="1">
        <f t="array" ref="AO950">IFERROR(STDEV(IF($E$2:$E$2201=$E950, $AJ$2:$AJ$2201)), 0)</f>
        <v>60.947301692565105</v>
      </c>
      <c r="AP950">
        <f t="shared" si="341"/>
        <v>-1.6022916197479664</v>
      </c>
      <c r="AQ950">
        <f t="shared" si="334"/>
        <v>4.4007385972839277E-2</v>
      </c>
      <c r="AR950" cm="1">
        <f t="array" ref="AR950">IFERROR(STDEV(IF($E$2:$E$2201=$E950, $AK$2:$AK$2201)), 0)</f>
        <v>3.5240324982646373E-3</v>
      </c>
      <c r="AS950">
        <f t="shared" si="342"/>
        <v>-1.5948944585267861</v>
      </c>
      <c r="AT950">
        <f t="shared" si="335"/>
        <v>1.4007385972839298E-2</v>
      </c>
      <c r="AU950" cm="1">
        <f t="array" ref="AU950">IFERROR(STDEV(IF($E$2:$E$2201=$E950, $AL$2:$AL$2201)), 0)</f>
        <v>3.5240324982646382E-3</v>
      </c>
      <c r="AV950">
        <f t="shared" si="343"/>
        <v>-1.5948944585267921</v>
      </c>
      <c r="AW950">
        <f t="shared" si="336"/>
        <v>0</v>
      </c>
      <c r="AX950" cm="1">
        <f t="array" ref="AX950">IFERROR(STDEV(IF($E$2:$E$2201=$E950, $AM$2:$AM$2201)), 0)</f>
        <v>0</v>
      </c>
      <c r="AY950">
        <f t="shared" si="344"/>
        <v>-1.5948944585267921</v>
      </c>
      <c r="AZ950">
        <f>INDEX(Model_Assumptions[Values],9)*((INDEX(Model_Scenarios[GR Weight],1)*$AG950)+(INDEX(Model_Scenarios[GP Weight],1)*$AH950)+(INDEX(Model_Scenarios[LTV Weight],1)*$AI950))-(INDEX(Model_Scenarios[LTV Weight],1)*$AP950)-(INDEX(Model_Scenarios[GP Weight],1)*($AS950+$AV950+$AY950))</f>
        <v>2.547122934993304</v>
      </c>
      <c r="BA950">
        <f>INDEX(Model_Assumptions[Values],9)*((INDEX(Model_Scenarios[GR Weight],2)*$AG950)+(INDEX(Model_Scenarios[GP Weight],2)*$AH950)+(INDEX(Model_Scenarios[LTV Weight],2)*$AI950))-(INDEX(Model_Scenarios[LTV Weight],2)*$AP950)-(INDEX(Model_Scenarios[GP Weight],2)*($AS950+$AV950+$AY950))</f>
        <v>3.2415030840331283</v>
      </c>
      <c r="BB950">
        <f>INDEX(Model_Assumptions[Values],9)*((INDEX(Model_Scenarios[GR Weight],3)*$AG950)+(INDEX(Model_Scenarios[GP Weight],3)*$AH950)+(INDEX(Model_Scenarios[LTV Weight],3)*$AI950))-(INDEX(Model_Scenarios[LTV Weight],3)*$AP950)-(INDEX(Model_Scenarios[GP Weight],3)*($AS950+$AV950+$AY950))</f>
        <v>4.308298890695621</v>
      </c>
      <c r="BC950">
        <f>INDEX(Model_Assumptions[Values],9)*((INDEX(Model_Scenarios[GR Weight],4)*$AG950)+(INDEX(Model_Scenarios[GP Weight],4)*$AH950)+(INDEX(Model_Scenarios[LTV Weight],4)*$AI950))-(INDEX(Model_Scenarios[LTV Weight],4)*$AP950)-(INDEX(Model_Scenarios[GP Weight],4)*($AS950+$AV950+$AY950))</f>
        <v>4.4092012231066473</v>
      </c>
      <c r="BD950">
        <f>INDEX(Model_Assumptions[Values],9)*((INDEX(Model_Scenarios[GR Weight],5)*$AG950)+(INDEX(Model_Scenarios[GP Weight],5)*$AH950)+(INDEX(Model_Scenarios[LTV Weight],5)*$AI950))-(INDEX(Model_Scenarios[LTV Weight],5)*$AP950)-(INDEX(Model_Scenarios[GP Weight],5)*($AS950+$AV950+$AY950))</f>
        <v>5.5457056901587283</v>
      </c>
    </row>
    <row r="951" spans="1:56" x14ac:dyDescent="0.25">
      <c r="A951">
        <v>950</v>
      </c>
      <c r="B951">
        <v>19</v>
      </c>
      <c r="C951" s="3">
        <v>50</v>
      </c>
      <c r="D951" s="4">
        <v>0.98</v>
      </c>
      <c r="E951" t="str">
        <v>SKU-1024</v>
      </c>
      <c r="F951" t="str">
        <v>Hold</v>
      </c>
      <c r="G951" t="str">
        <v>Full</v>
      </c>
      <c r="H951">
        <v>118.07</v>
      </c>
      <c r="I951">
        <v>39.700000000000003</v>
      </c>
      <c r="J951">
        <v>33</v>
      </c>
      <c r="K951">
        <v>3896.31</v>
      </c>
      <c r="L951">
        <v>2586.21</v>
      </c>
      <c r="M951">
        <v>0.66375878716015924</v>
      </c>
      <c r="N951">
        <v>122.4697637688033</v>
      </c>
      <c r="O951">
        <v>145.19220437050944</v>
      </c>
      <c r="P951">
        <v>145.1922043705099</v>
      </c>
      <c r="Q951">
        <v>1980.231264876048</v>
      </c>
      <c r="R951">
        <v>1530.8710932310987</v>
      </c>
      <c r="S951">
        <v>1</v>
      </c>
      <c r="T951">
        <f t="shared" si="322"/>
        <v>122.38176849342724</v>
      </c>
      <c r="U951">
        <f t="shared" si="323"/>
        <v>3.6518747297596785E-2</v>
      </c>
      <c r="V951">
        <f>IF($F951="Reduce", INDEX(Model_Assumptions[Values], 2), INDEX(Model_Assumptions[Values], 1))</f>
        <v>-0.4</v>
      </c>
      <c r="W951">
        <f t="shared" si="324"/>
        <v>32.517952535671725</v>
      </c>
      <c r="X951">
        <f t="shared" si="337"/>
        <v>3979.6045391008324</v>
      </c>
      <c r="Y951">
        <f t="shared" si="325"/>
        <v>2688.6418234346647</v>
      </c>
      <c r="Z951">
        <f t="shared" si="326"/>
        <v>83.29453910083248</v>
      </c>
      <c r="AA951">
        <f t="shared" si="327"/>
        <v>102.43182343466469</v>
      </c>
      <c r="AB951">
        <f t="shared" si="338"/>
        <v>0.67560527610669252</v>
      </c>
      <c r="AC951">
        <f t="shared" si="328"/>
        <v>1.1846488946533285E-2</v>
      </c>
      <c r="AD951">
        <f t="shared" si="329"/>
        <v>1.1846488946533285E-2</v>
      </c>
      <c r="AE951">
        <f t="shared" si="330"/>
        <v>0.98000000000000165</v>
      </c>
      <c r="AF951">
        <f t="shared" si="339"/>
        <v>30.617421864619452</v>
      </c>
      <c r="AG951">
        <f t="shared" si="331"/>
        <v>0.57368465105934263</v>
      </c>
      <c r="AH951">
        <f t="shared" si="332"/>
        <v>0.70549120649255537</v>
      </c>
      <c r="AI951">
        <f t="shared" si="340"/>
        <v>1.9999999999998352E-2</v>
      </c>
      <c r="AJ951">
        <f>MAX(0, $R951 - $AA951) * INDEX(Model_Assumptions[Values], 7)</f>
        <v>2856.878539592868</v>
      </c>
      <c r="AK951">
        <f>MAX(0, INDEX(Model_Assumptions[Values], 4) - $AD951)</f>
        <v>3.8153511053466718E-2</v>
      </c>
      <c r="AL951">
        <f>MAX(0, INDEX(Model_Assumptions[Values], 5) - $AC951)</f>
        <v>8.1535110534667159E-3</v>
      </c>
      <c r="AM951">
        <f>INDEX(Model_Assumptions[Values], 6) * MAX(0, INDEX(Model_Assumptions[Values], 3) - $AB951)^2</f>
        <v>0</v>
      </c>
      <c r="AN951">
        <f t="shared" si="333"/>
        <v>2958.6316766376472</v>
      </c>
      <c r="AO951" cm="1">
        <f t="array" ref="AO951">IFERROR(STDEV(IF($E$2:$E$2201=$E951, $AJ$2:$AJ$2201)), 0)</f>
        <v>60.947301692565105</v>
      </c>
      <c r="AP951">
        <f t="shared" si="341"/>
        <v>-1.6695265289684167</v>
      </c>
      <c r="AQ951">
        <f t="shared" si="334"/>
        <v>4.4007385972839277E-2</v>
      </c>
      <c r="AR951" cm="1">
        <f t="array" ref="AR951">IFERROR(STDEV(IF($E$2:$E$2201=$E951, $AK$2:$AK$2201)), 0)</f>
        <v>3.5240324982646373E-3</v>
      </c>
      <c r="AS951">
        <f t="shared" si="342"/>
        <v>-1.6611296638879527</v>
      </c>
      <c r="AT951">
        <f t="shared" si="335"/>
        <v>1.4007385972839298E-2</v>
      </c>
      <c r="AU951" cm="1">
        <f t="array" ref="AU951">IFERROR(STDEV(IF($E$2:$E$2201=$E951, $AL$2:$AL$2201)), 0)</f>
        <v>3.5240324982646382E-3</v>
      </c>
      <c r="AV951">
        <f t="shared" si="343"/>
        <v>-1.6611296638879587</v>
      </c>
      <c r="AW951">
        <f t="shared" si="336"/>
        <v>0</v>
      </c>
      <c r="AX951" cm="1">
        <f t="array" ref="AX951">IFERROR(STDEV(IF($E$2:$E$2201=$E951, $AM$2:$AM$2201)), 0)</f>
        <v>0</v>
      </c>
      <c r="AY951">
        <f t="shared" si="344"/>
        <v>-1.6611296638879587</v>
      </c>
      <c r="AZ951">
        <f>INDEX(Model_Assumptions[Values],9)*((INDEX(Model_Scenarios[GR Weight],1)*$AG951)+(INDEX(Model_Scenarios[GP Weight],1)*$AH951)+(INDEX(Model_Scenarios[LTV Weight],1)*$AI951))-(INDEX(Model_Scenarios[LTV Weight],1)*$AP951)-(INDEX(Model_Scenarios[GP Weight],1)*($AS951+$AV951+$AY951))</f>
        <v>2.5535480511170627</v>
      </c>
      <c r="BA951">
        <f>INDEX(Model_Assumptions[Values],9)*((INDEX(Model_Scenarios[GR Weight],2)*$AG951)+(INDEX(Model_Scenarios[GP Weight],2)*$AH951)+(INDEX(Model_Scenarios[LTV Weight],2)*$AI951))-(INDEX(Model_Scenarios[LTV Weight],2)*$AP951)-(INDEX(Model_Scenarios[GP Weight],2)*($AS951+$AV951+$AY951))</f>
        <v>3.2826247369493022</v>
      </c>
      <c r="BB951">
        <f>INDEX(Model_Assumptions[Values],9)*((INDEX(Model_Scenarios[GR Weight],3)*$AG951)+(INDEX(Model_Scenarios[GP Weight],3)*$AH951)+(INDEX(Model_Scenarios[LTV Weight],3)*$AI951))-(INDEX(Model_Scenarios[LTV Weight],3)*$AP951)-(INDEX(Model_Scenarios[GP Weight],3)*($AS951+$AV951+$AY951))</f>
        <v>4.4037121838558679</v>
      </c>
      <c r="BC951">
        <f>INDEX(Model_Assumptions[Values],9)*((INDEX(Model_Scenarios[GR Weight],4)*$AG951)+(INDEX(Model_Scenarios[GP Weight],4)*$AH951)+(INDEX(Model_Scenarios[LTV Weight],4)*$AI951))-(INDEX(Model_Scenarios[LTV Weight],4)*$AP951)-(INDEX(Model_Scenarios[GP Weight],4)*($AS951+$AV951+$AY951))</f>
        <v>4.5136018564886982</v>
      </c>
      <c r="BD951">
        <f>INDEX(Model_Assumptions[Values],9)*((INDEX(Model_Scenarios[GR Weight],5)*$AG951)+(INDEX(Model_Scenarios[GP Weight],5)*$AH951)+(INDEX(Model_Scenarios[LTV Weight],5)*$AI951))-(INDEX(Model_Scenarios[LTV Weight],5)*$AP951)-(INDEX(Model_Scenarios[GP Weight],5)*($AS951+$AV951+$AY951))</f>
        <v>5.6970310465710998</v>
      </c>
    </row>
    <row r="952" spans="1:56" x14ac:dyDescent="0.25">
      <c r="A952">
        <v>951</v>
      </c>
      <c r="B952">
        <v>20</v>
      </c>
      <c r="C952" s="3">
        <v>1</v>
      </c>
      <c r="D952" s="4">
        <v>0</v>
      </c>
      <c r="E952" t="str">
        <v>SKU-1026</v>
      </c>
      <c r="F952" t="str">
        <v>Raise</v>
      </c>
      <c r="G952" t="str">
        <v>Full</v>
      </c>
      <c r="H952">
        <v>106.06</v>
      </c>
      <c r="I952">
        <v>33.42</v>
      </c>
      <c r="J952">
        <v>39</v>
      </c>
      <c r="K952">
        <v>4136.34</v>
      </c>
      <c r="L952">
        <v>2832.96</v>
      </c>
      <c r="M952">
        <v>0.68489534225909865</v>
      </c>
      <c r="N952">
        <v>125.95982059079952</v>
      </c>
      <c r="O952">
        <v>398.21354126878305</v>
      </c>
      <c r="P952">
        <v>498.47354126878326</v>
      </c>
      <c r="Q952">
        <v>1061.3751512398956</v>
      </c>
      <c r="R952">
        <v>964.08242904290512</v>
      </c>
      <c r="S952">
        <v>1</v>
      </c>
      <c r="T952">
        <f t="shared" si="322"/>
        <v>106.06</v>
      </c>
      <c r="U952">
        <f t="shared" si="323"/>
        <v>0</v>
      </c>
      <c r="V952">
        <f>IF($F952="Reduce", INDEX(Model_Assumptions[Values], 2), INDEX(Model_Assumptions[Values], 1))</f>
        <v>-0.4</v>
      </c>
      <c r="W952">
        <f t="shared" si="324"/>
        <v>39</v>
      </c>
      <c r="X952">
        <f t="shared" si="337"/>
        <v>4136.34</v>
      </c>
      <c r="Y952">
        <f t="shared" si="325"/>
        <v>2832.96</v>
      </c>
      <c r="Z952">
        <f t="shared" si="326"/>
        <v>0</v>
      </c>
      <c r="AA952">
        <f t="shared" si="327"/>
        <v>0</v>
      </c>
      <c r="AB952">
        <f t="shared" si="338"/>
        <v>0.68489534225909865</v>
      </c>
      <c r="AC952">
        <f t="shared" si="328"/>
        <v>0</v>
      </c>
      <c r="AD952">
        <f t="shared" si="329"/>
        <v>0</v>
      </c>
      <c r="AE952">
        <f t="shared" si="330"/>
        <v>0</v>
      </c>
      <c r="AF952">
        <f t="shared" si="339"/>
        <v>964.08242904290512</v>
      </c>
      <c r="AG952">
        <f t="shared" si="331"/>
        <v>0</v>
      </c>
      <c r="AH952">
        <f t="shared" si="332"/>
        <v>0</v>
      </c>
      <c r="AI952">
        <f t="shared" si="340"/>
        <v>1</v>
      </c>
      <c r="AJ952">
        <f>MAX(0, $R952 - $AA952) * INDEX(Model_Assumptions[Values], 7)</f>
        <v>1928.1648580858102</v>
      </c>
      <c r="AK952">
        <f>MAX(0, INDEX(Model_Assumptions[Values], 4) - $AD952)</f>
        <v>0.05</v>
      </c>
      <c r="AL952">
        <f>MAX(0, INDEX(Model_Assumptions[Values], 5) - $AC952)</f>
        <v>0.02</v>
      </c>
      <c r="AM952">
        <f>INDEX(Model_Assumptions[Values], 6) * MAX(0, INDEX(Model_Assumptions[Values], 3) - $AB952)^2</f>
        <v>0</v>
      </c>
      <c r="AN952">
        <f t="shared" si="333"/>
        <v>1413.6323315818365</v>
      </c>
      <c r="AO952" cm="1">
        <f t="array" ref="AO952">IFERROR(STDEV(IF($E$2:$E$2201=$E952, $AJ$2:$AJ$2201)), 0)</f>
        <v>295.4060310434931</v>
      </c>
      <c r="AP952">
        <f t="shared" si="341"/>
        <v>1.7417807100499525</v>
      </c>
      <c r="AQ952">
        <f t="shared" si="334"/>
        <v>2.418208595280508E-2</v>
      </c>
      <c r="AR952" cm="1">
        <f t="array" ref="AR952">IFERROR(STDEV(IF($E$2:$E$2201=$E952, $AK$2:$AK$2201)), 0)</f>
        <v>1.4535245841984033E-2</v>
      </c>
      <c r="AS952">
        <f t="shared" si="342"/>
        <v>1.7762282336237958</v>
      </c>
      <c r="AT952">
        <f t="shared" si="335"/>
        <v>3.7339595178439546E-3</v>
      </c>
      <c r="AU952" cm="1">
        <f t="array" ref="AU952">IFERROR(STDEV(IF($E$2:$E$2201=$E952, $AL$2:$AL$2201)), 0)</f>
        <v>6.1219463619114354E-3</v>
      </c>
      <c r="AV952">
        <f t="shared" si="343"/>
        <v>2.6570047368199017</v>
      </c>
      <c r="AW952">
        <f t="shared" si="336"/>
        <v>0</v>
      </c>
      <c r="AX952" cm="1">
        <f t="array" ref="AX952">IFERROR(STDEV(IF($E$2:$E$2201=$E952, $AM$2:$AM$2201)), 0)</f>
        <v>0</v>
      </c>
      <c r="AY952">
        <f t="shared" si="344"/>
        <v>2.6570047368199017</v>
      </c>
      <c r="AZ952">
        <f>INDEX(Model_Assumptions[Values],9)*((INDEX(Model_Scenarios[GR Weight],1)*$AG952)+(INDEX(Model_Scenarios[GP Weight],1)*$AH952)+(INDEX(Model_Scenarios[LTV Weight],1)*$AI952))-(INDEX(Model_Scenarios[LTV Weight],1)*$AP952)-(INDEX(Model_Scenarios[GP Weight],1)*($AS952+$AV952+$AY952))</f>
        <v>1.897551661233678</v>
      </c>
      <c r="BA952">
        <f>INDEX(Model_Assumptions[Values],9)*((INDEX(Model_Scenarios[GR Weight],2)*$AG952)+(INDEX(Model_Scenarios[GP Weight],2)*$AH952)+(INDEX(Model_Scenarios[LTV Weight],2)*$AI952))-(INDEX(Model_Scenarios[LTV Weight],2)*$AP952)-(INDEX(Model_Scenarios[GP Weight],2)*($AS952+$AV952+$AY952))</f>
        <v>0.69979499701481074</v>
      </c>
      <c r="BB952">
        <f>INDEX(Model_Assumptions[Values],9)*((INDEX(Model_Scenarios[GR Weight],3)*$AG952)+(INDEX(Model_Scenarios[GP Weight],3)*$AH952)+(INDEX(Model_Scenarios[LTV Weight],3)*$AI952))-(INDEX(Model_Scenarios[LTV Weight],3)*$AP952)-(INDEX(Model_Scenarios[GP Weight],3)*($AS952+$AV952+$AY952))</f>
        <v>-1.1782954815622406</v>
      </c>
      <c r="BC952">
        <f>INDEX(Model_Assumptions[Values],9)*((INDEX(Model_Scenarios[GR Weight],4)*$AG952)+(INDEX(Model_Scenarios[GP Weight],4)*$AH952)+(INDEX(Model_Scenarios[LTV Weight],4)*$AI952))-(INDEX(Model_Scenarios[LTV Weight],4)*$AP952)-(INDEX(Model_Scenarios[GP Weight],4)*($AS952+$AV952+$AY952))</f>
        <v>-1.5041174105572452</v>
      </c>
      <c r="BD952">
        <f>INDEX(Model_Assumptions[Values],9)*((INDEX(Model_Scenarios[GR Weight],5)*$AG952)+(INDEX(Model_Scenarios[GP Weight],5)*$AH952)+(INDEX(Model_Scenarios[LTV Weight],5)*$AI952))-(INDEX(Model_Scenarios[LTV Weight],5)*$AP952)-(INDEX(Model_Scenarios[GP Weight],5)*($AS952+$AV952+$AY952))</f>
        <v>-3.0850759165074679</v>
      </c>
    </row>
    <row r="953" spans="1:56" x14ac:dyDescent="0.25">
      <c r="A953">
        <v>952</v>
      </c>
      <c r="B953">
        <v>20</v>
      </c>
      <c r="C953" s="3">
        <v>2</v>
      </c>
      <c r="D953" s="4">
        <v>0.02</v>
      </c>
      <c r="E953" t="str">
        <v>SKU-1026</v>
      </c>
      <c r="F953" t="str">
        <v>Raise</v>
      </c>
      <c r="G953" t="str">
        <v>Full</v>
      </c>
      <c r="H953">
        <v>106.06</v>
      </c>
      <c r="I953">
        <v>33.42</v>
      </c>
      <c r="J953">
        <v>39</v>
      </c>
      <c r="K953">
        <v>4136.34</v>
      </c>
      <c r="L953">
        <v>2832.96</v>
      </c>
      <c r="M953">
        <v>0.68489534225909865</v>
      </c>
      <c r="N953">
        <v>125.95982059079952</v>
      </c>
      <c r="O953">
        <v>398.21354126878305</v>
      </c>
      <c r="P953">
        <v>498.47354126878326</v>
      </c>
      <c r="Q953">
        <v>1061.3751512398956</v>
      </c>
      <c r="R953">
        <v>964.08242904290512</v>
      </c>
      <c r="S953">
        <v>1</v>
      </c>
      <c r="T953">
        <f t="shared" si="322"/>
        <v>106.457996411816</v>
      </c>
      <c r="U953">
        <f t="shared" si="323"/>
        <v>3.7525590403167598E-3</v>
      </c>
      <c r="V953">
        <f>IF($F953="Reduce", INDEX(Model_Assumptions[Values], 2), INDEX(Model_Assumptions[Values], 1))</f>
        <v>-0.4</v>
      </c>
      <c r="W953">
        <f t="shared" si="324"/>
        <v>38.941460078971062</v>
      </c>
      <c r="X953">
        <f t="shared" si="337"/>
        <v>4145.6298173579771</v>
      </c>
      <c r="Y953">
        <f t="shared" si="325"/>
        <v>2844.2062215187643</v>
      </c>
      <c r="Z953">
        <f t="shared" si="326"/>
        <v>9.2898173579769718</v>
      </c>
      <c r="AA953">
        <f t="shared" si="327"/>
        <v>11.246221518764287</v>
      </c>
      <c r="AB953">
        <f t="shared" si="338"/>
        <v>0.68607337047073491</v>
      </c>
      <c r="AC953">
        <f t="shared" si="328"/>
        <v>1.1780282116362617E-3</v>
      </c>
      <c r="AD953">
        <f t="shared" si="329"/>
        <v>1.1780282116362617E-3</v>
      </c>
      <c r="AE953">
        <f t="shared" si="330"/>
        <v>2.0000000000000257E-2</v>
      </c>
      <c r="AF953">
        <f t="shared" si="339"/>
        <v>944.80078046204676</v>
      </c>
      <c r="AG953">
        <f t="shared" si="331"/>
        <v>2.3328732941571676E-2</v>
      </c>
      <c r="AH953">
        <f t="shared" si="332"/>
        <v>2.2561320888043246E-2</v>
      </c>
      <c r="AI953">
        <f t="shared" si="340"/>
        <v>0.97999999999999976</v>
      </c>
      <c r="AJ953">
        <f>MAX(0, $R953 - $AA953) * INDEX(Model_Assumptions[Values], 7)</f>
        <v>1905.6724150482817</v>
      </c>
      <c r="AK953">
        <f>MAX(0, INDEX(Model_Assumptions[Values], 4) - $AD953)</f>
        <v>4.8821971788363741E-2</v>
      </c>
      <c r="AL953">
        <f>MAX(0, INDEX(Model_Assumptions[Values], 5) - $AC953)</f>
        <v>1.8821971788363739E-2</v>
      </c>
      <c r="AM953">
        <f>INDEX(Model_Assumptions[Values], 6) * MAX(0, INDEX(Model_Assumptions[Values], 3) - $AB953)^2</f>
        <v>0</v>
      </c>
      <c r="AN953">
        <f t="shared" si="333"/>
        <v>1413.6323315818365</v>
      </c>
      <c r="AO953" cm="1">
        <f t="array" ref="AO953">IFERROR(STDEV(IF($E$2:$E$2201=$E953, $AJ$2:$AJ$2201)), 0)</f>
        <v>295.4060310434931</v>
      </c>
      <c r="AP953">
        <f t="shared" si="341"/>
        <v>1.6656399387932648</v>
      </c>
      <c r="AQ953">
        <f t="shared" si="334"/>
        <v>2.418208595280508E-2</v>
      </c>
      <c r="AR953" cm="1">
        <f t="array" ref="AR953">IFERROR(STDEV(IF($E$2:$E$2201=$E953, $AK$2:$AK$2201)), 0)</f>
        <v>1.4535245841984033E-2</v>
      </c>
      <c r="AS953">
        <f t="shared" si="342"/>
        <v>1.6951819118454872</v>
      </c>
      <c r="AT953">
        <f t="shared" si="335"/>
        <v>3.7339595178439546E-3</v>
      </c>
      <c r="AU953" cm="1">
        <f t="array" ref="AU953">IFERROR(STDEV(IF($E$2:$E$2201=$E953, $AL$2:$AL$2201)), 0)</f>
        <v>6.1219463619114354E-3</v>
      </c>
      <c r="AV953">
        <f t="shared" si="343"/>
        <v>2.4645776651020679</v>
      </c>
      <c r="AW953">
        <f t="shared" si="336"/>
        <v>0</v>
      </c>
      <c r="AX953" cm="1">
        <f t="array" ref="AX953">IFERROR(STDEV(IF($E$2:$E$2201=$E953, $AM$2:$AM$2201)), 0)</f>
        <v>0</v>
      </c>
      <c r="AY953">
        <f t="shared" si="344"/>
        <v>2.4645776651020679</v>
      </c>
      <c r="AZ953">
        <f>INDEX(Model_Assumptions[Values],9)*((INDEX(Model_Scenarios[GR Weight],1)*$AG953)+(INDEX(Model_Scenarios[GP Weight],1)*$AH953)+(INDEX(Model_Scenarios[LTV Weight],1)*$AI953))-(INDEX(Model_Scenarios[LTV Weight],1)*$AP953)-(INDEX(Model_Scenarios[GP Weight],1)*($AS953+$AV953+$AY953))</f>
        <v>1.9479993516752319</v>
      </c>
      <c r="BA953">
        <f>INDEX(Model_Assumptions[Values],9)*((INDEX(Model_Scenarios[GR Weight],2)*$AG953)+(INDEX(Model_Scenarios[GP Weight],2)*$AH953)+(INDEX(Model_Scenarios[LTV Weight],2)*$AI953))-(INDEX(Model_Scenarios[LTV Weight],2)*$AP953)-(INDEX(Model_Scenarios[GP Weight],2)*($AS953+$AV953+$AY953))</f>
        <v>0.81752446196867457</v>
      </c>
      <c r="BB953">
        <f>INDEX(Model_Assumptions[Values],9)*((INDEX(Model_Scenarios[GR Weight],3)*$AG953)+(INDEX(Model_Scenarios[GP Weight],3)*$AH953)+(INDEX(Model_Scenarios[LTV Weight],3)*$AI953))-(INDEX(Model_Scenarios[LTV Weight],3)*$AP953)-(INDEX(Model_Scenarios[GP Weight],3)*($AS953+$AV953+$AY953))</f>
        <v>-0.95613078250363381</v>
      </c>
      <c r="BC953">
        <f>INDEX(Model_Assumptions[Values],9)*((INDEX(Model_Scenarios[GR Weight],4)*$AG953)+(INDEX(Model_Scenarios[GP Weight],4)*$AH953)+(INDEX(Model_Scenarios[LTV Weight],4)*$AI953))-(INDEX(Model_Scenarios[LTV Weight],4)*$AP953)-(INDEX(Model_Scenarios[GP Weight],4)*($AS953+$AV953+$AY953))</f>
        <v>-1.2679024221535216</v>
      </c>
      <c r="BD953">
        <f>INDEX(Model_Assumptions[Values],9)*((INDEX(Model_Scenarios[GR Weight],5)*$AG953)+(INDEX(Model_Scenarios[GP Weight],5)*$AH953)+(INDEX(Model_Scenarios[LTV Weight],5)*$AI953))-(INDEX(Model_Scenarios[LTV Weight],5)*$AP953)-(INDEX(Model_Scenarios[GP Weight],5)*($AS953+$AV953+$AY953))</f>
        <v>-2.7494231024419191</v>
      </c>
    </row>
    <row r="954" spans="1:56" x14ac:dyDescent="0.25">
      <c r="A954">
        <v>953</v>
      </c>
      <c r="B954">
        <v>20</v>
      </c>
      <c r="C954" s="3">
        <v>3</v>
      </c>
      <c r="D954" s="4">
        <v>0.04</v>
      </c>
      <c r="E954" t="str">
        <v>SKU-1026</v>
      </c>
      <c r="F954" t="str">
        <v>Raise</v>
      </c>
      <c r="G954" t="str">
        <v>Full</v>
      </c>
      <c r="H954">
        <v>106.06</v>
      </c>
      <c r="I954">
        <v>33.42</v>
      </c>
      <c r="J954">
        <v>39</v>
      </c>
      <c r="K954">
        <v>4136.34</v>
      </c>
      <c r="L954">
        <v>2832.96</v>
      </c>
      <c r="M954">
        <v>0.68489534225909865</v>
      </c>
      <c r="N954">
        <v>125.95982059079952</v>
      </c>
      <c r="O954">
        <v>398.21354126878305</v>
      </c>
      <c r="P954">
        <v>498.47354126878326</v>
      </c>
      <c r="Q954">
        <v>1061.3751512398956</v>
      </c>
      <c r="R954">
        <v>964.08242904290512</v>
      </c>
      <c r="S954">
        <v>1</v>
      </c>
      <c r="T954">
        <f t="shared" si="322"/>
        <v>106.85599282363198</v>
      </c>
      <c r="U954">
        <f t="shared" si="323"/>
        <v>7.5051180806333852E-3</v>
      </c>
      <c r="V954">
        <f>IF($F954="Reduce", INDEX(Model_Assumptions[Values], 2), INDEX(Model_Assumptions[Values], 1))</f>
        <v>-0.4</v>
      </c>
      <c r="W954">
        <f t="shared" si="324"/>
        <v>38.882920157942117</v>
      </c>
      <c r="X954">
        <f t="shared" si="337"/>
        <v>4154.8730373589178</v>
      </c>
      <c r="Y954">
        <f t="shared" si="325"/>
        <v>2855.4058456804923</v>
      </c>
      <c r="Z954">
        <f t="shared" si="326"/>
        <v>18.533037358917682</v>
      </c>
      <c r="AA954">
        <f t="shared" si="327"/>
        <v>22.445845680492312</v>
      </c>
      <c r="AB954">
        <f t="shared" si="338"/>
        <v>0.68724262330180774</v>
      </c>
      <c r="AC954">
        <f t="shared" si="328"/>
        <v>2.3472810427090929E-3</v>
      </c>
      <c r="AD954">
        <f t="shared" si="329"/>
        <v>2.3472810427090929E-3</v>
      </c>
      <c r="AE954">
        <f t="shared" si="330"/>
        <v>3.99999999999998E-2</v>
      </c>
      <c r="AF954">
        <f t="shared" si="339"/>
        <v>925.51913188118908</v>
      </c>
      <c r="AG954">
        <f t="shared" si="331"/>
        <v>4.654044987990099E-2</v>
      </c>
      <c r="AH954">
        <f t="shared" si="332"/>
        <v>4.502916167498091E-2</v>
      </c>
      <c r="AI954">
        <f t="shared" si="340"/>
        <v>0.96000000000000019</v>
      </c>
      <c r="AJ954">
        <f>MAX(0, $R954 - $AA954) * INDEX(Model_Assumptions[Values], 7)</f>
        <v>1883.2731667248256</v>
      </c>
      <c r="AK954">
        <f>MAX(0, INDEX(Model_Assumptions[Values], 4) - $AD954)</f>
        <v>4.765271895729091E-2</v>
      </c>
      <c r="AL954">
        <f>MAX(0, INDEX(Model_Assumptions[Values], 5) - $AC954)</f>
        <v>1.7652718957290908E-2</v>
      </c>
      <c r="AM954">
        <f>INDEX(Model_Assumptions[Values], 6) * MAX(0, INDEX(Model_Assumptions[Values], 3) - $AB954)^2</f>
        <v>0</v>
      </c>
      <c r="AN954">
        <f t="shared" si="333"/>
        <v>1413.6323315818365</v>
      </c>
      <c r="AO954" cm="1">
        <f t="array" ref="AO954">IFERROR(STDEV(IF($E$2:$E$2201=$E954, $AJ$2:$AJ$2201)), 0)</f>
        <v>295.4060310434931</v>
      </c>
      <c r="AP954">
        <f t="shared" si="341"/>
        <v>1.5898146476022459</v>
      </c>
      <c r="AQ954">
        <f t="shared" si="334"/>
        <v>2.418208595280508E-2</v>
      </c>
      <c r="AR954" cm="1">
        <f t="array" ref="AR954">IFERROR(STDEV(IF($E$2:$E$2201=$E954, $AK$2:$AK$2201)), 0)</f>
        <v>1.4535245841984033E-2</v>
      </c>
      <c r="AS954">
        <f t="shared" si="342"/>
        <v>1.6147393212086278</v>
      </c>
      <c r="AT954">
        <f t="shared" si="335"/>
        <v>3.7339595178439546E-3</v>
      </c>
      <c r="AU954" cm="1">
        <f t="array" ref="AU954">IFERROR(STDEV(IF($E$2:$E$2201=$E954, $AL$2:$AL$2201)), 0)</f>
        <v>6.1219463619114354E-3</v>
      </c>
      <c r="AV954">
        <f t="shared" si="343"/>
        <v>2.2735840232192341</v>
      </c>
      <c r="AW954">
        <f t="shared" si="336"/>
        <v>0</v>
      </c>
      <c r="AX954" cm="1">
        <f t="array" ref="AX954">IFERROR(STDEV(IF($E$2:$E$2201=$E954, $AM$2:$AM$2201)), 0)</f>
        <v>0</v>
      </c>
      <c r="AY954">
        <f t="shared" si="344"/>
        <v>2.2735840232192341</v>
      </c>
      <c r="AZ954">
        <f>INDEX(Model_Assumptions[Values],9)*((INDEX(Model_Scenarios[GR Weight],1)*$AG954)+(INDEX(Model_Scenarios[GP Weight],1)*$AH954)+(INDEX(Model_Scenarios[LTV Weight],1)*$AI954))-(INDEX(Model_Scenarios[LTV Weight],1)*$AP954)-(INDEX(Model_Scenarios[GP Weight],1)*($AS954+$AV954+$AY954))</f>
        <v>1.9977423509309351</v>
      </c>
      <c r="BA954">
        <f>INDEX(Model_Assumptions[Values],9)*((INDEX(Model_Scenarios[GR Weight],2)*$AG954)+(INDEX(Model_Scenarios[GP Weight],2)*$AH954)+(INDEX(Model_Scenarios[LTV Weight],2)*$AI954))-(INDEX(Model_Scenarios[LTV Weight],2)*$AP954)-(INDEX(Model_Scenarios[GP Weight],2)*($AS954+$AV954+$AY954))</f>
        <v>0.93417350461402782</v>
      </c>
      <c r="BB954">
        <f>INDEX(Model_Assumptions[Values],9)*((INDEX(Model_Scenarios[GR Weight],3)*$AG954)+(INDEX(Model_Scenarios[GP Weight],3)*$AH954)+(INDEX(Model_Scenarios[LTV Weight],3)*$AI954))-(INDEX(Model_Scenarios[LTV Weight],3)*$AP954)-(INDEX(Model_Scenarios[GP Weight],3)*($AS954+$AV954+$AY954))</f>
        <v>-0.73561684243628811</v>
      </c>
      <c r="BC954">
        <f>INDEX(Model_Assumptions[Values],9)*((INDEX(Model_Scenarios[GR Weight],4)*$AG954)+(INDEX(Model_Scenarios[GP Weight],4)*$AH954)+(INDEX(Model_Scenarios[LTV Weight],4)*$AI954))-(INDEX(Model_Scenarios[LTV Weight],4)*$AP954)-(INDEX(Model_Scenarios[GP Weight],4)*($AS954+$AV954+$AY954))</f>
        <v>-1.0333651527361136</v>
      </c>
      <c r="BD954">
        <f>INDEX(Model_Assumptions[Values],9)*((INDEX(Model_Scenarios[GR Weight],5)*$AG954)+(INDEX(Model_Scenarios[GP Weight],5)*$AH954)+(INDEX(Model_Scenarios[LTV Weight],5)*$AI954))-(INDEX(Model_Scenarios[LTV Weight],5)*$AP954)-(INDEX(Model_Scenarios[GP Weight],5)*($AS954+$AV954+$AY954))</f>
        <v>-2.4161320696203661</v>
      </c>
    </row>
    <row r="955" spans="1:56" x14ac:dyDescent="0.25">
      <c r="A955">
        <v>954</v>
      </c>
      <c r="B955">
        <v>20</v>
      </c>
      <c r="C955" s="3">
        <v>4</v>
      </c>
      <c r="D955" s="4">
        <v>0.06</v>
      </c>
      <c r="E955" t="str">
        <v>SKU-1026</v>
      </c>
      <c r="F955" t="str">
        <v>Raise</v>
      </c>
      <c r="G955" t="str">
        <v>Full</v>
      </c>
      <c r="H955">
        <v>106.06</v>
      </c>
      <c r="I955">
        <v>33.42</v>
      </c>
      <c r="J955">
        <v>39</v>
      </c>
      <c r="K955">
        <v>4136.34</v>
      </c>
      <c r="L955">
        <v>2832.96</v>
      </c>
      <c r="M955">
        <v>0.68489534225909865</v>
      </c>
      <c r="N955">
        <v>125.95982059079952</v>
      </c>
      <c r="O955">
        <v>398.21354126878305</v>
      </c>
      <c r="P955">
        <v>498.47354126878326</v>
      </c>
      <c r="Q955">
        <v>1061.3751512398956</v>
      </c>
      <c r="R955">
        <v>964.08242904290512</v>
      </c>
      <c r="S955">
        <v>1</v>
      </c>
      <c r="T955">
        <f t="shared" si="322"/>
        <v>107.25398923544797</v>
      </c>
      <c r="U955">
        <f t="shared" si="323"/>
        <v>1.1257677120950145E-2</v>
      </c>
      <c r="V955">
        <f>IF($F955="Reduce", INDEX(Model_Assumptions[Values], 2), INDEX(Model_Assumptions[Values], 1))</f>
        <v>-0.4</v>
      </c>
      <c r="W955">
        <f t="shared" si="324"/>
        <v>38.824380236913179</v>
      </c>
      <c r="X955">
        <f t="shared" si="337"/>
        <v>4164.069660002825</v>
      </c>
      <c r="Y955">
        <f t="shared" si="325"/>
        <v>2866.5588724851868</v>
      </c>
      <c r="Z955">
        <f t="shared" si="326"/>
        <v>27.729660002824858</v>
      </c>
      <c r="AA955">
        <f t="shared" si="327"/>
        <v>33.598872485186803</v>
      </c>
      <c r="AB955">
        <f t="shared" si="338"/>
        <v>0.68840319844294873</v>
      </c>
      <c r="AC955">
        <f t="shared" si="328"/>
        <v>3.5078561838500777E-3</v>
      </c>
      <c r="AD955">
        <f t="shared" si="329"/>
        <v>3.5078561838500777E-3</v>
      </c>
      <c r="AE955">
        <f t="shared" si="330"/>
        <v>6.000000000000006E-2</v>
      </c>
      <c r="AF955">
        <f t="shared" si="339"/>
        <v>906.23748330033072</v>
      </c>
      <c r="AG955">
        <f t="shared" si="331"/>
        <v>6.9635150814994787E-2</v>
      </c>
      <c r="AH955">
        <f t="shared" si="332"/>
        <v>6.740352236081848E-2</v>
      </c>
      <c r="AI955">
        <f t="shared" si="340"/>
        <v>0.94</v>
      </c>
      <c r="AJ955">
        <f>MAX(0, $R955 - $AA955) * INDEX(Model_Assumptions[Values], 7)</f>
        <v>1860.9671131154366</v>
      </c>
      <c r="AK955">
        <f>MAX(0, INDEX(Model_Assumptions[Values], 4) - $AD955)</f>
        <v>4.6492143816149925E-2</v>
      </c>
      <c r="AL955">
        <f>MAX(0, INDEX(Model_Assumptions[Values], 5) - $AC955)</f>
        <v>1.6492143816149923E-2</v>
      </c>
      <c r="AM955">
        <f>INDEX(Model_Assumptions[Values], 6) * MAX(0, INDEX(Model_Assumptions[Values], 3) - $AB955)^2</f>
        <v>0</v>
      </c>
      <c r="AN955">
        <f t="shared" si="333"/>
        <v>1413.6323315818365</v>
      </c>
      <c r="AO955" cm="1">
        <f t="array" ref="AO955">IFERROR(STDEV(IF($E$2:$E$2201=$E955, $AJ$2:$AJ$2201)), 0)</f>
        <v>295.4060310434931</v>
      </c>
      <c r="AP955">
        <f t="shared" si="341"/>
        <v>1.5143048364768772</v>
      </c>
      <c r="AQ955">
        <f t="shared" si="334"/>
        <v>2.418208595280508E-2</v>
      </c>
      <c r="AR955" cm="1">
        <f t="array" ref="AR955">IFERROR(STDEV(IF($E$2:$E$2201=$E955, $AK$2:$AK$2201)), 0)</f>
        <v>1.4535245841984033E-2</v>
      </c>
      <c r="AS955">
        <f t="shared" si="342"/>
        <v>1.5348937407652106</v>
      </c>
      <c r="AT955">
        <f t="shared" si="335"/>
        <v>3.7339595178439546E-3</v>
      </c>
      <c r="AU955" cm="1">
        <f t="array" ref="AU955">IFERROR(STDEV(IF($E$2:$E$2201=$E955, $AL$2:$AL$2201)), 0)</f>
        <v>6.1219463619114354E-3</v>
      </c>
      <c r="AV955">
        <f t="shared" si="343"/>
        <v>2.0840078537248932</v>
      </c>
      <c r="AW955">
        <f t="shared" si="336"/>
        <v>0</v>
      </c>
      <c r="AX955" cm="1">
        <f t="array" ref="AX955">IFERROR(STDEV(IF($E$2:$E$2201=$E955, $AM$2:$AM$2201)), 0)</f>
        <v>0</v>
      </c>
      <c r="AY955">
        <f t="shared" si="344"/>
        <v>2.0840078537248932</v>
      </c>
      <c r="AZ955">
        <f>INDEX(Model_Assumptions[Values],9)*((INDEX(Model_Scenarios[GR Weight],1)*$AG955)+(INDEX(Model_Scenarios[GP Weight],1)*$AH955)+(INDEX(Model_Scenarios[LTV Weight],1)*$AI955))-(INDEX(Model_Scenarios[LTV Weight],1)*$AP955)-(INDEX(Model_Scenarios[GP Weight],1)*($AS955+$AV955+$AY955))</f>
        <v>2.0467845225849053</v>
      </c>
      <c r="BA955">
        <f>INDEX(Model_Assumptions[Values],9)*((INDEX(Model_Scenarios[GR Weight],2)*$AG955)+(INDEX(Model_Scenarios[GP Weight],2)*$AH955)+(INDEX(Model_Scenarios[LTV Weight],2)*$AI955))-(INDEX(Model_Scenarios[LTV Weight],2)*$AP955)-(INDEX(Model_Scenarios[GP Weight],2)*($AS955+$AV955+$AY955))</f>
        <v>1.0497498521190947</v>
      </c>
      <c r="BB955">
        <f>INDEX(Model_Assumptions[Values],9)*((INDEX(Model_Scenarios[GR Weight],3)*$AG955)+(INDEX(Model_Scenarios[GP Weight],3)*$AH955)+(INDEX(Model_Scenarios[LTV Weight],3)*$AI955))-(INDEX(Model_Scenarios[LTV Weight],3)*$AP955)-(INDEX(Model_Scenarios[GP Weight],3)*($AS955+$AV955+$AY955))</f>
        <v>-0.5167401388158237</v>
      </c>
      <c r="BC955">
        <f>INDEX(Model_Assumptions[Values],9)*((INDEX(Model_Scenarios[GR Weight],4)*$AG955)+(INDEX(Model_Scenarios[GP Weight],4)*$AH955)+(INDEX(Model_Scenarios[LTV Weight],4)*$AI955))-(INDEX(Model_Scenarios[LTV Weight],4)*$AP955)-(INDEX(Model_Scenarios[GP Weight],4)*($AS955+$AV955+$AY955))</f>
        <v>-0.80049207976063852</v>
      </c>
      <c r="BD955">
        <f>INDEX(Model_Assumptions[Values],9)*((INDEX(Model_Scenarios[GR Weight],5)*$AG955)+(INDEX(Model_Scenarios[GP Weight],5)*$AH955)+(INDEX(Model_Scenarios[LTV Weight],5)*$AI955))-(INDEX(Model_Scenarios[LTV Weight],5)*$AP955)-(INDEX(Model_Scenarios[GP Weight],5)*($AS955+$AV955+$AY955))</f>
        <v>-2.0851815683302224</v>
      </c>
    </row>
    <row r="956" spans="1:56" x14ac:dyDescent="0.25">
      <c r="A956">
        <v>955</v>
      </c>
      <c r="B956">
        <v>20</v>
      </c>
      <c r="C956" s="3">
        <v>5</v>
      </c>
      <c r="D956" s="4">
        <v>0.08</v>
      </c>
      <c r="E956" t="str">
        <v>SKU-1026</v>
      </c>
      <c r="F956" t="str">
        <v>Raise</v>
      </c>
      <c r="G956" t="str">
        <v>Full</v>
      </c>
      <c r="H956">
        <v>106.06</v>
      </c>
      <c r="I956">
        <v>33.42</v>
      </c>
      <c r="J956">
        <v>39</v>
      </c>
      <c r="K956">
        <v>4136.34</v>
      </c>
      <c r="L956">
        <v>2832.96</v>
      </c>
      <c r="M956">
        <v>0.68489534225909865</v>
      </c>
      <c r="N956">
        <v>125.95982059079952</v>
      </c>
      <c r="O956">
        <v>398.21354126878305</v>
      </c>
      <c r="P956">
        <v>498.47354126878326</v>
      </c>
      <c r="Q956">
        <v>1061.3751512398956</v>
      </c>
      <c r="R956">
        <v>964.08242904290512</v>
      </c>
      <c r="S956">
        <v>1</v>
      </c>
      <c r="T956">
        <f t="shared" si="322"/>
        <v>107.65198564726397</v>
      </c>
      <c r="U956">
        <f t="shared" si="323"/>
        <v>1.5010236161266904E-2</v>
      </c>
      <c r="V956">
        <f>IF($F956="Reduce", INDEX(Model_Assumptions[Values], 2), INDEX(Model_Assumptions[Values], 1))</f>
        <v>-0.4</v>
      </c>
      <c r="W956">
        <f t="shared" si="324"/>
        <v>38.765840315884233</v>
      </c>
      <c r="X956">
        <f t="shared" si="337"/>
        <v>4173.2196852896968</v>
      </c>
      <c r="Y956">
        <f t="shared" si="325"/>
        <v>2877.665301932846</v>
      </c>
      <c r="Z956">
        <f t="shared" si="326"/>
        <v>36.879685289696681</v>
      </c>
      <c r="AA956">
        <f t="shared" si="327"/>
        <v>44.705301932845941</v>
      </c>
      <c r="AB956">
        <f t="shared" si="338"/>
        <v>0.68955519214011474</v>
      </c>
      <c r="AC956">
        <f t="shared" si="328"/>
        <v>4.6598498810160871E-3</v>
      </c>
      <c r="AD956">
        <f t="shared" si="329"/>
        <v>4.6598498810160871E-3</v>
      </c>
      <c r="AE956">
        <f t="shared" si="330"/>
        <v>8.0000000000000321E-2</v>
      </c>
      <c r="AF956">
        <f t="shared" si="339"/>
        <v>886.95583471947248</v>
      </c>
      <c r="AG956">
        <f t="shared" si="331"/>
        <v>9.2612835746848504E-2</v>
      </c>
      <c r="AH956">
        <f t="shared" si="332"/>
        <v>8.9684402945552286E-2</v>
      </c>
      <c r="AI956">
        <f t="shared" si="340"/>
        <v>0.91999999999999971</v>
      </c>
      <c r="AJ956">
        <f>MAX(0, $R956 - $AA956) * INDEX(Model_Assumptions[Values], 7)</f>
        <v>1838.7542542201184</v>
      </c>
      <c r="AK956">
        <f>MAX(0, INDEX(Model_Assumptions[Values], 4) - $AD956)</f>
        <v>4.5340150118983916E-2</v>
      </c>
      <c r="AL956">
        <f>MAX(0, INDEX(Model_Assumptions[Values], 5) - $AC956)</f>
        <v>1.5340150118983913E-2</v>
      </c>
      <c r="AM956">
        <f>INDEX(Model_Assumptions[Values], 6) * MAX(0, INDEX(Model_Assumptions[Values], 3) - $AB956)^2</f>
        <v>0</v>
      </c>
      <c r="AN956">
        <f t="shared" si="333"/>
        <v>1413.6323315818365</v>
      </c>
      <c r="AO956" cm="1">
        <f t="array" ref="AO956">IFERROR(STDEV(IF($E$2:$E$2201=$E956, $AJ$2:$AJ$2201)), 0)</f>
        <v>295.4060310434931</v>
      </c>
      <c r="AP956">
        <f t="shared" si="341"/>
        <v>1.4391105054171709</v>
      </c>
      <c r="AQ956">
        <f t="shared" si="334"/>
        <v>2.418208595280508E-2</v>
      </c>
      <c r="AR956" cm="1">
        <f t="array" ref="AR956">IFERROR(STDEV(IF($E$2:$E$2201=$E956, $AK$2:$AK$2201)), 0)</f>
        <v>1.4535245841984033E-2</v>
      </c>
      <c r="AS956">
        <f t="shared" si="342"/>
        <v>1.4556385489583712</v>
      </c>
      <c r="AT956">
        <f t="shared" si="335"/>
        <v>3.7339595178439546E-3</v>
      </c>
      <c r="AU956" cm="1">
        <f t="array" ref="AU956">IFERROR(STDEV(IF($E$2:$E$2201=$E956, $AL$2:$AL$2201)), 0)</f>
        <v>6.1219463619114354E-3</v>
      </c>
      <c r="AV956">
        <f t="shared" si="343"/>
        <v>1.8958334351554489</v>
      </c>
      <c r="AW956">
        <f t="shared" si="336"/>
        <v>0</v>
      </c>
      <c r="AX956" cm="1">
        <f t="array" ref="AX956">IFERROR(STDEV(IF($E$2:$E$2201=$E956, $AM$2:$AM$2201)), 0)</f>
        <v>0</v>
      </c>
      <c r="AY956">
        <f t="shared" si="344"/>
        <v>1.8958334351554489</v>
      </c>
      <c r="AZ956">
        <f>INDEX(Model_Assumptions[Values],9)*((INDEX(Model_Scenarios[GR Weight],1)*$AG956)+(INDEX(Model_Scenarios[GP Weight],1)*$AH956)+(INDEX(Model_Scenarios[LTV Weight],1)*$AI956))-(INDEX(Model_Scenarios[LTV Weight],1)*$AP956)-(INDEX(Model_Scenarios[GP Weight],1)*($AS956+$AV956+$AY956))</f>
        <v>2.0951296730855353</v>
      </c>
      <c r="BA956">
        <f>INDEX(Model_Assumptions[Values],9)*((INDEX(Model_Scenarios[GR Weight],2)*$AG956)+(INDEX(Model_Scenarios[GP Weight],2)*$AH956)+(INDEX(Model_Scenarios[LTV Weight],2)*$AI956))-(INDEX(Model_Scenarios[LTV Weight],2)*$AP956)-(INDEX(Model_Scenarios[GP Weight],2)*($AS956+$AV956+$AY956))</f>
        <v>1.1642611173806727</v>
      </c>
      <c r="BB956">
        <f>INDEX(Model_Assumptions[Values],9)*((INDEX(Model_Scenarios[GR Weight],3)*$AG956)+(INDEX(Model_Scenarios[GP Weight],3)*$AH956)+(INDEX(Model_Scenarios[LTV Weight],3)*$AI956))-(INDEX(Model_Scenarios[LTV Weight],3)*$AP956)-(INDEX(Model_Scenarios[GP Weight],3)*($AS956+$AV956+$AY956))</f>
        <v>-0.29948734907283625</v>
      </c>
      <c r="BC956">
        <f>INDEX(Model_Assumptions[Values],9)*((INDEX(Model_Scenarios[GR Weight],4)*$AG956)+(INDEX(Model_Scenarios[GP Weight],4)*$AH956)+(INDEX(Model_Scenarios[LTV Weight],4)*$AI956))-(INDEX(Model_Scenarios[LTV Weight],4)*$AP956)-(INDEX(Model_Scenarios[GP Weight],4)*($AS956+$AV956+$AY956))</f>
        <v>-0.56926988065769435</v>
      </c>
      <c r="BD956">
        <f>INDEX(Model_Assumptions[Values],9)*((INDEX(Model_Scenarios[GR Weight],5)*$AG956)+(INDEX(Model_Scenarios[GP Weight],5)*$AH956)+(INDEX(Model_Scenarios[LTV Weight],5)*$AI956))-(INDEX(Model_Scenarios[LTV Weight],5)*$AP956)-(INDEX(Model_Scenarios[GP Weight],5)*($AS956+$AV956+$AY956))</f>
        <v>-1.7565506631052739</v>
      </c>
    </row>
    <row r="957" spans="1:56" x14ac:dyDescent="0.25">
      <c r="A957">
        <v>956</v>
      </c>
      <c r="B957">
        <v>20</v>
      </c>
      <c r="C957" s="3">
        <v>6</v>
      </c>
      <c r="D957" s="4">
        <v>0.1</v>
      </c>
      <c r="E957" t="str">
        <v>SKU-1026</v>
      </c>
      <c r="F957" t="str">
        <v>Raise</v>
      </c>
      <c r="G957" t="str">
        <v>Full</v>
      </c>
      <c r="H957">
        <v>106.06</v>
      </c>
      <c r="I957">
        <v>33.42</v>
      </c>
      <c r="J957">
        <v>39</v>
      </c>
      <c r="K957">
        <v>4136.34</v>
      </c>
      <c r="L957">
        <v>2832.96</v>
      </c>
      <c r="M957">
        <v>0.68489534225909865</v>
      </c>
      <c r="N957">
        <v>125.95982059079952</v>
      </c>
      <c r="O957">
        <v>398.21354126878305</v>
      </c>
      <c r="P957">
        <v>498.47354126878326</v>
      </c>
      <c r="Q957">
        <v>1061.3751512398956</v>
      </c>
      <c r="R957">
        <v>964.08242904290512</v>
      </c>
      <c r="S957">
        <v>1</v>
      </c>
      <c r="T957">
        <f t="shared" si="322"/>
        <v>108.04998205907995</v>
      </c>
      <c r="U957">
        <f t="shared" si="323"/>
        <v>1.876279520158353E-2</v>
      </c>
      <c r="V957">
        <f>IF($F957="Reduce", INDEX(Model_Assumptions[Values], 2), INDEX(Model_Assumptions[Values], 1))</f>
        <v>-0.4</v>
      </c>
      <c r="W957">
        <f t="shared" si="324"/>
        <v>38.707300394855295</v>
      </c>
      <c r="X957">
        <f t="shared" si="337"/>
        <v>4182.3231132195333</v>
      </c>
      <c r="Y957">
        <f t="shared" si="325"/>
        <v>2888.7251340234693</v>
      </c>
      <c r="Z957">
        <f t="shared" si="326"/>
        <v>45.983113219533152</v>
      </c>
      <c r="AA957">
        <f t="shared" si="327"/>
        <v>55.765134023469273</v>
      </c>
      <c r="AB957">
        <f t="shared" si="338"/>
        <v>0.69069869922119476</v>
      </c>
      <c r="AC957">
        <f t="shared" si="328"/>
        <v>5.8033569620961067E-3</v>
      </c>
      <c r="AD957">
        <f t="shared" si="329"/>
        <v>5.8033569620961067E-3</v>
      </c>
      <c r="AE957">
        <f t="shared" si="330"/>
        <v>9.9999999999999853E-2</v>
      </c>
      <c r="AF957">
        <f t="shared" si="339"/>
        <v>867.67418613861469</v>
      </c>
      <c r="AG957">
        <f t="shared" si="331"/>
        <v>0.11547350467546214</v>
      </c>
      <c r="AH957">
        <f t="shared" si="332"/>
        <v>0.11187180342918142</v>
      </c>
      <c r="AI957">
        <f t="shared" si="340"/>
        <v>0.90000000000000013</v>
      </c>
      <c r="AJ957">
        <f>MAX(0, $R957 - $AA957) * INDEX(Model_Assumptions[Values], 7)</f>
        <v>1816.6345900388717</v>
      </c>
      <c r="AK957">
        <f>MAX(0, INDEX(Model_Assumptions[Values], 4) - $AD957)</f>
        <v>4.4196643037903896E-2</v>
      </c>
      <c r="AL957">
        <f>MAX(0, INDEX(Model_Assumptions[Values], 5) - $AC957)</f>
        <v>1.4196643037903894E-2</v>
      </c>
      <c r="AM957">
        <f>INDEX(Model_Assumptions[Values], 6) * MAX(0, INDEX(Model_Assumptions[Values], 3) - $AB957)^2</f>
        <v>0</v>
      </c>
      <c r="AN957">
        <f t="shared" si="333"/>
        <v>1413.6323315818365</v>
      </c>
      <c r="AO957" cm="1">
        <f t="array" ref="AO957">IFERROR(STDEV(IF($E$2:$E$2201=$E957, $AJ$2:$AJ$2201)), 0)</f>
        <v>295.4060310434931</v>
      </c>
      <c r="AP957">
        <f t="shared" si="341"/>
        <v>1.3642316544231303</v>
      </c>
      <c r="AQ957">
        <f t="shared" si="334"/>
        <v>2.418208595280508E-2</v>
      </c>
      <c r="AR957" cm="1">
        <f t="array" ref="AR957">IFERROR(STDEV(IF($E$2:$E$2201=$E957, $AK$2:$AK$2201)), 0)</f>
        <v>1.4535245841984033E-2</v>
      </c>
      <c r="AS957">
        <f t="shared" si="342"/>
        <v>1.3769672217918858</v>
      </c>
      <c r="AT957">
        <f t="shared" si="335"/>
        <v>3.7339595178439546E-3</v>
      </c>
      <c r="AU957" cm="1">
        <f t="array" ref="AU957">IFERROR(STDEV(IF($E$2:$E$2201=$E957, $AL$2:$AL$2201)), 0)</f>
        <v>6.1219463619114354E-3</v>
      </c>
      <c r="AV957">
        <f t="shared" si="343"/>
        <v>1.7090452776840748</v>
      </c>
      <c r="AW957">
        <f t="shared" si="336"/>
        <v>0</v>
      </c>
      <c r="AX957" cm="1">
        <f t="array" ref="AX957">IFERROR(STDEV(IF($E$2:$E$2201=$E957, $AM$2:$AM$2201)), 0)</f>
        <v>0</v>
      </c>
      <c r="AY957">
        <f t="shared" si="344"/>
        <v>1.7090452776840748</v>
      </c>
      <c r="AZ957">
        <f>INDEX(Model_Assumptions[Values],9)*((INDEX(Model_Scenarios[GR Weight],1)*$AG957)+(INDEX(Model_Scenarios[GP Weight],1)*$AH957)+(INDEX(Model_Scenarios[LTV Weight],1)*$AI957))-(INDEX(Model_Scenarios[LTV Weight],1)*$AP957)-(INDEX(Model_Scenarios[GP Weight],1)*($AS957+$AV957+$AY957))</f>
        <v>2.1427815527978149</v>
      </c>
      <c r="BA957">
        <f>INDEX(Model_Assumptions[Values],9)*((INDEX(Model_Scenarios[GR Weight],2)*$AG957)+(INDEX(Model_Scenarios[GP Weight],2)*$AH957)+(INDEX(Model_Scenarios[LTV Weight],2)*$AI957))-(INDEX(Model_Scenarios[LTV Weight],2)*$AP957)-(INDEX(Model_Scenarios[GP Weight],2)*($AS957+$AV957+$AY957))</f>
        <v>1.2777148011287367</v>
      </c>
      <c r="BB957">
        <f>INDEX(Model_Assumptions[Values],9)*((INDEX(Model_Scenarios[GR Weight],3)*$AG957)+(INDEX(Model_Scenarios[GP Weight],3)*$AH957)+(INDEX(Model_Scenarios[LTV Weight],3)*$AI957))-(INDEX(Model_Scenarios[LTV Weight],3)*$AP957)-(INDEX(Model_Scenarios[GP Weight],3)*($AS957+$AV957+$AY957))</f>
        <v>-8.3845346929868558E-2</v>
      </c>
      <c r="BC957">
        <f>INDEX(Model_Assumptions[Values],9)*((INDEX(Model_Scenarios[GR Weight],4)*$AG957)+(INDEX(Model_Scenarios[GP Weight],4)*$AH957)+(INDEX(Model_Scenarios[LTV Weight],4)*$AI957))-(INDEX(Model_Scenarios[LTV Weight],4)*$AP957)-(INDEX(Model_Scenarios[GP Weight],4)*($AS957+$AV957+$AY957))</f>
        <v>-0.33968542914982525</v>
      </c>
      <c r="BD957">
        <f>INDEX(Model_Assumptions[Values],9)*((INDEX(Model_Scenarios[GR Weight],5)*$AG957)+(INDEX(Model_Scenarios[GP Weight],5)*$AH957)+(INDEX(Model_Scenarios[LTV Weight],5)*$AI957))-(INDEX(Model_Scenarios[LTV Weight],5)*$AP957)-(INDEX(Model_Scenarios[GP Weight],5)*($AS957+$AV957+$AY957))</f>
        <v>-1.4302187269380906</v>
      </c>
    </row>
    <row r="958" spans="1:56" x14ac:dyDescent="0.25">
      <c r="A958">
        <v>957</v>
      </c>
      <c r="B958">
        <v>20</v>
      </c>
      <c r="C958" s="3">
        <v>7</v>
      </c>
      <c r="D958" s="4">
        <v>0.12</v>
      </c>
      <c r="E958" t="str">
        <v>SKU-1026</v>
      </c>
      <c r="F958" t="str">
        <v>Raise</v>
      </c>
      <c r="G958" t="str">
        <v>Full</v>
      </c>
      <c r="H958">
        <v>106.06</v>
      </c>
      <c r="I958">
        <v>33.42</v>
      </c>
      <c r="J958">
        <v>39</v>
      </c>
      <c r="K958">
        <v>4136.34</v>
      </c>
      <c r="L958">
        <v>2832.96</v>
      </c>
      <c r="M958">
        <v>0.68489534225909865</v>
      </c>
      <c r="N958">
        <v>125.95982059079952</v>
      </c>
      <c r="O958">
        <v>398.21354126878305</v>
      </c>
      <c r="P958">
        <v>498.47354126878326</v>
      </c>
      <c r="Q958">
        <v>1061.3751512398956</v>
      </c>
      <c r="R958">
        <v>964.08242904290512</v>
      </c>
      <c r="S958">
        <v>1</v>
      </c>
      <c r="T958">
        <f t="shared" si="322"/>
        <v>108.44797847089595</v>
      </c>
      <c r="U958">
        <f t="shared" si="323"/>
        <v>2.2515354241900289E-2</v>
      </c>
      <c r="V958">
        <f>IF($F958="Reduce", INDEX(Model_Assumptions[Values], 2), INDEX(Model_Assumptions[Values], 1))</f>
        <v>-0.4</v>
      </c>
      <c r="W958">
        <f t="shared" si="324"/>
        <v>38.648760473826357</v>
      </c>
      <c r="X958">
        <f t="shared" si="337"/>
        <v>4191.3799437923353</v>
      </c>
      <c r="Y958">
        <f t="shared" si="325"/>
        <v>2899.7383687570582</v>
      </c>
      <c r="Z958">
        <f t="shared" si="326"/>
        <v>55.03994379233518</v>
      </c>
      <c r="AA958">
        <f t="shared" si="327"/>
        <v>66.778368757058161</v>
      </c>
      <c r="AB958">
        <f t="shared" si="338"/>
        <v>0.69183381312203174</v>
      </c>
      <c r="AC958">
        <f t="shared" si="328"/>
        <v>6.9384708629330882E-3</v>
      </c>
      <c r="AD958">
        <f t="shared" si="329"/>
        <v>6.9384708629330882E-3</v>
      </c>
      <c r="AE958">
        <f t="shared" si="330"/>
        <v>0.12000000000000012</v>
      </c>
      <c r="AF958">
        <f t="shared" si="339"/>
        <v>848.39253755775644</v>
      </c>
      <c r="AG958">
        <f t="shared" si="331"/>
        <v>0.13821715760083797</v>
      </c>
      <c r="AH958">
        <f t="shared" si="332"/>
        <v>0.13396572381170863</v>
      </c>
      <c r="AI958">
        <f t="shared" si="340"/>
        <v>0.87999999999999989</v>
      </c>
      <c r="AJ958">
        <f>MAX(0, $R958 - $AA958) * INDEX(Model_Assumptions[Values], 7)</f>
        <v>1794.6081205716939</v>
      </c>
      <c r="AK958">
        <f>MAX(0, INDEX(Model_Assumptions[Values], 4) - $AD958)</f>
        <v>4.3061529137066915E-2</v>
      </c>
      <c r="AL958">
        <f>MAX(0, INDEX(Model_Assumptions[Values], 5) - $AC958)</f>
        <v>1.3061529137066912E-2</v>
      </c>
      <c r="AM958">
        <f>INDEX(Model_Assumptions[Values], 6) * MAX(0, INDEX(Model_Assumptions[Values], 3) - $AB958)^2</f>
        <v>0</v>
      </c>
      <c r="AN958">
        <f t="shared" si="333"/>
        <v>1413.6323315818365</v>
      </c>
      <c r="AO958" cm="1">
        <f t="array" ref="AO958">IFERROR(STDEV(IF($E$2:$E$2201=$E958, $AJ$2:$AJ$2201)), 0)</f>
        <v>295.4060310434931</v>
      </c>
      <c r="AP958">
        <f t="shared" si="341"/>
        <v>1.2896682834947459</v>
      </c>
      <c r="AQ958">
        <f t="shared" si="334"/>
        <v>2.418208595280508E-2</v>
      </c>
      <c r="AR958" cm="1">
        <f t="array" ref="AR958">IFERROR(STDEV(IF($E$2:$E$2201=$E958, $AK$2:$AK$2201)), 0)</f>
        <v>1.4535245841984033E-2</v>
      </c>
      <c r="AS958">
        <f t="shared" si="342"/>
        <v>1.2988733310399121</v>
      </c>
      <c r="AT958">
        <f t="shared" si="335"/>
        <v>3.7339595178439546E-3</v>
      </c>
      <c r="AU958" cm="1">
        <f t="array" ref="AU958">IFERROR(STDEV(IF($E$2:$E$2201=$E958, $AL$2:$AL$2201)), 0)</f>
        <v>6.1219463619114354E-3</v>
      </c>
      <c r="AV958">
        <f t="shared" si="343"/>
        <v>1.5236281188701304</v>
      </c>
      <c r="AW958">
        <f t="shared" si="336"/>
        <v>0</v>
      </c>
      <c r="AX958" cm="1">
        <f t="array" ref="AX958">IFERROR(STDEV(IF($E$2:$E$2201=$E958, $AM$2:$AM$2201)), 0)</f>
        <v>0</v>
      </c>
      <c r="AY958">
        <f t="shared" si="344"/>
        <v>1.5236281188701304</v>
      </c>
      <c r="AZ958">
        <f>INDEX(Model_Assumptions[Values],9)*((INDEX(Model_Scenarios[GR Weight],1)*$AG958)+(INDEX(Model_Scenarios[GP Weight],1)*$AH958)+(INDEX(Model_Scenarios[LTV Weight],1)*$AI958))-(INDEX(Model_Scenarios[LTV Weight],1)*$AP958)-(INDEX(Model_Scenarios[GP Weight],1)*($AS958+$AV958+$AY958))</f>
        <v>2.1897438570324592</v>
      </c>
      <c r="BA958">
        <f>INDEX(Model_Assumptions[Values],9)*((INDEX(Model_Scenarios[GR Weight],2)*$AG958)+(INDEX(Model_Scenarios[GP Weight],2)*$AH958)+(INDEX(Model_Scenarios[LTV Weight],2)*$AI958))-(INDEX(Model_Scenarios[LTV Weight],2)*$AP958)-(INDEX(Model_Scenarios[GP Weight],2)*($AS958+$AV958+$AY958))</f>
        <v>1.3901182939847176</v>
      </c>
      <c r="BB958">
        <f>INDEX(Model_Assumptions[Values],9)*((INDEX(Model_Scenarios[GR Weight],3)*$AG958)+(INDEX(Model_Scenarios[GP Weight],3)*$AH958)+(INDEX(Model_Scenarios[LTV Weight],3)*$AI958))-(INDEX(Model_Scenarios[LTV Weight],3)*$AP958)-(INDEX(Model_Scenarios[GP Weight],3)*($AS958+$AV958+$AY958))</f>
        <v>0.13019880120057836</v>
      </c>
      <c r="BC958">
        <f>INDEX(Model_Assumptions[Values],9)*((INDEX(Model_Scenarios[GR Weight],4)*$AG958)+(INDEX(Model_Scenarios[GP Weight],4)*$AH958)+(INDEX(Model_Scenarios[LTV Weight],4)*$AI958))-(INDEX(Model_Scenarios[LTV Weight],4)*$AP958)-(INDEX(Model_Scenarios[GP Weight],4)*($AS958+$AV958+$AY958))</f>
        <v>-0.11172579164952801</v>
      </c>
      <c r="BD958">
        <f>INDEX(Model_Assumptions[Values],9)*((INDEX(Model_Scenarios[GR Weight],5)*$AG958)+(INDEX(Model_Scenarios[GP Weight],5)*$AH958)+(INDEX(Model_Scenarios[LTV Weight],5)*$AI958))-(INDEX(Model_Scenarios[LTV Weight],5)*$AP958)-(INDEX(Model_Scenarios[GP Weight],5)*($AS958+$AV958+$AY958))</f>
        <v>-1.1061654356197448</v>
      </c>
    </row>
    <row r="959" spans="1:56" x14ac:dyDescent="0.25">
      <c r="A959">
        <v>958</v>
      </c>
      <c r="B959">
        <v>20</v>
      </c>
      <c r="C959" s="3">
        <v>8</v>
      </c>
      <c r="D959" s="4">
        <v>0.14000000000000001</v>
      </c>
      <c r="E959" t="str">
        <v>SKU-1026</v>
      </c>
      <c r="F959" t="str">
        <v>Raise</v>
      </c>
      <c r="G959" t="str">
        <v>Full</v>
      </c>
      <c r="H959">
        <v>106.06</v>
      </c>
      <c r="I959">
        <v>33.42</v>
      </c>
      <c r="J959">
        <v>39</v>
      </c>
      <c r="K959">
        <v>4136.34</v>
      </c>
      <c r="L959">
        <v>2832.96</v>
      </c>
      <c r="M959">
        <v>0.68489534225909865</v>
      </c>
      <c r="N959">
        <v>125.95982059079952</v>
      </c>
      <c r="O959">
        <v>398.21354126878305</v>
      </c>
      <c r="P959">
        <v>498.47354126878326</v>
      </c>
      <c r="Q959">
        <v>1061.3751512398956</v>
      </c>
      <c r="R959">
        <v>964.08242904290512</v>
      </c>
      <c r="S959">
        <v>1</v>
      </c>
      <c r="T959">
        <f t="shared" si="322"/>
        <v>108.84597488271194</v>
      </c>
      <c r="U959">
        <f t="shared" si="323"/>
        <v>2.6267913282217049E-2</v>
      </c>
      <c r="V959">
        <f>IF($F959="Reduce", INDEX(Model_Assumptions[Values], 2), INDEX(Model_Assumptions[Values], 1))</f>
        <v>-0.4</v>
      </c>
      <c r="W959">
        <f t="shared" si="324"/>
        <v>38.590220552797412</v>
      </c>
      <c r="X959">
        <f t="shared" si="337"/>
        <v>4200.3901770081011</v>
      </c>
      <c r="Y959">
        <f t="shared" si="325"/>
        <v>2910.7050061336113</v>
      </c>
      <c r="Z959">
        <f t="shared" si="326"/>
        <v>64.050177008100945</v>
      </c>
      <c r="AA959">
        <f t="shared" si="327"/>
        <v>77.745006133611241</v>
      </c>
      <c r="AB959">
        <f t="shared" si="338"/>
        <v>0.69296062591187169</v>
      </c>
      <c r="AC959">
        <f t="shared" si="328"/>
        <v>8.0652836527730365E-3</v>
      </c>
      <c r="AD959">
        <f t="shared" si="329"/>
        <v>8.0652836527730365E-3</v>
      </c>
      <c r="AE959">
        <f t="shared" si="330"/>
        <v>0.14000000000000037</v>
      </c>
      <c r="AF959">
        <f t="shared" si="339"/>
        <v>829.11088897689808</v>
      </c>
      <c r="AG959">
        <f t="shared" si="331"/>
        <v>0.16084379452297143</v>
      </c>
      <c r="AH959">
        <f t="shared" si="332"/>
        <v>0.15596616409313116</v>
      </c>
      <c r="AI959">
        <f t="shared" si="340"/>
        <v>0.85999999999999965</v>
      </c>
      <c r="AJ959">
        <f>MAX(0, $R959 - $AA959) * INDEX(Model_Assumptions[Values], 7)</f>
        <v>1772.6748458185878</v>
      </c>
      <c r="AK959">
        <f>MAX(0, INDEX(Model_Assumptions[Values], 4) - $AD959)</f>
        <v>4.1934716347226966E-2</v>
      </c>
      <c r="AL959">
        <f>MAX(0, INDEX(Model_Assumptions[Values], 5) - $AC959)</f>
        <v>1.1934716347226964E-2</v>
      </c>
      <c r="AM959">
        <f>INDEX(Model_Assumptions[Values], 6) * MAX(0, INDEX(Model_Assumptions[Values], 3) - $AB959)^2</f>
        <v>0</v>
      </c>
      <c r="AN959">
        <f t="shared" si="333"/>
        <v>1413.6323315818365</v>
      </c>
      <c r="AO959" cm="1">
        <f t="array" ref="AO959">IFERROR(STDEV(IF($E$2:$E$2201=$E959, $AJ$2:$AJ$2201)), 0)</f>
        <v>295.4060310434931</v>
      </c>
      <c r="AP959">
        <f t="shared" si="341"/>
        <v>1.2154203926320273</v>
      </c>
      <c r="AQ959">
        <f t="shared" si="334"/>
        <v>2.418208595280508E-2</v>
      </c>
      <c r="AR959" cm="1">
        <f t="array" ref="AR959">IFERROR(STDEV(IF($E$2:$E$2201=$E959, $AK$2:$AK$2201)), 0)</f>
        <v>1.4535245841984033E-2</v>
      </c>
      <c r="AS959">
        <f t="shared" si="342"/>
        <v>1.2213505424961348</v>
      </c>
      <c r="AT959">
        <f t="shared" si="335"/>
        <v>3.7339595178439546E-3</v>
      </c>
      <c r="AU959" cm="1">
        <f t="array" ref="AU959">IFERROR(STDEV(IF($E$2:$E$2201=$E959, $AL$2:$AL$2201)), 0)</f>
        <v>6.1219463619114354E-3</v>
      </c>
      <c r="AV959">
        <f t="shared" si="343"/>
        <v>1.339566919502136</v>
      </c>
      <c r="AW959">
        <f t="shared" si="336"/>
        <v>0</v>
      </c>
      <c r="AX959" cm="1">
        <f t="array" ref="AX959">IFERROR(STDEV(IF($E$2:$E$2201=$E959, $AM$2:$AM$2201)), 0)</f>
        <v>0</v>
      </c>
      <c r="AY959">
        <f t="shared" si="344"/>
        <v>1.339566919502136</v>
      </c>
      <c r="AZ959">
        <f>INDEX(Model_Assumptions[Values],9)*((INDEX(Model_Scenarios[GR Weight],1)*$AG959)+(INDEX(Model_Scenarios[GP Weight],1)*$AH959)+(INDEX(Model_Scenarios[LTV Weight],1)*$AI959))-(INDEX(Model_Scenarios[LTV Weight],1)*$AP959)-(INDEX(Model_Scenarios[GP Weight],1)*($AS959+$AV959+$AY959))</f>
        <v>2.236020227052387</v>
      </c>
      <c r="BA959">
        <f>INDEX(Model_Assumptions[Values],9)*((INDEX(Model_Scenarios[GR Weight],2)*$AG959)+(INDEX(Model_Scenarios[GP Weight],2)*$AH959)+(INDEX(Model_Scenarios[LTV Weight],2)*$AI959))-(INDEX(Model_Scenarios[LTV Weight],2)*$AP959)-(INDEX(Model_Scenarios[GP Weight],2)*($AS959+$AV959+$AY959))</f>
        <v>1.5014788784744604</v>
      </c>
      <c r="BB959">
        <f>INDEX(Model_Assumptions[Values],9)*((INDEX(Model_Scenarios[GR Weight],3)*$AG959)+(INDEX(Model_Scenarios[GP Weight],3)*$AH959)+(INDEX(Model_Scenarios[LTV Weight],3)*$AI959))-(INDEX(Model_Scenarios[LTV Weight],3)*$AP959)-(INDEX(Model_Scenarios[GP Weight],3)*($AS959+$AV959+$AY959))</f>
        <v>0.34265783973873964</v>
      </c>
      <c r="BC959">
        <f>INDEX(Model_Assumptions[Values],9)*((INDEX(Model_Scenarios[GR Weight],4)*$AG959)+(INDEX(Model_Scenarios[GP Weight],4)*$AH959)+(INDEX(Model_Scenarios[LTV Weight],4)*$AI959))-(INDEX(Model_Scenarios[LTV Weight],4)*$AP959)-(INDEX(Model_Scenarios[GP Weight],4)*($AS959+$AV959+$AY959))</f>
        <v>0.11462177626342829</v>
      </c>
      <c r="BD959">
        <f>INDEX(Model_Assumptions[Values],9)*((INDEX(Model_Scenarios[GR Weight],5)*$AG959)+(INDEX(Model_Scenarios[GP Weight],5)*$AH959)+(INDEX(Model_Scenarios[LTV Weight],5)*$AI959))-(INDEX(Model_Scenarios[LTV Weight],5)*$AP959)-(INDEX(Model_Scenarios[GP Weight],5)*($AS959+$AV959+$AY959))</f>
        <v>-0.78437076220414892</v>
      </c>
    </row>
    <row r="960" spans="1:56" x14ac:dyDescent="0.25">
      <c r="A960">
        <v>959</v>
      </c>
      <c r="B960">
        <v>20</v>
      </c>
      <c r="C960" s="3">
        <v>9</v>
      </c>
      <c r="D960" s="4">
        <v>0.16</v>
      </c>
      <c r="E960" t="str">
        <v>SKU-1026</v>
      </c>
      <c r="F960" t="str">
        <v>Raise</v>
      </c>
      <c r="G960" t="str">
        <v>Full</v>
      </c>
      <c r="H960">
        <v>106.06</v>
      </c>
      <c r="I960">
        <v>33.42</v>
      </c>
      <c r="J960">
        <v>39</v>
      </c>
      <c r="K960">
        <v>4136.34</v>
      </c>
      <c r="L960">
        <v>2832.96</v>
      </c>
      <c r="M960">
        <v>0.68489534225909865</v>
      </c>
      <c r="N960">
        <v>125.95982059079952</v>
      </c>
      <c r="O960">
        <v>398.21354126878305</v>
      </c>
      <c r="P960">
        <v>498.47354126878326</v>
      </c>
      <c r="Q960">
        <v>1061.3751512398956</v>
      </c>
      <c r="R960">
        <v>964.08242904290512</v>
      </c>
      <c r="S960">
        <v>1</v>
      </c>
      <c r="T960">
        <f t="shared" si="322"/>
        <v>109.24397129452792</v>
      </c>
      <c r="U960">
        <f t="shared" si="323"/>
        <v>3.0020472322533676E-2</v>
      </c>
      <c r="V960">
        <f>IF($F960="Reduce", INDEX(Model_Assumptions[Values], 2), INDEX(Model_Assumptions[Values], 1))</f>
        <v>-0.4</v>
      </c>
      <c r="W960">
        <f t="shared" si="324"/>
        <v>38.531680631768474</v>
      </c>
      <c r="X960">
        <f t="shared" si="337"/>
        <v>4209.3538128668324</v>
      </c>
      <c r="Y960">
        <f t="shared" si="325"/>
        <v>2921.6250461531299</v>
      </c>
      <c r="Z960">
        <f t="shared" si="326"/>
        <v>73.013812866832268</v>
      </c>
      <c r="AA960">
        <f t="shared" si="327"/>
        <v>88.665046153129879</v>
      </c>
      <c r="AB960">
        <f t="shared" si="338"/>
        <v>0.69407922831825841</v>
      </c>
      <c r="AC960">
        <f t="shared" si="328"/>
        <v>9.1838860591597626E-3</v>
      </c>
      <c r="AD960">
        <f t="shared" si="329"/>
        <v>9.1838860591597626E-3</v>
      </c>
      <c r="AE960">
        <f t="shared" si="330"/>
        <v>0.15999999999999992</v>
      </c>
      <c r="AF960">
        <f t="shared" si="339"/>
        <v>809.8292403960404</v>
      </c>
      <c r="AG960">
        <f t="shared" si="331"/>
        <v>0.18335341544186709</v>
      </c>
      <c r="AH960">
        <f t="shared" si="332"/>
        <v>0.17787312427345178</v>
      </c>
      <c r="AI960">
        <f t="shared" si="340"/>
        <v>0.84000000000000008</v>
      </c>
      <c r="AJ960">
        <f>MAX(0, $R960 - $AA960) * INDEX(Model_Assumptions[Values], 7)</f>
        <v>1750.8347657795505</v>
      </c>
      <c r="AK960">
        <f>MAX(0, INDEX(Model_Assumptions[Values], 4) - $AD960)</f>
        <v>4.081611394084024E-2</v>
      </c>
      <c r="AL960">
        <f>MAX(0, INDEX(Model_Assumptions[Values], 5) - $AC960)</f>
        <v>1.0816113940840238E-2</v>
      </c>
      <c r="AM960">
        <f>INDEX(Model_Assumptions[Values], 6) * MAX(0, INDEX(Model_Assumptions[Values], 3) - $AB960)^2</f>
        <v>0</v>
      </c>
      <c r="AN960">
        <f t="shared" si="333"/>
        <v>1413.6323315818365</v>
      </c>
      <c r="AO960" cm="1">
        <f t="array" ref="AO960">IFERROR(STDEV(IF($E$2:$E$2201=$E960, $AJ$2:$AJ$2201)), 0)</f>
        <v>295.4060310434931</v>
      </c>
      <c r="AP960">
        <f t="shared" si="341"/>
        <v>1.141487981834965</v>
      </c>
      <c r="AQ960">
        <f t="shared" si="334"/>
        <v>2.418208595280508E-2</v>
      </c>
      <c r="AR960" cm="1">
        <f t="array" ref="AR960">IFERROR(STDEV(IF($E$2:$E$2201=$E960, $AK$2:$AK$2201)), 0)</f>
        <v>1.4535245841984033E-2</v>
      </c>
      <c r="AS960">
        <f t="shared" si="342"/>
        <v>1.1443926142610497</v>
      </c>
      <c r="AT960">
        <f t="shared" si="335"/>
        <v>3.7339595178439546E-3</v>
      </c>
      <c r="AU960" cm="1">
        <f t="array" ref="AU960">IFERROR(STDEV(IF($E$2:$E$2201=$E960, $AL$2:$AL$2201)), 0)</f>
        <v>6.1219463619114354E-3</v>
      </c>
      <c r="AV960">
        <f t="shared" si="343"/>
        <v>1.1568468595312955</v>
      </c>
      <c r="AW960">
        <f t="shared" si="336"/>
        <v>0</v>
      </c>
      <c r="AX960" cm="1">
        <f t="array" ref="AX960">IFERROR(STDEV(IF($E$2:$E$2201=$E960, $AM$2:$AM$2201)), 0)</f>
        <v>0</v>
      </c>
      <c r="AY960">
        <f t="shared" si="344"/>
        <v>1.1568468595312955</v>
      </c>
      <c r="AZ960">
        <f>INDEX(Model_Assumptions[Values],9)*((INDEX(Model_Scenarios[GR Weight],1)*$AG960)+(INDEX(Model_Scenarios[GP Weight],1)*$AH960)+(INDEX(Model_Scenarios[LTV Weight],1)*$AI960))-(INDEX(Model_Scenarios[LTV Weight],1)*$AP960)-(INDEX(Model_Scenarios[GP Weight],1)*($AS960+$AV960+$AY960))</f>
        <v>2.2816142510573241</v>
      </c>
      <c r="BA960">
        <f>INDEX(Model_Assumptions[Values],9)*((INDEX(Model_Scenarios[GR Weight],2)*$AG960)+(INDEX(Model_Scenarios[GP Weight],2)*$AH960)+(INDEX(Model_Scenarios[LTV Weight],2)*$AI960))-(INDEX(Model_Scenarios[LTV Weight],2)*$AP960)-(INDEX(Model_Scenarios[GP Weight],2)*($AS960+$AV960+$AY960))</f>
        <v>1.6118037309973969</v>
      </c>
      <c r="BB960">
        <f>INDEX(Model_Assumptions[Values],9)*((INDEX(Model_Scenarios[GR Weight],3)*$AG960)+(INDEX(Model_Scenarios[GP Weight],3)*$AH960)+(INDEX(Model_Scenarios[LTV Weight],3)*$AI960))-(INDEX(Model_Scenarios[LTV Weight],3)*$AP960)-(INDEX(Model_Scenarios[GP Weight],3)*($AS960+$AV960+$AY960))</f>
        <v>0.55354432738361492</v>
      </c>
      <c r="BC960">
        <f>INDEX(Model_Assumptions[Values],9)*((INDEX(Model_Scenarios[GR Weight],4)*$AG960)+(INDEX(Model_Scenarios[GP Weight],4)*$AH960)+(INDEX(Model_Scenarios[LTV Weight],4)*$AI960))-(INDEX(Model_Scenarios[LTV Weight],4)*$AP960)-(INDEX(Model_Scenarios[GP Weight],4)*($AS960+$AV960+$AY960))</f>
        <v>0.33936983328804438</v>
      </c>
      <c r="BD960">
        <f>INDEX(Model_Assumptions[Values],9)*((INDEX(Model_Scenarios[GR Weight],5)*$AG960)+(INDEX(Model_Scenarios[GP Weight],5)*$AH960)+(INDEX(Model_Scenarios[LTV Weight],5)*$AI960))-(INDEX(Model_Scenarios[LTV Weight],5)*$AP960)-(INDEX(Model_Scenarios[GP Weight],5)*($AS960+$AV960+$AY960))</f>
        <v>-0.46481497159288399</v>
      </c>
    </row>
    <row r="961" spans="1:56" x14ac:dyDescent="0.25">
      <c r="A961">
        <v>960</v>
      </c>
      <c r="B961">
        <v>20</v>
      </c>
      <c r="C961" s="3">
        <v>10</v>
      </c>
      <c r="D961" s="4">
        <v>0.18</v>
      </c>
      <c r="E961" t="str">
        <v>SKU-1026</v>
      </c>
      <c r="F961" t="str">
        <v>Raise</v>
      </c>
      <c r="G961" t="str">
        <v>Full</v>
      </c>
      <c r="H961">
        <v>106.06</v>
      </c>
      <c r="I961">
        <v>33.42</v>
      </c>
      <c r="J961">
        <v>39</v>
      </c>
      <c r="K961">
        <v>4136.34</v>
      </c>
      <c r="L961">
        <v>2832.96</v>
      </c>
      <c r="M961">
        <v>0.68489534225909865</v>
      </c>
      <c r="N961">
        <v>125.95982059079952</v>
      </c>
      <c r="O961">
        <v>398.21354126878305</v>
      </c>
      <c r="P961">
        <v>498.47354126878326</v>
      </c>
      <c r="Q961">
        <v>1061.3751512398956</v>
      </c>
      <c r="R961">
        <v>964.08242904290512</v>
      </c>
      <c r="S961">
        <v>1</v>
      </c>
      <c r="T961">
        <f t="shared" si="322"/>
        <v>109.64196770634392</v>
      </c>
      <c r="U961">
        <f t="shared" si="323"/>
        <v>3.3773031362850432E-2</v>
      </c>
      <c r="V961">
        <f>IF($F961="Reduce", INDEX(Model_Assumptions[Values], 2), INDEX(Model_Assumptions[Values], 1))</f>
        <v>-0.4</v>
      </c>
      <c r="W961">
        <f t="shared" si="324"/>
        <v>38.473140710739536</v>
      </c>
      <c r="X961">
        <f t="shared" si="337"/>
        <v>4218.2708513685293</v>
      </c>
      <c r="Y961">
        <f t="shared" si="325"/>
        <v>2932.4984888156141</v>
      </c>
      <c r="Z961">
        <f t="shared" si="326"/>
        <v>81.930851368529147</v>
      </c>
      <c r="AA961">
        <f t="shared" si="327"/>
        <v>99.538488815614073</v>
      </c>
      <c r="AB961">
        <f t="shared" si="338"/>
        <v>0.69518970975138461</v>
      </c>
      <c r="AC961">
        <f t="shared" si="328"/>
        <v>1.0294367492285961E-2</v>
      </c>
      <c r="AD961">
        <f t="shared" si="329"/>
        <v>1.0294367492285961E-2</v>
      </c>
      <c r="AE961">
        <f t="shared" si="330"/>
        <v>0.18000000000000016</v>
      </c>
      <c r="AF961">
        <f t="shared" si="339"/>
        <v>790.54759181518205</v>
      </c>
      <c r="AG961">
        <f t="shared" si="331"/>
        <v>0.20574602035752498</v>
      </c>
      <c r="AH961">
        <f t="shared" si="332"/>
        <v>0.19968660435267047</v>
      </c>
      <c r="AI961">
        <f t="shared" si="340"/>
        <v>0.81999999999999984</v>
      </c>
      <c r="AJ961">
        <f>MAX(0, $R961 - $AA961) * INDEX(Model_Assumptions[Values], 7)</f>
        <v>1729.0878804545821</v>
      </c>
      <c r="AK961">
        <f>MAX(0, INDEX(Model_Assumptions[Values], 4) - $AD961)</f>
        <v>3.9705632507714042E-2</v>
      </c>
      <c r="AL961">
        <f>MAX(0, INDEX(Model_Assumptions[Values], 5) - $AC961)</f>
        <v>9.7056325077140397E-3</v>
      </c>
      <c r="AM961">
        <f>INDEX(Model_Assumptions[Values], 6) * MAX(0, INDEX(Model_Assumptions[Values], 3) - $AB961)^2</f>
        <v>0</v>
      </c>
      <c r="AN961">
        <f t="shared" si="333"/>
        <v>1413.6323315818365</v>
      </c>
      <c r="AO961" cm="1">
        <f t="array" ref="AO961">IFERROR(STDEV(IF($E$2:$E$2201=$E961, $AJ$2:$AJ$2201)), 0)</f>
        <v>295.4060310434931</v>
      </c>
      <c r="AP961">
        <f t="shared" si="341"/>
        <v>1.067871051103559</v>
      </c>
      <c r="AQ961">
        <f t="shared" si="334"/>
        <v>2.418208595280508E-2</v>
      </c>
      <c r="AR961" cm="1">
        <f t="array" ref="AR961">IFERROR(STDEV(IF($E$2:$E$2201=$E961, $AK$2:$AK$2201)), 0)</f>
        <v>1.4535245841984033E-2</v>
      </c>
      <c r="AS961">
        <f t="shared" si="342"/>
        <v>1.0679933950666518</v>
      </c>
      <c r="AT961">
        <f t="shared" si="335"/>
        <v>3.7339595178439546E-3</v>
      </c>
      <c r="AU961" cm="1">
        <f t="array" ref="AU961">IFERROR(STDEV(IF($E$2:$E$2201=$E961, $AL$2:$AL$2201)), 0)</f>
        <v>6.1219463619114354E-3</v>
      </c>
      <c r="AV961">
        <f t="shared" si="343"/>
        <v>0.97545333409382717</v>
      </c>
      <c r="AW961">
        <f t="shared" si="336"/>
        <v>0</v>
      </c>
      <c r="AX961" cm="1">
        <f t="array" ref="AX961">IFERROR(STDEV(IF($E$2:$E$2201=$E961, $AM$2:$AM$2201)), 0)</f>
        <v>0</v>
      </c>
      <c r="AY961">
        <f t="shared" si="344"/>
        <v>0.97545333409382717</v>
      </c>
      <c r="AZ961">
        <f>INDEX(Model_Assumptions[Values],9)*((INDEX(Model_Scenarios[GR Weight],1)*$AG961)+(INDEX(Model_Scenarios[GP Weight],1)*$AH961)+(INDEX(Model_Scenarios[LTV Weight],1)*$AI961))-(INDEX(Model_Scenarios[LTV Weight],1)*$AP961)-(INDEX(Model_Scenarios[GP Weight],1)*($AS961+$AV961+$AY961))</f>
        <v>2.3265294651468196</v>
      </c>
      <c r="BA961">
        <f>INDEX(Model_Assumptions[Values],9)*((INDEX(Model_Scenarios[GR Weight],2)*$AG961)+(INDEX(Model_Scenarios[GP Weight],2)*$AH961)+(INDEX(Model_Scenarios[LTV Weight],2)*$AI961))-(INDEX(Model_Scenarios[LTV Weight],2)*$AP961)-(INDEX(Model_Scenarios[GP Weight],2)*($AS961+$AV961+$AY961))</f>
        <v>1.721099923752639</v>
      </c>
      <c r="BB961">
        <f>INDEX(Model_Assumptions[Values],9)*((INDEX(Model_Scenarios[GR Weight],3)*$AG961)+(INDEX(Model_Scenarios[GP Weight],3)*$AH961)+(INDEX(Model_Scenarios[LTV Weight],3)*$AI961))-(INDEX(Model_Scenarios[LTV Weight],3)*$AP961)-(INDEX(Model_Scenarios[GP Weight],3)*($AS961+$AV961+$AY961))</f>
        <v>0.76287064048364872</v>
      </c>
      <c r="BC961">
        <f>INDEX(Model_Assumptions[Values],9)*((INDEX(Model_Scenarios[GR Weight],4)*$AG961)+(INDEX(Model_Scenarios[GP Weight],4)*$AH961)+(INDEX(Model_Scenarios[LTV Weight],4)*$AI961))-(INDEX(Model_Scenarios[LTV Weight],4)*$AP961)-(INDEX(Model_Scenarios[GP Weight],4)*($AS961+$AV961+$AY961))</f>
        <v>0.56253075577276679</v>
      </c>
      <c r="BD961">
        <f>INDEX(Model_Assumptions[Values],9)*((INDEX(Model_Scenarios[GR Weight],5)*$AG961)+(INDEX(Model_Scenarios[GP Weight],5)*$AH961)+(INDEX(Model_Scenarios[LTV Weight],5)*$AI961))-(INDEX(Model_Scenarios[LTV Weight],5)*$AP961)-(INDEX(Model_Scenarios[GP Weight],5)*($AS961+$AV961+$AY961))</f>
        <v>-0.14747861523838957</v>
      </c>
    </row>
    <row r="962" spans="1:56" x14ac:dyDescent="0.25">
      <c r="A962">
        <v>961</v>
      </c>
      <c r="B962">
        <v>20</v>
      </c>
      <c r="C962" s="3">
        <v>11</v>
      </c>
      <c r="D962" s="4">
        <v>0.2</v>
      </c>
      <c r="E962" t="str">
        <v>SKU-1026</v>
      </c>
      <c r="F962" t="str">
        <v>Raise</v>
      </c>
      <c r="G962" t="str">
        <v>Full</v>
      </c>
      <c r="H962">
        <v>106.06</v>
      </c>
      <c r="I962">
        <v>33.42</v>
      </c>
      <c r="J962">
        <v>39</v>
      </c>
      <c r="K962">
        <v>4136.34</v>
      </c>
      <c r="L962">
        <v>2832.96</v>
      </c>
      <c r="M962">
        <v>0.68489534225909865</v>
      </c>
      <c r="N962">
        <v>125.95982059079952</v>
      </c>
      <c r="O962">
        <v>398.21354126878305</v>
      </c>
      <c r="P962">
        <v>498.47354126878326</v>
      </c>
      <c r="Q962">
        <v>1061.3751512398956</v>
      </c>
      <c r="R962">
        <v>964.08242904290512</v>
      </c>
      <c r="S962">
        <v>1</v>
      </c>
      <c r="T962">
        <f t="shared" ref="T962:T1025" si="345">$H962 + MIN($D962, $S962) * ($N962 - $H962)</f>
        <v>110.0399641181599</v>
      </c>
      <c r="U962">
        <f t="shared" ref="U962:U1025" si="346">IFERROR(($T962-$H962)/$H962, 0)</f>
        <v>3.752559040316706E-2</v>
      </c>
      <c r="V962">
        <f>IF($F962="Reduce", INDEX(Model_Assumptions[Values], 2), INDEX(Model_Assumptions[Values], 1))</f>
        <v>-0.4</v>
      </c>
      <c r="W962">
        <f t="shared" ref="W962:W1025" si="347">$J962 * (1 + ($U962 * $V962))</f>
        <v>38.41460078971059</v>
      </c>
      <c r="X962">
        <f t="shared" si="337"/>
        <v>4227.1412925131899</v>
      </c>
      <c r="Y962">
        <f t="shared" ref="Y962:Y1025" si="348">$X962-($W962*$I962)</f>
        <v>2943.325334121062</v>
      </c>
      <c r="Z962">
        <f t="shared" ref="Z962:Z1025" si="349">$X962-$K962</f>
        <v>90.801292513189765</v>
      </c>
      <c r="AA962">
        <f t="shared" ref="AA962:AA1025" si="350">$Y962-$L962</f>
        <v>110.36533412106201</v>
      </c>
      <c r="AB962">
        <f t="shared" si="338"/>
        <v>0.69629215832791513</v>
      </c>
      <c r="AC962">
        <f t="shared" ref="AC962:AC1025" si="351">$AB962-$M962</f>
        <v>1.1396816068816484E-2</v>
      </c>
      <c r="AD962">
        <f t="shared" ref="AD962:AD1025" si="352">IFERROR(($X962-($W962*$I962))/$X962, 0) - IFERROR(($K962-($J962*$I962))/$K962, 0)</f>
        <v>1.1396816068816484E-2</v>
      </c>
      <c r="AE962">
        <f t="shared" ref="AE962:AE1025" si="353">IFERROR(($T962-$H962)/($N962-$H962), 0)</f>
        <v>0.19999999999999971</v>
      </c>
      <c r="AF962">
        <f t="shared" si="339"/>
        <v>771.26594323432437</v>
      </c>
      <c r="AG962">
        <f t="shared" ref="AG962:AG1025" si="354">IFERROR($Z962/$O962, 0)</f>
        <v>0.22802160926994047</v>
      </c>
      <c r="AH962">
        <f t="shared" ref="AH962:AH1025" si="355">IFERROR($AA962/$P962, 0)</f>
        <v>0.22140660433078355</v>
      </c>
      <c r="AI962">
        <f t="shared" si="340"/>
        <v>0.80000000000000027</v>
      </c>
      <c r="AJ962">
        <f>MAX(0, $R962 - $AA962) * INDEX(Model_Assumptions[Values], 7)</f>
        <v>1707.4341898436862</v>
      </c>
      <c r="AK962">
        <f>MAX(0, INDEX(Model_Assumptions[Values], 4) - $AD962)</f>
        <v>3.8603183931183518E-2</v>
      </c>
      <c r="AL962">
        <f>MAX(0, INDEX(Model_Assumptions[Values], 5) - $AC962)</f>
        <v>8.6031839311835161E-3</v>
      </c>
      <c r="AM962">
        <f>INDEX(Model_Assumptions[Values], 6) * MAX(0, INDEX(Model_Assumptions[Values], 3) - $AB962)^2</f>
        <v>0</v>
      </c>
      <c r="AN962">
        <f t="shared" ref="AN962:AN1025" si="356">AVERAGEIF($E$2:$E$2201, $E962, $AJ$2:$AJ$2201)</f>
        <v>1413.6323315818365</v>
      </c>
      <c r="AO962" cm="1">
        <f t="array" ref="AO962">IFERROR(STDEV(IF($E$2:$E$2201=$E962, $AJ$2:$AJ$2201)), 0)</f>
        <v>295.4060310434931</v>
      </c>
      <c r="AP962">
        <f t="shared" si="341"/>
        <v>0.99456960043782172</v>
      </c>
      <c r="AQ962">
        <f t="shared" ref="AQ962:AQ1025" si="357">AVERAGEIF($E$2:$E$2201, $E962, $AK$2:$AK$2201)</f>
        <v>2.418208595280508E-2</v>
      </c>
      <c r="AR962" cm="1">
        <f t="array" ref="AR962">IFERROR(STDEV(IF($E$2:$E$2201=$E962, $AK$2:$AK$2201)), 0)</f>
        <v>1.4535245841984033E-2</v>
      </c>
      <c r="AS962">
        <f t="shared" si="342"/>
        <v>0.99214682263743437</v>
      </c>
      <c r="AT962">
        <f t="shared" ref="AT962:AT1025" si="358">AVERAGEIF($E$2:$E$2201, $E962, $AL$2:$AL$2201)</f>
        <v>3.7339595178439546E-3</v>
      </c>
      <c r="AU962" cm="1">
        <f t="array" ref="AU962">IFERROR(STDEV(IF($E$2:$E$2201=$E962, $AL$2:$AL$2201)), 0)</f>
        <v>6.1219463619114354E-3</v>
      </c>
      <c r="AV962">
        <f t="shared" si="343"/>
        <v>0.79537194961950952</v>
      </c>
      <c r="AW962">
        <f t="shared" ref="AW962:AW1025" si="359">AVERAGEIF($E$2:$E$2201, $E962, $AM$2:$AM$2201)</f>
        <v>0</v>
      </c>
      <c r="AX962" cm="1">
        <f t="array" ref="AX962">IFERROR(STDEV(IF($E$2:$E$2201=$E962, $AM$2:$AM$2201)), 0)</f>
        <v>0</v>
      </c>
      <c r="AY962">
        <f t="shared" si="344"/>
        <v>0.79537194961950952</v>
      </c>
      <c r="AZ962">
        <f>INDEX(Model_Assumptions[Values],9)*((INDEX(Model_Scenarios[GR Weight],1)*$AG962)+(INDEX(Model_Scenarios[GP Weight],1)*$AH962)+(INDEX(Model_Scenarios[LTV Weight],1)*$AI962))-(INDEX(Model_Scenarios[LTV Weight],1)*$AP962)-(INDEX(Model_Scenarios[GP Weight],1)*($AS962+$AV962+$AY962))</f>
        <v>2.3707693542624608</v>
      </c>
      <c r="BA962">
        <f>INDEX(Model_Assumptions[Values],9)*((INDEX(Model_Scenarios[GR Weight],2)*$AG962)+(INDEX(Model_Scenarios[GP Weight],2)*$AH962)+(INDEX(Model_Scenarios[LTV Weight],2)*$AI962))-(INDEX(Model_Scenarios[LTV Weight],2)*$AP962)-(INDEX(Model_Scenarios[GP Weight],2)*($AS962+$AV962+$AY962))</f>
        <v>1.8293744266233651</v>
      </c>
      <c r="BB962">
        <f>INDEX(Model_Assumptions[Values],9)*((INDEX(Model_Scenarios[GR Weight],3)*$AG962)+(INDEX(Model_Scenarios[GP Weight],3)*$AH962)+(INDEX(Model_Scenarios[LTV Weight],3)*$AI962))-(INDEX(Model_Scenarios[LTV Weight],3)*$AP962)-(INDEX(Model_Scenarios[GP Weight],3)*($AS962+$AV962+$AY962))</f>
        <v>0.97064897633440983</v>
      </c>
      <c r="BC962">
        <f>INDEX(Model_Assumptions[Values],9)*((INDEX(Model_Scenarios[GR Weight],4)*$AG962)+(INDEX(Model_Scenarios[GP Weight],4)*$AH962)+(INDEX(Model_Scenarios[LTV Weight],4)*$AI962))-(INDEX(Model_Scenarios[LTV Weight],4)*$AP962)-(INDEX(Model_Scenarios[GP Weight],4)*($AS962+$AV962+$AY962))</f>
        <v>0.78411674101316209</v>
      </c>
      <c r="BD962">
        <f>INDEX(Model_Assumptions[Values],9)*((INDEX(Model_Scenarios[GR Weight],5)*$AG962)+(INDEX(Model_Scenarios[GP Weight],5)*$AH962)+(INDEX(Model_Scenarios[LTV Weight],5)*$AI962))-(INDEX(Model_Scenarios[LTV Weight],5)*$AP962)-(INDEX(Model_Scenarios[GP Weight],5)*($AS962+$AV962+$AY962))</f>
        <v>0.1676574740380905</v>
      </c>
    </row>
    <row r="963" spans="1:56" x14ac:dyDescent="0.25">
      <c r="A963">
        <v>962</v>
      </c>
      <c r="B963">
        <v>20</v>
      </c>
      <c r="C963" s="3">
        <v>12</v>
      </c>
      <c r="D963" s="4">
        <v>0.22</v>
      </c>
      <c r="E963" t="str">
        <v>SKU-1026</v>
      </c>
      <c r="F963" t="str">
        <v>Raise</v>
      </c>
      <c r="G963" t="str">
        <v>Full</v>
      </c>
      <c r="H963">
        <v>106.06</v>
      </c>
      <c r="I963">
        <v>33.42</v>
      </c>
      <c r="J963">
        <v>39</v>
      </c>
      <c r="K963">
        <v>4136.34</v>
      </c>
      <c r="L963">
        <v>2832.96</v>
      </c>
      <c r="M963">
        <v>0.68489534225909865</v>
      </c>
      <c r="N963">
        <v>125.95982059079952</v>
      </c>
      <c r="O963">
        <v>398.21354126878305</v>
      </c>
      <c r="P963">
        <v>498.47354126878326</v>
      </c>
      <c r="Q963">
        <v>1061.3751512398956</v>
      </c>
      <c r="R963">
        <v>964.08242904290512</v>
      </c>
      <c r="S963">
        <v>1</v>
      </c>
      <c r="T963">
        <f t="shared" si="345"/>
        <v>110.4379605299759</v>
      </c>
      <c r="U963">
        <f t="shared" si="346"/>
        <v>4.1278149443483819E-2</v>
      </c>
      <c r="V963">
        <f>IF($F963="Reduce", INDEX(Model_Assumptions[Values], 2), INDEX(Model_Assumptions[Values], 1))</f>
        <v>-0.4</v>
      </c>
      <c r="W963">
        <f t="shared" si="347"/>
        <v>38.356060868681652</v>
      </c>
      <c r="X963">
        <f t="shared" ref="X963:X1026" si="360">$W963*$T963</f>
        <v>4235.965136300817</v>
      </c>
      <c r="Y963">
        <f t="shared" si="348"/>
        <v>2954.1055820694764</v>
      </c>
      <c r="Z963">
        <f t="shared" si="349"/>
        <v>99.625136300816848</v>
      </c>
      <c r="AA963">
        <f t="shared" si="350"/>
        <v>121.1455820694764</v>
      </c>
      <c r="AB963">
        <f t="shared" ref="AB963:AB1026" si="361">IFERROR($Y963/$X963,0)</f>
        <v>0.69738666089429557</v>
      </c>
      <c r="AC963">
        <f t="shared" si="351"/>
        <v>1.2491318635196924E-2</v>
      </c>
      <c r="AD963">
        <f t="shared" si="352"/>
        <v>1.2491318635196924E-2</v>
      </c>
      <c r="AE963">
        <f t="shared" si="353"/>
        <v>0.21999999999999997</v>
      </c>
      <c r="AF963">
        <f t="shared" ref="AF963:AF1026" si="362">$R963 * (1 - $AE963)</f>
        <v>751.98429465346601</v>
      </c>
      <c r="AG963">
        <f t="shared" si="354"/>
        <v>0.25018018217912047</v>
      </c>
      <c r="AH963">
        <f t="shared" si="355"/>
        <v>0.24303312420779655</v>
      </c>
      <c r="AI963">
        <f t="shared" ref="AI963:AI1026" si="363">IFERROR($AF963/$R963, 0)</f>
        <v>0.78</v>
      </c>
      <c r="AJ963">
        <f>MAX(0, $R963 - $AA963) * INDEX(Model_Assumptions[Values], 7)</f>
        <v>1685.8736939468574</v>
      </c>
      <c r="AK963">
        <f>MAX(0, INDEX(Model_Assumptions[Values], 4) - $AD963)</f>
        <v>3.7508681364803079E-2</v>
      </c>
      <c r="AL963">
        <f>MAX(0, INDEX(Model_Assumptions[Values], 5) - $AC963)</f>
        <v>7.5086813648030763E-3</v>
      </c>
      <c r="AM963">
        <f>INDEX(Model_Assumptions[Values], 6) * MAX(0, INDEX(Model_Assumptions[Values], 3) - $AB963)^2</f>
        <v>0</v>
      </c>
      <c r="AN963">
        <f t="shared" si="356"/>
        <v>1413.6323315818365</v>
      </c>
      <c r="AO963" cm="1">
        <f t="array" ref="AO963">IFERROR(STDEV(IF($E$2:$E$2201=$E963, $AJ$2:$AJ$2201)), 0)</f>
        <v>295.4060310434931</v>
      </c>
      <c r="AP963">
        <f t="shared" ref="AP963:AP1026" si="364">IF($AO963=0, 0, ($AJ963-$AN963)/$AO963)</f>
        <v>0.92158362983773467</v>
      </c>
      <c r="AQ963">
        <f t="shared" si="357"/>
        <v>2.418208595280508E-2</v>
      </c>
      <c r="AR963" cm="1">
        <f t="array" ref="AR963">IFERROR(STDEV(IF($E$2:$E$2201=$E963, $AK$2:$AK$2201)), 0)</f>
        <v>1.4535245841984033E-2</v>
      </c>
      <c r="AS963">
        <f t="shared" ref="AS963:AS1026" si="365">IF($AR963=0, 0, ($AK963-$AQ963)/$AR963)</f>
        <v>0.91684692208679863</v>
      </c>
      <c r="AT963">
        <f t="shared" si="358"/>
        <v>3.7339595178439546E-3</v>
      </c>
      <c r="AU963" cm="1">
        <f t="array" ref="AU963">IFERROR(STDEV(IF($E$2:$E$2201=$E963, $AL$2:$AL$2201)), 0)</f>
        <v>6.1219463619114354E-3</v>
      </c>
      <c r="AV963">
        <f t="shared" ref="AV963:AV1026" si="366">IF($AU963=0, 0, ($AL963-$AT963)/$AU963)</f>
        <v>0.61658852002430031</v>
      </c>
      <c r="AW963">
        <f t="shared" si="359"/>
        <v>0</v>
      </c>
      <c r="AX963" cm="1">
        <f t="array" ref="AX963">IFERROR(STDEV(IF($E$2:$E$2201=$E963, $AM$2:$AM$2201)), 0)</f>
        <v>0</v>
      </c>
      <c r="AY963">
        <f t="shared" ref="AY963:AY1026" si="367">IF($AU963=0, 0, ($AL963-$AT963)/$AU963)</f>
        <v>0.61658852002430031</v>
      </c>
      <c r="AZ963">
        <f>INDEX(Model_Assumptions[Values],9)*((INDEX(Model_Scenarios[GR Weight],1)*$AG963)+(INDEX(Model_Scenarios[GP Weight],1)*$AH963)+(INDEX(Model_Scenarios[LTV Weight],1)*$AI963))-(INDEX(Model_Scenarios[LTV Weight],1)*$AP963)-(INDEX(Model_Scenarios[GP Weight],1)*($AS963+$AV963+$AY963))</f>
        <v>2.4143373531097319</v>
      </c>
      <c r="BA963">
        <f>INDEX(Model_Assumptions[Values],9)*((INDEX(Model_Scenarios[GR Weight],2)*$AG963)+(INDEX(Model_Scenarios[GP Weight],2)*$AH963)+(INDEX(Model_Scenarios[LTV Weight],2)*$AI963))-(INDEX(Model_Scenarios[LTV Weight],2)*$AP963)-(INDEX(Model_Scenarios[GP Weight],2)*($AS963+$AV963+$AY963))</f>
        <v>1.9366341090205301</v>
      </c>
      <c r="BB963">
        <f>INDEX(Model_Assumptions[Values],9)*((INDEX(Model_Scenarios[GR Weight],3)*$AG963)+(INDEX(Model_Scenarios[GP Weight],3)*$AH963)+(INDEX(Model_Scenarios[LTV Weight],3)*$AI963))-(INDEX(Model_Scenarios[LTV Weight],3)*$AP963)-(INDEX(Model_Scenarios[GP Weight],3)*($AS963+$AV963+$AY963))</f>
        <v>1.1768913564050614</v>
      </c>
      <c r="BC963">
        <f>INDEX(Model_Assumptions[Values],9)*((INDEX(Model_Scenarios[GR Weight],4)*$AG963)+(INDEX(Model_Scenarios[GP Weight],4)*$AH963)+(INDEX(Model_Scenarios[LTV Weight],4)*$AI963))-(INDEX(Model_Scenarios[LTV Weight],4)*$AP963)-(INDEX(Model_Scenarios[GP Weight],4)*($AS963+$AV963+$AY963))</f>
        <v>1.004139810478395</v>
      </c>
      <c r="BD963">
        <f>INDEX(Model_Assumptions[Values],9)*((INDEX(Model_Scenarios[GR Weight],5)*$AG963)+(INDEX(Model_Scenarios[GP Weight],5)*$AH963)+(INDEX(Model_Scenarios[LTV Weight],5)*$AI963))-(INDEX(Model_Scenarios[LTV Weight],5)*$AP963)-(INDEX(Model_Scenarios[GP Weight],5)*($AS963+$AV963+$AY963))</f>
        <v>0.48061218711665754</v>
      </c>
    </row>
    <row r="964" spans="1:56" x14ac:dyDescent="0.25">
      <c r="A964">
        <v>963</v>
      </c>
      <c r="B964">
        <v>20</v>
      </c>
      <c r="C964" s="3">
        <v>13</v>
      </c>
      <c r="D964" s="4">
        <v>0.24</v>
      </c>
      <c r="E964" t="str">
        <v>SKU-1026</v>
      </c>
      <c r="F964" t="str">
        <v>Raise</v>
      </c>
      <c r="G964" t="str">
        <v>Full</v>
      </c>
      <c r="H964">
        <v>106.06</v>
      </c>
      <c r="I964">
        <v>33.42</v>
      </c>
      <c r="J964">
        <v>39</v>
      </c>
      <c r="K964">
        <v>4136.34</v>
      </c>
      <c r="L964">
        <v>2832.96</v>
      </c>
      <c r="M964">
        <v>0.68489534225909865</v>
      </c>
      <c r="N964">
        <v>125.95982059079952</v>
      </c>
      <c r="O964">
        <v>398.21354126878305</v>
      </c>
      <c r="P964">
        <v>498.47354126878326</v>
      </c>
      <c r="Q964">
        <v>1061.3751512398956</v>
      </c>
      <c r="R964">
        <v>964.08242904290512</v>
      </c>
      <c r="S964">
        <v>1</v>
      </c>
      <c r="T964">
        <f t="shared" si="345"/>
        <v>110.83595694179189</v>
      </c>
      <c r="U964">
        <f t="shared" si="346"/>
        <v>4.5030708483800579E-2</v>
      </c>
      <c r="V964">
        <f>IF($F964="Reduce", INDEX(Model_Assumptions[Values], 2), INDEX(Model_Assumptions[Values], 1))</f>
        <v>-0.4</v>
      </c>
      <c r="W964">
        <f t="shared" si="347"/>
        <v>38.297520947652714</v>
      </c>
      <c r="X964">
        <f t="shared" si="360"/>
        <v>4244.7423827314096</v>
      </c>
      <c r="Y964">
        <f t="shared" si="348"/>
        <v>2964.8392326608559</v>
      </c>
      <c r="Z964">
        <f t="shared" si="349"/>
        <v>108.40238273140949</v>
      </c>
      <c r="AA964">
        <f t="shared" si="350"/>
        <v>131.87923266085591</v>
      </c>
      <c r="AB964">
        <f t="shared" si="361"/>
        <v>0.69847330304955735</v>
      </c>
      <c r="AC964">
        <f t="shared" si="351"/>
        <v>1.3577960790458699E-2</v>
      </c>
      <c r="AD964">
        <f t="shared" si="352"/>
        <v>1.3577960790458699E-2</v>
      </c>
      <c r="AE964">
        <f t="shared" si="353"/>
        <v>0.24000000000000024</v>
      </c>
      <c r="AF964">
        <f t="shared" si="362"/>
        <v>732.70264607260765</v>
      </c>
      <c r="AG964">
        <f t="shared" si="354"/>
        <v>0.27222173908506264</v>
      </c>
      <c r="AH964">
        <f t="shared" si="355"/>
        <v>0.26456616398370669</v>
      </c>
      <c r="AI964">
        <f t="shared" si="363"/>
        <v>0.75999999999999979</v>
      </c>
      <c r="AJ964">
        <f>MAX(0, $R964 - $AA964) * INDEX(Model_Assumptions[Values], 7)</f>
        <v>1664.4063927640984</v>
      </c>
      <c r="AK964">
        <f>MAX(0, INDEX(Model_Assumptions[Values], 4) - $AD964)</f>
        <v>3.6422039209541304E-2</v>
      </c>
      <c r="AL964">
        <f>MAX(0, INDEX(Model_Assumptions[Values], 5) - $AC964)</f>
        <v>6.4220392095413019E-3</v>
      </c>
      <c r="AM964">
        <f>INDEX(Model_Assumptions[Values], 6) * MAX(0, INDEX(Model_Assumptions[Values], 3) - $AB964)^2</f>
        <v>0</v>
      </c>
      <c r="AN964">
        <f t="shared" si="356"/>
        <v>1413.6323315818365</v>
      </c>
      <c r="AO964" cm="1">
        <f t="array" ref="AO964">IFERROR(STDEV(IF($E$2:$E$2201=$E964, $AJ$2:$AJ$2201)), 0)</f>
        <v>295.4060310434931</v>
      </c>
      <c r="AP964">
        <f t="shared" si="364"/>
        <v>0.84891313930330703</v>
      </c>
      <c r="AQ964">
        <f t="shared" si="357"/>
        <v>2.418208595280508E-2</v>
      </c>
      <c r="AR964" cm="1">
        <f t="array" ref="AR964">IFERROR(STDEV(IF($E$2:$E$2201=$E964, $AK$2:$AK$2201)), 0)</f>
        <v>1.4535245841984033E-2</v>
      </c>
      <c r="AS964">
        <f t="shared" si="365"/>
        <v>0.84208780434810271</v>
      </c>
      <c r="AT964">
        <f t="shared" si="358"/>
        <v>3.7339595178439546E-3</v>
      </c>
      <c r="AU964" cm="1">
        <f t="array" ref="AU964">IFERROR(STDEV(IF($E$2:$E$2201=$E964, $AL$2:$AL$2201)), 0)</f>
        <v>6.1219463619114354E-3</v>
      </c>
      <c r="AV964">
        <f t="shared" si="366"/>
        <v>0.43908906298520017</v>
      </c>
      <c r="AW964">
        <f t="shared" si="359"/>
        <v>0</v>
      </c>
      <c r="AX964" cm="1">
        <f t="array" ref="AX964">IFERROR(STDEV(IF($E$2:$E$2201=$E964, $AM$2:$AM$2201)), 0)</f>
        <v>0</v>
      </c>
      <c r="AY964">
        <f t="shared" si="367"/>
        <v>0.43908906298520017</v>
      </c>
      <c r="AZ964">
        <f>INDEX(Model_Assumptions[Values],9)*((INDEX(Model_Scenarios[GR Weight],1)*$AG964)+(INDEX(Model_Scenarios[GP Weight],1)*$AH964)+(INDEX(Model_Scenarios[LTV Weight],1)*$AI964))-(INDEX(Model_Scenarios[LTV Weight],1)*$AP964)-(INDEX(Model_Scenarios[GP Weight],1)*($AS964+$AV964+$AY964))</f>
        <v>2.457236847059888</v>
      </c>
      <c r="BA964">
        <f>INDEX(Model_Assumptions[Values],9)*((INDEX(Model_Scenarios[GR Weight],2)*$AG964)+(INDEX(Model_Scenarios[GP Weight],2)*$AH964)+(INDEX(Model_Scenarios[LTV Weight],2)*$AI964))-(INDEX(Model_Scenarios[LTV Weight],2)*$AP964)-(INDEX(Model_Scenarios[GP Weight],2)*($AS964+$AV964+$AY964))</f>
        <v>2.0428857416866526</v>
      </c>
      <c r="BB964">
        <f>INDEX(Model_Assumptions[Values],9)*((INDEX(Model_Scenarios[GR Weight],3)*$AG964)+(INDEX(Model_Scenarios[GP Weight],3)*$AH964)+(INDEX(Model_Scenarios[LTV Weight],3)*$AI964))-(INDEX(Model_Scenarios[LTV Weight],3)*$AP964)-(INDEX(Model_Scenarios[GP Weight],3)*($AS964+$AV964+$AY964))</f>
        <v>1.3816096294950158</v>
      </c>
      <c r="BC964">
        <f>INDEX(Model_Assumptions[Values],9)*((INDEX(Model_Scenarios[GR Weight],4)*$AG964)+(INDEX(Model_Scenarios[GP Weight],4)*$AH964)+(INDEX(Model_Scenarios[LTV Weight],4)*$AI964))-(INDEX(Model_Scenarios[LTV Weight],4)*$AP964)-(INDEX(Model_Scenarios[GP Weight],4)*($AS964+$AV964+$AY964))</f>
        <v>1.2226118129678776</v>
      </c>
      <c r="BD964">
        <f>INDEX(Model_Assumptions[Values],9)*((INDEX(Model_Scenarios[GR Weight],5)*$AG964)+(INDEX(Model_Scenarios[GP Weight],5)*$AH964)+(INDEX(Model_Scenarios[LTV Weight],5)*$AI964))-(INDEX(Model_Scenarios[LTV Weight],5)*$AP964)-(INDEX(Model_Scenarios[GP Weight],5)*($AS964+$AV964+$AY964))</f>
        <v>0.79140414353925226</v>
      </c>
    </row>
    <row r="965" spans="1:56" x14ac:dyDescent="0.25">
      <c r="A965">
        <v>964</v>
      </c>
      <c r="B965">
        <v>20</v>
      </c>
      <c r="C965" s="3">
        <v>14</v>
      </c>
      <c r="D965" s="4">
        <v>0.26</v>
      </c>
      <c r="E965" t="str">
        <v>SKU-1026</v>
      </c>
      <c r="F965" t="str">
        <v>Raise</v>
      </c>
      <c r="G965" t="str">
        <v>Full</v>
      </c>
      <c r="H965">
        <v>106.06</v>
      </c>
      <c r="I965">
        <v>33.42</v>
      </c>
      <c r="J965">
        <v>39</v>
      </c>
      <c r="K965">
        <v>4136.34</v>
      </c>
      <c r="L965">
        <v>2832.96</v>
      </c>
      <c r="M965">
        <v>0.68489534225909865</v>
      </c>
      <c r="N965">
        <v>125.95982059079952</v>
      </c>
      <c r="O965">
        <v>398.21354126878305</v>
      </c>
      <c r="P965">
        <v>498.47354126878326</v>
      </c>
      <c r="Q965">
        <v>1061.3751512398956</v>
      </c>
      <c r="R965">
        <v>964.08242904290512</v>
      </c>
      <c r="S965">
        <v>1</v>
      </c>
      <c r="T965">
        <f t="shared" si="345"/>
        <v>111.23395335360787</v>
      </c>
      <c r="U965">
        <f t="shared" si="346"/>
        <v>4.8783267524117206E-2</v>
      </c>
      <c r="V965">
        <f>IF($F965="Reduce", INDEX(Model_Assumptions[Values], 2), INDEX(Model_Assumptions[Values], 1))</f>
        <v>-0.4</v>
      </c>
      <c r="W965">
        <f t="shared" si="347"/>
        <v>38.238981026623769</v>
      </c>
      <c r="X965">
        <f t="shared" si="360"/>
        <v>4253.4730318049651</v>
      </c>
      <c r="Y965">
        <f t="shared" si="348"/>
        <v>2975.5262858951987</v>
      </c>
      <c r="Z965">
        <f t="shared" si="349"/>
        <v>117.13303180496496</v>
      </c>
      <c r="AA965">
        <f t="shared" si="350"/>
        <v>142.56628589519869</v>
      </c>
      <c r="AB965">
        <f t="shared" si="361"/>
        <v>0.69955216916763463</v>
      </c>
      <c r="AC965">
        <f t="shared" si="351"/>
        <v>1.465682690853598E-2</v>
      </c>
      <c r="AD965">
        <f t="shared" si="352"/>
        <v>1.465682690853598E-2</v>
      </c>
      <c r="AE965">
        <f t="shared" si="353"/>
        <v>0.25999999999999979</v>
      </c>
      <c r="AF965">
        <f t="shared" si="362"/>
        <v>713.42099749174997</v>
      </c>
      <c r="AG965">
        <f t="shared" si="354"/>
        <v>0.29414627998776022</v>
      </c>
      <c r="AH965">
        <f t="shared" si="355"/>
        <v>0.28600572365851035</v>
      </c>
      <c r="AI965">
        <f t="shared" si="363"/>
        <v>0.74000000000000021</v>
      </c>
      <c r="AJ965">
        <f>MAX(0, $R965 - $AA965) * INDEX(Model_Assumptions[Values], 7)</f>
        <v>1643.0322862954129</v>
      </c>
      <c r="AK965">
        <f>MAX(0, INDEX(Model_Assumptions[Values], 4) - $AD965)</f>
        <v>3.5343173091464022E-2</v>
      </c>
      <c r="AL965">
        <f>MAX(0, INDEX(Model_Assumptions[Values], 5) - $AC965)</f>
        <v>5.3431730914640201E-3</v>
      </c>
      <c r="AM965">
        <f>INDEX(Model_Assumptions[Values], 6) * MAX(0, INDEX(Model_Assumptions[Values], 3) - $AB965)^2</f>
        <v>0</v>
      </c>
      <c r="AN965">
        <f t="shared" si="356"/>
        <v>1413.6323315818365</v>
      </c>
      <c r="AO965" cm="1">
        <f t="array" ref="AO965">IFERROR(STDEV(IF($E$2:$E$2201=$E965, $AJ$2:$AJ$2201)), 0)</f>
        <v>295.4060310434931</v>
      </c>
      <c r="AP965">
        <f t="shared" si="364"/>
        <v>0.77655812883455111</v>
      </c>
      <c r="AQ965">
        <f t="shared" si="357"/>
        <v>2.418208595280508E-2</v>
      </c>
      <c r="AR965" cm="1">
        <f t="array" ref="AR965">IFERROR(STDEV(IF($E$2:$E$2201=$E965, $AK$2:$AK$2201)), 0)</f>
        <v>1.4535245841984033E-2</v>
      </c>
      <c r="AS965">
        <f t="shared" si="365"/>
        <v>0.76786366463929545</v>
      </c>
      <c r="AT965">
        <f t="shared" si="358"/>
        <v>3.7339595178439546E-3</v>
      </c>
      <c r="AU965" cm="1">
        <f t="array" ref="AU965">IFERROR(STDEV(IF($E$2:$E$2201=$E965, $AL$2:$AL$2201)), 0)</f>
        <v>6.1219463619114354E-3</v>
      </c>
      <c r="AV965">
        <f t="shared" si="366"/>
        <v>0.26285979629485451</v>
      </c>
      <c r="AW965">
        <f t="shared" si="359"/>
        <v>0</v>
      </c>
      <c r="AX965" cm="1">
        <f t="array" ref="AX965">IFERROR(STDEV(IF($E$2:$E$2201=$E965, $AM$2:$AM$2201)), 0)</f>
        <v>0</v>
      </c>
      <c r="AY965">
        <f t="shared" si="367"/>
        <v>0.26285979629485451</v>
      </c>
      <c r="AZ965">
        <f>INDEX(Model_Assumptions[Values],9)*((INDEX(Model_Scenarios[GR Weight],1)*$AG965)+(INDEX(Model_Scenarios[GP Weight],1)*$AH965)+(INDEX(Model_Scenarios[LTV Weight],1)*$AI965))-(INDEX(Model_Scenarios[LTV Weight],1)*$AP965)-(INDEX(Model_Scenarios[GP Weight],1)*($AS965+$AV965+$AY965))</f>
        <v>2.4994711730325947</v>
      </c>
      <c r="BA965">
        <f>INDEX(Model_Assumptions[Values],9)*((INDEX(Model_Scenarios[GR Weight],2)*$AG965)+(INDEX(Model_Scenarios[GP Weight],2)*$AH965)+(INDEX(Model_Scenarios[LTV Weight],2)*$AI965))-(INDEX(Model_Scenarios[LTV Weight],2)*$AP965)-(INDEX(Model_Scenarios[GP Weight],2)*($AS965+$AV965+$AY965))</f>
        <v>2.1481359984610719</v>
      </c>
      <c r="BB965">
        <f>INDEX(Model_Assumptions[Values],9)*((INDEX(Model_Scenarios[GR Weight],3)*$AG965)+(INDEX(Model_Scenarios[GP Weight],3)*$AH965)+(INDEX(Model_Scenarios[LTV Weight],3)*$AI965))-(INDEX(Model_Scenarios[LTV Weight],3)*$AP965)-(INDEX(Model_Scenarios[GP Weight],3)*($AS965+$AV965+$AY965))</f>
        <v>1.5848154748231216</v>
      </c>
      <c r="BC965">
        <f>INDEX(Model_Assumptions[Values],9)*((INDEX(Model_Scenarios[GR Weight],4)*$AG965)+(INDEX(Model_Scenarios[GP Weight],4)*$AH965)+(INDEX(Model_Scenarios[LTV Weight],4)*$AI965))-(INDEX(Model_Scenarios[LTV Weight],4)*$AP965)-(INDEX(Model_Scenarios[GP Weight],4)*($AS965+$AV965+$AY965))</f>
        <v>1.439544427700457</v>
      </c>
      <c r="BD965">
        <f>INDEX(Model_Assumptions[Values],9)*((INDEX(Model_Scenarios[GR Weight],5)*$AG965)+(INDEX(Model_Scenarios[GP Weight],5)*$AH965)+(INDEX(Model_Scenarios[LTV Weight],5)*$AI965))-(INDEX(Model_Scenarios[LTV Weight],5)*$AP965)-(INDEX(Model_Scenarios[GP Weight],5)*($AS965+$AV965+$AY965))</f>
        <v>1.1000516963640736</v>
      </c>
    </row>
    <row r="966" spans="1:56" x14ac:dyDescent="0.25">
      <c r="A966">
        <v>965</v>
      </c>
      <c r="B966">
        <v>20</v>
      </c>
      <c r="C966" s="3">
        <v>15</v>
      </c>
      <c r="D966" s="4">
        <v>0.28000000000000003</v>
      </c>
      <c r="E966" t="str">
        <v>SKU-1026</v>
      </c>
      <c r="F966" t="str">
        <v>Raise</v>
      </c>
      <c r="G966" t="str">
        <v>Full</v>
      </c>
      <c r="H966">
        <v>106.06</v>
      </c>
      <c r="I966">
        <v>33.42</v>
      </c>
      <c r="J966">
        <v>39</v>
      </c>
      <c r="K966">
        <v>4136.34</v>
      </c>
      <c r="L966">
        <v>2832.96</v>
      </c>
      <c r="M966">
        <v>0.68489534225909865</v>
      </c>
      <c r="N966">
        <v>125.95982059079952</v>
      </c>
      <c r="O966">
        <v>398.21354126878305</v>
      </c>
      <c r="P966">
        <v>498.47354126878326</v>
      </c>
      <c r="Q966">
        <v>1061.3751512398956</v>
      </c>
      <c r="R966">
        <v>964.08242904290512</v>
      </c>
      <c r="S966">
        <v>1</v>
      </c>
      <c r="T966">
        <f t="shared" si="345"/>
        <v>111.63194976542387</v>
      </c>
      <c r="U966">
        <f t="shared" si="346"/>
        <v>5.2535826564433966E-2</v>
      </c>
      <c r="V966">
        <f>IF($F966="Reduce", INDEX(Model_Assumptions[Values], 2), INDEX(Model_Assumptions[Values], 1))</f>
        <v>-0.4</v>
      </c>
      <c r="W966">
        <f t="shared" si="347"/>
        <v>38.180441105594831</v>
      </c>
      <c r="X966">
        <f t="shared" si="360"/>
        <v>4262.157083521487</v>
      </c>
      <c r="Y966">
        <f t="shared" si="348"/>
        <v>2986.1667417725075</v>
      </c>
      <c r="Z966">
        <f t="shared" si="349"/>
        <v>125.81708352148689</v>
      </c>
      <c r="AA966">
        <f t="shared" si="350"/>
        <v>153.20674177250748</v>
      </c>
      <c r="AB966">
        <f t="shared" si="361"/>
        <v>0.70062334241920321</v>
      </c>
      <c r="AC966">
        <f t="shared" si="351"/>
        <v>1.572800016010456E-2</v>
      </c>
      <c r="AD966">
        <f t="shared" si="352"/>
        <v>1.572800016010456E-2</v>
      </c>
      <c r="AE966">
        <f t="shared" si="353"/>
        <v>0.28000000000000003</v>
      </c>
      <c r="AF966">
        <f t="shared" si="362"/>
        <v>694.13934891089161</v>
      </c>
      <c r="AG966">
        <f t="shared" si="354"/>
        <v>0.31595380488722224</v>
      </c>
      <c r="AH966">
        <f t="shared" si="355"/>
        <v>0.30735180323221301</v>
      </c>
      <c r="AI966">
        <f t="shared" si="363"/>
        <v>0.72</v>
      </c>
      <c r="AJ966">
        <f>MAX(0, $R966 - $AA966) * INDEX(Model_Assumptions[Values], 7)</f>
        <v>1621.7513745407953</v>
      </c>
      <c r="AK966">
        <f>MAX(0, INDEX(Model_Assumptions[Values], 4) - $AD966)</f>
        <v>3.4271999839895442E-2</v>
      </c>
      <c r="AL966">
        <f>MAX(0, INDEX(Model_Assumptions[Values], 5) - $AC966)</f>
        <v>4.2719998398954399E-3</v>
      </c>
      <c r="AM966">
        <f>INDEX(Model_Assumptions[Values], 6) * MAX(0, INDEX(Model_Assumptions[Values], 3) - $AB966)^2</f>
        <v>0</v>
      </c>
      <c r="AN966">
        <f t="shared" si="356"/>
        <v>1413.6323315818365</v>
      </c>
      <c r="AO966" cm="1">
        <f t="array" ref="AO966">IFERROR(STDEV(IF($E$2:$E$2201=$E966, $AJ$2:$AJ$2201)), 0)</f>
        <v>295.4060310434931</v>
      </c>
      <c r="AP966">
        <f t="shared" si="364"/>
        <v>0.70451859843144859</v>
      </c>
      <c r="AQ966">
        <f t="shared" si="357"/>
        <v>2.418208595280508E-2</v>
      </c>
      <c r="AR966" cm="1">
        <f t="array" ref="AR966">IFERROR(STDEV(IF($E$2:$E$2201=$E966, $AK$2:$AK$2201)), 0)</f>
        <v>1.4535245841984033E-2</v>
      </c>
      <c r="AS966">
        <f t="shared" si="365"/>
        <v>0.6941687809604401</v>
      </c>
      <c r="AT966">
        <f t="shared" si="358"/>
        <v>3.7339595178439546E-3</v>
      </c>
      <c r="AU966" cm="1">
        <f t="array" ref="AU966">IFERROR(STDEV(IF($E$2:$E$2201=$E966, $AL$2:$AL$2201)), 0)</f>
        <v>6.1219463619114354E-3</v>
      </c>
      <c r="AV966">
        <f t="shared" si="366"/>
        <v>8.7887134294246702E-2</v>
      </c>
      <c r="AW966">
        <f t="shared" si="359"/>
        <v>0</v>
      </c>
      <c r="AX966" cm="1">
        <f t="array" ref="AX966">IFERROR(STDEV(IF($E$2:$E$2201=$E966, $AM$2:$AM$2201)), 0)</f>
        <v>0</v>
      </c>
      <c r="AY966">
        <f t="shared" si="367"/>
        <v>8.7887134294246702E-2</v>
      </c>
      <c r="AZ966">
        <f>INDEX(Model_Assumptions[Values],9)*((INDEX(Model_Scenarios[GR Weight],1)*$AG966)+(INDEX(Model_Scenarios[GP Weight],1)*$AH966)+(INDEX(Model_Scenarios[LTV Weight],1)*$AI966))-(INDEX(Model_Scenarios[LTV Weight],1)*$AP966)-(INDEX(Model_Scenarios[GP Weight],1)*($AS966+$AV966+$AY966))</f>
        <v>2.5410436203596651</v>
      </c>
      <c r="BA966">
        <f>INDEX(Model_Assumptions[Values],9)*((INDEX(Model_Scenarios[GR Weight],2)*$AG966)+(INDEX(Model_Scenarios[GP Weight],2)*$AH966)+(INDEX(Model_Scenarios[LTV Weight],2)*$AI966))-(INDEX(Model_Scenarios[LTV Weight],2)*$AP966)-(INDEX(Model_Scenarios[GP Weight],2)*($AS966+$AV966+$AY966))</f>
        <v>2.2523914580074011</v>
      </c>
      <c r="BB966">
        <f>INDEX(Model_Assumptions[Values],9)*((INDEX(Model_Scenarios[GR Weight],3)*$AG966)+(INDEX(Model_Scenarios[GP Weight],3)*$AH966)+(INDEX(Model_Scenarios[LTV Weight],3)*$AI966))-(INDEX(Model_Scenarios[LTV Weight],3)*$AP966)-(INDEX(Model_Scenarios[GP Weight],3)*($AS966+$AV966+$AY966))</f>
        <v>1.7865204050506944</v>
      </c>
      <c r="BC966">
        <f>INDEX(Model_Assumptions[Values],9)*((INDEX(Model_Scenarios[GR Weight],4)*$AG966)+(INDEX(Model_Scenarios[GP Weight],4)*$AH966)+(INDEX(Model_Scenarios[LTV Weight],4)*$AI966))-(INDEX(Model_Scenarios[LTV Weight],4)*$AP966)-(INDEX(Model_Scenarios[GP Weight],4)*($AS966+$AV966+$AY966))</f>
        <v>1.6549491673374503</v>
      </c>
      <c r="BD966">
        <f>INDEX(Model_Assumptions[Values],9)*((INDEX(Model_Scenarios[GR Weight],5)*$AG966)+(INDEX(Model_Scenarios[GP Weight],5)*$AH966)+(INDEX(Model_Scenarios[LTV Weight],5)*$AI966))-(INDEX(Model_Scenarios[LTV Weight],5)*$AP966)-(INDEX(Model_Scenarios[GP Weight],5)*($AS966+$AV966+$AY966))</f>
        <v>1.4065729369160325</v>
      </c>
    </row>
    <row r="967" spans="1:56" x14ac:dyDescent="0.25">
      <c r="A967">
        <v>966</v>
      </c>
      <c r="B967">
        <v>20</v>
      </c>
      <c r="C967" s="3">
        <v>16</v>
      </c>
      <c r="D967" s="4">
        <v>0.3</v>
      </c>
      <c r="E967" t="str">
        <v>SKU-1026</v>
      </c>
      <c r="F967" t="str">
        <v>Raise</v>
      </c>
      <c r="G967" t="str">
        <v>Full</v>
      </c>
      <c r="H967">
        <v>106.06</v>
      </c>
      <c r="I967">
        <v>33.42</v>
      </c>
      <c r="J967">
        <v>39</v>
      </c>
      <c r="K967">
        <v>4136.34</v>
      </c>
      <c r="L967">
        <v>2832.96</v>
      </c>
      <c r="M967">
        <v>0.68489534225909865</v>
      </c>
      <c r="N967">
        <v>125.95982059079952</v>
      </c>
      <c r="O967">
        <v>398.21354126878305</v>
      </c>
      <c r="P967">
        <v>498.47354126878326</v>
      </c>
      <c r="Q967">
        <v>1061.3751512398956</v>
      </c>
      <c r="R967">
        <v>964.08242904290512</v>
      </c>
      <c r="S967">
        <v>1</v>
      </c>
      <c r="T967">
        <f t="shared" si="345"/>
        <v>112.02994617723986</v>
      </c>
      <c r="U967">
        <f t="shared" si="346"/>
        <v>5.6288385604750725E-2</v>
      </c>
      <c r="V967">
        <f>IF($F967="Reduce", INDEX(Model_Assumptions[Values], 2), INDEX(Model_Assumptions[Values], 1))</f>
        <v>-0.4</v>
      </c>
      <c r="W967">
        <f t="shared" si="347"/>
        <v>38.121901184565886</v>
      </c>
      <c r="X967">
        <f t="shared" si="360"/>
        <v>4270.7945378809727</v>
      </c>
      <c r="Y967">
        <f t="shared" si="348"/>
        <v>2996.7606002927805</v>
      </c>
      <c r="Z967">
        <f t="shared" si="349"/>
        <v>134.45453788097257</v>
      </c>
      <c r="AA967">
        <f t="shared" si="350"/>
        <v>163.80060029278047</v>
      </c>
      <c r="AB967">
        <f t="shared" si="361"/>
        <v>0.70168690479305384</v>
      </c>
      <c r="AC967">
        <f t="shared" si="351"/>
        <v>1.6791562533955195E-2</v>
      </c>
      <c r="AD967">
        <f t="shared" si="352"/>
        <v>1.6791562533955195E-2</v>
      </c>
      <c r="AE967">
        <f t="shared" si="353"/>
        <v>0.30000000000000027</v>
      </c>
      <c r="AF967">
        <f t="shared" si="362"/>
        <v>674.85770033003337</v>
      </c>
      <c r="AG967">
        <f t="shared" si="354"/>
        <v>0.3376443137834419</v>
      </c>
      <c r="AH967">
        <f t="shared" si="355"/>
        <v>0.328604402704811</v>
      </c>
      <c r="AI967">
        <f t="shared" si="363"/>
        <v>0.69999999999999973</v>
      </c>
      <c r="AJ967">
        <f>MAX(0, $R967 - $AA967) * INDEX(Model_Assumptions[Values], 7)</f>
        <v>1600.5636575002493</v>
      </c>
      <c r="AK967">
        <f>MAX(0, INDEX(Model_Assumptions[Values], 4) - $AD967)</f>
        <v>3.3208437466044807E-2</v>
      </c>
      <c r="AL967">
        <f>MAX(0, INDEX(Model_Assumptions[Values], 5) - $AC967)</f>
        <v>3.2084374660448049E-3</v>
      </c>
      <c r="AM967">
        <f>INDEX(Model_Assumptions[Values], 6) * MAX(0, INDEX(Model_Assumptions[Values], 3) - $AB967)^2</f>
        <v>0</v>
      </c>
      <c r="AN967">
        <f t="shared" si="356"/>
        <v>1413.6323315818365</v>
      </c>
      <c r="AO967" cm="1">
        <f t="array" ref="AO967">IFERROR(STDEV(IF($E$2:$E$2201=$E967, $AJ$2:$AJ$2201)), 0)</f>
        <v>295.4060310434931</v>
      </c>
      <c r="AP967">
        <f t="shared" si="364"/>
        <v>0.63279454809401159</v>
      </c>
      <c r="AQ967">
        <f t="shared" si="357"/>
        <v>2.418208595280508E-2</v>
      </c>
      <c r="AR967" cm="1">
        <f t="array" ref="AR967">IFERROR(STDEV(IF($E$2:$E$2201=$E967, $AK$2:$AK$2201)), 0)</f>
        <v>1.4535245841984033E-2</v>
      </c>
      <c r="AS967">
        <f t="shared" si="365"/>
        <v>0.62099751262326408</v>
      </c>
      <c r="AT967">
        <f t="shared" si="358"/>
        <v>3.7339595178439546E-3</v>
      </c>
      <c r="AU967" cm="1">
        <f t="array" ref="AU967">IFERROR(STDEV(IF($E$2:$E$2201=$E967, $AL$2:$AL$2201)), 0)</f>
        <v>6.1219463619114354E-3</v>
      </c>
      <c r="AV967">
        <f t="shared" si="366"/>
        <v>-8.5842315618568671E-2</v>
      </c>
      <c r="AW967">
        <f t="shared" si="359"/>
        <v>0</v>
      </c>
      <c r="AX967" cm="1">
        <f t="array" ref="AX967">IFERROR(STDEV(IF($E$2:$E$2201=$E967, $AM$2:$AM$2201)), 0)</f>
        <v>0</v>
      </c>
      <c r="AY967">
        <f t="shared" si="367"/>
        <v>-8.5842315618568671E-2</v>
      </c>
      <c r="AZ967">
        <f>INDEX(Model_Assumptions[Values],9)*((INDEX(Model_Scenarios[GR Weight],1)*$AG967)+(INDEX(Model_Scenarios[GP Weight],1)*$AH967)+(INDEX(Model_Scenarios[LTV Weight],1)*$AI967))-(INDEX(Model_Scenarios[LTV Weight],1)*$AP967)-(INDEX(Model_Scenarios[GP Weight],1)*($AS967+$AV967+$AY967))</f>
        <v>2.581957431630304</v>
      </c>
      <c r="BA967">
        <f>INDEX(Model_Assumptions[Values],9)*((INDEX(Model_Scenarios[GR Weight],2)*$AG967)+(INDEX(Model_Scenarios[GP Weight],2)*$AH967)+(INDEX(Model_Scenarios[LTV Weight],2)*$AI967))-(INDEX(Model_Scenarios[LTV Weight],2)*$AP967)-(INDEX(Model_Scenarios[GP Weight],2)*($AS967+$AV967+$AY967))</f>
        <v>2.3556586055040589</v>
      </c>
      <c r="BB967">
        <f>INDEX(Model_Assumptions[Values],9)*((INDEX(Model_Scenarios[GR Weight],3)*$AG967)+(INDEX(Model_Scenarios[GP Weight],3)*$AH967)+(INDEX(Model_Scenarios[LTV Weight],3)*$AI967))-(INDEX(Model_Scenarios[LTV Weight],3)*$AP967)-(INDEX(Model_Scenarios[GP Weight],3)*($AS967+$AV967+$AY967))</f>
        <v>1.9867357692399723</v>
      </c>
      <c r="BC967">
        <f>INDEX(Model_Assumptions[Values],9)*((INDEX(Model_Scenarios[GR Weight],4)*$AG967)+(INDEX(Model_Scenarios[GP Weight],4)*$AH967)+(INDEX(Model_Scenarios[LTV Weight],4)*$AI967))-(INDEX(Model_Scenarios[LTV Weight],4)*$AP967)-(INDEX(Model_Scenarios[GP Weight],4)*($AS967+$AV967+$AY967))</f>
        <v>1.8688373809410941</v>
      </c>
      <c r="BD967">
        <f>INDEX(Model_Assumptions[Values],9)*((INDEX(Model_Scenarios[GR Weight],5)*$AG967)+(INDEX(Model_Scenarios[GP Weight],5)*$AH967)+(INDEX(Model_Scenarios[LTV Weight],5)*$AI967))-(INDEX(Model_Scenarios[LTV Weight],5)*$AP967)-(INDEX(Model_Scenarios[GP Weight],5)*($AS967+$AV967+$AY967))</f>
        <v>1.7109856994357995</v>
      </c>
    </row>
    <row r="968" spans="1:56" x14ac:dyDescent="0.25">
      <c r="A968">
        <v>967</v>
      </c>
      <c r="B968">
        <v>20</v>
      </c>
      <c r="C968" s="3">
        <v>17</v>
      </c>
      <c r="D968" s="4">
        <v>0.32</v>
      </c>
      <c r="E968" t="str">
        <v>SKU-1026</v>
      </c>
      <c r="F968" t="str">
        <v>Raise</v>
      </c>
      <c r="G968" t="str">
        <v>Full</v>
      </c>
      <c r="H968">
        <v>106.06</v>
      </c>
      <c r="I968">
        <v>33.42</v>
      </c>
      <c r="J968">
        <v>39</v>
      </c>
      <c r="K968">
        <v>4136.34</v>
      </c>
      <c r="L968">
        <v>2832.96</v>
      </c>
      <c r="M968">
        <v>0.68489534225909865</v>
      </c>
      <c r="N968">
        <v>125.95982059079952</v>
      </c>
      <c r="O968">
        <v>398.21354126878305</v>
      </c>
      <c r="P968">
        <v>498.47354126878326</v>
      </c>
      <c r="Q968">
        <v>1061.3751512398956</v>
      </c>
      <c r="R968">
        <v>964.08242904290512</v>
      </c>
      <c r="S968">
        <v>1</v>
      </c>
      <c r="T968">
        <f t="shared" si="345"/>
        <v>112.42794258905585</v>
      </c>
      <c r="U968">
        <f t="shared" si="346"/>
        <v>6.0040944645067353E-2</v>
      </c>
      <c r="V968">
        <f>IF($F968="Reduce", INDEX(Model_Assumptions[Values], 2), INDEX(Model_Assumptions[Values], 1))</f>
        <v>-0.4</v>
      </c>
      <c r="W968">
        <f t="shared" si="347"/>
        <v>38.063361263536947</v>
      </c>
      <c r="X968">
        <f t="shared" si="360"/>
        <v>4279.3853948834239</v>
      </c>
      <c r="Y968">
        <f t="shared" si="348"/>
        <v>3007.3078614560191</v>
      </c>
      <c r="Z968">
        <f t="shared" si="349"/>
        <v>143.0453948834238</v>
      </c>
      <c r="AA968">
        <f t="shared" si="350"/>
        <v>174.34786145601902</v>
      </c>
      <c r="AB968">
        <f t="shared" si="361"/>
        <v>0.70274293711701141</v>
      </c>
      <c r="AC968">
        <f t="shared" si="351"/>
        <v>1.7847594857912763E-2</v>
      </c>
      <c r="AD968">
        <f t="shared" si="352"/>
        <v>1.7847594857912763E-2</v>
      </c>
      <c r="AE968">
        <f t="shared" si="353"/>
        <v>0.31999999999999984</v>
      </c>
      <c r="AF968">
        <f t="shared" si="362"/>
        <v>655.57605174917569</v>
      </c>
      <c r="AG968">
        <f t="shared" si="354"/>
        <v>0.35921780667642372</v>
      </c>
      <c r="AH968">
        <f t="shared" si="355"/>
        <v>0.34976352207630701</v>
      </c>
      <c r="AI968">
        <f t="shared" si="363"/>
        <v>0.68000000000000027</v>
      </c>
      <c r="AJ968">
        <f>MAX(0, $R968 - $AA968) * INDEX(Model_Assumptions[Values], 7)</f>
        <v>1579.4691351737722</v>
      </c>
      <c r="AK968">
        <f>MAX(0, INDEX(Model_Assumptions[Values], 4) - $AD968)</f>
        <v>3.215240514208724E-2</v>
      </c>
      <c r="AL968">
        <f>MAX(0, INDEX(Model_Assumptions[Values], 5) - $AC968)</f>
        <v>2.1524051420872374E-3</v>
      </c>
      <c r="AM968">
        <f>INDEX(Model_Assumptions[Values], 6) * MAX(0, INDEX(Model_Assumptions[Values], 3) - $AB968)^2</f>
        <v>0</v>
      </c>
      <c r="AN968">
        <f t="shared" si="356"/>
        <v>1413.6323315818365</v>
      </c>
      <c r="AO968" cm="1">
        <f t="array" ref="AO968">IFERROR(STDEV(IF($E$2:$E$2201=$E968, $AJ$2:$AJ$2201)), 0)</f>
        <v>295.4060310434931</v>
      </c>
      <c r="AP968">
        <f t="shared" si="364"/>
        <v>0.56138597782223087</v>
      </c>
      <c r="AQ968">
        <f t="shared" si="357"/>
        <v>2.418208595280508E-2</v>
      </c>
      <c r="AR968" cm="1">
        <f t="array" ref="AR968">IFERROR(STDEV(IF($E$2:$E$2201=$E968, $AK$2:$AK$2201)), 0)</f>
        <v>1.4535245841984033E-2</v>
      </c>
      <c r="AS968">
        <f t="shared" si="365"/>
        <v>0.54834429881195779</v>
      </c>
      <c r="AT968">
        <f t="shared" si="358"/>
        <v>3.7339595178439546E-3</v>
      </c>
      <c r="AU968" cm="1">
        <f t="array" ref="AU968">IFERROR(STDEV(IF($E$2:$E$2201=$E968, $AL$2:$AL$2201)), 0)</f>
        <v>6.1219463619114354E-3</v>
      </c>
      <c r="AV968">
        <f t="shared" si="366"/>
        <v>-0.25834175640554186</v>
      </c>
      <c r="AW968">
        <f t="shared" si="359"/>
        <v>0</v>
      </c>
      <c r="AX968" cm="1">
        <f t="array" ref="AX968">IFERROR(STDEV(IF($E$2:$E$2201=$E968, $AM$2:$AM$2201)), 0)</f>
        <v>0</v>
      </c>
      <c r="AY968">
        <f t="shared" si="367"/>
        <v>-0.25834175640554186</v>
      </c>
      <c r="AZ968">
        <f>INDEX(Model_Assumptions[Values],9)*((INDEX(Model_Scenarios[GR Weight],1)*$AG968)+(INDEX(Model_Scenarios[GP Weight],1)*$AH968)+(INDEX(Model_Scenarios[LTV Weight],1)*$AI968))-(INDEX(Model_Scenarios[LTV Weight],1)*$AP968)-(INDEX(Model_Scenarios[GP Weight],1)*($AS968+$AV968+$AY968))</f>
        <v>2.622215803518495</v>
      </c>
      <c r="BA968">
        <f>INDEX(Model_Assumptions[Values],9)*((INDEX(Model_Scenarios[GR Weight],2)*$AG968)+(INDEX(Model_Scenarios[GP Weight],2)*$AH968)+(INDEX(Model_Scenarios[LTV Weight],2)*$AI968))-(INDEX(Model_Scenarios[LTV Weight],2)*$AP968)-(INDEX(Model_Scenarios[GP Weight],2)*($AS968+$AV968+$AY968))</f>
        <v>2.4579438342990008</v>
      </c>
      <c r="BB968">
        <f>INDEX(Model_Assumptions[Values],9)*((INDEX(Model_Scenarios[GR Weight],3)*$AG968)+(INDEX(Model_Scenarios[GP Weight],3)*$AH968)+(INDEX(Model_Scenarios[LTV Weight],3)*$AI968))-(INDEX(Model_Scenarios[LTV Weight],3)*$AP968)-(INDEX(Model_Scenarios[GP Weight],3)*($AS968+$AV968+$AY968))</f>
        <v>2.1854727557498692</v>
      </c>
      <c r="BC968">
        <f>INDEX(Model_Assumptions[Values],9)*((INDEX(Model_Scenarios[GR Weight],4)*$AG968)+(INDEX(Model_Scenarios[GP Weight],4)*$AH968)+(INDEX(Model_Scenarios[LTV Weight],4)*$AI968))-(INDEX(Model_Scenarios[LTV Weight],4)*$AP968)-(INDEX(Model_Scenarios[GP Weight],4)*($AS968+$AV968+$AY968))</f>
        <v>2.0812202568703038</v>
      </c>
      <c r="BD968">
        <f>INDEX(Model_Assumptions[Values],9)*((INDEX(Model_Scenarios[GR Weight],5)*$AG968)+(INDEX(Model_Scenarios[GP Weight],5)*$AH968)+(INDEX(Model_Scenarios[LTV Weight],5)*$AI968))-(INDEX(Model_Scenarios[LTV Weight],5)*$AP968)-(INDEX(Model_Scenarios[GP Weight],5)*($AS968+$AV968+$AY968))</f>
        <v>2.0133075656302299</v>
      </c>
    </row>
    <row r="969" spans="1:56" x14ac:dyDescent="0.25">
      <c r="A969">
        <v>968</v>
      </c>
      <c r="B969">
        <v>20</v>
      </c>
      <c r="C969" s="3">
        <v>18</v>
      </c>
      <c r="D969" s="4">
        <v>0.34</v>
      </c>
      <c r="E969" t="str">
        <v>SKU-1026</v>
      </c>
      <c r="F969" t="str">
        <v>Raise</v>
      </c>
      <c r="G969" t="str">
        <v>Full</v>
      </c>
      <c r="H969">
        <v>106.06</v>
      </c>
      <c r="I969">
        <v>33.42</v>
      </c>
      <c r="J969">
        <v>39</v>
      </c>
      <c r="K969">
        <v>4136.34</v>
      </c>
      <c r="L969">
        <v>2832.96</v>
      </c>
      <c r="M969">
        <v>0.68489534225909865</v>
      </c>
      <c r="N969">
        <v>125.95982059079952</v>
      </c>
      <c r="O969">
        <v>398.21354126878305</v>
      </c>
      <c r="P969">
        <v>498.47354126878326</v>
      </c>
      <c r="Q969">
        <v>1061.3751512398956</v>
      </c>
      <c r="R969">
        <v>964.08242904290512</v>
      </c>
      <c r="S969">
        <v>1</v>
      </c>
      <c r="T969">
        <f t="shared" si="345"/>
        <v>112.82593900087184</v>
      </c>
      <c r="U969">
        <f t="shared" si="346"/>
        <v>6.3793503685384112E-2</v>
      </c>
      <c r="V969">
        <f>IF($F969="Reduce", INDEX(Model_Assumptions[Values], 2), INDEX(Model_Assumptions[Values], 1))</f>
        <v>-0.4</v>
      </c>
      <c r="W969">
        <f t="shared" si="347"/>
        <v>38.004821342508009</v>
      </c>
      <c r="X969">
        <f t="shared" si="360"/>
        <v>4287.9296545288407</v>
      </c>
      <c r="Y969">
        <f t="shared" si="348"/>
        <v>3017.8085252622232</v>
      </c>
      <c r="Z969">
        <f t="shared" si="349"/>
        <v>151.58965452884058</v>
      </c>
      <c r="AA969">
        <f t="shared" si="350"/>
        <v>184.84852526222312</v>
      </c>
      <c r="AB969">
        <f t="shared" si="361"/>
        <v>0.70379151907841198</v>
      </c>
      <c r="AC969">
        <f t="shared" si="351"/>
        <v>1.8896176819313326E-2</v>
      </c>
      <c r="AD969">
        <f t="shared" si="352"/>
        <v>1.8896176819313326E-2</v>
      </c>
      <c r="AE969">
        <f t="shared" si="353"/>
        <v>0.34000000000000008</v>
      </c>
      <c r="AF969">
        <f t="shared" si="362"/>
        <v>636.29440316831733</v>
      </c>
      <c r="AG969">
        <f t="shared" si="354"/>
        <v>0.38067428356616778</v>
      </c>
      <c r="AH969">
        <f t="shared" si="355"/>
        <v>0.37082916134670113</v>
      </c>
      <c r="AI969">
        <f t="shared" si="363"/>
        <v>0.65999999999999992</v>
      </c>
      <c r="AJ969">
        <f>MAX(0, $R969 - $AA969) * INDEX(Model_Assumptions[Values], 7)</f>
        <v>1558.467807561364</v>
      </c>
      <c r="AK969">
        <f>MAX(0, INDEX(Model_Assumptions[Values], 4) - $AD969)</f>
        <v>3.1103823180686677E-2</v>
      </c>
      <c r="AL969">
        <f>MAX(0, INDEX(Model_Assumptions[Values], 5) - $AC969)</f>
        <v>1.1038231806866743E-3</v>
      </c>
      <c r="AM969">
        <f>INDEX(Model_Assumptions[Values], 6) * MAX(0, INDEX(Model_Assumptions[Values], 3) - $AB969)^2</f>
        <v>0</v>
      </c>
      <c r="AN969">
        <f t="shared" si="356"/>
        <v>1413.6323315818365</v>
      </c>
      <c r="AO969" cm="1">
        <f t="array" ref="AO969">IFERROR(STDEV(IF($E$2:$E$2201=$E969, $AJ$2:$AJ$2201)), 0)</f>
        <v>295.4060310434931</v>
      </c>
      <c r="AP969">
        <f t="shared" si="364"/>
        <v>0.49029288761610662</v>
      </c>
      <c r="AQ969">
        <f t="shared" si="357"/>
        <v>2.418208595280508E-2</v>
      </c>
      <c r="AR969" cm="1">
        <f t="array" ref="AR969">IFERROR(STDEV(IF($E$2:$E$2201=$E969, $AK$2:$AK$2201)), 0)</f>
        <v>1.4535245841984033E-2</v>
      </c>
      <c r="AS969">
        <f t="shared" si="365"/>
        <v>0.47620365717438684</v>
      </c>
      <c r="AT969">
        <f t="shared" si="358"/>
        <v>3.7339595178439546E-3</v>
      </c>
      <c r="AU969" cm="1">
        <f t="array" ref="AU969">IFERROR(STDEV(IF($E$2:$E$2201=$E969, $AL$2:$AL$2201)), 0)</f>
        <v>6.1219463619114354E-3</v>
      </c>
      <c r="AV969">
        <f t="shared" si="366"/>
        <v>-0.42962420473348961</v>
      </c>
      <c r="AW969">
        <f t="shared" si="359"/>
        <v>0</v>
      </c>
      <c r="AX969" cm="1">
        <f t="array" ref="AX969">IFERROR(STDEV(IF($E$2:$E$2201=$E969, $AM$2:$AM$2201)), 0)</f>
        <v>0</v>
      </c>
      <c r="AY969">
        <f t="shared" si="367"/>
        <v>-0.42962420473348961</v>
      </c>
      <c r="AZ969">
        <f>INDEX(Model_Assumptions[Values],9)*((INDEX(Model_Scenarios[GR Weight],1)*$AG969)+(INDEX(Model_Scenarios[GP Weight],1)*$AH969)+(INDEX(Model_Scenarios[LTV Weight],1)*$AI969))-(INDEX(Model_Scenarios[LTV Weight],1)*$AP969)-(INDEX(Model_Scenarios[GP Weight],1)*($AS969+$AV969+$AY969))</f>
        <v>2.6618218875928079</v>
      </c>
      <c r="BA969">
        <f>INDEX(Model_Assumptions[Values],9)*((INDEX(Model_Scenarios[GR Weight],2)*$AG969)+(INDEX(Model_Scenarios[GP Weight],2)*$AH969)+(INDEX(Model_Scenarios[LTV Weight],2)*$AI969))-(INDEX(Model_Scenarios[LTV Weight],2)*$AP969)-(INDEX(Model_Scenarios[GP Weight],2)*($AS969+$AV969+$AY969))</f>
        <v>2.5592534475293758</v>
      </c>
      <c r="BB969">
        <f>INDEX(Model_Assumptions[Values],9)*((INDEX(Model_Scenarios[GR Weight],3)*$AG969)+(INDEX(Model_Scenarios[GP Weight],3)*$AH969)+(INDEX(Model_Scenarios[LTV Weight],3)*$AI969))-(INDEX(Model_Scenarios[LTV Weight],3)*$AP969)-(INDEX(Model_Scenarios[GP Weight],3)*($AS969+$AV969+$AY969))</f>
        <v>2.3827423950704008</v>
      </c>
      <c r="BC969">
        <f>INDEX(Model_Assumptions[Values],9)*((INDEX(Model_Scenarios[GR Weight],4)*$AG969)+(INDEX(Model_Scenarios[GP Weight],4)*$AH969)+(INDEX(Model_Scenarios[LTV Weight],4)*$AI969))-(INDEX(Model_Scenarios[LTV Weight],4)*$AP969)-(INDEX(Model_Scenarios[GP Weight],4)*($AS969+$AV969+$AY969))</f>
        <v>2.2921088256150957</v>
      </c>
      <c r="BD969">
        <f>INDEX(Model_Assumptions[Values],9)*((INDEX(Model_Scenarios[GR Weight],5)*$AG969)+(INDEX(Model_Scenarios[GP Weight],5)*$AH969)+(INDEX(Model_Scenarios[LTV Weight],5)*$AI969))-(INDEX(Model_Scenarios[LTV Weight],5)*$AP969)-(INDEX(Model_Scenarios[GP Weight],5)*($AS969+$AV969+$AY969))</f>
        <v>2.3135558691264948</v>
      </c>
    </row>
    <row r="970" spans="1:56" x14ac:dyDescent="0.25">
      <c r="A970">
        <v>969</v>
      </c>
      <c r="B970">
        <v>20</v>
      </c>
      <c r="C970" s="3">
        <v>19</v>
      </c>
      <c r="D970" s="4">
        <v>0.36</v>
      </c>
      <c r="E970" t="str">
        <v>SKU-1026</v>
      </c>
      <c r="F970" t="str">
        <v>Raise</v>
      </c>
      <c r="G970" t="str">
        <v>Full</v>
      </c>
      <c r="H970">
        <v>106.06</v>
      </c>
      <c r="I970">
        <v>33.42</v>
      </c>
      <c r="J970">
        <v>39</v>
      </c>
      <c r="K970">
        <v>4136.34</v>
      </c>
      <c r="L970">
        <v>2832.96</v>
      </c>
      <c r="M970">
        <v>0.68489534225909865</v>
      </c>
      <c r="N970">
        <v>125.95982059079952</v>
      </c>
      <c r="O970">
        <v>398.21354126878305</v>
      </c>
      <c r="P970">
        <v>498.47354126878326</v>
      </c>
      <c r="Q970">
        <v>1061.3751512398956</v>
      </c>
      <c r="R970">
        <v>964.08242904290512</v>
      </c>
      <c r="S970">
        <v>1</v>
      </c>
      <c r="T970">
        <f t="shared" si="345"/>
        <v>113.22393541268784</v>
      </c>
      <c r="U970">
        <f t="shared" si="346"/>
        <v>6.7546062725700864E-2</v>
      </c>
      <c r="V970">
        <f>IF($F970="Reduce", INDEX(Model_Assumptions[Values], 2), INDEX(Model_Assumptions[Values], 1))</f>
        <v>-0.4</v>
      </c>
      <c r="W970">
        <f t="shared" si="347"/>
        <v>37.946281421479071</v>
      </c>
      <c r="X970">
        <f t="shared" si="360"/>
        <v>4296.4273168172231</v>
      </c>
      <c r="Y970">
        <f t="shared" si="348"/>
        <v>3028.2625917113924</v>
      </c>
      <c r="Z970">
        <f t="shared" si="349"/>
        <v>160.08731681722293</v>
      </c>
      <c r="AA970">
        <f t="shared" si="350"/>
        <v>195.30259171139232</v>
      </c>
      <c r="AB970">
        <f t="shared" si="361"/>
        <v>0.70483272924414742</v>
      </c>
      <c r="AC970">
        <f t="shared" si="351"/>
        <v>1.9937386985048766E-2</v>
      </c>
      <c r="AD970">
        <f t="shared" si="352"/>
        <v>1.9937386985048766E-2</v>
      </c>
      <c r="AE970">
        <f t="shared" si="353"/>
        <v>0.36000000000000032</v>
      </c>
      <c r="AF970">
        <f t="shared" si="362"/>
        <v>617.01275458745897</v>
      </c>
      <c r="AG970">
        <f t="shared" si="354"/>
        <v>0.40201374445267407</v>
      </c>
      <c r="AH970">
        <f t="shared" si="355"/>
        <v>0.39180132051599242</v>
      </c>
      <c r="AI970">
        <f t="shared" si="363"/>
        <v>0.63999999999999968</v>
      </c>
      <c r="AJ970">
        <f>MAX(0, $R970 - $AA970) * INDEX(Model_Assumptions[Values], 7)</f>
        <v>1537.5596746630256</v>
      </c>
      <c r="AK970">
        <f>MAX(0, INDEX(Model_Assumptions[Values], 4) - $AD970)</f>
        <v>3.0062613014951237E-2</v>
      </c>
      <c r="AL970">
        <f>MAX(0, INDEX(Model_Assumptions[Values], 5) - $AC970)</f>
        <v>6.2613014951234253E-5</v>
      </c>
      <c r="AM970">
        <f>INDEX(Model_Assumptions[Values], 6) * MAX(0, INDEX(Model_Assumptions[Values], 3) - $AB970)^2</f>
        <v>0</v>
      </c>
      <c r="AN970">
        <f t="shared" si="356"/>
        <v>1413.6323315818365</v>
      </c>
      <c r="AO970" cm="1">
        <f t="array" ref="AO970">IFERROR(STDEV(IF($E$2:$E$2201=$E970, $AJ$2:$AJ$2201)), 0)</f>
        <v>295.4060310434931</v>
      </c>
      <c r="AP970">
        <f t="shared" si="364"/>
        <v>0.41951527747564182</v>
      </c>
      <c r="AQ970">
        <f t="shared" si="357"/>
        <v>2.418208595280508E-2</v>
      </c>
      <c r="AR970" cm="1">
        <f t="array" ref="AR970">IFERROR(STDEV(IF($E$2:$E$2201=$E970, $AK$2:$AK$2201)), 0)</f>
        <v>1.4535245841984033E-2</v>
      </c>
      <c r="AS970">
        <f t="shared" si="365"/>
        <v>0.40457018244305631</v>
      </c>
      <c r="AT970">
        <f t="shared" si="358"/>
        <v>3.7339595178439546E-3</v>
      </c>
      <c r="AU970" cm="1">
        <f t="array" ref="AU970">IFERROR(STDEV(IF($E$2:$E$2201=$E970, $AL$2:$AL$2201)), 0)</f>
        <v>6.1219463619114354E-3</v>
      </c>
      <c r="AV970">
        <f t="shared" si="366"/>
        <v>-0.59970249424832067</v>
      </c>
      <c r="AW970">
        <f t="shared" si="359"/>
        <v>0</v>
      </c>
      <c r="AX970" cm="1">
        <f t="array" ref="AX970">IFERROR(STDEV(IF($E$2:$E$2201=$E970, $AM$2:$AM$2201)), 0)</f>
        <v>0</v>
      </c>
      <c r="AY970">
        <f t="shared" si="367"/>
        <v>-0.59970249424832067</v>
      </c>
      <c r="AZ970">
        <f>INDEX(Model_Assumptions[Values],9)*((INDEX(Model_Scenarios[GR Weight],1)*$AG970)+(INDEX(Model_Scenarios[GP Weight],1)*$AH970)+(INDEX(Model_Scenarios[LTV Weight],1)*$AI970))-(INDEX(Model_Scenarios[LTV Weight],1)*$AP970)-(INDEX(Model_Scenarios[GP Weight],1)*($AS970+$AV970+$AY970))</f>
        <v>2.700778791109177</v>
      </c>
      <c r="BA970">
        <f>INDEX(Model_Assumptions[Values],9)*((INDEX(Model_Scenarios[GR Weight],2)*$AG970)+(INDEX(Model_Scenarios[GP Weight],2)*$AH970)+(INDEX(Model_Scenarios[LTV Weight],2)*$AI970))-(INDEX(Model_Scenarios[LTV Weight],2)*$AP970)-(INDEX(Model_Scenarios[GP Weight],2)*($AS970+$AV970+$AY970))</f>
        <v>2.6595936597070469</v>
      </c>
      <c r="BB970">
        <f>INDEX(Model_Assumptions[Values],9)*((INDEX(Model_Scenarios[GR Weight],3)*$AG970)+(INDEX(Model_Scenarios[GP Weight],3)*$AH970)+(INDEX(Model_Scenarios[LTV Weight],3)*$AI970))-(INDEX(Model_Scenarios[LTV Weight],3)*$AP970)-(INDEX(Model_Scenarios[GP Weight],3)*($AS970+$AV970+$AY970))</f>
        <v>2.5785555625973267</v>
      </c>
      <c r="BC970">
        <f>INDEX(Model_Assumptions[Values],9)*((INDEX(Model_Scenarios[GR Weight],4)*$AG970)+(INDEX(Model_Scenarios[GP Weight],4)*$AH970)+(INDEX(Model_Scenarios[LTV Weight],4)*$AI970))-(INDEX(Model_Scenarios[LTV Weight],4)*$AP970)-(INDEX(Model_Scenarios[GP Weight],4)*($AS970+$AV970+$AY970))</f>
        <v>2.5015139625712282</v>
      </c>
      <c r="BD970">
        <f>INDEX(Model_Assumptions[Values],9)*((INDEX(Model_Scenarios[GR Weight],5)*$AG970)+(INDEX(Model_Scenarios[GP Weight],5)*$AH970)+(INDEX(Model_Scenarios[LTV Weight],5)*$AI970))-(INDEX(Model_Scenarios[LTV Weight],5)*$AP970)-(INDEX(Model_Scenarios[GP Weight],5)*($AS970+$AV970+$AY970))</f>
        <v>2.6117476998322142</v>
      </c>
    </row>
    <row r="971" spans="1:56" x14ac:dyDescent="0.25">
      <c r="A971">
        <v>970</v>
      </c>
      <c r="B971">
        <v>20</v>
      </c>
      <c r="C971" s="3">
        <v>20</v>
      </c>
      <c r="D971" s="4">
        <v>0.38</v>
      </c>
      <c r="E971" t="str">
        <v>SKU-1026</v>
      </c>
      <c r="F971" t="str">
        <v>Raise</v>
      </c>
      <c r="G971" t="str">
        <v>Full</v>
      </c>
      <c r="H971">
        <v>106.06</v>
      </c>
      <c r="I971">
        <v>33.42</v>
      </c>
      <c r="J971">
        <v>39</v>
      </c>
      <c r="K971">
        <v>4136.34</v>
      </c>
      <c r="L971">
        <v>2832.96</v>
      </c>
      <c r="M971">
        <v>0.68489534225909865</v>
      </c>
      <c r="N971">
        <v>125.95982059079952</v>
      </c>
      <c r="O971">
        <v>398.21354126878305</v>
      </c>
      <c r="P971">
        <v>498.47354126878326</v>
      </c>
      <c r="Q971">
        <v>1061.3751512398956</v>
      </c>
      <c r="R971">
        <v>964.08242904290512</v>
      </c>
      <c r="S971">
        <v>1</v>
      </c>
      <c r="T971">
        <f t="shared" si="345"/>
        <v>113.62193182450382</v>
      </c>
      <c r="U971">
        <f t="shared" si="346"/>
        <v>7.1298621766017492E-2</v>
      </c>
      <c r="V971">
        <f>IF($F971="Reduce", INDEX(Model_Assumptions[Values], 2), INDEX(Model_Assumptions[Values], 1))</f>
        <v>-0.4</v>
      </c>
      <c r="W971">
        <f t="shared" si="347"/>
        <v>37.887741500450126</v>
      </c>
      <c r="X971">
        <f t="shared" si="360"/>
        <v>4304.8783817485682</v>
      </c>
      <c r="Y971">
        <f t="shared" si="348"/>
        <v>3038.6700608035253</v>
      </c>
      <c r="Z971">
        <f t="shared" si="349"/>
        <v>168.5383817485681</v>
      </c>
      <c r="AA971">
        <f t="shared" si="350"/>
        <v>205.71006080352527</v>
      </c>
      <c r="AB971">
        <f t="shared" si="361"/>
        <v>0.70586664508028896</v>
      </c>
      <c r="AC971">
        <f t="shared" si="351"/>
        <v>2.0971302821190307E-2</v>
      </c>
      <c r="AD971">
        <f t="shared" si="352"/>
        <v>2.0971302821190307E-2</v>
      </c>
      <c r="AE971">
        <f t="shared" si="353"/>
        <v>0.37999999999999989</v>
      </c>
      <c r="AF971">
        <f t="shared" si="362"/>
        <v>597.73110600660129</v>
      </c>
      <c r="AG971">
        <f t="shared" si="354"/>
        <v>0.42323618933593571</v>
      </c>
      <c r="AH971">
        <f t="shared" si="355"/>
        <v>0.41267999958417811</v>
      </c>
      <c r="AI971">
        <f t="shared" si="363"/>
        <v>0.62000000000000011</v>
      </c>
      <c r="AJ971">
        <f>MAX(0, $R971 - $AA971) * INDEX(Model_Assumptions[Values], 7)</f>
        <v>1516.7447364787597</v>
      </c>
      <c r="AK971">
        <f>MAX(0, INDEX(Model_Assumptions[Values], 4) - $AD971)</f>
        <v>2.9028697178809695E-2</v>
      </c>
      <c r="AL971">
        <f>MAX(0, INDEX(Model_Assumptions[Values], 5) - $AC971)</f>
        <v>0</v>
      </c>
      <c r="AM971">
        <f>INDEX(Model_Assumptions[Values], 6) * MAX(0, INDEX(Model_Assumptions[Values], 3) - $AB971)^2</f>
        <v>0</v>
      </c>
      <c r="AN971">
        <f t="shared" si="356"/>
        <v>1413.6323315818365</v>
      </c>
      <c r="AO971" cm="1">
        <f t="array" ref="AO971">IFERROR(STDEV(IF($E$2:$E$2201=$E971, $AJ$2:$AJ$2201)), 0)</f>
        <v>295.4060310434931</v>
      </c>
      <c r="AP971">
        <f t="shared" si="364"/>
        <v>0.34905314740084564</v>
      </c>
      <c r="AQ971">
        <f t="shared" si="357"/>
        <v>2.418208595280508E-2</v>
      </c>
      <c r="AR971" cm="1">
        <f t="array" ref="AR971">IFERROR(STDEV(IF($E$2:$E$2201=$E971, $AK$2:$AK$2201)), 0)</f>
        <v>1.4535245841984033E-2</v>
      </c>
      <c r="AS971">
        <f t="shared" si="365"/>
        <v>0.33343854508504561</v>
      </c>
      <c r="AT971">
        <f t="shared" si="358"/>
        <v>3.7339595178439546E-3</v>
      </c>
      <c r="AU971" cm="1">
        <f t="array" ref="AU971">IFERROR(STDEV(IF($E$2:$E$2201=$E971, $AL$2:$AL$2201)), 0)</f>
        <v>6.1219463619114354E-3</v>
      </c>
      <c r="AV971">
        <f t="shared" si="366"/>
        <v>-0.60993012631984456</v>
      </c>
      <c r="AW971">
        <f t="shared" si="359"/>
        <v>0</v>
      </c>
      <c r="AX971" cm="1">
        <f t="array" ref="AX971">IFERROR(STDEV(IF($E$2:$E$2201=$E971, $AM$2:$AM$2201)), 0)</f>
        <v>0</v>
      </c>
      <c r="AY971">
        <f t="shared" si="367"/>
        <v>-0.60993012631984456</v>
      </c>
      <c r="AZ971">
        <f>INDEX(Model_Assumptions[Values],9)*((INDEX(Model_Scenarios[GR Weight],1)*$AG971)+(INDEX(Model_Scenarios[GP Weight],1)*$AH971)+(INDEX(Model_Scenarios[LTV Weight],1)*$AI971))-(INDEX(Model_Scenarios[LTV Weight],1)*$AP971)-(INDEX(Model_Scenarios[GP Weight],1)*($AS971+$AV971+$AY971))</f>
        <v>2.7073577472948456</v>
      </c>
      <c r="BA971">
        <f>INDEX(Model_Assumptions[Values],9)*((INDEX(Model_Scenarios[GR Weight],2)*$AG971)+(INDEX(Model_Scenarios[GP Weight],2)*$AH971)+(INDEX(Model_Scenarios[LTV Weight],2)*$AI971))-(INDEX(Model_Scenarios[LTV Weight],2)*$AP971)-(INDEX(Model_Scenarios[GP Weight],2)*($AS971+$AV971+$AY971))</f>
        <v>2.6955069372865093</v>
      </c>
      <c r="BB971">
        <f>INDEX(Model_Assumptions[Values],9)*((INDEX(Model_Scenarios[GR Weight],3)*$AG971)+(INDEX(Model_Scenarios[GP Weight],3)*$AH971)+(INDEX(Model_Scenarios[LTV Weight],3)*$AI971))-(INDEX(Model_Scenarios[LTV Weight],3)*$AP971)-(INDEX(Model_Scenarios[GP Weight],3)*($AS971+$AV971+$AY971))</f>
        <v>2.6618615746260188</v>
      </c>
      <c r="BC971">
        <f>INDEX(Model_Assumptions[Values],9)*((INDEX(Model_Scenarios[GR Weight],4)*$AG971)+(INDEX(Model_Scenarios[GP Weight],4)*$AH971)+(INDEX(Model_Scenarios[LTV Weight],4)*$AI971))-(INDEX(Model_Scenarios[LTV Weight],4)*$AP971)-(INDEX(Model_Scenarios[GP Weight],4)*($AS971+$AV971+$AY971))</f>
        <v>2.5983849840340705</v>
      </c>
      <c r="BD971">
        <f>INDEX(Model_Assumptions[Values],9)*((INDEX(Model_Scenarios[GR Weight],5)*$AG971)+(INDEX(Model_Scenarios[GP Weight],5)*$AH971)+(INDEX(Model_Scenarios[LTV Weight],5)*$AI971))-(INDEX(Model_Scenarios[LTV Weight],5)*$AP971)-(INDEX(Model_Scenarios[GP Weight],5)*($AS971+$AV971+$AY971))</f>
        <v>2.7333748404972686</v>
      </c>
    </row>
    <row r="972" spans="1:56" x14ac:dyDescent="0.25">
      <c r="A972">
        <v>971</v>
      </c>
      <c r="B972">
        <v>20</v>
      </c>
      <c r="C972" s="3">
        <v>21</v>
      </c>
      <c r="D972" s="4">
        <v>0.4</v>
      </c>
      <c r="E972" t="str">
        <v>SKU-1026</v>
      </c>
      <c r="F972" t="str">
        <v>Raise</v>
      </c>
      <c r="G972" t="str">
        <v>Full</v>
      </c>
      <c r="H972">
        <v>106.06</v>
      </c>
      <c r="I972">
        <v>33.42</v>
      </c>
      <c r="J972">
        <v>39</v>
      </c>
      <c r="K972">
        <v>4136.34</v>
      </c>
      <c r="L972">
        <v>2832.96</v>
      </c>
      <c r="M972">
        <v>0.68489534225909865</v>
      </c>
      <c r="N972">
        <v>125.95982059079952</v>
      </c>
      <c r="O972">
        <v>398.21354126878305</v>
      </c>
      <c r="P972">
        <v>498.47354126878326</v>
      </c>
      <c r="Q972">
        <v>1061.3751512398956</v>
      </c>
      <c r="R972">
        <v>964.08242904290512</v>
      </c>
      <c r="S972">
        <v>1</v>
      </c>
      <c r="T972">
        <f t="shared" si="345"/>
        <v>114.01992823631981</v>
      </c>
      <c r="U972">
        <f t="shared" si="346"/>
        <v>7.5051180806334258E-2</v>
      </c>
      <c r="V972">
        <f>IF($F972="Reduce", INDEX(Model_Assumptions[Values], 2), INDEX(Model_Assumptions[Values], 1))</f>
        <v>-0.4</v>
      </c>
      <c r="W972">
        <f t="shared" si="347"/>
        <v>37.829201579421188</v>
      </c>
      <c r="X972">
        <f t="shared" si="360"/>
        <v>4313.2828493228799</v>
      </c>
      <c r="Y972">
        <f t="shared" si="348"/>
        <v>3049.0309325386238</v>
      </c>
      <c r="Z972">
        <f t="shared" si="349"/>
        <v>176.94284932287974</v>
      </c>
      <c r="AA972">
        <f t="shared" si="350"/>
        <v>216.07093253862377</v>
      </c>
      <c r="AB972">
        <f t="shared" si="361"/>
        <v>0.7068933429712998</v>
      </c>
      <c r="AC972">
        <f t="shared" si="351"/>
        <v>2.1998000712201149E-2</v>
      </c>
      <c r="AD972">
        <f t="shared" si="352"/>
        <v>2.1998000712201149E-2</v>
      </c>
      <c r="AE972">
        <f t="shared" si="353"/>
        <v>0.40000000000000013</v>
      </c>
      <c r="AF972">
        <f t="shared" si="362"/>
        <v>578.44945742574293</v>
      </c>
      <c r="AG972">
        <f t="shared" si="354"/>
        <v>0.4443416182159618</v>
      </c>
      <c r="AH972">
        <f t="shared" si="355"/>
        <v>0.43346519855126187</v>
      </c>
      <c r="AI972">
        <f t="shared" si="363"/>
        <v>0.59999999999999987</v>
      </c>
      <c r="AJ972">
        <f>MAX(0, $R972 - $AA972) * INDEX(Model_Assumptions[Values], 7)</f>
        <v>1496.0229930085627</v>
      </c>
      <c r="AK972">
        <f>MAX(0, INDEX(Model_Assumptions[Values], 4) - $AD972)</f>
        <v>2.8001999287798854E-2</v>
      </c>
      <c r="AL972">
        <f>MAX(0, INDEX(Model_Assumptions[Values], 5) - $AC972)</f>
        <v>0</v>
      </c>
      <c r="AM972">
        <f>INDEX(Model_Assumptions[Values], 6) * MAX(0, INDEX(Model_Assumptions[Values], 3) - $AB972)^2</f>
        <v>0</v>
      </c>
      <c r="AN972">
        <f t="shared" si="356"/>
        <v>1413.6323315818365</v>
      </c>
      <c r="AO972" cm="1">
        <f t="array" ref="AO972">IFERROR(STDEV(IF($E$2:$E$2201=$E972, $AJ$2:$AJ$2201)), 0)</f>
        <v>295.4060310434931</v>
      </c>
      <c r="AP972">
        <f t="shared" si="364"/>
        <v>0.27890649739170587</v>
      </c>
      <c r="AQ972">
        <f t="shared" si="357"/>
        <v>2.418208595280508E-2</v>
      </c>
      <c r="AR972" cm="1">
        <f t="array" ref="AR972">IFERROR(STDEV(IF($E$2:$E$2201=$E972, $AK$2:$AK$2201)), 0)</f>
        <v>1.4535245841984033E-2</v>
      </c>
      <c r="AS972">
        <f t="shared" si="365"/>
        <v>0.2628034899802123</v>
      </c>
      <c r="AT972">
        <f t="shared" si="358"/>
        <v>3.7339595178439546E-3</v>
      </c>
      <c r="AU972" cm="1">
        <f t="array" ref="AU972">IFERROR(STDEV(IF($E$2:$E$2201=$E972, $AL$2:$AL$2201)), 0)</f>
        <v>6.1219463619114354E-3</v>
      </c>
      <c r="AV972">
        <f t="shared" si="366"/>
        <v>-0.60993012631984456</v>
      </c>
      <c r="AW972">
        <f t="shared" si="359"/>
        <v>0</v>
      </c>
      <c r="AX972" cm="1">
        <f t="array" ref="AX972">IFERROR(STDEV(IF($E$2:$E$2201=$E972, $AM$2:$AM$2201)), 0)</f>
        <v>0</v>
      </c>
      <c r="AY972">
        <f t="shared" si="367"/>
        <v>-0.60993012631984456</v>
      </c>
      <c r="AZ972">
        <f>INDEX(Model_Assumptions[Values],9)*((INDEX(Model_Scenarios[GR Weight],1)*$AG972)+(INDEX(Model_Scenarios[GP Weight],1)*$AH972)+(INDEX(Model_Scenarios[LTV Weight],1)*$AI972))-(INDEX(Model_Scenarios[LTV Weight],1)*$AP972)-(INDEX(Model_Scenarios[GP Weight],1)*($AS972+$AV972+$AY972))</f>
        <v>2.7114838867361946</v>
      </c>
      <c r="BA972">
        <f>INDEX(Model_Assumptions[Values],9)*((INDEX(Model_Scenarios[GR Weight],2)*$AG972)+(INDEX(Model_Scenarios[GP Weight],2)*$AH972)+(INDEX(Model_Scenarios[LTV Weight],2)*$AI972))-(INDEX(Model_Scenarios[LTV Weight],2)*$AP972)-(INDEX(Model_Scenarios[GP Weight],2)*($AS972+$AV972+$AY972))</f>
        <v>2.7268435414405192</v>
      </c>
      <c r="BB972">
        <f>INDEX(Model_Assumptions[Values],9)*((INDEX(Model_Scenarios[GR Weight],3)*$AG972)+(INDEX(Model_Scenarios[GP Weight],3)*$AH972)+(INDEX(Model_Scenarios[LTV Weight],3)*$AI972))-(INDEX(Model_Scenarios[LTV Weight],3)*$AP972)-(INDEX(Model_Scenarios[GP Weight],3)*($AS972+$AV972+$AY972))</f>
        <v>2.7373983882087951</v>
      </c>
      <c r="BC972">
        <f>INDEX(Model_Assumptions[Values],9)*((INDEX(Model_Scenarios[GR Weight],4)*$AG972)+(INDEX(Model_Scenarios[GP Weight],4)*$AH972)+(INDEX(Model_Scenarios[LTV Weight],4)*$AI972))-(INDEX(Model_Scenarios[LTV Weight],4)*$AP972)-(INDEX(Model_Scenarios[GP Weight],4)*($AS972+$AV972+$AY972))</f>
        <v>2.6874598470559468</v>
      </c>
      <c r="BD972">
        <f>INDEX(Model_Assumptions[Values],9)*((INDEX(Model_Scenarios[GR Weight],5)*$AG972)+(INDEX(Model_Scenarios[GP Weight],5)*$AH972)+(INDEX(Model_Scenarios[LTV Weight],5)*$AI972))-(INDEX(Model_Scenarios[LTV Weight],5)*$AP972)-(INDEX(Model_Scenarios[GP Weight],5)*($AS972+$AV972+$AY972))</f>
        <v>2.8430255093467176</v>
      </c>
    </row>
    <row r="973" spans="1:56" x14ac:dyDescent="0.25">
      <c r="A973">
        <v>972</v>
      </c>
      <c r="B973">
        <v>20</v>
      </c>
      <c r="C973" s="3">
        <v>22</v>
      </c>
      <c r="D973" s="4">
        <v>0.42</v>
      </c>
      <c r="E973" t="str">
        <v>SKU-1026</v>
      </c>
      <c r="F973" t="str">
        <v>Raise</v>
      </c>
      <c r="G973" t="str">
        <v>Full</v>
      </c>
      <c r="H973">
        <v>106.06</v>
      </c>
      <c r="I973">
        <v>33.42</v>
      </c>
      <c r="J973">
        <v>39</v>
      </c>
      <c r="K973">
        <v>4136.34</v>
      </c>
      <c r="L973">
        <v>2832.96</v>
      </c>
      <c r="M973">
        <v>0.68489534225909865</v>
      </c>
      <c r="N973">
        <v>125.95982059079952</v>
      </c>
      <c r="O973">
        <v>398.21354126878305</v>
      </c>
      <c r="P973">
        <v>498.47354126878326</v>
      </c>
      <c r="Q973">
        <v>1061.3751512398956</v>
      </c>
      <c r="R973">
        <v>964.08242904290512</v>
      </c>
      <c r="S973">
        <v>1</v>
      </c>
      <c r="T973">
        <f t="shared" si="345"/>
        <v>114.41792464813579</v>
      </c>
      <c r="U973">
        <f t="shared" si="346"/>
        <v>7.8803739846650886E-2</v>
      </c>
      <c r="V973">
        <f>IF($F973="Reduce", INDEX(Model_Assumptions[Values], 2), INDEX(Model_Assumptions[Values], 1))</f>
        <v>-0.4</v>
      </c>
      <c r="W973">
        <f t="shared" si="347"/>
        <v>37.770661658392243</v>
      </c>
      <c r="X973">
        <f t="shared" si="360"/>
        <v>4321.6407195401553</v>
      </c>
      <c r="Y973">
        <f t="shared" si="348"/>
        <v>3059.3452069166865</v>
      </c>
      <c r="Z973">
        <f t="shared" si="349"/>
        <v>185.30071954015511</v>
      </c>
      <c r="AA973">
        <f t="shared" si="350"/>
        <v>226.38520691668646</v>
      </c>
      <c r="AB973">
        <f t="shared" si="361"/>
        <v>0.70791289823884673</v>
      </c>
      <c r="AC973">
        <f t="shared" si="351"/>
        <v>2.3017555979748083E-2</v>
      </c>
      <c r="AD973">
        <f t="shared" si="352"/>
        <v>2.3017555979748083E-2</v>
      </c>
      <c r="AE973">
        <f t="shared" si="353"/>
        <v>0.41999999999999971</v>
      </c>
      <c r="AF973">
        <f t="shared" si="362"/>
        <v>559.16780884488526</v>
      </c>
      <c r="AG973">
        <f t="shared" si="354"/>
        <v>0.46533003109274551</v>
      </c>
      <c r="AH973">
        <f t="shared" si="355"/>
        <v>0.45415691741724096</v>
      </c>
      <c r="AI973">
        <f t="shared" si="363"/>
        <v>0.58000000000000029</v>
      </c>
      <c r="AJ973">
        <f>MAX(0, $R973 - $AA973) * INDEX(Model_Assumptions[Values], 7)</f>
        <v>1475.3944442524373</v>
      </c>
      <c r="AK973">
        <f>MAX(0, INDEX(Model_Assumptions[Values], 4) - $AD973)</f>
        <v>2.6982444020251919E-2</v>
      </c>
      <c r="AL973">
        <f>MAX(0, INDEX(Model_Assumptions[Values], 5) - $AC973)</f>
        <v>0</v>
      </c>
      <c r="AM973">
        <f>INDEX(Model_Assumptions[Values], 6) * MAX(0, INDEX(Model_Assumptions[Values], 3) - $AB973)^2</f>
        <v>0</v>
      </c>
      <c r="AN973">
        <f t="shared" si="356"/>
        <v>1413.6323315818365</v>
      </c>
      <c r="AO973" cm="1">
        <f t="array" ref="AO973">IFERROR(STDEV(IF($E$2:$E$2201=$E973, $AJ$2:$AJ$2201)), 0)</f>
        <v>295.4060310434931</v>
      </c>
      <c r="AP973">
        <f t="shared" si="364"/>
        <v>0.20907532744823162</v>
      </c>
      <c r="AQ973">
        <f t="shared" si="357"/>
        <v>2.418208595280508E-2</v>
      </c>
      <c r="AR973" cm="1">
        <f t="array" ref="AR973">IFERROR(STDEV(IF($E$2:$E$2201=$E973, $AK$2:$AK$2201)), 0)</f>
        <v>1.4535245841984033E-2</v>
      </c>
      <c r="AS973">
        <f t="shared" si="365"/>
        <v>0.19265983512698506</v>
      </c>
      <c r="AT973">
        <f t="shared" si="358"/>
        <v>3.7339595178439546E-3</v>
      </c>
      <c r="AU973" cm="1">
        <f t="array" ref="AU973">IFERROR(STDEV(IF($E$2:$E$2201=$E973, $AL$2:$AL$2201)), 0)</f>
        <v>6.1219463619114354E-3</v>
      </c>
      <c r="AV973">
        <f t="shared" si="366"/>
        <v>-0.60993012631984456</v>
      </c>
      <c r="AW973">
        <f t="shared" si="359"/>
        <v>0</v>
      </c>
      <c r="AX973" cm="1">
        <f t="array" ref="AX973">IFERROR(STDEV(IF($E$2:$E$2201=$E973, $AM$2:$AM$2201)), 0)</f>
        <v>0</v>
      </c>
      <c r="AY973">
        <f t="shared" si="367"/>
        <v>-0.60993012631984456</v>
      </c>
      <c r="AZ973">
        <f>INDEX(Model_Assumptions[Values],9)*((INDEX(Model_Scenarios[GR Weight],1)*$AG973)+(INDEX(Model_Scenarios[GP Weight],1)*$AH973)+(INDEX(Model_Scenarios[LTV Weight],1)*$AI973))-(INDEX(Model_Scenarios[LTV Weight],1)*$AP973)-(INDEX(Model_Scenarios[GP Weight],1)*($AS973+$AV973+$AY973))</f>
        <v>2.7152032540476796</v>
      </c>
      <c r="BA973">
        <f>INDEX(Model_Assumptions[Values],9)*((INDEX(Model_Scenarios[GR Weight],2)*$AG973)+(INDEX(Model_Scenarios[GP Weight],2)*$AH973)+(INDEX(Model_Scenarios[LTV Weight],2)*$AI973))-(INDEX(Model_Scenarios[LTV Weight],2)*$AP973)-(INDEX(Model_Scenarios[GP Weight],2)*($AS973+$AV973+$AY973))</f>
        <v>2.7576955613979912</v>
      </c>
      <c r="BB973">
        <f>INDEX(Model_Assumptions[Values],9)*((INDEX(Model_Scenarios[GR Weight],3)*$AG973)+(INDEX(Model_Scenarios[GP Weight],3)*$AH973)+(INDEX(Model_Scenarios[LTV Weight],3)*$AI973))-(INDEX(Model_Scenarios[LTV Weight],3)*$AP973)-(INDEX(Model_Scenarios[GP Weight],3)*($AS973+$AV973+$AY973))</f>
        <v>2.8123271594962578</v>
      </c>
      <c r="BC973">
        <f>INDEX(Model_Assumptions[Values],9)*((INDEX(Model_Scenarios[GR Weight],4)*$AG973)+(INDEX(Model_Scenarios[GP Weight],4)*$AH973)+(INDEX(Model_Scenarios[LTV Weight],4)*$AI973))-(INDEX(Model_Scenarios[LTV Weight],4)*$AP973)-(INDEX(Model_Scenarios[GP Weight],4)*($AS973+$AV973+$AY973))</f>
        <v>2.7758997077874534</v>
      </c>
      <c r="BD973">
        <f>INDEX(Model_Assumptions[Values],9)*((INDEX(Model_Scenarios[GR Weight],5)*$AG973)+(INDEX(Model_Scenarios[GP Weight],5)*$AH973)+(INDEX(Model_Scenarios[LTV Weight],5)*$AI973))-(INDEX(Model_Scenarios[LTV Weight],5)*$AP973)-(INDEX(Model_Scenarios[GP Weight],5)*($AS973+$AV973+$AY973))</f>
        <v>2.951952951760088</v>
      </c>
    </row>
    <row r="974" spans="1:56" x14ac:dyDescent="0.25">
      <c r="A974">
        <v>973</v>
      </c>
      <c r="B974">
        <v>20</v>
      </c>
      <c r="C974" s="3">
        <v>23</v>
      </c>
      <c r="D974" s="4">
        <v>0.44</v>
      </c>
      <c r="E974" t="str">
        <v>SKU-1026</v>
      </c>
      <c r="F974" t="str">
        <v>Raise</v>
      </c>
      <c r="G974" t="str">
        <v>Full</v>
      </c>
      <c r="H974">
        <v>106.06</v>
      </c>
      <c r="I974">
        <v>33.42</v>
      </c>
      <c r="J974">
        <v>39</v>
      </c>
      <c r="K974">
        <v>4136.34</v>
      </c>
      <c r="L974">
        <v>2832.96</v>
      </c>
      <c r="M974">
        <v>0.68489534225909865</v>
      </c>
      <c r="N974">
        <v>125.95982059079952</v>
      </c>
      <c r="O974">
        <v>398.21354126878305</v>
      </c>
      <c r="P974">
        <v>498.47354126878326</v>
      </c>
      <c r="Q974">
        <v>1061.3751512398956</v>
      </c>
      <c r="R974">
        <v>964.08242904290512</v>
      </c>
      <c r="S974">
        <v>1</v>
      </c>
      <c r="T974">
        <f t="shared" si="345"/>
        <v>114.81592105995179</v>
      </c>
      <c r="U974">
        <f t="shared" si="346"/>
        <v>8.2556298886967638E-2</v>
      </c>
      <c r="V974">
        <f>IF($F974="Reduce", INDEX(Model_Assumptions[Values], 2), INDEX(Model_Assumptions[Values], 1))</f>
        <v>-0.4</v>
      </c>
      <c r="W974">
        <f t="shared" si="347"/>
        <v>37.712121737363304</v>
      </c>
      <c r="X974">
        <f t="shared" si="360"/>
        <v>4329.9519924003971</v>
      </c>
      <c r="Y974">
        <f t="shared" si="348"/>
        <v>3069.6128839377152</v>
      </c>
      <c r="Z974">
        <f t="shared" si="349"/>
        <v>193.61199240039696</v>
      </c>
      <c r="AA974">
        <f t="shared" si="350"/>
        <v>236.65288393771516</v>
      </c>
      <c r="AB974">
        <f t="shared" si="361"/>
        <v>0.70892538516022041</v>
      </c>
      <c r="AC974">
        <f t="shared" si="351"/>
        <v>2.4030042901121762E-2</v>
      </c>
      <c r="AD974">
        <f t="shared" si="352"/>
        <v>2.4030042901121762E-2</v>
      </c>
      <c r="AE974">
        <f t="shared" si="353"/>
        <v>0.43999999999999995</v>
      </c>
      <c r="AF974">
        <f t="shared" si="362"/>
        <v>539.8861602640269</v>
      </c>
      <c r="AG974">
        <f t="shared" si="354"/>
        <v>0.48620142796629373</v>
      </c>
      <c r="AH974">
        <f t="shared" si="355"/>
        <v>0.47475515618211905</v>
      </c>
      <c r="AI974">
        <f t="shared" si="363"/>
        <v>0.56000000000000005</v>
      </c>
      <c r="AJ974">
        <f>MAX(0, $R974 - $AA974) * INDEX(Model_Assumptions[Values], 7)</f>
        <v>1454.8590902103799</v>
      </c>
      <c r="AK974">
        <f>MAX(0, INDEX(Model_Assumptions[Values], 4) - $AD974)</f>
        <v>2.5969957098878241E-2</v>
      </c>
      <c r="AL974">
        <f>MAX(0, INDEX(Model_Assumptions[Values], 5) - $AC974)</f>
        <v>0</v>
      </c>
      <c r="AM974">
        <f>INDEX(Model_Assumptions[Values], 6) * MAX(0, INDEX(Model_Assumptions[Values], 3) - $AB974)^2</f>
        <v>0</v>
      </c>
      <c r="AN974">
        <f t="shared" si="356"/>
        <v>1413.6323315818365</v>
      </c>
      <c r="AO974" cm="1">
        <f t="array" ref="AO974">IFERROR(STDEV(IF($E$2:$E$2201=$E974, $AJ$2:$AJ$2201)), 0)</f>
        <v>295.4060310434931</v>
      </c>
      <c r="AP974">
        <f t="shared" si="364"/>
        <v>0.13955963757041071</v>
      </c>
      <c r="AQ974">
        <f t="shared" si="357"/>
        <v>2.418208595280508E-2</v>
      </c>
      <c r="AR974" cm="1">
        <f t="array" ref="AR974">IFERROR(STDEV(IF($E$2:$E$2201=$E974, $AK$2:$AK$2201)), 0)</f>
        <v>1.4535245841984033E-2</v>
      </c>
      <c r="AS974">
        <f t="shared" si="365"/>
        <v>0.12300247037508101</v>
      </c>
      <c r="AT974">
        <f t="shared" si="358"/>
        <v>3.7339595178439546E-3</v>
      </c>
      <c r="AU974" cm="1">
        <f t="array" ref="AU974">IFERROR(STDEV(IF($E$2:$E$2201=$E974, $AL$2:$AL$2201)), 0)</f>
        <v>6.1219463619114354E-3</v>
      </c>
      <c r="AV974">
        <f t="shared" si="366"/>
        <v>-0.60993012631984456</v>
      </c>
      <c r="AW974">
        <f t="shared" si="359"/>
        <v>0</v>
      </c>
      <c r="AX974" cm="1">
        <f t="array" ref="AX974">IFERROR(STDEV(IF($E$2:$E$2201=$E974, $AM$2:$AM$2201)), 0)</f>
        <v>0</v>
      </c>
      <c r="AY974">
        <f t="shared" si="367"/>
        <v>-0.60993012631984456</v>
      </c>
      <c r="AZ974">
        <f>INDEX(Model_Assumptions[Values],9)*((INDEX(Model_Scenarios[GR Weight],1)*$AG974)+(INDEX(Model_Scenarios[GP Weight],1)*$AH974)+(INDEX(Model_Scenarios[LTV Weight],1)*$AI974))-(INDEX(Model_Scenarios[LTV Weight],1)*$AP974)-(INDEX(Model_Scenarios[GP Weight],1)*($AS974+$AV974+$AY974))</f>
        <v>2.718516360244339</v>
      </c>
      <c r="BA974">
        <f>INDEX(Model_Assumptions[Values],9)*((INDEX(Model_Scenarios[GR Weight],2)*$AG974)+(INDEX(Model_Scenarios[GP Weight],2)*$AH974)+(INDEX(Model_Scenarios[LTV Weight],2)*$AI974))-(INDEX(Model_Scenarios[LTV Weight],2)*$AP974)-(INDEX(Model_Scenarios[GP Weight],2)*($AS974+$AV974+$AY974))</f>
        <v>2.7880640191889943</v>
      </c>
      <c r="BB974">
        <f>INDEX(Model_Assumptions[Values],9)*((INDEX(Model_Scenarios[GR Weight],3)*$AG974)+(INDEX(Model_Scenarios[GP Weight],3)*$AH974)+(INDEX(Model_Scenarios[LTV Weight],3)*$AI974))-(INDEX(Model_Scenarios[LTV Weight],3)*$AP974)-(INDEX(Model_Scenarios[GP Weight],3)*($AS974+$AV974+$AY974))</f>
        <v>2.8866496770410244</v>
      </c>
      <c r="BC974">
        <f>INDEX(Model_Assumptions[Values],9)*((INDEX(Model_Scenarios[GR Weight],4)*$AG974)+(INDEX(Model_Scenarios[GP Weight],4)*$AH974)+(INDEX(Model_Scenarios[LTV Weight],4)*$AI974))-(INDEX(Model_Scenarios[LTV Weight],4)*$AP974)-(INDEX(Model_Scenarios[GP Weight],4)*($AS974+$AV974+$AY974))</f>
        <v>2.863706354781212</v>
      </c>
      <c r="BD974">
        <f>INDEX(Model_Assumptions[Values],9)*((INDEX(Model_Scenarios[GR Weight],5)*$AG974)+(INDEX(Model_Scenarios[GP Weight],5)*$AH974)+(INDEX(Model_Scenarios[LTV Weight],5)*$AI974))-(INDEX(Model_Scenarios[LTV Weight],5)*$AP974)-(INDEX(Model_Scenarios[GP Weight],5)*($AS974+$AV974+$AY974))</f>
        <v>3.060159978320053</v>
      </c>
    </row>
    <row r="975" spans="1:56" x14ac:dyDescent="0.25">
      <c r="A975">
        <v>974</v>
      </c>
      <c r="B975">
        <v>20</v>
      </c>
      <c r="C975" s="3">
        <v>24</v>
      </c>
      <c r="D975" s="4">
        <v>0.46</v>
      </c>
      <c r="E975" t="str">
        <v>SKU-1026</v>
      </c>
      <c r="F975" t="str">
        <v>Raise</v>
      </c>
      <c r="G975" t="str">
        <v>Full</v>
      </c>
      <c r="H975">
        <v>106.06</v>
      </c>
      <c r="I975">
        <v>33.42</v>
      </c>
      <c r="J975">
        <v>39</v>
      </c>
      <c r="K975">
        <v>4136.34</v>
      </c>
      <c r="L975">
        <v>2832.96</v>
      </c>
      <c r="M975">
        <v>0.68489534225909865</v>
      </c>
      <c r="N975">
        <v>125.95982059079952</v>
      </c>
      <c r="O975">
        <v>398.21354126878305</v>
      </c>
      <c r="P975">
        <v>498.47354126878326</v>
      </c>
      <c r="Q975">
        <v>1061.3751512398956</v>
      </c>
      <c r="R975">
        <v>964.08242904290512</v>
      </c>
      <c r="S975">
        <v>1</v>
      </c>
      <c r="T975">
        <f t="shared" si="345"/>
        <v>115.21391747176779</v>
      </c>
      <c r="U975">
        <f t="shared" si="346"/>
        <v>8.6308857927284405E-2</v>
      </c>
      <c r="V975">
        <f>IF($F975="Reduce", INDEX(Model_Assumptions[Values], 2), INDEX(Model_Assumptions[Values], 1))</f>
        <v>-0.4</v>
      </c>
      <c r="W975">
        <f t="shared" si="347"/>
        <v>37.653581816334366</v>
      </c>
      <c r="X975">
        <f t="shared" si="360"/>
        <v>4338.2166679036036</v>
      </c>
      <c r="Y975">
        <f t="shared" si="348"/>
        <v>3079.833963601709</v>
      </c>
      <c r="Z975">
        <f t="shared" si="349"/>
        <v>201.87666790360345</v>
      </c>
      <c r="AA975">
        <f t="shared" si="350"/>
        <v>246.87396360170897</v>
      </c>
      <c r="AB975">
        <f t="shared" si="361"/>
        <v>0.70993087698637369</v>
      </c>
      <c r="AC975">
        <f t="shared" si="351"/>
        <v>2.5035534727275044E-2</v>
      </c>
      <c r="AD975">
        <f t="shared" si="352"/>
        <v>2.5035534727275044E-2</v>
      </c>
      <c r="AE975">
        <f t="shared" si="353"/>
        <v>0.46000000000000019</v>
      </c>
      <c r="AF975">
        <f t="shared" si="362"/>
        <v>520.60451168316854</v>
      </c>
      <c r="AG975">
        <f t="shared" si="354"/>
        <v>0.50695580883660185</v>
      </c>
      <c r="AH975">
        <f t="shared" si="355"/>
        <v>0.49525991484589427</v>
      </c>
      <c r="AI975">
        <f t="shared" si="363"/>
        <v>0.53999999999999981</v>
      </c>
      <c r="AJ975">
        <f>MAX(0, $R975 - $AA975) * INDEX(Model_Assumptions[Values], 7)</f>
        <v>1434.4169308823923</v>
      </c>
      <c r="AK975">
        <f>MAX(0, INDEX(Model_Assumptions[Values], 4) - $AD975)</f>
        <v>2.4964465272724959E-2</v>
      </c>
      <c r="AL975">
        <f>MAX(0, INDEX(Model_Assumptions[Values], 5) - $AC975)</f>
        <v>0</v>
      </c>
      <c r="AM975">
        <f>INDEX(Model_Assumptions[Values], 6) * MAX(0, INDEX(Model_Assumptions[Values], 3) - $AB975)^2</f>
        <v>0</v>
      </c>
      <c r="AN975">
        <f t="shared" si="356"/>
        <v>1413.6323315818365</v>
      </c>
      <c r="AO975" cm="1">
        <f t="array" ref="AO975">IFERROR(STDEV(IF($E$2:$E$2201=$E975, $AJ$2:$AJ$2201)), 0)</f>
        <v>295.4060310434931</v>
      </c>
      <c r="AP975">
        <f t="shared" si="364"/>
        <v>7.0359427758249229E-2</v>
      </c>
      <c r="AQ975">
        <f t="shared" si="357"/>
        <v>2.418208595280508E-2</v>
      </c>
      <c r="AR975" cm="1">
        <f t="array" ref="AR975">IFERROR(STDEV(IF($E$2:$E$2201=$E975, $AK$2:$AK$2201)), 0)</f>
        <v>1.4535245841984033E-2</v>
      </c>
      <c r="AS975">
        <f t="shared" si="365"/>
        <v>5.3826356184498166E-2</v>
      </c>
      <c r="AT975">
        <f t="shared" si="358"/>
        <v>3.7339595178439546E-3</v>
      </c>
      <c r="AU975" cm="1">
        <f t="array" ref="AU975">IFERROR(STDEV(IF($E$2:$E$2201=$E975, $AL$2:$AL$2201)), 0)</f>
        <v>6.1219463619114354E-3</v>
      </c>
      <c r="AV975">
        <f t="shared" si="366"/>
        <v>-0.60993012631984456</v>
      </c>
      <c r="AW975">
        <f t="shared" si="359"/>
        <v>0</v>
      </c>
      <c r="AX975" cm="1">
        <f t="array" ref="AX975">IFERROR(STDEV(IF($E$2:$E$2201=$E975, $AM$2:$AM$2201)), 0)</f>
        <v>0</v>
      </c>
      <c r="AY975">
        <f t="shared" si="367"/>
        <v>-0.60993012631984456</v>
      </c>
      <c r="AZ975">
        <f>INDEX(Model_Assumptions[Values],9)*((INDEX(Model_Scenarios[GR Weight],1)*$AG975)+(INDEX(Model_Scenarios[GP Weight],1)*$AH975)+(INDEX(Model_Scenarios[LTV Weight],1)*$AI975))-(INDEX(Model_Scenarios[LTV Weight],1)*$AP975)-(INDEX(Model_Scenarios[GP Weight],1)*($AS975+$AV975+$AY975))</f>
        <v>2.7214237092801672</v>
      </c>
      <c r="BA975">
        <f>INDEX(Model_Assumptions[Values],9)*((INDEX(Model_Scenarios[GR Weight],2)*$AG975)+(INDEX(Model_Scenarios[GP Weight],2)*$AH975)+(INDEX(Model_Scenarios[LTV Weight],2)*$AI975))-(INDEX(Model_Scenarios[LTV Weight],2)*$AP975)-(INDEX(Model_Scenarios[GP Weight],2)*($AS975+$AV975+$AY975))</f>
        <v>2.8179499227215214</v>
      </c>
      <c r="BB975">
        <f>INDEX(Model_Assumptions[Values],9)*((INDEX(Model_Scenarios[GR Weight],3)*$AG975)+(INDEX(Model_Scenarios[GP Weight],3)*$AH975)+(INDEX(Model_Scenarios[LTV Weight],3)*$AI975))-(INDEX(Model_Scenarios[LTV Weight],3)*$AP975)-(INDEX(Model_Scenarios[GP Weight],3)*($AS975+$AV975+$AY975))</f>
        <v>2.960367704682084</v>
      </c>
      <c r="BC975">
        <f>INDEX(Model_Assumptions[Values],9)*((INDEX(Model_Scenarios[GR Weight],4)*$AG975)+(INDEX(Model_Scenarios[GP Weight],4)*$AH975)+(INDEX(Model_Scenarios[LTV Weight],4)*$AI975))-(INDEX(Model_Scenarios[LTV Weight],4)*$AP975)-(INDEX(Model_Scenarios[GP Weight],4)*($AS975+$AV975+$AY975))</f>
        <v>2.9508815518762099</v>
      </c>
      <c r="BD975">
        <f>INDEX(Model_Assumptions[Values],9)*((INDEX(Model_Scenarios[GR Weight],5)*$AG975)+(INDEX(Model_Scenarios[GP Weight],5)*$AH975)+(INDEX(Model_Scenarios[LTV Weight],5)*$AI975))-(INDEX(Model_Scenarios[LTV Weight],5)*$AP975)-(INDEX(Model_Scenarios[GP Weight],5)*($AS975+$AV975+$AY975))</f>
        <v>3.1676493607736043</v>
      </c>
    </row>
    <row r="976" spans="1:56" x14ac:dyDescent="0.25">
      <c r="A976">
        <v>975</v>
      </c>
      <c r="B976">
        <v>20</v>
      </c>
      <c r="C976" s="3">
        <v>25</v>
      </c>
      <c r="D976" s="4">
        <v>0.48</v>
      </c>
      <c r="E976" t="str">
        <v>SKU-1026</v>
      </c>
      <c r="F976" t="str">
        <v>Raise</v>
      </c>
      <c r="G976" t="str">
        <v>Full</v>
      </c>
      <c r="H976">
        <v>106.06</v>
      </c>
      <c r="I976">
        <v>33.42</v>
      </c>
      <c r="J976">
        <v>39</v>
      </c>
      <c r="K976">
        <v>4136.34</v>
      </c>
      <c r="L976">
        <v>2832.96</v>
      </c>
      <c r="M976">
        <v>0.68489534225909865</v>
      </c>
      <c r="N976">
        <v>125.95982059079952</v>
      </c>
      <c r="O976">
        <v>398.21354126878305</v>
      </c>
      <c r="P976">
        <v>498.47354126878326</v>
      </c>
      <c r="Q976">
        <v>1061.3751512398956</v>
      </c>
      <c r="R976">
        <v>964.08242904290512</v>
      </c>
      <c r="S976">
        <v>1</v>
      </c>
      <c r="T976">
        <f t="shared" si="345"/>
        <v>115.61191388358377</v>
      </c>
      <c r="U976">
        <f t="shared" si="346"/>
        <v>9.0061416967601032E-2</v>
      </c>
      <c r="V976">
        <f>IF($F976="Reduce", INDEX(Model_Assumptions[Values], 2), INDEX(Model_Assumptions[Values], 1))</f>
        <v>-0.4</v>
      </c>
      <c r="W976">
        <f t="shared" si="347"/>
        <v>37.595041895305421</v>
      </c>
      <c r="X976">
        <f t="shared" si="360"/>
        <v>4346.4347460497738</v>
      </c>
      <c r="Y976">
        <f t="shared" si="348"/>
        <v>3090.0084459086665</v>
      </c>
      <c r="Z976">
        <f t="shared" si="349"/>
        <v>210.09474604977368</v>
      </c>
      <c r="AA976">
        <f t="shared" si="350"/>
        <v>257.04844590866651</v>
      </c>
      <c r="AB976">
        <f t="shared" si="361"/>
        <v>0.71092944595958762</v>
      </c>
      <c r="AC976">
        <f t="shared" si="351"/>
        <v>2.6034103700488975E-2</v>
      </c>
      <c r="AD976">
        <f t="shared" si="352"/>
        <v>2.6034103700488975E-2</v>
      </c>
      <c r="AE976">
        <f t="shared" si="353"/>
        <v>0.47999999999999976</v>
      </c>
      <c r="AF976">
        <f t="shared" si="362"/>
        <v>501.32286310231092</v>
      </c>
      <c r="AG976">
        <f t="shared" si="354"/>
        <v>0.52759317370366765</v>
      </c>
      <c r="AH976">
        <f t="shared" si="355"/>
        <v>0.51567119340856393</v>
      </c>
      <c r="AI976">
        <f t="shared" si="363"/>
        <v>0.52000000000000024</v>
      </c>
      <c r="AJ976">
        <f>MAX(0, $R976 - $AA976) * INDEX(Model_Assumptions[Values], 7)</f>
        <v>1414.0679662684772</v>
      </c>
      <c r="AK976">
        <f>MAX(0, INDEX(Model_Assumptions[Values], 4) - $AD976)</f>
        <v>2.3965896299511028E-2</v>
      </c>
      <c r="AL976">
        <f>MAX(0, INDEX(Model_Assumptions[Values], 5) - $AC976)</f>
        <v>0</v>
      </c>
      <c r="AM976">
        <f>INDEX(Model_Assumptions[Values], 6) * MAX(0, INDEX(Model_Assumptions[Values], 3) - $AB976)^2</f>
        <v>0</v>
      </c>
      <c r="AN976">
        <f t="shared" si="356"/>
        <v>1413.6323315818365</v>
      </c>
      <c r="AO976" cm="1">
        <f t="array" ref="AO976">IFERROR(STDEV(IF($E$2:$E$2201=$E976, $AJ$2:$AJ$2201)), 0)</f>
        <v>295.4060310434931</v>
      </c>
      <c r="AP976">
        <f t="shared" si="364"/>
        <v>1.474698011756427E-3</v>
      </c>
      <c r="AQ976">
        <f t="shared" si="357"/>
        <v>2.418208595280508E-2</v>
      </c>
      <c r="AR976" cm="1">
        <f t="array" ref="AR976">IFERROR(STDEV(IF($E$2:$E$2201=$E976, $AK$2:$AK$2201)), 0)</f>
        <v>1.4535245841984033E-2</v>
      </c>
      <c r="AS976">
        <f t="shared" si="365"/>
        <v>-1.4873477589873594E-2</v>
      </c>
      <c r="AT976">
        <f t="shared" si="358"/>
        <v>3.7339595178439546E-3</v>
      </c>
      <c r="AU976" cm="1">
        <f t="array" ref="AU976">IFERROR(STDEV(IF($E$2:$E$2201=$E976, $AL$2:$AL$2201)), 0)</f>
        <v>6.1219463619114354E-3</v>
      </c>
      <c r="AV976">
        <f t="shared" si="366"/>
        <v>-0.60993012631984456</v>
      </c>
      <c r="AW976">
        <f t="shared" si="359"/>
        <v>0</v>
      </c>
      <c r="AX976" cm="1">
        <f t="array" ref="AX976">IFERROR(STDEV(IF($E$2:$E$2201=$E976, $AM$2:$AM$2201)), 0)</f>
        <v>0</v>
      </c>
      <c r="AY976">
        <f t="shared" si="367"/>
        <v>-0.60993012631984456</v>
      </c>
      <c r="AZ976">
        <f>INDEX(Model_Assumptions[Values],9)*((INDEX(Model_Scenarios[GR Weight],1)*$AG976)+(INDEX(Model_Scenarios[GP Weight],1)*$AH976)+(INDEX(Model_Scenarios[LTV Weight],1)*$AI976))-(INDEX(Model_Scenarios[LTV Weight],1)*$AP976)-(INDEX(Model_Scenarios[GP Weight],1)*($AS976+$AV976+$AY976))</f>
        <v>2.7239257981696681</v>
      </c>
      <c r="BA976">
        <f>INDEX(Model_Assumptions[Values],9)*((INDEX(Model_Scenarios[GR Weight],2)*$AG976)+(INDEX(Model_Scenarios[GP Weight],2)*$AH976)+(INDEX(Model_Scenarios[LTV Weight],2)*$AI976))-(INDEX(Model_Scenarios[LTV Weight],2)*$AP976)-(INDEX(Model_Scenarios[GP Weight],2)*($AS976+$AV976+$AY976))</f>
        <v>2.8473542660245861</v>
      </c>
      <c r="BB976">
        <f>INDEX(Model_Assumptions[Values],9)*((INDEX(Model_Scenarios[GR Weight],3)*$AG976)+(INDEX(Model_Scenarios[GP Weight],3)*$AH976)+(INDEX(Model_Scenarios[LTV Weight],3)*$AI976))-(INDEX(Model_Scenarios[LTV Weight],3)*$AP976)-(INDEX(Model_Scenarios[GP Weight],3)*($AS976+$AV976+$AY976))</f>
        <v>3.033482981970216</v>
      </c>
      <c r="BC976">
        <f>INDEX(Model_Assumptions[Values],9)*((INDEX(Model_Scenarios[GR Weight],4)*$AG976)+(INDEX(Model_Scenarios[GP Weight],4)*$AH976)+(INDEX(Model_Scenarios[LTV Weight],4)*$AI976))-(INDEX(Model_Scenarios[LTV Weight],4)*$AP976)-(INDEX(Model_Scenarios[GP Weight],4)*($AS976+$AV976+$AY976))</f>
        <v>3.0374270386232252</v>
      </c>
      <c r="BD976">
        <f>INDEX(Model_Assumptions[Values],9)*((INDEX(Model_Scenarios[GR Weight],5)*$AG976)+(INDEX(Model_Scenarios[GP Weight],5)*$AH976)+(INDEX(Model_Scenarios[LTV Weight],5)*$AI976))-(INDEX(Model_Scenarios[LTV Weight],5)*$AP976)-(INDEX(Model_Scenarios[GP Weight],5)*($AS976+$AV976+$AY976))</f>
        <v>3.2744238327005393</v>
      </c>
    </row>
    <row r="977" spans="1:56" x14ac:dyDescent="0.25">
      <c r="A977">
        <v>976</v>
      </c>
      <c r="B977">
        <v>20</v>
      </c>
      <c r="C977" s="3">
        <v>26</v>
      </c>
      <c r="D977" s="4">
        <v>0.5</v>
      </c>
      <c r="E977" t="str">
        <v>SKU-1026</v>
      </c>
      <c r="F977" t="str">
        <v>Raise</v>
      </c>
      <c r="G977" t="str">
        <v>Full</v>
      </c>
      <c r="H977">
        <v>106.06</v>
      </c>
      <c r="I977">
        <v>33.42</v>
      </c>
      <c r="J977">
        <v>39</v>
      </c>
      <c r="K977">
        <v>4136.34</v>
      </c>
      <c r="L977">
        <v>2832.96</v>
      </c>
      <c r="M977">
        <v>0.68489534225909865</v>
      </c>
      <c r="N977">
        <v>125.95982059079952</v>
      </c>
      <c r="O977">
        <v>398.21354126878305</v>
      </c>
      <c r="P977">
        <v>498.47354126878326</v>
      </c>
      <c r="Q977">
        <v>1061.3751512398956</v>
      </c>
      <c r="R977">
        <v>964.08242904290512</v>
      </c>
      <c r="S977">
        <v>1</v>
      </c>
      <c r="T977">
        <f t="shared" si="345"/>
        <v>116.00991029539976</v>
      </c>
      <c r="U977">
        <f t="shared" si="346"/>
        <v>9.3813976007917785E-2</v>
      </c>
      <c r="V977">
        <f>IF($F977="Reduce", INDEX(Model_Assumptions[Values], 2), INDEX(Model_Assumptions[Values], 1))</f>
        <v>-0.4</v>
      </c>
      <c r="W977">
        <f t="shared" si="347"/>
        <v>37.536501974276483</v>
      </c>
      <c r="X977">
        <f t="shared" si="360"/>
        <v>4354.6062268389105</v>
      </c>
      <c r="Y977">
        <f t="shared" si="348"/>
        <v>3100.1363308585906</v>
      </c>
      <c r="Z977">
        <f t="shared" si="349"/>
        <v>218.26622683891037</v>
      </c>
      <c r="AA977">
        <f t="shared" si="350"/>
        <v>267.17633085859052</v>
      </c>
      <c r="AB977">
        <f t="shared" si="361"/>
        <v>0.71192116333077426</v>
      </c>
      <c r="AC977">
        <f t="shared" si="351"/>
        <v>2.7025821071675615E-2</v>
      </c>
      <c r="AD977">
        <f t="shared" si="352"/>
        <v>2.7025821071675615E-2</v>
      </c>
      <c r="AE977">
        <f t="shared" si="353"/>
        <v>0.5</v>
      </c>
      <c r="AF977">
        <f t="shared" si="362"/>
        <v>482.04121452145256</v>
      </c>
      <c r="AG977">
        <f t="shared" si="354"/>
        <v>0.5481135225674979</v>
      </c>
      <c r="AH977">
        <f t="shared" si="355"/>
        <v>0.53598899187013349</v>
      </c>
      <c r="AI977">
        <f t="shared" si="363"/>
        <v>0.5</v>
      </c>
      <c r="AJ977">
        <f>MAX(0, $R977 - $AA977) * INDEX(Model_Assumptions[Values], 7)</f>
        <v>1393.8121963686292</v>
      </c>
      <c r="AK977">
        <f>MAX(0, INDEX(Model_Assumptions[Values], 4) - $AD977)</f>
        <v>2.2974178928324387E-2</v>
      </c>
      <c r="AL977">
        <f>MAX(0, INDEX(Model_Assumptions[Values], 5) - $AC977)</f>
        <v>0</v>
      </c>
      <c r="AM977">
        <f>INDEX(Model_Assumptions[Values], 6) * MAX(0, INDEX(Model_Assumptions[Values], 3) - $AB977)^2</f>
        <v>0</v>
      </c>
      <c r="AN977">
        <f t="shared" si="356"/>
        <v>1413.6323315818365</v>
      </c>
      <c r="AO977" cm="1">
        <f t="array" ref="AO977">IFERROR(STDEV(IF($E$2:$E$2201=$E977, $AJ$2:$AJ$2201)), 0)</f>
        <v>295.4060310434931</v>
      </c>
      <c r="AP977">
        <f t="shared" si="364"/>
        <v>-6.7094551669086178E-2</v>
      </c>
      <c r="AQ977">
        <f t="shared" si="357"/>
        <v>2.418208595280508E-2</v>
      </c>
      <c r="AR977" cm="1">
        <f t="array" ref="AR977">IFERROR(STDEV(IF($E$2:$E$2201=$E977, $AK$2:$AK$2201)), 0)</f>
        <v>1.4535245841984033E-2</v>
      </c>
      <c r="AS977">
        <f t="shared" si="365"/>
        <v>-8.3101932888657346E-2</v>
      </c>
      <c r="AT977">
        <f t="shared" si="358"/>
        <v>3.7339595178439546E-3</v>
      </c>
      <c r="AU977" cm="1">
        <f t="array" ref="AU977">IFERROR(STDEV(IF($E$2:$E$2201=$E977, $AL$2:$AL$2201)), 0)</f>
        <v>6.1219463619114354E-3</v>
      </c>
      <c r="AV977">
        <f t="shared" si="366"/>
        <v>-0.60993012631984456</v>
      </c>
      <c r="AW977">
        <f t="shared" si="359"/>
        <v>0</v>
      </c>
      <c r="AX977" cm="1">
        <f t="array" ref="AX977">IFERROR(STDEV(IF($E$2:$E$2201=$E977, $AM$2:$AM$2201)), 0)</f>
        <v>0</v>
      </c>
      <c r="AY977">
        <f t="shared" si="367"/>
        <v>-0.60993012631984456</v>
      </c>
      <c r="AZ977">
        <f>INDEX(Model_Assumptions[Values],9)*((INDEX(Model_Scenarios[GR Weight],1)*$AG977)+(INDEX(Model_Scenarios[GP Weight],1)*$AH977)+(INDEX(Model_Scenarios[LTV Weight],1)*$AI977))-(INDEX(Model_Scenarios[LTV Weight],1)*$AP977)-(INDEX(Model_Scenarios[GP Weight],1)*($AS977+$AV977+$AY977))</f>
        <v>2.7260231171069194</v>
      </c>
      <c r="BA977">
        <f>INDEX(Model_Assumptions[Values],9)*((INDEX(Model_Scenarios[GR Weight],2)*$AG977)+(INDEX(Model_Scenarios[GP Weight],2)*$AH977)+(INDEX(Model_Scenarios[LTV Weight],2)*$AI977))-(INDEX(Model_Scenarios[LTV Weight],2)*$AP977)-(INDEX(Model_Scenarios[GP Weight],2)*($AS977+$AV977+$AY977))</f>
        <v>2.8762780294863322</v>
      </c>
      <c r="BB977">
        <f>INDEX(Model_Assumptions[Values],9)*((INDEX(Model_Scenarios[GR Weight],3)*$AG977)+(INDEX(Model_Scenarios[GP Weight],3)*$AH977)+(INDEX(Model_Scenarios[LTV Weight],3)*$AI977))-(INDEX(Model_Scenarios[LTV Weight],3)*$AP977)-(INDEX(Model_Scenarios[GP Weight],3)*($AS977+$AV977+$AY977))</f>
        <v>3.1059972245846614</v>
      </c>
      <c r="BC977">
        <f>INDEX(Model_Assumptions[Values],9)*((INDEX(Model_Scenarios[GR Weight],4)*$AG977)+(INDEX(Model_Scenarios[GP Weight],4)*$AH977)+(INDEX(Model_Scenarios[LTV Weight],4)*$AI977))-(INDEX(Model_Scenarios[LTV Weight],4)*$AP977)-(INDEX(Model_Scenarios[GP Weight],4)*($AS977+$AV977+$AY977))</f>
        <v>3.1233445307015022</v>
      </c>
      <c r="BD977">
        <f>INDEX(Model_Assumptions[Values],9)*((INDEX(Model_Scenarios[GR Weight],5)*$AG977)+(INDEX(Model_Scenarios[GP Weight],5)*$AH977)+(INDEX(Model_Scenarios[LTV Weight],5)*$AI977))-(INDEX(Model_Scenarios[LTV Weight],5)*$AP977)-(INDEX(Model_Scenarios[GP Weight],5)*($AS977+$AV977+$AY977))</f>
        <v>3.3804860901682274</v>
      </c>
    </row>
    <row r="978" spans="1:56" x14ac:dyDescent="0.25">
      <c r="A978">
        <v>977</v>
      </c>
      <c r="B978">
        <v>20</v>
      </c>
      <c r="C978" s="3">
        <v>27</v>
      </c>
      <c r="D978" s="4">
        <v>0.52</v>
      </c>
      <c r="E978" t="str">
        <v>SKU-1026</v>
      </c>
      <c r="F978" t="str">
        <v>Raise</v>
      </c>
      <c r="G978" t="str">
        <v>Full</v>
      </c>
      <c r="H978">
        <v>106.06</v>
      </c>
      <c r="I978">
        <v>33.42</v>
      </c>
      <c r="J978">
        <v>39</v>
      </c>
      <c r="K978">
        <v>4136.34</v>
      </c>
      <c r="L978">
        <v>2832.96</v>
      </c>
      <c r="M978">
        <v>0.68489534225909865</v>
      </c>
      <c r="N978">
        <v>125.95982059079952</v>
      </c>
      <c r="O978">
        <v>398.21354126878305</v>
      </c>
      <c r="P978">
        <v>498.47354126878326</v>
      </c>
      <c r="Q978">
        <v>1061.3751512398956</v>
      </c>
      <c r="R978">
        <v>964.08242904290512</v>
      </c>
      <c r="S978">
        <v>1</v>
      </c>
      <c r="T978">
        <f t="shared" si="345"/>
        <v>116.40790670721576</v>
      </c>
      <c r="U978">
        <f t="shared" si="346"/>
        <v>9.7566535048234551E-2</v>
      </c>
      <c r="V978">
        <f>IF($F978="Reduce", INDEX(Model_Assumptions[Values], 2), INDEX(Model_Assumptions[Values], 1))</f>
        <v>-0.4</v>
      </c>
      <c r="W978">
        <f t="shared" si="347"/>
        <v>37.477962053247538</v>
      </c>
      <c r="X978">
        <f t="shared" si="360"/>
        <v>4362.7311102710119</v>
      </c>
      <c r="Y978">
        <f t="shared" si="348"/>
        <v>3110.2176184514792</v>
      </c>
      <c r="Z978">
        <f t="shared" si="349"/>
        <v>226.39111027101171</v>
      </c>
      <c r="AA978">
        <f t="shared" si="350"/>
        <v>277.25761845147917</v>
      </c>
      <c r="AB978">
        <f t="shared" si="361"/>
        <v>0.71290609937642324</v>
      </c>
      <c r="AC978">
        <f t="shared" si="351"/>
        <v>2.8010757117324592E-2</v>
      </c>
      <c r="AD978">
        <f t="shared" si="352"/>
        <v>2.8010757117324592E-2</v>
      </c>
      <c r="AE978">
        <f t="shared" si="353"/>
        <v>0.52000000000000024</v>
      </c>
      <c r="AF978">
        <f t="shared" si="362"/>
        <v>462.7595659405942</v>
      </c>
      <c r="AG978">
        <f t="shared" si="354"/>
        <v>0.56851685542808805</v>
      </c>
      <c r="AH978">
        <f t="shared" si="355"/>
        <v>0.55621331023059928</v>
      </c>
      <c r="AI978">
        <f t="shared" si="363"/>
        <v>0.47999999999999976</v>
      </c>
      <c r="AJ978">
        <f>MAX(0, $R978 - $AA978) * INDEX(Model_Assumptions[Values], 7)</f>
        <v>1373.6496211828519</v>
      </c>
      <c r="AK978">
        <f>MAX(0, INDEX(Model_Assumptions[Values], 4) - $AD978)</f>
        <v>2.1989242882675411E-2</v>
      </c>
      <c r="AL978">
        <f>MAX(0, INDEX(Model_Assumptions[Values], 5) - $AC978)</f>
        <v>0</v>
      </c>
      <c r="AM978">
        <f>INDEX(Model_Assumptions[Values], 6) * MAX(0, INDEX(Model_Assumptions[Values], 3) - $AB978)^2</f>
        <v>0</v>
      </c>
      <c r="AN978">
        <f t="shared" si="356"/>
        <v>1413.6323315818365</v>
      </c>
      <c r="AO978" cm="1">
        <f t="array" ref="AO978">IFERROR(STDEV(IF($E$2:$E$2201=$E978, $AJ$2:$AJ$2201)), 0)</f>
        <v>295.4060310434931</v>
      </c>
      <c r="AP978">
        <f t="shared" si="364"/>
        <v>-0.13534832128426627</v>
      </c>
      <c r="AQ978">
        <f t="shared" si="357"/>
        <v>2.418208595280508E-2</v>
      </c>
      <c r="AR978" cm="1">
        <f t="array" ref="AR978">IFERROR(STDEV(IF($E$2:$E$2201=$E978, $AK$2:$AK$2201)), 0)</f>
        <v>1.4535245841984033E-2</v>
      </c>
      <c r="AS978">
        <f t="shared" si="365"/>
        <v>-0.15086384461388308</v>
      </c>
      <c r="AT978">
        <f t="shared" si="358"/>
        <v>3.7339595178439546E-3</v>
      </c>
      <c r="AU978" cm="1">
        <f t="array" ref="AU978">IFERROR(STDEV(IF($E$2:$E$2201=$E978, $AL$2:$AL$2201)), 0)</f>
        <v>6.1219463619114354E-3</v>
      </c>
      <c r="AV978">
        <f t="shared" si="366"/>
        <v>-0.60993012631984456</v>
      </c>
      <c r="AW978">
        <f t="shared" si="359"/>
        <v>0</v>
      </c>
      <c r="AX978" cm="1">
        <f t="array" ref="AX978">IFERROR(STDEV(IF($E$2:$E$2201=$E978, $AM$2:$AM$2201)), 0)</f>
        <v>0</v>
      </c>
      <c r="AY978">
        <f t="shared" si="367"/>
        <v>-0.60993012631984456</v>
      </c>
      <c r="AZ978">
        <f>INDEX(Model_Assumptions[Values],9)*((INDEX(Model_Scenarios[GR Weight],1)*$AG978)+(INDEX(Model_Scenarios[GP Weight],1)*$AH978)+(INDEX(Model_Scenarios[LTV Weight],1)*$AI978))-(INDEX(Model_Scenarios[LTV Weight],1)*$AP978)-(INDEX(Model_Scenarios[GP Weight],1)*($AS978+$AV978+$AY978))</f>
        <v>2.7277161495821134</v>
      </c>
      <c r="BA978">
        <f>INDEX(Model_Assumptions[Values],9)*((INDEX(Model_Scenarios[GR Weight],2)*$AG978)+(INDEX(Model_Scenarios[GP Weight],2)*$AH978)+(INDEX(Model_Scenarios[LTV Weight],2)*$AI978))-(INDEX(Model_Scenarios[LTV Weight],2)*$AP978)-(INDEX(Model_Scenarios[GP Weight],2)*($AS978+$AV978+$AY978))</f>
        <v>2.9047221800871519</v>
      </c>
      <c r="BB978">
        <f>INDEX(Model_Assumptions[Values],9)*((INDEX(Model_Scenarios[GR Weight],3)*$AG978)+(INDEX(Model_Scenarios[GP Weight],3)*$AH978)+(INDEX(Model_Scenarios[LTV Weight],3)*$AI978))-(INDEX(Model_Scenarios[LTV Weight],3)*$AP978)-(INDEX(Model_Scenarios[GP Weight],3)*($AS978+$AV978+$AY978))</f>
        <v>3.1779121247411153</v>
      </c>
      <c r="BC978">
        <f>INDEX(Model_Assumptions[Values],9)*((INDEX(Model_Scenarios[GR Weight],4)*$AG978)+(INDEX(Model_Scenarios[GP Weight],4)*$AH978)+(INDEX(Model_Scenarios[LTV Weight],4)*$AI978))-(INDEX(Model_Scenarios[LTV Weight],4)*$AP978)-(INDEX(Model_Scenarios[GP Weight],4)*($AS978+$AV978+$AY978))</f>
        <v>3.2086357203267326</v>
      </c>
      <c r="BD978">
        <f>INDEX(Model_Assumptions[Values],9)*((INDEX(Model_Scenarios[GR Weight],5)*$AG978)+(INDEX(Model_Scenarios[GP Weight],5)*$AH978)+(INDEX(Model_Scenarios[LTV Weight],5)*$AI978))-(INDEX(Model_Scenarios[LTV Weight],5)*$AP978)-(INDEX(Model_Scenarios[GP Weight],5)*($AS978+$AV978+$AY978))</f>
        <v>3.4858387923727672</v>
      </c>
    </row>
    <row r="979" spans="1:56" x14ac:dyDescent="0.25">
      <c r="A979">
        <v>978</v>
      </c>
      <c r="B979">
        <v>20</v>
      </c>
      <c r="C979" s="3">
        <v>28</v>
      </c>
      <c r="D979" s="4">
        <v>0.54</v>
      </c>
      <c r="E979" t="str">
        <v>SKU-1026</v>
      </c>
      <c r="F979" t="str">
        <v>Raise</v>
      </c>
      <c r="G979" t="str">
        <v>Full</v>
      </c>
      <c r="H979">
        <v>106.06</v>
      </c>
      <c r="I979">
        <v>33.42</v>
      </c>
      <c r="J979">
        <v>39</v>
      </c>
      <c r="K979">
        <v>4136.34</v>
      </c>
      <c r="L979">
        <v>2832.96</v>
      </c>
      <c r="M979">
        <v>0.68489534225909865</v>
      </c>
      <c r="N979">
        <v>125.95982059079952</v>
      </c>
      <c r="O979">
        <v>398.21354126878305</v>
      </c>
      <c r="P979">
        <v>498.47354126878326</v>
      </c>
      <c r="Q979">
        <v>1061.3751512398956</v>
      </c>
      <c r="R979">
        <v>964.08242904290512</v>
      </c>
      <c r="S979">
        <v>1</v>
      </c>
      <c r="T979">
        <f t="shared" si="345"/>
        <v>116.80590311903174</v>
      </c>
      <c r="U979">
        <f t="shared" si="346"/>
        <v>0.10131909408855118</v>
      </c>
      <c r="V979">
        <f>IF($F979="Reduce", INDEX(Model_Assumptions[Values], 2), INDEX(Model_Assumptions[Values], 1))</f>
        <v>-0.4</v>
      </c>
      <c r="W979">
        <f t="shared" si="347"/>
        <v>37.4194221322186</v>
      </c>
      <c r="X979">
        <f t="shared" si="360"/>
        <v>4370.8093963460778</v>
      </c>
      <c r="Y979">
        <f t="shared" si="348"/>
        <v>3120.2523086873325</v>
      </c>
      <c r="Z979">
        <f t="shared" si="349"/>
        <v>234.4693963460777</v>
      </c>
      <c r="AA979">
        <f t="shared" si="350"/>
        <v>287.29230868733248</v>
      </c>
      <c r="AB979">
        <f t="shared" si="361"/>
        <v>0.71388432341520325</v>
      </c>
      <c r="AC979">
        <f t="shared" si="351"/>
        <v>2.8988981156104598E-2</v>
      </c>
      <c r="AD979">
        <f t="shared" si="352"/>
        <v>2.8988981156104598E-2</v>
      </c>
      <c r="AE979">
        <f t="shared" si="353"/>
        <v>0.53999999999999981</v>
      </c>
      <c r="AF979">
        <f t="shared" si="362"/>
        <v>443.47791735973652</v>
      </c>
      <c r="AG979">
        <f t="shared" si="354"/>
        <v>0.5888031722854381</v>
      </c>
      <c r="AH979">
        <f t="shared" si="355"/>
        <v>0.57634414848996129</v>
      </c>
      <c r="AI979">
        <f t="shared" si="363"/>
        <v>0.46000000000000019</v>
      </c>
      <c r="AJ979">
        <f>MAX(0, $R979 - $AA979) * INDEX(Model_Assumptions[Values], 7)</f>
        <v>1353.5802407111453</v>
      </c>
      <c r="AK979">
        <f>MAX(0, INDEX(Model_Assumptions[Values], 4) - $AD979)</f>
        <v>2.1011018843895404E-2</v>
      </c>
      <c r="AL979">
        <f>MAX(0, INDEX(Model_Assumptions[Values], 5) - $AC979)</f>
        <v>0</v>
      </c>
      <c r="AM979">
        <f>INDEX(Model_Assumptions[Values], 6) * MAX(0, INDEX(Model_Assumptions[Values], 3) - $AB979)^2</f>
        <v>0</v>
      </c>
      <c r="AN979">
        <f t="shared" si="356"/>
        <v>1413.6323315818365</v>
      </c>
      <c r="AO979" cm="1">
        <f t="array" ref="AO979">IFERROR(STDEV(IF($E$2:$E$2201=$E979, $AJ$2:$AJ$2201)), 0)</f>
        <v>295.4060310434931</v>
      </c>
      <c r="AP979">
        <f t="shared" si="364"/>
        <v>-0.20328661083378383</v>
      </c>
      <c r="AQ979">
        <f t="shared" si="357"/>
        <v>2.418208595280508E-2</v>
      </c>
      <c r="AR979" cm="1">
        <f t="array" ref="AR979">IFERROR(STDEV(IF($E$2:$E$2201=$E979, $AK$2:$AK$2201)), 0)</f>
        <v>1.4535245841984033E-2</v>
      </c>
      <c r="AS979">
        <f t="shared" si="365"/>
        <v>-0.21816398177114227</v>
      </c>
      <c r="AT979">
        <f t="shared" si="358"/>
        <v>3.7339595178439546E-3</v>
      </c>
      <c r="AU979" cm="1">
        <f t="array" ref="AU979">IFERROR(STDEV(IF($E$2:$E$2201=$E979, $AL$2:$AL$2201)), 0)</f>
        <v>6.1219463619114354E-3</v>
      </c>
      <c r="AV979">
        <f t="shared" si="366"/>
        <v>-0.60993012631984456</v>
      </c>
      <c r="AW979">
        <f t="shared" si="359"/>
        <v>0</v>
      </c>
      <c r="AX979" cm="1">
        <f t="array" ref="AX979">IFERROR(STDEV(IF($E$2:$E$2201=$E979, $AM$2:$AM$2201)), 0)</f>
        <v>0</v>
      </c>
      <c r="AY979">
        <f t="shared" si="367"/>
        <v>-0.60993012631984456</v>
      </c>
      <c r="AZ979">
        <f>INDEX(Model_Assumptions[Values],9)*((INDEX(Model_Scenarios[GR Weight],1)*$AG979)+(INDEX(Model_Scenarios[GP Weight],1)*$AH979)+(INDEX(Model_Scenarios[LTV Weight],1)*$AI979))-(INDEX(Model_Scenarios[LTV Weight],1)*$AP979)-(INDEX(Model_Scenarios[GP Weight],1)*($AS979+$AV979+$AY979))</f>
        <v>2.7290053724958105</v>
      </c>
      <c r="BA979">
        <f>INDEX(Model_Assumptions[Values],9)*((INDEX(Model_Scenarios[GR Weight],2)*$AG979)+(INDEX(Model_Scenarios[GP Weight],2)*$AH979)+(INDEX(Model_Scenarios[LTV Weight],2)*$AI979))-(INDEX(Model_Scenarios[LTV Weight],2)*$AP979)-(INDEX(Model_Scenarios[GP Weight],2)*($AS979+$AV979+$AY979))</f>
        <v>2.9326876716281665</v>
      </c>
      <c r="BB979">
        <f>INDEX(Model_Assumptions[Values],9)*((INDEX(Model_Scenarios[GR Weight],3)*$AG979)+(INDEX(Model_Scenarios[GP Weight],3)*$AH979)+(INDEX(Model_Scenarios[LTV Weight],3)*$AI979))-(INDEX(Model_Scenarios[LTV Weight],3)*$AP979)-(INDEX(Model_Scenarios[GP Weight],3)*($AS979+$AV979+$AY979))</f>
        <v>3.2492293515915343</v>
      </c>
      <c r="BC979">
        <f>INDEX(Model_Assumptions[Values],9)*((INDEX(Model_Scenarios[GR Weight],4)*$AG979)+(INDEX(Model_Scenarios[GP Weight],4)*$AH979)+(INDEX(Model_Scenarios[LTV Weight],4)*$AI979))-(INDEX(Model_Scenarios[LTV Weight],4)*$AP979)-(INDEX(Model_Scenarios[GP Weight],4)*($AS979+$AV979+$AY979))</f>
        <v>3.2933022766508753</v>
      </c>
      <c r="BD979">
        <f>INDEX(Model_Assumptions[Values],9)*((INDEX(Model_Scenarios[GR Weight],5)*$AG979)+(INDEX(Model_Scenarios[GP Weight],5)*$AH979)+(INDEX(Model_Scenarios[LTV Weight],5)*$AI979))-(INDEX(Model_Scenarios[LTV Weight],5)*$AP979)-(INDEX(Model_Scenarios[GP Weight],5)*($AS979+$AV979+$AY979))</f>
        <v>3.5904845622672354</v>
      </c>
    </row>
    <row r="980" spans="1:56" x14ac:dyDescent="0.25">
      <c r="A980">
        <v>979</v>
      </c>
      <c r="B980">
        <v>20</v>
      </c>
      <c r="C980" s="3">
        <v>29</v>
      </c>
      <c r="D980" s="4">
        <v>0.56000000000000005</v>
      </c>
      <c r="E980" t="str">
        <v>SKU-1026</v>
      </c>
      <c r="F980" t="str">
        <v>Raise</v>
      </c>
      <c r="G980" t="str">
        <v>Full</v>
      </c>
      <c r="H980">
        <v>106.06</v>
      </c>
      <c r="I980">
        <v>33.42</v>
      </c>
      <c r="J980">
        <v>39</v>
      </c>
      <c r="K980">
        <v>4136.34</v>
      </c>
      <c r="L980">
        <v>2832.96</v>
      </c>
      <c r="M980">
        <v>0.68489534225909865</v>
      </c>
      <c r="N980">
        <v>125.95982059079952</v>
      </c>
      <c r="O980">
        <v>398.21354126878305</v>
      </c>
      <c r="P980">
        <v>498.47354126878326</v>
      </c>
      <c r="Q980">
        <v>1061.3751512398956</v>
      </c>
      <c r="R980">
        <v>964.08242904290512</v>
      </c>
      <c r="S980">
        <v>1</v>
      </c>
      <c r="T980">
        <f t="shared" si="345"/>
        <v>117.20389953084774</v>
      </c>
      <c r="U980">
        <f t="shared" si="346"/>
        <v>0.10507165312886793</v>
      </c>
      <c r="V980">
        <f>IF($F980="Reduce", INDEX(Model_Assumptions[Values], 2), INDEX(Model_Assumptions[Values], 1))</f>
        <v>-0.4</v>
      </c>
      <c r="W980">
        <f t="shared" si="347"/>
        <v>37.360882211189661</v>
      </c>
      <c r="X980">
        <f t="shared" si="360"/>
        <v>4378.8410850641094</v>
      </c>
      <c r="Y980">
        <f t="shared" si="348"/>
        <v>3130.2404015661509</v>
      </c>
      <c r="Z980">
        <f t="shared" si="349"/>
        <v>242.50108506410925</v>
      </c>
      <c r="AA980">
        <f t="shared" si="350"/>
        <v>297.28040156615089</v>
      </c>
      <c r="AB980">
        <f t="shared" si="361"/>
        <v>0.71485590382422426</v>
      </c>
      <c r="AC980">
        <f t="shared" si="351"/>
        <v>2.996056156512561E-2</v>
      </c>
      <c r="AD980">
        <f t="shared" si="352"/>
        <v>2.996056156512561E-2</v>
      </c>
      <c r="AE980">
        <f t="shared" si="353"/>
        <v>0.56000000000000005</v>
      </c>
      <c r="AF980">
        <f t="shared" si="362"/>
        <v>424.19626877887822</v>
      </c>
      <c r="AG980">
        <f t="shared" si="354"/>
        <v>0.6089724731395505</v>
      </c>
      <c r="AH980">
        <f t="shared" si="355"/>
        <v>0.59638150664822054</v>
      </c>
      <c r="AI980">
        <f t="shared" si="363"/>
        <v>0.43999999999999995</v>
      </c>
      <c r="AJ980">
        <f>MAX(0, $R980 - $AA980) * INDEX(Model_Assumptions[Values], 7)</f>
        <v>1333.6040549535085</v>
      </c>
      <c r="AK980">
        <f>MAX(0, INDEX(Model_Assumptions[Values], 4) - $AD980)</f>
        <v>2.0039438434874393E-2</v>
      </c>
      <c r="AL980">
        <f>MAX(0, INDEX(Model_Assumptions[Values], 5) - $AC980)</f>
        <v>0</v>
      </c>
      <c r="AM980">
        <f>INDEX(Model_Assumptions[Values], 6) * MAX(0, INDEX(Model_Assumptions[Values], 3) - $AB980)^2</f>
        <v>0</v>
      </c>
      <c r="AN980">
        <f t="shared" si="356"/>
        <v>1413.6323315818365</v>
      </c>
      <c r="AO980" cm="1">
        <f t="array" ref="AO980">IFERROR(STDEV(IF($E$2:$E$2201=$E980, $AJ$2:$AJ$2201)), 0)</f>
        <v>295.4060310434931</v>
      </c>
      <c r="AP980">
        <f t="shared" si="364"/>
        <v>-0.27090942031764192</v>
      </c>
      <c r="AQ980">
        <f t="shared" si="357"/>
        <v>2.418208595280508E-2</v>
      </c>
      <c r="AR980" cm="1">
        <f t="array" ref="AR980">IFERROR(STDEV(IF($E$2:$E$2201=$E980, $AK$2:$AK$2201)), 0)</f>
        <v>1.4535245841984033E-2</v>
      </c>
      <c r="AS980">
        <f t="shared" si="365"/>
        <v>-0.28500704858840031</v>
      </c>
      <c r="AT980">
        <f t="shared" si="358"/>
        <v>3.7339595178439546E-3</v>
      </c>
      <c r="AU980" cm="1">
        <f t="array" ref="AU980">IFERROR(STDEV(IF($E$2:$E$2201=$E980, $AL$2:$AL$2201)), 0)</f>
        <v>6.1219463619114354E-3</v>
      </c>
      <c r="AV980">
        <f t="shared" si="366"/>
        <v>-0.60993012631984456</v>
      </c>
      <c r="AW980">
        <f t="shared" si="359"/>
        <v>0</v>
      </c>
      <c r="AX980" cm="1">
        <f t="array" ref="AX980">IFERROR(STDEV(IF($E$2:$E$2201=$E980, $AM$2:$AM$2201)), 0)</f>
        <v>0</v>
      </c>
      <c r="AY980">
        <f t="shared" si="367"/>
        <v>-0.60993012631984456</v>
      </c>
      <c r="AZ980">
        <f>INDEX(Model_Assumptions[Values],9)*((INDEX(Model_Scenarios[GR Weight],1)*$AG980)+(INDEX(Model_Scenarios[GP Weight],1)*$AH980)+(INDEX(Model_Scenarios[LTV Weight],1)*$AI980))-(INDEX(Model_Scenarios[LTV Weight],1)*$AP980)-(INDEX(Model_Scenarios[GP Weight],1)*($AS980+$AV980+$AY980))</f>
        <v>2.729891256270808</v>
      </c>
      <c r="BA980">
        <f>INDEX(Model_Assumptions[Values],9)*((INDEX(Model_Scenarios[GR Weight],2)*$AG980)+(INDEX(Model_Scenarios[GP Weight],2)*$AH980)+(INDEX(Model_Scenarios[LTV Weight],2)*$AI980))-(INDEX(Model_Scenarios[LTV Weight],2)*$AP980)-(INDEX(Model_Scenarios[GP Weight],2)*($AS980+$AV980+$AY980))</f>
        <v>2.9601754449549684</v>
      </c>
      <c r="BB980">
        <f>INDEX(Model_Assumptions[Values],9)*((INDEX(Model_Scenarios[GR Weight],3)*$AG980)+(INDEX(Model_Scenarios[GP Weight],3)*$AH980)+(INDEX(Model_Scenarios[LTV Weight],3)*$AI980))-(INDEX(Model_Scenarios[LTV Weight],3)*$AP980)-(INDEX(Model_Scenarios[GP Weight],3)*($AS980+$AV980+$AY980))</f>
        <v>3.3199505516157126</v>
      </c>
      <c r="BC980">
        <f>INDEX(Model_Assumptions[Values],9)*((INDEX(Model_Scenarios[GR Weight],4)*$AG980)+(INDEX(Model_Scenarios[GP Weight],4)*$AH980)+(INDEX(Model_Scenarios[LTV Weight],4)*$AI980))-(INDEX(Model_Scenarios[LTV Weight],4)*$AP980)-(INDEX(Model_Scenarios[GP Weight],4)*($AS980+$AV980+$AY980))</f>
        <v>3.3773458461537231</v>
      </c>
      <c r="BD980">
        <f>INDEX(Model_Assumptions[Values],9)*((INDEX(Model_Scenarios[GR Weight],5)*$AG980)+(INDEX(Model_Scenarios[GP Weight],5)*$AH980)+(INDEX(Model_Scenarios[LTV Weight],5)*$AI980))-(INDEX(Model_Scenarios[LTV Weight],5)*$AP980)-(INDEX(Model_Scenarios[GP Weight],5)*($AS980+$AV980+$AY980))</f>
        <v>3.6944259871770169</v>
      </c>
    </row>
    <row r="981" spans="1:56" x14ac:dyDescent="0.25">
      <c r="A981">
        <v>980</v>
      </c>
      <c r="B981">
        <v>20</v>
      </c>
      <c r="C981" s="3">
        <v>30</v>
      </c>
      <c r="D981" s="4">
        <v>0.57999999999999996</v>
      </c>
      <c r="E981" t="str">
        <v>SKU-1026</v>
      </c>
      <c r="F981" t="str">
        <v>Raise</v>
      </c>
      <c r="G981" t="str">
        <v>Full</v>
      </c>
      <c r="H981">
        <v>106.06</v>
      </c>
      <c r="I981">
        <v>33.42</v>
      </c>
      <c r="J981">
        <v>39</v>
      </c>
      <c r="K981">
        <v>4136.34</v>
      </c>
      <c r="L981">
        <v>2832.96</v>
      </c>
      <c r="M981">
        <v>0.68489534225909865</v>
      </c>
      <c r="N981">
        <v>125.95982059079952</v>
      </c>
      <c r="O981">
        <v>398.21354126878305</v>
      </c>
      <c r="P981">
        <v>498.47354126878326</v>
      </c>
      <c r="Q981">
        <v>1061.3751512398956</v>
      </c>
      <c r="R981">
        <v>964.08242904290512</v>
      </c>
      <c r="S981">
        <v>1</v>
      </c>
      <c r="T981">
        <f t="shared" si="345"/>
        <v>117.60189594266373</v>
      </c>
      <c r="U981">
        <f t="shared" si="346"/>
        <v>0.1088242121691847</v>
      </c>
      <c r="V981">
        <f>IF($F981="Reduce", INDEX(Model_Assumptions[Values], 2), INDEX(Model_Assumptions[Values], 1))</f>
        <v>-0.4</v>
      </c>
      <c r="W981">
        <f t="shared" si="347"/>
        <v>37.302342290160723</v>
      </c>
      <c r="X981">
        <f t="shared" si="360"/>
        <v>4386.8261764251065</v>
      </c>
      <c r="Y981">
        <f t="shared" si="348"/>
        <v>3140.1818970879349</v>
      </c>
      <c r="Z981">
        <f t="shared" si="349"/>
        <v>250.48617642510635</v>
      </c>
      <c r="AA981">
        <f t="shared" si="350"/>
        <v>307.22189708793485</v>
      </c>
      <c r="AB981">
        <f t="shared" si="361"/>
        <v>0.71582090805497067</v>
      </c>
      <c r="AC981">
        <f t="shared" si="351"/>
        <v>3.0925565795872023E-2</v>
      </c>
      <c r="AD981">
        <f t="shared" si="352"/>
        <v>3.0925565795872023E-2</v>
      </c>
      <c r="AE981">
        <f t="shared" si="353"/>
        <v>0.58000000000000029</v>
      </c>
      <c r="AF981">
        <f t="shared" si="362"/>
        <v>404.91462019801986</v>
      </c>
      <c r="AG981">
        <f t="shared" si="354"/>
        <v>0.6290247579904249</v>
      </c>
      <c r="AH981">
        <f t="shared" si="355"/>
        <v>0.61632538470537779</v>
      </c>
      <c r="AI981">
        <f t="shared" si="363"/>
        <v>0.41999999999999971</v>
      </c>
      <c r="AJ981">
        <f>MAX(0, $R981 - $AA981) * INDEX(Model_Assumptions[Values], 7)</f>
        <v>1313.7210639099405</v>
      </c>
      <c r="AK981">
        <f>MAX(0, INDEX(Model_Assumptions[Values], 4) - $AD981)</f>
        <v>1.907443420412798E-2</v>
      </c>
      <c r="AL981">
        <f>MAX(0, INDEX(Model_Assumptions[Values], 5) - $AC981)</f>
        <v>0</v>
      </c>
      <c r="AM981">
        <f>INDEX(Model_Assumptions[Values], 6) * MAX(0, INDEX(Model_Assumptions[Values], 3) - $AB981)^2</f>
        <v>0</v>
      </c>
      <c r="AN981">
        <f t="shared" si="356"/>
        <v>1413.6323315818365</v>
      </c>
      <c r="AO981" cm="1">
        <f t="array" ref="AO981">IFERROR(STDEV(IF($E$2:$E$2201=$E981, $AJ$2:$AJ$2201)), 0)</f>
        <v>295.4060310434931</v>
      </c>
      <c r="AP981">
        <f t="shared" si="364"/>
        <v>-0.3382167497358437</v>
      </c>
      <c r="AQ981">
        <f t="shared" si="357"/>
        <v>2.418208595280508E-2</v>
      </c>
      <c r="AR981" cm="1">
        <f t="array" ref="AR981">IFERROR(STDEV(IF($E$2:$E$2201=$E981, $AK$2:$AK$2201)), 0)</f>
        <v>1.4535245841984033E-2</v>
      </c>
      <c r="AS981">
        <f t="shared" si="365"/>
        <v>-0.35139768561216961</v>
      </c>
      <c r="AT981">
        <f t="shared" si="358"/>
        <v>3.7339595178439546E-3</v>
      </c>
      <c r="AU981" cm="1">
        <f t="array" ref="AU981">IFERROR(STDEV(IF($E$2:$E$2201=$E981, $AL$2:$AL$2201)), 0)</f>
        <v>6.1219463619114354E-3</v>
      </c>
      <c r="AV981">
        <f t="shared" si="366"/>
        <v>-0.60993012631984456</v>
      </c>
      <c r="AW981">
        <f t="shared" si="359"/>
        <v>0</v>
      </c>
      <c r="AX981" cm="1">
        <f t="array" ref="AX981">IFERROR(STDEV(IF($E$2:$E$2201=$E981, $AM$2:$AM$2201)), 0)</f>
        <v>0</v>
      </c>
      <c r="AY981">
        <f t="shared" si="367"/>
        <v>-0.60993012631984456</v>
      </c>
      <c r="AZ981">
        <f>INDEX(Model_Assumptions[Values],9)*((INDEX(Model_Scenarios[GR Weight],1)*$AG981)+(INDEX(Model_Scenarios[GP Weight],1)*$AH981)+(INDEX(Model_Scenarios[LTV Weight],1)*$AI981))-(INDEX(Model_Scenarios[LTV Weight],1)*$AP981)-(INDEX(Model_Scenarios[GP Weight],1)*($AS981+$AV981+$AY981))</f>
        <v>2.7303742649617613</v>
      </c>
      <c r="BA981">
        <f>INDEX(Model_Assumptions[Values],9)*((INDEX(Model_Scenarios[GR Weight],2)*$AG981)+(INDEX(Model_Scenarios[GP Weight],2)*$AH981)+(INDEX(Model_Scenarios[LTV Weight],2)*$AI981))-(INDEX(Model_Scenarios[LTV Weight],2)*$AP981)-(INDEX(Model_Scenarios[GP Weight],2)*($AS981+$AV981+$AY981))</f>
        <v>2.9871864281768659</v>
      </c>
      <c r="BB981">
        <f>INDEX(Model_Assumptions[Values],9)*((INDEX(Model_Scenarios[GR Weight],3)*$AG981)+(INDEX(Model_Scenarios[GP Weight],3)*$AH981)+(INDEX(Model_Scenarios[LTV Weight],3)*$AI981))-(INDEX(Model_Scenarios[LTV Weight],3)*$AP981)-(INDEX(Model_Scenarios[GP Weight],3)*($AS981+$AV981+$AY981))</f>
        <v>3.3900773490049296</v>
      </c>
      <c r="BC981">
        <f>INDEX(Model_Assumptions[Values],9)*((INDEX(Model_Scenarios[GR Weight],4)*$AG981)+(INDEX(Model_Scenarios[GP Weight],4)*$AH981)+(INDEX(Model_Scenarios[LTV Weight],4)*$AI981))-(INDEX(Model_Scenarios[LTV Weight],4)*$AP981)-(INDEX(Model_Scenarios[GP Weight],4)*($AS981+$AV981+$AY981))</f>
        <v>3.4607680530265581</v>
      </c>
      <c r="BD981">
        <f>INDEX(Model_Assumptions[Values],9)*((INDEX(Model_Scenarios[GR Weight],5)*$AG981)+(INDEX(Model_Scenarios[GP Weight],5)*$AH981)+(INDEX(Model_Scenarios[LTV Weight],5)*$AI981))-(INDEX(Model_Scenarios[LTV Weight],5)*$AP981)-(INDEX(Model_Scenarios[GP Weight],5)*($AS981+$AV981+$AY981))</f>
        <v>3.7976656194026965</v>
      </c>
    </row>
    <row r="982" spans="1:56" x14ac:dyDescent="0.25">
      <c r="A982">
        <v>981</v>
      </c>
      <c r="B982">
        <v>20</v>
      </c>
      <c r="C982" s="3">
        <v>31</v>
      </c>
      <c r="D982" s="4">
        <v>0.6</v>
      </c>
      <c r="E982" t="str">
        <v>SKU-1026</v>
      </c>
      <c r="F982" t="str">
        <v>Raise</v>
      </c>
      <c r="G982" t="str">
        <v>Full</v>
      </c>
      <c r="H982">
        <v>106.06</v>
      </c>
      <c r="I982">
        <v>33.42</v>
      </c>
      <c r="J982">
        <v>39</v>
      </c>
      <c r="K982">
        <v>4136.34</v>
      </c>
      <c r="L982">
        <v>2832.96</v>
      </c>
      <c r="M982">
        <v>0.68489534225909865</v>
      </c>
      <c r="N982">
        <v>125.95982059079952</v>
      </c>
      <c r="O982">
        <v>398.21354126878305</v>
      </c>
      <c r="P982">
        <v>498.47354126878326</v>
      </c>
      <c r="Q982">
        <v>1061.3751512398956</v>
      </c>
      <c r="R982">
        <v>964.08242904290512</v>
      </c>
      <c r="S982">
        <v>1</v>
      </c>
      <c r="T982">
        <f t="shared" si="345"/>
        <v>117.99989235447971</v>
      </c>
      <c r="U982">
        <f t="shared" si="346"/>
        <v>0.11257677120950131</v>
      </c>
      <c r="V982">
        <f>IF($F982="Reduce", INDEX(Model_Assumptions[Values], 2), INDEX(Model_Assumptions[Values], 1))</f>
        <v>-0.4</v>
      </c>
      <c r="W982">
        <f t="shared" si="347"/>
        <v>37.243802369131778</v>
      </c>
      <c r="X982">
        <f t="shared" si="360"/>
        <v>4394.7646704290664</v>
      </c>
      <c r="Y982">
        <f t="shared" si="348"/>
        <v>3150.0767952526821</v>
      </c>
      <c r="Z982">
        <f t="shared" si="349"/>
        <v>258.42467042906628</v>
      </c>
      <c r="AA982">
        <f t="shared" si="350"/>
        <v>317.1167952526821</v>
      </c>
      <c r="AB982">
        <f t="shared" si="361"/>
        <v>0.71677940264891049</v>
      </c>
      <c r="AC982">
        <f t="shared" si="351"/>
        <v>3.1884060389811841E-2</v>
      </c>
      <c r="AD982">
        <f t="shared" si="352"/>
        <v>3.1884060389811841E-2</v>
      </c>
      <c r="AE982">
        <f t="shared" si="353"/>
        <v>0.59999999999999987</v>
      </c>
      <c r="AF982">
        <f t="shared" si="362"/>
        <v>385.63297161716218</v>
      </c>
      <c r="AG982">
        <f t="shared" si="354"/>
        <v>0.64896002683805476</v>
      </c>
      <c r="AH982">
        <f t="shared" si="355"/>
        <v>0.6361757826614286</v>
      </c>
      <c r="AI982">
        <f t="shared" si="363"/>
        <v>0.40000000000000013</v>
      </c>
      <c r="AJ982">
        <f>MAX(0, $R982 - $AA982) * INDEX(Model_Assumptions[Values], 7)</f>
        <v>1293.931267580446</v>
      </c>
      <c r="AK982">
        <f>MAX(0, INDEX(Model_Assumptions[Values], 4) - $AD982)</f>
        <v>1.8115939610188161E-2</v>
      </c>
      <c r="AL982">
        <f>MAX(0, INDEX(Model_Assumptions[Values], 5) - $AC982)</f>
        <v>0</v>
      </c>
      <c r="AM982">
        <f>INDEX(Model_Assumptions[Values], 6) * MAX(0, INDEX(Model_Assumptions[Values], 3) - $AB982)^2</f>
        <v>0</v>
      </c>
      <c r="AN982">
        <f t="shared" si="356"/>
        <v>1413.6323315818365</v>
      </c>
      <c r="AO982" cm="1">
        <f t="array" ref="AO982">IFERROR(STDEV(IF($E$2:$E$2201=$E982, $AJ$2:$AJ$2201)), 0)</f>
        <v>295.4060310434931</v>
      </c>
      <c r="AP982">
        <f t="shared" si="364"/>
        <v>-0.4052085990883737</v>
      </c>
      <c r="AQ982">
        <f t="shared" si="357"/>
        <v>2.418208595280508E-2</v>
      </c>
      <c r="AR982" cm="1">
        <f t="array" ref="AR982">IFERROR(STDEV(IF($E$2:$E$2201=$E982, $AK$2:$AK$2201)), 0)</f>
        <v>1.4535245841984033E-2</v>
      </c>
      <c r="AS982">
        <f t="shared" si="365"/>
        <v>-0.41734047078139419</v>
      </c>
      <c r="AT982">
        <f t="shared" si="358"/>
        <v>3.7339595178439546E-3</v>
      </c>
      <c r="AU982" cm="1">
        <f t="array" ref="AU982">IFERROR(STDEV(IF($E$2:$E$2201=$E982, $AL$2:$AL$2201)), 0)</f>
        <v>6.1219463619114354E-3</v>
      </c>
      <c r="AV982">
        <f t="shared" si="366"/>
        <v>-0.60993012631984456</v>
      </c>
      <c r="AW982">
        <f t="shared" si="359"/>
        <v>0</v>
      </c>
      <c r="AX982" cm="1">
        <f t="array" ref="AX982">IFERROR(STDEV(IF($E$2:$E$2201=$E982, $AM$2:$AM$2201)), 0)</f>
        <v>0</v>
      </c>
      <c r="AY982">
        <f t="shared" si="367"/>
        <v>-0.60993012631984456</v>
      </c>
      <c r="AZ982">
        <f>INDEX(Model_Assumptions[Values],9)*((INDEX(Model_Scenarios[GR Weight],1)*$AG982)+(INDEX(Model_Scenarios[GP Weight],1)*$AH982)+(INDEX(Model_Scenarios[LTV Weight],1)*$AI982))-(INDEX(Model_Scenarios[LTV Weight],1)*$AP982)-(INDEX(Model_Scenarios[GP Weight],1)*($AS982+$AV982+$AY982))</f>
        <v>2.7304548563625497</v>
      </c>
      <c r="BA982">
        <f>INDEX(Model_Assumptions[Values],9)*((INDEX(Model_Scenarios[GR Weight],2)*$AG982)+(INDEX(Model_Scenarios[GP Weight],2)*$AH982)+(INDEX(Model_Scenarios[LTV Weight],2)*$AI982))-(INDEX(Model_Scenarios[LTV Weight],2)*$AP982)-(INDEX(Model_Scenarios[GP Weight],2)*($AS982+$AV982+$AY982))</f>
        <v>3.0137215368816297</v>
      </c>
      <c r="BB982">
        <f>INDEX(Model_Assumptions[Values],9)*((INDEX(Model_Scenarios[GR Weight],3)*$AG982)+(INDEX(Model_Scenarios[GP Weight],3)*$AH982)+(INDEX(Model_Scenarios[LTV Weight],3)*$AI982))-(INDEX(Model_Scenarios[LTV Weight],3)*$AP982)-(INDEX(Model_Scenarios[GP Weight],3)*($AS982+$AV982+$AY982))</f>
        <v>3.4596113460377973</v>
      </c>
      <c r="BC982">
        <f>INDEX(Model_Assumptions[Values],9)*((INDEX(Model_Scenarios[GR Weight],4)*$AG982)+(INDEX(Model_Scenarios[GP Weight],4)*$AH982)+(INDEX(Model_Scenarios[LTV Weight],4)*$AI982))-(INDEX(Model_Scenarios[LTV Weight],4)*$AP982)-(INDEX(Model_Scenarios[GP Weight],4)*($AS982+$AV982+$AY982))</f>
        <v>3.5435704995479873</v>
      </c>
      <c r="BD982">
        <f>INDEX(Model_Assumptions[Values],9)*((INDEX(Model_Scenarios[GR Weight],5)*$AG982)+(INDEX(Model_Scenarios[GP Weight],5)*$AH982)+(INDEX(Model_Scenarios[LTV Weight],5)*$AI982))-(INDEX(Model_Scenarios[LTV Weight],5)*$AP982)-(INDEX(Model_Scenarios[GP Weight],5)*($AS982+$AV982+$AY982))</f>
        <v>3.9002059768106734</v>
      </c>
    </row>
    <row r="983" spans="1:56" x14ac:dyDescent="0.25">
      <c r="A983">
        <v>982</v>
      </c>
      <c r="B983">
        <v>20</v>
      </c>
      <c r="C983" s="3">
        <v>32</v>
      </c>
      <c r="D983" s="4">
        <v>0.62</v>
      </c>
      <c r="E983" t="str">
        <v>SKU-1026</v>
      </c>
      <c r="F983" t="str">
        <v>Raise</v>
      </c>
      <c r="G983" t="str">
        <v>Full</v>
      </c>
      <c r="H983">
        <v>106.06</v>
      </c>
      <c r="I983">
        <v>33.42</v>
      </c>
      <c r="J983">
        <v>39</v>
      </c>
      <c r="K983">
        <v>4136.34</v>
      </c>
      <c r="L983">
        <v>2832.96</v>
      </c>
      <c r="M983">
        <v>0.68489534225909865</v>
      </c>
      <c r="N983">
        <v>125.95982059079952</v>
      </c>
      <c r="O983">
        <v>398.21354126878305</v>
      </c>
      <c r="P983">
        <v>498.47354126878326</v>
      </c>
      <c r="Q983">
        <v>1061.3751512398956</v>
      </c>
      <c r="R983">
        <v>964.08242904290512</v>
      </c>
      <c r="S983">
        <v>1</v>
      </c>
      <c r="T983">
        <f t="shared" si="345"/>
        <v>118.39788876629571</v>
      </c>
      <c r="U983">
        <f t="shared" si="346"/>
        <v>0.11632933024981808</v>
      </c>
      <c r="V983">
        <f>IF($F983="Reduce", INDEX(Model_Assumptions[Values], 2), INDEX(Model_Assumptions[Values], 1))</f>
        <v>-0.4</v>
      </c>
      <c r="W983">
        <f t="shared" si="347"/>
        <v>37.18526244810284</v>
      </c>
      <c r="X983">
        <f t="shared" si="360"/>
        <v>4402.6565670759928</v>
      </c>
      <c r="Y983">
        <f t="shared" si="348"/>
        <v>3159.9250960603958</v>
      </c>
      <c r="Z983">
        <f t="shared" si="349"/>
        <v>266.31656707599268</v>
      </c>
      <c r="AA983">
        <f t="shared" si="350"/>
        <v>326.96509606039581</v>
      </c>
      <c r="AB983">
        <f t="shared" si="361"/>
        <v>0.71773145325279086</v>
      </c>
      <c r="AC983">
        <f t="shared" si="351"/>
        <v>3.2836110993692214E-2</v>
      </c>
      <c r="AD983">
        <f t="shared" si="352"/>
        <v>3.2836110993692214E-2</v>
      </c>
      <c r="AE983">
        <f t="shared" si="353"/>
        <v>0.62000000000000011</v>
      </c>
      <c r="AF983">
        <f t="shared" si="362"/>
        <v>366.35132303630382</v>
      </c>
      <c r="AG983">
        <f t="shared" si="354"/>
        <v>0.66877827968244907</v>
      </c>
      <c r="AH983">
        <f t="shared" si="355"/>
        <v>0.6559327005163792</v>
      </c>
      <c r="AI983">
        <f t="shared" si="363"/>
        <v>0.37999999999999989</v>
      </c>
      <c r="AJ983">
        <f>MAX(0, $R983 - $AA983) * INDEX(Model_Assumptions[Values], 7)</f>
        <v>1274.2346659650186</v>
      </c>
      <c r="AK983">
        <f>MAX(0, INDEX(Model_Assumptions[Values], 4) - $AD983)</f>
        <v>1.7163889006307789E-2</v>
      </c>
      <c r="AL983">
        <f>MAX(0, INDEX(Model_Assumptions[Values], 5) - $AC983)</f>
        <v>0</v>
      </c>
      <c r="AM983">
        <f>INDEX(Model_Assumptions[Values], 6) * MAX(0, INDEX(Model_Assumptions[Values], 3) - $AB983)^2</f>
        <v>0</v>
      </c>
      <c r="AN983">
        <f t="shared" si="356"/>
        <v>1413.6323315818365</v>
      </c>
      <c r="AO983" cm="1">
        <f t="array" ref="AO983">IFERROR(STDEV(IF($E$2:$E$2201=$E983, $AJ$2:$AJ$2201)), 0)</f>
        <v>295.4060310434931</v>
      </c>
      <c r="AP983">
        <f t="shared" si="364"/>
        <v>-0.47188496837525351</v>
      </c>
      <c r="AQ983">
        <f t="shared" si="357"/>
        <v>2.418208595280508E-2</v>
      </c>
      <c r="AR983" cm="1">
        <f t="array" ref="AR983">IFERROR(STDEV(IF($E$2:$E$2201=$E983, $AK$2:$AK$2201)), 0)</f>
        <v>1.4535245841984033E-2</v>
      </c>
      <c r="AS983">
        <f t="shared" si="365"/>
        <v>-0.48283992047975716</v>
      </c>
      <c r="AT983">
        <f t="shared" si="358"/>
        <v>3.7339595178439546E-3</v>
      </c>
      <c r="AU983" cm="1">
        <f t="array" ref="AU983">IFERROR(STDEV(IF($E$2:$E$2201=$E983, $AL$2:$AL$2201)), 0)</f>
        <v>6.1219463619114354E-3</v>
      </c>
      <c r="AV983">
        <f t="shared" si="366"/>
        <v>-0.60993012631984456</v>
      </c>
      <c r="AW983">
        <f t="shared" si="359"/>
        <v>0</v>
      </c>
      <c r="AX983" cm="1">
        <f t="array" ref="AX983">IFERROR(STDEV(IF($E$2:$E$2201=$E983, $AM$2:$AM$2201)), 0)</f>
        <v>0</v>
      </c>
      <c r="AY983">
        <f t="shared" si="367"/>
        <v>-0.60993012631984456</v>
      </c>
      <c r="AZ983">
        <f>INDEX(Model_Assumptions[Values],9)*((INDEX(Model_Scenarios[GR Weight],1)*$AG983)+(INDEX(Model_Scenarios[GP Weight],1)*$AH983)+(INDEX(Model_Scenarios[LTV Weight],1)*$AI983))-(INDEX(Model_Scenarios[LTV Weight],1)*$AP983)-(INDEX(Model_Scenarios[GP Weight],1)*($AS983+$AV983+$AY983))</f>
        <v>2.7301334821115613</v>
      </c>
      <c r="BA983">
        <f>INDEX(Model_Assumptions[Values],9)*((INDEX(Model_Scenarios[GR Weight],2)*$AG983)+(INDEX(Model_Scenarios[GP Weight],2)*$AH983)+(INDEX(Model_Scenarios[LTV Weight],2)*$AI983))-(INDEX(Model_Scenarios[LTV Weight],2)*$AP983)-(INDEX(Model_Scenarios[GP Weight],2)*($AS983+$AV983+$AY983))</f>
        <v>3.0397816743460195</v>
      </c>
      <c r="BB983">
        <f>INDEX(Model_Assumptions[Values],9)*((INDEX(Model_Scenarios[GR Weight],3)*$AG983)+(INDEX(Model_Scenarios[GP Weight],3)*$AH983)+(INDEX(Model_Scenarios[LTV Weight],3)*$AI983))-(INDEX(Model_Scenarios[LTV Weight],3)*$AP983)-(INDEX(Model_Scenarios[GP Weight],3)*($AS983+$AV983+$AY983))</f>
        <v>3.5285541234486324</v>
      </c>
      <c r="BC983">
        <f>INDEX(Model_Assumptions[Values],9)*((INDEX(Model_Scenarios[GR Weight],4)*$AG983)+(INDEX(Model_Scenarios[GP Weight],4)*$AH983)+(INDEX(Model_Scenarios[LTV Weight],4)*$AI983))-(INDEX(Model_Scenarios[LTV Weight],4)*$AP983)-(INDEX(Model_Scenarios[GP Weight],4)*($AS983+$AV983+$AY983))</f>
        <v>3.625754766452332</v>
      </c>
      <c r="BD983">
        <f>INDEX(Model_Assumptions[Values],9)*((INDEX(Model_Scenarios[GR Weight],5)*$AG983)+(INDEX(Model_Scenarios[GP Weight],5)*$AH983)+(INDEX(Model_Scenarios[LTV Weight],5)*$AI983))-(INDEX(Model_Scenarios[LTV Weight],5)*$AP983)-(INDEX(Model_Scenarios[GP Weight],5)*($AS983+$AV983+$AY983))</f>
        <v>4.0020495434120011</v>
      </c>
    </row>
    <row r="984" spans="1:56" x14ac:dyDescent="0.25">
      <c r="A984">
        <v>983</v>
      </c>
      <c r="B984">
        <v>20</v>
      </c>
      <c r="C984" s="3">
        <v>33</v>
      </c>
      <c r="D984" s="4">
        <v>0.64</v>
      </c>
      <c r="E984" t="str">
        <v>SKU-1026</v>
      </c>
      <c r="F984" t="str">
        <v>Raise</v>
      </c>
      <c r="G984" t="str">
        <v>Full</v>
      </c>
      <c r="H984">
        <v>106.06</v>
      </c>
      <c r="I984">
        <v>33.42</v>
      </c>
      <c r="J984">
        <v>39</v>
      </c>
      <c r="K984">
        <v>4136.34</v>
      </c>
      <c r="L984">
        <v>2832.96</v>
      </c>
      <c r="M984">
        <v>0.68489534225909865</v>
      </c>
      <c r="N984">
        <v>125.95982059079952</v>
      </c>
      <c r="O984">
        <v>398.21354126878305</v>
      </c>
      <c r="P984">
        <v>498.47354126878326</v>
      </c>
      <c r="Q984">
        <v>1061.3751512398956</v>
      </c>
      <c r="R984">
        <v>964.08242904290512</v>
      </c>
      <c r="S984">
        <v>1</v>
      </c>
      <c r="T984">
        <f t="shared" si="345"/>
        <v>118.79588517811169</v>
      </c>
      <c r="U984">
        <f t="shared" si="346"/>
        <v>0.12008188929013471</v>
      </c>
      <c r="V984">
        <f>IF($F984="Reduce", INDEX(Model_Assumptions[Values], 2), INDEX(Model_Assumptions[Values], 1))</f>
        <v>-0.4</v>
      </c>
      <c r="W984">
        <f t="shared" si="347"/>
        <v>37.126722527073895</v>
      </c>
      <c r="X984">
        <f t="shared" si="360"/>
        <v>4410.501866365883</v>
      </c>
      <c r="Y984">
        <f t="shared" si="348"/>
        <v>3169.7267995110733</v>
      </c>
      <c r="Z984">
        <f t="shared" si="349"/>
        <v>274.16186636588282</v>
      </c>
      <c r="AA984">
        <f t="shared" si="350"/>
        <v>336.76679951107326</v>
      </c>
      <c r="AB984">
        <f t="shared" si="361"/>
        <v>0.71867712463362587</v>
      </c>
      <c r="AC984">
        <f t="shared" si="351"/>
        <v>3.3781782374527225E-2</v>
      </c>
      <c r="AD984">
        <f t="shared" si="352"/>
        <v>3.3781782374527225E-2</v>
      </c>
      <c r="AE984">
        <f t="shared" si="353"/>
        <v>0.63999999999999968</v>
      </c>
      <c r="AF984">
        <f t="shared" si="362"/>
        <v>347.06967445544615</v>
      </c>
      <c r="AG984">
        <f t="shared" si="354"/>
        <v>0.68847951652360107</v>
      </c>
      <c r="AH984">
        <f t="shared" si="355"/>
        <v>0.67559613827022436</v>
      </c>
      <c r="AI984">
        <f t="shared" si="363"/>
        <v>0.36000000000000032</v>
      </c>
      <c r="AJ984">
        <f>MAX(0, $R984 - $AA984) * INDEX(Model_Assumptions[Values], 7)</f>
        <v>1254.6312590636637</v>
      </c>
      <c r="AK984">
        <f>MAX(0, INDEX(Model_Assumptions[Values], 4) - $AD984)</f>
        <v>1.6218217625472778E-2</v>
      </c>
      <c r="AL984">
        <f>MAX(0, INDEX(Model_Assumptions[Values], 5) - $AC984)</f>
        <v>0</v>
      </c>
      <c r="AM984">
        <f>INDEX(Model_Assumptions[Values], 6) * MAX(0, INDEX(Model_Assumptions[Values], 3) - $AB984)^2</f>
        <v>0</v>
      </c>
      <c r="AN984">
        <f t="shared" si="356"/>
        <v>1413.6323315818365</v>
      </c>
      <c r="AO984" cm="1">
        <f t="array" ref="AO984">IFERROR(STDEV(IF($E$2:$E$2201=$E984, $AJ$2:$AJ$2201)), 0)</f>
        <v>295.4060310434931</v>
      </c>
      <c r="AP984">
        <f t="shared" si="364"/>
        <v>-0.53824585759646471</v>
      </c>
      <c r="AQ984">
        <f t="shared" si="357"/>
        <v>2.418208595280508E-2</v>
      </c>
      <c r="AR984" cm="1">
        <f t="array" ref="AR984">IFERROR(STDEV(IF($E$2:$E$2201=$E984, $AK$2:$AK$2201)), 0)</f>
        <v>1.4535245841984033E-2</v>
      </c>
      <c r="AS984">
        <f t="shared" si="365"/>
        <v>-0.54790049056681456</v>
      </c>
      <c r="AT984">
        <f t="shared" si="358"/>
        <v>3.7339595178439546E-3</v>
      </c>
      <c r="AU984" cm="1">
        <f t="array" ref="AU984">IFERROR(STDEV(IF($E$2:$E$2201=$E984, $AL$2:$AL$2201)), 0)</f>
        <v>6.1219463619114354E-3</v>
      </c>
      <c r="AV984">
        <f t="shared" si="366"/>
        <v>-0.60993012631984456</v>
      </c>
      <c r="AW984">
        <f t="shared" si="359"/>
        <v>0</v>
      </c>
      <c r="AX984" cm="1">
        <f t="array" ref="AX984">IFERROR(STDEV(IF($E$2:$E$2201=$E984, $AM$2:$AM$2201)), 0)</f>
        <v>0</v>
      </c>
      <c r="AY984">
        <f t="shared" si="367"/>
        <v>-0.60993012631984456</v>
      </c>
      <c r="AZ984">
        <f>INDEX(Model_Assumptions[Values],9)*((INDEX(Model_Scenarios[GR Weight],1)*$AG984)+(INDEX(Model_Scenarios[GP Weight],1)*$AH984)+(INDEX(Model_Scenarios[LTV Weight],1)*$AI984))-(INDEX(Model_Scenarios[LTV Weight],1)*$AP984)-(INDEX(Model_Scenarios[GP Weight],1)*($AS984+$AV984+$AY984))</f>
        <v>2.7294105877947361</v>
      </c>
      <c r="BA984">
        <f>INDEX(Model_Assumptions[Values],9)*((INDEX(Model_Scenarios[GR Weight],2)*$AG984)+(INDEX(Model_Scenarios[GP Weight],2)*$AH984)+(INDEX(Model_Scenarios[LTV Weight],2)*$AI984))-(INDEX(Model_Scenarios[LTV Weight],2)*$AP984)-(INDEX(Model_Scenarios[GP Weight],2)*($AS984+$AV984+$AY984))</f>
        <v>3.0653677317419286</v>
      </c>
      <c r="BB984">
        <f>INDEX(Model_Assumptions[Values],9)*((INDEX(Model_Scenarios[GR Weight],3)*$AG984)+(INDEX(Model_Scenarios[GP Weight],3)*$AH984)+(INDEX(Model_Scenarios[LTV Weight],3)*$AI984))-(INDEX(Model_Scenarios[LTV Weight],3)*$AP984)-(INDEX(Model_Scenarios[GP Weight],3)*($AS984+$AV984+$AY984))</f>
        <v>3.5969072407882563</v>
      </c>
      <c r="BC984">
        <f>INDEX(Model_Assumptions[Values],9)*((INDEX(Model_Scenarios[GR Weight],4)*$AG984)+(INDEX(Model_Scenarios[GP Weight],4)*$AH984)+(INDEX(Model_Scenarios[LTV Weight],4)*$AI984))-(INDEX(Model_Scenarios[LTV Weight],4)*$AP984)-(INDEX(Model_Scenarios[GP Weight],4)*($AS984+$AV984+$AY984))</f>
        <v>3.7073224132904103</v>
      </c>
      <c r="BD984">
        <f>INDEX(Model_Assumptions[Values],9)*((INDEX(Model_Scenarios[GR Weight],5)*$AG984)+(INDEX(Model_Scenarios[GP Weight],5)*$AH984)+(INDEX(Model_Scenarios[LTV Weight],5)*$AI984))-(INDEX(Model_Scenarios[LTV Weight],5)*$AP984)-(INDEX(Model_Scenarios[GP Weight],5)*($AS984+$AV984+$AY984))</f>
        <v>4.1031987699294117</v>
      </c>
    </row>
    <row r="985" spans="1:56" x14ac:dyDescent="0.25">
      <c r="A985">
        <v>984</v>
      </c>
      <c r="B985">
        <v>20</v>
      </c>
      <c r="C985" s="3">
        <v>34</v>
      </c>
      <c r="D985" s="4">
        <v>0.66</v>
      </c>
      <c r="E985" t="str">
        <v>SKU-1026</v>
      </c>
      <c r="F985" t="str">
        <v>Raise</v>
      </c>
      <c r="G985" t="str">
        <v>Full</v>
      </c>
      <c r="H985">
        <v>106.06</v>
      </c>
      <c r="I985">
        <v>33.42</v>
      </c>
      <c r="J985">
        <v>39</v>
      </c>
      <c r="K985">
        <v>4136.34</v>
      </c>
      <c r="L985">
        <v>2832.96</v>
      </c>
      <c r="M985">
        <v>0.68489534225909865</v>
      </c>
      <c r="N985">
        <v>125.95982059079952</v>
      </c>
      <c r="O985">
        <v>398.21354126878305</v>
      </c>
      <c r="P985">
        <v>498.47354126878326</v>
      </c>
      <c r="Q985">
        <v>1061.3751512398956</v>
      </c>
      <c r="R985">
        <v>964.08242904290512</v>
      </c>
      <c r="S985">
        <v>1</v>
      </c>
      <c r="T985">
        <f t="shared" si="345"/>
        <v>119.19388158992768</v>
      </c>
      <c r="U985">
        <f t="shared" si="346"/>
        <v>0.12383444833045146</v>
      </c>
      <c r="V985">
        <f>IF($F985="Reduce", INDEX(Model_Assumptions[Values], 2), INDEX(Model_Assumptions[Values], 1))</f>
        <v>-0.4</v>
      </c>
      <c r="W985">
        <f t="shared" si="347"/>
        <v>37.068182606044957</v>
      </c>
      <c r="X985">
        <f t="shared" si="360"/>
        <v>4418.3005682987396</v>
      </c>
      <c r="Y985">
        <f t="shared" si="348"/>
        <v>3179.4819056047172</v>
      </c>
      <c r="Z985">
        <f t="shared" si="349"/>
        <v>281.96056829873942</v>
      </c>
      <c r="AA985">
        <f t="shared" si="350"/>
        <v>346.52190560471718</v>
      </c>
      <c r="AB985">
        <f t="shared" si="361"/>
        <v>0.71961648069338391</v>
      </c>
      <c r="AC985">
        <f t="shared" si="351"/>
        <v>3.4721138434285259E-2</v>
      </c>
      <c r="AD985">
        <f t="shared" si="352"/>
        <v>3.4721138434285259E-2</v>
      </c>
      <c r="AE985">
        <f t="shared" si="353"/>
        <v>0.65999999999999992</v>
      </c>
      <c r="AF985">
        <f t="shared" si="362"/>
        <v>327.78802587458785</v>
      </c>
      <c r="AG985">
        <f t="shared" si="354"/>
        <v>0.70806373736151751</v>
      </c>
      <c r="AH985">
        <f t="shared" si="355"/>
        <v>0.6951660959229693</v>
      </c>
      <c r="AI985">
        <f t="shared" si="363"/>
        <v>0.34000000000000014</v>
      </c>
      <c r="AJ985">
        <f>MAX(0, $R985 - $AA985) * INDEX(Model_Assumptions[Values], 7)</f>
        <v>1235.1210468763759</v>
      </c>
      <c r="AK985">
        <f>MAX(0, INDEX(Model_Assumptions[Values], 4) - $AD985)</f>
        <v>1.5278861565714744E-2</v>
      </c>
      <c r="AL985">
        <f>MAX(0, INDEX(Model_Assumptions[Values], 5) - $AC985)</f>
        <v>0</v>
      </c>
      <c r="AM985">
        <f>INDEX(Model_Assumptions[Values], 6) * MAX(0, INDEX(Model_Assumptions[Values], 3) - $AB985)^2</f>
        <v>0</v>
      </c>
      <c r="AN985">
        <f t="shared" si="356"/>
        <v>1413.6323315818365</v>
      </c>
      <c r="AO985" cm="1">
        <f t="array" ref="AO985">IFERROR(STDEV(IF($E$2:$E$2201=$E985, $AJ$2:$AJ$2201)), 0)</f>
        <v>295.4060310434931</v>
      </c>
      <c r="AP985">
        <f t="shared" si="364"/>
        <v>-0.6042912667520256</v>
      </c>
      <c r="AQ985">
        <f t="shared" si="357"/>
        <v>2.418208595280508E-2</v>
      </c>
      <c r="AR985" cm="1">
        <f t="array" ref="AR985">IFERROR(STDEV(IF($E$2:$E$2201=$E985, $AK$2:$AK$2201)), 0)</f>
        <v>1.4535245841984033E-2</v>
      </c>
      <c r="AS985">
        <f t="shared" si="365"/>
        <v>-0.61252657738846084</v>
      </c>
      <c r="AT985">
        <f t="shared" si="358"/>
        <v>3.7339595178439546E-3</v>
      </c>
      <c r="AU985" cm="1">
        <f t="array" ref="AU985">IFERROR(STDEV(IF($E$2:$E$2201=$E985, $AL$2:$AL$2201)), 0)</f>
        <v>6.1219463619114354E-3</v>
      </c>
      <c r="AV985">
        <f t="shared" si="366"/>
        <v>-0.60993012631984456</v>
      </c>
      <c r="AW985">
        <f t="shared" si="359"/>
        <v>0</v>
      </c>
      <c r="AX985" cm="1">
        <f t="array" ref="AX985">IFERROR(STDEV(IF($E$2:$E$2201=$E985, $AM$2:$AM$2201)), 0)</f>
        <v>0</v>
      </c>
      <c r="AY985">
        <f t="shared" si="367"/>
        <v>-0.60993012631984456</v>
      </c>
      <c r="AZ985">
        <f>INDEX(Model_Assumptions[Values],9)*((INDEX(Model_Scenarios[GR Weight],1)*$AG985)+(INDEX(Model_Scenarios[GP Weight],1)*$AH985)+(INDEX(Model_Scenarios[LTV Weight],1)*$AI985))-(INDEX(Model_Scenarios[LTV Weight],1)*$AP985)-(INDEX(Model_Scenarios[GP Weight],1)*($AS985+$AV985+$AY985))</f>
        <v>2.7282866130466794</v>
      </c>
      <c r="BA985">
        <f>INDEX(Model_Assumptions[Values],9)*((INDEX(Model_Scenarios[GR Weight],2)*$AG985)+(INDEX(Model_Scenarios[GP Weight],2)*$AH985)+(INDEX(Model_Scenarios[LTV Weight],2)*$AI985))-(INDEX(Model_Scenarios[LTV Weight],2)*$AP985)-(INDEX(Model_Scenarios[GP Weight],2)*($AS985+$AV985+$AY985))</f>
        <v>3.0904805883385542</v>
      </c>
      <c r="BB985">
        <f>INDEX(Model_Assumptions[Values],9)*((INDEX(Model_Scenarios[GR Weight],3)*$AG985)+(INDEX(Model_Scenarios[GP Weight],3)*$AH985)+(INDEX(Model_Scenarios[LTV Weight],3)*$AI985))-(INDEX(Model_Scenarios[LTV Weight],3)*$AP985)-(INDEX(Model_Scenarios[GP Weight],3)*($AS985+$AV985+$AY985))</f>
        <v>3.6646722367777569</v>
      </c>
      <c r="BC985">
        <f>INDEX(Model_Assumptions[Values],9)*((INDEX(Model_Scenarios[GR Weight],4)*$AG985)+(INDEX(Model_Scenarios[GP Weight],4)*$AH985)+(INDEX(Model_Scenarios[LTV Weight],4)*$AI985))-(INDEX(Model_Scenarios[LTV Weight],4)*$AP985)-(INDEX(Model_Scenarios[GP Weight],4)*($AS985+$AV985+$AY985))</f>
        <v>3.7882749787833125</v>
      </c>
      <c r="BD985">
        <f>INDEX(Model_Assumptions[Values],9)*((INDEX(Model_Scenarios[GR Weight],5)*$AG985)+(INDEX(Model_Scenarios[GP Weight],5)*$AH985)+(INDEX(Model_Scenarios[LTV Weight],5)*$AI985))-(INDEX(Model_Scenarios[LTV Weight],5)*$AP985)-(INDEX(Model_Scenarios[GP Weight],5)*($AS985+$AV985+$AY985))</f>
        <v>4.2036560743531721</v>
      </c>
    </row>
    <row r="986" spans="1:56" x14ac:dyDescent="0.25">
      <c r="A986">
        <v>985</v>
      </c>
      <c r="B986">
        <v>20</v>
      </c>
      <c r="C986" s="3">
        <v>35</v>
      </c>
      <c r="D986" s="4">
        <v>0.68</v>
      </c>
      <c r="E986" t="str">
        <v>SKU-1026</v>
      </c>
      <c r="F986" t="str">
        <v>Raise</v>
      </c>
      <c r="G986" t="str">
        <v>Full</v>
      </c>
      <c r="H986">
        <v>106.06</v>
      </c>
      <c r="I986">
        <v>33.42</v>
      </c>
      <c r="J986">
        <v>39</v>
      </c>
      <c r="K986">
        <v>4136.34</v>
      </c>
      <c r="L986">
        <v>2832.96</v>
      </c>
      <c r="M986">
        <v>0.68489534225909865</v>
      </c>
      <c r="N986">
        <v>125.95982059079952</v>
      </c>
      <c r="O986">
        <v>398.21354126878305</v>
      </c>
      <c r="P986">
        <v>498.47354126878326</v>
      </c>
      <c r="Q986">
        <v>1061.3751512398956</v>
      </c>
      <c r="R986">
        <v>964.08242904290512</v>
      </c>
      <c r="S986">
        <v>1</v>
      </c>
      <c r="T986">
        <f t="shared" si="345"/>
        <v>119.59187800174368</v>
      </c>
      <c r="U986">
        <f t="shared" si="346"/>
        <v>0.12758700737076822</v>
      </c>
      <c r="V986">
        <f>IF($F986="Reduce", INDEX(Model_Assumptions[Values], 2), INDEX(Model_Assumptions[Values], 1))</f>
        <v>-0.4</v>
      </c>
      <c r="W986">
        <f t="shared" si="347"/>
        <v>37.009642685016011</v>
      </c>
      <c r="X986">
        <f t="shared" si="360"/>
        <v>4426.0526728745599</v>
      </c>
      <c r="Y986">
        <f t="shared" si="348"/>
        <v>3189.1904143413249</v>
      </c>
      <c r="Z986">
        <f t="shared" si="349"/>
        <v>289.71267287455976</v>
      </c>
      <c r="AA986">
        <f t="shared" si="350"/>
        <v>356.23041434132483</v>
      </c>
      <c r="AB986">
        <f t="shared" si="361"/>
        <v>0.72054958448338169</v>
      </c>
      <c r="AC986">
        <f t="shared" si="351"/>
        <v>3.5654242224283039E-2</v>
      </c>
      <c r="AD986">
        <f t="shared" si="352"/>
        <v>3.5654242224283039E-2</v>
      </c>
      <c r="AE986">
        <f t="shared" si="353"/>
        <v>0.68000000000000016</v>
      </c>
      <c r="AF986">
        <f t="shared" si="362"/>
        <v>308.50637729372949</v>
      </c>
      <c r="AG986">
        <f t="shared" si="354"/>
        <v>0.72753094219619163</v>
      </c>
      <c r="AH986">
        <f t="shared" si="355"/>
        <v>0.71464257347460869</v>
      </c>
      <c r="AI986">
        <f t="shared" si="363"/>
        <v>0.31999999999999984</v>
      </c>
      <c r="AJ986">
        <f>MAX(0, $R986 - $AA986) * INDEX(Model_Assumptions[Values], 7)</f>
        <v>1215.7040294031606</v>
      </c>
      <c r="AK986">
        <f>MAX(0, INDEX(Model_Assumptions[Values], 4) - $AD986)</f>
        <v>1.4345757775716964E-2</v>
      </c>
      <c r="AL986">
        <f>MAX(0, INDEX(Model_Assumptions[Values], 5) - $AC986)</f>
        <v>0</v>
      </c>
      <c r="AM986">
        <f>INDEX(Model_Assumptions[Values], 6) * MAX(0, INDEX(Model_Assumptions[Values], 3) - $AB986)^2</f>
        <v>0</v>
      </c>
      <c r="AN986">
        <f t="shared" si="356"/>
        <v>1413.6323315818365</v>
      </c>
      <c r="AO986" cm="1">
        <f t="array" ref="AO986">IFERROR(STDEV(IF($E$2:$E$2201=$E986, $AJ$2:$AJ$2201)), 0)</f>
        <v>295.4060310434931</v>
      </c>
      <c r="AP986">
        <f t="shared" si="364"/>
        <v>-0.67002119584191788</v>
      </c>
      <c r="AQ986">
        <f t="shared" si="357"/>
        <v>2.418208595280508E-2</v>
      </c>
      <c r="AR986" cm="1">
        <f t="array" ref="AR986">IFERROR(STDEV(IF($E$2:$E$2201=$E986, $AK$2:$AK$2201)), 0)</f>
        <v>1.4535245841984033E-2</v>
      </c>
      <c r="AS986">
        <f t="shared" si="365"/>
        <v>-0.67672251876721456</v>
      </c>
      <c r="AT986">
        <f t="shared" si="358"/>
        <v>3.7339595178439546E-3</v>
      </c>
      <c r="AU986" cm="1">
        <f t="array" ref="AU986">IFERROR(STDEV(IF($E$2:$E$2201=$E986, $AL$2:$AL$2201)), 0)</f>
        <v>6.1219463619114354E-3</v>
      </c>
      <c r="AV986">
        <f t="shared" si="366"/>
        <v>-0.60993012631984456</v>
      </c>
      <c r="AW986">
        <f t="shared" si="359"/>
        <v>0</v>
      </c>
      <c r="AX986" cm="1">
        <f t="array" ref="AX986">IFERROR(STDEV(IF($E$2:$E$2201=$E986, $AM$2:$AM$2201)), 0)</f>
        <v>0</v>
      </c>
      <c r="AY986">
        <f t="shared" si="367"/>
        <v>-0.60993012631984456</v>
      </c>
      <c r="AZ986">
        <f>INDEX(Model_Assumptions[Values],9)*((INDEX(Model_Scenarios[GR Weight],1)*$AG986)+(INDEX(Model_Scenarios[GP Weight],1)*$AH986)+(INDEX(Model_Scenarios[LTV Weight],1)*$AI986))-(INDEX(Model_Scenarios[LTV Weight],1)*$AP986)-(INDEX(Model_Scenarios[GP Weight],1)*($AS986+$AV986+$AY986))</f>
        <v>2.7267619916496244</v>
      </c>
      <c r="BA986">
        <f>INDEX(Model_Assumptions[Values],9)*((INDEX(Model_Scenarios[GR Weight],2)*$AG986)+(INDEX(Model_Scenarios[GP Weight],2)*$AH986)+(INDEX(Model_Scenarios[LTV Weight],2)*$AI986))-(INDEX(Model_Scenarios[LTV Weight],2)*$AP986)-(INDEX(Model_Scenarios[GP Weight],2)*($AS986+$AV986+$AY986))</f>
        <v>3.1151211117003799</v>
      </c>
      <c r="BB986">
        <f>INDEX(Model_Assumptions[Values],9)*((INDEX(Model_Scenarios[GR Weight],3)*$AG986)+(INDEX(Model_Scenarios[GP Weight],3)*$AH986)+(INDEX(Model_Scenarios[LTV Weight],3)*$AI986))-(INDEX(Model_Scenarios[LTV Weight],3)*$AP986)-(INDEX(Model_Scenarios[GP Weight],3)*($AS986+$AV986+$AY986))</f>
        <v>3.7318506296549883</v>
      </c>
      <c r="BC986">
        <f>INDEX(Model_Assumptions[Values],9)*((INDEX(Model_Scenarios[GR Weight],4)*$AG986)+(INDEX(Model_Scenarios[GP Weight],4)*$AH986)+(INDEX(Model_Scenarios[LTV Weight],4)*$AI986))-(INDEX(Model_Scenarios[LTV Weight],4)*$AP986)-(INDEX(Model_Scenarios[GP Weight],4)*($AS986+$AV986+$AY986))</f>
        <v>3.8686139811688918</v>
      </c>
      <c r="BD986">
        <f>INDEX(Model_Assumptions[Values],9)*((INDEX(Model_Scenarios[GR Weight],5)*$AG986)+(INDEX(Model_Scenarios[GP Weight],5)*$AH986)+(INDEX(Model_Scenarios[LTV Weight],5)*$AI986))-(INDEX(Model_Scenarios[LTV Weight],5)*$AP986)-(INDEX(Model_Scenarios[GP Weight],5)*($AS986+$AV986+$AY986))</f>
        <v>4.3034238424856417</v>
      </c>
    </row>
    <row r="987" spans="1:56" x14ac:dyDescent="0.25">
      <c r="A987">
        <v>986</v>
      </c>
      <c r="B987">
        <v>20</v>
      </c>
      <c r="C987" s="3">
        <v>36</v>
      </c>
      <c r="D987" s="4">
        <v>0.70000000000000007</v>
      </c>
      <c r="E987" t="str">
        <v>SKU-1026</v>
      </c>
      <c r="F987" t="str">
        <v>Raise</v>
      </c>
      <c r="G987" t="str">
        <v>Full</v>
      </c>
      <c r="H987">
        <v>106.06</v>
      </c>
      <c r="I987">
        <v>33.42</v>
      </c>
      <c r="J987">
        <v>39</v>
      </c>
      <c r="K987">
        <v>4136.34</v>
      </c>
      <c r="L987">
        <v>2832.96</v>
      </c>
      <c r="M987">
        <v>0.68489534225909865</v>
      </c>
      <c r="N987">
        <v>125.95982059079952</v>
      </c>
      <c r="O987">
        <v>398.21354126878305</v>
      </c>
      <c r="P987">
        <v>498.47354126878326</v>
      </c>
      <c r="Q987">
        <v>1061.3751512398956</v>
      </c>
      <c r="R987">
        <v>964.08242904290512</v>
      </c>
      <c r="S987">
        <v>1</v>
      </c>
      <c r="T987">
        <f t="shared" si="345"/>
        <v>119.98987441355968</v>
      </c>
      <c r="U987">
        <f t="shared" si="346"/>
        <v>0.13133956641108499</v>
      </c>
      <c r="V987">
        <f>IF($F987="Reduce", INDEX(Model_Assumptions[Values], 2), INDEX(Model_Assumptions[Values], 1))</f>
        <v>-0.4</v>
      </c>
      <c r="W987">
        <f t="shared" si="347"/>
        <v>36.951102763987073</v>
      </c>
      <c r="X987">
        <f t="shared" si="360"/>
        <v>4433.7581800933467</v>
      </c>
      <c r="Y987">
        <f t="shared" si="348"/>
        <v>3198.852325720899</v>
      </c>
      <c r="Z987">
        <f t="shared" si="349"/>
        <v>297.41818009334656</v>
      </c>
      <c r="AA987">
        <f t="shared" si="350"/>
        <v>365.89232572089895</v>
      </c>
      <c r="AB987">
        <f t="shared" si="361"/>
        <v>0.7214764982183921</v>
      </c>
      <c r="AC987">
        <f t="shared" si="351"/>
        <v>3.6581155959293454E-2</v>
      </c>
      <c r="AD987">
        <f t="shared" si="352"/>
        <v>3.6581155959293454E-2</v>
      </c>
      <c r="AE987">
        <f t="shared" si="353"/>
        <v>0.7000000000000004</v>
      </c>
      <c r="AF987">
        <f t="shared" si="362"/>
        <v>289.22472871287113</v>
      </c>
      <c r="AG987">
        <f t="shared" si="354"/>
        <v>0.74688113102763021</v>
      </c>
      <c r="AH987">
        <f t="shared" si="355"/>
        <v>0.73402557092514797</v>
      </c>
      <c r="AI987">
        <f t="shared" si="363"/>
        <v>0.2999999999999996</v>
      </c>
      <c r="AJ987">
        <f>MAX(0, $R987 - $AA987) * INDEX(Model_Assumptions[Values], 7)</f>
        <v>1196.3802066440123</v>
      </c>
      <c r="AK987">
        <f>MAX(0, INDEX(Model_Assumptions[Values], 4) - $AD987)</f>
        <v>1.3418844040706548E-2</v>
      </c>
      <c r="AL987">
        <f>MAX(0, INDEX(Model_Assumptions[Values], 5) - $AC987)</f>
        <v>0</v>
      </c>
      <c r="AM987">
        <f>INDEX(Model_Assumptions[Values], 6) * MAX(0, INDEX(Model_Assumptions[Values], 3) - $AB987)^2</f>
        <v>0</v>
      </c>
      <c r="AN987">
        <f t="shared" si="356"/>
        <v>1413.6323315818365</v>
      </c>
      <c r="AO987" cm="1">
        <f t="array" ref="AO987">IFERROR(STDEV(IF($E$2:$E$2201=$E987, $AJ$2:$AJ$2201)), 0)</f>
        <v>295.4060310434931</v>
      </c>
      <c r="AP987">
        <f t="shared" si="364"/>
        <v>-0.73543564486615987</v>
      </c>
      <c r="AQ987">
        <f t="shared" si="357"/>
        <v>2.418208595280508E-2</v>
      </c>
      <c r="AR987" cm="1">
        <f t="array" ref="AR987">IFERROR(STDEV(IF($E$2:$E$2201=$E987, $AK$2:$AK$2201)), 0)</f>
        <v>1.4535245841984033E-2</v>
      </c>
      <c r="AS987">
        <f t="shared" si="365"/>
        <v>-0.74049259497281195</v>
      </c>
      <c r="AT987">
        <f t="shared" si="358"/>
        <v>3.7339595178439546E-3</v>
      </c>
      <c r="AU987" cm="1">
        <f t="array" ref="AU987">IFERROR(STDEV(IF($E$2:$E$2201=$E987, $AL$2:$AL$2201)), 0)</f>
        <v>6.1219463619114354E-3</v>
      </c>
      <c r="AV987">
        <f t="shared" si="366"/>
        <v>-0.60993012631984456</v>
      </c>
      <c r="AW987">
        <f t="shared" si="359"/>
        <v>0</v>
      </c>
      <c r="AX987" cm="1">
        <f t="array" ref="AX987">IFERROR(STDEV(IF($E$2:$E$2201=$E987, $AM$2:$AM$2201)), 0)</f>
        <v>0</v>
      </c>
      <c r="AY987">
        <f t="shared" si="367"/>
        <v>-0.60993012631984456</v>
      </c>
      <c r="AZ987">
        <f>INDEX(Model_Assumptions[Values],9)*((INDEX(Model_Scenarios[GR Weight],1)*$AG987)+(INDEX(Model_Scenarios[GP Weight],1)*$AH987)+(INDEX(Model_Scenarios[LTV Weight],1)*$AI987))-(INDEX(Model_Scenarios[LTV Weight],1)*$AP987)-(INDEX(Model_Scenarios[GP Weight],1)*($AS987+$AV987+$AY987))</f>
        <v>2.7248371516305658</v>
      </c>
      <c r="BA987">
        <f>INDEX(Model_Assumptions[Values],9)*((INDEX(Model_Scenarios[GR Weight],2)*$AG987)+(INDEX(Model_Scenarios[GP Weight],2)*$AH987)+(INDEX(Model_Scenarios[LTV Weight],2)*$AI987))-(INDEX(Model_Scenarios[LTV Weight],2)*$AP987)-(INDEX(Model_Scenarios[GP Weight],2)*($AS987+$AV987+$AY987))</f>
        <v>3.1392901578813737</v>
      </c>
      <c r="BB987">
        <f>INDEX(Model_Assumptions[Values],9)*((INDEX(Model_Scenarios[GR Weight],3)*$AG987)+(INDEX(Model_Scenarios[GP Weight],3)*$AH987)+(INDEX(Model_Scenarios[LTV Weight],3)*$AI987))-(INDEX(Model_Scenarios[LTV Weight],3)*$AP987)-(INDEX(Model_Scenarios[GP Weight],3)*($AS987+$AV987+$AY987))</f>
        <v>3.7984439175143851</v>
      </c>
      <c r="BC987">
        <f>INDEX(Model_Assumptions[Values],9)*((INDEX(Model_Scenarios[GR Weight],4)*$AG987)+(INDEX(Model_Scenarios[GP Weight],4)*$AH987)+(INDEX(Model_Scenarios[LTV Weight],4)*$AI987))-(INDEX(Model_Scenarios[LTV Weight],4)*$AP987)-(INDEX(Model_Scenarios[GP Weight],4)*($AS987+$AV987+$AY987))</f>
        <v>3.948340918541585</v>
      </c>
      <c r="BD987">
        <f>INDEX(Model_Assumptions[Values],9)*((INDEX(Model_Scenarios[GR Weight],5)*$AG987)+(INDEX(Model_Scenarios[GP Weight],5)*$AH987)+(INDEX(Model_Scenarios[LTV Weight],5)*$AI987))-(INDEX(Model_Scenarios[LTV Weight],5)*$AP987)-(INDEX(Model_Scenarios[GP Weight],5)*($AS987+$AV987+$AY987))</f>
        <v>4.4025044284752033</v>
      </c>
    </row>
    <row r="988" spans="1:56" x14ac:dyDescent="0.25">
      <c r="A988">
        <v>987</v>
      </c>
      <c r="B988">
        <v>20</v>
      </c>
      <c r="C988" s="3">
        <v>37</v>
      </c>
      <c r="D988" s="4">
        <v>0.72</v>
      </c>
      <c r="E988" t="str">
        <v>SKU-1026</v>
      </c>
      <c r="F988" t="str">
        <v>Raise</v>
      </c>
      <c r="G988" t="str">
        <v>Full</v>
      </c>
      <c r="H988">
        <v>106.06</v>
      </c>
      <c r="I988">
        <v>33.42</v>
      </c>
      <c r="J988">
        <v>39</v>
      </c>
      <c r="K988">
        <v>4136.34</v>
      </c>
      <c r="L988">
        <v>2832.96</v>
      </c>
      <c r="M988">
        <v>0.68489534225909865</v>
      </c>
      <c r="N988">
        <v>125.95982059079952</v>
      </c>
      <c r="O988">
        <v>398.21354126878305</v>
      </c>
      <c r="P988">
        <v>498.47354126878326</v>
      </c>
      <c r="Q988">
        <v>1061.3751512398956</v>
      </c>
      <c r="R988">
        <v>964.08242904290512</v>
      </c>
      <c r="S988">
        <v>1</v>
      </c>
      <c r="T988">
        <f t="shared" si="345"/>
        <v>120.38787082537566</v>
      </c>
      <c r="U988">
        <f t="shared" si="346"/>
        <v>0.13509212545140162</v>
      </c>
      <c r="V988">
        <f>IF($F988="Reduce", INDEX(Model_Assumptions[Values], 2), INDEX(Model_Assumptions[Values], 1))</f>
        <v>-0.4</v>
      </c>
      <c r="W988">
        <f t="shared" si="347"/>
        <v>36.892562842958135</v>
      </c>
      <c r="X988">
        <f t="shared" si="360"/>
        <v>4441.4170899550973</v>
      </c>
      <c r="Y988">
        <f t="shared" si="348"/>
        <v>3208.4676397434364</v>
      </c>
      <c r="Z988">
        <f t="shared" si="349"/>
        <v>305.07708995509711</v>
      </c>
      <c r="AA988">
        <f t="shared" si="350"/>
        <v>375.50763974343636</v>
      </c>
      <c r="AB988">
        <f t="shared" si="361"/>
        <v>0.72239728329047204</v>
      </c>
      <c r="AC988">
        <f t="shared" si="351"/>
        <v>3.7501941031373387E-2</v>
      </c>
      <c r="AD988">
        <f t="shared" si="352"/>
        <v>3.7501941031373387E-2</v>
      </c>
      <c r="AE988">
        <f t="shared" si="353"/>
        <v>0.72</v>
      </c>
      <c r="AF988">
        <f t="shared" si="362"/>
        <v>269.94308013201345</v>
      </c>
      <c r="AG988">
        <f t="shared" si="354"/>
        <v>0.76611430385582635</v>
      </c>
      <c r="AH988">
        <f t="shared" si="355"/>
        <v>0.75331508827458082</v>
      </c>
      <c r="AI988">
        <f t="shared" si="363"/>
        <v>0.28000000000000003</v>
      </c>
      <c r="AJ988">
        <f>MAX(0, $R988 - $AA988) * INDEX(Model_Assumptions[Values], 7)</f>
        <v>1177.1495785989375</v>
      </c>
      <c r="AK988">
        <f>MAX(0, INDEX(Model_Assumptions[Values], 4) - $AD988)</f>
        <v>1.2498058968626616E-2</v>
      </c>
      <c r="AL988">
        <f>MAX(0, INDEX(Model_Assumptions[Values], 5) - $AC988)</f>
        <v>0</v>
      </c>
      <c r="AM988">
        <f>INDEX(Model_Assumptions[Values], 6) * MAX(0, INDEX(Model_Assumptions[Values], 3) - $AB988)^2</f>
        <v>0</v>
      </c>
      <c r="AN988">
        <f t="shared" si="356"/>
        <v>1413.6323315818365</v>
      </c>
      <c r="AO988" cm="1">
        <f t="array" ref="AO988">IFERROR(STDEV(IF($E$2:$E$2201=$E988, $AJ$2:$AJ$2201)), 0)</f>
        <v>295.4060310434931</v>
      </c>
      <c r="AP988">
        <f t="shared" si="364"/>
        <v>-0.80053461382473012</v>
      </c>
      <c r="AQ988">
        <f t="shared" si="357"/>
        <v>2.418208595280508E-2</v>
      </c>
      <c r="AR988" cm="1">
        <f t="array" ref="AR988">IFERROR(STDEV(IF($E$2:$E$2201=$E988, $AK$2:$AK$2201)), 0)</f>
        <v>1.4535245841984033E-2</v>
      </c>
      <c r="AS988">
        <f t="shared" si="365"/>
        <v>-0.80384102967353854</v>
      </c>
      <c r="AT988">
        <f t="shared" si="358"/>
        <v>3.7339595178439546E-3</v>
      </c>
      <c r="AU988" cm="1">
        <f t="array" ref="AU988">IFERROR(STDEV(IF($E$2:$E$2201=$E988, $AL$2:$AL$2201)), 0)</f>
        <v>6.1219463619114354E-3</v>
      </c>
      <c r="AV988">
        <f t="shared" si="366"/>
        <v>-0.60993012631984456</v>
      </c>
      <c r="AW988">
        <f t="shared" si="359"/>
        <v>0</v>
      </c>
      <c r="AX988" cm="1">
        <f t="array" ref="AX988">IFERROR(STDEV(IF($E$2:$E$2201=$E988, $AM$2:$AM$2201)), 0)</f>
        <v>0</v>
      </c>
      <c r="AY988">
        <f t="shared" si="367"/>
        <v>-0.60993012631984456</v>
      </c>
      <c r="AZ988">
        <f>INDEX(Model_Assumptions[Values],9)*((INDEX(Model_Scenarios[GR Weight],1)*$AG988)+(INDEX(Model_Scenarios[GP Weight],1)*$AH988)+(INDEX(Model_Scenarios[LTV Weight],1)*$AI988))-(INDEX(Model_Scenarios[LTV Weight],1)*$AP988)-(INDEX(Model_Scenarios[GP Weight],1)*($AS988+$AV988+$AY988))</f>
        <v>2.7225125153563106</v>
      </c>
      <c r="BA988">
        <f>INDEX(Model_Assumptions[Values],9)*((INDEX(Model_Scenarios[GR Weight],2)*$AG988)+(INDEX(Model_Scenarios[GP Weight],2)*$AH988)+(INDEX(Model_Scenarios[LTV Weight],2)*$AI988))-(INDEX(Model_Scenarios[LTV Weight],2)*$AP988)-(INDEX(Model_Scenarios[GP Weight],2)*($AS988+$AV988+$AY988))</f>
        <v>3.1629885716151711</v>
      </c>
      <c r="BB988">
        <f>INDEX(Model_Assumptions[Values],9)*((INDEX(Model_Scenarios[GR Weight],3)*$AG988)+(INDEX(Model_Scenarios[GP Weight],3)*$AH988)+(INDEX(Model_Scenarios[LTV Weight],3)*$AI988))-(INDEX(Model_Scenarios[LTV Weight],3)*$AP988)-(INDEX(Model_Scenarios[GP Weight],3)*($AS988+$AV988+$AY988))</f>
        <v>3.8644535786398211</v>
      </c>
      <c r="BC988">
        <f>INDEX(Model_Assumptions[Values],9)*((INDEX(Model_Scenarios[GR Weight],4)*$AG988)+(INDEX(Model_Scenarios[GP Weight],4)*$AH988)+(INDEX(Model_Scenarios[LTV Weight],4)*$AI988))-(INDEX(Model_Scenarios[LTV Weight],4)*$AP988)-(INDEX(Model_Scenarios[GP Weight],4)*($AS988+$AV988+$AY988))</f>
        <v>4.0274572691852608</v>
      </c>
      <c r="BD988">
        <f>INDEX(Model_Assumptions[Values],9)*((INDEX(Model_Scenarios[GR Weight],5)*$AG988)+(INDEX(Model_Scenarios[GP Weight],5)*$AH988)+(INDEX(Model_Scenarios[LTV Weight],5)*$AI988))-(INDEX(Model_Scenarios[LTV Weight],5)*$AP988)-(INDEX(Model_Scenarios[GP Weight],5)*($AS988+$AV988+$AY988))</f>
        <v>4.5009001553393819</v>
      </c>
    </row>
    <row r="989" spans="1:56" x14ac:dyDescent="0.25">
      <c r="A989">
        <v>988</v>
      </c>
      <c r="B989">
        <v>20</v>
      </c>
      <c r="C989" s="3">
        <v>38</v>
      </c>
      <c r="D989" s="4">
        <v>0.74</v>
      </c>
      <c r="E989" t="str">
        <v>SKU-1026</v>
      </c>
      <c r="F989" t="str">
        <v>Raise</v>
      </c>
      <c r="G989" t="str">
        <v>Full</v>
      </c>
      <c r="H989">
        <v>106.06</v>
      </c>
      <c r="I989">
        <v>33.42</v>
      </c>
      <c r="J989">
        <v>39</v>
      </c>
      <c r="K989">
        <v>4136.34</v>
      </c>
      <c r="L989">
        <v>2832.96</v>
      </c>
      <c r="M989">
        <v>0.68489534225909865</v>
      </c>
      <c r="N989">
        <v>125.95982059079952</v>
      </c>
      <c r="O989">
        <v>398.21354126878305</v>
      </c>
      <c r="P989">
        <v>498.47354126878326</v>
      </c>
      <c r="Q989">
        <v>1061.3751512398956</v>
      </c>
      <c r="R989">
        <v>964.08242904290512</v>
      </c>
      <c r="S989">
        <v>1</v>
      </c>
      <c r="T989">
        <f t="shared" si="345"/>
        <v>120.78586723719165</v>
      </c>
      <c r="U989">
        <f t="shared" si="346"/>
        <v>0.13884468449171836</v>
      </c>
      <c r="V989">
        <f>IF($F989="Reduce", INDEX(Model_Assumptions[Values], 2), INDEX(Model_Assumptions[Values], 1))</f>
        <v>-0.4</v>
      </c>
      <c r="W989">
        <f t="shared" si="347"/>
        <v>36.83402292192919</v>
      </c>
      <c r="X989">
        <f t="shared" si="360"/>
        <v>4449.0294024598134</v>
      </c>
      <c r="Y989">
        <f t="shared" si="348"/>
        <v>3218.0363564089398</v>
      </c>
      <c r="Z989">
        <f t="shared" si="349"/>
        <v>312.68940245981321</v>
      </c>
      <c r="AA989">
        <f t="shared" si="350"/>
        <v>385.07635640893977</v>
      </c>
      <c r="AB989">
        <f t="shared" si="361"/>
        <v>0.72331200028251719</v>
      </c>
      <c r="AC989">
        <f t="shared" si="351"/>
        <v>3.8416658023418537E-2</v>
      </c>
      <c r="AD989">
        <f t="shared" si="352"/>
        <v>3.8416658023418537E-2</v>
      </c>
      <c r="AE989">
        <f t="shared" si="353"/>
        <v>0.74000000000000021</v>
      </c>
      <c r="AF989">
        <f t="shared" si="362"/>
        <v>250.66143155115512</v>
      </c>
      <c r="AG989">
        <f t="shared" si="354"/>
        <v>0.78523046068078473</v>
      </c>
      <c r="AH989">
        <f t="shared" si="355"/>
        <v>0.77251112552291257</v>
      </c>
      <c r="AI989">
        <f t="shared" si="363"/>
        <v>0.25999999999999979</v>
      </c>
      <c r="AJ989">
        <f>MAX(0, $R989 - $AA989) * INDEX(Model_Assumptions[Values], 7)</f>
        <v>1158.0121452679307</v>
      </c>
      <c r="AK989">
        <f>MAX(0, INDEX(Model_Assumptions[Values], 4) - $AD989)</f>
        <v>1.1583341976581465E-2</v>
      </c>
      <c r="AL989">
        <f>MAX(0, INDEX(Model_Assumptions[Values], 5) - $AC989)</f>
        <v>0</v>
      </c>
      <c r="AM989">
        <f>INDEX(Model_Assumptions[Values], 6) * MAX(0, INDEX(Model_Assumptions[Values], 3) - $AB989)^2</f>
        <v>0</v>
      </c>
      <c r="AN989">
        <f t="shared" si="356"/>
        <v>1413.6323315818365</v>
      </c>
      <c r="AO989" cm="1">
        <f t="array" ref="AO989">IFERROR(STDEV(IF($E$2:$E$2201=$E989, $AJ$2:$AJ$2201)), 0)</f>
        <v>295.4060310434931</v>
      </c>
      <c r="AP989">
        <f t="shared" si="364"/>
        <v>-0.8653181027176472</v>
      </c>
      <c r="AQ989">
        <f t="shared" si="357"/>
        <v>2.418208595280508E-2</v>
      </c>
      <c r="AR989" cm="1">
        <f t="array" ref="AR989">IFERROR(STDEV(IF($E$2:$E$2201=$E989, $AK$2:$AK$2201)), 0)</f>
        <v>1.4535245841984033E-2</v>
      </c>
      <c r="AS989">
        <f t="shared" si="365"/>
        <v>-0.8667719908687771</v>
      </c>
      <c r="AT989">
        <f t="shared" si="358"/>
        <v>3.7339595178439546E-3</v>
      </c>
      <c r="AU989" cm="1">
        <f t="array" ref="AU989">IFERROR(STDEV(IF($E$2:$E$2201=$E989, $AL$2:$AL$2201)), 0)</f>
        <v>6.1219463619114354E-3</v>
      </c>
      <c r="AV989">
        <f t="shared" si="366"/>
        <v>-0.60993012631984456</v>
      </c>
      <c r="AW989">
        <f t="shared" si="359"/>
        <v>0</v>
      </c>
      <c r="AX989" cm="1">
        <f t="array" ref="AX989">IFERROR(STDEV(IF($E$2:$E$2201=$E989, $AM$2:$AM$2201)), 0)</f>
        <v>0</v>
      </c>
      <c r="AY989">
        <f t="shared" si="367"/>
        <v>-0.60993012631984456</v>
      </c>
      <c r="AZ989">
        <f>INDEX(Model_Assumptions[Values],9)*((INDEX(Model_Scenarios[GR Weight],1)*$AG989)+(INDEX(Model_Scenarios[GP Weight],1)*$AH989)+(INDEX(Model_Scenarios[LTV Weight],1)*$AI989))-(INDEX(Model_Scenarios[LTV Weight],1)*$AP989)-(INDEX(Model_Scenarios[GP Weight],1)*($AS989+$AV989+$AY989))</f>
        <v>2.7197884996268122</v>
      </c>
      <c r="BA989">
        <f>INDEX(Model_Assumptions[Values],9)*((INDEX(Model_Scenarios[GR Weight],2)*$AG989)+(INDEX(Model_Scenarios[GP Weight],2)*$AH989)+(INDEX(Model_Scenarios[LTV Weight],2)*$AI989))-(INDEX(Model_Scenarios[LTV Weight],2)*$AP989)-(INDEX(Model_Scenarios[GP Weight],2)*($AS989+$AV989+$AY989))</f>
        <v>3.1862171865016644</v>
      </c>
      <c r="BB989">
        <f>INDEX(Model_Assumptions[Values],9)*((INDEX(Model_Scenarios[GR Weight],3)*$AG989)+(INDEX(Model_Scenarios[GP Weight],3)*$AH989)+(INDEX(Model_Scenarios[LTV Weight],3)*$AI989))-(INDEX(Model_Scenarios[LTV Weight],3)*$AP989)-(INDEX(Model_Scenarios[GP Weight],3)*($AS989+$AV989+$AY989))</f>
        <v>3.9298810718310992</v>
      </c>
      <c r="BC989">
        <f>INDEX(Model_Assumptions[Values],9)*((INDEX(Model_Scenarios[GR Weight],4)*$AG989)+(INDEX(Model_Scenarios[GP Weight],4)*$AH989)+(INDEX(Model_Scenarios[LTV Weight],4)*$AI989))-(INDEX(Model_Scenarios[LTV Weight],4)*$AP989)-(INDEX(Model_Scenarios[GP Weight],4)*($AS989+$AV989+$AY989))</f>
        <v>4.1059644918997273</v>
      </c>
      <c r="BD989">
        <f>INDEX(Model_Assumptions[Values],9)*((INDEX(Model_Scenarios[GR Weight],5)*$AG989)+(INDEX(Model_Scenarios[GP Weight],5)*$AH989)+(INDEX(Model_Scenarios[LTV Weight],5)*$AI989))-(INDEX(Model_Scenarios[LTV Weight],5)*$AP989)-(INDEX(Model_Scenarios[GP Weight],5)*($AS989+$AV989+$AY989))</f>
        <v>4.5986133154778628</v>
      </c>
    </row>
    <row r="990" spans="1:56" x14ac:dyDescent="0.25">
      <c r="A990">
        <v>989</v>
      </c>
      <c r="B990">
        <v>20</v>
      </c>
      <c r="C990" s="3">
        <v>39</v>
      </c>
      <c r="D990" s="4">
        <v>0.76</v>
      </c>
      <c r="E990" t="str">
        <v>SKU-1026</v>
      </c>
      <c r="F990" t="str">
        <v>Raise</v>
      </c>
      <c r="G990" t="str">
        <v>Full</v>
      </c>
      <c r="H990">
        <v>106.06</v>
      </c>
      <c r="I990">
        <v>33.42</v>
      </c>
      <c r="J990">
        <v>39</v>
      </c>
      <c r="K990">
        <v>4136.34</v>
      </c>
      <c r="L990">
        <v>2832.96</v>
      </c>
      <c r="M990">
        <v>0.68489534225909865</v>
      </c>
      <c r="N990">
        <v>125.95982059079952</v>
      </c>
      <c r="O990">
        <v>398.21354126878305</v>
      </c>
      <c r="P990">
        <v>498.47354126878326</v>
      </c>
      <c r="Q990">
        <v>1061.3751512398956</v>
      </c>
      <c r="R990">
        <v>964.08242904290512</v>
      </c>
      <c r="S990">
        <v>1</v>
      </c>
      <c r="T990">
        <f t="shared" si="345"/>
        <v>121.18386364900763</v>
      </c>
      <c r="U990">
        <f t="shared" si="346"/>
        <v>0.14259724353203498</v>
      </c>
      <c r="V990">
        <f>IF($F990="Reduce", INDEX(Model_Assumptions[Values], 2), INDEX(Model_Assumptions[Values], 1))</f>
        <v>-0.4</v>
      </c>
      <c r="W990">
        <f t="shared" si="347"/>
        <v>36.775483000900252</v>
      </c>
      <c r="X990">
        <f t="shared" si="360"/>
        <v>4456.5951176074941</v>
      </c>
      <c r="Y990">
        <f t="shared" si="348"/>
        <v>3227.5584757174074</v>
      </c>
      <c r="Z990">
        <f t="shared" si="349"/>
        <v>320.25511760749396</v>
      </c>
      <c r="AA990">
        <f t="shared" si="350"/>
        <v>394.59847571740738</v>
      </c>
      <c r="AB990">
        <f t="shared" si="361"/>
        <v>0.72422070898154867</v>
      </c>
      <c r="AC990">
        <f t="shared" si="351"/>
        <v>3.9325366722450017E-2</v>
      </c>
      <c r="AD990">
        <f t="shared" si="352"/>
        <v>3.9325366722450017E-2</v>
      </c>
      <c r="AE990">
        <f t="shared" si="353"/>
        <v>0.75999999999999979</v>
      </c>
      <c r="AF990">
        <f t="shared" si="362"/>
        <v>231.37978297029744</v>
      </c>
      <c r="AG990">
        <f t="shared" si="354"/>
        <v>0.80422960150250311</v>
      </c>
      <c r="AH990">
        <f t="shared" si="355"/>
        <v>0.79161368267013965</v>
      </c>
      <c r="AI990">
        <f t="shared" si="363"/>
        <v>0.24000000000000021</v>
      </c>
      <c r="AJ990">
        <f>MAX(0, $R990 - $AA990) * INDEX(Model_Assumptions[Values], 7)</f>
        <v>1138.9679066509955</v>
      </c>
      <c r="AK990">
        <f>MAX(0, INDEX(Model_Assumptions[Values], 4) - $AD990)</f>
        <v>1.0674633277549986E-2</v>
      </c>
      <c r="AL990">
        <f>MAX(0, INDEX(Model_Assumptions[Values], 5) - $AC990)</f>
        <v>0</v>
      </c>
      <c r="AM990">
        <f>INDEX(Model_Assumptions[Values], 6) * MAX(0, INDEX(Model_Assumptions[Values], 3) - $AB990)^2</f>
        <v>0</v>
      </c>
      <c r="AN990">
        <f t="shared" si="356"/>
        <v>1413.6323315818365</v>
      </c>
      <c r="AO990" cm="1">
        <f t="array" ref="AO990">IFERROR(STDEV(IF($E$2:$E$2201=$E990, $AJ$2:$AJ$2201)), 0)</f>
        <v>295.4060310434931</v>
      </c>
      <c r="AP990">
        <f t="shared" si="364"/>
        <v>-0.92978611154489854</v>
      </c>
      <c r="AQ990">
        <f t="shared" si="357"/>
        <v>2.418208595280508E-2</v>
      </c>
      <c r="AR990" cm="1">
        <f t="array" ref="AR990">IFERROR(STDEV(IF($E$2:$E$2201=$E990, $AK$2:$AK$2201)), 0)</f>
        <v>1.4535245841984033E-2</v>
      </c>
      <c r="AS990">
        <f t="shared" si="365"/>
        <v>-0.92928959180310311</v>
      </c>
      <c r="AT990">
        <f t="shared" si="358"/>
        <v>3.7339595178439546E-3</v>
      </c>
      <c r="AU990" cm="1">
        <f t="array" ref="AU990">IFERROR(STDEV(IF($E$2:$E$2201=$E990, $AL$2:$AL$2201)), 0)</f>
        <v>6.1219463619114354E-3</v>
      </c>
      <c r="AV990">
        <f t="shared" si="366"/>
        <v>-0.60993012631984456</v>
      </c>
      <c r="AW990">
        <f t="shared" si="359"/>
        <v>0</v>
      </c>
      <c r="AX990" cm="1">
        <f t="array" ref="AX990">IFERROR(STDEV(IF($E$2:$E$2201=$E990, $AM$2:$AM$2201)), 0)</f>
        <v>0</v>
      </c>
      <c r="AY990">
        <f t="shared" si="367"/>
        <v>-0.60993012631984456</v>
      </c>
      <c r="AZ990">
        <f>INDEX(Model_Assumptions[Values],9)*((INDEX(Model_Scenarios[GR Weight],1)*$AG990)+(INDEX(Model_Scenarios[GP Weight],1)*$AH990)+(INDEX(Model_Scenarios[LTV Weight],1)*$AI990))-(INDEX(Model_Scenarios[LTV Weight],1)*$AP990)-(INDEX(Model_Scenarios[GP Weight],1)*($AS990+$AV990+$AY990))</f>
        <v>2.71666551576652</v>
      </c>
      <c r="BA990">
        <f>INDEX(Model_Assumptions[Values],9)*((INDEX(Model_Scenarios[GR Weight],2)*$AG990)+(INDEX(Model_Scenarios[GP Weight],2)*$AH990)+(INDEX(Model_Scenarios[LTV Weight],2)*$AI990))-(INDEX(Model_Scenarios[LTV Weight],2)*$AP990)-(INDEX(Model_Scenarios[GP Weight],2)*($AS990+$AV990+$AY990))</f>
        <v>3.2089768251897604</v>
      </c>
      <c r="BB990">
        <f>INDEX(Model_Assumptions[Values],9)*((INDEX(Model_Scenarios[GR Weight],3)*$AG990)+(INDEX(Model_Scenarios[GP Weight],3)*$AH990)+(INDEX(Model_Scenarios[LTV Weight],3)*$AI990))-(INDEX(Model_Scenarios[LTV Weight],3)*$AP990)-(INDEX(Model_Scenarios[GP Weight],3)*($AS990+$AV990+$AY990))</f>
        <v>3.9947278367238104</v>
      </c>
      <c r="BC990">
        <f>INDEX(Model_Assumptions[Values],9)*((INDEX(Model_Scenarios[GR Weight],4)*$AG990)+(INDEX(Model_Scenarios[GP Weight],4)*$AH990)+(INDEX(Model_Scenarios[LTV Weight],4)*$AI990))-(INDEX(Model_Scenarios[LTV Weight],4)*$AP990)-(INDEX(Model_Scenarios[GP Weight],4)*($AS990+$AV990+$AY990))</f>
        <v>4.1838640263205713</v>
      </c>
      <c r="BD990">
        <f>INDEX(Model_Assumptions[Values],9)*((INDEX(Model_Scenarios[GR Weight],5)*$AG990)+(INDEX(Model_Scenarios[GP Weight],5)*$AH990)+(INDEX(Model_Scenarios[LTV Weight],5)*$AI990))-(INDEX(Model_Scenarios[LTV Weight],5)*$AP990)-(INDEX(Model_Scenarios[GP Weight],5)*($AS990+$AV990+$AY990))</f>
        <v>4.6956461711751478</v>
      </c>
    </row>
    <row r="991" spans="1:56" x14ac:dyDescent="0.25">
      <c r="A991">
        <v>990</v>
      </c>
      <c r="B991">
        <v>20</v>
      </c>
      <c r="C991" s="3">
        <v>40</v>
      </c>
      <c r="D991" s="4">
        <v>0.78</v>
      </c>
      <c r="E991" t="str">
        <v>SKU-1026</v>
      </c>
      <c r="F991" t="str">
        <v>Raise</v>
      </c>
      <c r="G991" t="str">
        <v>Full</v>
      </c>
      <c r="H991">
        <v>106.06</v>
      </c>
      <c r="I991">
        <v>33.42</v>
      </c>
      <c r="J991">
        <v>39</v>
      </c>
      <c r="K991">
        <v>4136.34</v>
      </c>
      <c r="L991">
        <v>2832.96</v>
      </c>
      <c r="M991">
        <v>0.68489534225909865</v>
      </c>
      <c r="N991">
        <v>125.95982059079952</v>
      </c>
      <c r="O991">
        <v>398.21354126878305</v>
      </c>
      <c r="P991">
        <v>498.47354126878326</v>
      </c>
      <c r="Q991">
        <v>1061.3751512398956</v>
      </c>
      <c r="R991">
        <v>964.08242904290512</v>
      </c>
      <c r="S991">
        <v>1</v>
      </c>
      <c r="T991">
        <f t="shared" si="345"/>
        <v>121.58186006082363</v>
      </c>
      <c r="U991">
        <f t="shared" si="346"/>
        <v>0.14634980257235175</v>
      </c>
      <c r="V991">
        <f>IF($F991="Reduce", INDEX(Model_Assumptions[Values], 2), INDEX(Model_Assumptions[Values], 1))</f>
        <v>-0.4</v>
      </c>
      <c r="W991">
        <f t="shared" si="347"/>
        <v>36.716943079871314</v>
      </c>
      <c r="X991">
        <f t="shared" si="360"/>
        <v>4464.1142353981404</v>
      </c>
      <c r="Y991">
        <f t="shared" si="348"/>
        <v>3237.033997668841</v>
      </c>
      <c r="Z991">
        <f t="shared" si="349"/>
        <v>327.77423539814026</v>
      </c>
      <c r="AA991">
        <f t="shared" si="350"/>
        <v>404.073997668841</v>
      </c>
      <c r="AB991">
        <f t="shared" si="361"/>
        <v>0.72512346839174024</v>
      </c>
      <c r="AC991">
        <f t="shared" si="351"/>
        <v>4.0228126132641595E-2</v>
      </c>
      <c r="AD991">
        <f t="shared" si="352"/>
        <v>4.0228126132641595E-2</v>
      </c>
      <c r="AE991">
        <f t="shared" si="353"/>
        <v>0.78</v>
      </c>
      <c r="AF991">
        <f t="shared" si="362"/>
        <v>212.09813438943911</v>
      </c>
      <c r="AG991">
        <f t="shared" si="354"/>
        <v>0.82311172632098362</v>
      </c>
      <c r="AH991">
        <f t="shared" si="355"/>
        <v>0.81062275971626585</v>
      </c>
      <c r="AI991">
        <f t="shared" si="363"/>
        <v>0.21999999999999997</v>
      </c>
      <c r="AJ991">
        <f>MAX(0, $R991 - $AA991) * INDEX(Model_Assumptions[Values], 7)</f>
        <v>1120.0168627481282</v>
      </c>
      <c r="AK991">
        <f>MAX(0, INDEX(Model_Assumptions[Values], 4) - $AD991)</f>
        <v>9.7718738673584077E-3</v>
      </c>
      <c r="AL991">
        <f>MAX(0, INDEX(Model_Assumptions[Values], 5) - $AC991)</f>
        <v>0</v>
      </c>
      <c r="AM991">
        <f>INDEX(Model_Assumptions[Values], 6) * MAX(0, INDEX(Model_Assumptions[Values], 3) - $AB991)^2</f>
        <v>0</v>
      </c>
      <c r="AN991">
        <f t="shared" si="356"/>
        <v>1413.6323315818365</v>
      </c>
      <c r="AO991" cm="1">
        <f t="array" ref="AO991">IFERROR(STDEV(IF($E$2:$E$2201=$E991, $AJ$2:$AJ$2201)), 0)</f>
        <v>295.4060310434931</v>
      </c>
      <c r="AP991">
        <f t="shared" si="364"/>
        <v>-0.9939386403064967</v>
      </c>
      <c r="AQ991">
        <f t="shared" si="357"/>
        <v>2.418208595280508E-2</v>
      </c>
      <c r="AR991" cm="1">
        <f t="array" ref="AR991">IFERROR(STDEV(IF($E$2:$E$2201=$E991, $AK$2:$AK$2201)), 0)</f>
        <v>1.4535245841984033E-2</v>
      </c>
      <c r="AS991">
        <f t="shared" si="365"/>
        <v>-0.99139789186253668</v>
      </c>
      <c r="AT991">
        <f t="shared" si="358"/>
        <v>3.7339595178439546E-3</v>
      </c>
      <c r="AU991" cm="1">
        <f t="array" ref="AU991">IFERROR(STDEV(IF($E$2:$E$2201=$E991, $AL$2:$AL$2201)), 0)</f>
        <v>6.1219463619114354E-3</v>
      </c>
      <c r="AV991">
        <f t="shared" si="366"/>
        <v>-0.60993012631984456</v>
      </c>
      <c r="AW991">
        <f t="shared" si="359"/>
        <v>0</v>
      </c>
      <c r="AX991" cm="1">
        <f t="array" ref="AX991">IFERROR(STDEV(IF($E$2:$E$2201=$E991, $AM$2:$AM$2201)), 0)</f>
        <v>0</v>
      </c>
      <c r="AY991">
        <f t="shared" si="367"/>
        <v>-0.60993012631984456</v>
      </c>
      <c r="AZ991">
        <f>INDEX(Model_Assumptions[Values],9)*((INDEX(Model_Scenarios[GR Weight],1)*$AG991)+(INDEX(Model_Scenarios[GP Weight],1)*$AH991)+(INDEX(Model_Scenarios[LTV Weight],1)*$AI991))-(INDEX(Model_Scenarios[LTV Weight],1)*$AP991)-(INDEX(Model_Scenarios[GP Weight],1)*($AS991+$AV991+$AY991))</f>
        <v>2.7131439697140447</v>
      </c>
      <c r="BA991">
        <f>INDEX(Model_Assumptions[Values],9)*((INDEX(Model_Scenarios[GR Weight],2)*$AG991)+(INDEX(Model_Scenarios[GP Weight],2)*$AH991)+(INDEX(Model_Scenarios[LTV Weight],2)*$AI991))-(INDEX(Model_Scenarios[LTV Weight],2)*$AP991)-(INDEX(Model_Scenarios[GP Weight],2)*($AS991+$AV991+$AY991))</f>
        <v>3.2312682995566715</v>
      </c>
      <c r="BB991">
        <f>INDEX(Model_Assumptions[Values],9)*((INDEX(Model_Scenarios[GR Weight],3)*$AG991)+(INDEX(Model_Scenarios[GP Weight],3)*$AH991)+(INDEX(Model_Scenarios[LTV Weight],3)*$AI991))-(INDEX(Model_Scenarios[LTV Weight],3)*$AP991)-(INDEX(Model_Scenarios[GP Weight],3)*($AS991+$AV991+$AY991))</f>
        <v>4.058995294103072</v>
      </c>
      <c r="BC991">
        <f>INDEX(Model_Assumptions[Values],9)*((INDEX(Model_Scenarios[GR Weight],4)*$AG991)+(INDEX(Model_Scenarios[GP Weight],4)*$AH991)+(INDEX(Model_Scenarios[LTV Weight],4)*$AI991))-(INDEX(Model_Scenarios[LTV Weight],4)*$AP991)-(INDEX(Model_Scenarios[GP Weight],4)*($AS991+$AV991+$AY991))</f>
        <v>4.2611572932329143</v>
      </c>
      <c r="BD991">
        <f>INDEX(Model_Assumptions[Values],9)*((INDEX(Model_Scenarios[GR Weight],5)*$AG991)+(INDEX(Model_Scenarios[GP Weight],5)*$AH991)+(INDEX(Model_Scenarios[LTV Weight],5)*$AI991))-(INDEX(Model_Scenarios[LTV Weight],5)*$AP991)-(INDEX(Model_Scenarios[GP Weight],5)*($AS991+$AV991+$AY991))</f>
        <v>4.7920009550935632</v>
      </c>
    </row>
    <row r="992" spans="1:56" x14ac:dyDescent="0.25">
      <c r="A992">
        <v>991</v>
      </c>
      <c r="B992">
        <v>20</v>
      </c>
      <c r="C992" s="3">
        <v>41</v>
      </c>
      <c r="D992" s="4">
        <v>0.8</v>
      </c>
      <c r="E992" t="str">
        <v>SKU-1026</v>
      </c>
      <c r="F992" t="str">
        <v>Raise</v>
      </c>
      <c r="G992" t="str">
        <v>Full</v>
      </c>
      <c r="H992">
        <v>106.06</v>
      </c>
      <c r="I992">
        <v>33.42</v>
      </c>
      <c r="J992">
        <v>39</v>
      </c>
      <c r="K992">
        <v>4136.34</v>
      </c>
      <c r="L992">
        <v>2832.96</v>
      </c>
      <c r="M992">
        <v>0.68489534225909865</v>
      </c>
      <c r="N992">
        <v>125.95982059079952</v>
      </c>
      <c r="O992">
        <v>398.21354126878305</v>
      </c>
      <c r="P992">
        <v>498.47354126878326</v>
      </c>
      <c r="Q992">
        <v>1061.3751512398956</v>
      </c>
      <c r="R992">
        <v>964.08242904290512</v>
      </c>
      <c r="S992">
        <v>1</v>
      </c>
      <c r="T992">
        <f t="shared" si="345"/>
        <v>121.97985647263963</v>
      </c>
      <c r="U992">
        <f t="shared" si="346"/>
        <v>0.15010236161266852</v>
      </c>
      <c r="V992">
        <f>IF($F992="Reduce", INDEX(Model_Assumptions[Values], 2), INDEX(Model_Assumptions[Values], 1))</f>
        <v>-0.4</v>
      </c>
      <c r="W992">
        <f t="shared" si="347"/>
        <v>36.658403158842376</v>
      </c>
      <c r="X992">
        <f t="shared" si="360"/>
        <v>4471.5867558317523</v>
      </c>
      <c r="Y992">
        <f t="shared" si="348"/>
        <v>3246.4629222632402</v>
      </c>
      <c r="Z992">
        <f t="shared" si="349"/>
        <v>335.24675583175213</v>
      </c>
      <c r="AA992">
        <f t="shared" si="350"/>
        <v>413.50292226324018</v>
      </c>
      <c r="AB992">
        <f t="shared" si="361"/>
        <v>0.72602033674718924</v>
      </c>
      <c r="AC992">
        <f t="shared" si="351"/>
        <v>4.1124994488090594E-2</v>
      </c>
      <c r="AD992">
        <f t="shared" si="352"/>
        <v>4.1124994488090594E-2</v>
      </c>
      <c r="AE992">
        <f t="shared" si="353"/>
        <v>0.80000000000000027</v>
      </c>
      <c r="AF992">
        <f t="shared" si="362"/>
        <v>192.81648580858078</v>
      </c>
      <c r="AG992">
        <f t="shared" si="354"/>
        <v>0.84187683513622635</v>
      </c>
      <c r="AH992">
        <f t="shared" si="355"/>
        <v>0.82953835666128994</v>
      </c>
      <c r="AI992">
        <f t="shared" si="363"/>
        <v>0.19999999999999973</v>
      </c>
      <c r="AJ992">
        <f>MAX(0, $R992 - $AA992) * INDEX(Model_Assumptions[Values], 7)</f>
        <v>1101.1590135593299</v>
      </c>
      <c r="AK992">
        <f>MAX(0, INDEX(Model_Assumptions[Values], 4) - $AD992)</f>
        <v>8.875005511909409E-3</v>
      </c>
      <c r="AL992">
        <f>MAX(0, INDEX(Model_Assumptions[Values], 5) - $AC992)</f>
        <v>0</v>
      </c>
      <c r="AM992">
        <f>INDEX(Model_Assumptions[Values], 6) * MAX(0, INDEX(Model_Assumptions[Values], 3) - $AB992)^2</f>
        <v>0</v>
      </c>
      <c r="AN992">
        <f t="shared" si="356"/>
        <v>1413.6323315818365</v>
      </c>
      <c r="AO992" cm="1">
        <f t="array" ref="AO992">IFERROR(STDEV(IF($E$2:$E$2201=$E992, $AJ$2:$AJ$2201)), 0)</f>
        <v>295.4060310434931</v>
      </c>
      <c r="AP992">
        <f t="shared" si="364"/>
        <v>-1.0577756890024386</v>
      </c>
      <c r="AQ992">
        <f t="shared" si="357"/>
        <v>2.418208595280508E-2</v>
      </c>
      <c r="AR992" cm="1">
        <f t="array" ref="AR992">IFERROR(STDEV(IF($E$2:$E$2201=$E992, $AK$2:$AK$2201)), 0)</f>
        <v>1.4535245841984033E-2</v>
      </c>
      <c r="AS992">
        <f t="shared" si="365"/>
        <v>-1.0531008974531582</v>
      </c>
      <c r="AT992">
        <f t="shared" si="358"/>
        <v>3.7339595178439546E-3</v>
      </c>
      <c r="AU992" cm="1">
        <f t="array" ref="AU992">IFERROR(STDEV(IF($E$2:$E$2201=$E992, $AL$2:$AL$2201)), 0)</f>
        <v>6.1219463619114354E-3</v>
      </c>
      <c r="AV992">
        <f t="shared" si="366"/>
        <v>-0.60993012631984456</v>
      </c>
      <c r="AW992">
        <f t="shared" si="359"/>
        <v>0</v>
      </c>
      <c r="AX992" cm="1">
        <f t="array" ref="AX992">IFERROR(STDEV(IF($E$2:$E$2201=$E992, $AM$2:$AM$2201)), 0)</f>
        <v>0</v>
      </c>
      <c r="AY992">
        <f t="shared" si="367"/>
        <v>-0.60993012631984456</v>
      </c>
      <c r="AZ992">
        <f>INDEX(Model_Assumptions[Values],9)*((INDEX(Model_Scenarios[GR Weight],1)*$AG992)+(INDEX(Model_Scenarios[GP Weight],1)*$AH992)+(INDEX(Model_Scenarios[LTV Weight],1)*$AI992))-(INDEX(Model_Scenarios[LTV Weight],1)*$AP992)-(INDEX(Model_Scenarios[GP Weight],1)*($AS992+$AV992+$AY992))</f>
        <v>2.7092242621099927</v>
      </c>
      <c r="BA992">
        <f>INDEX(Model_Assumptions[Values],9)*((INDEX(Model_Scenarios[GR Weight],2)*$AG992)+(INDEX(Model_Scenarios[GP Weight],2)*$AH992)+(INDEX(Model_Scenarios[LTV Weight],2)*$AI992))-(INDEX(Model_Scenarios[LTV Weight],2)*$AP992)-(INDEX(Model_Scenarios[GP Weight],2)*($AS992+$AV992+$AY992))</f>
        <v>3.253092410883613</v>
      </c>
      <c r="BB992">
        <f>INDEX(Model_Assumptions[Values],9)*((INDEX(Model_Scenarios[GR Weight],3)*$AG992)+(INDEX(Model_Scenarios[GP Weight],3)*$AH992)+(INDEX(Model_Scenarios[LTV Weight],3)*$AI992))-(INDEX(Model_Scenarios[LTV Weight],3)*$AP992)-(INDEX(Model_Scenarios[GP Weight],3)*($AS992+$AV992+$AY992))</f>
        <v>4.1226848462110111</v>
      </c>
      <c r="BC992">
        <f>INDEX(Model_Assumptions[Values],9)*((INDEX(Model_Scenarios[GR Weight],4)*$AG992)+(INDEX(Model_Scenarios[GP Weight],4)*$AH992)+(INDEX(Model_Scenarios[LTV Weight],4)*$AI992))-(INDEX(Model_Scenarios[LTV Weight],4)*$AP992)-(INDEX(Model_Scenarios[GP Weight],4)*($AS992+$AV992+$AY992))</f>
        <v>4.3378456948788813</v>
      </c>
      <c r="BD992">
        <f>INDEX(Model_Assumptions[Values],9)*((INDEX(Model_Scenarios[GR Weight],5)*$AG992)+(INDEX(Model_Scenarios[GP Weight],5)*$AH992)+(INDEX(Model_Scenarios[LTV Weight],5)*$AI992))-(INDEX(Model_Scenarios[LTV Weight],5)*$AP992)-(INDEX(Model_Scenarios[GP Weight],5)*($AS992+$AV992+$AY992))</f>
        <v>4.8876798707564495</v>
      </c>
    </row>
    <row r="993" spans="1:56" x14ac:dyDescent="0.25">
      <c r="A993">
        <v>992</v>
      </c>
      <c r="B993">
        <v>20</v>
      </c>
      <c r="C993" s="3">
        <v>42</v>
      </c>
      <c r="D993" s="4">
        <v>0.82000000000000006</v>
      </c>
      <c r="E993" t="str">
        <v>SKU-1026</v>
      </c>
      <c r="F993" t="str">
        <v>Raise</v>
      </c>
      <c r="G993" t="str">
        <v>Full</v>
      </c>
      <c r="H993">
        <v>106.06</v>
      </c>
      <c r="I993">
        <v>33.42</v>
      </c>
      <c r="J993">
        <v>39</v>
      </c>
      <c r="K993">
        <v>4136.34</v>
      </c>
      <c r="L993">
        <v>2832.96</v>
      </c>
      <c r="M993">
        <v>0.68489534225909865</v>
      </c>
      <c r="N993">
        <v>125.95982059079952</v>
      </c>
      <c r="O993">
        <v>398.21354126878305</v>
      </c>
      <c r="P993">
        <v>498.47354126878326</v>
      </c>
      <c r="Q993">
        <v>1061.3751512398956</v>
      </c>
      <c r="R993">
        <v>964.08242904290512</v>
      </c>
      <c r="S993">
        <v>1</v>
      </c>
      <c r="T993">
        <f t="shared" si="345"/>
        <v>122.37785288445561</v>
      </c>
      <c r="U993">
        <f t="shared" si="346"/>
        <v>0.15385492065298514</v>
      </c>
      <c r="V993">
        <f>IF($F993="Reduce", INDEX(Model_Assumptions[Values], 2), INDEX(Model_Assumptions[Values], 1))</f>
        <v>-0.4</v>
      </c>
      <c r="W993">
        <f t="shared" si="347"/>
        <v>36.59986323781343</v>
      </c>
      <c r="X993">
        <f t="shared" si="360"/>
        <v>4479.012678908327</v>
      </c>
      <c r="Y993">
        <f t="shared" si="348"/>
        <v>3255.8452495006022</v>
      </c>
      <c r="Z993">
        <f t="shared" si="349"/>
        <v>342.67267890832682</v>
      </c>
      <c r="AA993">
        <f t="shared" si="350"/>
        <v>422.88524950060219</v>
      </c>
      <c r="AB993">
        <f t="shared" si="361"/>
        <v>0.72691137152443863</v>
      </c>
      <c r="AC993">
        <f t="shared" si="351"/>
        <v>4.2016029265339983E-2</v>
      </c>
      <c r="AD993">
        <f t="shared" si="352"/>
        <v>4.2016029265339983E-2</v>
      </c>
      <c r="AE993">
        <f t="shared" si="353"/>
        <v>0.81999999999999984</v>
      </c>
      <c r="AF993">
        <f t="shared" si="362"/>
        <v>173.53483722772307</v>
      </c>
      <c r="AG993">
        <f t="shared" si="354"/>
        <v>0.86052492794822444</v>
      </c>
      <c r="AH993">
        <f t="shared" si="355"/>
        <v>0.84836047350520671</v>
      </c>
      <c r="AI993">
        <f t="shared" si="363"/>
        <v>0.18000000000000016</v>
      </c>
      <c r="AJ993">
        <f>MAX(0, $R993 - $AA993) * INDEX(Model_Assumptions[Values], 7)</f>
        <v>1082.3943590846059</v>
      </c>
      <c r="AK993">
        <f>MAX(0, INDEX(Model_Assumptions[Values], 4) - $AD993)</f>
        <v>7.9839707346600203E-3</v>
      </c>
      <c r="AL993">
        <f>MAX(0, INDEX(Model_Assumptions[Values], 5) - $AC993)</f>
        <v>0</v>
      </c>
      <c r="AM993">
        <f>INDEX(Model_Assumptions[Values], 6) * MAX(0, INDEX(Model_Assumptions[Values], 3) - $AB993)^2</f>
        <v>0</v>
      </c>
      <c r="AN993">
        <f t="shared" si="356"/>
        <v>1413.6323315818365</v>
      </c>
      <c r="AO993" cm="1">
        <f t="array" ref="AO993">IFERROR(STDEV(IF($E$2:$E$2201=$E993, $AJ$2:$AJ$2201)), 0)</f>
        <v>295.4060310434931</v>
      </c>
      <c r="AP993">
        <f t="shared" si="364"/>
        <v>-1.1212972576327054</v>
      </c>
      <c r="AQ993">
        <f t="shared" si="357"/>
        <v>2.418208595280508E-2</v>
      </c>
      <c r="AR993" cm="1">
        <f t="array" ref="AR993">IFERROR(STDEV(IF($E$2:$E$2201=$E993, $AK$2:$AK$2201)), 0)</f>
        <v>1.4535245841984033E-2</v>
      </c>
      <c r="AS993">
        <f t="shared" si="365"/>
        <v>-1.1144025628626071</v>
      </c>
      <c r="AT993">
        <f t="shared" si="358"/>
        <v>3.7339595178439546E-3</v>
      </c>
      <c r="AU993" cm="1">
        <f t="array" ref="AU993">IFERROR(STDEV(IF($E$2:$E$2201=$E993, $AL$2:$AL$2201)), 0)</f>
        <v>6.1219463619114354E-3</v>
      </c>
      <c r="AV993">
        <f t="shared" si="366"/>
        <v>-0.60993012631984456</v>
      </c>
      <c r="AW993">
        <f t="shared" si="359"/>
        <v>0</v>
      </c>
      <c r="AX993" cm="1">
        <f t="array" ref="AX993">IFERROR(STDEV(IF($E$2:$E$2201=$E993, $AM$2:$AM$2201)), 0)</f>
        <v>0</v>
      </c>
      <c r="AY993">
        <f t="shared" si="367"/>
        <v>-0.60993012631984456</v>
      </c>
      <c r="AZ993">
        <f>INDEX(Model_Assumptions[Values],9)*((INDEX(Model_Scenarios[GR Weight],1)*$AG993)+(INDEX(Model_Scenarios[GP Weight],1)*$AH993)+(INDEX(Model_Scenarios[LTV Weight],1)*$AI993))-(INDEX(Model_Scenarios[LTV Weight],1)*$AP993)-(INDEX(Model_Scenarios[GP Weight],1)*($AS993+$AV993+$AY993))</f>
        <v>2.7049067883831106</v>
      </c>
      <c r="BA993">
        <f>INDEX(Model_Assumptions[Values],9)*((INDEX(Model_Scenarios[GR Weight],2)*$AG993)+(INDEX(Model_Scenarios[GP Weight],2)*$AH993)+(INDEX(Model_Scenarios[LTV Weight],2)*$AI993))-(INDEX(Model_Scenarios[LTV Weight],2)*$AP993)-(INDEX(Model_Scenarios[GP Weight],2)*($AS993+$AV993+$AY993))</f>
        <v>3.2744499500280941</v>
      </c>
      <c r="BB993">
        <f>INDEX(Model_Assumptions[Values],9)*((INDEX(Model_Scenarios[GR Weight],3)*$AG993)+(INDEX(Model_Scenarios[GP Weight],3)*$AH993)+(INDEX(Model_Scenarios[LTV Weight],3)*$AI993))-(INDEX(Model_Scenarios[LTV Weight],3)*$AP993)-(INDEX(Model_Scenarios[GP Weight],3)*($AS993+$AV993+$AY993))</f>
        <v>4.1857978770482784</v>
      </c>
      <c r="BC993">
        <f>INDEX(Model_Assumptions[Values],9)*((INDEX(Model_Scenarios[GR Weight],4)*$AG993)+(INDEX(Model_Scenarios[GP Weight],4)*$AH993)+(INDEX(Model_Scenarios[LTV Weight],4)*$AI993))-(INDEX(Model_Scenarios[LTV Weight],4)*$AP993)-(INDEX(Model_Scenarios[GP Weight],4)*($AS993+$AV993+$AY993))</f>
        <v>4.4139306152591198</v>
      </c>
      <c r="BD993">
        <f>INDEX(Model_Assumptions[Values],9)*((INDEX(Model_Scenarios[GR Weight],5)*$AG993)+(INDEX(Model_Scenarios[GP Weight],5)*$AH993)+(INDEX(Model_Scenarios[LTV Weight],5)*$AI993))-(INDEX(Model_Scenarios[LTV Weight],5)*$AP993)-(INDEX(Model_Scenarios[GP Weight],5)*($AS993+$AV993+$AY993))</f>
        <v>4.9826850930219821</v>
      </c>
    </row>
    <row r="994" spans="1:56" x14ac:dyDescent="0.25">
      <c r="A994">
        <v>993</v>
      </c>
      <c r="B994">
        <v>20</v>
      </c>
      <c r="C994" s="3">
        <v>43</v>
      </c>
      <c r="D994" s="4">
        <v>0.84</v>
      </c>
      <c r="E994" t="str">
        <v>SKU-1026</v>
      </c>
      <c r="F994" t="str">
        <v>Raise</v>
      </c>
      <c r="G994" t="str">
        <v>Full</v>
      </c>
      <c r="H994">
        <v>106.06</v>
      </c>
      <c r="I994">
        <v>33.42</v>
      </c>
      <c r="J994">
        <v>39</v>
      </c>
      <c r="K994">
        <v>4136.34</v>
      </c>
      <c r="L994">
        <v>2832.96</v>
      </c>
      <c r="M994">
        <v>0.68489534225909865</v>
      </c>
      <c r="N994">
        <v>125.95982059079952</v>
      </c>
      <c r="O994">
        <v>398.21354126878305</v>
      </c>
      <c r="P994">
        <v>498.47354126878326</v>
      </c>
      <c r="Q994">
        <v>1061.3751512398956</v>
      </c>
      <c r="R994">
        <v>964.08242904290512</v>
      </c>
      <c r="S994">
        <v>1</v>
      </c>
      <c r="T994">
        <f t="shared" si="345"/>
        <v>122.7758492962716</v>
      </c>
      <c r="U994">
        <f t="shared" si="346"/>
        <v>0.15760747969330191</v>
      </c>
      <c r="V994">
        <f>IF($F994="Reduce", INDEX(Model_Assumptions[Values], 2), INDEX(Model_Assumptions[Values], 1))</f>
        <v>-0.4</v>
      </c>
      <c r="W994">
        <f t="shared" si="347"/>
        <v>36.541323316784492</v>
      </c>
      <c r="X994">
        <f t="shared" si="360"/>
        <v>4486.3920046278681</v>
      </c>
      <c r="Y994">
        <f t="shared" si="348"/>
        <v>3265.1809793809302</v>
      </c>
      <c r="Z994">
        <f t="shared" si="349"/>
        <v>350.05200462786797</v>
      </c>
      <c r="AA994">
        <f t="shared" si="350"/>
        <v>432.2209793809302</v>
      </c>
      <c r="AB994">
        <f t="shared" si="361"/>
        <v>0.72779662945475643</v>
      </c>
      <c r="AC994">
        <f t="shared" si="351"/>
        <v>4.2901287195657778E-2</v>
      </c>
      <c r="AD994">
        <f t="shared" si="352"/>
        <v>4.2901287195657778E-2</v>
      </c>
      <c r="AE994">
        <f t="shared" si="353"/>
        <v>0.84000000000000008</v>
      </c>
      <c r="AF994">
        <f t="shared" si="362"/>
        <v>154.25318864686474</v>
      </c>
      <c r="AG994">
        <f t="shared" si="354"/>
        <v>0.87905600475698698</v>
      </c>
      <c r="AH994">
        <f t="shared" si="355"/>
        <v>0.86708911024802249</v>
      </c>
      <c r="AI994">
        <f t="shared" si="363"/>
        <v>0.15999999999999992</v>
      </c>
      <c r="AJ994">
        <f>MAX(0, $R994 - $AA994) * INDEX(Model_Assumptions[Values], 7)</f>
        <v>1063.7228993239498</v>
      </c>
      <c r="AK994">
        <f>MAX(0, INDEX(Model_Assumptions[Values], 4) - $AD994)</f>
        <v>7.0987128043422248E-3</v>
      </c>
      <c r="AL994">
        <f>MAX(0, INDEX(Model_Assumptions[Values], 5) - $AC994)</f>
        <v>0</v>
      </c>
      <c r="AM994">
        <f>INDEX(Model_Assumptions[Values], 6) * MAX(0, INDEX(Model_Assumptions[Values], 3) - $AB994)^2</f>
        <v>0</v>
      </c>
      <c r="AN994">
        <f t="shared" si="356"/>
        <v>1413.6323315818365</v>
      </c>
      <c r="AO994" cm="1">
        <f t="array" ref="AO994">IFERROR(STDEV(IF($E$2:$E$2201=$E994, $AJ$2:$AJ$2201)), 0)</f>
        <v>295.4060310434931</v>
      </c>
      <c r="AP994">
        <f t="shared" si="364"/>
        <v>-1.1845033461973191</v>
      </c>
      <c r="AQ994">
        <f t="shared" si="357"/>
        <v>2.418208595280508E-2</v>
      </c>
      <c r="AR994" cm="1">
        <f t="array" ref="AR994">IFERROR(STDEV(IF($E$2:$E$2201=$E994, $AK$2:$AK$2201)), 0)</f>
        <v>1.4535245841984033E-2</v>
      </c>
      <c r="AS994">
        <f t="shared" si="365"/>
        <v>-1.1753067911048836</v>
      </c>
      <c r="AT994">
        <f t="shared" si="358"/>
        <v>3.7339595178439546E-3</v>
      </c>
      <c r="AU994" cm="1">
        <f t="array" ref="AU994">IFERROR(STDEV(IF($E$2:$E$2201=$E994, $AL$2:$AL$2201)), 0)</f>
        <v>6.1219463619114354E-3</v>
      </c>
      <c r="AV994">
        <f t="shared" si="366"/>
        <v>-0.60993012631984456</v>
      </c>
      <c r="AW994">
        <f t="shared" si="359"/>
        <v>0</v>
      </c>
      <c r="AX994" cm="1">
        <f t="array" ref="AX994">IFERROR(STDEV(IF($E$2:$E$2201=$E994, $AM$2:$AM$2201)), 0)</f>
        <v>0</v>
      </c>
      <c r="AY994">
        <f t="shared" si="367"/>
        <v>-0.60993012631984456</v>
      </c>
      <c r="AZ994">
        <f>INDEX(Model_Assumptions[Values],9)*((INDEX(Model_Scenarios[GR Weight],1)*$AG994)+(INDEX(Model_Scenarios[GP Weight],1)*$AH994)+(INDEX(Model_Scenarios[LTV Weight],1)*$AI994))-(INDEX(Model_Scenarios[LTV Weight],1)*$AP994)-(INDEX(Model_Scenarios[GP Weight],1)*($AS994+$AV994+$AY994))</f>
        <v>2.7001919388348172</v>
      </c>
      <c r="BA994">
        <f>INDEX(Model_Assumptions[Values],9)*((INDEX(Model_Scenarios[GR Weight],2)*$AG994)+(INDEX(Model_Scenarios[GP Weight],2)*$AH994)+(INDEX(Model_Scenarios[LTV Weight],2)*$AI994))-(INDEX(Model_Scenarios[LTV Weight],2)*$AP994)-(INDEX(Model_Scenarios[GP Weight],2)*($AS994+$AV994+$AY994))</f>
        <v>3.2953416975929346</v>
      </c>
      <c r="BB994">
        <f>INDEX(Model_Assumptions[Values],9)*((INDEX(Model_Scenarios[GR Weight],3)*$AG994)+(INDEX(Model_Scenarios[GP Weight],3)*$AH994)+(INDEX(Model_Scenarios[LTV Weight],3)*$AI994))-(INDEX(Model_Scenarios[LTV Weight],3)*$AP994)-(INDEX(Model_Scenarios[GP Weight],3)*($AS994+$AV994+$AY994))</f>
        <v>4.2483357526698011</v>
      </c>
      <c r="BC994">
        <f>INDEX(Model_Assumptions[Values],9)*((INDEX(Model_Scenarios[GR Weight],4)*$AG994)+(INDEX(Model_Scenarios[GP Weight],4)*$AH994)+(INDEX(Model_Scenarios[LTV Weight],4)*$AI994))-(INDEX(Model_Scenarios[LTV Weight],4)*$AP994)-(INDEX(Model_Scenarios[GP Weight],4)*($AS994+$AV994+$AY994))</f>
        <v>4.4894134204285621</v>
      </c>
      <c r="BD994">
        <f>INDEX(Model_Assumptions[Values],9)*((INDEX(Model_Scenarios[GR Weight],5)*$AG994)+(INDEX(Model_Scenarios[GP Weight],5)*$AH994)+(INDEX(Model_Scenarios[LTV Weight],5)*$AI994))-(INDEX(Model_Scenarios[LTV Weight],5)*$AP994)-(INDEX(Model_Scenarios[GP Weight],5)*($AS994+$AV994+$AY994))</f>
        <v>5.0770187685478945</v>
      </c>
    </row>
    <row r="995" spans="1:56" x14ac:dyDescent="0.25">
      <c r="A995">
        <v>994</v>
      </c>
      <c r="B995">
        <v>20</v>
      </c>
      <c r="C995" s="3">
        <v>44</v>
      </c>
      <c r="D995" s="4">
        <v>0.86</v>
      </c>
      <c r="E995" t="str">
        <v>SKU-1026</v>
      </c>
      <c r="F995" t="str">
        <v>Raise</v>
      </c>
      <c r="G995" t="str">
        <v>Full</v>
      </c>
      <c r="H995">
        <v>106.06</v>
      </c>
      <c r="I995">
        <v>33.42</v>
      </c>
      <c r="J995">
        <v>39</v>
      </c>
      <c r="K995">
        <v>4136.34</v>
      </c>
      <c r="L995">
        <v>2832.96</v>
      </c>
      <c r="M995">
        <v>0.68489534225909865</v>
      </c>
      <c r="N995">
        <v>125.95982059079952</v>
      </c>
      <c r="O995">
        <v>398.21354126878305</v>
      </c>
      <c r="P995">
        <v>498.47354126878326</v>
      </c>
      <c r="Q995">
        <v>1061.3751512398956</v>
      </c>
      <c r="R995">
        <v>964.08242904290512</v>
      </c>
      <c r="S995">
        <v>1</v>
      </c>
      <c r="T995">
        <f t="shared" si="345"/>
        <v>123.17384570808758</v>
      </c>
      <c r="U995">
        <f t="shared" si="346"/>
        <v>0.16136003873361851</v>
      </c>
      <c r="V995">
        <f>IF($F995="Reduce", INDEX(Model_Assumptions[Values], 2), INDEX(Model_Assumptions[Values], 1))</f>
        <v>-0.4</v>
      </c>
      <c r="W995">
        <f t="shared" si="347"/>
        <v>36.482783395755554</v>
      </c>
      <c r="X995">
        <f t="shared" si="360"/>
        <v>4493.7247329903739</v>
      </c>
      <c r="Y995">
        <f t="shared" si="348"/>
        <v>3274.4701119042229</v>
      </c>
      <c r="Z995">
        <f t="shared" si="349"/>
        <v>357.38473299037378</v>
      </c>
      <c r="AA995">
        <f t="shared" si="350"/>
        <v>441.51011190422287</v>
      </c>
      <c r="AB995">
        <f t="shared" si="361"/>
        <v>0.72867616653617517</v>
      </c>
      <c r="AC995">
        <f t="shared" si="351"/>
        <v>4.3780824277076524E-2</v>
      </c>
      <c r="AD995">
        <f t="shared" si="352"/>
        <v>4.3780824277076524E-2</v>
      </c>
      <c r="AE995">
        <f t="shared" si="353"/>
        <v>0.85999999999999965</v>
      </c>
      <c r="AF995">
        <f t="shared" si="362"/>
        <v>134.97154006600704</v>
      </c>
      <c r="AG995">
        <f t="shared" si="354"/>
        <v>0.89747006556250941</v>
      </c>
      <c r="AH995">
        <f t="shared" si="355"/>
        <v>0.88572426688973449</v>
      </c>
      <c r="AI995">
        <f t="shared" si="363"/>
        <v>0.14000000000000035</v>
      </c>
      <c r="AJ995">
        <f>MAX(0, $R995 - $AA995) * INDEX(Model_Assumptions[Values], 7)</f>
        <v>1045.1446342773645</v>
      </c>
      <c r="AK995">
        <f>MAX(0, INDEX(Model_Assumptions[Values], 4) - $AD995)</f>
        <v>6.2191757229234784E-3</v>
      </c>
      <c r="AL995">
        <f>MAX(0, INDEX(Model_Assumptions[Values], 5) - $AC995)</f>
        <v>0</v>
      </c>
      <c r="AM995">
        <f>INDEX(Model_Assumptions[Values], 6) * MAX(0, INDEX(Model_Assumptions[Values], 3) - $AB995)^2</f>
        <v>0</v>
      </c>
      <c r="AN995">
        <f t="shared" si="356"/>
        <v>1413.6323315818365</v>
      </c>
      <c r="AO995" cm="1">
        <f t="array" ref="AO995">IFERROR(STDEV(IF($E$2:$E$2201=$E995, $AJ$2:$AJ$2201)), 0)</f>
        <v>295.4060310434931</v>
      </c>
      <c r="AP995">
        <f t="shared" si="364"/>
        <v>-1.2473939546962702</v>
      </c>
      <c r="AQ995">
        <f t="shared" si="357"/>
        <v>2.418208595280508E-2</v>
      </c>
      <c r="AR995" cm="1">
        <f t="array" ref="AR995">IFERROR(STDEV(IF($E$2:$E$2201=$E995, $AK$2:$AK$2201)), 0)</f>
        <v>1.4535245841984033E-2</v>
      </c>
      <c r="AS995">
        <f t="shared" si="365"/>
        <v>-1.2358174347486439</v>
      </c>
      <c r="AT995">
        <f t="shared" si="358"/>
        <v>3.7339595178439546E-3</v>
      </c>
      <c r="AU995" cm="1">
        <f t="array" ref="AU995">IFERROR(STDEV(IF($E$2:$E$2201=$E995, $AL$2:$AL$2201)), 0)</f>
        <v>6.1219463619114354E-3</v>
      </c>
      <c r="AV995">
        <f t="shared" si="366"/>
        <v>-0.60993012631984456</v>
      </c>
      <c r="AW995">
        <f t="shared" si="359"/>
        <v>0</v>
      </c>
      <c r="AX995" cm="1">
        <f t="array" ref="AX995">IFERROR(STDEV(IF($E$2:$E$2201=$E995, $AM$2:$AM$2201)), 0)</f>
        <v>0</v>
      </c>
      <c r="AY995">
        <f t="shared" si="367"/>
        <v>-0.60993012631984456</v>
      </c>
      <c r="AZ995">
        <f>INDEX(Model_Assumptions[Values],9)*((INDEX(Model_Scenarios[GR Weight],1)*$AG995)+(INDEX(Model_Scenarios[GP Weight],1)*$AH995)+(INDEX(Model_Scenarios[LTV Weight],1)*$AI995))-(INDEX(Model_Scenarios[LTV Weight],1)*$AP995)-(INDEX(Model_Scenarios[GP Weight],1)*($AS995+$AV995+$AY995))</f>
        <v>2.6950800987219732</v>
      </c>
      <c r="BA995">
        <f>INDEX(Model_Assumptions[Values],9)*((INDEX(Model_Scenarios[GR Weight],2)*$AG995)+(INDEX(Model_Scenarios[GP Weight],2)*$AH995)+(INDEX(Model_Scenarios[LTV Weight],2)*$AI995))-(INDEX(Model_Scenarios[LTV Weight],2)*$AP995)-(INDEX(Model_Scenarios[GP Weight],2)*($AS995+$AV995+$AY995))</f>
        <v>3.3157684240918601</v>
      </c>
      <c r="BB995">
        <f>INDEX(Model_Assumptions[Values],9)*((INDEX(Model_Scenarios[GR Weight],3)*$AG995)+(INDEX(Model_Scenarios[GP Weight],3)*$AH995)+(INDEX(Model_Scenarios[LTV Weight],3)*$AI995))-(INDEX(Model_Scenarios[LTV Weight],3)*$AP995)-(INDEX(Model_Scenarios[GP Weight],3)*($AS995+$AV995+$AY995))</f>
        <v>4.3102998214745973</v>
      </c>
      <c r="BC995">
        <f>INDEX(Model_Assumptions[Values],9)*((INDEX(Model_Scenarios[GR Weight],4)*$AG995)+(INDEX(Model_Scenarios[GP Weight],4)*$AH995)+(INDEX(Model_Scenarios[LTV Weight],4)*$AI995))-(INDEX(Model_Scenarios[LTV Weight],4)*$AP995)-(INDEX(Model_Scenarios[GP Weight],4)*($AS995+$AV995+$AY995))</f>
        <v>4.5642954587862246</v>
      </c>
      <c r="BD995">
        <f>INDEX(Model_Assumptions[Values],9)*((INDEX(Model_Scenarios[GR Weight],5)*$AG995)+(INDEX(Model_Scenarios[GP Weight],5)*$AH995)+(INDEX(Model_Scenarios[LTV Weight],5)*$AI995))-(INDEX(Model_Scenarios[LTV Weight],5)*$AP995)-(INDEX(Model_Scenarios[GP Weight],5)*($AS995+$AV995+$AY995))</f>
        <v>5.1706830162469304</v>
      </c>
    </row>
    <row r="996" spans="1:56" x14ac:dyDescent="0.25">
      <c r="A996">
        <v>995</v>
      </c>
      <c r="B996">
        <v>20</v>
      </c>
      <c r="C996" s="3">
        <v>45</v>
      </c>
      <c r="D996" s="4">
        <v>0.88</v>
      </c>
      <c r="E996" t="str">
        <v>SKU-1026</v>
      </c>
      <c r="F996" t="str">
        <v>Raise</v>
      </c>
      <c r="G996" t="str">
        <v>Full</v>
      </c>
      <c r="H996">
        <v>106.06</v>
      </c>
      <c r="I996">
        <v>33.42</v>
      </c>
      <c r="J996">
        <v>39</v>
      </c>
      <c r="K996">
        <v>4136.34</v>
      </c>
      <c r="L996">
        <v>2832.96</v>
      </c>
      <c r="M996">
        <v>0.68489534225909865</v>
      </c>
      <c r="N996">
        <v>125.95982059079952</v>
      </c>
      <c r="O996">
        <v>398.21354126878305</v>
      </c>
      <c r="P996">
        <v>498.47354126878326</v>
      </c>
      <c r="Q996">
        <v>1061.3751512398956</v>
      </c>
      <c r="R996">
        <v>964.08242904290512</v>
      </c>
      <c r="S996">
        <v>1</v>
      </c>
      <c r="T996">
        <f t="shared" si="345"/>
        <v>123.57184211990358</v>
      </c>
      <c r="U996">
        <f t="shared" si="346"/>
        <v>0.16511259777393528</v>
      </c>
      <c r="V996">
        <f>IF($F996="Reduce", INDEX(Model_Assumptions[Values], 2), INDEX(Model_Assumptions[Values], 1))</f>
        <v>-0.4</v>
      </c>
      <c r="W996">
        <f t="shared" si="347"/>
        <v>36.424243474726609</v>
      </c>
      <c r="X996">
        <f t="shared" si="360"/>
        <v>4501.0108639958444</v>
      </c>
      <c r="Y996">
        <f t="shared" si="348"/>
        <v>3283.7126470704811</v>
      </c>
      <c r="Z996">
        <f t="shared" si="349"/>
        <v>364.67086399584423</v>
      </c>
      <c r="AA996">
        <f t="shared" si="350"/>
        <v>450.75264707048109</v>
      </c>
      <c r="AB996">
        <f t="shared" si="361"/>
        <v>0.72955003804530094</v>
      </c>
      <c r="AC996">
        <f t="shared" si="351"/>
        <v>4.4654695786202292E-2</v>
      </c>
      <c r="AD996">
        <f t="shared" si="352"/>
        <v>4.4654695786202292E-2</v>
      </c>
      <c r="AE996">
        <f t="shared" si="353"/>
        <v>0.87999999999999989</v>
      </c>
      <c r="AF996">
        <f t="shared" si="362"/>
        <v>115.68989148514872</v>
      </c>
      <c r="AG996">
        <f t="shared" si="354"/>
        <v>0.91576711036479186</v>
      </c>
      <c r="AH996">
        <f t="shared" si="355"/>
        <v>0.9042659434303445</v>
      </c>
      <c r="AI996">
        <f t="shared" si="363"/>
        <v>0.12000000000000011</v>
      </c>
      <c r="AJ996">
        <f>MAX(0, $R996 - $AA996) * INDEX(Model_Assumptions[Values], 7)</f>
        <v>1026.6595639448481</v>
      </c>
      <c r="AK996">
        <f>MAX(0, INDEX(Model_Assumptions[Values], 4) - $AD996)</f>
        <v>5.3453042137977108E-3</v>
      </c>
      <c r="AL996">
        <f>MAX(0, INDEX(Model_Assumptions[Values], 5) - $AC996)</f>
        <v>0</v>
      </c>
      <c r="AM996">
        <f>INDEX(Model_Assumptions[Values], 6) * MAX(0, INDEX(Model_Assumptions[Values], 3) - $AB996)^2</f>
        <v>0</v>
      </c>
      <c r="AN996">
        <f t="shared" si="356"/>
        <v>1413.6323315818365</v>
      </c>
      <c r="AO996" cm="1">
        <f t="array" ref="AO996">IFERROR(STDEV(IF($E$2:$E$2201=$E996, $AJ$2:$AJ$2201)), 0)</f>
        <v>295.4060310434931</v>
      </c>
      <c r="AP996">
        <f t="shared" si="364"/>
        <v>-1.3099690831295649</v>
      </c>
      <c r="AQ996">
        <f t="shared" si="357"/>
        <v>2.418208595280508E-2</v>
      </c>
      <c r="AR996" cm="1">
        <f t="array" ref="AR996">IFERROR(STDEV(IF($E$2:$E$2201=$E996, $AK$2:$AK$2201)), 0)</f>
        <v>1.4535245841984033E-2</v>
      </c>
      <c r="AS996">
        <f t="shared" si="365"/>
        <v>-1.29593829672964</v>
      </c>
      <c r="AT996">
        <f t="shared" si="358"/>
        <v>3.7339595178439546E-3</v>
      </c>
      <c r="AU996" cm="1">
        <f t="array" ref="AU996">IFERROR(STDEV(IF($E$2:$E$2201=$E996, $AL$2:$AL$2201)), 0)</f>
        <v>6.1219463619114354E-3</v>
      </c>
      <c r="AV996">
        <f t="shared" si="366"/>
        <v>-0.60993012631984456</v>
      </c>
      <c r="AW996">
        <f t="shared" si="359"/>
        <v>0</v>
      </c>
      <c r="AX996" cm="1">
        <f t="array" ref="AX996">IFERROR(STDEV(IF($E$2:$E$2201=$E996, $AM$2:$AM$2201)), 0)</f>
        <v>0</v>
      </c>
      <c r="AY996">
        <f t="shared" si="367"/>
        <v>-0.60993012631984456</v>
      </c>
      <c r="AZ996">
        <f>INDEX(Model_Assumptions[Values],9)*((INDEX(Model_Scenarios[GR Weight],1)*$AG996)+(INDEX(Model_Scenarios[GP Weight],1)*$AH996)+(INDEX(Model_Scenarios[LTV Weight],1)*$AI996))-(INDEX(Model_Scenarios[LTV Weight],1)*$AP996)-(INDEX(Model_Scenarios[GP Weight],1)*($AS996+$AV996+$AY996))</f>
        <v>2.6895716483381533</v>
      </c>
      <c r="BA996">
        <f>INDEX(Model_Assumptions[Values],9)*((INDEX(Model_Scenarios[GR Weight],2)*$AG996)+(INDEX(Model_Scenarios[GP Weight],2)*$AH996)+(INDEX(Model_Scenarios[LTV Weight],2)*$AI996))-(INDEX(Model_Scenarios[LTV Weight],2)*$AP996)-(INDEX(Model_Scenarios[GP Weight],2)*($AS996+$AV996+$AY996))</f>
        <v>3.3357308901120222</v>
      </c>
      <c r="BB996">
        <f>INDEX(Model_Assumptions[Values],9)*((INDEX(Model_Scenarios[GR Weight],3)*$AG996)+(INDEX(Model_Scenarios[GP Weight],3)*$AH996)+(INDEX(Model_Scenarios[LTV Weight],3)*$AI996))-(INDEX(Model_Scenarios[LTV Weight],3)*$AP996)-(INDEX(Model_Scenarios[GP Weight],3)*($AS996+$AV996+$AY996))</f>
        <v>4.3716914144901846</v>
      </c>
      <c r="BC996">
        <f>INDEX(Model_Assumptions[Values],9)*((INDEX(Model_Scenarios[GR Weight],4)*$AG996)+(INDEX(Model_Scenarios[GP Weight],4)*$AH996)+(INDEX(Model_Scenarios[LTV Weight],4)*$AI996))-(INDEX(Model_Scenarios[LTV Weight],4)*$AP996)-(INDEX(Model_Scenarios[GP Weight],4)*($AS996+$AV996+$AY996))</f>
        <v>4.638578061359623</v>
      </c>
      <c r="BD996">
        <f>INDEX(Model_Assumptions[Values],9)*((INDEX(Model_Scenarios[GR Weight],5)*$AG996)+(INDEX(Model_Scenarios[GP Weight],5)*$AH996)+(INDEX(Model_Scenarios[LTV Weight],5)*$AI996))-(INDEX(Model_Scenarios[LTV Weight],5)*$AP996)-(INDEX(Model_Scenarios[GP Weight],5)*($AS996+$AV996+$AY996))</f>
        <v>5.2636799277337625</v>
      </c>
    </row>
    <row r="997" spans="1:56" x14ac:dyDescent="0.25">
      <c r="A997">
        <v>996</v>
      </c>
      <c r="B997">
        <v>20</v>
      </c>
      <c r="C997" s="3">
        <v>46</v>
      </c>
      <c r="D997" s="4">
        <v>0.9</v>
      </c>
      <c r="E997" t="str">
        <v>SKU-1026</v>
      </c>
      <c r="F997" t="str">
        <v>Raise</v>
      </c>
      <c r="G997" t="str">
        <v>Full</v>
      </c>
      <c r="H997">
        <v>106.06</v>
      </c>
      <c r="I997">
        <v>33.42</v>
      </c>
      <c r="J997">
        <v>39</v>
      </c>
      <c r="K997">
        <v>4136.34</v>
      </c>
      <c r="L997">
        <v>2832.96</v>
      </c>
      <c r="M997">
        <v>0.68489534225909865</v>
      </c>
      <c r="N997">
        <v>125.95982059079952</v>
      </c>
      <c r="O997">
        <v>398.21354126878305</v>
      </c>
      <c r="P997">
        <v>498.47354126878326</v>
      </c>
      <c r="Q997">
        <v>1061.3751512398956</v>
      </c>
      <c r="R997">
        <v>964.08242904290512</v>
      </c>
      <c r="S997">
        <v>1</v>
      </c>
      <c r="T997">
        <f t="shared" si="345"/>
        <v>123.96983853171957</v>
      </c>
      <c r="U997">
        <f t="shared" si="346"/>
        <v>0.16886515681425204</v>
      </c>
      <c r="V997">
        <f>IF($F997="Reduce", INDEX(Model_Assumptions[Values], 2), INDEX(Model_Assumptions[Values], 1))</f>
        <v>-0.4</v>
      </c>
      <c r="W997">
        <f t="shared" si="347"/>
        <v>36.365703553697664</v>
      </c>
      <c r="X997">
        <f t="shared" si="360"/>
        <v>4508.2503976442804</v>
      </c>
      <c r="Y997">
        <f t="shared" si="348"/>
        <v>3292.9085848797044</v>
      </c>
      <c r="Z997">
        <f t="shared" si="349"/>
        <v>371.91039764428024</v>
      </c>
      <c r="AA997">
        <f t="shared" si="350"/>
        <v>459.94858487970441</v>
      </c>
      <c r="AB997">
        <f t="shared" si="361"/>
        <v>0.73041829854889273</v>
      </c>
      <c r="AC997">
        <f t="shared" si="351"/>
        <v>4.5522956289794081E-2</v>
      </c>
      <c r="AD997">
        <f t="shared" si="352"/>
        <v>4.5522956289794081E-2</v>
      </c>
      <c r="AE997">
        <f t="shared" si="353"/>
        <v>0.90000000000000013</v>
      </c>
      <c r="AF997">
        <f t="shared" si="362"/>
        <v>96.40824290429039</v>
      </c>
      <c r="AG997">
        <f t="shared" si="354"/>
        <v>0.93394713916383643</v>
      </c>
      <c r="AH997">
        <f t="shared" si="355"/>
        <v>0.92271413986985173</v>
      </c>
      <c r="AI997">
        <f t="shared" si="363"/>
        <v>9.9999999999999867E-2</v>
      </c>
      <c r="AJ997">
        <f>MAX(0, $R997 - $AA997) * INDEX(Model_Assumptions[Values], 7)</f>
        <v>1008.2676883264014</v>
      </c>
      <c r="AK997">
        <f>MAX(0, INDEX(Model_Assumptions[Values], 4) - $AD997)</f>
        <v>4.4770437102059218E-3</v>
      </c>
      <c r="AL997">
        <f>MAX(0, INDEX(Model_Assumptions[Values], 5) - $AC997)</f>
        <v>0</v>
      </c>
      <c r="AM997">
        <f>INDEX(Model_Assumptions[Values], 6) * MAX(0, INDEX(Model_Assumptions[Values], 3) - $AB997)^2</f>
        <v>0</v>
      </c>
      <c r="AN997">
        <f t="shared" si="356"/>
        <v>1413.6323315818365</v>
      </c>
      <c r="AO997" cm="1">
        <f t="array" ref="AO997">IFERROR(STDEV(IF($E$2:$E$2201=$E997, $AJ$2:$AJ$2201)), 0)</f>
        <v>295.4060310434931</v>
      </c>
      <c r="AP997">
        <f t="shared" si="364"/>
        <v>-1.3722287314972004</v>
      </c>
      <c r="AQ997">
        <f t="shared" si="357"/>
        <v>2.418208595280508E-2</v>
      </c>
      <c r="AR997" cm="1">
        <f t="array" ref="AR997">IFERROR(STDEV(IF($E$2:$E$2201=$E997, $AK$2:$AK$2201)), 0)</f>
        <v>1.4535245841984033E-2</v>
      </c>
      <c r="AS997">
        <f t="shared" si="365"/>
        <v>-1.3556731311473613</v>
      </c>
      <c r="AT997">
        <f t="shared" si="358"/>
        <v>3.7339595178439546E-3</v>
      </c>
      <c r="AU997" cm="1">
        <f t="array" ref="AU997">IFERROR(STDEV(IF($E$2:$E$2201=$E997, $AL$2:$AL$2201)), 0)</f>
        <v>6.1219463619114354E-3</v>
      </c>
      <c r="AV997">
        <f t="shared" si="366"/>
        <v>-0.60993012631984456</v>
      </c>
      <c r="AW997">
        <f t="shared" si="359"/>
        <v>0</v>
      </c>
      <c r="AX997" cm="1">
        <f t="array" ref="AX997">IFERROR(STDEV(IF($E$2:$E$2201=$E997, $AM$2:$AM$2201)), 0)</f>
        <v>0</v>
      </c>
      <c r="AY997">
        <f t="shared" si="367"/>
        <v>-0.60993012631984456</v>
      </c>
      <c r="AZ997">
        <f>INDEX(Model_Assumptions[Values],9)*((INDEX(Model_Scenarios[GR Weight],1)*$AG997)+(INDEX(Model_Scenarios[GP Weight],1)*$AH997)+(INDEX(Model_Scenarios[LTV Weight],1)*$AI997))-(INDEX(Model_Scenarios[LTV Weight],1)*$AP997)-(INDEX(Model_Scenarios[GP Weight],1)*($AS997+$AV997+$AY997))</f>
        <v>2.6836669630933092</v>
      </c>
      <c r="BA997">
        <f>INDEX(Model_Assumptions[Values],9)*((INDEX(Model_Scenarios[GR Weight],2)*$AG997)+(INDEX(Model_Scenarios[GP Weight],2)*$AH997)+(INDEX(Model_Scenarios[LTV Weight],2)*$AI997))-(INDEX(Model_Scenarios[LTV Weight],2)*$AP997)-(INDEX(Model_Scenarios[GP Weight],2)*($AS997+$AV997+$AY997))</f>
        <v>3.3552298464733195</v>
      </c>
      <c r="BB997">
        <f>INDEX(Model_Assumptions[Values],9)*((INDEX(Model_Scenarios[GR Weight],3)*$AG997)+(INDEX(Model_Scenarios[GP Weight],3)*$AH997)+(INDEX(Model_Scenarios[LTV Weight],3)*$AI997))-(INDEX(Model_Scenarios[LTV Weight],3)*$AP997)-(INDEX(Model_Scenarios[GP Weight],3)*($AS997+$AV997+$AY997))</f>
        <v>4.4325118456513835</v>
      </c>
      <c r="BC997">
        <f>INDEX(Model_Assumptions[Values],9)*((INDEX(Model_Scenarios[GR Weight],4)*$AG997)+(INDEX(Model_Scenarios[GP Weight],4)*$AH997)+(INDEX(Model_Scenarios[LTV Weight],4)*$AI997))-(INDEX(Model_Scenarios[LTV Weight],4)*$AP997)-(INDEX(Model_Scenarios[GP Weight],4)*($AS997+$AV997+$AY997))</f>
        <v>4.7122625420835815</v>
      </c>
      <c r="BD997">
        <f>INDEX(Model_Assumptions[Values],9)*((INDEX(Model_Scenarios[GR Weight],5)*$AG997)+(INDEX(Model_Scenarios[GP Weight],5)*$AH997)+(INDEX(Model_Scenarios[LTV Weight],5)*$AI997))-(INDEX(Model_Scenarios[LTV Weight],5)*$AP997)-(INDEX(Model_Scenarios[GP Weight],5)*($AS997+$AV997+$AY997))</f>
        <v>5.3560115677631064</v>
      </c>
    </row>
    <row r="998" spans="1:56" x14ac:dyDescent="0.25">
      <c r="A998">
        <v>997</v>
      </c>
      <c r="B998">
        <v>20</v>
      </c>
      <c r="C998" s="3">
        <v>47</v>
      </c>
      <c r="D998" s="4">
        <v>0.92</v>
      </c>
      <c r="E998" t="str">
        <v>SKU-1026</v>
      </c>
      <c r="F998" t="str">
        <v>Raise</v>
      </c>
      <c r="G998" t="str">
        <v>Full</v>
      </c>
      <c r="H998">
        <v>106.06</v>
      </c>
      <c r="I998">
        <v>33.42</v>
      </c>
      <c r="J998">
        <v>39</v>
      </c>
      <c r="K998">
        <v>4136.34</v>
      </c>
      <c r="L998">
        <v>2832.96</v>
      </c>
      <c r="M998">
        <v>0.68489534225909865</v>
      </c>
      <c r="N998">
        <v>125.95982059079952</v>
      </c>
      <c r="O998">
        <v>398.21354126878305</v>
      </c>
      <c r="P998">
        <v>498.47354126878326</v>
      </c>
      <c r="Q998">
        <v>1061.3751512398956</v>
      </c>
      <c r="R998">
        <v>964.08242904290512</v>
      </c>
      <c r="S998">
        <v>1</v>
      </c>
      <c r="T998">
        <f t="shared" si="345"/>
        <v>124.36783494353557</v>
      </c>
      <c r="U998">
        <f t="shared" si="346"/>
        <v>0.17261771585456881</v>
      </c>
      <c r="V998">
        <f>IF($F998="Reduce", INDEX(Model_Assumptions[Values], 2), INDEX(Model_Assumptions[Values], 1))</f>
        <v>-0.4</v>
      </c>
      <c r="W998">
        <f t="shared" si="347"/>
        <v>36.307163632668725</v>
      </c>
      <c r="X998">
        <f t="shared" si="360"/>
        <v>4515.443333935681</v>
      </c>
      <c r="Y998">
        <f t="shared" si="348"/>
        <v>3302.057925331892</v>
      </c>
      <c r="Z998">
        <f t="shared" si="349"/>
        <v>379.10333393568089</v>
      </c>
      <c r="AA998">
        <f t="shared" si="350"/>
        <v>469.09792533189193</v>
      </c>
      <c r="AB998">
        <f t="shared" si="361"/>
        <v>0.73128100191522127</v>
      </c>
      <c r="AC998">
        <f t="shared" si="351"/>
        <v>4.6385659656122624E-2</v>
      </c>
      <c r="AD998">
        <f t="shared" si="352"/>
        <v>4.6385659656122624E-2</v>
      </c>
      <c r="AE998">
        <f t="shared" si="353"/>
        <v>0.92000000000000037</v>
      </c>
      <c r="AF998">
        <f t="shared" si="362"/>
        <v>77.126594323432045</v>
      </c>
      <c r="AG998">
        <f t="shared" si="354"/>
        <v>0.95201015195964089</v>
      </c>
      <c r="AH998">
        <f t="shared" si="355"/>
        <v>0.94106885620825431</v>
      </c>
      <c r="AI998">
        <f t="shared" si="363"/>
        <v>7.9999999999999627E-2</v>
      </c>
      <c r="AJ998">
        <f>MAX(0, $R998 - $AA998) * INDEX(Model_Assumptions[Values], 7)</f>
        <v>989.96900742202638</v>
      </c>
      <c r="AK998">
        <f>MAX(0, INDEX(Model_Assumptions[Values], 4) - $AD998)</f>
        <v>3.6143403438773786E-3</v>
      </c>
      <c r="AL998">
        <f>MAX(0, INDEX(Model_Assumptions[Values], 5) - $AC998)</f>
        <v>0</v>
      </c>
      <c r="AM998">
        <f>INDEX(Model_Assumptions[Values], 6) * MAX(0, INDEX(Model_Assumptions[Values], 3) - $AB998)^2</f>
        <v>0</v>
      </c>
      <c r="AN998">
        <f t="shared" si="356"/>
        <v>1413.6323315818365</v>
      </c>
      <c r="AO998" cm="1">
        <f t="array" ref="AO998">IFERROR(STDEV(IF($E$2:$E$2201=$E998, $AJ$2:$AJ$2201)), 0)</f>
        <v>295.4060310434931</v>
      </c>
      <c r="AP998">
        <f t="shared" si="364"/>
        <v>-1.4341728997991701</v>
      </c>
      <c r="AQ998">
        <f t="shared" si="357"/>
        <v>2.418208595280508E-2</v>
      </c>
      <c r="AR998" cm="1">
        <f t="array" ref="AR998">IFERROR(STDEV(IF($E$2:$E$2201=$E998, $AK$2:$AK$2201)), 0)</f>
        <v>1.4535245841984033E-2</v>
      </c>
      <c r="AS998">
        <f t="shared" si="365"/>
        <v>-1.4150256440465023</v>
      </c>
      <c r="AT998">
        <f t="shared" si="358"/>
        <v>3.7339595178439546E-3</v>
      </c>
      <c r="AU998" cm="1">
        <f t="array" ref="AU998">IFERROR(STDEV(IF($E$2:$E$2201=$E998, $AL$2:$AL$2201)), 0)</f>
        <v>6.1219463619114354E-3</v>
      </c>
      <c r="AV998">
        <f t="shared" si="366"/>
        <v>-0.60993012631984456</v>
      </c>
      <c r="AW998">
        <f t="shared" si="359"/>
        <v>0</v>
      </c>
      <c r="AX998" cm="1">
        <f t="array" ref="AX998">IFERROR(STDEV(IF($E$2:$E$2201=$E998, $AM$2:$AM$2201)), 0)</f>
        <v>0</v>
      </c>
      <c r="AY998">
        <f t="shared" si="367"/>
        <v>-0.60993012631984456</v>
      </c>
      <c r="AZ998">
        <f>INDEX(Model_Assumptions[Values],9)*((INDEX(Model_Scenarios[GR Weight],1)*$AG998)+(INDEX(Model_Scenarios[GP Weight],1)*$AH998)+(INDEX(Model_Scenarios[LTV Weight],1)*$AI998))-(INDEX(Model_Scenarios[LTV Weight],1)*$AP998)-(INDEX(Model_Scenarios[GP Weight],1)*($AS998+$AV998+$AY998))</f>
        <v>2.6773664135919009</v>
      </c>
      <c r="BA998">
        <f>INDEX(Model_Assumptions[Values],9)*((INDEX(Model_Scenarios[GR Weight],2)*$AG998)+(INDEX(Model_Scenarios[GP Weight],2)*$AH998)+(INDEX(Model_Scenarios[LTV Weight],2)*$AI998))-(INDEX(Model_Scenarios[LTV Weight],2)*$AP998)-(INDEX(Model_Scenarios[GP Weight],2)*($AS998+$AV998+$AY998))</f>
        <v>3.3742660343846826</v>
      </c>
      <c r="BB998">
        <f>INDEX(Model_Assumptions[Values],9)*((INDEX(Model_Scenarios[GR Weight],3)*$AG998)+(INDEX(Model_Scenarios[GP Weight],3)*$AH998)+(INDEX(Model_Scenarios[LTV Weight],3)*$AI998))-(INDEX(Model_Scenarios[LTV Weight],3)*$AP998)-(INDEX(Model_Scenarios[GP Weight],3)*($AS998+$AV998+$AY998))</f>
        <v>4.4927624120738301</v>
      </c>
      <c r="BC998">
        <f>INDEX(Model_Assumptions[Values],9)*((INDEX(Model_Scenarios[GR Weight],4)*$AG998)+(INDEX(Model_Scenarios[GP Weight],4)*$AH998)+(INDEX(Model_Scenarios[LTV Weight],4)*$AI998))-(INDEX(Model_Scenarios[LTV Weight],4)*$AP998)-(INDEX(Model_Scenarios[GP Weight],4)*($AS998+$AV998+$AY998))</f>
        <v>4.7853501980737336</v>
      </c>
      <c r="BD998">
        <f>INDEX(Model_Assumptions[Values],9)*((INDEX(Model_Scenarios[GR Weight],5)*$AG998)+(INDEX(Model_Scenarios[GP Weight],5)*$AH998)+(INDEX(Model_Scenarios[LTV Weight],5)*$AI998))-(INDEX(Model_Scenarios[LTV Weight],5)*$AP998)-(INDEX(Model_Scenarios[GP Weight],5)*($AS998+$AV998+$AY998))</f>
        <v>5.4476799746595379</v>
      </c>
    </row>
    <row r="999" spans="1:56" x14ac:dyDescent="0.25">
      <c r="A999">
        <v>998</v>
      </c>
      <c r="B999">
        <v>20</v>
      </c>
      <c r="C999" s="3">
        <v>48</v>
      </c>
      <c r="D999" s="4">
        <v>0.94000000000000006</v>
      </c>
      <c r="E999" t="str">
        <v>SKU-1026</v>
      </c>
      <c r="F999" t="str">
        <v>Raise</v>
      </c>
      <c r="G999" t="str">
        <v>Full</v>
      </c>
      <c r="H999">
        <v>106.06</v>
      </c>
      <c r="I999">
        <v>33.42</v>
      </c>
      <c r="J999">
        <v>39</v>
      </c>
      <c r="K999">
        <v>4136.34</v>
      </c>
      <c r="L999">
        <v>2832.96</v>
      </c>
      <c r="M999">
        <v>0.68489534225909865</v>
      </c>
      <c r="N999">
        <v>125.95982059079952</v>
      </c>
      <c r="O999">
        <v>398.21354126878305</v>
      </c>
      <c r="P999">
        <v>498.47354126878326</v>
      </c>
      <c r="Q999">
        <v>1061.3751512398956</v>
      </c>
      <c r="R999">
        <v>964.08242904290512</v>
      </c>
      <c r="S999">
        <v>1</v>
      </c>
      <c r="T999">
        <f t="shared" si="345"/>
        <v>124.76583135535155</v>
      </c>
      <c r="U999">
        <f t="shared" si="346"/>
        <v>0.17637027489488544</v>
      </c>
      <c r="V999">
        <f>IF($F999="Reduce", INDEX(Model_Assumptions[Values], 2), INDEX(Model_Assumptions[Values], 1))</f>
        <v>-0.4</v>
      </c>
      <c r="W999">
        <f t="shared" si="347"/>
        <v>36.248623711639787</v>
      </c>
      <c r="X999">
        <f t="shared" si="360"/>
        <v>4522.5896728700473</v>
      </c>
      <c r="Y999">
        <f t="shared" si="348"/>
        <v>3311.1606684270455</v>
      </c>
      <c r="Z999">
        <f t="shared" si="349"/>
        <v>386.24967287004711</v>
      </c>
      <c r="AA999">
        <f t="shared" si="350"/>
        <v>478.20066842704546</v>
      </c>
      <c r="AB999">
        <f t="shared" si="361"/>
        <v>0.73213820132520979</v>
      </c>
      <c r="AC999">
        <f t="shared" si="351"/>
        <v>4.7242859066111142E-2</v>
      </c>
      <c r="AD999">
        <f t="shared" si="352"/>
        <v>4.7242859066111142E-2</v>
      </c>
      <c r="AE999">
        <f t="shared" si="353"/>
        <v>0.94</v>
      </c>
      <c r="AF999">
        <f t="shared" si="362"/>
        <v>57.84494574257436</v>
      </c>
      <c r="AG999">
        <f t="shared" si="354"/>
        <v>0.96995614875220759</v>
      </c>
      <c r="AH999">
        <f t="shared" si="355"/>
        <v>0.95933009244555589</v>
      </c>
      <c r="AI999">
        <f t="shared" si="363"/>
        <v>6.0000000000000053E-2</v>
      </c>
      <c r="AJ999">
        <f>MAX(0, $R999 - $AA999) * INDEX(Model_Assumptions[Values], 7)</f>
        <v>971.76352123171932</v>
      </c>
      <c r="AK999">
        <f>MAX(0, INDEX(Model_Assumptions[Values], 4) - $AD999)</f>
        <v>2.7571409338888603E-3</v>
      </c>
      <c r="AL999">
        <f>MAX(0, INDEX(Model_Assumptions[Values], 5) - $AC999)</f>
        <v>0</v>
      </c>
      <c r="AM999">
        <f>INDEX(Model_Assumptions[Values], 6) * MAX(0, INDEX(Model_Assumptions[Values], 3) - $AB999)^2</f>
        <v>0</v>
      </c>
      <c r="AN999">
        <f t="shared" si="356"/>
        <v>1413.6323315818365</v>
      </c>
      <c r="AO999" cm="1">
        <f t="array" ref="AO999">IFERROR(STDEV(IF($E$2:$E$2201=$E999, $AJ$2:$AJ$2201)), 0)</f>
        <v>295.4060310434931</v>
      </c>
      <c r="AP999">
        <f t="shared" si="364"/>
        <v>-1.4958015880354865</v>
      </c>
      <c r="AQ999">
        <f t="shared" si="357"/>
        <v>2.418208595280508E-2</v>
      </c>
      <c r="AR999" cm="1">
        <f t="array" ref="AR999">IFERROR(STDEV(IF($E$2:$E$2201=$E999, $AK$2:$AK$2201)), 0)</f>
        <v>1.4535245841984033E-2</v>
      </c>
      <c r="AS999">
        <f t="shared" si="365"/>
        <v>-1.4739994941834267</v>
      </c>
      <c r="AT999">
        <f t="shared" si="358"/>
        <v>3.7339595178439546E-3</v>
      </c>
      <c r="AU999" cm="1">
        <f t="array" ref="AU999">IFERROR(STDEV(IF($E$2:$E$2201=$E999, $AL$2:$AL$2201)), 0)</f>
        <v>6.1219463619114354E-3</v>
      </c>
      <c r="AV999">
        <f t="shared" si="366"/>
        <v>-0.60993012631984456</v>
      </c>
      <c r="AW999">
        <f t="shared" si="359"/>
        <v>0</v>
      </c>
      <c r="AX999" cm="1">
        <f t="array" ref="AX999">IFERROR(STDEV(IF($E$2:$E$2201=$E999, $AM$2:$AM$2201)), 0)</f>
        <v>0</v>
      </c>
      <c r="AY999">
        <f t="shared" si="367"/>
        <v>-0.60993012631984456</v>
      </c>
      <c r="AZ999">
        <f>INDEX(Model_Assumptions[Values],9)*((INDEX(Model_Scenarios[GR Weight],1)*$AG999)+(INDEX(Model_Scenarios[GP Weight],1)*$AH999)+(INDEX(Model_Scenarios[LTV Weight],1)*$AI999))-(INDEX(Model_Scenarios[LTV Weight],1)*$AP999)-(INDEX(Model_Scenarios[GP Weight],1)*($AS999+$AV999+$AY999))</f>
        <v>2.6706703657095829</v>
      </c>
      <c r="BA999">
        <f>INDEX(Model_Assumptions[Values],9)*((INDEX(Model_Scenarios[GR Weight],2)*$AG999)+(INDEX(Model_Scenarios[GP Weight],2)*$AH999)+(INDEX(Model_Scenarios[LTV Weight],2)*$AI999))-(INDEX(Model_Scenarios[LTV Weight],2)*$AP999)-(INDEX(Model_Scenarios[GP Weight],2)*($AS999+$AV999+$AY999))</f>
        <v>3.3928401855974011</v>
      </c>
      <c r="BB999">
        <f>INDEX(Model_Assumptions[Values],9)*((INDEX(Model_Scenarios[GR Weight],3)*$AG999)+(INDEX(Model_Scenarios[GP Weight],3)*$AH999)+(INDEX(Model_Scenarios[LTV Weight],3)*$AI999))-(INDEX(Model_Scenarios[LTV Weight],3)*$AP999)-(INDEX(Model_Scenarios[GP Weight],3)*($AS999+$AV999+$AY999))</f>
        <v>4.5524443943222677</v>
      </c>
      <c r="BC999">
        <f>INDEX(Model_Assumptions[Values],9)*((INDEX(Model_Scenarios[GR Weight],4)*$AG999)+(INDEX(Model_Scenarios[GP Weight],4)*$AH999)+(INDEX(Model_Scenarios[LTV Weight],4)*$AI999))-(INDEX(Model_Scenarios[LTV Weight],4)*$AP999)-(INDEX(Model_Scenarios[GP Weight],4)*($AS999+$AV999+$AY999))</f>
        <v>4.8578423098948225</v>
      </c>
      <c r="BD999">
        <f>INDEX(Model_Assumptions[Values],9)*((INDEX(Model_Scenarios[GR Weight],5)*$AG999)+(INDEX(Model_Scenarios[GP Weight],5)*$AH999)+(INDEX(Model_Scenarios[LTV Weight],5)*$AI999))-(INDEX(Model_Scenarios[LTV Weight],5)*$AP999)-(INDEX(Model_Scenarios[GP Weight],5)*($AS999+$AV999+$AY999))</f>
        <v>5.5386871607390722</v>
      </c>
    </row>
    <row r="1000" spans="1:56" x14ac:dyDescent="0.25">
      <c r="A1000">
        <v>999</v>
      </c>
      <c r="B1000">
        <v>20</v>
      </c>
      <c r="C1000" s="3">
        <v>49</v>
      </c>
      <c r="D1000" s="4">
        <v>0.96</v>
      </c>
      <c r="E1000" t="str">
        <v>SKU-1026</v>
      </c>
      <c r="F1000" t="str">
        <v>Raise</v>
      </c>
      <c r="G1000" t="str">
        <v>Full</v>
      </c>
      <c r="H1000">
        <v>106.06</v>
      </c>
      <c r="I1000">
        <v>33.42</v>
      </c>
      <c r="J1000">
        <v>39</v>
      </c>
      <c r="K1000">
        <v>4136.34</v>
      </c>
      <c r="L1000">
        <v>2832.96</v>
      </c>
      <c r="M1000">
        <v>0.68489534225909865</v>
      </c>
      <c r="N1000">
        <v>125.95982059079952</v>
      </c>
      <c r="O1000">
        <v>398.21354126878305</v>
      </c>
      <c r="P1000">
        <v>498.47354126878326</v>
      </c>
      <c r="Q1000">
        <v>1061.3751512398956</v>
      </c>
      <c r="R1000">
        <v>964.08242904290512</v>
      </c>
      <c r="S1000">
        <v>1</v>
      </c>
      <c r="T1000">
        <f t="shared" si="345"/>
        <v>125.16382776716755</v>
      </c>
      <c r="U1000">
        <f t="shared" si="346"/>
        <v>0.18012283393520218</v>
      </c>
      <c r="V1000">
        <f>IF($F1000="Reduce", INDEX(Model_Assumptions[Values], 2), INDEX(Model_Assumptions[Values], 1))</f>
        <v>-0.4</v>
      </c>
      <c r="W1000">
        <f t="shared" si="347"/>
        <v>36.190083790610849</v>
      </c>
      <c r="X1000">
        <f t="shared" si="360"/>
        <v>4529.6894144473781</v>
      </c>
      <c r="Y1000">
        <f t="shared" si="348"/>
        <v>3320.2168141651637</v>
      </c>
      <c r="Z1000">
        <f t="shared" si="349"/>
        <v>393.34941444737797</v>
      </c>
      <c r="AA1000">
        <f t="shared" si="350"/>
        <v>487.25681416516363</v>
      </c>
      <c r="AB1000">
        <f t="shared" si="361"/>
        <v>0.73298994928336159</v>
      </c>
      <c r="AC1000">
        <f t="shared" si="351"/>
        <v>4.8094607024262936E-2</v>
      </c>
      <c r="AD1000">
        <f t="shared" si="352"/>
        <v>4.8094607024262936E-2</v>
      </c>
      <c r="AE1000">
        <f t="shared" si="353"/>
        <v>0.96000000000000019</v>
      </c>
      <c r="AF1000">
        <f t="shared" si="362"/>
        <v>38.563297161716022</v>
      </c>
      <c r="AG1000">
        <f t="shared" si="354"/>
        <v>0.9877851295415343</v>
      </c>
      <c r="AH1000">
        <f t="shared" si="355"/>
        <v>0.9774978485817537</v>
      </c>
      <c r="AI1000">
        <f t="shared" si="363"/>
        <v>3.9999999999999813E-2</v>
      </c>
      <c r="AJ1000">
        <f>MAX(0, $R1000 - $AA1000) * INDEX(Model_Assumptions[Values], 7)</f>
        <v>953.65122975548297</v>
      </c>
      <c r="AK1000">
        <f>MAX(0, INDEX(Model_Assumptions[Values], 4) - $AD1000)</f>
        <v>1.9053929757370663E-3</v>
      </c>
      <c r="AL1000">
        <f>MAX(0, INDEX(Model_Assumptions[Values], 5) - $AC1000)</f>
        <v>0</v>
      </c>
      <c r="AM1000">
        <f>INDEX(Model_Assumptions[Values], 6) * MAX(0, INDEX(Model_Assumptions[Values], 3) - $AB1000)^2</f>
        <v>0</v>
      </c>
      <c r="AN1000">
        <f t="shared" si="356"/>
        <v>1413.6323315818365</v>
      </c>
      <c r="AO1000" cm="1">
        <f t="array" ref="AO1000">IFERROR(STDEV(IF($E$2:$E$2201=$E1000, $AJ$2:$AJ$2201)), 0)</f>
        <v>295.4060310434931</v>
      </c>
      <c r="AP1000">
        <f t="shared" si="364"/>
        <v>-1.5571147962061405</v>
      </c>
      <c r="AQ1000">
        <f t="shared" si="357"/>
        <v>2.418208595280508E-2</v>
      </c>
      <c r="AR1000" cm="1">
        <f t="array" ref="AR1000">IFERROR(STDEV(IF($E$2:$E$2201=$E1000, $AK$2:$AK$2201)), 0)</f>
        <v>1.4535245841984033E-2</v>
      </c>
      <c r="AS1000">
        <f t="shared" si="365"/>
        <v>-1.5325982937779667</v>
      </c>
      <c r="AT1000">
        <f t="shared" si="358"/>
        <v>3.7339595178439546E-3</v>
      </c>
      <c r="AU1000" cm="1">
        <f t="array" ref="AU1000">IFERROR(STDEV(IF($E$2:$E$2201=$E1000, $AL$2:$AL$2201)), 0)</f>
        <v>6.1219463619114354E-3</v>
      </c>
      <c r="AV1000">
        <f t="shared" si="366"/>
        <v>-0.60993012631984456</v>
      </c>
      <c r="AW1000">
        <f t="shared" si="359"/>
        <v>0</v>
      </c>
      <c r="AX1000" cm="1">
        <f t="array" ref="AX1000">IFERROR(STDEV(IF($E$2:$E$2201=$E1000, $AM$2:$AM$2201)), 0)</f>
        <v>0</v>
      </c>
      <c r="AY1000">
        <f t="shared" si="367"/>
        <v>-0.60993012631984456</v>
      </c>
      <c r="AZ1000">
        <f>INDEX(Model_Assumptions[Values],9)*((INDEX(Model_Scenarios[GR Weight],1)*$AG1000)+(INDEX(Model_Scenarios[GP Weight],1)*$AH1000)+(INDEX(Model_Scenarios[LTV Weight],1)*$AI1000))-(INDEX(Model_Scenarios[LTV Weight],1)*$AP1000)-(INDEX(Model_Scenarios[GP Weight],1)*($AS1000+$AV1000+$AY1000))</f>
        <v>2.6635791806683216</v>
      </c>
      <c r="BA1000">
        <f>INDEX(Model_Assumptions[Values],9)*((INDEX(Model_Scenarios[GR Weight],2)*$AG1000)+(INDEX(Model_Scenarios[GP Weight],2)*$AH1000)+(INDEX(Model_Scenarios[LTV Weight],2)*$AI1000))-(INDEX(Model_Scenarios[LTV Weight],2)*$AP1000)-(INDEX(Model_Scenarios[GP Weight],2)*($AS1000+$AV1000+$AY1000))</f>
        <v>3.4109530225554257</v>
      </c>
      <c r="BB1000">
        <f>INDEX(Model_Assumptions[Values],9)*((INDEX(Model_Scenarios[GR Weight],3)*$AG1000)+(INDEX(Model_Scenarios[GP Weight],3)*$AH1000)+(INDEX(Model_Scenarios[LTV Weight],3)*$AI1000))-(INDEX(Model_Scenarios[LTV Weight],3)*$AP1000)-(INDEX(Model_Scenarios[GP Weight],3)*($AS1000+$AV1000+$AY1000))</f>
        <v>4.611559056673622</v>
      </c>
      <c r="BC1000">
        <f>INDEX(Model_Assumptions[Values],9)*((INDEX(Model_Scenarios[GR Weight],4)*$AG1000)+(INDEX(Model_Scenarios[GP Weight],4)*$AH1000)+(INDEX(Model_Scenarios[LTV Weight],4)*$AI1000))-(INDEX(Model_Scenarios[LTV Weight],4)*$AP1000)-(INDEX(Model_Scenarios[GP Weight],4)*($AS1000+$AV1000+$AY1000))</f>
        <v>4.9297401418237747</v>
      </c>
      <c r="BD1000">
        <f>INDEX(Model_Assumptions[Values],9)*((INDEX(Model_Scenarios[GR Weight],5)*$AG1000)+(INDEX(Model_Scenarios[GP Weight],5)*$AH1000)+(INDEX(Model_Scenarios[LTV Weight],5)*$AI1000))-(INDEX(Model_Scenarios[LTV Weight],5)*$AP1000)-(INDEX(Model_Scenarios[GP Weight],5)*($AS1000+$AV1000+$AY1000))</f>
        <v>5.6290351127226037</v>
      </c>
    </row>
    <row r="1001" spans="1:56" x14ac:dyDescent="0.25">
      <c r="A1001">
        <v>1000</v>
      </c>
      <c r="B1001">
        <v>20</v>
      </c>
      <c r="C1001" s="3">
        <v>50</v>
      </c>
      <c r="D1001" s="4">
        <v>0.98</v>
      </c>
      <c r="E1001" t="str">
        <v>SKU-1026</v>
      </c>
      <c r="F1001" t="str">
        <v>Raise</v>
      </c>
      <c r="G1001" t="str">
        <v>Full</v>
      </c>
      <c r="H1001">
        <v>106.06</v>
      </c>
      <c r="I1001">
        <v>33.42</v>
      </c>
      <c r="J1001">
        <v>39</v>
      </c>
      <c r="K1001">
        <v>4136.34</v>
      </c>
      <c r="L1001">
        <v>2832.96</v>
      </c>
      <c r="M1001">
        <v>0.68489534225909865</v>
      </c>
      <c r="N1001">
        <v>125.95982059079952</v>
      </c>
      <c r="O1001">
        <v>398.21354126878305</v>
      </c>
      <c r="P1001">
        <v>498.47354126878326</v>
      </c>
      <c r="Q1001">
        <v>1061.3751512398956</v>
      </c>
      <c r="R1001">
        <v>964.08242904290512</v>
      </c>
      <c r="S1001">
        <v>1</v>
      </c>
      <c r="T1001">
        <f t="shared" si="345"/>
        <v>125.56182417898353</v>
      </c>
      <c r="U1001">
        <f t="shared" si="346"/>
        <v>0.1838753929755188</v>
      </c>
      <c r="V1001">
        <f>IF($F1001="Reduce", INDEX(Model_Assumptions[Values], 2), INDEX(Model_Assumptions[Values], 1))</f>
        <v>-0.4</v>
      </c>
      <c r="W1001">
        <f t="shared" si="347"/>
        <v>36.131543869581904</v>
      </c>
      <c r="X1001">
        <f t="shared" si="360"/>
        <v>4536.7425586676736</v>
      </c>
      <c r="Y1001">
        <f t="shared" si="348"/>
        <v>3329.2263625462465</v>
      </c>
      <c r="Z1001">
        <f t="shared" si="349"/>
        <v>400.40255866767347</v>
      </c>
      <c r="AA1001">
        <f t="shared" si="350"/>
        <v>496.26636254624646</v>
      </c>
      <c r="AB1001">
        <f t="shared" si="361"/>
        <v>0.73383629762848079</v>
      </c>
      <c r="AC1001">
        <f t="shared" si="351"/>
        <v>4.8940955369382144E-2</v>
      </c>
      <c r="AD1001">
        <f t="shared" si="352"/>
        <v>4.8940955369382144E-2</v>
      </c>
      <c r="AE1001">
        <f t="shared" si="353"/>
        <v>0.97999999999999976</v>
      </c>
      <c r="AF1001">
        <f t="shared" si="362"/>
        <v>19.281648580858334</v>
      </c>
      <c r="AG1001">
        <f t="shared" si="354"/>
        <v>1.0054970943276209</v>
      </c>
      <c r="AH1001">
        <f t="shared" si="355"/>
        <v>0.99557212461684763</v>
      </c>
      <c r="AI1001">
        <f t="shared" si="363"/>
        <v>2.000000000000024E-2</v>
      </c>
      <c r="AJ1001">
        <f>MAX(0, $R1001 - $AA1001) * INDEX(Model_Assumptions[Values], 7)</f>
        <v>935.63213299331733</v>
      </c>
      <c r="AK1001">
        <f>MAX(0, INDEX(Model_Assumptions[Values], 4) - $AD1001)</f>
        <v>1.0590446306178586E-3</v>
      </c>
      <c r="AL1001">
        <f>MAX(0, INDEX(Model_Assumptions[Values], 5) - $AC1001)</f>
        <v>0</v>
      </c>
      <c r="AM1001">
        <f>INDEX(Model_Assumptions[Values], 6) * MAX(0, INDEX(Model_Assumptions[Values], 3) - $AB1001)^2</f>
        <v>0</v>
      </c>
      <c r="AN1001">
        <f t="shared" si="356"/>
        <v>1413.6323315818365</v>
      </c>
      <c r="AO1001" cm="1">
        <f t="array" ref="AO1001">IFERROR(STDEV(IF($E$2:$E$2201=$E1001, $AJ$2:$AJ$2201)), 0)</f>
        <v>295.4060310434931</v>
      </c>
      <c r="AP1001">
        <f t="shared" si="364"/>
        <v>-1.6181125243111318</v>
      </c>
      <c r="AQ1001">
        <f t="shared" si="357"/>
        <v>2.418208595280508E-2</v>
      </c>
      <c r="AR1001" cm="1">
        <f t="array" ref="AR1001">IFERROR(STDEV(IF($E$2:$E$2201=$E1001, $AK$2:$AK$2201)), 0)</f>
        <v>1.4535245841984033E-2</v>
      </c>
      <c r="AS1001">
        <f t="shared" si="365"/>
        <v>-1.5908256092509936</v>
      </c>
      <c r="AT1001">
        <f t="shared" si="358"/>
        <v>3.7339595178439546E-3</v>
      </c>
      <c r="AU1001" cm="1">
        <f t="array" ref="AU1001">IFERROR(STDEV(IF($E$2:$E$2201=$E1001, $AL$2:$AL$2201)), 0)</f>
        <v>6.1219463619114354E-3</v>
      </c>
      <c r="AV1001">
        <f t="shared" si="366"/>
        <v>-0.60993012631984456</v>
      </c>
      <c r="AW1001">
        <f t="shared" si="359"/>
        <v>0</v>
      </c>
      <c r="AX1001" cm="1">
        <f t="array" ref="AX1001">IFERROR(STDEV(IF($E$2:$E$2201=$E1001, $AM$2:$AM$2201)), 0)</f>
        <v>0</v>
      </c>
      <c r="AY1001">
        <f t="shared" si="367"/>
        <v>-0.60993012631984456</v>
      </c>
      <c r="AZ1001">
        <f>INDEX(Model_Assumptions[Values],9)*((INDEX(Model_Scenarios[GR Weight],1)*$AG1001)+(INDEX(Model_Scenarios[GP Weight],1)*$AH1001)+(INDEX(Model_Scenarios[LTV Weight],1)*$AI1001))-(INDEX(Model_Scenarios[LTV Weight],1)*$AP1001)-(INDEX(Model_Scenarios[GP Weight],1)*($AS1001+$AV1001+$AY1001))</f>
        <v>2.656093215110209</v>
      </c>
      <c r="BA1001">
        <f>INDEX(Model_Assumptions[Values],9)*((INDEX(Model_Scenarios[GR Weight],2)*$AG1001)+(INDEX(Model_Scenarios[GP Weight],2)*$AH1001)+(INDEX(Model_Scenarios[LTV Weight],2)*$AI1001))-(INDEX(Model_Scenarios[LTV Weight],2)*$AP1001)-(INDEX(Model_Scenarios[GP Weight],2)*($AS1001+$AV1001+$AY1001))</f>
        <v>3.4286052585429365</v>
      </c>
      <c r="BB1001">
        <f>INDEX(Model_Assumptions[Values],9)*((INDEX(Model_Scenarios[GR Weight],3)*$AG1001)+(INDEX(Model_Scenarios[GP Weight],3)*$AH1001)+(INDEX(Model_Scenarios[LTV Weight],3)*$AI1001))-(INDEX(Model_Scenarios[LTV Weight],3)*$AP1001)-(INDEX(Model_Scenarios[GP Weight],3)*($AS1001+$AV1001+$AY1001))</f>
        <v>4.6701076473752012</v>
      </c>
      <c r="BC1001">
        <f>INDEX(Model_Assumptions[Values],9)*((INDEX(Model_Scenarios[GR Weight],4)*$AG1001)+(INDEX(Model_Scenarios[GP Weight],4)*$AH1001)+(INDEX(Model_Scenarios[LTV Weight],4)*$AI1001))-(INDEX(Model_Scenarios[LTV Weight],4)*$AP1001)-(INDEX(Model_Scenarios[GP Weight],4)*($AS1001+$AV1001+$AY1001))</f>
        <v>5.0010449421078986</v>
      </c>
      <c r="BD1001">
        <f>INDEX(Model_Assumptions[Values],9)*((INDEX(Model_Scenarios[GR Weight],5)*$AG1001)+(INDEX(Model_Scenarios[GP Weight],5)*$AH1001)+(INDEX(Model_Scenarios[LTV Weight],5)*$AI1001))-(INDEX(Model_Scenarios[LTV Weight],5)*$AP1001)-(INDEX(Model_Scenarios[GP Weight],5)*($AS1001+$AV1001+$AY1001))</f>
        <v>5.718725792141611</v>
      </c>
    </row>
    <row r="1002" spans="1:56" x14ac:dyDescent="0.25">
      <c r="A1002">
        <v>1001</v>
      </c>
      <c r="B1002">
        <v>21</v>
      </c>
      <c r="C1002" s="3">
        <v>1</v>
      </c>
      <c r="D1002" s="4">
        <v>0</v>
      </c>
      <c r="E1002" t="str">
        <v>SKU-1027</v>
      </c>
      <c r="F1002" t="str">
        <v>Raise</v>
      </c>
      <c r="G1002" t="str">
        <v>Full</v>
      </c>
      <c r="H1002">
        <v>34.479999999999997</v>
      </c>
      <c r="I1002">
        <v>19.239999999999998</v>
      </c>
      <c r="J1002">
        <v>19</v>
      </c>
      <c r="K1002">
        <v>655.11999999999989</v>
      </c>
      <c r="L1002">
        <v>289.55999999999995</v>
      </c>
      <c r="M1002">
        <v>0.44199535962877029</v>
      </c>
      <c r="N1002">
        <v>36.908161919642779</v>
      </c>
      <c r="O1002">
        <v>9.2269145535701682</v>
      </c>
      <c r="P1002">
        <v>28.46691455357012</v>
      </c>
      <c r="Q1002">
        <v>804.52718410151249</v>
      </c>
      <c r="R1002">
        <v>637.8751245376277</v>
      </c>
      <c r="S1002">
        <v>1</v>
      </c>
      <c r="T1002">
        <f t="shared" si="345"/>
        <v>34.479999999999997</v>
      </c>
      <c r="U1002">
        <f t="shared" si="346"/>
        <v>0</v>
      </c>
      <c r="V1002">
        <f>IF($F1002="Reduce", INDEX(Model_Assumptions[Values], 2), INDEX(Model_Assumptions[Values], 1))</f>
        <v>-0.4</v>
      </c>
      <c r="W1002">
        <f t="shared" si="347"/>
        <v>19</v>
      </c>
      <c r="X1002">
        <f t="shared" si="360"/>
        <v>655.11999999999989</v>
      </c>
      <c r="Y1002">
        <f t="shared" si="348"/>
        <v>289.55999999999995</v>
      </c>
      <c r="Z1002">
        <f t="shared" si="349"/>
        <v>0</v>
      </c>
      <c r="AA1002">
        <f t="shared" si="350"/>
        <v>0</v>
      </c>
      <c r="AB1002">
        <f t="shared" si="361"/>
        <v>0.44199535962877029</v>
      </c>
      <c r="AC1002">
        <f t="shared" si="351"/>
        <v>0</v>
      </c>
      <c r="AD1002">
        <f t="shared" si="352"/>
        <v>0</v>
      </c>
      <c r="AE1002">
        <f t="shared" si="353"/>
        <v>0</v>
      </c>
      <c r="AF1002">
        <f t="shared" si="362"/>
        <v>637.8751245376277</v>
      </c>
      <c r="AG1002">
        <f t="shared" si="354"/>
        <v>0</v>
      </c>
      <c r="AH1002">
        <f t="shared" si="355"/>
        <v>0</v>
      </c>
      <c r="AI1002">
        <f t="shared" si="363"/>
        <v>1</v>
      </c>
      <c r="AJ1002">
        <f>MAX(0, $R1002 - $AA1002) * INDEX(Model_Assumptions[Values], 7)</f>
        <v>1275.7502490752554</v>
      </c>
      <c r="AK1002">
        <f>MAX(0, INDEX(Model_Assumptions[Values], 4) - $AD1002)</f>
        <v>0.05</v>
      </c>
      <c r="AL1002">
        <f>MAX(0, INDEX(Model_Assumptions[Values], 5) - $AC1002)</f>
        <v>0.02</v>
      </c>
      <c r="AM1002">
        <f>INDEX(Model_Assumptions[Values], 6) * MAX(0, INDEX(Model_Assumptions[Values], 3) - $AB1002)^2</f>
        <v>0</v>
      </c>
      <c r="AN1002">
        <f t="shared" si="356"/>
        <v>1239.371903742317</v>
      </c>
      <c r="AO1002" cm="1">
        <f t="array" ref="AO1002">IFERROR(STDEV(IF($E$2:$E$2201=$E1002, $AJ$2:$AJ$2201)), 0)</f>
        <v>21.403341331583469</v>
      </c>
      <c r="AP1002">
        <f t="shared" si="364"/>
        <v>1.6996572997346577</v>
      </c>
      <c r="AQ1002">
        <f t="shared" si="357"/>
        <v>3.1595591670306983E-2</v>
      </c>
      <c r="AR1002" cm="1">
        <f t="array" ref="AR1002">IFERROR(STDEV(IF($E$2:$E$2201=$E1002, $AK$2:$AK$2201)), 0)</f>
        <v>1.0714196500850667E-2</v>
      </c>
      <c r="AS1002">
        <f t="shared" si="365"/>
        <v>1.7177590805089098</v>
      </c>
      <c r="AT1002">
        <f t="shared" si="358"/>
        <v>5.4163941120709139E-3</v>
      </c>
      <c r="AU1002" cm="1">
        <f t="array" ref="AU1002">IFERROR(STDEV(IF($E$2:$E$2201=$E1002, $AL$2:$AL$2201)), 0)</f>
        <v>6.6867943926535505E-3</v>
      </c>
      <c r="AV1002">
        <f t="shared" si="366"/>
        <v>2.1809562297819971</v>
      </c>
      <c r="AW1002">
        <f t="shared" si="359"/>
        <v>0</v>
      </c>
      <c r="AX1002" cm="1">
        <f t="array" ref="AX1002">IFERROR(STDEV(IF($E$2:$E$2201=$E1002, $AM$2:$AM$2201)), 0)</f>
        <v>0</v>
      </c>
      <c r="AY1002">
        <f t="shared" si="367"/>
        <v>2.1809562297819971</v>
      </c>
      <c r="AZ1002">
        <f>INDEX(Model_Assumptions[Values],9)*((INDEX(Model_Scenarios[GR Weight],1)*$AG1002)+(INDEX(Model_Scenarios[GP Weight],1)*$AH1002)+(INDEX(Model_Scenarios[LTV Weight],1)*$AI1002))-(INDEX(Model_Scenarios[LTV Weight],1)*$AP1002)-(INDEX(Model_Scenarios[GP Weight],1)*($AS1002+$AV1002+$AY1002))</f>
        <v>2.0323070062049831</v>
      </c>
      <c r="BA1002">
        <f>INDEX(Model_Assumptions[Values],9)*((INDEX(Model_Scenarios[GR Weight],2)*$AG1002)+(INDEX(Model_Scenarios[GP Weight],2)*$AH1002)+(INDEX(Model_Scenarios[LTV Weight],2)*$AI1002))-(INDEX(Model_Scenarios[LTV Weight],2)*$AP1002)-(INDEX(Model_Scenarios[GP Weight],2)*($AS1002+$AV1002+$AY1002))</f>
        <v>0.92928844715789172</v>
      </c>
      <c r="BB1002">
        <f>INDEX(Model_Assumptions[Values],9)*((INDEX(Model_Scenarios[GR Weight],3)*$AG1002)+(INDEX(Model_Scenarios[GP Weight],3)*$AH1002)+(INDEX(Model_Scenarios[LTV Weight],3)*$AI1002))-(INDEX(Model_Scenarios[LTV Weight],3)*$AP1002)-(INDEX(Model_Scenarios[GP Weight],3)*($AS1002+$AV1002+$AY1002))</f>
        <v>-0.80774795891937945</v>
      </c>
      <c r="BC1002">
        <f>INDEX(Model_Assumptions[Values],9)*((INDEX(Model_Scenarios[GR Weight],4)*$AG1002)+(INDEX(Model_Scenarios[GP Weight],4)*$AH1002)+(INDEX(Model_Scenarios[LTV Weight],4)*$AI1002))-(INDEX(Model_Scenarios[LTV Weight],4)*$AP1002)-(INDEX(Model_Scenarios[GP Weight],4)*($AS1002+$AV1002+$AY1002))</f>
        <v>-1.1377822289459134</v>
      </c>
      <c r="BD1002">
        <f>INDEX(Model_Assumptions[Values],9)*((INDEX(Model_Scenarios[GR Weight],5)*$AG1002)+(INDEX(Model_Scenarios[GP Weight],5)*$AH1002)+(INDEX(Model_Scenarios[LTV Weight],5)*$AI1002))-(INDEX(Model_Scenarios[LTV Weight],5)*$AP1002)-(INDEX(Model_Scenarios[GP Weight],5)*($AS1002+$AV1002+$AY1002))</f>
        <v>-2.5187336719737621</v>
      </c>
    </row>
    <row r="1003" spans="1:56" x14ac:dyDescent="0.25">
      <c r="A1003">
        <v>1002</v>
      </c>
      <c r="B1003">
        <v>21</v>
      </c>
      <c r="C1003" s="3">
        <v>2</v>
      </c>
      <c r="D1003" s="4">
        <v>0.02</v>
      </c>
      <c r="E1003" t="str">
        <v>SKU-1027</v>
      </c>
      <c r="F1003" t="str">
        <v>Raise</v>
      </c>
      <c r="G1003" t="str">
        <v>Full</v>
      </c>
      <c r="H1003">
        <v>34.479999999999997</v>
      </c>
      <c r="I1003">
        <v>19.239999999999998</v>
      </c>
      <c r="J1003">
        <v>19</v>
      </c>
      <c r="K1003">
        <v>655.11999999999989</v>
      </c>
      <c r="L1003">
        <v>289.55999999999995</v>
      </c>
      <c r="M1003">
        <v>0.44199535962877029</v>
      </c>
      <c r="N1003">
        <v>36.908161919642779</v>
      </c>
      <c r="O1003">
        <v>9.2269145535701682</v>
      </c>
      <c r="P1003">
        <v>28.46691455357012</v>
      </c>
      <c r="Q1003">
        <v>804.52718410151249</v>
      </c>
      <c r="R1003">
        <v>637.8751245376277</v>
      </c>
      <c r="S1003">
        <v>1</v>
      </c>
      <c r="T1003">
        <f t="shared" si="345"/>
        <v>34.528563238392856</v>
      </c>
      <c r="U1003">
        <f t="shared" si="346"/>
        <v>1.4084465891200384E-3</v>
      </c>
      <c r="V1003">
        <f>IF($F1003="Reduce", INDEX(Model_Assumptions[Values], 2), INDEX(Model_Assumptions[Values], 1))</f>
        <v>-0.4</v>
      </c>
      <c r="W1003">
        <f t="shared" si="347"/>
        <v>18.989295805922687</v>
      </c>
      <c r="X1003">
        <f t="shared" si="360"/>
        <v>655.67310108734978</v>
      </c>
      <c r="Y1003">
        <f t="shared" si="348"/>
        <v>290.31904978139733</v>
      </c>
      <c r="Z1003">
        <f t="shared" si="349"/>
        <v>0.55310108734988717</v>
      </c>
      <c r="AA1003">
        <f t="shared" si="350"/>
        <v>0.75904978139737977</v>
      </c>
      <c r="AB1003">
        <f t="shared" si="361"/>
        <v>0.44278017399210123</v>
      </c>
      <c r="AC1003">
        <f t="shared" si="351"/>
        <v>7.8481436333094345E-4</v>
      </c>
      <c r="AD1003">
        <f t="shared" si="352"/>
        <v>7.8481436333094345E-4</v>
      </c>
      <c r="AE1003">
        <f t="shared" si="353"/>
        <v>2.0000000000001347E-2</v>
      </c>
      <c r="AF1003">
        <f t="shared" si="362"/>
        <v>625.11762204687432</v>
      </c>
      <c r="AG1003">
        <f t="shared" si="354"/>
        <v>5.9944316611870635E-2</v>
      </c>
      <c r="AH1003">
        <f t="shared" si="355"/>
        <v>2.6664280035301018E-2</v>
      </c>
      <c r="AI1003">
        <f t="shared" si="363"/>
        <v>0.97999999999999865</v>
      </c>
      <c r="AJ1003">
        <f>MAX(0, $R1003 - $AA1003) * INDEX(Model_Assumptions[Values], 7)</f>
        <v>1274.2321495124606</v>
      </c>
      <c r="AK1003">
        <f>MAX(0, INDEX(Model_Assumptions[Values], 4) - $AD1003)</f>
        <v>4.9215185636669059E-2</v>
      </c>
      <c r="AL1003">
        <f>MAX(0, INDEX(Model_Assumptions[Values], 5) - $AC1003)</f>
        <v>1.9215185636669057E-2</v>
      </c>
      <c r="AM1003">
        <f>INDEX(Model_Assumptions[Values], 6) * MAX(0, INDEX(Model_Assumptions[Values], 3) - $AB1003)^2</f>
        <v>0</v>
      </c>
      <c r="AN1003">
        <f t="shared" si="356"/>
        <v>1239.371903742317</v>
      </c>
      <c r="AO1003" cm="1">
        <f t="array" ref="AO1003">IFERROR(STDEV(IF($E$2:$E$2201=$E1003, $AJ$2:$AJ$2201)), 0)</f>
        <v>21.403341331583469</v>
      </c>
      <c r="AP1003">
        <f t="shared" si="364"/>
        <v>1.6287291423373544</v>
      </c>
      <c r="AQ1003">
        <f t="shared" si="357"/>
        <v>3.1595591670306983E-2</v>
      </c>
      <c r="AR1003" cm="1">
        <f t="array" ref="AR1003">IFERROR(STDEV(IF($E$2:$E$2201=$E1003, $AK$2:$AK$2201)), 0)</f>
        <v>1.0714196500850667E-2</v>
      </c>
      <c r="AS1003">
        <f t="shared" si="365"/>
        <v>1.6445091300092496</v>
      </c>
      <c r="AT1003">
        <f t="shared" si="358"/>
        <v>5.4163941120709139E-3</v>
      </c>
      <c r="AU1003" cm="1">
        <f t="array" ref="AU1003">IFERROR(STDEV(IF($E$2:$E$2201=$E1003, $AL$2:$AL$2201)), 0)</f>
        <v>6.6867943926535505E-3</v>
      </c>
      <c r="AV1003">
        <f t="shared" si="366"/>
        <v>2.0635884273274789</v>
      </c>
      <c r="AW1003">
        <f t="shared" si="359"/>
        <v>0</v>
      </c>
      <c r="AX1003" cm="1">
        <f t="array" ref="AX1003">IFERROR(STDEV(IF($E$2:$E$2201=$E1003, $AM$2:$AM$2201)), 0)</f>
        <v>0</v>
      </c>
      <c r="AY1003">
        <f t="shared" si="367"/>
        <v>2.0635884273274789</v>
      </c>
      <c r="AZ1003">
        <f>INDEX(Model_Assumptions[Values],9)*((INDEX(Model_Scenarios[GR Weight],1)*$AG1003)+(INDEX(Model_Scenarios[GP Weight],1)*$AH1003)+(INDEX(Model_Scenarios[LTV Weight],1)*$AI1003))-(INDEX(Model_Scenarios[LTV Weight],1)*$AP1003)-(INDEX(Model_Scenarios[GP Weight],1)*($AS1003+$AV1003+$AY1003))</f>
        <v>2.083152385987276</v>
      </c>
      <c r="BA1003">
        <f>INDEX(Model_Assumptions[Values],9)*((INDEX(Model_Scenarios[GR Weight],2)*$AG1003)+(INDEX(Model_Scenarios[GP Weight],2)*$AH1003)+(INDEX(Model_Scenarios[LTV Weight],2)*$AI1003))-(INDEX(Model_Scenarios[LTV Weight],2)*$AP1003)-(INDEX(Model_Scenarios[GP Weight],2)*($AS1003+$AV1003+$AY1003))</f>
        <v>1.0436113780420779</v>
      </c>
      <c r="BB1003">
        <f>INDEX(Model_Assumptions[Values],9)*((INDEX(Model_Scenarios[GR Weight],3)*$AG1003)+(INDEX(Model_Scenarios[GP Weight],3)*$AH1003)+(INDEX(Model_Scenarios[LTV Weight],3)*$AI1003))-(INDEX(Model_Scenarios[LTV Weight],3)*$AP1003)-(INDEX(Model_Scenarios[GP Weight],3)*($AS1003+$AV1003+$AY1003))</f>
        <v>-0.58998886574080189</v>
      </c>
      <c r="BC1003">
        <f>INDEX(Model_Assumptions[Values],9)*((INDEX(Model_Scenarios[GR Weight],4)*$AG1003)+(INDEX(Model_Scenarios[GP Weight],4)*$AH1003)+(INDEX(Model_Scenarios[LTV Weight],4)*$AI1003))-(INDEX(Model_Scenarios[LTV Weight],4)*$AP1003)-(INDEX(Model_Scenarios[GP Weight],4)*($AS1003+$AV1003+$AY1003))</f>
        <v>-0.88714379320113079</v>
      </c>
      <c r="BD1003">
        <f>INDEX(Model_Assumptions[Values],9)*((INDEX(Model_Scenarios[GR Weight],5)*$AG1003)+(INDEX(Model_Scenarios[GP Weight],5)*$AH1003)+(INDEX(Model_Scenarios[LTV Weight],5)*$AI1003))-(INDEX(Model_Scenarios[LTV Weight],5)*$AP1003)-(INDEX(Model_Scenarios[GP Weight],5)*($AS1003+$AV1003+$AY1003))</f>
        <v>-2.2233384904407067</v>
      </c>
    </row>
    <row r="1004" spans="1:56" x14ac:dyDescent="0.25">
      <c r="A1004">
        <v>1003</v>
      </c>
      <c r="B1004">
        <v>21</v>
      </c>
      <c r="C1004" s="3">
        <v>3</v>
      </c>
      <c r="D1004" s="4">
        <v>0.04</v>
      </c>
      <c r="E1004" t="str">
        <v>SKU-1027</v>
      </c>
      <c r="F1004" t="str">
        <v>Raise</v>
      </c>
      <c r="G1004" t="str">
        <v>Full</v>
      </c>
      <c r="H1004">
        <v>34.479999999999997</v>
      </c>
      <c r="I1004">
        <v>19.239999999999998</v>
      </c>
      <c r="J1004">
        <v>19</v>
      </c>
      <c r="K1004">
        <v>655.11999999999989</v>
      </c>
      <c r="L1004">
        <v>289.55999999999995</v>
      </c>
      <c r="M1004">
        <v>0.44199535962877029</v>
      </c>
      <c r="N1004">
        <v>36.908161919642779</v>
      </c>
      <c r="O1004">
        <v>9.2269145535701682</v>
      </c>
      <c r="P1004">
        <v>28.46691455357012</v>
      </c>
      <c r="Q1004">
        <v>804.52718410151249</v>
      </c>
      <c r="R1004">
        <v>637.8751245376277</v>
      </c>
      <c r="S1004">
        <v>1</v>
      </c>
      <c r="T1004">
        <f t="shared" si="345"/>
        <v>34.577126476785708</v>
      </c>
      <c r="U1004">
        <f t="shared" si="346"/>
        <v>2.8168931782398708E-3</v>
      </c>
      <c r="V1004">
        <f>IF($F1004="Reduce", INDEX(Model_Assumptions[Values], 2), INDEX(Model_Assumptions[Values], 1))</f>
        <v>-0.4</v>
      </c>
      <c r="W1004">
        <f t="shared" si="347"/>
        <v>18.978591611845378</v>
      </c>
      <c r="X1004">
        <f t="shared" si="360"/>
        <v>656.22516251404193</v>
      </c>
      <c r="Y1004">
        <f t="shared" si="348"/>
        <v>291.07705990213691</v>
      </c>
      <c r="Z1004">
        <f t="shared" si="349"/>
        <v>1.1051625140420356</v>
      </c>
      <c r="AA1004">
        <f t="shared" si="350"/>
        <v>1.517059902136964</v>
      </c>
      <c r="AB1004">
        <f t="shared" si="361"/>
        <v>0.44356278382712644</v>
      </c>
      <c r="AC1004">
        <f t="shared" si="351"/>
        <v>1.5674241983561488E-3</v>
      </c>
      <c r="AD1004">
        <f t="shared" si="352"/>
        <v>1.5674241983561488E-3</v>
      </c>
      <c r="AE1004">
        <f t="shared" si="353"/>
        <v>3.9999999999999765E-2</v>
      </c>
      <c r="AF1004">
        <f t="shared" si="362"/>
        <v>612.36011955612275</v>
      </c>
      <c r="AG1004">
        <f t="shared" si="354"/>
        <v>0.11977595626637891</v>
      </c>
      <c r="AH1004">
        <f t="shared" si="355"/>
        <v>5.329203835147301E-2</v>
      </c>
      <c r="AI1004">
        <f t="shared" si="363"/>
        <v>0.9600000000000003</v>
      </c>
      <c r="AJ1004">
        <f>MAX(0, $R1004 - $AA1004) * INDEX(Model_Assumptions[Values], 7)</f>
        <v>1272.7161292709816</v>
      </c>
      <c r="AK1004">
        <f>MAX(0, INDEX(Model_Assumptions[Values], 4) - $AD1004)</f>
        <v>4.8432575801643854E-2</v>
      </c>
      <c r="AL1004">
        <f>MAX(0, INDEX(Model_Assumptions[Values], 5) - $AC1004)</f>
        <v>1.8432575801643852E-2</v>
      </c>
      <c r="AM1004">
        <f>INDEX(Model_Assumptions[Values], 6) * MAX(0, INDEX(Model_Assumptions[Values], 3) - $AB1004)^2</f>
        <v>0</v>
      </c>
      <c r="AN1004">
        <f t="shared" si="356"/>
        <v>1239.371903742317</v>
      </c>
      <c r="AO1004" cm="1">
        <f t="array" ref="AO1004">IFERROR(STDEV(IF($E$2:$E$2201=$E1004, $AJ$2:$AJ$2201)), 0)</f>
        <v>21.403341331583469</v>
      </c>
      <c r="AP1004">
        <f t="shared" si="364"/>
        <v>1.5578981343189024</v>
      </c>
      <c r="AQ1004">
        <f t="shared" si="357"/>
        <v>3.1595591670306983E-2</v>
      </c>
      <c r="AR1004" cm="1">
        <f t="array" ref="AR1004">IFERROR(STDEV(IF($E$2:$E$2201=$E1004, $AK$2:$AK$2201)), 0)</f>
        <v>1.0714196500850667E-2</v>
      </c>
      <c r="AS1004">
        <f t="shared" si="365"/>
        <v>1.5714649371980509</v>
      </c>
      <c r="AT1004">
        <f t="shared" si="358"/>
        <v>5.4163941120709139E-3</v>
      </c>
      <c r="AU1004" cm="1">
        <f t="array" ref="AU1004">IFERROR(STDEV(IF($E$2:$E$2201=$E1004, $AL$2:$AL$2201)), 0)</f>
        <v>6.6867943926535505E-3</v>
      </c>
      <c r="AV1004">
        <f t="shared" si="366"/>
        <v>1.9465503087508078</v>
      </c>
      <c r="AW1004">
        <f t="shared" si="359"/>
        <v>0</v>
      </c>
      <c r="AX1004" cm="1">
        <f t="array" ref="AX1004">IFERROR(STDEV(IF($E$2:$E$2201=$E1004, $AM$2:$AM$2201)), 0)</f>
        <v>0</v>
      </c>
      <c r="AY1004">
        <f t="shared" si="367"/>
        <v>1.9465503087508078</v>
      </c>
      <c r="AZ1004">
        <f>INDEX(Model_Assumptions[Values],9)*((INDEX(Model_Scenarios[GR Weight],1)*$AG1004)+(INDEX(Model_Scenarios[GP Weight],1)*$AH1004)+(INDEX(Model_Scenarios[LTV Weight],1)*$AI1004))-(INDEX(Model_Scenarios[LTV Weight],1)*$AP1004)-(INDEX(Model_Scenarios[GP Weight],1)*($AS1004+$AV1004+$AY1004))</f>
        <v>2.1337589343838386</v>
      </c>
      <c r="BA1004">
        <f>INDEX(Model_Assumptions[Values],9)*((INDEX(Model_Scenarios[GR Weight],2)*$AG1004)+(INDEX(Model_Scenarios[GP Weight],2)*$AH1004)+(INDEX(Model_Scenarios[LTV Weight],2)*$AI1004))-(INDEX(Model_Scenarios[LTV Weight],2)*$AP1004)-(INDEX(Model_Scenarios[GP Weight],2)*($AS1004+$AV1004+$AY1004))</f>
        <v>1.1575771073040386</v>
      </c>
      <c r="BB1004">
        <f>INDEX(Model_Assumptions[Values],9)*((INDEX(Model_Scenarios[GR Weight],3)*$AG1004)+(INDEX(Model_Scenarios[GP Weight],3)*$AH1004)+(INDEX(Model_Scenarios[LTV Weight],3)*$AI1004))-(INDEX(Model_Scenarios[LTV Weight],3)*$AP1004)-(INDEX(Model_Scenarios[GP Weight],3)*($AS1004+$AV1004+$AY1004))</f>
        <v>-0.37277618542439228</v>
      </c>
      <c r="BC1004">
        <f>INDEX(Model_Assumptions[Values],9)*((INDEX(Model_Scenarios[GR Weight],4)*$AG1004)+(INDEX(Model_Scenarios[GP Weight],4)*$AH1004)+(INDEX(Model_Scenarios[LTV Weight],4)*$AI1004))-(INDEX(Model_Scenarios[LTV Weight],4)*$AP1004)-(INDEX(Model_Scenarios[GP Weight],4)*($AS1004+$AV1004+$AY1004))</f>
        <v>-0.63709839385931244</v>
      </c>
      <c r="BD1004">
        <f>INDEX(Model_Assumptions[Values],9)*((INDEX(Model_Scenarios[GR Weight],5)*$AG1004)+(INDEX(Model_Scenarios[GP Weight],5)*$AH1004)+(INDEX(Model_Scenarios[LTV Weight],5)*$AI1004))-(INDEX(Model_Scenarios[LTV Weight],5)*$AP1004)-(INDEX(Model_Scenarios[GP Weight],5)*($AS1004+$AV1004+$AY1004))</f>
        <v>-1.9286565269316123</v>
      </c>
    </row>
    <row r="1005" spans="1:56" x14ac:dyDescent="0.25">
      <c r="A1005">
        <v>1004</v>
      </c>
      <c r="B1005">
        <v>21</v>
      </c>
      <c r="C1005" s="3">
        <v>4</v>
      </c>
      <c r="D1005" s="4">
        <v>0.06</v>
      </c>
      <c r="E1005" t="str">
        <v>SKU-1027</v>
      </c>
      <c r="F1005" t="str">
        <v>Raise</v>
      </c>
      <c r="G1005" t="str">
        <v>Full</v>
      </c>
      <c r="H1005">
        <v>34.479999999999997</v>
      </c>
      <c r="I1005">
        <v>19.239999999999998</v>
      </c>
      <c r="J1005">
        <v>19</v>
      </c>
      <c r="K1005">
        <v>655.11999999999989</v>
      </c>
      <c r="L1005">
        <v>289.55999999999995</v>
      </c>
      <c r="M1005">
        <v>0.44199535962877029</v>
      </c>
      <c r="N1005">
        <v>36.908161919642779</v>
      </c>
      <c r="O1005">
        <v>9.2269145535701682</v>
      </c>
      <c r="P1005">
        <v>28.46691455357012</v>
      </c>
      <c r="Q1005">
        <v>804.52718410151249</v>
      </c>
      <c r="R1005">
        <v>637.8751245376277</v>
      </c>
      <c r="S1005">
        <v>1</v>
      </c>
      <c r="T1005">
        <f t="shared" si="345"/>
        <v>34.625689715178567</v>
      </c>
      <c r="U1005">
        <f t="shared" si="346"/>
        <v>4.225339767359909E-3</v>
      </c>
      <c r="V1005">
        <f>IF($F1005="Reduce", INDEX(Model_Assumptions[Values], 2), INDEX(Model_Assumptions[Values], 1))</f>
        <v>-0.4</v>
      </c>
      <c r="W1005">
        <f t="shared" si="347"/>
        <v>18.967887417768065</v>
      </c>
      <c r="X1005">
        <f t="shared" si="360"/>
        <v>656.77618428007656</v>
      </c>
      <c r="Y1005">
        <f t="shared" si="348"/>
        <v>291.83403036221904</v>
      </c>
      <c r="Z1005">
        <f t="shared" si="349"/>
        <v>1.6561842800766726</v>
      </c>
      <c r="AA1005">
        <f t="shared" si="350"/>
        <v>2.2740303622190936</v>
      </c>
      <c r="AB1005">
        <f t="shared" si="361"/>
        <v>0.44434319840953446</v>
      </c>
      <c r="AC1005">
        <f t="shared" si="351"/>
        <v>2.3478387807641665E-3</v>
      </c>
      <c r="AD1005">
        <f t="shared" si="352"/>
        <v>2.3478387807641665E-3</v>
      </c>
      <c r="AE1005">
        <f t="shared" si="353"/>
        <v>6.0000000000001115E-2</v>
      </c>
      <c r="AF1005">
        <f t="shared" si="362"/>
        <v>599.60261706536926</v>
      </c>
      <c r="AG1005">
        <f t="shared" si="354"/>
        <v>0.17949491896354947</v>
      </c>
      <c r="AH1005">
        <f t="shared" si="355"/>
        <v>7.9883274948527941E-2</v>
      </c>
      <c r="AI1005">
        <f t="shared" si="363"/>
        <v>0.93999999999999873</v>
      </c>
      <c r="AJ1005">
        <f>MAX(0, $R1005 - $AA1005) * INDEX(Model_Assumptions[Values], 7)</f>
        <v>1271.2021883508173</v>
      </c>
      <c r="AK1005">
        <f>MAX(0, INDEX(Model_Assumptions[Values], 4) - $AD1005)</f>
        <v>4.7652161219235836E-2</v>
      </c>
      <c r="AL1005">
        <f>MAX(0, INDEX(Model_Assumptions[Values], 5) - $AC1005)</f>
        <v>1.7652161219235834E-2</v>
      </c>
      <c r="AM1005">
        <f>INDEX(Model_Assumptions[Values], 6) * MAX(0, INDEX(Model_Assumptions[Values], 3) - $AB1005)^2</f>
        <v>0</v>
      </c>
      <c r="AN1005">
        <f t="shared" si="356"/>
        <v>1239.371903742317</v>
      </c>
      <c r="AO1005" cm="1">
        <f t="array" ref="AO1005">IFERROR(STDEV(IF($E$2:$E$2201=$E1005, $AJ$2:$AJ$2201)), 0)</f>
        <v>21.403341331583469</v>
      </c>
      <c r="AP1005">
        <f t="shared" si="364"/>
        <v>1.4871642756792591</v>
      </c>
      <c r="AQ1005">
        <f t="shared" si="357"/>
        <v>3.1595591670306983E-2</v>
      </c>
      <c r="AR1005" cm="1">
        <f t="array" ref="AR1005">IFERROR(STDEV(IF($E$2:$E$2201=$E1005, $AK$2:$AK$2201)), 0)</f>
        <v>1.0714196500850667E-2</v>
      </c>
      <c r="AS1005">
        <f t="shared" si="365"/>
        <v>1.4986256363371739</v>
      </c>
      <c r="AT1005">
        <f t="shared" si="358"/>
        <v>5.4163941120709139E-3</v>
      </c>
      <c r="AU1005" cm="1">
        <f t="array" ref="AU1005">IFERROR(STDEV(IF($E$2:$E$2201=$E1005, $AL$2:$AL$2201)), 0)</f>
        <v>6.6867943926535505E-3</v>
      </c>
      <c r="AV1005">
        <f t="shared" si="366"/>
        <v>1.8298404868867737</v>
      </c>
      <c r="AW1005">
        <f t="shared" si="359"/>
        <v>0</v>
      </c>
      <c r="AX1005" cm="1">
        <f t="array" ref="AX1005">IFERROR(STDEV(IF($E$2:$E$2201=$E1005, $AM$2:$AM$2201)), 0)</f>
        <v>0</v>
      </c>
      <c r="AY1005">
        <f t="shared" si="367"/>
        <v>1.8298404868867737</v>
      </c>
      <c r="AZ1005">
        <f>INDEX(Model_Assumptions[Values],9)*((INDEX(Model_Scenarios[GR Weight],1)*$AG1005)+(INDEX(Model_Scenarios[GP Weight],1)*$AH1005)+(INDEX(Model_Scenarios[LTV Weight],1)*$AI1005))-(INDEX(Model_Scenarios[LTV Weight],1)*$AP1005)-(INDEX(Model_Scenarios[GP Weight],1)*($AS1005+$AV1005+$AY1005))</f>
        <v>2.1841270154015544</v>
      </c>
      <c r="BA1005">
        <f>INDEX(Model_Assumptions[Values],9)*((INDEX(Model_Scenarios[GR Weight],2)*$AG1005)+(INDEX(Model_Scenarios[GP Weight],2)*$AH1005)+(INDEX(Model_Scenarios[LTV Weight],2)*$AI1005))-(INDEX(Model_Scenarios[LTV Weight],2)*$AP1005)-(INDEX(Model_Scenarios[GP Weight],2)*($AS1005+$AV1005+$AY1005))</f>
        <v>1.2711863629575235</v>
      </c>
      <c r="BB1005">
        <f>INDEX(Model_Assumptions[Values],9)*((INDEX(Model_Scenarios[GR Weight],3)*$AG1005)+(INDEX(Model_Scenarios[GP Weight],3)*$AH1005)+(INDEX(Model_Scenarios[LTV Weight],3)*$AI1005))-(INDEX(Model_Scenarios[LTV Weight],3)*$AP1005)-(INDEX(Model_Scenarios[GP Weight],3)*($AS1005+$AV1005+$AY1005))</f>
        <v>-0.15610864394609791</v>
      </c>
      <c r="BC1005">
        <f>INDEX(Model_Assumptions[Values],9)*((INDEX(Model_Scenarios[GR Weight],4)*$AG1005)+(INDEX(Model_Scenarios[GP Weight],4)*$AH1005)+(INDEX(Model_Scenarios[LTV Weight],4)*$AI1005))-(INDEX(Model_Scenarios[LTV Weight],4)*$AP1005)-(INDEX(Model_Scenarios[GP Weight],4)*($AS1005+$AV1005+$AY1005))</f>
        <v>-0.38764475689639699</v>
      </c>
      <c r="BD1005">
        <f>INDEX(Model_Assumptions[Values],9)*((INDEX(Model_Scenarios[GR Weight],5)*$AG1005)+(INDEX(Model_Scenarios[GP Weight],5)*$AH1005)+(INDEX(Model_Scenarios[LTV Weight],5)*$AI1005))-(INDEX(Model_Scenarios[LTV Weight],5)*$AP1005)-(INDEX(Model_Scenarios[GP Weight],5)*($AS1005+$AV1005+$AY1005))</f>
        <v>-1.6346857794087122</v>
      </c>
    </row>
    <row r="1006" spans="1:56" x14ac:dyDescent="0.25">
      <c r="A1006">
        <v>1005</v>
      </c>
      <c r="B1006">
        <v>21</v>
      </c>
      <c r="C1006" s="3">
        <v>5</v>
      </c>
      <c r="D1006" s="4">
        <v>0.08</v>
      </c>
      <c r="E1006" t="str">
        <v>SKU-1027</v>
      </c>
      <c r="F1006" t="str">
        <v>Raise</v>
      </c>
      <c r="G1006" t="str">
        <v>Full</v>
      </c>
      <c r="H1006">
        <v>34.479999999999997</v>
      </c>
      <c r="I1006">
        <v>19.239999999999998</v>
      </c>
      <c r="J1006">
        <v>19</v>
      </c>
      <c r="K1006">
        <v>655.11999999999989</v>
      </c>
      <c r="L1006">
        <v>289.55999999999995</v>
      </c>
      <c r="M1006">
        <v>0.44199535962877029</v>
      </c>
      <c r="N1006">
        <v>36.908161919642779</v>
      </c>
      <c r="O1006">
        <v>9.2269145535701682</v>
      </c>
      <c r="P1006">
        <v>28.46691455357012</v>
      </c>
      <c r="Q1006">
        <v>804.52718410151249</v>
      </c>
      <c r="R1006">
        <v>637.8751245376277</v>
      </c>
      <c r="S1006">
        <v>1</v>
      </c>
      <c r="T1006">
        <f t="shared" si="345"/>
        <v>34.674252953571418</v>
      </c>
      <c r="U1006">
        <f t="shared" si="346"/>
        <v>5.6337863564797416E-3</v>
      </c>
      <c r="V1006">
        <f>IF($F1006="Reduce", INDEX(Model_Assumptions[Values], 2), INDEX(Model_Assumptions[Values], 1))</f>
        <v>-0.4</v>
      </c>
      <c r="W1006">
        <f t="shared" si="347"/>
        <v>18.957183223690752</v>
      </c>
      <c r="X1006">
        <f t="shared" si="360"/>
        <v>657.32616638545358</v>
      </c>
      <c r="Y1006">
        <f t="shared" si="348"/>
        <v>292.58996116164354</v>
      </c>
      <c r="Z1006">
        <f t="shared" si="349"/>
        <v>2.2061663854536846</v>
      </c>
      <c r="AA1006">
        <f t="shared" si="350"/>
        <v>3.0299611616435982</v>
      </c>
      <c r="AB1006">
        <f t="shared" si="361"/>
        <v>0.44512142696304879</v>
      </c>
      <c r="AC1006">
        <f t="shared" si="351"/>
        <v>3.1260673342785039E-3</v>
      </c>
      <c r="AD1006">
        <f t="shared" si="352"/>
        <v>3.1260673342785039E-3</v>
      </c>
      <c r="AE1006">
        <f t="shared" si="353"/>
        <v>7.999999999999953E-2</v>
      </c>
      <c r="AF1006">
        <f t="shared" si="362"/>
        <v>586.84511457461781</v>
      </c>
      <c r="AG1006">
        <f t="shared" si="354"/>
        <v>0.23910120470337001</v>
      </c>
      <c r="AH1006">
        <f t="shared" si="355"/>
        <v>0.10643798982645984</v>
      </c>
      <c r="AI1006">
        <f t="shared" si="363"/>
        <v>0.92000000000000048</v>
      </c>
      <c r="AJ1006">
        <f>MAX(0, $R1006 - $AA1006) * INDEX(Model_Assumptions[Values], 7)</f>
        <v>1269.6903267519683</v>
      </c>
      <c r="AK1006">
        <f>MAX(0, INDEX(Model_Assumptions[Values], 4) - $AD1006)</f>
        <v>4.6873932665721499E-2</v>
      </c>
      <c r="AL1006">
        <f>MAX(0, INDEX(Model_Assumptions[Values], 5) - $AC1006)</f>
        <v>1.6873932665721496E-2</v>
      </c>
      <c r="AM1006">
        <f>INDEX(Model_Assumptions[Values], 6) * MAX(0, INDEX(Model_Assumptions[Values], 3) - $AB1006)^2</f>
        <v>0</v>
      </c>
      <c r="AN1006">
        <f t="shared" si="356"/>
        <v>1239.371903742317</v>
      </c>
      <c r="AO1006" cm="1">
        <f t="array" ref="AO1006">IFERROR(STDEV(IF($E$2:$E$2201=$E1006, $AJ$2:$AJ$2201)), 0)</f>
        <v>21.403341331583469</v>
      </c>
      <c r="AP1006">
        <f t="shared" si="364"/>
        <v>1.4165275664184458</v>
      </c>
      <c r="AQ1006">
        <f t="shared" si="357"/>
        <v>3.1595591670306983E-2</v>
      </c>
      <c r="AR1006" cm="1">
        <f t="array" ref="AR1006">IFERROR(STDEV(IF($E$2:$E$2201=$E1006, $AK$2:$AK$2201)), 0)</f>
        <v>1.0714196500850667E-2</v>
      </c>
      <c r="AS1006">
        <f t="shared" si="365"/>
        <v>1.4259903665385896</v>
      </c>
      <c r="AT1006">
        <f t="shared" si="358"/>
        <v>5.4163941120709139E-3</v>
      </c>
      <c r="AU1006" cm="1">
        <f t="array" ref="AU1006">IFERROR(STDEV(IF($E$2:$E$2201=$E1006, $AL$2:$AL$2201)), 0)</f>
        <v>6.6867943926535505E-3</v>
      </c>
      <c r="AV1006">
        <f t="shared" si="366"/>
        <v>1.71345758234146</v>
      </c>
      <c r="AW1006">
        <f t="shared" si="359"/>
        <v>0</v>
      </c>
      <c r="AX1006" cm="1">
        <f t="array" ref="AX1006">IFERROR(STDEV(IF($E$2:$E$2201=$E1006, $AM$2:$AM$2201)), 0)</f>
        <v>0</v>
      </c>
      <c r="AY1006">
        <f t="shared" si="367"/>
        <v>1.71345758234146</v>
      </c>
      <c r="AZ1006">
        <f>INDEX(Model_Assumptions[Values],9)*((INDEX(Model_Scenarios[GR Weight],1)*$AG1006)+(INDEX(Model_Scenarios[GP Weight],1)*$AH1006)+(INDEX(Model_Scenarios[LTV Weight],1)*$AI1006))-(INDEX(Model_Scenarios[LTV Weight],1)*$AP1006)-(INDEX(Model_Scenarios[GP Weight],1)*($AS1006+$AV1006+$AY1006))</f>
        <v>2.2342569910080101</v>
      </c>
      <c r="BA1006">
        <f>INDEX(Model_Assumptions[Values],9)*((INDEX(Model_Scenarios[GR Weight],2)*$AG1006)+(INDEX(Model_Scenarios[GP Weight],2)*$AH1006)+(INDEX(Model_Scenarios[LTV Weight],2)*$AI1006))-(INDEX(Model_Scenarios[LTV Weight],2)*$AP1006)-(INDEX(Model_Scenarios[GP Weight],2)*($AS1006+$AV1006+$AY1006))</f>
        <v>1.3844398689376973</v>
      </c>
      <c r="BB1006">
        <f>INDEX(Model_Assumptions[Values],9)*((INDEX(Model_Scenarios[GR Weight],3)*$AG1006)+(INDEX(Model_Scenarios[GP Weight],3)*$AH1006)+(INDEX(Model_Scenarios[LTV Weight],3)*$AI1006))-(INDEX(Model_Scenarios[LTV Weight],3)*$AP1006)-(INDEX(Model_Scenarios[GP Weight],3)*($AS1006+$AV1006+$AY1006))</f>
        <v>6.001502558061178E-2</v>
      </c>
      <c r="BC1006">
        <f>INDEX(Model_Assumptions[Values],9)*((INDEX(Model_Scenarios[GR Weight],4)*$AG1006)+(INDEX(Model_Scenarios[GP Weight],4)*$AH1006)+(INDEX(Model_Scenarios[LTV Weight],4)*$AI1006))-(INDEX(Model_Scenarios[LTV Weight],4)*$AP1006)-(INDEX(Model_Scenarios[GP Weight],4)*($AS1006+$AV1006+$AY1006))</f>
        <v>-0.13878161542585898</v>
      </c>
      <c r="BD1006">
        <f>INDEX(Model_Assumptions[Values],9)*((INDEX(Model_Scenarios[GR Weight],5)*$AG1006)+(INDEX(Model_Scenarios[GP Weight],5)*$AH1006)+(INDEX(Model_Scenarios[LTV Weight],5)*$AI1006))-(INDEX(Model_Scenarios[LTV Weight],5)*$AP1006)-(INDEX(Model_Scenarios[GP Weight],5)*($AS1006+$AV1006+$AY1006))</f>
        <v>-1.3414242570503065</v>
      </c>
    </row>
    <row r="1007" spans="1:56" x14ac:dyDescent="0.25">
      <c r="A1007">
        <v>1006</v>
      </c>
      <c r="B1007">
        <v>21</v>
      </c>
      <c r="C1007" s="3">
        <v>6</v>
      </c>
      <c r="D1007" s="4">
        <v>0.1</v>
      </c>
      <c r="E1007" t="str">
        <v>SKU-1027</v>
      </c>
      <c r="F1007" t="str">
        <v>Raise</v>
      </c>
      <c r="G1007" t="str">
        <v>Full</v>
      </c>
      <c r="H1007">
        <v>34.479999999999997</v>
      </c>
      <c r="I1007">
        <v>19.239999999999998</v>
      </c>
      <c r="J1007">
        <v>19</v>
      </c>
      <c r="K1007">
        <v>655.11999999999989</v>
      </c>
      <c r="L1007">
        <v>289.55999999999995</v>
      </c>
      <c r="M1007">
        <v>0.44199535962877029</v>
      </c>
      <c r="N1007">
        <v>36.908161919642779</v>
      </c>
      <c r="O1007">
        <v>9.2269145535701682</v>
      </c>
      <c r="P1007">
        <v>28.46691455357012</v>
      </c>
      <c r="Q1007">
        <v>804.52718410151249</v>
      </c>
      <c r="R1007">
        <v>637.8751245376277</v>
      </c>
      <c r="S1007">
        <v>1</v>
      </c>
      <c r="T1007">
        <f t="shared" si="345"/>
        <v>34.722816191964277</v>
      </c>
      <c r="U1007">
        <f t="shared" si="346"/>
        <v>7.0422329455997797E-3</v>
      </c>
      <c r="V1007">
        <f>IF($F1007="Reduce", INDEX(Model_Assumptions[Values], 2), INDEX(Model_Assumptions[Values], 1))</f>
        <v>-0.4</v>
      </c>
      <c r="W1007">
        <f t="shared" si="347"/>
        <v>18.946479029613442</v>
      </c>
      <c r="X1007">
        <f t="shared" si="360"/>
        <v>657.8751088301733</v>
      </c>
      <c r="Y1007">
        <f t="shared" si="348"/>
        <v>293.34485230041071</v>
      </c>
      <c r="Z1007">
        <f t="shared" si="349"/>
        <v>2.7551088301734126</v>
      </c>
      <c r="AA1007">
        <f t="shared" si="350"/>
        <v>3.7848523004107619</v>
      </c>
      <c r="AB1007">
        <f t="shared" si="361"/>
        <v>0.44589747865979223</v>
      </c>
      <c r="AC1007">
        <f t="shared" si="351"/>
        <v>3.9021190310219445E-3</v>
      </c>
      <c r="AD1007">
        <f t="shared" si="352"/>
        <v>3.9021190310219445E-3</v>
      </c>
      <c r="AE1007">
        <f t="shared" si="353"/>
        <v>0.10000000000000088</v>
      </c>
      <c r="AF1007">
        <f t="shared" si="362"/>
        <v>574.08761208386443</v>
      </c>
      <c r="AG1007">
        <f t="shared" si="354"/>
        <v>0.29859481348587746</v>
      </c>
      <c r="AH1007">
        <f t="shared" si="355"/>
        <v>0.1329561829852787</v>
      </c>
      <c r="AI1007">
        <f t="shared" si="363"/>
        <v>0.89999999999999925</v>
      </c>
      <c r="AJ1007">
        <f>MAX(0, $R1007 - $AA1007) * INDEX(Model_Assumptions[Values], 7)</f>
        <v>1268.1805444744339</v>
      </c>
      <c r="AK1007">
        <f>MAX(0, INDEX(Model_Assumptions[Values], 4) - $AD1007)</f>
        <v>4.6097880968978058E-2</v>
      </c>
      <c r="AL1007">
        <f>MAX(0, INDEX(Model_Assumptions[Values], 5) - $AC1007)</f>
        <v>1.6097880968978056E-2</v>
      </c>
      <c r="AM1007">
        <f>INDEX(Model_Assumptions[Values], 6) * MAX(0, INDEX(Model_Assumptions[Values], 3) - $AB1007)^2</f>
        <v>0</v>
      </c>
      <c r="AN1007">
        <f t="shared" si="356"/>
        <v>1239.371903742317</v>
      </c>
      <c r="AO1007" cm="1">
        <f t="array" ref="AO1007">IFERROR(STDEV(IF($E$2:$E$2201=$E1007, $AJ$2:$AJ$2201)), 0)</f>
        <v>21.403341331583469</v>
      </c>
      <c r="AP1007">
        <f t="shared" si="364"/>
        <v>1.3459880065364307</v>
      </c>
      <c r="AQ1007">
        <f t="shared" si="357"/>
        <v>3.1595591670306983E-2</v>
      </c>
      <c r="AR1007" cm="1">
        <f t="array" ref="AR1007">IFERROR(STDEV(IF($E$2:$E$2201=$E1007, $AK$2:$AK$2201)), 0)</f>
        <v>1.0714196500850667E-2</v>
      </c>
      <c r="AS1007">
        <f t="shared" si="365"/>
        <v>1.3535582717303765</v>
      </c>
      <c r="AT1007">
        <f t="shared" si="358"/>
        <v>5.4163941120709139E-3</v>
      </c>
      <c r="AU1007" cm="1">
        <f t="array" ref="AU1007">IFERROR(STDEV(IF($E$2:$E$2201=$E1007, $AL$2:$AL$2201)), 0)</f>
        <v>6.6867943926535505E-3</v>
      </c>
      <c r="AV1007">
        <f t="shared" si="366"/>
        <v>1.59740022343776</v>
      </c>
      <c r="AW1007">
        <f t="shared" si="359"/>
        <v>0</v>
      </c>
      <c r="AX1007" cm="1">
        <f t="array" ref="AX1007">IFERROR(STDEV(IF($E$2:$E$2201=$E1007, $AM$2:$AM$2201)), 0)</f>
        <v>0</v>
      </c>
      <c r="AY1007">
        <f t="shared" si="367"/>
        <v>1.59740022343776</v>
      </c>
      <c r="AZ1007">
        <f>INDEX(Model_Assumptions[Values],9)*((INDEX(Model_Scenarios[GR Weight],1)*$AG1007)+(INDEX(Model_Scenarios[GP Weight],1)*$AH1007)+(INDEX(Model_Scenarios[LTV Weight],1)*$AI1007))-(INDEX(Model_Scenarios[LTV Weight],1)*$AP1007)-(INDEX(Model_Scenarios[GP Weight],1)*($AS1007+$AV1007+$AY1007))</f>
        <v>2.284149221145841</v>
      </c>
      <c r="BA1007">
        <f>INDEX(Model_Assumptions[Values],9)*((INDEX(Model_Scenarios[GR Weight],2)*$AG1007)+(INDEX(Model_Scenarios[GP Weight],2)*$AH1007)+(INDEX(Model_Scenarios[LTV Weight],2)*$AI1007))-(INDEX(Model_Scenarios[LTV Weight],2)*$AP1007)-(INDEX(Model_Scenarios[GP Weight],2)*($AS1007+$AV1007+$AY1007))</f>
        <v>1.497338345129825</v>
      </c>
      <c r="BB1007">
        <f>INDEX(Model_Assumptions[Values],9)*((INDEX(Model_Scenarios[GR Weight],3)*$AG1007)+(INDEX(Model_Scenarios[GP Weight],3)*$AH1007)+(INDEX(Model_Scenarios[LTV Weight],3)*$AI1007))-(INDEX(Model_Scenarios[LTV Weight],3)*$AP1007)-(INDEX(Model_Scenarios[GP Weight],3)*($AS1007+$AV1007+$AY1007))</f>
        <v>0.27559608295494709</v>
      </c>
      <c r="BC1007">
        <f>INDEX(Model_Assumptions[Values],9)*((INDEX(Model_Scenarios[GR Weight],4)*$AG1007)+(INDEX(Model_Scenarios[GP Weight],4)*$AH1007)+(INDEX(Model_Scenarios[LTV Weight],4)*$AI1007))-(INDEX(Model_Scenarios[LTV Weight],4)*$AP1007)-(INDEX(Model_Scenarios[GP Weight],4)*($AS1007+$AV1007+$AY1007))</f>
        <v>0.10949229035152896</v>
      </c>
      <c r="BD1007">
        <f>INDEX(Model_Assumptions[Values],9)*((INDEX(Model_Scenarios[GR Weight],5)*$AG1007)+(INDEX(Model_Scenarios[GP Weight],5)*$AH1007)+(INDEX(Model_Scenarios[LTV Weight],5)*$AI1007))-(INDEX(Model_Scenarios[LTV Weight],5)*$AP1007)-(INDEX(Model_Scenarios[GP Weight],5)*($AS1007+$AV1007+$AY1007))</f>
        <v>-1.0488699801719581</v>
      </c>
    </row>
    <row r="1008" spans="1:56" x14ac:dyDescent="0.25">
      <c r="A1008">
        <v>1007</v>
      </c>
      <c r="B1008">
        <v>21</v>
      </c>
      <c r="C1008" s="3">
        <v>7</v>
      </c>
      <c r="D1008" s="4">
        <v>0.12</v>
      </c>
      <c r="E1008" t="str">
        <v>SKU-1027</v>
      </c>
      <c r="F1008" t="str">
        <v>Raise</v>
      </c>
      <c r="G1008" t="str">
        <v>Full</v>
      </c>
      <c r="H1008">
        <v>34.479999999999997</v>
      </c>
      <c r="I1008">
        <v>19.239999999999998</v>
      </c>
      <c r="J1008">
        <v>19</v>
      </c>
      <c r="K1008">
        <v>655.11999999999989</v>
      </c>
      <c r="L1008">
        <v>289.55999999999995</v>
      </c>
      <c r="M1008">
        <v>0.44199535962877029</v>
      </c>
      <c r="N1008">
        <v>36.908161919642779</v>
      </c>
      <c r="O1008">
        <v>9.2269145535701682</v>
      </c>
      <c r="P1008">
        <v>28.46691455357012</v>
      </c>
      <c r="Q1008">
        <v>804.52718410151249</v>
      </c>
      <c r="R1008">
        <v>637.8751245376277</v>
      </c>
      <c r="S1008">
        <v>1</v>
      </c>
      <c r="T1008">
        <f t="shared" si="345"/>
        <v>34.771379430357129</v>
      </c>
      <c r="U1008">
        <f t="shared" si="346"/>
        <v>8.4506795347196132E-3</v>
      </c>
      <c r="V1008">
        <f>IF($F1008="Reduce", INDEX(Model_Assumptions[Values], 2), INDEX(Model_Assumptions[Values], 1))</f>
        <v>-0.4</v>
      </c>
      <c r="W1008">
        <f t="shared" si="347"/>
        <v>18.93577483553613</v>
      </c>
      <c r="X1008">
        <f t="shared" si="360"/>
        <v>658.42301161423518</v>
      </c>
      <c r="Y1008">
        <f t="shared" si="348"/>
        <v>294.09870377852008</v>
      </c>
      <c r="Z1008">
        <f t="shared" si="349"/>
        <v>3.3030116142352881</v>
      </c>
      <c r="AA1008">
        <f t="shared" si="350"/>
        <v>4.5387037785201301</v>
      </c>
      <c r="AB1008">
        <f t="shared" si="361"/>
        <v>0.44667136262064633</v>
      </c>
      <c r="AC1008">
        <f t="shared" si="351"/>
        <v>4.6760029918760382E-3</v>
      </c>
      <c r="AD1008">
        <f t="shared" si="352"/>
        <v>4.6760029918760382E-3</v>
      </c>
      <c r="AE1008">
        <f t="shared" si="353"/>
        <v>0.1199999999999993</v>
      </c>
      <c r="AF1008">
        <f t="shared" si="362"/>
        <v>561.33010959311275</v>
      </c>
      <c r="AG1008">
        <f t="shared" si="354"/>
        <v>0.35797574531101023</v>
      </c>
      <c r="AH1008">
        <f t="shared" si="355"/>
        <v>0.15943785442496849</v>
      </c>
      <c r="AI1008">
        <f t="shared" si="363"/>
        <v>0.88000000000000056</v>
      </c>
      <c r="AJ1008">
        <f>MAX(0, $R1008 - $AA1008) * INDEX(Model_Assumptions[Values], 7)</f>
        <v>1266.6728415182151</v>
      </c>
      <c r="AK1008">
        <f>MAX(0, INDEX(Model_Assumptions[Values], 4) - $AD1008)</f>
        <v>4.5323997008123965E-2</v>
      </c>
      <c r="AL1008">
        <f>MAX(0, INDEX(Model_Assumptions[Values], 5) - $AC1008)</f>
        <v>1.5323997008123962E-2</v>
      </c>
      <c r="AM1008">
        <f>INDEX(Model_Assumptions[Values], 6) * MAX(0, INDEX(Model_Assumptions[Values], 3) - $AB1008)^2</f>
        <v>0</v>
      </c>
      <c r="AN1008">
        <f t="shared" si="356"/>
        <v>1239.371903742317</v>
      </c>
      <c r="AO1008" cm="1">
        <f t="array" ref="AO1008">IFERROR(STDEV(IF($E$2:$E$2201=$E1008, $AJ$2:$AJ$2201)), 0)</f>
        <v>21.403341331583469</v>
      </c>
      <c r="AP1008">
        <f t="shared" si="364"/>
        <v>1.2755455960332669</v>
      </c>
      <c r="AQ1008">
        <f t="shared" si="357"/>
        <v>3.1595591670306983E-2</v>
      </c>
      <c r="AR1008" cm="1">
        <f t="array" ref="AR1008">IFERROR(STDEV(IF($E$2:$E$2201=$E1008, $AK$2:$AK$2201)), 0)</f>
        <v>1.0714196500850667E-2</v>
      </c>
      <c r="AS1008">
        <f t="shared" si="365"/>
        <v>1.2813285006231683</v>
      </c>
      <c r="AT1008">
        <f t="shared" si="358"/>
        <v>5.4163941120709139E-3</v>
      </c>
      <c r="AU1008" cm="1">
        <f t="array" ref="AU1008">IFERROR(STDEV(IF($E$2:$E$2201=$E1008, $AL$2:$AL$2201)), 0)</f>
        <v>6.6867943926535505E-3</v>
      </c>
      <c r="AV1008">
        <f t="shared" si="366"/>
        <v>1.4816670461616168</v>
      </c>
      <c r="AW1008">
        <f t="shared" si="359"/>
        <v>0</v>
      </c>
      <c r="AX1008" cm="1">
        <f t="array" ref="AX1008">IFERROR(STDEV(IF($E$2:$E$2201=$E1008, $AM$2:$AM$2201)), 0)</f>
        <v>0</v>
      </c>
      <c r="AY1008">
        <f t="shared" si="367"/>
        <v>1.4816670461616168</v>
      </c>
      <c r="AZ1008">
        <f>INDEX(Model_Assumptions[Values],9)*((INDEX(Model_Scenarios[GR Weight],1)*$AG1008)+(INDEX(Model_Scenarios[GP Weight],1)*$AH1008)+(INDEX(Model_Scenarios[LTV Weight],1)*$AI1008))-(INDEX(Model_Scenarios[LTV Weight],1)*$AP1008)-(INDEX(Model_Scenarios[GP Weight],1)*($AS1008+$AV1008+$AY1008))</f>
        <v>2.3338040637467379</v>
      </c>
      <c r="BA1008">
        <f>INDEX(Model_Assumptions[Values],9)*((INDEX(Model_Scenarios[GR Weight],2)*$AG1008)+(INDEX(Model_Scenarios[GP Weight],2)*$AH1008)+(INDEX(Model_Scenarios[LTV Weight],2)*$AI1008))-(INDEX(Model_Scenarios[LTV Weight],2)*$AP1008)-(INDEX(Model_Scenarios[GP Weight],2)*($AS1008+$AV1008+$AY1008))</f>
        <v>1.609882507397324</v>
      </c>
      <c r="BB1008">
        <f>INDEX(Model_Assumptions[Values],9)*((INDEX(Model_Scenarios[GR Weight],3)*$AG1008)+(INDEX(Model_Scenarios[GP Weight],3)*$AH1008)+(INDEX(Model_Scenarios[LTV Weight],3)*$AI1008))-(INDEX(Model_Scenarios[LTV Weight],3)*$AP1008)-(INDEX(Model_Scenarios[GP Weight],3)*($AS1008+$AV1008+$AY1008))</f>
        <v>0.49063578093791116</v>
      </c>
      <c r="BC1008">
        <f>INDEX(Model_Assumptions[Values],9)*((INDEX(Model_Scenarios[GR Weight],4)*$AG1008)+(INDEX(Model_Scenarios[GP Weight],4)*$AH1008)+(INDEX(Model_Scenarios[LTV Weight],4)*$AI1008))-(INDEX(Model_Scenarios[LTV Weight],4)*$AP1008)-(INDEX(Model_Scenarios[GP Weight],4)*($AS1008+$AV1008+$AY1008))</f>
        <v>0.35717821319674314</v>
      </c>
      <c r="BD1008">
        <f>INDEX(Model_Assumptions[Values],9)*((INDEX(Model_Scenarios[GR Weight],5)*$AG1008)+(INDEX(Model_Scenarios[GP Weight],5)*$AH1008)+(INDEX(Model_Scenarios[LTV Weight],5)*$AI1008))-(INDEX(Model_Scenarios[LTV Weight],5)*$AP1008)-(INDEX(Model_Scenarios[GP Weight],5)*($AS1008+$AV1008+$AY1008))</f>
        <v>-0.75702098014916386</v>
      </c>
    </row>
    <row r="1009" spans="1:56" x14ac:dyDescent="0.25">
      <c r="A1009">
        <v>1008</v>
      </c>
      <c r="B1009">
        <v>21</v>
      </c>
      <c r="C1009" s="3">
        <v>8</v>
      </c>
      <c r="D1009" s="4">
        <v>0.14000000000000001</v>
      </c>
      <c r="E1009" t="str">
        <v>SKU-1027</v>
      </c>
      <c r="F1009" t="str">
        <v>Raise</v>
      </c>
      <c r="G1009" t="str">
        <v>Full</v>
      </c>
      <c r="H1009">
        <v>34.479999999999997</v>
      </c>
      <c r="I1009">
        <v>19.239999999999998</v>
      </c>
      <c r="J1009">
        <v>19</v>
      </c>
      <c r="K1009">
        <v>655.11999999999989</v>
      </c>
      <c r="L1009">
        <v>289.55999999999995</v>
      </c>
      <c r="M1009">
        <v>0.44199535962877029</v>
      </c>
      <c r="N1009">
        <v>36.908161919642779</v>
      </c>
      <c r="O1009">
        <v>9.2269145535701682</v>
      </c>
      <c r="P1009">
        <v>28.46691455357012</v>
      </c>
      <c r="Q1009">
        <v>804.52718410151249</v>
      </c>
      <c r="R1009">
        <v>637.8751245376277</v>
      </c>
      <c r="S1009">
        <v>1</v>
      </c>
      <c r="T1009">
        <f t="shared" si="345"/>
        <v>34.819942668749988</v>
      </c>
      <c r="U1009">
        <f t="shared" si="346"/>
        <v>9.8591261238396514E-3</v>
      </c>
      <c r="V1009">
        <f>IF($F1009="Reduce", INDEX(Model_Assumptions[Values], 2), INDEX(Model_Assumptions[Values], 1))</f>
        <v>-0.4</v>
      </c>
      <c r="W1009">
        <f t="shared" si="347"/>
        <v>18.92507064145882</v>
      </c>
      <c r="X1009">
        <f t="shared" si="360"/>
        <v>658.96987473763966</v>
      </c>
      <c r="Y1009">
        <f t="shared" si="348"/>
        <v>294.85151559597199</v>
      </c>
      <c r="Z1009">
        <f t="shared" si="349"/>
        <v>3.849874737639766</v>
      </c>
      <c r="AA1009">
        <f t="shared" si="350"/>
        <v>5.2915155959720437</v>
      </c>
      <c r="AB1009">
        <f t="shared" si="361"/>
        <v>0.44744308791560966</v>
      </c>
      <c r="AC1009">
        <f t="shared" si="351"/>
        <v>5.4477282868393706E-3</v>
      </c>
      <c r="AD1009">
        <f t="shared" si="352"/>
        <v>5.4477282868393706E-3</v>
      </c>
      <c r="AE1009">
        <f t="shared" si="353"/>
        <v>0.14000000000000065</v>
      </c>
      <c r="AF1009">
        <f t="shared" si="362"/>
        <v>548.57260710235937</v>
      </c>
      <c r="AG1009">
        <f t="shared" si="354"/>
        <v>0.41724400017881758</v>
      </c>
      <c r="AH1009">
        <f t="shared" si="355"/>
        <v>0.18588300414554126</v>
      </c>
      <c r="AI1009">
        <f t="shared" si="363"/>
        <v>0.85999999999999932</v>
      </c>
      <c r="AJ1009">
        <f>MAX(0, $R1009 - $AA1009) * INDEX(Model_Assumptions[Values], 7)</f>
        <v>1265.1672178833114</v>
      </c>
      <c r="AK1009">
        <f>MAX(0, INDEX(Model_Assumptions[Values], 4) - $AD1009)</f>
        <v>4.4552271713160632E-2</v>
      </c>
      <c r="AL1009">
        <f>MAX(0, INDEX(Model_Assumptions[Values], 5) - $AC1009)</f>
        <v>1.455227171316063E-2</v>
      </c>
      <c r="AM1009">
        <f>INDEX(Model_Assumptions[Values], 6) * MAX(0, INDEX(Model_Assumptions[Values], 3) - $AB1009)^2</f>
        <v>0</v>
      </c>
      <c r="AN1009">
        <f t="shared" si="356"/>
        <v>1239.371903742317</v>
      </c>
      <c r="AO1009" cm="1">
        <f t="array" ref="AO1009">IFERROR(STDEV(IF($E$2:$E$2201=$E1009, $AJ$2:$AJ$2201)), 0)</f>
        <v>21.403341331583469</v>
      </c>
      <c r="AP1009">
        <f t="shared" si="364"/>
        <v>1.2052003349089224</v>
      </c>
      <c r="AQ1009">
        <f t="shared" si="357"/>
        <v>3.1595591670306983E-2</v>
      </c>
      <c r="AR1009" cm="1">
        <f t="array" ref="AR1009">IFERROR(STDEV(IF($E$2:$E$2201=$E1009, $AK$2:$AK$2201)), 0)</f>
        <v>1.0714196500850667E-2</v>
      </c>
      <c r="AS1009">
        <f t="shared" si="365"/>
        <v>1.2093002066767151</v>
      </c>
      <c r="AT1009">
        <f t="shared" si="358"/>
        <v>5.4163941120709139E-3</v>
      </c>
      <c r="AU1009" cm="1">
        <f t="array" ref="AU1009">IFERROR(STDEV(IF($E$2:$E$2201=$E1009, $AL$2:$AL$2201)), 0)</f>
        <v>6.6867943926535505E-3</v>
      </c>
      <c r="AV1009">
        <f t="shared" si="366"/>
        <v>1.3662566941084435</v>
      </c>
      <c r="AW1009">
        <f t="shared" si="359"/>
        <v>0</v>
      </c>
      <c r="AX1009" cm="1">
        <f t="array" ref="AX1009">IFERROR(STDEV(IF($E$2:$E$2201=$E1009, $AM$2:$AM$2201)), 0)</f>
        <v>0</v>
      </c>
      <c r="AY1009">
        <f t="shared" si="367"/>
        <v>1.3662566941084435</v>
      </c>
      <c r="AZ1009">
        <f>INDEX(Model_Assumptions[Values],9)*((INDEX(Model_Scenarios[GR Weight],1)*$AG1009)+(INDEX(Model_Scenarios[GP Weight],1)*$AH1009)+(INDEX(Model_Scenarios[LTV Weight],1)*$AI1009))-(INDEX(Model_Scenarios[LTV Weight],1)*$AP1009)-(INDEX(Model_Scenarios[GP Weight],1)*($AS1009+$AV1009+$AY1009))</f>
        <v>2.3832218747456788</v>
      </c>
      <c r="BA1009">
        <f>INDEX(Model_Assumptions[Values],9)*((INDEX(Model_Scenarios[GR Weight],2)*$AG1009)+(INDEX(Model_Scenarios[GP Weight],2)*$AH1009)+(INDEX(Model_Scenarios[LTV Weight],2)*$AI1009))-(INDEX(Model_Scenarios[LTV Weight],2)*$AP1009)-(INDEX(Model_Scenarios[GP Weight],2)*($AS1009+$AV1009+$AY1009))</f>
        <v>1.7220730676101326</v>
      </c>
      <c r="BB1009">
        <f>INDEX(Model_Assumptions[Values],9)*((INDEX(Model_Scenarios[GR Weight],3)*$AG1009)+(INDEX(Model_Scenarios[GP Weight],3)*$AH1009)+(INDEX(Model_Scenarios[LTV Weight],3)*$AI1009))-(INDEX(Model_Scenarios[LTV Weight],3)*$AP1009)-(INDEX(Model_Scenarios[GP Weight],3)*($AS1009+$AV1009+$AY1009))</f>
        <v>0.70513536530188836</v>
      </c>
      <c r="BC1009">
        <f>INDEX(Model_Assumptions[Values],9)*((INDEX(Model_Scenarios[GR Weight],4)*$AG1009)+(INDEX(Model_Scenarios[GP Weight],4)*$AH1009)+(INDEX(Model_Scenarios[LTV Weight],4)*$AI1009))-(INDEX(Model_Scenarios[LTV Weight],4)*$AP1009)-(INDEX(Model_Scenarios[GP Weight],4)*($AS1009+$AV1009+$AY1009))</f>
        <v>0.60427739888218945</v>
      </c>
      <c r="BD1009">
        <f>INDEX(Model_Assumptions[Values],9)*((INDEX(Model_Scenarios[GR Weight],5)*$AG1009)+(INDEX(Model_Scenarios[GP Weight],5)*$AH1009)+(INDEX(Model_Scenarios[LTV Weight],5)*$AI1009))-(INDEX(Model_Scenarios[LTV Weight],5)*$AP1009)-(INDEX(Model_Scenarios[GP Weight],5)*($AS1009+$AV1009+$AY1009))</f>
        <v>-0.46587529933965643</v>
      </c>
    </row>
    <row r="1010" spans="1:56" x14ac:dyDescent="0.25">
      <c r="A1010">
        <v>1009</v>
      </c>
      <c r="B1010">
        <v>21</v>
      </c>
      <c r="C1010" s="3">
        <v>9</v>
      </c>
      <c r="D1010" s="4">
        <v>0.16</v>
      </c>
      <c r="E1010" t="str">
        <v>SKU-1027</v>
      </c>
      <c r="F1010" t="str">
        <v>Raise</v>
      </c>
      <c r="G1010" t="str">
        <v>Full</v>
      </c>
      <c r="H1010">
        <v>34.479999999999997</v>
      </c>
      <c r="I1010">
        <v>19.239999999999998</v>
      </c>
      <c r="J1010">
        <v>19</v>
      </c>
      <c r="K1010">
        <v>655.11999999999989</v>
      </c>
      <c r="L1010">
        <v>289.55999999999995</v>
      </c>
      <c r="M1010">
        <v>0.44199535962877029</v>
      </c>
      <c r="N1010">
        <v>36.908161919642779</v>
      </c>
      <c r="O1010">
        <v>9.2269145535701682</v>
      </c>
      <c r="P1010">
        <v>28.46691455357012</v>
      </c>
      <c r="Q1010">
        <v>804.52718410151249</v>
      </c>
      <c r="R1010">
        <v>637.8751245376277</v>
      </c>
      <c r="S1010">
        <v>1</v>
      </c>
      <c r="T1010">
        <f t="shared" si="345"/>
        <v>34.86850590714284</v>
      </c>
      <c r="U1010">
        <f t="shared" si="346"/>
        <v>1.1267572712959483E-2</v>
      </c>
      <c r="V1010">
        <f>IF($F1010="Reduce", INDEX(Model_Assumptions[Values], 2), INDEX(Model_Assumptions[Values], 1))</f>
        <v>-0.4</v>
      </c>
      <c r="W1010">
        <f t="shared" si="347"/>
        <v>18.914366447381507</v>
      </c>
      <c r="X1010">
        <f t="shared" si="360"/>
        <v>659.5156982003864</v>
      </c>
      <c r="Y1010">
        <f t="shared" si="348"/>
        <v>295.60328775276622</v>
      </c>
      <c r="Z1010">
        <f t="shared" si="349"/>
        <v>4.3956982003865051</v>
      </c>
      <c r="AA1010">
        <f t="shared" si="350"/>
        <v>6.0432877527662754</v>
      </c>
      <c r="AB1010">
        <f t="shared" si="361"/>
        <v>0.44821266356415146</v>
      </c>
      <c r="AC1010">
        <f t="shared" si="351"/>
        <v>6.2173039353811688E-3</v>
      </c>
      <c r="AD1010">
        <f t="shared" si="352"/>
        <v>6.2173039353811688E-3</v>
      </c>
      <c r="AE1010">
        <f t="shared" si="353"/>
        <v>0.15999999999999906</v>
      </c>
      <c r="AF1010">
        <f t="shared" si="362"/>
        <v>535.81510461160792</v>
      </c>
      <c r="AG1010">
        <f t="shared" si="354"/>
        <v>0.47639957808926259</v>
      </c>
      <c r="AH1010">
        <f t="shared" si="355"/>
        <v>0.21229163214698898</v>
      </c>
      <c r="AI1010">
        <f t="shared" si="363"/>
        <v>0.84000000000000108</v>
      </c>
      <c r="AJ1010">
        <f>MAX(0, $R1010 - $AA1010) * INDEX(Model_Assumptions[Values], 7)</f>
        <v>1263.663673569723</v>
      </c>
      <c r="AK1010">
        <f>MAX(0, INDEX(Model_Assumptions[Values], 4) - $AD1010)</f>
        <v>4.3782696064618834E-2</v>
      </c>
      <c r="AL1010">
        <f>MAX(0, INDEX(Model_Assumptions[Values], 5) - $AC1010)</f>
        <v>1.3782696064618832E-2</v>
      </c>
      <c r="AM1010">
        <f>INDEX(Model_Assumptions[Values], 6) * MAX(0, INDEX(Model_Assumptions[Values], 3) - $AB1010)^2</f>
        <v>0</v>
      </c>
      <c r="AN1010">
        <f t="shared" si="356"/>
        <v>1239.371903742317</v>
      </c>
      <c r="AO1010" cm="1">
        <f t="array" ref="AO1010">IFERROR(STDEV(IF($E$2:$E$2201=$E1010, $AJ$2:$AJ$2201)), 0)</f>
        <v>21.403341331583469</v>
      </c>
      <c r="AP1010">
        <f t="shared" si="364"/>
        <v>1.1349522231634079</v>
      </c>
      <c r="AQ1010">
        <f t="shared" si="357"/>
        <v>3.1595591670306983E-2</v>
      </c>
      <c r="AR1010" cm="1">
        <f t="array" ref="AR1010">IFERROR(STDEV(IF($E$2:$E$2201=$E1010, $AK$2:$AK$2201)), 0)</f>
        <v>1.0714196500850667E-2</v>
      </c>
      <c r="AS1010">
        <f t="shared" si="365"/>
        <v>1.1374725480668795</v>
      </c>
      <c r="AT1010">
        <f t="shared" si="358"/>
        <v>5.4163941120709139E-3</v>
      </c>
      <c r="AU1010" cm="1">
        <f t="array" ref="AU1010">IFERROR(STDEV(IF($E$2:$E$2201=$E1010, $AL$2:$AL$2201)), 0)</f>
        <v>6.6867943926535505E-3</v>
      </c>
      <c r="AV1010">
        <f t="shared" si="366"/>
        <v>1.2511678184302422</v>
      </c>
      <c r="AW1010">
        <f t="shared" si="359"/>
        <v>0</v>
      </c>
      <c r="AX1010" cm="1">
        <f t="array" ref="AX1010">IFERROR(STDEV(IF($E$2:$E$2201=$E1010, $AM$2:$AM$2201)), 0)</f>
        <v>0</v>
      </c>
      <c r="AY1010">
        <f t="shared" si="367"/>
        <v>1.2511678184302422</v>
      </c>
      <c r="AZ1010">
        <f>INDEX(Model_Assumptions[Values],9)*((INDEX(Model_Scenarios[GR Weight],1)*$AG1010)+(INDEX(Model_Scenarios[GP Weight],1)*$AH1010)+(INDEX(Model_Scenarios[LTV Weight],1)*$AI1010))-(INDEX(Model_Scenarios[LTV Weight],1)*$AP1010)-(INDEX(Model_Scenarios[GP Weight],1)*($AS1010+$AV1010+$AY1010))</f>
        <v>2.4324030080946679</v>
      </c>
      <c r="BA1010">
        <f>INDEX(Model_Assumptions[Values],9)*((INDEX(Model_Scenarios[GR Weight],2)*$AG1010)+(INDEX(Model_Scenarios[GP Weight],2)*$AH1010)+(INDEX(Model_Scenarios[LTV Weight],2)*$AI1010))-(INDEX(Model_Scenarios[LTV Weight],2)*$AP1010)-(INDEX(Model_Scenarios[GP Weight],2)*($AS1010+$AV1010+$AY1010))</f>
        <v>1.8339107336722513</v>
      </c>
      <c r="BB1010">
        <f>INDEX(Model_Assumptions[Values],9)*((INDEX(Model_Scenarios[GR Weight],3)*$AG1010)+(INDEX(Model_Scenarios[GP Weight],3)*$AH1010)+(INDEX(Model_Scenarios[LTV Weight],3)*$AI1010))-(INDEX(Model_Scenarios[LTV Weight],3)*$AP1010)-(INDEX(Model_Scenarios[GP Weight],3)*($AS1010+$AV1010+$AY1010))</f>
        <v>0.91909607487887124</v>
      </c>
      <c r="BC1010">
        <f>INDEX(Model_Assumptions[Values],9)*((INDEX(Model_Scenarios[GR Weight],4)*$AG1010)+(INDEX(Model_Scenarios[GP Weight],4)*$AH1010)+(INDEX(Model_Scenarios[LTV Weight],4)*$AI1010))-(INDEX(Model_Scenarios[LTV Weight],4)*$AP1010)-(INDEX(Model_Scenarios[GP Weight],4)*($AS1010+$AV1010+$AY1010))</f>
        <v>0.85079108623984245</v>
      </c>
      <c r="BD1010">
        <f>INDEX(Model_Assumptions[Values],9)*((INDEX(Model_Scenarios[GR Weight],5)*$AG1010)+(INDEX(Model_Scenarios[GP Weight],5)*$AH1010)+(INDEX(Model_Scenarios[LTV Weight],5)*$AI1010))-(INDEX(Model_Scenarios[LTV Weight],5)*$AP1010)-(INDEX(Model_Scenarios[GP Weight],5)*($AS1010+$AV1010+$AY1010))</f>
        <v>-0.17543099100741832</v>
      </c>
    </row>
    <row r="1011" spans="1:56" x14ac:dyDescent="0.25">
      <c r="A1011">
        <v>1010</v>
      </c>
      <c r="B1011">
        <v>21</v>
      </c>
      <c r="C1011" s="3">
        <v>10</v>
      </c>
      <c r="D1011" s="4">
        <v>0.18</v>
      </c>
      <c r="E1011" t="str">
        <v>SKU-1027</v>
      </c>
      <c r="F1011" t="str">
        <v>Raise</v>
      </c>
      <c r="G1011" t="str">
        <v>Full</v>
      </c>
      <c r="H1011">
        <v>34.479999999999997</v>
      </c>
      <c r="I1011">
        <v>19.239999999999998</v>
      </c>
      <c r="J1011">
        <v>19</v>
      </c>
      <c r="K1011">
        <v>655.11999999999989</v>
      </c>
      <c r="L1011">
        <v>289.55999999999995</v>
      </c>
      <c r="M1011">
        <v>0.44199535962877029</v>
      </c>
      <c r="N1011">
        <v>36.908161919642779</v>
      </c>
      <c r="O1011">
        <v>9.2269145535701682</v>
      </c>
      <c r="P1011">
        <v>28.46691455357012</v>
      </c>
      <c r="Q1011">
        <v>804.52718410151249</v>
      </c>
      <c r="R1011">
        <v>637.8751245376277</v>
      </c>
      <c r="S1011">
        <v>1</v>
      </c>
      <c r="T1011">
        <f t="shared" si="345"/>
        <v>34.917069145535699</v>
      </c>
      <c r="U1011">
        <f t="shared" si="346"/>
        <v>1.2676019302079521E-2</v>
      </c>
      <c r="V1011">
        <f>IF($F1011="Reduce", INDEX(Model_Assumptions[Values], 2), INDEX(Model_Assumptions[Values], 1))</f>
        <v>-0.4</v>
      </c>
      <c r="W1011">
        <f t="shared" si="347"/>
        <v>18.903662253304198</v>
      </c>
      <c r="X1011">
        <f t="shared" si="360"/>
        <v>660.06048200247585</v>
      </c>
      <c r="Y1011">
        <f t="shared" si="348"/>
        <v>296.35402024890311</v>
      </c>
      <c r="Z1011">
        <f t="shared" si="349"/>
        <v>4.9404820024759601</v>
      </c>
      <c r="AA1011">
        <f t="shared" si="350"/>
        <v>6.7940202489031662</v>
      </c>
      <c r="AB1011">
        <f t="shared" si="361"/>
        <v>0.44898009853556342</v>
      </c>
      <c r="AC1011">
        <f t="shared" si="351"/>
        <v>6.9847389067931309E-3</v>
      </c>
      <c r="AD1011">
        <f t="shared" si="352"/>
        <v>6.9847389067931309E-3</v>
      </c>
      <c r="AE1011">
        <f t="shared" si="353"/>
        <v>0.18000000000000041</v>
      </c>
      <c r="AF1011">
        <f t="shared" si="362"/>
        <v>523.05760212085443</v>
      </c>
      <c r="AG1011">
        <f t="shared" si="354"/>
        <v>0.53544247904239461</v>
      </c>
      <c r="AH1011">
        <f t="shared" si="355"/>
        <v>0.23866373842932367</v>
      </c>
      <c r="AI1011">
        <f t="shared" si="363"/>
        <v>0.81999999999999951</v>
      </c>
      <c r="AJ1011">
        <f>MAX(0, $R1011 - $AA1011) * INDEX(Model_Assumptions[Values], 7)</f>
        <v>1262.1622085774491</v>
      </c>
      <c r="AK1011">
        <f>MAX(0, INDEX(Model_Assumptions[Values], 4) - $AD1011)</f>
        <v>4.3015261093206872E-2</v>
      </c>
      <c r="AL1011">
        <f>MAX(0, INDEX(Model_Assumptions[Values], 5) - $AC1011)</f>
        <v>1.3015261093206869E-2</v>
      </c>
      <c r="AM1011">
        <f>INDEX(Model_Assumptions[Values], 6) * MAX(0, INDEX(Model_Assumptions[Values], 3) - $AB1011)^2</f>
        <v>0</v>
      </c>
      <c r="AN1011">
        <f t="shared" si="356"/>
        <v>1239.371903742317</v>
      </c>
      <c r="AO1011" cm="1">
        <f t="array" ref="AO1011">IFERROR(STDEV(IF($E$2:$E$2201=$E1011, $AJ$2:$AJ$2201)), 0)</f>
        <v>21.403341331583469</v>
      </c>
      <c r="AP1011">
        <f t="shared" si="364"/>
        <v>1.0648012607966917</v>
      </c>
      <c r="AQ1011">
        <f t="shared" si="357"/>
        <v>3.1595591670306983E-2</v>
      </c>
      <c r="AR1011" cm="1">
        <f t="array" ref="AR1011">IFERROR(STDEV(IF($E$2:$E$2201=$E1011, $AK$2:$AK$2201)), 0)</f>
        <v>1.0714196500850667E-2</v>
      </c>
      <c r="AS1011">
        <f t="shared" si="365"/>
        <v>1.0658446876527987</v>
      </c>
      <c r="AT1011">
        <f t="shared" si="358"/>
        <v>5.4163941120709139E-3</v>
      </c>
      <c r="AU1011" cm="1">
        <f t="array" ref="AU1011">IFERROR(STDEV(IF($E$2:$E$2201=$E1011, $AL$2:$AL$2201)), 0)</f>
        <v>6.6867943926535505E-3</v>
      </c>
      <c r="AV1011">
        <f t="shared" si="366"/>
        <v>1.1363990777829889</v>
      </c>
      <c r="AW1011">
        <f t="shared" si="359"/>
        <v>0</v>
      </c>
      <c r="AX1011" cm="1">
        <f t="array" ref="AX1011">IFERROR(STDEV(IF($E$2:$E$2201=$E1011, $AM$2:$AM$2201)), 0)</f>
        <v>0</v>
      </c>
      <c r="AY1011">
        <f t="shared" si="367"/>
        <v>1.1363990777829889</v>
      </c>
      <c r="AZ1011">
        <f>INDEX(Model_Assumptions[Values],9)*((INDEX(Model_Scenarios[GR Weight],1)*$AG1011)+(INDEX(Model_Scenarios[GP Weight],1)*$AH1011)+(INDEX(Model_Scenarios[LTV Weight],1)*$AI1011))-(INDEX(Model_Scenarios[LTV Weight],1)*$AP1011)-(INDEX(Model_Scenarios[GP Weight],1)*($AS1011+$AV1011+$AY1011))</f>
        <v>2.4813478157766267</v>
      </c>
      <c r="BA1011">
        <f>INDEX(Model_Assumptions[Values],9)*((INDEX(Model_Scenarios[GR Weight],2)*$AG1011)+(INDEX(Model_Scenarios[GP Weight],2)*$AH1011)+(INDEX(Model_Scenarios[LTV Weight],2)*$AI1011))-(INDEX(Model_Scenarios[LTV Weight],2)*$AP1011)-(INDEX(Model_Scenarios[GP Weight],2)*($AS1011+$AV1011+$AY1011))</f>
        <v>1.945396209549513</v>
      </c>
      <c r="BB1011">
        <f>INDEX(Model_Assumptions[Values],9)*((INDEX(Model_Scenarios[GR Weight],3)*$AG1011)+(INDEX(Model_Scenarios[GP Weight],3)*$AH1011)+(INDEX(Model_Scenarios[LTV Weight],3)*$AI1011))-(INDEX(Model_Scenarios[LTV Weight],3)*$AP1011)-(INDEX(Model_Scenarios[GP Weight],3)*($AS1011+$AV1011+$AY1011))</f>
        <v>1.1325191416090605</v>
      </c>
      <c r="BC1011">
        <f>INDEX(Model_Assumptions[Values],9)*((INDEX(Model_Scenarios[GR Weight],4)*$AG1011)+(INDEX(Model_Scenarios[GP Weight],4)*$AH1011)+(INDEX(Model_Scenarios[LTV Weight],4)*$AI1011))-(INDEX(Model_Scenarios[LTV Weight],4)*$AP1011)-(INDEX(Model_Scenarios[GP Weight],4)*($AS1011+$AV1011+$AY1011))</f>
        <v>1.0967205072099266</v>
      </c>
      <c r="BD1011">
        <f>INDEX(Model_Assumptions[Values],9)*((INDEX(Model_Scenarios[GR Weight],5)*$AG1011)+(INDEX(Model_Scenarios[GP Weight],5)*$AH1011)+(INDEX(Model_Scenarios[LTV Weight],5)*$AI1011))-(INDEX(Model_Scenarios[LTV Weight],5)*$AP1011)-(INDEX(Model_Scenarios[GP Weight],5)*($AS1011+$AV1011+$AY1011))</f>
        <v>0.11431388075353399</v>
      </c>
    </row>
    <row r="1012" spans="1:56" x14ac:dyDescent="0.25">
      <c r="A1012">
        <v>1011</v>
      </c>
      <c r="B1012">
        <v>21</v>
      </c>
      <c r="C1012" s="3">
        <v>11</v>
      </c>
      <c r="D1012" s="4">
        <v>0.2</v>
      </c>
      <c r="E1012" t="str">
        <v>SKU-1027</v>
      </c>
      <c r="F1012" t="str">
        <v>Raise</v>
      </c>
      <c r="G1012" t="str">
        <v>Full</v>
      </c>
      <c r="H1012">
        <v>34.479999999999997</v>
      </c>
      <c r="I1012">
        <v>19.239999999999998</v>
      </c>
      <c r="J1012">
        <v>19</v>
      </c>
      <c r="K1012">
        <v>655.11999999999989</v>
      </c>
      <c r="L1012">
        <v>289.55999999999995</v>
      </c>
      <c r="M1012">
        <v>0.44199535962877029</v>
      </c>
      <c r="N1012">
        <v>36.908161919642779</v>
      </c>
      <c r="O1012">
        <v>9.2269145535701682</v>
      </c>
      <c r="P1012">
        <v>28.46691455357012</v>
      </c>
      <c r="Q1012">
        <v>804.52718410151249</v>
      </c>
      <c r="R1012">
        <v>637.8751245376277</v>
      </c>
      <c r="S1012">
        <v>1</v>
      </c>
      <c r="T1012">
        <f t="shared" si="345"/>
        <v>34.965632383928551</v>
      </c>
      <c r="U1012">
        <f t="shared" si="346"/>
        <v>1.4084465891199355E-2</v>
      </c>
      <c r="V1012">
        <f>IF($F1012="Reduce", INDEX(Model_Assumptions[Values], 2), INDEX(Model_Assumptions[Values], 1))</f>
        <v>-0.4</v>
      </c>
      <c r="W1012">
        <f t="shared" si="347"/>
        <v>18.892958059226885</v>
      </c>
      <c r="X1012">
        <f t="shared" si="360"/>
        <v>660.60422614390745</v>
      </c>
      <c r="Y1012">
        <f t="shared" si="348"/>
        <v>297.10371308438221</v>
      </c>
      <c r="Z1012">
        <f t="shared" si="349"/>
        <v>5.4842261439075628</v>
      </c>
      <c r="AA1012">
        <f t="shared" si="350"/>
        <v>7.5437130843822615</v>
      </c>
      <c r="AB1012">
        <f t="shared" si="361"/>
        <v>0.44974540174930777</v>
      </c>
      <c r="AC1012">
        <f t="shared" si="351"/>
        <v>7.7500421205374814E-3</v>
      </c>
      <c r="AD1012">
        <f t="shared" si="352"/>
        <v>7.7500421205374814E-3</v>
      </c>
      <c r="AE1012">
        <f t="shared" si="353"/>
        <v>0.19999999999999882</v>
      </c>
      <c r="AF1012">
        <f t="shared" si="362"/>
        <v>510.30009963010292</v>
      </c>
      <c r="AG1012">
        <f t="shared" si="354"/>
        <v>0.59437270303815182</v>
      </c>
      <c r="AH1012">
        <f t="shared" si="355"/>
        <v>0.26499932299252932</v>
      </c>
      <c r="AI1012">
        <f t="shared" si="363"/>
        <v>0.80000000000000115</v>
      </c>
      <c r="AJ1012">
        <f>MAX(0, $R1012 - $AA1012) * INDEX(Model_Assumptions[Values], 7)</f>
        <v>1260.6628229064909</v>
      </c>
      <c r="AK1012">
        <f>MAX(0, INDEX(Model_Assumptions[Values], 4) - $AD1012)</f>
        <v>4.2249957879462521E-2</v>
      </c>
      <c r="AL1012">
        <f>MAX(0, INDEX(Model_Assumptions[Values], 5) - $AC1012)</f>
        <v>1.2249957879462519E-2</v>
      </c>
      <c r="AM1012">
        <f>INDEX(Model_Assumptions[Values], 6) * MAX(0, INDEX(Model_Assumptions[Values], 3) - $AB1012)^2</f>
        <v>0</v>
      </c>
      <c r="AN1012">
        <f t="shared" si="356"/>
        <v>1239.371903742317</v>
      </c>
      <c r="AO1012" cm="1">
        <f t="array" ref="AO1012">IFERROR(STDEV(IF($E$2:$E$2201=$E1012, $AJ$2:$AJ$2201)), 0)</f>
        <v>21.403341331583469</v>
      </c>
      <c r="AP1012">
        <f t="shared" si="364"/>
        <v>0.99474744780882662</v>
      </c>
      <c r="AQ1012">
        <f t="shared" si="357"/>
        <v>3.1595591670306983E-2</v>
      </c>
      <c r="AR1012" cm="1">
        <f t="array" ref="AR1012">IFERROR(STDEV(IF($E$2:$E$2201=$E1012, $AK$2:$AK$2201)), 0)</f>
        <v>1.0714196500850667E-2</v>
      </c>
      <c r="AS1012">
        <f t="shared" si="365"/>
        <v>0.99441579294440063</v>
      </c>
      <c r="AT1012">
        <f t="shared" si="358"/>
        <v>5.4163941120709139E-3</v>
      </c>
      <c r="AU1012" cm="1">
        <f t="array" ref="AU1012">IFERROR(STDEV(IF($E$2:$E$2201=$E1012, $AL$2:$AL$2201)), 0)</f>
        <v>6.6867943926535505E-3</v>
      </c>
      <c r="AV1012">
        <f t="shared" si="366"/>
        <v>1.0219491382745822</v>
      </c>
      <c r="AW1012">
        <f t="shared" si="359"/>
        <v>0</v>
      </c>
      <c r="AX1012" cm="1">
        <f t="array" ref="AX1012">IFERROR(STDEV(IF($E$2:$E$2201=$E1012, $AM$2:$AM$2201)), 0)</f>
        <v>0</v>
      </c>
      <c r="AY1012">
        <f t="shared" si="367"/>
        <v>1.0219491382745822</v>
      </c>
      <c r="AZ1012">
        <f>INDEX(Model_Assumptions[Values],9)*((INDEX(Model_Scenarios[GR Weight],1)*$AG1012)+(INDEX(Model_Scenarios[GP Weight],1)*$AH1012)+(INDEX(Model_Scenarios[LTV Weight],1)*$AI1012))-(INDEX(Model_Scenarios[LTV Weight],1)*$AP1012)-(INDEX(Model_Scenarios[GP Weight],1)*($AS1012+$AV1012+$AY1012))</f>
        <v>2.5300566478189275</v>
      </c>
      <c r="BA1012">
        <f>INDEX(Model_Assumptions[Values],9)*((INDEX(Model_Scenarios[GR Weight],2)*$AG1012)+(INDEX(Model_Scenarios[GP Weight],2)*$AH1012)+(INDEX(Model_Scenarios[LTV Weight],2)*$AI1012))-(INDEX(Model_Scenarios[LTV Weight],2)*$AP1012)-(INDEX(Model_Scenarios[GP Weight],2)*($AS1012+$AV1012+$AY1012))</f>
        <v>2.0565301952966966</v>
      </c>
      <c r="BB1012">
        <f>INDEX(Model_Assumptions[Values],9)*((INDEX(Model_Scenarios[GR Weight],3)*$AG1012)+(INDEX(Model_Scenarios[GP Weight],3)*$AH1012)+(INDEX(Model_Scenarios[LTV Weight],3)*$AI1012))-(INDEX(Model_Scenarios[LTV Weight],3)*$AP1012)-(INDEX(Model_Scenarios[GP Weight],3)*($AS1012+$AV1012+$AY1012))</f>
        <v>1.3454057905883401</v>
      </c>
      <c r="BC1012">
        <f>INDEX(Model_Assumptions[Values],9)*((INDEX(Model_Scenarios[GR Weight],4)*$AG1012)+(INDEX(Model_Scenarios[GP Weight],4)*$AH1012)+(INDEX(Model_Scenarios[LTV Weight],4)*$AI1012))-(INDEX(Model_Scenarios[LTV Weight],4)*$AP1012)-(INDEX(Model_Scenarios[GP Weight],4)*($AS1012+$AV1012+$AY1012))</f>
        <v>1.3420668868882983</v>
      </c>
      <c r="BD1012">
        <f>INDEX(Model_Assumptions[Values],9)*((INDEX(Model_Scenarios[GR Weight],5)*$AG1012)+(INDEX(Model_Scenarios[GP Weight],5)*$AH1012)+(INDEX(Model_Scenarios[LTV Weight],5)*$AI1012))-(INDEX(Model_Scenarios[LTV Weight],5)*$AP1012)-(INDEX(Model_Scenarios[GP Weight],5)*($AS1012+$AV1012+$AY1012))</f>
        <v>0.40336124109394156</v>
      </c>
    </row>
    <row r="1013" spans="1:56" x14ac:dyDescent="0.25">
      <c r="A1013">
        <v>1012</v>
      </c>
      <c r="B1013">
        <v>21</v>
      </c>
      <c r="C1013" s="3">
        <v>12</v>
      </c>
      <c r="D1013" s="4">
        <v>0.22</v>
      </c>
      <c r="E1013" t="str">
        <v>SKU-1027</v>
      </c>
      <c r="F1013" t="str">
        <v>Raise</v>
      </c>
      <c r="G1013" t="str">
        <v>Full</v>
      </c>
      <c r="H1013">
        <v>34.479999999999997</v>
      </c>
      <c r="I1013">
        <v>19.239999999999998</v>
      </c>
      <c r="J1013">
        <v>19</v>
      </c>
      <c r="K1013">
        <v>655.11999999999989</v>
      </c>
      <c r="L1013">
        <v>289.55999999999995</v>
      </c>
      <c r="M1013">
        <v>0.44199535962877029</v>
      </c>
      <c r="N1013">
        <v>36.908161919642779</v>
      </c>
      <c r="O1013">
        <v>9.2269145535701682</v>
      </c>
      <c r="P1013">
        <v>28.46691455357012</v>
      </c>
      <c r="Q1013">
        <v>804.52718410151249</v>
      </c>
      <c r="R1013">
        <v>637.8751245376277</v>
      </c>
      <c r="S1013">
        <v>1</v>
      </c>
      <c r="T1013">
        <f t="shared" si="345"/>
        <v>35.014195622321409</v>
      </c>
      <c r="U1013">
        <f t="shared" si="346"/>
        <v>1.5492912480319393E-2</v>
      </c>
      <c r="V1013">
        <f>IF($F1013="Reduce", INDEX(Model_Assumptions[Values], 2), INDEX(Model_Assumptions[Values], 1))</f>
        <v>-0.4</v>
      </c>
      <c r="W1013">
        <f t="shared" si="347"/>
        <v>18.882253865149572</v>
      </c>
      <c r="X1013">
        <f t="shared" si="360"/>
        <v>661.14693062468166</v>
      </c>
      <c r="Y1013">
        <f t="shared" si="348"/>
        <v>297.8523662592039</v>
      </c>
      <c r="Z1013">
        <f t="shared" si="349"/>
        <v>6.0269306246817678</v>
      </c>
      <c r="AA1013">
        <f t="shared" si="350"/>
        <v>8.2923662592039591</v>
      </c>
      <c r="AB1013">
        <f t="shared" si="361"/>
        <v>0.45050858207536326</v>
      </c>
      <c r="AC1013">
        <f t="shared" si="351"/>
        <v>8.5132224465929718E-3</v>
      </c>
      <c r="AD1013">
        <f t="shared" si="352"/>
        <v>8.5132224465929718E-3</v>
      </c>
      <c r="AE1013">
        <f t="shared" si="353"/>
        <v>0.22000000000000017</v>
      </c>
      <c r="AF1013">
        <f t="shared" si="362"/>
        <v>497.54259713934948</v>
      </c>
      <c r="AG1013">
        <f t="shared" si="354"/>
        <v>0.65319025007658371</v>
      </c>
      <c r="AH1013">
        <f t="shared" si="355"/>
        <v>0.29129838583661988</v>
      </c>
      <c r="AI1013">
        <f t="shared" si="363"/>
        <v>0.7799999999999998</v>
      </c>
      <c r="AJ1013">
        <f>MAX(0, $R1013 - $AA1013) * INDEX(Model_Assumptions[Values], 7)</f>
        <v>1259.1655165568475</v>
      </c>
      <c r="AK1013">
        <f>MAX(0, INDEX(Model_Assumptions[Values], 4) - $AD1013)</f>
        <v>4.1486777553407031E-2</v>
      </c>
      <c r="AL1013">
        <f>MAX(0, INDEX(Model_Assumptions[Values], 5) - $AC1013)</f>
        <v>1.1486777553407029E-2</v>
      </c>
      <c r="AM1013">
        <f>INDEX(Model_Assumptions[Values], 6) * MAX(0, INDEX(Model_Assumptions[Values], 3) - $AB1013)^2</f>
        <v>0</v>
      </c>
      <c r="AN1013">
        <f t="shared" si="356"/>
        <v>1239.371903742317</v>
      </c>
      <c r="AO1013" cm="1">
        <f t="array" ref="AO1013">IFERROR(STDEV(IF($E$2:$E$2201=$E1013, $AJ$2:$AJ$2201)), 0)</f>
        <v>21.403341331583469</v>
      </c>
      <c r="AP1013">
        <f t="shared" si="364"/>
        <v>0.92479078419977034</v>
      </c>
      <c r="AQ1013">
        <f t="shared" si="357"/>
        <v>3.1595591670306983E-2</v>
      </c>
      <c r="AR1013" cm="1">
        <f t="array" ref="AR1013">IFERROR(STDEV(IF($E$2:$E$2201=$E1013, $AK$2:$AK$2201)), 0)</f>
        <v>1.0714196500850667E-2</v>
      </c>
      <c r="AS1013">
        <f t="shared" si="365"/>
        <v>0.92318503607010804</v>
      </c>
      <c r="AT1013">
        <f t="shared" si="358"/>
        <v>5.4163941120709139E-3</v>
      </c>
      <c r="AU1013" cm="1">
        <f t="array" ref="AU1013">IFERROR(STDEV(IF($E$2:$E$2201=$E1013, $AL$2:$AL$2201)), 0)</f>
        <v>6.6867943926535505E-3</v>
      </c>
      <c r="AV1013">
        <f t="shared" si="366"/>
        <v>0.90781667341309968</v>
      </c>
      <c r="AW1013">
        <f t="shared" si="359"/>
        <v>0</v>
      </c>
      <c r="AX1013" cm="1">
        <f t="array" ref="AX1013">IFERROR(STDEV(IF($E$2:$E$2201=$E1013, $AM$2:$AM$2201)), 0)</f>
        <v>0</v>
      </c>
      <c r="AY1013">
        <f t="shared" si="367"/>
        <v>0.90781667341309968</v>
      </c>
      <c r="AZ1013">
        <f>INDEX(Model_Assumptions[Values],9)*((INDEX(Model_Scenarios[GR Weight],1)*$AG1013)+(INDEX(Model_Scenarios[GP Weight],1)*$AH1013)+(INDEX(Model_Scenarios[LTV Weight],1)*$AI1013))-(INDEX(Model_Scenarios[LTV Weight],1)*$AP1013)-(INDEX(Model_Scenarios[GP Weight],1)*($AS1013+$AV1013+$AY1013))</f>
        <v>2.5785298523071538</v>
      </c>
      <c r="BA1013">
        <f>INDEX(Model_Assumptions[Values],9)*((INDEX(Model_Scenarios[GR Weight],2)*$AG1013)+(INDEX(Model_Scenarios[GP Weight],2)*$AH1013)+(INDEX(Model_Scenarios[LTV Weight],2)*$AI1013))-(INDEX(Model_Scenarios[LTV Weight],2)*$AP1013)-(INDEX(Model_Scenarios[GP Weight],2)*($AS1013+$AV1013+$AY1013))</f>
        <v>2.1673133870849446</v>
      </c>
      <c r="BB1013">
        <f>INDEX(Model_Assumptions[Values],9)*((INDEX(Model_Scenarios[GR Weight],3)*$AG1013)+(INDEX(Model_Scenarios[GP Weight],3)*$AH1013)+(INDEX(Model_Scenarios[LTV Weight],3)*$AI1013))-(INDEX(Model_Scenarios[LTV Weight],3)*$AP1013)-(INDEX(Model_Scenarios[GP Weight],3)*($AS1013+$AV1013+$AY1013))</f>
        <v>1.5577572401161981</v>
      </c>
      <c r="BC1013">
        <f>INDEX(Model_Assumptions[Values],9)*((INDEX(Model_Scenarios[GR Weight],4)*$AG1013)+(INDEX(Model_Scenarios[GP Weight],4)*$AH1013)+(INDEX(Model_Scenarios[LTV Weight],4)*$AI1013))-(INDEX(Model_Scenarios[LTV Weight],4)*$AP1013)-(INDEX(Model_Scenarios[GP Weight],4)*($AS1013+$AV1013+$AY1013))</f>
        <v>1.5868314435744675</v>
      </c>
      <c r="BD1013">
        <f>INDEX(Model_Assumptions[Values],9)*((INDEX(Model_Scenarios[GR Weight],5)*$AG1013)+(INDEX(Model_Scenarios[GP Weight],5)*$AH1013)+(INDEX(Model_Scenarios[LTV Weight],5)*$AI1013))-(INDEX(Model_Scenarios[LTV Weight],5)*$AP1013)-(INDEX(Model_Scenarios[GP Weight],5)*($AS1013+$AV1013+$AY1013))</f>
        <v>0.69171300448437645</v>
      </c>
    </row>
    <row r="1014" spans="1:56" x14ac:dyDescent="0.25">
      <c r="A1014">
        <v>1013</v>
      </c>
      <c r="B1014">
        <v>21</v>
      </c>
      <c r="C1014" s="3">
        <v>13</v>
      </c>
      <c r="D1014" s="4">
        <v>0.24</v>
      </c>
      <c r="E1014" t="str">
        <v>SKU-1027</v>
      </c>
      <c r="F1014" t="str">
        <v>Raise</v>
      </c>
      <c r="G1014" t="str">
        <v>Full</v>
      </c>
      <c r="H1014">
        <v>34.479999999999997</v>
      </c>
      <c r="I1014">
        <v>19.239999999999998</v>
      </c>
      <c r="J1014">
        <v>19</v>
      </c>
      <c r="K1014">
        <v>655.11999999999989</v>
      </c>
      <c r="L1014">
        <v>289.55999999999995</v>
      </c>
      <c r="M1014">
        <v>0.44199535962877029</v>
      </c>
      <c r="N1014">
        <v>36.908161919642779</v>
      </c>
      <c r="O1014">
        <v>9.2269145535701682</v>
      </c>
      <c r="P1014">
        <v>28.46691455357012</v>
      </c>
      <c r="Q1014">
        <v>804.52718410151249</v>
      </c>
      <c r="R1014">
        <v>637.8751245376277</v>
      </c>
      <c r="S1014">
        <v>1</v>
      </c>
      <c r="T1014">
        <f t="shared" si="345"/>
        <v>35.062758860714261</v>
      </c>
      <c r="U1014">
        <f t="shared" si="346"/>
        <v>1.6901359069439226E-2</v>
      </c>
      <c r="V1014">
        <f>IF($F1014="Reduce", INDEX(Model_Assumptions[Values], 2), INDEX(Model_Assumptions[Values], 1))</f>
        <v>-0.4</v>
      </c>
      <c r="W1014">
        <f t="shared" si="347"/>
        <v>18.871549671072263</v>
      </c>
      <c r="X1014">
        <f t="shared" si="360"/>
        <v>661.68859544479824</v>
      </c>
      <c r="Y1014">
        <f t="shared" si="348"/>
        <v>298.59997977336792</v>
      </c>
      <c r="Z1014">
        <f t="shared" si="349"/>
        <v>6.5685954447983477</v>
      </c>
      <c r="AA1014">
        <f t="shared" si="350"/>
        <v>9.0399797733679748</v>
      </c>
      <c r="AB1014">
        <f t="shared" si="361"/>
        <v>0.4512696483345674</v>
      </c>
      <c r="AC1014">
        <f t="shared" si="351"/>
        <v>9.2742887057971068E-3</v>
      </c>
      <c r="AD1014">
        <f t="shared" si="352"/>
        <v>9.2742887057971068E-3</v>
      </c>
      <c r="AE1014">
        <f t="shared" si="353"/>
        <v>0.2399999999999986</v>
      </c>
      <c r="AF1014">
        <f t="shared" si="362"/>
        <v>484.78509464859792</v>
      </c>
      <c r="AG1014">
        <f t="shared" si="354"/>
        <v>0.71189512015766554</v>
      </c>
      <c r="AH1014">
        <f t="shared" si="355"/>
        <v>0.31756092696158544</v>
      </c>
      <c r="AI1014">
        <f t="shared" si="363"/>
        <v>0.76000000000000134</v>
      </c>
      <c r="AJ1014">
        <f>MAX(0, $R1014 - $AA1014) * INDEX(Model_Assumptions[Values], 7)</f>
        <v>1257.6702895285193</v>
      </c>
      <c r="AK1014">
        <f>MAX(0, INDEX(Model_Assumptions[Values], 4) - $AD1014)</f>
        <v>4.0725711294202896E-2</v>
      </c>
      <c r="AL1014">
        <f>MAX(0, INDEX(Model_Assumptions[Values], 5) - $AC1014)</f>
        <v>1.0725711294202894E-2</v>
      </c>
      <c r="AM1014">
        <f>INDEX(Model_Assumptions[Values], 6) * MAX(0, INDEX(Model_Assumptions[Values], 3) - $AB1014)^2</f>
        <v>0</v>
      </c>
      <c r="AN1014">
        <f t="shared" si="356"/>
        <v>1239.371903742317</v>
      </c>
      <c r="AO1014" cm="1">
        <f t="array" ref="AO1014">IFERROR(STDEV(IF($E$2:$E$2201=$E1014, $AJ$2:$AJ$2201)), 0)</f>
        <v>21.403341331583469</v>
      </c>
      <c r="AP1014">
        <f t="shared" si="364"/>
        <v>0.85493126996954416</v>
      </c>
      <c r="AQ1014">
        <f t="shared" si="357"/>
        <v>3.1595591670306983E-2</v>
      </c>
      <c r="AR1014" cm="1">
        <f t="array" ref="AR1014">IFERROR(STDEV(IF($E$2:$E$2201=$E1014, $AK$2:$AK$2201)), 0)</f>
        <v>1.0714196500850667E-2</v>
      </c>
      <c r="AS1014">
        <f t="shared" si="365"/>
        <v>0.85215159374489868</v>
      </c>
      <c r="AT1014">
        <f t="shared" si="358"/>
        <v>5.4163941120709139E-3</v>
      </c>
      <c r="AU1014" cm="1">
        <f t="array" ref="AU1014">IFERROR(STDEV(IF($E$2:$E$2201=$E1014, $AL$2:$AL$2201)), 0)</f>
        <v>6.6867943926535505E-3</v>
      </c>
      <c r="AV1014">
        <f t="shared" si="366"/>
        <v>0.79400036405561736</v>
      </c>
      <c r="AW1014">
        <f t="shared" si="359"/>
        <v>0</v>
      </c>
      <c r="AX1014" cm="1">
        <f t="array" ref="AX1014">IFERROR(STDEV(IF($E$2:$E$2201=$E1014, $AM$2:$AM$2201)), 0)</f>
        <v>0</v>
      </c>
      <c r="AY1014">
        <f t="shared" si="367"/>
        <v>0.79400036405561736</v>
      </c>
      <c r="AZ1014">
        <f>INDEX(Model_Assumptions[Values],9)*((INDEX(Model_Scenarios[GR Weight],1)*$AG1014)+(INDEX(Model_Scenarios[GP Weight],1)*$AH1014)+(INDEX(Model_Scenarios[LTV Weight],1)*$AI1014))-(INDEX(Model_Scenarios[LTV Weight],1)*$AP1014)-(INDEX(Model_Scenarios[GP Weight],1)*($AS1014+$AV1014+$AY1014))</f>
        <v>2.6267677753983825</v>
      </c>
      <c r="BA1014">
        <f>INDEX(Model_Assumptions[Values],9)*((INDEX(Model_Scenarios[GR Weight],2)*$AG1014)+(INDEX(Model_Scenarios[GP Weight],2)*$AH1014)+(INDEX(Model_Scenarios[LTV Weight],2)*$AI1014))-(INDEX(Model_Scenarios[LTV Weight],2)*$AP1014)-(INDEX(Model_Scenarios[GP Weight],2)*($AS1014+$AV1014+$AY1014))</f>
        <v>2.2777464772284093</v>
      </c>
      <c r="BB1014">
        <f>INDEX(Model_Assumptions[Values],9)*((INDEX(Model_Scenarios[GR Weight],3)*$AG1014)+(INDEX(Model_Scenarios[GP Weight],3)*$AH1014)+(INDEX(Model_Scenarios[LTV Weight],3)*$AI1014))-(INDEX(Model_Scenarios[LTV Weight],3)*$AP1014)-(INDEX(Model_Scenarios[GP Weight],3)*($AS1014+$AV1014+$AY1014))</f>
        <v>1.7695747017423944</v>
      </c>
      <c r="BC1014">
        <f>INDEX(Model_Assumptions[Values],9)*((INDEX(Model_Scenarios[GR Weight],4)*$AG1014)+(INDEX(Model_Scenarios[GP Weight],4)*$AH1014)+(INDEX(Model_Scenarios[LTV Weight],4)*$AI1014))-(INDEX(Model_Scenarios[LTV Weight],4)*$AP1014)-(INDEX(Model_Scenarios[GP Weight],4)*($AS1014+$AV1014+$AY1014))</f>
        <v>1.831015388818181</v>
      </c>
      <c r="BD1014">
        <f>INDEX(Model_Assumptions[Values],9)*((INDEX(Model_Scenarios[GR Weight],5)*$AG1014)+(INDEX(Model_Scenarios[GP Weight],5)*$AH1014)+(INDEX(Model_Scenarios[LTV Weight],5)*$AI1014))-(INDEX(Model_Scenarios[LTV Weight],5)*$AP1014)-(INDEX(Model_Scenarios[GP Weight],5)*($AS1014+$AV1014+$AY1014))</f>
        <v>0.97937107478876739</v>
      </c>
    </row>
    <row r="1015" spans="1:56" x14ac:dyDescent="0.25">
      <c r="A1015">
        <v>1014</v>
      </c>
      <c r="B1015">
        <v>21</v>
      </c>
      <c r="C1015" s="3">
        <v>14</v>
      </c>
      <c r="D1015" s="4">
        <v>0.26</v>
      </c>
      <c r="E1015" t="str">
        <v>SKU-1027</v>
      </c>
      <c r="F1015" t="str">
        <v>Raise</v>
      </c>
      <c r="G1015" t="str">
        <v>Full</v>
      </c>
      <c r="H1015">
        <v>34.479999999999997</v>
      </c>
      <c r="I1015">
        <v>19.239999999999998</v>
      </c>
      <c r="J1015">
        <v>19</v>
      </c>
      <c r="K1015">
        <v>655.11999999999989</v>
      </c>
      <c r="L1015">
        <v>289.55999999999995</v>
      </c>
      <c r="M1015">
        <v>0.44199535962877029</v>
      </c>
      <c r="N1015">
        <v>36.908161919642779</v>
      </c>
      <c r="O1015">
        <v>9.2269145535701682</v>
      </c>
      <c r="P1015">
        <v>28.46691455357012</v>
      </c>
      <c r="Q1015">
        <v>804.52718410151249</v>
      </c>
      <c r="R1015">
        <v>637.8751245376277</v>
      </c>
      <c r="S1015">
        <v>1</v>
      </c>
      <c r="T1015">
        <f t="shared" si="345"/>
        <v>35.11132209910712</v>
      </c>
      <c r="U1015">
        <f t="shared" si="346"/>
        <v>1.8309805658559265E-2</v>
      </c>
      <c r="V1015">
        <f>IF($F1015="Reduce", INDEX(Model_Assumptions[Values], 2), INDEX(Model_Assumptions[Values], 1))</f>
        <v>-0.4</v>
      </c>
      <c r="W1015">
        <f t="shared" si="347"/>
        <v>18.86084547699495</v>
      </c>
      <c r="X1015">
        <f t="shared" si="360"/>
        <v>662.22922060425731</v>
      </c>
      <c r="Y1015">
        <f t="shared" si="348"/>
        <v>299.34655362687448</v>
      </c>
      <c r="Z1015">
        <f t="shared" si="349"/>
        <v>7.1092206042574162</v>
      </c>
      <c r="AA1015">
        <f t="shared" si="350"/>
        <v>9.7865536268745359</v>
      </c>
      <c r="AB1015">
        <f t="shared" si="361"/>
        <v>0.45202860929895677</v>
      </c>
      <c r="AC1015">
        <f t="shared" si="351"/>
        <v>1.0033249670186484E-2</v>
      </c>
      <c r="AD1015">
        <f t="shared" si="352"/>
        <v>1.0033249670186484E-2</v>
      </c>
      <c r="AE1015">
        <f t="shared" si="353"/>
        <v>0.25999999999999995</v>
      </c>
      <c r="AF1015">
        <f t="shared" si="362"/>
        <v>472.02759215784448</v>
      </c>
      <c r="AG1015">
        <f t="shared" si="354"/>
        <v>0.77048731328140962</v>
      </c>
      <c r="AH1015">
        <f t="shared" si="355"/>
        <v>0.34378694636743395</v>
      </c>
      <c r="AI1015">
        <f t="shared" si="363"/>
        <v>0.74</v>
      </c>
      <c r="AJ1015">
        <f>MAX(0, $R1015 - $AA1015) * INDEX(Model_Assumptions[Values], 7)</f>
        <v>1256.1771418215062</v>
      </c>
      <c r="AK1015">
        <f>MAX(0, INDEX(Model_Assumptions[Values], 4) - $AD1015)</f>
        <v>3.9966750329813519E-2</v>
      </c>
      <c r="AL1015">
        <f>MAX(0, INDEX(Model_Assumptions[Values], 5) - $AC1015)</f>
        <v>9.9667503298135167E-3</v>
      </c>
      <c r="AM1015">
        <f>INDEX(Model_Assumptions[Values], 6) * MAX(0, INDEX(Model_Assumptions[Values], 3) - $AB1015)^2</f>
        <v>0</v>
      </c>
      <c r="AN1015">
        <f t="shared" si="356"/>
        <v>1239.371903742317</v>
      </c>
      <c r="AO1015" cm="1">
        <f t="array" ref="AO1015">IFERROR(STDEV(IF($E$2:$E$2201=$E1015, $AJ$2:$AJ$2201)), 0)</f>
        <v>21.403341331583469</v>
      </c>
      <c r="AP1015">
        <f t="shared" si="364"/>
        <v>0.78516890511813731</v>
      </c>
      <c r="AQ1015">
        <f t="shared" si="357"/>
        <v>3.1595591670306983E-2</v>
      </c>
      <c r="AR1015" cm="1">
        <f t="array" ref="AR1015">IFERROR(STDEV(IF($E$2:$E$2201=$E1015, $AK$2:$AK$2201)), 0)</f>
        <v>1.0714196500850667E-2</v>
      </c>
      <c r="AS1015">
        <f t="shared" si="365"/>
        <v>0.78131464723853983</v>
      </c>
      <c r="AT1015">
        <f t="shared" si="358"/>
        <v>5.4163941120709139E-3</v>
      </c>
      <c r="AU1015" cm="1">
        <f t="array" ref="AU1015">IFERROR(STDEV(IF($E$2:$E$2201=$E1015, $AL$2:$AL$2201)), 0)</f>
        <v>6.6867943926535505E-3</v>
      </c>
      <c r="AV1015">
        <f t="shared" si="366"/>
        <v>0.68049889835731359</v>
      </c>
      <c r="AW1015">
        <f t="shared" si="359"/>
        <v>0</v>
      </c>
      <c r="AX1015" cm="1">
        <f t="array" ref="AX1015">IFERROR(STDEV(IF($E$2:$E$2201=$E1015, $AM$2:$AM$2201)), 0)</f>
        <v>0</v>
      </c>
      <c r="AY1015">
        <f t="shared" si="367"/>
        <v>0.68049889835731359</v>
      </c>
      <c r="AZ1015">
        <f>INDEX(Model_Assumptions[Values],9)*((INDEX(Model_Scenarios[GR Weight],1)*$AG1015)+(INDEX(Model_Scenarios[GP Weight],1)*$AH1015)+(INDEX(Model_Scenarios[LTV Weight],1)*$AI1015))-(INDEX(Model_Scenarios[LTV Weight],1)*$AP1015)-(INDEX(Model_Scenarios[GP Weight],1)*($AS1015+$AV1015+$AY1015))</f>
        <v>2.6747707613345946</v>
      </c>
      <c r="BA1015">
        <f>INDEX(Model_Assumptions[Values],9)*((INDEX(Model_Scenarios[GR Weight],2)*$AG1015)+(INDEX(Model_Scenarios[GP Weight],2)*$AH1015)+(INDEX(Model_Scenarios[LTV Weight],2)*$AI1015))-(INDEX(Model_Scenarios[LTV Weight],2)*$AP1015)-(INDEX(Model_Scenarios[GP Weight],2)*($AS1015+$AV1015+$AY1015))</f>
        <v>2.3878301542110685</v>
      </c>
      <c r="BB1015">
        <f>INDEX(Model_Assumptions[Values],9)*((INDEX(Model_Scenarios[GR Weight],3)*$AG1015)+(INDEX(Model_Scenarios[GP Weight],3)*$AH1015)+(INDEX(Model_Scenarios[LTV Weight],3)*$AI1015))-(INDEX(Model_Scenarios[LTV Weight],3)*$AP1015)-(INDEX(Model_Scenarios[GP Weight],3)*($AS1015+$AV1015+$AY1015))</f>
        <v>1.9808593803139078</v>
      </c>
      <c r="BC1015">
        <f>INDEX(Model_Assumptions[Values],9)*((INDEX(Model_Scenarios[GR Weight],4)*$AG1015)+(INDEX(Model_Scenarios[GP Weight],4)*$AH1015)+(INDEX(Model_Scenarios[LTV Weight],4)*$AI1015))-(INDEX(Model_Scenarios[LTV Weight],4)*$AP1015)-(INDEX(Model_Scenarios[GP Weight],4)*($AS1015+$AV1015+$AY1015))</f>
        <v>2.0746199274664265</v>
      </c>
      <c r="BD1015">
        <f>INDEX(Model_Assumptions[Values],9)*((INDEX(Model_Scenarios[GR Weight],5)*$AG1015)+(INDEX(Model_Scenarios[GP Weight],5)*$AH1015)+(INDEX(Model_Scenarios[LTV Weight],5)*$AI1015))-(INDEX(Model_Scenarios[LTV Weight],5)*$AP1015)-(INDEX(Model_Scenarios[GP Weight],5)*($AS1015+$AV1015+$AY1015))</f>
        <v>1.2663373453380766</v>
      </c>
    </row>
    <row r="1016" spans="1:56" x14ac:dyDescent="0.25">
      <c r="A1016">
        <v>1015</v>
      </c>
      <c r="B1016">
        <v>21</v>
      </c>
      <c r="C1016" s="3">
        <v>15</v>
      </c>
      <c r="D1016" s="4">
        <v>0.28000000000000003</v>
      </c>
      <c r="E1016" t="str">
        <v>SKU-1027</v>
      </c>
      <c r="F1016" t="str">
        <v>Raise</v>
      </c>
      <c r="G1016" t="str">
        <v>Full</v>
      </c>
      <c r="H1016">
        <v>34.479999999999997</v>
      </c>
      <c r="I1016">
        <v>19.239999999999998</v>
      </c>
      <c r="J1016">
        <v>19</v>
      </c>
      <c r="K1016">
        <v>655.11999999999989</v>
      </c>
      <c r="L1016">
        <v>289.55999999999995</v>
      </c>
      <c r="M1016">
        <v>0.44199535962877029</v>
      </c>
      <c r="N1016">
        <v>36.908161919642779</v>
      </c>
      <c r="O1016">
        <v>9.2269145535701682</v>
      </c>
      <c r="P1016">
        <v>28.46691455357012</v>
      </c>
      <c r="Q1016">
        <v>804.52718410151249</v>
      </c>
      <c r="R1016">
        <v>637.8751245376277</v>
      </c>
      <c r="S1016">
        <v>1</v>
      </c>
      <c r="T1016">
        <f t="shared" si="345"/>
        <v>35.159885337499979</v>
      </c>
      <c r="U1016">
        <f t="shared" si="346"/>
        <v>1.9718252247679303E-2</v>
      </c>
      <c r="V1016">
        <f>IF($F1016="Reduce", INDEX(Model_Assumptions[Values], 2), INDEX(Model_Assumptions[Values], 1))</f>
        <v>-0.4</v>
      </c>
      <c r="W1016">
        <f t="shared" si="347"/>
        <v>18.850141282917637</v>
      </c>
      <c r="X1016">
        <f t="shared" si="360"/>
        <v>662.76880610305886</v>
      </c>
      <c r="Y1016">
        <f t="shared" si="348"/>
        <v>300.09208781972359</v>
      </c>
      <c r="Z1016">
        <f t="shared" si="349"/>
        <v>7.6488061030589733</v>
      </c>
      <c r="AA1016">
        <f t="shared" si="350"/>
        <v>10.532087819723642</v>
      </c>
      <c r="AB1016">
        <f t="shared" si="361"/>
        <v>0.45278547369210376</v>
      </c>
      <c r="AC1016">
        <f t="shared" si="351"/>
        <v>1.0790114063333467E-2</v>
      </c>
      <c r="AD1016">
        <f t="shared" si="352"/>
        <v>1.0790114063333467E-2</v>
      </c>
      <c r="AE1016">
        <f t="shared" si="353"/>
        <v>0.2800000000000013</v>
      </c>
      <c r="AF1016">
        <f t="shared" si="362"/>
        <v>459.2700896670911</v>
      </c>
      <c r="AG1016">
        <f t="shared" si="354"/>
        <v>0.82896682944781608</v>
      </c>
      <c r="AH1016">
        <f t="shared" si="355"/>
        <v>0.36997644405416541</v>
      </c>
      <c r="AI1016">
        <f t="shared" si="363"/>
        <v>0.71999999999999864</v>
      </c>
      <c r="AJ1016">
        <f>MAX(0, $R1016 - $AA1016) * INDEX(Model_Assumptions[Values], 7)</f>
        <v>1254.6860734358081</v>
      </c>
      <c r="AK1016">
        <f>MAX(0, INDEX(Model_Assumptions[Values], 4) - $AD1016)</f>
        <v>3.9209885936666536E-2</v>
      </c>
      <c r="AL1016">
        <f>MAX(0, INDEX(Model_Assumptions[Values], 5) - $AC1016)</f>
        <v>9.2098859366665335E-3</v>
      </c>
      <c r="AM1016">
        <f>INDEX(Model_Assumptions[Values], 6) * MAX(0, INDEX(Model_Assumptions[Values], 3) - $AB1016)^2</f>
        <v>0</v>
      </c>
      <c r="AN1016">
        <f t="shared" si="356"/>
        <v>1239.371903742317</v>
      </c>
      <c r="AO1016" cm="1">
        <f t="array" ref="AO1016">IFERROR(STDEV(IF($E$2:$E$2201=$E1016, $AJ$2:$AJ$2201)), 0)</f>
        <v>21.403341331583469</v>
      </c>
      <c r="AP1016">
        <f t="shared" si="364"/>
        <v>0.71550368964554978</v>
      </c>
      <c r="AQ1016">
        <f t="shared" si="357"/>
        <v>3.1595591670306983E-2</v>
      </c>
      <c r="AR1016" cm="1">
        <f t="array" ref="AR1016">IFERROR(STDEV(IF($E$2:$E$2201=$E1016, $AK$2:$AK$2201)), 0)</f>
        <v>1.0714196500850667E-2</v>
      </c>
      <c r="AS1016">
        <f t="shared" si="365"/>
        <v>0.71067338234416433</v>
      </c>
      <c r="AT1016">
        <f t="shared" si="358"/>
        <v>5.4163941120709139E-3</v>
      </c>
      <c r="AU1016" cm="1">
        <f t="array" ref="AU1016">IFERROR(STDEV(IF($E$2:$E$2201=$E1016, $AL$2:$AL$2201)), 0)</f>
        <v>6.6867943926535505E-3</v>
      </c>
      <c r="AV1016">
        <f t="shared" si="366"/>
        <v>0.56731097172111966</v>
      </c>
      <c r="AW1016">
        <f t="shared" si="359"/>
        <v>0</v>
      </c>
      <c r="AX1016" cm="1">
        <f t="array" ref="AX1016">IFERROR(STDEV(IF($E$2:$E$2201=$E1016, $AM$2:$AM$2201)), 0)</f>
        <v>0</v>
      </c>
      <c r="AY1016">
        <f t="shared" si="367"/>
        <v>0.56731097172111966</v>
      </c>
      <c r="AZ1016">
        <f>INDEX(Model_Assumptions[Values],9)*((INDEX(Model_Scenarios[GR Weight],1)*$AG1016)+(INDEX(Model_Scenarios[GP Weight],1)*$AH1016)+(INDEX(Model_Scenarios[LTV Weight],1)*$AI1016))-(INDEX(Model_Scenarios[LTV Weight],1)*$AP1016)-(INDEX(Model_Scenarios[GP Weight],1)*($AS1016+$AV1016+$AY1016))</f>
        <v>2.7225391524559055</v>
      </c>
      <c r="BA1016">
        <f>INDEX(Model_Assumptions[Values],9)*((INDEX(Model_Scenarios[GR Weight],2)*$AG1016)+(INDEX(Model_Scenarios[GP Weight],2)*$AH1016)+(INDEX(Model_Scenarios[LTV Weight],2)*$AI1016))-(INDEX(Model_Scenarios[LTV Weight],2)*$AP1016)-(INDEX(Model_Scenarios[GP Weight],2)*($AS1016+$AV1016+$AY1016))</f>
        <v>2.4975651027131343</v>
      </c>
      <c r="BB1016">
        <f>INDEX(Model_Assumptions[Values],9)*((INDEX(Model_Scenarios[GR Weight],3)*$AG1016)+(INDEX(Model_Scenarios[GP Weight],3)*$AH1016)+(INDEX(Model_Scenarios[LTV Weight],3)*$AI1016))-(INDEX(Model_Scenarios[LTV Weight],3)*$AP1016)-(INDEX(Model_Scenarios[GP Weight],3)*($AS1016+$AV1016+$AY1016))</f>
        <v>2.1916124740210954</v>
      </c>
      <c r="BC1016">
        <f>INDEX(Model_Assumptions[Values],9)*((INDEX(Model_Scenarios[GR Weight],4)*$AG1016)+(INDEX(Model_Scenarios[GP Weight],4)*$AH1016)+(INDEX(Model_Scenarios[LTV Weight],4)*$AI1016))-(INDEX(Model_Scenarios[LTV Weight],4)*$AP1016)-(INDEX(Model_Scenarios[GP Weight],4)*($AS1016+$AV1016+$AY1016))</f>
        <v>2.3176462577095585</v>
      </c>
      <c r="BD1016">
        <f>INDEX(Model_Assumptions[Values],9)*((INDEX(Model_Scenarios[GR Weight],5)*$AG1016)+(INDEX(Model_Scenarios[GP Weight],5)*$AH1016)+(INDEX(Model_Scenarios[LTV Weight],5)*$AI1016))-(INDEX(Model_Scenarios[LTV Weight],5)*$AP1016)-(INDEX(Model_Scenarios[GP Weight],5)*($AS1016+$AV1016+$AY1016))</f>
        <v>1.5526136990028596</v>
      </c>
    </row>
    <row r="1017" spans="1:56" x14ac:dyDescent="0.25">
      <c r="A1017">
        <v>1016</v>
      </c>
      <c r="B1017">
        <v>21</v>
      </c>
      <c r="C1017" s="3">
        <v>16</v>
      </c>
      <c r="D1017" s="4">
        <v>0.3</v>
      </c>
      <c r="E1017" t="str">
        <v>SKU-1027</v>
      </c>
      <c r="F1017" t="str">
        <v>Raise</v>
      </c>
      <c r="G1017" t="str">
        <v>Full</v>
      </c>
      <c r="H1017">
        <v>34.479999999999997</v>
      </c>
      <c r="I1017">
        <v>19.239999999999998</v>
      </c>
      <c r="J1017">
        <v>19</v>
      </c>
      <c r="K1017">
        <v>655.11999999999989</v>
      </c>
      <c r="L1017">
        <v>289.55999999999995</v>
      </c>
      <c r="M1017">
        <v>0.44199535962877029</v>
      </c>
      <c r="N1017">
        <v>36.908161919642779</v>
      </c>
      <c r="O1017">
        <v>9.2269145535701682</v>
      </c>
      <c r="P1017">
        <v>28.46691455357012</v>
      </c>
      <c r="Q1017">
        <v>804.52718410151249</v>
      </c>
      <c r="R1017">
        <v>637.8751245376277</v>
      </c>
      <c r="S1017">
        <v>1</v>
      </c>
      <c r="T1017">
        <f t="shared" si="345"/>
        <v>35.208448575892831</v>
      </c>
      <c r="U1017">
        <f t="shared" si="346"/>
        <v>2.1126698836799133E-2</v>
      </c>
      <c r="V1017">
        <f>IF($F1017="Reduce", INDEX(Model_Assumptions[Values], 2), INDEX(Model_Assumptions[Values], 1))</f>
        <v>-0.4</v>
      </c>
      <c r="W1017">
        <f t="shared" si="347"/>
        <v>18.839437088840327</v>
      </c>
      <c r="X1017">
        <f t="shared" si="360"/>
        <v>663.3073519412028</v>
      </c>
      <c r="Y1017">
        <f t="shared" si="348"/>
        <v>300.83658235191496</v>
      </c>
      <c r="Z1017">
        <f t="shared" si="349"/>
        <v>8.1873519412029054</v>
      </c>
      <c r="AA1017">
        <f t="shared" si="350"/>
        <v>11.27658235191501</v>
      </c>
      <c r="AB1017">
        <f t="shared" si="361"/>
        <v>0.45354025018945043</v>
      </c>
      <c r="AC1017">
        <f t="shared" si="351"/>
        <v>1.1544890560680143E-2</v>
      </c>
      <c r="AD1017">
        <f t="shared" si="352"/>
        <v>1.1544890560680143E-2</v>
      </c>
      <c r="AE1017">
        <f t="shared" si="353"/>
        <v>0.29999999999999971</v>
      </c>
      <c r="AF1017">
        <f t="shared" si="362"/>
        <v>446.51258717633959</v>
      </c>
      <c r="AG1017">
        <f t="shared" si="354"/>
        <v>0.88733366865687235</v>
      </c>
      <c r="AH1017">
        <f t="shared" si="355"/>
        <v>0.39612942002176982</v>
      </c>
      <c r="AI1017">
        <f t="shared" si="363"/>
        <v>0.70000000000000029</v>
      </c>
      <c r="AJ1017">
        <f>MAX(0, $R1017 - $AA1017) * INDEX(Model_Assumptions[Values], 7)</f>
        <v>1253.1970843714253</v>
      </c>
      <c r="AK1017">
        <f>MAX(0, INDEX(Model_Assumptions[Values], 4) - $AD1017)</f>
        <v>3.8455109439319859E-2</v>
      </c>
      <c r="AL1017">
        <f>MAX(0, INDEX(Model_Assumptions[Values], 5) - $AC1017)</f>
        <v>8.4551094393198571E-3</v>
      </c>
      <c r="AM1017">
        <f>INDEX(Model_Assumptions[Values], 6) * MAX(0, INDEX(Model_Assumptions[Values], 3) - $AB1017)^2</f>
        <v>0</v>
      </c>
      <c r="AN1017">
        <f t="shared" si="356"/>
        <v>1239.371903742317</v>
      </c>
      <c r="AO1017" cm="1">
        <f t="array" ref="AO1017">IFERROR(STDEV(IF($E$2:$E$2201=$E1017, $AJ$2:$AJ$2201)), 0)</f>
        <v>21.403341331583469</v>
      </c>
      <c r="AP1017">
        <f t="shared" si="364"/>
        <v>0.64593562355179235</v>
      </c>
      <c r="AQ1017">
        <f t="shared" si="357"/>
        <v>3.1595591670306983E-2</v>
      </c>
      <c r="AR1017" cm="1">
        <f t="array" ref="AR1017">IFERROR(STDEV(IF($E$2:$E$2201=$E1017, $AK$2:$AK$2201)), 0)</f>
        <v>1.0714196500850667E-2</v>
      </c>
      <c r="AS1017">
        <f t="shared" si="365"/>
        <v>0.64022698934710187</v>
      </c>
      <c r="AT1017">
        <f t="shared" si="358"/>
        <v>5.4163941120709139E-3</v>
      </c>
      <c r="AU1017" cm="1">
        <f t="array" ref="AU1017">IFERROR(STDEV(IF($E$2:$E$2201=$E1017, $AL$2:$AL$2201)), 0)</f>
        <v>6.6867943926535505E-3</v>
      </c>
      <c r="AV1017">
        <f t="shared" si="366"/>
        <v>0.45443528674777695</v>
      </c>
      <c r="AW1017">
        <f t="shared" si="359"/>
        <v>0</v>
      </c>
      <c r="AX1017" cm="1">
        <f t="array" ref="AX1017">IFERROR(STDEV(IF($E$2:$E$2201=$E1017, $AM$2:$AM$2201)), 0)</f>
        <v>0</v>
      </c>
      <c r="AY1017">
        <f t="shared" si="367"/>
        <v>0.45443528674777695</v>
      </c>
      <c r="AZ1017">
        <f>INDEX(Model_Assumptions[Values],9)*((INDEX(Model_Scenarios[GR Weight],1)*$AG1017)+(INDEX(Model_Scenarios[GP Weight],1)*$AH1017)+(INDEX(Model_Scenarios[LTV Weight],1)*$AI1017))-(INDEX(Model_Scenarios[LTV Weight],1)*$AP1017)-(INDEX(Model_Scenarios[GP Weight],1)*($AS1017+$AV1017+$AY1017))</f>
        <v>2.7700732892136237</v>
      </c>
      <c r="BA1017">
        <f>INDEX(Model_Assumptions[Values],9)*((INDEX(Model_Scenarios[GR Weight],2)*$AG1017)+(INDEX(Model_Scenarios[GP Weight],2)*$AH1017)+(INDEX(Model_Scenarios[LTV Weight],2)*$AI1017))-(INDEX(Model_Scenarios[LTV Weight],2)*$AP1017)-(INDEX(Model_Scenarios[GP Weight],2)*($AS1017+$AV1017+$AY1017))</f>
        <v>2.6069520036372285</v>
      </c>
      <c r="BB1017">
        <f>INDEX(Model_Assumptions[Values],9)*((INDEX(Model_Scenarios[GR Weight],3)*$AG1017)+(INDEX(Model_Scenarios[GP Weight],3)*$AH1017)+(INDEX(Model_Scenarios[LTV Weight],3)*$AI1017))-(INDEX(Model_Scenarios[LTV Weight],3)*$AP1017)-(INDEX(Model_Scenarios[GP Weight],3)*($AS1017+$AV1017+$AY1017))</f>
        <v>2.401835174443542</v>
      </c>
      <c r="BC1017">
        <f>INDEX(Model_Assumptions[Values],9)*((INDEX(Model_Scenarios[GR Weight],4)*$AG1017)+(INDEX(Model_Scenarios[GP Weight],4)*$AH1017)+(INDEX(Model_Scenarios[LTV Weight],4)*$AI1017))-(INDEX(Model_Scenarios[LTV Weight],4)*$AP1017)-(INDEX(Model_Scenarios[GP Weight],4)*($AS1017+$AV1017+$AY1017))</f>
        <v>2.5600955711271571</v>
      </c>
      <c r="BD1017">
        <f>INDEX(Model_Assumptions[Values],9)*((INDEX(Model_Scenarios[GR Weight],5)*$AG1017)+(INDEX(Model_Scenarios[GP Weight],5)*$AH1017)+(INDEX(Model_Scenarios[LTV Weight],5)*$AI1017))-(INDEX(Model_Scenarios[LTV Weight],5)*$AP1017)-(INDEX(Model_Scenarios[GP Weight],5)*($AS1017+$AV1017+$AY1017))</f>
        <v>1.838202008265331</v>
      </c>
    </row>
    <row r="1018" spans="1:56" x14ac:dyDescent="0.25">
      <c r="A1018">
        <v>1017</v>
      </c>
      <c r="B1018">
        <v>21</v>
      </c>
      <c r="C1018" s="3">
        <v>17</v>
      </c>
      <c r="D1018" s="4">
        <v>0.32</v>
      </c>
      <c r="E1018" t="str">
        <v>SKU-1027</v>
      </c>
      <c r="F1018" t="str">
        <v>Raise</v>
      </c>
      <c r="G1018" t="str">
        <v>Full</v>
      </c>
      <c r="H1018">
        <v>34.479999999999997</v>
      </c>
      <c r="I1018">
        <v>19.239999999999998</v>
      </c>
      <c r="J1018">
        <v>19</v>
      </c>
      <c r="K1018">
        <v>655.11999999999989</v>
      </c>
      <c r="L1018">
        <v>289.55999999999995</v>
      </c>
      <c r="M1018">
        <v>0.44199535962877029</v>
      </c>
      <c r="N1018">
        <v>36.908161919642779</v>
      </c>
      <c r="O1018">
        <v>9.2269145535701682</v>
      </c>
      <c r="P1018">
        <v>28.46691455357012</v>
      </c>
      <c r="Q1018">
        <v>804.52718410151249</v>
      </c>
      <c r="R1018">
        <v>637.8751245376277</v>
      </c>
      <c r="S1018">
        <v>1</v>
      </c>
      <c r="T1018">
        <f t="shared" si="345"/>
        <v>35.25701181428569</v>
      </c>
      <c r="U1018">
        <f t="shared" si="346"/>
        <v>2.2535145425919171E-2</v>
      </c>
      <c r="V1018">
        <f>IF($F1018="Reduce", INDEX(Model_Assumptions[Values], 2), INDEX(Model_Assumptions[Values], 1))</f>
        <v>-0.4</v>
      </c>
      <c r="W1018">
        <f t="shared" si="347"/>
        <v>18.828732894763014</v>
      </c>
      <c r="X1018">
        <f t="shared" si="360"/>
        <v>663.84485811868922</v>
      </c>
      <c r="Y1018">
        <f t="shared" si="348"/>
        <v>301.58003722344887</v>
      </c>
      <c r="Z1018">
        <f t="shared" si="349"/>
        <v>8.7248581186893261</v>
      </c>
      <c r="AA1018">
        <f t="shared" si="350"/>
        <v>12.020037223448924</v>
      </c>
      <c r="AB1018">
        <f t="shared" si="361"/>
        <v>0.45429294741864101</v>
      </c>
      <c r="AC1018">
        <f t="shared" si="351"/>
        <v>1.2297587789870723E-2</v>
      </c>
      <c r="AD1018">
        <f t="shared" si="352"/>
        <v>1.2297587789870723E-2</v>
      </c>
      <c r="AE1018">
        <f t="shared" si="353"/>
        <v>0.32000000000000106</v>
      </c>
      <c r="AF1018">
        <f t="shared" si="362"/>
        <v>433.75508468558616</v>
      </c>
      <c r="AG1018">
        <f t="shared" si="354"/>
        <v>0.94558783090859111</v>
      </c>
      <c r="AH1018">
        <f t="shared" si="355"/>
        <v>0.42224587427025717</v>
      </c>
      <c r="AI1018">
        <f t="shared" si="363"/>
        <v>0.67999999999999894</v>
      </c>
      <c r="AJ1018">
        <f>MAX(0, $R1018 - $AA1018) * INDEX(Model_Assumptions[Values], 7)</f>
        <v>1251.7101746283574</v>
      </c>
      <c r="AK1018">
        <f>MAX(0, INDEX(Model_Assumptions[Values], 4) - $AD1018)</f>
        <v>3.770241221012928E-2</v>
      </c>
      <c r="AL1018">
        <f>MAX(0, INDEX(Model_Assumptions[Values], 5) - $AC1018)</f>
        <v>7.7024122101292773E-3</v>
      </c>
      <c r="AM1018">
        <f>INDEX(Model_Assumptions[Values], 6) * MAX(0, INDEX(Model_Assumptions[Values], 3) - $AB1018)^2</f>
        <v>0</v>
      </c>
      <c r="AN1018">
        <f t="shared" si="356"/>
        <v>1239.371903742317</v>
      </c>
      <c r="AO1018" cm="1">
        <f t="array" ref="AO1018">IFERROR(STDEV(IF($E$2:$E$2201=$E1018, $AJ$2:$AJ$2201)), 0)</f>
        <v>21.403341331583469</v>
      </c>
      <c r="AP1018">
        <f t="shared" si="364"/>
        <v>0.57646470683685425</v>
      </c>
      <c r="AQ1018">
        <f t="shared" si="357"/>
        <v>3.1595591670306983E-2</v>
      </c>
      <c r="AR1018" cm="1">
        <f t="array" ref="AR1018">IFERROR(STDEV(IF($E$2:$E$2201=$E1018, $AK$2:$AK$2201)), 0)</f>
        <v>1.0714196500850667E-2</v>
      </c>
      <c r="AS1018">
        <f t="shared" si="365"/>
        <v>0.5699746629938548</v>
      </c>
      <c r="AT1018">
        <f t="shared" si="358"/>
        <v>5.4163941120709139E-3</v>
      </c>
      <c r="AU1018" cm="1">
        <f t="array" ref="AU1018">IFERROR(STDEV(IF($E$2:$E$2201=$E1018, $AL$2:$AL$2201)), 0)</f>
        <v>6.6867943926535505E-3</v>
      </c>
      <c r="AV1018">
        <f t="shared" si="366"/>
        <v>0.3418705531861273</v>
      </c>
      <c r="AW1018">
        <f t="shared" si="359"/>
        <v>0</v>
      </c>
      <c r="AX1018" cm="1">
        <f t="array" ref="AX1018">IFERROR(STDEV(IF($E$2:$E$2201=$E1018, $AM$2:$AM$2201)), 0)</f>
        <v>0</v>
      </c>
      <c r="AY1018">
        <f t="shared" si="367"/>
        <v>0.3418705531861273</v>
      </c>
      <c r="AZ1018">
        <f>INDEX(Model_Assumptions[Values],9)*((INDEX(Model_Scenarios[GR Weight],1)*$AG1018)+(INDEX(Model_Scenarios[GP Weight],1)*$AH1018)+(INDEX(Model_Scenarios[LTV Weight],1)*$AI1018))-(INDEX(Model_Scenarios[LTV Weight],1)*$AP1018)-(INDEX(Model_Scenarios[GP Weight],1)*($AS1018+$AV1018+$AY1018))</f>
        <v>2.8173735101833253</v>
      </c>
      <c r="BA1018">
        <f>INDEX(Model_Assumptions[Values],9)*((INDEX(Model_Scenarios[GR Weight],2)*$AG1018)+(INDEX(Model_Scenarios[GP Weight],2)*$AH1018)+(INDEX(Model_Scenarios[LTV Weight],2)*$AI1018))-(INDEX(Model_Scenarios[LTV Weight],2)*$AP1018)-(INDEX(Model_Scenarios[GP Weight],2)*($AS1018+$AV1018+$AY1018))</f>
        <v>2.7159915341345195</v>
      </c>
      <c r="BB1018">
        <f>INDEX(Model_Assumptions[Values],9)*((INDEX(Model_Scenarios[GR Weight],3)*$AG1018)+(INDEX(Model_Scenarios[GP Weight],3)*$AH1018)+(INDEX(Model_Scenarios[LTV Weight],3)*$AI1018))-(INDEX(Model_Scenarios[LTV Weight],3)*$AP1018)-(INDEX(Model_Scenarios[GP Weight],3)*($AS1018+$AV1018+$AY1018))</f>
        <v>2.6115286665958068</v>
      </c>
      <c r="BC1018">
        <f>INDEX(Model_Assumptions[Values],9)*((INDEX(Model_Scenarios[GR Weight],4)*$AG1018)+(INDEX(Model_Scenarios[GP Weight],4)*$AH1018)+(INDEX(Model_Scenarios[LTV Weight],4)*$AI1018))-(INDEX(Model_Scenarios[LTV Weight],4)*$AP1018)-(INDEX(Model_Scenarios[GP Weight],4)*($AS1018+$AV1018+$AY1018))</f>
        <v>2.8019690527337882</v>
      </c>
      <c r="BD1018">
        <f>INDEX(Model_Assumptions[Values],9)*((INDEX(Model_Scenarios[GR Weight],5)*$AG1018)+(INDEX(Model_Scenarios[GP Weight],5)*$AH1018)+(INDEX(Model_Scenarios[LTV Weight],5)*$AI1018))-(INDEX(Model_Scenarios[LTV Weight],5)*$AP1018)-(INDEX(Model_Scenarios[GP Weight],5)*($AS1018+$AV1018+$AY1018))</f>
        <v>2.1231041352912232</v>
      </c>
    </row>
    <row r="1019" spans="1:56" x14ac:dyDescent="0.25">
      <c r="A1019">
        <v>1018</v>
      </c>
      <c r="B1019">
        <v>21</v>
      </c>
      <c r="C1019" s="3">
        <v>18</v>
      </c>
      <c r="D1019" s="4">
        <v>0.34</v>
      </c>
      <c r="E1019" t="str">
        <v>SKU-1027</v>
      </c>
      <c r="F1019" t="str">
        <v>Raise</v>
      </c>
      <c r="G1019" t="str">
        <v>Full</v>
      </c>
      <c r="H1019">
        <v>34.479999999999997</v>
      </c>
      <c r="I1019">
        <v>19.239999999999998</v>
      </c>
      <c r="J1019">
        <v>19</v>
      </c>
      <c r="K1019">
        <v>655.11999999999989</v>
      </c>
      <c r="L1019">
        <v>289.55999999999995</v>
      </c>
      <c r="M1019">
        <v>0.44199535962877029</v>
      </c>
      <c r="N1019">
        <v>36.908161919642779</v>
      </c>
      <c r="O1019">
        <v>9.2269145535701682</v>
      </c>
      <c r="P1019">
        <v>28.46691455357012</v>
      </c>
      <c r="Q1019">
        <v>804.52718410151249</v>
      </c>
      <c r="R1019">
        <v>637.8751245376277</v>
      </c>
      <c r="S1019">
        <v>1</v>
      </c>
      <c r="T1019">
        <f t="shared" si="345"/>
        <v>35.305575052678542</v>
      </c>
      <c r="U1019">
        <f t="shared" si="346"/>
        <v>2.3943592015039004E-2</v>
      </c>
      <c r="V1019">
        <f>IF($F1019="Reduce", INDEX(Model_Assumptions[Values], 2), INDEX(Model_Assumptions[Values], 1))</f>
        <v>-0.4</v>
      </c>
      <c r="W1019">
        <f t="shared" si="347"/>
        <v>18.818028700685701</v>
      </c>
      <c r="X1019">
        <f t="shared" si="360"/>
        <v>664.3813246355179</v>
      </c>
      <c r="Y1019">
        <f t="shared" si="348"/>
        <v>302.32245243432504</v>
      </c>
      <c r="Z1019">
        <f t="shared" si="349"/>
        <v>9.2613246355180081</v>
      </c>
      <c r="AA1019">
        <f t="shared" si="350"/>
        <v>12.762452434325098</v>
      </c>
      <c r="AB1019">
        <f t="shared" si="361"/>
        <v>0.45504357395984946</v>
      </c>
      <c r="AC1019">
        <f t="shared" si="351"/>
        <v>1.3048214331079167E-2</v>
      </c>
      <c r="AD1019">
        <f t="shared" si="352"/>
        <v>1.3048214331079167E-2</v>
      </c>
      <c r="AE1019">
        <f t="shared" si="353"/>
        <v>0.33999999999999947</v>
      </c>
      <c r="AF1019">
        <f t="shared" si="362"/>
        <v>420.99758219483465</v>
      </c>
      <c r="AG1019">
        <f t="shared" si="354"/>
        <v>1.0037293162029473</v>
      </c>
      <c r="AH1019">
        <f t="shared" si="355"/>
        <v>0.44832580679961753</v>
      </c>
      <c r="AI1019">
        <f t="shared" si="363"/>
        <v>0.66000000000000059</v>
      </c>
      <c r="AJ1019">
        <f>MAX(0, $R1019 - $AA1019) * INDEX(Model_Assumptions[Values], 7)</f>
        <v>1250.2253442066053</v>
      </c>
      <c r="AK1019">
        <f>MAX(0, INDEX(Model_Assumptions[Values], 4) - $AD1019)</f>
        <v>3.6951785668920836E-2</v>
      </c>
      <c r="AL1019">
        <f>MAX(0, INDEX(Model_Assumptions[Values], 5) - $AC1019)</f>
        <v>6.9517856689208339E-3</v>
      </c>
      <c r="AM1019">
        <f>INDEX(Model_Assumptions[Values], 6) * MAX(0, INDEX(Model_Assumptions[Values], 3) - $AB1019)^2</f>
        <v>0</v>
      </c>
      <c r="AN1019">
        <f t="shared" si="356"/>
        <v>1239.371903742317</v>
      </c>
      <c r="AO1019" cm="1">
        <f t="array" ref="AO1019">IFERROR(STDEV(IF($E$2:$E$2201=$E1019, $AJ$2:$AJ$2201)), 0)</f>
        <v>21.403341331583469</v>
      </c>
      <c r="AP1019">
        <f t="shared" si="364"/>
        <v>0.50709093950076745</v>
      </c>
      <c r="AQ1019">
        <f t="shared" si="357"/>
        <v>3.1595591670306983E-2</v>
      </c>
      <c r="AR1019" cm="1">
        <f t="array" ref="AR1019">IFERROR(STDEV(IF($E$2:$E$2201=$E1019, $AK$2:$AK$2201)), 0)</f>
        <v>1.0714196500850667E-2</v>
      </c>
      <c r="AS1019">
        <f t="shared" si="365"/>
        <v>0.49991560246151839</v>
      </c>
      <c r="AT1019">
        <f t="shared" si="358"/>
        <v>5.4163941120709139E-3</v>
      </c>
      <c r="AU1019" cm="1">
        <f t="array" ref="AU1019">IFERROR(STDEV(IF($E$2:$E$2201=$E1019, $AL$2:$AL$2201)), 0)</f>
        <v>6.6867943926535505E-3</v>
      </c>
      <c r="AV1019">
        <f t="shared" si="366"/>
        <v>0.22961548788411656</v>
      </c>
      <c r="AW1019">
        <f t="shared" si="359"/>
        <v>0</v>
      </c>
      <c r="AX1019" cm="1">
        <f t="array" ref="AX1019">IFERROR(STDEV(IF($E$2:$E$2201=$E1019, $AM$2:$AM$2201)), 0)</f>
        <v>0</v>
      </c>
      <c r="AY1019">
        <f t="shared" si="367"/>
        <v>0.22961548788411656</v>
      </c>
      <c r="AZ1019">
        <f>INDEX(Model_Assumptions[Values],9)*((INDEX(Model_Scenarios[GR Weight],1)*$AG1019)+(INDEX(Model_Scenarios[GP Weight],1)*$AH1019)+(INDEX(Model_Scenarios[LTV Weight],1)*$AI1019))-(INDEX(Model_Scenarios[LTV Weight],1)*$AP1019)-(INDEX(Model_Scenarios[GP Weight],1)*($AS1019+$AV1019+$AY1019))</f>
        <v>2.8644401520776954</v>
      </c>
      <c r="BA1019">
        <f>INDEX(Model_Assumptions[Values],9)*((INDEX(Model_Scenarios[GR Weight],2)*$AG1019)+(INDEX(Model_Scenarios[GP Weight],2)*$AH1019)+(INDEX(Model_Scenarios[LTV Weight],2)*$AI1019))-(INDEX(Model_Scenarios[LTV Weight],2)*$AP1019)-(INDEX(Model_Scenarios[GP Weight],2)*($AS1019+$AV1019+$AY1019))</f>
        <v>2.8246843676303808</v>
      </c>
      <c r="BB1019">
        <f>INDEX(Model_Assumptions[Values],9)*((INDEX(Model_Scenarios[GR Weight],3)*$AG1019)+(INDEX(Model_Scenarios[GP Weight],3)*$AH1019)+(INDEX(Model_Scenarios[LTV Weight],3)*$AI1019))-(INDEX(Model_Scenarios[LTV Weight],3)*$AP1019)-(INDEX(Model_Scenarios[GP Weight],3)*($AS1019+$AV1019+$AY1019))</f>
        <v>2.820694128972296</v>
      </c>
      <c r="BC1019">
        <f>INDEX(Model_Assumptions[Values],9)*((INDEX(Model_Scenarios[GR Weight],4)*$AG1019)+(INDEX(Model_Scenarios[GP Weight],4)*$AH1019)+(INDEX(Model_Scenarios[LTV Weight],4)*$AI1019))-(INDEX(Model_Scenarios[LTV Weight],4)*$AP1019)-(INDEX(Model_Scenarios[GP Weight],4)*($AS1019+$AV1019+$AY1019))</f>
        <v>3.0432678810238456</v>
      </c>
      <c r="BD1019">
        <f>INDEX(Model_Assumptions[Values],9)*((INDEX(Model_Scenarios[GR Weight],5)*$AG1019)+(INDEX(Model_Scenarios[GP Weight],5)*$AH1019)+(INDEX(Model_Scenarios[LTV Weight],5)*$AI1019))-(INDEX(Model_Scenarios[LTV Weight],5)*$AP1019)-(INDEX(Model_Scenarios[GP Weight],5)*($AS1019+$AV1019+$AY1019))</f>
        <v>2.4073219320003414</v>
      </c>
    </row>
    <row r="1020" spans="1:56" x14ac:dyDescent="0.25">
      <c r="A1020">
        <v>1019</v>
      </c>
      <c r="B1020">
        <v>21</v>
      </c>
      <c r="C1020" s="3">
        <v>19</v>
      </c>
      <c r="D1020" s="4">
        <v>0.36</v>
      </c>
      <c r="E1020" t="str">
        <v>SKU-1027</v>
      </c>
      <c r="F1020" t="str">
        <v>Raise</v>
      </c>
      <c r="G1020" t="str">
        <v>Full</v>
      </c>
      <c r="H1020">
        <v>34.479999999999997</v>
      </c>
      <c r="I1020">
        <v>19.239999999999998</v>
      </c>
      <c r="J1020">
        <v>19</v>
      </c>
      <c r="K1020">
        <v>655.11999999999989</v>
      </c>
      <c r="L1020">
        <v>289.55999999999995</v>
      </c>
      <c r="M1020">
        <v>0.44199535962877029</v>
      </c>
      <c r="N1020">
        <v>36.908161919642779</v>
      </c>
      <c r="O1020">
        <v>9.2269145535701682</v>
      </c>
      <c r="P1020">
        <v>28.46691455357012</v>
      </c>
      <c r="Q1020">
        <v>804.52718410151249</v>
      </c>
      <c r="R1020">
        <v>637.8751245376277</v>
      </c>
      <c r="S1020">
        <v>1</v>
      </c>
      <c r="T1020">
        <f t="shared" si="345"/>
        <v>35.354138291071401</v>
      </c>
      <c r="U1020">
        <f t="shared" si="346"/>
        <v>2.5352038604159043E-2</v>
      </c>
      <c r="V1020">
        <f>IF($F1020="Reduce", INDEX(Model_Assumptions[Values], 2), INDEX(Model_Assumptions[Values], 1))</f>
        <v>-0.4</v>
      </c>
      <c r="W1020">
        <f t="shared" si="347"/>
        <v>18.807324506608392</v>
      </c>
      <c r="X1020">
        <f t="shared" si="360"/>
        <v>664.9167514916893</v>
      </c>
      <c r="Y1020">
        <f t="shared" si="348"/>
        <v>303.06382798454388</v>
      </c>
      <c r="Z1020">
        <f t="shared" si="349"/>
        <v>9.7967514916894061</v>
      </c>
      <c r="AA1020">
        <f t="shared" si="350"/>
        <v>13.503827984543932</v>
      </c>
      <c r="AB1020">
        <f t="shared" si="361"/>
        <v>0.45579213834610666</v>
      </c>
      <c r="AC1020">
        <f t="shared" si="351"/>
        <v>1.3796778717336367E-2</v>
      </c>
      <c r="AD1020">
        <f t="shared" si="352"/>
        <v>1.3796778717336367E-2</v>
      </c>
      <c r="AE1020">
        <f t="shared" si="353"/>
        <v>0.36000000000000082</v>
      </c>
      <c r="AF1020">
        <f t="shared" si="362"/>
        <v>408.24007970408127</v>
      </c>
      <c r="AG1020">
        <f t="shared" si="354"/>
        <v>1.0617581245399905</v>
      </c>
      <c r="AH1020">
        <f t="shared" si="355"/>
        <v>0.47436921760986483</v>
      </c>
      <c r="AI1020">
        <f t="shared" si="363"/>
        <v>0.63999999999999924</v>
      </c>
      <c r="AJ1020">
        <f>MAX(0, $R1020 - $AA1020) * INDEX(Model_Assumptions[Values], 7)</f>
        <v>1248.7425931061675</v>
      </c>
      <c r="AK1020">
        <f>MAX(0, INDEX(Model_Assumptions[Values], 4) - $AD1020)</f>
        <v>3.6203221282663636E-2</v>
      </c>
      <c r="AL1020">
        <f>MAX(0, INDEX(Model_Assumptions[Values], 5) - $AC1020)</f>
        <v>6.2032212826636339E-3</v>
      </c>
      <c r="AM1020">
        <f>INDEX(Model_Assumptions[Values], 6) * MAX(0, INDEX(Model_Assumptions[Values], 3) - $AB1020)^2</f>
        <v>0</v>
      </c>
      <c r="AN1020">
        <f t="shared" si="356"/>
        <v>1239.371903742317</v>
      </c>
      <c r="AO1020" cm="1">
        <f t="array" ref="AO1020">IFERROR(STDEV(IF($E$2:$E$2201=$E1020, $AJ$2:$AJ$2201)), 0)</f>
        <v>21.403341331583469</v>
      </c>
      <c r="AP1020">
        <f t="shared" si="364"/>
        <v>0.43781432154346822</v>
      </c>
      <c r="AQ1020">
        <f t="shared" si="357"/>
        <v>3.1595591670306983E-2</v>
      </c>
      <c r="AR1020" cm="1">
        <f t="array" ref="AR1020">IFERROR(STDEV(IF($E$2:$E$2201=$E1020, $AK$2:$AK$2201)), 0)</f>
        <v>1.0714196500850667E-2</v>
      </c>
      <c r="AS1020">
        <f t="shared" si="365"/>
        <v>0.43004901132724466</v>
      </c>
      <c r="AT1020">
        <f t="shared" si="358"/>
        <v>5.4163941120709139E-3</v>
      </c>
      <c r="AU1020" cm="1">
        <f t="array" ref="AU1020">IFERROR(STDEV(IF($E$2:$E$2201=$E1020, $AL$2:$AL$2201)), 0)</f>
        <v>6.6867943926535505E-3</v>
      </c>
      <c r="AV1020">
        <f t="shared" si="366"/>
        <v>0.11766881473986519</v>
      </c>
      <c r="AW1020">
        <f t="shared" si="359"/>
        <v>0</v>
      </c>
      <c r="AX1020" cm="1">
        <f t="array" ref="AX1020">IFERROR(STDEV(IF($E$2:$E$2201=$E1020, $AM$2:$AM$2201)), 0)</f>
        <v>0</v>
      </c>
      <c r="AY1020">
        <f t="shared" si="367"/>
        <v>0.11766881473986519</v>
      </c>
      <c r="AZ1020">
        <f>INDEX(Model_Assumptions[Values],9)*((INDEX(Model_Scenarios[GR Weight],1)*$AG1020)+(INDEX(Model_Scenarios[GP Weight],1)*$AH1020)+(INDEX(Model_Scenarios[LTV Weight],1)*$AI1020))-(INDEX(Model_Scenarios[LTV Weight],1)*$AP1020)-(INDEX(Model_Scenarios[GP Weight],1)*($AS1020+$AV1020+$AY1020))</f>
        <v>2.9112735497594531</v>
      </c>
      <c r="BA1020">
        <f>INDEX(Model_Assumptions[Values],9)*((INDEX(Model_Scenarios[GR Weight],2)*$AG1020)+(INDEX(Model_Scenarios[GP Weight],2)*$AH1020)+(INDEX(Model_Scenarios[LTV Weight],2)*$AI1020))-(INDEX(Model_Scenarios[LTV Weight],2)*$AP1020)-(INDEX(Model_Scenarios[GP Weight],2)*($AS1020+$AV1020+$AY1020))</f>
        <v>2.9330311738502055</v>
      </c>
      <c r="BB1020">
        <f>INDEX(Model_Assumptions[Values],9)*((INDEX(Model_Scenarios[GR Weight],3)*$AG1020)+(INDEX(Model_Scenarios[GP Weight],3)*$AH1020)+(INDEX(Model_Scenarios[LTV Weight],3)*$AI1020))-(INDEX(Model_Scenarios[LTV Weight],3)*$AP1020)-(INDEX(Model_Scenarios[GP Weight],3)*($AS1020+$AV1020+$AY1020))</f>
        <v>3.0293327335924216</v>
      </c>
      <c r="BC1020">
        <f>INDEX(Model_Assumptions[Values],9)*((INDEX(Model_Scenarios[GR Weight],4)*$AG1020)+(INDEX(Model_Scenarios[GP Weight],4)*$AH1020)+(INDEX(Model_Scenarios[LTV Weight],4)*$AI1020))-(INDEX(Model_Scenarios[LTV Weight],4)*$AP1020)-(INDEX(Model_Scenarios[GP Weight],4)*($AS1020+$AV1020+$AY1020))</f>
        <v>3.2839932280167634</v>
      </c>
      <c r="BD1020">
        <f>INDEX(Model_Assumptions[Values],9)*((INDEX(Model_Scenarios[GR Weight],5)*$AG1020)+(INDEX(Model_Scenarios[GP Weight],5)*$AH1020)+(INDEX(Model_Scenarios[LTV Weight],5)*$AI1020))-(INDEX(Model_Scenarios[LTV Weight],5)*$AP1020)-(INDEX(Model_Scenarios[GP Weight],5)*($AS1020+$AV1020+$AY1020))</f>
        <v>2.6908572401374147</v>
      </c>
    </row>
    <row r="1021" spans="1:56" x14ac:dyDescent="0.25">
      <c r="A1021">
        <v>1020</v>
      </c>
      <c r="B1021">
        <v>21</v>
      </c>
      <c r="C1021" s="3">
        <v>20</v>
      </c>
      <c r="D1021" s="4">
        <v>0.38</v>
      </c>
      <c r="E1021" t="str">
        <v>SKU-1027</v>
      </c>
      <c r="F1021" t="str">
        <v>Raise</v>
      </c>
      <c r="G1021" t="str">
        <v>Full</v>
      </c>
      <c r="H1021">
        <v>34.479999999999997</v>
      </c>
      <c r="I1021">
        <v>19.239999999999998</v>
      </c>
      <c r="J1021">
        <v>19</v>
      </c>
      <c r="K1021">
        <v>655.11999999999989</v>
      </c>
      <c r="L1021">
        <v>289.55999999999995</v>
      </c>
      <c r="M1021">
        <v>0.44199535962877029</v>
      </c>
      <c r="N1021">
        <v>36.908161919642779</v>
      </c>
      <c r="O1021">
        <v>9.2269145535701682</v>
      </c>
      <c r="P1021">
        <v>28.46691455357012</v>
      </c>
      <c r="Q1021">
        <v>804.52718410151249</v>
      </c>
      <c r="R1021">
        <v>637.8751245376277</v>
      </c>
      <c r="S1021">
        <v>1</v>
      </c>
      <c r="T1021">
        <f t="shared" si="345"/>
        <v>35.402701529464252</v>
      </c>
      <c r="U1021">
        <f t="shared" si="346"/>
        <v>2.6760485193278876E-2</v>
      </c>
      <c r="V1021">
        <f>IF($F1021="Reduce", INDEX(Model_Assumptions[Values], 2), INDEX(Model_Assumptions[Values], 1))</f>
        <v>-0.4</v>
      </c>
      <c r="W1021">
        <f t="shared" si="347"/>
        <v>18.796620312531079</v>
      </c>
      <c r="X1021">
        <f t="shared" si="360"/>
        <v>665.45113868720284</v>
      </c>
      <c r="Y1021">
        <f t="shared" si="348"/>
        <v>303.80416387410492</v>
      </c>
      <c r="Z1021">
        <f t="shared" si="349"/>
        <v>10.331138687202952</v>
      </c>
      <c r="AA1021">
        <f t="shared" si="350"/>
        <v>14.24416387410497</v>
      </c>
      <c r="AB1021">
        <f t="shared" si="361"/>
        <v>0.45653864906362257</v>
      </c>
      <c r="AC1021">
        <f t="shared" si="351"/>
        <v>1.454328943485228E-2</v>
      </c>
      <c r="AD1021">
        <f t="shared" si="352"/>
        <v>1.454328943485228E-2</v>
      </c>
      <c r="AE1021">
        <f t="shared" si="353"/>
        <v>0.37999999999999923</v>
      </c>
      <c r="AF1021">
        <f t="shared" si="362"/>
        <v>395.48257721332965</v>
      </c>
      <c r="AG1021">
        <f t="shared" si="354"/>
        <v>1.1196742559196591</v>
      </c>
      <c r="AH1021">
        <f t="shared" si="355"/>
        <v>0.50037610670098309</v>
      </c>
      <c r="AI1021">
        <f t="shared" si="363"/>
        <v>0.62000000000000077</v>
      </c>
      <c r="AJ1021">
        <f>MAX(0, $R1021 - $AA1021) * INDEX(Model_Assumptions[Values], 7)</f>
        <v>1247.2619213270455</v>
      </c>
      <c r="AK1021">
        <f>MAX(0, INDEX(Model_Assumptions[Values], 4) - $AD1021)</f>
        <v>3.5456710565147723E-2</v>
      </c>
      <c r="AL1021">
        <f>MAX(0, INDEX(Model_Assumptions[Values], 5) - $AC1021)</f>
        <v>5.4567105651477203E-3</v>
      </c>
      <c r="AM1021">
        <f>INDEX(Model_Assumptions[Values], 6) * MAX(0, INDEX(Model_Assumptions[Values], 3) - $AB1021)^2</f>
        <v>0</v>
      </c>
      <c r="AN1021">
        <f t="shared" si="356"/>
        <v>1239.371903742317</v>
      </c>
      <c r="AO1021" cm="1">
        <f t="array" ref="AO1021">IFERROR(STDEV(IF($E$2:$E$2201=$E1021, $AJ$2:$AJ$2201)), 0)</f>
        <v>21.403341331583469</v>
      </c>
      <c r="AP1021">
        <f t="shared" si="364"/>
        <v>0.36863485296502019</v>
      </c>
      <c r="AQ1021">
        <f t="shared" si="357"/>
        <v>3.1595591670306983E-2</v>
      </c>
      <c r="AR1021" cm="1">
        <f t="array" ref="AR1021">IFERROR(STDEV(IF($E$2:$E$2201=$E1021, $AK$2:$AK$2201)), 0)</f>
        <v>1.0714196500850667E-2</v>
      </c>
      <c r="AS1021">
        <f t="shared" si="365"/>
        <v>0.36037409753817579</v>
      </c>
      <c r="AT1021">
        <f t="shared" si="358"/>
        <v>5.4163941120709139E-3</v>
      </c>
      <c r="AU1021" cm="1">
        <f t="array" ref="AU1021">IFERROR(STDEV(IF($E$2:$E$2201=$E1021, $AL$2:$AL$2201)), 0)</f>
        <v>6.6867943926535505E-3</v>
      </c>
      <c r="AV1021">
        <f t="shared" si="366"/>
        <v>6.0292646534937733E-3</v>
      </c>
      <c r="AW1021">
        <f t="shared" si="359"/>
        <v>0</v>
      </c>
      <c r="AX1021" cm="1">
        <f t="array" ref="AX1021">IFERROR(STDEV(IF($E$2:$E$2201=$E1021, $AM$2:$AM$2201)), 0)</f>
        <v>0</v>
      </c>
      <c r="AY1021">
        <f t="shared" si="367"/>
        <v>6.0292646534937733E-3</v>
      </c>
      <c r="AZ1021">
        <f>INDEX(Model_Assumptions[Values],9)*((INDEX(Model_Scenarios[GR Weight],1)*$AG1021)+(INDEX(Model_Scenarios[GP Weight],1)*$AH1021)+(INDEX(Model_Scenarios[LTV Weight],1)*$AI1021))-(INDEX(Model_Scenarios[LTV Weight],1)*$AP1021)-(INDEX(Model_Scenarios[GP Weight],1)*($AS1021+$AV1021+$AY1021))</f>
        <v>2.9578740362537914</v>
      </c>
      <c r="BA1021">
        <f>INDEX(Model_Assumptions[Values],9)*((INDEX(Model_Scenarios[GR Weight],2)*$AG1021)+(INDEX(Model_Scenarios[GP Weight],2)*$AH1021)+(INDEX(Model_Scenarios[LTV Weight],2)*$AI1021))-(INDEX(Model_Scenarios[LTV Weight],2)*$AP1021)-(INDEX(Model_Scenarios[GP Weight],2)*($AS1021+$AV1021+$AY1021))</f>
        <v>3.0410326188444348</v>
      </c>
      <c r="BB1021">
        <f>INDEX(Model_Assumptions[Values],9)*((INDEX(Model_Scenarios[GR Weight],3)*$AG1021)+(INDEX(Model_Scenarios[GP Weight],3)*$AH1021)+(INDEX(Model_Scenarios[LTV Weight],3)*$AI1021))-(INDEX(Model_Scenarios[LTV Weight],3)*$AP1021)-(INDEX(Model_Scenarios[GP Weight],3)*($AS1021+$AV1021+$AY1021))</f>
        <v>3.2374456460444812</v>
      </c>
      <c r="BC1021">
        <f>INDEX(Model_Assumptions[Values],9)*((INDEX(Model_Scenarios[GR Weight],4)*$AG1021)+(INDEX(Model_Scenarios[GP Weight],4)*$AH1021)+(INDEX(Model_Scenarios[LTV Weight],4)*$AI1021))-(INDEX(Model_Scenarios[LTV Weight],4)*$AP1021)-(INDEX(Model_Scenarios[GP Weight],4)*($AS1021+$AV1021+$AY1021))</f>
        <v>3.524146259300811</v>
      </c>
      <c r="BD1021">
        <f>INDEX(Model_Assumptions[Values],9)*((INDEX(Model_Scenarios[GR Weight],5)*$AG1021)+(INDEX(Model_Scenarios[GP Weight],5)*$AH1021)+(INDEX(Model_Scenarios[LTV Weight],5)*$AI1021))-(INDEX(Model_Scenarios[LTV Weight],5)*$AP1021)-(INDEX(Model_Scenarios[GP Weight],5)*($AS1021+$AV1021+$AY1021))</f>
        <v>2.973711891341269</v>
      </c>
    </row>
    <row r="1022" spans="1:56" x14ac:dyDescent="0.25">
      <c r="A1022">
        <v>1021</v>
      </c>
      <c r="B1022">
        <v>21</v>
      </c>
      <c r="C1022" s="3">
        <v>21</v>
      </c>
      <c r="D1022" s="4">
        <v>0.4</v>
      </c>
      <c r="E1022" t="str">
        <v>SKU-1027</v>
      </c>
      <c r="F1022" t="str">
        <v>Raise</v>
      </c>
      <c r="G1022" t="str">
        <v>Full</v>
      </c>
      <c r="H1022">
        <v>34.479999999999997</v>
      </c>
      <c r="I1022">
        <v>19.239999999999998</v>
      </c>
      <c r="J1022">
        <v>19</v>
      </c>
      <c r="K1022">
        <v>655.11999999999989</v>
      </c>
      <c r="L1022">
        <v>289.55999999999995</v>
      </c>
      <c r="M1022">
        <v>0.44199535962877029</v>
      </c>
      <c r="N1022">
        <v>36.908161919642779</v>
      </c>
      <c r="O1022">
        <v>9.2269145535701682</v>
      </c>
      <c r="P1022">
        <v>28.46691455357012</v>
      </c>
      <c r="Q1022">
        <v>804.52718410151249</v>
      </c>
      <c r="R1022">
        <v>637.8751245376277</v>
      </c>
      <c r="S1022">
        <v>1</v>
      </c>
      <c r="T1022">
        <f t="shared" si="345"/>
        <v>35.451264767857111</v>
      </c>
      <c r="U1022">
        <f t="shared" si="346"/>
        <v>2.8168931782398914E-2</v>
      </c>
      <c r="V1022">
        <f>IF($F1022="Reduce", INDEX(Model_Assumptions[Values], 2), INDEX(Model_Assumptions[Values], 1))</f>
        <v>-0.4</v>
      </c>
      <c r="W1022">
        <f t="shared" si="347"/>
        <v>18.78591611845377</v>
      </c>
      <c r="X1022">
        <f t="shared" si="360"/>
        <v>665.9844862220591</v>
      </c>
      <c r="Y1022">
        <f t="shared" si="348"/>
        <v>304.54346010300861</v>
      </c>
      <c r="Z1022">
        <f t="shared" si="349"/>
        <v>10.864486222059213</v>
      </c>
      <c r="AA1022">
        <f t="shared" si="350"/>
        <v>14.983460103008667</v>
      </c>
      <c r="AB1022">
        <f t="shared" si="361"/>
        <v>0.45728311455210796</v>
      </c>
      <c r="AC1022">
        <f t="shared" si="351"/>
        <v>1.5287754923337671E-2</v>
      </c>
      <c r="AD1022">
        <f t="shared" si="352"/>
        <v>1.5287754923337671E-2</v>
      </c>
      <c r="AE1022">
        <f t="shared" si="353"/>
        <v>0.40000000000000058</v>
      </c>
      <c r="AF1022">
        <f t="shared" si="362"/>
        <v>382.72507472257627</v>
      </c>
      <c r="AG1022">
        <f t="shared" si="354"/>
        <v>1.1774777103420146</v>
      </c>
      <c r="AH1022">
        <f t="shared" si="355"/>
        <v>0.52634647407298829</v>
      </c>
      <c r="AI1022">
        <f t="shared" si="363"/>
        <v>0.59999999999999942</v>
      </c>
      <c r="AJ1022">
        <f>MAX(0, $R1022 - $AA1022) * INDEX(Model_Assumptions[Values], 7)</f>
        <v>1245.7833288692382</v>
      </c>
      <c r="AK1022">
        <f>MAX(0, INDEX(Model_Assumptions[Values], 4) - $AD1022)</f>
        <v>3.4712245076662332E-2</v>
      </c>
      <c r="AL1022">
        <f>MAX(0, INDEX(Model_Assumptions[Values], 5) - $AC1022)</f>
        <v>4.7122450766623296E-3</v>
      </c>
      <c r="AM1022">
        <f>INDEX(Model_Assumptions[Values], 6) * MAX(0, INDEX(Model_Assumptions[Values], 3) - $AB1022)^2</f>
        <v>0</v>
      </c>
      <c r="AN1022">
        <f t="shared" si="356"/>
        <v>1239.371903742317</v>
      </c>
      <c r="AO1022" cm="1">
        <f t="array" ref="AO1022">IFERROR(STDEV(IF($E$2:$E$2201=$E1022, $AJ$2:$AJ$2201)), 0)</f>
        <v>21.403341331583469</v>
      </c>
      <c r="AP1022">
        <f t="shared" si="364"/>
        <v>0.29955253376538094</v>
      </c>
      <c r="AQ1022">
        <f t="shared" si="357"/>
        <v>3.1595591670306983E-2</v>
      </c>
      <c r="AR1022" cm="1">
        <f t="array" ref="AR1022">IFERROR(STDEV(IF($E$2:$E$2201=$E1022, $AK$2:$AK$2201)), 0)</f>
        <v>1.0714196500850667E-2</v>
      </c>
      <c r="AS1022">
        <f t="shared" si="365"/>
        <v>0.29089007338141487</v>
      </c>
      <c r="AT1022">
        <f t="shared" si="358"/>
        <v>5.4163941120709139E-3</v>
      </c>
      <c r="AU1022" cm="1">
        <f t="array" ref="AU1022">IFERROR(STDEV(IF($E$2:$E$2201=$E1022, $AL$2:$AL$2201)), 0)</f>
        <v>6.6867943926535505E-3</v>
      </c>
      <c r="AV1022">
        <f t="shared" si="366"/>
        <v>-0.1053044245209929</v>
      </c>
      <c r="AW1022">
        <f t="shared" si="359"/>
        <v>0</v>
      </c>
      <c r="AX1022" cm="1">
        <f t="array" ref="AX1022">IFERROR(STDEV(IF($E$2:$E$2201=$E1022, $AM$2:$AM$2201)), 0)</f>
        <v>0</v>
      </c>
      <c r="AY1022">
        <f t="shared" si="367"/>
        <v>-0.1053044245209929</v>
      </c>
      <c r="AZ1022">
        <f>INDEX(Model_Assumptions[Values],9)*((INDEX(Model_Scenarios[GR Weight],1)*$AG1022)+(INDEX(Model_Scenarios[GP Weight],1)*$AH1022)+(INDEX(Model_Scenarios[LTV Weight],1)*$AI1022))-(INDEX(Model_Scenarios[LTV Weight],1)*$AP1022)-(INDEX(Model_Scenarios[GP Weight],1)*($AS1022+$AV1022+$AY1022))</f>
        <v>3.0042419427612517</v>
      </c>
      <c r="BA1022">
        <f>INDEX(Model_Assumptions[Values],9)*((INDEX(Model_Scenarios[GR Weight],2)*$AG1022)+(INDEX(Model_Scenarios[GP Weight],2)*$AH1022)+(INDEX(Model_Scenarios[LTV Weight],2)*$AI1022))-(INDEX(Model_Scenarios[LTV Weight],2)*$AP1022)-(INDEX(Model_Scenarios[GP Weight],2)*($AS1022+$AV1022+$AY1022))</f>
        <v>3.1486893650141137</v>
      </c>
      <c r="BB1022">
        <f>INDEX(Model_Assumptions[Values],9)*((INDEX(Model_Scenarios[GR Weight],3)*$AG1022)+(INDEX(Model_Scenarios[GP Weight],3)*$AH1022)+(INDEX(Model_Scenarios[LTV Weight],3)*$AI1022))-(INDEX(Model_Scenarios[LTV Weight],3)*$AP1022)-(INDEX(Model_Scenarios[GP Weight],3)*($AS1022+$AV1022+$AY1022))</f>
        <v>3.445034025530294</v>
      </c>
      <c r="BC1022">
        <f>INDEX(Model_Assumptions[Values],9)*((INDEX(Model_Scenarios[GR Weight],4)*$AG1022)+(INDEX(Model_Scenarios[GP Weight],4)*$AH1022)+(INDEX(Model_Scenarios[LTV Weight],4)*$AI1022))-(INDEX(Model_Scenarios[LTV Weight],4)*$AP1022)-(INDEX(Model_Scenarios[GP Weight],4)*($AS1022+$AV1022+$AY1022))</f>
        <v>3.7637281340778395</v>
      </c>
      <c r="BD1022">
        <f>INDEX(Model_Assumptions[Values],9)*((INDEX(Model_Scenarios[GR Weight],5)*$AG1022)+(INDEX(Model_Scenarios[GP Weight],5)*$AH1022)+(INDEX(Model_Scenarios[LTV Weight],5)*$AI1022))-(INDEX(Model_Scenarios[LTV Weight],5)*$AP1022)-(INDEX(Model_Scenarios[GP Weight],5)*($AS1022+$AV1022+$AY1022))</f>
        <v>3.2558877072147006</v>
      </c>
    </row>
    <row r="1023" spans="1:56" x14ac:dyDescent="0.25">
      <c r="A1023">
        <v>1022</v>
      </c>
      <c r="B1023">
        <v>21</v>
      </c>
      <c r="C1023" s="3">
        <v>22</v>
      </c>
      <c r="D1023" s="4">
        <v>0.42</v>
      </c>
      <c r="E1023" t="str">
        <v>SKU-1027</v>
      </c>
      <c r="F1023" t="str">
        <v>Raise</v>
      </c>
      <c r="G1023" t="str">
        <v>Full</v>
      </c>
      <c r="H1023">
        <v>34.479999999999997</v>
      </c>
      <c r="I1023">
        <v>19.239999999999998</v>
      </c>
      <c r="J1023">
        <v>19</v>
      </c>
      <c r="K1023">
        <v>655.11999999999989</v>
      </c>
      <c r="L1023">
        <v>289.55999999999995</v>
      </c>
      <c r="M1023">
        <v>0.44199535962877029</v>
      </c>
      <c r="N1023">
        <v>36.908161919642779</v>
      </c>
      <c r="O1023">
        <v>9.2269145535701682</v>
      </c>
      <c r="P1023">
        <v>28.46691455357012</v>
      </c>
      <c r="Q1023">
        <v>804.52718410151249</v>
      </c>
      <c r="R1023">
        <v>637.8751245376277</v>
      </c>
      <c r="S1023">
        <v>1</v>
      </c>
      <c r="T1023">
        <f t="shared" si="345"/>
        <v>35.499828006249963</v>
      </c>
      <c r="U1023">
        <f t="shared" si="346"/>
        <v>2.9577378371518748E-2</v>
      </c>
      <c r="V1023">
        <f>IF($F1023="Reduce", INDEX(Model_Assumptions[Values], 2), INDEX(Model_Assumptions[Values], 1))</f>
        <v>-0.4</v>
      </c>
      <c r="W1023">
        <f t="shared" si="347"/>
        <v>18.775211924376457</v>
      </c>
      <c r="X1023">
        <f t="shared" si="360"/>
        <v>666.51679409625763</v>
      </c>
      <c r="Y1023">
        <f t="shared" si="348"/>
        <v>305.28171667125463</v>
      </c>
      <c r="Z1023">
        <f t="shared" si="349"/>
        <v>11.396794096257736</v>
      </c>
      <c r="AA1023">
        <f t="shared" si="350"/>
        <v>15.721716671254683</v>
      </c>
      <c r="AB1023">
        <f t="shared" si="361"/>
        <v>0.45802554320509165</v>
      </c>
      <c r="AC1023">
        <f t="shared" si="351"/>
        <v>1.6030183576321355E-2</v>
      </c>
      <c r="AD1023">
        <f t="shared" si="352"/>
        <v>1.6030183576321355E-2</v>
      </c>
      <c r="AE1023">
        <f t="shared" si="353"/>
        <v>0.41999999999999899</v>
      </c>
      <c r="AF1023">
        <f t="shared" si="362"/>
        <v>369.9675722318247</v>
      </c>
      <c r="AG1023">
        <f t="shared" si="354"/>
        <v>1.2351684878070077</v>
      </c>
      <c r="AH1023">
        <f t="shared" si="355"/>
        <v>0.55228031972586844</v>
      </c>
      <c r="AI1023">
        <f t="shared" si="363"/>
        <v>0.58000000000000096</v>
      </c>
      <c r="AJ1023">
        <f>MAX(0, $R1023 - $AA1023) * INDEX(Model_Assumptions[Values], 7)</f>
        <v>1244.3068157327461</v>
      </c>
      <c r="AK1023">
        <f>MAX(0, INDEX(Model_Assumptions[Values], 4) - $AD1023)</f>
        <v>3.3969816423678648E-2</v>
      </c>
      <c r="AL1023">
        <f>MAX(0, INDEX(Model_Assumptions[Values], 5) - $AC1023)</f>
        <v>3.9698164236786453E-3</v>
      </c>
      <c r="AM1023">
        <f>INDEX(Model_Assumptions[Values], 6) * MAX(0, INDEX(Model_Assumptions[Values], 3) - $AB1023)^2</f>
        <v>0</v>
      </c>
      <c r="AN1023">
        <f t="shared" si="356"/>
        <v>1239.371903742317</v>
      </c>
      <c r="AO1023" cm="1">
        <f t="array" ref="AO1023">IFERROR(STDEV(IF($E$2:$E$2201=$E1023, $AJ$2:$AJ$2201)), 0)</f>
        <v>21.403341331583469</v>
      </c>
      <c r="AP1023">
        <f t="shared" si="364"/>
        <v>0.23056736394457172</v>
      </c>
      <c r="AQ1023">
        <f t="shared" si="357"/>
        <v>3.1595591670306983E-2</v>
      </c>
      <c r="AR1023" cm="1">
        <f t="array" ref="AR1023">IFERROR(STDEV(IF($E$2:$E$2201=$E1023, $AK$2:$AK$2201)), 0)</f>
        <v>1.0714196500850667E-2</v>
      </c>
      <c r="AS1023">
        <f t="shared" si="365"/>
        <v>0.22159615545441605</v>
      </c>
      <c r="AT1023">
        <f t="shared" si="358"/>
        <v>5.4163941120709139E-3</v>
      </c>
      <c r="AU1023" cm="1">
        <f t="array" ref="AU1023">IFERROR(STDEV(IF($E$2:$E$2201=$E1023, $AL$2:$AL$2201)), 0)</f>
        <v>6.6867943926535505E-3</v>
      </c>
      <c r="AV1023">
        <f t="shared" si="366"/>
        <v>-0.2163335080231496</v>
      </c>
      <c r="AW1023">
        <f t="shared" si="359"/>
        <v>0</v>
      </c>
      <c r="AX1023" cm="1">
        <f t="array" ref="AX1023">IFERROR(STDEV(IF($E$2:$E$2201=$E1023, $AM$2:$AM$2201)), 0)</f>
        <v>0</v>
      </c>
      <c r="AY1023">
        <f t="shared" si="367"/>
        <v>-0.2163335080231496</v>
      </c>
      <c r="AZ1023">
        <f>INDEX(Model_Assumptions[Values],9)*((INDEX(Model_Scenarios[GR Weight],1)*$AG1023)+(INDEX(Model_Scenarios[GP Weight],1)*$AH1023)+(INDEX(Model_Scenarios[LTV Weight],1)*$AI1023))-(INDEX(Model_Scenarios[LTV Weight],1)*$AP1023)-(INDEX(Model_Scenarios[GP Weight],1)*($AS1023+$AV1023+$AY1023))</f>
        <v>3.0503775986699733</v>
      </c>
      <c r="BA1023">
        <f>INDEX(Model_Assumptions[Values],9)*((INDEX(Model_Scenarios[GR Weight],2)*$AG1023)+(INDEX(Model_Scenarios[GP Weight],2)*$AH1023)+(INDEX(Model_Scenarios[LTV Weight],2)*$AI1023))-(INDEX(Model_Scenarios[LTV Weight],2)*$AP1023)-(INDEX(Model_Scenarios[GP Weight],2)*($AS1023+$AV1023+$AY1023))</f>
        <v>3.2560020711355326</v>
      </c>
      <c r="BB1023">
        <f>INDEX(Model_Assumptions[Values],9)*((INDEX(Model_Scenarios[GR Weight],3)*$AG1023)+(INDEX(Model_Scenarios[GP Weight],3)*$AH1023)+(INDEX(Model_Scenarios[LTV Weight],3)*$AI1023))-(INDEX(Model_Scenarios[LTV Weight],3)*$AP1023)-(INDEX(Model_Scenarios[GP Weight],3)*($AS1023+$AV1023+$AY1023))</f>
        <v>3.6520990249083622</v>
      </c>
      <c r="BC1023">
        <f>INDEX(Model_Assumptions[Values],9)*((INDEX(Model_Scenarios[GR Weight],4)*$AG1023)+(INDEX(Model_Scenarios[GP Weight],4)*$AH1023)+(INDEX(Model_Scenarios[LTV Weight],4)*$AI1023))-(INDEX(Model_Scenarios[LTV Weight],4)*$AP1023)-(INDEX(Model_Scenarios[GP Weight],4)*($AS1023+$AV1023+$AY1023))</f>
        <v>4.0027400052063218</v>
      </c>
      <c r="BD1023">
        <f>INDEX(Model_Assumptions[Values],9)*((INDEX(Model_Scenarios[GR Weight],5)*$AG1023)+(INDEX(Model_Scenarios[GP Weight],5)*$AH1023)+(INDEX(Model_Scenarios[LTV Weight],5)*$AI1023))-(INDEX(Model_Scenarios[LTV Weight],5)*$AP1023)-(INDEX(Model_Scenarios[GP Weight],5)*($AS1023+$AV1023+$AY1023))</f>
        <v>3.5373864993925399</v>
      </c>
    </row>
    <row r="1024" spans="1:56" x14ac:dyDescent="0.25">
      <c r="A1024">
        <v>1023</v>
      </c>
      <c r="B1024">
        <v>21</v>
      </c>
      <c r="C1024" s="3">
        <v>23</v>
      </c>
      <c r="D1024" s="4">
        <v>0.44</v>
      </c>
      <c r="E1024" t="str">
        <v>SKU-1027</v>
      </c>
      <c r="F1024" t="str">
        <v>Raise</v>
      </c>
      <c r="G1024" t="str">
        <v>Full</v>
      </c>
      <c r="H1024">
        <v>34.479999999999997</v>
      </c>
      <c r="I1024">
        <v>19.239999999999998</v>
      </c>
      <c r="J1024">
        <v>19</v>
      </c>
      <c r="K1024">
        <v>655.11999999999989</v>
      </c>
      <c r="L1024">
        <v>289.55999999999995</v>
      </c>
      <c r="M1024">
        <v>0.44199535962877029</v>
      </c>
      <c r="N1024">
        <v>36.908161919642779</v>
      </c>
      <c r="O1024">
        <v>9.2269145535701682</v>
      </c>
      <c r="P1024">
        <v>28.46691455357012</v>
      </c>
      <c r="Q1024">
        <v>804.52718410151249</v>
      </c>
      <c r="R1024">
        <v>637.8751245376277</v>
      </c>
      <c r="S1024">
        <v>1</v>
      </c>
      <c r="T1024">
        <f t="shared" si="345"/>
        <v>35.548391244642822</v>
      </c>
      <c r="U1024">
        <f t="shared" si="346"/>
        <v>3.0985824960638786E-2</v>
      </c>
      <c r="V1024">
        <f>IF($F1024="Reduce", INDEX(Model_Assumptions[Values], 2), INDEX(Model_Assumptions[Values], 1))</f>
        <v>-0.4</v>
      </c>
      <c r="W1024">
        <f t="shared" si="347"/>
        <v>18.764507730299144</v>
      </c>
      <c r="X1024">
        <f t="shared" si="360"/>
        <v>667.04806230979864</v>
      </c>
      <c r="Y1024">
        <f t="shared" si="348"/>
        <v>306.01893357884313</v>
      </c>
      <c r="Z1024">
        <f t="shared" si="349"/>
        <v>11.928062309798747</v>
      </c>
      <c r="AA1024">
        <f t="shared" si="350"/>
        <v>16.458933578843187</v>
      </c>
      <c r="AB1024">
        <f t="shared" si="361"/>
        <v>0.45876594337023657</v>
      </c>
      <c r="AC1024">
        <f t="shared" si="351"/>
        <v>1.6770583741466283E-2</v>
      </c>
      <c r="AD1024">
        <f t="shared" si="352"/>
        <v>1.6770583741466283E-2</v>
      </c>
      <c r="AE1024">
        <f t="shared" si="353"/>
        <v>0.44000000000000034</v>
      </c>
      <c r="AF1024">
        <f t="shared" si="362"/>
        <v>357.21006974107127</v>
      </c>
      <c r="AG1024">
        <f t="shared" si="354"/>
        <v>1.2927465883146632</v>
      </c>
      <c r="AH1024">
        <f t="shared" si="355"/>
        <v>0.57817764365962954</v>
      </c>
      <c r="AI1024">
        <f t="shared" si="363"/>
        <v>0.55999999999999961</v>
      </c>
      <c r="AJ1024">
        <f>MAX(0, $R1024 - $AA1024) * INDEX(Model_Assumptions[Values], 7)</f>
        <v>1242.8323819175689</v>
      </c>
      <c r="AK1024">
        <f>MAX(0, INDEX(Model_Assumptions[Values], 4) - $AD1024)</f>
        <v>3.322941625853372E-2</v>
      </c>
      <c r="AL1024">
        <f>MAX(0, INDEX(Model_Assumptions[Values], 5) - $AC1024)</f>
        <v>3.2294162585337176E-3</v>
      </c>
      <c r="AM1024">
        <f>INDEX(Model_Assumptions[Values], 6) * MAX(0, INDEX(Model_Assumptions[Values], 3) - $AB1024)^2</f>
        <v>0</v>
      </c>
      <c r="AN1024">
        <f t="shared" si="356"/>
        <v>1239.371903742317</v>
      </c>
      <c r="AO1024" cm="1">
        <f t="array" ref="AO1024">IFERROR(STDEV(IF($E$2:$E$2201=$E1024, $AJ$2:$AJ$2201)), 0)</f>
        <v>21.403341331583469</v>
      </c>
      <c r="AP1024">
        <f t="shared" si="364"/>
        <v>0.16167934350257127</v>
      </c>
      <c r="AQ1024">
        <f t="shared" si="357"/>
        <v>3.1595591670306983E-2</v>
      </c>
      <c r="AR1024" cm="1">
        <f t="array" ref="AR1024">IFERROR(STDEV(IF($E$2:$E$2201=$E1024, $AK$2:$AK$2201)), 0)</f>
        <v>1.0714196500850667E-2</v>
      </c>
      <c r="AS1024">
        <f t="shared" si="365"/>
        <v>0.15249156463548316</v>
      </c>
      <c r="AT1024">
        <f t="shared" si="358"/>
        <v>5.4163941120709139E-3</v>
      </c>
      <c r="AU1024" cm="1">
        <f t="array" ref="AU1024">IFERROR(STDEV(IF($E$2:$E$2201=$E1024, $AL$2:$AL$2201)), 0)</f>
        <v>6.6867943926535505E-3</v>
      </c>
      <c r="AV1024">
        <f t="shared" si="366"/>
        <v>-0.32705923423336009</v>
      </c>
      <c r="AW1024">
        <f t="shared" si="359"/>
        <v>0</v>
      </c>
      <c r="AX1024" cm="1">
        <f t="array" ref="AX1024">IFERROR(STDEV(IF($E$2:$E$2201=$E1024, $AM$2:$AM$2201)), 0)</f>
        <v>0</v>
      </c>
      <c r="AY1024">
        <f t="shared" si="367"/>
        <v>-0.32705923423336009</v>
      </c>
      <c r="AZ1024">
        <f>INDEX(Model_Assumptions[Values],9)*((INDEX(Model_Scenarios[GR Weight],1)*$AG1024)+(INDEX(Model_Scenarios[GP Weight],1)*$AH1024)+(INDEX(Model_Scenarios[LTV Weight],1)*$AI1024))-(INDEX(Model_Scenarios[LTV Weight],1)*$AP1024)-(INDEX(Model_Scenarios[GP Weight],1)*($AS1024+$AV1024+$AY1024))</f>
        <v>3.0962813315682114</v>
      </c>
      <c r="BA1024">
        <f>INDEX(Model_Assumptions[Values],9)*((INDEX(Model_Scenarios[GR Weight],2)*$AG1024)+(INDEX(Model_Scenarios[GP Weight],2)*$AH1024)+(INDEX(Model_Scenarios[LTV Weight],2)*$AI1024))-(INDEX(Model_Scenarios[LTV Weight],2)*$AP1024)-(INDEX(Model_Scenarios[GP Weight],2)*($AS1024+$AV1024+$AY1024))</f>
        <v>3.362971392385202</v>
      </c>
      <c r="BB1024">
        <f>INDEX(Model_Assumptions[Values],9)*((INDEX(Model_Scenarios[GR Weight],3)*$AG1024)+(INDEX(Model_Scenarios[GP Weight],3)*$AH1024)+(INDEX(Model_Scenarios[LTV Weight],3)*$AI1024))-(INDEX(Model_Scenarios[LTV Weight],3)*$AP1024)-(INDEX(Model_Scenarios[GP Weight],3)*($AS1024+$AV1024+$AY1024))</f>
        <v>3.8586417907375843</v>
      </c>
      <c r="BC1024">
        <f>INDEX(Model_Assumptions[Values],9)*((INDEX(Model_Scenarios[GR Weight],4)*$AG1024)+(INDEX(Model_Scenarios[GP Weight],4)*$AH1024)+(INDEX(Model_Scenarios[LTV Weight],4)*$AI1024))-(INDEX(Model_Scenarios[LTV Weight],4)*$AP1024)-(INDEX(Model_Scenarios[GP Weight],4)*($AS1024+$AV1024+$AY1024))</f>
        <v>4.2411830192451729</v>
      </c>
      <c r="BD1024">
        <f>INDEX(Model_Assumptions[Values],9)*((INDEX(Model_Scenarios[GR Weight],5)*$AG1024)+(INDEX(Model_Scenarios[GP Weight],5)*$AH1024)+(INDEX(Model_Scenarios[LTV Weight],5)*$AI1024))-(INDEX(Model_Scenarios[LTV Weight],5)*$AP1024)-(INDEX(Model_Scenarios[GP Weight],5)*($AS1024+$AV1024+$AY1024))</f>
        <v>3.8182100696101817</v>
      </c>
    </row>
    <row r="1025" spans="1:56" x14ac:dyDescent="0.25">
      <c r="A1025">
        <v>1024</v>
      </c>
      <c r="B1025">
        <v>21</v>
      </c>
      <c r="C1025" s="3">
        <v>24</v>
      </c>
      <c r="D1025" s="4">
        <v>0.46</v>
      </c>
      <c r="E1025" t="str">
        <v>SKU-1027</v>
      </c>
      <c r="F1025" t="str">
        <v>Raise</v>
      </c>
      <c r="G1025" t="str">
        <v>Full</v>
      </c>
      <c r="H1025">
        <v>34.479999999999997</v>
      </c>
      <c r="I1025">
        <v>19.239999999999998</v>
      </c>
      <c r="J1025">
        <v>19</v>
      </c>
      <c r="K1025">
        <v>655.11999999999989</v>
      </c>
      <c r="L1025">
        <v>289.55999999999995</v>
      </c>
      <c r="M1025">
        <v>0.44199535962877029</v>
      </c>
      <c r="N1025">
        <v>36.908161919642779</v>
      </c>
      <c r="O1025">
        <v>9.2269145535701682</v>
      </c>
      <c r="P1025">
        <v>28.46691455357012</v>
      </c>
      <c r="Q1025">
        <v>804.52718410151249</v>
      </c>
      <c r="R1025">
        <v>637.8751245376277</v>
      </c>
      <c r="S1025">
        <v>1</v>
      </c>
      <c r="T1025">
        <f t="shared" si="345"/>
        <v>35.596954483035674</v>
      </c>
      <c r="U1025">
        <f t="shared" si="346"/>
        <v>3.2394271549758616E-2</v>
      </c>
      <c r="V1025">
        <f>IF($F1025="Reduce", INDEX(Model_Assumptions[Values], 2), INDEX(Model_Assumptions[Values], 1))</f>
        <v>-0.4</v>
      </c>
      <c r="W1025">
        <f t="shared" si="347"/>
        <v>18.753803536221834</v>
      </c>
      <c r="X1025">
        <f t="shared" si="360"/>
        <v>667.57829086268214</v>
      </c>
      <c r="Y1025">
        <f t="shared" si="348"/>
        <v>306.75511082577407</v>
      </c>
      <c r="Z1025">
        <f t="shared" si="349"/>
        <v>12.458290862682247</v>
      </c>
      <c r="AA1025">
        <f t="shared" si="350"/>
        <v>17.195110825774123</v>
      </c>
      <c r="AB1025">
        <f t="shared" si="361"/>
        <v>0.45950432334965219</v>
      </c>
      <c r="AC1025">
        <f t="shared" si="351"/>
        <v>1.7508963720881898E-2</v>
      </c>
      <c r="AD1025">
        <f t="shared" si="352"/>
        <v>1.7508963720881898E-2</v>
      </c>
      <c r="AE1025">
        <f t="shared" si="353"/>
        <v>0.45999999999999874</v>
      </c>
      <c r="AF1025">
        <f t="shared" si="362"/>
        <v>344.45256725031976</v>
      </c>
      <c r="AG1025">
        <f t="shared" si="354"/>
        <v>1.3502120118649807</v>
      </c>
      <c r="AH1025">
        <f t="shared" si="355"/>
        <v>0.60403844587426958</v>
      </c>
      <c r="AI1025">
        <f t="shared" si="363"/>
        <v>0.54000000000000126</v>
      </c>
      <c r="AJ1025">
        <f>MAX(0, $R1025 - $AA1025) * INDEX(Model_Assumptions[Values], 7)</f>
        <v>1241.3600274237072</v>
      </c>
      <c r="AK1025">
        <f>MAX(0, INDEX(Model_Assumptions[Values], 4) - $AD1025)</f>
        <v>3.2491036279118105E-2</v>
      </c>
      <c r="AL1025">
        <f>MAX(0, INDEX(Model_Assumptions[Values], 5) - $AC1025)</f>
        <v>2.4910362791181022E-3</v>
      </c>
      <c r="AM1025">
        <f>INDEX(Model_Assumptions[Values], 6) * MAX(0, INDEX(Model_Assumptions[Values], 3) - $AB1025)^2</f>
        <v>0</v>
      </c>
      <c r="AN1025">
        <f t="shared" si="356"/>
        <v>1239.371903742317</v>
      </c>
      <c r="AO1025" cm="1">
        <f t="array" ref="AO1025">IFERROR(STDEV(IF($E$2:$E$2201=$E1025, $AJ$2:$AJ$2201)), 0)</f>
        <v>21.403341331583469</v>
      </c>
      <c r="AP1025">
        <f t="shared" si="364"/>
        <v>9.2888472439411437E-2</v>
      </c>
      <c r="AQ1025">
        <f t="shared" si="357"/>
        <v>3.1595591670306983E-2</v>
      </c>
      <c r="AR1025" cm="1">
        <f t="array" ref="AR1025">IFERROR(STDEV(IF($E$2:$E$2201=$E1025, $AK$2:$AK$2201)), 0)</f>
        <v>1.0714196500850667E-2</v>
      </c>
      <c r="AS1025">
        <f t="shared" si="365"/>
        <v>8.3575526054616114E-2</v>
      </c>
      <c r="AT1025">
        <f t="shared" si="358"/>
        <v>5.4163941120709139E-3</v>
      </c>
      <c r="AU1025" cm="1">
        <f t="array" ref="AU1025">IFERROR(STDEV(IF($E$2:$E$2201=$E1025, $AL$2:$AL$2201)), 0)</f>
        <v>6.6867943926535505E-3</v>
      </c>
      <c r="AV1025">
        <f t="shared" si="366"/>
        <v>-0.43748284471955012</v>
      </c>
      <c r="AW1025">
        <f t="shared" si="359"/>
        <v>0</v>
      </c>
      <c r="AX1025" cm="1">
        <f t="array" ref="AX1025">IFERROR(STDEV(IF($E$2:$E$2201=$E1025, $AM$2:$AM$2201)), 0)</f>
        <v>0</v>
      </c>
      <c r="AY1025">
        <f t="shared" si="367"/>
        <v>-0.43748284471955012</v>
      </c>
      <c r="AZ1025">
        <f>INDEX(Model_Assumptions[Values],9)*((INDEX(Model_Scenarios[GR Weight],1)*$AG1025)+(INDEX(Model_Scenarios[GP Weight],1)*$AH1025)+(INDEX(Model_Scenarios[LTV Weight],1)*$AI1025))-(INDEX(Model_Scenarios[LTV Weight],1)*$AP1025)-(INDEX(Model_Scenarios[GP Weight],1)*($AS1025+$AV1025+$AY1025))</f>
        <v>3.1419534672565499</v>
      </c>
      <c r="BA1025">
        <f>INDEX(Model_Assumptions[Values],9)*((INDEX(Model_Scenarios[GR Weight],2)*$AG1025)+(INDEX(Model_Scenarios[GP Weight],2)*$AH1025)+(INDEX(Model_Scenarios[LTV Weight],2)*$AI1025))-(INDEX(Model_Scenarios[LTV Weight],2)*$AP1025)-(INDEX(Model_Scenarios[GP Weight],2)*($AS1025+$AV1025+$AY1025))</f>
        <v>3.4695979803642891</v>
      </c>
      <c r="BB1025">
        <f>INDEX(Model_Assumptions[Values],9)*((INDEX(Model_Scenarios[GR Weight],3)*$AG1025)+(INDEX(Model_Scenarios[GP Weight],3)*$AH1025)+(INDEX(Model_Scenarios[LTV Weight],3)*$AI1025))-(INDEX(Model_Scenarios[LTV Weight],3)*$AP1025)-(INDEX(Model_Scenarios[GP Weight],3)*($AS1025+$AV1025+$AY1025))</f>
        <v>4.0646634633200049</v>
      </c>
      <c r="BC1025">
        <f>INDEX(Model_Assumptions[Values],9)*((INDEX(Model_Scenarios[GR Weight],4)*$AG1025)+(INDEX(Model_Scenarios[GP Weight],4)*$AH1025)+(INDEX(Model_Scenarios[LTV Weight],4)*$AI1025))-(INDEX(Model_Scenarios[LTV Weight],4)*$AP1025)-(INDEX(Model_Scenarios[GP Weight],4)*($AS1025+$AV1025+$AY1025))</f>
        <v>4.4790583164964364</v>
      </c>
      <c r="BD1025">
        <f>INDEX(Model_Assumptions[Values],9)*((INDEX(Model_Scenarios[GR Weight],5)*$AG1025)+(INDEX(Model_Scenarios[GP Weight],5)*$AH1025)+(INDEX(Model_Scenarios[LTV Weight],5)*$AI1025))-(INDEX(Model_Scenarios[LTV Weight],5)*$AP1025)-(INDEX(Model_Scenarios[GP Weight],5)*($AS1025+$AV1025+$AY1025))</f>
        <v>4.0983602097708376</v>
      </c>
    </row>
    <row r="1026" spans="1:56" x14ac:dyDescent="0.25">
      <c r="A1026">
        <v>1025</v>
      </c>
      <c r="B1026">
        <v>21</v>
      </c>
      <c r="C1026" s="3">
        <v>25</v>
      </c>
      <c r="D1026" s="4">
        <v>0.48</v>
      </c>
      <c r="E1026" t="str">
        <v>SKU-1027</v>
      </c>
      <c r="F1026" t="str">
        <v>Raise</v>
      </c>
      <c r="G1026" t="str">
        <v>Full</v>
      </c>
      <c r="H1026">
        <v>34.479999999999997</v>
      </c>
      <c r="I1026">
        <v>19.239999999999998</v>
      </c>
      <c r="J1026">
        <v>19</v>
      </c>
      <c r="K1026">
        <v>655.11999999999989</v>
      </c>
      <c r="L1026">
        <v>289.55999999999995</v>
      </c>
      <c r="M1026">
        <v>0.44199535962877029</v>
      </c>
      <c r="N1026">
        <v>36.908161919642779</v>
      </c>
      <c r="O1026">
        <v>9.2269145535701682</v>
      </c>
      <c r="P1026">
        <v>28.46691455357012</v>
      </c>
      <c r="Q1026">
        <v>804.52718410151249</v>
      </c>
      <c r="R1026">
        <v>637.8751245376277</v>
      </c>
      <c r="S1026">
        <v>1</v>
      </c>
      <c r="T1026">
        <f t="shared" ref="T1026:T1089" si="368">$H1026 + MIN($D1026, $S1026) * ($N1026 - $H1026)</f>
        <v>35.645517721428533</v>
      </c>
      <c r="U1026">
        <f t="shared" ref="U1026:U1089" si="369">IFERROR(($T1026-$H1026)/$H1026, 0)</f>
        <v>3.3802718138878654E-2</v>
      </c>
      <c r="V1026">
        <f>IF($F1026="Reduce", INDEX(Model_Assumptions[Values], 2), INDEX(Model_Assumptions[Values], 1))</f>
        <v>-0.4</v>
      </c>
      <c r="W1026">
        <f t="shared" ref="W1026:W1089" si="370">$J1026 * (1 + ($U1026 * $V1026))</f>
        <v>18.743099342144522</v>
      </c>
      <c r="X1026">
        <f t="shared" si="360"/>
        <v>668.10747975490801</v>
      </c>
      <c r="Y1026">
        <f t="shared" ref="Y1026:Y1089" si="371">$X1026-($W1026*$I1026)</f>
        <v>307.49024841204744</v>
      </c>
      <c r="Z1026">
        <f t="shared" ref="Z1026:Z1089" si="372">$X1026-$K1026</f>
        <v>12.987479754908122</v>
      </c>
      <c r="AA1026">
        <f t="shared" ref="AA1026:AA1089" si="373">$Y1026-$L1026</f>
        <v>17.93024841204749</v>
      </c>
      <c r="AB1026">
        <f t="shared" si="361"/>
        <v>0.46024069140020518</v>
      </c>
      <c r="AC1026">
        <f t="shared" ref="AC1026:AC1089" si="374">$AB1026-$M1026</f>
        <v>1.8245331771434892E-2</v>
      </c>
      <c r="AD1026">
        <f t="shared" ref="AD1026:AD1089" si="375">IFERROR(($X1026-($W1026*$I1026))/$X1026, 0) - IFERROR(($K1026-($J1026*$I1026))/$K1026, 0)</f>
        <v>1.8245331771434892E-2</v>
      </c>
      <c r="AE1026">
        <f t="shared" ref="AE1026:AE1089" si="376">IFERROR(($T1026-$H1026)/($N1026-$H1026), 0)</f>
        <v>0.48000000000000009</v>
      </c>
      <c r="AF1026">
        <f t="shared" si="362"/>
        <v>331.69506475956632</v>
      </c>
      <c r="AG1026">
        <f t="shared" ref="AG1026:AG1089" si="377">IFERROR($Z1026/$O1026, 0)</f>
        <v>1.4075647584579483</v>
      </c>
      <c r="AH1026">
        <f t="shared" ref="AH1026:AH1089" si="378">IFERROR($AA1026/$P1026, 0)</f>
        <v>0.62986272636978857</v>
      </c>
      <c r="AI1026">
        <f t="shared" si="363"/>
        <v>0.51999999999999991</v>
      </c>
      <c r="AJ1026">
        <f>MAX(0, $R1026 - $AA1026) * INDEX(Model_Assumptions[Values], 7)</f>
        <v>1239.8897522511604</v>
      </c>
      <c r="AK1026">
        <f>MAX(0, INDEX(Model_Assumptions[Values], 4) - $AD1026)</f>
        <v>3.1754668228565111E-2</v>
      </c>
      <c r="AL1026">
        <f>MAX(0, INDEX(Model_Assumptions[Values], 5) - $AC1026)</f>
        <v>1.7546682285651087E-3</v>
      </c>
      <c r="AM1026">
        <f>INDEX(Model_Assumptions[Values], 6) * MAX(0, INDEX(Model_Assumptions[Values], 3) - $AB1026)^2</f>
        <v>0</v>
      </c>
      <c r="AN1026">
        <f t="shared" ref="AN1026:AN1089" si="379">AVERAGEIF($E$2:$E$2201, $E1026, $AJ$2:$AJ$2201)</f>
        <v>1239.371903742317</v>
      </c>
      <c r="AO1026" cm="1">
        <f t="array" ref="AO1026">IFERROR(STDEV(IF($E$2:$E$2201=$E1026, $AJ$2:$AJ$2201)), 0)</f>
        <v>21.403341331583469</v>
      </c>
      <c r="AP1026">
        <f t="shared" si="364"/>
        <v>2.4194750755071014E-2</v>
      </c>
      <c r="AQ1026">
        <f t="shared" ref="AQ1026:AQ1089" si="380">AVERAGEIF($E$2:$E$2201, $E1026, $AK$2:$AK$2201)</f>
        <v>3.1595591670306983E-2</v>
      </c>
      <c r="AR1026" cm="1">
        <f t="array" ref="AR1026">IFERROR(STDEV(IF($E$2:$E$2201=$E1026, $AK$2:$AK$2201)), 0)</f>
        <v>1.0714196500850667E-2</v>
      </c>
      <c r="AS1026">
        <f t="shared" si="365"/>
        <v>1.4847269064506908E-2</v>
      </c>
      <c r="AT1026">
        <f t="shared" ref="AT1026:AT1089" si="381">AVERAGEIF($E$2:$E$2201, $E1026, $AL$2:$AL$2201)</f>
        <v>5.4163941120709139E-3</v>
      </c>
      <c r="AU1026" cm="1">
        <f t="array" ref="AU1026">IFERROR(STDEV(IF($E$2:$E$2201=$E1026, $AL$2:$AL$2201)), 0)</f>
        <v>6.6867943926535505E-3</v>
      </c>
      <c r="AV1026">
        <f t="shared" si="366"/>
        <v>-0.54760557428366008</v>
      </c>
      <c r="AW1026">
        <f t="shared" ref="AW1026:AW1089" si="382">AVERAGEIF($E$2:$E$2201, $E1026, $AM$2:$AM$2201)</f>
        <v>0</v>
      </c>
      <c r="AX1026" cm="1">
        <f t="array" ref="AX1026">IFERROR(STDEV(IF($E$2:$E$2201=$E1026, $AM$2:$AM$2201)), 0)</f>
        <v>0</v>
      </c>
      <c r="AY1026">
        <f t="shared" si="367"/>
        <v>-0.54760557428366008</v>
      </c>
      <c r="AZ1026">
        <f>INDEX(Model_Assumptions[Values],9)*((INDEX(Model_Scenarios[GR Weight],1)*$AG1026)+(INDEX(Model_Scenarios[GP Weight],1)*$AH1026)+(INDEX(Model_Scenarios[LTV Weight],1)*$AI1026))-(INDEX(Model_Scenarios[LTV Weight],1)*$AP1026)-(INDEX(Model_Scenarios[GP Weight],1)*($AS1026+$AV1026+$AY1026))</f>
        <v>3.1873943297600924</v>
      </c>
      <c r="BA1026">
        <f>INDEX(Model_Assumptions[Values],9)*((INDEX(Model_Scenarios[GR Weight],2)*$AG1026)+(INDEX(Model_Scenarios[GP Weight],2)*$AH1026)+(INDEX(Model_Scenarios[LTV Weight],2)*$AI1026))-(INDEX(Model_Scenarios[LTV Weight],2)*$AP1026)-(INDEX(Model_Scenarios[GP Weight],2)*($AS1026+$AV1026+$AY1026))</f>
        <v>3.5758824831230163</v>
      </c>
      <c r="BB1026">
        <f>INDEX(Model_Assumptions[Values],9)*((INDEX(Model_Scenarios[GR Weight],3)*$AG1026)+(INDEX(Model_Scenarios[GP Weight],3)*$AH1026)+(INDEX(Model_Scenarios[LTV Weight],3)*$AI1026))-(INDEX(Model_Scenarios[LTV Weight],3)*$AP1026)-(INDEX(Model_Scenarios[GP Weight],3)*($AS1026+$AV1026+$AY1026))</f>
        <v>4.2701651767435216</v>
      </c>
      <c r="BC1026">
        <f>INDEX(Model_Assumptions[Values],9)*((INDEX(Model_Scenarios[GR Weight],4)*$AG1026)+(INDEX(Model_Scenarios[GP Weight],4)*$AH1026)+(INDEX(Model_Scenarios[LTV Weight],4)*$AI1026))-(INDEX(Model_Scenarios[LTV Weight],4)*$AP1026)-(INDEX(Model_Scenarios[GP Weight],4)*($AS1026+$AV1026+$AY1026))</f>
        <v>4.7163670310480033</v>
      </c>
      <c r="BD1026">
        <f>INDEX(Model_Assumptions[Values],9)*((INDEX(Model_Scenarios[GR Weight],5)*$AG1026)+(INDEX(Model_Scenarios[GP Weight],5)*$AH1026)+(INDEX(Model_Scenarios[LTV Weight],5)*$AI1026))-(INDEX(Model_Scenarios[LTV Weight],5)*$AP1026)-(INDEX(Model_Scenarios[GP Weight],5)*($AS1026+$AV1026+$AY1026))</f>
        <v>4.3778387020126468</v>
      </c>
    </row>
    <row r="1027" spans="1:56" x14ac:dyDescent="0.25">
      <c r="A1027">
        <v>1026</v>
      </c>
      <c r="B1027">
        <v>21</v>
      </c>
      <c r="C1027" s="3">
        <v>26</v>
      </c>
      <c r="D1027" s="4">
        <v>0.5</v>
      </c>
      <c r="E1027" t="str">
        <v>SKU-1027</v>
      </c>
      <c r="F1027" t="str">
        <v>Raise</v>
      </c>
      <c r="G1027" t="str">
        <v>Full</v>
      </c>
      <c r="H1027">
        <v>34.479999999999997</v>
      </c>
      <c r="I1027">
        <v>19.239999999999998</v>
      </c>
      <c r="J1027">
        <v>19</v>
      </c>
      <c r="K1027">
        <v>655.11999999999989</v>
      </c>
      <c r="L1027">
        <v>289.55999999999995</v>
      </c>
      <c r="M1027">
        <v>0.44199535962877029</v>
      </c>
      <c r="N1027">
        <v>36.908161919642779</v>
      </c>
      <c r="O1027">
        <v>9.2269145535701682</v>
      </c>
      <c r="P1027">
        <v>28.46691455357012</v>
      </c>
      <c r="Q1027">
        <v>804.52718410151249</v>
      </c>
      <c r="R1027">
        <v>637.8751245376277</v>
      </c>
      <c r="S1027">
        <v>1</v>
      </c>
      <c r="T1027">
        <f t="shared" si="368"/>
        <v>35.694080959821392</v>
      </c>
      <c r="U1027">
        <f t="shared" si="369"/>
        <v>3.5211164727998692E-2</v>
      </c>
      <c r="V1027">
        <f>IF($F1027="Reduce", INDEX(Model_Assumptions[Values], 2), INDEX(Model_Assumptions[Values], 1))</f>
        <v>-0.4</v>
      </c>
      <c r="W1027">
        <f t="shared" si="370"/>
        <v>18.732395148067209</v>
      </c>
      <c r="X1027">
        <f t="shared" ref="X1027:X1090" si="383">$W1027*$T1027</f>
        <v>668.63562898647638</v>
      </c>
      <c r="Y1027">
        <f t="shared" si="371"/>
        <v>308.22434633766329</v>
      </c>
      <c r="Z1027">
        <f t="shared" si="372"/>
        <v>13.515628986476486</v>
      </c>
      <c r="AA1027">
        <f t="shared" si="373"/>
        <v>18.664346337663346</v>
      </c>
      <c r="AB1027">
        <f t="shared" ref="AB1027:AB1090" si="384">IFERROR($Y1027/$X1027,0)</f>
        <v>0.4609750557338268</v>
      </c>
      <c r="AC1027">
        <f t="shared" si="374"/>
        <v>1.8979696105056509E-2</v>
      </c>
      <c r="AD1027">
        <f t="shared" si="375"/>
        <v>1.8979696105056509E-2</v>
      </c>
      <c r="AE1027">
        <f t="shared" si="376"/>
        <v>0.50000000000000144</v>
      </c>
      <c r="AF1027">
        <f t="shared" ref="AF1027:AF1090" si="385">$R1027 * (1 - $AE1027)</f>
        <v>318.93756226881294</v>
      </c>
      <c r="AG1027">
        <f t="shared" si="377"/>
        <v>1.4648048280935784</v>
      </c>
      <c r="AH1027">
        <f t="shared" si="378"/>
        <v>0.65565048514618862</v>
      </c>
      <c r="AI1027">
        <f t="shared" ref="AI1027:AI1090" si="386">IFERROR($AF1027/$R1027, 0)</f>
        <v>0.49999999999999856</v>
      </c>
      <c r="AJ1027">
        <f>MAX(0, $R1027 - $AA1027) * INDEX(Model_Assumptions[Values], 7)</f>
        <v>1238.4215563999287</v>
      </c>
      <c r="AK1027">
        <f>MAX(0, INDEX(Model_Assumptions[Values], 4) - $AD1027)</f>
        <v>3.1020303894943493E-2</v>
      </c>
      <c r="AL1027">
        <f>MAX(0, INDEX(Model_Assumptions[Values], 5) - $AC1027)</f>
        <v>1.020303894943491E-3</v>
      </c>
      <c r="AM1027">
        <f>INDEX(Model_Assumptions[Values], 6) * MAX(0, INDEX(Model_Assumptions[Values], 3) - $AB1027)^2</f>
        <v>0</v>
      </c>
      <c r="AN1027">
        <f t="shared" si="379"/>
        <v>1239.371903742317</v>
      </c>
      <c r="AO1027" cm="1">
        <f t="array" ref="AO1027">IFERROR(STDEV(IF($E$2:$E$2201=$E1027, $AJ$2:$AJ$2201)), 0)</f>
        <v>21.403341331583469</v>
      </c>
      <c r="AP1027">
        <f t="shared" ref="AP1027:AP1090" si="387">IF($AO1027=0, 0, ($AJ1027-$AN1027)/$AO1027)</f>
        <v>-4.4401821550450027E-2</v>
      </c>
      <c r="AQ1027">
        <f t="shared" si="380"/>
        <v>3.1595591670306983E-2</v>
      </c>
      <c r="AR1027" cm="1">
        <f t="array" ref="AR1027">IFERROR(STDEV(IF($E$2:$E$2201=$E1027, $AK$2:$AK$2201)), 0)</f>
        <v>1.0714196500850667E-2</v>
      </c>
      <c r="AS1027">
        <f t="shared" ref="AS1027:AS1090" si="388">IF($AR1027=0, 0, ($AK1027-$AQ1027)/$AR1027)</f>
        <v>-5.3693972788142696E-2</v>
      </c>
      <c r="AT1027">
        <f t="shared" si="381"/>
        <v>5.4163941120709139E-3</v>
      </c>
      <c r="AU1027" cm="1">
        <f t="array" ref="AU1027">IFERROR(STDEV(IF($E$2:$E$2201=$E1027, $AL$2:$AL$2201)), 0)</f>
        <v>6.6867943926535505E-3</v>
      </c>
      <c r="AV1027">
        <f t="shared" ref="AV1027:AV1090" si="389">IF($AU1027=0, 0, ($AL1027-$AT1027)/$AU1027)</f>
        <v>-0.65742865100760228</v>
      </c>
      <c r="AW1027">
        <f t="shared" si="382"/>
        <v>0</v>
      </c>
      <c r="AX1027" cm="1">
        <f t="array" ref="AX1027">IFERROR(STDEV(IF($E$2:$E$2201=$E1027, $AM$2:$AM$2201)), 0)</f>
        <v>0</v>
      </c>
      <c r="AY1027">
        <f t="shared" ref="AY1027:AY1090" si="390">IF($AU1027=0, 0, ($AL1027-$AT1027)/$AU1027)</f>
        <v>-0.65742865100760228</v>
      </c>
      <c r="AZ1027">
        <f>INDEX(Model_Assumptions[Values],9)*((INDEX(Model_Scenarios[GR Weight],1)*$AG1027)+(INDEX(Model_Scenarios[GP Weight],1)*$AH1027)+(INDEX(Model_Scenarios[LTV Weight],1)*$AI1027))-(INDEX(Model_Scenarios[LTV Weight],1)*$AP1027)-(INDEX(Model_Scenarios[GP Weight],1)*($AS1027+$AV1027+$AY1027))</f>
        <v>3.2326042413405727</v>
      </c>
      <c r="BA1027">
        <f>INDEX(Model_Assumptions[Values],9)*((INDEX(Model_Scenarios[GR Weight],2)*$AG1027)+(INDEX(Model_Scenarios[GP Weight],2)*$AH1027)+(INDEX(Model_Scenarios[LTV Weight],2)*$AI1027))-(INDEX(Model_Scenarios[LTV Weight],2)*$AP1027)-(INDEX(Model_Scenarios[GP Weight],2)*($AS1027+$AV1027+$AY1027))</f>
        <v>3.6818255451848296</v>
      </c>
      <c r="BB1027">
        <f>INDEX(Model_Assumptions[Values],9)*((INDEX(Model_Scenarios[GR Weight],3)*$AG1027)+(INDEX(Model_Scenarios[GP Weight],3)*$AH1027)+(INDEX(Model_Scenarios[LTV Weight],3)*$AI1027))-(INDEX(Model_Scenarios[LTV Weight],3)*$AP1027)-(INDEX(Model_Scenarios[GP Weight],3)*($AS1027+$AV1027+$AY1027))</f>
        <v>4.4751480589241517</v>
      </c>
      <c r="BC1027">
        <f>INDEX(Model_Assumptions[Values],9)*((INDEX(Model_Scenarios[GR Weight],4)*$AG1027)+(INDEX(Model_Scenarios[GP Weight],4)*$AH1027)+(INDEX(Model_Scenarios[LTV Weight],4)*$AI1027))-(INDEX(Model_Scenarios[LTV Weight],4)*$AP1027)-(INDEX(Model_Scenarios[GP Weight],4)*($AS1027+$AV1027+$AY1027))</f>
        <v>4.9531102908158964</v>
      </c>
      <c r="BD1027">
        <f>INDEX(Model_Assumptions[Values],9)*((INDEX(Model_Scenarios[GR Weight],5)*$AG1027)+(INDEX(Model_Scenarios[GP Weight],5)*$AH1027)+(INDEX(Model_Scenarios[LTV Weight],5)*$AI1027))-(INDEX(Model_Scenarios[LTV Weight],5)*$AP1027)-(INDEX(Model_Scenarios[GP Weight],5)*($AS1027+$AV1027+$AY1027))</f>
        <v>4.6566473187750494</v>
      </c>
    </row>
    <row r="1028" spans="1:56" x14ac:dyDescent="0.25">
      <c r="A1028">
        <v>1027</v>
      </c>
      <c r="B1028">
        <v>21</v>
      </c>
      <c r="C1028" s="3">
        <v>27</v>
      </c>
      <c r="D1028" s="4">
        <v>0.52</v>
      </c>
      <c r="E1028" t="str">
        <v>SKU-1027</v>
      </c>
      <c r="F1028" t="str">
        <v>Raise</v>
      </c>
      <c r="G1028" t="str">
        <v>Full</v>
      </c>
      <c r="H1028">
        <v>34.479999999999997</v>
      </c>
      <c r="I1028">
        <v>19.239999999999998</v>
      </c>
      <c r="J1028">
        <v>19</v>
      </c>
      <c r="K1028">
        <v>655.11999999999989</v>
      </c>
      <c r="L1028">
        <v>289.55999999999995</v>
      </c>
      <c r="M1028">
        <v>0.44199535962877029</v>
      </c>
      <c r="N1028">
        <v>36.908161919642779</v>
      </c>
      <c r="O1028">
        <v>9.2269145535701682</v>
      </c>
      <c r="P1028">
        <v>28.46691455357012</v>
      </c>
      <c r="Q1028">
        <v>804.52718410151249</v>
      </c>
      <c r="R1028">
        <v>637.8751245376277</v>
      </c>
      <c r="S1028">
        <v>1</v>
      </c>
      <c r="T1028">
        <f t="shared" si="368"/>
        <v>35.742644198214244</v>
      </c>
      <c r="U1028">
        <f t="shared" si="369"/>
        <v>3.6619611317118529E-2</v>
      </c>
      <c r="V1028">
        <f>IF($F1028="Reduce", INDEX(Model_Assumptions[Values], 2), INDEX(Model_Assumptions[Values], 1))</f>
        <v>-0.4</v>
      </c>
      <c r="W1028">
        <f t="shared" si="370"/>
        <v>18.721690953989899</v>
      </c>
      <c r="X1028">
        <f t="shared" si="383"/>
        <v>669.16273855738712</v>
      </c>
      <c r="Y1028">
        <f t="shared" si="371"/>
        <v>308.95740460262147</v>
      </c>
      <c r="Z1028">
        <f t="shared" si="372"/>
        <v>14.042738557387224</v>
      </c>
      <c r="AA1028">
        <f t="shared" si="373"/>
        <v>19.397404602621521</v>
      </c>
      <c r="AB1028">
        <f t="shared" si="384"/>
        <v>0.46170742451781843</v>
      </c>
      <c r="AC1028">
        <f t="shared" si="374"/>
        <v>1.9712064889048142E-2</v>
      </c>
      <c r="AD1028">
        <f t="shared" si="375"/>
        <v>1.9712064889048142E-2</v>
      </c>
      <c r="AE1028">
        <f t="shared" si="376"/>
        <v>0.51999999999999991</v>
      </c>
      <c r="AF1028">
        <f t="shared" si="385"/>
        <v>306.18005977806138</v>
      </c>
      <c r="AG1028">
        <f t="shared" si="377"/>
        <v>1.5219322207718582</v>
      </c>
      <c r="AH1028">
        <f t="shared" si="378"/>
        <v>0.68140172220346351</v>
      </c>
      <c r="AI1028">
        <f t="shared" si="386"/>
        <v>0.48000000000000015</v>
      </c>
      <c r="AJ1028">
        <f>MAX(0, $R1028 - $AA1028) * INDEX(Model_Assumptions[Values], 7)</f>
        <v>1236.9554398700125</v>
      </c>
      <c r="AK1028">
        <f>MAX(0, INDEX(Model_Assumptions[Values], 4) - $AD1028)</f>
        <v>3.0287935110951861E-2</v>
      </c>
      <c r="AL1028">
        <f>MAX(0, INDEX(Model_Assumptions[Values], 5) - $AC1028)</f>
        <v>2.8793511095185839E-4</v>
      </c>
      <c r="AM1028">
        <f>INDEX(Model_Assumptions[Values], 6) * MAX(0, INDEX(Model_Assumptions[Values], 3) - $AB1028)^2</f>
        <v>0</v>
      </c>
      <c r="AN1028">
        <f t="shared" si="379"/>
        <v>1239.371903742317</v>
      </c>
      <c r="AO1028" cm="1">
        <f t="array" ref="AO1028">IFERROR(STDEV(IF($E$2:$E$2201=$E1028, $AJ$2:$AJ$2201)), 0)</f>
        <v>21.403341331583469</v>
      </c>
      <c r="AP1028">
        <f t="shared" si="387"/>
        <v>-0.11290124447713043</v>
      </c>
      <c r="AQ1028">
        <f t="shared" si="380"/>
        <v>3.1595591670306983E-2</v>
      </c>
      <c r="AR1028" cm="1">
        <f t="array" ref="AR1028">IFERROR(STDEV(IF($E$2:$E$2201=$E1028, $AK$2:$AK$2201)), 0)</f>
        <v>1.0714196500850667E-2</v>
      </c>
      <c r="AS1028">
        <f t="shared" si="388"/>
        <v>-0.12204896179114309</v>
      </c>
      <c r="AT1028">
        <f t="shared" si="381"/>
        <v>5.4163941120709139E-3</v>
      </c>
      <c r="AU1028" cm="1">
        <f t="array" ref="AU1028">IFERROR(STDEV(IF($E$2:$E$2201=$E1028, $AL$2:$AL$2201)), 0)</f>
        <v>6.6867943926535505E-3</v>
      </c>
      <c r="AV1028">
        <f t="shared" si="389"/>
        <v>-0.76695329629896192</v>
      </c>
      <c r="AW1028">
        <f t="shared" si="382"/>
        <v>0</v>
      </c>
      <c r="AX1028" cm="1">
        <f t="array" ref="AX1028">IFERROR(STDEV(IF($E$2:$E$2201=$E1028, $AM$2:$AM$2201)), 0)</f>
        <v>0</v>
      </c>
      <c r="AY1028">
        <f t="shared" si="390"/>
        <v>-0.76695329629896192</v>
      </c>
      <c r="AZ1028">
        <f>INDEX(Model_Assumptions[Values],9)*((INDEX(Model_Scenarios[GR Weight],1)*$AG1028)+(INDEX(Model_Scenarios[GP Weight],1)*$AH1028)+(INDEX(Model_Scenarios[LTV Weight],1)*$AI1028))-(INDEX(Model_Scenarios[LTV Weight],1)*$AP1028)-(INDEX(Model_Scenarios[GP Weight],1)*($AS1028+$AV1028+$AY1028))</f>
        <v>3.2775835225082726</v>
      </c>
      <c r="BA1028">
        <f>INDEX(Model_Assumptions[Values],9)*((INDEX(Model_Scenarios[GR Weight],2)*$AG1028)+(INDEX(Model_Scenarios[GP Weight],2)*$AH1028)+(INDEX(Model_Scenarios[LTV Weight],2)*$AI1028))-(INDEX(Model_Scenarios[LTV Weight],2)*$AP1028)-(INDEX(Model_Scenarios[GP Weight],2)*($AS1028+$AV1028+$AY1028))</f>
        <v>3.7874278075703058</v>
      </c>
      <c r="BB1028">
        <f>INDEX(Model_Assumptions[Values],9)*((INDEX(Model_Scenarios[GR Weight],3)*$AG1028)+(INDEX(Model_Scenarios[GP Weight],3)*$AH1028)+(INDEX(Model_Scenarios[LTV Weight],3)*$AI1028))-(INDEX(Model_Scenarios[LTV Weight],3)*$AP1028)-(INDEX(Model_Scenarios[GP Weight],3)*($AS1028+$AV1028+$AY1028))</f>
        <v>4.6796132316479095</v>
      </c>
      <c r="BC1028">
        <f>INDEX(Model_Assumptions[Values],9)*((INDEX(Model_Scenarios[GR Weight],4)*$AG1028)+(INDEX(Model_Scenarios[GP Weight],4)*$AH1028)+(INDEX(Model_Scenarios[LTV Weight],4)*$AI1028))-(INDEX(Model_Scenarios[LTV Weight],4)*$AP1028)-(INDEX(Model_Scenarios[GP Weight],4)*($AS1028+$AV1028+$AY1028))</f>
        <v>5.1892892175861247</v>
      </c>
      <c r="BD1028">
        <f>INDEX(Model_Assumptions[Values],9)*((INDEX(Model_Scenarios[GR Weight],5)*$AG1028)+(INDEX(Model_Scenarios[GP Weight],5)*$AH1028)+(INDEX(Model_Scenarios[LTV Weight],5)*$AI1028))-(INDEX(Model_Scenarios[LTV Weight],5)*$AP1028)-(INDEX(Model_Scenarios[GP Weight],5)*($AS1028+$AV1028+$AY1028))</f>
        <v>4.934787822864652</v>
      </c>
    </row>
    <row r="1029" spans="1:56" x14ac:dyDescent="0.25">
      <c r="A1029">
        <v>1028</v>
      </c>
      <c r="B1029">
        <v>21</v>
      </c>
      <c r="C1029" s="3">
        <v>28</v>
      </c>
      <c r="D1029" s="4">
        <v>0.54</v>
      </c>
      <c r="E1029" t="str">
        <v>SKU-1027</v>
      </c>
      <c r="F1029" t="str">
        <v>Raise</v>
      </c>
      <c r="G1029" t="str">
        <v>Full</v>
      </c>
      <c r="H1029">
        <v>34.479999999999997</v>
      </c>
      <c r="I1029">
        <v>19.239999999999998</v>
      </c>
      <c r="J1029">
        <v>19</v>
      </c>
      <c r="K1029">
        <v>655.11999999999989</v>
      </c>
      <c r="L1029">
        <v>289.55999999999995</v>
      </c>
      <c r="M1029">
        <v>0.44199535962877029</v>
      </c>
      <c r="N1029">
        <v>36.908161919642779</v>
      </c>
      <c r="O1029">
        <v>9.2269145535701682</v>
      </c>
      <c r="P1029">
        <v>28.46691455357012</v>
      </c>
      <c r="Q1029">
        <v>804.52718410151249</v>
      </c>
      <c r="R1029">
        <v>637.8751245376277</v>
      </c>
      <c r="S1029">
        <v>1</v>
      </c>
      <c r="T1029">
        <f t="shared" si="368"/>
        <v>35.791207436607102</v>
      </c>
      <c r="U1029">
        <f t="shared" si="369"/>
        <v>3.8028057906238567E-2</v>
      </c>
      <c r="V1029">
        <f>IF($F1029="Reduce", INDEX(Model_Assumptions[Values], 2), INDEX(Model_Assumptions[Values], 1))</f>
        <v>-0.4</v>
      </c>
      <c r="W1029">
        <f t="shared" si="370"/>
        <v>18.710986759912586</v>
      </c>
      <c r="X1029">
        <f t="shared" si="383"/>
        <v>669.68880846764034</v>
      </c>
      <c r="Y1029">
        <f t="shared" si="371"/>
        <v>309.68942320692219</v>
      </c>
      <c r="Z1029">
        <f t="shared" si="372"/>
        <v>14.568808467640451</v>
      </c>
      <c r="AA1029">
        <f t="shared" si="373"/>
        <v>20.12942320692224</v>
      </c>
      <c r="AB1029">
        <f t="shared" si="384"/>
        <v>0.46243780587515448</v>
      </c>
      <c r="AC1029">
        <f t="shared" si="374"/>
        <v>2.0442446246384194E-2</v>
      </c>
      <c r="AD1029">
        <f t="shared" si="375"/>
        <v>2.0442446246384194E-2</v>
      </c>
      <c r="AE1029">
        <f t="shared" si="376"/>
        <v>0.54000000000000126</v>
      </c>
      <c r="AF1029">
        <f t="shared" si="385"/>
        <v>293.42255728730794</v>
      </c>
      <c r="AG1029">
        <f t="shared" si="377"/>
        <v>1.5789469364928004</v>
      </c>
      <c r="AH1029">
        <f t="shared" si="378"/>
        <v>0.70711643754162146</v>
      </c>
      <c r="AI1029">
        <f t="shared" si="386"/>
        <v>0.45999999999999874</v>
      </c>
      <c r="AJ1029">
        <f>MAX(0, $R1029 - $AA1029) * INDEX(Model_Assumptions[Values], 7)</f>
        <v>1235.491402661411</v>
      </c>
      <c r="AK1029">
        <f>MAX(0, INDEX(Model_Assumptions[Values], 4) - $AD1029)</f>
        <v>2.9557553753615809E-2</v>
      </c>
      <c r="AL1029">
        <f>MAX(0, INDEX(Model_Assumptions[Values], 5) - $AC1029)</f>
        <v>0</v>
      </c>
      <c r="AM1029">
        <f>INDEX(Model_Assumptions[Values], 6) * MAX(0, INDEX(Model_Assumptions[Values], 3) - $AB1029)^2</f>
        <v>0</v>
      </c>
      <c r="AN1029">
        <f t="shared" si="379"/>
        <v>1239.371903742317</v>
      </c>
      <c r="AO1029" cm="1">
        <f t="array" ref="AO1029">IFERROR(STDEV(IF($E$2:$E$2201=$E1029, $AJ$2:$AJ$2201)), 0)</f>
        <v>21.403341331583469</v>
      </c>
      <c r="AP1029">
        <f t="shared" si="387"/>
        <v>-0.18130351802500205</v>
      </c>
      <c r="AQ1029">
        <f t="shared" si="380"/>
        <v>3.1595591670306983E-2</v>
      </c>
      <c r="AR1029" cm="1">
        <f t="array" ref="AR1029">IFERROR(STDEV(IF($E$2:$E$2201=$E1029, $AK$2:$AK$2201)), 0)</f>
        <v>1.0714196500850667E-2</v>
      </c>
      <c r="AS1029">
        <f t="shared" si="388"/>
        <v>-0.19021845609508481</v>
      </c>
      <c r="AT1029">
        <f t="shared" si="381"/>
        <v>5.4163941120709139E-3</v>
      </c>
      <c r="AU1029" cm="1">
        <f t="array" ref="AU1029">IFERROR(STDEV(IF($E$2:$E$2201=$E1029, $AL$2:$AL$2201)), 0)</f>
        <v>6.6867943926535505E-3</v>
      </c>
      <c r="AV1029">
        <f t="shared" si="389"/>
        <v>-0.81001355717197432</v>
      </c>
      <c r="AW1029">
        <f t="shared" si="382"/>
        <v>0</v>
      </c>
      <c r="AX1029" cm="1">
        <f t="array" ref="AX1029">IFERROR(STDEV(IF($E$2:$E$2201=$E1029, $AM$2:$AM$2201)), 0)</f>
        <v>0</v>
      </c>
      <c r="AY1029">
        <f t="shared" si="390"/>
        <v>-0.81001355717197432</v>
      </c>
      <c r="AZ1029">
        <f>INDEX(Model_Assumptions[Values],9)*((INDEX(Model_Scenarios[GR Weight],1)*$AG1029)+(INDEX(Model_Scenarios[GP Weight],1)*$AH1029)+(INDEX(Model_Scenarios[LTV Weight],1)*$AI1029))-(INDEX(Model_Scenarios[LTV Weight],1)*$AP1029)-(INDEX(Model_Scenarios[GP Weight],1)*($AS1029+$AV1029+$AY1029))</f>
        <v>3.3090990584811109</v>
      </c>
      <c r="BA1029">
        <f>INDEX(Model_Assumptions[Values],9)*((INDEX(Model_Scenarios[GR Weight],2)*$AG1029)+(INDEX(Model_Scenarios[GP Weight],2)*$AH1029)+(INDEX(Model_Scenarios[LTV Weight],2)*$AI1029))-(INDEX(Model_Scenarios[LTV Weight],2)*$AP1029)-(INDEX(Model_Scenarios[GP Weight],2)*($AS1029+$AV1029+$AY1029))</f>
        <v>3.8662230407152758</v>
      </c>
      <c r="BB1029">
        <f>INDEX(Model_Assumptions[Values],9)*((INDEX(Model_Scenarios[GR Weight],3)*$AG1029)+(INDEX(Model_Scenarios[GP Weight],3)*$AH1029)+(INDEX(Model_Scenarios[LTV Weight],3)*$AI1029))-(INDEX(Model_Scenarios[LTV Weight],3)*$AP1029)-(INDEX(Model_Scenarios[GP Weight],3)*($AS1029+$AV1029+$AY1029))</f>
        <v>4.837244793177498</v>
      </c>
      <c r="BC1029">
        <f>INDEX(Model_Assumptions[Values],9)*((INDEX(Model_Scenarios[GR Weight],4)*$AG1029)+(INDEX(Model_Scenarios[GP Weight],4)*$AH1029)+(INDEX(Model_Scenarios[LTV Weight],4)*$AI1029))-(INDEX(Model_Scenarios[LTV Weight],4)*$AP1029)-(INDEX(Model_Scenarios[GP Weight],4)*($AS1029+$AV1029+$AY1029))</f>
        <v>5.3785879096213982</v>
      </c>
      <c r="BD1029">
        <f>INDEX(Model_Assumptions[Values],9)*((INDEX(Model_Scenarios[GR Weight],5)*$AG1029)+(INDEX(Model_Scenarios[GP Weight],5)*$AH1029)+(INDEX(Model_Scenarios[LTV Weight],5)*$AI1029))-(INDEX(Model_Scenarios[LTV Weight],5)*$AP1029)-(INDEX(Model_Scenarios[GP Weight],5)*($AS1029+$AV1029+$AY1029))</f>
        <v>5.1394780829799762</v>
      </c>
    </row>
    <row r="1030" spans="1:56" x14ac:dyDescent="0.25">
      <c r="A1030">
        <v>1029</v>
      </c>
      <c r="B1030">
        <v>21</v>
      </c>
      <c r="C1030" s="3">
        <v>29</v>
      </c>
      <c r="D1030" s="4">
        <v>0.56000000000000005</v>
      </c>
      <c r="E1030" t="str">
        <v>SKU-1027</v>
      </c>
      <c r="F1030" t="str">
        <v>Raise</v>
      </c>
      <c r="G1030" t="str">
        <v>Full</v>
      </c>
      <c r="H1030">
        <v>34.479999999999997</v>
      </c>
      <c r="I1030">
        <v>19.239999999999998</v>
      </c>
      <c r="J1030">
        <v>19</v>
      </c>
      <c r="K1030">
        <v>655.11999999999989</v>
      </c>
      <c r="L1030">
        <v>289.55999999999995</v>
      </c>
      <c r="M1030">
        <v>0.44199535962877029</v>
      </c>
      <c r="N1030">
        <v>36.908161919642779</v>
      </c>
      <c r="O1030">
        <v>9.2269145535701682</v>
      </c>
      <c r="P1030">
        <v>28.46691455357012</v>
      </c>
      <c r="Q1030">
        <v>804.52718410151249</v>
      </c>
      <c r="R1030">
        <v>637.8751245376277</v>
      </c>
      <c r="S1030">
        <v>1</v>
      </c>
      <c r="T1030">
        <f t="shared" si="368"/>
        <v>35.839770674999954</v>
      </c>
      <c r="U1030">
        <f t="shared" si="369"/>
        <v>3.9436504495358397E-2</v>
      </c>
      <c r="V1030">
        <f>IF($F1030="Reduce", INDEX(Model_Assumptions[Values], 2), INDEX(Model_Assumptions[Values], 1))</f>
        <v>-0.4</v>
      </c>
      <c r="W1030">
        <f t="shared" si="370"/>
        <v>18.700282565835277</v>
      </c>
      <c r="X1030">
        <f t="shared" si="383"/>
        <v>670.21383871723606</v>
      </c>
      <c r="Y1030">
        <f t="shared" si="371"/>
        <v>310.42040215056534</v>
      </c>
      <c r="Z1030">
        <f t="shared" si="372"/>
        <v>15.093838717236167</v>
      </c>
      <c r="AA1030">
        <f t="shared" si="373"/>
        <v>20.860402150565392</v>
      </c>
      <c r="AB1030">
        <f t="shared" si="384"/>
        <v>0.46316620788478235</v>
      </c>
      <c r="AC1030">
        <f t="shared" si="374"/>
        <v>2.1170848256012065E-2</v>
      </c>
      <c r="AD1030">
        <f t="shared" si="375"/>
        <v>2.1170848256012065E-2</v>
      </c>
      <c r="AE1030">
        <f t="shared" si="376"/>
        <v>0.55999999999999961</v>
      </c>
      <c r="AF1030">
        <f t="shared" si="385"/>
        <v>280.66505479655643</v>
      </c>
      <c r="AG1030">
        <f t="shared" si="377"/>
        <v>1.6358489752564047</v>
      </c>
      <c r="AH1030">
        <f t="shared" si="378"/>
        <v>0.73279463116065824</v>
      </c>
      <c r="AI1030">
        <f t="shared" si="386"/>
        <v>0.44000000000000039</v>
      </c>
      <c r="AJ1030">
        <f>MAX(0, $R1030 - $AA1030) * INDEX(Model_Assumptions[Values], 7)</f>
        <v>1234.0294447741246</v>
      </c>
      <c r="AK1030">
        <f>MAX(0, INDEX(Model_Assumptions[Values], 4) - $AD1030)</f>
        <v>2.8829151743987938E-2</v>
      </c>
      <c r="AL1030">
        <f>MAX(0, INDEX(Model_Assumptions[Values], 5) - $AC1030)</f>
        <v>0</v>
      </c>
      <c r="AM1030">
        <f>INDEX(Model_Assumptions[Values], 6) * MAX(0, INDEX(Model_Assumptions[Values], 3) - $AB1030)^2</f>
        <v>0</v>
      </c>
      <c r="AN1030">
        <f t="shared" si="379"/>
        <v>1239.371903742317</v>
      </c>
      <c r="AO1030" cm="1">
        <f t="array" ref="AO1030">IFERROR(STDEV(IF($E$2:$E$2201=$E1030, $AJ$2:$AJ$2201)), 0)</f>
        <v>21.403341331583469</v>
      </c>
      <c r="AP1030">
        <f t="shared" si="387"/>
        <v>-0.24960864219405429</v>
      </c>
      <c r="AQ1030">
        <f t="shared" si="380"/>
        <v>3.1595591670306983E-2</v>
      </c>
      <c r="AR1030" cm="1">
        <f t="array" ref="AR1030">IFERROR(STDEV(IF($E$2:$E$2201=$E1030, $AK$2:$AK$2201)), 0)</f>
        <v>1.0714196500850667E-2</v>
      </c>
      <c r="AS1030">
        <f t="shared" si="388"/>
        <v>-0.25820320974133709</v>
      </c>
      <c r="AT1030">
        <f t="shared" si="381"/>
        <v>5.4163941120709139E-3</v>
      </c>
      <c r="AU1030" cm="1">
        <f t="array" ref="AU1030">IFERROR(STDEV(IF($E$2:$E$2201=$E1030, $AL$2:$AL$2201)), 0)</f>
        <v>6.6867943926535505E-3</v>
      </c>
      <c r="AV1030">
        <f t="shared" si="389"/>
        <v>-0.81001355717197432</v>
      </c>
      <c r="AW1030">
        <f t="shared" si="382"/>
        <v>0</v>
      </c>
      <c r="AX1030" cm="1">
        <f t="array" ref="AX1030">IFERROR(STDEV(IF($E$2:$E$2201=$E1030, $AM$2:$AM$2201)), 0)</f>
        <v>0</v>
      </c>
      <c r="AY1030">
        <f t="shared" si="390"/>
        <v>-0.81001355717197432</v>
      </c>
      <c r="AZ1030">
        <f>INDEX(Model_Assumptions[Values],9)*((INDEX(Model_Scenarios[GR Weight],1)*$AG1030)+(INDEX(Model_Scenarios[GP Weight],1)*$AH1030)+(INDEX(Model_Scenarios[LTV Weight],1)*$AI1030))-(INDEX(Model_Scenarios[LTV Weight],1)*$AP1030)-(INDEX(Model_Scenarios[GP Weight],1)*($AS1030+$AV1030+$AY1030))</f>
        <v>3.3318317493723049</v>
      </c>
      <c r="BA1030">
        <f>INDEX(Model_Assumptions[Values],9)*((INDEX(Model_Scenarios[GR Weight],2)*$AG1030)+(INDEX(Model_Scenarios[GP Weight],2)*$AH1030)+(INDEX(Model_Scenarios[LTV Weight],2)*$AI1030))-(INDEX(Model_Scenarios[LTV Weight],2)*$AP1030)-(INDEX(Model_Scenarios[GP Weight],2)*($AS1030+$AV1030+$AY1030))</f>
        <v>3.9275730448461559</v>
      </c>
      <c r="BB1030">
        <f>INDEX(Model_Assumptions[Values],9)*((INDEX(Model_Scenarios[GR Weight],3)*$AG1030)+(INDEX(Model_Scenarios[GP Weight],3)*$AH1030)+(INDEX(Model_Scenarios[LTV Weight],3)*$AI1030))-(INDEX(Model_Scenarios[LTV Weight],3)*$AP1030)-(INDEX(Model_Scenarios[GP Weight],3)*($AS1030+$AV1030+$AY1030))</f>
        <v>4.9644258939091301</v>
      </c>
      <c r="BC1030">
        <f>INDEX(Model_Assumptions[Values],9)*((INDEX(Model_Scenarios[GR Weight],4)*$AG1030)+(INDEX(Model_Scenarios[GP Weight],4)*$AH1030)+(INDEX(Model_Scenarios[LTV Weight],4)*$AI1030))-(INDEX(Model_Scenarios[LTV Weight],4)*$AP1030)-(INDEX(Model_Scenarios[GP Weight],4)*($AS1030+$AV1030+$AY1030))</f>
        <v>5.5373895173179264</v>
      </c>
      <c r="BD1030">
        <f>INDEX(Model_Assumptions[Values],9)*((INDEX(Model_Scenarios[GR Weight],5)*$AG1030)+(INDEX(Model_Scenarios[GP Weight],5)*$AH1030)+(INDEX(Model_Scenarios[LTV Weight],5)*$AI1030))-(INDEX(Model_Scenarios[LTV Weight],5)*$AP1030)-(INDEX(Model_Scenarios[GP Weight],5)*($AS1030+$AV1030+$AY1030))</f>
        <v>5.296463049743636</v>
      </c>
    </row>
    <row r="1031" spans="1:56" x14ac:dyDescent="0.25">
      <c r="A1031">
        <v>1030</v>
      </c>
      <c r="B1031">
        <v>21</v>
      </c>
      <c r="C1031" s="3">
        <v>30</v>
      </c>
      <c r="D1031" s="4">
        <v>0.57999999999999996</v>
      </c>
      <c r="E1031" t="str">
        <v>SKU-1027</v>
      </c>
      <c r="F1031" t="str">
        <v>Raise</v>
      </c>
      <c r="G1031" t="str">
        <v>Full</v>
      </c>
      <c r="H1031">
        <v>34.479999999999997</v>
      </c>
      <c r="I1031">
        <v>19.239999999999998</v>
      </c>
      <c r="J1031">
        <v>19</v>
      </c>
      <c r="K1031">
        <v>655.11999999999989</v>
      </c>
      <c r="L1031">
        <v>289.55999999999995</v>
      </c>
      <c r="M1031">
        <v>0.44199535962877029</v>
      </c>
      <c r="N1031">
        <v>36.908161919642779</v>
      </c>
      <c r="O1031">
        <v>9.2269145535701682</v>
      </c>
      <c r="P1031">
        <v>28.46691455357012</v>
      </c>
      <c r="Q1031">
        <v>804.52718410151249</v>
      </c>
      <c r="R1031">
        <v>637.8751245376277</v>
      </c>
      <c r="S1031">
        <v>1</v>
      </c>
      <c r="T1031">
        <f t="shared" si="368"/>
        <v>35.888333913392813</v>
      </c>
      <c r="U1031">
        <f t="shared" si="369"/>
        <v>4.0844951084478436E-2</v>
      </c>
      <c r="V1031">
        <f>IF($F1031="Reduce", INDEX(Model_Assumptions[Values], 2), INDEX(Model_Assumptions[Values], 1))</f>
        <v>-0.4</v>
      </c>
      <c r="W1031">
        <f t="shared" si="370"/>
        <v>18.689578371757964</v>
      </c>
      <c r="X1031">
        <f t="shared" si="383"/>
        <v>670.73782930617415</v>
      </c>
      <c r="Y1031">
        <f t="shared" si="371"/>
        <v>311.15034143355098</v>
      </c>
      <c r="Z1031">
        <f t="shared" si="372"/>
        <v>15.617829306174258</v>
      </c>
      <c r="AA1031">
        <f t="shared" si="373"/>
        <v>21.590341433551032</v>
      </c>
      <c r="AB1031">
        <f t="shared" si="384"/>
        <v>0.46389263858192059</v>
      </c>
      <c r="AC1031">
        <f t="shared" si="374"/>
        <v>2.1897278953150301E-2</v>
      </c>
      <c r="AD1031">
        <f t="shared" si="375"/>
        <v>2.1897278953150301E-2</v>
      </c>
      <c r="AE1031">
        <f t="shared" si="376"/>
        <v>0.58000000000000096</v>
      </c>
      <c r="AF1031">
        <f t="shared" si="385"/>
        <v>267.90755230580299</v>
      </c>
      <c r="AG1031">
        <f t="shared" si="377"/>
        <v>1.6926383370626592</v>
      </c>
      <c r="AH1031">
        <f t="shared" si="378"/>
        <v>0.75843630306057608</v>
      </c>
      <c r="AI1031">
        <f t="shared" si="386"/>
        <v>0.41999999999999899</v>
      </c>
      <c r="AJ1031">
        <f>MAX(0, $R1031 - $AA1031) * INDEX(Model_Assumptions[Values], 7)</f>
        <v>1232.5695662081534</v>
      </c>
      <c r="AK1031">
        <f>MAX(0, INDEX(Model_Assumptions[Values], 4) - $AD1031)</f>
        <v>2.8102721046849702E-2</v>
      </c>
      <c r="AL1031">
        <f>MAX(0, INDEX(Model_Assumptions[Values], 5) - $AC1031)</f>
        <v>0</v>
      </c>
      <c r="AM1031">
        <f>INDEX(Model_Assumptions[Values], 6) * MAX(0, INDEX(Model_Assumptions[Values], 3) - $AB1031)^2</f>
        <v>0</v>
      </c>
      <c r="AN1031">
        <f t="shared" si="379"/>
        <v>1239.371903742317</v>
      </c>
      <c r="AO1031" cm="1">
        <f t="array" ref="AO1031">IFERROR(STDEV(IF($E$2:$E$2201=$E1031, $AJ$2:$AJ$2201)), 0)</f>
        <v>21.403341331583469</v>
      </c>
      <c r="AP1031">
        <f t="shared" si="387"/>
        <v>-0.31781661698427649</v>
      </c>
      <c r="AQ1031">
        <f t="shared" si="380"/>
        <v>3.1595591670306983E-2</v>
      </c>
      <c r="AR1031" cm="1">
        <f t="array" ref="AR1031">IFERROR(STDEV(IF($E$2:$E$2201=$E1031, $AK$2:$AK$2201)), 0)</f>
        <v>1.0714196500850667E-2</v>
      </c>
      <c r="AS1031">
        <f t="shared" si="388"/>
        <v>-0.32600397268987552</v>
      </c>
      <c r="AT1031">
        <f t="shared" si="381"/>
        <v>5.4163941120709139E-3</v>
      </c>
      <c r="AU1031" cm="1">
        <f t="array" ref="AU1031">IFERROR(STDEV(IF($E$2:$E$2201=$E1031, $AL$2:$AL$2201)), 0)</f>
        <v>6.6867943926535505E-3</v>
      </c>
      <c r="AV1031">
        <f t="shared" si="389"/>
        <v>-0.81001355717197432</v>
      </c>
      <c r="AW1031">
        <f t="shared" si="382"/>
        <v>0</v>
      </c>
      <c r="AX1031" cm="1">
        <f t="array" ref="AX1031">IFERROR(STDEV(IF($E$2:$E$2201=$E1031, $AM$2:$AM$2201)), 0)</f>
        <v>0</v>
      </c>
      <c r="AY1031">
        <f t="shared" si="390"/>
        <v>-0.81001355717197432</v>
      </c>
      <c r="AZ1031">
        <f>INDEX(Model_Assumptions[Values],9)*((INDEX(Model_Scenarios[GR Weight],1)*$AG1031)+(INDEX(Model_Scenarios[GP Weight],1)*$AH1031)+(INDEX(Model_Scenarios[LTV Weight],1)*$AI1031))-(INDEX(Model_Scenarios[LTV Weight],1)*$AP1031)-(INDEX(Model_Scenarios[GP Weight],1)*($AS1031+$AV1031+$AY1031))</f>
        <v>3.3543937223524174</v>
      </c>
      <c r="BA1031">
        <f>INDEX(Model_Assumptions[Values],9)*((INDEX(Model_Scenarios[GR Weight],2)*$AG1031)+(INDEX(Model_Scenarios[GP Weight],2)*$AH1031)+(INDEX(Model_Scenarios[LTV Weight],2)*$AI1031))-(INDEX(Model_Scenarios[LTV Weight],2)*$AP1031)-(INDEX(Model_Scenarios[GP Weight],2)*($AS1031+$AV1031+$AY1031))</f>
        <v>3.9887020743041113</v>
      </c>
      <c r="BB1031">
        <f>INDEX(Model_Assumptions[Values],9)*((INDEX(Model_Scenarios[GR Weight],3)*$AG1031)+(INDEX(Model_Scenarios[GP Weight],3)*$AH1031)+(INDEX(Model_Scenarios[LTV Weight],3)*$AI1031))-(INDEX(Model_Scenarios[LTV Weight],3)*$AP1031)-(INDEX(Model_Scenarios[GP Weight],3)*($AS1031+$AV1031+$AY1031))</f>
        <v>5.0912989789398786</v>
      </c>
      <c r="BC1031">
        <f>INDEX(Model_Assumptions[Values],9)*((INDEX(Model_Scenarios[GR Weight],4)*$AG1031)+(INDEX(Model_Scenarios[GP Weight],4)*$AH1031)+(INDEX(Model_Scenarios[LTV Weight],4)*$AI1031))-(INDEX(Model_Scenarios[LTV Weight],4)*$AP1031)-(INDEX(Model_Scenarios[GP Weight],4)*($AS1031+$AV1031+$AY1031))</f>
        <v>5.6958364857727801</v>
      </c>
      <c r="BD1031">
        <f>INDEX(Model_Assumptions[Values],9)*((INDEX(Model_Scenarios[GR Weight],5)*$AG1031)+(INDEX(Model_Scenarios[GP Weight],5)*$AH1031)+(INDEX(Model_Scenarios[LTV Weight],5)*$AI1031))-(INDEX(Model_Scenarios[LTV Weight],5)*$AP1031)-(INDEX(Model_Scenarios[GP Weight],5)*($AS1031+$AV1031+$AY1031))</f>
        <v>5.4531094225939158</v>
      </c>
    </row>
    <row r="1032" spans="1:56" x14ac:dyDescent="0.25">
      <c r="A1032">
        <v>1031</v>
      </c>
      <c r="B1032">
        <v>21</v>
      </c>
      <c r="C1032" s="3">
        <v>31</v>
      </c>
      <c r="D1032" s="4">
        <v>0.6</v>
      </c>
      <c r="E1032" t="str">
        <v>SKU-1027</v>
      </c>
      <c r="F1032" t="str">
        <v>Raise</v>
      </c>
      <c r="G1032" t="str">
        <v>Full</v>
      </c>
      <c r="H1032">
        <v>34.479999999999997</v>
      </c>
      <c r="I1032">
        <v>19.239999999999998</v>
      </c>
      <c r="J1032">
        <v>19</v>
      </c>
      <c r="K1032">
        <v>655.11999999999989</v>
      </c>
      <c r="L1032">
        <v>289.55999999999995</v>
      </c>
      <c r="M1032">
        <v>0.44199535962877029</v>
      </c>
      <c r="N1032">
        <v>36.908161919642779</v>
      </c>
      <c r="O1032">
        <v>9.2269145535701682</v>
      </c>
      <c r="P1032">
        <v>28.46691455357012</v>
      </c>
      <c r="Q1032">
        <v>804.52718410151249</v>
      </c>
      <c r="R1032">
        <v>637.8751245376277</v>
      </c>
      <c r="S1032">
        <v>1</v>
      </c>
      <c r="T1032">
        <f t="shared" si="368"/>
        <v>35.936897151785665</v>
      </c>
      <c r="U1032">
        <f t="shared" si="369"/>
        <v>4.2253397673598266E-2</v>
      </c>
      <c r="V1032">
        <f>IF($F1032="Reduce", INDEX(Model_Assumptions[Values], 2), INDEX(Model_Assumptions[Values], 1))</f>
        <v>-0.4</v>
      </c>
      <c r="W1032">
        <f t="shared" si="370"/>
        <v>18.678874177680651</v>
      </c>
      <c r="X1032">
        <f t="shared" si="383"/>
        <v>671.26078023445461</v>
      </c>
      <c r="Y1032">
        <f t="shared" si="371"/>
        <v>311.87924105587894</v>
      </c>
      <c r="Z1032">
        <f t="shared" si="372"/>
        <v>16.140780234454724</v>
      </c>
      <c r="AA1032">
        <f t="shared" si="373"/>
        <v>22.31924105587899</v>
      </c>
      <c r="AB1032">
        <f t="shared" si="384"/>
        <v>0.46461710595835393</v>
      </c>
      <c r="AC1032">
        <f t="shared" si="374"/>
        <v>2.2621746329583636E-2</v>
      </c>
      <c r="AD1032">
        <f t="shared" si="375"/>
        <v>2.2621746329583636E-2</v>
      </c>
      <c r="AE1032">
        <f t="shared" si="376"/>
        <v>0.59999999999999942</v>
      </c>
      <c r="AF1032">
        <f t="shared" si="385"/>
        <v>255.15004981505146</v>
      </c>
      <c r="AG1032">
        <f t="shared" si="377"/>
        <v>1.7493150219115636</v>
      </c>
      <c r="AH1032">
        <f t="shared" si="378"/>
        <v>0.78404145324136887</v>
      </c>
      <c r="AI1032">
        <f t="shared" si="386"/>
        <v>0.40000000000000058</v>
      </c>
      <c r="AJ1032">
        <f>MAX(0, $R1032 - $AA1032) * INDEX(Model_Assumptions[Values], 7)</f>
        <v>1231.1117669634973</v>
      </c>
      <c r="AK1032">
        <f>MAX(0, INDEX(Model_Assumptions[Values], 4) - $AD1032)</f>
        <v>2.7378253670416366E-2</v>
      </c>
      <c r="AL1032">
        <f>MAX(0, INDEX(Model_Assumptions[Values], 5) - $AC1032)</f>
        <v>0</v>
      </c>
      <c r="AM1032">
        <f>INDEX(Model_Assumptions[Values], 6) * MAX(0, INDEX(Model_Assumptions[Values], 3) - $AB1032)^2</f>
        <v>0</v>
      </c>
      <c r="AN1032">
        <f t="shared" si="379"/>
        <v>1239.371903742317</v>
      </c>
      <c r="AO1032" cm="1">
        <f t="array" ref="AO1032">IFERROR(STDEV(IF($E$2:$E$2201=$E1032, $AJ$2:$AJ$2201)), 0)</f>
        <v>21.403341331583469</v>
      </c>
      <c r="AP1032">
        <f t="shared" si="387"/>
        <v>-0.38592744239567933</v>
      </c>
      <c r="AQ1032">
        <f t="shared" si="380"/>
        <v>3.1595591670306983E-2</v>
      </c>
      <c r="AR1032" cm="1">
        <f t="array" ref="AR1032">IFERROR(STDEV(IF($E$2:$E$2201=$E1032, $AK$2:$AK$2201)), 0)</f>
        <v>1.0714196500850667E-2</v>
      </c>
      <c r="AS1032">
        <f t="shared" si="388"/>
        <v>-0.39362149084681952</v>
      </c>
      <c r="AT1032">
        <f t="shared" si="381"/>
        <v>5.4163941120709139E-3</v>
      </c>
      <c r="AU1032" cm="1">
        <f t="array" ref="AU1032">IFERROR(STDEV(IF($E$2:$E$2201=$E1032, $AL$2:$AL$2201)), 0)</f>
        <v>6.6867943926535505E-3</v>
      </c>
      <c r="AV1032">
        <f t="shared" si="389"/>
        <v>-0.81001355717197432</v>
      </c>
      <c r="AW1032">
        <f t="shared" si="382"/>
        <v>0</v>
      </c>
      <c r="AX1032" cm="1">
        <f t="array" ref="AX1032">IFERROR(STDEV(IF($E$2:$E$2201=$E1032, $AM$2:$AM$2201)), 0)</f>
        <v>0</v>
      </c>
      <c r="AY1032">
        <f t="shared" si="390"/>
        <v>-0.81001355717197432</v>
      </c>
      <c r="AZ1032">
        <f>INDEX(Model_Assumptions[Values],9)*((INDEX(Model_Scenarios[GR Weight],1)*$AG1032)+(INDEX(Model_Scenarios[GP Weight],1)*$AH1032)+(INDEX(Model_Scenarios[LTV Weight],1)*$AI1032))-(INDEX(Model_Scenarios[LTV Weight],1)*$AP1032)-(INDEX(Model_Scenarios[GP Weight],1)*($AS1032+$AV1032+$AY1032))</f>
        <v>3.3767850520120892</v>
      </c>
      <c r="BA1032">
        <f>INDEX(Model_Assumptions[Values],9)*((INDEX(Model_Scenarios[GR Weight],2)*$AG1032)+(INDEX(Model_Scenarios[GP Weight],2)*$AH1032)+(INDEX(Model_Scenarios[LTV Weight],2)*$AI1032))-(INDEX(Model_Scenarios[LTV Weight],2)*$AP1032)-(INDEX(Model_Scenarios[GP Weight],2)*($AS1032+$AV1032+$AY1032))</f>
        <v>4.0496102782703884</v>
      </c>
      <c r="BB1032">
        <f>INDEX(Model_Assumptions[Values],9)*((INDEX(Model_Scenarios[GR Weight],3)*$AG1032)+(INDEX(Model_Scenarios[GP Weight],3)*$AH1032)+(INDEX(Model_Scenarios[LTV Weight],3)*$AI1032))-(INDEX(Model_Scenarios[LTV Weight],3)*$AP1032)-(INDEX(Model_Scenarios[GP Weight],3)*($AS1032+$AV1032+$AY1032))</f>
        <v>5.2178643093368917</v>
      </c>
      <c r="BC1032">
        <f>INDEX(Model_Assumptions[Values],9)*((INDEX(Model_Scenarios[GR Weight],4)*$AG1032)+(INDEX(Model_Scenarios[GP Weight],4)*$AH1032)+(INDEX(Model_Scenarios[LTV Weight],4)*$AI1032))-(INDEX(Model_Scenarios[LTV Weight],4)*$AP1032)-(INDEX(Model_Scenarios[GP Weight],4)*($AS1032+$AV1032+$AY1032))</f>
        <v>5.8539290760531051</v>
      </c>
      <c r="BD1032">
        <f>INDEX(Model_Assumptions[Values],9)*((INDEX(Model_Scenarios[GR Weight],5)*$AG1032)+(INDEX(Model_Scenarios[GP Weight],5)*$AH1032)+(INDEX(Model_Scenarios[LTV Weight],5)*$AI1032))-(INDEX(Model_Scenarios[LTV Weight],5)*$AP1032)-(INDEX(Model_Scenarios[GP Weight],5)*($AS1032+$AV1032+$AY1032))</f>
        <v>5.609417611779171</v>
      </c>
    </row>
    <row r="1033" spans="1:56" x14ac:dyDescent="0.25">
      <c r="A1033">
        <v>1032</v>
      </c>
      <c r="B1033">
        <v>21</v>
      </c>
      <c r="C1033" s="3">
        <v>32</v>
      </c>
      <c r="D1033" s="4">
        <v>0.62</v>
      </c>
      <c r="E1033" t="str">
        <v>SKU-1027</v>
      </c>
      <c r="F1033" t="str">
        <v>Raise</v>
      </c>
      <c r="G1033" t="str">
        <v>Full</v>
      </c>
      <c r="H1033">
        <v>34.479999999999997</v>
      </c>
      <c r="I1033">
        <v>19.239999999999998</v>
      </c>
      <c r="J1033">
        <v>19</v>
      </c>
      <c r="K1033">
        <v>655.11999999999989</v>
      </c>
      <c r="L1033">
        <v>289.55999999999995</v>
      </c>
      <c r="M1033">
        <v>0.44199535962877029</v>
      </c>
      <c r="N1033">
        <v>36.908161919642779</v>
      </c>
      <c r="O1033">
        <v>9.2269145535701682</v>
      </c>
      <c r="P1033">
        <v>28.46691455357012</v>
      </c>
      <c r="Q1033">
        <v>804.52718410151249</v>
      </c>
      <c r="R1033">
        <v>637.8751245376277</v>
      </c>
      <c r="S1033">
        <v>1</v>
      </c>
      <c r="T1033">
        <f t="shared" si="368"/>
        <v>35.985460390178524</v>
      </c>
      <c r="U1033">
        <f t="shared" si="369"/>
        <v>4.3661844262718304E-2</v>
      </c>
      <c r="V1033">
        <f>IF($F1033="Reduce", INDEX(Model_Assumptions[Values], 2), INDEX(Model_Assumptions[Values], 1))</f>
        <v>-0.4</v>
      </c>
      <c r="W1033">
        <f t="shared" si="370"/>
        <v>18.668169983603342</v>
      </c>
      <c r="X1033">
        <f t="shared" si="383"/>
        <v>671.78269150207768</v>
      </c>
      <c r="Y1033">
        <f t="shared" si="371"/>
        <v>312.60710101754944</v>
      </c>
      <c r="Z1033">
        <f t="shared" si="372"/>
        <v>16.662691502077791</v>
      </c>
      <c r="AA1033">
        <f t="shared" si="373"/>
        <v>23.047101017549494</v>
      </c>
      <c r="AB1033">
        <f t="shared" si="384"/>
        <v>0.46533961796272716</v>
      </c>
      <c r="AC1033">
        <f t="shared" si="374"/>
        <v>2.3344258333956869E-2</v>
      </c>
      <c r="AD1033">
        <f t="shared" si="375"/>
        <v>2.3344258333956869E-2</v>
      </c>
      <c r="AE1033">
        <f t="shared" si="376"/>
        <v>0.62000000000000077</v>
      </c>
      <c r="AF1033">
        <f t="shared" si="385"/>
        <v>242.39254732429802</v>
      </c>
      <c r="AG1033">
        <f t="shared" si="377"/>
        <v>1.8058790298031426</v>
      </c>
      <c r="AH1033">
        <f t="shared" si="378"/>
        <v>0.8096100817030446</v>
      </c>
      <c r="AI1033">
        <f t="shared" si="386"/>
        <v>0.37999999999999923</v>
      </c>
      <c r="AJ1033">
        <f>MAX(0, $R1033 - $AA1033) * INDEX(Model_Assumptions[Values], 7)</f>
        <v>1229.6560470401564</v>
      </c>
      <c r="AK1033">
        <f>MAX(0, INDEX(Model_Assumptions[Values], 4) - $AD1033)</f>
        <v>2.6655741666043134E-2</v>
      </c>
      <c r="AL1033">
        <f>MAX(0, INDEX(Model_Assumptions[Values], 5) - $AC1033)</f>
        <v>0</v>
      </c>
      <c r="AM1033">
        <f>INDEX(Model_Assumptions[Values], 6) * MAX(0, INDEX(Model_Assumptions[Values], 3) - $AB1033)^2</f>
        <v>0</v>
      </c>
      <c r="AN1033">
        <f t="shared" si="379"/>
        <v>1239.371903742317</v>
      </c>
      <c r="AO1033" cm="1">
        <f t="array" ref="AO1033">IFERROR(STDEV(IF($E$2:$E$2201=$E1033, $AJ$2:$AJ$2201)), 0)</f>
        <v>21.403341331583469</v>
      </c>
      <c r="AP1033">
        <f t="shared" si="387"/>
        <v>-0.45394111842825213</v>
      </c>
      <c r="AQ1033">
        <f t="shared" si="380"/>
        <v>3.1595591670306983E-2</v>
      </c>
      <c r="AR1033" cm="1">
        <f t="array" ref="AR1033">IFERROR(STDEV(IF($E$2:$E$2201=$E1033, $AK$2:$AK$2201)), 0)</f>
        <v>1.0714196500850667E-2</v>
      </c>
      <c r="AS1033">
        <f t="shared" si="388"/>
        <v>-0.46105650609186077</v>
      </c>
      <c r="AT1033">
        <f t="shared" si="381"/>
        <v>5.4163941120709139E-3</v>
      </c>
      <c r="AU1033" cm="1">
        <f t="array" ref="AU1033">IFERROR(STDEV(IF($E$2:$E$2201=$E1033, $AL$2:$AL$2201)), 0)</f>
        <v>6.6867943926535505E-3</v>
      </c>
      <c r="AV1033">
        <f t="shared" si="389"/>
        <v>-0.81001355717197432</v>
      </c>
      <c r="AW1033">
        <f t="shared" si="382"/>
        <v>0</v>
      </c>
      <c r="AX1033" cm="1">
        <f t="array" ref="AX1033">IFERROR(STDEV(IF($E$2:$E$2201=$E1033, $AM$2:$AM$2201)), 0)</f>
        <v>0</v>
      </c>
      <c r="AY1033">
        <f t="shared" si="390"/>
        <v>-0.81001355717197432</v>
      </c>
      <c r="AZ1033">
        <f>INDEX(Model_Assumptions[Values],9)*((INDEX(Model_Scenarios[GR Weight],1)*$AG1033)+(INDEX(Model_Scenarios[GP Weight],1)*$AH1033)+(INDEX(Model_Scenarios[LTV Weight],1)*$AI1033))-(INDEX(Model_Scenarios[LTV Weight],1)*$AP1033)-(INDEX(Model_Scenarios[GP Weight],1)*($AS1033+$AV1033+$AY1033))</f>
        <v>3.3990058125392735</v>
      </c>
      <c r="BA1033">
        <f>INDEX(Model_Assumptions[Values],9)*((INDEX(Model_Scenarios[GR Weight],2)*$AG1033)+(INDEX(Model_Scenarios[GP Weight],2)*$AH1033)+(INDEX(Model_Scenarios[LTV Weight],2)*$AI1033))-(INDEX(Model_Scenarios[LTV Weight],2)*$AP1033)-(INDEX(Model_Scenarios[GP Weight],2)*($AS1033+$AV1033+$AY1033))</f>
        <v>4.1102978051209247</v>
      </c>
      <c r="BB1033">
        <f>INDEX(Model_Assumptions[Values],9)*((INDEX(Model_Scenarios[GR Weight],3)*$AG1033)+(INDEX(Model_Scenarios[GP Weight],3)*$AH1033)+(INDEX(Model_Scenarios[LTV Weight],3)*$AI1033))-(INDEX(Model_Scenarios[LTV Weight],3)*$AP1033)-(INDEX(Model_Scenarios[GP Weight],3)*($AS1033+$AV1033+$AY1033))</f>
        <v>5.3441221447580887</v>
      </c>
      <c r="BC1033">
        <f>INDEX(Model_Assumptions[Values],9)*((INDEX(Model_Scenarios[GR Weight],4)*$AG1033)+(INDEX(Model_Scenarios[GP Weight],4)*$AH1033)+(INDEX(Model_Scenarios[LTV Weight],4)*$AI1033))-(INDEX(Model_Scenarios[LTV Weight],4)*$AP1033)-(INDEX(Model_Scenarios[GP Weight],4)*($AS1033+$AV1033+$AY1033))</f>
        <v>6.0116675478168347</v>
      </c>
      <c r="BD1033">
        <f>INDEX(Model_Assumptions[Values],9)*((INDEX(Model_Scenarios[GR Weight],5)*$AG1033)+(INDEX(Model_Scenarios[GP Weight],5)*$AH1033)+(INDEX(Model_Scenarios[LTV Weight],5)*$AI1033))-(INDEX(Model_Scenarios[LTV Weight],5)*$AP1033)-(INDEX(Model_Scenarios[GP Weight],5)*($AS1033+$AV1033+$AY1033))</f>
        <v>5.7653880253332721</v>
      </c>
    </row>
    <row r="1034" spans="1:56" x14ac:dyDescent="0.25">
      <c r="A1034">
        <v>1033</v>
      </c>
      <c r="B1034">
        <v>21</v>
      </c>
      <c r="C1034" s="3">
        <v>33</v>
      </c>
      <c r="D1034" s="4">
        <v>0.64</v>
      </c>
      <c r="E1034" t="str">
        <v>SKU-1027</v>
      </c>
      <c r="F1034" t="str">
        <v>Raise</v>
      </c>
      <c r="G1034" t="str">
        <v>Full</v>
      </c>
      <c r="H1034">
        <v>34.479999999999997</v>
      </c>
      <c r="I1034">
        <v>19.239999999999998</v>
      </c>
      <c r="J1034">
        <v>19</v>
      </c>
      <c r="K1034">
        <v>655.11999999999989</v>
      </c>
      <c r="L1034">
        <v>289.55999999999995</v>
      </c>
      <c r="M1034">
        <v>0.44199535962877029</v>
      </c>
      <c r="N1034">
        <v>36.908161919642779</v>
      </c>
      <c r="O1034">
        <v>9.2269145535701682</v>
      </c>
      <c r="P1034">
        <v>28.46691455357012</v>
      </c>
      <c r="Q1034">
        <v>804.52718410151249</v>
      </c>
      <c r="R1034">
        <v>637.8751245376277</v>
      </c>
      <c r="S1034">
        <v>1</v>
      </c>
      <c r="T1034">
        <f t="shared" si="368"/>
        <v>36.034023628571376</v>
      </c>
      <c r="U1034">
        <f t="shared" si="369"/>
        <v>4.5070290851838141E-2</v>
      </c>
      <c r="V1034">
        <f>IF($F1034="Reduce", INDEX(Model_Assumptions[Values], 2), INDEX(Model_Assumptions[Values], 1))</f>
        <v>-0.4</v>
      </c>
      <c r="W1034">
        <f t="shared" si="370"/>
        <v>18.657465789526032</v>
      </c>
      <c r="X1034">
        <f t="shared" si="383"/>
        <v>672.30356310904313</v>
      </c>
      <c r="Y1034">
        <f t="shared" si="371"/>
        <v>313.33392131856232</v>
      </c>
      <c r="Z1034">
        <f t="shared" si="372"/>
        <v>17.183563109043234</v>
      </c>
      <c r="AA1034">
        <f t="shared" si="373"/>
        <v>23.773921318562373</v>
      </c>
      <c r="AB1034">
        <f t="shared" si="384"/>
        <v>0.46606018250083503</v>
      </c>
      <c r="AC1034">
        <f t="shared" si="374"/>
        <v>2.4064822872064739E-2</v>
      </c>
      <c r="AD1034">
        <f t="shared" si="375"/>
        <v>2.4064822872064739E-2</v>
      </c>
      <c r="AE1034">
        <f t="shared" si="376"/>
        <v>0.63999999999999924</v>
      </c>
      <c r="AF1034">
        <f t="shared" si="385"/>
        <v>229.63504483354646</v>
      </c>
      <c r="AG1034">
        <f t="shared" si="377"/>
        <v>1.8623303607373716</v>
      </c>
      <c r="AH1034">
        <f t="shared" si="378"/>
        <v>0.83514218844559729</v>
      </c>
      <c r="AI1034">
        <f t="shared" si="386"/>
        <v>0.36000000000000076</v>
      </c>
      <c r="AJ1034">
        <f>MAX(0, $R1034 - $AA1034) * INDEX(Model_Assumptions[Values], 7)</f>
        <v>1228.2024064381308</v>
      </c>
      <c r="AK1034">
        <f>MAX(0, INDEX(Model_Assumptions[Values], 4) - $AD1034)</f>
        <v>2.5935177127935263E-2</v>
      </c>
      <c r="AL1034">
        <f>MAX(0, INDEX(Model_Assumptions[Values], 5) - $AC1034)</f>
        <v>0</v>
      </c>
      <c r="AM1034">
        <f>INDEX(Model_Assumptions[Values], 6) * MAX(0, INDEX(Model_Assumptions[Values], 3) - $AB1034)^2</f>
        <v>0</v>
      </c>
      <c r="AN1034">
        <f t="shared" si="379"/>
        <v>1239.371903742317</v>
      </c>
      <c r="AO1034" cm="1">
        <f t="array" ref="AO1034">IFERROR(STDEV(IF($E$2:$E$2201=$E1034, $AJ$2:$AJ$2201)), 0)</f>
        <v>21.403341331583469</v>
      </c>
      <c r="AP1034">
        <f t="shared" si="387"/>
        <v>-0.52185764508199495</v>
      </c>
      <c r="AQ1034">
        <f t="shared" si="380"/>
        <v>3.1595591670306983E-2</v>
      </c>
      <c r="AR1034" cm="1">
        <f t="array" ref="AR1034">IFERROR(STDEV(IF($E$2:$E$2201=$E1034, $AK$2:$AK$2201)), 0)</f>
        <v>1.0714196500850667E-2</v>
      </c>
      <c r="AS1034">
        <f t="shared" si="388"/>
        <v>-0.52830975630531918</v>
      </c>
      <c r="AT1034">
        <f t="shared" si="381"/>
        <v>5.4163941120709139E-3</v>
      </c>
      <c r="AU1034" cm="1">
        <f t="array" ref="AU1034">IFERROR(STDEV(IF($E$2:$E$2201=$E1034, $AL$2:$AL$2201)), 0)</f>
        <v>6.6867943926535505E-3</v>
      </c>
      <c r="AV1034">
        <f t="shared" si="389"/>
        <v>-0.81001355717197432</v>
      </c>
      <c r="AW1034">
        <f t="shared" si="382"/>
        <v>0</v>
      </c>
      <c r="AX1034" cm="1">
        <f t="array" ref="AX1034">IFERROR(STDEV(IF($E$2:$E$2201=$E1034, $AM$2:$AM$2201)), 0)</f>
        <v>0</v>
      </c>
      <c r="AY1034">
        <f t="shared" si="390"/>
        <v>-0.81001355717197432</v>
      </c>
      <c r="AZ1034">
        <f>INDEX(Model_Assumptions[Values],9)*((INDEX(Model_Scenarios[GR Weight],1)*$AG1034)+(INDEX(Model_Scenarios[GP Weight],1)*$AH1034)+(INDEX(Model_Scenarios[LTV Weight],1)*$AI1034))-(INDEX(Model_Scenarios[LTV Weight],1)*$AP1034)-(INDEX(Model_Scenarios[GP Weight],1)*($AS1034+$AV1034+$AY1034))</f>
        <v>3.4210560777220107</v>
      </c>
      <c r="BA1034">
        <f>INDEX(Model_Assumptions[Values],9)*((INDEX(Model_Scenarios[GR Weight],2)*$AG1034)+(INDEX(Model_Scenarios[GP Weight],2)*$AH1034)+(INDEX(Model_Scenarios[LTV Weight],2)*$AI1034))-(INDEX(Model_Scenarios[LTV Weight],2)*$AP1034)-(INDEX(Model_Scenarios[GP Weight],2)*($AS1034+$AV1034+$AY1034))</f>
        <v>4.1707648024317789</v>
      </c>
      <c r="BB1034">
        <f>INDEX(Model_Assumptions[Values],9)*((INDEX(Model_Scenarios[GR Weight],3)*$AG1034)+(INDEX(Model_Scenarios[GP Weight],3)*$AH1034)+(INDEX(Model_Scenarios[LTV Weight],3)*$AI1034))-(INDEX(Model_Scenarios[LTV Weight],3)*$AP1034)-(INDEX(Model_Scenarios[GP Weight],3)*($AS1034+$AV1034+$AY1034))</f>
        <v>5.4700727434615528</v>
      </c>
      <c r="BC1034">
        <f>INDEX(Model_Assumptions[Values],9)*((INDEX(Model_Scenarios[GR Weight],4)*$AG1034)+(INDEX(Model_Scenarios[GP Weight],4)*$AH1034)+(INDEX(Model_Scenarios[LTV Weight],4)*$AI1034))-(INDEX(Model_Scenarios[LTV Weight],4)*$AP1034)-(INDEX(Model_Scenarios[GP Weight],4)*($AS1034+$AV1034+$AY1034))</f>
        <v>6.1690521593220398</v>
      </c>
      <c r="BD1034">
        <f>INDEX(Model_Assumptions[Values],9)*((INDEX(Model_Scenarios[GR Weight],5)*$AG1034)+(INDEX(Model_Scenarios[GP Weight],5)*$AH1034)+(INDEX(Model_Scenarios[LTV Weight],5)*$AI1034))-(INDEX(Model_Scenarios[LTV Weight],5)*$AP1034)-(INDEX(Model_Scenarios[GP Weight],5)*($AS1034+$AV1034+$AY1034))</f>
        <v>5.9210210690903615</v>
      </c>
    </row>
    <row r="1035" spans="1:56" x14ac:dyDescent="0.25">
      <c r="A1035">
        <v>1034</v>
      </c>
      <c r="B1035">
        <v>21</v>
      </c>
      <c r="C1035" s="3">
        <v>34</v>
      </c>
      <c r="D1035" s="4">
        <v>0.66</v>
      </c>
      <c r="E1035" t="str">
        <v>SKU-1027</v>
      </c>
      <c r="F1035" t="str">
        <v>Raise</v>
      </c>
      <c r="G1035" t="str">
        <v>Full</v>
      </c>
      <c r="H1035">
        <v>34.479999999999997</v>
      </c>
      <c r="I1035">
        <v>19.239999999999998</v>
      </c>
      <c r="J1035">
        <v>19</v>
      </c>
      <c r="K1035">
        <v>655.11999999999989</v>
      </c>
      <c r="L1035">
        <v>289.55999999999995</v>
      </c>
      <c r="M1035">
        <v>0.44199535962877029</v>
      </c>
      <c r="N1035">
        <v>36.908161919642779</v>
      </c>
      <c r="O1035">
        <v>9.2269145535701682</v>
      </c>
      <c r="P1035">
        <v>28.46691455357012</v>
      </c>
      <c r="Q1035">
        <v>804.52718410151249</v>
      </c>
      <c r="R1035">
        <v>637.8751245376277</v>
      </c>
      <c r="S1035">
        <v>1</v>
      </c>
      <c r="T1035">
        <f t="shared" si="368"/>
        <v>36.082586866964235</v>
      </c>
      <c r="U1035">
        <f t="shared" si="369"/>
        <v>4.6478737440958179E-2</v>
      </c>
      <c r="V1035">
        <f>IF($F1035="Reduce", INDEX(Model_Assumptions[Values], 2), INDEX(Model_Assumptions[Values], 1))</f>
        <v>-0.4</v>
      </c>
      <c r="W1035">
        <f t="shared" si="370"/>
        <v>18.646761595448719</v>
      </c>
      <c r="X1035">
        <f t="shared" si="383"/>
        <v>672.82339505535106</v>
      </c>
      <c r="Y1035">
        <f t="shared" si="371"/>
        <v>314.05970195891774</v>
      </c>
      <c r="Z1035">
        <f t="shared" si="372"/>
        <v>17.703395055351166</v>
      </c>
      <c r="AA1035">
        <f t="shared" si="373"/>
        <v>24.499701958917797</v>
      </c>
      <c r="AB1035">
        <f t="shared" si="384"/>
        <v>0.46677880743591121</v>
      </c>
      <c r="AC1035">
        <f t="shared" si="374"/>
        <v>2.4783447807140924E-2</v>
      </c>
      <c r="AD1035">
        <f t="shared" si="375"/>
        <v>2.4783447807140924E-2</v>
      </c>
      <c r="AE1035">
        <f t="shared" si="376"/>
        <v>0.66000000000000048</v>
      </c>
      <c r="AF1035">
        <f t="shared" si="385"/>
        <v>216.87754234279311</v>
      </c>
      <c r="AG1035">
        <f t="shared" si="377"/>
        <v>1.9186690147142627</v>
      </c>
      <c r="AH1035">
        <f t="shared" si="378"/>
        <v>0.86063777346903292</v>
      </c>
      <c r="AI1035">
        <f t="shared" si="386"/>
        <v>0.33999999999999952</v>
      </c>
      <c r="AJ1035">
        <f>MAX(0, $R1035 - $AA1035) * INDEX(Model_Assumptions[Values], 7)</f>
        <v>1226.7508451574199</v>
      </c>
      <c r="AK1035">
        <f>MAX(0, INDEX(Model_Assumptions[Values], 4) - $AD1035)</f>
        <v>2.5216552192859079E-2</v>
      </c>
      <c r="AL1035">
        <f>MAX(0, INDEX(Model_Assumptions[Values], 5) - $AC1035)</f>
        <v>0</v>
      </c>
      <c r="AM1035">
        <f>INDEX(Model_Assumptions[Values], 6) * MAX(0, INDEX(Model_Assumptions[Values], 3) - $AB1035)^2</f>
        <v>0</v>
      </c>
      <c r="AN1035">
        <f t="shared" si="379"/>
        <v>1239.371903742317</v>
      </c>
      <c r="AO1035" cm="1">
        <f t="array" ref="AO1035">IFERROR(STDEV(IF($E$2:$E$2201=$E1035, $AJ$2:$AJ$2201)), 0)</f>
        <v>21.403341331583469</v>
      </c>
      <c r="AP1035">
        <f t="shared" si="387"/>
        <v>-0.58967702235692898</v>
      </c>
      <c r="AQ1035">
        <f t="shared" si="380"/>
        <v>3.1595591670306983E-2</v>
      </c>
      <c r="AR1035" cm="1">
        <f t="array" ref="AR1035">IFERROR(STDEV(IF($E$2:$E$2201=$E1035, $AK$2:$AK$2201)), 0)</f>
        <v>1.0714196500850667E-2</v>
      </c>
      <c r="AS1035">
        <f t="shared" si="388"/>
        <v>-0.59538197539511539</v>
      </c>
      <c r="AT1035">
        <f t="shared" si="381"/>
        <v>5.4163941120709139E-3</v>
      </c>
      <c r="AU1035" cm="1">
        <f t="array" ref="AU1035">IFERROR(STDEV(IF($E$2:$E$2201=$E1035, $AL$2:$AL$2201)), 0)</f>
        <v>6.6867943926535505E-3</v>
      </c>
      <c r="AV1035">
        <f t="shared" si="389"/>
        <v>-0.81001355717197432</v>
      </c>
      <c r="AW1035">
        <f t="shared" si="382"/>
        <v>0</v>
      </c>
      <c r="AX1035" cm="1">
        <f t="array" ref="AX1035">IFERROR(STDEV(IF($E$2:$E$2201=$E1035, $AM$2:$AM$2201)), 0)</f>
        <v>0</v>
      </c>
      <c r="AY1035">
        <f t="shared" si="390"/>
        <v>-0.81001355717197432</v>
      </c>
      <c r="AZ1035">
        <f>INDEX(Model_Assumptions[Values],9)*((INDEX(Model_Scenarios[GR Weight],1)*$AG1035)+(INDEX(Model_Scenarios[GP Weight],1)*$AH1035)+(INDEX(Model_Scenarios[LTV Weight],1)*$AI1035))-(INDEX(Model_Scenarios[LTV Weight],1)*$AP1035)-(INDEX(Model_Scenarios[GP Weight],1)*($AS1035+$AV1035+$AY1035))</f>
        <v>3.4429359209510957</v>
      </c>
      <c r="BA1035">
        <f>INDEX(Model_Assumptions[Values],9)*((INDEX(Model_Scenarios[GR Weight],2)*$AG1035)+(INDEX(Model_Scenarios[GP Weight],2)*$AH1035)+(INDEX(Model_Scenarios[LTV Weight],2)*$AI1035))-(INDEX(Model_Scenarios[LTV Weight],2)*$AP1035)-(INDEX(Model_Scenarios[GP Weight],2)*($AS1035+$AV1035+$AY1035))</f>
        <v>4.2310114169845452</v>
      </c>
      <c r="BB1035">
        <f>INDEX(Model_Assumptions[Values],9)*((INDEX(Model_Scenarios[GR Weight],3)*$AG1035)+(INDEX(Model_Scenarios[GP Weight],3)*$AH1035)+(INDEX(Model_Scenarios[LTV Weight],3)*$AI1035))-(INDEX(Model_Scenarios[LTV Weight],3)*$AP1035)-(INDEX(Model_Scenarios[GP Weight],3)*($AS1035+$AV1035+$AY1035))</f>
        <v>5.5957163623150787</v>
      </c>
      <c r="BC1035">
        <f>INDEX(Model_Assumptions[Values],9)*((INDEX(Model_Scenarios[GR Weight],4)*$AG1035)+(INDEX(Model_Scenarios[GP Weight],4)*$AH1035)+(INDEX(Model_Scenarios[LTV Weight],4)*$AI1035))-(INDEX(Model_Scenarios[LTV Weight],4)*$AP1035)-(INDEX(Model_Scenarios[GP Weight],4)*($AS1035+$AV1035+$AY1035))</f>
        <v>6.3260831674365177</v>
      </c>
      <c r="BD1035">
        <f>INDEX(Model_Assumptions[Values],9)*((INDEX(Model_Scenarios[GR Weight],5)*$AG1035)+(INDEX(Model_Scenarios[GP Weight],5)*$AH1035)+(INDEX(Model_Scenarios[LTV Weight],5)*$AI1035))-(INDEX(Model_Scenarios[LTV Weight],5)*$AP1035)-(INDEX(Model_Scenarios[GP Weight],5)*($AS1035+$AV1035+$AY1035))</f>
        <v>6.0763171466998207</v>
      </c>
    </row>
    <row r="1036" spans="1:56" x14ac:dyDescent="0.25">
      <c r="A1036">
        <v>1035</v>
      </c>
      <c r="B1036">
        <v>21</v>
      </c>
      <c r="C1036" s="3">
        <v>35</v>
      </c>
      <c r="D1036" s="4">
        <v>0.68</v>
      </c>
      <c r="E1036" t="str">
        <v>SKU-1027</v>
      </c>
      <c r="F1036" t="str">
        <v>Raise</v>
      </c>
      <c r="G1036" t="str">
        <v>Full</v>
      </c>
      <c r="H1036">
        <v>34.479999999999997</v>
      </c>
      <c r="I1036">
        <v>19.239999999999998</v>
      </c>
      <c r="J1036">
        <v>19</v>
      </c>
      <c r="K1036">
        <v>655.11999999999989</v>
      </c>
      <c r="L1036">
        <v>289.55999999999995</v>
      </c>
      <c r="M1036">
        <v>0.44199535962877029</v>
      </c>
      <c r="N1036">
        <v>36.908161919642779</v>
      </c>
      <c r="O1036">
        <v>9.2269145535701682</v>
      </c>
      <c r="P1036">
        <v>28.46691455357012</v>
      </c>
      <c r="Q1036">
        <v>804.52718410151249</v>
      </c>
      <c r="R1036">
        <v>637.8751245376277</v>
      </c>
      <c r="S1036">
        <v>1</v>
      </c>
      <c r="T1036">
        <f t="shared" si="368"/>
        <v>36.131150105357086</v>
      </c>
      <c r="U1036">
        <f t="shared" si="369"/>
        <v>4.7887184030078009E-2</v>
      </c>
      <c r="V1036">
        <f>IF($F1036="Reduce", INDEX(Model_Assumptions[Values], 2), INDEX(Model_Assumptions[Values], 1))</f>
        <v>-0.4</v>
      </c>
      <c r="W1036">
        <f t="shared" si="370"/>
        <v>18.636057401371406</v>
      </c>
      <c r="X1036">
        <f t="shared" si="383"/>
        <v>673.34218734100125</v>
      </c>
      <c r="Y1036">
        <f t="shared" si="371"/>
        <v>314.78444293861543</v>
      </c>
      <c r="Z1036">
        <f t="shared" si="372"/>
        <v>18.222187341001359</v>
      </c>
      <c r="AA1036">
        <f t="shared" si="373"/>
        <v>25.224442938615482</v>
      </c>
      <c r="AB1036">
        <f t="shared" si="384"/>
        <v>0.46749550058891359</v>
      </c>
      <c r="AC1036">
        <f t="shared" si="374"/>
        <v>2.5500140960143303E-2</v>
      </c>
      <c r="AD1036">
        <f t="shared" si="375"/>
        <v>2.5500140960143303E-2</v>
      </c>
      <c r="AE1036">
        <f t="shared" si="376"/>
        <v>0.67999999999999894</v>
      </c>
      <c r="AF1036">
        <f t="shared" si="385"/>
        <v>204.12003985204154</v>
      </c>
      <c r="AG1036">
        <f t="shared" si="377"/>
        <v>1.9748949917337917</v>
      </c>
      <c r="AH1036">
        <f t="shared" si="378"/>
        <v>0.8860968367733415</v>
      </c>
      <c r="AI1036">
        <f t="shared" si="386"/>
        <v>0.32000000000000106</v>
      </c>
      <c r="AJ1036">
        <f>MAX(0, $R1036 - $AA1036) * INDEX(Model_Assumptions[Values], 7)</f>
        <v>1225.3013631980243</v>
      </c>
      <c r="AK1036">
        <f>MAX(0, INDEX(Model_Assumptions[Values], 4) - $AD1036)</f>
        <v>2.44998590398567E-2</v>
      </c>
      <c r="AL1036">
        <f>MAX(0, INDEX(Model_Assumptions[Values], 5) - $AC1036)</f>
        <v>0</v>
      </c>
      <c r="AM1036">
        <f>INDEX(Model_Assumptions[Values], 6) * MAX(0, INDEX(Model_Assumptions[Values], 3) - $AB1036)^2</f>
        <v>0</v>
      </c>
      <c r="AN1036">
        <f t="shared" si="379"/>
        <v>1239.371903742317</v>
      </c>
      <c r="AO1036" cm="1">
        <f t="array" ref="AO1036">IFERROR(STDEV(IF($E$2:$E$2201=$E1036, $AJ$2:$AJ$2201)), 0)</f>
        <v>21.403341331583469</v>
      </c>
      <c r="AP1036">
        <f t="shared" si="387"/>
        <v>-0.65739925025303303</v>
      </c>
      <c r="AQ1036">
        <f t="shared" si="380"/>
        <v>3.1595591670306983E-2</v>
      </c>
      <c r="AR1036" cm="1">
        <f t="array" ref="AR1036">IFERROR(STDEV(IF($E$2:$E$2201=$E1036, $AK$2:$AK$2201)), 0)</f>
        <v>1.0714196500850667E-2</v>
      </c>
      <c r="AS1036">
        <f t="shared" si="388"/>
        <v>-0.66227389332339648</v>
      </c>
      <c r="AT1036">
        <f t="shared" si="381"/>
        <v>5.4163941120709139E-3</v>
      </c>
      <c r="AU1036" cm="1">
        <f t="array" ref="AU1036">IFERROR(STDEV(IF($E$2:$E$2201=$E1036, $AL$2:$AL$2201)), 0)</f>
        <v>6.6867943926535505E-3</v>
      </c>
      <c r="AV1036">
        <f t="shared" si="389"/>
        <v>-0.81001355717197432</v>
      </c>
      <c r="AW1036">
        <f t="shared" si="382"/>
        <v>0</v>
      </c>
      <c r="AX1036" cm="1">
        <f t="array" ref="AX1036">IFERROR(STDEV(IF($E$2:$E$2201=$E1036, $AM$2:$AM$2201)), 0)</f>
        <v>0</v>
      </c>
      <c r="AY1036">
        <f t="shared" si="390"/>
        <v>-0.81001355717197432</v>
      </c>
      <c r="AZ1036">
        <f>INDEX(Model_Assumptions[Values],9)*((INDEX(Model_Scenarios[GR Weight],1)*$AG1036)+(INDEX(Model_Scenarios[GP Weight],1)*$AH1036)+(INDEX(Model_Scenarios[LTV Weight],1)*$AI1036))-(INDEX(Model_Scenarios[LTV Weight],1)*$AP1036)-(INDEX(Model_Scenarios[GP Weight],1)*($AS1036+$AV1036+$AY1036))</f>
        <v>3.4646454152227322</v>
      </c>
      <c r="BA1036">
        <f>INDEX(Model_Assumptions[Values],9)*((INDEX(Model_Scenarios[GR Weight],2)*$AG1036)+(INDEX(Model_Scenarios[GP Weight],2)*$AH1036)+(INDEX(Model_Scenarios[LTV Weight],2)*$AI1036))-(INDEX(Model_Scenarios[LTV Weight],2)*$AP1036)-(INDEX(Model_Scenarios[GP Weight],2)*($AS1036+$AV1036+$AY1036))</f>
        <v>4.2910377947716292</v>
      </c>
      <c r="BB1036">
        <f>INDEX(Model_Assumptions[Values],9)*((INDEX(Model_Scenarios[GR Weight],3)*$AG1036)+(INDEX(Model_Scenarios[GP Weight],3)*$AH1036)+(INDEX(Model_Scenarios[LTV Weight],3)*$AI1036))-(INDEX(Model_Scenarios[LTV Weight],3)*$AP1036)-(INDEX(Model_Scenarios[GP Weight],3)*($AS1036+$AV1036+$AY1036))</f>
        <v>5.7210532568053729</v>
      </c>
      <c r="BC1036">
        <f>INDEX(Model_Assumptions[Values],9)*((INDEX(Model_Scenarios[GR Weight],4)*$AG1036)+(INDEX(Model_Scenarios[GP Weight],4)*$AH1036)+(INDEX(Model_Scenarios[LTV Weight],4)*$AI1036))-(INDEX(Model_Scenarios[LTV Weight],4)*$AP1036)-(INDEX(Model_Scenarios[GP Weight],4)*($AS1036+$AV1036+$AY1036))</f>
        <v>6.4827608276469659</v>
      </c>
      <c r="BD1036">
        <f>INDEX(Model_Assumptions[Values],9)*((INDEX(Model_Scenarios[GR Weight],5)*$AG1036)+(INDEX(Model_Scenarios[GP Weight],5)*$AH1036)+(INDEX(Model_Scenarios[LTV Weight],5)*$AI1036))-(INDEX(Model_Scenarios[LTV Weight],5)*$AP1036)-(INDEX(Model_Scenarios[GP Weight],5)*($AS1036+$AV1036+$AY1036))</f>
        <v>6.2312766596407814</v>
      </c>
    </row>
    <row r="1037" spans="1:56" x14ac:dyDescent="0.25">
      <c r="A1037">
        <v>1036</v>
      </c>
      <c r="B1037">
        <v>21</v>
      </c>
      <c r="C1037" s="3">
        <v>36</v>
      </c>
      <c r="D1037" s="4">
        <v>0.70000000000000007</v>
      </c>
      <c r="E1037" t="str">
        <v>SKU-1027</v>
      </c>
      <c r="F1037" t="str">
        <v>Raise</v>
      </c>
      <c r="G1037" t="str">
        <v>Full</v>
      </c>
      <c r="H1037">
        <v>34.479999999999997</v>
      </c>
      <c r="I1037">
        <v>19.239999999999998</v>
      </c>
      <c r="J1037">
        <v>19</v>
      </c>
      <c r="K1037">
        <v>655.11999999999989</v>
      </c>
      <c r="L1037">
        <v>289.55999999999995</v>
      </c>
      <c r="M1037">
        <v>0.44199535962877029</v>
      </c>
      <c r="N1037">
        <v>36.908161919642779</v>
      </c>
      <c r="O1037">
        <v>9.2269145535701682</v>
      </c>
      <c r="P1037">
        <v>28.46691455357012</v>
      </c>
      <c r="Q1037">
        <v>804.52718410151249</v>
      </c>
      <c r="R1037">
        <v>637.8751245376277</v>
      </c>
      <c r="S1037">
        <v>1</v>
      </c>
      <c r="T1037">
        <f t="shared" si="368"/>
        <v>36.179713343749945</v>
      </c>
      <c r="U1037">
        <f t="shared" si="369"/>
        <v>4.9295630619198047E-2</v>
      </c>
      <c r="V1037">
        <f>IF($F1037="Reduce", INDEX(Model_Assumptions[Values], 2), INDEX(Model_Assumptions[Values], 1))</f>
        <v>-0.4</v>
      </c>
      <c r="W1037">
        <f t="shared" si="370"/>
        <v>18.625353207294093</v>
      </c>
      <c r="X1037">
        <f t="shared" si="383"/>
        <v>673.85993996599393</v>
      </c>
      <c r="Y1037">
        <f t="shared" si="371"/>
        <v>315.5081442576556</v>
      </c>
      <c r="Z1037">
        <f t="shared" si="372"/>
        <v>18.73993996599404</v>
      </c>
      <c r="AA1037">
        <f t="shared" si="373"/>
        <v>25.948144257655656</v>
      </c>
      <c r="AB1037">
        <f t="shared" si="384"/>
        <v>0.46821026973880892</v>
      </c>
      <c r="AC1037">
        <f t="shared" si="374"/>
        <v>2.6214910110038625E-2</v>
      </c>
      <c r="AD1037">
        <f t="shared" si="375"/>
        <v>2.6214910110038625E-2</v>
      </c>
      <c r="AE1037">
        <f t="shared" si="376"/>
        <v>0.70000000000000029</v>
      </c>
      <c r="AF1037">
        <f t="shared" si="385"/>
        <v>191.36253736128813</v>
      </c>
      <c r="AG1037">
        <f t="shared" si="377"/>
        <v>2.0310082917959829</v>
      </c>
      <c r="AH1037">
        <f t="shared" si="378"/>
        <v>0.91151937835853103</v>
      </c>
      <c r="AI1037">
        <f t="shared" si="386"/>
        <v>0.29999999999999971</v>
      </c>
      <c r="AJ1037">
        <f>MAX(0, $R1037 - $AA1037) * INDEX(Model_Assumptions[Values], 7)</f>
        <v>1223.853960559944</v>
      </c>
      <c r="AK1037">
        <f>MAX(0, INDEX(Model_Assumptions[Values], 4) - $AD1037)</f>
        <v>2.3785089889961378E-2</v>
      </c>
      <c r="AL1037">
        <f>MAX(0, INDEX(Model_Assumptions[Values], 5) - $AC1037)</f>
        <v>0</v>
      </c>
      <c r="AM1037">
        <f>INDEX(Model_Assumptions[Values], 6) * MAX(0, INDEX(Model_Assumptions[Values], 3) - $AB1037)^2</f>
        <v>0</v>
      </c>
      <c r="AN1037">
        <f t="shared" si="379"/>
        <v>1239.371903742317</v>
      </c>
      <c r="AO1037" cm="1">
        <f t="array" ref="AO1037">IFERROR(STDEV(IF($E$2:$E$2201=$E1037, $AJ$2:$AJ$2201)), 0)</f>
        <v>21.403341331583469</v>
      </c>
      <c r="AP1037">
        <f t="shared" si="387"/>
        <v>-0.72502432877030698</v>
      </c>
      <c r="AQ1037">
        <f t="shared" si="380"/>
        <v>3.1595591670306983E-2</v>
      </c>
      <c r="AR1037" cm="1">
        <f t="array" ref="AR1037">IFERROR(STDEV(IF($E$2:$E$2201=$E1037, $AK$2:$AK$2201)), 0)</f>
        <v>1.0714196500850667E-2</v>
      </c>
      <c r="AS1037">
        <f t="shared" si="388"/>
        <v>-0.72898623613310443</v>
      </c>
      <c r="AT1037">
        <f t="shared" si="381"/>
        <v>5.4163941120709139E-3</v>
      </c>
      <c r="AU1037" cm="1">
        <f t="array" ref="AU1037">IFERROR(STDEV(IF($E$2:$E$2201=$E1037, $AL$2:$AL$2201)), 0)</f>
        <v>6.6867943926535505E-3</v>
      </c>
      <c r="AV1037">
        <f t="shared" si="389"/>
        <v>-0.81001355717197432</v>
      </c>
      <c r="AW1037">
        <f t="shared" si="382"/>
        <v>0</v>
      </c>
      <c r="AX1037" cm="1">
        <f t="array" ref="AX1037">IFERROR(STDEV(IF($E$2:$E$2201=$E1037, $AM$2:$AM$2201)), 0)</f>
        <v>0</v>
      </c>
      <c r="AY1037">
        <f t="shared" si="390"/>
        <v>-0.81001355717197432</v>
      </c>
      <c r="AZ1037">
        <f>INDEX(Model_Assumptions[Values],9)*((INDEX(Model_Scenarios[GR Weight],1)*$AG1037)+(INDEX(Model_Scenarios[GP Weight],1)*$AH1037)+(INDEX(Model_Scenarios[LTV Weight],1)*$AI1037))-(INDEX(Model_Scenarios[LTV Weight],1)*$AP1037)-(INDEX(Model_Scenarios[GP Weight],1)*($AS1037+$AV1037+$AY1037))</f>
        <v>3.4861846331412063</v>
      </c>
      <c r="BA1037">
        <f>INDEX(Model_Assumptions[Values],9)*((INDEX(Model_Scenarios[GR Weight],2)*$AG1037)+(INDEX(Model_Scenarios[GP Weight],2)*$AH1037)+(INDEX(Model_Scenarios[LTV Weight],2)*$AI1037))-(INDEX(Model_Scenarios[LTV Weight],2)*$AP1037)-(INDEX(Model_Scenarios[GP Weight],2)*($AS1037+$AV1037+$AY1037))</f>
        <v>4.3508440810016271</v>
      </c>
      <c r="BB1037">
        <f>INDEX(Model_Assumptions[Values],9)*((INDEX(Model_Scenarios[GR Weight],3)*$AG1037)+(INDEX(Model_Scenarios[GP Weight],3)*$AH1037)+(INDEX(Model_Scenarios[LTV Weight],3)*$AI1037))-(INDEX(Model_Scenarios[LTV Weight],3)*$AP1037)-(INDEX(Model_Scenarios[GP Weight],3)*($AS1037+$AV1037+$AY1037))</f>
        <v>5.8460836810474985</v>
      </c>
      <c r="BC1037">
        <f>INDEX(Model_Assumptions[Values],9)*((INDEX(Model_Scenarios[GR Weight],4)*$AG1037)+(INDEX(Model_Scenarios[GP Weight],4)*$AH1037)+(INDEX(Model_Scenarios[LTV Weight],4)*$AI1037))-(INDEX(Model_Scenarios[LTV Weight],4)*$AP1037)-(INDEX(Model_Scenarios[GP Weight],4)*($AS1037+$AV1037+$AY1037))</f>
        <v>6.6390853940684593</v>
      </c>
      <c r="BD1037">
        <f>INDEX(Model_Assumptions[Values],9)*((INDEX(Model_Scenarios[GR Weight],5)*$AG1037)+(INDEX(Model_Scenarios[GP Weight],5)*$AH1037)+(INDEX(Model_Scenarios[LTV Weight],5)*$AI1037))-(INDEX(Model_Scenarios[LTV Weight],5)*$AP1037)-(INDEX(Model_Scenarios[GP Weight],5)*($AS1037+$AV1037+$AY1037))</f>
        <v>6.3859000072368994</v>
      </c>
    </row>
    <row r="1038" spans="1:56" x14ac:dyDescent="0.25">
      <c r="A1038">
        <v>1037</v>
      </c>
      <c r="B1038">
        <v>21</v>
      </c>
      <c r="C1038" s="3">
        <v>37</v>
      </c>
      <c r="D1038" s="4">
        <v>0.72</v>
      </c>
      <c r="E1038" t="str">
        <v>SKU-1027</v>
      </c>
      <c r="F1038" t="str">
        <v>Raise</v>
      </c>
      <c r="G1038" t="str">
        <v>Full</v>
      </c>
      <c r="H1038">
        <v>34.479999999999997</v>
      </c>
      <c r="I1038">
        <v>19.239999999999998</v>
      </c>
      <c r="J1038">
        <v>19</v>
      </c>
      <c r="K1038">
        <v>655.11999999999989</v>
      </c>
      <c r="L1038">
        <v>289.55999999999995</v>
      </c>
      <c r="M1038">
        <v>0.44199535962877029</v>
      </c>
      <c r="N1038">
        <v>36.908161919642779</v>
      </c>
      <c r="O1038">
        <v>9.2269145535701682</v>
      </c>
      <c r="P1038">
        <v>28.46691455357012</v>
      </c>
      <c r="Q1038">
        <v>804.52718410151249</v>
      </c>
      <c r="R1038">
        <v>637.8751245376277</v>
      </c>
      <c r="S1038">
        <v>1</v>
      </c>
      <c r="T1038">
        <f t="shared" si="368"/>
        <v>36.228276582142797</v>
      </c>
      <c r="U1038">
        <f t="shared" si="369"/>
        <v>5.0704077208317877E-2</v>
      </c>
      <c r="V1038">
        <f>IF($F1038="Reduce", INDEX(Model_Assumptions[Values], 2), INDEX(Model_Assumptions[Values], 1))</f>
        <v>-0.4</v>
      </c>
      <c r="W1038">
        <f t="shared" si="370"/>
        <v>18.614649013216784</v>
      </c>
      <c r="X1038">
        <f t="shared" si="383"/>
        <v>674.3766529303291</v>
      </c>
      <c r="Y1038">
        <f t="shared" si="371"/>
        <v>316.23080591603821</v>
      </c>
      <c r="Z1038">
        <f t="shared" si="372"/>
        <v>19.25665293032921</v>
      </c>
      <c r="AA1038">
        <f t="shared" si="373"/>
        <v>26.670805916038262</v>
      </c>
      <c r="AB1038">
        <f t="shared" si="384"/>
        <v>0.46892312262285346</v>
      </c>
      <c r="AC1038">
        <f t="shared" si="374"/>
        <v>2.6927762994083171E-2</v>
      </c>
      <c r="AD1038">
        <f t="shared" si="375"/>
        <v>2.6927762994083171E-2</v>
      </c>
      <c r="AE1038">
        <f t="shared" si="376"/>
        <v>0.71999999999999875</v>
      </c>
      <c r="AF1038">
        <f t="shared" si="385"/>
        <v>178.60503487053654</v>
      </c>
      <c r="AG1038">
        <f t="shared" si="377"/>
        <v>2.087008914900836</v>
      </c>
      <c r="AH1038">
        <f t="shared" si="378"/>
        <v>0.93690539822459951</v>
      </c>
      <c r="AI1038">
        <f t="shared" si="386"/>
        <v>0.28000000000000125</v>
      </c>
      <c r="AJ1038">
        <f>MAX(0, $R1038 - $AA1038) * INDEX(Model_Assumptions[Values], 7)</f>
        <v>1222.4086372431789</v>
      </c>
      <c r="AK1038">
        <f>MAX(0, INDEX(Model_Assumptions[Values], 4) - $AD1038)</f>
        <v>2.3072237005916832E-2</v>
      </c>
      <c r="AL1038">
        <f>MAX(0, INDEX(Model_Assumptions[Values], 5) - $AC1038)</f>
        <v>0</v>
      </c>
      <c r="AM1038">
        <f>INDEX(Model_Assumptions[Values], 6) * MAX(0, INDEX(Model_Assumptions[Values], 3) - $AB1038)^2</f>
        <v>0</v>
      </c>
      <c r="AN1038">
        <f t="shared" si="379"/>
        <v>1239.371903742317</v>
      </c>
      <c r="AO1038" cm="1">
        <f t="array" ref="AO1038">IFERROR(STDEV(IF($E$2:$E$2201=$E1038, $AJ$2:$AJ$2201)), 0)</f>
        <v>21.403341331583469</v>
      </c>
      <c r="AP1038">
        <f t="shared" si="387"/>
        <v>-0.79255225790875095</v>
      </c>
      <c r="AQ1038">
        <f t="shared" si="380"/>
        <v>3.1595591670306983E-2</v>
      </c>
      <c r="AR1038" cm="1">
        <f t="array" ref="AR1038">IFERROR(STDEV(IF($E$2:$E$2201=$E1038, $AK$2:$AK$2201)), 0)</f>
        <v>1.0714196500850667E-2</v>
      </c>
      <c r="AS1038">
        <f t="shared" si="388"/>
        <v>-0.79551972597417164</v>
      </c>
      <c r="AT1038">
        <f t="shared" si="381"/>
        <v>5.4163941120709139E-3</v>
      </c>
      <c r="AU1038" cm="1">
        <f t="array" ref="AU1038">IFERROR(STDEV(IF($E$2:$E$2201=$E1038, $AL$2:$AL$2201)), 0)</f>
        <v>6.6867943926535505E-3</v>
      </c>
      <c r="AV1038">
        <f t="shared" si="389"/>
        <v>-0.81001355717197432</v>
      </c>
      <c r="AW1038">
        <f t="shared" si="382"/>
        <v>0</v>
      </c>
      <c r="AX1038" cm="1">
        <f t="array" ref="AX1038">IFERROR(STDEV(IF($E$2:$E$2201=$E1038, $AM$2:$AM$2201)), 0)</f>
        <v>0</v>
      </c>
      <c r="AY1038">
        <f t="shared" si="390"/>
        <v>-0.81001355717197432</v>
      </c>
      <c r="AZ1038">
        <f>INDEX(Model_Assumptions[Values],9)*((INDEX(Model_Scenarios[GR Weight],1)*$AG1038)+(INDEX(Model_Scenarios[GP Weight],1)*$AH1038)+(INDEX(Model_Scenarios[LTV Weight],1)*$AI1038))-(INDEX(Model_Scenarios[LTV Weight],1)*$AP1038)-(INDEX(Model_Scenarios[GP Weight],1)*($AS1038+$AV1038+$AY1038))</f>
        <v>3.5075536469215352</v>
      </c>
      <c r="BA1038">
        <f>INDEX(Model_Assumptions[Values],9)*((INDEX(Model_Scenarios[GR Weight],2)*$AG1038)+(INDEX(Model_Scenarios[GP Weight],2)*$AH1038)+(INDEX(Model_Scenarios[LTV Weight],2)*$AI1038))-(INDEX(Model_Scenarios[LTV Weight],2)*$AP1038)-(INDEX(Model_Scenarios[GP Weight],2)*($AS1038+$AV1038+$AY1038))</f>
        <v>4.410430420104543</v>
      </c>
      <c r="BB1038">
        <f>INDEX(Model_Assumptions[Values],9)*((INDEX(Model_Scenarios[GR Weight],3)*$AG1038)+(INDEX(Model_Scenarios[GP Weight],3)*$AH1038)+(INDEX(Model_Scenarios[LTV Weight],3)*$AI1038))-(INDEX(Model_Scenarios[LTV Weight],3)*$AP1038)-(INDEX(Model_Scenarios[GP Weight],3)*($AS1038+$AV1038+$AY1038))</f>
        <v>5.9708078877939386</v>
      </c>
      <c r="BC1038">
        <f>INDEX(Model_Assumptions[Values],9)*((INDEX(Model_Scenarios[GR Weight],4)*$AG1038)+(INDEX(Model_Scenarios[GP Weight],4)*$AH1038)+(INDEX(Model_Scenarios[LTV Weight],4)*$AI1038))-(INDEX(Model_Scenarios[LTV Weight],4)*$AP1038)-(INDEX(Model_Scenarios[GP Weight],4)*($AS1038+$AV1038+$AY1038))</f>
        <v>6.7950571194534799</v>
      </c>
      <c r="BD1038">
        <f>INDEX(Model_Assumptions[Values],9)*((INDEX(Model_Scenarios[GR Weight],5)*$AG1038)+(INDEX(Model_Scenarios[GP Weight],5)*$AH1038)+(INDEX(Model_Scenarios[LTV Weight],5)*$AI1038))-(INDEX(Model_Scenarios[LTV Weight],5)*$AP1038)-(INDEX(Model_Scenarios[GP Weight],5)*($AS1038+$AV1038+$AY1038))</f>
        <v>6.5401875866706405</v>
      </c>
    </row>
    <row r="1039" spans="1:56" x14ac:dyDescent="0.25">
      <c r="A1039">
        <v>1038</v>
      </c>
      <c r="B1039">
        <v>21</v>
      </c>
      <c r="C1039" s="3">
        <v>38</v>
      </c>
      <c r="D1039" s="4">
        <v>0.74</v>
      </c>
      <c r="E1039" t="str">
        <v>SKU-1027</v>
      </c>
      <c r="F1039" t="str">
        <v>Raise</v>
      </c>
      <c r="G1039" t="str">
        <v>Full</v>
      </c>
      <c r="H1039">
        <v>34.479999999999997</v>
      </c>
      <c r="I1039">
        <v>19.239999999999998</v>
      </c>
      <c r="J1039">
        <v>19</v>
      </c>
      <c r="K1039">
        <v>655.11999999999989</v>
      </c>
      <c r="L1039">
        <v>289.55999999999995</v>
      </c>
      <c r="M1039">
        <v>0.44199535962877029</v>
      </c>
      <c r="N1039">
        <v>36.908161919642779</v>
      </c>
      <c r="O1039">
        <v>9.2269145535701682</v>
      </c>
      <c r="P1039">
        <v>28.46691455357012</v>
      </c>
      <c r="Q1039">
        <v>804.52718410151249</v>
      </c>
      <c r="R1039">
        <v>637.8751245376277</v>
      </c>
      <c r="S1039">
        <v>1</v>
      </c>
      <c r="T1039">
        <f t="shared" si="368"/>
        <v>36.276839820535656</v>
      </c>
      <c r="U1039">
        <f t="shared" si="369"/>
        <v>5.2112523797437915E-2</v>
      </c>
      <c r="V1039">
        <f>IF($F1039="Reduce", INDEX(Model_Assumptions[Values], 2), INDEX(Model_Assumptions[Values], 1))</f>
        <v>-0.4</v>
      </c>
      <c r="W1039">
        <f t="shared" si="370"/>
        <v>18.603944819139471</v>
      </c>
      <c r="X1039">
        <f t="shared" si="383"/>
        <v>674.89232623400676</v>
      </c>
      <c r="Y1039">
        <f t="shared" si="371"/>
        <v>316.95242791376336</v>
      </c>
      <c r="Z1039">
        <f t="shared" si="372"/>
        <v>19.772326234006869</v>
      </c>
      <c r="AA1039">
        <f t="shared" si="373"/>
        <v>27.392427913763413</v>
      </c>
      <c r="AB1039">
        <f t="shared" si="384"/>
        <v>0.46963406693687287</v>
      </c>
      <c r="AC1039">
        <f t="shared" si="374"/>
        <v>2.7638707308102584E-2</v>
      </c>
      <c r="AD1039">
        <f t="shared" si="375"/>
        <v>2.7638707308102584E-2</v>
      </c>
      <c r="AE1039">
        <f t="shared" si="376"/>
        <v>0.7400000000000001</v>
      </c>
      <c r="AF1039">
        <f t="shared" si="385"/>
        <v>165.84753237978313</v>
      </c>
      <c r="AG1039">
        <f t="shared" si="377"/>
        <v>2.1428968610483521</v>
      </c>
      <c r="AH1039">
        <f t="shared" si="378"/>
        <v>0.96225489637155104</v>
      </c>
      <c r="AI1039">
        <f t="shared" si="386"/>
        <v>0.2599999999999999</v>
      </c>
      <c r="AJ1039">
        <f>MAX(0, $R1039 - $AA1039) * INDEX(Model_Assumptions[Values], 7)</f>
        <v>1220.9653932477286</v>
      </c>
      <c r="AK1039">
        <f>MAX(0, INDEX(Model_Assumptions[Values], 4) - $AD1039)</f>
        <v>2.2361292691897419E-2</v>
      </c>
      <c r="AL1039">
        <f>MAX(0, INDEX(Model_Assumptions[Values], 5) - $AC1039)</f>
        <v>0</v>
      </c>
      <c r="AM1039">
        <f>INDEX(Model_Assumptions[Values], 6) * MAX(0, INDEX(Model_Assumptions[Values], 3) - $AB1039)^2</f>
        <v>0</v>
      </c>
      <c r="AN1039">
        <f t="shared" si="379"/>
        <v>1239.371903742317</v>
      </c>
      <c r="AO1039" cm="1">
        <f t="array" ref="AO1039">IFERROR(STDEV(IF($E$2:$E$2201=$E1039, $AJ$2:$AJ$2201)), 0)</f>
        <v>21.403341331583469</v>
      </c>
      <c r="AP1039">
        <f t="shared" si="387"/>
        <v>-0.85998303766838624</v>
      </c>
      <c r="AQ1039">
        <f t="shared" si="380"/>
        <v>3.1595591670306983E-2</v>
      </c>
      <c r="AR1039" cm="1">
        <f t="array" ref="AR1039">IFERROR(STDEV(IF($E$2:$E$2201=$E1039, $AK$2:$AK$2201)), 0)</f>
        <v>1.0714196500850667E-2</v>
      </c>
      <c r="AS1039">
        <f t="shared" si="388"/>
        <v>-0.86187508112963906</v>
      </c>
      <c r="AT1039">
        <f t="shared" si="381"/>
        <v>5.4163941120709139E-3</v>
      </c>
      <c r="AU1039" cm="1">
        <f t="array" ref="AU1039">IFERROR(STDEV(IF($E$2:$E$2201=$E1039, $AL$2:$AL$2201)), 0)</f>
        <v>6.6867943926535505E-3</v>
      </c>
      <c r="AV1039">
        <f t="shared" si="389"/>
        <v>-0.81001355717197432</v>
      </c>
      <c r="AW1039">
        <f t="shared" si="382"/>
        <v>0</v>
      </c>
      <c r="AX1039" cm="1">
        <f t="array" ref="AX1039">IFERROR(STDEV(IF($E$2:$E$2201=$E1039, $AM$2:$AM$2201)), 0)</f>
        <v>0</v>
      </c>
      <c r="AY1039">
        <f t="shared" si="390"/>
        <v>-0.81001355717197432</v>
      </c>
      <c r="AZ1039">
        <f>INDEX(Model_Assumptions[Values],9)*((INDEX(Model_Scenarios[GR Weight],1)*$AG1039)+(INDEX(Model_Scenarios[GP Weight],1)*$AH1039)+(INDEX(Model_Scenarios[LTV Weight],1)*$AI1039))-(INDEX(Model_Scenarios[LTV Weight],1)*$AP1039)-(INDEX(Model_Scenarios[GP Weight],1)*($AS1039+$AV1039+$AY1039))</f>
        <v>3.5287525283920189</v>
      </c>
      <c r="BA1039">
        <f>INDEX(Model_Assumptions[Values],9)*((INDEX(Model_Scenarios[GR Weight],2)*$AG1039)+(INDEX(Model_Scenarios[GP Weight],2)*$AH1039)+(INDEX(Model_Scenarios[LTV Weight],2)*$AI1039))-(INDEX(Model_Scenarios[LTV Weight],2)*$AP1039)-(INDEX(Model_Scenarios[GP Weight],2)*($AS1039+$AV1039+$AY1039))</f>
        <v>4.4697969557369834</v>
      </c>
      <c r="BB1039">
        <f>INDEX(Model_Assumptions[Values],9)*((INDEX(Model_Scenarios[GR Weight],3)*$AG1039)+(INDEX(Model_Scenarios[GP Weight],3)*$AH1039)+(INDEX(Model_Scenarios[LTV Weight],3)*$AI1039))-(INDEX(Model_Scenarios[LTV Weight],3)*$AP1039)-(INDEX(Model_Scenarios[GP Weight],3)*($AS1039+$AV1039+$AY1039))</f>
        <v>6.0952261284437643</v>
      </c>
      <c r="BC1039">
        <f>INDEX(Model_Assumptions[Values],9)*((INDEX(Model_Scenarios[GR Weight],4)*$AG1039)+(INDEX(Model_Scenarios[GP Weight],4)*$AH1039)+(INDEX(Model_Scenarios[LTV Weight],4)*$AI1039))-(INDEX(Model_Scenarios[LTV Weight],4)*$AP1039)-(INDEX(Model_Scenarios[GP Weight],4)*($AS1039+$AV1039+$AY1039))</f>
        <v>6.9506762552011017</v>
      </c>
      <c r="BD1039">
        <f>INDEX(Model_Assumptions[Values],9)*((INDEX(Model_Scenarios[GR Weight],5)*$AG1039)+(INDEX(Model_Scenarios[GP Weight],5)*$AH1039)+(INDEX(Model_Scenarios[LTV Weight],5)*$AI1039))-(INDEX(Model_Scenarios[LTV Weight],5)*$AP1039)-(INDEX(Model_Scenarios[GP Weight],5)*($AS1039+$AV1039+$AY1039))</f>
        <v>6.6941397929976869</v>
      </c>
    </row>
    <row r="1040" spans="1:56" x14ac:dyDescent="0.25">
      <c r="A1040">
        <v>1039</v>
      </c>
      <c r="B1040">
        <v>21</v>
      </c>
      <c r="C1040" s="3">
        <v>39</v>
      </c>
      <c r="D1040" s="4">
        <v>0.76</v>
      </c>
      <c r="E1040" t="str">
        <v>SKU-1027</v>
      </c>
      <c r="F1040" t="str">
        <v>Raise</v>
      </c>
      <c r="G1040" t="str">
        <v>Full</v>
      </c>
      <c r="H1040">
        <v>34.479999999999997</v>
      </c>
      <c r="I1040">
        <v>19.239999999999998</v>
      </c>
      <c r="J1040">
        <v>19</v>
      </c>
      <c r="K1040">
        <v>655.11999999999989</v>
      </c>
      <c r="L1040">
        <v>289.55999999999995</v>
      </c>
      <c r="M1040">
        <v>0.44199535962877029</v>
      </c>
      <c r="N1040">
        <v>36.908161919642779</v>
      </c>
      <c r="O1040">
        <v>9.2269145535701682</v>
      </c>
      <c r="P1040">
        <v>28.46691455357012</v>
      </c>
      <c r="Q1040">
        <v>804.52718410151249</v>
      </c>
      <c r="R1040">
        <v>637.8751245376277</v>
      </c>
      <c r="S1040">
        <v>1</v>
      </c>
      <c r="T1040">
        <f t="shared" si="368"/>
        <v>36.325403058928515</v>
      </c>
      <c r="U1040">
        <f t="shared" si="369"/>
        <v>5.352097038655796E-2</v>
      </c>
      <c r="V1040">
        <f>IF($F1040="Reduce", INDEX(Model_Assumptions[Values], 2), INDEX(Model_Assumptions[Values], 1))</f>
        <v>-0.4</v>
      </c>
      <c r="W1040">
        <f t="shared" si="370"/>
        <v>18.593240625062158</v>
      </c>
      <c r="X1040">
        <f t="shared" si="383"/>
        <v>675.40695987702691</v>
      </c>
      <c r="Y1040">
        <f t="shared" si="371"/>
        <v>317.673010250831</v>
      </c>
      <c r="Z1040">
        <f t="shared" si="372"/>
        <v>20.286959877027016</v>
      </c>
      <c r="AA1040">
        <f t="shared" si="373"/>
        <v>28.113010250831053</v>
      </c>
      <c r="AB1040">
        <f t="shared" si="384"/>
        <v>0.47034311033553838</v>
      </c>
      <c r="AC1040">
        <f t="shared" si="374"/>
        <v>2.8347750706768093E-2</v>
      </c>
      <c r="AD1040">
        <f t="shared" si="375"/>
        <v>2.8347750706768093E-2</v>
      </c>
      <c r="AE1040">
        <f t="shared" si="376"/>
        <v>0.76000000000000145</v>
      </c>
      <c r="AF1040">
        <f t="shared" si="385"/>
        <v>153.09002988902972</v>
      </c>
      <c r="AG1040">
        <f t="shared" si="377"/>
        <v>2.1986721302385299</v>
      </c>
      <c r="AH1040">
        <f t="shared" si="378"/>
        <v>0.98756787279938341</v>
      </c>
      <c r="AI1040">
        <f t="shared" si="386"/>
        <v>0.23999999999999855</v>
      </c>
      <c r="AJ1040">
        <f>MAX(0, $R1040 - $AA1040) * INDEX(Model_Assumptions[Values], 7)</f>
        <v>1219.5242285735933</v>
      </c>
      <c r="AK1040">
        <f>MAX(0, INDEX(Model_Assumptions[Values], 4) - $AD1040)</f>
        <v>2.1652249293231909E-2</v>
      </c>
      <c r="AL1040">
        <f>MAX(0, INDEX(Model_Assumptions[Values], 5) - $AC1040)</f>
        <v>0</v>
      </c>
      <c r="AM1040">
        <f>INDEX(Model_Assumptions[Values], 6) * MAX(0, INDEX(Model_Assumptions[Values], 3) - $AB1040)^2</f>
        <v>0</v>
      </c>
      <c r="AN1040">
        <f t="shared" si="379"/>
        <v>1239.371903742317</v>
      </c>
      <c r="AO1040" cm="1">
        <f t="array" ref="AO1040">IFERROR(STDEV(IF($E$2:$E$2201=$E1040, $AJ$2:$AJ$2201)), 0)</f>
        <v>21.403341331583469</v>
      </c>
      <c r="AP1040">
        <f t="shared" si="387"/>
        <v>-0.92731666804920199</v>
      </c>
      <c r="AQ1040">
        <f t="shared" si="380"/>
        <v>3.1595591670306983E-2</v>
      </c>
      <c r="AR1040" cm="1">
        <f t="array" ref="AR1040">IFERROR(STDEV(IF($E$2:$E$2201=$E1040, $AK$2:$AK$2201)), 0)</f>
        <v>1.0714196500850667E-2</v>
      </c>
      <c r="AS1040">
        <f t="shared" si="388"/>
        <v>-0.92805301604143708</v>
      </c>
      <c r="AT1040">
        <f t="shared" si="381"/>
        <v>5.4163941120709139E-3</v>
      </c>
      <c r="AU1040" cm="1">
        <f t="array" ref="AU1040">IFERROR(STDEV(IF($E$2:$E$2201=$E1040, $AL$2:$AL$2201)), 0)</f>
        <v>6.6867943926535505E-3</v>
      </c>
      <c r="AV1040">
        <f t="shared" si="389"/>
        <v>-0.81001355717197432</v>
      </c>
      <c r="AW1040">
        <f t="shared" si="382"/>
        <v>0</v>
      </c>
      <c r="AX1040" cm="1">
        <f t="array" ref="AX1040">IFERROR(STDEV(IF($E$2:$E$2201=$E1040, $AM$2:$AM$2201)), 0)</f>
        <v>0</v>
      </c>
      <c r="AY1040">
        <f t="shared" si="390"/>
        <v>-0.81001355717197432</v>
      </c>
      <c r="AZ1040">
        <f>INDEX(Model_Assumptions[Values],9)*((INDEX(Model_Scenarios[GR Weight],1)*$AG1040)+(INDEX(Model_Scenarios[GP Weight],1)*$AH1040)+(INDEX(Model_Scenarios[LTV Weight],1)*$AI1040))-(INDEX(Model_Scenarios[LTV Weight],1)*$AP1040)-(INDEX(Model_Scenarios[GP Weight],1)*($AS1040+$AV1040+$AY1040))</f>
        <v>3.5497813489968508</v>
      </c>
      <c r="BA1040">
        <f>INDEX(Model_Assumptions[Values],9)*((INDEX(Model_Scenarios[GR Weight],2)*$AG1040)+(INDEX(Model_Scenarios[GP Weight],2)*$AH1040)+(INDEX(Model_Scenarios[LTV Weight],2)*$AI1040))-(INDEX(Model_Scenarios[LTV Weight],2)*$AP1040)-(INDEX(Model_Scenarios[GP Weight],2)*($AS1040+$AV1040+$AY1040))</f>
        <v>4.528943830787334</v>
      </c>
      <c r="BB1040">
        <f>INDEX(Model_Assumptions[Values],9)*((INDEX(Model_Scenarios[GR Weight],3)*$AG1040)+(INDEX(Model_Scenarios[GP Weight],3)*$AH1040)+(INDEX(Model_Scenarios[LTV Weight],3)*$AI1040))-(INDEX(Model_Scenarios[LTV Weight],3)*$AP1040)-(INDEX(Model_Scenarios[GP Weight],3)*($AS1040+$AV1040+$AY1040))</f>
        <v>6.2193386530516461</v>
      </c>
      <c r="BC1040">
        <f>INDEX(Model_Assumptions[Values],9)*((INDEX(Model_Scenarios[GR Weight],4)*$AG1040)+(INDEX(Model_Scenarios[GP Weight],4)*$AH1040)+(INDEX(Model_Scenarios[LTV Weight],4)*$AI1040))-(INDEX(Model_Scenarios[LTV Weight],4)*$AP1040)-(INDEX(Model_Scenarios[GP Weight],4)*($AS1040+$AV1040+$AY1040))</f>
        <v>7.1059430513659914</v>
      </c>
      <c r="BD1040">
        <f>INDEX(Model_Assumptions[Values],9)*((INDEX(Model_Scenarios[GR Weight],5)*$AG1040)+(INDEX(Model_Scenarios[GP Weight],5)*$AH1040)+(INDEX(Model_Scenarios[LTV Weight],5)*$AI1040))-(INDEX(Model_Scenarios[LTV Weight],5)*$AP1040)-(INDEX(Model_Scenarios[GP Weight],5)*($AS1040+$AV1040+$AY1040))</f>
        <v>6.8477570191610955</v>
      </c>
    </row>
    <row r="1041" spans="1:56" x14ac:dyDescent="0.25">
      <c r="A1041">
        <v>1040</v>
      </c>
      <c r="B1041">
        <v>21</v>
      </c>
      <c r="C1041" s="3">
        <v>40</v>
      </c>
      <c r="D1041" s="4">
        <v>0.78</v>
      </c>
      <c r="E1041" t="str">
        <v>SKU-1027</v>
      </c>
      <c r="F1041" t="str">
        <v>Raise</v>
      </c>
      <c r="G1041" t="str">
        <v>Full</v>
      </c>
      <c r="H1041">
        <v>34.479999999999997</v>
      </c>
      <c r="I1041">
        <v>19.239999999999998</v>
      </c>
      <c r="J1041">
        <v>19</v>
      </c>
      <c r="K1041">
        <v>655.11999999999989</v>
      </c>
      <c r="L1041">
        <v>289.55999999999995</v>
      </c>
      <c r="M1041">
        <v>0.44199535962877029</v>
      </c>
      <c r="N1041">
        <v>36.908161919642779</v>
      </c>
      <c r="O1041">
        <v>9.2269145535701682</v>
      </c>
      <c r="P1041">
        <v>28.46691455357012</v>
      </c>
      <c r="Q1041">
        <v>804.52718410151249</v>
      </c>
      <c r="R1041">
        <v>637.8751245376277</v>
      </c>
      <c r="S1041">
        <v>1</v>
      </c>
      <c r="T1041">
        <f t="shared" si="368"/>
        <v>36.373966297321367</v>
      </c>
      <c r="U1041">
        <f t="shared" si="369"/>
        <v>5.492941697567779E-2</v>
      </c>
      <c r="V1041">
        <f>IF($F1041="Reduce", INDEX(Model_Assumptions[Values], 2), INDEX(Model_Assumptions[Values], 1))</f>
        <v>-0.4</v>
      </c>
      <c r="W1041">
        <f t="shared" si="370"/>
        <v>18.582536430984849</v>
      </c>
      <c r="X1041">
        <f t="shared" si="383"/>
        <v>675.92055385938932</v>
      </c>
      <c r="Y1041">
        <f t="shared" si="371"/>
        <v>318.39255292724084</v>
      </c>
      <c r="Z1041">
        <f t="shared" si="372"/>
        <v>20.800553859389424</v>
      </c>
      <c r="AA1041">
        <f t="shared" si="373"/>
        <v>28.832552927240897</v>
      </c>
      <c r="AB1041">
        <f t="shared" si="384"/>
        <v>0.47105026043264181</v>
      </c>
      <c r="AC1041">
        <f t="shared" si="374"/>
        <v>2.905490080387152E-2</v>
      </c>
      <c r="AD1041">
        <f t="shared" si="375"/>
        <v>2.905490080387152E-2</v>
      </c>
      <c r="AE1041">
        <f t="shared" si="376"/>
        <v>0.7799999999999998</v>
      </c>
      <c r="AF1041">
        <f t="shared" si="385"/>
        <v>140.33252739827822</v>
      </c>
      <c r="AG1041">
        <f t="shared" si="377"/>
        <v>2.2543347224713455</v>
      </c>
      <c r="AH1041">
        <f t="shared" si="378"/>
        <v>1.0128443275080867</v>
      </c>
      <c r="AI1041">
        <f t="shared" si="386"/>
        <v>0.2200000000000002</v>
      </c>
      <c r="AJ1041">
        <f>MAX(0, $R1041 - $AA1041) * INDEX(Model_Assumptions[Values], 7)</f>
        <v>1218.0851432207737</v>
      </c>
      <c r="AK1041">
        <f>MAX(0, INDEX(Model_Assumptions[Values], 4) - $AD1041)</f>
        <v>2.0945099196128483E-2</v>
      </c>
      <c r="AL1041">
        <f>MAX(0, INDEX(Model_Assumptions[Values], 5) - $AC1041)</f>
        <v>0</v>
      </c>
      <c r="AM1041">
        <f>INDEX(Model_Assumptions[Values], 6) * MAX(0, INDEX(Model_Assumptions[Values], 3) - $AB1041)^2</f>
        <v>0</v>
      </c>
      <c r="AN1041">
        <f t="shared" si="379"/>
        <v>1239.371903742317</v>
      </c>
      <c r="AO1041" cm="1">
        <f t="array" ref="AO1041">IFERROR(STDEV(IF($E$2:$E$2201=$E1041, $AJ$2:$AJ$2201)), 0)</f>
        <v>21.403341331583469</v>
      </c>
      <c r="AP1041">
        <f t="shared" si="387"/>
        <v>-0.99455314905116654</v>
      </c>
      <c r="AQ1041">
        <f t="shared" si="380"/>
        <v>3.1595591670306983E-2</v>
      </c>
      <c r="AR1041" cm="1">
        <f t="array" ref="AR1041">IFERROR(STDEV(IF($E$2:$E$2201=$E1041, $AK$2:$AK$2201)), 0)</f>
        <v>1.0714196500850667E-2</v>
      </c>
      <c r="AS1041">
        <f t="shared" si="388"/>
        <v>-0.99405424133605258</v>
      </c>
      <c r="AT1041">
        <f t="shared" si="381"/>
        <v>5.4163941120709139E-3</v>
      </c>
      <c r="AU1041" cm="1">
        <f t="array" ref="AU1041">IFERROR(STDEV(IF($E$2:$E$2201=$E1041, $AL$2:$AL$2201)), 0)</f>
        <v>6.6867943926535505E-3</v>
      </c>
      <c r="AV1041">
        <f t="shared" si="389"/>
        <v>-0.81001355717197432</v>
      </c>
      <c r="AW1041">
        <f t="shared" si="382"/>
        <v>0</v>
      </c>
      <c r="AX1041" cm="1">
        <f t="array" ref="AX1041">IFERROR(STDEV(IF($E$2:$E$2201=$E1041, $AM$2:$AM$2201)), 0)</f>
        <v>0</v>
      </c>
      <c r="AY1041">
        <f t="shared" si="390"/>
        <v>-0.81001355717197432</v>
      </c>
      <c r="AZ1041">
        <f>INDEX(Model_Assumptions[Values],9)*((INDEX(Model_Scenarios[GR Weight],1)*$AG1041)+(INDEX(Model_Scenarios[GP Weight],1)*$AH1041)+(INDEX(Model_Scenarios[LTV Weight],1)*$AI1041))-(INDEX(Model_Scenarios[LTV Weight],1)*$AP1041)-(INDEX(Model_Scenarios[GP Weight],1)*($AS1041+$AV1041+$AY1041))</f>
        <v>3.5706401797986502</v>
      </c>
      <c r="BA1041">
        <f>INDEX(Model_Assumptions[Values],9)*((INDEX(Model_Scenarios[GR Weight],2)*$AG1041)+(INDEX(Model_Scenarios[GP Weight],2)*$AH1041)+(INDEX(Model_Scenarios[LTV Weight],2)*$AI1041))-(INDEX(Model_Scenarios[LTV Weight],2)*$AP1041)-(INDEX(Model_Scenarios[GP Weight],2)*($AS1041+$AV1041+$AY1041))</f>
        <v>4.5878711873808546</v>
      </c>
      <c r="BB1041">
        <f>INDEX(Model_Assumptions[Values],9)*((INDEX(Model_Scenarios[GR Weight],3)*$AG1041)+(INDEX(Model_Scenarios[GP Weight],3)*$AH1041)+(INDEX(Model_Scenarios[LTV Weight],3)*$AI1041))-(INDEX(Model_Scenarios[LTV Weight],3)*$AP1041)-(INDEX(Model_Scenarios[GP Weight],3)*($AS1041+$AV1041+$AY1041))</f>
        <v>6.3431457103368016</v>
      </c>
      <c r="BC1041">
        <f>INDEX(Model_Assumptions[Values],9)*((INDEX(Model_Scenarios[GR Weight],4)*$AG1041)+(INDEX(Model_Scenarios[GP Weight],4)*$AH1041)+(INDEX(Model_Scenarios[LTV Weight],4)*$AI1041))-(INDEX(Model_Scenarios[LTV Weight],4)*$AP1041)-(INDEX(Model_Scenarios[GP Weight],4)*($AS1041+$AV1041+$AY1041))</f>
        <v>7.2608577566673578</v>
      </c>
      <c r="BD1041">
        <f>INDEX(Model_Assumptions[Values],9)*((INDEX(Model_Scenarios[GR Weight],5)*$AG1041)+(INDEX(Model_Scenarios[GP Weight],5)*$AH1041)+(INDEX(Model_Scenarios[LTV Weight],5)*$AI1041))-(INDEX(Model_Scenarios[LTV Weight],5)*$AP1041)-(INDEX(Model_Scenarios[GP Weight],5)*($AS1041+$AV1041+$AY1041))</f>
        <v>7.0010396560053785</v>
      </c>
    </row>
    <row r="1042" spans="1:56" x14ac:dyDescent="0.25">
      <c r="A1042">
        <v>1041</v>
      </c>
      <c r="B1042">
        <v>21</v>
      </c>
      <c r="C1042" s="3">
        <v>41</v>
      </c>
      <c r="D1042" s="4">
        <v>0.8</v>
      </c>
      <c r="E1042" t="str">
        <v>SKU-1027</v>
      </c>
      <c r="F1042" t="str">
        <v>Raise</v>
      </c>
      <c r="G1042" t="str">
        <v>Full</v>
      </c>
      <c r="H1042">
        <v>34.479999999999997</v>
      </c>
      <c r="I1042">
        <v>19.239999999999998</v>
      </c>
      <c r="J1042">
        <v>19</v>
      </c>
      <c r="K1042">
        <v>655.11999999999989</v>
      </c>
      <c r="L1042">
        <v>289.55999999999995</v>
      </c>
      <c r="M1042">
        <v>0.44199535962877029</v>
      </c>
      <c r="N1042">
        <v>36.908161919642779</v>
      </c>
      <c r="O1042">
        <v>9.2269145535701682</v>
      </c>
      <c r="P1042">
        <v>28.46691455357012</v>
      </c>
      <c r="Q1042">
        <v>804.52718410151249</v>
      </c>
      <c r="R1042">
        <v>637.8751245376277</v>
      </c>
      <c r="S1042">
        <v>1</v>
      </c>
      <c r="T1042">
        <f t="shared" si="368"/>
        <v>36.422529535714226</v>
      </c>
      <c r="U1042">
        <f t="shared" si="369"/>
        <v>5.6337863564797828E-2</v>
      </c>
      <c r="V1042">
        <f>IF($F1042="Reduce", INDEX(Model_Assumptions[Values], 2), INDEX(Model_Assumptions[Values], 1))</f>
        <v>-0.4</v>
      </c>
      <c r="W1042">
        <f t="shared" si="370"/>
        <v>18.571832236907536</v>
      </c>
      <c r="X1042">
        <f t="shared" si="383"/>
        <v>676.43310818109433</v>
      </c>
      <c r="Y1042">
        <f t="shared" si="371"/>
        <v>319.11105594299335</v>
      </c>
      <c r="Z1042">
        <f t="shared" si="372"/>
        <v>21.313108181094435</v>
      </c>
      <c r="AA1042">
        <f t="shared" si="373"/>
        <v>29.551055942993401</v>
      </c>
      <c r="AB1042">
        <f t="shared" si="384"/>
        <v>0.47175552480136895</v>
      </c>
      <c r="AC1042">
        <f t="shared" si="374"/>
        <v>2.9760165172598663E-2</v>
      </c>
      <c r="AD1042">
        <f t="shared" si="375"/>
        <v>2.9760165172598663E-2</v>
      </c>
      <c r="AE1042">
        <f t="shared" si="376"/>
        <v>0.80000000000000115</v>
      </c>
      <c r="AF1042">
        <f t="shared" si="385"/>
        <v>127.57502490752481</v>
      </c>
      <c r="AG1042">
        <f t="shared" si="377"/>
        <v>2.3098846377468356</v>
      </c>
      <c r="AH1042">
        <f t="shared" si="378"/>
        <v>1.0380842604976772</v>
      </c>
      <c r="AI1042">
        <f t="shared" si="386"/>
        <v>0.19999999999999885</v>
      </c>
      <c r="AJ1042">
        <f>MAX(0, $R1042 - $AA1042) * INDEX(Model_Assumptions[Values], 7)</f>
        <v>1216.6481371892687</v>
      </c>
      <c r="AK1042">
        <f>MAX(0, INDEX(Model_Assumptions[Values], 4) - $AD1042)</f>
        <v>2.023983482740134E-2</v>
      </c>
      <c r="AL1042">
        <f>MAX(0, INDEX(Model_Assumptions[Values], 5) - $AC1042)</f>
        <v>0</v>
      </c>
      <c r="AM1042">
        <f>INDEX(Model_Assumptions[Values], 6) * MAX(0, INDEX(Model_Assumptions[Values], 3) - $AB1042)^2</f>
        <v>0</v>
      </c>
      <c r="AN1042">
        <f t="shared" si="379"/>
        <v>1239.371903742317</v>
      </c>
      <c r="AO1042" cm="1">
        <f t="array" ref="AO1042">IFERROR(STDEV(IF($E$2:$E$2201=$E1042, $AJ$2:$AJ$2201)), 0)</f>
        <v>21.403341331583469</v>
      </c>
      <c r="AP1042">
        <f t="shared" si="387"/>
        <v>-1.0616924806743331</v>
      </c>
      <c r="AQ1042">
        <f t="shared" si="380"/>
        <v>3.1595591670306983E-2</v>
      </c>
      <c r="AR1042" cm="1">
        <f t="array" ref="AR1042">IFERROR(STDEV(IF($E$2:$E$2201=$E1042, $AK$2:$AK$2201)), 0)</f>
        <v>1.0714196500850667E-2</v>
      </c>
      <c r="AS1042">
        <f t="shared" si="388"/>
        <v>-1.0598794638500459</v>
      </c>
      <c r="AT1042">
        <f t="shared" si="381"/>
        <v>5.4163941120709139E-3</v>
      </c>
      <c r="AU1042" cm="1">
        <f t="array" ref="AU1042">IFERROR(STDEV(IF($E$2:$E$2201=$E1042, $AL$2:$AL$2201)), 0)</f>
        <v>6.6867943926535505E-3</v>
      </c>
      <c r="AV1042">
        <f t="shared" si="389"/>
        <v>-0.81001355717197432</v>
      </c>
      <c r="AW1042">
        <f t="shared" si="382"/>
        <v>0</v>
      </c>
      <c r="AX1042" cm="1">
        <f t="array" ref="AX1042">IFERROR(STDEV(IF($E$2:$E$2201=$E1042, $AM$2:$AM$2201)), 0)</f>
        <v>0</v>
      </c>
      <c r="AY1042">
        <f t="shared" si="390"/>
        <v>-0.81001355717197432</v>
      </c>
      <c r="AZ1042">
        <f>INDEX(Model_Assumptions[Values],9)*((INDEX(Model_Scenarios[GR Weight],1)*$AG1042)+(INDEX(Model_Scenarios[GP Weight],1)*$AH1042)+(INDEX(Model_Scenarios[LTV Weight],1)*$AI1042))-(INDEX(Model_Scenarios[LTV Weight],1)*$AP1042)-(INDEX(Model_Scenarios[GP Weight],1)*($AS1042+$AV1042+$AY1042))</f>
        <v>3.5913290914811182</v>
      </c>
      <c r="BA1042">
        <f>INDEX(Model_Assumptions[Values],9)*((INDEX(Model_Scenarios[GR Weight],2)*$AG1042)+(INDEX(Model_Scenarios[GP Weight],2)*$AH1042)+(INDEX(Model_Scenarios[LTV Weight],2)*$AI1042))-(INDEX(Model_Scenarios[LTV Weight],2)*$AP1042)-(INDEX(Model_Scenarios[GP Weight],2)*($AS1042+$AV1042+$AY1042))</f>
        <v>4.6465791668849157</v>
      </c>
      <c r="BB1042">
        <f>INDEX(Model_Assumptions[Values],9)*((INDEX(Model_Scenarios[GR Weight],3)*$AG1042)+(INDEX(Model_Scenarios[GP Weight],3)*$AH1042)+(INDEX(Model_Scenarios[LTV Weight],3)*$AI1042))-(INDEX(Model_Scenarios[LTV Weight],3)*$AP1042)-(INDEX(Model_Scenarios[GP Weight],3)*($AS1042+$AV1042+$AY1042))</f>
        <v>6.4666475476921086</v>
      </c>
      <c r="BC1042">
        <f>INDEX(Model_Assumptions[Values],9)*((INDEX(Model_Scenarios[GR Weight],4)*$AG1042)+(INDEX(Model_Scenarios[GP Weight],4)*$AH1042)+(INDEX(Model_Scenarios[LTV Weight],4)*$AI1042))-(INDEX(Model_Scenarios[LTV Weight],4)*$AP1042)-(INDEX(Model_Scenarios[GP Weight],4)*($AS1042+$AV1042+$AY1042))</f>
        <v>7.4154206184980938</v>
      </c>
      <c r="BD1042">
        <f>INDEX(Model_Assumptions[Values],9)*((INDEX(Model_Scenarios[GR Weight],5)*$AG1042)+(INDEX(Model_Scenarios[GP Weight],5)*$AH1042)+(INDEX(Model_Scenarios[LTV Weight],5)*$AI1042))-(INDEX(Model_Scenarios[LTV Weight],5)*$AP1042)-(INDEX(Model_Scenarios[GP Weight],5)*($AS1042+$AV1042+$AY1042))</f>
        <v>7.1539880922907271</v>
      </c>
    </row>
    <row r="1043" spans="1:56" x14ac:dyDescent="0.25">
      <c r="A1043">
        <v>1042</v>
      </c>
      <c r="B1043">
        <v>21</v>
      </c>
      <c r="C1043" s="3">
        <v>42</v>
      </c>
      <c r="D1043" s="4">
        <v>0.82000000000000006</v>
      </c>
      <c r="E1043" t="str">
        <v>SKU-1027</v>
      </c>
      <c r="F1043" t="str">
        <v>Raise</v>
      </c>
      <c r="G1043" t="str">
        <v>Full</v>
      </c>
      <c r="H1043">
        <v>34.479999999999997</v>
      </c>
      <c r="I1043">
        <v>19.239999999999998</v>
      </c>
      <c r="J1043">
        <v>19</v>
      </c>
      <c r="K1043">
        <v>655.11999999999989</v>
      </c>
      <c r="L1043">
        <v>289.55999999999995</v>
      </c>
      <c r="M1043">
        <v>0.44199535962877029</v>
      </c>
      <c r="N1043">
        <v>36.908161919642779</v>
      </c>
      <c r="O1043">
        <v>9.2269145535701682</v>
      </c>
      <c r="P1043">
        <v>28.46691455357012</v>
      </c>
      <c r="Q1043">
        <v>804.52718410151249</v>
      </c>
      <c r="R1043">
        <v>637.8751245376277</v>
      </c>
      <c r="S1043">
        <v>1</v>
      </c>
      <c r="T1043">
        <f t="shared" si="368"/>
        <v>36.471092774107078</v>
      </c>
      <c r="U1043">
        <f t="shared" si="369"/>
        <v>5.7746310153917658E-2</v>
      </c>
      <c r="V1043">
        <f>IF($F1043="Reduce", INDEX(Model_Assumptions[Values], 2), INDEX(Model_Assumptions[Values], 1))</f>
        <v>-0.4</v>
      </c>
      <c r="W1043">
        <f t="shared" si="370"/>
        <v>18.561128042830227</v>
      </c>
      <c r="X1043">
        <f t="shared" si="383"/>
        <v>676.94462284214171</v>
      </c>
      <c r="Y1043">
        <f t="shared" si="371"/>
        <v>319.82851929808817</v>
      </c>
      <c r="Z1043">
        <f t="shared" si="372"/>
        <v>21.824622842141821</v>
      </c>
      <c r="AA1043">
        <f t="shared" si="373"/>
        <v>30.268519298088222</v>
      </c>
      <c r="AB1043">
        <f t="shared" si="384"/>
        <v>0.47245891097456832</v>
      </c>
      <c r="AC1043">
        <f t="shared" si="374"/>
        <v>3.0463551345798034E-2</v>
      </c>
      <c r="AD1043">
        <f t="shared" si="375"/>
        <v>3.0463551345798034E-2</v>
      </c>
      <c r="AE1043">
        <f t="shared" si="376"/>
        <v>0.81999999999999962</v>
      </c>
      <c r="AF1043">
        <f t="shared" si="385"/>
        <v>114.81752241677323</v>
      </c>
      <c r="AG1043">
        <f t="shared" si="377"/>
        <v>2.3653218760649759</v>
      </c>
      <c r="AH1043">
        <f t="shared" si="378"/>
        <v>1.0632876717681423</v>
      </c>
      <c r="AI1043">
        <f t="shared" si="386"/>
        <v>0.18000000000000038</v>
      </c>
      <c r="AJ1043">
        <f>MAX(0, $R1043 - $AA1043) * INDEX(Model_Assumptions[Values], 7)</f>
        <v>1215.213210479079</v>
      </c>
      <c r="AK1043">
        <f>MAX(0, INDEX(Model_Assumptions[Values], 4) - $AD1043)</f>
        <v>1.9536448654201968E-2</v>
      </c>
      <c r="AL1043">
        <f>MAX(0, INDEX(Model_Assumptions[Values], 5) - $AC1043)</f>
        <v>0</v>
      </c>
      <c r="AM1043">
        <f>INDEX(Model_Assumptions[Values], 6) * MAX(0, INDEX(Model_Assumptions[Values], 3) - $AB1043)^2</f>
        <v>0</v>
      </c>
      <c r="AN1043">
        <f t="shared" si="379"/>
        <v>1239.371903742317</v>
      </c>
      <c r="AO1043" cm="1">
        <f t="array" ref="AO1043">IFERROR(STDEV(IF($E$2:$E$2201=$E1043, $AJ$2:$AJ$2201)), 0)</f>
        <v>21.403341331583469</v>
      </c>
      <c r="AP1043">
        <f t="shared" si="387"/>
        <v>-1.1287346629186694</v>
      </c>
      <c r="AQ1043">
        <f t="shared" si="380"/>
        <v>3.1595591670306983E-2</v>
      </c>
      <c r="AR1043" cm="1">
        <f t="array" ref="AR1043">IFERROR(STDEV(IF($E$2:$E$2201=$E1043, $AK$2:$AK$2201)), 0)</f>
        <v>1.0714196500850667E-2</v>
      </c>
      <c r="AS1043">
        <f t="shared" si="388"/>
        <v>-1.1255293866551321</v>
      </c>
      <c r="AT1043">
        <f t="shared" si="381"/>
        <v>5.4163941120709139E-3</v>
      </c>
      <c r="AU1043" cm="1">
        <f t="array" ref="AU1043">IFERROR(STDEV(IF($E$2:$E$2201=$E1043, $AL$2:$AL$2201)), 0)</f>
        <v>6.6867943926535505E-3</v>
      </c>
      <c r="AV1043">
        <f t="shared" si="389"/>
        <v>-0.81001355717197432</v>
      </c>
      <c r="AW1043">
        <f t="shared" si="382"/>
        <v>0</v>
      </c>
      <c r="AX1043" cm="1">
        <f t="array" ref="AX1043">IFERROR(STDEV(IF($E$2:$E$2201=$E1043, $AM$2:$AM$2201)), 0)</f>
        <v>0</v>
      </c>
      <c r="AY1043">
        <f t="shared" si="390"/>
        <v>-0.81001355717197432</v>
      </c>
      <c r="AZ1043">
        <f>INDEX(Model_Assumptions[Values],9)*((INDEX(Model_Scenarios[GR Weight],1)*$AG1043)+(INDEX(Model_Scenarios[GP Weight],1)*$AH1043)+(INDEX(Model_Scenarios[LTV Weight],1)*$AI1043))-(INDEX(Model_Scenarios[LTV Weight],1)*$AP1043)-(INDEX(Model_Scenarios[GP Weight],1)*($AS1043+$AV1043+$AY1043))</f>
        <v>3.6118481543514043</v>
      </c>
      <c r="BA1043">
        <f>INDEX(Model_Assumptions[Values],9)*((INDEX(Model_Scenarios[GR Weight],2)*$AG1043)+(INDEX(Model_Scenarios[GP Weight],2)*$AH1043)+(INDEX(Model_Scenarios[LTV Weight],2)*$AI1043))-(INDEX(Model_Scenarios[LTV Weight],2)*$AP1043)-(INDEX(Model_Scenarios[GP Weight],2)*($AS1043+$AV1043+$AY1043))</f>
        <v>4.7050679099138266</v>
      </c>
      <c r="BB1043">
        <f>INDEX(Model_Assumptions[Values],9)*((INDEX(Model_Scenarios[GR Weight],3)*$AG1043)+(INDEX(Model_Scenarios[GP Weight],3)*$AH1043)+(INDEX(Model_Scenarios[LTV Weight],3)*$AI1043))-(INDEX(Model_Scenarios[LTV Weight],3)*$AP1043)-(INDEX(Model_Scenarios[GP Weight],3)*($AS1043+$AV1043+$AY1043))</f>
        <v>6.5898444111926153</v>
      </c>
      <c r="BC1043">
        <f>INDEX(Model_Assumptions[Values],9)*((INDEX(Model_Scenarios[GR Weight],4)*$AG1043)+(INDEX(Model_Scenarios[GP Weight],4)*$AH1043)+(INDEX(Model_Scenarios[LTV Weight],4)*$AI1043))-(INDEX(Model_Scenarios[LTV Weight],4)*$AP1043)-(INDEX(Model_Scenarios[GP Weight],4)*($AS1043+$AV1043+$AY1043))</f>
        <v>7.5696318829332352</v>
      </c>
      <c r="BD1043">
        <f>INDEX(Model_Assumptions[Values],9)*((INDEX(Model_Scenarios[GR Weight],5)*$AG1043)+(INDEX(Model_Scenarios[GP Weight],5)*$AH1043)+(INDEX(Model_Scenarios[LTV Weight],5)*$AI1043))-(INDEX(Model_Scenarios[LTV Weight],5)*$AP1043)-(INDEX(Model_Scenarios[GP Weight],5)*($AS1043+$AV1043+$AY1043))</f>
        <v>7.3066027147065302</v>
      </c>
    </row>
    <row r="1044" spans="1:56" x14ac:dyDescent="0.25">
      <c r="A1044">
        <v>1043</v>
      </c>
      <c r="B1044">
        <v>21</v>
      </c>
      <c r="C1044" s="3">
        <v>43</v>
      </c>
      <c r="D1044" s="4">
        <v>0.84</v>
      </c>
      <c r="E1044" t="str">
        <v>SKU-1027</v>
      </c>
      <c r="F1044" t="str">
        <v>Raise</v>
      </c>
      <c r="G1044" t="str">
        <v>Full</v>
      </c>
      <c r="H1044">
        <v>34.479999999999997</v>
      </c>
      <c r="I1044">
        <v>19.239999999999998</v>
      </c>
      <c r="J1044">
        <v>19</v>
      </c>
      <c r="K1044">
        <v>655.11999999999989</v>
      </c>
      <c r="L1044">
        <v>289.55999999999995</v>
      </c>
      <c r="M1044">
        <v>0.44199535962877029</v>
      </c>
      <c r="N1044">
        <v>36.908161919642779</v>
      </c>
      <c r="O1044">
        <v>9.2269145535701682</v>
      </c>
      <c r="P1044">
        <v>28.46691455357012</v>
      </c>
      <c r="Q1044">
        <v>804.52718410151249</v>
      </c>
      <c r="R1044">
        <v>637.8751245376277</v>
      </c>
      <c r="S1044">
        <v>1</v>
      </c>
      <c r="T1044">
        <f t="shared" si="368"/>
        <v>36.519656012499937</v>
      </c>
      <c r="U1044">
        <f t="shared" si="369"/>
        <v>5.9154756743037697E-2</v>
      </c>
      <c r="V1044">
        <f>IF($F1044="Reduce", INDEX(Model_Assumptions[Values], 2), INDEX(Model_Assumptions[Values], 1))</f>
        <v>-0.4</v>
      </c>
      <c r="W1044">
        <f t="shared" si="370"/>
        <v>18.550423848752914</v>
      </c>
      <c r="X1044">
        <f t="shared" si="383"/>
        <v>677.45509784253159</v>
      </c>
      <c r="Y1044">
        <f t="shared" si="371"/>
        <v>320.54494299252553</v>
      </c>
      <c r="Z1044">
        <f t="shared" si="372"/>
        <v>22.335097842531695</v>
      </c>
      <c r="AA1044">
        <f t="shared" si="373"/>
        <v>30.984942992525589</v>
      </c>
      <c r="AB1044">
        <f t="shared" si="384"/>
        <v>0.47316042644502082</v>
      </c>
      <c r="AC1044">
        <f t="shared" si="374"/>
        <v>3.1165066816250531E-2</v>
      </c>
      <c r="AD1044">
        <f t="shared" si="375"/>
        <v>3.1165066816250531E-2</v>
      </c>
      <c r="AE1044">
        <f t="shared" si="376"/>
        <v>0.84000000000000097</v>
      </c>
      <c r="AF1044">
        <f t="shared" si="385"/>
        <v>102.06001992601982</v>
      </c>
      <c r="AG1044">
        <f t="shared" si="377"/>
        <v>2.4206464374257783</v>
      </c>
      <c r="AH1044">
        <f t="shared" si="378"/>
        <v>1.0884545613194907</v>
      </c>
      <c r="AI1044">
        <f t="shared" si="386"/>
        <v>0.15999999999999903</v>
      </c>
      <c r="AJ1044">
        <f>MAX(0, $R1044 - $AA1044) * INDEX(Model_Assumptions[Values], 7)</f>
        <v>1213.7803630902042</v>
      </c>
      <c r="AK1044">
        <f>MAX(0, INDEX(Model_Assumptions[Values], 4) - $AD1044)</f>
        <v>1.8834933183749472E-2</v>
      </c>
      <c r="AL1044">
        <f>MAX(0, INDEX(Model_Assumptions[Values], 5) - $AC1044)</f>
        <v>0</v>
      </c>
      <c r="AM1044">
        <f>INDEX(Model_Assumptions[Values], 6) * MAX(0, INDEX(Model_Assumptions[Values], 3) - $AB1044)^2</f>
        <v>0</v>
      </c>
      <c r="AN1044">
        <f t="shared" si="379"/>
        <v>1239.371903742317</v>
      </c>
      <c r="AO1044" cm="1">
        <f t="array" ref="AO1044">IFERROR(STDEV(IF($E$2:$E$2201=$E1044, $AJ$2:$AJ$2201)), 0)</f>
        <v>21.403341331583469</v>
      </c>
      <c r="AP1044">
        <f t="shared" si="387"/>
        <v>-1.1956796957841864</v>
      </c>
      <c r="AQ1044">
        <f t="shared" si="380"/>
        <v>3.1595591670306983E-2</v>
      </c>
      <c r="AR1044" cm="1">
        <f t="array" ref="AR1044">IFERROR(STDEV(IF($E$2:$E$2201=$E1044, $AK$2:$AK$2201)), 0)</f>
        <v>1.0714196500850667E-2</v>
      </c>
      <c r="AS1044">
        <f t="shared" si="388"/>
        <v>-1.1910047090833515</v>
      </c>
      <c r="AT1044">
        <f t="shared" si="381"/>
        <v>5.4163941120709139E-3</v>
      </c>
      <c r="AU1044" cm="1">
        <f t="array" ref="AU1044">IFERROR(STDEV(IF($E$2:$E$2201=$E1044, $AL$2:$AL$2201)), 0)</f>
        <v>6.6867943926535505E-3</v>
      </c>
      <c r="AV1044">
        <f t="shared" si="389"/>
        <v>-0.81001355717197432</v>
      </c>
      <c r="AW1044">
        <f t="shared" si="382"/>
        <v>0</v>
      </c>
      <c r="AX1044" cm="1">
        <f t="array" ref="AX1044">IFERROR(STDEV(IF($E$2:$E$2201=$E1044, $AM$2:$AM$2201)), 0)</f>
        <v>0</v>
      </c>
      <c r="AY1044">
        <f t="shared" si="390"/>
        <v>-0.81001355717197432</v>
      </c>
      <c r="AZ1044">
        <f>INDEX(Model_Assumptions[Values],9)*((INDEX(Model_Scenarios[GR Weight],1)*$AG1044)+(INDEX(Model_Scenarios[GP Weight],1)*$AH1044)+(INDEX(Model_Scenarios[LTV Weight],1)*$AI1044))-(INDEX(Model_Scenarios[LTV Weight],1)*$AP1044)-(INDEX(Model_Scenarios[GP Weight],1)*($AS1044+$AV1044+$AY1044))</f>
        <v>3.6321974383427102</v>
      </c>
      <c r="BA1044">
        <f>INDEX(Model_Assumptions[Values],9)*((INDEX(Model_Scenarios[GR Weight],2)*$AG1044)+(INDEX(Model_Scenarios[GP Weight],2)*$AH1044)+(INDEX(Model_Scenarios[LTV Weight],2)*$AI1044))-(INDEX(Model_Scenarios[LTV Weight],2)*$AP1044)-(INDEX(Model_Scenarios[GP Weight],2)*($AS1044+$AV1044+$AY1044))</f>
        <v>4.7633375563340028</v>
      </c>
      <c r="BB1044">
        <f>INDEX(Model_Assumptions[Values],9)*((INDEX(Model_Scenarios[GR Weight],3)*$AG1044)+(INDEX(Model_Scenarios[GP Weight],3)*$AH1044)+(INDEX(Model_Scenarios[LTV Weight],3)*$AI1044))-(INDEX(Model_Scenarios[LTV Weight],3)*$AP1044)-(INDEX(Model_Scenarios[GP Weight],3)*($AS1044+$AV1044+$AY1044))</f>
        <v>6.7127365456045593</v>
      </c>
      <c r="BC1044">
        <f>INDEX(Model_Assumptions[Values],9)*((INDEX(Model_Scenarios[GR Weight],4)*$AG1044)+(INDEX(Model_Scenarios[GP Weight],4)*$AH1044)+(INDEX(Model_Scenarios[LTV Weight],4)*$AI1044))-(INDEX(Model_Scenarios[LTV Weight],4)*$AP1044)-(INDEX(Model_Scenarios[GP Weight],4)*($AS1044+$AV1044+$AY1044))</f>
        <v>7.7234917947390302</v>
      </c>
      <c r="BD1044">
        <f>INDEX(Model_Assumptions[Values],9)*((INDEX(Model_Scenarios[GR Weight],5)*$AG1044)+(INDEX(Model_Scenarios[GP Weight],5)*$AH1044)+(INDEX(Model_Scenarios[LTV Weight],5)*$AI1044))-(INDEX(Model_Scenarios[LTV Weight],5)*$AP1044)-(INDEX(Model_Scenarios[GP Weight],5)*($AS1044+$AV1044+$AY1044))</f>
        <v>7.4588839078854399</v>
      </c>
    </row>
    <row r="1045" spans="1:56" x14ac:dyDescent="0.25">
      <c r="A1045">
        <v>1044</v>
      </c>
      <c r="B1045">
        <v>21</v>
      </c>
      <c r="C1045" s="3">
        <v>44</v>
      </c>
      <c r="D1045" s="4">
        <v>0.86</v>
      </c>
      <c r="E1045" t="str">
        <v>SKU-1027</v>
      </c>
      <c r="F1045" t="str">
        <v>Raise</v>
      </c>
      <c r="G1045" t="str">
        <v>Full</v>
      </c>
      <c r="H1045">
        <v>34.479999999999997</v>
      </c>
      <c r="I1045">
        <v>19.239999999999998</v>
      </c>
      <c r="J1045">
        <v>19</v>
      </c>
      <c r="K1045">
        <v>655.11999999999989</v>
      </c>
      <c r="L1045">
        <v>289.55999999999995</v>
      </c>
      <c r="M1045">
        <v>0.44199535962877029</v>
      </c>
      <c r="N1045">
        <v>36.908161919642779</v>
      </c>
      <c r="O1045">
        <v>9.2269145535701682</v>
      </c>
      <c r="P1045">
        <v>28.46691455357012</v>
      </c>
      <c r="Q1045">
        <v>804.52718410151249</v>
      </c>
      <c r="R1045">
        <v>637.8751245376277</v>
      </c>
      <c r="S1045">
        <v>1</v>
      </c>
      <c r="T1045">
        <f t="shared" si="368"/>
        <v>36.568219250892788</v>
      </c>
      <c r="U1045">
        <f t="shared" si="369"/>
        <v>6.0563203332157534E-2</v>
      </c>
      <c r="V1045">
        <f>IF($F1045="Reduce", INDEX(Model_Assumptions[Values], 2), INDEX(Model_Assumptions[Values], 1))</f>
        <v>-0.4</v>
      </c>
      <c r="W1045">
        <f t="shared" si="370"/>
        <v>18.539719654675601</v>
      </c>
      <c r="X1045">
        <f t="shared" si="383"/>
        <v>677.96453318226372</v>
      </c>
      <c r="Y1045">
        <f t="shared" si="371"/>
        <v>321.26032702630522</v>
      </c>
      <c r="Z1045">
        <f t="shared" si="372"/>
        <v>22.844533182263831</v>
      </c>
      <c r="AA1045">
        <f t="shared" si="373"/>
        <v>31.700327026305274</v>
      </c>
      <c r="AB1045">
        <f t="shared" si="384"/>
        <v>0.47386007866570468</v>
      </c>
      <c r="AC1045">
        <f t="shared" si="374"/>
        <v>3.1864719036934386E-2</v>
      </c>
      <c r="AD1045">
        <f t="shared" si="375"/>
        <v>3.1864719036934386E-2</v>
      </c>
      <c r="AE1045">
        <f t="shared" si="376"/>
        <v>0.85999999999999932</v>
      </c>
      <c r="AF1045">
        <f t="shared" si="385"/>
        <v>89.302517435268314</v>
      </c>
      <c r="AG1045">
        <f t="shared" si="377"/>
        <v>2.4758583218292185</v>
      </c>
      <c r="AH1045">
        <f t="shared" si="378"/>
        <v>1.1135849291517139</v>
      </c>
      <c r="AI1045">
        <f t="shared" si="386"/>
        <v>0.14000000000000068</v>
      </c>
      <c r="AJ1045">
        <f>MAX(0, $R1045 - $AA1045) * INDEX(Model_Assumptions[Values], 7)</f>
        <v>1212.3495950226447</v>
      </c>
      <c r="AK1045">
        <f>MAX(0, INDEX(Model_Assumptions[Values], 4) - $AD1045)</f>
        <v>1.8135280963065617E-2</v>
      </c>
      <c r="AL1045">
        <f>MAX(0, INDEX(Model_Assumptions[Values], 5) - $AC1045)</f>
        <v>0</v>
      </c>
      <c r="AM1045">
        <f>INDEX(Model_Assumptions[Values], 6) * MAX(0, INDEX(Model_Assumptions[Values], 3) - $AB1045)^2</f>
        <v>0</v>
      </c>
      <c r="AN1045">
        <f t="shared" si="379"/>
        <v>1239.371903742317</v>
      </c>
      <c r="AO1045" cm="1">
        <f t="array" ref="AO1045">IFERROR(STDEV(IF($E$2:$E$2201=$E1045, $AJ$2:$AJ$2201)), 0)</f>
        <v>21.403341331583469</v>
      </c>
      <c r="AP1045">
        <f t="shared" si="387"/>
        <v>-1.2625275792708734</v>
      </c>
      <c r="AQ1045">
        <f t="shared" si="380"/>
        <v>3.1595591670306983E-2</v>
      </c>
      <c r="AR1045" cm="1">
        <f t="array" ref="AR1045">IFERROR(STDEV(IF($E$2:$E$2201=$E1045, $AK$2:$AK$2201)), 0)</f>
        <v>1.0714196500850667E-2</v>
      </c>
      <c r="AS1045">
        <f t="shared" si="388"/>
        <v>-1.2563061267517976</v>
      </c>
      <c r="AT1045">
        <f t="shared" si="381"/>
        <v>5.4163941120709139E-3</v>
      </c>
      <c r="AU1045" cm="1">
        <f t="array" ref="AU1045">IFERROR(STDEV(IF($E$2:$E$2201=$E1045, $AL$2:$AL$2201)), 0)</f>
        <v>6.6867943926535505E-3</v>
      </c>
      <c r="AV1045">
        <f t="shared" si="389"/>
        <v>-0.81001355717197432</v>
      </c>
      <c r="AW1045">
        <f t="shared" si="382"/>
        <v>0</v>
      </c>
      <c r="AX1045" cm="1">
        <f t="array" ref="AX1045">IFERROR(STDEV(IF($E$2:$E$2201=$E1045, $AM$2:$AM$2201)), 0)</f>
        <v>0</v>
      </c>
      <c r="AY1045">
        <f t="shared" si="390"/>
        <v>-0.81001355717197432</v>
      </c>
      <c r="AZ1045">
        <f>INDEX(Model_Assumptions[Values],9)*((INDEX(Model_Scenarios[GR Weight],1)*$AG1045)+(INDEX(Model_Scenarios[GP Weight],1)*$AH1045)+(INDEX(Model_Scenarios[LTV Weight],1)*$AI1045))-(INDEX(Model_Scenarios[LTV Weight],1)*$AP1045)-(INDEX(Model_Scenarios[GP Weight],1)*($AS1045+$AV1045+$AY1045))</f>
        <v>3.6523770130167423</v>
      </c>
      <c r="BA1045">
        <f>INDEX(Model_Assumptions[Values],9)*((INDEX(Model_Scenarios[GR Weight],2)*$AG1045)+(INDEX(Model_Scenarios[GP Weight],2)*$AH1045)+(INDEX(Model_Scenarios[LTV Weight],2)*$AI1045))-(INDEX(Model_Scenarios[LTV Weight],2)*$AP1045)-(INDEX(Model_Scenarios[GP Weight],2)*($AS1045+$AV1045+$AY1045))</f>
        <v>4.8213882452688468</v>
      </c>
      <c r="BB1045">
        <f>INDEX(Model_Assumptions[Values],9)*((INDEX(Model_Scenarios[GR Weight],3)*$AG1045)+(INDEX(Model_Scenarios[GP Weight],3)*$AH1045)+(INDEX(Model_Scenarios[LTV Weight],3)*$AI1045))-(INDEX(Model_Scenarios[LTV Weight],3)*$AP1045)-(INDEX(Model_Scenarios[GP Weight],3)*($AS1045+$AV1045+$AY1045))</f>
        <v>6.8353241943938841</v>
      </c>
      <c r="BC1045">
        <f>INDEX(Model_Assumptions[Values],9)*((INDEX(Model_Scenarios[GR Weight],4)*$AG1045)+(INDEX(Model_Scenarios[GP Weight],4)*$AH1045)+(INDEX(Model_Scenarios[LTV Weight],4)*$AI1045))-(INDEX(Model_Scenarios[LTV Weight],4)*$AP1045)-(INDEX(Model_Scenarios[GP Weight],4)*($AS1045+$AV1045+$AY1045))</f>
        <v>7.8770005973814063</v>
      </c>
      <c r="BD1045">
        <f>INDEX(Model_Assumptions[Values],9)*((INDEX(Model_Scenarios[GR Weight],5)*$AG1045)+(INDEX(Model_Scenarios[GP Weight],5)*$AH1045)+(INDEX(Model_Scenarios[LTV Weight],5)*$AI1045))-(INDEX(Model_Scenarios[LTV Weight],5)*$AP1045)-(INDEX(Model_Scenarios[GP Weight],5)*($AS1045+$AV1045+$AY1045))</f>
        <v>7.6108320544168109</v>
      </c>
    </row>
    <row r="1046" spans="1:56" x14ac:dyDescent="0.25">
      <c r="A1046">
        <v>1045</v>
      </c>
      <c r="B1046">
        <v>21</v>
      </c>
      <c r="C1046" s="3">
        <v>45</v>
      </c>
      <c r="D1046" s="4">
        <v>0.88</v>
      </c>
      <c r="E1046" t="str">
        <v>SKU-1027</v>
      </c>
      <c r="F1046" t="str">
        <v>Raise</v>
      </c>
      <c r="G1046" t="str">
        <v>Full</v>
      </c>
      <c r="H1046">
        <v>34.479999999999997</v>
      </c>
      <c r="I1046">
        <v>19.239999999999998</v>
      </c>
      <c r="J1046">
        <v>19</v>
      </c>
      <c r="K1046">
        <v>655.11999999999989</v>
      </c>
      <c r="L1046">
        <v>289.55999999999995</v>
      </c>
      <c r="M1046">
        <v>0.44199535962877029</v>
      </c>
      <c r="N1046">
        <v>36.908161919642779</v>
      </c>
      <c r="O1046">
        <v>9.2269145535701682</v>
      </c>
      <c r="P1046">
        <v>28.46691455357012</v>
      </c>
      <c r="Q1046">
        <v>804.52718410151249</v>
      </c>
      <c r="R1046">
        <v>637.8751245376277</v>
      </c>
      <c r="S1046">
        <v>1</v>
      </c>
      <c r="T1046">
        <f t="shared" si="368"/>
        <v>36.616782489285647</v>
      </c>
      <c r="U1046">
        <f t="shared" si="369"/>
        <v>6.1971649921277572E-2</v>
      </c>
      <c r="V1046">
        <f>IF($F1046="Reduce", INDEX(Model_Assumptions[Values], 2), INDEX(Model_Assumptions[Values], 1))</f>
        <v>-0.4</v>
      </c>
      <c r="W1046">
        <f t="shared" si="370"/>
        <v>18.529015460598291</v>
      </c>
      <c r="X1046">
        <f t="shared" si="383"/>
        <v>678.47292886133857</v>
      </c>
      <c r="Y1046">
        <f t="shared" si="371"/>
        <v>321.97467139942745</v>
      </c>
      <c r="Z1046">
        <f t="shared" si="372"/>
        <v>23.352928861338683</v>
      </c>
      <c r="AA1046">
        <f t="shared" si="373"/>
        <v>32.414671399427505</v>
      </c>
      <c r="AB1046">
        <f t="shared" si="384"/>
        <v>0.47455787505006014</v>
      </c>
      <c r="AC1046">
        <f t="shared" si="374"/>
        <v>3.256251542128985E-2</v>
      </c>
      <c r="AD1046">
        <f t="shared" si="375"/>
        <v>3.256251542128985E-2</v>
      </c>
      <c r="AE1046">
        <f t="shared" si="376"/>
        <v>0.88000000000000067</v>
      </c>
      <c r="AF1046">
        <f t="shared" si="385"/>
        <v>76.54501494451489</v>
      </c>
      <c r="AG1046">
        <f t="shared" si="377"/>
        <v>2.5309575292753457</v>
      </c>
      <c r="AH1046">
        <f t="shared" si="378"/>
        <v>1.13867877526482</v>
      </c>
      <c r="AI1046">
        <f t="shared" si="386"/>
        <v>0.11999999999999932</v>
      </c>
      <c r="AJ1046">
        <f>MAX(0, $R1046 - $AA1046) * INDEX(Model_Assumptions[Values], 7)</f>
        <v>1210.9209062764003</v>
      </c>
      <c r="AK1046">
        <f>MAX(0, INDEX(Model_Assumptions[Values], 4) - $AD1046)</f>
        <v>1.7437484578710152E-2</v>
      </c>
      <c r="AL1046">
        <f>MAX(0, INDEX(Model_Assumptions[Values], 5) - $AC1046)</f>
        <v>0</v>
      </c>
      <c r="AM1046">
        <f>INDEX(Model_Assumptions[Values], 6) * MAX(0, INDEX(Model_Assumptions[Values], 3) - $AB1046)^2</f>
        <v>0</v>
      </c>
      <c r="AN1046">
        <f t="shared" si="379"/>
        <v>1239.371903742317</v>
      </c>
      <c r="AO1046" cm="1">
        <f t="array" ref="AO1046">IFERROR(STDEV(IF($E$2:$E$2201=$E1046, $AJ$2:$AJ$2201)), 0)</f>
        <v>21.403341331583469</v>
      </c>
      <c r="AP1046">
        <f t="shared" si="387"/>
        <v>-1.3292783133787409</v>
      </c>
      <c r="AQ1046">
        <f t="shared" si="380"/>
        <v>3.1595591670306983E-2</v>
      </c>
      <c r="AR1046" cm="1">
        <f t="array" ref="AR1046">IFERROR(STDEV(IF($E$2:$E$2201=$E1046, $AK$2:$AK$2201)), 0)</f>
        <v>1.0714196500850667E-2</v>
      </c>
      <c r="AS1046">
        <f t="shared" si="388"/>
        <v>-1.3214343315873225</v>
      </c>
      <c r="AT1046">
        <f t="shared" si="381"/>
        <v>5.4163941120709139E-3</v>
      </c>
      <c r="AU1046" cm="1">
        <f t="array" ref="AU1046">IFERROR(STDEV(IF($E$2:$E$2201=$E1046, $AL$2:$AL$2201)), 0)</f>
        <v>6.6867943926535505E-3</v>
      </c>
      <c r="AV1046">
        <f t="shared" si="389"/>
        <v>-0.81001355717197432</v>
      </c>
      <c r="AW1046">
        <f t="shared" si="382"/>
        <v>0</v>
      </c>
      <c r="AX1046" cm="1">
        <f t="array" ref="AX1046">IFERROR(STDEV(IF($E$2:$E$2201=$E1046, $AM$2:$AM$2201)), 0)</f>
        <v>0</v>
      </c>
      <c r="AY1046">
        <f t="shared" si="390"/>
        <v>-0.81001355717197432</v>
      </c>
      <c r="AZ1046">
        <f>INDEX(Model_Assumptions[Values],9)*((INDEX(Model_Scenarios[GR Weight],1)*$AG1046)+(INDEX(Model_Scenarios[GP Weight],1)*$AH1046)+(INDEX(Model_Scenarios[LTV Weight],1)*$AI1046))-(INDEX(Model_Scenarios[LTV Weight],1)*$AP1046)-(INDEX(Model_Scenarios[GP Weight],1)*($AS1046+$AV1046+$AY1046))</f>
        <v>3.6723869475662001</v>
      </c>
      <c r="BA1046">
        <f>INDEX(Model_Assumptions[Values],9)*((INDEX(Model_Scenarios[GR Weight],2)*$AG1046)+(INDEX(Model_Scenarios[GP Weight],2)*$AH1046)+(INDEX(Model_Scenarios[LTV Weight],2)*$AI1046))-(INDEX(Model_Scenarios[LTV Weight],2)*$AP1046)-(INDEX(Model_Scenarios[GP Weight],2)*($AS1046+$AV1046+$AY1046))</f>
        <v>4.8792201151037631</v>
      </c>
      <c r="BB1046">
        <f>INDEX(Model_Assumptions[Values],9)*((INDEX(Model_Scenarios[GR Weight],3)*$AG1046)+(INDEX(Model_Scenarios[GP Weight],3)*$AH1046)+(INDEX(Model_Scenarios[LTV Weight],3)*$AI1046))-(INDEX(Model_Scenarios[LTV Weight],3)*$AP1046)-(INDEX(Model_Scenarios[GP Weight],3)*($AS1046+$AV1046+$AY1046))</f>
        <v>6.9576075997350575</v>
      </c>
      <c r="BC1046">
        <f>INDEX(Model_Assumptions[Values],9)*((INDEX(Model_Scenarios[GR Weight],4)*$AG1046)+(INDEX(Model_Scenarios[GP Weight],4)*$AH1046)+(INDEX(Model_Scenarios[LTV Weight],4)*$AI1046))-(INDEX(Model_Scenarios[LTV Weight],4)*$AP1046)-(INDEX(Model_Scenarios[GP Weight],4)*($AS1046+$AV1046+$AY1046))</f>
        <v>8.0301585330348537</v>
      </c>
      <c r="BD1046">
        <f>INDEX(Model_Assumptions[Values],9)*((INDEX(Model_Scenarios[GR Weight],5)*$AG1046)+(INDEX(Model_Scenarios[GP Weight],5)*$AH1046)+(INDEX(Model_Scenarios[LTV Weight],5)*$AI1046))-(INDEX(Model_Scenarios[LTV Weight],5)*$AP1046)-(INDEX(Model_Scenarios[GP Weight],5)*($AS1046+$AV1046+$AY1046))</f>
        <v>7.7624475348604838</v>
      </c>
    </row>
    <row r="1047" spans="1:56" x14ac:dyDescent="0.25">
      <c r="A1047">
        <v>1046</v>
      </c>
      <c r="B1047">
        <v>21</v>
      </c>
      <c r="C1047" s="3">
        <v>46</v>
      </c>
      <c r="D1047" s="4">
        <v>0.9</v>
      </c>
      <c r="E1047" t="str">
        <v>SKU-1027</v>
      </c>
      <c r="F1047" t="str">
        <v>Raise</v>
      </c>
      <c r="G1047" t="str">
        <v>Full</v>
      </c>
      <c r="H1047">
        <v>34.479999999999997</v>
      </c>
      <c r="I1047">
        <v>19.239999999999998</v>
      </c>
      <c r="J1047">
        <v>19</v>
      </c>
      <c r="K1047">
        <v>655.11999999999989</v>
      </c>
      <c r="L1047">
        <v>289.55999999999995</v>
      </c>
      <c r="M1047">
        <v>0.44199535962877029</v>
      </c>
      <c r="N1047">
        <v>36.908161919642779</v>
      </c>
      <c r="O1047">
        <v>9.2269145535701682</v>
      </c>
      <c r="P1047">
        <v>28.46691455357012</v>
      </c>
      <c r="Q1047">
        <v>804.52718410151249</v>
      </c>
      <c r="R1047">
        <v>637.8751245376277</v>
      </c>
      <c r="S1047">
        <v>1</v>
      </c>
      <c r="T1047">
        <f t="shared" si="368"/>
        <v>36.665345727678499</v>
      </c>
      <c r="U1047">
        <f t="shared" si="369"/>
        <v>6.3380096510397402E-2</v>
      </c>
      <c r="V1047">
        <f>IF($F1047="Reduce", INDEX(Model_Assumptions[Values], 2), INDEX(Model_Assumptions[Values], 1))</f>
        <v>-0.4</v>
      </c>
      <c r="W1047">
        <f t="shared" si="370"/>
        <v>18.518311266520982</v>
      </c>
      <c r="X1047">
        <f t="shared" si="383"/>
        <v>678.98028487975569</v>
      </c>
      <c r="Y1047">
        <f t="shared" si="371"/>
        <v>322.687976111892</v>
      </c>
      <c r="Z1047">
        <f t="shared" si="372"/>
        <v>23.860284879755795</v>
      </c>
      <c r="AA1047">
        <f t="shared" si="373"/>
        <v>33.127976111892053</v>
      </c>
      <c r="AB1047">
        <f t="shared" si="384"/>
        <v>0.47525382297225105</v>
      </c>
      <c r="AC1047">
        <f t="shared" si="374"/>
        <v>3.325846334348076E-2</v>
      </c>
      <c r="AD1047">
        <f t="shared" si="375"/>
        <v>3.325846334348076E-2</v>
      </c>
      <c r="AE1047">
        <f t="shared" si="376"/>
        <v>0.89999999999999913</v>
      </c>
      <c r="AF1047">
        <f t="shared" si="385"/>
        <v>63.78751245376332</v>
      </c>
      <c r="AG1047">
        <f t="shared" si="377"/>
        <v>2.5859440597641106</v>
      </c>
      <c r="AH1047">
        <f t="shared" si="378"/>
        <v>1.1637360996588011</v>
      </c>
      <c r="AI1047">
        <f t="shared" si="386"/>
        <v>0.10000000000000087</v>
      </c>
      <c r="AJ1047">
        <f>MAX(0, $R1047 - $AA1047) * INDEX(Model_Assumptions[Values], 7)</f>
        <v>1209.4942968514713</v>
      </c>
      <c r="AK1047">
        <f>MAX(0, INDEX(Model_Assumptions[Values], 4) - $AD1047)</f>
        <v>1.6741536656519243E-2</v>
      </c>
      <c r="AL1047">
        <f>MAX(0, INDEX(Model_Assumptions[Values], 5) - $AC1047)</f>
        <v>0</v>
      </c>
      <c r="AM1047">
        <f>INDEX(Model_Assumptions[Values], 6) * MAX(0, INDEX(Model_Assumptions[Values], 3) - $AB1047)^2</f>
        <v>0</v>
      </c>
      <c r="AN1047">
        <f t="shared" si="379"/>
        <v>1239.371903742317</v>
      </c>
      <c r="AO1047" cm="1">
        <f t="array" ref="AO1047">IFERROR(STDEV(IF($E$2:$E$2201=$E1047, $AJ$2:$AJ$2201)), 0)</f>
        <v>21.403341331583469</v>
      </c>
      <c r="AP1047">
        <f t="shared" si="387"/>
        <v>-1.395931898107768</v>
      </c>
      <c r="AQ1047">
        <f t="shared" si="380"/>
        <v>3.1595591670306983E-2</v>
      </c>
      <c r="AR1047" cm="1">
        <f t="array" ref="AR1047">IFERROR(STDEV(IF($E$2:$E$2201=$E1047, $AK$2:$AK$2201)), 0)</f>
        <v>1.0714196500850667E-2</v>
      </c>
      <c r="AS1047">
        <f t="shared" si="388"/>
        <v>-1.3863900118509478</v>
      </c>
      <c r="AT1047">
        <f t="shared" si="381"/>
        <v>5.4163941120709139E-3</v>
      </c>
      <c r="AU1047" cm="1">
        <f t="array" ref="AU1047">IFERROR(STDEV(IF($E$2:$E$2201=$E1047, $AL$2:$AL$2201)), 0)</f>
        <v>6.6867943926535505E-3</v>
      </c>
      <c r="AV1047">
        <f t="shared" si="389"/>
        <v>-0.81001355717197432</v>
      </c>
      <c r="AW1047">
        <f t="shared" si="382"/>
        <v>0</v>
      </c>
      <c r="AX1047" cm="1">
        <f t="array" ref="AX1047">IFERROR(STDEV(IF($E$2:$E$2201=$E1047, $AM$2:$AM$2201)), 0)</f>
        <v>0</v>
      </c>
      <c r="AY1047">
        <f t="shared" si="390"/>
        <v>-0.81001355717197432</v>
      </c>
      <c r="AZ1047">
        <f>INDEX(Model_Assumptions[Values],9)*((INDEX(Model_Scenarios[GR Weight],1)*$AG1047)+(INDEX(Model_Scenarios[GP Weight],1)*$AH1047)+(INDEX(Model_Scenarios[LTV Weight],1)*$AI1047))-(INDEX(Model_Scenarios[LTV Weight],1)*$AP1047)-(INDEX(Model_Scenarios[GP Weight],1)*($AS1047+$AV1047+$AY1047))</f>
        <v>3.6922273108171635</v>
      </c>
      <c r="BA1047">
        <f>INDEX(Model_Assumptions[Values],9)*((INDEX(Model_Scenarios[GR Weight],2)*$AG1047)+(INDEX(Model_Scenarios[GP Weight],2)*$AH1047)+(INDEX(Model_Scenarios[LTV Weight],2)*$AI1047))-(INDEX(Model_Scenarios[LTV Weight],2)*$AP1047)-(INDEX(Model_Scenarios[GP Weight],2)*($AS1047+$AV1047+$AY1047))</f>
        <v>4.936833303490916</v>
      </c>
      <c r="BB1047">
        <f>INDEX(Model_Assumptions[Values],9)*((INDEX(Model_Scenarios[GR Weight],3)*$AG1047)+(INDEX(Model_Scenarios[GP Weight],3)*$AH1047)+(INDEX(Model_Scenarios[LTV Weight],3)*$AI1047))-(INDEX(Model_Scenarios[LTV Weight],3)*$AP1047)-(INDEX(Model_Scenarios[GP Weight],3)*($AS1047+$AV1047+$AY1047))</f>
        <v>7.0795870025193617</v>
      </c>
      <c r="BC1047">
        <f>INDEX(Model_Assumptions[Values],9)*((INDEX(Model_Scenarios[GR Weight],4)*$AG1047)+(INDEX(Model_Scenarios[GP Weight],4)*$AH1047)+(INDEX(Model_Scenarios[LTV Weight],4)*$AI1047))-(INDEX(Model_Scenarios[LTV Weight],4)*$AP1047)-(INDEX(Model_Scenarios[GP Weight],4)*($AS1047+$AV1047+$AY1047))</f>
        <v>8.1829658425906402</v>
      </c>
      <c r="BD1047">
        <f>INDEX(Model_Assumptions[Values],9)*((INDEX(Model_Scenarios[GR Weight],5)*$AG1047)+(INDEX(Model_Scenarios[GP Weight],5)*$AH1047)+(INDEX(Model_Scenarios[LTV Weight],5)*$AI1047))-(INDEX(Model_Scenarios[LTV Weight],5)*$AP1047)-(INDEX(Model_Scenarios[GP Weight],5)*($AS1047+$AV1047+$AY1047))</f>
        <v>7.9137307277599502</v>
      </c>
    </row>
    <row r="1048" spans="1:56" x14ac:dyDescent="0.25">
      <c r="A1048">
        <v>1047</v>
      </c>
      <c r="B1048">
        <v>21</v>
      </c>
      <c r="C1048" s="3">
        <v>47</v>
      </c>
      <c r="D1048" s="4">
        <v>0.92</v>
      </c>
      <c r="E1048" t="str">
        <v>SKU-1027</v>
      </c>
      <c r="F1048" t="str">
        <v>Raise</v>
      </c>
      <c r="G1048" t="str">
        <v>Full</v>
      </c>
      <c r="H1048">
        <v>34.479999999999997</v>
      </c>
      <c r="I1048">
        <v>19.239999999999998</v>
      </c>
      <c r="J1048">
        <v>19</v>
      </c>
      <c r="K1048">
        <v>655.11999999999989</v>
      </c>
      <c r="L1048">
        <v>289.55999999999995</v>
      </c>
      <c r="M1048">
        <v>0.44199535962877029</v>
      </c>
      <c r="N1048">
        <v>36.908161919642779</v>
      </c>
      <c r="O1048">
        <v>9.2269145535701682</v>
      </c>
      <c r="P1048">
        <v>28.46691455357012</v>
      </c>
      <c r="Q1048">
        <v>804.52718410151249</v>
      </c>
      <c r="R1048">
        <v>637.8751245376277</v>
      </c>
      <c r="S1048">
        <v>1</v>
      </c>
      <c r="T1048">
        <f t="shared" si="368"/>
        <v>36.713908966071358</v>
      </c>
      <c r="U1048">
        <f t="shared" si="369"/>
        <v>6.478854309951744E-2</v>
      </c>
      <c r="V1048">
        <f>IF($F1048="Reduce", INDEX(Model_Assumptions[Values], 2), INDEX(Model_Assumptions[Values], 1))</f>
        <v>-0.4</v>
      </c>
      <c r="W1048">
        <f t="shared" si="370"/>
        <v>18.507607072443669</v>
      </c>
      <c r="X1048">
        <f t="shared" si="383"/>
        <v>679.48660123751529</v>
      </c>
      <c r="Y1048">
        <f t="shared" si="371"/>
        <v>323.40024116369915</v>
      </c>
      <c r="Z1048">
        <f t="shared" si="372"/>
        <v>24.366601237515397</v>
      </c>
      <c r="AA1048">
        <f t="shared" si="373"/>
        <v>33.840241163699204</v>
      </c>
      <c r="AB1048">
        <f t="shared" si="384"/>
        <v>0.47594792976742484</v>
      </c>
      <c r="AC1048">
        <f t="shared" si="374"/>
        <v>3.3952570138654548E-2</v>
      </c>
      <c r="AD1048">
        <f t="shared" si="375"/>
        <v>3.3952570138654548E-2</v>
      </c>
      <c r="AE1048">
        <f t="shared" si="376"/>
        <v>0.92000000000000048</v>
      </c>
      <c r="AF1048">
        <f t="shared" si="385"/>
        <v>51.03000996300991</v>
      </c>
      <c r="AG1048">
        <f t="shared" si="377"/>
        <v>2.6408179132955376</v>
      </c>
      <c r="AH1048">
        <f t="shared" si="378"/>
        <v>1.1887569023336673</v>
      </c>
      <c r="AI1048">
        <f t="shared" si="386"/>
        <v>7.9999999999999516E-2</v>
      </c>
      <c r="AJ1048">
        <f>MAX(0, $R1048 - $AA1048) * INDEX(Model_Assumptions[Values], 7)</f>
        <v>1208.0697667478571</v>
      </c>
      <c r="AK1048">
        <f>MAX(0, INDEX(Model_Assumptions[Values], 4) - $AD1048)</f>
        <v>1.6047429861345455E-2</v>
      </c>
      <c r="AL1048">
        <f>MAX(0, INDEX(Model_Assumptions[Values], 5) - $AC1048)</f>
        <v>0</v>
      </c>
      <c r="AM1048">
        <f>INDEX(Model_Assumptions[Values], 6) * MAX(0, INDEX(Model_Assumptions[Values], 3) - $AB1048)^2</f>
        <v>0</v>
      </c>
      <c r="AN1048">
        <f t="shared" si="379"/>
        <v>1239.371903742317</v>
      </c>
      <c r="AO1048" cm="1">
        <f t="array" ref="AO1048">IFERROR(STDEV(IF($E$2:$E$2201=$E1048, $AJ$2:$AJ$2201)), 0)</f>
        <v>21.403341331583469</v>
      </c>
      <c r="AP1048">
        <f t="shared" si="387"/>
        <v>-1.4624883334579861</v>
      </c>
      <c r="AQ1048">
        <f t="shared" si="380"/>
        <v>3.1595591670306983E-2</v>
      </c>
      <c r="AR1048" cm="1">
        <f t="array" ref="AR1048">IFERROR(STDEV(IF($E$2:$E$2201=$E1048, $AK$2:$AK$2201)), 0)</f>
        <v>1.0714196500850667E-2</v>
      </c>
      <c r="AS1048">
        <f t="shared" si="388"/>
        <v>-1.4511738521621347</v>
      </c>
      <c r="AT1048">
        <f t="shared" si="381"/>
        <v>5.4163941120709139E-3</v>
      </c>
      <c r="AU1048" cm="1">
        <f t="array" ref="AU1048">IFERROR(STDEV(IF($E$2:$E$2201=$E1048, $AL$2:$AL$2201)), 0)</f>
        <v>6.6867943926535505E-3</v>
      </c>
      <c r="AV1048">
        <f t="shared" si="389"/>
        <v>-0.81001355717197432</v>
      </c>
      <c r="AW1048">
        <f t="shared" si="382"/>
        <v>0</v>
      </c>
      <c r="AX1048" cm="1">
        <f t="array" ref="AX1048">IFERROR(STDEV(IF($E$2:$E$2201=$E1048, $AM$2:$AM$2201)), 0)</f>
        <v>0</v>
      </c>
      <c r="AY1048">
        <f t="shared" si="390"/>
        <v>-0.81001355717197432</v>
      </c>
      <c r="AZ1048">
        <f>INDEX(Model_Assumptions[Values],9)*((INDEX(Model_Scenarios[GR Weight],1)*$AG1048)+(INDEX(Model_Scenarios[GP Weight],1)*$AH1048)+(INDEX(Model_Scenarios[LTV Weight],1)*$AI1048))-(INDEX(Model_Scenarios[LTV Weight],1)*$AP1048)-(INDEX(Model_Scenarios[GP Weight],1)*($AS1048+$AV1048+$AY1048))</f>
        <v>3.7118981712315979</v>
      </c>
      <c r="BA1048">
        <f>INDEX(Model_Assumptions[Values],9)*((INDEX(Model_Scenarios[GR Weight],2)*$AG1048)+(INDEX(Model_Scenarios[GP Weight],2)*$AH1048)+(INDEX(Model_Scenarios[LTV Weight],2)*$AI1048))-(INDEX(Model_Scenarios[LTV Weight],2)*$AP1048)-(INDEX(Model_Scenarios[GP Weight],2)*($AS1048+$AV1048+$AY1048))</f>
        <v>4.9942279473542266</v>
      </c>
      <c r="BB1048">
        <f>INDEX(Model_Assumptions[Values],9)*((INDEX(Model_Scenarios[GR Weight],3)*$AG1048)+(INDEX(Model_Scenarios[GP Weight],3)*$AH1048)+(INDEX(Model_Scenarios[LTV Weight],3)*$AI1048))-(INDEX(Model_Scenarios[LTV Weight],3)*$AP1048)-(INDEX(Model_Scenarios[GP Weight],3)*($AS1048+$AV1048+$AY1048))</f>
        <v>7.2012626423636625</v>
      </c>
      <c r="BC1048">
        <f>INDEX(Model_Assumptions[Values],9)*((INDEX(Model_Scenarios[GR Weight],4)*$AG1048)+(INDEX(Model_Scenarios[GP Weight],4)*$AH1048)+(INDEX(Model_Scenarios[LTV Weight],4)*$AI1048))-(INDEX(Model_Scenarios[LTV Weight],4)*$AP1048)-(INDEX(Model_Scenarios[GP Weight],4)*($AS1048+$AV1048+$AY1048))</f>
        <v>8.3354227656656317</v>
      </c>
      <c r="BD1048">
        <f>INDEX(Model_Assumptions[Values],9)*((INDEX(Model_Scenarios[GR Weight],5)*$AG1048)+(INDEX(Model_Scenarios[GP Weight],5)*$AH1048)+(INDEX(Model_Scenarios[LTV Weight],5)*$AI1048))-(INDEX(Model_Scenarios[LTV Weight],5)*$AP1048)-(INDEX(Model_Scenarios[GP Weight],5)*($AS1048+$AV1048+$AY1048))</f>
        <v>8.0646820096559644</v>
      </c>
    </row>
    <row r="1049" spans="1:56" x14ac:dyDescent="0.25">
      <c r="A1049">
        <v>1048</v>
      </c>
      <c r="B1049">
        <v>21</v>
      </c>
      <c r="C1049" s="3">
        <v>48</v>
      </c>
      <c r="D1049" s="4">
        <v>0.94000000000000006</v>
      </c>
      <c r="E1049" t="str">
        <v>SKU-1027</v>
      </c>
      <c r="F1049" t="str">
        <v>Raise</v>
      </c>
      <c r="G1049" t="str">
        <v>Full</v>
      </c>
      <c r="H1049">
        <v>34.479999999999997</v>
      </c>
      <c r="I1049">
        <v>19.239999999999998</v>
      </c>
      <c r="J1049">
        <v>19</v>
      </c>
      <c r="K1049">
        <v>655.11999999999989</v>
      </c>
      <c r="L1049">
        <v>289.55999999999995</v>
      </c>
      <c r="M1049">
        <v>0.44199535962877029</v>
      </c>
      <c r="N1049">
        <v>36.908161919642779</v>
      </c>
      <c r="O1049">
        <v>9.2269145535701682</v>
      </c>
      <c r="P1049">
        <v>28.46691455357012</v>
      </c>
      <c r="Q1049">
        <v>804.52718410151249</v>
      </c>
      <c r="R1049">
        <v>637.8751245376277</v>
      </c>
      <c r="S1049">
        <v>1</v>
      </c>
      <c r="T1049">
        <f t="shared" si="368"/>
        <v>36.76247220446421</v>
      </c>
      <c r="U1049">
        <f t="shared" si="369"/>
        <v>6.619698968863727E-2</v>
      </c>
      <c r="V1049">
        <f>IF($F1049="Reduce", INDEX(Model_Assumptions[Values], 2), INDEX(Model_Assumptions[Values], 1))</f>
        <v>-0.4</v>
      </c>
      <c r="W1049">
        <f t="shared" si="370"/>
        <v>18.496902878366356</v>
      </c>
      <c r="X1049">
        <f t="shared" si="383"/>
        <v>679.99187793461715</v>
      </c>
      <c r="Y1049">
        <f t="shared" si="371"/>
        <v>324.1114665548485</v>
      </c>
      <c r="Z1049">
        <f t="shared" si="372"/>
        <v>24.87187793461726</v>
      </c>
      <c r="AA1049">
        <f t="shared" si="373"/>
        <v>34.55146655484856</v>
      </c>
      <c r="AB1049">
        <f t="shared" si="384"/>
        <v>0.47664020273196939</v>
      </c>
      <c r="AC1049">
        <f t="shared" si="374"/>
        <v>3.4644843103199097E-2</v>
      </c>
      <c r="AD1049">
        <f t="shared" si="375"/>
        <v>3.4644843103199097E-2</v>
      </c>
      <c r="AE1049">
        <f t="shared" si="376"/>
        <v>0.93999999999999884</v>
      </c>
      <c r="AF1049">
        <f t="shared" si="385"/>
        <v>38.272507472258404</v>
      </c>
      <c r="AG1049">
        <f t="shared" si="377"/>
        <v>2.6955790898696019</v>
      </c>
      <c r="AH1049">
        <f t="shared" si="378"/>
        <v>1.2137411832894043</v>
      </c>
      <c r="AI1049">
        <f t="shared" si="386"/>
        <v>6.0000000000001164E-2</v>
      </c>
      <c r="AJ1049">
        <f>MAX(0, $R1049 - $AA1049) * INDEX(Model_Assumptions[Values], 7)</f>
        <v>1206.6473159655584</v>
      </c>
      <c r="AK1049">
        <f>MAX(0, INDEX(Model_Assumptions[Values], 4) - $AD1049)</f>
        <v>1.5355156896800906E-2</v>
      </c>
      <c r="AL1049">
        <f>MAX(0, INDEX(Model_Assumptions[Values], 5) - $AC1049)</f>
        <v>0</v>
      </c>
      <c r="AM1049">
        <f>INDEX(Model_Assumptions[Values], 6) * MAX(0, INDEX(Model_Assumptions[Values], 3) - $AB1049)^2</f>
        <v>0</v>
      </c>
      <c r="AN1049">
        <f t="shared" si="379"/>
        <v>1239.371903742317</v>
      </c>
      <c r="AO1049" cm="1">
        <f t="array" ref="AO1049">IFERROR(STDEV(IF($E$2:$E$2201=$E1049, $AJ$2:$AJ$2201)), 0)</f>
        <v>21.403341331583469</v>
      </c>
      <c r="AP1049">
        <f t="shared" si="387"/>
        <v>-1.5289476194293636</v>
      </c>
      <c r="AQ1049">
        <f t="shared" si="380"/>
        <v>3.1595591670306983E-2</v>
      </c>
      <c r="AR1049" cm="1">
        <f t="array" ref="AR1049">IFERROR(STDEV(IF($E$2:$E$2201=$E1049, $AK$2:$AK$2201)), 0)</f>
        <v>1.0714196500850667E-2</v>
      </c>
      <c r="AS1049">
        <f t="shared" si="388"/>
        <v>-1.5157865335227563</v>
      </c>
      <c r="AT1049">
        <f t="shared" si="381"/>
        <v>5.4163941120709139E-3</v>
      </c>
      <c r="AU1049" cm="1">
        <f t="array" ref="AU1049">IFERROR(STDEV(IF($E$2:$E$2201=$E1049, $AL$2:$AL$2201)), 0)</f>
        <v>6.6867943926535505E-3</v>
      </c>
      <c r="AV1049">
        <f t="shared" si="389"/>
        <v>-0.81001355717197432</v>
      </c>
      <c r="AW1049">
        <f t="shared" si="382"/>
        <v>0</v>
      </c>
      <c r="AX1049" cm="1">
        <f t="array" ref="AX1049">IFERROR(STDEV(IF($E$2:$E$2201=$E1049, $AM$2:$AM$2201)), 0)</f>
        <v>0</v>
      </c>
      <c r="AY1049">
        <f t="shared" si="390"/>
        <v>-0.81001355717197432</v>
      </c>
      <c r="AZ1049">
        <f>INDEX(Model_Assumptions[Values],9)*((INDEX(Model_Scenarios[GR Weight],1)*$AG1049)+(INDEX(Model_Scenarios[GP Weight],1)*$AH1049)+(INDEX(Model_Scenarios[LTV Weight],1)*$AI1049))-(INDEX(Model_Scenarios[LTV Weight],1)*$AP1049)-(INDEX(Model_Scenarios[GP Weight],1)*($AS1049+$AV1049+$AY1049))</f>
        <v>3.7313995969096689</v>
      </c>
      <c r="BA1049">
        <f>INDEX(Model_Assumptions[Values],9)*((INDEX(Model_Scenarios[GR Weight],2)*$AG1049)+(INDEX(Model_Scenarios[GP Weight],2)*$AH1049)+(INDEX(Model_Scenarios[LTV Weight],2)*$AI1049))-(INDEX(Model_Scenarios[LTV Weight],2)*$AP1049)-(INDEX(Model_Scenarios[GP Weight],2)*($AS1049+$AV1049+$AY1049))</f>
        <v>5.0514041828940375</v>
      </c>
      <c r="BB1049">
        <f>INDEX(Model_Assumptions[Values],9)*((INDEX(Model_Scenarios[GR Weight],3)*$AG1049)+(INDEX(Model_Scenarios[GP Weight],3)*$AH1049)+(INDEX(Model_Scenarios[LTV Weight],3)*$AI1049))-(INDEX(Model_Scenarios[LTV Weight],3)*$AP1049)-(INDEX(Model_Scenarios[GP Weight],3)*($AS1049+$AV1049+$AY1049))</f>
        <v>7.3226347576185544</v>
      </c>
      <c r="BC1049">
        <f>INDEX(Model_Assumptions[Values],9)*((INDEX(Model_Scenarios[GR Weight],4)*$AG1049)+(INDEX(Model_Scenarios[GP Weight],4)*$AH1049)+(INDEX(Model_Scenarios[LTV Weight],4)*$AI1049))-(INDEX(Model_Scenarios[LTV Weight],4)*$AP1049)-(INDEX(Model_Scenarios[GP Weight],4)*($AS1049+$AV1049+$AY1049))</f>
        <v>8.4875295406104172</v>
      </c>
      <c r="BD1049">
        <f>INDEX(Model_Assumptions[Values],9)*((INDEX(Model_Scenarios[GR Weight],5)*$AG1049)+(INDEX(Model_Scenarios[GP Weight],5)*$AH1049)+(INDEX(Model_Scenarios[LTV Weight],5)*$AI1049))-(INDEX(Model_Scenarios[LTV Weight],5)*$AP1049)-(INDEX(Model_Scenarios[GP Weight],5)*($AS1049+$AV1049+$AY1049))</f>
        <v>8.2153017550994942</v>
      </c>
    </row>
    <row r="1050" spans="1:56" x14ac:dyDescent="0.25">
      <c r="A1050">
        <v>1049</v>
      </c>
      <c r="B1050">
        <v>21</v>
      </c>
      <c r="C1050" s="3">
        <v>49</v>
      </c>
      <c r="D1050" s="4">
        <v>0.96</v>
      </c>
      <c r="E1050" t="str">
        <v>SKU-1027</v>
      </c>
      <c r="F1050" t="str">
        <v>Raise</v>
      </c>
      <c r="G1050" t="str">
        <v>Full</v>
      </c>
      <c r="H1050">
        <v>34.479999999999997</v>
      </c>
      <c r="I1050">
        <v>19.239999999999998</v>
      </c>
      <c r="J1050">
        <v>19</v>
      </c>
      <c r="K1050">
        <v>655.11999999999989</v>
      </c>
      <c r="L1050">
        <v>289.55999999999995</v>
      </c>
      <c r="M1050">
        <v>0.44199535962877029</v>
      </c>
      <c r="N1050">
        <v>36.908161919642779</v>
      </c>
      <c r="O1050">
        <v>9.2269145535701682</v>
      </c>
      <c r="P1050">
        <v>28.46691455357012</v>
      </c>
      <c r="Q1050">
        <v>804.52718410151249</v>
      </c>
      <c r="R1050">
        <v>637.8751245376277</v>
      </c>
      <c r="S1050">
        <v>1</v>
      </c>
      <c r="T1050">
        <f t="shared" si="368"/>
        <v>36.811035442857069</v>
      </c>
      <c r="U1050">
        <f t="shared" si="369"/>
        <v>6.7605436277757308E-2</v>
      </c>
      <c r="V1050">
        <f>IF($F1050="Reduce", INDEX(Model_Assumptions[Values], 2), INDEX(Model_Assumptions[Values], 1))</f>
        <v>-0.4</v>
      </c>
      <c r="W1050">
        <f t="shared" si="370"/>
        <v>18.486198684289043</v>
      </c>
      <c r="X1050">
        <f t="shared" si="383"/>
        <v>680.49611497106173</v>
      </c>
      <c r="Y1050">
        <f t="shared" si="371"/>
        <v>324.82165228534058</v>
      </c>
      <c r="Z1050">
        <f t="shared" si="372"/>
        <v>25.376114971061838</v>
      </c>
      <c r="AA1050">
        <f t="shared" si="373"/>
        <v>35.261652285340631</v>
      </c>
      <c r="AB1050">
        <f t="shared" si="384"/>
        <v>0.4773306491237701</v>
      </c>
      <c r="AC1050">
        <f t="shared" si="374"/>
        <v>3.5335289494999811E-2</v>
      </c>
      <c r="AD1050">
        <f t="shared" si="375"/>
        <v>3.5335289494999811E-2</v>
      </c>
      <c r="AE1050">
        <f t="shared" si="376"/>
        <v>0.96000000000000019</v>
      </c>
      <c r="AF1050">
        <f t="shared" si="385"/>
        <v>25.51500498150499</v>
      </c>
      <c r="AG1050">
        <f t="shared" si="377"/>
        <v>2.7502275894863537</v>
      </c>
      <c r="AH1050">
        <f t="shared" si="378"/>
        <v>1.2386889425260301</v>
      </c>
      <c r="AI1050">
        <f t="shared" si="386"/>
        <v>3.9999999999999813E-2</v>
      </c>
      <c r="AJ1050">
        <f>MAX(0, $R1050 - $AA1050) * INDEX(Model_Assumptions[Values], 7)</f>
        <v>1205.226944504574</v>
      </c>
      <c r="AK1050">
        <f>MAX(0, INDEX(Model_Assumptions[Values], 4) - $AD1050)</f>
        <v>1.4664710505000192E-2</v>
      </c>
      <c r="AL1050">
        <f>MAX(0, INDEX(Model_Assumptions[Values], 5) - $AC1050)</f>
        <v>0</v>
      </c>
      <c r="AM1050">
        <f>INDEX(Model_Assumptions[Values], 6) * MAX(0, INDEX(Model_Assumptions[Values], 3) - $AB1050)^2</f>
        <v>0</v>
      </c>
      <c r="AN1050">
        <f t="shared" si="379"/>
        <v>1239.371903742317</v>
      </c>
      <c r="AO1050" cm="1">
        <f t="array" ref="AO1050">IFERROR(STDEV(IF($E$2:$E$2201=$E1050, $AJ$2:$AJ$2201)), 0)</f>
        <v>21.403341331583469</v>
      </c>
      <c r="AP1050">
        <f t="shared" si="387"/>
        <v>-1.5953097560219538</v>
      </c>
      <c r="AQ1050">
        <f t="shared" si="380"/>
        <v>3.1595591670306983E-2</v>
      </c>
      <c r="AR1050" cm="1">
        <f t="array" ref="AR1050">IFERROR(STDEV(IF($E$2:$E$2201=$E1050, $AK$2:$AK$2201)), 0)</f>
        <v>1.0714196500850667E-2</v>
      </c>
      <c r="AS1050">
        <f t="shared" si="388"/>
        <v>-1.5802287333410903</v>
      </c>
      <c r="AT1050">
        <f t="shared" si="381"/>
        <v>5.4163941120709139E-3</v>
      </c>
      <c r="AU1050" cm="1">
        <f t="array" ref="AU1050">IFERROR(STDEV(IF($E$2:$E$2201=$E1050, $AL$2:$AL$2201)), 0)</f>
        <v>6.6867943926535505E-3</v>
      </c>
      <c r="AV1050">
        <f t="shared" si="389"/>
        <v>-0.81001355717197432</v>
      </c>
      <c r="AW1050">
        <f t="shared" si="382"/>
        <v>0</v>
      </c>
      <c r="AX1050" cm="1">
        <f t="array" ref="AX1050">IFERROR(STDEV(IF($E$2:$E$2201=$E1050, $AM$2:$AM$2201)), 0)</f>
        <v>0</v>
      </c>
      <c r="AY1050">
        <f t="shared" si="390"/>
        <v>-0.81001355717197432</v>
      </c>
      <c r="AZ1050">
        <f>INDEX(Model_Assumptions[Values],9)*((INDEX(Model_Scenarios[GR Weight],1)*$AG1050)+(INDEX(Model_Scenarios[GP Weight],1)*$AH1050)+(INDEX(Model_Scenarios[LTV Weight],1)*$AI1050))-(INDEX(Model_Scenarios[LTV Weight],1)*$AP1050)-(INDEX(Model_Scenarios[GP Weight],1)*($AS1050+$AV1050+$AY1050))</f>
        <v>3.7507316555922587</v>
      </c>
      <c r="BA1050">
        <f>INDEX(Model_Assumptions[Values],9)*((INDEX(Model_Scenarios[GR Weight],2)*$AG1050)+(INDEX(Model_Scenarios[GP Weight],2)*$AH1050)+(INDEX(Model_Scenarios[LTV Weight],2)*$AI1050))-(INDEX(Model_Scenarios[LTV Weight],2)*$AP1050)-(INDEX(Model_Scenarios[GP Weight],2)*($AS1050+$AV1050+$AY1050))</f>
        <v>5.1083621455920731</v>
      </c>
      <c r="BB1050">
        <f>INDEX(Model_Assumptions[Values],9)*((INDEX(Model_Scenarios[GR Weight],3)*$AG1050)+(INDEX(Model_Scenarios[GP Weight],3)*$AH1050)+(INDEX(Model_Scenarios[LTV Weight],3)*$AI1050))-(INDEX(Model_Scenarios[LTV Weight],3)*$AP1050)-(INDEX(Model_Scenarios[GP Weight],3)*($AS1050+$AV1050+$AY1050))</f>
        <v>7.4437035853770404</v>
      </c>
      <c r="BC1050">
        <f>INDEX(Model_Assumptions[Values],9)*((INDEX(Model_Scenarios[GR Weight],4)*$AG1050)+(INDEX(Model_Scenarios[GP Weight],4)*$AH1050)+(INDEX(Model_Scenarios[LTV Weight],4)*$AI1050))-(INDEX(Model_Scenarios[LTV Weight],4)*$AP1050)-(INDEX(Model_Scenarios[GP Weight],4)*($AS1050+$AV1050+$AY1050))</f>
        <v>8.6392864045180211</v>
      </c>
      <c r="BD1050">
        <f>INDEX(Model_Assumptions[Values],9)*((INDEX(Model_Scenarios[GR Weight],5)*$AG1050)+(INDEX(Model_Scenarios[GP Weight],5)*$AH1050)+(INDEX(Model_Scenarios[LTV Weight],5)*$AI1050))-(INDEX(Model_Scenarios[LTV Weight],5)*$AP1050)-(INDEX(Model_Scenarios[GP Weight],5)*($AS1050+$AV1050+$AY1050))</f>
        <v>8.365590336665198</v>
      </c>
    </row>
    <row r="1051" spans="1:56" x14ac:dyDescent="0.25">
      <c r="A1051">
        <v>1050</v>
      </c>
      <c r="B1051">
        <v>21</v>
      </c>
      <c r="C1051" s="3">
        <v>50</v>
      </c>
      <c r="D1051" s="4">
        <v>0.98</v>
      </c>
      <c r="E1051" t="str">
        <v>SKU-1027</v>
      </c>
      <c r="F1051" t="str">
        <v>Raise</v>
      </c>
      <c r="G1051" t="str">
        <v>Full</v>
      </c>
      <c r="H1051">
        <v>34.479999999999997</v>
      </c>
      <c r="I1051">
        <v>19.239999999999998</v>
      </c>
      <c r="J1051">
        <v>19</v>
      </c>
      <c r="K1051">
        <v>655.11999999999989</v>
      </c>
      <c r="L1051">
        <v>289.55999999999995</v>
      </c>
      <c r="M1051">
        <v>0.44199535962877029</v>
      </c>
      <c r="N1051">
        <v>36.908161919642779</v>
      </c>
      <c r="O1051">
        <v>9.2269145535701682</v>
      </c>
      <c r="P1051">
        <v>28.46691455357012</v>
      </c>
      <c r="Q1051">
        <v>804.52718410151249</v>
      </c>
      <c r="R1051">
        <v>637.8751245376277</v>
      </c>
      <c r="S1051">
        <v>1</v>
      </c>
      <c r="T1051">
        <f t="shared" si="368"/>
        <v>36.859598681249921</v>
      </c>
      <c r="U1051">
        <f t="shared" si="369"/>
        <v>6.9013882866877138E-2</v>
      </c>
      <c r="V1051">
        <f>IF($F1051="Reduce", INDEX(Model_Assumptions[Values], 2), INDEX(Model_Assumptions[Values], 1))</f>
        <v>-0.4</v>
      </c>
      <c r="W1051">
        <f t="shared" si="370"/>
        <v>18.475494490211734</v>
      </c>
      <c r="X1051">
        <f t="shared" si="383"/>
        <v>680.99931234684857</v>
      </c>
      <c r="Y1051">
        <f t="shared" si="371"/>
        <v>325.53079835517485</v>
      </c>
      <c r="Z1051">
        <f t="shared" si="372"/>
        <v>25.879312346848678</v>
      </c>
      <c r="AA1051">
        <f t="shared" si="373"/>
        <v>35.970798355174907</v>
      </c>
      <c r="AB1051">
        <f t="shared" si="384"/>
        <v>0.47801927616246187</v>
      </c>
      <c r="AC1051">
        <f t="shared" si="374"/>
        <v>3.602391653369158E-2</v>
      </c>
      <c r="AD1051">
        <f t="shared" si="375"/>
        <v>3.602391653369158E-2</v>
      </c>
      <c r="AE1051">
        <f t="shared" si="376"/>
        <v>0.97999999999999865</v>
      </c>
      <c r="AF1051">
        <f t="shared" si="385"/>
        <v>12.757502490753415</v>
      </c>
      <c r="AG1051">
        <f t="shared" si="377"/>
        <v>2.8047634121457428</v>
      </c>
      <c r="AH1051">
        <f t="shared" si="378"/>
        <v>1.263600180043527</v>
      </c>
      <c r="AI1051">
        <f t="shared" si="386"/>
        <v>2.000000000000135E-2</v>
      </c>
      <c r="AJ1051">
        <f>MAX(0, $R1051 - $AA1051) * INDEX(Model_Assumptions[Values], 7)</f>
        <v>1203.8086523649056</v>
      </c>
      <c r="AK1051">
        <f>MAX(0, INDEX(Model_Assumptions[Values], 4) - $AD1051)</f>
        <v>1.3976083466308423E-2</v>
      </c>
      <c r="AL1051">
        <f>MAX(0, INDEX(Model_Assumptions[Values], 5) - $AC1051)</f>
        <v>0</v>
      </c>
      <c r="AM1051">
        <f>INDEX(Model_Assumptions[Values], 6) * MAX(0, INDEX(Model_Assumptions[Values], 3) - $AB1051)^2</f>
        <v>0</v>
      </c>
      <c r="AN1051">
        <f t="shared" si="379"/>
        <v>1239.371903742317</v>
      </c>
      <c r="AO1051" cm="1">
        <f t="array" ref="AO1051">IFERROR(STDEV(IF($E$2:$E$2201=$E1051, $AJ$2:$AJ$2201)), 0)</f>
        <v>21.403341331583469</v>
      </c>
      <c r="AP1051">
        <f t="shared" si="387"/>
        <v>-1.661574743235682</v>
      </c>
      <c r="AQ1051">
        <f t="shared" si="380"/>
        <v>3.1595591670306983E-2</v>
      </c>
      <c r="AR1051" cm="1">
        <f t="array" ref="AR1051">IFERROR(STDEV(IF($E$2:$E$2201=$E1051, $AK$2:$AK$2201)), 0)</f>
        <v>1.0714196500850667E-2</v>
      </c>
      <c r="AS1051">
        <f t="shared" si="388"/>
        <v>-1.6445011254553374</v>
      </c>
      <c r="AT1051">
        <f t="shared" si="381"/>
        <v>5.4163941120709139E-3</v>
      </c>
      <c r="AU1051" cm="1">
        <f t="array" ref="AU1051">IFERROR(STDEV(IF($E$2:$E$2201=$E1051, $AL$2:$AL$2201)), 0)</f>
        <v>6.6867943926535505E-3</v>
      </c>
      <c r="AV1051">
        <f t="shared" si="389"/>
        <v>-0.81001355717197432</v>
      </c>
      <c r="AW1051">
        <f t="shared" si="382"/>
        <v>0</v>
      </c>
      <c r="AX1051" cm="1">
        <f t="array" ref="AX1051">IFERROR(STDEV(IF($E$2:$E$2201=$E1051, $AM$2:$AM$2201)), 0)</f>
        <v>0</v>
      </c>
      <c r="AY1051">
        <f t="shared" si="390"/>
        <v>-0.81001355717197432</v>
      </c>
      <c r="AZ1051">
        <f>INDEX(Model_Assumptions[Values],9)*((INDEX(Model_Scenarios[GR Weight],1)*$AG1051)+(INDEX(Model_Scenarios[GP Weight],1)*$AH1051)+(INDEX(Model_Scenarios[LTV Weight],1)*$AI1051))-(INDEX(Model_Scenarios[LTV Weight],1)*$AP1051)-(INDEX(Model_Scenarios[GP Weight],1)*($AS1051+$AV1051+$AY1051))</f>
        <v>3.7698944146631144</v>
      </c>
      <c r="BA1051">
        <f>INDEX(Model_Assumptions[Values],9)*((INDEX(Model_Scenarios[GR Weight],2)*$AG1051)+(INDEX(Model_Scenarios[GP Weight],2)*$AH1051)+(INDEX(Model_Scenarios[LTV Weight],2)*$AI1051))-(INDEX(Model_Scenarios[LTV Weight],2)*$AP1051)-(INDEX(Model_Scenarios[GP Weight],2)*($AS1051+$AV1051+$AY1051))</f>
        <v>5.1651019702158889</v>
      </c>
      <c r="BB1051">
        <f>INDEX(Model_Assumptions[Values],9)*((INDEX(Model_Scenarios[GR Weight],3)*$AG1051)+(INDEX(Model_Scenarios[GP Weight],3)*$AH1051)+(INDEX(Model_Scenarios[LTV Weight],3)*$AI1051))-(INDEX(Model_Scenarios[LTV Weight],3)*$AP1051)-(INDEX(Model_Scenarios[GP Weight],3)*($AS1051+$AV1051+$AY1051))</f>
        <v>7.5644693614823755</v>
      </c>
      <c r="BC1051">
        <f>INDEX(Model_Assumptions[Values],9)*((INDEX(Model_Scenarios[GR Weight],4)*$AG1051)+(INDEX(Model_Scenarios[GP Weight],4)*$AH1051)+(INDEX(Model_Scenarios[LTV Weight],4)*$AI1051))-(INDEX(Model_Scenarios[LTV Weight],4)*$AP1051)-(INDEX(Model_Scenarios[GP Weight],4)*($AS1051+$AV1051+$AY1051))</f>
        <v>8.7906935932316781</v>
      </c>
      <c r="BD1051">
        <f>INDEX(Model_Assumptions[Values],9)*((INDEX(Model_Scenarios[GR Weight],5)*$AG1051)+(INDEX(Model_Scenarios[GP Weight],5)*$AH1051)+(INDEX(Model_Scenarios[LTV Weight],5)*$AI1051))-(INDEX(Model_Scenarios[LTV Weight],5)*$AP1051)-(INDEX(Model_Scenarios[GP Weight],5)*($AS1051+$AV1051+$AY1051))</f>
        <v>8.5155481249639724</v>
      </c>
    </row>
    <row r="1052" spans="1:56" x14ac:dyDescent="0.25">
      <c r="A1052">
        <v>1051</v>
      </c>
      <c r="B1052">
        <v>22</v>
      </c>
      <c r="C1052" s="3">
        <v>1</v>
      </c>
      <c r="D1052" s="4">
        <v>0</v>
      </c>
      <c r="E1052" t="str">
        <v>SKU-1028</v>
      </c>
      <c r="F1052" t="str">
        <v>Raise</v>
      </c>
      <c r="G1052" t="str">
        <v>Full</v>
      </c>
      <c r="H1052">
        <v>174.23</v>
      </c>
      <c r="I1052">
        <v>73.95</v>
      </c>
      <c r="J1052">
        <v>26</v>
      </c>
      <c r="K1052">
        <v>4529.9799999999996</v>
      </c>
      <c r="L1052">
        <v>2607.2799999999997</v>
      </c>
      <c r="M1052">
        <v>0.57556104000459163</v>
      </c>
      <c r="N1052">
        <v>184.39598592354483</v>
      </c>
      <c r="O1052">
        <v>79.919648088621216</v>
      </c>
      <c r="P1052">
        <v>153.86964808862149</v>
      </c>
      <c r="Q1052">
        <v>2598.4440465962343</v>
      </c>
      <c r="R1052">
        <v>1678.9946147237208</v>
      </c>
      <c r="S1052">
        <v>1</v>
      </c>
      <c r="T1052">
        <f t="shared" si="368"/>
        <v>174.23</v>
      </c>
      <c r="U1052">
        <f t="shared" si="369"/>
        <v>0</v>
      </c>
      <c r="V1052">
        <f>IF($F1052="Reduce", INDEX(Model_Assumptions[Values], 2), INDEX(Model_Assumptions[Values], 1))</f>
        <v>-0.4</v>
      </c>
      <c r="W1052">
        <f t="shared" si="370"/>
        <v>26</v>
      </c>
      <c r="X1052">
        <f t="shared" si="383"/>
        <v>4529.9799999999996</v>
      </c>
      <c r="Y1052">
        <f t="shared" si="371"/>
        <v>2607.2799999999997</v>
      </c>
      <c r="Z1052">
        <f t="shared" si="372"/>
        <v>0</v>
      </c>
      <c r="AA1052">
        <f t="shared" si="373"/>
        <v>0</v>
      </c>
      <c r="AB1052">
        <f t="shared" si="384"/>
        <v>0.57556104000459163</v>
      </c>
      <c r="AC1052">
        <f t="shared" si="374"/>
        <v>0</v>
      </c>
      <c r="AD1052">
        <f t="shared" si="375"/>
        <v>0</v>
      </c>
      <c r="AE1052">
        <f t="shared" si="376"/>
        <v>0</v>
      </c>
      <c r="AF1052">
        <f t="shared" si="385"/>
        <v>1678.9946147237208</v>
      </c>
      <c r="AG1052">
        <f t="shared" si="377"/>
        <v>0</v>
      </c>
      <c r="AH1052">
        <f t="shared" si="378"/>
        <v>0</v>
      </c>
      <c r="AI1052">
        <f t="shared" si="386"/>
        <v>1</v>
      </c>
      <c r="AJ1052">
        <f>MAX(0, $R1052 - $AA1052) * INDEX(Model_Assumptions[Values], 7)</f>
        <v>3357.9892294474416</v>
      </c>
      <c r="AK1052">
        <f>MAX(0, INDEX(Model_Assumptions[Values], 4) - $AD1052)</f>
        <v>0.05</v>
      </c>
      <c r="AL1052">
        <f>MAX(0, INDEX(Model_Assumptions[Values], 5) - $AC1052)</f>
        <v>0.02</v>
      </c>
      <c r="AM1052">
        <f>INDEX(Model_Assumptions[Values], 6) * MAX(0, INDEX(Model_Assumptions[Values], 3) - $AB1052)^2</f>
        <v>0</v>
      </c>
      <c r="AN1052">
        <f t="shared" si="379"/>
        <v>3162.5848423057269</v>
      </c>
      <c r="AO1052" cm="1">
        <f t="array" ref="AO1052">IFERROR(STDEV(IF($E$2:$E$2201=$E1052, $AJ$2:$AJ$2201)), 0)</f>
        <v>115.11732947620564</v>
      </c>
      <c r="AP1052">
        <f t="shared" si="387"/>
        <v>1.6974367632642504</v>
      </c>
      <c r="AQ1052">
        <f t="shared" si="380"/>
        <v>3.8313015318035333E-2</v>
      </c>
      <c r="AR1052" cm="1">
        <f t="array" ref="AR1052">IFERROR(STDEV(IF($E$2:$E$2201=$E1052, $AK$2:$AK$2201)), 0)</f>
        <v>6.8284516129448834E-3</v>
      </c>
      <c r="AS1052">
        <f t="shared" si="388"/>
        <v>1.7115131430102444</v>
      </c>
      <c r="AT1052">
        <f t="shared" si="381"/>
        <v>8.5399924711369486E-3</v>
      </c>
      <c r="AU1052" cm="1">
        <f t="array" ref="AU1052">IFERROR(STDEV(IF($E$2:$E$2201=$E1052, $AL$2:$AL$2201)), 0)</f>
        <v>6.4988619084226564E-3</v>
      </c>
      <c r="AV1052">
        <f t="shared" si="389"/>
        <v>1.7633868345487769</v>
      </c>
      <c r="AW1052">
        <f t="shared" si="382"/>
        <v>0</v>
      </c>
      <c r="AX1052" cm="1">
        <f t="array" ref="AX1052">IFERROR(STDEV(IF($E$2:$E$2201=$E1052, $AM$2:$AM$2201)), 0)</f>
        <v>0</v>
      </c>
      <c r="AY1052">
        <f t="shared" si="390"/>
        <v>1.7633868345487769</v>
      </c>
      <c r="AZ1052">
        <f>INDEX(Model_Assumptions[Values],9)*((INDEX(Model_Scenarios[GR Weight],1)*$AG1052)+(INDEX(Model_Scenarios[GP Weight],1)*$AH1052)+(INDEX(Model_Scenarios[LTV Weight],1)*$AI1052))-(INDEX(Model_Scenarios[LTV Weight],1)*$AP1052)-(INDEX(Model_Scenarios[GP Weight],1)*($AS1052+$AV1052+$AY1052))</f>
        <v>2.1182219081778197</v>
      </c>
      <c r="BA1052">
        <f>INDEX(Model_Assumptions[Values],9)*((INDEX(Model_Scenarios[GR Weight],2)*$AG1052)+(INDEX(Model_Scenarios[GP Weight],2)*$AH1052)+(INDEX(Model_Scenarios[LTV Weight],2)*$AI1052))-(INDEX(Model_Scenarios[LTV Weight],2)*$AP1052)-(INDEX(Model_Scenarios[GP Weight],2)*($AS1052+$AV1052+$AY1052))</f>
        <v>1.0990087414566776</v>
      </c>
      <c r="BB1052">
        <f>INDEX(Model_Assumptions[Values],9)*((INDEX(Model_Scenarios[GR Weight],3)*$AG1052)+(INDEX(Model_Scenarios[GP Weight],3)*$AH1052)+(INDEX(Model_Scenarios[LTV Weight],3)*$AI1052))-(INDEX(Model_Scenarios[LTV Weight],3)*$AP1052)-(INDEX(Model_Scenarios[GP Weight],3)*($AS1052+$AV1052+$AY1052))</f>
        <v>-0.51237508954342958</v>
      </c>
      <c r="BC1052">
        <f>INDEX(Model_Assumptions[Values],9)*((INDEX(Model_Scenarios[GR Weight],4)*$AG1052)+(INDEX(Model_Scenarios[GP Weight],4)*$AH1052)+(INDEX(Model_Scenarios[LTV Weight],4)*$AI1052))-(INDEX(Model_Scenarios[LTV Weight],4)*$AP1052)-(INDEX(Model_Scenarios[GP Weight],4)*($AS1052+$AV1052+$AY1052))</f>
        <v>-0.84263141321700441</v>
      </c>
      <c r="BD1052">
        <f>INDEX(Model_Assumptions[Values],9)*((INDEX(Model_Scenarios[GR Weight],5)*$AG1052)+(INDEX(Model_Scenarios[GP Weight],5)*$AH1052)+(INDEX(Model_Scenarios[LTV Weight],5)*$AI1052))-(INDEX(Model_Scenarios[LTV Weight],5)*$AP1052)-(INDEX(Model_Scenarios[GP Weight],5)*($AS1052+$AV1052+$AY1052))</f>
        <v>-2.0554169374753517</v>
      </c>
    </row>
    <row r="1053" spans="1:56" x14ac:dyDescent="0.25">
      <c r="A1053">
        <v>1052</v>
      </c>
      <c r="B1053">
        <v>22</v>
      </c>
      <c r="C1053" s="3">
        <v>2</v>
      </c>
      <c r="D1053" s="4">
        <v>0.02</v>
      </c>
      <c r="E1053" t="str">
        <v>SKU-1028</v>
      </c>
      <c r="F1053" t="str">
        <v>Raise</v>
      </c>
      <c r="G1053" t="str">
        <v>Full</v>
      </c>
      <c r="H1053">
        <v>174.23</v>
      </c>
      <c r="I1053">
        <v>73.95</v>
      </c>
      <c r="J1053">
        <v>26</v>
      </c>
      <c r="K1053">
        <v>4529.9799999999996</v>
      </c>
      <c r="L1053">
        <v>2607.2799999999997</v>
      </c>
      <c r="M1053">
        <v>0.57556104000459163</v>
      </c>
      <c r="N1053">
        <v>184.39598592354483</v>
      </c>
      <c r="O1053">
        <v>79.919648088621216</v>
      </c>
      <c r="P1053">
        <v>153.86964808862149</v>
      </c>
      <c r="Q1053">
        <v>2598.4440465962343</v>
      </c>
      <c r="R1053">
        <v>1678.9946147237208</v>
      </c>
      <c r="S1053">
        <v>1</v>
      </c>
      <c r="T1053">
        <f t="shared" si="368"/>
        <v>174.4333197184709</v>
      </c>
      <c r="U1053">
        <f t="shared" si="369"/>
        <v>1.1669615937031977E-3</v>
      </c>
      <c r="V1053">
        <f>IF($F1053="Reduce", INDEX(Model_Assumptions[Values], 2), INDEX(Model_Assumptions[Values], 1))</f>
        <v>-0.4</v>
      </c>
      <c r="W1053">
        <f t="shared" si="370"/>
        <v>25.987863599425488</v>
      </c>
      <c r="X1053">
        <f t="shared" si="383"/>
        <v>4533.1493200385976</v>
      </c>
      <c r="Y1053">
        <f t="shared" si="371"/>
        <v>2611.3468068610828</v>
      </c>
      <c r="Z1053">
        <f t="shared" si="372"/>
        <v>3.1693200385980163</v>
      </c>
      <c r="AA1053">
        <f t="shared" si="373"/>
        <v>4.0668068610830233</v>
      </c>
      <c r="AB1053">
        <f t="shared" si="384"/>
        <v>0.57605576664279134</v>
      </c>
      <c r="AC1053">
        <f t="shared" si="374"/>
        <v>4.9472663819971618E-4</v>
      </c>
      <c r="AD1053">
        <f t="shared" si="375"/>
        <v>4.9472663819971618E-4</v>
      </c>
      <c r="AE1053">
        <f t="shared" si="376"/>
        <v>2.0000000000001118E-2</v>
      </c>
      <c r="AF1053">
        <f t="shared" si="385"/>
        <v>1645.4147224292444</v>
      </c>
      <c r="AG1053">
        <f t="shared" si="377"/>
        <v>3.9656331257660493E-2</v>
      </c>
      <c r="AH1053">
        <f t="shared" si="378"/>
        <v>2.6430208371833921E-2</v>
      </c>
      <c r="AI1053">
        <f t="shared" si="386"/>
        <v>0.97999999999999887</v>
      </c>
      <c r="AJ1053">
        <f>MAX(0, $R1053 - $AA1053) * INDEX(Model_Assumptions[Values], 7)</f>
        <v>3349.8556157252756</v>
      </c>
      <c r="AK1053">
        <f>MAX(0, INDEX(Model_Assumptions[Values], 4) - $AD1053)</f>
        <v>4.9505273361800287E-2</v>
      </c>
      <c r="AL1053">
        <f>MAX(0, INDEX(Model_Assumptions[Values], 5) - $AC1053)</f>
        <v>1.9505273361800284E-2</v>
      </c>
      <c r="AM1053">
        <f>INDEX(Model_Assumptions[Values], 6) * MAX(0, INDEX(Model_Assumptions[Values], 3) - $AB1053)^2</f>
        <v>0</v>
      </c>
      <c r="AN1053">
        <f t="shared" si="379"/>
        <v>3162.5848423057269</v>
      </c>
      <c r="AO1053" cm="1">
        <f t="array" ref="AO1053">IFERROR(STDEV(IF($E$2:$E$2201=$E1053, $AJ$2:$AJ$2201)), 0)</f>
        <v>115.11732947620564</v>
      </c>
      <c r="AP1053">
        <f t="shared" si="387"/>
        <v>1.6267817736186885</v>
      </c>
      <c r="AQ1053">
        <f t="shared" si="380"/>
        <v>3.8313015318035333E-2</v>
      </c>
      <c r="AR1053" cm="1">
        <f t="array" ref="AR1053">IFERROR(STDEV(IF($E$2:$E$2201=$E1053, $AK$2:$AK$2201)), 0)</f>
        <v>6.8284516129448834E-3</v>
      </c>
      <c r="AS1053">
        <f t="shared" si="388"/>
        <v>1.6390623640866815</v>
      </c>
      <c r="AT1053">
        <f t="shared" si="381"/>
        <v>8.5399924711369486E-3</v>
      </c>
      <c r="AU1053" cm="1">
        <f t="array" ref="AU1053">IFERROR(STDEV(IF($E$2:$E$2201=$E1053, $AL$2:$AL$2201)), 0)</f>
        <v>6.4988619084226564E-3</v>
      </c>
      <c r="AV1053">
        <f t="shared" si="389"/>
        <v>1.6872617152323408</v>
      </c>
      <c r="AW1053">
        <f t="shared" si="382"/>
        <v>0</v>
      </c>
      <c r="AX1053" cm="1">
        <f t="array" ref="AX1053">IFERROR(STDEV(IF($E$2:$E$2201=$E1053, $AM$2:$AM$2201)), 0)</f>
        <v>0</v>
      </c>
      <c r="AY1053">
        <f t="shared" si="390"/>
        <v>1.6872617152323408</v>
      </c>
      <c r="AZ1053">
        <f>INDEX(Model_Assumptions[Values],9)*((INDEX(Model_Scenarios[GR Weight],1)*$AG1053)+(INDEX(Model_Scenarios[GP Weight],1)*$AH1053)+(INDEX(Model_Scenarios[LTV Weight],1)*$AI1053))-(INDEX(Model_Scenarios[LTV Weight],1)*$AP1053)-(INDEX(Model_Scenarios[GP Weight],1)*($AS1053+$AV1053+$AY1053))</f>
        <v>2.1502592714646553</v>
      </c>
      <c r="BA1053">
        <f>INDEX(Model_Assumptions[Values],9)*((INDEX(Model_Scenarios[GR Weight],2)*$AG1053)+(INDEX(Model_Scenarios[GP Weight],2)*$AH1053)+(INDEX(Model_Scenarios[LTV Weight],2)*$AI1053))-(INDEX(Model_Scenarios[LTV Weight],2)*$AP1053)-(INDEX(Model_Scenarios[GP Weight],2)*($AS1053+$AV1053+$AY1053))</f>
        <v>1.1810471450526556</v>
      </c>
      <c r="BB1053">
        <f>INDEX(Model_Assumptions[Values],9)*((INDEX(Model_Scenarios[GR Weight],3)*$AG1053)+(INDEX(Model_Scenarios[GP Weight],3)*$AH1053)+(INDEX(Model_Scenarios[LTV Weight],3)*$AI1053))-(INDEX(Model_Scenarios[LTV Weight],3)*$AP1053)-(INDEX(Model_Scenarios[GP Weight],3)*($AS1053+$AV1053+$AY1053))</f>
        <v>-0.34964445881766926</v>
      </c>
      <c r="BC1053">
        <f>INDEX(Model_Assumptions[Values],9)*((INDEX(Model_Scenarios[GR Weight],4)*$AG1053)+(INDEX(Model_Scenarios[GP Weight],4)*$AH1053)+(INDEX(Model_Scenarios[LTV Weight],4)*$AI1053))-(INDEX(Model_Scenarios[LTV Weight],4)*$AP1053)-(INDEX(Model_Scenarios[GP Weight],4)*($AS1053+$AV1053+$AY1053))</f>
        <v>-0.65713811582696979</v>
      </c>
      <c r="BD1053">
        <f>INDEX(Model_Assumptions[Values],9)*((INDEX(Model_Scenarios[GR Weight],5)*$AG1053)+(INDEX(Model_Scenarios[GP Weight],5)*$AH1053)+(INDEX(Model_Scenarios[LTV Weight],5)*$AI1053))-(INDEX(Model_Scenarios[LTV Weight],5)*$AP1053)-(INDEX(Model_Scenarios[GP Weight],5)*($AS1053+$AV1053+$AY1053))</f>
        <v>-1.8268282261277196</v>
      </c>
    </row>
    <row r="1054" spans="1:56" x14ac:dyDescent="0.25">
      <c r="A1054">
        <v>1053</v>
      </c>
      <c r="B1054">
        <v>22</v>
      </c>
      <c r="C1054" s="3">
        <v>3</v>
      </c>
      <c r="D1054" s="4">
        <v>0.04</v>
      </c>
      <c r="E1054" t="str">
        <v>SKU-1028</v>
      </c>
      <c r="F1054" t="str">
        <v>Raise</v>
      </c>
      <c r="G1054" t="str">
        <v>Full</v>
      </c>
      <c r="H1054">
        <v>174.23</v>
      </c>
      <c r="I1054">
        <v>73.95</v>
      </c>
      <c r="J1054">
        <v>26</v>
      </c>
      <c r="K1054">
        <v>4529.9799999999996</v>
      </c>
      <c r="L1054">
        <v>2607.2799999999997</v>
      </c>
      <c r="M1054">
        <v>0.57556104000459163</v>
      </c>
      <c r="N1054">
        <v>184.39598592354483</v>
      </c>
      <c r="O1054">
        <v>79.919648088621216</v>
      </c>
      <c r="P1054">
        <v>153.86964808862149</v>
      </c>
      <c r="Q1054">
        <v>2598.4440465962343</v>
      </c>
      <c r="R1054">
        <v>1678.9946147237208</v>
      </c>
      <c r="S1054">
        <v>1</v>
      </c>
      <c r="T1054">
        <f t="shared" si="368"/>
        <v>174.63663943694178</v>
      </c>
      <c r="U1054">
        <f t="shared" si="369"/>
        <v>2.3339231874062324E-3</v>
      </c>
      <c r="V1054">
        <f>IF($F1054="Reduce", INDEX(Model_Assumptions[Values], 2), INDEX(Model_Assumptions[Values], 1))</f>
        <v>-0.4</v>
      </c>
      <c r="W1054">
        <f t="shared" si="370"/>
        <v>25.975727198850976</v>
      </c>
      <c r="X1054">
        <f t="shared" si="383"/>
        <v>4536.3137049380994</v>
      </c>
      <c r="Y1054">
        <f t="shared" si="371"/>
        <v>2615.4086785830696</v>
      </c>
      <c r="Z1054">
        <f t="shared" si="372"/>
        <v>6.3337049380997996</v>
      </c>
      <c r="AA1054">
        <f t="shared" si="373"/>
        <v>8.1286785830698136</v>
      </c>
      <c r="AB1054">
        <f t="shared" si="384"/>
        <v>0.57654934131561753</v>
      </c>
      <c r="AC1054">
        <f t="shared" si="374"/>
        <v>9.8830131102589647E-4</v>
      </c>
      <c r="AD1054">
        <f t="shared" si="375"/>
        <v>9.8830131102589647E-4</v>
      </c>
      <c r="AE1054">
        <f t="shared" si="376"/>
        <v>3.9999999999999439E-2</v>
      </c>
      <c r="AF1054">
        <f t="shared" si="385"/>
        <v>1611.8348301347728</v>
      </c>
      <c r="AG1054">
        <f t="shared" si="377"/>
        <v>7.9250911253719331E-2</v>
      </c>
      <c r="AH1054">
        <f t="shared" si="378"/>
        <v>5.2828343237570068E-2</v>
      </c>
      <c r="AI1054">
        <f t="shared" si="386"/>
        <v>0.96000000000000052</v>
      </c>
      <c r="AJ1054">
        <f>MAX(0, $R1054 - $AA1054) * INDEX(Model_Assumptions[Values], 7)</f>
        <v>3341.731872281302</v>
      </c>
      <c r="AK1054">
        <f>MAX(0, INDEX(Model_Assumptions[Values], 4) - $AD1054)</f>
        <v>4.9011698688974106E-2</v>
      </c>
      <c r="AL1054">
        <f>MAX(0, INDEX(Model_Assumptions[Values], 5) - $AC1054)</f>
        <v>1.9011698688974104E-2</v>
      </c>
      <c r="AM1054">
        <f>INDEX(Model_Assumptions[Values], 6) * MAX(0, INDEX(Model_Assumptions[Values], 3) - $AB1054)^2</f>
        <v>0</v>
      </c>
      <c r="AN1054">
        <f t="shared" si="379"/>
        <v>3162.5848423057269</v>
      </c>
      <c r="AO1054" cm="1">
        <f t="array" ref="AO1054">IFERROR(STDEV(IF($E$2:$E$2201=$E1054, $AJ$2:$AJ$2201)), 0)</f>
        <v>115.11732947620564</v>
      </c>
      <c r="AP1054">
        <f t="shared" si="387"/>
        <v>1.5562125250013226</v>
      </c>
      <c r="AQ1054">
        <f t="shared" si="380"/>
        <v>3.8313015318035333E-2</v>
      </c>
      <c r="AR1054" cm="1">
        <f t="array" ref="AR1054">IFERROR(STDEV(IF($E$2:$E$2201=$E1054, $AK$2:$AK$2201)), 0)</f>
        <v>6.8284516129448834E-3</v>
      </c>
      <c r="AS1054">
        <f t="shared" si="388"/>
        <v>1.5667802859812296</v>
      </c>
      <c r="AT1054">
        <f t="shared" si="381"/>
        <v>8.5399924711369486E-3</v>
      </c>
      <c r="AU1054" cm="1">
        <f t="array" ref="AU1054">IFERROR(STDEV(IF($E$2:$E$2201=$E1054, $AL$2:$AL$2201)), 0)</f>
        <v>6.4988619084226564E-3</v>
      </c>
      <c r="AV1054">
        <f t="shared" si="389"/>
        <v>1.6113138523940034</v>
      </c>
      <c r="AW1054">
        <f t="shared" si="382"/>
        <v>0</v>
      </c>
      <c r="AX1054" cm="1">
        <f t="array" ref="AX1054">IFERROR(STDEV(IF($E$2:$E$2201=$E1054, $AM$2:$AM$2201)), 0)</f>
        <v>0</v>
      </c>
      <c r="AY1054">
        <f t="shared" si="390"/>
        <v>1.6113138523940034</v>
      </c>
      <c r="AZ1054">
        <f>INDEX(Model_Assumptions[Values],9)*((INDEX(Model_Scenarios[GR Weight],1)*$AG1054)+(INDEX(Model_Scenarios[GP Weight],1)*$AH1054)+(INDEX(Model_Scenarios[LTV Weight],1)*$AI1054))-(INDEX(Model_Scenarios[LTV Weight],1)*$AP1054)-(INDEX(Model_Scenarios[GP Weight],1)*($AS1054+$AV1054+$AY1054))</f>
        <v>2.1821288081676657</v>
      </c>
      <c r="BA1054">
        <f>INDEX(Model_Assumptions[Values],9)*((INDEX(Model_Scenarios[GR Weight],2)*$AG1054)+(INDEX(Model_Scenarios[GP Weight],2)*$AH1054)+(INDEX(Model_Scenarios[LTV Weight],2)*$AI1054))-(INDEX(Model_Scenarios[LTV Weight],2)*$AP1054)-(INDEX(Model_Scenarios[GP Weight],2)*($AS1054+$AV1054+$AY1054))</f>
        <v>1.2628467872731539</v>
      </c>
      <c r="BB1054">
        <f>INDEX(Model_Assumptions[Values],9)*((INDEX(Model_Scenarios[GR Weight],3)*$AG1054)+(INDEX(Model_Scenarios[GP Weight],3)*$AH1054)+(INDEX(Model_Scenarios[LTV Weight],3)*$AI1054))-(INDEX(Model_Scenarios[LTV Weight],3)*$AP1054)-(INDEX(Model_Scenarios[GP Weight],3)*($AS1054+$AV1054+$AY1054))</f>
        <v>-0.18726456703686356</v>
      </c>
      <c r="BC1054">
        <f>INDEX(Model_Assumptions[Values],9)*((INDEX(Model_Scenarios[GR Weight],4)*$AG1054)+(INDEX(Model_Scenarios[GP Weight],4)*$AH1054)+(INDEX(Model_Scenarios[LTV Weight],4)*$AI1054))-(INDEX(Model_Scenarios[LTV Weight],4)*$AP1054)-(INDEX(Model_Scenarios[GP Weight],4)*($AS1054+$AV1054+$AY1054))</f>
        <v>-0.47201785890987225</v>
      </c>
      <c r="BD1054">
        <f>INDEX(Model_Assumptions[Values],9)*((INDEX(Model_Scenarios[GR Weight],5)*$AG1054)+(INDEX(Model_Scenarios[GP Weight],5)*$AH1054)+(INDEX(Model_Scenarios[LTV Weight],5)*$AI1054))-(INDEX(Model_Scenarios[LTV Weight],5)*$AP1054)-(INDEX(Model_Scenarios[GP Weight],5)*($AS1054+$AV1054+$AY1054))</f>
        <v>-1.5986986710163733</v>
      </c>
    </row>
    <row r="1055" spans="1:56" x14ac:dyDescent="0.25">
      <c r="A1055">
        <v>1054</v>
      </c>
      <c r="B1055">
        <v>22</v>
      </c>
      <c r="C1055" s="3">
        <v>4</v>
      </c>
      <c r="D1055" s="4">
        <v>0.06</v>
      </c>
      <c r="E1055" t="str">
        <v>SKU-1028</v>
      </c>
      <c r="F1055" t="str">
        <v>Raise</v>
      </c>
      <c r="G1055" t="str">
        <v>Full</v>
      </c>
      <c r="H1055">
        <v>174.23</v>
      </c>
      <c r="I1055">
        <v>73.95</v>
      </c>
      <c r="J1055">
        <v>26</v>
      </c>
      <c r="K1055">
        <v>4529.9799999999996</v>
      </c>
      <c r="L1055">
        <v>2607.2799999999997</v>
      </c>
      <c r="M1055">
        <v>0.57556104000459163</v>
      </c>
      <c r="N1055">
        <v>184.39598592354483</v>
      </c>
      <c r="O1055">
        <v>79.919648088621216</v>
      </c>
      <c r="P1055">
        <v>153.86964808862149</v>
      </c>
      <c r="Q1055">
        <v>2598.4440465962343</v>
      </c>
      <c r="R1055">
        <v>1678.9946147237208</v>
      </c>
      <c r="S1055">
        <v>1</v>
      </c>
      <c r="T1055">
        <f t="shared" si="368"/>
        <v>174.83995915541269</v>
      </c>
      <c r="U1055">
        <f t="shared" si="369"/>
        <v>3.5008847811094299E-3</v>
      </c>
      <c r="V1055">
        <f>IF($F1055="Reduce", INDEX(Model_Assumptions[Values], 2), INDEX(Model_Assumptions[Values], 1))</f>
        <v>-0.4</v>
      </c>
      <c r="W1055">
        <f t="shared" si="370"/>
        <v>25.963590798276464</v>
      </c>
      <c r="X1055">
        <f t="shared" si="383"/>
        <v>4539.4731546985058</v>
      </c>
      <c r="Y1055">
        <f t="shared" si="371"/>
        <v>2619.465615165961</v>
      </c>
      <c r="Z1055">
        <f t="shared" si="372"/>
        <v>9.4931546985062596</v>
      </c>
      <c r="AA1055">
        <f t="shared" si="373"/>
        <v>12.185615165961281</v>
      </c>
      <c r="AB1055">
        <f t="shared" si="384"/>
        <v>0.57704176804189866</v>
      </c>
      <c r="AC1055">
        <f t="shared" si="374"/>
        <v>1.4807280373070331E-3</v>
      </c>
      <c r="AD1055">
        <f t="shared" si="375"/>
        <v>1.4807280373070331E-3</v>
      </c>
      <c r="AE1055">
        <f t="shared" si="376"/>
        <v>6.000000000000056E-2</v>
      </c>
      <c r="AF1055">
        <f t="shared" si="385"/>
        <v>1578.2549378402966</v>
      </c>
      <c r="AG1055">
        <f t="shared" si="377"/>
        <v>0.11878373998818789</v>
      </c>
      <c r="AH1055">
        <f t="shared" si="378"/>
        <v>7.9194404597214357E-2</v>
      </c>
      <c r="AI1055">
        <f t="shared" si="386"/>
        <v>0.93999999999999939</v>
      </c>
      <c r="AJ1055">
        <f>MAX(0, $R1055 - $AA1055) * INDEX(Model_Assumptions[Values], 7)</f>
        <v>3333.6179991155191</v>
      </c>
      <c r="AK1055">
        <f>MAX(0, INDEX(Model_Assumptions[Values], 4) - $AD1055)</f>
        <v>4.851927196269297E-2</v>
      </c>
      <c r="AL1055">
        <f>MAX(0, INDEX(Model_Assumptions[Values], 5) - $AC1055)</f>
        <v>1.8519271962692967E-2</v>
      </c>
      <c r="AM1055">
        <f>INDEX(Model_Assumptions[Values], 6) * MAX(0, INDEX(Model_Assumptions[Values], 3) - $AB1055)^2</f>
        <v>0</v>
      </c>
      <c r="AN1055">
        <f t="shared" si="379"/>
        <v>3162.5848423057269</v>
      </c>
      <c r="AO1055" cm="1">
        <f t="array" ref="AO1055">IFERROR(STDEV(IF($E$2:$E$2201=$E1055, $AJ$2:$AJ$2201)), 0)</f>
        <v>115.11732947620564</v>
      </c>
      <c r="AP1055">
        <f t="shared" si="387"/>
        <v>1.4857290174121367</v>
      </c>
      <c r="AQ1055">
        <f t="shared" si="380"/>
        <v>3.8313015318035333E-2</v>
      </c>
      <c r="AR1055" cm="1">
        <f t="array" ref="AR1055">IFERROR(STDEV(IF($E$2:$E$2201=$E1055, $AK$2:$AK$2201)), 0)</f>
        <v>6.8284516129448834E-3</v>
      </c>
      <c r="AS1055">
        <f t="shared" si="388"/>
        <v>1.494666320152193</v>
      </c>
      <c r="AT1055">
        <f t="shared" si="381"/>
        <v>8.5399924711369486E-3</v>
      </c>
      <c r="AU1055" cm="1">
        <f t="array" ref="AU1055">IFERROR(STDEV(IF($E$2:$E$2201=$E1055, $AL$2:$AL$2201)), 0)</f>
        <v>6.4988619084226564E-3</v>
      </c>
      <c r="AV1055">
        <f t="shared" si="389"/>
        <v>1.5355426276441835</v>
      </c>
      <c r="AW1055">
        <f t="shared" si="382"/>
        <v>0</v>
      </c>
      <c r="AX1055" cm="1">
        <f t="array" ref="AX1055">IFERROR(STDEV(IF($E$2:$E$2201=$E1055, $AM$2:$AM$2201)), 0)</f>
        <v>0</v>
      </c>
      <c r="AY1055">
        <f t="shared" si="390"/>
        <v>1.5355426276441835</v>
      </c>
      <c r="AZ1055">
        <f>INDEX(Model_Assumptions[Values],9)*((INDEX(Model_Scenarios[GR Weight],1)*$AG1055)+(INDEX(Model_Scenarios[GP Weight],1)*$AH1055)+(INDEX(Model_Scenarios[LTV Weight],1)*$AI1055))-(INDEX(Model_Scenarios[LTV Weight],1)*$AP1055)-(INDEX(Model_Scenarios[GP Weight],1)*($AS1055+$AV1055+$AY1055))</f>
        <v>2.2138307008189337</v>
      </c>
      <c r="BA1055">
        <f>INDEX(Model_Assumptions[Values],9)*((INDEX(Model_Scenarios[GR Weight],2)*$AG1055)+(INDEX(Model_Scenarios[GP Weight],2)*$AH1055)+(INDEX(Model_Scenarios[LTV Weight],2)*$AI1055))-(INDEX(Model_Scenarios[LTV Weight],2)*$AP1055)-(INDEX(Model_Scenarios[GP Weight],2)*($AS1055+$AV1055+$AY1055))</f>
        <v>1.3444080331823525</v>
      </c>
      <c r="BB1055">
        <f>INDEX(Model_Assumptions[Values],9)*((INDEX(Model_Scenarios[GR Weight],3)*$AG1055)+(INDEX(Model_Scenarios[GP Weight],3)*$AH1055)+(INDEX(Model_Scenarios[LTV Weight],3)*$AI1055))-(INDEX(Model_Scenarios[LTV Weight],3)*$AP1055)-(INDEX(Model_Scenarios[GP Weight],3)*($AS1055+$AV1055+$AY1055))</f>
        <v>-2.5234775338691895E-2</v>
      </c>
      <c r="BC1055">
        <f>INDEX(Model_Assumptions[Values],9)*((INDEX(Model_Scenarios[GR Weight],4)*$AG1055)+(INDEX(Model_Scenarios[GP Weight],4)*$AH1055)+(INDEX(Model_Scenarios[LTV Weight],4)*$AI1055))-(INDEX(Model_Scenarios[LTV Weight],4)*$AP1055)-(INDEX(Model_Scenarios[GP Weight],4)*($AS1055+$AV1055+$AY1055))</f>
        <v>-0.28727000360338373</v>
      </c>
      <c r="BD1055">
        <f>INDEX(Model_Assumptions[Values],9)*((INDEX(Model_Scenarios[GR Weight],5)*$AG1055)+(INDEX(Model_Scenarios[GP Weight],5)*$AH1055)+(INDEX(Model_Scenarios[LTV Weight],5)*$AI1055))-(INDEX(Model_Scenarios[LTV Weight],5)*$AP1055)-(INDEX(Model_Scenarios[GP Weight],5)*($AS1055+$AV1055+$AY1055))</f>
        <v>-1.3710272682148152</v>
      </c>
    </row>
    <row r="1056" spans="1:56" x14ac:dyDescent="0.25">
      <c r="A1056">
        <v>1055</v>
      </c>
      <c r="B1056">
        <v>22</v>
      </c>
      <c r="C1056" s="3">
        <v>5</v>
      </c>
      <c r="D1056" s="4">
        <v>0.08</v>
      </c>
      <c r="E1056" t="str">
        <v>SKU-1028</v>
      </c>
      <c r="F1056" t="str">
        <v>Raise</v>
      </c>
      <c r="G1056" t="str">
        <v>Full</v>
      </c>
      <c r="H1056">
        <v>174.23</v>
      </c>
      <c r="I1056">
        <v>73.95</v>
      </c>
      <c r="J1056">
        <v>26</v>
      </c>
      <c r="K1056">
        <v>4529.9799999999996</v>
      </c>
      <c r="L1056">
        <v>2607.2799999999997</v>
      </c>
      <c r="M1056">
        <v>0.57556104000459163</v>
      </c>
      <c r="N1056">
        <v>184.39598592354483</v>
      </c>
      <c r="O1056">
        <v>79.919648088621216</v>
      </c>
      <c r="P1056">
        <v>153.86964808862149</v>
      </c>
      <c r="Q1056">
        <v>2598.4440465962343</v>
      </c>
      <c r="R1056">
        <v>1678.9946147237208</v>
      </c>
      <c r="S1056">
        <v>1</v>
      </c>
      <c r="T1056">
        <f t="shared" si="368"/>
        <v>175.04327887388357</v>
      </c>
      <c r="U1056">
        <f t="shared" si="369"/>
        <v>4.6678463748124647E-3</v>
      </c>
      <c r="V1056">
        <f>IF($F1056="Reduce", INDEX(Model_Assumptions[Values], 2), INDEX(Model_Assumptions[Values], 1))</f>
        <v>-0.4</v>
      </c>
      <c r="W1056">
        <f t="shared" si="370"/>
        <v>25.951454397701948</v>
      </c>
      <c r="X1056">
        <f t="shared" si="383"/>
        <v>4542.6276693198142</v>
      </c>
      <c r="Y1056">
        <f t="shared" si="371"/>
        <v>2623.5176166097554</v>
      </c>
      <c r="Z1056">
        <f t="shared" si="372"/>
        <v>12.647669319814668</v>
      </c>
      <c r="AA1056">
        <f t="shared" si="373"/>
        <v>16.237616609755605</v>
      </c>
      <c r="AB1056">
        <f t="shared" si="384"/>
        <v>0.57753305082179118</v>
      </c>
      <c r="AC1056">
        <f t="shared" si="374"/>
        <v>1.9720108171995543E-3</v>
      </c>
      <c r="AD1056">
        <f t="shared" si="375"/>
        <v>1.9720108171995543E-3</v>
      </c>
      <c r="AE1056">
        <f t="shared" si="376"/>
        <v>7.9999999999998878E-2</v>
      </c>
      <c r="AF1056">
        <f t="shared" si="385"/>
        <v>1544.675045545825</v>
      </c>
      <c r="AG1056">
        <f t="shared" si="377"/>
        <v>0.15825481746103204</v>
      </c>
      <c r="AH1056">
        <f t="shared" si="378"/>
        <v>0.10552839245075496</v>
      </c>
      <c r="AI1056">
        <f t="shared" si="386"/>
        <v>0.92000000000000115</v>
      </c>
      <c r="AJ1056">
        <f>MAX(0, $R1056 - $AA1056) * INDEX(Model_Assumptions[Values], 7)</f>
        <v>3325.5139962279304</v>
      </c>
      <c r="AK1056">
        <f>MAX(0, INDEX(Model_Assumptions[Values], 4) - $AD1056)</f>
        <v>4.8027989182800448E-2</v>
      </c>
      <c r="AL1056">
        <f>MAX(0, INDEX(Model_Assumptions[Values], 5) - $AC1056)</f>
        <v>1.8027989182800446E-2</v>
      </c>
      <c r="AM1056">
        <f>INDEX(Model_Assumptions[Values], 6) * MAX(0, INDEX(Model_Assumptions[Values], 3) - $AB1056)^2</f>
        <v>0</v>
      </c>
      <c r="AN1056">
        <f t="shared" si="379"/>
        <v>3162.5848423057269</v>
      </c>
      <c r="AO1056" cm="1">
        <f t="array" ref="AO1056">IFERROR(STDEV(IF($E$2:$E$2201=$E1056, $AJ$2:$AJ$2201)), 0)</f>
        <v>115.11732947620564</v>
      </c>
      <c r="AP1056">
        <f t="shared" si="387"/>
        <v>1.4153312508511628</v>
      </c>
      <c r="AQ1056">
        <f t="shared" si="380"/>
        <v>3.8313015318035333E-2</v>
      </c>
      <c r="AR1056" cm="1">
        <f t="array" ref="AR1056">IFERROR(STDEV(IF($E$2:$E$2201=$E1056, $AK$2:$AK$2201)), 0)</f>
        <v>6.8284516129448834E-3</v>
      </c>
      <c r="AS1056">
        <f t="shared" si="388"/>
        <v>1.4227198807923267</v>
      </c>
      <c r="AT1056">
        <f t="shared" si="381"/>
        <v>8.5399924711369486E-3</v>
      </c>
      <c r="AU1056" cm="1">
        <f t="array" ref="AU1056">IFERROR(STDEV(IF($E$2:$E$2201=$E1056, $AL$2:$AL$2201)), 0)</f>
        <v>6.4988619084226564E-3</v>
      </c>
      <c r="AV1056">
        <f t="shared" si="389"/>
        <v>1.4599474254664284</v>
      </c>
      <c r="AW1056">
        <f t="shared" si="382"/>
        <v>0</v>
      </c>
      <c r="AX1056" cm="1">
        <f t="array" ref="AX1056">IFERROR(STDEV(IF($E$2:$E$2201=$E1056, $AM$2:$AM$2201)), 0)</f>
        <v>0</v>
      </c>
      <c r="AY1056">
        <f t="shared" si="390"/>
        <v>1.4599474254664284</v>
      </c>
      <c r="AZ1056">
        <f>INDEX(Model_Assumptions[Values],9)*((INDEX(Model_Scenarios[GR Weight],1)*$AG1056)+(INDEX(Model_Scenarios[GP Weight],1)*$AH1056)+(INDEX(Model_Scenarios[LTV Weight],1)*$AI1056))-(INDEX(Model_Scenarios[LTV Weight],1)*$AP1056)-(INDEX(Model_Scenarios[GP Weight],1)*($AS1056+$AV1056+$AY1056))</f>
        <v>2.2453651311024494</v>
      </c>
      <c r="BA1056">
        <f>INDEX(Model_Assumptions[Values],9)*((INDEX(Model_Scenarios[GR Weight],2)*$AG1056)+(INDEX(Model_Scenarios[GP Weight],2)*$AH1056)+(INDEX(Model_Scenarios[LTV Weight],2)*$AI1056))-(INDEX(Model_Scenarios[LTV Weight],2)*$AP1056)-(INDEX(Model_Scenarios[GP Weight],2)*($AS1056+$AV1056+$AY1056))</f>
        <v>1.4257312461482403</v>
      </c>
      <c r="BB1056">
        <f>INDEX(Model_Assumptions[Values],9)*((INDEX(Model_Scenarios[GR Weight],3)*$AG1056)+(INDEX(Model_Scenarios[GP Weight],3)*$AH1056)+(INDEX(Model_Scenarios[LTV Weight],3)*$AI1056))-(INDEX(Model_Scenarios[LTV Weight],3)*$AP1056)-(INDEX(Model_Scenarios[GP Weight],3)*($AS1056+$AV1056+$AY1056))</f>
        <v>0.13644555217083454</v>
      </c>
      <c r="BC1056">
        <f>INDEX(Model_Assumptions[Values],9)*((INDEX(Model_Scenarios[GR Weight],4)*$AG1056)+(INDEX(Model_Scenarios[GP Weight],4)*$AH1056)+(INDEX(Model_Scenarios[LTV Weight],4)*$AI1056))-(INDEX(Model_Scenarios[LTV Weight],4)*$AP1056)-(INDEX(Model_Scenarios[GP Weight],4)*($AS1056+$AV1056+$AY1056))</f>
        <v>-0.10289391401353365</v>
      </c>
      <c r="BD1056">
        <f>INDEX(Model_Assumptions[Values],9)*((INDEX(Model_Scenarios[GR Weight],5)*$AG1056)+(INDEX(Model_Scenarios[GP Weight],5)*$AH1056)+(INDEX(Model_Scenarios[LTV Weight],5)*$AI1056))-(INDEX(Model_Scenarios[LTV Weight],5)*$AP1056)-(INDEX(Model_Scenarios[GP Weight],5)*($AS1056+$AV1056+$AY1056))</f>
        <v>-1.1438130184610318</v>
      </c>
    </row>
    <row r="1057" spans="1:56" x14ac:dyDescent="0.25">
      <c r="A1057">
        <v>1056</v>
      </c>
      <c r="B1057">
        <v>22</v>
      </c>
      <c r="C1057" s="3">
        <v>6</v>
      </c>
      <c r="D1057" s="4">
        <v>0.1</v>
      </c>
      <c r="E1057" t="str">
        <v>SKU-1028</v>
      </c>
      <c r="F1057" t="str">
        <v>Raise</v>
      </c>
      <c r="G1057" t="str">
        <v>Full</v>
      </c>
      <c r="H1057">
        <v>174.23</v>
      </c>
      <c r="I1057">
        <v>73.95</v>
      </c>
      <c r="J1057">
        <v>26</v>
      </c>
      <c r="K1057">
        <v>4529.9799999999996</v>
      </c>
      <c r="L1057">
        <v>2607.2799999999997</v>
      </c>
      <c r="M1057">
        <v>0.57556104000459163</v>
      </c>
      <c r="N1057">
        <v>184.39598592354483</v>
      </c>
      <c r="O1057">
        <v>79.919648088621216</v>
      </c>
      <c r="P1057">
        <v>153.86964808862149</v>
      </c>
      <c r="Q1057">
        <v>2598.4440465962343</v>
      </c>
      <c r="R1057">
        <v>1678.9946147237208</v>
      </c>
      <c r="S1057">
        <v>1</v>
      </c>
      <c r="T1057">
        <f t="shared" si="368"/>
        <v>175.24659859235447</v>
      </c>
      <c r="U1057">
        <f t="shared" si="369"/>
        <v>5.8348079685156626E-3</v>
      </c>
      <c r="V1057">
        <f>IF($F1057="Reduce", INDEX(Model_Assumptions[Values], 2), INDEX(Model_Assumptions[Values], 1))</f>
        <v>-0.4</v>
      </c>
      <c r="W1057">
        <f t="shared" si="370"/>
        <v>25.939317997127439</v>
      </c>
      <c r="X1057">
        <f t="shared" si="383"/>
        <v>4545.7772488020282</v>
      </c>
      <c r="Y1057">
        <f t="shared" si="371"/>
        <v>2627.5646829144544</v>
      </c>
      <c r="Z1057">
        <f t="shared" si="372"/>
        <v>15.797248802028662</v>
      </c>
      <c r="AA1057">
        <f t="shared" si="373"/>
        <v>20.284682914454606</v>
      </c>
      <c r="AB1057">
        <f t="shared" si="384"/>
        <v>0.57802319363688792</v>
      </c>
      <c r="AC1057">
        <f t="shared" si="374"/>
        <v>2.4621536322962934E-3</v>
      </c>
      <c r="AD1057">
        <f t="shared" si="375"/>
        <v>2.4621536322962934E-3</v>
      </c>
      <c r="AE1057">
        <f t="shared" si="376"/>
        <v>0.1</v>
      </c>
      <c r="AF1057">
        <f t="shared" si="385"/>
        <v>1511.0951532513488</v>
      </c>
      <c r="AG1057">
        <f t="shared" si="377"/>
        <v>0.19766414367229726</v>
      </c>
      <c r="AH1057">
        <f t="shared" si="378"/>
        <v>0.13183030679820368</v>
      </c>
      <c r="AI1057">
        <f t="shared" si="386"/>
        <v>0.9</v>
      </c>
      <c r="AJ1057">
        <f>MAX(0, $R1057 - $AA1057) * INDEX(Model_Assumptions[Values], 7)</f>
        <v>3317.4198636185324</v>
      </c>
      <c r="AK1057">
        <f>MAX(0, INDEX(Model_Assumptions[Values], 4) - $AD1057)</f>
        <v>4.7537846367703709E-2</v>
      </c>
      <c r="AL1057">
        <f>MAX(0, INDEX(Model_Assumptions[Values], 5) - $AC1057)</f>
        <v>1.7537846367703707E-2</v>
      </c>
      <c r="AM1057">
        <f>INDEX(Model_Assumptions[Values], 6) * MAX(0, INDEX(Model_Assumptions[Values], 3) - $AB1057)^2</f>
        <v>0</v>
      </c>
      <c r="AN1057">
        <f t="shared" si="379"/>
        <v>3162.5848423057269</v>
      </c>
      <c r="AO1057" cm="1">
        <f t="array" ref="AO1057">IFERROR(STDEV(IF($E$2:$E$2201=$E1057, $AJ$2:$AJ$2201)), 0)</f>
        <v>115.11732947620564</v>
      </c>
      <c r="AP1057">
        <f t="shared" si="387"/>
        <v>1.345019225318369</v>
      </c>
      <c r="AQ1057">
        <f t="shared" si="380"/>
        <v>3.8313015318035333E-2</v>
      </c>
      <c r="AR1057" cm="1">
        <f t="array" ref="AR1057">IFERROR(STDEV(IF($E$2:$E$2201=$E1057, $AK$2:$AK$2201)), 0)</f>
        <v>6.8284516129448834E-3</v>
      </c>
      <c r="AS1057">
        <f t="shared" si="388"/>
        <v>1.3509403848129509</v>
      </c>
      <c r="AT1057">
        <f t="shared" si="381"/>
        <v>8.5399924711369486E-3</v>
      </c>
      <c r="AU1057" cm="1">
        <f t="array" ref="AU1057">IFERROR(STDEV(IF($E$2:$E$2201=$E1057, $AL$2:$AL$2201)), 0)</f>
        <v>6.4988619084226564E-3</v>
      </c>
      <c r="AV1057">
        <f t="shared" si="389"/>
        <v>1.3845276332007237</v>
      </c>
      <c r="AW1057">
        <f t="shared" si="382"/>
        <v>0</v>
      </c>
      <c r="AX1057" cm="1">
        <f t="array" ref="AX1057">IFERROR(STDEV(IF($E$2:$E$2201=$E1057, $AM$2:$AM$2201)), 0)</f>
        <v>0</v>
      </c>
      <c r="AY1057">
        <f t="shared" si="390"/>
        <v>1.3845276332007237</v>
      </c>
      <c r="AZ1057">
        <f>INDEX(Model_Assumptions[Values],9)*((INDEX(Model_Scenarios[GR Weight],1)*$AG1057)+(INDEX(Model_Scenarios[GP Weight],1)*$AH1057)+(INDEX(Model_Scenarios[LTV Weight],1)*$AI1057))-(INDEX(Model_Scenarios[LTV Weight],1)*$AP1057)-(INDEX(Model_Scenarios[GP Weight],1)*($AS1057+$AV1057+$AY1057))</f>
        <v>2.2767322798591154</v>
      </c>
      <c r="BA1057">
        <f>INDEX(Model_Assumptions[Values],9)*((INDEX(Model_Scenarios[GR Weight],2)*$AG1057)+(INDEX(Model_Scenarios[GP Weight],2)*$AH1057)+(INDEX(Model_Scenarios[LTV Weight],2)*$AI1057))-(INDEX(Model_Scenarios[LTV Weight],2)*$AP1057)-(INDEX(Model_Scenarios[GP Weight],2)*($AS1057+$AV1057+$AY1057))</f>
        <v>1.5068167878526073</v>
      </c>
      <c r="BB1057">
        <f>INDEX(Model_Assumptions[Values],9)*((INDEX(Model_Scenarios[GR Weight],3)*$AG1057)+(INDEX(Model_Scenarios[GP Weight],3)*$AH1057)+(INDEX(Model_Scenarios[LTV Weight],3)*$AI1057))-(INDEX(Model_Scenarios[LTV Weight],3)*$AP1057)-(INDEX(Model_Scenarios[GP Weight],3)*($AS1057+$AV1057+$AY1057))</f>
        <v>0.29777704843484121</v>
      </c>
      <c r="BC1057">
        <f>INDEX(Model_Assumptions[Values],9)*((INDEX(Model_Scenarios[GR Weight],4)*$AG1057)+(INDEX(Model_Scenarios[GP Weight],4)*$AH1057)+(INDEX(Model_Scenarios[LTV Weight],4)*$AI1057))-(INDEX(Model_Scenarios[LTV Weight],4)*$AP1057)-(INDEX(Model_Scenarios[GP Weight],4)*($AS1057+$AV1057+$AY1057))</f>
        <v>8.1111042802826772E-2</v>
      </c>
      <c r="BD1057">
        <f>INDEX(Model_Assumptions[Values],9)*((INDEX(Model_Scenarios[GR Weight],5)*$AG1057)+(INDEX(Model_Scenarios[GP Weight],5)*$AH1057)+(INDEX(Model_Scenarios[LTV Weight],5)*$AI1057))-(INDEX(Model_Scenarios[LTV Weight],5)*$AP1057)-(INDEX(Model_Scenarios[GP Weight],5)*($AS1057+$AV1057+$AY1057))</f>
        <v>-0.9170549271301538</v>
      </c>
    </row>
    <row r="1058" spans="1:56" x14ac:dyDescent="0.25">
      <c r="A1058">
        <v>1057</v>
      </c>
      <c r="B1058">
        <v>22</v>
      </c>
      <c r="C1058" s="3">
        <v>7</v>
      </c>
      <c r="D1058" s="4">
        <v>0.12</v>
      </c>
      <c r="E1058" t="str">
        <v>SKU-1028</v>
      </c>
      <c r="F1058" t="str">
        <v>Raise</v>
      </c>
      <c r="G1058" t="str">
        <v>Full</v>
      </c>
      <c r="H1058">
        <v>174.23</v>
      </c>
      <c r="I1058">
        <v>73.95</v>
      </c>
      <c r="J1058">
        <v>26</v>
      </c>
      <c r="K1058">
        <v>4529.9799999999996</v>
      </c>
      <c r="L1058">
        <v>2607.2799999999997</v>
      </c>
      <c r="M1058">
        <v>0.57556104000459163</v>
      </c>
      <c r="N1058">
        <v>184.39598592354483</v>
      </c>
      <c r="O1058">
        <v>79.919648088621216</v>
      </c>
      <c r="P1058">
        <v>153.86964808862149</v>
      </c>
      <c r="Q1058">
        <v>2598.4440465962343</v>
      </c>
      <c r="R1058">
        <v>1678.9946147237208</v>
      </c>
      <c r="S1058">
        <v>1</v>
      </c>
      <c r="T1058">
        <f t="shared" si="368"/>
        <v>175.44991831082538</v>
      </c>
      <c r="U1058">
        <f t="shared" si="369"/>
        <v>7.0017695622188597E-3</v>
      </c>
      <c r="V1058">
        <f>IF($F1058="Reduce", INDEX(Model_Assumptions[Values], 2), INDEX(Model_Assumptions[Values], 1))</f>
        <v>-0.4</v>
      </c>
      <c r="W1058">
        <f t="shared" si="370"/>
        <v>25.927181596552924</v>
      </c>
      <c r="X1058">
        <f t="shared" si="383"/>
        <v>4548.921893145146</v>
      </c>
      <c r="Y1058">
        <f t="shared" si="371"/>
        <v>2631.6068140800571</v>
      </c>
      <c r="Z1058">
        <f t="shared" si="372"/>
        <v>18.941893145146423</v>
      </c>
      <c r="AA1058">
        <f t="shared" si="373"/>
        <v>24.326814080057375</v>
      </c>
      <c r="AB1058">
        <f t="shared" si="384"/>
        <v>0.57851220045032514</v>
      </c>
      <c r="AC1058">
        <f t="shared" si="374"/>
        <v>2.9511604457335139E-3</v>
      </c>
      <c r="AD1058">
        <f t="shared" si="375"/>
        <v>2.9511604457335139E-3</v>
      </c>
      <c r="AE1058">
        <f t="shared" si="376"/>
        <v>0.12000000000000112</v>
      </c>
      <c r="AF1058">
        <f t="shared" si="385"/>
        <v>1477.5152609568725</v>
      </c>
      <c r="AG1058">
        <f t="shared" si="377"/>
        <v>0.23701171862196085</v>
      </c>
      <c r="AH1058">
        <f t="shared" si="378"/>
        <v>0.15810014763955466</v>
      </c>
      <c r="AI1058">
        <f t="shared" si="386"/>
        <v>0.87999999999999889</v>
      </c>
      <c r="AJ1058">
        <f>MAX(0, $R1058 - $AA1058) * INDEX(Model_Assumptions[Values], 7)</f>
        <v>3309.3356012873269</v>
      </c>
      <c r="AK1058">
        <f>MAX(0, INDEX(Model_Assumptions[Values], 4) - $AD1058)</f>
        <v>4.7048839554266489E-2</v>
      </c>
      <c r="AL1058">
        <f>MAX(0, INDEX(Model_Assumptions[Values], 5) - $AC1058)</f>
        <v>1.7048839554266487E-2</v>
      </c>
      <c r="AM1058">
        <f>INDEX(Model_Assumptions[Values], 6) * MAX(0, INDEX(Model_Assumptions[Values], 3) - $AB1058)^2</f>
        <v>0</v>
      </c>
      <c r="AN1058">
        <f t="shared" si="379"/>
        <v>3162.5848423057269</v>
      </c>
      <c r="AO1058" cm="1">
        <f t="array" ref="AO1058">IFERROR(STDEV(IF($E$2:$E$2201=$E1058, $AJ$2:$AJ$2201)), 0)</f>
        <v>115.11732947620564</v>
      </c>
      <c r="AP1058">
        <f t="shared" si="387"/>
        <v>1.2747929408137713</v>
      </c>
      <c r="AQ1058">
        <f t="shared" si="380"/>
        <v>3.8313015318035333E-2</v>
      </c>
      <c r="AR1058" cm="1">
        <f t="array" ref="AR1058">IFERROR(STDEV(IF($E$2:$E$2201=$E1058, $AK$2:$AK$2201)), 0)</f>
        <v>6.8284516129448834E-3</v>
      </c>
      <c r="AS1058">
        <f t="shared" si="388"/>
        <v>1.2793272518282788</v>
      </c>
      <c r="AT1058">
        <f t="shared" si="381"/>
        <v>8.5399924711369486E-3</v>
      </c>
      <c r="AU1058" cm="1">
        <f t="array" ref="AU1058">IFERROR(STDEV(IF($E$2:$E$2201=$E1058, $AL$2:$AL$2201)), 0)</f>
        <v>6.4988619084226564E-3</v>
      </c>
      <c r="AV1058">
        <f t="shared" si="389"/>
        <v>1.3092826410270235</v>
      </c>
      <c r="AW1058">
        <f t="shared" si="382"/>
        <v>0</v>
      </c>
      <c r="AX1058" cm="1">
        <f t="array" ref="AX1058">IFERROR(STDEV(IF($E$2:$E$2201=$E1058, $AM$2:$AM$2201)), 0)</f>
        <v>0</v>
      </c>
      <c r="AY1058">
        <f t="shared" si="390"/>
        <v>1.3092826410270235</v>
      </c>
      <c r="AZ1058">
        <f>INDEX(Model_Assumptions[Values],9)*((INDEX(Model_Scenarios[GR Weight],1)*$AG1058)+(INDEX(Model_Scenarios[GP Weight],1)*$AH1058)+(INDEX(Model_Scenarios[LTV Weight],1)*$AI1058))-(INDEX(Model_Scenarios[LTV Weight],1)*$AP1058)-(INDEX(Model_Scenarios[GP Weight],1)*($AS1058+$AV1058+$AY1058))</f>
        <v>2.3079323270915042</v>
      </c>
      <c r="BA1058">
        <f>INDEX(Model_Assumptions[Values],9)*((INDEX(Model_Scenarios[GR Weight],2)*$AG1058)+(INDEX(Model_Scenarios[GP Weight],2)*$AH1058)+(INDEX(Model_Scenarios[LTV Weight],2)*$AI1058))-(INDEX(Model_Scenarios[LTV Weight],2)*$AP1058)-(INDEX(Model_Scenarios[GP Weight],2)*($AS1058+$AV1058+$AY1058))</f>
        <v>1.5876650183006054</v>
      </c>
      <c r="BB1058">
        <f>INDEX(Model_Assumptions[Values],9)*((INDEX(Model_Scenarios[GR Weight],3)*$AG1058)+(INDEX(Model_Scenarios[GP Weight],3)*$AH1058)+(INDEX(Model_Scenarios[LTV Weight],3)*$AI1058))-(INDEX(Model_Scenarios[LTV Weight],3)*$AP1058)-(INDEX(Model_Scenarios[GP Weight],3)*($AS1058+$AV1058+$AY1058))</f>
        <v>0.45876034346234729</v>
      </c>
      <c r="BC1058">
        <f>INDEX(Model_Assumptions[Values],9)*((INDEX(Model_Scenarios[GR Weight],4)*$AG1058)+(INDEX(Model_Scenarios[GP Weight],4)*$AH1058)+(INDEX(Model_Scenarios[LTV Weight],4)*$AI1058))-(INDEX(Model_Scenarios[LTV Weight],4)*$AP1058)-(INDEX(Model_Scenarios[GP Weight],4)*($AS1058+$AV1058+$AY1058))</f>
        <v>0.26474549685470539</v>
      </c>
      <c r="BD1058">
        <f>INDEX(Model_Assumptions[Values],9)*((INDEX(Model_Scenarios[GR Weight],5)*$AG1058)+(INDEX(Model_Scenarios[GP Weight],5)*$AH1058)+(INDEX(Model_Scenarios[LTV Weight],5)*$AI1058))-(INDEX(Model_Scenarios[LTV Weight],5)*$AP1058)-(INDEX(Model_Scenarios[GP Weight],5)*($AS1058+$AV1058+$AY1058))</f>
        <v>-0.69075200420798755</v>
      </c>
    </row>
    <row r="1059" spans="1:56" x14ac:dyDescent="0.25">
      <c r="A1059">
        <v>1058</v>
      </c>
      <c r="B1059">
        <v>22</v>
      </c>
      <c r="C1059" s="3">
        <v>8</v>
      </c>
      <c r="D1059" s="4">
        <v>0.14000000000000001</v>
      </c>
      <c r="E1059" t="str">
        <v>SKU-1028</v>
      </c>
      <c r="F1059" t="str">
        <v>Raise</v>
      </c>
      <c r="G1059" t="str">
        <v>Full</v>
      </c>
      <c r="H1059">
        <v>174.23</v>
      </c>
      <c r="I1059">
        <v>73.95</v>
      </c>
      <c r="J1059">
        <v>26</v>
      </c>
      <c r="K1059">
        <v>4529.9799999999996</v>
      </c>
      <c r="L1059">
        <v>2607.2799999999997</v>
      </c>
      <c r="M1059">
        <v>0.57556104000459163</v>
      </c>
      <c r="N1059">
        <v>184.39598592354483</v>
      </c>
      <c r="O1059">
        <v>79.919648088621216</v>
      </c>
      <c r="P1059">
        <v>153.86964808862149</v>
      </c>
      <c r="Q1059">
        <v>2598.4440465962343</v>
      </c>
      <c r="R1059">
        <v>1678.9946147237208</v>
      </c>
      <c r="S1059">
        <v>1</v>
      </c>
      <c r="T1059">
        <f t="shared" si="368"/>
        <v>175.65323802929626</v>
      </c>
      <c r="U1059">
        <f t="shared" si="369"/>
        <v>8.1687311559218954E-3</v>
      </c>
      <c r="V1059">
        <f>IF($F1059="Reduce", INDEX(Model_Assumptions[Values], 2), INDEX(Model_Assumptions[Values], 1))</f>
        <v>-0.4</v>
      </c>
      <c r="W1059">
        <f t="shared" si="370"/>
        <v>25.915045195978411</v>
      </c>
      <c r="X1059">
        <f t="shared" si="383"/>
        <v>4552.0616023491666</v>
      </c>
      <c r="Y1059">
        <f t="shared" si="371"/>
        <v>2635.6440101065627</v>
      </c>
      <c r="Z1059">
        <f t="shared" si="372"/>
        <v>22.081602349167042</v>
      </c>
      <c r="AA1059">
        <f t="shared" si="373"/>
        <v>28.364010106563001</v>
      </c>
      <c r="AB1059">
        <f t="shared" si="384"/>
        <v>0.57900007520688979</v>
      </c>
      <c r="AC1059">
        <f t="shared" si="374"/>
        <v>3.4390352022981574E-3</v>
      </c>
      <c r="AD1059">
        <f t="shared" si="375"/>
        <v>3.4390352022981574E-3</v>
      </c>
      <c r="AE1059">
        <f t="shared" si="376"/>
        <v>0.13999999999999943</v>
      </c>
      <c r="AF1059">
        <f t="shared" si="385"/>
        <v>1443.9353686624008</v>
      </c>
      <c r="AG1059">
        <f t="shared" si="377"/>
        <v>0.27629754231001141</v>
      </c>
      <c r="AH1059">
        <f t="shared" si="378"/>
        <v>0.18433791497480193</v>
      </c>
      <c r="AI1059">
        <f t="shared" si="386"/>
        <v>0.86000000000000054</v>
      </c>
      <c r="AJ1059">
        <f>MAX(0, $R1059 - $AA1059) * INDEX(Model_Assumptions[Values], 7)</f>
        <v>3301.2612092343156</v>
      </c>
      <c r="AK1059">
        <f>MAX(0, INDEX(Model_Assumptions[Values], 4) - $AD1059)</f>
        <v>4.6560964797701845E-2</v>
      </c>
      <c r="AL1059">
        <f>MAX(0, INDEX(Model_Assumptions[Values], 5) - $AC1059)</f>
        <v>1.6560964797701843E-2</v>
      </c>
      <c r="AM1059">
        <f>INDEX(Model_Assumptions[Values], 6) * MAX(0, INDEX(Model_Assumptions[Values], 3) - $AB1059)^2</f>
        <v>0</v>
      </c>
      <c r="AN1059">
        <f t="shared" si="379"/>
        <v>3162.5848423057269</v>
      </c>
      <c r="AO1059" cm="1">
        <f t="array" ref="AO1059">IFERROR(STDEV(IF($E$2:$E$2201=$E1059, $AJ$2:$AJ$2201)), 0)</f>
        <v>115.11732947620564</v>
      </c>
      <c r="AP1059">
        <f t="shared" si="387"/>
        <v>1.2046523973373853</v>
      </c>
      <c r="AQ1059">
        <f t="shared" si="380"/>
        <v>3.8313015318035333E-2</v>
      </c>
      <c r="AR1059" cm="1">
        <f t="array" ref="AR1059">IFERROR(STDEV(IF($E$2:$E$2201=$E1059, $AK$2:$AK$2201)), 0)</f>
        <v>6.8284516129448834E-3</v>
      </c>
      <c r="AS1059">
        <f t="shared" si="388"/>
        <v>1.2078799041397097</v>
      </c>
      <c r="AT1059">
        <f t="shared" si="381"/>
        <v>8.5399924711369486E-3</v>
      </c>
      <c r="AU1059" cm="1">
        <f t="array" ref="AU1059">IFERROR(STDEV(IF($E$2:$E$2201=$E1059, $AL$2:$AL$2201)), 0)</f>
        <v>6.4988619084226564E-3</v>
      </c>
      <c r="AV1059">
        <f t="shared" si="389"/>
        <v>1.2342118419487498</v>
      </c>
      <c r="AW1059">
        <f t="shared" si="382"/>
        <v>0</v>
      </c>
      <c r="AX1059" cm="1">
        <f t="array" ref="AX1059">IFERROR(STDEV(IF($E$2:$E$2201=$E1059, $AM$2:$AM$2201)), 0)</f>
        <v>0</v>
      </c>
      <c r="AY1059">
        <f t="shared" si="390"/>
        <v>1.2342118419487498</v>
      </c>
      <c r="AZ1059">
        <f>INDEX(Model_Assumptions[Values],9)*((INDEX(Model_Scenarios[GR Weight],1)*$AG1059)+(INDEX(Model_Scenarios[GP Weight],1)*$AH1059)+(INDEX(Model_Scenarios[LTV Weight],1)*$AI1059))-(INDEX(Model_Scenarios[LTV Weight],1)*$AP1059)-(INDEX(Model_Scenarios[GP Weight],1)*($AS1059+$AV1059+$AY1059))</f>
        <v>2.3389654519687801</v>
      </c>
      <c r="BA1059">
        <f>INDEX(Model_Assumptions[Values],9)*((INDEX(Model_Scenarios[GR Weight],2)*$AG1059)+(INDEX(Model_Scenarios[GP Weight],2)*$AH1059)+(INDEX(Model_Scenarios[LTV Weight],2)*$AI1059))-(INDEX(Model_Scenarios[LTV Weight],2)*$AP1059)-(INDEX(Model_Scenarios[GP Weight],2)*($AS1059+$AV1059+$AY1059))</f>
        <v>1.6682762958305699</v>
      </c>
      <c r="BB1059">
        <f>INDEX(Model_Assumptions[Values],9)*((INDEX(Model_Scenarios[GR Weight],3)*$AG1059)+(INDEX(Model_Scenarios[GP Weight],3)*$AH1059)+(INDEX(Model_Scenarios[LTV Weight],3)*$AI1059))-(INDEX(Model_Scenarios[LTV Weight],3)*$AP1059)-(INDEX(Model_Scenarios[GP Weight],3)*($AS1059+$AV1059+$AY1059))</f>
        <v>0.61939606434544148</v>
      </c>
      <c r="BC1059">
        <f>INDEX(Model_Assumptions[Values],9)*((INDEX(Model_Scenarios[GR Weight],4)*$AG1059)+(INDEX(Model_Scenarios[GP Weight],4)*$AH1059)+(INDEX(Model_Scenarios[LTV Weight],4)*$AI1059))-(INDEX(Model_Scenarios[LTV Weight],4)*$AP1059)-(INDEX(Model_Scenarios[GP Weight],4)*($AS1059+$AV1059+$AY1059))</f>
        <v>0.44801007523418557</v>
      </c>
      <c r="BD1059">
        <f>INDEX(Model_Assumptions[Values],9)*((INDEX(Model_Scenarios[GR Weight],5)*$AG1059)+(INDEX(Model_Scenarios[GP Weight],5)*$AH1059)+(INDEX(Model_Scenarios[LTV Weight],5)*$AI1059))-(INDEX(Model_Scenarios[LTV Weight],5)*$AP1059)-(INDEX(Model_Scenarios[GP Weight],5)*($AS1059+$AV1059+$AY1059))</f>
        <v>-0.46490326426409401</v>
      </c>
    </row>
    <row r="1060" spans="1:56" x14ac:dyDescent="0.25">
      <c r="A1060">
        <v>1059</v>
      </c>
      <c r="B1060">
        <v>22</v>
      </c>
      <c r="C1060" s="3">
        <v>9</v>
      </c>
      <c r="D1060" s="4">
        <v>0.16</v>
      </c>
      <c r="E1060" t="str">
        <v>SKU-1028</v>
      </c>
      <c r="F1060" t="str">
        <v>Raise</v>
      </c>
      <c r="G1060" t="str">
        <v>Full</v>
      </c>
      <c r="H1060">
        <v>174.23</v>
      </c>
      <c r="I1060">
        <v>73.95</v>
      </c>
      <c r="J1060">
        <v>26</v>
      </c>
      <c r="K1060">
        <v>4529.9799999999996</v>
      </c>
      <c r="L1060">
        <v>2607.2799999999997</v>
      </c>
      <c r="M1060">
        <v>0.57556104000459163</v>
      </c>
      <c r="N1060">
        <v>184.39598592354483</v>
      </c>
      <c r="O1060">
        <v>79.919648088621216</v>
      </c>
      <c r="P1060">
        <v>153.86964808862149</v>
      </c>
      <c r="Q1060">
        <v>2598.4440465962343</v>
      </c>
      <c r="R1060">
        <v>1678.9946147237208</v>
      </c>
      <c r="S1060">
        <v>1</v>
      </c>
      <c r="T1060">
        <f t="shared" si="368"/>
        <v>175.85655774776717</v>
      </c>
      <c r="U1060">
        <f t="shared" si="369"/>
        <v>9.3356927496250925E-3</v>
      </c>
      <c r="V1060">
        <f>IF($F1060="Reduce", INDEX(Model_Assumptions[Values], 2), INDEX(Model_Assumptions[Values], 1))</f>
        <v>-0.4</v>
      </c>
      <c r="W1060">
        <f t="shared" si="370"/>
        <v>25.902908795403899</v>
      </c>
      <c r="X1060">
        <f t="shared" si="383"/>
        <v>4555.1963764140919</v>
      </c>
      <c r="Y1060">
        <f t="shared" si="371"/>
        <v>2639.6762709939735</v>
      </c>
      <c r="Z1060">
        <f t="shared" si="372"/>
        <v>25.216376414092338</v>
      </c>
      <c r="AA1060">
        <f t="shared" si="373"/>
        <v>32.396270993973758</v>
      </c>
      <c r="AB1060">
        <f t="shared" si="384"/>
        <v>0.57948682183312583</v>
      </c>
      <c r="AC1060">
        <f t="shared" si="374"/>
        <v>3.9257818285342028E-3</v>
      </c>
      <c r="AD1060">
        <f t="shared" si="375"/>
        <v>3.9257818285342028E-3</v>
      </c>
      <c r="AE1060">
        <f t="shared" si="376"/>
        <v>0.16000000000000056</v>
      </c>
      <c r="AF1060">
        <f t="shared" si="385"/>
        <v>1410.3554763679244</v>
      </c>
      <c r="AG1060">
        <f t="shared" si="377"/>
        <v>0.31552161473647167</v>
      </c>
      <c r="AH1060">
        <f t="shared" si="378"/>
        <v>0.21054360880396028</v>
      </c>
      <c r="AI1060">
        <f t="shared" si="386"/>
        <v>0.83999999999999941</v>
      </c>
      <c r="AJ1060">
        <f>MAX(0, $R1060 - $AA1060) * INDEX(Model_Assumptions[Values], 7)</f>
        <v>3293.1966874594941</v>
      </c>
      <c r="AK1060">
        <f>MAX(0, INDEX(Model_Assumptions[Values], 4) - $AD1060)</f>
        <v>4.60742181714658E-2</v>
      </c>
      <c r="AL1060">
        <f>MAX(0, INDEX(Model_Assumptions[Values], 5) - $AC1060)</f>
        <v>1.6074218171465798E-2</v>
      </c>
      <c r="AM1060">
        <f>INDEX(Model_Assumptions[Values], 6) * MAX(0, INDEX(Model_Assumptions[Values], 3) - $AB1060)^2</f>
        <v>0</v>
      </c>
      <c r="AN1060">
        <f t="shared" si="379"/>
        <v>3162.5848423057269</v>
      </c>
      <c r="AO1060" cm="1">
        <f t="array" ref="AO1060">IFERROR(STDEV(IF($E$2:$E$2201=$E1060, $AJ$2:$AJ$2201)), 0)</f>
        <v>115.11732947620564</v>
      </c>
      <c r="AP1060">
        <f t="shared" si="387"/>
        <v>1.1345975948891716</v>
      </c>
      <c r="AQ1060">
        <f t="shared" si="380"/>
        <v>3.8313015318035333E-2</v>
      </c>
      <c r="AR1060" cm="1">
        <f t="array" ref="AR1060">IFERROR(STDEV(IF($E$2:$E$2201=$E1060, $AK$2:$AK$2201)), 0)</f>
        <v>6.8284516129448834E-3</v>
      </c>
      <c r="AS1060">
        <f t="shared" si="388"/>
        <v>1.1365977667202534</v>
      </c>
      <c r="AT1060">
        <f t="shared" si="381"/>
        <v>8.5399924711369486E-3</v>
      </c>
      <c r="AU1060" cm="1">
        <f t="array" ref="AU1060">IFERROR(STDEV(IF($E$2:$E$2201=$E1060, $AL$2:$AL$2201)), 0)</f>
        <v>6.4988619084226564E-3</v>
      </c>
      <c r="AV1060">
        <f t="shared" si="389"/>
        <v>1.1593146317764254</v>
      </c>
      <c r="AW1060">
        <f t="shared" si="382"/>
        <v>0</v>
      </c>
      <c r="AX1060" cm="1">
        <f t="array" ref="AX1060">IFERROR(STDEV(IF($E$2:$E$2201=$E1060, $AM$2:$AM$2201)), 0)</f>
        <v>0</v>
      </c>
      <c r="AY1060">
        <f t="shared" si="390"/>
        <v>1.1593146317764254</v>
      </c>
      <c r="AZ1060">
        <f>INDEX(Model_Assumptions[Values],9)*((INDEX(Model_Scenarios[GR Weight],1)*$AG1060)+(INDEX(Model_Scenarios[GP Weight],1)*$AH1060)+(INDEX(Model_Scenarios[LTV Weight],1)*$AI1060))-(INDEX(Model_Scenarios[LTV Weight],1)*$AP1060)-(INDEX(Model_Scenarios[GP Weight],1)*($AS1060+$AV1060+$AY1060))</f>
        <v>2.369831832831566</v>
      </c>
      <c r="BA1060">
        <f>INDEX(Model_Assumptions[Values],9)*((INDEX(Model_Scenarios[GR Weight],2)*$AG1060)+(INDEX(Model_Scenarios[GP Weight],2)*$AH1060)+(INDEX(Model_Scenarios[LTV Weight],2)*$AI1060))-(INDEX(Model_Scenarios[LTV Weight],2)*$AP1060)-(INDEX(Model_Scenarios[GP Weight],2)*($AS1060+$AV1060+$AY1060))</f>
        <v>1.7486509771237291</v>
      </c>
      <c r="BB1060">
        <f>INDEX(Model_Assumptions[Values],9)*((INDEX(Model_Scenarios[GR Weight],3)*$AG1060)+(INDEX(Model_Scenarios[GP Weight],3)*$AH1060)+(INDEX(Model_Scenarios[LTV Weight],3)*$AI1060))-(INDEX(Model_Scenarios[LTV Weight],3)*$AP1060)-(INDEX(Model_Scenarios[GP Weight],3)*($AS1060+$AV1060+$AY1060))</f>
        <v>0.77968483527626398</v>
      </c>
      <c r="BC1060">
        <f>INDEX(Model_Assumptions[Values],9)*((INDEX(Model_Scenarios[GR Weight],4)*$AG1060)+(INDEX(Model_Scenarios[GP Weight],4)*$AH1060)+(INDEX(Model_Scenarios[LTV Weight],4)*$AI1060))-(INDEX(Model_Scenarios[LTV Weight],4)*$AP1060)-(INDEX(Model_Scenarios[GP Weight],4)*($AS1060+$AV1060+$AY1060))</f>
        <v>0.63090540213341728</v>
      </c>
      <c r="BD1060">
        <f>INDEX(Model_Assumptions[Values],9)*((INDEX(Model_Scenarios[GR Weight],5)*$AG1060)+(INDEX(Model_Scenarios[GP Weight],5)*$AH1060)+(INDEX(Model_Scenarios[LTV Weight],5)*$AI1060))-(INDEX(Model_Scenarios[LTV Weight],5)*$AP1060)-(INDEX(Model_Scenarios[GP Weight],5)*($AS1060+$AV1060+$AY1060))</f>
        <v>-0.23950772642513818</v>
      </c>
    </row>
    <row r="1061" spans="1:56" x14ac:dyDescent="0.25">
      <c r="A1061">
        <v>1060</v>
      </c>
      <c r="B1061">
        <v>22</v>
      </c>
      <c r="C1061" s="3">
        <v>10</v>
      </c>
      <c r="D1061" s="4">
        <v>0.18</v>
      </c>
      <c r="E1061" t="str">
        <v>SKU-1028</v>
      </c>
      <c r="F1061" t="str">
        <v>Raise</v>
      </c>
      <c r="G1061" t="str">
        <v>Full</v>
      </c>
      <c r="H1061">
        <v>174.23</v>
      </c>
      <c r="I1061">
        <v>73.95</v>
      </c>
      <c r="J1061">
        <v>26</v>
      </c>
      <c r="K1061">
        <v>4529.9799999999996</v>
      </c>
      <c r="L1061">
        <v>2607.2799999999997</v>
      </c>
      <c r="M1061">
        <v>0.57556104000459163</v>
      </c>
      <c r="N1061">
        <v>184.39598592354483</v>
      </c>
      <c r="O1061">
        <v>79.919648088621216</v>
      </c>
      <c r="P1061">
        <v>153.86964808862149</v>
      </c>
      <c r="Q1061">
        <v>2598.4440465962343</v>
      </c>
      <c r="R1061">
        <v>1678.9946147237208</v>
      </c>
      <c r="S1061">
        <v>1</v>
      </c>
      <c r="T1061">
        <f t="shared" si="368"/>
        <v>176.05987746623805</v>
      </c>
      <c r="U1061">
        <f t="shared" si="369"/>
        <v>1.0502654343328127E-2</v>
      </c>
      <c r="V1061">
        <f>IF($F1061="Reduce", INDEX(Model_Assumptions[Values], 2), INDEX(Model_Assumptions[Values], 1))</f>
        <v>-0.4</v>
      </c>
      <c r="W1061">
        <f t="shared" si="370"/>
        <v>25.890772394829387</v>
      </c>
      <c r="X1061">
        <f t="shared" si="383"/>
        <v>4558.326215339921</v>
      </c>
      <c r="Y1061">
        <f t="shared" si="371"/>
        <v>2643.703596742288</v>
      </c>
      <c r="Z1061">
        <f t="shared" si="372"/>
        <v>28.3462153399214</v>
      </c>
      <c r="AA1061">
        <f t="shared" si="373"/>
        <v>36.423596742288282</v>
      </c>
      <c r="AB1061">
        <f t="shared" si="384"/>
        <v>0.57997244423743888</v>
      </c>
      <c r="AC1061">
        <f t="shared" si="374"/>
        <v>4.4114042328472491E-3</v>
      </c>
      <c r="AD1061">
        <f t="shared" si="375"/>
        <v>4.4114042328472491E-3</v>
      </c>
      <c r="AE1061">
        <f t="shared" si="376"/>
        <v>0.17999999999999888</v>
      </c>
      <c r="AF1061">
        <f t="shared" si="385"/>
        <v>1376.775584073453</v>
      </c>
      <c r="AG1061">
        <f t="shared" si="377"/>
        <v>0.35468393590133029</v>
      </c>
      <c r="AH1061">
        <f t="shared" si="378"/>
        <v>0.23671722912702087</v>
      </c>
      <c r="AI1061">
        <f t="shared" si="386"/>
        <v>0.82000000000000117</v>
      </c>
      <c r="AJ1061">
        <f>MAX(0, $R1061 - $AA1061) * INDEX(Model_Assumptions[Values], 7)</f>
        <v>3285.1420359628651</v>
      </c>
      <c r="AK1061">
        <f>MAX(0, INDEX(Model_Assumptions[Values], 4) - $AD1061)</f>
        <v>4.5588595767152754E-2</v>
      </c>
      <c r="AL1061">
        <f>MAX(0, INDEX(Model_Assumptions[Values], 5) - $AC1061)</f>
        <v>1.5588595767152751E-2</v>
      </c>
      <c r="AM1061">
        <f>INDEX(Model_Assumptions[Values], 6) * MAX(0, INDEX(Model_Assumptions[Values], 3) - $AB1061)^2</f>
        <v>0</v>
      </c>
      <c r="AN1061">
        <f t="shared" si="379"/>
        <v>3162.5848423057269</v>
      </c>
      <c r="AO1061" cm="1">
        <f t="array" ref="AO1061">IFERROR(STDEV(IF($E$2:$E$2201=$E1061, $AJ$2:$AJ$2201)), 0)</f>
        <v>115.11732947620564</v>
      </c>
      <c r="AP1061">
        <f t="shared" si="387"/>
        <v>1.0646285334691539</v>
      </c>
      <c r="AQ1061">
        <f t="shared" si="380"/>
        <v>3.8313015318035333E-2</v>
      </c>
      <c r="AR1061" cm="1">
        <f t="array" ref="AR1061">IFERROR(STDEV(IF($E$2:$E$2201=$E1061, $AK$2:$AK$2201)), 0)</f>
        <v>6.8284516129448834E-3</v>
      </c>
      <c r="AS1061">
        <f t="shared" si="388"/>
        <v>1.0654802671992143</v>
      </c>
      <c r="AT1061">
        <f t="shared" si="381"/>
        <v>8.5399924711369486E-3</v>
      </c>
      <c r="AU1061" cm="1">
        <f t="array" ref="AU1061">IFERROR(STDEV(IF($E$2:$E$2201=$E1061, $AL$2:$AL$2201)), 0)</f>
        <v>6.4988619084226564E-3</v>
      </c>
      <c r="AV1061">
        <f t="shared" si="389"/>
        <v>1.0845904091115817</v>
      </c>
      <c r="AW1061">
        <f t="shared" si="382"/>
        <v>0</v>
      </c>
      <c r="AX1061" cm="1">
        <f t="array" ref="AX1061">IFERROR(STDEV(IF($E$2:$E$2201=$E1061, $AM$2:$AM$2201)), 0)</f>
        <v>0</v>
      </c>
      <c r="AY1061">
        <f t="shared" si="390"/>
        <v>1.0845904091115817</v>
      </c>
      <c r="AZ1061">
        <f>INDEX(Model_Assumptions[Values],9)*((INDEX(Model_Scenarios[GR Weight],1)*$AG1061)+(INDEX(Model_Scenarios[GP Weight],1)*$AH1061)+(INDEX(Model_Scenarios[LTV Weight],1)*$AI1061))-(INDEX(Model_Scenarios[LTV Weight],1)*$AP1061)-(INDEX(Model_Scenarios[GP Weight],1)*($AS1061+$AV1061+$AY1061))</f>
        <v>2.4005316471966198</v>
      </c>
      <c r="BA1061">
        <f>INDEX(Model_Assumptions[Values],9)*((INDEX(Model_Scenarios[GR Weight],2)*$AG1061)+(INDEX(Model_Scenarios[GP Weight],2)*$AH1061)+(INDEX(Model_Scenarios[LTV Weight],2)*$AI1061))-(INDEX(Model_Scenarios[LTV Weight],2)*$AP1061)-(INDEX(Model_Scenarios[GP Weight],2)*($AS1061+$AV1061+$AY1061))</f>
        <v>1.8287894172135963</v>
      </c>
      <c r="BB1061">
        <f>INDEX(Model_Assumptions[Values],9)*((INDEX(Model_Scenarios[GR Weight],3)*$AG1061)+(INDEX(Model_Scenarios[GP Weight],3)*$AH1061)+(INDEX(Model_Scenarios[LTV Weight],3)*$AI1061))-(INDEX(Model_Scenarios[LTV Weight],3)*$AP1061)-(INDEX(Model_Scenarios[GP Weight],3)*($AS1061+$AV1061+$AY1061))</f>
        <v>0.93962727756345821</v>
      </c>
      <c r="BC1061">
        <f>INDEX(Model_Assumptions[Values],9)*((INDEX(Model_Scenarios[GR Weight],4)*$AG1061)+(INDEX(Model_Scenarios[GP Weight],4)*$AH1061)+(INDEX(Model_Scenarios[LTV Weight],4)*$AI1061))-(INDEX(Model_Scenarios[LTV Weight],4)*$AP1061)-(INDEX(Model_Scenarios[GP Weight],4)*($AS1061+$AV1061+$AY1061))</f>
        <v>0.81343209886103773</v>
      </c>
      <c r="BD1061">
        <f>INDEX(Model_Assumptions[Values],9)*((INDEX(Model_Scenarios[GR Weight],5)*$AG1061)+(INDEX(Model_Scenarios[GP Weight],5)*$AH1061)+(INDEX(Model_Scenarios[LTV Weight],5)*$AI1061))-(INDEX(Model_Scenarios[LTV Weight],5)*$AP1061)-(INDEX(Model_Scenarios[GP Weight],5)*($AS1061+$AV1061+$AY1061))</f>
        <v>-1.4564414348957389E-2</v>
      </c>
    </row>
    <row r="1062" spans="1:56" x14ac:dyDescent="0.25">
      <c r="A1062">
        <v>1061</v>
      </c>
      <c r="B1062">
        <v>22</v>
      </c>
      <c r="C1062" s="3">
        <v>11</v>
      </c>
      <c r="D1062" s="4">
        <v>0.2</v>
      </c>
      <c r="E1062" t="str">
        <v>SKU-1028</v>
      </c>
      <c r="F1062" t="str">
        <v>Raise</v>
      </c>
      <c r="G1062" t="str">
        <v>Full</v>
      </c>
      <c r="H1062">
        <v>174.23</v>
      </c>
      <c r="I1062">
        <v>73.95</v>
      </c>
      <c r="J1062">
        <v>26</v>
      </c>
      <c r="K1062">
        <v>4529.9799999999996</v>
      </c>
      <c r="L1062">
        <v>2607.2799999999997</v>
      </c>
      <c r="M1062">
        <v>0.57556104000459163</v>
      </c>
      <c r="N1062">
        <v>184.39598592354483</v>
      </c>
      <c r="O1062">
        <v>79.919648088621216</v>
      </c>
      <c r="P1062">
        <v>153.86964808862149</v>
      </c>
      <c r="Q1062">
        <v>2598.4440465962343</v>
      </c>
      <c r="R1062">
        <v>1678.9946147237208</v>
      </c>
      <c r="S1062">
        <v>1</v>
      </c>
      <c r="T1062">
        <f t="shared" si="368"/>
        <v>176.26319718470896</v>
      </c>
      <c r="U1062">
        <f t="shared" si="369"/>
        <v>1.1669615937031325E-2</v>
      </c>
      <c r="V1062">
        <f>IF($F1062="Reduce", INDEX(Model_Assumptions[Values], 2), INDEX(Model_Assumptions[Values], 1))</f>
        <v>-0.4</v>
      </c>
      <c r="W1062">
        <f t="shared" si="370"/>
        <v>25.878635994254875</v>
      </c>
      <c r="X1062">
        <f t="shared" si="383"/>
        <v>4561.4511191266538</v>
      </c>
      <c r="Y1062">
        <f t="shared" si="371"/>
        <v>2647.7259873515059</v>
      </c>
      <c r="Z1062">
        <f t="shared" si="372"/>
        <v>31.47111912665423</v>
      </c>
      <c r="AA1062">
        <f t="shared" si="373"/>
        <v>40.445987351506119</v>
      </c>
      <c r="AB1062">
        <f t="shared" si="384"/>
        <v>0.58045694631020095</v>
      </c>
      <c r="AC1062">
        <f t="shared" si="374"/>
        <v>4.8959063056093211E-3</v>
      </c>
      <c r="AD1062">
        <f t="shared" si="375"/>
        <v>4.8959063056093211E-3</v>
      </c>
      <c r="AE1062">
        <f t="shared" si="376"/>
        <v>0.2</v>
      </c>
      <c r="AF1062">
        <f t="shared" si="385"/>
        <v>1343.1956917789767</v>
      </c>
      <c r="AG1062">
        <f t="shared" si="377"/>
        <v>0.39378450580458724</v>
      </c>
      <c r="AH1062">
        <f t="shared" si="378"/>
        <v>0.26285877594398072</v>
      </c>
      <c r="AI1062">
        <f t="shared" si="386"/>
        <v>0.8</v>
      </c>
      <c r="AJ1062">
        <f>MAX(0, $R1062 - $AA1062) * INDEX(Model_Assumptions[Values], 7)</f>
        <v>3277.0972547444294</v>
      </c>
      <c r="AK1062">
        <f>MAX(0, INDEX(Model_Assumptions[Values], 4) - $AD1062)</f>
        <v>4.5104093694390682E-2</v>
      </c>
      <c r="AL1062">
        <f>MAX(0, INDEX(Model_Assumptions[Values], 5) - $AC1062)</f>
        <v>1.5104093694390679E-2</v>
      </c>
      <c r="AM1062">
        <f>INDEX(Model_Assumptions[Values], 6) * MAX(0, INDEX(Model_Assumptions[Values], 3) - $AB1062)^2</f>
        <v>0</v>
      </c>
      <c r="AN1062">
        <f t="shared" si="379"/>
        <v>3162.5848423057269</v>
      </c>
      <c r="AO1062" cm="1">
        <f t="array" ref="AO1062">IFERROR(STDEV(IF($E$2:$E$2201=$E1062, $AJ$2:$AJ$2201)), 0)</f>
        <v>115.11732947620564</v>
      </c>
      <c r="AP1062">
        <f t="shared" si="387"/>
        <v>0.9947452130773401</v>
      </c>
      <c r="AQ1062">
        <f t="shared" si="380"/>
        <v>3.8313015318035333E-2</v>
      </c>
      <c r="AR1062" cm="1">
        <f t="array" ref="AR1062">IFERROR(STDEV(IF($E$2:$E$2201=$E1062, $AK$2:$AK$2201)), 0)</f>
        <v>6.8284516129448834E-3</v>
      </c>
      <c r="AS1062">
        <f t="shared" si="388"/>
        <v>0.99452683584684332</v>
      </c>
      <c r="AT1062">
        <f t="shared" si="381"/>
        <v>8.5399924711369486E-3</v>
      </c>
      <c r="AU1062" cm="1">
        <f t="array" ref="AU1062">IFERROR(STDEV(IF($E$2:$E$2201=$E1062, $AL$2:$AL$2201)), 0)</f>
        <v>6.4988619084226564E-3</v>
      </c>
      <c r="AV1062">
        <f t="shared" si="389"/>
        <v>1.0100385753306318</v>
      </c>
      <c r="AW1062">
        <f t="shared" si="382"/>
        <v>0</v>
      </c>
      <c r="AX1062" cm="1">
        <f t="array" ref="AX1062">IFERROR(STDEV(IF($E$2:$E$2201=$E1062, $AM$2:$AM$2201)), 0)</f>
        <v>0</v>
      </c>
      <c r="AY1062">
        <f t="shared" si="390"/>
        <v>1.0100385753306318</v>
      </c>
      <c r="AZ1062">
        <f>INDEX(Model_Assumptions[Values],9)*((INDEX(Model_Scenarios[GR Weight],1)*$AG1062)+(INDEX(Model_Scenarios[GP Weight],1)*$AH1062)+(INDEX(Model_Scenarios[LTV Weight],1)*$AI1062))-(INDEX(Model_Scenarios[LTV Weight],1)*$AP1062)-(INDEX(Model_Scenarios[GP Weight],1)*($AS1062+$AV1062+$AY1062))</f>
        <v>2.4310650717616014</v>
      </c>
      <c r="BA1062">
        <f>INDEX(Model_Assumptions[Values],9)*((INDEX(Model_Scenarios[GR Weight],2)*$AG1062)+(INDEX(Model_Scenarios[GP Weight],2)*$AH1062)+(INDEX(Model_Scenarios[LTV Weight],2)*$AI1062))-(INDEX(Model_Scenarios[LTV Weight],2)*$AP1062)-(INDEX(Model_Scenarios[GP Weight],2)*($AS1062+$AV1062+$AY1062))</f>
        <v>1.9086919694955293</v>
      </c>
      <c r="BB1062">
        <f>INDEX(Model_Assumptions[Values],9)*((INDEX(Model_Scenarios[GR Weight],3)*$AG1062)+(INDEX(Model_Scenarios[GP Weight],3)*$AH1062)+(INDEX(Model_Scenarios[LTV Weight],3)*$AI1062))-(INDEX(Model_Scenarios[LTV Weight],3)*$AP1062)-(INDEX(Model_Scenarios[GP Weight],3)*($AS1062+$AV1062+$AY1062))</f>
        <v>1.099224009648927</v>
      </c>
      <c r="BC1062">
        <f>INDEX(Model_Assumptions[Values],9)*((INDEX(Model_Scenarios[GR Weight],4)*$AG1062)+(INDEX(Model_Scenarios[GP Weight],4)*$AH1062)+(INDEX(Model_Scenarios[LTV Weight],4)*$AI1062))-(INDEX(Model_Scenarios[LTV Weight],4)*$AP1062)-(INDEX(Model_Scenarios[GP Weight],4)*($AS1062+$AV1062+$AY1062))</f>
        <v>0.99559078385895461</v>
      </c>
      <c r="BD1062">
        <f>INDEX(Model_Assumptions[Values],9)*((INDEX(Model_Scenarios[GR Weight],5)*$AG1062)+(INDEX(Model_Scenarios[GP Weight],5)*$AH1062)+(INDEX(Model_Scenarios[LTV Weight],5)*$AI1062))-(INDEX(Model_Scenarios[LTV Weight],5)*$AP1062)-(INDEX(Model_Scenarios[GP Weight],5)*($AS1062+$AV1062+$AY1062))</f>
        <v>0.20992764380174012</v>
      </c>
    </row>
    <row r="1063" spans="1:56" x14ac:dyDescent="0.25">
      <c r="A1063">
        <v>1062</v>
      </c>
      <c r="B1063">
        <v>22</v>
      </c>
      <c r="C1063" s="3">
        <v>12</v>
      </c>
      <c r="D1063" s="4">
        <v>0.22</v>
      </c>
      <c r="E1063" t="str">
        <v>SKU-1028</v>
      </c>
      <c r="F1063" t="str">
        <v>Raise</v>
      </c>
      <c r="G1063" t="str">
        <v>Full</v>
      </c>
      <c r="H1063">
        <v>174.23</v>
      </c>
      <c r="I1063">
        <v>73.95</v>
      </c>
      <c r="J1063">
        <v>26</v>
      </c>
      <c r="K1063">
        <v>4529.9799999999996</v>
      </c>
      <c r="L1063">
        <v>2607.2799999999997</v>
      </c>
      <c r="M1063">
        <v>0.57556104000459163</v>
      </c>
      <c r="N1063">
        <v>184.39598592354483</v>
      </c>
      <c r="O1063">
        <v>79.919648088621216</v>
      </c>
      <c r="P1063">
        <v>153.86964808862149</v>
      </c>
      <c r="Q1063">
        <v>2598.4440465962343</v>
      </c>
      <c r="R1063">
        <v>1678.9946147237208</v>
      </c>
      <c r="S1063">
        <v>1</v>
      </c>
      <c r="T1063">
        <f t="shared" si="368"/>
        <v>176.46651690317987</v>
      </c>
      <c r="U1063">
        <f t="shared" si="369"/>
        <v>1.2836577530734522E-2</v>
      </c>
      <c r="V1063">
        <f>IF($F1063="Reduce", INDEX(Model_Assumptions[Values], 2), INDEX(Model_Assumptions[Values], 1))</f>
        <v>-0.4</v>
      </c>
      <c r="W1063">
        <f t="shared" si="370"/>
        <v>25.866499593680359</v>
      </c>
      <c r="X1063">
        <f t="shared" si="383"/>
        <v>4564.5710877742904</v>
      </c>
      <c r="Y1063">
        <f t="shared" si="371"/>
        <v>2651.7434428216275</v>
      </c>
      <c r="Z1063">
        <f t="shared" si="372"/>
        <v>34.591087774290827</v>
      </c>
      <c r="AA1063">
        <f t="shared" si="373"/>
        <v>44.463442821627723</v>
      </c>
      <c r="AB1063">
        <f t="shared" si="384"/>
        <v>0.58094033192385486</v>
      </c>
      <c r="AC1063">
        <f t="shared" si="374"/>
        <v>5.3792919192632294E-3</v>
      </c>
      <c r="AD1063">
        <f t="shared" si="375"/>
        <v>5.3792919192632294E-3</v>
      </c>
      <c r="AE1063">
        <f t="shared" si="376"/>
        <v>0.22000000000000111</v>
      </c>
      <c r="AF1063">
        <f t="shared" si="385"/>
        <v>1309.6157994845005</v>
      </c>
      <c r="AG1063">
        <f t="shared" si="377"/>
        <v>0.43282332444624255</v>
      </c>
      <c r="AH1063">
        <f t="shared" si="378"/>
        <v>0.28896824925484282</v>
      </c>
      <c r="AI1063">
        <f t="shared" si="386"/>
        <v>0.77999999999999892</v>
      </c>
      <c r="AJ1063">
        <f>MAX(0, $R1063 - $AA1063) * INDEX(Model_Assumptions[Values], 7)</f>
        <v>3269.0623438041862</v>
      </c>
      <c r="AK1063">
        <f>MAX(0, INDEX(Model_Assumptions[Values], 4) - $AD1063)</f>
        <v>4.4620708080736773E-2</v>
      </c>
      <c r="AL1063">
        <f>MAX(0, INDEX(Model_Assumptions[Values], 5) - $AC1063)</f>
        <v>1.4620708080736771E-2</v>
      </c>
      <c r="AM1063">
        <f>INDEX(Model_Assumptions[Values], 6) * MAX(0, INDEX(Model_Assumptions[Values], 3) - $AB1063)^2</f>
        <v>0</v>
      </c>
      <c r="AN1063">
        <f t="shared" si="379"/>
        <v>3162.5848423057269</v>
      </c>
      <c r="AO1063" cm="1">
        <f t="array" ref="AO1063">IFERROR(STDEV(IF($E$2:$E$2201=$E1063, $AJ$2:$AJ$2201)), 0)</f>
        <v>115.11732947620564</v>
      </c>
      <c r="AP1063">
        <f t="shared" si="387"/>
        <v>0.92494763371372224</v>
      </c>
      <c r="AQ1063">
        <f t="shared" si="380"/>
        <v>3.8313015318035333E-2</v>
      </c>
      <c r="AR1063" cm="1">
        <f t="array" ref="AR1063">IFERROR(STDEV(IF($E$2:$E$2201=$E1063, $AK$2:$AK$2201)), 0)</f>
        <v>6.8284516129448834E-3</v>
      </c>
      <c r="AS1063">
        <f t="shared" si="388"/>
        <v>0.92373690555905441</v>
      </c>
      <c r="AT1063">
        <f t="shared" si="381"/>
        <v>8.5399924711369486E-3</v>
      </c>
      <c r="AU1063" cm="1">
        <f t="array" ref="AU1063">IFERROR(STDEV(IF($E$2:$E$2201=$E1063, $AL$2:$AL$2201)), 0)</f>
        <v>6.4988619084226564E-3</v>
      </c>
      <c r="AV1063">
        <f t="shared" si="389"/>
        <v>0.93565853456881309</v>
      </c>
      <c r="AW1063">
        <f t="shared" si="382"/>
        <v>0</v>
      </c>
      <c r="AX1063" cm="1">
        <f t="array" ref="AX1063">IFERROR(STDEV(IF($E$2:$E$2201=$E1063, $AM$2:$AM$2201)), 0)</f>
        <v>0</v>
      </c>
      <c r="AY1063">
        <f t="shared" si="390"/>
        <v>0.93565853456881309</v>
      </c>
      <c r="AZ1063">
        <f>INDEX(Model_Assumptions[Values],9)*((INDEX(Model_Scenarios[GR Weight],1)*$AG1063)+(INDEX(Model_Scenarios[GP Weight],1)*$AH1063)+(INDEX(Model_Scenarios[LTV Weight],1)*$AI1063))-(INDEX(Model_Scenarios[LTV Weight],1)*$AP1063)-(INDEX(Model_Scenarios[GP Weight],1)*($AS1063+$AV1063+$AY1063))</f>
        <v>2.4614322824098926</v>
      </c>
      <c r="BA1063">
        <f>INDEX(Model_Assumptions[Values],9)*((INDEX(Model_Scenarios[GR Weight],2)*$AG1063)+(INDEX(Model_Scenarios[GP Weight],2)*$AH1063)+(INDEX(Model_Scenarios[LTV Weight],2)*$AI1063))-(INDEX(Model_Scenarios[LTV Weight],2)*$AP1063)-(INDEX(Model_Scenarios[GP Weight],2)*($AS1063+$AV1063+$AY1063))</f>
        <v>1.9883589857362653</v>
      </c>
      <c r="BB1063">
        <f>INDEX(Model_Assumptions[Values],9)*((INDEX(Model_Scenarios[GR Weight],3)*$AG1063)+(INDEX(Model_Scenarios[GP Weight],3)*$AH1063)+(INDEX(Model_Scenarios[LTV Weight],3)*$AI1063))-(INDEX(Model_Scenarios[LTV Weight],3)*$AP1063)-(INDEX(Model_Scenarios[GP Weight],3)*($AS1063+$AV1063+$AY1063))</f>
        <v>1.2584756471244494</v>
      </c>
      <c r="BC1063">
        <f>INDEX(Model_Assumptions[Values],9)*((INDEX(Model_Scenarios[GR Weight],4)*$AG1063)+(INDEX(Model_Scenarios[GP Weight],4)*$AH1063)+(INDEX(Model_Scenarios[LTV Weight],4)*$AI1063))-(INDEX(Model_Scenarios[LTV Weight],4)*$AP1063)-(INDEX(Model_Scenarios[GP Weight],4)*($AS1063+$AV1063+$AY1063))</f>
        <v>1.1773820727189426</v>
      </c>
      <c r="BD1063">
        <f>INDEX(Model_Assumptions[Values],9)*((INDEX(Model_Scenarios[GR Weight],5)*$AG1063)+(INDEX(Model_Scenarios[GP Weight],5)*$AH1063)+(INDEX(Model_Scenarios[LTV Weight],5)*$AI1063))-(INDEX(Model_Scenarios[LTV Weight],5)*$AP1063)-(INDEX(Model_Scenarios[GP Weight],5)*($AS1063+$AV1063+$AY1063))</f>
        <v>0.43396941538545364</v>
      </c>
    </row>
    <row r="1064" spans="1:56" x14ac:dyDescent="0.25">
      <c r="A1064">
        <v>1063</v>
      </c>
      <c r="B1064">
        <v>22</v>
      </c>
      <c r="C1064" s="3">
        <v>13</v>
      </c>
      <c r="D1064" s="4">
        <v>0.24</v>
      </c>
      <c r="E1064" t="str">
        <v>SKU-1028</v>
      </c>
      <c r="F1064" t="str">
        <v>Raise</v>
      </c>
      <c r="G1064" t="str">
        <v>Full</v>
      </c>
      <c r="H1064">
        <v>174.23</v>
      </c>
      <c r="I1064">
        <v>73.95</v>
      </c>
      <c r="J1064">
        <v>26</v>
      </c>
      <c r="K1064">
        <v>4529.9799999999996</v>
      </c>
      <c r="L1064">
        <v>2607.2799999999997</v>
      </c>
      <c r="M1064">
        <v>0.57556104000459163</v>
      </c>
      <c r="N1064">
        <v>184.39598592354483</v>
      </c>
      <c r="O1064">
        <v>79.919648088621216</v>
      </c>
      <c r="P1064">
        <v>153.86964808862149</v>
      </c>
      <c r="Q1064">
        <v>2598.4440465962343</v>
      </c>
      <c r="R1064">
        <v>1678.9946147237208</v>
      </c>
      <c r="S1064">
        <v>1</v>
      </c>
      <c r="T1064">
        <f t="shared" si="368"/>
        <v>176.66983662165075</v>
      </c>
      <c r="U1064">
        <f t="shared" si="369"/>
        <v>1.4003539124437556E-2</v>
      </c>
      <c r="V1064">
        <f>IF($F1064="Reduce", INDEX(Model_Assumptions[Values], 2), INDEX(Model_Assumptions[Values], 1))</f>
        <v>-0.4</v>
      </c>
      <c r="W1064">
        <f t="shared" si="370"/>
        <v>25.854363193105851</v>
      </c>
      <c r="X1064">
        <f t="shared" si="383"/>
        <v>4567.6861212828308</v>
      </c>
      <c r="Y1064">
        <f t="shared" si="371"/>
        <v>2655.7559631526528</v>
      </c>
      <c r="Z1064">
        <f t="shared" si="372"/>
        <v>37.706121282831191</v>
      </c>
      <c r="AA1064">
        <f t="shared" si="373"/>
        <v>48.475963152653094</v>
      </c>
      <c r="AB1064">
        <f t="shared" si="384"/>
        <v>0.58142260493301712</v>
      </c>
      <c r="AC1064">
        <f t="shared" si="374"/>
        <v>5.8615649284254889E-3</v>
      </c>
      <c r="AD1064">
        <f t="shared" si="375"/>
        <v>5.8615649284254889E-3</v>
      </c>
      <c r="AE1064">
        <f t="shared" si="376"/>
        <v>0.23999999999999944</v>
      </c>
      <c r="AF1064">
        <f t="shared" si="385"/>
        <v>1276.0359071900289</v>
      </c>
      <c r="AG1064">
        <f t="shared" si="377"/>
        <v>0.47180039182629618</v>
      </c>
      <c r="AH1064">
        <f t="shared" si="378"/>
        <v>0.31504564905960714</v>
      </c>
      <c r="AI1064">
        <f t="shared" si="386"/>
        <v>0.76000000000000068</v>
      </c>
      <c r="AJ1064">
        <f>MAX(0, $R1064 - $AA1064) * INDEX(Model_Assumptions[Values], 7)</f>
        <v>3261.0373031421354</v>
      </c>
      <c r="AK1064">
        <f>MAX(0, INDEX(Model_Assumptions[Values], 4) - $AD1064)</f>
        <v>4.4138435071574514E-2</v>
      </c>
      <c r="AL1064">
        <f>MAX(0, INDEX(Model_Assumptions[Values], 5) - $AC1064)</f>
        <v>1.4138435071574511E-2</v>
      </c>
      <c r="AM1064">
        <f>INDEX(Model_Assumptions[Values], 6) * MAX(0, INDEX(Model_Assumptions[Values], 3) - $AB1064)^2</f>
        <v>0</v>
      </c>
      <c r="AN1064">
        <f t="shared" si="379"/>
        <v>3162.5848423057269</v>
      </c>
      <c r="AO1064" cm="1">
        <f t="array" ref="AO1064">IFERROR(STDEV(IF($E$2:$E$2201=$E1064, $AJ$2:$AJ$2201)), 0)</f>
        <v>115.11732947620564</v>
      </c>
      <c r="AP1064">
        <f t="shared" si="387"/>
        <v>0.8552357953783003</v>
      </c>
      <c r="AQ1064">
        <f t="shared" si="380"/>
        <v>3.8313015318035333E-2</v>
      </c>
      <c r="AR1064" cm="1">
        <f t="array" ref="AR1064">IFERROR(STDEV(IF($E$2:$E$2201=$E1064, $AK$2:$AK$2201)), 0)</f>
        <v>6.8284516129448834E-3</v>
      </c>
      <c r="AS1064">
        <f t="shared" si="388"/>
        <v>0.85310991184235274</v>
      </c>
      <c r="AT1064">
        <f t="shared" si="381"/>
        <v>8.5399924711369486E-3</v>
      </c>
      <c r="AU1064" cm="1">
        <f t="array" ref="AU1064">IFERROR(STDEV(IF($E$2:$E$2201=$E1064, $AL$2:$AL$2201)), 0)</f>
        <v>6.4988619084226564E-3</v>
      </c>
      <c r="AV1064">
        <f t="shared" si="389"/>
        <v>0.86144969370434965</v>
      </c>
      <c r="AW1064">
        <f t="shared" si="382"/>
        <v>0</v>
      </c>
      <c r="AX1064" cm="1">
        <f t="array" ref="AX1064">IFERROR(STDEV(IF($E$2:$E$2201=$E1064, $AM$2:$AM$2201)), 0)</f>
        <v>0</v>
      </c>
      <c r="AY1064">
        <f t="shared" si="390"/>
        <v>0.86144969370434965</v>
      </c>
      <c r="AZ1064">
        <f>INDEX(Model_Assumptions[Values],9)*((INDEX(Model_Scenarios[GR Weight],1)*$AG1064)+(INDEX(Model_Scenarios[GP Weight],1)*$AH1064)+(INDEX(Model_Scenarios[LTV Weight],1)*$AI1064))-(INDEX(Model_Scenarios[LTV Weight],1)*$AP1064)-(INDEX(Model_Scenarios[GP Weight],1)*($AS1064+$AV1064+$AY1064))</f>
        <v>2.4916334542152088</v>
      </c>
      <c r="BA1064">
        <f>INDEX(Model_Assumptions[Values],9)*((INDEX(Model_Scenarios[GR Weight],2)*$AG1064)+(INDEX(Model_Scenarios[GP Weight],2)*$AH1064)+(INDEX(Model_Scenarios[LTV Weight],2)*$AI1064))-(INDEX(Model_Scenarios[LTV Weight],2)*$AP1064)-(INDEX(Model_Scenarios[GP Weight],2)*($AS1064+$AV1064+$AY1064))</f>
        <v>2.0677908160832259</v>
      </c>
      <c r="BB1064">
        <f>INDEX(Model_Assumptions[Values],9)*((INDEX(Model_Scenarios[GR Weight],3)*$AG1064)+(INDEX(Model_Scenarios[GP Weight],3)*$AH1064)+(INDEX(Model_Scenarios[LTV Weight],3)*$AI1064))-(INDEX(Model_Scenarios[LTV Weight],3)*$AP1064)-(INDEX(Model_Scenarios[GP Weight],3)*($AS1064+$AV1064+$AY1064))</f>
        <v>1.4173828027479951</v>
      </c>
      <c r="BC1064">
        <f>INDEX(Model_Assumptions[Values],9)*((INDEX(Model_Scenarios[GR Weight],4)*$AG1064)+(INDEX(Model_Scenarios[GP Weight],4)*$AH1064)+(INDEX(Model_Scenarios[LTV Weight],4)*$AI1064))-(INDEX(Model_Scenarios[LTV Weight],4)*$AP1064)-(INDEX(Model_Scenarios[GP Weight],4)*($AS1064+$AV1064+$AY1064))</f>
        <v>1.3588065781989735</v>
      </c>
      <c r="BD1064">
        <f>INDEX(Model_Assumptions[Values],9)*((INDEX(Model_Scenarios[GR Weight],5)*$AG1064)+(INDEX(Model_Scenarios[GP Weight],5)*$AH1064)+(INDEX(Model_Scenarios[LTV Weight],5)*$AI1064))-(INDEX(Model_Scenarios[LTV Weight],5)*$AP1064)-(INDEX(Model_Scenarios[GP Weight],5)*($AS1064+$AV1064+$AY1064))</f>
        <v>0.65756186330756283</v>
      </c>
    </row>
    <row r="1065" spans="1:56" x14ac:dyDescent="0.25">
      <c r="A1065">
        <v>1064</v>
      </c>
      <c r="B1065">
        <v>22</v>
      </c>
      <c r="C1065" s="3">
        <v>14</v>
      </c>
      <c r="D1065" s="4">
        <v>0.26</v>
      </c>
      <c r="E1065" t="str">
        <v>SKU-1028</v>
      </c>
      <c r="F1065" t="str">
        <v>Raise</v>
      </c>
      <c r="G1065" t="str">
        <v>Full</v>
      </c>
      <c r="H1065">
        <v>174.23</v>
      </c>
      <c r="I1065">
        <v>73.95</v>
      </c>
      <c r="J1065">
        <v>26</v>
      </c>
      <c r="K1065">
        <v>4529.9799999999996</v>
      </c>
      <c r="L1065">
        <v>2607.2799999999997</v>
      </c>
      <c r="M1065">
        <v>0.57556104000459163</v>
      </c>
      <c r="N1065">
        <v>184.39598592354483</v>
      </c>
      <c r="O1065">
        <v>79.919648088621216</v>
      </c>
      <c r="P1065">
        <v>153.86964808862149</v>
      </c>
      <c r="Q1065">
        <v>2598.4440465962343</v>
      </c>
      <c r="R1065">
        <v>1678.9946147237208</v>
      </c>
      <c r="S1065">
        <v>1</v>
      </c>
      <c r="T1065">
        <f t="shared" si="368"/>
        <v>176.87315634012165</v>
      </c>
      <c r="U1065">
        <f t="shared" si="369"/>
        <v>1.5170500718140755E-2</v>
      </c>
      <c r="V1065">
        <f>IF($F1065="Reduce", INDEX(Model_Assumptions[Values], 2), INDEX(Model_Assumptions[Values], 1))</f>
        <v>-0.4</v>
      </c>
      <c r="W1065">
        <f t="shared" si="370"/>
        <v>25.842226792531335</v>
      </c>
      <c r="X1065">
        <f t="shared" si="383"/>
        <v>4570.7962196522749</v>
      </c>
      <c r="Y1065">
        <f t="shared" si="371"/>
        <v>2659.7635483445829</v>
      </c>
      <c r="Z1065">
        <f t="shared" si="372"/>
        <v>40.816219652275322</v>
      </c>
      <c r="AA1065">
        <f t="shared" si="373"/>
        <v>52.483548344583141</v>
      </c>
      <c r="AB1065">
        <f t="shared" si="384"/>
        <v>0.58190376917458053</v>
      </c>
      <c r="AC1065">
        <f t="shared" si="374"/>
        <v>6.3427291699889032E-3</v>
      </c>
      <c r="AD1065">
        <f t="shared" si="375"/>
        <v>6.3427291699889032E-3</v>
      </c>
      <c r="AE1065">
        <f t="shared" si="376"/>
        <v>0.26000000000000056</v>
      </c>
      <c r="AF1065">
        <f t="shared" si="385"/>
        <v>1242.4560148955525</v>
      </c>
      <c r="AG1065">
        <f t="shared" si="377"/>
        <v>0.51071570794474819</v>
      </c>
      <c r="AH1065">
        <f t="shared" si="378"/>
        <v>0.34109097535827959</v>
      </c>
      <c r="AI1065">
        <f t="shared" si="386"/>
        <v>0.73999999999999944</v>
      </c>
      <c r="AJ1065">
        <f>MAX(0, $R1065 - $AA1065) * INDEX(Model_Assumptions[Values], 7)</f>
        <v>3253.0221327582753</v>
      </c>
      <c r="AK1065">
        <f>MAX(0, INDEX(Model_Assumptions[Values], 4) - $AD1065)</f>
        <v>4.36572708300111E-2</v>
      </c>
      <c r="AL1065">
        <f>MAX(0, INDEX(Model_Assumptions[Values], 5) - $AC1065)</f>
        <v>1.3657270830011097E-2</v>
      </c>
      <c r="AM1065">
        <f>INDEX(Model_Assumptions[Values], 6) * MAX(0, INDEX(Model_Assumptions[Values], 3) - $AB1065)^2</f>
        <v>0</v>
      </c>
      <c r="AN1065">
        <f t="shared" si="379"/>
        <v>3162.5848423057269</v>
      </c>
      <c r="AO1065" cm="1">
        <f t="array" ref="AO1065">IFERROR(STDEV(IF($E$2:$E$2201=$E1065, $AJ$2:$AJ$2201)), 0)</f>
        <v>115.11732947620564</v>
      </c>
      <c r="AP1065">
        <f t="shared" si="387"/>
        <v>0.78560969807105863</v>
      </c>
      <c r="AQ1065">
        <f t="shared" si="380"/>
        <v>3.8313015318035333E-2</v>
      </c>
      <c r="AR1065" cm="1">
        <f t="array" ref="AR1065">IFERROR(STDEV(IF($E$2:$E$2201=$E1065, $AK$2:$AK$2201)), 0)</f>
        <v>6.8284516129448834E-3</v>
      </c>
      <c r="AS1065">
        <f t="shared" si="388"/>
        <v>0.78264529279881179</v>
      </c>
      <c r="AT1065">
        <f t="shared" si="381"/>
        <v>8.5399924711369486E-3</v>
      </c>
      <c r="AU1065" cm="1">
        <f t="array" ref="AU1065">IFERROR(STDEV(IF($E$2:$E$2201=$E1065, $AL$2:$AL$2201)), 0)</f>
        <v>6.4988619084226564E-3</v>
      </c>
      <c r="AV1065">
        <f t="shared" si="389"/>
        <v>0.78741146234266834</v>
      </c>
      <c r="AW1065">
        <f t="shared" si="382"/>
        <v>0</v>
      </c>
      <c r="AX1065" cm="1">
        <f t="array" ref="AX1065">IFERROR(STDEV(IF($E$2:$E$2201=$E1065, $AM$2:$AM$2201)), 0)</f>
        <v>0</v>
      </c>
      <c r="AY1065">
        <f t="shared" si="390"/>
        <v>0.78741146234266834</v>
      </c>
      <c r="AZ1065">
        <f>INDEX(Model_Assumptions[Values],9)*((INDEX(Model_Scenarios[GR Weight],1)*$AG1065)+(INDEX(Model_Scenarios[GP Weight],1)*$AH1065)+(INDEX(Model_Scenarios[LTV Weight],1)*$AI1065))-(INDEX(Model_Scenarios[LTV Weight],1)*$AP1065)-(INDEX(Model_Scenarios[GP Weight],1)*($AS1065+$AV1065+$AY1065))</f>
        <v>2.5216687614462496</v>
      </c>
      <c r="BA1065">
        <f>INDEX(Model_Assumptions[Values],9)*((INDEX(Model_Scenarios[GR Weight],2)*$AG1065)+(INDEX(Model_Scenarios[GP Weight],2)*$AH1065)+(INDEX(Model_Scenarios[LTV Weight],2)*$AI1065))-(INDEX(Model_Scenarios[LTV Weight],2)*$AP1065)-(INDEX(Model_Scenarios[GP Weight],2)*($AS1065+$AV1065+$AY1065))</f>
        <v>2.146987809073821</v>
      </c>
      <c r="BB1065">
        <f>INDEX(Model_Assumptions[Values],9)*((INDEX(Model_Scenarios[GR Weight],3)*$AG1065)+(INDEX(Model_Scenarios[GP Weight],3)*$AH1065)+(INDEX(Model_Scenarios[LTV Weight],3)*$AI1065))-(INDEX(Model_Scenarios[LTV Weight],3)*$AP1065)-(INDEX(Model_Scenarios[GP Weight],3)*($AS1065+$AV1065+$AY1065))</f>
        <v>1.5759460864600479</v>
      </c>
      <c r="BC1065">
        <f>INDEX(Model_Assumptions[Values],9)*((INDEX(Model_Scenarios[GR Weight],4)*$AG1065)+(INDEX(Model_Scenarios[GP Weight],4)*$AH1065)+(INDEX(Model_Scenarios[LTV Weight],4)*$AI1065))-(INDEX(Model_Scenarios[LTV Weight],4)*$AP1065)-(INDEX(Model_Scenarios[GP Weight],4)*($AS1065+$AV1065+$AY1065))</f>
        <v>1.5398649102395281</v>
      </c>
      <c r="BD1065">
        <f>INDEX(Model_Assumptions[Values],9)*((INDEX(Model_Scenarios[GR Weight],5)*$AG1065)+(INDEX(Model_Scenarios[GP Weight],5)*$AH1065)+(INDEX(Model_Scenarios[LTV Weight],5)*$AI1065))-(INDEX(Model_Scenarios[LTV Weight],5)*$AP1065)-(INDEX(Model_Scenarios[GP Weight],5)*($AS1065+$AV1065+$AY1065))</f>
        <v>0.88070594604597052</v>
      </c>
    </row>
    <row r="1066" spans="1:56" x14ac:dyDescent="0.25">
      <c r="A1066">
        <v>1065</v>
      </c>
      <c r="B1066">
        <v>22</v>
      </c>
      <c r="C1066" s="3">
        <v>15</v>
      </c>
      <c r="D1066" s="4">
        <v>0.28000000000000003</v>
      </c>
      <c r="E1066" t="str">
        <v>SKU-1028</v>
      </c>
      <c r="F1066" t="str">
        <v>Raise</v>
      </c>
      <c r="G1066" t="str">
        <v>Full</v>
      </c>
      <c r="H1066">
        <v>174.23</v>
      </c>
      <c r="I1066">
        <v>73.95</v>
      </c>
      <c r="J1066">
        <v>26</v>
      </c>
      <c r="K1066">
        <v>4529.9799999999996</v>
      </c>
      <c r="L1066">
        <v>2607.2799999999997</v>
      </c>
      <c r="M1066">
        <v>0.57556104000459163</v>
      </c>
      <c r="N1066">
        <v>184.39598592354483</v>
      </c>
      <c r="O1066">
        <v>79.919648088621216</v>
      </c>
      <c r="P1066">
        <v>153.86964808862149</v>
      </c>
      <c r="Q1066">
        <v>2598.4440465962343</v>
      </c>
      <c r="R1066">
        <v>1678.9946147237208</v>
      </c>
      <c r="S1066">
        <v>1</v>
      </c>
      <c r="T1066">
        <f t="shared" si="368"/>
        <v>177.07647605859253</v>
      </c>
      <c r="U1066">
        <f t="shared" si="369"/>
        <v>1.6337462311843791E-2</v>
      </c>
      <c r="V1066">
        <f>IF($F1066="Reduce", INDEX(Model_Assumptions[Values], 2), INDEX(Model_Assumptions[Values], 1))</f>
        <v>-0.4</v>
      </c>
      <c r="W1066">
        <f t="shared" si="370"/>
        <v>25.830090391956826</v>
      </c>
      <c r="X1066">
        <f t="shared" si="383"/>
        <v>4573.9013828826237</v>
      </c>
      <c r="Y1066">
        <f t="shared" si="371"/>
        <v>2663.7661983974162</v>
      </c>
      <c r="Z1066">
        <f t="shared" si="372"/>
        <v>43.92138288262413</v>
      </c>
      <c r="AA1066">
        <f t="shared" si="373"/>
        <v>56.486198397416501</v>
      </c>
      <c r="AB1066">
        <f t="shared" si="384"/>
        <v>0.58238382846781511</v>
      </c>
      <c r="AC1066">
        <f t="shared" si="374"/>
        <v>6.8227884632234836E-3</v>
      </c>
      <c r="AD1066">
        <f t="shared" si="375"/>
        <v>6.8227884632234836E-3</v>
      </c>
      <c r="AE1066">
        <f t="shared" si="376"/>
        <v>0.27999999999999886</v>
      </c>
      <c r="AF1066">
        <f t="shared" si="385"/>
        <v>1208.8761226010809</v>
      </c>
      <c r="AG1066">
        <f t="shared" si="377"/>
        <v>0.54956927280160983</v>
      </c>
      <c r="AH1066">
        <f t="shared" si="378"/>
        <v>0.36710422815085131</v>
      </c>
      <c r="AI1066">
        <f t="shared" si="386"/>
        <v>0.72000000000000108</v>
      </c>
      <c r="AJ1066">
        <f>MAX(0, $R1066 - $AA1066) * INDEX(Model_Assumptions[Values], 7)</f>
        <v>3245.0168326526086</v>
      </c>
      <c r="AK1066">
        <f>MAX(0, INDEX(Model_Assumptions[Values], 4) - $AD1066)</f>
        <v>4.3177211536776519E-2</v>
      </c>
      <c r="AL1066">
        <f>MAX(0, INDEX(Model_Assumptions[Values], 5) - $AC1066)</f>
        <v>1.3177211536776517E-2</v>
      </c>
      <c r="AM1066">
        <f>INDEX(Model_Assumptions[Values], 6) * MAX(0, INDEX(Model_Assumptions[Values], 3) - $AB1066)^2</f>
        <v>0</v>
      </c>
      <c r="AN1066">
        <f t="shared" si="379"/>
        <v>3162.5848423057269</v>
      </c>
      <c r="AO1066" cm="1">
        <f t="array" ref="AO1066">IFERROR(STDEV(IF($E$2:$E$2201=$E1066, $AJ$2:$AJ$2201)), 0)</f>
        <v>115.11732947620564</v>
      </c>
      <c r="AP1066">
        <f t="shared" si="387"/>
        <v>0.71606934179202086</v>
      </c>
      <c r="AQ1066">
        <f t="shared" si="380"/>
        <v>3.8313015318035333E-2</v>
      </c>
      <c r="AR1066" cm="1">
        <f t="array" ref="AR1066">IFERROR(STDEV(IF($E$2:$E$2201=$E1066, $AK$2:$AK$2201)), 0)</f>
        <v>6.8284516129448834E-3</v>
      </c>
      <c r="AS1066">
        <f t="shared" si="388"/>
        <v>0.71234248911129361</v>
      </c>
      <c r="AT1066">
        <f t="shared" si="381"/>
        <v>8.5399924711369486E-3</v>
      </c>
      <c r="AU1066" cm="1">
        <f t="array" ref="AU1066">IFERROR(STDEV(IF($E$2:$E$2201=$E1066, $AL$2:$AL$2201)), 0)</f>
        <v>6.4988619084226564E-3</v>
      </c>
      <c r="AV1066">
        <f t="shared" si="389"/>
        <v>0.71354325280086939</v>
      </c>
      <c r="AW1066">
        <f t="shared" si="382"/>
        <v>0</v>
      </c>
      <c r="AX1066" cm="1">
        <f t="array" ref="AX1066">IFERROR(STDEV(IF($E$2:$E$2201=$E1066, $AM$2:$AM$2201)), 0)</f>
        <v>0</v>
      </c>
      <c r="AY1066">
        <f t="shared" si="390"/>
        <v>0.71354325280086939</v>
      </c>
      <c r="AZ1066">
        <f>INDEX(Model_Assumptions[Values],9)*((INDEX(Model_Scenarios[GR Weight],1)*$AG1066)+(INDEX(Model_Scenarios[GP Weight],1)*$AH1066)+(INDEX(Model_Scenarios[LTV Weight],1)*$AI1066))-(INDEX(Model_Scenarios[LTV Weight],1)*$AP1066)-(INDEX(Model_Scenarios[GP Weight],1)*($AS1066+$AV1066+$AY1066))</f>
        <v>2.551538377571315</v>
      </c>
      <c r="BA1066">
        <f>INDEX(Model_Assumptions[Values],9)*((INDEX(Model_Scenarios[GR Weight],2)*$AG1066)+(INDEX(Model_Scenarios[GP Weight],2)*$AH1066)+(INDEX(Model_Scenarios[LTV Weight],2)*$AI1066))-(INDEX(Model_Scenarios[LTV Weight],2)*$AP1066)-(INDEX(Model_Scenarios[GP Weight],2)*($AS1066+$AV1066+$AY1066))</f>
        <v>2.2259503116446422</v>
      </c>
      <c r="BB1066">
        <f>INDEX(Model_Assumptions[Values],9)*((INDEX(Model_Scenarios[GR Weight],3)*$AG1066)+(INDEX(Model_Scenarios[GP Weight],3)*$AH1066)+(INDEX(Model_Scenarios[LTV Weight],3)*$AI1066))-(INDEX(Model_Scenarios[LTV Weight],3)*$AP1066)-(INDEX(Model_Scenarios[GP Weight],3)*($AS1066+$AV1066+$AY1066))</f>
        <v>1.7341661053996349</v>
      </c>
      <c r="BC1066">
        <f>INDEX(Model_Assumptions[Values],9)*((INDEX(Model_Scenarios[GR Weight],4)*$AG1066)+(INDEX(Model_Scenarios[GP Weight],4)*$AH1066)+(INDEX(Model_Scenarios[LTV Weight],4)*$AI1066))-(INDEX(Model_Scenarios[LTV Weight],4)*$AP1066)-(INDEX(Model_Scenarios[GP Weight],4)*($AS1066+$AV1066+$AY1066))</f>
        <v>1.720557675979641</v>
      </c>
      <c r="BD1066">
        <f>INDEX(Model_Assumptions[Values],9)*((INDEX(Model_Scenarios[GR Weight],5)*$AG1066)+(INDEX(Model_Scenarios[GP Weight],5)*$AH1066)+(INDEX(Model_Scenarios[LTV Weight],5)*$AI1066))-(INDEX(Model_Scenarios[LTV Weight],5)*$AP1066)-(INDEX(Model_Scenarios[GP Weight],5)*($AS1066+$AV1066+$AY1066))</f>
        <v>1.1034026176762792</v>
      </c>
    </row>
    <row r="1067" spans="1:56" x14ac:dyDescent="0.25">
      <c r="A1067">
        <v>1066</v>
      </c>
      <c r="B1067">
        <v>22</v>
      </c>
      <c r="C1067" s="3">
        <v>16</v>
      </c>
      <c r="D1067" s="4">
        <v>0.3</v>
      </c>
      <c r="E1067" t="str">
        <v>SKU-1028</v>
      </c>
      <c r="F1067" t="str">
        <v>Raise</v>
      </c>
      <c r="G1067" t="str">
        <v>Full</v>
      </c>
      <c r="H1067">
        <v>174.23</v>
      </c>
      <c r="I1067">
        <v>73.95</v>
      </c>
      <c r="J1067">
        <v>26</v>
      </c>
      <c r="K1067">
        <v>4529.9799999999996</v>
      </c>
      <c r="L1067">
        <v>2607.2799999999997</v>
      </c>
      <c r="M1067">
        <v>0.57556104000459163</v>
      </c>
      <c r="N1067">
        <v>184.39598592354483</v>
      </c>
      <c r="O1067">
        <v>79.919648088621216</v>
      </c>
      <c r="P1067">
        <v>153.86964808862149</v>
      </c>
      <c r="Q1067">
        <v>2598.4440465962343</v>
      </c>
      <c r="R1067">
        <v>1678.9946147237208</v>
      </c>
      <c r="S1067">
        <v>1</v>
      </c>
      <c r="T1067">
        <f t="shared" si="368"/>
        <v>177.27979577706344</v>
      </c>
      <c r="U1067">
        <f t="shared" si="369"/>
        <v>1.7504423905546986E-2</v>
      </c>
      <c r="V1067">
        <f>IF($F1067="Reduce", INDEX(Model_Assumptions[Values], 2), INDEX(Model_Assumptions[Values], 1))</f>
        <v>-0.4</v>
      </c>
      <c r="W1067">
        <f t="shared" si="370"/>
        <v>25.817953991382311</v>
      </c>
      <c r="X1067">
        <f t="shared" si="383"/>
        <v>4577.0016109738763</v>
      </c>
      <c r="Y1067">
        <f t="shared" si="371"/>
        <v>2667.7639133111543</v>
      </c>
      <c r="Z1067">
        <f t="shared" si="372"/>
        <v>47.021610973876705</v>
      </c>
      <c r="AA1067">
        <f t="shared" si="373"/>
        <v>60.483913311154538</v>
      </c>
      <c r="AB1067">
        <f t="shared" si="384"/>
        <v>0.58286278661447055</v>
      </c>
      <c r="AC1067">
        <f t="shared" si="374"/>
        <v>7.301746609878923E-3</v>
      </c>
      <c r="AD1067">
        <f t="shared" si="375"/>
        <v>7.301746609878923E-3</v>
      </c>
      <c r="AE1067">
        <f t="shared" si="376"/>
        <v>0.3</v>
      </c>
      <c r="AF1067">
        <f t="shared" si="385"/>
        <v>1175.2962303066045</v>
      </c>
      <c r="AG1067">
        <f t="shared" si="377"/>
        <v>0.5883610863968699</v>
      </c>
      <c r="AH1067">
        <f t="shared" si="378"/>
        <v>0.39308540743733111</v>
      </c>
      <c r="AI1067">
        <f t="shared" si="386"/>
        <v>0.7</v>
      </c>
      <c r="AJ1067">
        <f>MAX(0, $R1067 - $AA1067) * INDEX(Model_Assumptions[Values], 7)</f>
        <v>3237.0214028251326</v>
      </c>
      <c r="AK1067">
        <f>MAX(0, INDEX(Model_Assumptions[Values], 4) - $AD1067)</f>
        <v>4.269825339012108E-2</v>
      </c>
      <c r="AL1067">
        <f>MAX(0, INDEX(Model_Assumptions[Values], 5) - $AC1067)</f>
        <v>1.2698253390121077E-2</v>
      </c>
      <c r="AM1067">
        <f>INDEX(Model_Assumptions[Values], 6) * MAX(0, INDEX(Model_Assumptions[Values], 3) - $AB1067)^2</f>
        <v>0</v>
      </c>
      <c r="AN1067">
        <f t="shared" si="379"/>
        <v>3162.5848423057269</v>
      </c>
      <c r="AO1067" cm="1">
        <f t="array" ref="AO1067">IFERROR(STDEV(IF($E$2:$E$2201=$E1067, $AJ$2:$AJ$2201)), 0)</f>
        <v>115.11732947620564</v>
      </c>
      <c r="AP1067">
        <f t="shared" si="387"/>
        <v>0.64661472654116325</v>
      </c>
      <c r="AQ1067">
        <f t="shared" si="380"/>
        <v>3.8313015318035333E-2</v>
      </c>
      <c r="AR1067" cm="1">
        <f t="array" ref="AR1067">IFERROR(STDEV(IF($E$2:$E$2201=$E1067, $AK$2:$AK$2201)), 0)</f>
        <v>6.8284516129448834E-3</v>
      </c>
      <c r="AS1067">
        <f t="shared" si="388"/>
        <v>0.64220094402844274</v>
      </c>
      <c r="AT1067">
        <f t="shared" si="381"/>
        <v>8.5399924711369486E-3</v>
      </c>
      <c r="AU1067" cm="1">
        <f t="array" ref="AU1067">IFERROR(STDEV(IF($E$2:$E$2201=$E1067, $AL$2:$AL$2201)), 0)</f>
        <v>6.4988619084226564E-3</v>
      </c>
      <c r="AV1067">
        <f t="shared" si="389"/>
        <v>0.6398444800919586</v>
      </c>
      <c r="AW1067">
        <f t="shared" si="382"/>
        <v>0</v>
      </c>
      <c r="AX1067" cm="1">
        <f t="array" ref="AX1067">IFERROR(STDEV(IF($E$2:$E$2201=$E1067, $AM$2:$AM$2201)), 0)</f>
        <v>0</v>
      </c>
      <c r="AY1067">
        <f t="shared" si="390"/>
        <v>0.6398444800919586</v>
      </c>
      <c r="AZ1067">
        <f>INDEX(Model_Assumptions[Values],9)*((INDEX(Model_Scenarios[GR Weight],1)*$AG1067)+(INDEX(Model_Scenarios[GP Weight],1)*$AH1067)+(INDEX(Model_Scenarios[LTV Weight],1)*$AI1067))-(INDEX(Model_Scenarios[LTV Weight],1)*$AP1067)-(INDEX(Model_Scenarios[GP Weight],1)*($AS1067+$AV1067+$AY1067))</f>
        <v>2.5812424752629335</v>
      </c>
      <c r="BA1067">
        <f>INDEX(Model_Assumptions[Values],9)*((INDEX(Model_Scenarios[GR Weight],2)*$AG1067)+(INDEX(Model_Scenarios[GP Weight],2)*$AH1067)+(INDEX(Model_Scenarios[LTV Weight],2)*$AI1067))-(INDEX(Model_Scenarios[LTV Weight],2)*$AP1067)-(INDEX(Model_Scenarios[GP Weight],2)*($AS1067+$AV1067+$AY1067))</f>
        <v>2.3046786691407553</v>
      </c>
      <c r="BB1067">
        <f>INDEX(Model_Assumptions[Values],9)*((INDEX(Model_Scenarios[GR Weight],3)*$AG1067)+(INDEX(Model_Scenarios[GP Weight],3)*$AH1067)+(INDEX(Model_Scenarios[LTV Weight],3)*$AI1067))-(INDEX(Model_Scenarios[LTV Weight],3)*$AP1067)-(INDEX(Model_Scenarios[GP Weight],3)*($AS1067+$AV1067+$AY1067))</f>
        <v>1.8920434639206252</v>
      </c>
      <c r="BC1067">
        <f>INDEX(Model_Assumptions[Values],9)*((INDEX(Model_Scenarios[GR Weight],4)*$AG1067)+(INDEX(Model_Scenarios[GP Weight],4)*$AH1067)+(INDEX(Model_Scenarios[LTV Weight],4)*$AI1067))-(INDEX(Model_Scenarios[LTV Weight],4)*$AP1067)-(INDEX(Model_Scenarios[GP Weight],4)*($AS1067+$AV1067+$AY1067))</f>
        <v>1.9008854797731765</v>
      </c>
      <c r="BD1067">
        <f>INDEX(Model_Assumptions[Values],9)*((INDEX(Model_Scenarios[GR Weight],5)*$AG1067)+(INDEX(Model_Scenarios[GP Weight],5)*$AH1067)+(INDEX(Model_Scenarios[LTV Weight],5)*$AI1067))-(INDEX(Model_Scenarios[LTV Weight],5)*$AP1067)-(INDEX(Model_Scenarios[GP Weight],5)*($AS1067+$AV1067+$AY1067))</f>
        <v>1.3256528278974424</v>
      </c>
    </row>
    <row r="1068" spans="1:56" x14ac:dyDescent="0.25">
      <c r="A1068">
        <v>1067</v>
      </c>
      <c r="B1068">
        <v>22</v>
      </c>
      <c r="C1068" s="3">
        <v>17</v>
      </c>
      <c r="D1068" s="4">
        <v>0.32</v>
      </c>
      <c r="E1068" t="str">
        <v>SKU-1028</v>
      </c>
      <c r="F1068" t="str">
        <v>Raise</v>
      </c>
      <c r="G1068" t="str">
        <v>Full</v>
      </c>
      <c r="H1068">
        <v>174.23</v>
      </c>
      <c r="I1068">
        <v>73.95</v>
      </c>
      <c r="J1068">
        <v>26</v>
      </c>
      <c r="K1068">
        <v>4529.9799999999996</v>
      </c>
      <c r="L1068">
        <v>2607.2799999999997</v>
      </c>
      <c r="M1068">
        <v>0.57556104000459163</v>
      </c>
      <c r="N1068">
        <v>184.39598592354483</v>
      </c>
      <c r="O1068">
        <v>79.919648088621216</v>
      </c>
      <c r="P1068">
        <v>153.86964808862149</v>
      </c>
      <c r="Q1068">
        <v>2598.4440465962343</v>
      </c>
      <c r="R1068">
        <v>1678.9946147237208</v>
      </c>
      <c r="S1068">
        <v>1</v>
      </c>
      <c r="T1068">
        <f t="shared" si="368"/>
        <v>177.48311549553435</v>
      </c>
      <c r="U1068">
        <f t="shared" si="369"/>
        <v>1.8671385499250185E-2</v>
      </c>
      <c r="V1068">
        <f>IF($F1068="Reduce", INDEX(Model_Assumptions[Values], 2), INDEX(Model_Assumptions[Values], 1))</f>
        <v>-0.4</v>
      </c>
      <c r="W1068">
        <f t="shared" si="370"/>
        <v>25.805817590807798</v>
      </c>
      <c r="X1068">
        <f t="shared" si="383"/>
        <v>4580.0969039260326</v>
      </c>
      <c r="Y1068">
        <f t="shared" si="371"/>
        <v>2671.7566930857956</v>
      </c>
      <c r="Z1068">
        <f t="shared" si="372"/>
        <v>50.116903926033046</v>
      </c>
      <c r="AA1068">
        <f t="shared" si="373"/>
        <v>64.476693085795887</v>
      </c>
      <c r="AB1068">
        <f t="shared" si="384"/>
        <v>0.58334064739887515</v>
      </c>
      <c r="AC1068">
        <f t="shared" si="374"/>
        <v>7.7796073942835164E-3</v>
      </c>
      <c r="AD1068">
        <f t="shared" si="375"/>
        <v>7.7796073942835164E-3</v>
      </c>
      <c r="AE1068">
        <f t="shared" si="376"/>
        <v>0.32000000000000112</v>
      </c>
      <c r="AF1068">
        <f t="shared" si="385"/>
        <v>1141.7163380121283</v>
      </c>
      <c r="AG1068">
        <f t="shared" si="377"/>
        <v>0.62709114873052829</v>
      </c>
      <c r="AH1068">
        <f t="shared" si="378"/>
        <v>0.41903451321771024</v>
      </c>
      <c r="AI1068">
        <f t="shared" si="386"/>
        <v>0.67999999999999894</v>
      </c>
      <c r="AJ1068">
        <f>MAX(0, $R1068 - $AA1068) * INDEX(Model_Assumptions[Values], 7)</f>
        <v>3229.0358432758499</v>
      </c>
      <c r="AK1068">
        <f>MAX(0, INDEX(Model_Assumptions[Values], 4) - $AD1068)</f>
        <v>4.2220392605716486E-2</v>
      </c>
      <c r="AL1068">
        <f>MAX(0, INDEX(Model_Assumptions[Values], 5) - $AC1068)</f>
        <v>1.2220392605716484E-2</v>
      </c>
      <c r="AM1068">
        <f>INDEX(Model_Assumptions[Values], 6) * MAX(0, INDEX(Model_Assumptions[Values], 3) - $AB1068)^2</f>
        <v>0</v>
      </c>
      <c r="AN1068">
        <f t="shared" si="379"/>
        <v>3162.5848423057269</v>
      </c>
      <c r="AO1068" cm="1">
        <f t="array" ref="AO1068">IFERROR(STDEV(IF($E$2:$E$2201=$E1068, $AJ$2:$AJ$2201)), 0)</f>
        <v>115.11732947620564</v>
      </c>
      <c r="AP1068">
        <f t="shared" si="387"/>
        <v>0.57724585231850956</v>
      </c>
      <c r="AQ1068">
        <f t="shared" si="380"/>
        <v>3.8313015318035333E-2</v>
      </c>
      <c r="AR1068" cm="1">
        <f t="array" ref="AR1068">IFERROR(STDEV(IF($E$2:$E$2201=$E1068, $AK$2:$AK$2201)), 0)</f>
        <v>6.8284516129448834E-3</v>
      </c>
      <c r="AS1068">
        <f t="shared" si="388"/>
        <v>0.57222010335019891</v>
      </c>
      <c r="AT1068">
        <f t="shared" si="381"/>
        <v>8.5399924711369486E-3</v>
      </c>
      <c r="AU1068" cm="1">
        <f t="array" ref="AU1068">IFERROR(STDEV(IF($E$2:$E$2201=$E1068, $AL$2:$AL$2201)), 0)</f>
        <v>6.4988619084226564E-3</v>
      </c>
      <c r="AV1068">
        <f t="shared" si="389"/>
        <v>0.56631456190962637</v>
      </c>
      <c r="AW1068">
        <f t="shared" si="382"/>
        <v>0</v>
      </c>
      <c r="AX1068" cm="1">
        <f t="array" ref="AX1068">IFERROR(STDEV(IF($E$2:$E$2201=$E1068, $AM$2:$AM$2201)), 0)</f>
        <v>0</v>
      </c>
      <c r="AY1068">
        <f t="shared" si="390"/>
        <v>0.56631456190962637</v>
      </c>
      <c r="AZ1068">
        <f>INDEX(Model_Assumptions[Values],9)*((INDEX(Model_Scenarios[GR Weight],1)*$AG1068)+(INDEX(Model_Scenarios[GP Weight],1)*$AH1068)+(INDEX(Model_Scenarios[LTV Weight],1)*$AI1068))-(INDEX(Model_Scenarios[LTV Weight],1)*$AP1068)-(INDEX(Model_Scenarios[GP Weight],1)*($AS1068+$AV1068+$AY1068))</f>
        <v>2.610781226402362</v>
      </c>
      <c r="BA1068">
        <f>INDEX(Model_Assumptions[Values],9)*((INDEX(Model_Scenarios[GR Weight],2)*$AG1068)+(INDEX(Model_Scenarios[GP Weight],2)*$AH1068)+(INDEX(Model_Scenarios[LTV Weight],2)*$AI1068))-(INDEX(Model_Scenarios[LTV Weight],2)*$AP1068)-(INDEX(Model_Scenarios[GP Weight],2)*($AS1068+$AV1068+$AY1068))</f>
        <v>2.3831732253246813</v>
      </c>
      <c r="BB1068">
        <f>INDEX(Model_Assumptions[Values],9)*((INDEX(Model_Scenarios[GR Weight],3)*$AG1068)+(INDEX(Model_Scenarios[GP Weight],3)*$AH1068)+(INDEX(Model_Scenarios[LTV Weight],3)*$AI1068))-(INDEX(Model_Scenarios[LTV Weight],3)*$AP1068)-(INDEX(Model_Scenarios[GP Weight],3)*($AS1068+$AV1068+$AY1068))</f>
        <v>2.0495787636074398</v>
      </c>
      <c r="BC1068">
        <f>INDEX(Model_Assumptions[Values],9)*((INDEX(Model_Scenarios[GR Weight],4)*$AG1068)+(INDEX(Model_Scenarios[GP Weight],4)*$AH1068)+(INDEX(Model_Scenarios[LTV Weight],4)*$AI1068))-(INDEX(Model_Scenarios[LTV Weight],4)*$AP1068)-(INDEX(Model_Scenarios[GP Weight],4)*($AS1068+$AV1068+$AY1068))</f>
        <v>2.0808489232045551</v>
      </c>
      <c r="BD1068">
        <f>INDEX(Model_Assumptions[Values],9)*((INDEX(Model_Scenarios[GR Weight],5)*$AG1068)+(INDEX(Model_Scenarios[GP Weight],5)*$AH1068)+(INDEX(Model_Scenarios[LTV Weight],5)*$AI1068))-(INDEX(Model_Scenarios[LTV Weight],5)*$AP1068)-(INDEX(Model_Scenarios[GP Weight],5)*($AS1068+$AV1068+$AY1068))</f>
        <v>1.547457522056404</v>
      </c>
    </row>
    <row r="1069" spans="1:56" x14ac:dyDescent="0.25">
      <c r="A1069">
        <v>1068</v>
      </c>
      <c r="B1069">
        <v>22</v>
      </c>
      <c r="C1069" s="3">
        <v>18</v>
      </c>
      <c r="D1069" s="4">
        <v>0.34</v>
      </c>
      <c r="E1069" t="str">
        <v>SKU-1028</v>
      </c>
      <c r="F1069" t="str">
        <v>Raise</v>
      </c>
      <c r="G1069" t="str">
        <v>Full</v>
      </c>
      <c r="H1069">
        <v>174.23</v>
      </c>
      <c r="I1069">
        <v>73.95</v>
      </c>
      <c r="J1069">
        <v>26</v>
      </c>
      <c r="K1069">
        <v>4529.9799999999996</v>
      </c>
      <c r="L1069">
        <v>2607.2799999999997</v>
      </c>
      <c r="M1069">
        <v>0.57556104000459163</v>
      </c>
      <c r="N1069">
        <v>184.39598592354483</v>
      </c>
      <c r="O1069">
        <v>79.919648088621216</v>
      </c>
      <c r="P1069">
        <v>153.86964808862149</v>
      </c>
      <c r="Q1069">
        <v>2598.4440465962343</v>
      </c>
      <c r="R1069">
        <v>1678.9946147237208</v>
      </c>
      <c r="S1069">
        <v>1</v>
      </c>
      <c r="T1069">
        <f t="shared" si="368"/>
        <v>177.68643521400523</v>
      </c>
      <c r="U1069">
        <f t="shared" si="369"/>
        <v>1.9838347092953221E-2</v>
      </c>
      <c r="V1069">
        <f>IF($F1069="Reduce", INDEX(Model_Assumptions[Values], 2), INDEX(Model_Assumptions[Values], 1))</f>
        <v>-0.4</v>
      </c>
      <c r="W1069">
        <f t="shared" si="370"/>
        <v>25.793681190233286</v>
      </c>
      <c r="X1069">
        <f t="shared" si="383"/>
        <v>4583.1872617390918</v>
      </c>
      <c r="Y1069">
        <f t="shared" si="371"/>
        <v>2675.7445377213403</v>
      </c>
      <c r="Z1069">
        <f t="shared" si="372"/>
        <v>53.207261739092246</v>
      </c>
      <c r="AA1069">
        <f t="shared" si="373"/>
        <v>68.464537721340548</v>
      </c>
      <c r="AB1069">
        <f t="shared" si="384"/>
        <v>0.58381741458803671</v>
      </c>
      <c r="AC1069">
        <f t="shared" si="374"/>
        <v>8.2563745834450808E-3</v>
      </c>
      <c r="AD1069">
        <f t="shared" si="375"/>
        <v>8.2563745834450808E-3</v>
      </c>
      <c r="AE1069">
        <f t="shared" si="376"/>
        <v>0.33999999999999941</v>
      </c>
      <c r="AF1069">
        <f t="shared" si="385"/>
        <v>1108.1364457176567</v>
      </c>
      <c r="AG1069">
        <f t="shared" si="377"/>
        <v>0.66575945980257367</v>
      </c>
      <c r="AH1069">
        <f t="shared" si="378"/>
        <v>0.44495154549198862</v>
      </c>
      <c r="AI1069">
        <f t="shared" si="386"/>
        <v>0.66000000000000059</v>
      </c>
      <c r="AJ1069">
        <f>MAX(0, $R1069 - $AA1069) * INDEX(Model_Assumptions[Values], 7)</f>
        <v>3221.0601540047605</v>
      </c>
      <c r="AK1069">
        <f>MAX(0, INDEX(Model_Assumptions[Values], 4) - $AD1069)</f>
        <v>4.1743625416554922E-2</v>
      </c>
      <c r="AL1069">
        <f>MAX(0, INDEX(Model_Assumptions[Values], 5) - $AC1069)</f>
        <v>1.174362541655492E-2</v>
      </c>
      <c r="AM1069">
        <f>INDEX(Model_Assumptions[Values], 6) * MAX(0, INDEX(Model_Assumptions[Values], 3) - $AB1069)^2</f>
        <v>0</v>
      </c>
      <c r="AN1069">
        <f t="shared" si="379"/>
        <v>3162.5848423057269</v>
      </c>
      <c r="AO1069" cm="1">
        <f t="array" ref="AO1069">IFERROR(STDEV(IF($E$2:$E$2201=$E1069, $AJ$2:$AJ$2201)), 0)</f>
        <v>115.11732947620564</v>
      </c>
      <c r="AP1069">
        <f t="shared" si="387"/>
        <v>0.50796271912405966</v>
      </c>
      <c r="AQ1069">
        <f t="shared" si="380"/>
        <v>3.8313015318035333E-2</v>
      </c>
      <c r="AR1069" cm="1">
        <f t="array" ref="AR1069">IFERROR(STDEV(IF($E$2:$E$2201=$E1069, $AK$2:$AK$2201)), 0)</f>
        <v>6.8284516129448834E-3</v>
      </c>
      <c r="AS1069">
        <f t="shared" si="388"/>
        <v>0.50239941541301791</v>
      </c>
      <c r="AT1069">
        <f t="shared" si="381"/>
        <v>8.5399924711369486E-3</v>
      </c>
      <c r="AU1069" cm="1">
        <f t="array" ref="AU1069">IFERROR(STDEV(IF($E$2:$E$2201=$E1069, $AL$2:$AL$2201)), 0)</f>
        <v>6.4988619084226564E-3</v>
      </c>
      <c r="AV1069">
        <f t="shared" si="389"/>
        <v>0.49295291861271862</v>
      </c>
      <c r="AW1069">
        <f t="shared" si="382"/>
        <v>0</v>
      </c>
      <c r="AX1069" cm="1">
        <f t="array" ref="AX1069">IFERROR(STDEV(IF($E$2:$E$2201=$E1069, $AM$2:$AM$2201)), 0)</f>
        <v>0</v>
      </c>
      <c r="AY1069">
        <f t="shared" si="390"/>
        <v>0.49295291861271862</v>
      </c>
      <c r="AZ1069">
        <f>INDEX(Model_Assumptions[Values],9)*((INDEX(Model_Scenarios[GR Weight],1)*$AG1069)+(INDEX(Model_Scenarios[GP Weight],1)*$AH1069)+(INDEX(Model_Scenarios[LTV Weight],1)*$AI1069))-(INDEX(Model_Scenarios[LTV Weight],1)*$AP1069)-(INDEX(Model_Scenarios[GP Weight],1)*($AS1069+$AV1069+$AY1069))</f>
        <v>2.6401548020841901</v>
      </c>
      <c r="BA1069">
        <f>INDEX(Model_Assumptions[Values],9)*((INDEX(Model_Scenarios[GR Weight],2)*$AG1069)+(INDEX(Model_Scenarios[GP Weight],2)*$AH1069)+(INDEX(Model_Scenarios[LTV Weight],2)*$AI1069))-(INDEX(Model_Scenarios[LTV Weight],2)*$AP1069)-(INDEX(Model_Scenarios[GP Weight],2)*($AS1069+$AV1069+$AY1069))</f>
        <v>2.4614343223855912</v>
      </c>
      <c r="BB1069">
        <f>INDEX(Model_Assumptions[Values],9)*((INDEX(Model_Scenarios[GR Weight],3)*$AG1069)+(INDEX(Model_Scenarios[GP Weight],3)*$AH1069)+(INDEX(Model_Scenarios[LTV Weight],3)*$AI1069))-(INDEX(Model_Scenarios[LTV Weight],3)*$AP1069)-(INDEX(Model_Scenarios[GP Weight],3)*($AS1069+$AV1069+$AY1069))</f>
        <v>2.2067726032911152</v>
      </c>
      <c r="BC1069">
        <f>INDEX(Model_Assumptions[Values],9)*((INDEX(Model_Scenarios[GR Weight],4)*$AG1069)+(INDEX(Model_Scenarios[GP Weight],4)*$AH1069)+(INDEX(Model_Scenarios[LTV Weight],4)*$AI1069))-(INDEX(Model_Scenarios[LTV Weight],4)*$AP1069)-(INDEX(Model_Scenarios[GP Weight],4)*($AS1069+$AV1069+$AY1069))</f>
        <v>2.2604486051048078</v>
      </c>
      <c r="BD1069">
        <f>INDEX(Model_Assumptions[Values],9)*((INDEX(Model_Scenarios[GR Weight],5)*$AG1069)+(INDEX(Model_Scenarios[GP Weight],5)*$AH1069)+(INDEX(Model_Scenarios[LTV Weight],5)*$AI1069))-(INDEX(Model_Scenarios[LTV Weight],5)*$AP1069)-(INDEX(Model_Scenarios[GP Weight],5)*($AS1069+$AV1069+$AY1069))</f>
        <v>1.7688176411733783</v>
      </c>
    </row>
    <row r="1070" spans="1:56" x14ac:dyDescent="0.25">
      <c r="A1070">
        <v>1069</v>
      </c>
      <c r="B1070">
        <v>22</v>
      </c>
      <c r="C1070" s="3">
        <v>19</v>
      </c>
      <c r="D1070" s="4">
        <v>0.36</v>
      </c>
      <c r="E1070" t="str">
        <v>SKU-1028</v>
      </c>
      <c r="F1070" t="str">
        <v>Raise</v>
      </c>
      <c r="G1070" t="str">
        <v>Full</v>
      </c>
      <c r="H1070">
        <v>174.23</v>
      </c>
      <c r="I1070">
        <v>73.95</v>
      </c>
      <c r="J1070">
        <v>26</v>
      </c>
      <c r="K1070">
        <v>4529.9799999999996</v>
      </c>
      <c r="L1070">
        <v>2607.2799999999997</v>
      </c>
      <c r="M1070">
        <v>0.57556104000459163</v>
      </c>
      <c r="N1070">
        <v>184.39598592354483</v>
      </c>
      <c r="O1070">
        <v>79.919648088621216</v>
      </c>
      <c r="P1070">
        <v>153.86964808862149</v>
      </c>
      <c r="Q1070">
        <v>2598.4440465962343</v>
      </c>
      <c r="R1070">
        <v>1678.9946147237208</v>
      </c>
      <c r="S1070">
        <v>1</v>
      </c>
      <c r="T1070">
        <f t="shared" si="368"/>
        <v>177.88975493247614</v>
      </c>
      <c r="U1070">
        <f t="shared" si="369"/>
        <v>2.1005308686656416E-2</v>
      </c>
      <c r="V1070">
        <f>IF($F1070="Reduce", INDEX(Model_Assumptions[Values], 2), INDEX(Model_Assumptions[Values], 1))</f>
        <v>-0.4</v>
      </c>
      <c r="W1070">
        <f t="shared" si="370"/>
        <v>25.781544789658774</v>
      </c>
      <c r="X1070">
        <f t="shared" si="383"/>
        <v>4586.2726844130566</v>
      </c>
      <c r="Y1070">
        <f t="shared" si="371"/>
        <v>2679.7274472177901</v>
      </c>
      <c r="Z1070">
        <f t="shared" si="372"/>
        <v>56.292684413057032</v>
      </c>
      <c r="AA1070">
        <f t="shared" si="373"/>
        <v>72.447447217790341</v>
      </c>
      <c r="AB1070">
        <f t="shared" si="384"/>
        <v>0.58429309193174084</v>
      </c>
      <c r="AC1070">
        <f t="shared" si="374"/>
        <v>8.7320519271492092E-3</v>
      </c>
      <c r="AD1070">
        <f t="shared" si="375"/>
        <v>8.7320519271492092E-3</v>
      </c>
      <c r="AE1070">
        <f t="shared" si="376"/>
        <v>0.36000000000000054</v>
      </c>
      <c r="AF1070">
        <f t="shared" si="385"/>
        <v>1074.5565534231805</v>
      </c>
      <c r="AG1070">
        <f t="shared" si="377"/>
        <v>0.70436601961304002</v>
      </c>
      <c r="AH1070">
        <f t="shared" si="378"/>
        <v>0.47083650426017815</v>
      </c>
      <c r="AI1070">
        <f t="shared" si="386"/>
        <v>0.63999999999999946</v>
      </c>
      <c r="AJ1070">
        <f>MAX(0, $R1070 - $AA1070) * INDEX(Model_Assumptions[Values], 7)</f>
        <v>3213.0943350118609</v>
      </c>
      <c r="AK1070">
        <f>MAX(0, INDEX(Model_Assumptions[Values], 4) - $AD1070)</f>
        <v>4.1267948072850794E-2</v>
      </c>
      <c r="AL1070">
        <f>MAX(0, INDEX(Model_Assumptions[Values], 5) - $AC1070)</f>
        <v>1.1267948072850791E-2</v>
      </c>
      <c r="AM1070">
        <f>INDEX(Model_Assumptions[Values], 6) * MAX(0, INDEX(Model_Assumptions[Values], 3) - $AB1070)^2</f>
        <v>0</v>
      </c>
      <c r="AN1070">
        <f t="shared" si="379"/>
        <v>3162.5848423057269</v>
      </c>
      <c r="AO1070" cm="1">
        <f t="array" ref="AO1070">IFERROR(STDEV(IF($E$2:$E$2201=$E1070, $AJ$2:$AJ$2201)), 0)</f>
        <v>115.11732947620564</v>
      </c>
      <c r="AP1070">
        <f t="shared" si="387"/>
        <v>0.43876532695778214</v>
      </c>
      <c r="AQ1070">
        <f t="shared" si="380"/>
        <v>3.8313015318035333E-2</v>
      </c>
      <c r="AR1070" cm="1">
        <f t="array" ref="AR1070">IFERROR(STDEV(IF($E$2:$E$2201=$E1070, $AK$2:$AK$2201)), 0)</f>
        <v>6.8284516129448834E-3</v>
      </c>
      <c r="AS1070">
        <f t="shared" si="388"/>
        <v>0.43273833107548326</v>
      </c>
      <c r="AT1070">
        <f t="shared" si="381"/>
        <v>8.5399924711369486E-3</v>
      </c>
      <c r="AU1070" cm="1">
        <f t="array" ref="AU1070">IFERROR(STDEV(IF($E$2:$E$2201=$E1070, $AL$2:$AL$2201)), 0)</f>
        <v>6.4988619084226564E-3</v>
      </c>
      <c r="AV1070">
        <f t="shared" si="389"/>
        <v>0.41975897321011807</v>
      </c>
      <c r="AW1070">
        <f t="shared" si="382"/>
        <v>0</v>
      </c>
      <c r="AX1070" cm="1">
        <f t="array" ref="AX1070">IFERROR(STDEV(IF($E$2:$E$2201=$E1070, $AM$2:$AM$2201)), 0)</f>
        <v>0</v>
      </c>
      <c r="AY1070">
        <f t="shared" si="390"/>
        <v>0.41975897321011807</v>
      </c>
      <c r="AZ1070">
        <f>INDEX(Model_Assumptions[Values],9)*((INDEX(Model_Scenarios[GR Weight],1)*$AG1070)+(INDEX(Model_Scenarios[GP Weight],1)*$AH1070)+(INDEX(Model_Scenarios[LTV Weight],1)*$AI1070))-(INDEX(Model_Scenarios[LTV Weight],1)*$AP1070)-(INDEX(Model_Scenarios[GP Weight],1)*($AS1070+$AV1070+$AY1070))</f>
        <v>2.6693633726208086</v>
      </c>
      <c r="BA1070">
        <f>INDEX(Model_Assumptions[Values],9)*((INDEX(Model_Scenarios[GR Weight],2)*$AG1070)+(INDEX(Model_Scenarios[GP Weight],2)*$AH1070)+(INDEX(Model_Scenarios[LTV Weight],2)*$AI1070))-(INDEX(Model_Scenarios[LTV Weight],2)*$AP1070)-(INDEX(Model_Scenarios[GP Weight],2)*($AS1070+$AV1070+$AY1070))</f>
        <v>2.5394623009482542</v>
      </c>
      <c r="BB1070">
        <f>INDEX(Model_Assumptions[Values],9)*((INDEX(Model_Scenarios[GR Weight],3)*$AG1070)+(INDEX(Model_Scenarios[GP Weight],3)*$AH1070)+(INDEX(Model_Scenarios[LTV Weight],3)*$AI1070))-(INDEX(Model_Scenarios[LTV Weight],3)*$AP1070)-(INDEX(Model_Scenarios[GP Weight],3)*($AS1070+$AV1070+$AY1070))</f>
        <v>2.3636255790649963</v>
      </c>
      <c r="BC1070">
        <f>INDEX(Model_Assumptions[Values],9)*((INDEX(Model_Scenarios[GR Weight],4)*$AG1070)+(INDEX(Model_Scenarios[GP Weight],4)*$AH1070)+(INDEX(Model_Scenarios[LTV Weight],4)*$AI1070))-(INDEX(Model_Scenarios[LTV Weight],4)*$AP1070)-(INDEX(Model_Scenarios[GP Weight],4)*($AS1070+$AV1070+$AY1070))</f>
        <v>2.4396851215672943</v>
      </c>
      <c r="BD1070">
        <f>INDEX(Model_Assumptions[Values],9)*((INDEX(Model_Scenarios[GR Weight],5)*$AG1070)+(INDEX(Model_Scenarios[GP Weight],5)*$AH1070)+(INDEX(Model_Scenarios[LTV Weight],5)*$AI1070))-(INDEX(Model_Scenarios[LTV Weight],5)*$AP1070)-(INDEX(Model_Scenarios[GP Weight],5)*($AS1070+$AV1070+$AY1070))</f>
        <v>1.9897341219664384</v>
      </c>
    </row>
    <row r="1071" spans="1:56" x14ac:dyDescent="0.25">
      <c r="A1071">
        <v>1070</v>
      </c>
      <c r="B1071">
        <v>22</v>
      </c>
      <c r="C1071" s="3">
        <v>20</v>
      </c>
      <c r="D1071" s="4">
        <v>0.38</v>
      </c>
      <c r="E1071" t="str">
        <v>SKU-1028</v>
      </c>
      <c r="F1071" t="str">
        <v>Raise</v>
      </c>
      <c r="G1071" t="str">
        <v>Full</v>
      </c>
      <c r="H1071">
        <v>174.23</v>
      </c>
      <c r="I1071">
        <v>73.95</v>
      </c>
      <c r="J1071">
        <v>26</v>
      </c>
      <c r="K1071">
        <v>4529.9799999999996</v>
      </c>
      <c r="L1071">
        <v>2607.2799999999997</v>
      </c>
      <c r="M1071">
        <v>0.57556104000459163</v>
      </c>
      <c r="N1071">
        <v>184.39598592354483</v>
      </c>
      <c r="O1071">
        <v>79.919648088621216</v>
      </c>
      <c r="P1071">
        <v>153.86964808862149</v>
      </c>
      <c r="Q1071">
        <v>2598.4440465962343</v>
      </c>
      <c r="R1071">
        <v>1678.9946147237208</v>
      </c>
      <c r="S1071">
        <v>1</v>
      </c>
      <c r="T1071">
        <f t="shared" si="368"/>
        <v>178.09307465094702</v>
      </c>
      <c r="U1071">
        <f t="shared" si="369"/>
        <v>2.2172270280359452E-2</v>
      </c>
      <c r="V1071">
        <f>IF($F1071="Reduce", INDEX(Model_Assumptions[Values], 2), INDEX(Model_Assumptions[Values], 1))</f>
        <v>-0.4</v>
      </c>
      <c r="W1071">
        <f t="shared" si="370"/>
        <v>25.769408389084262</v>
      </c>
      <c r="X1071">
        <f t="shared" si="383"/>
        <v>4589.3531719479233</v>
      </c>
      <c r="Y1071">
        <f t="shared" si="371"/>
        <v>2683.7054215751423</v>
      </c>
      <c r="Z1071">
        <f t="shared" si="372"/>
        <v>59.373171947923765</v>
      </c>
      <c r="AA1071">
        <f t="shared" si="373"/>
        <v>76.425421575142536</v>
      </c>
      <c r="AB1071">
        <f t="shared" si="384"/>
        <v>0.58476768316264915</v>
      </c>
      <c r="AC1071">
        <f t="shared" si="374"/>
        <v>9.2066431580575259E-3</v>
      </c>
      <c r="AD1071">
        <f t="shared" si="375"/>
        <v>9.2066431580575259E-3</v>
      </c>
      <c r="AE1071">
        <f t="shared" si="376"/>
        <v>0.37999999999999889</v>
      </c>
      <c r="AF1071">
        <f t="shared" si="385"/>
        <v>1040.9766611287087</v>
      </c>
      <c r="AG1071">
        <f t="shared" si="377"/>
        <v>0.74291082816188214</v>
      </c>
      <c r="AH1071">
        <f t="shared" si="378"/>
        <v>0.49668938952226099</v>
      </c>
      <c r="AI1071">
        <f t="shared" si="386"/>
        <v>0.62000000000000099</v>
      </c>
      <c r="AJ1071">
        <f>MAX(0, $R1071 - $AA1071) * INDEX(Model_Assumptions[Values], 7)</f>
        <v>3205.1383862971566</v>
      </c>
      <c r="AK1071">
        <f>MAX(0, INDEX(Model_Assumptions[Values], 4) - $AD1071)</f>
        <v>4.0793356841942477E-2</v>
      </c>
      <c r="AL1071">
        <f>MAX(0, INDEX(Model_Assumptions[Values], 5) - $AC1071)</f>
        <v>1.0793356841942475E-2</v>
      </c>
      <c r="AM1071">
        <f>INDEX(Model_Assumptions[Values], 6) * MAX(0, INDEX(Model_Assumptions[Values], 3) - $AB1071)^2</f>
        <v>0</v>
      </c>
      <c r="AN1071">
        <f t="shared" si="379"/>
        <v>3162.5848423057269</v>
      </c>
      <c r="AO1071" cm="1">
        <f t="array" ref="AO1071">IFERROR(STDEV(IF($E$2:$E$2201=$E1071, $AJ$2:$AJ$2201)), 0)</f>
        <v>115.11732947620564</v>
      </c>
      <c r="AP1071">
        <f t="shared" si="387"/>
        <v>0.36965367581972425</v>
      </c>
      <c r="AQ1071">
        <f t="shared" si="380"/>
        <v>3.8313015318035333E-2</v>
      </c>
      <c r="AR1071" cm="1">
        <f t="array" ref="AR1071">IFERROR(STDEV(IF($E$2:$E$2201=$E1071, $AK$2:$AK$2201)), 0)</f>
        <v>6.8284516129448834E-3</v>
      </c>
      <c r="AS1071">
        <f t="shared" si="388"/>
        <v>0.36323630370391619</v>
      </c>
      <c r="AT1071">
        <f t="shared" si="381"/>
        <v>8.5399924711369486E-3</v>
      </c>
      <c r="AU1071" cm="1">
        <f t="array" ref="AU1071">IFERROR(STDEV(IF($E$2:$E$2201=$E1071, $AL$2:$AL$2201)), 0)</f>
        <v>6.4988619084226564E-3</v>
      </c>
      <c r="AV1071">
        <f t="shared" si="389"/>
        <v>0.34673215134562563</v>
      </c>
      <c r="AW1071">
        <f t="shared" si="382"/>
        <v>0</v>
      </c>
      <c r="AX1071" cm="1">
        <f t="array" ref="AX1071">IFERROR(STDEV(IF($E$2:$E$2201=$E1071, $AM$2:$AM$2201)), 0)</f>
        <v>0</v>
      </c>
      <c r="AY1071">
        <f t="shared" si="390"/>
        <v>0.34673215134562563</v>
      </c>
      <c r="AZ1071">
        <f>INDEX(Model_Assumptions[Values],9)*((INDEX(Model_Scenarios[GR Weight],1)*$AG1071)+(INDEX(Model_Scenarios[GP Weight],1)*$AH1071)+(INDEX(Model_Scenarios[LTV Weight],1)*$AI1071))-(INDEX(Model_Scenarios[LTV Weight],1)*$AP1071)-(INDEX(Model_Scenarios[GP Weight],1)*($AS1071+$AV1071+$AY1071))</f>
        <v>2.6984071075467795</v>
      </c>
      <c r="BA1071">
        <f>INDEX(Model_Assumptions[Values],9)*((INDEX(Model_Scenarios[GR Weight],2)*$AG1071)+(INDEX(Model_Scenarios[GP Weight],2)*$AH1071)+(INDEX(Model_Scenarios[LTV Weight],2)*$AI1071))-(INDEX(Model_Scenarios[LTV Weight],2)*$AP1071)-(INDEX(Model_Scenarios[GP Weight],2)*($AS1071+$AV1071+$AY1071))</f>
        <v>2.6172575000818217</v>
      </c>
      <c r="BB1071">
        <f>INDEX(Model_Assumptions[Values],9)*((INDEX(Model_Scenarios[GR Weight],3)*$AG1071)+(INDEX(Model_Scenarios[GP Weight],3)*$AH1071)+(INDEX(Model_Scenarios[LTV Weight],3)*$AI1071))-(INDEX(Model_Scenarios[LTV Weight],3)*$AP1071)-(INDEX(Model_Scenarios[GP Weight],3)*($AS1071+$AV1071+$AY1071))</f>
        <v>2.5201382843001134</v>
      </c>
      <c r="BC1071">
        <f>INDEX(Model_Assumptions[Values],9)*((INDEX(Model_Scenarios[GR Weight],4)*$AG1071)+(INDEX(Model_Scenarios[GP Weight],4)*$AH1071)+(INDEX(Model_Scenarios[LTV Weight],4)*$AI1071))-(INDEX(Model_Scenarios[LTV Weight],4)*$AP1071)-(INDEX(Model_Scenarios[GP Weight],4)*($AS1071+$AV1071+$AY1071))</f>
        <v>2.618559065963026</v>
      </c>
      <c r="BD1071">
        <f>INDEX(Model_Assumptions[Values],9)*((INDEX(Model_Scenarios[GR Weight],5)*$AG1071)+(INDEX(Model_Scenarios[GP Weight],5)*$AH1071)+(INDEX(Model_Scenarios[LTV Weight],5)*$AI1071))-(INDEX(Model_Scenarios[LTV Weight],5)*$AP1071)-(INDEX(Model_Scenarios[GP Weight],5)*($AS1071+$AV1071+$AY1071))</f>
        <v>2.2102078968758279</v>
      </c>
    </row>
    <row r="1072" spans="1:56" x14ac:dyDescent="0.25">
      <c r="A1072">
        <v>1071</v>
      </c>
      <c r="B1072">
        <v>22</v>
      </c>
      <c r="C1072" s="3">
        <v>21</v>
      </c>
      <c r="D1072" s="4">
        <v>0.4</v>
      </c>
      <c r="E1072" t="str">
        <v>SKU-1028</v>
      </c>
      <c r="F1072" t="str">
        <v>Raise</v>
      </c>
      <c r="G1072" t="str">
        <v>Full</v>
      </c>
      <c r="H1072">
        <v>174.23</v>
      </c>
      <c r="I1072">
        <v>73.95</v>
      </c>
      <c r="J1072">
        <v>26</v>
      </c>
      <c r="K1072">
        <v>4529.9799999999996</v>
      </c>
      <c r="L1072">
        <v>2607.2799999999997</v>
      </c>
      <c r="M1072">
        <v>0.57556104000459163</v>
      </c>
      <c r="N1072">
        <v>184.39598592354483</v>
      </c>
      <c r="O1072">
        <v>79.919648088621216</v>
      </c>
      <c r="P1072">
        <v>153.86964808862149</v>
      </c>
      <c r="Q1072">
        <v>2598.4440465962343</v>
      </c>
      <c r="R1072">
        <v>1678.9946147237208</v>
      </c>
      <c r="S1072">
        <v>1</v>
      </c>
      <c r="T1072">
        <f t="shared" si="368"/>
        <v>178.29639436941792</v>
      </c>
      <c r="U1072">
        <f t="shared" si="369"/>
        <v>2.3339231874062651E-2</v>
      </c>
      <c r="V1072">
        <f>IF($F1072="Reduce", INDEX(Model_Assumptions[Values], 2), INDEX(Model_Assumptions[Values], 1))</f>
        <v>-0.4</v>
      </c>
      <c r="W1072">
        <f t="shared" si="370"/>
        <v>25.757271988509746</v>
      </c>
      <c r="X1072">
        <f t="shared" si="383"/>
        <v>4592.4287243436947</v>
      </c>
      <c r="Y1072">
        <f t="shared" si="371"/>
        <v>2687.6784607933987</v>
      </c>
      <c r="Z1072">
        <f t="shared" si="372"/>
        <v>62.448724343695176</v>
      </c>
      <c r="AA1072">
        <f t="shared" si="373"/>
        <v>80.398460793398954</v>
      </c>
      <c r="AB1072">
        <f t="shared" si="384"/>
        <v>0.58524119199639746</v>
      </c>
      <c r="AC1072">
        <f t="shared" si="374"/>
        <v>9.6801519918058299E-3</v>
      </c>
      <c r="AD1072">
        <f t="shared" si="375"/>
        <v>9.6801519918058299E-3</v>
      </c>
      <c r="AE1072">
        <f t="shared" si="376"/>
        <v>0.4</v>
      </c>
      <c r="AF1072">
        <f t="shared" si="385"/>
        <v>1007.3967688342325</v>
      </c>
      <c r="AG1072">
        <f t="shared" si="377"/>
        <v>0.78139388544913391</v>
      </c>
      <c r="AH1072">
        <f t="shared" si="378"/>
        <v>0.52251020127824899</v>
      </c>
      <c r="AI1072">
        <f t="shared" si="386"/>
        <v>0.6</v>
      </c>
      <c r="AJ1072">
        <f>MAX(0, $R1072 - $AA1072) * INDEX(Model_Assumptions[Values], 7)</f>
        <v>3197.1923078606437</v>
      </c>
      <c r="AK1072">
        <f>MAX(0, INDEX(Model_Assumptions[Values], 4) - $AD1072)</f>
        <v>4.0319848008194173E-2</v>
      </c>
      <c r="AL1072">
        <f>MAX(0, INDEX(Model_Assumptions[Values], 5) - $AC1072)</f>
        <v>1.0319848008194171E-2</v>
      </c>
      <c r="AM1072">
        <f>INDEX(Model_Assumptions[Values], 6) * MAX(0, INDEX(Model_Assumptions[Values], 3) - $AB1072)^2</f>
        <v>0</v>
      </c>
      <c r="AN1072">
        <f t="shared" si="379"/>
        <v>3162.5848423057269</v>
      </c>
      <c r="AO1072" cm="1">
        <f t="array" ref="AO1072">IFERROR(STDEV(IF($E$2:$E$2201=$E1072, $AJ$2:$AJ$2201)), 0)</f>
        <v>115.11732947620564</v>
      </c>
      <c r="AP1072">
        <f t="shared" si="387"/>
        <v>0.30062776570985444</v>
      </c>
      <c r="AQ1072">
        <f t="shared" si="380"/>
        <v>3.8313015318035333E-2</v>
      </c>
      <c r="AR1072" cm="1">
        <f t="array" ref="AR1072">IFERROR(STDEV(IF($E$2:$E$2201=$E1072, $AK$2:$AK$2201)), 0)</f>
        <v>6.8284516129448834E-3</v>
      </c>
      <c r="AS1072">
        <f t="shared" si="388"/>
        <v>0.29389278915800354</v>
      </c>
      <c r="AT1072">
        <f t="shared" si="381"/>
        <v>8.5399924711369486E-3</v>
      </c>
      <c r="AU1072" cm="1">
        <f t="array" ref="AU1072">IFERROR(STDEV(IF($E$2:$E$2201=$E1072, $AL$2:$AL$2201)), 0)</f>
        <v>6.4988619084226564E-3</v>
      </c>
      <c r="AV1072">
        <f t="shared" si="389"/>
        <v>0.27387188128285866</v>
      </c>
      <c r="AW1072">
        <f t="shared" si="382"/>
        <v>0</v>
      </c>
      <c r="AX1072" cm="1">
        <f t="array" ref="AX1072">IFERROR(STDEV(IF($E$2:$E$2201=$E1072, $AM$2:$AM$2201)), 0)</f>
        <v>0</v>
      </c>
      <c r="AY1072">
        <f t="shared" si="390"/>
        <v>0.27387188128285866</v>
      </c>
      <c r="AZ1072">
        <f>INDEX(Model_Assumptions[Values],9)*((INDEX(Model_Scenarios[GR Weight],1)*$AG1072)+(INDEX(Model_Scenarios[GP Weight],1)*$AH1072)+(INDEX(Model_Scenarios[LTV Weight],1)*$AI1072))-(INDEX(Model_Scenarios[LTV Weight],1)*$AP1072)-(INDEX(Model_Scenarios[GP Weight],1)*($AS1072+$AV1072+$AY1072))</f>
        <v>2.7272861756234357</v>
      </c>
      <c r="BA1072">
        <f>INDEX(Model_Assumptions[Values],9)*((INDEX(Model_Scenarios[GR Weight],2)*$AG1072)+(INDEX(Model_Scenarios[GP Weight],2)*$AH1072)+(INDEX(Model_Scenarios[LTV Weight],2)*$AI1072))-(INDEX(Model_Scenarios[LTV Weight],2)*$AP1072)-(INDEX(Model_Scenarios[GP Weight],2)*($AS1072+$AV1072+$AY1072))</f>
        <v>2.6948202573089497</v>
      </c>
      <c r="BB1072">
        <f>INDEX(Model_Assumptions[Values],9)*((INDEX(Model_Scenarios[GR Weight],3)*$AG1072)+(INDEX(Model_Scenarios[GP Weight],3)*$AH1072)+(INDEX(Model_Scenarios[LTV Weight],3)*$AI1072))-(INDEX(Model_Scenarios[LTV Weight],3)*$AP1072)-(INDEX(Model_Scenarios[GP Weight],3)*($AS1072+$AV1072+$AY1072))</f>
        <v>2.6763113096611089</v>
      </c>
      <c r="BC1072">
        <f>INDEX(Model_Assumptions[Values],9)*((INDEX(Model_Scenarios[GR Weight],4)*$AG1072)+(INDEX(Model_Scenarios[GP Weight],4)*$AH1072)+(INDEX(Model_Scenarios[LTV Weight],4)*$AI1072))-(INDEX(Model_Scenarios[LTV Weight],4)*$AP1072)-(INDEX(Model_Scenarios[GP Weight],4)*($AS1072+$AV1072+$AY1072))</f>
        <v>2.7970710289566609</v>
      </c>
      <c r="BD1072">
        <f>INDEX(Model_Assumptions[Values],9)*((INDEX(Model_Scenarios[GR Weight],5)*$AG1072)+(INDEX(Model_Scenarios[GP Weight],5)*$AH1072)+(INDEX(Model_Scenarios[LTV Weight],5)*$AI1072))-(INDEX(Model_Scenarios[LTV Weight],5)*$AP1072)-(INDEX(Model_Scenarios[GP Weight],5)*($AS1072+$AV1072+$AY1072))</f>
        <v>2.4302398940888086</v>
      </c>
    </row>
    <row r="1073" spans="1:56" x14ac:dyDescent="0.25">
      <c r="A1073">
        <v>1072</v>
      </c>
      <c r="B1073">
        <v>22</v>
      </c>
      <c r="C1073" s="3">
        <v>22</v>
      </c>
      <c r="D1073" s="4">
        <v>0.42</v>
      </c>
      <c r="E1073" t="str">
        <v>SKU-1028</v>
      </c>
      <c r="F1073" t="str">
        <v>Raise</v>
      </c>
      <c r="G1073" t="str">
        <v>Full</v>
      </c>
      <c r="H1073">
        <v>174.23</v>
      </c>
      <c r="I1073">
        <v>73.95</v>
      </c>
      <c r="J1073">
        <v>26</v>
      </c>
      <c r="K1073">
        <v>4529.9799999999996</v>
      </c>
      <c r="L1073">
        <v>2607.2799999999997</v>
      </c>
      <c r="M1073">
        <v>0.57556104000459163</v>
      </c>
      <c r="N1073">
        <v>184.39598592354483</v>
      </c>
      <c r="O1073">
        <v>79.919648088621216</v>
      </c>
      <c r="P1073">
        <v>153.86964808862149</v>
      </c>
      <c r="Q1073">
        <v>2598.4440465962343</v>
      </c>
      <c r="R1073">
        <v>1678.9946147237208</v>
      </c>
      <c r="S1073">
        <v>1</v>
      </c>
      <c r="T1073">
        <f t="shared" si="368"/>
        <v>178.49971408788883</v>
      </c>
      <c r="U1073">
        <f t="shared" si="369"/>
        <v>2.4506193467765846E-2</v>
      </c>
      <c r="V1073">
        <f>IF($F1073="Reduce", INDEX(Model_Assumptions[Values], 2), INDEX(Model_Assumptions[Values], 1))</f>
        <v>-0.4</v>
      </c>
      <c r="W1073">
        <f t="shared" si="370"/>
        <v>25.745135587935234</v>
      </c>
      <c r="X1073">
        <f t="shared" si="383"/>
        <v>4595.4993416003708</v>
      </c>
      <c r="Y1073">
        <f t="shared" si="371"/>
        <v>2691.6465648725602</v>
      </c>
      <c r="Z1073">
        <f t="shared" si="372"/>
        <v>65.519341600371263</v>
      </c>
      <c r="AA1073">
        <f t="shared" si="373"/>
        <v>84.366564872560502</v>
      </c>
      <c r="AB1073">
        <f t="shared" si="384"/>
        <v>0.58571362213169231</v>
      </c>
      <c r="AC1073">
        <f t="shared" si="374"/>
        <v>1.0152582127100684E-2</v>
      </c>
      <c r="AD1073">
        <f t="shared" si="375"/>
        <v>1.0152582127100684E-2</v>
      </c>
      <c r="AE1073">
        <f t="shared" si="376"/>
        <v>0.42000000000000109</v>
      </c>
      <c r="AF1073">
        <f t="shared" si="385"/>
        <v>973.81687653975632</v>
      </c>
      <c r="AG1073">
        <f t="shared" si="377"/>
        <v>0.81981519147479531</v>
      </c>
      <c r="AH1073">
        <f t="shared" si="378"/>
        <v>0.54829893952814812</v>
      </c>
      <c r="AI1073">
        <f t="shared" si="386"/>
        <v>0.57999999999999896</v>
      </c>
      <c r="AJ1073">
        <f>MAX(0, $R1073 - $AA1073) * INDEX(Model_Assumptions[Values], 7)</f>
        <v>3189.2560997023206</v>
      </c>
      <c r="AK1073">
        <f>MAX(0, INDEX(Model_Assumptions[Values], 4) - $AD1073)</f>
        <v>3.9847417872899318E-2</v>
      </c>
      <c r="AL1073">
        <f>MAX(0, INDEX(Model_Assumptions[Values], 5) - $AC1073)</f>
        <v>9.847417872899316E-3</v>
      </c>
      <c r="AM1073">
        <f>INDEX(Model_Assumptions[Values], 6) * MAX(0, INDEX(Model_Assumptions[Values], 3) - $AB1073)^2</f>
        <v>0</v>
      </c>
      <c r="AN1073">
        <f t="shared" si="379"/>
        <v>3162.5848423057269</v>
      </c>
      <c r="AO1073" cm="1">
        <f t="array" ref="AO1073">IFERROR(STDEV(IF($E$2:$E$2201=$E1073, $AJ$2:$AJ$2201)), 0)</f>
        <v>115.11732947620564</v>
      </c>
      <c r="AP1073">
        <f t="shared" si="387"/>
        <v>0.23168759662815694</v>
      </c>
      <c r="AQ1073">
        <f t="shared" si="380"/>
        <v>3.8313015318035333E-2</v>
      </c>
      <c r="AR1073" cm="1">
        <f t="array" ref="AR1073">IFERROR(STDEV(IF($E$2:$E$2201=$E1073, $AK$2:$AK$2201)), 0)</f>
        <v>6.8284516129448834E-3</v>
      </c>
      <c r="AS1073">
        <f t="shared" si="388"/>
        <v>0.22470724577665252</v>
      </c>
      <c r="AT1073">
        <f t="shared" si="381"/>
        <v>8.5399924711369486E-3</v>
      </c>
      <c r="AU1073" cm="1">
        <f t="array" ref="AU1073">IFERROR(STDEV(IF($E$2:$E$2201=$E1073, $AL$2:$AL$2201)), 0)</f>
        <v>6.4988619084226564E-3</v>
      </c>
      <c r="AV1073">
        <f t="shared" si="389"/>
        <v>0.20117759389038836</v>
      </c>
      <c r="AW1073">
        <f t="shared" si="382"/>
        <v>0</v>
      </c>
      <c r="AX1073" cm="1">
        <f t="array" ref="AX1073">IFERROR(STDEV(IF($E$2:$E$2201=$E1073, $AM$2:$AM$2201)), 0)</f>
        <v>0</v>
      </c>
      <c r="AY1073">
        <f t="shared" si="390"/>
        <v>0.20117759389038836</v>
      </c>
      <c r="AZ1073">
        <f>INDEX(Model_Assumptions[Values],9)*((INDEX(Model_Scenarios[GR Weight],1)*$AG1073)+(INDEX(Model_Scenarios[GP Weight],1)*$AH1073)+(INDEX(Model_Scenarios[LTV Weight],1)*$AI1073))-(INDEX(Model_Scenarios[LTV Weight],1)*$AP1073)-(INDEX(Model_Scenarios[GP Weight],1)*($AS1073+$AV1073+$AY1073))</f>
        <v>2.7560007448431993</v>
      </c>
      <c r="BA1073">
        <f>INDEX(Model_Assumptions[Values],9)*((INDEX(Model_Scenarios[GR Weight],2)*$AG1073)+(INDEX(Model_Scenarios[GP Weight],2)*$AH1073)+(INDEX(Model_Scenarios[LTV Weight],2)*$AI1073))-(INDEX(Model_Scenarios[LTV Weight],2)*$AP1073)-(INDEX(Model_Scenarios[GP Weight],2)*($AS1073+$AV1073+$AY1073))</f>
        <v>2.7721509086144538</v>
      </c>
      <c r="BB1073">
        <f>INDEX(Model_Assumptions[Values],9)*((INDEX(Model_Scenarios[GR Weight],3)*$AG1073)+(INDEX(Model_Scenarios[GP Weight],3)*$AH1073)+(INDEX(Model_Scenarios[LTV Weight],3)*$AI1073))-(INDEX(Model_Scenarios[LTV Weight],3)*$AP1073)-(INDEX(Model_Scenarios[GP Weight],3)*($AS1073+$AV1073+$AY1073))</f>
        <v>2.8321452431213876</v>
      </c>
      <c r="BC1073">
        <f>INDEX(Model_Assumptions[Values],9)*((INDEX(Model_Scenarios[GR Weight],4)*$AG1073)+(INDEX(Model_Scenarios[GP Weight],4)*$AH1073)+(INDEX(Model_Scenarios[LTV Weight],4)*$AI1073))-(INDEX(Model_Scenarios[LTV Weight],4)*$AP1073)-(INDEX(Model_Scenarios[GP Weight],4)*($AS1073+$AV1073+$AY1073))</f>
        <v>2.975221598521602</v>
      </c>
      <c r="BD1073">
        <f>INDEX(Model_Assumptions[Values],9)*((INDEX(Model_Scenarios[GR Weight],5)*$AG1073)+(INDEX(Model_Scenarios[GP Weight],5)*$AH1073)+(INDEX(Model_Scenarios[LTV Weight],5)*$AI1073))-(INDEX(Model_Scenarios[LTV Weight],5)*$AP1073)-(INDEX(Model_Scenarios[GP Weight],5)*($AS1073+$AV1073+$AY1073))</f>
        <v>2.6498310375635756</v>
      </c>
    </row>
    <row r="1074" spans="1:56" x14ac:dyDescent="0.25">
      <c r="A1074">
        <v>1073</v>
      </c>
      <c r="B1074">
        <v>22</v>
      </c>
      <c r="C1074" s="3">
        <v>23</v>
      </c>
      <c r="D1074" s="4">
        <v>0.44</v>
      </c>
      <c r="E1074" t="str">
        <v>SKU-1028</v>
      </c>
      <c r="F1074" t="str">
        <v>Raise</v>
      </c>
      <c r="G1074" t="str">
        <v>Full</v>
      </c>
      <c r="H1074">
        <v>174.23</v>
      </c>
      <c r="I1074">
        <v>73.95</v>
      </c>
      <c r="J1074">
        <v>26</v>
      </c>
      <c r="K1074">
        <v>4529.9799999999996</v>
      </c>
      <c r="L1074">
        <v>2607.2799999999997</v>
      </c>
      <c r="M1074">
        <v>0.57556104000459163</v>
      </c>
      <c r="N1074">
        <v>184.39598592354483</v>
      </c>
      <c r="O1074">
        <v>79.919648088621216</v>
      </c>
      <c r="P1074">
        <v>153.86964808862149</v>
      </c>
      <c r="Q1074">
        <v>2598.4440465962343</v>
      </c>
      <c r="R1074">
        <v>1678.9946147237208</v>
      </c>
      <c r="S1074">
        <v>1</v>
      </c>
      <c r="T1074">
        <f t="shared" si="368"/>
        <v>178.70303380635971</v>
      </c>
      <c r="U1074">
        <f t="shared" si="369"/>
        <v>2.5673155061468882E-2</v>
      </c>
      <c r="V1074">
        <f>IF($F1074="Reduce", INDEX(Model_Assumptions[Values], 2), INDEX(Model_Assumptions[Values], 1))</f>
        <v>-0.4</v>
      </c>
      <c r="W1074">
        <f t="shared" si="370"/>
        <v>25.732999187360722</v>
      </c>
      <c r="X1074">
        <f t="shared" si="383"/>
        <v>4598.5650237179498</v>
      </c>
      <c r="Y1074">
        <f t="shared" si="371"/>
        <v>2695.6097338126242</v>
      </c>
      <c r="Z1074">
        <f t="shared" si="372"/>
        <v>68.585023717950207</v>
      </c>
      <c r="AA1074">
        <f t="shared" si="373"/>
        <v>88.329733812624454</v>
      </c>
      <c r="AB1074">
        <f t="shared" si="384"/>
        <v>0.58618497725040708</v>
      </c>
      <c r="AC1074">
        <f t="shared" si="374"/>
        <v>1.0623937245815451E-2</v>
      </c>
      <c r="AD1074">
        <f t="shared" si="375"/>
        <v>1.0623937245815451E-2</v>
      </c>
      <c r="AE1074">
        <f t="shared" si="376"/>
        <v>0.43999999999999945</v>
      </c>
      <c r="AF1074">
        <f t="shared" si="385"/>
        <v>940.23698424528448</v>
      </c>
      <c r="AG1074">
        <f t="shared" si="377"/>
        <v>0.85817474623884382</v>
      </c>
      <c r="AH1074">
        <f t="shared" si="378"/>
        <v>0.57405560427194058</v>
      </c>
      <c r="AI1074">
        <f t="shared" si="386"/>
        <v>0.5600000000000005</v>
      </c>
      <c r="AJ1074">
        <f>MAX(0, $R1074 - $AA1074) * INDEX(Model_Assumptions[Values], 7)</f>
        <v>3181.3297618221927</v>
      </c>
      <c r="AK1074">
        <f>MAX(0, INDEX(Model_Assumptions[Values], 4) - $AD1074)</f>
        <v>3.9376062754184551E-2</v>
      </c>
      <c r="AL1074">
        <f>MAX(0, INDEX(Model_Assumptions[Values], 5) - $AC1074)</f>
        <v>9.3760627541845491E-3</v>
      </c>
      <c r="AM1074">
        <f>INDEX(Model_Assumptions[Values], 6) * MAX(0, INDEX(Model_Assumptions[Values], 3) - $AB1074)^2</f>
        <v>0</v>
      </c>
      <c r="AN1074">
        <f t="shared" si="379"/>
        <v>3162.5848423057269</v>
      </c>
      <c r="AO1074" cm="1">
        <f t="array" ref="AO1074">IFERROR(STDEV(IF($E$2:$E$2201=$E1074, $AJ$2:$AJ$2201)), 0)</f>
        <v>115.11732947620564</v>
      </c>
      <c r="AP1074">
        <f t="shared" si="387"/>
        <v>0.16283316857467911</v>
      </c>
      <c r="AQ1074">
        <f t="shared" si="380"/>
        <v>3.8313015318035333E-2</v>
      </c>
      <c r="AR1074" cm="1">
        <f t="array" ref="AR1074">IFERROR(STDEV(IF($E$2:$E$2201=$E1074, $AK$2:$AK$2201)), 0)</f>
        <v>6.8284516129448834E-3</v>
      </c>
      <c r="AS1074">
        <f t="shared" si="388"/>
        <v>0.15567913436392669</v>
      </c>
      <c r="AT1074">
        <f t="shared" si="381"/>
        <v>8.5399924711369486E-3</v>
      </c>
      <c r="AU1074" cm="1">
        <f t="array" ref="AU1074">IFERROR(STDEV(IF($E$2:$E$2201=$E1074, $AL$2:$AL$2201)), 0)</f>
        <v>6.4988619084226564E-3</v>
      </c>
      <c r="AV1074">
        <f t="shared" si="389"/>
        <v>0.12864872262696281</v>
      </c>
      <c r="AW1074">
        <f t="shared" si="382"/>
        <v>0</v>
      </c>
      <c r="AX1074" cm="1">
        <f t="array" ref="AX1074">IFERROR(STDEV(IF($E$2:$E$2201=$E1074, $AM$2:$AM$2201)), 0)</f>
        <v>0</v>
      </c>
      <c r="AY1074">
        <f t="shared" si="390"/>
        <v>0.12864872262696281</v>
      </c>
      <c r="AZ1074">
        <f>INDEX(Model_Assumptions[Values],9)*((INDEX(Model_Scenarios[GR Weight],1)*$AG1074)+(INDEX(Model_Scenarios[GP Weight],1)*$AH1074)+(INDEX(Model_Scenarios[LTV Weight],1)*$AI1074))-(INDEX(Model_Scenarios[LTV Weight],1)*$AP1074)-(INDEX(Model_Scenarios[GP Weight],1)*($AS1074+$AV1074+$AY1074))</f>
        <v>2.7845509824338657</v>
      </c>
      <c r="BA1074">
        <f>INDEX(Model_Assumptions[Values],9)*((INDEX(Model_Scenarios[GR Weight],2)*$AG1074)+(INDEX(Model_Scenarios[GP Weight],2)*$AH1074)+(INDEX(Model_Scenarios[LTV Weight],2)*$AI1074))-(INDEX(Model_Scenarios[LTV Weight],2)*$AP1074)-(INDEX(Model_Scenarios[GP Weight],2)*($AS1074+$AV1074+$AY1074))</f>
        <v>2.8492497884539625</v>
      </c>
      <c r="BB1074">
        <f>INDEX(Model_Assumptions[Values],9)*((INDEX(Model_Scenarios[GR Weight],3)*$AG1074)+(INDEX(Model_Scenarios[GP Weight],3)*$AH1074)+(INDEX(Model_Scenarios[LTV Weight],3)*$AI1074))-(INDEX(Model_Scenarios[LTV Weight],3)*$AP1074)-(INDEX(Model_Scenarios[GP Weight],3)*($AS1074+$AV1074+$AY1074))</f>
        <v>2.9876406699783318</v>
      </c>
      <c r="BC1074">
        <f>INDEX(Model_Assumptions[Values],9)*((INDEX(Model_Scenarios[GR Weight],4)*$AG1074)+(INDEX(Model_Scenarios[GP Weight],4)*$AH1074)+(INDEX(Model_Scenarios[LTV Weight],4)*$AI1074))-(INDEX(Model_Scenarios[LTV Weight],4)*$AP1074)-(INDEX(Model_Scenarios[GP Weight],4)*($AS1074+$AV1074+$AY1074))</f>
        <v>3.1530113599552214</v>
      </c>
      <c r="BD1074">
        <f>INDEX(Model_Assumptions[Values],9)*((INDEX(Model_Scenarios[GR Weight],5)*$AG1074)+(INDEX(Model_Scenarios[GP Weight],5)*$AH1074)+(INDEX(Model_Scenarios[LTV Weight],5)*$AI1074))-(INDEX(Model_Scenarios[LTV Weight],5)*$AP1074)-(INDEX(Model_Scenarios[GP Weight],5)*($AS1074+$AV1074+$AY1074))</f>
        <v>2.8689822470531929</v>
      </c>
    </row>
    <row r="1075" spans="1:56" x14ac:dyDescent="0.25">
      <c r="A1075">
        <v>1074</v>
      </c>
      <c r="B1075">
        <v>22</v>
      </c>
      <c r="C1075" s="3">
        <v>24</v>
      </c>
      <c r="D1075" s="4">
        <v>0.46</v>
      </c>
      <c r="E1075" t="str">
        <v>SKU-1028</v>
      </c>
      <c r="F1075" t="str">
        <v>Raise</v>
      </c>
      <c r="G1075" t="str">
        <v>Full</v>
      </c>
      <c r="H1075">
        <v>174.23</v>
      </c>
      <c r="I1075">
        <v>73.95</v>
      </c>
      <c r="J1075">
        <v>26</v>
      </c>
      <c r="K1075">
        <v>4529.9799999999996</v>
      </c>
      <c r="L1075">
        <v>2607.2799999999997</v>
      </c>
      <c r="M1075">
        <v>0.57556104000459163</v>
      </c>
      <c r="N1075">
        <v>184.39598592354483</v>
      </c>
      <c r="O1075">
        <v>79.919648088621216</v>
      </c>
      <c r="P1075">
        <v>153.86964808862149</v>
      </c>
      <c r="Q1075">
        <v>2598.4440465962343</v>
      </c>
      <c r="R1075">
        <v>1678.9946147237208</v>
      </c>
      <c r="S1075">
        <v>1</v>
      </c>
      <c r="T1075">
        <f t="shared" si="368"/>
        <v>178.90635352483062</v>
      </c>
      <c r="U1075">
        <f t="shared" si="369"/>
        <v>2.684011665517208E-2</v>
      </c>
      <c r="V1075">
        <f>IF($F1075="Reduce", INDEX(Model_Assumptions[Values], 2), INDEX(Model_Assumptions[Values], 1))</f>
        <v>-0.4</v>
      </c>
      <c r="W1075">
        <f t="shared" si="370"/>
        <v>25.72086278678621</v>
      </c>
      <c r="X1075">
        <f t="shared" si="383"/>
        <v>4601.6257706964334</v>
      </c>
      <c r="Y1075">
        <f t="shared" si="371"/>
        <v>2699.5679676135933</v>
      </c>
      <c r="Z1075">
        <f t="shared" si="372"/>
        <v>71.645770696433829</v>
      </c>
      <c r="AA1075">
        <f t="shared" si="373"/>
        <v>92.287967613593537</v>
      </c>
      <c r="AB1075">
        <f t="shared" si="384"/>
        <v>0.58665526101767873</v>
      </c>
      <c r="AC1075">
        <f t="shared" si="374"/>
        <v>1.1094221013087102E-2</v>
      </c>
      <c r="AD1075">
        <f t="shared" si="375"/>
        <v>1.1094221013087102E-2</v>
      </c>
      <c r="AE1075">
        <f t="shared" si="376"/>
        <v>0.46000000000000058</v>
      </c>
      <c r="AF1075">
        <f t="shared" si="385"/>
        <v>906.65709195080819</v>
      </c>
      <c r="AG1075">
        <f t="shared" si="377"/>
        <v>0.89647254974130197</v>
      </c>
      <c r="AH1075">
        <f t="shared" si="378"/>
        <v>0.59978019550964412</v>
      </c>
      <c r="AI1075">
        <f t="shared" si="386"/>
        <v>0.53999999999999937</v>
      </c>
      <c r="AJ1075">
        <f>MAX(0, $R1075 - $AA1075) * INDEX(Model_Assumptions[Values], 7)</f>
        <v>3173.4132942202546</v>
      </c>
      <c r="AK1075">
        <f>MAX(0, INDEX(Model_Assumptions[Values], 4) - $AD1075)</f>
        <v>3.8905778986912901E-2</v>
      </c>
      <c r="AL1075">
        <f>MAX(0, INDEX(Model_Assumptions[Values], 5) - $AC1075)</f>
        <v>8.9057789869128982E-3</v>
      </c>
      <c r="AM1075">
        <f>INDEX(Model_Assumptions[Values], 6) * MAX(0, INDEX(Model_Assumptions[Values], 3) - $AB1075)^2</f>
        <v>0</v>
      </c>
      <c r="AN1075">
        <f t="shared" si="379"/>
        <v>3162.5848423057269</v>
      </c>
      <c r="AO1075" cm="1">
        <f t="array" ref="AO1075">IFERROR(STDEV(IF($E$2:$E$2201=$E1075, $AJ$2:$AJ$2201)), 0)</f>
        <v>115.11732947620564</v>
      </c>
      <c r="AP1075">
        <f t="shared" si="387"/>
        <v>9.406448154937358E-2</v>
      </c>
      <c r="AQ1075">
        <f t="shared" si="380"/>
        <v>3.8313015318035333E-2</v>
      </c>
      <c r="AR1075" cm="1">
        <f t="array" ref="AR1075">IFERROR(STDEV(IF($E$2:$E$2201=$E1075, $AK$2:$AK$2201)), 0)</f>
        <v>6.8284516129448834E-3</v>
      </c>
      <c r="AS1075">
        <f t="shared" si="388"/>
        <v>8.6807918174868395E-2</v>
      </c>
      <c r="AT1075">
        <f t="shared" si="381"/>
        <v>8.5399924711369486E-3</v>
      </c>
      <c r="AU1075" cm="1">
        <f t="array" ref="AU1075">IFERROR(STDEV(IF($E$2:$E$2201=$E1075, $AL$2:$AL$2201)), 0)</f>
        <v>6.4988619084226564E-3</v>
      </c>
      <c r="AV1075">
        <f t="shared" si="389"/>
        <v>5.6284703526610233E-2</v>
      </c>
      <c r="AW1075">
        <f t="shared" si="382"/>
        <v>0</v>
      </c>
      <c r="AX1075" cm="1">
        <f t="array" ref="AX1075">IFERROR(STDEV(IF($E$2:$E$2201=$E1075, $AM$2:$AM$2201)), 0)</f>
        <v>0</v>
      </c>
      <c r="AY1075">
        <f t="shared" si="390"/>
        <v>5.6284703526610233E-2</v>
      </c>
      <c r="AZ1075">
        <f>INDEX(Model_Assumptions[Values],9)*((INDEX(Model_Scenarios[GR Weight],1)*$AG1075)+(INDEX(Model_Scenarios[GP Weight],1)*$AH1075)+(INDEX(Model_Scenarios[LTV Weight],1)*$AI1075))-(INDEX(Model_Scenarios[LTV Weight],1)*$AP1075)-(INDEX(Model_Scenarios[GP Weight],1)*($AS1075+$AV1075+$AY1075))</f>
        <v>2.8129370548631627</v>
      </c>
      <c r="BA1075">
        <f>INDEX(Model_Assumptions[Values],9)*((INDEX(Model_Scenarios[GR Weight],2)*$AG1075)+(INDEX(Model_Scenarios[GP Weight],2)*$AH1075)+(INDEX(Model_Scenarios[LTV Weight],2)*$AI1075))-(INDEX(Model_Scenarios[LTV Weight],2)*$AP1075)-(INDEX(Model_Scenarios[GP Weight],2)*($AS1075+$AV1075+$AY1075))</f>
        <v>2.9261172297629079</v>
      </c>
      <c r="BB1075">
        <f>INDEX(Model_Assumptions[Values],9)*((INDEX(Model_Scenarios[GR Weight],3)*$AG1075)+(INDEX(Model_Scenarios[GP Weight],3)*$AH1075)+(INDEX(Model_Scenarios[LTV Weight],3)*$AI1075))-(INDEX(Model_Scenarios[LTV Weight],3)*$AP1075)-(INDEX(Model_Scenarios[GP Weight],3)*($AS1075+$AV1075+$AY1075))</f>
        <v>3.1427981728689223</v>
      </c>
      <c r="BC1075">
        <f>INDEX(Model_Assumptions[Values],9)*((INDEX(Model_Scenarios[GR Weight],4)*$AG1075)+(INDEX(Model_Scenarios[GP Weight],4)*$AH1075)+(INDEX(Model_Scenarios[LTV Weight],4)*$AI1075))-(INDEX(Model_Scenarios[LTV Weight],4)*$AP1075)-(INDEX(Model_Scenarios[GP Weight],4)*($AS1075+$AV1075+$AY1075))</f>
        <v>3.3304408958945113</v>
      </c>
      <c r="BD1075">
        <f>INDEX(Model_Assumptions[Values],9)*((INDEX(Model_Scenarios[GR Weight],5)*$AG1075)+(INDEX(Model_Scenarios[GP Weight],5)*$AH1075)+(INDEX(Model_Scenarios[LTV Weight],5)*$AI1075))-(INDEX(Model_Scenarios[LTV Weight],5)*$AP1075)-(INDEX(Model_Scenarios[GP Weight],5)*($AS1075+$AV1075+$AY1075))</f>
        <v>3.0876944381300309</v>
      </c>
    </row>
    <row r="1076" spans="1:56" x14ac:dyDescent="0.25">
      <c r="A1076">
        <v>1075</v>
      </c>
      <c r="B1076">
        <v>22</v>
      </c>
      <c r="C1076" s="3">
        <v>25</v>
      </c>
      <c r="D1076" s="4">
        <v>0.48</v>
      </c>
      <c r="E1076" t="str">
        <v>SKU-1028</v>
      </c>
      <c r="F1076" t="str">
        <v>Raise</v>
      </c>
      <c r="G1076" t="str">
        <v>Full</v>
      </c>
      <c r="H1076">
        <v>174.23</v>
      </c>
      <c r="I1076">
        <v>73.95</v>
      </c>
      <c r="J1076">
        <v>26</v>
      </c>
      <c r="K1076">
        <v>4529.9799999999996</v>
      </c>
      <c r="L1076">
        <v>2607.2799999999997</v>
      </c>
      <c r="M1076">
        <v>0.57556104000459163</v>
      </c>
      <c r="N1076">
        <v>184.39598592354483</v>
      </c>
      <c r="O1076">
        <v>79.919648088621216</v>
      </c>
      <c r="P1076">
        <v>153.86964808862149</v>
      </c>
      <c r="Q1076">
        <v>2598.4440465962343</v>
      </c>
      <c r="R1076">
        <v>1678.9946147237208</v>
      </c>
      <c r="S1076">
        <v>1</v>
      </c>
      <c r="T1076">
        <f t="shared" si="368"/>
        <v>179.1096732433015</v>
      </c>
      <c r="U1076">
        <f t="shared" si="369"/>
        <v>2.8007078248875113E-2</v>
      </c>
      <c r="V1076">
        <f>IF($F1076="Reduce", INDEX(Model_Assumptions[Values], 2), INDEX(Model_Assumptions[Values], 1))</f>
        <v>-0.4</v>
      </c>
      <c r="W1076">
        <f t="shared" si="370"/>
        <v>25.708726386211701</v>
      </c>
      <c r="X1076">
        <f t="shared" si="383"/>
        <v>4604.6815825358208</v>
      </c>
      <c r="Y1076">
        <f t="shared" si="371"/>
        <v>2703.5212662754657</v>
      </c>
      <c r="Z1076">
        <f t="shared" si="372"/>
        <v>74.701582535821217</v>
      </c>
      <c r="AA1076">
        <f t="shared" si="373"/>
        <v>96.241266275465932</v>
      </c>
      <c r="AB1076">
        <f t="shared" si="384"/>
        <v>0.58712447708200122</v>
      </c>
      <c r="AC1076">
        <f t="shared" si="374"/>
        <v>1.1563437077409588E-2</v>
      </c>
      <c r="AD1076">
        <f t="shared" si="375"/>
        <v>1.1563437077409588E-2</v>
      </c>
      <c r="AE1076">
        <f t="shared" si="376"/>
        <v>0.47999999999999887</v>
      </c>
      <c r="AF1076">
        <f t="shared" si="385"/>
        <v>873.07719965633669</v>
      </c>
      <c r="AG1076">
        <f t="shared" si="377"/>
        <v>0.93470860198215844</v>
      </c>
      <c r="AH1076">
        <f t="shared" si="378"/>
        <v>0.62547271324124698</v>
      </c>
      <c r="AI1076">
        <f t="shared" si="386"/>
        <v>0.52000000000000113</v>
      </c>
      <c r="AJ1076">
        <f>MAX(0, $R1076 - $AA1076) * INDEX(Model_Assumptions[Values], 7)</f>
        <v>3165.5066968965098</v>
      </c>
      <c r="AK1076">
        <f>MAX(0, INDEX(Model_Assumptions[Values], 4) - $AD1076)</f>
        <v>3.8436562922590414E-2</v>
      </c>
      <c r="AL1076">
        <f>MAX(0, INDEX(Model_Assumptions[Values], 5) - $AC1076)</f>
        <v>8.4365629225904119E-3</v>
      </c>
      <c r="AM1076">
        <f>INDEX(Model_Assumptions[Values], 6) * MAX(0, INDEX(Model_Assumptions[Values], 3) - $AB1076)^2</f>
        <v>0</v>
      </c>
      <c r="AN1076">
        <f t="shared" si="379"/>
        <v>3162.5848423057269</v>
      </c>
      <c r="AO1076" cm="1">
        <f t="array" ref="AO1076">IFERROR(STDEV(IF($E$2:$E$2201=$E1076, $AJ$2:$AJ$2201)), 0)</f>
        <v>115.11732947620564</v>
      </c>
      <c r="AP1076">
        <f t="shared" si="387"/>
        <v>2.5381535552271923E-2</v>
      </c>
      <c r="AQ1076">
        <f t="shared" si="380"/>
        <v>3.8313015318035333E-2</v>
      </c>
      <c r="AR1076" cm="1">
        <f t="array" ref="AR1076">IFERROR(STDEV(IF($E$2:$E$2201=$E1076, $AK$2:$AK$2201)), 0)</f>
        <v>6.8284516129448834E-3</v>
      </c>
      <c r="AS1076">
        <f t="shared" si="388"/>
        <v>1.809306290182516E-2</v>
      </c>
      <c r="AT1076">
        <f t="shared" si="381"/>
        <v>8.5399924711369486E-3</v>
      </c>
      <c r="AU1076" cm="1">
        <f t="array" ref="AU1076">IFERROR(STDEV(IF($E$2:$E$2201=$E1076, $AL$2:$AL$2201)), 0)</f>
        <v>6.4988619084226564E-3</v>
      </c>
      <c r="AV1076">
        <f t="shared" si="389"/>
        <v>-1.5915024815728106E-2</v>
      </c>
      <c r="AW1076">
        <f t="shared" si="382"/>
        <v>0</v>
      </c>
      <c r="AX1076" cm="1">
        <f t="array" ref="AX1076">IFERROR(STDEV(IF($E$2:$E$2201=$E1076, $AM$2:$AM$2201)), 0)</f>
        <v>0</v>
      </c>
      <c r="AY1076">
        <f t="shared" si="390"/>
        <v>-1.5915024815728106E-2</v>
      </c>
      <c r="AZ1076">
        <f>INDEX(Model_Assumptions[Values],9)*((INDEX(Model_Scenarios[GR Weight],1)*$AG1076)+(INDEX(Model_Scenarios[GP Weight],1)*$AH1076)+(INDEX(Model_Scenarios[LTV Weight],1)*$AI1076))-(INDEX(Model_Scenarios[LTV Weight],1)*$AP1076)-(INDEX(Model_Scenarios[GP Weight],1)*($AS1076+$AV1076+$AY1076))</f>
        <v>2.841159127842853</v>
      </c>
      <c r="BA1076">
        <f>INDEX(Model_Assumptions[Values],9)*((INDEX(Model_Scenarios[GR Weight],2)*$AG1076)+(INDEX(Model_Scenarios[GP Weight],2)*$AH1076)+(INDEX(Model_Scenarios[LTV Weight],2)*$AI1076))-(INDEX(Model_Scenarios[LTV Weight],2)*$AP1076)-(INDEX(Model_Scenarios[GP Weight],2)*($AS1076+$AV1076+$AY1076))</f>
        <v>3.0027535639648191</v>
      </c>
      <c r="BB1076">
        <f>INDEX(Model_Assumptions[Values],9)*((INDEX(Model_Scenarios[GR Weight],3)*$AG1076)+(INDEX(Model_Scenarios[GP Weight],3)*$AH1076)+(INDEX(Model_Scenarios[LTV Weight],3)*$AI1076))-(INDEX(Model_Scenarios[LTV Weight],3)*$AP1076)-(INDEX(Model_Scenarios[GP Weight],3)*($AS1076+$AV1076+$AY1076))</f>
        <v>3.2976183317843439</v>
      </c>
      <c r="BC1076">
        <f>INDEX(Model_Assumptions[Values],9)*((INDEX(Model_Scenarios[GR Weight],4)*$AG1076)+(INDEX(Model_Scenarios[GP Weight],4)*$AH1076)+(INDEX(Model_Scenarios[LTV Weight],4)*$AI1076))-(INDEX(Model_Scenarios[LTV Weight],4)*$AP1076)-(INDEX(Model_Scenarios[GP Weight],4)*($AS1076+$AV1076+$AY1076))</f>
        <v>3.5075107863306507</v>
      </c>
      <c r="BD1076">
        <f>INDEX(Model_Assumptions[Values],9)*((INDEX(Model_Scenarios[GR Weight],5)*$AG1076)+(INDEX(Model_Scenarios[GP Weight],5)*$AH1076)+(INDEX(Model_Scenarios[LTV Weight],5)*$AI1076))-(INDEX(Model_Scenarios[LTV Weight],5)*$AP1076)-(INDEX(Model_Scenarios[GP Weight],5)*($AS1076+$AV1076+$AY1076))</f>
        <v>3.305968522208818</v>
      </c>
    </row>
    <row r="1077" spans="1:56" x14ac:dyDescent="0.25">
      <c r="A1077">
        <v>1076</v>
      </c>
      <c r="B1077">
        <v>22</v>
      </c>
      <c r="C1077" s="3">
        <v>26</v>
      </c>
      <c r="D1077" s="4">
        <v>0.5</v>
      </c>
      <c r="E1077" t="str">
        <v>SKU-1028</v>
      </c>
      <c r="F1077" t="str">
        <v>Raise</v>
      </c>
      <c r="G1077" t="str">
        <v>Full</v>
      </c>
      <c r="H1077">
        <v>174.23</v>
      </c>
      <c r="I1077">
        <v>73.95</v>
      </c>
      <c r="J1077">
        <v>26</v>
      </c>
      <c r="K1077">
        <v>4529.9799999999996</v>
      </c>
      <c r="L1077">
        <v>2607.2799999999997</v>
      </c>
      <c r="M1077">
        <v>0.57556104000459163</v>
      </c>
      <c r="N1077">
        <v>184.39598592354483</v>
      </c>
      <c r="O1077">
        <v>79.919648088621216</v>
      </c>
      <c r="P1077">
        <v>153.86964808862149</v>
      </c>
      <c r="Q1077">
        <v>2598.4440465962343</v>
      </c>
      <c r="R1077">
        <v>1678.9946147237208</v>
      </c>
      <c r="S1077">
        <v>1</v>
      </c>
      <c r="T1077">
        <f t="shared" si="368"/>
        <v>179.31299296177241</v>
      </c>
      <c r="U1077">
        <f t="shared" si="369"/>
        <v>2.9174039842578312E-2</v>
      </c>
      <c r="V1077">
        <f>IF($F1077="Reduce", INDEX(Model_Assumptions[Values], 2), INDEX(Model_Assumptions[Values], 1))</f>
        <v>-0.4</v>
      </c>
      <c r="W1077">
        <f t="shared" si="370"/>
        <v>25.696589985637186</v>
      </c>
      <c r="X1077">
        <f t="shared" si="383"/>
        <v>4607.7324592361119</v>
      </c>
      <c r="Y1077">
        <f t="shared" si="371"/>
        <v>2707.4696297982418</v>
      </c>
      <c r="Z1077">
        <f t="shared" si="372"/>
        <v>77.752459236112372</v>
      </c>
      <c r="AA1077">
        <f t="shared" si="373"/>
        <v>100.18962979824209</v>
      </c>
      <c r="AB1077">
        <f t="shared" si="384"/>
        <v>0.58759262907532106</v>
      </c>
      <c r="AC1077">
        <f t="shared" si="374"/>
        <v>1.2031589070729432E-2</v>
      </c>
      <c r="AD1077">
        <f t="shared" si="375"/>
        <v>1.2031589070729432E-2</v>
      </c>
      <c r="AE1077">
        <f t="shared" si="376"/>
        <v>0.5</v>
      </c>
      <c r="AF1077">
        <f t="shared" si="385"/>
        <v>839.49730736186041</v>
      </c>
      <c r="AG1077">
        <f t="shared" si="377"/>
        <v>0.97288290296141333</v>
      </c>
      <c r="AH1077">
        <f t="shared" si="378"/>
        <v>0.65113315746675204</v>
      </c>
      <c r="AI1077">
        <f t="shared" si="386"/>
        <v>0.5</v>
      </c>
      <c r="AJ1077">
        <f>MAX(0, $R1077 - $AA1077) * INDEX(Model_Assumptions[Values], 7)</f>
        <v>3157.6099698509574</v>
      </c>
      <c r="AK1077">
        <f>MAX(0, INDEX(Model_Assumptions[Values], 4) - $AD1077)</f>
        <v>3.7968410929270571E-2</v>
      </c>
      <c r="AL1077">
        <f>MAX(0, INDEX(Model_Assumptions[Values], 5) - $AC1077)</f>
        <v>7.9684109292705689E-3</v>
      </c>
      <c r="AM1077">
        <f>INDEX(Model_Assumptions[Values], 6) * MAX(0, INDEX(Model_Assumptions[Values], 3) - $AB1077)^2</f>
        <v>0</v>
      </c>
      <c r="AN1077">
        <f t="shared" si="379"/>
        <v>3162.5848423057269</v>
      </c>
      <c r="AO1077" cm="1">
        <f t="array" ref="AO1077">IFERROR(STDEV(IF($E$2:$E$2201=$E1077, $AJ$2:$AJ$2201)), 0)</f>
        <v>115.11732947620564</v>
      </c>
      <c r="AP1077">
        <f t="shared" si="387"/>
        <v>-4.3215669416633747E-2</v>
      </c>
      <c r="AQ1077">
        <f t="shared" si="380"/>
        <v>3.8313015318035333E-2</v>
      </c>
      <c r="AR1077" cm="1">
        <f t="array" ref="AR1077">IFERROR(STDEV(IF($E$2:$E$2201=$E1077, $AK$2:$AK$2201)), 0)</f>
        <v>6.8284516129448834E-3</v>
      </c>
      <c r="AS1077">
        <f t="shared" si="388"/>
        <v>-5.0465963339549155E-2</v>
      </c>
      <c r="AT1077">
        <f t="shared" si="381"/>
        <v>8.5399924711369486E-3</v>
      </c>
      <c r="AU1077" cm="1">
        <f t="array" ref="AU1077">IFERROR(STDEV(IF($E$2:$E$2201=$E1077, $AL$2:$AL$2201)), 0)</f>
        <v>6.4988619084226564E-3</v>
      </c>
      <c r="AV1077">
        <f t="shared" si="389"/>
        <v>-8.795102125890665E-2</v>
      </c>
      <c r="AW1077">
        <f t="shared" si="382"/>
        <v>0</v>
      </c>
      <c r="AX1077" cm="1">
        <f t="array" ref="AX1077">IFERROR(STDEV(IF($E$2:$E$2201=$E1077, $AM$2:$AM$2201)), 0)</f>
        <v>0</v>
      </c>
      <c r="AY1077">
        <f t="shared" si="390"/>
        <v>-8.795102125890665E-2</v>
      </c>
      <c r="AZ1077">
        <f>INDEX(Model_Assumptions[Values],9)*((INDEX(Model_Scenarios[GR Weight],1)*$AG1077)+(INDEX(Model_Scenarios[GP Weight],1)*$AH1077)+(INDEX(Model_Scenarios[LTV Weight],1)*$AI1077))-(INDEX(Model_Scenarios[LTV Weight],1)*$AP1077)-(INDEX(Model_Scenarios[GP Weight],1)*($AS1077+$AV1077+$AY1077))</f>
        <v>2.8692173663331255</v>
      </c>
      <c r="BA1077">
        <f>INDEX(Model_Assumptions[Values],9)*((INDEX(Model_Scenarios[GR Weight],2)*$AG1077)+(INDEX(Model_Scenarios[GP Weight],2)*$AH1077)+(INDEX(Model_Scenarios[LTV Weight],2)*$AI1077))-(INDEX(Model_Scenarios[LTV Weight],2)*$AP1077)-(INDEX(Model_Scenarios[GP Weight],2)*($AS1077+$AV1077+$AY1077))</f>
        <v>3.0791591209800959</v>
      </c>
      <c r="BB1077">
        <f>INDEX(Model_Assumptions[Values],9)*((INDEX(Model_Scenarios[GR Weight],3)*$AG1077)+(INDEX(Model_Scenarios[GP Weight],3)*$AH1077)+(INDEX(Model_Scenarios[LTV Weight],3)*$AI1077))-(INDEX(Model_Scenarios[LTV Weight],3)*$AP1077)-(INDEX(Model_Scenarios[GP Weight],3)*($AS1077+$AV1077+$AY1077))</f>
        <v>3.4521017240853134</v>
      </c>
      <c r="BC1077">
        <f>INDEX(Model_Assumptions[Values],9)*((INDEX(Model_Scenarios[GR Weight],4)*$AG1077)+(INDEX(Model_Scenarios[GP Weight],4)*$AH1077)+(INDEX(Model_Scenarios[LTV Weight],4)*$AI1077))-(INDEX(Model_Scenarios[LTV Weight],4)*$AP1077)-(INDEX(Model_Scenarios[GP Weight],4)*($AS1077+$AV1077+$AY1077))</f>
        <v>3.6842216086243562</v>
      </c>
      <c r="BD1077">
        <f>INDEX(Model_Assumptions[Values],9)*((INDEX(Model_Scenarios[GR Weight],5)*$AG1077)+(INDEX(Model_Scenarios[GP Weight],5)*$AH1077)+(INDEX(Model_Scenarios[LTV Weight],5)*$AI1077))-(INDEX(Model_Scenarios[LTV Weight],5)*$AP1077)-(INDEX(Model_Scenarios[GP Weight],5)*($AS1077+$AV1077+$AY1077))</f>
        <v>3.523805406570689</v>
      </c>
    </row>
    <row r="1078" spans="1:56" x14ac:dyDescent="0.25">
      <c r="A1078">
        <v>1077</v>
      </c>
      <c r="B1078">
        <v>22</v>
      </c>
      <c r="C1078" s="3">
        <v>27</v>
      </c>
      <c r="D1078" s="4">
        <v>0.52</v>
      </c>
      <c r="E1078" t="str">
        <v>SKU-1028</v>
      </c>
      <c r="F1078" t="str">
        <v>Raise</v>
      </c>
      <c r="G1078" t="str">
        <v>Full</v>
      </c>
      <c r="H1078">
        <v>174.23</v>
      </c>
      <c r="I1078">
        <v>73.95</v>
      </c>
      <c r="J1078">
        <v>26</v>
      </c>
      <c r="K1078">
        <v>4529.9799999999996</v>
      </c>
      <c r="L1078">
        <v>2607.2799999999997</v>
      </c>
      <c r="M1078">
        <v>0.57556104000459163</v>
      </c>
      <c r="N1078">
        <v>184.39598592354483</v>
      </c>
      <c r="O1078">
        <v>79.919648088621216</v>
      </c>
      <c r="P1078">
        <v>153.86964808862149</v>
      </c>
      <c r="Q1078">
        <v>2598.4440465962343</v>
      </c>
      <c r="R1078">
        <v>1678.9946147237208</v>
      </c>
      <c r="S1078">
        <v>1</v>
      </c>
      <c r="T1078">
        <f t="shared" si="368"/>
        <v>179.51631268024332</v>
      </c>
      <c r="U1078">
        <f t="shared" si="369"/>
        <v>3.034100143628151E-2</v>
      </c>
      <c r="V1078">
        <f>IF($F1078="Reduce", INDEX(Model_Assumptions[Values], 2), INDEX(Model_Assumptions[Values], 1))</f>
        <v>-0.4</v>
      </c>
      <c r="W1078">
        <f t="shared" si="370"/>
        <v>25.684453585062673</v>
      </c>
      <c r="X1078">
        <f t="shared" si="383"/>
        <v>4610.7784007973078</v>
      </c>
      <c r="Y1078">
        <f t="shared" si="371"/>
        <v>2711.4130581819227</v>
      </c>
      <c r="Z1078">
        <f t="shared" si="372"/>
        <v>80.798400797308204</v>
      </c>
      <c r="AA1078">
        <f t="shared" si="373"/>
        <v>104.13305818192293</v>
      </c>
      <c r="AB1078">
        <f t="shared" si="384"/>
        <v>0.58805972061313072</v>
      </c>
      <c r="AC1078">
        <f t="shared" si="374"/>
        <v>1.2498680608539092E-2</v>
      </c>
      <c r="AD1078">
        <f t="shared" si="375"/>
        <v>1.2498680608539092E-2</v>
      </c>
      <c r="AE1078">
        <f t="shared" si="376"/>
        <v>0.52000000000000113</v>
      </c>
      <c r="AF1078">
        <f t="shared" si="385"/>
        <v>805.91741506738413</v>
      </c>
      <c r="AG1078">
        <f t="shared" si="377"/>
        <v>1.0109954526790779</v>
      </c>
      <c r="AH1078">
        <f t="shared" si="378"/>
        <v>0.6767615281861652</v>
      </c>
      <c r="AI1078">
        <f t="shared" si="386"/>
        <v>0.47999999999999887</v>
      </c>
      <c r="AJ1078">
        <f>MAX(0, $R1078 - $AA1078) * INDEX(Model_Assumptions[Values], 7)</f>
        <v>3149.7231130835958</v>
      </c>
      <c r="AK1078">
        <f>MAX(0, INDEX(Model_Assumptions[Values], 4) - $AD1078)</f>
        <v>3.7501319391460911E-2</v>
      </c>
      <c r="AL1078">
        <f>MAX(0, INDEX(Model_Assumptions[Values], 5) - $AC1078)</f>
        <v>7.5013193914609082E-3</v>
      </c>
      <c r="AM1078">
        <f>INDEX(Model_Assumptions[Values], 6) * MAX(0, INDEX(Model_Assumptions[Values], 3) - $AB1078)^2</f>
        <v>0</v>
      </c>
      <c r="AN1078">
        <f t="shared" si="379"/>
        <v>3162.5848423057269</v>
      </c>
      <c r="AO1078" cm="1">
        <f t="array" ref="AO1078">IFERROR(STDEV(IF($E$2:$E$2201=$E1078, $AJ$2:$AJ$2201)), 0)</f>
        <v>115.11732947620564</v>
      </c>
      <c r="AP1078">
        <f t="shared" si="387"/>
        <v>-0.11172713335735923</v>
      </c>
      <c r="AQ1078">
        <f t="shared" si="380"/>
        <v>3.8313015318035333E-2</v>
      </c>
      <c r="AR1078" cm="1">
        <f t="array" ref="AR1078">IFERROR(STDEV(IF($E$2:$E$2201=$E1078, $AK$2:$AK$2201)), 0)</f>
        <v>6.8284516129448834E-3</v>
      </c>
      <c r="AS1078">
        <f t="shared" si="388"/>
        <v>-0.11886969002396799</v>
      </c>
      <c r="AT1078">
        <f t="shared" si="381"/>
        <v>8.5399924711369486E-3</v>
      </c>
      <c r="AU1078" cm="1">
        <f t="array" ref="AU1078">IFERROR(STDEV(IF($E$2:$E$2201=$E1078, $AL$2:$AL$2201)), 0)</f>
        <v>6.4988619084226564E-3</v>
      </c>
      <c r="AV1078">
        <f t="shared" si="389"/>
        <v>-0.15982384212994266</v>
      </c>
      <c r="AW1078">
        <f t="shared" si="382"/>
        <v>0</v>
      </c>
      <c r="AX1078" cm="1">
        <f t="array" ref="AX1078">IFERROR(STDEV(IF($E$2:$E$2201=$E1078, $AM$2:$AM$2201)), 0)</f>
        <v>0</v>
      </c>
      <c r="AY1078">
        <f t="shared" si="390"/>
        <v>-0.15982384212994266</v>
      </c>
      <c r="AZ1078">
        <f>INDEX(Model_Assumptions[Values],9)*((INDEX(Model_Scenarios[GR Weight],1)*$AG1078)+(INDEX(Model_Scenarios[GP Weight],1)*$AH1078)+(INDEX(Model_Scenarios[LTV Weight],1)*$AI1078))-(INDEX(Model_Scenarios[LTV Weight],1)*$AP1078)-(INDEX(Model_Scenarios[GP Weight],1)*($AS1078+$AV1078+$AY1078))</f>
        <v>2.8971119345468903</v>
      </c>
      <c r="BA1078">
        <f>INDEX(Model_Assumptions[Values],9)*((INDEX(Model_Scenarios[GR Weight],2)*$AG1078)+(INDEX(Model_Scenarios[GP Weight],2)*$AH1078)+(INDEX(Model_Scenarios[LTV Weight],2)*$AI1078))-(INDEX(Model_Scenarios[LTV Weight],2)*$AP1078)-(INDEX(Model_Scenarios[GP Weight],2)*($AS1078+$AV1078+$AY1078))</f>
        <v>3.1553342292345241</v>
      </c>
      <c r="BB1078">
        <f>INDEX(Model_Assumptions[Values],9)*((INDEX(Model_Scenarios[GR Weight],3)*$AG1078)+(INDEX(Model_Scenarios[GP Weight],3)*$AH1078)+(INDEX(Model_Scenarios[LTV Weight],3)*$AI1078))-(INDEX(Model_Scenarios[LTV Weight],3)*$AP1078)-(INDEX(Model_Scenarios[GP Weight],3)*($AS1078+$AV1078+$AY1078))</f>
        <v>3.6062489245169265</v>
      </c>
      <c r="BC1078">
        <f>INDEX(Model_Assumptions[Values],9)*((INDEX(Model_Scenarios[GR Weight],4)*$AG1078)+(INDEX(Model_Scenarios[GP Weight],4)*$AH1078)+(INDEX(Model_Scenarios[LTV Weight],4)*$AI1078))-(INDEX(Model_Scenarios[LTV Weight],4)*$AP1078)-(INDEX(Model_Scenarios[GP Weight],4)*($AS1078+$AV1078+$AY1078))</f>
        <v>3.8605739375207304</v>
      </c>
      <c r="BD1078">
        <f>INDEX(Model_Assumptions[Values],9)*((INDEX(Model_Scenarios[GR Weight],5)*$AG1078)+(INDEX(Model_Scenarios[GP Weight],5)*$AH1078)+(INDEX(Model_Scenarios[LTV Weight],5)*$AI1078))-(INDEX(Model_Scenarios[LTV Weight],5)*$AP1078)-(INDEX(Model_Scenarios[GP Weight],5)*($AS1078+$AV1078+$AY1078))</f>
        <v>3.7412059943864899</v>
      </c>
    </row>
    <row r="1079" spans="1:56" x14ac:dyDescent="0.25">
      <c r="A1079">
        <v>1078</v>
      </c>
      <c r="B1079">
        <v>22</v>
      </c>
      <c r="C1079" s="3">
        <v>28</v>
      </c>
      <c r="D1079" s="4">
        <v>0.54</v>
      </c>
      <c r="E1079" t="str">
        <v>SKU-1028</v>
      </c>
      <c r="F1079" t="str">
        <v>Raise</v>
      </c>
      <c r="G1079" t="str">
        <v>Full</v>
      </c>
      <c r="H1079">
        <v>174.23</v>
      </c>
      <c r="I1079">
        <v>73.95</v>
      </c>
      <c r="J1079">
        <v>26</v>
      </c>
      <c r="K1079">
        <v>4529.9799999999996</v>
      </c>
      <c r="L1079">
        <v>2607.2799999999997</v>
      </c>
      <c r="M1079">
        <v>0.57556104000459163</v>
      </c>
      <c r="N1079">
        <v>184.39598592354483</v>
      </c>
      <c r="O1079">
        <v>79.919648088621216</v>
      </c>
      <c r="P1079">
        <v>153.86964808862149</v>
      </c>
      <c r="Q1079">
        <v>2598.4440465962343</v>
      </c>
      <c r="R1079">
        <v>1678.9946147237208</v>
      </c>
      <c r="S1079">
        <v>1</v>
      </c>
      <c r="T1079">
        <f t="shared" si="368"/>
        <v>179.7196323987142</v>
      </c>
      <c r="U1079">
        <f t="shared" si="369"/>
        <v>3.1507963029984543E-2</v>
      </c>
      <c r="V1079">
        <f>IF($F1079="Reduce", INDEX(Model_Assumptions[Values], 2), INDEX(Model_Assumptions[Values], 1))</f>
        <v>-0.4</v>
      </c>
      <c r="W1079">
        <f t="shared" si="370"/>
        <v>25.672317184488161</v>
      </c>
      <c r="X1079">
        <f t="shared" si="383"/>
        <v>4613.8194072194055</v>
      </c>
      <c r="Y1079">
        <f t="shared" si="371"/>
        <v>2715.3515514265059</v>
      </c>
      <c r="Z1079">
        <f t="shared" si="372"/>
        <v>83.839407219405985</v>
      </c>
      <c r="AA1079">
        <f t="shared" si="373"/>
        <v>108.07155142650618</v>
      </c>
      <c r="AB1079">
        <f t="shared" si="384"/>
        <v>0.5885257552945613</v>
      </c>
      <c r="AC1079">
        <f t="shared" si="374"/>
        <v>1.2964715289969675E-2</v>
      </c>
      <c r="AD1079">
        <f t="shared" si="375"/>
        <v>1.2964715289969675E-2</v>
      </c>
      <c r="AE1079">
        <f t="shared" si="376"/>
        <v>0.53999999999999948</v>
      </c>
      <c r="AF1079">
        <f t="shared" si="385"/>
        <v>772.33752277291239</v>
      </c>
      <c r="AG1079">
        <f t="shared" si="377"/>
        <v>1.049046251135118</v>
      </c>
      <c r="AH1079">
        <f t="shared" si="378"/>
        <v>0.70235782539947178</v>
      </c>
      <c r="AI1079">
        <f t="shared" si="386"/>
        <v>0.46000000000000046</v>
      </c>
      <c r="AJ1079">
        <f>MAX(0, $R1079 - $AA1079) * INDEX(Model_Assumptions[Values], 7)</f>
        <v>3141.8461265944293</v>
      </c>
      <c r="AK1079">
        <f>MAX(0, INDEX(Model_Assumptions[Values], 4) - $AD1079)</f>
        <v>3.7035284710030328E-2</v>
      </c>
      <c r="AL1079">
        <f>MAX(0, INDEX(Model_Assumptions[Values], 5) - $AC1079)</f>
        <v>7.0352847100303255E-3</v>
      </c>
      <c r="AM1079">
        <f>INDEX(Model_Assumptions[Values], 6) * MAX(0, INDEX(Model_Assumptions[Values], 3) - $AB1079)^2</f>
        <v>0</v>
      </c>
      <c r="AN1079">
        <f t="shared" si="379"/>
        <v>3162.5848423057269</v>
      </c>
      <c r="AO1079" cm="1">
        <f t="array" ref="AO1079">IFERROR(STDEV(IF($E$2:$E$2201=$E1079, $AJ$2:$AJ$2201)), 0)</f>
        <v>115.11732947620564</v>
      </c>
      <c r="AP1079">
        <f t="shared" si="387"/>
        <v>-0.18015285626986505</v>
      </c>
      <c r="AQ1079">
        <f t="shared" si="380"/>
        <v>3.8313015318035333E-2</v>
      </c>
      <c r="AR1079" cm="1">
        <f t="array" ref="AR1079">IFERROR(STDEV(IF($E$2:$E$2201=$E1079, $AK$2:$AK$2201)), 0)</f>
        <v>6.8284516129448834E-3</v>
      </c>
      <c r="AS1079">
        <f t="shared" si="388"/>
        <v>-0.18711864423008814</v>
      </c>
      <c r="AT1079">
        <f t="shared" si="381"/>
        <v>8.5399924711369486E-3</v>
      </c>
      <c r="AU1079" cm="1">
        <f t="array" ref="AU1079">IFERROR(STDEV(IF($E$2:$E$2201=$E1079, $AL$2:$AL$2201)), 0)</f>
        <v>6.4988619084226564E-3</v>
      </c>
      <c r="AV1079">
        <f t="shared" si="389"/>
        <v>-0.23153404123828072</v>
      </c>
      <c r="AW1079">
        <f t="shared" si="382"/>
        <v>0</v>
      </c>
      <c r="AX1079" cm="1">
        <f t="array" ref="AX1079">IFERROR(STDEV(IF($E$2:$E$2201=$E1079, $AM$2:$AM$2201)), 0)</f>
        <v>0</v>
      </c>
      <c r="AY1079">
        <f t="shared" si="390"/>
        <v>-0.23153404123828072</v>
      </c>
      <c r="AZ1079">
        <f>INDEX(Model_Assumptions[Values],9)*((INDEX(Model_Scenarios[GR Weight],1)*$AG1079)+(INDEX(Model_Scenarios[GP Weight],1)*$AH1079)+(INDEX(Model_Scenarios[LTV Weight],1)*$AI1079))-(INDEX(Model_Scenarios[LTV Weight],1)*$AP1079)-(INDEX(Model_Scenarios[GP Weight],1)*($AS1079+$AV1079+$AY1079))</f>
        <v>2.924842995953854</v>
      </c>
      <c r="BA1079">
        <f>INDEX(Model_Assumptions[Values],9)*((INDEX(Model_Scenarios[GR Weight],2)*$AG1079)+(INDEX(Model_Scenarios[GP Weight],2)*$AH1079)+(INDEX(Model_Scenarios[LTV Weight],2)*$AI1079))-(INDEX(Model_Scenarios[LTV Weight],2)*$AP1079)-(INDEX(Model_Scenarios[GP Weight],2)*($AS1079+$AV1079+$AY1079))</f>
        <v>3.2312792156675538</v>
      </c>
      <c r="BB1079">
        <f>INDEX(Model_Assumptions[Values],9)*((INDEX(Model_Scenarios[GR Weight],3)*$AG1079)+(INDEX(Model_Scenarios[GP Weight],3)*$AH1079)+(INDEX(Model_Scenarios[LTV Weight],3)*$AI1079))-(INDEX(Model_Scenarios[LTV Weight],3)*$AP1079)-(INDEX(Model_Scenarios[GP Weight],3)*($AS1079+$AV1079+$AY1079))</f>
        <v>3.7600605052232474</v>
      </c>
      <c r="BC1079">
        <f>INDEX(Model_Assumptions[Values],9)*((INDEX(Model_Scenarios[GR Weight],4)*$AG1079)+(INDEX(Model_Scenarios[GP Weight],4)*$AH1079)+(INDEX(Model_Scenarios[LTV Weight],4)*$AI1079))-(INDEX(Model_Scenarios[LTV Weight],4)*$AP1079)-(INDEX(Model_Scenarios[GP Weight],4)*($AS1079+$AV1079+$AY1079))</f>
        <v>4.0365683451638192</v>
      </c>
      <c r="BD1079">
        <f>INDEX(Model_Assumptions[Values],9)*((INDEX(Model_Scenarios[GR Weight],5)*$AG1079)+(INDEX(Model_Scenarios[GP Weight],5)*$AH1079)+(INDEX(Model_Scenarios[LTV Weight],5)*$AI1079))-(INDEX(Model_Scenarios[LTV Weight],5)*$AP1079)-(INDEX(Model_Scenarios[GP Weight],5)*($AS1079+$AV1079+$AY1079))</f>
        <v>3.9581711847397898</v>
      </c>
    </row>
    <row r="1080" spans="1:56" x14ac:dyDescent="0.25">
      <c r="A1080">
        <v>1079</v>
      </c>
      <c r="B1080">
        <v>22</v>
      </c>
      <c r="C1080" s="3">
        <v>29</v>
      </c>
      <c r="D1080" s="4">
        <v>0.56000000000000005</v>
      </c>
      <c r="E1080" t="str">
        <v>SKU-1028</v>
      </c>
      <c r="F1080" t="str">
        <v>Raise</v>
      </c>
      <c r="G1080" t="str">
        <v>Full</v>
      </c>
      <c r="H1080">
        <v>174.23</v>
      </c>
      <c r="I1080">
        <v>73.95</v>
      </c>
      <c r="J1080">
        <v>26</v>
      </c>
      <c r="K1080">
        <v>4529.9799999999996</v>
      </c>
      <c r="L1080">
        <v>2607.2799999999997</v>
      </c>
      <c r="M1080">
        <v>0.57556104000459163</v>
      </c>
      <c r="N1080">
        <v>184.39598592354483</v>
      </c>
      <c r="O1080">
        <v>79.919648088621216</v>
      </c>
      <c r="P1080">
        <v>153.86964808862149</v>
      </c>
      <c r="Q1080">
        <v>2598.4440465962343</v>
      </c>
      <c r="R1080">
        <v>1678.9946147237208</v>
      </c>
      <c r="S1080">
        <v>1</v>
      </c>
      <c r="T1080">
        <f t="shared" si="368"/>
        <v>179.9229521171851</v>
      </c>
      <c r="U1080">
        <f t="shared" si="369"/>
        <v>3.2674924623687741E-2</v>
      </c>
      <c r="V1080">
        <f>IF($F1080="Reduce", INDEX(Model_Assumptions[Values], 2), INDEX(Model_Assumptions[Values], 1))</f>
        <v>-0.4</v>
      </c>
      <c r="W1080">
        <f t="shared" si="370"/>
        <v>25.660180783913649</v>
      </c>
      <c r="X1080">
        <f t="shared" si="383"/>
        <v>4616.8554785024089</v>
      </c>
      <c r="Y1080">
        <f t="shared" si="371"/>
        <v>2719.2851095319947</v>
      </c>
      <c r="Z1080">
        <f t="shared" si="372"/>
        <v>86.875478502409351</v>
      </c>
      <c r="AA1080">
        <f t="shared" si="373"/>
        <v>112.005109531995</v>
      </c>
      <c r="AB1080">
        <f t="shared" si="384"/>
        <v>0.5889907367024757</v>
      </c>
      <c r="AC1080">
        <f t="shared" si="374"/>
        <v>1.3429696697884075E-2</v>
      </c>
      <c r="AD1080">
        <f t="shared" si="375"/>
        <v>1.3429696697884075E-2</v>
      </c>
      <c r="AE1080">
        <f t="shared" si="376"/>
        <v>0.56000000000000061</v>
      </c>
      <c r="AF1080">
        <f t="shared" si="385"/>
        <v>738.75763047843611</v>
      </c>
      <c r="AG1080">
        <f t="shared" si="377"/>
        <v>1.0870352983295792</v>
      </c>
      <c r="AH1080">
        <f t="shared" si="378"/>
        <v>0.72792204910669234</v>
      </c>
      <c r="AI1080">
        <f t="shared" si="386"/>
        <v>0.43999999999999939</v>
      </c>
      <c r="AJ1080">
        <f>MAX(0, $R1080 - $AA1080) * INDEX(Model_Assumptions[Values], 7)</f>
        <v>3133.9790103834516</v>
      </c>
      <c r="AK1080">
        <f>MAX(0, INDEX(Model_Assumptions[Values], 4) - $AD1080)</f>
        <v>3.6570303302115928E-2</v>
      </c>
      <c r="AL1080">
        <f>MAX(0, INDEX(Model_Assumptions[Values], 5) - $AC1080)</f>
        <v>6.5703033021159256E-3</v>
      </c>
      <c r="AM1080">
        <f>INDEX(Model_Assumptions[Values], 6) * MAX(0, INDEX(Model_Assumptions[Values], 3) - $AB1080)^2</f>
        <v>0</v>
      </c>
      <c r="AN1080">
        <f t="shared" si="379"/>
        <v>3162.5848423057269</v>
      </c>
      <c r="AO1080" cm="1">
        <f t="array" ref="AO1080">IFERROR(STDEV(IF($E$2:$E$2201=$E1080, $AJ$2:$AJ$2201)), 0)</f>
        <v>115.11732947620564</v>
      </c>
      <c r="AP1080">
        <f t="shared" si="387"/>
        <v>-0.24849283815420645</v>
      </c>
      <c r="AQ1080">
        <f t="shared" si="380"/>
        <v>3.8313015318035333E-2</v>
      </c>
      <c r="AR1080" cm="1">
        <f t="array" ref="AR1080">IFERROR(STDEV(IF($E$2:$E$2201=$E1080, $AK$2:$AK$2201)), 0)</f>
        <v>6.8284516129448834E-3</v>
      </c>
      <c r="AS1080">
        <f t="shared" si="388"/>
        <v>-0.25521335065415096</v>
      </c>
      <c r="AT1080">
        <f t="shared" si="381"/>
        <v>8.5399924711369486E-3</v>
      </c>
      <c r="AU1080" cm="1">
        <f t="array" ref="AU1080">IFERROR(STDEV(IF($E$2:$E$2201=$E1080, $AL$2:$AL$2201)), 0)</f>
        <v>6.4988619084226564E-3</v>
      </c>
      <c r="AV1080">
        <f t="shared" si="389"/>
        <v>-0.30308216989012587</v>
      </c>
      <c r="AW1080">
        <f t="shared" si="382"/>
        <v>0</v>
      </c>
      <c r="AX1080" cm="1">
        <f t="array" ref="AX1080">IFERROR(STDEV(IF($E$2:$E$2201=$E1080, $AM$2:$AM$2201)), 0)</f>
        <v>0</v>
      </c>
      <c r="AY1080">
        <f t="shared" si="390"/>
        <v>-0.30308216989012587</v>
      </c>
      <c r="AZ1080">
        <f>INDEX(Model_Assumptions[Values],9)*((INDEX(Model_Scenarios[GR Weight],1)*$AG1080)+(INDEX(Model_Scenarios[GP Weight],1)*$AH1080)+(INDEX(Model_Scenarios[LTV Weight],1)*$AI1080))-(INDEX(Model_Scenarios[LTV Weight],1)*$AP1080)-(INDEX(Model_Scenarios[GP Weight],1)*($AS1080+$AV1080+$AY1080))</f>
        <v>2.9524107132849391</v>
      </c>
      <c r="BA1080">
        <f>INDEX(Model_Assumptions[Values],9)*((INDEX(Model_Scenarios[GR Weight],2)*$AG1080)+(INDEX(Model_Scenarios[GP Weight],2)*$AH1080)+(INDEX(Model_Scenarios[LTV Weight],2)*$AI1080))-(INDEX(Model_Scenarios[LTV Weight],2)*$AP1080)-(INDEX(Model_Scenarios[GP Weight],2)*($AS1080+$AV1080+$AY1080))</f>
        <v>3.3069944057409892</v>
      </c>
      <c r="BB1080">
        <f>INDEX(Model_Assumptions[Values],9)*((INDEX(Model_Scenarios[GR Weight],3)*$AG1080)+(INDEX(Model_Scenarios[GP Weight],3)*$AH1080)+(INDEX(Model_Scenarios[LTV Weight],3)*$AI1080))-(INDEX(Model_Scenarios[LTV Weight],3)*$AP1080)-(INDEX(Model_Scenarios[GP Weight],3)*($AS1080+$AV1080+$AY1080))</f>
        <v>3.913537035762408</v>
      </c>
      <c r="BC1080">
        <f>INDEX(Model_Assumptions[Values],9)*((INDEX(Model_Scenarios[GR Weight],4)*$AG1080)+(INDEX(Model_Scenarios[GP Weight],4)*$AH1080)+(INDEX(Model_Scenarios[LTV Weight],4)*$AI1080))-(INDEX(Model_Scenarios[LTV Weight],4)*$AP1080)-(INDEX(Model_Scenarios[GP Weight],4)*($AS1080+$AV1080+$AY1080))</f>
        <v>4.2122054011117767</v>
      </c>
      <c r="BD1080">
        <f>INDEX(Model_Assumptions[Values],9)*((INDEX(Model_Scenarios[GR Weight],5)*$AG1080)+(INDEX(Model_Scenarios[GP Weight],5)*$AH1080)+(INDEX(Model_Scenarios[LTV Weight],5)*$AI1080))-(INDEX(Model_Scenarios[LTV Weight],5)*$AP1080)-(INDEX(Model_Scenarios[GP Weight],5)*($AS1080+$AV1080+$AY1080))</f>
        <v>4.1747018726504557</v>
      </c>
    </row>
    <row r="1081" spans="1:56" x14ac:dyDescent="0.25">
      <c r="A1081">
        <v>1080</v>
      </c>
      <c r="B1081">
        <v>22</v>
      </c>
      <c r="C1081" s="3">
        <v>30</v>
      </c>
      <c r="D1081" s="4">
        <v>0.57999999999999996</v>
      </c>
      <c r="E1081" t="str">
        <v>SKU-1028</v>
      </c>
      <c r="F1081" t="str">
        <v>Raise</v>
      </c>
      <c r="G1081" t="str">
        <v>Full</v>
      </c>
      <c r="H1081">
        <v>174.23</v>
      </c>
      <c r="I1081">
        <v>73.95</v>
      </c>
      <c r="J1081">
        <v>26</v>
      </c>
      <c r="K1081">
        <v>4529.9799999999996</v>
      </c>
      <c r="L1081">
        <v>2607.2799999999997</v>
      </c>
      <c r="M1081">
        <v>0.57556104000459163</v>
      </c>
      <c r="N1081">
        <v>184.39598592354483</v>
      </c>
      <c r="O1081">
        <v>79.919648088621216</v>
      </c>
      <c r="P1081">
        <v>153.86964808862149</v>
      </c>
      <c r="Q1081">
        <v>2598.4440465962343</v>
      </c>
      <c r="R1081">
        <v>1678.9946147237208</v>
      </c>
      <c r="S1081">
        <v>1</v>
      </c>
      <c r="T1081">
        <f t="shared" si="368"/>
        <v>180.12627183565598</v>
      </c>
      <c r="U1081">
        <f t="shared" si="369"/>
        <v>3.3841886217390774E-2</v>
      </c>
      <c r="V1081">
        <f>IF($F1081="Reduce", INDEX(Model_Assumptions[Values], 2), INDEX(Model_Assumptions[Values], 1))</f>
        <v>-0.4</v>
      </c>
      <c r="W1081">
        <f t="shared" si="370"/>
        <v>25.648044383339133</v>
      </c>
      <c r="X1081">
        <f t="shared" si="383"/>
        <v>4619.8866146463142</v>
      </c>
      <c r="Y1081">
        <f t="shared" si="371"/>
        <v>2723.2137324983851</v>
      </c>
      <c r="Z1081">
        <f t="shared" si="372"/>
        <v>89.906614646314665</v>
      </c>
      <c r="AA1081">
        <f t="shared" si="373"/>
        <v>115.93373249838533</v>
      </c>
      <c r="AB1081">
        <f t="shared" si="384"/>
        <v>0.5894546684035592</v>
      </c>
      <c r="AC1081">
        <f t="shared" si="374"/>
        <v>1.3893628398967572E-2</v>
      </c>
      <c r="AD1081">
        <f t="shared" si="375"/>
        <v>1.3893628398967572E-2</v>
      </c>
      <c r="AE1081">
        <f t="shared" si="376"/>
        <v>0.57999999999999885</v>
      </c>
      <c r="AF1081">
        <f t="shared" si="385"/>
        <v>705.17773818396472</v>
      </c>
      <c r="AG1081">
        <f t="shared" si="377"/>
        <v>1.1249625942624162</v>
      </c>
      <c r="AH1081">
        <f t="shared" si="378"/>
        <v>0.75345419930780044</v>
      </c>
      <c r="AI1081">
        <f t="shared" si="386"/>
        <v>0.42000000000000121</v>
      </c>
      <c r="AJ1081">
        <f>MAX(0, $R1081 - $AA1081) * INDEX(Model_Assumptions[Values], 7)</f>
        <v>3126.121764450671</v>
      </c>
      <c r="AK1081">
        <f>MAX(0, INDEX(Model_Assumptions[Values], 4) - $AD1081)</f>
        <v>3.610637160103243E-2</v>
      </c>
      <c r="AL1081">
        <f>MAX(0, INDEX(Model_Assumptions[Values], 5) - $AC1081)</f>
        <v>6.106371601032428E-3</v>
      </c>
      <c r="AM1081">
        <f>INDEX(Model_Assumptions[Values], 6) * MAX(0, INDEX(Model_Assumptions[Values], 3) - $AB1081)^2</f>
        <v>0</v>
      </c>
      <c r="AN1081">
        <f t="shared" si="379"/>
        <v>3162.5848423057269</v>
      </c>
      <c r="AO1081" cm="1">
        <f t="array" ref="AO1081">IFERROR(STDEV(IF($E$2:$E$2201=$E1081, $AJ$2:$AJ$2201)), 0)</f>
        <v>115.11732947620564</v>
      </c>
      <c r="AP1081">
        <f t="shared" si="387"/>
        <v>-0.3167470790103124</v>
      </c>
      <c r="AQ1081">
        <f t="shared" si="380"/>
        <v>3.8313015318035333E-2</v>
      </c>
      <c r="AR1081" cm="1">
        <f t="array" ref="AR1081">IFERROR(STDEV(IF($E$2:$E$2201=$E1081, $AK$2:$AK$2201)), 0)</f>
        <v>6.8284516129448834E-3</v>
      </c>
      <c r="AS1081">
        <f t="shared" si="388"/>
        <v>-0.32315433162324936</v>
      </c>
      <c r="AT1081">
        <f t="shared" si="381"/>
        <v>8.5399924711369486E-3</v>
      </c>
      <c r="AU1081" cm="1">
        <f t="array" ref="AU1081">IFERROR(STDEV(IF($E$2:$E$2201=$E1081, $AL$2:$AL$2201)), 0)</f>
        <v>6.4988619084226564E-3</v>
      </c>
      <c r="AV1081">
        <f t="shared" si="389"/>
        <v>-0.37446877690238328</v>
      </c>
      <c r="AW1081">
        <f t="shared" si="382"/>
        <v>0</v>
      </c>
      <c r="AX1081" cm="1">
        <f t="array" ref="AX1081">IFERROR(STDEV(IF($E$2:$E$2201=$E1081, $AM$2:$AM$2201)), 0)</f>
        <v>0</v>
      </c>
      <c r="AY1081">
        <f t="shared" si="390"/>
        <v>-0.37446877690238328</v>
      </c>
      <c r="AZ1081">
        <f>INDEX(Model_Assumptions[Values],9)*((INDEX(Model_Scenarios[GR Weight],1)*$AG1081)+(INDEX(Model_Scenarios[GP Weight],1)*$AH1081)+(INDEX(Model_Scenarios[LTV Weight],1)*$AI1081))-(INDEX(Model_Scenarios[LTV Weight],1)*$AP1081)-(INDEX(Model_Scenarios[GP Weight],1)*($AS1081+$AV1081+$AY1081))</f>
        <v>2.9798152485361644</v>
      </c>
      <c r="BA1081">
        <f>INDEX(Model_Assumptions[Values],9)*((INDEX(Model_Scenarios[GR Weight],2)*$AG1081)+(INDEX(Model_Scenarios[GP Weight],2)*$AH1081)+(INDEX(Model_Scenarios[LTV Weight],2)*$AI1081))-(INDEX(Model_Scenarios[LTV Weight],2)*$AP1081)-(INDEX(Model_Scenarios[GP Weight],2)*($AS1081+$AV1081+$AY1081))</f>
        <v>3.3824801234469231</v>
      </c>
      <c r="BB1081">
        <f>INDEX(Model_Assumptions[Values],9)*((INDEX(Model_Scenarios[GR Weight],3)*$AG1081)+(INDEX(Model_Scenarios[GP Weight],3)*$AH1081)+(INDEX(Model_Scenarios[LTV Weight],3)*$AI1081))-(INDEX(Model_Scenarios[LTV Weight],3)*$AP1081)-(INDEX(Model_Scenarios[GP Weight],3)*($AS1081+$AV1081+$AY1081))</f>
        <v>4.0666790831206043</v>
      </c>
      <c r="BC1081">
        <f>INDEX(Model_Assumptions[Values],9)*((INDEX(Model_Scenarios[GR Weight],4)*$AG1081)+(INDEX(Model_Scenarios[GP Weight],4)*$AH1081)+(INDEX(Model_Scenarios[LTV Weight],4)*$AI1081))-(INDEX(Model_Scenarios[LTV Weight],4)*$AP1081)-(INDEX(Model_Scenarios[GP Weight],4)*($AS1081+$AV1081+$AY1081))</f>
        <v>4.3874856723507802</v>
      </c>
      <c r="BD1081">
        <f>INDEX(Model_Assumptions[Values],9)*((INDEX(Model_Scenarios[GR Weight],5)*$AG1081)+(INDEX(Model_Scenarios[GP Weight],5)*$AH1081)+(INDEX(Model_Scenarios[LTV Weight],5)*$AI1081))-(INDEX(Model_Scenarios[LTV Weight],5)*$AP1081)-(INDEX(Model_Scenarios[GP Weight],5)*($AS1081+$AV1081+$AY1081))</f>
        <v>4.3907989490968564</v>
      </c>
    </row>
    <row r="1082" spans="1:56" x14ac:dyDescent="0.25">
      <c r="A1082">
        <v>1081</v>
      </c>
      <c r="B1082">
        <v>22</v>
      </c>
      <c r="C1082" s="3">
        <v>31</v>
      </c>
      <c r="D1082" s="4">
        <v>0.6</v>
      </c>
      <c r="E1082" t="str">
        <v>SKU-1028</v>
      </c>
      <c r="F1082" t="str">
        <v>Raise</v>
      </c>
      <c r="G1082" t="str">
        <v>Full</v>
      </c>
      <c r="H1082">
        <v>174.23</v>
      </c>
      <c r="I1082">
        <v>73.95</v>
      </c>
      <c r="J1082">
        <v>26</v>
      </c>
      <c r="K1082">
        <v>4529.9799999999996</v>
      </c>
      <c r="L1082">
        <v>2607.2799999999997</v>
      </c>
      <c r="M1082">
        <v>0.57556104000459163</v>
      </c>
      <c r="N1082">
        <v>184.39598592354483</v>
      </c>
      <c r="O1082">
        <v>79.919648088621216</v>
      </c>
      <c r="P1082">
        <v>153.86964808862149</v>
      </c>
      <c r="Q1082">
        <v>2598.4440465962343</v>
      </c>
      <c r="R1082">
        <v>1678.9946147237208</v>
      </c>
      <c r="S1082">
        <v>1</v>
      </c>
      <c r="T1082">
        <f t="shared" si="368"/>
        <v>180.32959155412689</v>
      </c>
      <c r="U1082">
        <f t="shared" si="369"/>
        <v>3.5008847811093972E-2</v>
      </c>
      <c r="V1082">
        <f>IF($F1082="Reduce", INDEX(Model_Assumptions[Values], 2), INDEX(Model_Assumptions[Values], 1))</f>
        <v>-0.4</v>
      </c>
      <c r="W1082">
        <f t="shared" si="370"/>
        <v>25.635907982764621</v>
      </c>
      <c r="X1082">
        <f t="shared" si="383"/>
        <v>4622.9128156511251</v>
      </c>
      <c r="Y1082">
        <f t="shared" si="371"/>
        <v>2727.137420325681</v>
      </c>
      <c r="Z1082">
        <f t="shared" si="372"/>
        <v>92.932815651125566</v>
      </c>
      <c r="AA1082">
        <f t="shared" si="373"/>
        <v>119.85742032568123</v>
      </c>
      <c r="AB1082">
        <f t="shared" si="384"/>
        <v>0.58991755394841272</v>
      </c>
      <c r="AC1082">
        <f t="shared" si="374"/>
        <v>1.4356513943821092E-2</v>
      </c>
      <c r="AD1082">
        <f t="shared" si="375"/>
        <v>1.4356513943821092E-2</v>
      </c>
      <c r="AE1082">
        <f t="shared" si="376"/>
        <v>0.6</v>
      </c>
      <c r="AF1082">
        <f t="shared" si="385"/>
        <v>671.59784588948833</v>
      </c>
      <c r="AG1082">
        <f t="shared" si="377"/>
        <v>1.1628281389336741</v>
      </c>
      <c r="AH1082">
        <f t="shared" si="378"/>
        <v>0.77895427600282252</v>
      </c>
      <c r="AI1082">
        <f t="shared" si="386"/>
        <v>0.4</v>
      </c>
      <c r="AJ1082">
        <f>MAX(0, $R1082 - $AA1082) * INDEX(Model_Assumptions[Values], 7)</f>
        <v>3118.2743887960792</v>
      </c>
      <c r="AK1082">
        <f>MAX(0, INDEX(Model_Assumptions[Values], 4) - $AD1082)</f>
        <v>3.5643486056178911E-2</v>
      </c>
      <c r="AL1082">
        <f>MAX(0, INDEX(Model_Assumptions[Values], 5) - $AC1082)</f>
        <v>5.6434860561789084E-3</v>
      </c>
      <c r="AM1082">
        <f>INDEX(Model_Assumptions[Values], 6) * MAX(0, INDEX(Model_Assumptions[Values], 3) - $AB1082)^2</f>
        <v>0</v>
      </c>
      <c r="AN1082">
        <f t="shared" si="379"/>
        <v>3162.5848423057269</v>
      </c>
      <c r="AO1082" cm="1">
        <f t="array" ref="AO1082">IFERROR(STDEV(IF($E$2:$E$2201=$E1082, $AJ$2:$AJ$2201)), 0)</f>
        <v>115.11732947620564</v>
      </c>
      <c r="AP1082">
        <f t="shared" si="387"/>
        <v>-0.38491557883825395</v>
      </c>
      <c r="AQ1082">
        <f t="shared" si="380"/>
        <v>3.8313015318035333E-2</v>
      </c>
      <c r="AR1082" cm="1">
        <f t="array" ref="AR1082">IFERROR(STDEV(IF($E$2:$E$2201=$E1082, $AK$2:$AK$2201)), 0)</f>
        <v>6.8284516129448834E-3</v>
      </c>
      <c r="AS1082">
        <f t="shared" si="388"/>
        <v>-0.39094210710898536</v>
      </c>
      <c r="AT1082">
        <f t="shared" si="381"/>
        <v>8.5399924711369486E-3</v>
      </c>
      <c r="AU1082" cm="1">
        <f t="array" ref="AU1082">IFERROR(STDEV(IF($E$2:$E$2201=$E1082, $AL$2:$AL$2201)), 0)</f>
        <v>6.4988619084226564E-3</v>
      </c>
      <c r="AV1082">
        <f t="shared" si="389"/>
        <v>-0.44569440861700865</v>
      </c>
      <c r="AW1082">
        <f t="shared" si="382"/>
        <v>0</v>
      </c>
      <c r="AX1082" cm="1">
        <f t="array" ref="AX1082">IFERROR(STDEV(IF($E$2:$E$2201=$E1082, $AM$2:$AM$2201)), 0)</f>
        <v>0</v>
      </c>
      <c r="AY1082">
        <f t="shared" si="390"/>
        <v>-0.44569440861700865</v>
      </c>
      <c r="AZ1082">
        <f>INDEX(Model_Assumptions[Values],9)*((INDEX(Model_Scenarios[GR Weight],1)*$AG1082)+(INDEX(Model_Scenarios[GP Weight],1)*$AH1082)+(INDEX(Model_Scenarios[LTV Weight],1)*$AI1082))-(INDEX(Model_Scenarios[LTV Weight],1)*$AP1082)-(INDEX(Model_Scenarios[GP Weight],1)*($AS1082+$AV1082+$AY1082))</f>
        <v>3.0070567629731526</v>
      </c>
      <c r="BA1082">
        <f>INDEX(Model_Assumptions[Values],9)*((INDEX(Model_Scenarios[GR Weight],2)*$AG1082)+(INDEX(Model_Scenarios[GP Weight],2)*$AH1082)+(INDEX(Model_Scenarios[LTV Weight],2)*$AI1082))-(INDEX(Model_Scenarios[LTV Weight],2)*$AP1082)-(INDEX(Model_Scenarios[GP Weight],2)*($AS1082+$AV1082+$AY1082))</f>
        <v>3.4577366913165437</v>
      </c>
      <c r="BB1082">
        <f>INDEX(Model_Assumptions[Values],9)*((INDEX(Model_Scenarios[GR Weight],3)*$AG1082)+(INDEX(Model_Scenarios[GP Weight],3)*$AH1082)+(INDEX(Model_Scenarios[LTV Weight],3)*$AI1082))-(INDEX(Model_Scenarios[LTV Weight],3)*$AP1082)-(INDEX(Model_Scenarios[GP Weight],3)*($AS1082+$AV1082+$AY1082))</f>
        <v>4.2194872117273849</v>
      </c>
      <c r="BC1082">
        <f>INDEX(Model_Assumptions[Values],9)*((INDEX(Model_Scenarios[GR Weight],4)*$AG1082)+(INDEX(Model_Scenarios[GP Weight],4)*$AH1082)+(INDEX(Model_Scenarios[LTV Weight],4)*$AI1082))-(INDEX(Model_Scenarios[LTV Weight],4)*$AP1082)-(INDEX(Model_Scenarios[GP Weight],4)*($AS1082+$AV1082+$AY1082))</f>
        <v>4.5624097233103953</v>
      </c>
      <c r="BD1082">
        <f>INDEX(Model_Assumptions[Values],9)*((INDEX(Model_Scenarios[GR Weight],5)*$AG1082)+(INDEX(Model_Scenarios[GP Weight],5)*$AH1082)+(INDEX(Model_Scenarios[LTV Weight],5)*$AI1082))-(INDEX(Model_Scenarios[LTV Weight],5)*$AP1082)-(INDEX(Model_Scenarios[GP Weight],5)*($AS1082+$AV1082+$AY1082))</f>
        <v>4.6064633010396516</v>
      </c>
    </row>
    <row r="1083" spans="1:56" x14ac:dyDescent="0.25">
      <c r="A1083">
        <v>1082</v>
      </c>
      <c r="B1083">
        <v>22</v>
      </c>
      <c r="C1083" s="3">
        <v>32</v>
      </c>
      <c r="D1083" s="4">
        <v>0.62</v>
      </c>
      <c r="E1083" t="str">
        <v>SKU-1028</v>
      </c>
      <c r="F1083" t="str">
        <v>Raise</v>
      </c>
      <c r="G1083" t="str">
        <v>Full</v>
      </c>
      <c r="H1083">
        <v>174.23</v>
      </c>
      <c r="I1083">
        <v>73.95</v>
      </c>
      <c r="J1083">
        <v>26</v>
      </c>
      <c r="K1083">
        <v>4529.9799999999996</v>
      </c>
      <c r="L1083">
        <v>2607.2799999999997</v>
      </c>
      <c r="M1083">
        <v>0.57556104000459163</v>
      </c>
      <c r="N1083">
        <v>184.39598592354483</v>
      </c>
      <c r="O1083">
        <v>79.919648088621216</v>
      </c>
      <c r="P1083">
        <v>153.86964808862149</v>
      </c>
      <c r="Q1083">
        <v>2598.4440465962343</v>
      </c>
      <c r="R1083">
        <v>1678.9946147237208</v>
      </c>
      <c r="S1083">
        <v>1</v>
      </c>
      <c r="T1083">
        <f t="shared" si="368"/>
        <v>180.5329112725978</v>
      </c>
      <c r="U1083">
        <f t="shared" si="369"/>
        <v>3.6175809404797171E-2</v>
      </c>
      <c r="V1083">
        <f>IF($F1083="Reduce", INDEX(Model_Assumptions[Values], 2), INDEX(Model_Assumptions[Values], 1))</f>
        <v>-0.4</v>
      </c>
      <c r="W1083">
        <f t="shared" si="370"/>
        <v>25.623771582190109</v>
      </c>
      <c r="X1083">
        <f t="shared" si="383"/>
        <v>4625.9340815168398</v>
      </c>
      <c r="Y1083">
        <f t="shared" si="371"/>
        <v>2731.0561730138811</v>
      </c>
      <c r="Z1083">
        <f t="shared" si="372"/>
        <v>95.954081516840233</v>
      </c>
      <c r="AA1083">
        <f t="shared" si="373"/>
        <v>123.77617301388136</v>
      </c>
      <c r="AB1083">
        <f t="shared" si="384"/>
        <v>0.59037939687164109</v>
      </c>
      <c r="AC1083">
        <f t="shared" si="374"/>
        <v>1.4818356867049465E-2</v>
      </c>
      <c r="AD1083">
        <f t="shared" si="375"/>
        <v>1.4818356867049465E-2</v>
      </c>
      <c r="AE1083">
        <f t="shared" si="376"/>
        <v>0.62000000000000111</v>
      </c>
      <c r="AF1083">
        <f t="shared" si="385"/>
        <v>638.01795359501205</v>
      </c>
      <c r="AG1083">
        <f t="shared" si="377"/>
        <v>1.2006319323433303</v>
      </c>
      <c r="AH1083">
        <f t="shared" si="378"/>
        <v>0.8044222791917498</v>
      </c>
      <c r="AI1083">
        <f t="shared" si="386"/>
        <v>0.37999999999999889</v>
      </c>
      <c r="AJ1083">
        <f>MAX(0, $R1083 - $AA1083) * INDEX(Model_Assumptions[Values], 7)</f>
        <v>3110.4368834196789</v>
      </c>
      <c r="AK1083">
        <f>MAX(0, INDEX(Model_Assumptions[Values], 4) - $AD1083)</f>
        <v>3.5181643132950538E-2</v>
      </c>
      <c r="AL1083">
        <f>MAX(0, INDEX(Model_Assumptions[Values], 5) - $AC1083)</f>
        <v>5.1816431329505357E-3</v>
      </c>
      <c r="AM1083">
        <f>INDEX(Model_Assumptions[Values], 6) * MAX(0, INDEX(Model_Assumptions[Values], 3) - $AB1083)^2</f>
        <v>0</v>
      </c>
      <c r="AN1083">
        <f t="shared" si="379"/>
        <v>3162.5848423057269</v>
      </c>
      <c r="AO1083" cm="1">
        <f t="array" ref="AO1083">IFERROR(STDEV(IF($E$2:$E$2201=$E1083, $AJ$2:$AJ$2201)), 0)</f>
        <v>115.11732947620564</v>
      </c>
      <c r="AP1083">
        <f t="shared" si="387"/>
        <v>-0.4529983376380074</v>
      </c>
      <c r="AQ1083">
        <f t="shared" si="380"/>
        <v>3.8313015318035333E-2</v>
      </c>
      <c r="AR1083" cm="1">
        <f t="array" ref="AR1083">IFERROR(STDEV(IF($E$2:$E$2201=$E1083, $AK$2:$AK$2201)), 0)</f>
        <v>6.8284516129448834E-3</v>
      </c>
      <c r="AS1083">
        <f t="shared" si="388"/>
        <v>-0.45857719474039571</v>
      </c>
      <c r="AT1083">
        <f t="shared" si="381"/>
        <v>8.5399924711369486E-3</v>
      </c>
      <c r="AU1083" cm="1">
        <f t="array" ref="AU1083">IFERROR(STDEV(IF($E$2:$E$2201=$E1083, $AL$2:$AL$2201)), 0)</f>
        <v>6.4988619084226564E-3</v>
      </c>
      <c r="AV1083">
        <f t="shared" si="389"/>
        <v>-0.51675960891458927</v>
      </c>
      <c r="AW1083">
        <f t="shared" si="382"/>
        <v>0</v>
      </c>
      <c r="AX1083" cm="1">
        <f t="array" ref="AX1083">IFERROR(STDEV(IF($E$2:$E$2201=$E1083, $AM$2:$AM$2201)), 0)</f>
        <v>0</v>
      </c>
      <c r="AY1083">
        <f t="shared" si="390"/>
        <v>-0.51675960891458927</v>
      </c>
      <c r="AZ1083">
        <f>INDEX(Model_Assumptions[Values],9)*((INDEX(Model_Scenarios[GR Weight],1)*$AG1083)+(INDEX(Model_Scenarios[GP Weight],1)*$AH1083)+(INDEX(Model_Scenarios[LTV Weight],1)*$AI1083))-(INDEX(Model_Scenarios[LTV Weight],1)*$AP1083)-(INDEX(Model_Scenarios[GP Weight],1)*($AS1083+$AV1083+$AY1083))</f>
        <v>3.0341354171348991</v>
      </c>
      <c r="BA1083">
        <f>INDEX(Model_Assumptions[Values],9)*((INDEX(Model_Scenarios[GR Weight],2)*$AG1083)+(INDEX(Model_Scenarios[GP Weight],2)*$AH1083)+(INDEX(Model_Scenarios[LTV Weight],2)*$AI1083))-(INDEX(Model_Scenarios[LTV Weight],2)*$AP1083)-(INDEX(Model_Scenarios[GP Weight],2)*($AS1083+$AV1083+$AY1083))</f>
        <v>3.5327644304278638</v>
      </c>
      <c r="BB1083">
        <f>INDEX(Model_Assumptions[Values],9)*((INDEX(Model_Scenarios[GR Weight],3)*$AG1083)+(INDEX(Model_Scenarios[GP Weight],3)*$AH1083)+(INDEX(Model_Scenarios[LTV Weight],3)*$AI1083))-(INDEX(Model_Scenarios[LTV Weight],3)*$AP1083)-(INDEX(Model_Scenarios[GP Weight],3)*($AS1083+$AV1083+$AY1083))</f>
        <v>4.3719619834692764</v>
      </c>
      <c r="BC1083">
        <f>INDEX(Model_Assumptions[Values],9)*((INDEX(Model_Scenarios[GR Weight],4)*$AG1083)+(INDEX(Model_Scenarios[GP Weight],4)*$AH1083)+(INDEX(Model_Scenarios[LTV Weight],4)*$AI1083))-(INDEX(Model_Scenarios[LTV Weight],4)*$AP1083)-(INDEX(Model_Scenarios[GP Weight],4)*($AS1083+$AV1083+$AY1083))</f>
        <v>4.7369781158771413</v>
      </c>
      <c r="BD1083">
        <f>INDEX(Model_Assumptions[Values],9)*((INDEX(Model_Scenarios[GR Weight],5)*$AG1083)+(INDEX(Model_Scenarios[GP Weight],5)*$AH1083)+(INDEX(Model_Scenarios[LTV Weight],5)*$AI1083))-(INDEX(Model_Scenarios[LTV Weight],5)*$AP1083)-(INDEX(Model_Scenarios[GP Weight],5)*($AS1083+$AV1083+$AY1083))</f>
        <v>4.8216958114434094</v>
      </c>
    </row>
    <row r="1084" spans="1:56" x14ac:dyDescent="0.25">
      <c r="A1084">
        <v>1083</v>
      </c>
      <c r="B1084">
        <v>22</v>
      </c>
      <c r="C1084" s="3">
        <v>33</v>
      </c>
      <c r="D1084" s="4">
        <v>0.64</v>
      </c>
      <c r="E1084" t="str">
        <v>SKU-1028</v>
      </c>
      <c r="F1084" t="str">
        <v>Raise</v>
      </c>
      <c r="G1084" t="str">
        <v>Full</v>
      </c>
      <c r="H1084">
        <v>174.23</v>
      </c>
      <c r="I1084">
        <v>73.95</v>
      </c>
      <c r="J1084">
        <v>26</v>
      </c>
      <c r="K1084">
        <v>4529.9799999999996</v>
      </c>
      <c r="L1084">
        <v>2607.2799999999997</v>
      </c>
      <c r="M1084">
        <v>0.57556104000459163</v>
      </c>
      <c r="N1084">
        <v>184.39598592354483</v>
      </c>
      <c r="O1084">
        <v>79.919648088621216</v>
      </c>
      <c r="P1084">
        <v>153.86964808862149</v>
      </c>
      <c r="Q1084">
        <v>2598.4440465962343</v>
      </c>
      <c r="R1084">
        <v>1678.9946147237208</v>
      </c>
      <c r="S1084">
        <v>1</v>
      </c>
      <c r="T1084">
        <f t="shared" si="368"/>
        <v>180.73623099106868</v>
      </c>
      <c r="U1084">
        <f t="shared" si="369"/>
        <v>3.7342770998500203E-2</v>
      </c>
      <c r="V1084">
        <f>IF($F1084="Reduce", INDEX(Model_Assumptions[Values], 2), INDEX(Model_Assumptions[Values], 1))</f>
        <v>-0.4</v>
      </c>
      <c r="W1084">
        <f t="shared" si="370"/>
        <v>25.611635181615597</v>
      </c>
      <c r="X1084">
        <f t="shared" si="383"/>
        <v>4628.9504122434582</v>
      </c>
      <c r="Y1084">
        <f t="shared" si="371"/>
        <v>2734.969990562985</v>
      </c>
      <c r="Z1084">
        <f t="shared" si="372"/>
        <v>98.970412243458668</v>
      </c>
      <c r="AA1084">
        <f t="shared" si="373"/>
        <v>127.68999056298526</v>
      </c>
      <c r="AB1084">
        <f t="shared" si="384"/>
        <v>0.59084020069194465</v>
      </c>
      <c r="AC1084">
        <f t="shared" si="374"/>
        <v>1.5279160687353022E-2</v>
      </c>
      <c r="AD1084">
        <f t="shared" si="375"/>
        <v>1.5279160687353022E-2</v>
      </c>
      <c r="AE1084">
        <f t="shared" si="376"/>
        <v>0.63999999999999946</v>
      </c>
      <c r="AF1084">
        <f t="shared" si="385"/>
        <v>604.43806130054043</v>
      </c>
      <c r="AG1084">
        <f t="shared" si="377"/>
        <v>1.2383739744913849</v>
      </c>
      <c r="AH1084">
        <f t="shared" si="378"/>
        <v>0.82985820887457928</v>
      </c>
      <c r="AI1084">
        <f t="shared" si="386"/>
        <v>0.36000000000000054</v>
      </c>
      <c r="AJ1084">
        <f>MAX(0, $R1084 - $AA1084) * INDEX(Model_Assumptions[Values], 7)</f>
        <v>3102.6092483214711</v>
      </c>
      <c r="AK1084">
        <f>MAX(0, INDEX(Model_Assumptions[Values], 4) - $AD1084)</f>
        <v>3.4720839312646981E-2</v>
      </c>
      <c r="AL1084">
        <f>MAX(0, INDEX(Model_Assumptions[Values], 5) - $AC1084)</f>
        <v>4.7208393126469787E-3</v>
      </c>
      <c r="AM1084">
        <f>INDEX(Model_Assumptions[Values], 6) * MAX(0, INDEX(Model_Assumptions[Values], 3) - $AB1084)^2</f>
        <v>0</v>
      </c>
      <c r="AN1084">
        <f t="shared" si="379"/>
        <v>3162.5848423057269</v>
      </c>
      <c r="AO1084" cm="1">
        <f t="array" ref="AO1084">IFERROR(STDEV(IF($E$2:$E$2201=$E1084, $AJ$2:$AJ$2201)), 0)</f>
        <v>115.11732947620564</v>
      </c>
      <c r="AP1084">
        <f t="shared" si="387"/>
        <v>-0.52099535540956488</v>
      </c>
      <c r="AQ1084">
        <f t="shared" si="380"/>
        <v>3.8313015318035333E-2</v>
      </c>
      <c r="AR1084" cm="1">
        <f t="array" ref="AR1084">IFERROR(STDEV(IF($E$2:$E$2201=$E1084, $AK$2:$AK$2201)), 0)</f>
        <v>6.8284516129448834E-3</v>
      </c>
      <c r="AS1084">
        <f t="shared" si="388"/>
        <v>-0.52606010981736551</v>
      </c>
      <c r="AT1084">
        <f t="shared" si="381"/>
        <v>8.5399924711369486E-3</v>
      </c>
      <c r="AU1084" cm="1">
        <f t="array" ref="AU1084">IFERROR(STDEV(IF($E$2:$E$2201=$E1084, $AL$2:$AL$2201)), 0)</f>
        <v>6.4988619084226564E-3</v>
      </c>
      <c r="AV1084">
        <f t="shared" si="389"/>
        <v>-0.58766491922843755</v>
      </c>
      <c r="AW1084">
        <f t="shared" si="382"/>
        <v>0</v>
      </c>
      <c r="AX1084" cm="1">
        <f t="array" ref="AX1084">IFERROR(STDEV(IF($E$2:$E$2201=$E1084, $AM$2:$AM$2201)), 0)</f>
        <v>0</v>
      </c>
      <c r="AY1084">
        <f t="shared" si="390"/>
        <v>-0.58766491922843755</v>
      </c>
      <c r="AZ1084">
        <f>INDEX(Model_Assumptions[Values],9)*((INDEX(Model_Scenarios[GR Weight],1)*$AG1084)+(INDEX(Model_Scenarios[GP Weight],1)*$AH1084)+(INDEX(Model_Scenarios[LTV Weight],1)*$AI1084))-(INDEX(Model_Scenarios[LTV Weight],1)*$AP1084)-(INDEX(Model_Scenarios[GP Weight],1)*($AS1084+$AV1084+$AY1084))</f>
        <v>3.0610513708380602</v>
      </c>
      <c r="BA1084">
        <f>INDEX(Model_Assumptions[Values],9)*((INDEX(Model_Scenarios[GR Weight],2)*$AG1084)+(INDEX(Model_Scenarios[GP Weight],2)*$AH1084)+(INDEX(Model_Scenarios[LTV Weight],2)*$AI1084))-(INDEX(Model_Scenarios[LTV Weight],2)*$AP1084)-(INDEX(Model_Scenarios[GP Weight],2)*($AS1084+$AV1084+$AY1084))</f>
        <v>3.607563660414185</v>
      </c>
      <c r="BB1084">
        <f>INDEX(Model_Assumptions[Values],9)*((INDEX(Model_Scenarios[GR Weight],3)*$AG1084)+(INDEX(Model_Scenarios[GP Weight],3)*$AH1084)+(INDEX(Model_Scenarios[LTV Weight],3)*$AI1084))-(INDEX(Model_Scenarios[LTV Weight],3)*$AP1084)-(INDEX(Model_Scenarios[GP Weight],3)*($AS1084+$AV1084+$AY1084))</f>
        <v>4.5241039577045559</v>
      </c>
      <c r="BC1084">
        <f>INDEX(Model_Assumptions[Values],9)*((INDEX(Model_Scenarios[GR Weight],4)*$AG1084)+(INDEX(Model_Scenarios[GP Weight],4)*$AH1084)+(INDEX(Model_Scenarios[LTV Weight],4)*$AI1084))-(INDEX(Model_Scenarios[LTV Weight],4)*$AP1084)-(INDEX(Model_Scenarios[GP Weight],4)*($AS1084+$AV1084+$AY1084))</f>
        <v>4.9111914094092928</v>
      </c>
      <c r="BD1084">
        <f>INDEX(Model_Assumptions[Values],9)*((INDEX(Model_Scenarios[GR Weight],5)*$AG1084)+(INDEX(Model_Scenarios[GP Weight],5)*$AH1084)+(INDEX(Model_Scenarios[LTV Weight],5)*$AI1084))-(INDEX(Model_Scenarios[LTV Weight],5)*$AP1084)-(INDEX(Model_Scenarios[GP Weight],5)*($AS1084+$AV1084+$AY1084))</f>
        <v>5.0364973592997018</v>
      </c>
    </row>
    <row r="1085" spans="1:56" x14ac:dyDescent="0.25">
      <c r="A1085">
        <v>1084</v>
      </c>
      <c r="B1085">
        <v>22</v>
      </c>
      <c r="C1085" s="3">
        <v>34</v>
      </c>
      <c r="D1085" s="4">
        <v>0.66</v>
      </c>
      <c r="E1085" t="str">
        <v>SKU-1028</v>
      </c>
      <c r="F1085" t="str">
        <v>Raise</v>
      </c>
      <c r="G1085" t="str">
        <v>Full</v>
      </c>
      <c r="H1085">
        <v>174.23</v>
      </c>
      <c r="I1085">
        <v>73.95</v>
      </c>
      <c r="J1085">
        <v>26</v>
      </c>
      <c r="K1085">
        <v>4529.9799999999996</v>
      </c>
      <c r="L1085">
        <v>2607.2799999999997</v>
      </c>
      <c r="M1085">
        <v>0.57556104000459163</v>
      </c>
      <c r="N1085">
        <v>184.39598592354483</v>
      </c>
      <c r="O1085">
        <v>79.919648088621216</v>
      </c>
      <c r="P1085">
        <v>153.86964808862149</v>
      </c>
      <c r="Q1085">
        <v>2598.4440465962343</v>
      </c>
      <c r="R1085">
        <v>1678.9946147237208</v>
      </c>
      <c r="S1085">
        <v>1</v>
      </c>
      <c r="T1085">
        <f t="shared" si="368"/>
        <v>180.93955070953959</v>
      </c>
      <c r="U1085">
        <f t="shared" si="369"/>
        <v>3.8509732592203402E-2</v>
      </c>
      <c r="V1085">
        <f>IF($F1085="Reduce", INDEX(Model_Assumptions[Values], 2), INDEX(Model_Assumptions[Values], 1))</f>
        <v>-0.4</v>
      </c>
      <c r="W1085">
        <f t="shared" si="370"/>
        <v>25.599498781041085</v>
      </c>
      <c r="X1085">
        <f t="shared" si="383"/>
        <v>4631.9618078309804</v>
      </c>
      <c r="Y1085">
        <f t="shared" si="371"/>
        <v>2738.8788729729922</v>
      </c>
      <c r="Z1085">
        <f t="shared" si="372"/>
        <v>101.98180783098087</v>
      </c>
      <c r="AA1085">
        <f t="shared" si="373"/>
        <v>131.59887297299247</v>
      </c>
      <c r="AB1085">
        <f t="shared" si="384"/>
        <v>0.59129996891220771</v>
      </c>
      <c r="AC1085">
        <f t="shared" si="374"/>
        <v>1.5738928907616079E-2</v>
      </c>
      <c r="AD1085">
        <f t="shared" si="375"/>
        <v>1.5738928907616079E-2</v>
      </c>
      <c r="AE1085">
        <f t="shared" si="376"/>
        <v>0.66000000000000059</v>
      </c>
      <c r="AF1085">
        <f t="shared" si="385"/>
        <v>570.85816900606414</v>
      </c>
      <c r="AG1085">
        <f t="shared" si="377"/>
        <v>1.2760542653778379</v>
      </c>
      <c r="AH1085">
        <f t="shared" si="378"/>
        <v>0.85526206505130808</v>
      </c>
      <c r="AI1085">
        <f t="shared" si="386"/>
        <v>0.33999999999999947</v>
      </c>
      <c r="AJ1085">
        <f>MAX(0, $R1085 - $AA1085) * INDEX(Model_Assumptions[Values], 7)</f>
        <v>3094.7914835014567</v>
      </c>
      <c r="AK1085">
        <f>MAX(0, INDEX(Model_Assumptions[Values], 4) - $AD1085)</f>
        <v>3.4261071092383924E-2</v>
      </c>
      <c r="AL1085">
        <f>MAX(0, INDEX(Model_Assumptions[Values], 5) - $AC1085)</f>
        <v>4.2610710923839216E-3</v>
      </c>
      <c r="AM1085">
        <f>INDEX(Model_Assumptions[Values], 6) * MAX(0, INDEX(Model_Assumptions[Values], 3) - $AB1085)^2</f>
        <v>0</v>
      </c>
      <c r="AN1085">
        <f t="shared" si="379"/>
        <v>3162.5848423057269</v>
      </c>
      <c r="AO1085" cm="1">
        <f t="array" ref="AO1085">IFERROR(STDEV(IF($E$2:$E$2201=$E1085, $AJ$2:$AJ$2201)), 0)</f>
        <v>115.11732947620564</v>
      </c>
      <c r="AP1085">
        <f t="shared" si="387"/>
        <v>-0.5889066321529185</v>
      </c>
      <c r="AQ1085">
        <f t="shared" si="380"/>
        <v>3.8313015318035333E-2</v>
      </c>
      <c r="AR1085" cm="1">
        <f t="array" ref="AR1085">IFERROR(STDEV(IF($E$2:$E$2201=$E1085, $AK$2:$AK$2201)), 0)</f>
        <v>6.8284516129448834E-3</v>
      </c>
      <c r="AS1085">
        <f t="shared" si="388"/>
        <v>-0.59339136532358627</v>
      </c>
      <c r="AT1085">
        <f t="shared" si="381"/>
        <v>8.5399924711369486E-3</v>
      </c>
      <c r="AU1085" cm="1">
        <f t="array" ref="AU1085">IFERROR(STDEV(IF($E$2:$E$2201=$E1085, $AL$2:$AL$2201)), 0)</f>
        <v>6.4988619084226564E-3</v>
      </c>
      <c r="AV1085">
        <f t="shared" si="389"/>
        <v>-0.65841087855820701</v>
      </c>
      <c r="AW1085">
        <f t="shared" si="382"/>
        <v>0</v>
      </c>
      <c r="AX1085" cm="1">
        <f t="array" ref="AX1085">IFERROR(STDEV(IF($E$2:$E$2201=$E1085, $AM$2:$AM$2201)), 0)</f>
        <v>0</v>
      </c>
      <c r="AY1085">
        <f t="shared" si="390"/>
        <v>-0.65841087855820701</v>
      </c>
      <c r="AZ1085">
        <f>INDEX(Model_Assumptions[Values],9)*((INDEX(Model_Scenarios[GR Weight],1)*$AG1085)+(INDEX(Model_Scenarios[GP Weight],1)*$AH1085)+(INDEX(Model_Scenarios[LTV Weight],1)*$AI1085))-(INDEX(Model_Scenarios[LTV Weight],1)*$AP1085)-(INDEX(Model_Scenarios[GP Weight],1)*($AS1085+$AV1085+$AY1085))</f>
        <v>3.0878047831809057</v>
      </c>
      <c r="BA1085">
        <f>INDEX(Model_Assumptions[Values],9)*((INDEX(Model_Scenarios[GR Weight],2)*$AG1085)+(INDEX(Model_Scenarios[GP Weight],2)*$AH1085)+(INDEX(Model_Scenarios[LTV Weight],2)*$AI1085))-(INDEX(Model_Scenarios[LTV Weight],2)*$AP1085)-(INDEX(Model_Scenarios[GP Weight],2)*($AS1085+$AV1085+$AY1085))</f>
        <v>3.6821346994720821</v>
      </c>
      <c r="BB1085">
        <f>INDEX(Model_Assumptions[Values],9)*((INDEX(Model_Scenarios[GR Weight],3)*$AG1085)+(INDEX(Model_Scenarios[GP Weight],3)*$AH1085)+(INDEX(Model_Scenarios[LTV Weight],3)*$AI1085))-(INDEX(Model_Scenarios[LTV Weight],3)*$AP1085)-(INDEX(Model_Scenarios[GP Weight],3)*($AS1085+$AV1085+$AY1085))</f>
        <v>4.6759136912772528</v>
      </c>
      <c r="BC1085">
        <f>INDEX(Model_Assumptions[Values],9)*((INDEX(Model_Scenarios[GR Weight],4)*$AG1085)+(INDEX(Model_Scenarios[GP Weight],4)*$AH1085)+(INDEX(Model_Scenarios[LTV Weight],4)*$AI1085))-(INDEX(Model_Scenarios[LTV Weight],4)*$AP1085)-(INDEX(Model_Scenarios[GP Weight],4)*($AS1085+$AV1085+$AY1085))</f>
        <v>5.08505016075088</v>
      </c>
      <c r="BD1085">
        <f>INDEX(Model_Assumptions[Values],9)*((INDEX(Model_Scenarios[GR Weight],5)*$AG1085)+(INDEX(Model_Scenarios[GP Weight],5)*$AH1085)+(INDEX(Model_Scenarios[LTV Weight],5)*$AI1085))-(INDEX(Model_Scenarios[LTV Weight],5)*$AP1085)-(INDEX(Model_Scenarios[GP Weight],5)*($AS1085+$AV1085+$AY1085))</f>
        <v>5.2508688196491651</v>
      </c>
    </row>
    <row r="1086" spans="1:56" x14ac:dyDescent="0.25">
      <c r="A1086">
        <v>1085</v>
      </c>
      <c r="B1086">
        <v>22</v>
      </c>
      <c r="C1086" s="3">
        <v>35</v>
      </c>
      <c r="D1086" s="4">
        <v>0.68</v>
      </c>
      <c r="E1086" t="str">
        <v>SKU-1028</v>
      </c>
      <c r="F1086" t="str">
        <v>Raise</v>
      </c>
      <c r="G1086" t="str">
        <v>Full</v>
      </c>
      <c r="H1086">
        <v>174.23</v>
      </c>
      <c r="I1086">
        <v>73.95</v>
      </c>
      <c r="J1086">
        <v>26</v>
      </c>
      <c r="K1086">
        <v>4529.9799999999996</v>
      </c>
      <c r="L1086">
        <v>2607.2799999999997</v>
      </c>
      <c r="M1086">
        <v>0.57556104000459163</v>
      </c>
      <c r="N1086">
        <v>184.39598592354483</v>
      </c>
      <c r="O1086">
        <v>79.919648088621216</v>
      </c>
      <c r="P1086">
        <v>153.86964808862149</v>
      </c>
      <c r="Q1086">
        <v>2598.4440465962343</v>
      </c>
      <c r="R1086">
        <v>1678.9946147237208</v>
      </c>
      <c r="S1086">
        <v>1</v>
      </c>
      <c r="T1086">
        <f t="shared" si="368"/>
        <v>181.14287042801047</v>
      </c>
      <c r="U1086">
        <f t="shared" si="369"/>
        <v>3.9676694185906441E-2</v>
      </c>
      <c r="V1086">
        <f>IF($F1086="Reduce", INDEX(Model_Assumptions[Values], 2), INDEX(Model_Assumptions[Values], 1))</f>
        <v>-0.4</v>
      </c>
      <c r="W1086">
        <f t="shared" si="370"/>
        <v>25.587362380466573</v>
      </c>
      <c r="X1086">
        <f t="shared" si="383"/>
        <v>4634.9682682794055</v>
      </c>
      <c r="Y1086">
        <f t="shared" si="371"/>
        <v>2742.7828202439023</v>
      </c>
      <c r="Z1086">
        <f t="shared" si="372"/>
        <v>104.98826827940593</v>
      </c>
      <c r="AA1086">
        <f t="shared" si="373"/>
        <v>135.50282024390253</v>
      </c>
      <c r="AB1086">
        <f t="shared" si="384"/>
        <v>0.59175870501958783</v>
      </c>
      <c r="AC1086">
        <f t="shared" si="374"/>
        <v>1.6197665014996199E-2</v>
      </c>
      <c r="AD1086">
        <f t="shared" si="375"/>
        <v>1.6197665014996199E-2</v>
      </c>
      <c r="AE1086">
        <f t="shared" si="376"/>
        <v>0.67999999999999883</v>
      </c>
      <c r="AF1086">
        <f t="shared" si="385"/>
        <v>537.27827671159264</v>
      </c>
      <c r="AG1086">
        <f t="shared" si="377"/>
        <v>1.3136728050026778</v>
      </c>
      <c r="AH1086">
        <f t="shared" si="378"/>
        <v>0.88063384772193309</v>
      </c>
      <c r="AI1086">
        <f t="shared" si="386"/>
        <v>0.32000000000000117</v>
      </c>
      <c r="AJ1086">
        <f>MAX(0, $R1086 - $AA1086) * INDEX(Model_Assumptions[Values], 7)</f>
        <v>3086.9835889596366</v>
      </c>
      <c r="AK1086">
        <f>MAX(0, INDEX(Model_Assumptions[Values], 4) - $AD1086)</f>
        <v>3.3802334985003804E-2</v>
      </c>
      <c r="AL1086">
        <f>MAX(0, INDEX(Model_Assumptions[Values], 5) - $AC1086)</f>
        <v>3.8023349850038017E-3</v>
      </c>
      <c r="AM1086">
        <f>INDEX(Model_Assumptions[Values], 6) * MAX(0, INDEX(Model_Assumptions[Values], 3) - $AB1086)^2</f>
        <v>0</v>
      </c>
      <c r="AN1086">
        <f t="shared" si="379"/>
        <v>3162.5848423057269</v>
      </c>
      <c r="AO1086" cm="1">
        <f t="array" ref="AO1086">IFERROR(STDEV(IF($E$2:$E$2201=$E1086, $AJ$2:$AJ$2201)), 0)</f>
        <v>115.11732947620564</v>
      </c>
      <c r="AP1086">
        <f t="shared" si="387"/>
        <v>-0.65673216786806032</v>
      </c>
      <c r="AQ1086">
        <f t="shared" si="380"/>
        <v>3.8313015318035333E-2</v>
      </c>
      <c r="AR1086" cm="1">
        <f t="array" ref="AR1086">IFERROR(STDEV(IF($E$2:$E$2201=$E1086, $AK$2:$AK$2201)), 0)</f>
        <v>6.8284516129448834E-3</v>
      </c>
      <c r="AS1086">
        <f t="shared" si="388"/>
        <v>-0.66057147193962806</v>
      </c>
      <c r="AT1086">
        <f t="shared" si="381"/>
        <v>8.5399924711369486E-3</v>
      </c>
      <c r="AU1086" cm="1">
        <f t="array" ref="AU1086">IFERROR(STDEV(IF($E$2:$E$2201=$E1086, $AL$2:$AL$2201)), 0)</f>
        <v>6.4988619084226564E-3</v>
      </c>
      <c r="AV1086">
        <f t="shared" si="389"/>
        <v>-0.72899802348362674</v>
      </c>
      <c r="AW1086">
        <f t="shared" si="382"/>
        <v>0</v>
      </c>
      <c r="AX1086" cm="1">
        <f t="array" ref="AX1086">IFERROR(STDEV(IF($E$2:$E$2201=$E1086, $AM$2:$AM$2201)), 0)</f>
        <v>0</v>
      </c>
      <c r="AY1086">
        <f t="shared" si="390"/>
        <v>-0.72899802348362674</v>
      </c>
      <c r="AZ1086">
        <f>INDEX(Model_Assumptions[Values],9)*((INDEX(Model_Scenarios[GR Weight],1)*$AG1086)+(INDEX(Model_Scenarios[GP Weight],1)*$AH1086)+(INDEX(Model_Scenarios[LTV Weight],1)*$AI1086))-(INDEX(Model_Scenarios[LTV Weight],1)*$AP1086)-(INDEX(Model_Scenarios[GP Weight],1)*($AS1086+$AV1086+$AY1086))</f>
        <v>3.1143958125474467</v>
      </c>
      <c r="BA1086">
        <f>INDEX(Model_Assumptions[Values],9)*((INDEX(Model_Scenarios[GR Weight],2)*$AG1086)+(INDEX(Model_Scenarios[GP Weight],2)*$AH1086)+(INDEX(Model_Scenarios[LTV Weight],2)*$AI1086))-(INDEX(Model_Scenarios[LTV Weight],2)*$AP1086)-(INDEX(Model_Scenarios[GP Weight],2)*($AS1086+$AV1086+$AY1086))</f>
        <v>3.7564778643695611</v>
      </c>
      <c r="BB1086">
        <f>INDEX(Model_Assumptions[Values],9)*((INDEX(Model_Scenarios[GR Weight],3)*$AG1086)+(INDEX(Model_Scenarios[GP Weight],3)*$AH1086)+(INDEX(Model_Scenarios[LTV Weight],3)*$AI1086))-(INDEX(Model_Scenarios[LTV Weight],3)*$AP1086)-(INDEX(Model_Scenarios[GP Weight],3)*($AS1086+$AV1086+$AY1086))</f>
        <v>4.8273917385313645</v>
      </c>
      <c r="BC1086">
        <f>INDEX(Model_Assumptions[Values],9)*((INDEX(Model_Scenarios[GR Weight],4)*$AG1086)+(INDEX(Model_Scenarios[GP Weight],4)*$AH1086)+(INDEX(Model_Scenarios[LTV Weight],4)*$AI1086))-(INDEX(Model_Scenarios[LTV Weight],4)*$AP1086)-(INDEX(Model_Scenarios[GP Weight],4)*($AS1086+$AV1086+$AY1086))</f>
        <v>5.258554924245896</v>
      </c>
      <c r="BD1086">
        <f>INDEX(Model_Assumptions[Values],9)*((INDEX(Model_Scenarios[GR Weight],5)*$AG1086)+(INDEX(Model_Scenarios[GP Weight],5)*$AH1086)+(INDEX(Model_Scenarios[LTV Weight],5)*$AI1086))-(INDEX(Model_Scenarios[LTV Weight],5)*$AP1086)-(INDEX(Model_Scenarios[GP Weight],5)*($AS1086+$AV1086+$AY1086))</f>
        <v>5.4648110636037952</v>
      </c>
    </row>
    <row r="1087" spans="1:56" x14ac:dyDescent="0.25">
      <c r="A1087">
        <v>1086</v>
      </c>
      <c r="B1087">
        <v>22</v>
      </c>
      <c r="C1087" s="3">
        <v>36</v>
      </c>
      <c r="D1087" s="4">
        <v>0.70000000000000007</v>
      </c>
      <c r="E1087" t="str">
        <v>SKU-1028</v>
      </c>
      <c r="F1087" t="str">
        <v>Raise</v>
      </c>
      <c r="G1087" t="str">
        <v>Full</v>
      </c>
      <c r="H1087">
        <v>174.23</v>
      </c>
      <c r="I1087">
        <v>73.95</v>
      </c>
      <c r="J1087">
        <v>26</v>
      </c>
      <c r="K1087">
        <v>4529.9799999999996</v>
      </c>
      <c r="L1087">
        <v>2607.2799999999997</v>
      </c>
      <c r="M1087">
        <v>0.57556104000459163</v>
      </c>
      <c r="N1087">
        <v>184.39598592354483</v>
      </c>
      <c r="O1087">
        <v>79.919648088621216</v>
      </c>
      <c r="P1087">
        <v>153.86964808862149</v>
      </c>
      <c r="Q1087">
        <v>2598.4440465962343</v>
      </c>
      <c r="R1087">
        <v>1678.9946147237208</v>
      </c>
      <c r="S1087">
        <v>1</v>
      </c>
      <c r="T1087">
        <f t="shared" si="368"/>
        <v>181.34619014648138</v>
      </c>
      <c r="U1087">
        <f t="shared" si="369"/>
        <v>4.0843655779609633E-2</v>
      </c>
      <c r="V1087">
        <f>IF($F1087="Reduce", INDEX(Model_Assumptions[Values], 2), INDEX(Model_Assumptions[Values], 1))</f>
        <v>-0.4</v>
      </c>
      <c r="W1087">
        <f t="shared" si="370"/>
        <v>25.57522597989206</v>
      </c>
      <c r="X1087">
        <f t="shared" si="383"/>
        <v>4637.9697935887361</v>
      </c>
      <c r="Y1087">
        <f t="shared" si="371"/>
        <v>2746.6818323757179</v>
      </c>
      <c r="Z1087">
        <f t="shared" si="372"/>
        <v>107.98979358873657</v>
      </c>
      <c r="AA1087">
        <f t="shared" si="373"/>
        <v>139.40183237571819</v>
      </c>
      <c r="AB1087">
        <f t="shared" si="384"/>
        <v>0.59221641248560386</v>
      </c>
      <c r="AC1087">
        <f t="shared" si="374"/>
        <v>1.6655372481012232E-2</v>
      </c>
      <c r="AD1087">
        <f t="shared" si="375"/>
        <v>1.6655372481012232E-2</v>
      </c>
      <c r="AE1087">
        <f t="shared" si="376"/>
        <v>0.7</v>
      </c>
      <c r="AF1087">
        <f t="shared" si="385"/>
        <v>503.6983844171163</v>
      </c>
      <c r="AG1087">
        <f t="shared" si="377"/>
        <v>1.3512295933659388</v>
      </c>
      <c r="AH1087">
        <f t="shared" si="378"/>
        <v>0.9059735568864723</v>
      </c>
      <c r="AI1087">
        <f t="shared" si="386"/>
        <v>0.30000000000000004</v>
      </c>
      <c r="AJ1087">
        <f>MAX(0, $R1087 - $AA1087) * INDEX(Model_Assumptions[Values], 7)</f>
        <v>3079.1855646960053</v>
      </c>
      <c r="AK1087">
        <f>MAX(0, INDEX(Model_Assumptions[Values], 4) - $AD1087)</f>
        <v>3.3344627518987771E-2</v>
      </c>
      <c r="AL1087">
        <f>MAX(0, INDEX(Model_Assumptions[Values], 5) - $AC1087)</f>
        <v>3.3446275189877687E-3</v>
      </c>
      <c r="AM1087">
        <f>INDEX(Model_Assumptions[Values], 6) * MAX(0, INDEX(Model_Assumptions[Values], 3) - $AB1087)^2</f>
        <v>0</v>
      </c>
      <c r="AN1087">
        <f t="shared" si="379"/>
        <v>3162.5848423057269</v>
      </c>
      <c r="AO1087" cm="1">
        <f t="array" ref="AO1087">IFERROR(STDEV(IF($E$2:$E$2201=$E1087, $AJ$2:$AJ$2201)), 0)</f>
        <v>115.11732947620564</v>
      </c>
      <c r="AP1087">
        <f t="shared" si="387"/>
        <v>-0.72447196255503776</v>
      </c>
      <c r="AQ1087">
        <f t="shared" si="380"/>
        <v>3.8313015318035333E-2</v>
      </c>
      <c r="AR1087" cm="1">
        <f t="array" ref="AR1087">IFERROR(STDEV(IF($E$2:$E$2201=$E1087, $AK$2:$AK$2201)), 0)</f>
        <v>6.8284516129448834E-3</v>
      </c>
      <c r="AS1087">
        <f t="shared" si="388"/>
        <v>-0.72760093805583281</v>
      </c>
      <c r="AT1087">
        <f t="shared" si="381"/>
        <v>8.5399924711369486E-3</v>
      </c>
      <c r="AU1087" cm="1">
        <f t="array" ref="AU1087">IFERROR(STDEV(IF($E$2:$E$2201=$E1087, $AL$2:$AL$2201)), 0)</f>
        <v>6.4988619084226564E-3</v>
      </c>
      <c r="AV1087">
        <f t="shared" si="389"/>
        <v>-0.79942688817804886</v>
      </c>
      <c r="AW1087">
        <f t="shared" si="382"/>
        <v>0</v>
      </c>
      <c r="AX1087" cm="1">
        <f t="array" ref="AX1087">IFERROR(STDEV(IF($E$2:$E$2201=$E1087, $AM$2:$AM$2201)), 0)</f>
        <v>0</v>
      </c>
      <c r="AY1087">
        <f t="shared" si="390"/>
        <v>-0.79942688817804886</v>
      </c>
      <c r="AZ1087">
        <f>INDEX(Model_Assumptions[Values],9)*((INDEX(Model_Scenarios[GR Weight],1)*$AG1087)+(INDEX(Model_Scenarios[GP Weight],1)*$AH1087)+(INDEX(Model_Scenarios[LTV Weight],1)*$AI1087))-(INDEX(Model_Scenarios[LTV Weight],1)*$AP1087)-(INDEX(Model_Scenarios[GP Weight],1)*($AS1087+$AV1087+$AY1087))</f>
        <v>3.1408246166114289</v>
      </c>
      <c r="BA1087">
        <f>INDEX(Model_Assumptions[Values],9)*((INDEX(Model_Scenarios[GR Weight],2)*$AG1087)+(INDEX(Model_Scenarios[GP Weight],2)*$AH1087)+(INDEX(Model_Scenarios[LTV Weight],2)*$AI1087))-(INDEX(Model_Scenarios[LTV Weight],2)*$AP1087)-(INDEX(Model_Scenarios[GP Weight],2)*($AS1087+$AV1087+$AY1087))</f>
        <v>3.8305934704540876</v>
      </c>
      <c r="BB1087">
        <f>INDEX(Model_Assumptions[Values],9)*((INDEX(Model_Scenarios[GR Weight],3)*$AG1087)+(INDEX(Model_Scenarios[GP Weight],3)*$AH1087)+(INDEX(Model_Scenarios[LTV Weight],3)*$AI1087))-(INDEX(Model_Scenarios[LTV Weight],3)*$AP1087)-(INDEX(Model_Scenarios[GP Weight],3)*($AS1087+$AV1087+$AY1087))</f>
        <v>4.978538651324941</v>
      </c>
      <c r="BC1087">
        <f>INDEX(Model_Assumptions[Values],9)*((INDEX(Model_Scenarios[GR Weight],4)*$AG1087)+(INDEX(Model_Scenarios[GP Weight],4)*$AH1087)+(INDEX(Model_Scenarios[LTV Weight],4)*$AI1087))-(INDEX(Model_Scenarios[LTV Weight],4)*$AP1087)-(INDEX(Model_Scenarios[GP Weight],4)*($AS1087+$AV1087+$AY1087))</f>
        <v>5.4317062517524057</v>
      </c>
      <c r="BD1087">
        <f>INDEX(Model_Assumptions[Values],9)*((INDEX(Model_Scenarios[GR Weight],5)*$AG1087)+(INDEX(Model_Scenarios[GP Weight],5)*$AH1087)+(INDEX(Model_Scenarios[LTV Weight],5)*$AI1087))-(INDEX(Model_Scenarios[LTV Weight],5)*$AP1087)-(INDEX(Model_Scenarios[GP Weight],5)*($AS1087+$AV1087+$AY1087))</f>
        <v>5.6783249583690596</v>
      </c>
    </row>
    <row r="1088" spans="1:56" x14ac:dyDescent="0.25">
      <c r="A1088">
        <v>1087</v>
      </c>
      <c r="B1088">
        <v>22</v>
      </c>
      <c r="C1088" s="3">
        <v>37</v>
      </c>
      <c r="D1088" s="4">
        <v>0.72</v>
      </c>
      <c r="E1088" t="str">
        <v>SKU-1028</v>
      </c>
      <c r="F1088" t="str">
        <v>Raise</v>
      </c>
      <c r="G1088" t="str">
        <v>Full</v>
      </c>
      <c r="H1088">
        <v>174.23</v>
      </c>
      <c r="I1088">
        <v>73.95</v>
      </c>
      <c r="J1088">
        <v>26</v>
      </c>
      <c r="K1088">
        <v>4529.9799999999996</v>
      </c>
      <c r="L1088">
        <v>2607.2799999999997</v>
      </c>
      <c r="M1088">
        <v>0.57556104000459163</v>
      </c>
      <c r="N1088">
        <v>184.39598592354483</v>
      </c>
      <c r="O1088">
        <v>79.919648088621216</v>
      </c>
      <c r="P1088">
        <v>153.86964808862149</v>
      </c>
      <c r="Q1088">
        <v>2598.4440465962343</v>
      </c>
      <c r="R1088">
        <v>1678.9946147237208</v>
      </c>
      <c r="S1088">
        <v>1</v>
      </c>
      <c r="T1088">
        <f t="shared" si="368"/>
        <v>181.54950986495228</v>
      </c>
      <c r="U1088">
        <f t="shared" si="369"/>
        <v>4.2010617373312832E-2</v>
      </c>
      <c r="V1088">
        <f>IF($F1088="Reduce", INDEX(Model_Assumptions[Values], 2), INDEX(Model_Assumptions[Values], 1))</f>
        <v>-0.4</v>
      </c>
      <c r="W1088">
        <f t="shared" si="370"/>
        <v>25.563089579317545</v>
      </c>
      <c r="X1088">
        <f t="shared" si="383"/>
        <v>4640.9663837589696</v>
      </c>
      <c r="Y1088">
        <f t="shared" si="371"/>
        <v>2750.5759093684374</v>
      </c>
      <c r="Z1088">
        <f t="shared" si="372"/>
        <v>110.98638375897008</v>
      </c>
      <c r="AA1088">
        <f t="shared" si="373"/>
        <v>143.29590936843761</v>
      </c>
      <c r="AB1088">
        <f t="shared" si="384"/>
        <v>0.59267309476622354</v>
      </c>
      <c r="AC1088">
        <f t="shared" si="374"/>
        <v>1.7112054761631912E-2</v>
      </c>
      <c r="AD1088">
        <f t="shared" si="375"/>
        <v>1.7112054761631912E-2</v>
      </c>
      <c r="AE1088">
        <f t="shared" si="376"/>
        <v>0.72000000000000108</v>
      </c>
      <c r="AF1088">
        <f t="shared" si="385"/>
        <v>470.11849212264002</v>
      </c>
      <c r="AG1088">
        <f t="shared" si="377"/>
        <v>1.3887246304675869</v>
      </c>
      <c r="AH1088">
        <f t="shared" si="378"/>
        <v>0.93128119254491359</v>
      </c>
      <c r="AI1088">
        <f t="shared" si="386"/>
        <v>0.27999999999999892</v>
      </c>
      <c r="AJ1088">
        <f>MAX(0, $R1088 - $AA1088) * INDEX(Model_Assumptions[Values], 7)</f>
        <v>3071.3974107105664</v>
      </c>
      <c r="AK1088">
        <f>MAX(0, INDEX(Model_Assumptions[Values], 4) - $AD1088)</f>
        <v>3.2887945238368091E-2</v>
      </c>
      <c r="AL1088">
        <f>MAX(0, INDEX(Model_Assumptions[Values], 5) - $AC1088)</f>
        <v>2.8879452383680886E-3</v>
      </c>
      <c r="AM1088">
        <f>INDEX(Model_Assumptions[Values], 6) * MAX(0, INDEX(Model_Assumptions[Values], 3) - $AB1088)^2</f>
        <v>0</v>
      </c>
      <c r="AN1088">
        <f t="shared" si="379"/>
        <v>3162.5848423057269</v>
      </c>
      <c r="AO1088" cm="1">
        <f t="array" ref="AO1088">IFERROR(STDEV(IF($E$2:$E$2201=$E1088, $AJ$2:$AJ$2201)), 0)</f>
        <v>115.11732947620564</v>
      </c>
      <c r="AP1088">
        <f t="shared" si="387"/>
        <v>-0.79212601621381917</v>
      </c>
      <c r="AQ1088">
        <f t="shared" si="380"/>
        <v>3.8313015318035333E-2</v>
      </c>
      <c r="AR1088" cm="1">
        <f t="array" ref="AR1088">IFERROR(STDEV(IF($E$2:$E$2201=$E1088, $AK$2:$AK$2201)), 0)</f>
        <v>6.8284516129448834E-3</v>
      </c>
      <c r="AS1088">
        <f t="shared" si="388"/>
        <v>-0.79448026978514241</v>
      </c>
      <c r="AT1088">
        <f t="shared" si="381"/>
        <v>8.5399924711369486E-3</v>
      </c>
      <c r="AU1088" cm="1">
        <f t="array" ref="AU1088">IFERROR(STDEV(IF($E$2:$E$2201=$E1088, $AL$2:$AL$2201)), 0)</f>
        <v>6.4988619084226564E-3</v>
      </c>
      <c r="AV1088">
        <f t="shared" si="389"/>
        <v>-0.86969800442192691</v>
      </c>
      <c r="AW1088">
        <f t="shared" si="382"/>
        <v>0</v>
      </c>
      <c r="AX1088" cm="1">
        <f t="array" ref="AX1088">IFERROR(STDEV(IF($E$2:$E$2201=$E1088, $AM$2:$AM$2201)), 0)</f>
        <v>0</v>
      </c>
      <c r="AY1088">
        <f t="shared" si="390"/>
        <v>-0.86969800442192691</v>
      </c>
      <c r="AZ1088">
        <f>INDEX(Model_Assumptions[Values],9)*((INDEX(Model_Scenarios[GR Weight],1)*$AG1088)+(INDEX(Model_Scenarios[GP Weight],1)*$AH1088)+(INDEX(Model_Scenarios[LTV Weight],1)*$AI1088))-(INDEX(Model_Scenarios[LTV Weight],1)*$AP1088)-(INDEX(Model_Scenarios[GP Weight],1)*($AS1088+$AV1088+$AY1088))</f>
        <v>3.1670913523402011</v>
      </c>
      <c r="BA1088">
        <f>INDEX(Model_Assumptions[Values],9)*((INDEX(Model_Scenarios[GR Weight],2)*$AG1088)+(INDEX(Model_Scenarios[GP Weight],2)*$AH1088)+(INDEX(Model_Scenarios[LTV Weight],2)*$AI1088))-(INDEX(Model_Scenarios[LTV Weight],2)*$AP1088)-(INDEX(Model_Scenarios[GP Weight],2)*($AS1088+$AV1088+$AY1088))</f>
        <v>3.904481831660382</v>
      </c>
      <c r="BB1088">
        <f>INDEX(Model_Assumptions[Values],9)*((INDEX(Model_Scenarios[GR Weight],3)*$AG1088)+(INDEX(Model_Scenarios[GP Weight],3)*$AH1088)+(INDEX(Model_Scenarios[LTV Weight],3)*$AI1088))-(INDEX(Model_Scenarios[LTV Weight],3)*$AP1088)-(INDEX(Model_Scenarios[GP Weight],3)*($AS1088+$AV1088+$AY1088))</f>
        <v>5.1293549790437574</v>
      </c>
      <c r="BC1088">
        <f>INDEX(Model_Assumptions[Values],9)*((INDEX(Model_Scenarios[GR Weight],4)*$AG1088)+(INDEX(Model_Scenarios[GP Weight],4)*$AH1088)+(INDEX(Model_Scenarios[LTV Weight],4)*$AI1088))-(INDEX(Model_Scenarios[LTV Weight],4)*$AP1088)-(INDEX(Model_Scenarios[GP Weight],4)*($AS1088+$AV1088+$AY1088))</f>
        <v>5.6045046926561675</v>
      </c>
      <c r="BD1088">
        <f>INDEX(Model_Assumptions[Values],9)*((INDEX(Model_Scenarios[GR Weight],5)*$AG1088)+(INDEX(Model_Scenarios[GP Weight],5)*$AH1088)+(INDEX(Model_Scenarios[LTV Weight],5)*$AI1088))-(INDEX(Model_Scenarios[LTV Weight],5)*$AP1088)-(INDEX(Model_Scenarios[GP Weight],5)*($AS1088+$AV1088+$AY1088))</f>
        <v>5.8914113672655004</v>
      </c>
    </row>
    <row r="1089" spans="1:56" x14ac:dyDescent="0.25">
      <c r="A1089">
        <v>1088</v>
      </c>
      <c r="B1089">
        <v>22</v>
      </c>
      <c r="C1089" s="3">
        <v>38</v>
      </c>
      <c r="D1089" s="4">
        <v>0.74</v>
      </c>
      <c r="E1089" t="str">
        <v>SKU-1028</v>
      </c>
      <c r="F1089" t="str">
        <v>Raise</v>
      </c>
      <c r="G1089" t="str">
        <v>Full</v>
      </c>
      <c r="H1089">
        <v>174.23</v>
      </c>
      <c r="I1089">
        <v>73.95</v>
      </c>
      <c r="J1089">
        <v>26</v>
      </c>
      <c r="K1089">
        <v>4529.9799999999996</v>
      </c>
      <c r="L1089">
        <v>2607.2799999999997</v>
      </c>
      <c r="M1089">
        <v>0.57556104000459163</v>
      </c>
      <c r="N1089">
        <v>184.39598592354483</v>
      </c>
      <c r="O1089">
        <v>79.919648088621216</v>
      </c>
      <c r="P1089">
        <v>153.86964808862149</v>
      </c>
      <c r="Q1089">
        <v>2598.4440465962343</v>
      </c>
      <c r="R1089">
        <v>1678.9946147237208</v>
      </c>
      <c r="S1089">
        <v>1</v>
      </c>
      <c r="T1089">
        <f t="shared" si="368"/>
        <v>181.75282958342316</v>
      </c>
      <c r="U1089">
        <f t="shared" si="369"/>
        <v>4.3177578967015871E-2</v>
      </c>
      <c r="V1089">
        <f>IF($F1089="Reduce", INDEX(Model_Assumptions[Values], 2), INDEX(Model_Assumptions[Values], 1))</f>
        <v>-0.4</v>
      </c>
      <c r="W1089">
        <f t="shared" si="370"/>
        <v>25.550953178743036</v>
      </c>
      <c r="X1089">
        <f t="shared" si="383"/>
        <v>4643.9580387901078</v>
      </c>
      <c r="Y1089">
        <f t="shared" si="371"/>
        <v>2754.4650512220605</v>
      </c>
      <c r="Z1089">
        <f t="shared" si="372"/>
        <v>113.97803879010826</v>
      </c>
      <c r="AA1089">
        <f t="shared" si="373"/>
        <v>147.18505122206079</v>
      </c>
      <c r="AB1089">
        <f t="shared" si="384"/>
        <v>0.59312875530194975</v>
      </c>
      <c r="AC1089">
        <f t="shared" si="374"/>
        <v>1.7567715297358122E-2</v>
      </c>
      <c r="AD1089">
        <f t="shared" si="375"/>
        <v>1.7567715297358122E-2</v>
      </c>
      <c r="AE1089">
        <f t="shared" si="376"/>
        <v>0.73999999999999944</v>
      </c>
      <c r="AF1089">
        <f t="shared" si="385"/>
        <v>436.53859982816834</v>
      </c>
      <c r="AG1089">
        <f t="shared" si="377"/>
        <v>1.4261579163076445</v>
      </c>
      <c r="AH1089">
        <f t="shared" si="378"/>
        <v>0.95655675469725721</v>
      </c>
      <c r="AI1089">
        <f t="shared" si="386"/>
        <v>0.26000000000000056</v>
      </c>
      <c r="AJ1089">
        <f>MAX(0, $R1089 - $AA1089) * INDEX(Model_Assumptions[Values], 7)</f>
        <v>3063.61912700332</v>
      </c>
      <c r="AK1089">
        <f>MAX(0, INDEX(Model_Assumptions[Values], 4) - $AD1089)</f>
        <v>3.2432284702641881E-2</v>
      </c>
      <c r="AL1089">
        <f>MAX(0, INDEX(Model_Assumptions[Values], 5) - $AC1089)</f>
        <v>2.4322847026418785E-3</v>
      </c>
      <c r="AM1089">
        <f>INDEX(Model_Assumptions[Values], 6) * MAX(0, INDEX(Model_Assumptions[Values], 3) - $AB1089)^2</f>
        <v>0</v>
      </c>
      <c r="AN1089">
        <f t="shared" si="379"/>
        <v>3162.5848423057269</v>
      </c>
      <c r="AO1089" cm="1">
        <f t="array" ref="AO1089">IFERROR(STDEV(IF($E$2:$E$2201=$E1089, $AJ$2:$AJ$2201)), 0)</f>
        <v>115.11732947620564</v>
      </c>
      <c r="AP1089">
        <f t="shared" si="387"/>
        <v>-0.85969432884440466</v>
      </c>
      <c r="AQ1089">
        <f t="shared" si="380"/>
        <v>3.8313015318035333E-2</v>
      </c>
      <c r="AR1089" cm="1">
        <f t="array" ref="AR1089">IFERROR(STDEV(IF($E$2:$E$2201=$E1089, $AK$2:$AK$2201)), 0)</f>
        <v>6.8284516129448834E-3</v>
      </c>
      <c r="AS1089">
        <f t="shared" si="388"/>
        <v>-0.86120997097573182</v>
      </c>
      <c r="AT1089">
        <f t="shared" si="381"/>
        <v>8.5399924711369486E-3</v>
      </c>
      <c r="AU1089" cm="1">
        <f t="array" ref="AU1089">IFERROR(STDEV(IF($E$2:$E$2201=$E1089, $AL$2:$AL$2201)), 0)</f>
        <v>6.4988619084226564E-3</v>
      </c>
      <c r="AV1089">
        <f t="shared" si="389"/>
        <v>-0.93981190161609029</v>
      </c>
      <c r="AW1089">
        <f t="shared" si="382"/>
        <v>0</v>
      </c>
      <c r="AX1089" cm="1">
        <f t="array" ref="AX1089">IFERROR(STDEV(IF($E$2:$E$2201=$E1089, $AM$2:$AM$2201)), 0)</f>
        <v>0</v>
      </c>
      <c r="AY1089">
        <f t="shared" si="390"/>
        <v>-0.93981190161609029</v>
      </c>
      <c r="AZ1089">
        <f>INDEX(Model_Assumptions[Values],9)*((INDEX(Model_Scenarios[GR Weight],1)*$AG1089)+(INDEX(Model_Scenarios[GP Weight],1)*$AH1089)+(INDEX(Model_Scenarios[LTV Weight],1)*$AI1089))-(INDEX(Model_Scenarios[LTV Weight],1)*$AP1089)-(INDEX(Model_Scenarios[GP Weight],1)*($AS1089+$AV1089+$AY1089))</f>
        <v>3.1931961759987684</v>
      </c>
      <c r="BA1089">
        <f>INDEX(Model_Assumptions[Values],9)*((INDEX(Model_Scenarios[GR Weight],2)*$AG1089)+(INDEX(Model_Scenarios[GP Weight],2)*$AH1089)+(INDEX(Model_Scenarios[LTV Weight],2)*$AI1089))-(INDEX(Model_Scenarios[LTV Weight],2)*$AP1089)-(INDEX(Model_Scenarios[GP Weight],2)*($AS1089+$AV1089+$AY1089))</f>
        <v>3.9781432605184381</v>
      </c>
      <c r="BB1089">
        <f>INDEX(Model_Assumptions[Values],9)*((INDEX(Model_Scenarios[GR Weight],3)*$AG1089)+(INDEX(Model_Scenarios[GP Weight],3)*$AH1089)+(INDEX(Model_Scenarios[LTV Weight],3)*$AI1089))-(INDEX(Model_Scenarios[LTV Weight],3)*$AP1089)-(INDEX(Model_Scenarios[GP Weight],3)*($AS1089+$AV1089+$AY1089))</f>
        <v>5.2798412686152876</v>
      </c>
      <c r="BC1089">
        <f>INDEX(Model_Assumptions[Values],9)*((INDEX(Model_Scenarios[GR Weight],4)*$AG1089)+(INDEX(Model_Scenarios[GP Weight],4)*$AH1089)+(INDEX(Model_Scenarios[LTV Weight],4)*$AI1089))-(INDEX(Model_Scenarios[LTV Weight],4)*$AP1089)-(INDEX(Model_Scenarios[GP Weight],4)*($AS1089+$AV1089+$AY1089))</f>
        <v>5.7769507938846694</v>
      </c>
      <c r="BD1089">
        <f>INDEX(Model_Assumptions[Values],9)*((INDEX(Model_Scenarios[GR Weight],5)*$AG1089)+(INDEX(Model_Scenarios[GP Weight],5)*$AH1089)+(INDEX(Model_Scenarios[LTV Weight],5)*$AI1089))-(INDEX(Model_Scenarios[LTV Weight],5)*$AP1089)-(INDEX(Model_Scenarios[GP Weight],5)*($AS1089+$AV1089+$AY1089))</f>
        <v>6.1040711497505562</v>
      </c>
    </row>
    <row r="1090" spans="1:56" x14ac:dyDescent="0.25">
      <c r="A1090">
        <v>1089</v>
      </c>
      <c r="B1090">
        <v>22</v>
      </c>
      <c r="C1090" s="3">
        <v>39</v>
      </c>
      <c r="D1090" s="4">
        <v>0.76</v>
      </c>
      <c r="E1090" t="str">
        <v>SKU-1028</v>
      </c>
      <c r="F1090" t="str">
        <v>Raise</v>
      </c>
      <c r="G1090" t="str">
        <v>Full</v>
      </c>
      <c r="H1090">
        <v>174.23</v>
      </c>
      <c r="I1090">
        <v>73.95</v>
      </c>
      <c r="J1090">
        <v>26</v>
      </c>
      <c r="K1090">
        <v>4529.9799999999996</v>
      </c>
      <c r="L1090">
        <v>2607.2799999999997</v>
      </c>
      <c r="M1090">
        <v>0.57556104000459163</v>
      </c>
      <c r="N1090">
        <v>184.39598592354483</v>
      </c>
      <c r="O1090">
        <v>79.919648088621216</v>
      </c>
      <c r="P1090">
        <v>153.86964808862149</v>
      </c>
      <c r="Q1090">
        <v>2598.4440465962343</v>
      </c>
      <c r="R1090">
        <v>1678.9946147237208</v>
      </c>
      <c r="S1090">
        <v>1</v>
      </c>
      <c r="T1090">
        <f t="shared" ref="T1090:T1153" si="391">$H1090 + MIN($D1090, $S1090) * ($N1090 - $H1090)</f>
        <v>181.95614930189407</v>
      </c>
      <c r="U1090">
        <f t="shared" ref="U1090:U1153" si="392">IFERROR(($T1090-$H1090)/$H1090, 0)</f>
        <v>4.434454056071907E-2</v>
      </c>
      <c r="V1090">
        <f>IF($F1090="Reduce", INDEX(Model_Assumptions[Values], 2), INDEX(Model_Assumptions[Values], 1))</f>
        <v>-0.4</v>
      </c>
      <c r="W1090">
        <f t="shared" ref="W1090:W1153" si="393">$J1090 * (1 + ($U1090 * $V1090))</f>
        <v>25.538816778168524</v>
      </c>
      <c r="X1090">
        <f t="shared" si="383"/>
        <v>4646.9447586821489</v>
      </c>
      <c r="Y1090">
        <f t="shared" ref="Y1090:Y1153" si="394">$X1090-($W1090*$I1090)</f>
        <v>2758.3492579365866</v>
      </c>
      <c r="Z1090">
        <f t="shared" ref="Z1090:Z1153" si="395">$X1090-$K1090</f>
        <v>116.9647586821493</v>
      </c>
      <c r="AA1090">
        <f t="shared" ref="AA1090:AA1153" si="396">$Y1090-$L1090</f>
        <v>151.06925793658684</v>
      </c>
      <c r="AB1090">
        <f t="shared" si="384"/>
        <v>0.59358339751790834</v>
      </c>
      <c r="AC1090">
        <f t="shared" ref="AC1090:AC1153" si="397">$AB1090-$M1090</f>
        <v>1.8022357513316711E-2</v>
      </c>
      <c r="AD1090">
        <f t="shared" ref="AD1090:AD1153" si="398">IFERROR(($X1090-($W1090*$I1090))/$X1090, 0) - IFERROR(($K1090-($J1090*$I1090))/$K1090, 0)</f>
        <v>1.8022357513316711E-2</v>
      </c>
      <c r="AE1090">
        <f t="shared" ref="AE1090:AE1153" si="399">IFERROR(($T1090-$H1090)/($N1090-$H1090), 0)</f>
        <v>0.76000000000000056</v>
      </c>
      <c r="AF1090">
        <f t="shared" si="385"/>
        <v>402.95870753369206</v>
      </c>
      <c r="AG1090">
        <f t="shared" ref="AG1090:AG1153" si="400">IFERROR($Z1090/$O1090, 0)</f>
        <v>1.4635294508860892</v>
      </c>
      <c r="AH1090">
        <f t="shared" ref="AH1090:AH1153" si="401">IFERROR($AA1090/$P1090, 0)</f>
        <v>0.98180024334349703</v>
      </c>
      <c r="AI1090">
        <f t="shared" si="386"/>
        <v>0.23999999999999944</v>
      </c>
      <c r="AJ1090">
        <f>MAX(0, $R1090 - $AA1090) * INDEX(Model_Assumptions[Values], 7)</f>
        <v>3055.850713574268</v>
      </c>
      <c r="AK1090">
        <f>MAX(0, INDEX(Model_Assumptions[Values], 4) - $AD1090)</f>
        <v>3.1977642486683291E-2</v>
      </c>
      <c r="AL1090">
        <f>MAX(0, INDEX(Model_Assumptions[Values], 5) - $AC1090)</f>
        <v>1.9776424866832891E-3</v>
      </c>
      <c r="AM1090">
        <f>INDEX(Model_Assumptions[Values], 6) * MAX(0, INDEX(Model_Assumptions[Values], 3) - $AB1090)^2</f>
        <v>0</v>
      </c>
      <c r="AN1090">
        <f t="shared" ref="AN1090:AN1153" si="402">AVERAGEIF($E$2:$E$2201, $E1090, $AJ$2:$AJ$2201)</f>
        <v>3162.5848423057269</v>
      </c>
      <c r="AO1090" cm="1">
        <f t="array" ref="AO1090">IFERROR(STDEV(IF($E$2:$E$2201=$E1090, $AJ$2:$AJ$2201)), 0)</f>
        <v>115.11732947620564</v>
      </c>
      <c r="AP1090">
        <f t="shared" si="387"/>
        <v>-0.92717690044677836</v>
      </c>
      <c r="AQ1090">
        <f t="shared" ref="AQ1090:AQ1153" si="403">AVERAGEIF($E$2:$E$2201, $E1090, $AK$2:$AK$2201)</f>
        <v>3.8313015318035333E-2</v>
      </c>
      <c r="AR1090" cm="1">
        <f t="array" ref="AR1090">IFERROR(STDEV(IF($E$2:$E$2201=$E1090, $AK$2:$AK$2201)), 0)</f>
        <v>6.8284516129448834E-3</v>
      </c>
      <c r="AS1090">
        <f t="shared" si="388"/>
        <v>-0.92779054322386956</v>
      </c>
      <c r="AT1090">
        <f t="shared" ref="AT1090:AT1153" si="404">AVERAGEIF($E$2:$E$2201, $E1090, $AL$2:$AL$2201)</f>
        <v>8.5399924711369486E-3</v>
      </c>
      <c r="AU1090" cm="1">
        <f t="array" ref="AU1090">IFERROR(STDEV(IF($E$2:$E$2201=$E1090, $AL$2:$AL$2201)), 0)</f>
        <v>6.4988619084226564E-3</v>
      </c>
      <c r="AV1090">
        <f t="shared" si="389"/>
        <v>-1.0097691067952561</v>
      </c>
      <c r="AW1090">
        <f t="shared" ref="AW1090:AW1153" si="405">AVERAGEIF($E$2:$E$2201, $E1090, $AM$2:$AM$2201)</f>
        <v>0</v>
      </c>
      <c r="AX1090" cm="1">
        <f t="array" ref="AX1090">IFERROR(STDEV(IF($E$2:$E$2201=$E1090, $AM$2:$AM$2201)), 0)</f>
        <v>0</v>
      </c>
      <c r="AY1090">
        <f t="shared" si="390"/>
        <v>-1.0097691067952561</v>
      </c>
      <c r="AZ1090">
        <f>INDEX(Model_Assumptions[Values],9)*((INDEX(Model_Scenarios[GR Weight],1)*$AG1090)+(INDEX(Model_Scenarios[GP Weight],1)*$AH1090)+(INDEX(Model_Scenarios[LTV Weight],1)*$AI1090))-(INDEX(Model_Scenarios[LTV Weight],1)*$AP1090)-(INDEX(Model_Scenarios[GP Weight],1)*($AS1090+$AV1090+$AY1090))</f>
        <v>3.2191392431536521</v>
      </c>
      <c r="BA1090">
        <f>INDEX(Model_Assumptions[Values],9)*((INDEX(Model_Scenarios[GR Weight],2)*$AG1090)+(INDEX(Model_Scenarios[GP Weight],2)*$AH1090)+(INDEX(Model_Scenarios[LTV Weight],2)*$AI1090))-(INDEX(Model_Scenarios[LTV Weight],2)*$AP1090)-(INDEX(Model_Scenarios[GP Weight],2)*($AS1090+$AV1090+$AY1090))</f>
        <v>4.0515780681613442</v>
      </c>
      <c r="BB1090">
        <f>INDEX(Model_Assumptions[Values],9)*((INDEX(Model_Scenarios[GR Weight],3)*$AG1090)+(INDEX(Model_Scenarios[GP Weight],3)*$AH1090)+(INDEX(Model_Scenarios[LTV Weight],3)*$AI1090))-(INDEX(Model_Scenarios[LTV Weight],3)*$AP1090)-(INDEX(Model_Scenarios[GP Weight],3)*($AS1090+$AV1090+$AY1090))</f>
        <v>5.4299980645224739</v>
      </c>
      <c r="BC1090">
        <f>INDEX(Model_Assumptions[Values],9)*((INDEX(Model_Scenarios[GR Weight],4)*$AG1090)+(INDEX(Model_Scenarios[GP Weight],4)*$AH1090)+(INDEX(Model_Scenarios[LTV Weight],4)*$AI1090))-(INDEX(Model_Scenarios[LTV Weight],4)*$AP1090)-(INDEX(Model_Scenarios[GP Weight],4)*($AS1090+$AV1090+$AY1090))</f>
        <v>5.9490450999208413</v>
      </c>
      <c r="BD1090">
        <f>INDEX(Model_Assumptions[Values],9)*((INDEX(Model_Scenarios[GR Weight],5)*$AG1090)+(INDEX(Model_Scenarios[GP Weight],5)*$AH1090)+(INDEX(Model_Scenarios[LTV Weight],5)*$AI1090))-(INDEX(Model_Scenarios[LTV Weight],5)*$AP1090)-(INDEX(Model_Scenarios[GP Weight],5)*($AS1090+$AV1090+$AY1090))</f>
        <v>6.3163051614403098</v>
      </c>
    </row>
    <row r="1091" spans="1:56" x14ac:dyDescent="0.25">
      <c r="A1091">
        <v>1090</v>
      </c>
      <c r="B1091">
        <v>22</v>
      </c>
      <c r="C1091" s="3">
        <v>40</v>
      </c>
      <c r="D1091" s="4">
        <v>0.78</v>
      </c>
      <c r="E1091" t="str">
        <v>SKU-1028</v>
      </c>
      <c r="F1091" t="str">
        <v>Raise</v>
      </c>
      <c r="G1091" t="str">
        <v>Full</v>
      </c>
      <c r="H1091">
        <v>174.23</v>
      </c>
      <c r="I1091">
        <v>73.95</v>
      </c>
      <c r="J1091">
        <v>26</v>
      </c>
      <c r="K1091">
        <v>4529.9799999999996</v>
      </c>
      <c r="L1091">
        <v>2607.2799999999997</v>
      </c>
      <c r="M1091">
        <v>0.57556104000459163</v>
      </c>
      <c r="N1091">
        <v>184.39598592354483</v>
      </c>
      <c r="O1091">
        <v>79.919648088621216</v>
      </c>
      <c r="P1091">
        <v>153.86964808862149</v>
      </c>
      <c r="Q1091">
        <v>2598.4440465962343</v>
      </c>
      <c r="R1091">
        <v>1678.9946147237208</v>
      </c>
      <c r="S1091">
        <v>1</v>
      </c>
      <c r="T1091">
        <f t="shared" si="391"/>
        <v>182.15946902036495</v>
      </c>
      <c r="U1091">
        <f t="shared" si="392"/>
        <v>4.5511502154422102E-2</v>
      </c>
      <c r="V1091">
        <f>IF($F1091="Reduce", INDEX(Model_Assumptions[Values], 2), INDEX(Model_Assumptions[Values], 1))</f>
        <v>-0.4</v>
      </c>
      <c r="W1091">
        <f t="shared" si="393"/>
        <v>25.526680377594008</v>
      </c>
      <c r="X1091">
        <f t="shared" ref="X1091:X1154" si="406">$W1091*$T1091</f>
        <v>4649.9265434350937</v>
      </c>
      <c r="Y1091">
        <f t="shared" si="394"/>
        <v>2762.2285295120164</v>
      </c>
      <c r="Z1091">
        <f t="shared" si="395"/>
        <v>119.9465434350941</v>
      </c>
      <c r="AA1091">
        <f t="shared" si="396"/>
        <v>154.94852951201665</v>
      </c>
      <c r="AB1091">
        <f t="shared" ref="AB1091:AB1154" si="407">IFERROR($Y1091/$X1091,0)</f>
        <v>0.59403702482393272</v>
      </c>
      <c r="AC1091">
        <f t="shared" si="397"/>
        <v>1.8475984819341096E-2</v>
      </c>
      <c r="AD1091">
        <f t="shared" si="398"/>
        <v>1.8475984819341096E-2</v>
      </c>
      <c r="AE1091">
        <f t="shared" si="399"/>
        <v>0.77999999999999892</v>
      </c>
      <c r="AF1091">
        <f t="shared" ref="AF1091:AF1154" si="408">$R1091 * (1 - $AE1091)</f>
        <v>369.37881523922039</v>
      </c>
      <c r="AG1091">
        <f t="shared" si="400"/>
        <v>1.5008392342029322</v>
      </c>
      <c r="AH1091">
        <f t="shared" si="401"/>
        <v>1.0070116584836393</v>
      </c>
      <c r="AI1091">
        <f t="shared" ref="AI1091:AI1154" si="409">IFERROR($AF1091/$R1091, 0)</f>
        <v>0.22000000000000108</v>
      </c>
      <c r="AJ1091">
        <f>MAX(0, $R1091 - $AA1091) * INDEX(Model_Assumptions[Values], 7)</f>
        <v>3048.0921704234083</v>
      </c>
      <c r="AK1091">
        <f>MAX(0, INDEX(Model_Assumptions[Values], 4) - $AD1091)</f>
        <v>3.1524015180658907E-2</v>
      </c>
      <c r="AL1091">
        <f>MAX(0, INDEX(Model_Assumptions[Values], 5) - $AC1091)</f>
        <v>1.5240151806589046E-3</v>
      </c>
      <c r="AM1091">
        <f>INDEX(Model_Assumptions[Values], 6) * MAX(0, INDEX(Model_Assumptions[Values], 3) - $AB1091)^2</f>
        <v>0</v>
      </c>
      <c r="AN1091">
        <f t="shared" si="402"/>
        <v>3162.5848423057269</v>
      </c>
      <c r="AO1091" cm="1">
        <f t="array" ref="AO1091">IFERROR(STDEV(IF($E$2:$E$2201=$E1091, $AJ$2:$AJ$2201)), 0)</f>
        <v>115.11732947620564</v>
      </c>
      <c r="AP1091">
        <f t="shared" ref="AP1091:AP1154" si="410">IF($AO1091=0, 0, ($AJ1091-$AN1091)/$AO1091)</f>
        <v>-0.99457373102095603</v>
      </c>
      <c r="AQ1091">
        <f t="shared" si="403"/>
        <v>3.8313015318035333E-2</v>
      </c>
      <c r="AR1091" cm="1">
        <f t="array" ref="AR1091">IFERROR(STDEV(IF($E$2:$E$2201=$E1091, $AK$2:$AK$2201)), 0)</f>
        <v>6.8284516129448834E-3</v>
      </c>
      <c r="AS1091">
        <f t="shared" ref="AS1091:AS1154" si="411">IF($AR1091=0, 0, ($AK1091-$AQ1091)/$AR1091)</f>
        <v>-0.99422248588630724</v>
      </c>
      <c r="AT1091">
        <f t="shared" si="404"/>
        <v>8.5399924711369486E-3</v>
      </c>
      <c r="AU1091" cm="1">
        <f t="array" ref="AU1091">IFERROR(STDEV(IF($E$2:$E$2201=$E1091, $AL$2:$AL$2201)), 0)</f>
        <v>6.4988619084226564E-3</v>
      </c>
      <c r="AV1091">
        <f t="shared" ref="AV1091:AV1154" si="412">IF($AU1091=0, 0, ($AL1091-$AT1091)/$AU1091)</f>
        <v>-1.0795701446410479</v>
      </c>
      <c r="AW1091">
        <f t="shared" si="405"/>
        <v>0</v>
      </c>
      <c r="AX1091" cm="1">
        <f t="array" ref="AX1091">IFERROR(STDEV(IF($E$2:$E$2201=$E1091, $AM$2:$AM$2201)), 0)</f>
        <v>0</v>
      </c>
      <c r="AY1091">
        <f t="shared" ref="AY1091:AY1154" si="413">IF($AU1091=0, 0, ($AL1091-$AT1091)/$AU1091)</f>
        <v>-1.0795701446410479</v>
      </c>
      <c r="AZ1091">
        <f>INDEX(Model_Assumptions[Values],9)*((INDEX(Model_Scenarios[GR Weight],1)*$AG1091)+(INDEX(Model_Scenarios[GP Weight],1)*$AH1091)+(INDEX(Model_Scenarios[LTV Weight],1)*$AI1091))-(INDEX(Model_Scenarios[LTV Weight],1)*$AP1091)-(INDEX(Model_Scenarios[GP Weight],1)*($AS1091+$AV1091+$AY1091))</f>
        <v>3.2449207086768959</v>
      </c>
      <c r="BA1091">
        <f>INDEX(Model_Assumptions[Values],9)*((INDEX(Model_Scenarios[GR Weight],2)*$AG1091)+(INDEX(Model_Scenarios[GP Weight],2)*$AH1091)+(INDEX(Model_Scenarios[LTV Weight],2)*$AI1091))-(INDEX(Model_Scenarios[LTV Weight],2)*$AP1091)-(INDEX(Model_Scenarios[GP Weight],2)*($AS1091+$AV1091+$AY1091))</f>
        <v>4.1247865643331441</v>
      </c>
      <c r="BB1091">
        <f>INDEX(Model_Assumptions[Values],9)*((INDEX(Model_Scenarios[GR Weight],3)*$AG1091)+(INDEX(Model_Scenarios[GP Weight],3)*$AH1091)+(INDEX(Model_Scenarios[LTV Weight],3)*$AI1091))-(INDEX(Model_Scenarios[LTV Weight],3)*$AP1091)-(INDEX(Model_Scenarios[GP Weight],3)*($AS1091+$AV1091+$AY1091))</f>
        <v>5.5798259088173587</v>
      </c>
      <c r="BC1091">
        <f>INDEX(Model_Assumptions[Values],9)*((INDEX(Model_Scenarios[GR Weight],4)*$AG1091)+(INDEX(Model_Scenarios[GP Weight],4)*$AH1091)+(INDEX(Model_Scenarios[LTV Weight],4)*$AI1091))-(INDEX(Model_Scenarios[LTV Weight],4)*$AP1091)-(INDEX(Model_Scenarios[GP Weight],4)*($AS1091+$AV1091+$AY1091))</f>
        <v>6.1207881528167292</v>
      </c>
      <c r="BD1091">
        <f>INDEX(Model_Assumptions[Values],9)*((INDEX(Model_Scenarios[GR Weight],5)*$AG1091)+(INDEX(Model_Scenarios[GP Weight],5)*$AH1091)+(INDEX(Model_Scenarios[LTV Weight],5)*$AI1091))-(INDEX(Model_Scenarios[LTV Weight],5)*$AP1091)-(INDEX(Model_Scenarios[GP Weight],5)*($AS1091+$AV1091+$AY1091))</f>
        <v>6.528114254130803</v>
      </c>
    </row>
    <row r="1092" spans="1:56" x14ac:dyDescent="0.25">
      <c r="A1092">
        <v>1091</v>
      </c>
      <c r="B1092">
        <v>22</v>
      </c>
      <c r="C1092" s="3">
        <v>41</v>
      </c>
      <c r="D1092" s="4">
        <v>0.8</v>
      </c>
      <c r="E1092" t="str">
        <v>SKU-1028</v>
      </c>
      <c r="F1092" t="str">
        <v>Raise</v>
      </c>
      <c r="G1092" t="str">
        <v>Full</v>
      </c>
      <c r="H1092">
        <v>174.23</v>
      </c>
      <c r="I1092">
        <v>73.95</v>
      </c>
      <c r="J1092">
        <v>26</v>
      </c>
      <c r="K1092">
        <v>4529.9799999999996</v>
      </c>
      <c r="L1092">
        <v>2607.2799999999997</v>
      </c>
      <c r="M1092">
        <v>0.57556104000459163</v>
      </c>
      <c r="N1092">
        <v>184.39598592354483</v>
      </c>
      <c r="O1092">
        <v>79.919648088621216</v>
      </c>
      <c r="P1092">
        <v>153.86964808862149</v>
      </c>
      <c r="Q1092">
        <v>2598.4440465962343</v>
      </c>
      <c r="R1092">
        <v>1678.9946147237208</v>
      </c>
      <c r="S1092">
        <v>1</v>
      </c>
      <c r="T1092">
        <f t="shared" si="391"/>
        <v>182.36278873883586</v>
      </c>
      <c r="U1092">
        <f t="shared" si="392"/>
        <v>4.6678463748125301E-2</v>
      </c>
      <c r="V1092">
        <f>IF($F1092="Reduce", INDEX(Model_Assumptions[Values], 2), INDEX(Model_Assumptions[Values], 1))</f>
        <v>-0.4</v>
      </c>
      <c r="W1092">
        <f t="shared" si="393"/>
        <v>25.5145439770195</v>
      </c>
      <c r="X1092">
        <f t="shared" si="406"/>
        <v>4652.9033930489441</v>
      </c>
      <c r="Y1092">
        <f t="shared" si="394"/>
        <v>2766.1028659483518</v>
      </c>
      <c r="Z1092">
        <f t="shared" si="395"/>
        <v>122.92339304894449</v>
      </c>
      <c r="AA1092">
        <f t="shared" si="396"/>
        <v>158.82286594835205</v>
      </c>
      <c r="AB1092">
        <f t="shared" si="407"/>
        <v>0.59448964061464993</v>
      </c>
      <c r="AC1092">
        <f t="shared" si="397"/>
        <v>1.8928600610058299E-2</v>
      </c>
      <c r="AD1092">
        <f t="shared" si="398"/>
        <v>1.8928600610058299E-2</v>
      </c>
      <c r="AE1092">
        <f t="shared" si="399"/>
        <v>0.8</v>
      </c>
      <c r="AF1092">
        <f t="shared" si="408"/>
        <v>335.79892294474411</v>
      </c>
      <c r="AG1092">
        <f t="shared" si="400"/>
        <v>1.5380872662581964</v>
      </c>
      <c r="AH1092">
        <f t="shared" si="401"/>
        <v>1.0321910001176953</v>
      </c>
      <c r="AI1092">
        <f t="shared" si="409"/>
        <v>0.19999999999999996</v>
      </c>
      <c r="AJ1092">
        <f>MAX(0, $R1092 - $AA1092) * INDEX(Model_Assumptions[Values], 7)</f>
        <v>3040.3434975507375</v>
      </c>
      <c r="AK1092">
        <f>MAX(0, INDEX(Model_Assumptions[Values], 4) - $AD1092)</f>
        <v>3.1071399389941703E-2</v>
      </c>
      <c r="AL1092">
        <f>MAX(0, INDEX(Model_Assumptions[Values], 5) - $AC1092)</f>
        <v>1.0713993899417011E-3</v>
      </c>
      <c r="AM1092">
        <f>INDEX(Model_Assumptions[Values], 6) * MAX(0, INDEX(Model_Assumptions[Values], 3) - $AB1092)^2</f>
        <v>0</v>
      </c>
      <c r="AN1092">
        <f t="shared" si="402"/>
        <v>3162.5848423057269</v>
      </c>
      <c r="AO1092" cm="1">
        <f t="array" ref="AO1092">IFERROR(STDEV(IF($E$2:$E$2201=$E1092, $AJ$2:$AJ$2201)), 0)</f>
        <v>115.11732947620564</v>
      </c>
      <c r="AP1092">
        <f t="shared" si="410"/>
        <v>-1.0618848205669693</v>
      </c>
      <c r="AQ1092">
        <f t="shared" si="403"/>
        <v>3.8313015318035333E-2</v>
      </c>
      <c r="AR1092" cm="1">
        <f t="array" ref="AR1092">IFERROR(STDEV(IF($E$2:$E$2201=$E1092, $AK$2:$AK$2201)), 0)</f>
        <v>6.8284516129448834E-3</v>
      </c>
      <c r="AS1092">
        <f t="shared" si="411"/>
        <v>-1.0605062960928799</v>
      </c>
      <c r="AT1092">
        <f t="shared" si="404"/>
        <v>8.5399924711369486E-3</v>
      </c>
      <c r="AU1092" cm="1">
        <f t="array" ref="AU1092">IFERROR(STDEV(IF($E$2:$E$2201=$E1092, $AL$2:$AL$2201)), 0)</f>
        <v>6.4988619084226564E-3</v>
      </c>
      <c r="AV1092">
        <f t="shared" si="412"/>
        <v>-1.1492155374952344</v>
      </c>
      <c r="AW1092">
        <f t="shared" si="405"/>
        <v>0</v>
      </c>
      <c r="AX1092" cm="1">
        <f t="array" ref="AX1092">IFERROR(STDEV(IF($E$2:$E$2201=$E1092, $AM$2:$AM$2201)), 0)</f>
        <v>0</v>
      </c>
      <c r="AY1092">
        <f t="shared" si="413"/>
        <v>-1.1492155374952344</v>
      </c>
      <c r="AZ1092">
        <f>INDEX(Model_Assumptions[Values],9)*((INDEX(Model_Scenarios[GR Weight],1)*$AG1092)+(INDEX(Model_Scenarios[GP Weight],1)*$AH1092)+(INDEX(Model_Scenarios[LTV Weight],1)*$AI1092))-(INDEX(Model_Scenarios[LTV Weight],1)*$AP1092)-(INDEX(Model_Scenarios[GP Weight],1)*($AS1092+$AV1092+$AY1092))</f>
        <v>3.2705407267498563</v>
      </c>
      <c r="BA1092">
        <f>INDEX(Model_Assumptions[Values],9)*((INDEX(Model_Scenarios[GR Weight],2)*$AG1092)+(INDEX(Model_Scenarios[GP Weight],2)*$AH1092)+(INDEX(Model_Scenarios[LTV Weight],2)*$AI1092))-(INDEX(Model_Scenarios[LTV Weight],2)*$AP1092)-(INDEX(Model_Scenarios[GP Weight],2)*($AS1092+$AV1092+$AY1092))</f>
        <v>4.1977690573965418</v>
      </c>
      <c r="BB1092">
        <f>INDEX(Model_Assumptions[Values],9)*((INDEX(Model_Scenarios[GR Weight],3)*$AG1092)+(INDEX(Model_Scenarios[GP Weight],3)*$AH1092)+(INDEX(Model_Scenarios[LTV Weight],3)*$AI1092))-(INDEX(Model_Scenarios[LTV Weight],3)*$AP1092)-(INDEX(Model_Scenarios[GP Weight],3)*($AS1092+$AV1092+$AY1092))</f>
        <v>5.7293253411346718</v>
      </c>
      <c r="BC1092">
        <f>INDEX(Model_Assumptions[Values],9)*((INDEX(Model_Scenarios[GR Weight],4)*$AG1092)+(INDEX(Model_Scenarios[GP Weight],4)*$AH1092)+(INDEX(Model_Scenarios[LTV Weight],4)*$AI1092))-(INDEX(Model_Scenarios[LTV Weight],4)*$AP1092)-(INDEX(Model_Scenarios[GP Weight],4)*($AS1092+$AV1092+$AY1092))</f>
        <v>6.2921804922070717</v>
      </c>
      <c r="BD1092">
        <f>INDEX(Model_Assumptions[Values],9)*((INDEX(Model_Scenarios[GR Weight],5)*$AG1092)+(INDEX(Model_Scenarios[GP Weight],5)*$AH1092)+(INDEX(Model_Scenarios[LTV Weight],5)*$AI1092))-(INDEX(Model_Scenarios[LTV Weight],5)*$AP1092)-(INDEX(Model_Scenarios[GP Weight],5)*($AS1092+$AV1092+$AY1092))</f>
        <v>6.7394992758194441</v>
      </c>
    </row>
    <row r="1093" spans="1:56" x14ac:dyDescent="0.25">
      <c r="A1093">
        <v>1092</v>
      </c>
      <c r="B1093">
        <v>22</v>
      </c>
      <c r="C1093" s="3">
        <v>42</v>
      </c>
      <c r="D1093" s="4">
        <v>0.82000000000000006</v>
      </c>
      <c r="E1093" t="str">
        <v>SKU-1028</v>
      </c>
      <c r="F1093" t="str">
        <v>Raise</v>
      </c>
      <c r="G1093" t="str">
        <v>Full</v>
      </c>
      <c r="H1093">
        <v>174.23</v>
      </c>
      <c r="I1093">
        <v>73.95</v>
      </c>
      <c r="J1093">
        <v>26</v>
      </c>
      <c r="K1093">
        <v>4529.9799999999996</v>
      </c>
      <c r="L1093">
        <v>2607.2799999999997</v>
      </c>
      <c r="M1093">
        <v>0.57556104000459163</v>
      </c>
      <c r="N1093">
        <v>184.39598592354483</v>
      </c>
      <c r="O1093">
        <v>79.919648088621216</v>
      </c>
      <c r="P1093">
        <v>153.86964808862149</v>
      </c>
      <c r="Q1093">
        <v>2598.4440465962343</v>
      </c>
      <c r="R1093">
        <v>1678.9946147237208</v>
      </c>
      <c r="S1093">
        <v>1</v>
      </c>
      <c r="T1093">
        <f t="shared" si="391"/>
        <v>182.56610845730677</v>
      </c>
      <c r="U1093">
        <f t="shared" si="392"/>
        <v>4.78454253418285E-2</v>
      </c>
      <c r="V1093">
        <f>IF($F1093="Reduce", INDEX(Model_Assumptions[Values], 2), INDEX(Model_Assumptions[Values], 1))</f>
        <v>-0.4</v>
      </c>
      <c r="W1093">
        <f t="shared" si="393"/>
        <v>25.502407576444984</v>
      </c>
      <c r="X1093">
        <f t="shared" si="406"/>
        <v>4655.8753075236964</v>
      </c>
      <c r="Y1093">
        <f t="shared" si="394"/>
        <v>2769.97226724559</v>
      </c>
      <c r="Z1093">
        <f t="shared" si="395"/>
        <v>125.89530752369683</v>
      </c>
      <c r="AA1093">
        <f t="shared" si="396"/>
        <v>162.6922672455903</v>
      </c>
      <c r="AB1093">
        <f t="shared" si="407"/>
        <v>0.5949412482695644</v>
      </c>
      <c r="AC1093">
        <f t="shared" si="397"/>
        <v>1.9380208264972776E-2</v>
      </c>
      <c r="AD1093">
        <f t="shared" si="398"/>
        <v>1.9380208264972776E-2</v>
      </c>
      <c r="AE1093">
        <f t="shared" si="399"/>
        <v>0.82000000000000117</v>
      </c>
      <c r="AF1093">
        <f t="shared" si="408"/>
        <v>302.21903065026777</v>
      </c>
      <c r="AG1093">
        <f t="shared" si="400"/>
        <v>1.575273547051836</v>
      </c>
      <c r="AH1093">
        <f t="shared" si="401"/>
        <v>1.0573382682456478</v>
      </c>
      <c r="AI1093">
        <f t="shared" si="409"/>
        <v>0.17999999999999883</v>
      </c>
      <c r="AJ1093">
        <f>MAX(0, $R1093 - $AA1093) * INDEX(Model_Assumptions[Values], 7)</f>
        <v>3032.604694956261</v>
      </c>
      <c r="AK1093">
        <f>MAX(0, INDEX(Model_Assumptions[Values], 4) - $AD1093)</f>
        <v>3.0619791735027227E-2</v>
      </c>
      <c r="AL1093">
        <f>MAX(0, INDEX(Model_Assumptions[Values], 5) - $AC1093)</f>
        <v>6.1979173502722459E-4</v>
      </c>
      <c r="AM1093">
        <f>INDEX(Model_Assumptions[Values], 6) * MAX(0, INDEX(Model_Assumptions[Values], 3) - $AB1093)^2</f>
        <v>0</v>
      </c>
      <c r="AN1093">
        <f t="shared" si="402"/>
        <v>3162.5848423057269</v>
      </c>
      <c r="AO1093" cm="1">
        <f t="array" ref="AO1093">IFERROR(STDEV(IF($E$2:$E$2201=$E1093, $AJ$2:$AJ$2201)), 0)</f>
        <v>115.11732947620564</v>
      </c>
      <c r="AP1093">
        <f t="shared" si="410"/>
        <v>-1.1291101690847709</v>
      </c>
      <c r="AQ1093">
        <f t="shared" si="403"/>
        <v>3.8313015318035333E-2</v>
      </c>
      <c r="AR1093" cm="1">
        <f t="array" ref="AR1093">IFERROR(STDEV(IF($E$2:$E$2201=$E1093, $AK$2:$AK$2201)), 0)</f>
        <v>6.8284516129448834E-3</v>
      </c>
      <c r="AS1093">
        <f t="shared" si="411"/>
        <v>-1.1266424687587815</v>
      </c>
      <c r="AT1093">
        <f t="shared" si="404"/>
        <v>8.5399924711369486E-3</v>
      </c>
      <c r="AU1093" cm="1">
        <f t="array" ref="AU1093">IFERROR(STDEV(IF($E$2:$E$2201=$E1093, $AL$2:$AL$2201)), 0)</f>
        <v>6.4988619084226564E-3</v>
      </c>
      <c r="AV1093">
        <f t="shared" si="412"/>
        <v>-1.2187058053726274</v>
      </c>
      <c r="AW1093">
        <f t="shared" si="405"/>
        <v>0</v>
      </c>
      <c r="AX1093" cm="1">
        <f t="array" ref="AX1093">IFERROR(STDEV(IF($E$2:$E$2201=$E1093, $AM$2:$AM$2201)), 0)</f>
        <v>0</v>
      </c>
      <c r="AY1093">
        <f t="shared" si="413"/>
        <v>-1.2187058053726274</v>
      </c>
      <c r="AZ1093">
        <f>INDEX(Model_Assumptions[Values],9)*((INDEX(Model_Scenarios[GR Weight],1)*$AG1093)+(INDEX(Model_Scenarios[GP Weight],1)*$AH1093)+(INDEX(Model_Scenarios[LTV Weight],1)*$AI1093))-(INDEX(Model_Scenarios[LTV Weight],1)*$AP1093)-(INDEX(Model_Scenarios[GP Weight],1)*($AS1093+$AV1093+$AY1093))</f>
        <v>3.2959994508669581</v>
      </c>
      <c r="BA1093">
        <f>INDEX(Model_Assumptions[Values],9)*((INDEX(Model_Scenarios[GR Weight],2)*$AG1093)+(INDEX(Model_Scenarios[GP Weight],2)*$AH1093)+(INDEX(Model_Scenarios[LTV Weight],2)*$AI1093))-(INDEX(Model_Scenarios[LTV Weight],2)*$AP1093)-(INDEX(Model_Scenarios[GP Weight],2)*($AS1093+$AV1093+$AY1093))</f>
        <v>4.2705258543404288</v>
      </c>
      <c r="BB1093">
        <f>INDEX(Model_Assumptions[Values],9)*((INDEX(Model_Scenarios[GR Weight],3)*$AG1093)+(INDEX(Model_Scenarios[GP Weight],3)*$AH1093)+(INDEX(Model_Scenarios[LTV Weight],3)*$AI1093))-(INDEX(Model_Scenarios[LTV Weight],3)*$AP1093)-(INDEX(Model_Scenarios[GP Weight],3)*($AS1093+$AV1093+$AY1093))</f>
        <v>5.8784968987049977</v>
      </c>
      <c r="BC1093">
        <f>INDEX(Model_Assumptions[Values],9)*((INDEX(Model_Scenarios[GR Weight],4)*$AG1093)+(INDEX(Model_Scenarios[GP Weight],4)*$AH1093)+(INDEX(Model_Scenarios[LTV Weight],4)*$AI1093))-(INDEX(Model_Scenarios[LTV Weight],4)*$AP1093)-(INDEX(Model_Scenarios[GP Weight],4)*($AS1093+$AV1093+$AY1093))</f>
        <v>6.4632226553224381</v>
      </c>
      <c r="BD1093">
        <f>INDEX(Model_Assumptions[Values],9)*((INDEX(Model_Scenarios[GR Weight],5)*$AG1093)+(INDEX(Model_Scenarios[GP Weight],5)*$AH1093)+(INDEX(Model_Scenarios[LTV Weight],5)*$AI1093))-(INDEX(Model_Scenarios[LTV Weight],5)*$AP1093)-(INDEX(Model_Scenarios[GP Weight],5)*($AS1093+$AV1093+$AY1093))</f>
        <v>6.9504610707257797</v>
      </c>
    </row>
    <row r="1094" spans="1:56" x14ac:dyDescent="0.25">
      <c r="A1094">
        <v>1093</v>
      </c>
      <c r="B1094">
        <v>22</v>
      </c>
      <c r="C1094" s="3">
        <v>43</v>
      </c>
      <c r="D1094" s="4">
        <v>0.84</v>
      </c>
      <c r="E1094" t="str">
        <v>SKU-1028</v>
      </c>
      <c r="F1094" t="str">
        <v>Raise</v>
      </c>
      <c r="G1094" t="str">
        <v>Full</v>
      </c>
      <c r="H1094">
        <v>174.23</v>
      </c>
      <c r="I1094">
        <v>73.95</v>
      </c>
      <c r="J1094">
        <v>26</v>
      </c>
      <c r="K1094">
        <v>4529.9799999999996</v>
      </c>
      <c r="L1094">
        <v>2607.2799999999997</v>
      </c>
      <c r="M1094">
        <v>0.57556104000459163</v>
      </c>
      <c r="N1094">
        <v>184.39598592354483</v>
      </c>
      <c r="O1094">
        <v>79.919648088621216</v>
      </c>
      <c r="P1094">
        <v>153.86964808862149</v>
      </c>
      <c r="Q1094">
        <v>2598.4440465962343</v>
      </c>
      <c r="R1094">
        <v>1678.9946147237208</v>
      </c>
      <c r="S1094">
        <v>1</v>
      </c>
      <c r="T1094">
        <f t="shared" si="391"/>
        <v>182.76942817577765</v>
      </c>
      <c r="U1094">
        <f t="shared" si="392"/>
        <v>4.9012386935531532E-2</v>
      </c>
      <c r="V1094">
        <f>IF($F1094="Reduce", INDEX(Model_Assumptions[Values], 2), INDEX(Model_Assumptions[Values], 1))</f>
        <v>-0.4</v>
      </c>
      <c r="W1094">
        <f t="shared" si="393"/>
        <v>25.490271175870472</v>
      </c>
      <c r="X1094">
        <f t="shared" si="406"/>
        <v>4658.8422868593534</v>
      </c>
      <c r="Y1094">
        <f t="shared" si="394"/>
        <v>2773.8367334037321</v>
      </c>
      <c r="Z1094">
        <f t="shared" si="395"/>
        <v>128.86228685935384</v>
      </c>
      <c r="AA1094">
        <f t="shared" si="396"/>
        <v>166.55673340373232</v>
      </c>
      <c r="AB1094">
        <f t="shared" si="407"/>
        <v>0.59539185115314286</v>
      </c>
      <c r="AC1094">
        <f t="shared" si="397"/>
        <v>1.9830811148551231E-2</v>
      </c>
      <c r="AD1094">
        <f t="shared" si="398"/>
        <v>1.9830811148551231E-2</v>
      </c>
      <c r="AE1094">
        <f t="shared" si="399"/>
        <v>0.83999999999999941</v>
      </c>
      <c r="AF1094">
        <f t="shared" si="408"/>
        <v>268.63913835579632</v>
      </c>
      <c r="AG1094">
        <f t="shared" si="400"/>
        <v>1.6123980765838855</v>
      </c>
      <c r="AH1094">
        <f t="shared" si="401"/>
        <v>1.0824534628675024</v>
      </c>
      <c r="AI1094">
        <f t="shared" si="409"/>
        <v>0.16000000000000059</v>
      </c>
      <c r="AJ1094">
        <f>MAX(0, $R1094 - $AA1094) * INDEX(Model_Assumptions[Values], 7)</f>
        <v>3024.875762639977</v>
      </c>
      <c r="AK1094">
        <f>MAX(0, INDEX(Model_Assumptions[Values], 4) - $AD1094)</f>
        <v>3.0169188851448772E-2</v>
      </c>
      <c r="AL1094">
        <f>MAX(0, INDEX(Model_Assumptions[Values], 5) - $AC1094)</f>
        <v>1.691888514487698E-4</v>
      </c>
      <c r="AM1094">
        <f>INDEX(Model_Assumptions[Values], 6) * MAX(0, INDEX(Model_Assumptions[Values], 3) - $AB1094)^2</f>
        <v>0</v>
      </c>
      <c r="AN1094">
        <f t="shared" si="402"/>
        <v>3162.5848423057269</v>
      </c>
      <c r="AO1094" cm="1">
        <f t="array" ref="AO1094">IFERROR(STDEV(IF($E$2:$E$2201=$E1094, $AJ$2:$AJ$2201)), 0)</f>
        <v>115.11732947620564</v>
      </c>
      <c r="AP1094">
        <f t="shared" si="410"/>
        <v>-1.1962497765743765</v>
      </c>
      <c r="AQ1094">
        <f t="shared" si="403"/>
        <v>3.8313015318035333E-2</v>
      </c>
      <c r="AR1094" cm="1">
        <f t="array" ref="AR1094">IFERROR(STDEV(IF($E$2:$E$2201=$E1094, $AK$2:$AK$2201)), 0)</f>
        <v>6.8284516129448834E-3</v>
      </c>
      <c r="AS1094">
        <f t="shared" si="411"/>
        <v>-1.1926314965969862</v>
      </c>
      <c r="AT1094">
        <f t="shared" si="404"/>
        <v>8.5399924711369486E-3</v>
      </c>
      <c r="AU1094" cm="1">
        <f t="array" ref="AU1094">IFERROR(STDEV(IF($E$2:$E$2201=$E1094, $AL$2:$AL$2201)), 0)</f>
        <v>6.4988619084226564E-3</v>
      </c>
      <c r="AV1094">
        <f t="shared" si="412"/>
        <v>-1.2880414659741344</v>
      </c>
      <c r="AW1094">
        <f t="shared" si="405"/>
        <v>0</v>
      </c>
      <c r="AX1094" cm="1">
        <f t="array" ref="AX1094">IFERROR(STDEV(IF($E$2:$E$2201=$E1094, $AM$2:$AM$2201)), 0)</f>
        <v>0</v>
      </c>
      <c r="AY1094">
        <f t="shared" si="413"/>
        <v>-1.2880414659741344</v>
      </c>
      <c r="AZ1094">
        <f>INDEX(Model_Assumptions[Values],9)*((INDEX(Model_Scenarios[GR Weight],1)*$AG1094)+(INDEX(Model_Scenarios[GP Weight],1)*$AH1094)+(INDEX(Model_Scenarios[LTV Weight],1)*$AI1094))-(INDEX(Model_Scenarios[LTV Weight],1)*$AP1094)-(INDEX(Model_Scenarios[GP Weight],1)*($AS1094+$AV1094+$AY1094))</f>
        <v>3.321297033839723</v>
      </c>
      <c r="BA1094">
        <f>INDEX(Model_Assumptions[Values],9)*((INDEX(Model_Scenarios[GR Weight],2)*$AG1094)+(INDEX(Model_Scenarios[GP Weight],2)*$AH1094)+(INDEX(Model_Scenarios[LTV Weight],2)*$AI1094))-(INDEX(Model_Scenarios[LTV Weight],2)*$AP1094)-(INDEX(Model_Scenarios[GP Weight],2)*($AS1094+$AV1094+$AY1094))</f>
        <v>4.3430572607878144</v>
      </c>
      <c r="BB1094">
        <f>INDEX(Model_Assumptions[Values],9)*((INDEX(Model_Scenarios[GR Weight],3)*$AG1094)+(INDEX(Model_Scenarios[GP Weight],3)*$AH1094)+(INDEX(Model_Scenarios[LTV Weight],3)*$AI1094))-(INDEX(Model_Scenarios[LTV Weight],3)*$AP1094)-(INDEX(Model_Scenarios[GP Weight],3)*($AS1094+$AV1094+$AY1094))</f>
        <v>6.0273411163685768</v>
      </c>
      <c r="BC1094">
        <f>INDEX(Model_Assumptions[Values],9)*((INDEX(Model_Scenarios[GR Weight],4)*$AG1094)+(INDEX(Model_Scenarios[GP Weight],4)*$AH1094)+(INDEX(Model_Scenarios[LTV Weight],4)*$AI1094))-(INDEX(Model_Scenarios[LTV Weight],4)*$AP1094)-(INDEX(Model_Scenarios[GP Weight],4)*($AS1094+$AV1094+$AY1094))</f>
        <v>6.6339151770030806</v>
      </c>
      <c r="BD1094">
        <f>INDEX(Model_Assumptions[Values],9)*((INDEX(Model_Scenarios[GR Weight],5)*$AG1094)+(INDEX(Model_Scenarios[GP Weight],5)*$AH1094)+(INDEX(Model_Scenarios[LTV Weight],5)*$AI1094))-(INDEX(Model_Scenarios[LTV Weight],5)*$AP1094)-(INDEX(Model_Scenarios[GP Weight],5)*($AS1094+$AV1094+$AY1094))</f>
        <v>7.1610004793130022</v>
      </c>
    </row>
    <row r="1095" spans="1:56" x14ac:dyDescent="0.25">
      <c r="A1095">
        <v>1094</v>
      </c>
      <c r="B1095">
        <v>22</v>
      </c>
      <c r="C1095" s="3">
        <v>44</v>
      </c>
      <c r="D1095" s="4">
        <v>0.86</v>
      </c>
      <c r="E1095" t="str">
        <v>SKU-1028</v>
      </c>
      <c r="F1095" t="str">
        <v>Raise</v>
      </c>
      <c r="G1095" t="str">
        <v>Full</v>
      </c>
      <c r="H1095">
        <v>174.23</v>
      </c>
      <c r="I1095">
        <v>73.95</v>
      </c>
      <c r="J1095">
        <v>26</v>
      </c>
      <c r="K1095">
        <v>4529.9799999999996</v>
      </c>
      <c r="L1095">
        <v>2607.2799999999997</v>
      </c>
      <c r="M1095">
        <v>0.57556104000459163</v>
      </c>
      <c r="N1095">
        <v>184.39598592354483</v>
      </c>
      <c r="O1095">
        <v>79.919648088621216</v>
      </c>
      <c r="P1095">
        <v>153.86964808862149</v>
      </c>
      <c r="Q1095">
        <v>2598.4440465962343</v>
      </c>
      <c r="R1095">
        <v>1678.9946147237208</v>
      </c>
      <c r="S1095">
        <v>1</v>
      </c>
      <c r="T1095">
        <f t="shared" si="391"/>
        <v>182.97274789424856</v>
      </c>
      <c r="U1095">
        <f t="shared" si="392"/>
        <v>5.0179348529234731E-2</v>
      </c>
      <c r="V1095">
        <f>IF($F1095="Reduce", INDEX(Model_Assumptions[Values], 2), INDEX(Model_Assumptions[Values], 1))</f>
        <v>-0.4</v>
      </c>
      <c r="W1095">
        <f t="shared" si="393"/>
        <v>25.478134775295956</v>
      </c>
      <c r="X1095">
        <f t="shared" si="406"/>
        <v>4661.8043310559142</v>
      </c>
      <c r="Y1095">
        <f t="shared" si="394"/>
        <v>2777.6962644227779</v>
      </c>
      <c r="Z1095">
        <f t="shared" si="395"/>
        <v>131.82433105591463</v>
      </c>
      <c r="AA1095">
        <f t="shared" si="396"/>
        <v>170.41626442277811</v>
      </c>
      <c r="AB1095">
        <f t="shared" si="407"/>
        <v>0.59584145261489785</v>
      </c>
      <c r="AC1095">
        <f t="shared" si="397"/>
        <v>2.028041261030622E-2</v>
      </c>
      <c r="AD1095">
        <f t="shared" si="398"/>
        <v>2.028041261030622E-2</v>
      </c>
      <c r="AE1095">
        <f t="shared" si="399"/>
        <v>0.86000000000000054</v>
      </c>
      <c r="AF1095">
        <f t="shared" si="408"/>
        <v>235.05924606132001</v>
      </c>
      <c r="AG1095">
        <f t="shared" si="400"/>
        <v>1.6494608548543332</v>
      </c>
      <c r="AH1095">
        <f t="shared" si="401"/>
        <v>1.1075365839832594</v>
      </c>
      <c r="AI1095">
        <f t="shared" si="409"/>
        <v>0.13999999999999946</v>
      </c>
      <c r="AJ1095">
        <f>MAX(0, $R1095 - $AA1095) * INDEX(Model_Assumptions[Values], 7)</f>
        <v>3017.1567006018854</v>
      </c>
      <c r="AK1095">
        <f>MAX(0, INDEX(Model_Assumptions[Values], 4) - $AD1095)</f>
        <v>2.9719587389693783E-2</v>
      </c>
      <c r="AL1095">
        <f>MAX(0, INDEX(Model_Assumptions[Values], 5) - $AC1095)</f>
        <v>0</v>
      </c>
      <c r="AM1095">
        <f>INDEX(Model_Assumptions[Values], 6) * MAX(0, INDEX(Model_Assumptions[Values], 3) - $AB1095)^2</f>
        <v>0</v>
      </c>
      <c r="AN1095">
        <f t="shared" si="402"/>
        <v>3162.5848423057269</v>
      </c>
      <c r="AO1095" cm="1">
        <f t="array" ref="AO1095">IFERROR(STDEV(IF($E$2:$E$2201=$E1095, $AJ$2:$AJ$2201)), 0)</f>
        <v>115.11732947620564</v>
      </c>
      <c r="AP1095">
        <f t="shared" si="410"/>
        <v>-1.263303643035786</v>
      </c>
      <c r="AQ1095">
        <f t="shared" si="403"/>
        <v>3.8313015318035333E-2</v>
      </c>
      <c r="AR1095" cm="1">
        <f t="array" ref="AR1095">IFERROR(STDEV(IF($E$2:$E$2201=$E1095, $AK$2:$AK$2201)), 0)</f>
        <v>6.8284516129448834E-3</v>
      </c>
      <c r="AS1095">
        <f t="shared" si="411"/>
        <v>-1.2584738701304923</v>
      </c>
      <c r="AT1095">
        <f t="shared" si="404"/>
        <v>8.5399924711369486E-3</v>
      </c>
      <c r="AU1095" cm="1">
        <f t="array" ref="AU1095">IFERROR(STDEV(IF($E$2:$E$2201=$E1095, $AL$2:$AL$2201)), 0)</f>
        <v>6.4988619084226564E-3</v>
      </c>
      <c r="AV1095">
        <f t="shared" si="412"/>
        <v>-1.3140750782947004</v>
      </c>
      <c r="AW1095">
        <f t="shared" si="405"/>
        <v>0</v>
      </c>
      <c r="AX1095" cm="1">
        <f t="array" ref="AX1095">IFERROR(STDEV(IF($E$2:$E$2201=$E1095, $AM$2:$AM$2201)), 0)</f>
        <v>0</v>
      </c>
      <c r="AY1095">
        <f t="shared" si="413"/>
        <v>-1.3140750782947004</v>
      </c>
      <c r="AZ1095">
        <f>INDEX(Model_Assumptions[Values],9)*((INDEX(Model_Scenarios[GR Weight],1)*$AG1095)+(INDEX(Model_Scenarios[GP Weight],1)*$AH1095)+(INDEX(Model_Scenarios[LTV Weight],1)*$AI1095))-(INDEX(Model_Scenarios[LTV Weight],1)*$AP1095)-(INDEX(Model_Scenarios[GP Weight],1)*($AS1095+$AV1095+$AY1095))</f>
        <v>3.3378040365194126</v>
      </c>
      <c r="BA1095">
        <f>INDEX(Model_Assumptions[Values],9)*((INDEX(Model_Scenarios[GR Weight],2)*$AG1095)+(INDEX(Model_Scenarios[GP Weight],2)*$AH1095)+(INDEX(Model_Scenarios[LTV Weight],2)*$AI1095))-(INDEX(Model_Scenarios[LTV Weight],2)*$AP1095)-(INDEX(Model_Scenarios[GP Weight],2)*($AS1095+$AV1095+$AY1095))</f>
        <v>4.3981043984412471</v>
      </c>
      <c r="BB1095">
        <f>INDEX(Model_Assumptions[Values],9)*((INDEX(Model_Scenarios[GR Weight],3)*$AG1095)+(INDEX(Model_Scenarios[GP Weight],3)*$AH1095)+(INDEX(Model_Scenarios[LTV Weight],3)*$AI1095))-(INDEX(Model_Scenarios[LTV Weight],3)*$AP1095)-(INDEX(Model_Scenarios[GP Weight],3)*($AS1095+$AV1095+$AY1095))</f>
        <v>6.1456549571048962</v>
      </c>
      <c r="BC1095">
        <f>INDEX(Model_Assumptions[Values],9)*((INDEX(Model_Scenarios[GR Weight],4)*$AG1095)+(INDEX(Model_Scenarios[GP Weight],4)*$AH1095)+(INDEX(Model_Scenarios[LTV Weight],4)*$AI1095))-(INDEX(Model_Scenarios[LTV Weight],4)*$AP1095)-(INDEX(Model_Scenarios[GP Weight],4)*($AS1095+$AV1095+$AY1095))</f>
        <v>6.7740550202284853</v>
      </c>
      <c r="BD1095">
        <f>INDEX(Model_Assumptions[Values],9)*((INDEX(Model_Scenarios[GR Weight],5)*$AG1095)+(INDEX(Model_Scenarios[GP Weight],5)*$AH1095)+(INDEX(Model_Scenarios[LTV Weight],5)*$AI1095))-(INDEX(Model_Scenarios[LTV Weight],5)*$AP1095)-(INDEX(Model_Scenarios[GP Weight],5)*($AS1095+$AV1095+$AY1095))</f>
        <v>7.3236555862631842</v>
      </c>
    </row>
    <row r="1096" spans="1:56" x14ac:dyDescent="0.25">
      <c r="A1096">
        <v>1095</v>
      </c>
      <c r="B1096">
        <v>22</v>
      </c>
      <c r="C1096" s="3">
        <v>45</v>
      </c>
      <c r="D1096" s="4">
        <v>0.88</v>
      </c>
      <c r="E1096" t="str">
        <v>SKU-1028</v>
      </c>
      <c r="F1096" t="str">
        <v>Raise</v>
      </c>
      <c r="G1096" t="str">
        <v>Full</v>
      </c>
      <c r="H1096">
        <v>174.23</v>
      </c>
      <c r="I1096">
        <v>73.95</v>
      </c>
      <c r="J1096">
        <v>26</v>
      </c>
      <c r="K1096">
        <v>4529.9799999999996</v>
      </c>
      <c r="L1096">
        <v>2607.2799999999997</v>
      </c>
      <c r="M1096">
        <v>0.57556104000459163</v>
      </c>
      <c r="N1096">
        <v>184.39598592354483</v>
      </c>
      <c r="O1096">
        <v>79.919648088621216</v>
      </c>
      <c r="P1096">
        <v>153.86964808862149</v>
      </c>
      <c r="Q1096">
        <v>2598.4440465962343</v>
      </c>
      <c r="R1096">
        <v>1678.9946147237208</v>
      </c>
      <c r="S1096">
        <v>1</v>
      </c>
      <c r="T1096">
        <f t="shared" si="391"/>
        <v>183.17606761271944</v>
      </c>
      <c r="U1096">
        <f t="shared" si="392"/>
        <v>5.1346310122937763E-2</v>
      </c>
      <c r="V1096">
        <f>IF($F1096="Reduce", INDEX(Model_Assumptions[Values], 2), INDEX(Model_Assumptions[Values], 1))</f>
        <v>-0.4</v>
      </c>
      <c r="W1096">
        <f t="shared" si="393"/>
        <v>25.465998374721448</v>
      </c>
      <c r="X1096">
        <f t="shared" si="406"/>
        <v>4664.7614401133787</v>
      </c>
      <c r="Y1096">
        <f t="shared" si="394"/>
        <v>2781.5508603027274</v>
      </c>
      <c r="Z1096">
        <f t="shared" si="395"/>
        <v>134.78144011337918</v>
      </c>
      <c r="AA1096">
        <f t="shared" si="396"/>
        <v>174.27086030272767</v>
      </c>
      <c r="AB1096">
        <f t="shared" si="407"/>
        <v>0.59629005598947005</v>
      </c>
      <c r="AC1096">
        <f t="shared" si="397"/>
        <v>2.0729015984878418E-2</v>
      </c>
      <c r="AD1096">
        <f t="shared" si="398"/>
        <v>2.0729015984878418E-2</v>
      </c>
      <c r="AE1096">
        <f t="shared" si="399"/>
        <v>0.87999999999999889</v>
      </c>
      <c r="AF1096">
        <f t="shared" si="408"/>
        <v>201.47935376684836</v>
      </c>
      <c r="AG1096">
        <f t="shared" si="400"/>
        <v>1.6864618818631794</v>
      </c>
      <c r="AH1096">
        <f t="shared" si="401"/>
        <v>1.1325876315929186</v>
      </c>
      <c r="AI1096">
        <f t="shared" si="409"/>
        <v>0.12000000000000111</v>
      </c>
      <c r="AJ1096">
        <f>MAX(0, $R1096 - $AA1096) * INDEX(Model_Assumptions[Values], 7)</f>
        <v>3009.4475088419863</v>
      </c>
      <c r="AK1096">
        <f>MAX(0, INDEX(Model_Assumptions[Values], 4) - $AD1096)</f>
        <v>2.9270984015121584E-2</v>
      </c>
      <c r="AL1096">
        <f>MAX(0, INDEX(Model_Assumptions[Values], 5) - $AC1096)</f>
        <v>0</v>
      </c>
      <c r="AM1096">
        <f>INDEX(Model_Assumptions[Values], 6) * MAX(0, INDEX(Model_Assumptions[Values], 3) - $AB1096)^2</f>
        <v>0</v>
      </c>
      <c r="AN1096">
        <f t="shared" si="402"/>
        <v>3162.5848423057269</v>
      </c>
      <c r="AO1096" cm="1">
        <f t="array" ref="AO1096">IFERROR(STDEV(IF($E$2:$E$2201=$E1096, $AJ$2:$AJ$2201)), 0)</f>
        <v>115.11732947620564</v>
      </c>
      <c r="AP1096">
        <f t="shared" si="410"/>
        <v>-1.3302717684689995</v>
      </c>
      <c r="AQ1096">
        <f t="shared" si="403"/>
        <v>3.8313015318035333E-2</v>
      </c>
      <c r="AR1096" cm="1">
        <f t="array" ref="AR1096">IFERROR(STDEV(IF($E$2:$E$2201=$E1096, $AK$2:$AK$2201)), 0)</f>
        <v>6.8284516129448834E-3</v>
      </c>
      <c r="AS1096">
        <f t="shared" si="411"/>
        <v>-1.3241700777043688</v>
      </c>
      <c r="AT1096">
        <f t="shared" si="404"/>
        <v>8.5399924711369486E-3</v>
      </c>
      <c r="AU1096" cm="1">
        <f t="array" ref="AU1096">IFERROR(STDEV(IF($E$2:$E$2201=$E1096, $AL$2:$AL$2201)), 0)</f>
        <v>6.4988619084226564E-3</v>
      </c>
      <c r="AV1096">
        <f t="shared" si="412"/>
        <v>-1.3140750782947004</v>
      </c>
      <c r="AW1096">
        <f t="shared" si="405"/>
        <v>0</v>
      </c>
      <c r="AX1096" cm="1">
        <f t="array" ref="AX1096">IFERROR(STDEV(IF($E$2:$E$2201=$E1096, $AM$2:$AM$2201)), 0)</f>
        <v>0</v>
      </c>
      <c r="AY1096">
        <f t="shared" si="413"/>
        <v>-1.3140750782947004</v>
      </c>
      <c r="AZ1096">
        <f>INDEX(Model_Assumptions[Values],9)*((INDEX(Model_Scenarios[GR Weight],1)*$AG1096)+(INDEX(Model_Scenarios[GP Weight],1)*$AH1096)+(INDEX(Model_Scenarios[LTV Weight],1)*$AI1096))-(INDEX(Model_Scenarios[LTV Weight],1)*$AP1096)-(INDEX(Model_Scenarios[GP Weight],1)*($AS1096+$AV1096+$AY1096))</f>
        <v>3.3489741949326302</v>
      </c>
      <c r="BA1096">
        <f>INDEX(Model_Assumptions[Values],9)*((INDEX(Model_Scenarios[GR Weight],2)*$AG1096)+(INDEX(Model_Scenarios[GP Weight],2)*$AH1096)+(INDEX(Model_Scenarios[LTV Weight],2)*$AI1096))-(INDEX(Model_Scenarios[LTV Weight],2)*$AP1096)-(INDEX(Model_Scenarios[GP Weight],2)*($AS1096+$AV1096+$AY1096))</f>
        <v>4.4425747393539101</v>
      </c>
      <c r="BB1096">
        <f>INDEX(Model_Assumptions[Values],9)*((INDEX(Model_Scenarios[GR Weight],3)*$AG1096)+(INDEX(Model_Scenarios[GP Weight],3)*$AH1096)+(INDEX(Model_Scenarios[LTV Weight],3)*$AI1096))-(INDEX(Model_Scenarios[LTV Weight],3)*$AP1096)-(INDEX(Model_Scenarios[GP Weight],3)*($AS1096+$AV1096+$AY1096))</f>
        <v>6.2455264970070026</v>
      </c>
      <c r="BC1096">
        <f>INDEX(Model_Assumptions[Values],9)*((INDEX(Model_Scenarios[GR Weight],4)*$AG1096)+(INDEX(Model_Scenarios[GP Weight],4)*$AH1096)+(INDEX(Model_Scenarios[LTV Weight],4)*$AI1096))-(INDEX(Model_Scenarios[LTV Weight],4)*$AP1096)-(INDEX(Model_Scenarios[GP Weight],4)*($AS1096+$AV1096+$AY1096))</f>
        <v>6.8957302610916908</v>
      </c>
      <c r="BD1096">
        <f>INDEX(Model_Assumptions[Values],9)*((INDEX(Model_Scenarios[GR Weight],5)*$AG1096)+(INDEX(Model_Scenarios[GP Weight],5)*$AH1096)+(INDEX(Model_Scenarios[LTV Weight],5)*$AI1096))-(INDEX(Model_Scenarios[LTV Weight],5)*$AP1096)-(INDEX(Model_Scenarios[GP Weight],5)*($AS1096+$AV1096+$AY1096))</f>
        <v>7.457421939722531</v>
      </c>
    </row>
    <row r="1097" spans="1:56" x14ac:dyDescent="0.25">
      <c r="A1097">
        <v>1096</v>
      </c>
      <c r="B1097">
        <v>22</v>
      </c>
      <c r="C1097" s="3">
        <v>46</v>
      </c>
      <c r="D1097" s="4">
        <v>0.9</v>
      </c>
      <c r="E1097" t="str">
        <v>SKU-1028</v>
      </c>
      <c r="F1097" t="str">
        <v>Raise</v>
      </c>
      <c r="G1097" t="str">
        <v>Full</v>
      </c>
      <c r="H1097">
        <v>174.23</v>
      </c>
      <c r="I1097">
        <v>73.95</v>
      </c>
      <c r="J1097">
        <v>26</v>
      </c>
      <c r="K1097">
        <v>4529.9799999999996</v>
      </c>
      <c r="L1097">
        <v>2607.2799999999997</v>
      </c>
      <c r="M1097">
        <v>0.57556104000459163</v>
      </c>
      <c r="N1097">
        <v>184.39598592354483</v>
      </c>
      <c r="O1097">
        <v>79.919648088621216</v>
      </c>
      <c r="P1097">
        <v>153.86964808862149</v>
      </c>
      <c r="Q1097">
        <v>2598.4440465962343</v>
      </c>
      <c r="R1097">
        <v>1678.9946147237208</v>
      </c>
      <c r="S1097">
        <v>1</v>
      </c>
      <c r="T1097">
        <f t="shared" si="391"/>
        <v>183.37938733119034</v>
      </c>
      <c r="U1097">
        <f t="shared" si="392"/>
        <v>5.2513271716640962E-2</v>
      </c>
      <c r="V1097">
        <f>IF($F1097="Reduce", INDEX(Model_Assumptions[Values], 2), INDEX(Model_Assumptions[Values], 1))</f>
        <v>-0.4</v>
      </c>
      <c r="W1097">
        <f t="shared" si="393"/>
        <v>25.453861974146932</v>
      </c>
      <c r="X1097">
        <f t="shared" si="406"/>
        <v>4667.713614031748</v>
      </c>
      <c r="Y1097">
        <f t="shared" si="394"/>
        <v>2785.4005210435826</v>
      </c>
      <c r="Z1097">
        <f t="shared" si="395"/>
        <v>137.7336140317484</v>
      </c>
      <c r="AA1097">
        <f t="shared" si="396"/>
        <v>178.12052104358281</v>
      </c>
      <c r="AB1097">
        <f t="shared" si="407"/>
        <v>0.59673766459671174</v>
      </c>
      <c r="AC1097">
        <f t="shared" si="397"/>
        <v>2.1176624592120108E-2</v>
      </c>
      <c r="AD1097">
        <f t="shared" si="398"/>
        <v>2.1176624592120108E-2</v>
      </c>
      <c r="AE1097">
        <f t="shared" si="399"/>
        <v>0.9</v>
      </c>
      <c r="AF1097">
        <f t="shared" si="408"/>
        <v>167.89946147237205</v>
      </c>
      <c r="AG1097">
        <f t="shared" si="400"/>
        <v>1.7234011576104351</v>
      </c>
      <c r="AH1097">
        <f t="shared" si="401"/>
        <v>1.1576066056964918</v>
      </c>
      <c r="AI1097">
        <f t="shared" si="409"/>
        <v>9.9999999999999978E-2</v>
      </c>
      <c r="AJ1097">
        <f>MAX(0, $R1097 - $AA1097) * INDEX(Model_Assumptions[Values], 7)</f>
        <v>3001.748187360276</v>
      </c>
      <c r="AK1097">
        <f>MAX(0, INDEX(Model_Assumptions[Values], 4) - $AD1097)</f>
        <v>2.8823375407879895E-2</v>
      </c>
      <c r="AL1097">
        <f>MAX(0, INDEX(Model_Assumptions[Values], 5) - $AC1097)</f>
        <v>0</v>
      </c>
      <c r="AM1097">
        <f>INDEX(Model_Assumptions[Values], 6) * MAX(0, INDEX(Model_Assumptions[Values], 3) - $AB1097)^2</f>
        <v>0</v>
      </c>
      <c r="AN1097">
        <f t="shared" si="402"/>
        <v>3162.5848423057269</v>
      </c>
      <c r="AO1097" cm="1">
        <f t="array" ref="AO1097">IFERROR(STDEV(IF($E$2:$E$2201=$E1097, $AJ$2:$AJ$2201)), 0)</f>
        <v>115.11732947620564</v>
      </c>
      <c r="AP1097">
        <f t="shared" si="410"/>
        <v>-1.3971541528740488</v>
      </c>
      <c r="AQ1097">
        <f t="shared" si="403"/>
        <v>3.8313015318035333E-2</v>
      </c>
      <c r="AR1097" cm="1">
        <f t="array" ref="AR1097">IFERROR(STDEV(IF($E$2:$E$2201=$E1097, $AK$2:$AK$2201)), 0)</f>
        <v>6.8284516129448834E-3</v>
      </c>
      <c r="AS1097">
        <f t="shared" si="411"/>
        <v>-1.3897206054979825</v>
      </c>
      <c r="AT1097">
        <f t="shared" si="404"/>
        <v>8.5399924711369486E-3</v>
      </c>
      <c r="AU1097" cm="1">
        <f t="array" ref="AU1097">IFERROR(STDEV(IF($E$2:$E$2201=$E1097, $AL$2:$AL$2201)), 0)</f>
        <v>6.4988619084226564E-3</v>
      </c>
      <c r="AV1097">
        <f t="shared" si="412"/>
        <v>-1.3140750782947004</v>
      </c>
      <c r="AW1097">
        <f t="shared" si="405"/>
        <v>0</v>
      </c>
      <c r="AX1097" cm="1">
        <f t="array" ref="AX1097">IFERROR(STDEV(IF($E$2:$E$2201=$E1097, $AM$2:$AM$2201)), 0)</f>
        <v>0</v>
      </c>
      <c r="AY1097">
        <f t="shared" si="413"/>
        <v>-1.3140750782947004</v>
      </c>
      <c r="AZ1097">
        <f>INDEX(Model_Assumptions[Values],9)*((INDEX(Model_Scenarios[GR Weight],1)*$AG1097)+(INDEX(Model_Scenarios[GP Weight],1)*$AH1097)+(INDEX(Model_Scenarios[LTV Weight],1)*$AI1097))-(INDEX(Model_Scenarios[LTV Weight],1)*$AP1097)-(INDEX(Model_Scenarios[GP Weight],1)*($AS1097+$AV1097+$AY1097))</f>
        <v>3.3600142801614412</v>
      </c>
      <c r="BA1097">
        <f>INDEX(Model_Assumptions[Values],9)*((INDEX(Model_Scenarios[GR Weight],2)*$AG1097)+(INDEX(Model_Scenarios[GP Weight],2)*$AH1097)+(INDEX(Model_Scenarios[LTV Weight],2)*$AI1097))-(INDEX(Model_Scenarios[LTV Weight],2)*$AP1097)-(INDEX(Model_Scenarios[GP Weight],2)*($AS1097+$AV1097+$AY1097))</f>
        <v>4.4868818256899266</v>
      </c>
      <c r="BB1097">
        <f>INDEX(Model_Assumptions[Values],9)*((INDEX(Model_Scenarios[GR Weight],3)*$AG1097)+(INDEX(Model_Scenarios[GP Weight],3)*$AH1097)+(INDEX(Model_Scenarios[LTV Weight],3)*$AI1097))-(INDEX(Model_Scenarios[LTV Weight],3)*$AP1097)-(INDEX(Model_Scenarios[GP Weight],3)*($AS1097+$AV1097+$AY1097))</f>
        <v>6.3451794348621089</v>
      </c>
      <c r="BC1097">
        <f>INDEX(Model_Assumptions[Values],9)*((INDEX(Model_Scenarios[GR Weight],4)*$AG1097)+(INDEX(Model_Scenarios[GP Weight],4)*$AH1097)+(INDEX(Model_Scenarios[LTV Weight],4)*$AI1097))-(INDEX(Model_Scenarios[LTV Weight],4)*$AP1097)-(INDEX(Model_Scenarios[GP Weight],4)*($AS1097+$AV1097+$AY1097))</f>
        <v>7.0171645983799218</v>
      </c>
      <c r="BD1097">
        <f>INDEX(Model_Assumptions[Values],9)*((INDEX(Model_Scenarios[GR Weight],5)*$AG1097)+(INDEX(Model_Scenarios[GP Weight],5)*$AH1097)+(INDEX(Model_Scenarios[LTV Weight],5)*$AI1097))-(INDEX(Model_Scenarios[LTV Weight],5)*$AP1097)-(INDEX(Model_Scenarios[GP Weight],5)*($AS1097+$AV1097+$AY1097))</f>
        <v>7.5909367806423607</v>
      </c>
    </row>
    <row r="1098" spans="1:56" x14ac:dyDescent="0.25">
      <c r="A1098">
        <v>1097</v>
      </c>
      <c r="B1098">
        <v>22</v>
      </c>
      <c r="C1098" s="3">
        <v>47</v>
      </c>
      <c r="D1098" s="4">
        <v>0.92</v>
      </c>
      <c r="E1098" t="str">
        <v>SKU-1028</v>
      </c>
      <c r="F1098" t="str">
        <v>Raise</v>
      </c>
      <c r="G1098" t="str">
        <v>Full</v>
      </c>
      <c r="H1098">
        <v>174.23</v>
      </c>
      <c r="I1098">
        <v>73.95</v>
      </c>
      <c r="J1098">
        <v>26</v>
      </c>
      <c r="K1098">
        <v>4529.9799999999996</v>
      </c>
      <c r="L1098">
        <v>2607.2799999999997</v>
      </c>
      <c r="M1098">
        <v>0.57556104000459163</v>
      </c>
      <c r="N1098">
        <v>184.39598592354483</v>
      </c>
      <c r="O1098">
        <v>79.919648088621216</v>
      </c>
      <c r="P1098">
        <v>153.86964808862149</v>
      </c>
      <c r="Q1098">
        <v>2598.4440465962343</v>
      </c>
      <c r="R1098">
        <v>1678.9946147237208</v>
      </c>
      <c r="S1098">
        <v>1</v>
      </c>
      <c r="T1098">
        <f t="shared" si="391"/>
        <v>183.58270704966125</v>
      </c>
      <c r="U1098">
        <f t="shared" si="392"/>
        <v>5.3680233310344161E-2</v>
      </c>
      <c r="V1098">
        <f>IF($F1098="Reduce", INDEX(Model_Assumptions[Values], 2), INDEX(Model_Assumptions[Values], 1))</f>
        <v>-0.4</v>
      </c>
      <c r="W1098">
        <f t="shared" si="393"/>
        <v>25.44172557357242</v>
      </c>
      <c r="X1098">
        <f t="shared" si="406"/>
        <v>4670.66085281102</v>
      </c>
      <c r="Y1098">
        <f t="shared" si="394"/>
        <v>2789.2452466453396</v>
      </c>
      <c r="Z1098">
        <f t="shared" si="395"/>
        <v>140.68085281102049</v>
      </c>
      <c r="AA1098">
        <f t="shared" si="396"/>
        <v>181.9652466453399</v>
      </c>
      <c r="AB1098">
        <f t="shared" si="407"/>
        <v>0.59718428174176741</v>
      </c>
      <c r="AC1098">
        <f t="shared" si="397"/>
        <v>2.162324173717578E-2</v>
      </c>
      <c r="AD1098">
        <f t="shared" si="398"/>
        <v>2.162324173717578E-2</v>
      </c>
      <c r="AE1098">
        <f t="shared" si="399"/>
        <v>0.92000000000000115</v>
      </c>
      <c r="AF1098">
        <f t="shared" si="408"/>
        <v>134.31956917789574</v>
      </c>
      <c r="AG1098">
        <f t="shared" si="400"/>
        <v>1.7602786820960779</v>
      </c>
      <c r="AH1098">
        <f t="shared" si="401"/>
        <v>1.1825935062939554</v>
      </c>
      <c r="AI1098">
        <f t="shared" si="409"/>
        <v>7.999999999999885E-2</v>
      </c>
      <c r="AJ1098">
        <f>MAX(0, $R1098 - $AA1098) * INDEX(Model_Assumptions[Values], 7)</f>
        <v>2994.0587361567618</v>
      </c>
      <c r="AK1098">
        <f>MAX(0, INDEX(Model_Assumptions[Values], 4) - $AD1098)</f>
        <v>2.8376758262824223E-2</v>
      </c>
      <c r="AL1098">
        <f>MAX(0, INDEX(Model_Assumptions[Values], 5) - $AC1098)</f>
        <v>0</v>
      </c>
      <c r="AM1098">
        <f>INDEX(Model_Assumptions[Values], 6) * MAX(0, INDEX(Model_Assumptions[Values], 3) - $AB1098)^2</f>
        <v>0</v>
      </c>
      <c r="AN1098">
        <f t="shared" si="402"/>
        <v>3162.5848423057269</v>
      </c>
      <c r="AO1098" cm="1">
        <f t="array" ref="AO1098">IFERROR(STDEV(IF($E$2:$E$2201=$E1098, $AJ$2:$AJ$2201)), 0)</f>
        <v>115.11732947620564</v>
      </c>
      <c r="AP1098">
        <f t="shared" si="410"/>
        <v>-1.4639507962508702</v>
      </c>
      <c r="AQ1098">
        <f t="shared" si="403"/>
        <v>3.8313015318035333E-2</v>
      </c>
      <c r="AR1098" cm="1">
        <f t="array" ref="AR1098">IFERROR(STDEV(IF($E$2:$E$2201=$E1098, $AK$2:$AK$2201)), 0)</f>
        <v>6.8284516129448834E-3</v>
      </c>
      <c r="AS1098">
        <f t="shared" si="411"/>
        <v>-1.455125937536802</v>
      </c>
      <c r="AT1098">
        <f t="shared" si="404"/>
        <v>8.5399924711369486E-3</v>
      </c>
      <c r="AU1098" cm="1">
        <f t="array" ref="AU1098">IFERROR(STDEV(IF($E$2:$E$2201=$E1098, $AL$2:$AL$2201)), 0)</f>
        <v>6.4988619084226564E-3</v>
      </c>
      <c r="AV1098">
        <f t="shared" si="412"/>
        <v>-1.3140750782947004</v>
      </c>
      <c r="AW1098">
        <f t="shared" si="405"/>
        <v>0</v>
      </c>
      <c r="AX1098" cm="1">
        <f t="array" ref="AX1098">IFERROR(STDEV(IF($E$2:$E$2201=$E1098, $AM$2:$AM$2201)), 0)</f>
        <v>0</v>
      </c>
      <c r="AY1098">
        <f t="shared" si="413"/>
        <v>-1.3140750782947004</v>
      </c>
      <c r="AZ1098">
        <f>INDEX(Model_Assumptions[Values],9)*((INDEX(Model_Scenarios[GR Weight],1)*$AG1098)+(INDEX(Model_Scenarios[GP Weight],1)*$AH1098)+(INDEX(Model_Scenarios[LTV Weight],1)*$AI1098))-(INDEX(Model_Scenarios[LTV Weight],1)*$AP1098)-(INDEX(Model_Scenarios[GP Weight],1)*($AS1098+$AV1098+$AY1098))</f>
        <v>3.3709243406083282</v>
      </c>
      <c r="BA1098">
        <f>INDEX(Model_Assumptions[Values],9)*((INDEX(Model_Scenarios[GR Weight],2)*$AG1098)+(INDEX(Model_Scenarios[GP Weight],2)*$AH1098)+(INDEX(Model_Scenarios[LTV Weight],2)*$AI1098))-(INDEX(Model_Scenarios[LTV Weight],2)*$AP1098)-(INDEX(Model_Scenarios[GP Weight],2)*($AS1098+$AV1098+$AY1098))</f>
        <v>4.5310257542543164</v>
      </c>
      <c r="BB1098">
        <f>INDEX(Model_Assumptions[Values],9)*((INDEX(Model_Scenarios[GR Weight],3)*$AG1098)+(INDEX(Model_Scenarios[GP Weight],3)*$AH1098)+(INDEX(Model_Scenarios[LTV Weight],3)*$AI1098))-(INDEX(Model_Scenarios[LTV Weight],3)*$AP1098)-(INDEX(Model_Scenarios[GP Weight],3)*($AS1098+$AV1098+$AY1098))</f>
        <v>6.4446139400790363</v>
      </c>
      <c r="BC1098">
        <f>INDEX(Model_Assumptions[Values],9)*((INDEX(Model_Scenarios[GR Weight],4)*$AG1098)+(INDEX(Model_Scenarios[GP Weight],4)*$AH1098)+(INDEX(Model_Scenarios[LTV Weight],4)*$AI1098))-(INDEX(Model_Scenarios[LTV Weight],4)*$AP1098)-(INDEX(Model_Scenarios[GP Weight],4)*($AS1098+$AV1098+$AY1098))</f>
        <v>7.1383582015019877</v>
      </c>
      <c r="BD1098">
        <f>INDEX(Model_Assumptions[Values],9)*((INDEX(Model_Scenarios[GR Weight],5)*$AG1098)+(INDEX(Model_Scenarios[GP Weight],5)*$AH1098)+(INDEX(Model_Scenarios[LTV Weight],5)*$AI1098))-(INDEX(Model_Scenarios[LTV Weight],5)*$AP1098)-(INDEX(Model_Scenarios[GP Weight],5)*($AS1098+$AV1098+$AY1098))</f>
        <v>7.7242003752365846</v>
      </c>
    </row>
    <row r="1099" spans="1:56" x14ac:dyDescent="0.25">
      <c r="A1099">
        <v>1098</v>
      </c>
      <c r="B1099">
        <v>22</v>
      </c>
      <c r="C1099" s="3">
        <v>48</v>
      </c>
      <c r="D1099" s="4">
        <v>0.94000000000000006</v>
      </c>
      <c r="E1099" t="str">
        <v>SKU-1028</v>
      </c>
      <c r="F1099" t="str">
        <v>Raise</v>
      </c>
      <c r="G1099" t="str">
        <v>Full</v>
      </c>
      <c r="H1099">
        <v>174.23</v>
      </c>
      <c r="I1099">
        <v>73.95</v>
      </c>
      <c r="J1099">
        <v>26</v>
      </c>
      <c r="K1099">
        <v>4529.9799999999996</v>
      </c>
      <c r="L1099">
        <v>2607.2799999999997</v>
      </c>
      <c r="M1099">
        <v>0.57556104000459163</v>
      </c>
      <c r="N1099">
        <v>184.39598592354483</v>
      </c>
      <c r="O1099">
        <v>79.919648088621216</v>
      </c>
      <c r="P1099">
        <v>153.86964808862149</v>
      </c>
      <c r="Q1099">
        <v>2598.4440465962343</v>
      </c>
      <c r="R1099">
        <v>1678.9946147237208</v>
      </c>
      <c r="S1099">
        <v>1</v>
      </c>
      <c r="T1099">
        <f t="shared" si="391"/>
        <v>183.78602676813213</v>
      </c>
      <c r="U1099">
        <f t="shared" si="392"/>
        <v>5.4847194904047193E-2</v>
      </c>
      <c r="V1099">
        <f>IF($F1099="Reduce", INDEX(Model_Assumptions[Values], 2), INDEX(Model_Assumptions[Values], 1))</f>
        <v>-0.4</v>
      </c>
      <c r="W1099">
        <f t="shared" si="393"/>
        <v>25.429589172997911</v>
      </c>
      <c r="X1099">
        <f t="shared" si="406"/>
        <v>4673.6031564511968</v>
      </c>
      <c r="Y1099">
        <f t="shared" si="394"/>
        <v>2793.0850371080014</v>
      </c>
      <c r="Z1099">
        <f t="shared" si="395"/>
        <v>143.62315645119725</v>
      </c>
      <c r="AA1099">
        <f t="shared" si="396"/>
        <v>185.80503710800167</v>
      </c>
      <c r="AB1099">
        <f t="shared" si="407"/>
        <v>0.59762991071515625</v>
      </c>
      <c r="AC1099">
        <f t="shared" si="397"/>
        <v>2.2068870710564625E-2</v>
      </c>
      <c r="AD1099">
        <f t="shared" si="398"/>
        <v>2.2068870710564625E-2</v>
      </c>
      <c r="AE1099">
        <f t="shared" si="399"/>
        <v>0.93999999999999939</v>
      </c>
      <c r="AF1099">
        <f t="shared" si="408"/>
        <v>100.73967688342427</v>
      </c>
      <c r="AG1099">
        <f t="shared" si="400"/>
        <v>1.7970944553201305</v>
      </c>
      <c r="AH1099">
        <f t="shared" si="401"/>
        <v>1.2075483333853272</v>
      </c>
      <c r="AI1099">
        <f t="shared" si="409"/>
        <v>6.0000000000000608E-2</v>
      </c>
      <c r="AJ1099">
        <f>MAX(0, $R1099 - $AA1099) * INDEX(Model_Assumptions[Values], 7)</f>
        <v>2986.3791552314383</v>
      </c>
      <c r="AK1099">
        <f>MAX(0, INDEX(Model_Assumptions[Values], 4) - $AD1099)</f>
        <v>2.7931129289435377E-2</v>
      </c>
      <c r="AL1099">
        <f>MAX(0, INDEX(Model_Assumptions[Values], 5) - $AC1099)</f>
        <v>0</v>
      </c>
      <c r="AM1099">
        <f>INDEX(Model_Assumptions[Values], 6) * MAX(0, INDEX(Model_Assumptions[Values], 3) - $AB1099)^2</f>
        <v>0</v>
      </c>
      <c r="AN1099">
        <f t="shared" si="402"/>
        <v>3162.5848423057269</v>
      </c>
      <c r="AO1099" cm="1">
        <f t="array" ref="AO1099">IFERROR(STDEV(IF($E$2:$E$2201=$E1099, $AJ$2:$AJ$2201)), 0)</f>
        <v>115.11732947620564</v>
      </c>
      <c r="AP1099">
        <f t="shared" si="410"/>
        <v>-1.5306616985995116</v>
      </c>
      <c r="AQ1099">
        <f t="shared" si="403"/>
        <v>3.8313015318035333E-2</v>
      </c>
      <c r="AR1099" cm="1">
        <f t="array" ref="AR1099">IFERROR(STDEV(IF($E$2:$E$2201=$E1099, $AK$2:$AK$2201)), 0)</f>
        <v>6.8284516129448834E-3</v>
      </c>
      <c r="AS1099">
        <f t="shared" si="411"/>
        <v>-1.5203865557044776</v>
      </c>
      <c r="AT1099">
        <f t="shared" si="404"/>
        <v>8.5399924711369486E-3</v>
      </c>
      <c r="AU1099" cm="1">
        <f t="array" ref="AU1099">IFERROR(STDEV(IF($E$2:$E$2201=$E1099, $AL$2:$AL$2201)), 0)</f>
        <v>6.4988619084226564E-3</v>
      </c>
      <c r="AV1099">
        <f t="shared" si="412"/>
        <v>-1.3140750782947004</v>
      </c>
      <c r="AW1099">
        <f t="shared" si="405"/>
        <v>0</v>
      </c>
      <c r="AX1099" cm="1">
        <f t="array" ref="AX1099">IFERROR(STDEV(IF($E$2:$E$2201=$E1099, $AM$2:$AM$2201)), 0)</f>
        <v>0</v>
      </c>
      <c r="AY1099">
        <f t="shared" si="413"/>
        <v>-1.3140750782947004</v>
      </c>
      <c r="AZ1099">
        <f>INDEX(Model_Assumptions[Values],9)*((INDEX(Model_Scenarios[GR Weight],1)*$AG1099)+(INDEX(Model_Scenarios[GP Weight],1)*$AH1099)+(INDEX(Model_Scenarios[LTV Weight],1)*$AI1099))-(INDEX(Model_Scenarios[LTV Weight],1)*$AP1099)-(INDEX(Model_Scenarios[GP Weight],1)*($AS1099+$AV1099+$AY1099))</f>
        <v>3.3817044244617285</v>
      </c>
      <c r="BA1099">
        <f>INDEX(Model_Assumptions[Values],9)*((INDEX(Model_Scenarios[GR Weight],2)*$AG1099)+(INDEX(Model_Scenarios[GP Weight],2)*$AH1099)+(INDEX(Model_Scenarios[LTV Weight],2)*$AI1099))-(INDEX(Model_Scenarios[LTV Weight],2)*$AP1099)-(INDEX(Model_Scenarios[GP Weight],2)*($AS1099+$AV1099+$AY1099))</f>
        <v>4.5750066214238849</v>
      </c>
      <c r="BB1099">
        <f>INDEX(Model_Assumptions[Values],9)*((INDEX(Model_Scenarios[GR Weight],3)*$AG1099)+(INDEX(Model_Scenarios[GP Weight],3)*$AH1099)+(INDEX(Model_Scenarios[LTV Weight],3)*$AI1099))-(INDEX(Model_Scenarios[LTV Weight],3)*$AP1099)-(INDEX(Model_Scenarios[GP Weight],3)*($AS1099+$AV1099+$AY1099))</f>
        <v>6.5438301813171487</v>
      </c>
      <c r="BC1099">
        <f>INDEX(Model_Assumptions[Values],9)*((INDEX(Model_Scenarios[GR Weight],4)*$AG1099)+(INDEX(Model_Scenarios[GP Weight],4)*$AH1099)+(INDEX(Model_Scenarios[LTV Weight],4)*$AI1099))-(INDEX(Model_Scenarios[LTV Weight],4)*$AP1099)-(INDEX(Model_Scenarios[GP Weight],4)*($AS1099+$AV1099+$AY1099))</f>
        <v>7.2593112391172623</v>
      </c>
      <c r="BD1099">
        <f>INDEX(Model_Assumptions[Values],9)*((INDEX(Model_Scenarios[GR Weight],5)*$AG1099)+(INDEX(Model_Scenarios[GP Weight],5)*$AH1099)+(INDEX(Model_Scenarios[LTV Weight],5)*$AI1099))-(INDEX(Model_Scenarios[LTV Weight],5)*$AP1099)-(INDEX(Model_Scenarios[GP Weight],5)*($AS1099+$AV1099+$AY1099))</f>
        <v>7.8572129885412929</v>
      </c>
    </row>
    <row r="1100" spans="1:56" x14ac:dyDescent="0.25">
      <c r="A1100">
        <v>1099</v>
      </c>
      <c r="B1100">
        <v>22</v>
      </c>
      <c r="C1100" s="3">
        <v>49</v>
      </c>
      <c r="D1100" s="4">
        <v>0.96</v>
      </c>
      <c r="E1100" t="str">
        <v>SKU-1028</v>
      </c>
      <c r="F1100" t="str">
        <v>Raise</v>
      </c>
      <c r="G1100" t="str">
        <v>Full</v>
      </c>
      <c r="H1100">
        <v>174.23</v>
      </c>
      <c r="I1100">
        <v>73.95</v>
      </c>
      <c r="J1100">
        <v>26</v>
      </c>
      <c r="K1100">
        <v>4529.9799999999996</v>
      </c>
      <c r="L1100">
        <v>2607.2799999999997</v>
      </c>
      <c r="M1100">
        <v>0.57556104000459163</v>
      </c>
      <c r="N1100">
        <v>184.39598592354483</v>
      </c>
      <c r="O1100">
        <v>79.919648088621216</v>
      </c>
      <c r="P1100">
        <v>153.86964808862149</v>
      </c>
      <c r="Q1100">
        <v>2598.4440465962343</v>
      </c>
      <c r="R1100">
        <v>1678.9946147237208</v>
      </c>
      <c r="S1100">
        <v>1</v>
      </c>
      <c r="T1100">
        <f t="shared" si="391"/>
        <v>183.98934648660304</v>
      </c>
      <c r="U1100">
        <f t="shared" si="392"/>
        <v>5.6014156497750392E-2</v>
      </c>
      <c r="V1100">
        <f>IF($F1100="Reduce", INDEX(Model_Assumptions[Values], 2), INDEX(Model_Assumptions[Values], 1))</f>
        <v>-0.4</v>
      </c>
      <c r="W1100">
        <f t="shared" si="393"/>
        <v>25.417452772423395</v>
      </c>
      <c r="X1100">
        <f t="shared" si="406"/>
        <v>4676.5405249522773</v>
      </c>
      <c r="Y1100">
        <f t="shared" si="394"/>
        <v>2796.919892431567</v>
      </c>
      <c r="Z1100">
        <f t="shared" si="395"/>
        <v>146.56052495227777</v>
      </c>
      <c r="AA1100">
        <f t="shared" si="396"/>
        <v>189.6398924315672</v>
      </c>
      <c r="AB1100">
        <f t="shared" si="407"/>
        <v>0.59807455479285265</v>
      </c>
      <c r="AC1100">
        <f t="shared" si="397"/>
        <v>2.2513514788261024E-2</v>
      </c>
      <c r="AD1100">
        <f t="shared" si="398"/>
        <v>2.2513514788261024E-2</v>
      </c>
      <c r="AE1100">
        <f t="shared" si="399"/>
        <v>0.96000000000000052</v>
      </c>
      <c r="AF1100">
        <f t="shared" si="408"/>
        <v>67.159784588947957</v>
      </c>
      <c r="AG1100">
        <f t="shared" si="400"/>
        <v>1.8338484772825814</v>
      </c>
      <c r="AH1100">
        <f t="shared" si="401"/>
        <v>1.232471086970601</v>
      </c>
      <c r="AI1100">
        <f t="shared" si="409"/>
        <v>3.999999999999948E-2</v>
      </c>
      <c r="AJ1100">
        <f>MAX(0, $R1100 - $AA1100) * INDEX(Model_Assumptions[Values], 7)</f>
        <v>2978.7094445843072</v>
      </c>
      <c r="AK1100">
        <f>MAX(0, INDEX(Model_Assumptions[Values], 4) - $AD1100)</f>
        <v>2.7486485211738979E-2</v>
      </c>
      <c r="AL1100">
        <f>MAX(0, INDEX(Model_Assumptions[Values], 5) - $AC1100)</f>
        <v>0</v>
      </c>
      <c r="AM1100">
        <f>INDEX(Model_Assumptions[Values], 6) * MAX(0, INDEX(Model_Assumptions[Values], 3) - $AB1100)^2</f>
        <v>0</v>
      </c>
      <c r="AN1100">
        <f t="shared" si="402"/>
        <v>3162.5848423057269</v>
      </c>
      <c r="AO1100" cm="1">
        <f t="array" ref="AO1100">IFERROR(STDEV(IF($E$2:$E$2201=$E1100, $AJ$2:$AJ$2201)), 0)</f>
        <v>115.11732947620564</v>
      </c>
      <c r="AP1100">
        <f t="shared" si="410"/>
        <v>-1.5972868599199572</v>
      </c>
      <c r="AQ1100">
        <f t="shared" si="403"/>
        <v>3.8313015318035333E-2</v>
      </c>
      <c r="AR1100" cm="1">
        <f t="array" ref="AR1100">IFERROR(STDEV(IF($E$2:$E$2201=$E1100, $AK$2:$AK$2201)), 0)</f>
        <v>6.8284516129448834E-3</v>
      </c>
      <c r="AS1100">
        <f t="shared" si="411"/>
        <v>-1.5855029397546296</v>
      </c>
      <c r="AT1100">
        <f t="shared" si="404"/>
        <v>8.5399924711369486E-3</v>
      </c>
      <c r="AU1100" cm="1">
        <f t="array" ref="AU1100">IFERROR(STDEV(IF($E$2:$E$2201=$E1100, $AL$2:$AL$2201)), 0)</f>
        <v>6.4988619084226564E-3</v>
      </c>
      <c r="AV1100">
        <f t="shared" si="412"/>
        <v>-1.3140750782947004</v>
      </c>
      <c r="AW1100">
        <f t="shared" si="405"/>
        <v>0</v>
      </c>
      <c r="AX1100" cm="1">
        <f t="array" ref="AX1100">IFERROR(STDEV(IF($E$2:$E$2201=$E1100, $AM$2:$AM$2201)), 0)</f>
        <v>0</v>
      </c>
      <c r="AY1100">
        <f t="shared" si="413"/>
        <v>-1.3140750782947004</v>
      </c>
      <c r="AZ1100">
        <f>INDEX(Model_Assumptions[Values],9)*((INDEX(Model_Scenarios[GR Weight],1)*$AG1100)+(INDEX(Model_Scenarios[GP Weight],1)*$AH1100)+(INDEX(Model_Scenarios[LTV Weight],1)*$AI1100))-(INDEX(Model_Scenarios[LTV Weight],1)*$AP1100)-(INDEX(Model_Scenarios[GP Weight],1)*($AS1100+$AV1100+$AY1100))</f>
        <v>3.3923545796969585</v>
      </c>
      <c r="BA1100">
        <f>INDEX(Model_Assumptions[Values],9)*((INDEX(Model_Scenarios[GR Weight],2)*$AG1100)+(INDEX(Model_Scenarios[GP Weight],2)*$AH1100)+(INDEX(Model_Scenarios[LTV Weight],2)*$AI1100))-(INDEX(Model_Scenarios[LTV Weight],2)*$AP1100)-(INDEX(Model_Scenarios[GP Weight],2)*($AS1100+$AV1100+$AY1100))</f>
        <v>4.6188245231493141</v>
      </c>
      <c r="BB1100">
        <f>INDEX(Model_Assumptions[Values],9)*((INDEX(Model_Scenarios[GR Weight],3)*$AG1100)+(INDEX(Model_Scenarios[GP Weight],3)*$AH1100)+(INDEX(Model_Scenarios[LTV Weight],3)*$AI1100))-(INDEX(Model_Scenarios[LTV Weight],3)*$AP1100)-(INDEX(Model_Scenarios[GP Weight],3)*($AS1100+$AV1100+$AY1100))</f>
        <v>6.6428283264901706</v>
      </c>
      <c r="BC1100">
        <f>INDEX(Model_Assumptions[Values],9)*((INDEX(Model_Scenarios[GR Weight],4)*$AG1100)+(INDEX(Model_Scenarios[GP Weight],4)*$AH1100)+(INDEX(Model_Scenarios[LTV Weight],4)*$AI1100))-(INDEX(Model_Scenarios[LTV Weight],4)*$AP1100)-(INDEX(Model_Scenarios[GP Weight],4)*($AS1100+$AV1100+$AY1100))</f>
        <v>7.3800238791394648</v>
      </c>
      <c r="BD1100">
        <f>INDEX(Model_Assumptions[Values],9)*((INDEX(Model_Scenarios[GR Weight],5)*$AG1100)+(INDEX(Model_Scenarios[GP Weight],5)*$AH1100)+(INDEX(Model_Scenarios[LTV Weight],5)*$AI1100))-(INDEX(Model_Scenarios[LTV Weight],5)*$AP1100)-(INDEX(Model_Scenarios[GP Weight],5)*($AS1100+$AV1100+$AY1100))</f>
        <v>7.9899748844209393</v>
      </c>
    </row>
    <row r="1101" spans="1:56" x14ac:dyDescent="0.25">
      <c r="A1101">
        <v>1100</v>
      </c>
      <c r="B1101">
        <v>22</v>
      </c>
      <c r="C1101" s="3">
        <v>50</v>
      </c>
      <c r="D1101" s="4">
        <v>0.98</v>
      </c>
      <c r="E1101" t="str">
        <v>SKU-1028</v>
      </c>
      <c r="F1101" t="str">
        <v>Raise</v>
      </c>
      <c r="G1101" t="str">
        <v>Full</v>
      </c>
      <c r="H1101">
        <v>174.23</v>
      </c>
      <c r="I1101">
        <v>73.95</v>
      </c>
      <c r="J1101">
        <v>26</v>
      </c>
      <c r="K1101">
        <v>4529.9799999999996</v>
      </c>
      <c r="L1101">
        <v>2607.2799999999997</v>
      </c>
      <c r="M1101">
        <v>0.57556104000459163</v>
      </c>
      <c r="N1101">
        <v>184.39598592354483</v>
      </c>
      <c r="O1101">
        <v>79.919648088621216</v>
      </c>
      <c r="P1101">
        <v>153.86964808862149</v>
      </c>
      <c r="Q1101">
        <v>2598.4440465962343</v>
      </c>
      <c r="R1101">
        <v>1678.9946147237208</v>
      </c>
      <c r="S1101">
        <v>1</v>
      </c>
      <c r="T1101">
        <f t="shared" si="391"/>
        <v>184.19266620507392</v>
      </c>
      <c r="U1101">
        <f t="shared" si="392"/>
        <v>5.7181118091453424E-2</v>
      </c>
      <c r="V1101">
        <f>IF($F1101="Reduce", INDEX(Model_Assumptions[Values], 2), INDEX(Model_Assumptions[Values], 1))</f>
        <v>-0.4</v>
      </c>
      <c r="W1101">
        <f t="shared" si="393"/>
        <v>25.405316371848887</v>
      </c>
      <c r="X1101">
        <f t="shared" si="406"/>
        <v>4679.4729583142616</v>
      </c>
      <c r="Y1101">
        <f t="shared" si="394"/>
        <v>2800.7498126160363</v>
      </c>
      <c r="Z1101">
        <f t="shared" si="395"/>
        <v>149.49295831426207</v>
      </c>
      <c r="AA1101">
        <f t="shared" si="396"/>
        <v>193.46981261603651</v>
      </c>
      <c r="AB1101">
        <f t="shared" si="407"/>
        <v>0.59851821723636611</v>
      </c>
      <c r="AC1101">
        <f t="shared" si="397"/>
        <v>2.2957177231774484E-2</v>
      </c>
      <c r="AD1101">
        <f t="shared" si="398"/>
        <v>2.2957177231774484E-2</v>
      </c>
      <c r="AE1101">
        <f t="shared" si="399"/>
        <v>0.97999999999999887</v>
      </c>
      <c r="AF1101">
        <f t="shared" si="408"/>
        <v>33.579892294476309</v>
      </c>
      <c r="AG1101">
        <f t="shared" si="400"/>
        <v>1.8705407479834304</v>
      </c>
      <c r="AH1101">
        <f t="shared" si="401"/>
        <v>1.2573617670497774</v>
      </c>
      <c r="AI1101">
        <f t="shared" si="409"/>
        <v>2.0000000000001128E-2</v>
      </c>
      <c r="AJ1101">
        <f>MAX(0, $R1101 - $AA1101) * INDEX(Model_Assumptions[Values], 7)</f>
        <v>2971.0496042153686</v>
      </c>
      <c r="AK1101">
        <f>MAX(0, INDEX(Model_Assumptions[Values], 4) - $AD1101)</f>
        <v>2.7042822768225519E-2</v>
      </c>
      <c r="AL1101">
        <f>MAX(0, INDEX(Model_Assumptions[Values], 5) - $AC1101)</f>
        <v>0</v>
      </c>
      <c r="AM1101">
        <f>INDEX(Model_Assumptions[Values], 6) * MAX(0, INDEX(Model_Assumptions[Values], 3) - $AB1101)^2</f>
        <v>0</v>
      </c>
      <c r="AN1101">
        <f t="shared" si="402"/>
        <v>3162.5848423057269</v>
      </c>
      <c r="AO1101" cm="1">
        <f t="array" ref="AO1101">IFERROR(STDEV(IF($E$2:$E$2201=$E1101, $AJ$2:$AJ$2201)), 0)</f>
        <v>115.11732947620564</v>
      </c>
      <c r="AP1101">
        <f t="shared" si="410"/>
        <v>-1.6638262802122066</v>
      </c>
      <c r="AQ1101">
        <f t="shared" si="403"/>
        <v>3.8313015318035333E-2</v>
      </c>
      <c r="AR1101" cm="1">
        <f t="array" ref="AR1101">IFERROR(STDEV(IF($E$2:$E$2201=$E1101, $AK$2:$AK$2201)), 0)</f>
        <v>6.8284516129448834E-3</v>
      </c>
      <c r="AS1101">
        <f t="shared" si="411"/>
        <v>-1.6504755673225537</v>
      </c>
      <c r="AT1101">
        <f t="shared" si="404"/>
        <v>8.5399924711369486E-3</v>
      </c>
      <c r="AU1101" cm="1">
        <f t="array" ref="AU1101">IFERROR(STDEV(IF($E$2:$E$2201=$E1101, $AL$2:$AL$2201)), 0)</f>
        <v>6.4988619084226564E-3</v>
      </c>
      <c r="AV1101">
        <f t="shared" si="412"/>
        <v>-1.3140750782947004</v>
      </c>
      <c r="AW1101">
        <f t="shared" si="405"/>
        <v>0</v>
      </c>
      <c r="AX1101" cm="1">
        <f t="array" ref="AX1101">IFERROR(STDEV(IF($E$2:$E$2201=$E1101, $AM$2:$AM$2201)), 0)</f>
        <v>0</v>
      </c>
      <c r="AY1101">
        <f t="shared" si="413"/>
        <v>-1.3140750782947004</v>
      </c>
      <c r="AZ1101">
        <f>INDEX(Model_Assumptions[Values],9)*((INDEX(Model_Scenarios[GR Weight],1)*$AG1101)+(INDEX(Model_Scenarios[GP Weight],1)*$AH1101)+(INDEX(Model_Scenarios[LTV Weight],1)*$AI1101))-(INDEX(Model_Scenarios[LTV Weight],1)*$AP1101)-(INDEX(Model_Scenarios[GP Weight],1)*($AS1101+$AV1101+$AY1101))</f>
        <v>3.4028748540775693</v>
      </c>
      <c r="BA1101">
        <f>INDEX(Model_Assumptions[Values],9)*((INDEX(Model_Scenarios[GR Weight],2)*$AG1101)+(INDEX(Model_Scenarios[GP Weight],2)*$AH1101)+(INDEX(Model_Scenarios[LTV Weight],2)*$AI1101))-(INDEX(Model_Scenarios[LTV Weight],2)*$AP1101)-(INDEX(Model_Scenarios[GP Weight],2)*($AS1101+$AV1101+$AY1101))</f>
        <v>4.6624795549576792</v>
      </c>
      <c r="BB1101">
        <f>INDEX(Model_Assumptions[Values],9)*((INDEX(Model_Scenarios[GR Weight],3)*$AG1101)+(INDEX(Model_Scenarios[GP Weight],3)*$AH1101)+(INDEX(Model_Scenarios[LTV Weight],3)*$AI1101))-(INDEX(Model_Scenarios[LTV Weight],3)*$AP1101)-(INDEX(Model_Scenarios[GP Weight],3)*($AS1101+$AV1101+$AY1101))</f>
        <v>6.7416085427704671</v>
      </c>
      <c r="BC1101">
        <f>INDEX(Model_Assumptions[Values],9)*((INDEX(Model_Scenarios[GR Weight],4)*$AG1101)+(INDEX(Model_Scenarios[GP Weight],4)*$AH1101)+(INDEX(Model_Scenarios[LTV Weight],4)*$AI1101))-(INDEX(Model_Scenarios[LTV Weight],4)*$AP1101)-(INDEX(Model_Scenarios[GP Weight],4)*($AS1101+$AV1101+$AY1101))</f>
        <v>7.500496288740961</v>
      </c>
      <c r="BD1101">
        <f>INDEX(Model_Assumptions[Values],9)*((INDEX(Model_Scenarios[GR Weight],5)*$AG1101)+(INDEX(Model_Scenarios[GP Weight],5)*$AH1101)+(INDEX(Model_Scenarios[LTV Weight],5)*$AI1101))-(INDEX(Model_Scenarios[LTV Weight],5)*$AP1101)-(INDEX(Model_Scenarios[GP Weight],5)*($AS1101+$AV1101+$AY1101))</f>
        <v>8.1224863255749469</v>
      </c>
    </row>
    <row r="1102" spans="1:56" x14ac:dyDescent="0.25">
      <c r="A1102">
        <v>1101</v>
      </c>
      <c r="B1102">
        <v>23</v>
      </c>
      <c r="C1102" s="3">
        <v>1</v>
      </c>
      <c r="D1102" s="4">
        <v>0</v>
      </c>
      <c r="E1102" t="str">
        <v>SKU-1029</v>
      </c>
      <c r="F1102" t="str">
        <v>Raise</v>
      </c>
      <c r="G1102" t="str">
        <v>Full</v>
      </c>
      <c r="H1102">
        <v>148.11000000000001</v>
      </c>
      <c r="I1102">
        <v>69.64</v>
      </c>
      <c r="J1102">
        <v>27</v>
      </c>
      <c r="K1102">
        <v>3998.9700000000003</v>
      </c>
      <c r="L1102">
        <v>2118.6900000000005</v>
      </c>
      <c r="M1102">
        <v>0.52980892579839323</v>
      </c>
      <c r="N1102">
        <v>164.85971574016031</v>
      </c>
      <c r="O1102">
        <v>917.56260924416802</v>
      </c>
      <c r="P1102">
        <v>987.20260924416789</v>
      </c>
      <c r="Q1102">
        <v>1774.9243566264481</v>
      </c>
      <c r="R1102">
        <v>1294.2156767067852</v>
      </c>
      <c r="S1102">
        <v>1</v>
      </c>
      <c r="T1102">
        <f t="shared" si="391"/>
        <v>148.11000000000001</v>
      </c>
      <c r="U1102">
        <f t="shared" si="392"/>
        <v>0</v>
      </c>
      <c r="V1102">
        <f>IF($F1102="Reduce", INDEX(Model_Assumptions[Values], 2), INDEX(Model_Assumptions[Values], 1))</f>
        <v>-0.4</v>
      </c>
      <c r="W1102">
        <f t="shared" si="393"/>
        <v>27</v>
      </c>
      <c r="X1102">
        <f t="shared" si="406"/>
        <v>3998.9700000000003</v>
      </c>
      <c r="Y1102">
        <f t="shared" si="394"/>
        <v>2118.6900000000005</v>
      </c>
      <c r="Z1102">
        <f t="shared" si="395"/>
        <v>0</v>
      </c>
      <c r="AA1102">
        <f t="shared" si="396"/>
        <v>0</v>
      </c>
      <c r="AB1102">
        <f t="shared" si="407"/>
        <v>0.52980892579839323</v>
      </c>
      <c r="AC1102">
        <f t="shared" si="397"/>
        <v>0</v>
      </c>
      <c r="AD1102">
        <f t="shared" si="398"/>
        <v>0</v>
      </c>
      <c r="AE1102">
        <f t="shared" si="399"/>
        <v>0</v>
      </c>
      <c r="AF1102">
        <f t="shared" si="408"/>
        <v>1294.2156767067852</v>
      </c>
      <c r="AG1102">
        <f t="shared" si="400"/>
        <v>0</v>
      </c>
      <c r="AH1102">
        <f t="shared" si="401"/>
        <v>0</v>
      </c>
      <c r="AI1102">
        <f t="shared" si="409"/>
        <v>1</v>
      </c>
      <c r="AJ1102">
        <f>MAX(0, $R1102 - $AA1102) * INDEX(Model_Assumptions[Values], 7)</f>
        <v>2588.4313534135704</v>
      </c>
      <c r="AK1102">
        <f>MAX(0, INDEX(Model_Assumptions[Values], 4) - $AD1102)</f>
        <v>0.05</v>
      </c>
      <c r="AL1102">
        <f>MAX(0, INDEX(Model_Assumptions[Values], 5) - $AC1102)</f>
        <v>0.02</v>
      </c>
      <c r="AM1102">
        <f>INDEX(Model_Assumptions[Values], 6) * MAX(0, INDEX(Model_Assumptions[Values], 3) - $AB1102)^2</f>
        <v>0</v>
      </c>
      <c r="AN1102">
        <f t="shared" si="402"/>
        <v>2252.3898295907238</v>
      </c>
      <c r="AO1102" cm="1">
        <f t="array" ref="AO1102">IFERROR(STDEV(IF($E$2:$E$2201=$E1102, $AJ$2:$AJ$2201)), 0)</f>
        <v>196.15001189356241</v>
      </c>
      <c r="AP1102">
        <f t="shared" si="410"/>
        <v>1.7131863545600701</v>
      </c>
      <c r="AQ1102">
        <f t="shared" si="403"/>
        <v>2.5739685618909967E-2</v>
      </c>
      <c r="AR1102" cm="1">
        <f t="array" ref="AR1102">IFERROR(STDEV(IF($E$2:$E$2201=$E1102, $AK$2:$AK$2201)), 0)</f>
        <v>1.3946834103799792E-2</v>
      </c>
      <c r="AS1102">
        <f t="shared" si="411"/>
        <v>1.7394854058298688</v>
      </c>
      <c r="AT1102">
        <f t="shared" si="404"/>
        <v>4.0738240784529648E-3</v>
      </c>
      <c r="AU1102" cm="1">
        <f t="array" ref="AU1102">IFERROR(STDEV(IF($E$2:$E$2201=$E1102, $AL$2:$AL$2201)), 0)</f>
        <v>6.2856905545242972E-3</v>
      </c>
      <c r="AV1102">
        <f t="shared" si="412"/>
        <v>2.533719371546812</v>
      </c>
      <c r="AW1102">
        <f t="shared" si="405"/>
        <v>0</v>
      </c>
      <c r="AX1102" cm="1">
        <f t="array" ref="AX1102">IFERROR(STDEV(IF($E$2:$E$2201=$E1102, $AM$2:$AM$2201)), 0)</f>
        <v>0</v>
      </c>
      <c r="AY1102">
        <f t="shared" si="413"/>
        <v>2.533719371546812</v>
      </c>
      <c r="AZ1102">
        <f>INDEX(Model_Assumptions[Values],9)*((INDEX(Model_Scenarios[GR Weight],1)*$AG1102)+(INDEX(Model_Scenarios[GP Weight],1)*$AH1102)+(INDEX(Model_Scenarios[LTV Weight],1)*$AI1102))-(INDEX(Model_Scenarios[LTV Weight],1)*$AP1102)-(INDEX(Model_Scenarios[GP Weight],1)*($AS1102+$AV1102+$AY1102))</f>
        <v>1.9487585014595945</v>
      </c>
      <c r="BA1102">
        <f>INDEX(Model_Assumptions[Values],9)*((INDEX(Model_Scenarios[GR Weight],2)*$AG1102)+(INDEX(Model_Scenarios[GP Weight],2)*$AH1102)+(INDEX(Model_Scenarios[LTV Weight],2)*$AI1102))-(INDEX(Model_Scenarios[LTV Weight],2)*$AP1102)-(INDEX(Model_Scenarios[GP Weight],2)*($AS1102+$AV1102+$AY1102))</f>
        <v>0.77504403975125569</v>
      </c>
      <c r="BB1102">
        <f>INDEX(Model_Assumptions[Values],9)*((INDEX(Model_Scenarios[GR Weight],3)*$AG1102)+(INDEX(Model_Scenarios[GP Weight],3)*$AH1102)+(INDEX(Model_Scenarios[LTV Weight],3)*$AI1102))-(INDEX(Model_Scenarios[LTV Weight],3)*$AP1102)-(INDEX(Model_Scenarios[GP Weight],3)*($AS1102+$AV1102+$AY1102))</f>
        <v>-1.0676979939472502</v>
      </c>
      <c r="BC1102">
        <f>INDEX(Model_Assumptions[Values],9)*((INDEX(Model_Scenarios[GR Weight],4)*$AG1102)+(INDEX(Model_Scenarios[GP Weight],4)*$AH1102)+(INDEX(Model_Scenarios[LTV Weight],4)*$AI1102))-(INDEX(Model_Scenarios[LTV Weight],4)*$AP1102)-(INDEX(Model_Scenarios[GP Weight],4)*($AS1102+$AV1102+$AY1102))</f>
        <v>-1.3963793584912432</v>
      </c>
      <c r="BD1102">
        <f>INDEX(Model_Assumptions[Values],9)*((INDEX(Model_Scenarios[GR Weight],5)*$AG1102)+(INDEX(Model_Scenarios[GP Weight],5)*$AH1102)+(INDEX(Model_Scenarios[LTV Weight],5)*$AI1102))-(INDEX(Model_Scenarios[LTV Weight],5)*$AP1102)-(INDEX(Model_Scenarios[GP Weight],5)*($AS1102+$AV1102+$AY1102))</f>
        <v>-2.9221048705479387</v>
      </c>
    </row>
    <row r="1103" spans="1:56" x14ac:dyDescent="0.25">
      <c r="A1103">
        <v>1102</v>
      </c>
      <c r="B1103">
        <v>23</v>
      </c>
      <c r="C1103" s="3">
        <v>2</v>
      </c>
      <c r="D1103" s="4">
        <v>0.02</v>
      </c>
      <c r="E1103" t="str">
        <v>SKU-1029</v>
      </c>
      <c r="F1103" t="str">
        <v>Raise</v>
      </c>
      <c r="G1103" t="str">
        <v>Full</v>
      </c>
      <c r="H1103">
        <v>148.11000000000001</v>
      </c>
      <c r="I1103">
        <v>69.64</v>
      </c>
      <c r="J1103">
        <v>27</v>
      </c>
      <c r="K1103">
        <v>3998.9700000000003</v>
      </c>
      <c r="L1103">
        <v>2118.6900000000005</v>
      </c>
      <c r="M1103">
        <v>0.52980892579839323</v>
      </c>
      <c r="N1103">
        <v>164.85971574016031</v>
      </c>
      <c r="O1103">
        <v>917.56260924416802</v>
      </c>
      <c r="P1103">
        <v>987.20260924416789</v>
      </c>
      <c r="Q1103">
        <v>1774.9243566264481</v>
      </c>
      <c r="R1103">
        <v>1294.2156767067852</v>
      </c>
      <c r="S1103">
        <v>1</v>
      </c>
      <c r="T1103">
        <f t="shared" si="391"/>
        <v>148.44499431480321</v>
      </c>
      <c r="U1103">
        <f t="shared" si="392"/>
        <v>2.2617940368860768E-3</v>
      </c>
      <c r="V1103">
        <f>IF($F1103="Reduce", INDEX(Model_Assumptions[Values], 2), INDEX(Model_Assumptions[Values], 1))</f>
        <v>-0.4</v>
      </c>
      <c r="W1103">
        <f t="shared" si="393"/>
        <v>26.975572624401632</v>
      </c>
      <c r="X1103">
        <f t="shared" si="406"/>
        <v>4004.3887248678616</v>
      </c>
      <c r="Y1103">
        <f t="shared" si="394"/>
        <v>2125.809847304532</v>
      </c>
      <c r="Z1103">
        <f t="shared" si="395"/>
        <v>5.4187248678613287</v>
      </c>
      <c r="AA1103">
        <f t="shared" si="396"/>
        <v>7.1198473045315041</v>
      </c>
      <c r="AB1103">
        <f t="shared" si="407"/>
        <v>0.53087000123213068</v>
      </c>
      <c r="AC1103">
        <f t="shared" si="397"/>
        <v>1.0610754337374573E-3</v>
      </c>
      <c r="AD1103">
        <f t="shared" si="398"/>
        <v>1.0610754337374573E-3</v>
      </c>
      <c r="AE1103">
        <f t="shared" si="399"/>
        <v>1.9999999999999456E-2</v>
      </c>
      <c r="AF1103">
        <f t="shared" si="408"/>
        <v>1268.3313631726501</v>
      </c>
      <c r="AG1103">
        <f t="shared" si="400"/>
        <v>5.9055641688853721E-3</v>
      </c>
      <c r="AH1103">
        <f t="shared" si="401"/>
        <v>7.2121439285727515E-3</v>
      </c>
      <c r="AI1103">
        <f t="shared" si="409"/>
        <v>0.98000000000000043</v>
      </c>
      <c r="AJ1103">
        <f>MAX(0, $R1103 - $AA1103) * INDEX(Model_Assumptions[Values], 7)</f>
        <v>2574.1916588045074</v>
      </c>
      <c r="AK1103">
        <f>MAX(0, INDEX(Model_Assumptions[Values], 4) - $AD1103)</f>
        <v>4.8938924566262546E-2</v>
      </c>
      <c r="AL1103">
        <f>MAX(0, INDEX(Model_Assumptions[Values], 5) - $AC1103)</f>
        <v>1.8938924566262543E-2</v>
      </c>
      <c r="AM1103">
        <f>INDEX(Model_Assumptions[Values], 6) * MAX(0, INDEX(Model_Assumptions[Values], 3) - $AB1103)^2</f>
        <v>0</v>
      </c>
      <c r="AN1103">
        <f t="shared" si="402"/>
        <v>2252.3898295907238</v>
      </c>
      <c r="AO1103" cm="1">
        <f t="array" ref="AO1103">IFERROR(STDEV(IF($E$2:$E$2201=$E1103, $AJ$2:$AJ$2201)), 0)</f>
        <v>196.15001189356241</v>
      </c>
      <c r="AP1103">
        <f t="shared" si="410"/>
        <v>1.6405904139756262</v>
      </c>
      <c r="AQ1103">
        <f t="shared" si="403"/>
        <v>2.5739685618909967E-2</v>
      </c>
      <c r="AR1103" cm="1">
        <f t="array" ref="AR1103">IFERROR(STDEV(IF($E$2:$E$2201=$E1103, $AK$2:$AK$2201)), 0)</f>
        <v>1.3946834103799792E-2</v>
      </c>
      <c r="AS1103">
        <f t="shared" si="411"/>
        <v>1.6634053846694845</v>
      </c>
      <c r="AT1103">
        <f t="shared" si="404"/>
        <v>4.0738240784529648E-3</v>
      </c>
      <c r="AU1103" cm="1">
        <f t="array" ref="AU1103">IFERROR(STDEV(IF($E$2:$E$2201=$E1103, $AL$2:$AL$2201)), 0)</f>
        <v>6.2856905545242972E-3</v>
      </c>
      <c r="AV1103">
        <f t="shared" si="412"/>
        <v>2.364911278858616</v>
      </c>
      <c r="AW1103">
        <f t="shared" si="405"/>
        <v>0</v>
      </c>
      <c r="AX1103" cm="1">
        <f t="array" ref="AX1103">IFERROR(STDEV(IF($E$2:$E$2201=$E1103, $AM$2:$AM$2201)), 0)</f>
        <v>0</v>
      </c>
      <c r="AY1103">
        <f t="shared" si="413"/>
        <v>2.364911278858616</v>
      </c>
      <c r="AZ1103">
        <f>INDEX(Model_Assumptions[Values],9)*((INDEX(Model_Scenarios[GR Weight],1)*$AG1103)+(INDEX(Model_Scenarios[GP Weight],1)*$AH1103)+(INDEX(Model_Scenarios[LTV Weight],1)*$AI1103))-(INDEX(Model_Scenarios[LTV Weight],1)*$AP1103)-(INDEX(Model_Scenarios[GP Weight],1)*($AS1103+$AV1103+$AY1103))</f>
        <v>1.9747637286295574</v>
      </c>
      <c r="BA1103">
        <f>INDEX(Model_Assumptions[Values],9)*((INDEX(Model_Scenarios[GR Weight],2)*$AG1103)+(INDEX(Model_Scenarios[GP Weight],2)*$AH1103)+(INDEX(Model_Scenarios[LTV Weight],2)*$AI1103))-(INDEX(Model_Scenarios[LTV Weight],2)*$AP1103)-(INDEX(Model_Scenarios[GP Weight],2)*($AS1103+$AV1103+$AY1103))</f>
        <v>0.85161195949373791</v>
      </c>
      <c r="BB1103">
        <f>INDEX(Model_Assumptions[Values],9)*((INDEX(Model_Scenarios[GR Weight],3)*$AG1103)+(INDEX(Model_Scenarios[GP Weight],3)*$AH1103)+(INDEX(Model_Scenarios[LTV Weight],3)*$AI1103))-(INDEX(Model_Scenarios[LTV Weight],3)*$AP1103)-(INDEX(Model_Scenarios[GP Weight],3)*($AS1103+$AV1103+$AY1103))</f>
        <v>-0.91386273833949083</v>
      </c>
      <c r="BC1103">
        <f>INDEX(Model_Assumptions[Values],9)*((INDEX(Model_Scenarios[GR Weight],4)*$AG1103)+(INDEX(Model_Scenarios[GP Weight],4)*$AH1103)+(INDEX(Model_Scenarios[LTV Weight],4)*$AI1103))-(INDEX(Model_Scenarios[LTV Weight],4)*$AP1103)-(INDEX(Model_Scenarios[GP Weight],4)*($AS1103+$AV1103+$AY1103))</f>
        <v>-1.2368509148574858</v>
      </c>
      <c r="BD1103">
        <f>INDEX(Model_Assumptions[Values],9)*((INDEX(Model_Scenarios[GR Weight],5)*$AG1103)+(INDEX(Model_Scenarios[GP Weight],5)*$AH1103)+(INDEX(Model_Scenarios[LTV Weight],5)*$AI1103))-(INDEX(Model_Scenarios[LTV Weight],5)*$AP1103)-(INDEX(Model_Scenarios[GP Weight],5)*($AS1103+$AV1103+$AY1103))</f>
        <v>-2.6756840118341394</v>
      </c>
    </row>
    <row r="1104" spans="1:56" x14ac:dyDescent="0.25">
      <c r="A1104">
        <v>1103</v>
      </c>
      <c r="B1104">
        <v>23</v>
      </c>
      <c r="C1104" s="3">
        <v>3</v>
      </c>
      <c r="D1104" s="4">
        <v>0.04</v>
      </c>
      <c r="E1104" t="str">
        <v>SKU-1029</v>
      </c>
      <c r="F1104" t="str">
        <v>Raise</v>
      </c>
      <c r="G1104" t="str">
        <v>Full</v>
      </c>
      <c r="H1104">
        <v>148.11000000000001</v>
      </c>
      <c r="I1104">
        <v>69.64</v>
      </c>
      <c r="J1104">
        <v>27</v>
      </c>
      <c r="K1104">
        <v>3998.9700000000003</v>
      </c>
      <c r="L1104">
        <v>2118.6900000000005</v>
      </c>
      <c r="M1104">
        <v>0.52980892579839323</v>
      </c>
      <c r="N1104">
        <v>164.85971574016031</v>
      </c>
      <c r="O1104">
        <v>917.56260924416802</v>
      </c>
      <c r="P1104">
        <v>987.20260924416789</v>
      </c>
      <c r="Q1104">
        <v>1774.9243566264481</v>
      </c>
      <c r="R1104">
        <v>1294.2156767067852</v>
      </c>
      <c r="S1104">
        <v>1</v>
      </c>
      <c r="T1104">
        <f t="shared" si="391"/>
        <v>148.77998862960644</v>
      </c>
      <c r="U1104">
        <f t="shared" si="392"/>
        <v>4.5235880737723453E-3</v>
      </c>
      <c r="V1104">
        <f>IF($F1104="Reduce", INDEX(Model_Assumptions[Values], 2), INDEX(Model_Assumptions[Values], 1))</f>
        <v>-0.4</v>
      </c>
      <c r="W1104">
        <f t="shared" si="393"/>
        <v>26.951145248803257</v>
      </c>
      <c r="X1104">
        <f t="shared" si="406"/>
        <v>4009.7910836718202</v>
      </c>
      <c r="Y1104">
        <f t="shared" si="394"/>
        <v>2132.9133285451612</v>
      </c>
      <c r="Z1104">
        <f t="shared" si="395"/>
        <v>10.821083671819906</v>
      </c>
      <c r="AA1104">
        <f t="shared" si="396"/>
        <v>14.223328545160712</v>
      </c>
      <c r="AB1104">
        <f t="shared" si="407"/>
        <v>0.53192629841254058</v>
      </c>
      <c r="AC1104">
        <f t="shared" si="397"/>
        <v>2.1173726141473503E-3</v>
      </c>
      <c r="AD1104">
        <f t="shared" si="398"/>
        <v>2.1173726141473503E-3</v>
      </c>
      <c r="AE1104">
        <f t="shared" si="399"/>
        <v>4.0000000000000611E-2</v>
      </c>
      <c r="AF1104">
        <f t="shared" si="408"/>
        <v>1242.4470496385129</v>
      </c>
      <c r="AG1104">
        <f t="shared" si="400"/>
        <v>1.1793291883083219E-2</v>
      </c>
      <c r="AH1104">
        <f t="shared" si="401"/>
        <v>1.4407709635259697E-2</v>
      </c>
      <c r="AI1104">
        <f t="shared" si="409"/>
        <v>0.9599999999999993</v>
      </c>
      <c r="AJ1104">
        <f>MAX(0, $R1104 - $AA1104) * INDEX(Model_Assumptions[Values], 7)</f>
        <v>2559.984696323249</v>
      </c>
      <c r="AK1104">
        <f>MAX(0, INDEX(Model_Assumptions[Values], 4) - $AD1104)</f>
        <v>4.7882627385852652E-2</v>
      </c>
      <c r="AL1104">
        <f>MAX(0, INDEX(Model_Assumptions[Values], 5) - $AC1104)</f>
        <v>1.788262738585265E-2</v>
      </c>
      <c r="AM1104">
        <f>INDEX(Model_Assumptions[Values], 6) * MAX(0, INDEX(Model_Assumptions[Values], 3) - $AB1104)^2</f>
        <v>0</v>
      </c>
      <c r="AN1104">
        <f t="shared" si="402"/>
        <v>2252.3898295907238</v>
      </c>
      <c r="AO1104" cm="1">
        <f t="array" ref="AO1104">IFERROR(STDEV(IF($E$2:$E$2201=$E1104, $AJ$2:$AJ$2201)), 0)</f>
        <v>196.15001189356241</v>
      </c>
      <c r="AP1104">
        <f t="shared" si="410"/>
        <v>1.5681613463242432</v>
      </c>
      <c r="AQ1104">
        <f t="shared" si="403"/>
        <v>2.5739685618909967E-2</v>
      </c>
      <c r="AR1104" cm="1">
        <f t="array" ref="AR1104">IFERROR(STDEV(IF($E$2:$E$2201=$E1104, $AK$2:$AK$2201)), 0)</f>
        <v>1.3946834103799792E-2</v>
      </c>
      <c r="AS1104">
        <f t="shared" si="411"/>
        <v>1.5876679683821491</v>
      </c>
      <c r="AT1104">
        <f t="shared" si="404"/>
        <v>4.0738240784529648E-3</v>
      </c>
      <c r="AU1104" cm="1">
        <f t="array" ref="AU1104">IFERROR(STDEV(IF($E$2:$E$2201=$E1104, $AL$2:$AL$2201)), 0)</f>
        <v>6.2856905545242972E-3</v>
      </c>
      <c r="AV1104">
        <f t="shared" si="412"/>
        <v>2.1968633657061631</v>
      </c>
      <c r="AW1104">
        <f t="shared" si="405"/>
        <v>0</v>
      </c>
      <c r="AX1104" cm="1">
        <f t="array" ref="AX1104">IFERROR(STDEV(IF($E$2:$E$2201=$E1104, $AM$2:$AM$2201)), 0)</f>
        <v>0</v>
      </c>
      <c r="AY1104">
        <f t="shared" si="413"/>
        <v>2.1968633657061631</v>
      </c>
      <c r="AZ1104">
        <f>INDEX(Model_Assumptions[Values],9)*((INDEX(Model_Scenarios[GR Weight],1)*$AG1104)+(INDEX(Model_Scenarios[GP Weight],1)*$AH1104)+(INDEX(Model_Scenarios[LTV Weight],1)*$AI1104))-(INDEX(Model_Scenarios[LTV Weight],1)*$AP1104)-(INDEX(Model_Scenarios[GP Weight],1)*($AS1104+$AV1104+$AY1104))</f>
        <v>2.0004319537203266</v>
      </c>
      <c r="BA1104">
        <f>INDEX(Model_Assumptions[Values],9)*((INDEX(Model_Scenarios[GR Weight],2)*$AG1104)+(INDEX(Model_Scenarios[GP Weight],2)*$AH1104)+(INDEX(Model_Scenarios[LTV Weight],2)*$AI1104))-(INDEX(Model_Scenarios[LTV Weight],2)*$AP1104)-(INDEX(Model_Scenarios[GP Weight],2)*($AS1104+$AV1104+$AY1104))</f>
        <v>0.9276688634779171</v>
      </c>
      <c r="BB1104">
        <f>INDEX(Model_Assumptions[Values],9)*((INDEX(Model_Scenarios[GR Weight],3)*$AG1104)+(INDEX(Model_Scenarios[GP Weight],3)*$AH1104)+(INDEX(Model_Scenarios[LTV Weight],3)*$AI1104))-(INDEX(Model_Scenarios[LTV Weight],3)*$AP1104)-(INDEX(Model_Scenarios[GP Weight],3)*($AS1104+$AV1104+$AY1104))</f>
        <v>-0.76079757674220638</v>
      </c>
      <c r="BC1104">
        <f>INDEX(Model_Assumptions[Values],9)*((INDEX(Model_Scenarios[GR Weight],4)*$AG1104)+(INDEX(Model_Scenarios[GP Weight],4)*$AH1104)+(INDEX(Model_Scenarios[LTV Weight],4)*$AI1104))-(INDEX(Model_Scenarios[LTV Weight],4)*$AP1104)-(INDEX(Model_Scenarios[GP Weight],4)*($AS1104+$AV1104+$AY1104))</f>
        <v>-1.0780847961682403</v>
      </c>
      <c r="BD1104">
        <f>INDEX(Model_Assumptions[Values],9)*((INDEX(Model_Scenarios[GR Weight],5)*$AG1104)+(INDEX(Model_Scenarios[GP Weight],5)*$AH1104)+(INDEX(Model_Scenarios[LTV Weight],5)*$AI1104))-(INDEX(Model_Scenarios[LTV Weight],5)*$AP1104)-(INDEX(Model_Scenarios[GP Weight],5)*($AS1104+$AV1104+$AY1104))</f>
        <v>-2.4303929280879757</v>
      </c>
    </row>
    <row r="1105" spans="1:56" x14ac:dyDescent="0.25">
      <c r="A1105">
        <v>1104</v>
      </c>
      <c r="B1105">
        <v>23</v>
      </c>
      <c r="C1105" s="3">
        <v>4</v>
      </c>
      <c r="D1105" s="4">
        <v>0.06</v>
      </c>
      <c r="E1105" t="str">
        <v>SKU-1029</v>
      </c>
      <c r="F1105" t="str">
        <v>Raise</v>
      </c>
      <c r="G1105" t="str">
        <v>Full</v>
      </c>
      <c r="H1105">
        <v>148.11000000000001</v>
      </c>
      <c r="I1105">
        <v>69.64</v>
      </c>
      <c r="J1105">
        <v>27</v>
      </c>
      <c r="K1105">
        <v>3998.9700000000003</v>
      </c>
      <c r="L1105">
        <v>2118.6900000000005</v>
      </c>
      <c r="M1105">
        <v>0.52980892579839323</v>
      </c>
      <c r="N1105">
        <v>164.85971574016031</v>
      </c>
      <c r="O1105">
        <v>917.56260924416802</v>
      </c>
      <c r="P1105">
        <v>987.20260924416789</v>
      </c>
      <c r="Q1105">
        <v>1774.9243566264481</v>
      </c>
      <c r="R1105">
        <v>1294.2156767067852</v>
      </c>
      <c r="S1105">
        <v>1</v>
      </c>
      <c r="T1105">
        <f t="shared" si="391"/>
        <v>149.11498294440963</v>
      </c>
      <c r="U1105">
        <f t="shared" si="392"/>
        <v>6.7853821106584221E-3</v>
      </c>
      <c r="V1105">
        <f>IF($F1105="Reduce", INDEX(Model_Assumptions[Values], 2), INDEX(Model_Assumptions[Values], 1))</f>
        <v>-0.4</v>
      </c>
      <c r="W1105">
        <f t="shared" si="393"/>
        <v>26.92671787320489</v>
      </c>
      <c r="X1105">
        <f t="shared" si="406"/>
        <v>4015.1770764118774</v>
      </c>
      <c r="Y1105">
        <f t="shared" si="394"/>
        <v>2140.0004437218886</v>
      </c>
      <c r="Z1105">
        <f t="shared" si="395"/>
        <v>16.207076411877097</v>
      </c>
      <c r="AA1105">
        <f t="shared" si="396"/>
        <v>21.310443721888078</v>
      </c>
      <c r="AB1105">
        <f t="shared" si="407"/>
        <v>0.53297784954338268</v>
      </c>
      <c r="AC1105">
        <f t="shared" si="397"/>
        <v>3.1689237449894492E-3</v>
      </c>
      <c r="AD1105">
        <f t="shared" si="398"/>
        <v>3.1689237449894492E-3</v>
      </c>
      <c r="AE1105">
        <f t="shared" si="399"/>
        <v>6.0000000000000067E-2</v>
      </c>
      <c r="AF1105">
        <f t="shared" si="408"/>
        <v>1216.562736104378</v>
      </c>
      <c r="AG1105">
        <f t="shared" si="400"/>
        <v>1.7663183142595029E-2</v>
      </c>
      <c r="AH1105">
        <f t="shared" si="401"/>
        <v>2.1586697120061296E-2</v>
      </c>
      <c r="AI1105">
        <f t="shared" si="409"/>
        <v>0.94</v>
      </c>
      <c r="AJ1105">
        <f>MAX(0, $R1105 - $AA1105) * INDEX(Model_Assumptions[Values], 7)</f>
        <v>2545.8104659697942</v>
      </c>
      <c r="AK1105">
        <f>MAX(0, INDEX(Model_Assumptions[Values], 4) - $AD1105)</f>
        <v>4.6831076255010554E-2</v>
      </c>
      <c r="AL1105">
        <f>MAX(0, INDEX(Model_Assumptions[Values], 5) - $AC1105)</f>
        <v>1.6831076255010551E-2</v>
      </c>
      <c r="AM1105">
        <f>INDEX(Model_Assumptions[Values], 6) * MAX(0, INDEX(Model_Assumptions[Values], 3) - $AB1105)^2</f>
        <v>0</v>
      </c>
      <c r="AN1105">
        <f t="shared" si="402"/>
        <v>2252.3898295907238</v>
      </c>
      <c r="AO1105" cm="1">
        <f t="array" ref="AO1105">IFERROR(STDEV(IF($E$2:$E$2201=$E1105, $AJ$2:$AJ$2201)), 0)</f>
        <v>196.15001189356241</v>
      </c>
      <c r="AP1105">
        <f t="shared" si="410"/>
        <v>1.4958991516059164</v>
      </c>
      <c r="AQ1105">
        <f t="shared" si="403"/>
        <v>2.5739685618909967E-2</v>
      </c>
      <c r="AR1105" cm="1">
        <f t="array" ref="AR1105">IFERROR(STDEV(IF($E$2:$E$2201=$E1105, $AK$2:$AK$2201)), 0)</f>
        <v>1.3946834103799792E-2</v>
      </c>
      <c r="AS1105">
        <f t="shared" si="411"/>
        <v>1.5122708479305904</v>
      </c>
      <c r="AT1105">
        <f t="shared" si="404"/>
        <v>4.0738240784529648E-3</v>
      </c>
      <c r="AU1105" cm="1">
        <f t="array" ref="AU1105">IFERROR(STDEV(IF($E$2:$E$2201=$E1105, $AL$2:$AL$2201)), 0)</f>
        <v>6.2856905545242972E-3</v>
      </c>
      <c r="AV1105">
        <f t="shared" si="412"/>
        <v>2.0295705087446927</v>
      </c>
      <c r="AW1105">
        <f t="shared" si="405"/>
        <v>0</v>
      </c>
      <c r="AX1105" cm="1">
        <f t="array" ref="AX1105">IFERROR(STDEV(IF($E$2:$E$2201=$E1105, $AM$2:$AM$2201)), 0)</f>
        <v>0</v>
      </c>
      <c r="AY1105">
        <f t="shared" si="413"/>
        <v>2.0295705087446927</v>
      </c>
      <c r="AZ1105">
        <f>INDEX(Model_Assumptions[Values],9)*((INDEX(Model_Scenarios[GR Weight],1)*$AG1105)+(INDEX(Model_Scenarios[GP Weight],1)*$AH1105)+(INDEX(Model_Scenarios[LTV Weight],1)*$AI1105))-(INDEX(Model_Scenarios[LTV Weight],1)*$AP1105)-(INDEX(Model_Scenarios[GP Weight],1)*($AS1105+$AV1105+$AY1105))</f>
        <v>2.0257644323045971</v>
      </c>
      <c r="BA1105">
        <f>INDEX(Model_Assumptions[Values],9)*((INDEX(Model_Scenarios[GR Weight],2)*$AG1105)+(INDEX(Model_Scenarios[GP Weight],2)*$AH1105)+(INDEX(Model_Scenarios[LTV Weight],2)*$AI1105))-(INDEX(Model_Scenarios[LTV Weight],2)*$AP1105)-(INDEX(Model_Scenarios[GP Weight],2)*($AS1105+$AV1105+$AY1105))</f>
        <v>1.0032172628491667</v>
      </c>
      <c r="BB1105">
        <f>INDEX(Model_Assumptions[Values],9)*((INDEX(Model_Scenarios[GR Weight],3)*$AG1105)+(INDEX(Model_Scenarios[GP Weight],3)*$AH1105)+(INDEX(Model_Scenarios[LTV Weight],3)*$AI1105))-(INDEX(Model_Scenarios[LTV Weight],3)*$AP1105)-(INDEX(Model_Scenarios[GP Weight],3)*($AS1105+$AV1105+$AY1105))</f>
        <v>-0.60849811465100667</v>
      </c>
      <c r="BC1105">
        <f>INDEX(Model_Assumptions[Values],9)*((INDEX(Model_Scenarios[GR Weight],4)*$AG1105)+(INDEX(Model_Scenarios[GP Weight],4)*$AH1105)+(INDEX(Model_Scenarios[LTV Weight],4)*$AI1105))-(INDEX(Model_Scenarios[LTV Weight],4)*$AP1105)-(INDEX(Model_Scenarios[GP Weight],4)*($AS1105+$AV1105+$AY1105))</f>
        <v>-0.92007660791911761</v>
      </c>
      <c r="BD1105">
        <f>INDEX(Model_Assumptions[Values],9)*((INDEX(Model_Scenarios[GR Weight],5)*$AG1105)+(INDEX(Model_Scenarios[GP Weight],5)*$AH1105)+(INDEX(Model_Scenarios[LTV Weight],5)*$AI1105))-(INDEX(Model_Scenarios[LTV Weight],5)*$AP1105)-(INDEX(Model_Scenarios[GP Weight],5)*($AS1105+$AV1105+$AY1105))</f>
        <v>-2.1862247136597026</v>
      </c>
    </row>
    <row r="1106" spans="1:56" x14ac:dyDescent="0.25">
      <c r="A1106">
        <v>1105</v>
      </c>
      <c r="B1106">
        <v>23</v>
      </c>
      <c r="C1106" s="3">
        <v>5</v>
      </c>
      <c r="D1106" s="4">
        <v>0.08</v>
      </c>
      <c r="E1106" t="str">
        <v>SKU-1029</v>
      </c>
      <c r="F1106" t="str">
        <v>Raise</v>
      </c>
      <c r="G1106" t="str">
        <v>Full</v>
      </c>
      <c r="H1106">
        <v>148.11000000000001</v>
      </c>
      <c r="I1106">
        <v>69.64</v>
      </c>
      <c r="J1106">
        <v>27</v>
      </c>
      <c r="K1106">
        <v>3998.9700000000003</v>
      </c>
      <c r="L1106">
        <v>2118.6900000000005</v>
      </c>
      <c r="M1106">
        <v>0.52980892579839323</v>
      </c>
      <c r="N1106">
        <v>164.85971574016031</v>
      </c>
      <c r="O1106">
        <v>917.56260924416802</v>
      </c>
      <c r="P1106">
        <v>987.20260924416789</v>
      </c>
      <c r="Q1106">
        <v>1774.9243566264481</v>
      </c>
      <c r="R1106">
        <v>1294.2156767067852</v>
      </c>
      <c r="S1106">
        <v>1</v>
      </c>
      <c r="T1106">
        <f t="shared" si="391"/>
        <v>149.44997725921283</v>
      </c>
      <c r="U1106">
        <f t="shared" si="392"/>
        <v>9.0471761475444997E-3</v>
      </c>
      <c r="V1106">
        <f>IF($F1106="Reduce", INDEX(Model_Assumptions[Values], 2), INDEX(Model_Assumptions[Values], 1))</f>
        <v>-0.4</v>
      </c>
      <c r="W1106">
        <f t="shared" si="393"/>
        <v>26.902290497606522</v>
      </c>
      <c r="X1106">
        <f t="shared" si="406"/>
        <v>4020.5467030880322</v>
      </c>
      <c r="Y1106">
        <f t="shared" si="394"/>
        <v>2147.0711928347141</v>
      </c>
      <c r="Z1106">
        <f t="shared" si="395"/>
        <v>21.576703088031991</v>
      </c>
      <c r="AA1106">
        <f t="shared" si="396"/>
        <v>28.381192834713602</v>
      </c>
      <c r="AB1106">
        <f t="shared" si="407"/>
        <v>0.53402468653967594</v>
      </c>
      <c r="AC1106">
        <f t="shared" si="397"/>
        <v>4.2157607412827147E-3</v>
      </c>
      <c r="AD1106">
        <f t="shared" si="398"/>
        <v>4.2157607412827147E-3</v>
      </c>
      <c r="AE1106">
        <f t="shared" si="399"/>
        <v>7.999999999999953E-2</v>
      </c>
      <c r="AF1106">
        <f t="shared" si="408"/>
        <v>1190.6784225702429</v>
      </c>
      <c r="AG1106">
        <f t="shared" si="400"/>
        <v>2.3515237947419807E-2</v>
      </c>
      <c r="AH1106">
        <f t="shared" si="401"/>
        <v>2.8749106382977552E-2</v>
      </c>
      <c r="AI1106">
        <f t="shared" si="409"/>
        <v>0.92000000000000037</v>
      </c>
      <c r="AJ1106">
        <f>MAX(0, $R1106 - $AA1106) * INDEX(Model_Assumptions[Values], 7)</f>
        <v>2531.6689677441432</v>
      </c>
      <c r="AK1106">
        <f>MAX(0, INDEX(Model_Assumptions[Values], 4) - $AD1106)</f>
        <v>4.5784239258717288E-2</v>
      </c>
      <c r="AL1106">
        <f>MAX(0, INDEX(Model_Assumptions[Values], 5) - $AC1106)</f>
        <v>1.5784239258717286E-2</v>
      </c>
      <c r="AM1106">
        <f>INDEX(Model_Assumptions[Values], 6) * MAX(0, INDEX(Model_Assumptions[Values], 3) - $AB1106)^2</f>
        <v>0</v>
      </c>
      <c r="AN1106">
        <f t="shared" si="402"/>
        <v>2252.3898295907238</v>
      </c>
      <c r="AO1106" cm="1">
        <f t="array" ref="AO1106">IFERROR(STDEV(IF($E$2:$E$2201=$E1106, $AJ$2:$AJ$2201)), 0)</f>
        <v>196.15001189356241</v>
      </c>
      <c r="AP1106">
        <f t="shared" si="410"/>
        <v>1.4238038298206457</v>
      </c>
      <c r="AQ1106">
        <f t="shared" si="403"/>
        <v>2.5739685618909967E-2</v>
      </c>
      <c r="AR1106" cm="1">
        <f t="array" ref="AR1106">IFERROR(STDEV(IF($E$2:$E$2201=$E1106, $AK$2:$AK$2201)), 0)</f>
        <v>1.3946834103799792E-2</v>
      </c>
      <c r="AS1106">
        <f t="shared" si="411"/>
        <v>1.4372117349805011</v>
      </c>
      <c r="AT1106">
        <f t="shared" si="404"/>
        <v>4.0738240784529648E-3</v>
      </c>
      <c r="AU1106" cm="1">
        <f t="array" ref="AU1106">IFERROR(STDEV(IF($E$2:$E$2201=$E1106, $AL$2:$AL$2201)), 0)</f>
        <v>6.2856905545242972E-3</v>
      </c>
      <c r="AV1106">
        <f t="shared" si="412"/>
        <v>1.8630276305656552</v>
      </c>
      <c r="AW1106">
        <f t="shared" si="405"/>
        <v>0</v>
      </c>
      <c r="AX1106" cm="1">
        <f t="array" ref="AX1106">IFERROR(STDEV(IF($E$2:$E$2201=$E1106, $AM$2:$AM$2201)), 0)</f>
        <v>0</v>
      </c>
      <c r="AY1106">
        <f t="shared" si="413"/>
        <v>1.8630276305656552</v>
      </c>
      <c r="AZ1106">
        <f>INDEX(Model_Assumptions[Values],9)*((INDEX(Model_Scenarios[GR Weight],1)*$AG1106)+(INDEX(Model_Scenarios[GP Weight],1)*$AH1106)+(INDEX(Model_Scenarios[LTV Weight],1)*$AI1106))-(INDEX(Model_Scenarios[LTV Weight],1)*$AP1106)-(INDEX(Model_Scenarios[GP Weight],1)*($AS1106+$AV1106+$AY1106))</f>
        <v>2.0507624086975023</v>
      </c>
      <c r="BA1106">
        <f>INDEX(Model_Assumptions[Values],9)*((INDEX(Model_Scenarios[GR Weight],2)*$AG1106)+(INDEX(Model_Scenarios[GP Weight],2)*$AH1106)+(INDEX(Model_Scenarios[LTV Weight],2)*$AI1106))-(INDEX(Model_Scenarios[LTV Weight],2)*$AP1106)-(INDEX(Model_Scenarios[GP Weight],2)*($AS1106+$AV1106+$AY1106))</f>
        <v>1.0782596462377623</v>
      </c>
      <c r="BB1106">
        <f>INDEX(Model_Assumptions[Values],9)*((INDEX(Model_Scenarios[GR Weight],3)*$AG1106)+(INDEX(Model_Scenarios[GP Weight],3)*$AH1106)+(INDEX(Model_Scenarios[LTV Weight],3)*$AI1106))-(INDEX(Model_Scenarios[LTV Weight],3)*$AP1106)-(INDEX(Model_Scenarios[GP Weight],3)*($AS1106+$AV1106+$AY1106))</f>
        <v>-0.4569599969629059</v>
      </c>
      <c r="BC1106">
        <f>INDEX(Model_Assumptions[Values],9)*((INDEX(Model_Scenarios[GR Weight],4)*$AG1106)+(INDEX(Model_Scenarios[GP Weight],4)*$AH1106)+(INDEX(Model_Scenarios[LTV Weight],4)*$AI1106))-(INDEX(Model_Scenarios[LTV Weight],4)*$AP1106)-(INDEX(Model_Scenarios[GP Weight],4)*($AS1106+$AV1106+$AY1106))</f>
        <v>-0.76282199500713221</v>
      </c>
      <c r="BD1106">
        <f>INDEX(Model_Assumptions[Values],9)*((INDEX(Model_Scenarios[GR Weight],5)*$AG1106)+(INDEX(Model_Scenarios[GP Weight],5)*$AH1106)+(INDEX(Model_Scenarios[LTV Weight],5)*$AI1106))-(INDEX(Model_Scenarios[LTV Weight],5)*$AP1106)-(INDEX(Model_Scenarios[GP Weight],5)*($AS1106+$AV1106+$AY1106))</f>
        <v>-1.9431725248160496</v>
      </c>
    </row>
    <row r="1107" spans="1:56" x14ac:dyDescent="0.25">
      <c r="A1107">
        <v>1106</v>
      </c>
      <c r="B1107">
        <v>23</v>
      </c>
      <c r="C1107" s="3">
        <v>6</v>
      </c>
      <c r="D1107" s="4">
        <v>0.1</v>
      </c>
      <c r="E1107" t="str">
        <v>SKU-1029</v>
      </c>
      <c r="F1107" t="str">
        <v>Raise</v>
      </c>
      <c r="G1107" t="str">
        <v>Full</v>
      </c>
      <c r="H1107">
        <v>148.11000000000001</v>
      </c>
      <c r="I1107">
        <v>69.64</v>
      </c>
      <c r="J1107">
        <v>27</v>
      </c>
      <c r="K1107">
        <v>3998.9700000000003</v>
      </c>
      <c r="L1107">
        <v>2118.6900000000005</v>
      </c>
      <c r="M1107">
        <v>0.52980892579839323</v>
      </c>
      <c r="N1107">
        <v>164.85971574016031</v>
      </c>
      <c r="O1107">
        <v>917.56260924416802</v>
      </c>
      <c r="P1107">
        <v>987.20260924416789</v>
      </c>
      <c r="Q1107">
        <v>1774.9243566264481</v>
      </c>
      <c r="R1107">
        <v>1294.2156767067852</v>
      </c>
      <c r="S1107">
        <v>1</v>
      </c>
      <c r="T1107">
        <f t="shared" si="391"/>
        <v>149.78497157401605</v>
      </c>
      <c r="U1107">
        <f t="shared" si="392"/>
        <v>1.1308970184430767E-2</v>
      </c>
      <c r="V1107">
        <f>IF($F1107="Reduce", INDEX(Model_Assumptions[Values], 2), INDEX(Model_Assumptions[Values], 1))</f>
        <v>-0.4</v>
      </c>
      <c r="W1107">
        <f t="shared" si="393"/>
        <v>26.877863122008147</v>
      </c>
      <c r="X1107">
        <f t="shared" si="406"/>
        <v>4025.8999637002848</v>
      </c>
      <c r="Y1107">
        <f t="shared" si="394"/>
        <v>2154.1255758836378</v>
      </c>
      <c r="Z1107">
        <f t="shared" si="395"/>
        <v>26.929963700284588</v>
      </c>
      <c r="AA1107">
        <f t="shared" si="396"/>
        <v>35.435575883637284</v>
      </c>
      <c r="AB1107">
        <f t="shared" si="407"/>
        <v>0.53506684103092772</v>
      </c>
      <c r="AC1107">
        <f t="shared" si="397"/>
        <v>5.2579152325344936E-3</v>
      </c>
      <c r="AD1107">
        <f t="shared" si="398"/>
        <v>5.2579152325344936E-3</v>
      </c>
      <c r="AE1107">
        <f t="shared" si="399"/>
        <v>0.10000000000000069</v>
      </c>
      <c r="AF1107">
        <f t="shared" si="408"/>
        <v>1164.7941090361057</v>
      </c>
      <c r="AG1107">
        <f t="shared" si="400"/>
        <v>2.9349456297557554E-2</v>
      </c>
      <c r="AH1107">
        <f t="shared" si="401"/>
        <v>3.5894937424008462E-2</v>
      </c>
      <c r="AI1107">
        <f t="shared" si="409"/>
        <v>0.89999999999999925</v>
      </c>
      <c r="AJ1107">
        <f>MAX(0, $R1107 - $AA1107) * INDEX(Model_Assumptions[Values], 7)</f>
        <v>2517.5602016462958</v>
      </c>
      <c r="AK1107">
        <f>MAX(0, INDEX(Model_Assumptions[Values], 4) - $AD1107)</f>
        <v>4.4742084767465509E-2</v>
      </c>
      <c r="AL1107">
        <f>MAX(0, INDEX(Model_Assumptions[Values], 5) - $AC1107)</f>
        <v>1.4742084767465507E-2</v>
      </c>
      <c r="AM1107">
        <f>INDEX(Model_Assumptions[Values], 6) * MAX(0, INDEX(Model_Assumptions[Values], 3) - $AB1107)^2</f>
        <v>0</v>
      </c>
      <c r="AN1107">
        <f t="shared" si="402"/>
        <v>2252.3898295907238</v>
      </c>
      <c r="AO1107" cm="1">
        <f t="array" ref="AO1107">IFERROR(STDEV(IF($E$2:$E$2201=$E1107, $AJ$2:$AJ$2201)), 0)</f>
        <v>196.15001189356241</v>
      </c>
      <c r="AP1107">
        <f t="shared" si="410"/>
        <v>1.3518753809684312</v>
      </c>
      <c r="AQ1107">
        <f t="shared" si="403"/>
        <v>2.5739685618909967E-2</v>
      </c>
      <c r="AR1107" cm="1">
        <f t="array" ref="AR1107">IFERROR(STDEV(IF($E$2:$E$2201=$E1107, $AK$2:$AK$2201)), 0)</f>
        <v>1.3946834103799792E-2</v>
      </c>
      <c r="AS1107">
        <f t="shared" si="411"/>
        <v>1.362488361669002</v>
      </c>
      <c r="AT1107">
        <f t="shared" si="404"/>
        <v>4.0738240784529648E-3</v>
      </c>
      <c r="AU1107" cm="1">
        <f t="array" ref="AU1107">IFERROR(STDEV(IF($E$2:$E$2201=$E1107, $AL$2:$AL$2201)), 0)</f>
        <v>6.2856905545242972E-3</v>
      </c>
      <c r="AV1107">
        <f t="shared" si="412"/>
        <v>1.6972296991829754</v>
      </c>
      <c r="AW1107">
        <f t="shared" si="405"/>
        <v>0</v>
      </c>
      <c r="AX1107" cm="1">
        <f t="array" ref="AX1107">IFERROR(STDEV(IF($E$2:$E$2201=$E1107, $AM$2:$AM$2201)), 0)</f>
        <v>0</v>
      </c>
      <c r="AY1107">
        <f t="shared" si="413"/>
        <v>1.6972296991829754</v>
      </c>
      <c r="AZ1107">
        <f>INDEX(Model_Assumptions[Values],9)*((INDEX(Model_Scenarios[GR Weight],1)*$AG1107)+(INDEX(Model_Scenarios[GP Weight],1)*$AH1107)+(INDEX(Model_Scenarios[LTV Weight],1)*$AI1107))-(INDEX(Model_Scenarios[LTV Weight],1)*$AP1107)-(INDEX(Model_Scenarios[GP Weight],1)*($AS1107+$AV1107+$AY1107))</f>
        <v>2.0754271160825404</v>
      </c>
      <c r="BA1107">
        <f>INDEX(Model_Assumptions[Values],9)*((INDEX(Model_Scenarios[GR Weight],2)*$AG1107)+(INDEX(Model_Scenarios[GP Weight],2)*$AH1107)+(INDEX(Model_Scenarios[LTV Weight],2)*$AI1107))-(INDEX(Model_Scenarios[LTV Weight],2)*$AP1107)-(INDEX(Model_Scenarios[GP Weight],2)*($AS1107+$AV1107+$AY1107))</f>
        <v>1.1527984800107034</v>
      </c>
      <c r="BB1107">
        <f>INDEX(Model_Assumptions[Values],9)*((INDEX(Model_Scenarios[GR Weight],3)*$AG1107)+(INDEX(Model_Scenarios[GP Weight],3)*$AH1107)+(INDEX(Model_Scenarios[LTV Weight],3)*$AI1107))-(INDEX(Model_Scenarios[LTV Weight],3)*$AP1107)-(INDEX(Model_Scenarios[GP Weight],3)*($AS1107+$AV1107+$AY1107))</f>
        <v>-0.30617890753564536</v>
      </c>
      <c r="BC1107">
        <f>INDEX(Model_Assumptions[Values],9)*((INDEX(Model_Scenarios[GR Weight],4)*$AG1107)+(INDEX(Model_Scenarios[GP Weight],4)*$AH1107)+(INDEX(Model_Scenarios[LTV Weight],4)*$AI1107))-(INDEX(Model_Scenarios[LTV Weight],4)*$AP1107)-(INDEX(Model_Scenarios[GP Weight],4)*($AS1107+$AV1107+$AY1107))</f>
        <v>-0.60631664129002338</v>
      </c>
      <c r="BD1107">
        <f>INDEX(Model_Assumptions[Values],9)*((INDEX(Model_Scenarios[GR Weight],5)*$AG1107)+(INDEX(Model_Scenarios[GP Weight],5)*$AH1107)+(INDEX(Model_Scenarios[LTV Weight],5)*$AI1107))-(INDEX(Model_Scenarios[LTV Weight],5)*$AP1107)-(INDEX(Model_Scenarios[GP Weight],5)*($AS1107+$AV1107+$AY1107))</f>
        <v>-1.7012295790477525</v>
      </c>
    </row>
    <row r="1108" spans="1:56" x14ac:dyDescent="0.25">
      <c r="A1108">
        <v>1107</v>
      </c>
      <c r="B1108">
        <v>23</v>
      </c>
      <c r="C1108" s="3">
        <v>7</v>
      </c>
      <c r="D1108" s="4">
        <v>0.12</v>
      </c>
      <c r="E1108" t="str">
        <v>SKU-1029</v>
      </c>
      <c r="F1108" t="str">
        <v>Raise</v>
      </c>
      <c r="G1108" t="str">
        <v>Full</v>
      </c>
      <c r="H1108">
        <v>148.11000000000001</v>
      </c>
      <c r="I1108">
        <v>69.64</v>
      </c>
      <c r="J1108">
        <v>27</v>
      </c>
      <c r="K1108">
        <v>3998.9700000000003</v>
      </c>
      <c r="L1108">
        <v>2118.6900000000005</v>
      </c>
      <c r="M1108">
        <v>0.52980892579839323</v>
      </c>
      <c r="N1108">
        <v>164.85971574016031</v>
      </c>
      <c r="O1108">
        <v>917.56260924416802</v>
      </c>
      <c r="P1108">
        <v>987.20260924416789</v>
      </c>
      <c r="Q1108">
        <v>1774.9243566264481</v>
      </c>
      <c r="R1108">
        <v>1294.2156767067852</v>
      </c>
      <c r="S1108">
        <v>1</v>
      </c>
      <c r="T1108">
        <f t="shared" si="391"/>
        <v>150.11996588881925</v>
      </c>
      <c r="U1108">
        <f t="shared" si="392"/>
        <v>1.3570764221316844E-2</v>
      </c>
      <c r="V1108">
        <f>IF($F1108="Reduce", INDEX(Model_Assumptions[Values], 2), INDEX(Model_Assumptions[Values], 1))</f>
        <v>-0.4</v>
      </c>
      <c r="W1108">
        <f t="shared" si="393"/>
        <v>26.853435746409779</v>
      </c>
      <c r="X1108">
        <f t="shared" si="406"/>
        <v>4031.2368582486356</v>
      </c>
      <c r="Y1108">
        <f t="shared" si="394"/>
        <v>2161.1635928686583</v>
      </c>
      <c r="Z1108">
        <f t="shared" si="395"/>
        <v>32.266858248635344</v>
      </c>
      <c r="AA1108">
        <f t="shared" si="396"/>
        <v>42.473592868657761</v>
      </c>
      <c r="AB1108">
        <f t="shared" si="407"/>
        <v>0.53610434436431809</v>
      </c>
      <c r="AC1108">
        <f t="shared" si="397"/>
        <v>6.2954185659248596E-3</v>
      </c>
      <c r="AD1108">
        <f t="shared" si="398"/>
        <v>6.2954185659248596E-3</v>
      </c>
      <c r="AE1108">
        <f t="shared" si="399"/>
        <v>0.12000000000000013</v>
      </c>
      <c r="AF1108">
        <f t="shared" si="408"/>
        <v>1138.9097955019708</v>
      </c>
      <c r="AG1108">
        <f t="shared" si="400"/>
        <v>3.5165838193008767E-2</v>
      </c>
      <c r="AH1108">
        <f t="shared" si="401"/>
        <v>4.3024190243152648E-2</v>
      </c>
      <c r="AI1108">
        <f t="shared" si="409"/>
        <v>0.87999999999999989</v>
      </c>
      <c r="AJ1108">
        <f>MAX(0, $R1108 - $AA1108) * INDEX(Model_Assumptions[Values], 7)</f>
        <v>2503.4841676762549</v>
      </c>
      <c r="AK1108">
        <f>MAX(0, INDEX(Model_Assumptions[Values], 4) - $AD1108)</f>
        <v>4.3704581434075143E-2</v>
      </c>
      <c r="AL1108">
        <f>MAX(0, INDEX(Model_Assumptions[Values], 5) - $AC1108)</f>
        <v>1.3704581434075141E-2</v>
      </c>
      <c r="AM1108">
        <f>INDEX(Model_Assumptions[Values], 6) * MAX(0, INDEX(Model_Assumptions[Values], 3) - $AB1108)^2</f>
        <v>0</v>
      </c>
      <c r="AN1108">
        <f t="shared" si="402"/>
        <v>2252.3898295907238</v>
      </c>
      <c r="AO1108" cm="1">
        <f t="array" ref="AO1108">IFERROR(STDEV(IF($E$2:$E$2201=$E1108, $AJ$2:$AJ$2201)), 0)</f>
        <v>196.15001189356241</v>
      </c>
      <c r="AP1108">
        <f t="shared" si="410"/>
        <v>1.2801138050492868</v>
      </c>
      <c r="AQ1108">
        <f t="shared" si="403"/>
        <v>2.5739685618909967E-2</v>
      </c>
      <c r="AR1108" cm="1">
        <f t="array" ref="AR1108">IFERROR(STDEV(IF($E$2:$E$2201=$E1108, $AK$2:$AK$2201)), 0)</f>
        <v>1.3946834103799792E-2</v>
      </c>
      <c r="AS1108">
        <f t="shared" si="411"/>
        <v>1.2880984803763222</v>
      </c>
      <c r="AT1108">
        <f t="shared" si="404"/>
        <v>4.0738240784529648E-3</v>
      </c>
      <c r="AU1108" cm="1">
        <f t="array" ref="AU1108">IFERROR(STDEV(IF($E$2:$E$2201=$E1108, $AL$2:$AL$2201)), 0)</f>
        <v>6.2856905545242972E-3</v>
      </c>
      <c r="AV1108">
        <f t="shared" si="412"/>
        <v>1.532171727526449</v>
      </c>
      <c r="AW1108">
        <f t="shared" si="405"/>
        <v>0</v>
      </c>
      <c r="AX1108" cm="1">
        <f t="array" ref="AX1108">IFERROR(STDEV(IF($E$2:$E$2201=$E1108, $AM$2:$AM$2201)), 0)</f>
        <v>0</v>
      </c>
      <c r="AY1108">
        <f t="shared" si="413"/>
        <v>1.532171727526449</v>
      </c>
      <c r="AZ1108">
        <f>INDEX(Model_Assumptions[Values],9)*((INDEX(Model_Scenarios[GR Weight],1)*$AG1108)+(INDEX(Model_Scenarios[GP Weight],1)*$AH1108)+(INDEX(Model_Scenarios[LTV Weight],1)*$AI1108))-(INDEX(Model_Scenarios[LTV Weight],1)*$AP1108)-(INDEX(Model_Scenarios[GP Weight],1)*($AS1108+$AV1108+$AY1108))</f>
        <v>2.0997597766357288</v>
      </c>
      <c r="BA1108">
        <f>INDEX(Model_Assumptions[Values],9)*((INDEX(Model_Scenarios[GR Weight],2)*$AG1108)+(INDEX(Model_Scenarios[GP Weight],2)*$AH1108)+(INDEX(Model_Scenarios[LTV Weight],2)*$AI1108))-(INDEX(Model_Scenarios[LTV Weight],2)*$AP1108)-(INDEX(Model_Scenarios[GP Weight],2)*($AS1108+$AV1108+$AY1108))</f>
        <v>1.2268362085200279</v>
      </c>
      <c r="BB1108">
        <f>INDEX(Model_Assumptions[Values],9)*((INDEX(Model_Scenarios[GR Weight],3)*$AG1108)+(INDEX(Model_Scenarios[GP Weight],3)*$AH1108)+(INDEX(Model_Scenarios[LTV Weight],3)*$AI1108))-(INDEX(Model_Scenarios[LTV Weight],3)*$AP1108)-(INDEX(Model_Scenarios[GP Weight],3)*($AS1108+$AV1108+$AY1108))</f>
        <v>-0.15615056875316347</v>
      </c>
      <c r="BC1108">
        <f>INDEX(Model_Assumptions[Values],9)*((INDEX(Model_Scenarios[GR Weight],4)*$AG1108)+(INDEX(Model_Scenarios[GP Weight],4)*$AH1108)+(INDEX(Model_Scenarios[LTV Weight],4)*$AI1108))-(INDEX(Model_Scenarios[LTV Weight],4)*$AP1108)-(INDEX(Model_Scenarios[GP Weight],4)*($AS1108+$AV1108+$AY1108))</f>
        <v>-0.45055626915173064</v>
      </c>
      <c r="BD1108">
        <f>INDEX(Model_Assumptions[Values],9)*((INDEX(Model_Scenarios[GR Weight],5)*$AG1108)+(INDEX(Model_Scenarios[GP Weight],5)*$AH1108)+(INDEX(Model_Scenarios[LTV Weight],5)*$AI1108))-(INDEX(Model_Scenarios[LTV Weight],5)*$AP1108)-(INDEX(Model_Scenarios[GP Weight],5)*($AS1108+$AV1108+$AY1108))</f>
        <v>-1.4603891543867142</v>
      </c>
    </row>
    <row r="1109" spans="1:56" x14ac:dyDescent="0.25">
      <c r="A1109">
        <v>1108</v>
      </c>
      <c r="B1109">
        <v>23</v>
      </c>
      <c r="C1109" s="3">
        <v>8</v>
      </c>
      <c r="D1109" s="4">
        <v>0.14000000000000001</v>
      </c>
      <c r="E1109" t="str">
        <v>SKU-1029</v>
      </c>
      <c r="F1109" t="str">
        <v>Raise</v>
      </c>
      <c r="G1109" t="str">
        <v>Full</v>
      </c>
      <c r="H1109">
        <v>148.11000000000001</v>
      </c>
      <c r="I1109">
        <v>69.64</v>
      </c>
      <c r="J1109">
        <v>27</v>
      </c>
      <c r="K1109">
        <v>3998.9700000000003</v>
      </c>
      <c r="L1109">
        <v>2118.6900000000005</v>
      </c>
      <c r="M1109">
        <v>0.52980892579839323</v>
      </c>
      <c r="N1109">
        <v>164.85971574016031</v>
      </c>
      <c r="O1109">
        <v>917.56260924416802</v>
      </c>
      <c r="P1109">
        <v>987.20260924416789</v>
      </c>
      <c r="Q1109">
        <v>1774.9243566264481</v>
      </c>
      <c r="R1109">
        <v>1294.2156767067852</v>
      </c>
      <c r="S1109">
        <v>1</v>
      </c>
      <c r="T1109">
        <f t="shared" si="391"/>
        <v>150.45496020362245</v>
      </c>
      <c r="U1109">
        <f t="shared" si="392"/>
        <v>1.5832558258202921E-2</v>
      </c>
      <c r="V1109">
        <f>IF($F1109="Reduce", INDEX(Model_Assumptions[Values], 2), INDEX(Model_Assumptions[Values], 1))</f>
        <v>-0.4</v>
      </c>
      <c r="W1109">
        <f t="shared" si="393"/>
        <v>26.829008370811408</v>
      </c>
      <c r="X1109">
        <f t="shared" si="406"/>
        <v>4036.5573867330841</v>
      </c>
      <c r="Y1109">
        <f t="shared" si="394"/>
        <v>2168.1852437897778</v>
      </c>
      <c r="Z1109">
        <f t="shared" si="395"/>
        <v>37.587386733083804</v>
      </c>
      <c r="AA1109">
        <f t="shared" si="396"/>
        <v>49.495243789777305</v>
      </c>
      <c r="AB1109">
        <f t="shared" si="407"/>
        <v>0.53713722760784532</v>
      </c>
      <c r="AC1109">
        <f t="shared" si="397"/>
        <v>7.328301809452098E-3</v>
      </c>
      <c r="AD1109">
        <f t="shared" si="398"/>
        <v>7.328301809452098E-3</v>
      </c>
      <c r="AE1109">
        <f t="shared" si="399"/>
        <v>0.1399999999999996</v>
      </c>
      <c r="AF1109">
        <f t="shared" si="408"/>
        <v>1113.0254819678357</v>
      </c>
      <c r="AG1109">
        <f t="shared" si="400"/>
        <v>4.0964383633772951E-2</v>
      </c>
      <c r="AH1109">
        <f t="shared" si="401"/>
        <v>5.0136864840412403E-2</v>
      </c>
      <c r="AI1109">
        <f t="shared" si="409"/>
        <v>0.86000000000000032</v>
      </c>
      <c r="AJ1109">
        <f>MAX(0, $R1109 - $AA1109) * INDEX(Model_Assumptions[Values], 7)</f>
        <v>2489.4408658340158</v>
      </c>
      <c r="AK1109">
        <f>MAX(0, INDEX(Model_Assumptions[Values], 4) - $AD1109)</f>
        <v>4.2671698190547905E-2</v>
      </c>
      <c r="AL1109">
        <f>MAX(0, INDEX(Model_Assumptions[Values], 5) - $AC1109)</f>
        <v>1.2671698190547902E-2</v>
      </c>
      <c r="AM1109">
        <f>INDEX(Model_Assumptions[Values], 6) * MAX(0, INDEX(Model_Assumptions[Values], 3) - $AB1109)^2</f>
        <v>0</v>
      </c>
      <c r="AN1109">
        <f t="shared" si="402"/>
        <v>2252.3898295907238</v>
      </c>
      <c r="AO1109" cm="1">
        <f t="array" ref="AO1109">IFERROR(STDEV(IF($E$2:$E$2201=$E1109, $AJ$2:$AJ$2201)), 0)</f>
        <v>196.15001189356241</v>
      </c>
      <c r="AP1109">
        <f t="shared" si="410"/>
        <v>1.2085191020631894</v>
      </c>
      <c r="AQ1109">
        <f t="shared" si="403"/>
        <v>2.5739685618909967E-2</v>
      </c>
      <c r="AR1109" cm="1">
        <f t="array" ref="AR1109">IFERROR(STDEV(IF($E$2:$E$2201=$E1109, $AK$2:$AK$2201)), 0)</f>
        <v>1.3946834103799792E-2</v>
      </c>
      <c r="AS1109">
        <f t="shared" si="411"/>
        <v>1.2140398635002649</v>
      </c>
      <c r="AT1109">
        <f t="shared" si="404"/>
        <v>4.0738240784529648E-3</v>
      </c>
      <c r="AU1109" cm="1">
        <f t="array" ref="AU1109">IFERROR(STDEV(IF($E$2:$E$2201=$E1109, $AL$2:$AL$2201)), 0)</f>
        <v>6.2856905545242972E-3</v>
      </c>
      <c r="AV1109">
        <f t="shared" si="412"/>
        <v>1.3678487729413251</v>
      </c>
      <c r="AW1109">
        <f t="shared" si="405"/>
        <v>0</v>
      </c>
      <c r="AX1109" cm="1">
        <f t="array" ref="AX1109">IFERROR(STDEV(IF($E$2:$E$2201=$E1109, $AM$2:$AM$2201)), 0)</f>
        <v>0</v>
      </c>
      <c r="AY1109">
        <f t="shared" si="413"/>
        <v>1.3678487729413251</v>
      </c>
      <c r="AZ1109">
        <f>INDEX(Model_Assumptions[Values],9)*((INDEX(Model_Scenarios[GR Weight],1)*$AG1109)+(INDEX(Model_Scenarios[GP Weight],1)*$AH1109)+(INDEX(Model_Scenarios[LTV Weight],1)*$AI1109))-(INDEX(Model_Scenarios[LTV Weight],1)*$AP1109)-(INDEX(Model_Scenarios[GP Weight],1)*($AS1109+$AV1109+$AY1109))</f>
        <v>2.1237616016482512</v>
      </c>
      <c r="BA1109">
        <f>INDEX(Model_Assumptions[Values],9)*((INDEX(Model_Scenarios[GR Weight],2)*$AG1109)+(INDEX(Model_Scenarios[GP Weight],2)*$AH1109)+(INDEX(Model_Scenarios[LTV Weight],2)*$AI1109))-(INDEX(Model_Scenarios[LTV Weight],2)*$AP1109)-(INDEX(Model_Scenarios[GP Weight],2)*($AS1109+$AV1109+$AY1109))</f>
        <v>1.3003752543480869</v>
      </c>
      <c r="BB1109">
        <f>INDEX(Model_Assumptions[Values],9)*((INDEX(Model_Scenarios[GR Weight],3)*$AG1109)+(INDEX(Model_Scenarios[GP Weight],3)*$AH1109)+(INDEX(Model_Scenarios[LTV Weight],3)*$AI1109))-(INDEX(Model_Scenarios[LTV Weight],3)*$AP1109)-(INDEX(Model_Scenarios[GP Weight],3)*($AS1109+$AV1109+$AY1109))</f>
        <v>-6.8707410963573246E-3</v>
      </c>
      <c r="BC1109">
        <f>INDEX(Model_Assumptions[Values],9)*((INDEX(Model_Scenarios[GR Weight],4)*$AG1109)+(INDEX(Model_Scenarios[GP Weight],4)*$AH1109)+(INDEX(Model_Scenarios[LTV Weight],4)*$AI1109))-(INDEX(Model_Scenarios[LTV Weight],4)*$AP1109)-(INDEX(Model_Scenarios[GP Weight],4)*($AS1109+$AV1109+$AY1109))</f>
        <v>-0.29553663907315264</v>
      </c>
      <c r="BD1109">
        <f>INDEX(Model_Assumptions[Values],9)*((INDEX(Model_Scenarios[GR Weight],5)*$AG1109)+(INDEX(Model_Scenarios[GP Weight],5)*$AH1109)+(INDEX(Model_Scenarios[LTV Weight],5)*$AI1109))-(INDEX(Model_Scenarios[LTV Weight],5)*$AP1109)-(INDEX(Model_Scenarios[GP Weight],5)*($AS1109+$AV1109+$AY1109))</f>
        <v>-1.2206445887314934</v>
      </c>
    </row>
    <row r="1110" spans="1:56" x14ac:dyDescent="0.25">
      <c r="A1110">
        <v>1109</v>
      </c>
      <c r="B1110">
        <v>23</v>
      </c>
      <c r="C1110" s="3">
        <v>9</v>
      </c>
      <c r="D1110" s="4">
        <v>0.16</v>
      </c>
      <c r="E1110" t="str">
        <v>SKU-1029</v>
      </c>
      <c r="F1110" t="str">
        <v>Raise</v>
      </c>
      <c r="G1110" t="str">
        <v>Full</v>
      </c>
      <c r="H1110">
        <v>148.11000000000001</v>
      </c>
      <c r="I1110">
        <v>69.64</v>
      </c>
      <c r="J1110">
        <v>27</v>
      </c>
      <c r="K1110">
        <v>3998.9700000000003</v>
      </c>
      <c r="L1110">
        <v>2118.6900000000005</v>
      </c>
      <c r="M1110">
        <v>0.52980892579839323</v>
      </c>
      <c r="N1110">
        <v>164.85971574016031</v>
      </c>
      <c r="O1110">
        <v>917.56260924416802</v>
      </c>
      <c r="P1110">
        <v>987.20260924416789</v>
      </c>
      <c r="Q1110">
        <v>1774.9243566264481</v>
      </c>
      <c r="R1110">
        <v>1294.2156767067852</v>
      </c>
      <c r="S1110">
        <v>1</v>
      </c>
      <c r="T1110">
        <f t="shared" si="391"/>
        <v>150.78995451842567</v>
      </c>
      <c r="U1110">
        <f t="shared" si="392"/>
        <v>1.809435229508919E-2</v>
      </c>
      <c r="V1110">
        <f>IF($F1110="Reduce", INDEX(Model_Assumptions[Values], 2), INDEX(Model_Assumptions[Values], 1))</f>
        <v>-0.4</v>
      </c>
      <c r="W1110">
        <f t="shared" si="393"/>
        <v>26.804580995213037</v>
      </c>
      <c r="X1110">
        <f t="shared" si="406"/>
        <v>4041.8615491536311</v>
      </c>
      <c r="Y1110">
        <f t="shared" si="394"/>
        <v>2175.1905286469955</v>
      </c>
      <c r="Z1110">
        <f t="shared" si="395"/>
        <v>42.891549153630876</v>
      </c>
      <c r="AA1110">
        <f t="shared" si="396"/>
        <v>56.500528646995008</v>
      </c>
      <c r="AB1110">
        <f t="shared" si="407"/>
        <v>0.53816552155342434</v>
      </c>
      <c r="AC1110">
        <f t="shared" si="397"/>
        <v>8.3565957550311154E-3</v>
      </c>
      <c r="AD1110">
        <f t="shared" si="398"/>
        <v>8.3565957550311154E-3</v>
      </c>
      <c r="AE1110">
        <f t="shared" si="399"/>
        <v>0.16000000000000075</v>
      </c>
      <c r="AF1110">
        <f t="shared" si="408"/>
        <v>1087.1411684336986</v>
      </c>
      <c r="AG1110">
        <f t="shared" si="400"/>
        <v>4.6745092619851096E-2</v>
      </c>
      <c r="AH1110">
        <f t="shared" si="401"/>
        <v>5.7232961215786818E-2</v>
      </c>
      <c r="AI1110">
        <f t="shared" si="409"/>
        <v>0.83999999999999919</v>
      </c>
      <c r="AJ1110">
        <f>MAX(0, $R1110 - $AA1110) * INDEX(Model_Assumptions[Values], 7)</f>
        <v>2475.4302961195804</v>
      </c>
      <c r="AK1110">
        <f>MAX(0, INDEX(Model_Assumptions[Values], 4) - $AD1110)</f>
        <v>4.1643404244968887E-2</v>
      </c>
      <c r="AL1110">
        <f>MAX(0, INDEX(Model_Assumptions[Values], 5) - $AC1110)</f>
        <v>1.1643404244968885E-2</v>
      </c>
      <c r="AM1110">
        <f>INDEX(Model_Assumptions[Values], 6) * MAX(0, INDEX(Model_Assumptions[Values], 3) - $AB1110)^2</f>
        <v>0</v>
      </c>
      <c r="AN1110">
        <f t="shared" si="402"/>
        <v>2252.3898295907238</v>
      </c>
      <c r="AO1110" cm="1">
        <f t="array" ref="AO1110">IFERROR(STDEV(IF($E$2:$E$2201=$E1110, $AJ$2:$AJ$2201)), 0)</f>
        <v>196.15001189356241</v>
      </c>
      <c r="AP1110">
        <f t="shared" si="410"/>
        <v>1.137091272010148</v>
      </c>
      <c r="AQ1110">
        <f t="shared" si="403"/>
        <v>2.5739685618909967E-2</v>
      </c>
      <c r="AR1110" cm="1">
        <f t="array" ref="AR1110">IFERROR(STDEV(IF($E$2:$E$2201=$E1110, $AK$2:$AK$2201)), 0)</f>
        <v>1.3946834103799792E-2</v>
      </c>
      <c r="AS1110">
        <f t="shared" si="411"/>
        <v>1.1403103032340494</v>
      </c>
      <c r="AT1110">
        <f t="shared" si="404"/>
        <v>4.0738240784529648E-3</v>
      </c>
      <c r="AU1110" cm="1">
        <f t="array" ref="AU1110">IFERROR(STDEV(IF($E$2:$E$2201=$E1110, $AL$2:$AL$2201)), 0)</f>
        <v>6.2856905545242972E-3</v>
      </c>
      <c r="AV1110">
        <f t="shared" si="412"/>
        <v>1.2042559366953736</v>
      </c>
      <c r="AW1110">
        <f t="shared" si="405"/>
        <v>0</v>
      </c>
      <c r="AX1110" cm="1">
        <f t="array" ref="AX1110">IFERROR(STDEV(IF($E$2:$E$2201=$E1110, $AM$2:$AM$2201)), 0)</f>
        <v>0</v>
      </c>
      <c r="AY1110">
        <f t="shared" si="413"/>
        <v>1.2042559366953736</v>
      </c>
      <c r="AZ1110">
        <f>INDEX(Model_Assumptions[Values],9)*((INDEX(Model_Scenarios[GR Weight],1)*$AG1110)+(INDEX(Model_Scenarios[GP Weight],1)*$AH1110)+(INDEX(Model_Scenarios[LTV Weight],1)*$AI1110))-(INDEX(Model_Scenarios[LTV Weight],1)*$AP1110)-(INDEX(Model_Scenarios[GP Weight],1)*($AS1110+$AV1110+$AY1110))</f>
        <v>2.1474337916472179</v>
      </c>
      <c r="BA1110">
        <f>INDEX(Model_Assumptions[Values],9)*((INDEX(Model_Scenarios[GR Weight],2)*$AG1110)+(INDEX(Model_Scenarios[GP Weight],2)*$AH1110)+(INDEX(Model_Scenarios[LTV Weight],2)*$AI1110))-(INDEX(Model_Scenarios[LTV Weight],2)*$AP1110)-(INDEX(Model_Scenarios[GP Weight],2)*($AS1110+$AV1110+$AY1110))</f>
        <v>1.3734180185491165</v>
      </c>
      <c r="BB1110">
        <f>INDEX(Model_Assumptions[Values],9)*((INDEX(Model_Scenarios[GR Weight],3)*$AG1110)+(INDEX(Model_Scenarios[GP Weight],3)*$AH1110)+(INDEX(Model_Scenarios[LTV Weight],3)*$AI1110))-(INDEX(Model_Scenarios[LTV Weight],3)*$AP1110)-(INDEX(Model_Scenarios[GP Weight],3)*($AS1110+$AV1110+$AY1110))</f>
        <v>0.14166477727970128</v>
      </c>
      <c r="BC1110">
        <f>INDEX(Model_Assumptions[Values],9)*((INDEX(Model_Scenarios[GR Weight],4)*$AG1110)+(INDEX(Model_Scenarios[GP Weight],4)*$AH1110)+(INDEX(Model_Scenarios[LTV Weight],4)*$AI1110))-(INDEX(Model_Scenarios[LTV Weight],4)*$AP1110)-(INDEX(Model_Scenarios[GP Weight],4)*($AS1110+$AV1110+$AY1110))</f>
        <v>-0.14125354920935851</v>
      </c>
      <c r="BD1110">
        <f>INDEX(Model_Assumptions[Values],9)*((INDEX(Model_Scenarios[GR Weight],5)*$AG1110)+(INDEX(Model_Scenarios[GP Weight],5)*$AH1110)+(INDEX(Model_Scenarios[LTV Weight],5)*$AI1110))-(INDEX(Model_Scenarios[LTV Weight],5)*$AP1110)-(INDEX(Model_Scenarios[GP Weight],5)*($AS1110+$AV1110+$AY1110))</f>
        <v>-0.98198927918291135</v>
      </c>
    </row>
    <row r="1111" spans="1:56" x14ac:dyDescent="0.25">
      <c r="A1111">
        <v>1110</v>
      </c>
      <c r="B1111">
        <v>23</v>
      </c>
      <c r="C1111" s="3">
        <v>10</v>
      </c>
      <c r="D1111" s="4">
        <v>0.18</v>
      </c>
      <c r="E1111" t="str">
        <v>SKU-1029</v>
      </c>
      <c r="F1111" t="str">
        <v>Raise</v>
      </c>
      <c r="G1111" t="str">
        <v>Full</v>
      </c>
      <c r="H1111">
        <v>148.11000000000001</v>
      </c>
      <c r="I1111">
        <v>69.64</v>
      </c>
      <c r="J1111">
        <v>27</v>
      </c>
      <c r="K1111">
        <v>3998.9700000000003</v>
      </c>
      <c r="L1111">
        <v>2118.6900000000005</v>
      </c>
      <c r="M1111">
        <v>0.52980892579839323</v>
      </c>
      <c r="N1111">
        <v>164.85971574016031</v>
      </c>
      <c r="O1111">
        <v>917.56260924416802</v>
      </c>
      <c r="P1111">
        <v>987.20260924416789</v>
      </c>
      <c r="Q1111">
        <v>1774.9243566264481</v>
      </c>
      <c r="R1111">
        <v>1294.2156767067852</v>
      </c>
      <c r="S1111">
        <v>1</v>
      </c>
      <c r="T1111">
        <f t="shared" si="391"/>
        <v>151.12494883322887</v>
      </c>
      <c r="U1111">
        <f t="shared" si="392"/>
        <v>2.0356146331975265E-2</v>
      </c>
      <c r="V1111">
        <f>IF($F1111="Reduce", INDEX(Model_Assumptions[Values], 2), INDEX(Model_Assumptions[Values], 1))</f>
        <v>-0.4</v>
      </c>
      <c r="W1111">
        <f t="shared" si="393"/>
        <v>26.780153619614669</v>
      </c>
      <c r="X1111">
        <f t="shared" si="406"/>
        <v>4047.1493455102759</v>
      </c>
      <c r="Y1111">
        <f t="shared" si="394"/>
        <v>2182.1794474403105</v>
      </c>
      <c r="Z1111">
        <f t="shared" si="395"/>
        <v>48.179345510275652</v>
      </c>
      <c r="AA1111">
        <f t="shared" si="396"/>
        <v>63.489447440309959</v>
      </c>
      <c r="AB1111">
        <f t="shared" si="407"/>
        <v>0.53918925671994822</v>
      </c>
      <c r="AC1111">
        <f t="shared" si="397"/>
        <v>9.3803309215549913E-3</v>
      </c>
      <c r="AD1111">
        <f t="shared" si="398"/>
        <v>9.3803309215549913E-3</v>
      </c>
      <c r="AE1111">
        <f t="shared" si="399"/>
        <v>0.18000000000000022</v>
      </c>
      <c r="AF1111">
        <f t="shared" si="408"/>
        <v>1061.2568548995637</v>
      </c>
      <c r="AG1111">
        <f t="shared" si="400"/>
        <v>5.2507965151242217E-2</v>
      </c>
      <c r="AH1111">
        <f t="shared" si="401"/>
        <v>6.4312479369274964E-2</v>
      </c>
      <c r="AI1111">
        <f t="shared" si="409"/>
        <v>0.81999999999999984</v>
      </c>
      <c r="AJ1111">
        <f>MAX(0, $R1111 - $AA1111) * INDEX(Model_Assumptions[Values], 7)</f>
        <v>2461.4524585329505</v>
      </c>
      <c r="AK1111">
        <f>MAX(0, INDEX(Model_Assumptions[Values], 4) - $AD1111)</f>
        <v>4.0619669078445012E-2</v>
      </c>
      <c r="AL1111">
        <f>MAX(0, INDEX(Model_Assumptions[Values], 5) - $AC1111)</f>
        <v>1.0619669078445009E-2</v>
      </c>
      <c r="AM1111">
        <f>INDEX(Model_Assumptions[Values], 6) * MAX(0, INDEX(Model_Assumptions[Values], 3) - $AB1111)^2</f>
        <v>0</v>
      </c>
      <c r="AN1111">
        <f t="shared" si="402"/>
        <v>2252.3898295907238</v>
      </c>
      <c r="AO1111" cm="1">
        <f t="array" ref="AO1111">IFERROR(STDEV(IF($E$2:$E$2201=$E1111, $AJ$2:$AJ$2201)), 0)</f>
        <v>196.15001189356241</v>
      </c>
      <c r="AP1111">
        <f t="shared" si="410"/>
        <v>1.0658303148901722</v>
      </c>
      <c r="AQ1111">
        <f t="shared" si="403"/>
        <v>2.5739685618909967E-2</v>
      </c>
      <c r="AR1111" cm="1">
        <f t="array" ref="AR1111">IFERROR(STDEV(IF($E$2:$E$2201=$E1111, $AK$2:$AK$2201)), 0)</f>
        <v>1.3946834103799792E-2</v>
      </c>
      <c r="AS1111">
        <f t="shared" si="411"/>
        <v>1.0669076113467943</v>
      </c>
      <c r="AT1111">
        <f t="shared" si="404"/>
        <v>4.0738240784529648E-3</v>
      </c>
      <c r="AU1111" cm="1">
        <f t="array" ref="AU1111">IFERROR(STDEV(IF($E$2:$E$2201=$E1111, $AL$2:$AL$2201)), 0)</f>
        <v>6.2856905545242972E-3</v>
      </c>
      <c r="AV1111">
        <f t="shared" si="412"/>
        <v>1.0413883634918193</v>
      </c>
      <c r="AW1111">
        <f t="shared" si="405"/>
        <v>0</v>
      </c>
      <c r="AX1111" cm="1">
        <f t="array" ref="AX1111">IFERROR(STDEV(IF($E$2:$E$2201=$E1111, $AM$2:$AM$2201)), 0)</f>
        <v>0</v>
      </c>
      <c r="AY1111">
        <f t="shared" si="413"/>
        <v>1.0413883634918193</v>
      </c>
      <c r="AZ1111">
        <f>INDEX(Model_Assumptions[Values],9)*((INDEX(Model_Scenarios[GR Weight],1)*$AG1111)+(INDEX(Model_Scenarios[GP Weight],1)*$AH1111)+(INDEX(Model_Scenarios[LTV Weight],1)*$AI1111))-(INDEX(Model_Scenarios[LTV Weight],1)*$AP1111)-(INDEX(Model_Scenarios[GP Weight],1)*($AS1111+$AV1111+$AY1111))</f>
        <v>2.170777536515077</v>
      </c>
      <c r="BA1111">
        <f>INDEX(Model_Assumptions[Values],9)*((INDEX(Model_Scenarios[GR Weight],2)*$AG1111)+(INDEX(Model_Scenarios[GP Weight],2)*$AH1111)+(INDEX(Model_Scenarios[LTV Weight],2)*$AI1111))-(INDEX(Model_Scenarios[LTV Weight],2)*$AP1111)-(INDEX(Model_Scenarios[GP Weight],2)*($AS1111+$AV1111+$AY1111))</f>
        <v>1.445966880888008</v>
      </c>
      <c r="BB1111">
        <f>INDEX(Model_Assumptions[Values],9)*((INDEX(Model_Scenarios[GR Weight],3)*$AG1111)+(INDEX(Model_Scenarios[GP Weight],3)*$AH1111)+(INDEX(Model_Scenarios[LTV Weight],3)*$AI1111))-(INDEX(Model_Scenarios[LTV Weight],3)*$AP1111)-(INDEX(Model_Scenarios[GP Weight],3)*($AS1111+$AV1111+$AY1111))</f>
        <v>0.2894601509635637</v>
      </c>
      <c r="BC1111">
        <f>INDEX(Model_Assumptions[Values],9)*((INDEX(Model_Scenarios[GR Weight],4)*$AG1111)+(INDEX(Model_Scenarios[GP Weight],4)*$AH1111)+(INDEX(Model_Scenarios[LTV Weight],4)*$AI1111))-(INDEX(Model_Scenarios[LTV Weight],4)*$AP1111)-(INDEX(Model_Scenarios[GP Weight],4)*($AS1111+$AV1111+$AY1111))</f>
        <v>1.2297165028201773E-2</v>
      </c>
      <c r="BD1111">
        <f>INDEX(Model_Assumptions[Values],9)*((INDEX(Model_Scenarios[GR Weight],5)*$AG1111)+(INDEX(Model_Scenarios[GP Weight],5)*$AH1111)+(INDEX(Model_Scenarios[LTV Weight],5)*$AI1111))-(INDEX(Model_Scenarios[LTV Weight],5)*$AP1111)-(INDEX(Model_Scenarios[GP Weight],5)*($AS1111+$AV1111+$AY1111))</f>
        <v>-0.74441668138753292</v>
      </c>
    </row>
    <row r="1112" spans="1:56" x14ac:dyDescent="0.25">
      <c r="A1112">
        <v>1111</v>
      </c>
      <c r="B1112">
        <v>23</v>
      </c>
      <c r="C1112" s="3">
        <v>11</v>
      </c>
      <c r="D1112" s="4">
        <v>0.2</v>
      </c>
      <c r="E1112" t="str">
        <v>SKU-1029</v>
      </c>
      <c r="F1112" t="str">
        <v>Raise</v>
      </c>
      <c r="G1112" t="str">
        <v>Full</v>
      </c>
      <c r="H1112">
        <v>148.11000000000001</v>
      </c>
      <c r="I1112">
        <v>69.64</v>
      </c>
      <c r="J1112">
        <v>27</v>
      </c>
      <c r="K1112">
        <v>3998.9700000000003</v>
      </c>
      <c r="L1112">
        <v>2118.6900000000005</v>
      </c>
      <c r="M1112">
        <v>0.52980892579839323</v>
      </c>
      <c r="N1112">
        <v>164.85971574016031</v>
      </c>
      <c r="O1112">
        <v>917.56260924416802</v>
      </c>
      <c r="P1112">
        <v>987.20260924416789</v>
      </c>
      <c r="Q1112">
        <v>1774.9243566264481</v>
      </c>
      <c r="R1112">
        <v>1294.2156767067852</v>
      </c>
      <c r="S1112">
        <v>1</v>
      </c>
      <c r="T1112">
        <f t="shared" si="391"/>
        <v>151.45994314803207</v>
      </c>
      <c r="U1112">
        <f t="shared" si="392"/>
        <v>2.2617940368861344E-2</v>
      </c>
      <c r="V1112">
        <f>IF($F1112="Reduce", INDEX(Model_Assumptions[Values], 2), INDEX(Model_Assumptions[Values], 1))</f>
        <v>-0.4</v>
      </c>
      <c r="W1112">
        <f t="shared" si="393"/>
        <v>26.755726244016298</v>
      </c>
      <c r="X1112">
        <f t="shared" si="406"/>
        <v>4052.4207758030179</v>
      </c>
      <c r="Y1112">
        <f t="shared" si="394"/>
        <v>2189.1520001697227</v>
      </c>
      <c r="Z1112">
        <f t="shared" si="395"/>
        <v>53.450775803017677</v>
      </c>
      <c r="AA1112">
        <f t="shared" si="396"/>
        <v>70.46200016972216</v>
      </c>
      <c r="AB1112">
        <f t="shared" si="407"/>
        <v>0.54020846335630723</v>
      </c>
      <c r="AC1112">
        <f t="shared" si="397"/>
        <v>1.0399537557914007E-2</v>
      </c>
      <c r="AD1112">
        <f t="shared" si="398"/>
        <v>1.0399537557914007E-2</v>
      </c>
      <c r="AE1112">
        <f t="shared" si="399"/>
        <v>0.19999999999999965</v>
      </c>
      <c r="AF1112">
        <f t="shared" si="408"/>
        <v>1035.3725413654286</v>
      </c>
      <c r="AG1112">
        <f t="shared" si="400"/>
        <v>5.8253001227945807E-2</v>
      </c>
      <c r="AH1112">
        <f t="shared" si="401"/>
        <v>7.1375419300876847E-2</v>
      </c>
      <c r="AI1112">
        <f t="shared" si="409"/>
        <v>0.80000000000000027</v>
      </c>
      <c r="AJ1112">
        <f>MAX(0, $R1112 - $AA1112) * INDEX(Model_Assumptions[Values], 7)</f>
        <v>2447.5073530741261</v>
      </c>
      <c r="AK1112">
        <f>MAX(0, INDEX(Model_Assumptions[Values], 4) - $AD1112)</f>
        <v>3.9600462442085996E-2</v>
      </c>
      <c r="AL1112">
        <f>MAX(0, INDEX(Model_Assumptions[Values], 5) - $AC1112)</f>
        <v>9.6004624420859934E-3</v>
      </c>
      <c r="AM1112">
        <f>INDEX(Model_Assumptions[Values], 6) * MAX(0, INDEX(Model_Assumptions[Values], 3) - $AB1112)^2</f>
        <v>0</v>
      </c>
      <c r="AN1112">
        <f t="shared" si="402"/>
        <v>2252.3898295907238</v>
      </c>
      <c r="AO1112" cm="1">
        <f t="array" ref="AO1112">IFERROR(STDEV(IF($E$2:$E$2201=$E1112, $AJ$2:$AJ$2201)), 0)</f>
        <v>196.15001189356241</v>
      </c>
      <c r="AP1112">
        <f t="shared" si="410"/>
        <v>0.99473623070326178</v>
      </c>
      <c r="AQ1112">
        <f t="shared" si="403"/>
        <v>2.5739685618909967E-2</v>
      </c>
      <c r="AR1112" cm="1">
        <f t="array" ref="AR1112">IFERROR(STDEV(IF($E$2:$E$2201=$E1112, $AK$2:$AK$2201)), 0)</f>
        <v>1.3946834103799792E-2</v>
      </c>
      <c r="AS1112">
        <f t="shared" si="411"/>
        <v>0.99382961896705169</v>
      </c>
      <c r="AT1112">
        <f t="shared" si="404"/>
        <v>4.0738240784529648E-3</v>
      </c>
      <c r="AU1112" cm="1">
        <f t="array" ref="AU1112">IFERROR(STDEV(IF($E$2:$E$2201=$E1112, $AL$2:$AL$2201)), 0)</f>
        <v>6.2856905545242972E-3</v>
      </c>
      <c r="AV1112">
        <f t="shared" si="412"/>
        <v>0.87924124098903977</v>
      </c>
      <c r="AW1112">
        <f t="shared" si="405"/>
        <v>0</v>
      </c>
      <c r="AX1112" cm="1">
        <f t="array" ref="AX1112">IFERROR(STDEV(IF($E$2:$E$2201=$E1112, $AM$2:$AM$2201)), 0)</f>
        <v>0</v>
      </c>
      <c r="AY1112">
        <f t="shared" si="413"/>
        <v>0.87924124098903977</v>
      </c>
      <c r="AZ1112">
        <f>INDEX(Model_Assumptions[Values],9)*((INDEX(Model_Scenarios[GR Weight],1)*$AG1112)+(INDEX(Model_Scenarios[GP Weight],1)*$AH1112)+(INDEX(Model_Scenarios[LTV Weight],1)*$AI1112))-(INDEX(Model_Scenarios[LTV Weight],1)*$AP1112)-(INDEX(Model_Scenarios[GP Weight],1)*($AS1112+$AV1112+$AY1112))</f>
        <v>2.1937940156072897</v>
      </c>
      <c r="BA1112">
        <f>INDEX(Model_Assumptions[Values],9)*((INDEX(Model_Scenarios[GR Weight],2)*$AG1112)+(INDEX(Model_Scenarios[GP Weight],2)*$AH1112)+(INDEX(Model_Scenarios[LTV Weight],2)*$AI1112))-(INDEX(Model_Scenarios[LTV Weight],2)*$AP1112)-(INDEX(Model_Scenarios[GP Weight],2)*($AS1112+$AV1112+$AY1112))</f>
        <v>1.5180242000756912</v>
      </c>
      <c r="BB1112">
        <f>INDEX(Model_Assumptions[Values],9)*((INDEX(Model_Scenarios[GR Weight],3)*$AG1112)+(INDEX(Model_Scenarios[GP Weight],3)*$AH1112)+(INDEX(Model_Scenarios[LTV Weight],3)*$AI1112))-(INDEX(Model_Scenarios[LTV Weight],3)*$AP1112)-(INDEX(Model_Scenarios[GP Weight],3)*($AS1112+$AV1112+$AY1112))</f>
        <v>0.43651950769936654</v>
      </c>
      <c r="BC1112">
        <f>INDEX(Model_Assumptions[Values],9)*((INDEX(Model_Scenarios[GR Weight],4)*$AG1112)+(INDEX(Model_Scenarios[GP Weight],4)*$AH1112)+(INDEX(Model_Scenarios[LTV Weight],4)*$AI1112))-(INDEX(Model_Scenarios[LTV Weight],4)*$AP1112)-(INDEX(Model_Scenarios[GP Weight],4)*($AS1112+$AV1112+$AY1112))</f>
        <v>0.1651196313836657</v>
      </c>
      <c r="BD1112">
        <f>INDEX(Model_Assumptions[Values],9)*((INDEX(Model_Scenarios[GR Weight],5)*$AG1112)+(INDEX(Model_Scenarios[GP Weight],5)*$AH1112)+(INDEX(Model_Scenarios[LTV Weight],5)*$AI1112))-(INDEX(Model_Scenarios[LTV Weight],5)*$AP1112)-(INDEX(Model_Scenarios[GP Weight],5)*($AS1112+$AV1112+$AY1112))</f>
        <v>-0.50792030889028039</v>
      </c>
    </row>
    <row r="1113" spans="1:56" x14ac:dyDescent="0.25">
      <c r="A1113">
        <v>1112</v>
      </c>
      <c r="B1113">
        <v>23</v>
      </c>
      <c r="C1113" s="3">
        <v>12</v>
      </c>
      <c r="D1113" s="4">
        <v>0.22</v>
      </c>
      <c r="E1113" t="str">
        <v>SKU-1029</v>
      </c>
      <c r="F1113" t="str">
        <v>Raise</v>
      </c>
      <c r="G1113" t="str">
        <v>Full</v>
      </c>
      <c r="H1113">
        <v>148.11000000000001</v>
      </c>
      <c r="I1113">
        <v>69.64</v>
      </c>
      <c r="J1113">
        <v>27</v>
      </c>
      <c r="K1113">
        <v>3998.9700000000003</v>
      </c>
      <c r="L1113">
        <v>2118.6900000000005</v>
      </c>
      <c r="M1113">
        <v>0.52980892579839323</v>
      </c>
      <c r="N1113">
        <v>164.85971574016031</v>
      </c>
      <c r="O1113">
        <v>917.56260924416802</v>
      </c>
      <c r="P1113">
        <v>987.20260924416789</v>
      </c>
      <c r="Q1113">
        <v>1774.9243566264481</v>
      </c>
      <c r="R1113">
        <v>1294.2156767067852</v>
      </c>
      <c r="S1113">
        <v>1</v>
      </c>
      <c r="T1113">
        <f t="shared" si="391"/>
        <v>151.79493746283529</v>
      </c>
      <c r="U1113">
        <f t="shared" si="392"/>
        <v>2.4879734405747613E-2</v>
      </c>
      <c r="V1113">
        <f>IF($F1113="Reduce", INDEX(Model_Assumptions[Values], 2), INDEX(Model_Assumptions[Values], 1))</f>
        <v>-0.4</v>
      </c>
      <c r="W1113">
        <f t="shared" si="393"/>
        <v>26.731298868417923</v>
      </c>
      <c r="X1113">
        <f t="shared" si="406"/>
        <v>4057.6758400318586</v>
      </c>
      <c r="Y1113">
        <f t="shared" si="394"/>
        <v>2196.1081868352344</v>
      </c>
      <c r="Z1113">
        <f t="shared" si="395"/>
        <v>58.705840031858315</v>
      </c>
      <c r="AA1113">
        <f t="shared" si="396"/>
        <v>77.418186835233882</v>
      </c>
      <c r="AB1113">
        <f t="shared" si="407"/>
        <v>0.54122317144436849</v>
      </c>
      <c r="AC1113">
        <f t="shared" si="397"/>
        <v>1.1414245645975263E-2</v>
      </c>
      <c r="AD1113">
        <f t="shared" si="398"/>
        <v>1.1414245645975263E-2</v>
      </c>
      <c r="AE1113">
        <f t="shared" si="399"/>
        <v>0.22000000000000081</v>
      </c>
      <c r="AF1113">
        <f t="shared" si="408"/>
        <v>1009.4882278312913</v>
      </c>
      <c r="AG1113">
        <f t="shared" si="400"/>
        <v>6.3980200849963365E-2</v>
      </c>
      <c r="AH1113">
        <f t="shared" si="401"/>
        <v>7.8421781010594757E-2</v>
      </c>
      <c r="AI1113">
        <f t="shared" si="409"/>
        <v>0.77999999999999914</v>
      </c>
      <c r="AJ1113">
        <f>MAX(0, $R1113 - $AA1113) * INDEX(Model_Assumptions[Values], 7)</f>
        <v>2433.5949797431026</v>
      </c>
      <c r="AK1113">
        <f>MAX(0, INDEX(Model_Assumptions[Values], 4) - $AD1113)</f>
        <v>3.858575435402474E-2</v>
      </c>
      <c r="AL1113">
        <f>MAX(0, INDEX(Model_Assumptions[Values], 5) - $AC1113)</f>
        <v>8.5857543540247376E-3</v>
      </c>
      <c r="AM1113">
        <f>INDEX(Model_Assumptions[Values], 6) * MAX(0, INDEX(Model_Assumptions[Values], 3) - $AB1113)^2</f>
        <v>0</v>
      </c>
      <c r="AN1113">
        <f t="shared" si="402"/>
        <v>2252.3898295907238</v>
      </c>
      <c r="AO1113" cm="1">
        <f t="array" ref="AO1113">IFERROR(STDEV(IF($E$2:$E$2201=$E1113, $AJ$2:$AJ$2201)), 0)</f>
        <v>196.15001189356241</v>
      </c>
      <c r="AP1113">
        <f t="shared" si="410"/>
        <v>0.92380901944939364</v>
      </c>
      <c r="AQ1113">
        <f t="shared" si="403"/>
        <v>2.5739685618909967E-2</v>
      </c>
      <c r="AR1113" cm="1">
        <f t="array" ref="AR1113">IFERROR(STDEV(IF($E$2:$E$2201=$E1113, $AK$2:$AK$2201)), 0)</f>
        <v>1.3946834103799792E-2</v>
      </c>
      <c r="AS1113">
        <f t="shared" si="411"/>
        <v>0.92107417636916489</v>
      </c>
      <c r="AT1113">
        <f t="shared" si="404"/>
        <v>4.0738240784529648E-3</v>
      </c>
      <c r="AU1113" cm="1">
        <f t="array" ref="AU1113">IFERROR(STDEV(IF($E$2:$E$2201=$E1113, $AL$2:$AL$2201)), 0)</f>
        <v>6.2856905545242972E-3</v>
      </c>
      <c r="AV1113">
        <f t="shared" si="412"/>
        <v>0.71780979932653355</v>
      </c>
      <c r="AW1113">
        <f t="shared" si="405"/>
        <v>0</v>
      </c>
      <c r="AX1113" cm="1">
        <f t="array" ref="AX1113">IFERROR(STDEV(IF($E$2:$E$2201=$E1113, $AM$2:$AM$2201)), 0)</f>
        <v>0</v>
      </c>
      <c r="AY1113">
        <f t="shared" si="413"/>
        <v>0.71780979932653355</v>
      </c>
      <c r="AZ1113">
        <f>INDEX(Model_Assumptions[Values],9)*((INDEX(Model_Scenarios[GR Weight],1)*$AG1113)+(INDEX(Model_Scenarios[GP Weight],1)*$AH1113)+(INDEX(Model_Scenarios[LTV Weight],1)*$AI1113))-(INDEX(Model_Scenarios[LTV Weight],1)*$AP1113)-(INDEX(Model_Scenarios[GP Weight],1)*($AS1113+$AV1113+$AY1113))</f>
        <v>2.2164843978685376</v>
      </c>
      <c r="BA1113">
        <f>INDEX(Model_Assumptions[Values],9)*((INDEX(Model_Scenarios[GR Weight],2)*$AG1113)+(INDEX(Model_Scenarios[GP Weight],2)*$AH1113)+(INDEX(Model_Scenarios[LTV Weight],2)*$AI1113))-(INDEX(Model_Scenarios[LTV Weight],2)*$AP1113)-(INDEX(Model_Scenarios[GP Weight],2)*($AS1113+$AV1113+$AY1113))</f>
        <v>1.589592314001512</v>
      </c>
      <c r="BB1113">
        <f>INDEX(Model_Assumptions[Values],9)*((INDEX(Model_Scenarios[GR Weight],3)*$AG1113)+(INDEX(Model_Scenarios[GP Weight],3)*$AH1113)+(INDEX(Model_Scenarios[LTV Weight],3)*$AI1113))-(INDEX(Model_Scenarios[LTV Weight],3)*$AP1113)-(INDEX(Model_Scenarios[GP Weight],3)*($AS1113+$AV1113+$AY1113))</f>
        <v>0.58284693879345473</v>
      </c>
      <c r="BC1113">
        <f>INDEX(Model_Assumptions[Values],9)*((INDEX(Model_Scenarios[GR Weight],4)*$AG1113)+(INDEX(Model_Scenarios[GP Weight],4)*$AH1113)+(INDEX(Model_Scenarios[LTV Weight],4)*$AI1113))-(INDEX(Model_Scenarios[LTV Weight],4)*$AP1113)-(INDEX(Model_Scenarios[GP Weight],4)*($AS1113+$AV1113+$AY1113))</f>
        <v>0.31721794116337598</v>
      </c>
      <c r="BD1113">
        <f>INDEX(Model_Assumptions[Values],9)*((INDEX(Model_Scenarios[GR Weight],5)*$AG1113)+(INDEX(Model_Scenarios[GP Weight],5)*$AH1113)+(INDEX(Model_Scenarios[LTV Weight],5)*$AI1113))-(INDEX(Model_Scenarios[LTV Weight],5)*$AP1113)-(INDEX(Model_Scenarios[GP Weight],5)*($AS1113+$AV1113+$AY1113))</f>
        <v>-0.27249373249547815</v>
      </c>
    </row>
    <row r="1114" spans="1:56" x14ac:dyDescent="0.25">
      <c r="A1114">
        <v>1113</v>
      </c>
      <c r="B1114">
        <v>23</v>
      </c>
      <c r="C1114" s="3">
        <v>13</v>
      </c>
      <c r="D1114" s="4">
        <v>0.24</v>
      </c>
      <c r="E1114" t="str">
        <v>SKU-1029</v>
      </c>
      <c r="F1114" t="str">
        <v>Raise</v>
      </c>
      <c r="G1114" t="str">
        <v>Full</v>
      </c>
      <c r="H1114">
        <v>148.11000000000001</v>
      </c>
      <c r="I1114">
        <v>69.64</v>
      </c>
      <c r="J1114">
        <v>27</v>
      </c>
      <c r="K1114">
        <v>3998.9700000000003</v>
      </c>
      <c r="L1114">
        <v>2118.6900000000005</v>
      </c>
      <c r="M1114">
        <v>0.52980892579839323</v>
      </c>
      <c r="N1114">
        <v>164.85971574016031</v>
      </c>
      <c r="O1114">
        <v>917.56260924416802</v>
      </c>
      <c r="P1114">
        <v>987.20260924416789</v>
      </c>
      <c r="Q1114">
        <v>1774.9243566264481</v>
      </c>
      <c r="R1114">
        <v>1294.2156767067852</v>
      </c>
      <c r="S1114">
        <v>1</v>
      </c>
      <c r="T1114">
        <f t="shared" si="391"/>
        <v>152.12993177763849</v>
      </c>
      <c r="U1114">
        <f t="shared" si="392"/>
        <v>2.7141528442633688E-2</v>
      </c>
      <c r="V1114">
        <f>IF($F1114="Reduce", INDEX(Model_Assumptions[Values], 2), INDEX(Model_Assumptions[Values], 1))</f>
        <v>-0.4</v>
      </c>
      <c r="W1114">
        <f t="shared" si="393"/>
        <v>26.706871492819555</v>
      </c>
      <c r="X1114">
        <f t="shared" si="406"/>
        <v>4062.9145381967974</v>
      </c>
      <c r="Y1114">
        <f t="shared" si="394"/>
        <v>2203.0480074368434</v>
      </c>
      <c r="Z1114">
        <f t="shared" si="395"/>
        <v>63.944538196797112</v>
      </c>
      <c r="AA1114">
        <f t="shared" si="396"/>
        <v>84.358007436842854</v>
      </c>
      <c r="AB1114">
        <f t="shared" si="407"/>
        <v>0.54223341070191455</v>
      </c>
      <c r="AC1114">
        <f t="shared" si="397"/>
        <v>1.2424484903521327E-2</v>
      </c>
      <c r="AD1114">
        <f t="shared" si="398"/>
        <v>1.2424484903521327E-2</v>
      </c>
      <c r="AE1114">
        <f t="shared" si="399"/>
        <v>0.24000000000000027</v>
      </c>
      <c r="AF1114">
        <f t="shared" si="408"/>
        <v>983.60391429715651</v>
      </c>
      <c r="AG1114">
        <f t="shared" si="400"/>
        <v>6.968956401729437E-2</v>
      </c>
      <c r="AH1114">
        <f t="shared" si="401"/>
        <v>8.5451564498426405E-2</v>
      </c>
      <c r="AI1114">
        <f t="shared" si="409"/>
        <v>0.75999999999999979</v>
      </c>
      <c r="AJ1114">
        <f>MAX(0, $R1114 - $AA1114) * INDEX(Model_Assumptions[Values], 7)</f>
        <v>2419.7153385398847</v>
      </c>
      <c r="AK1114">
        <f>MAX(0, INDEX(Model_Assumptions[Values], 4) - $AD1114)</f>
        <v>3.7575515096478676E-2</v>
      </c>
      <c r="AL1114">
        <f>MAX(0, INDEX(Model_Assumptions[Values], 5) - $AC1114)</f>
        <v>7.5755150964786737E-3</v>
      </c>
      <c r="AM1114">
        <f>INDEX(Model_Assumptions[Values], 6) * MAX(0, INDEX(Model_Assumptions[Values], 3) - $AB1114)^2</f>
        <v>0</v>
      </c>
      <c r="AN1114">
        <f t="shared" si="402"/>
        <v>2252.3898295907238</v>
      </c>
      <c r="AO1114" cm="1">
        <f t="array" ref="AO1114">IFERROR(STDEV(IF($E$2:$E$2201=$E1114, $AJ$2:$AJ$2201)), 0)</f>
        <v>196.15001189356241</v>
      </c>
      <c r="AP1114">
        <f t="shared" si="410"/>
        <v>0.853048681128591</v>
      </c>
      <c r="AQ1114">
        <f t="shared" si="403"/>
        <v>2.5739685618909967E-2</v>
      </c>
      <c r="AR1114" cm="1">
        <f t="array" ref="AR1114">IFERROR(STDEV(IF($E$2:$E$2201=$E1114, $AK$2:$AK$2201)), 0)</f>
        <v>1.3946834103799792E-2</v>
      </c>
      <c r="AS1114">
        <f t="shared" si="411"/>
        <v>0.84863915276256552</v>
      </c>
      <c r="AT1114">
        <f t="shared" si="404"/>
        <v>4.0738240784529648E-3</v>
      </c>
      <c r="AU1114" cm="1">
        <f t="array" ref="AU1114">IFERROR(STDEV(IF($E$2:$E$2201=$E1114, $AL$2:$AL$2201)), 0)</f>
        <v>6.2856905545242972E-3</v>
      </c>
      <c r="AV1114">
        <f t="shared" si="412"/>
        <v>0.55708931065740597</v>
      </c>
      <c r="AW1114">
        <f t="shared" si="405"/>
        <v>0</v>
      </c>
      <c r="AX1114" cm="1">
        <f t="array" ref="AX1114">IFERROR(STDEV(IF($E$2:$E$2201=$E1114, $AM$2:$AM$2201)), 0)</f>
        <v>0</v>
      </c>
      <c r="AY1114">
        <f t="shared" si="413"/>
        <v>0.55708931065740597</v>
      </c>
      <c r="AZ1114">
        <f>INDEX(Model_Assumptions[Values],9)*((INDEX(Model_Scenarios[GR Weight],1)*$AG1114)+(INDEX(Model_Scenarios[GP Weight],1)*$AH1114)+(INDEX(Model_Scenarios[LTV Weight],1)*$AI1114))-(INDEX(Model_Scenarios[LTV Weight],1)*$AP1114)-(INDEX(Model_Scenarios[GP Weight],1)*($AS1114+$AV1114+$AY1114))</f>
        <v>2.2388498419472493</v>
      </c>
      <c r="BA1114">
        <f>INDEX(Model_Assumptions[Values],9)*((INDEX(Model_Scenarios[GR Weight],2)*$AG1114)+(INDEX(Model_Scenarios[GP Weight],2)*$AH1114)+(INDEX(Model_Scenarios[LTV Weight],2)*$AI1114))-(INDEX(Model_Scenarios[LTV Weight],2)*$AP1114)-(INDEX(Model_Scenarios[GP Weight],2)*($AS1114+$AV1114+$AY1114))</f>
        <v>1.6606735399623365</v>
      </c>
      <c r="BB1114">
        <f>INDEX(Model_Assumptions[Values],9)*((INDEX(Model_Scenarios[GR Weight],3)*$AG1114)+(INDEX(Model_Scenarios[GP Weight],3)*$AH1114)+(INDEX(Model_Scenarios[LTV Weight],3)*$AI1114))-(INDEX(Model_Scenarios[LTV Weight],3)*$AP1114)-(INDEX(Model_Scenarios[GP Weight],3)*($AS1114+$AV1114+$AY1114))</f>
        <v>0.72844649951534546</v>
      </c>
      <c r="BC1114">
        <f>INDEX(Model_Assumptions[Values],9)*((INDEX(Model_Scenarios[GR Weight],4)*$AG1114)+(INDEX(Model_Scenarios[GP Weight],4)*$AH1114)+(INDEX(Model_Scenarios[LTV Weight],4)*$AI1114))-(INDEX(Model_Scenarios[LTV Weight],4)*$AP1114)-(INDEX(Model_Scenarios[GP Weight],4)*($AS1114+$AV1114+$AY1114))</f>
        <v>0.46859614963685159</v>
      </c>
      <c r="BD1114">
        <f>INDEX(Model_Assumptions[Values],9)*((INDEX(Model_Scenarios[GR Weight],5)*$AG1114)+(INDEX(Model_Scenarios[GP Weight],5)*$AH1114)+(INDEX(Model_Scenarios[LTV Weight],5)*$AI1114))-(INDEX(Model_Scenarios[LTV Weight],5)*$AP1114)-(INDEX(Model_Scenarios[GP Weight],5)*($AS1114+$AV1114+$AY1114))</f>
        <v>-3.8130579636739048E-2</v>
      </c>
    </row>
    <row r="1115" spans="1:56" x14ac:dyDescent="0.25">
      <c r="A1115">
        <v>1114</v>
      </c>
      <c r="B1115">
        <v>23</v>
      </c>
      <c r="C1115" s="3">
        <v>14</v>
      </c>
      <c r="D1115" s="4">
        <v>0.26</v>
      </c>
      <c r="E1115" t="str">
        <v>SKU-1029</v>
      </c>
      <c r="F1115" t="str">
        <v>Raise</v>
      </c>
      <c r="G1115" t="str">
        <v>Full</v>
      </c>
      <c r="H1115">
        <v>148.11000000000001</v>
      </c>
      <c r="I1115">
        <v>69.64</v>
      </c>
      <c r="J1115">
        <v>27</v>
      </c>
      <c r="K1115">
        <v>3998.9700000000003</v>
      </c>
      <c r="L1115">
        <v>2118.6900000000005</v>
      </c>
      <c r="M1115">
        <v>0.52980892579839323</v>
      </c>
      <c r="N1115">
        <v>164.85971574016031</v>
      </c>
      <c r="O1115">
        <v>917.56260924416802</v>
      </c>
      <c r="P1115">
        <v>987.20260924416789</v>
      </c>
      <c r="Q1115">
        <v>1774.9243566264481</v>
      </c>
      <c r="R1115">
        <v>1294.2156767067852</v>
      </c>
      <c r="S1115">
        <v>1</v>
      </c>
      <c r="T1115">
        <f t="shared" si="391"/>
        <v>152.46492609244169</v>
      </c>
      <c r="U1115">
        <f t="shared" si="392"/>
        <v>2.9403322479519767E-2</v>
      </c>
      <c r="V1115">
        <f>IF($F1115="Reduce", INDEX(Model_Assumptions[Values], 2), INDEX(Model_Assumptions[Values], 1))</f>
        <v>-0.4</v>
      </c>
      <c r="W1115">
        <f t="shared" si="393"/>
        <v>26.682444117221188</v>
      </c>
      <c r="X1115">
        <f t="shared" si="406"/>
        <v>4068.1368702978339</v>
      </c>
      <c r="Y1115">
        <f t="shared" si="394"/>
        <v>2209.97146197455</v>
      </c>
      <c r="Z1115">
        <f t="shared" si="395"/>
        <v>69.166870297833611</v>
      </c>
      <c r="AA1115">
        <f t="shared" si="396"/>
        <v>91.281461974549529</v>
      </c>
      <c r="AB1115">
        <f t="shared" si="407"/>
        <v>0.54323921058554625</v>
      </c>
      <c r="AC1115">
        <f t="shared" si="397"/>
        <v>1.3430284787153024E-2</v>
      </c>
      <c r="AD1115">
        <f t="shared" si="398"/>
        <v>1.3430284787153024E-2</v>
      </c>
      <c r="AE1115">
        <f t="shared" si="399"/>
        <v>0.25999999999999973</v>
      </c>
      <c r="AF1115">
        <f t="shared" si="408"/>
        <v>957.71960076302128</v>
      </c>
      <c r="AG1115">
        <f t="shared" si="400"/>
        <v>7.5381090729938358E-2</v>
      </c>
      <c r="AH1115">
        <f t="shared" si="401"/>
        <v>9.2464769764372248E-2</v>
      </c>
      <c r="AI1115">
        <f t="shared" si="409"/>
        <v>0.74000000000000021</v>
      </c>
      <c r="AJ1115">
        <f>MAX(0, $R1115 - $AA1115) * INDEX(Model_Assumptions[Values], 7)</f>
        <v>2405.8684294644713</v>
      </c>
      <c r="AK1115">
        <f>MAX(0, INDEX(Model_Assumptions[Values], 4) - $AD1115)</f>
        <v>3.6569715212846979E-2</v>
      </c>
      <c r="AL1115">
        <f>MAX(0, INDEX(Model_Assumptions[Values], 5) - $AC1115)</f>
        <v>6.5697152128469764E-3</v>
      </c>
      <c r="AM1115">
        <f>INDEX(Model_Assumptions[Values], 6) * MAX(0, INDEX(Model_Assumptions[Values], 3) - $AB1115)^2</f>
        <v>0</v>
      </c>
      <c r="AN1115">
        <f t="shared" si="402"/>
        <v>2252.3898295907238</v>
      </c>
      <c r="AO1115" cm="1">
        <f t="array" ref="AO1115">IFERROR(STDEV(IF($E$2:$E$2201=$E1115, $AJ$2:$AJ$2201)), 0)</f>
        <v>196.15001189356241</v>
      </c>
      <c r="AP1115">
        <f t="shared" si="410"/>
        <v>0.78245521574084909</v>
      </c>
      <c r="AQ1115">
        <f t="shared" si="403"/>
        <v>2.5739685618909967E-2</v>
      </c>
      <c r="AR1115" cm="1">
        <f t="array" ref="AR1115">IFERROR(STDEV(IF($E$2:$E$2201=$E1115, $AK$2:$AK$2201)), 0)</f>
        <v>1.3946834103799792E-2</v>
      </c>
      <c r="AS1115">
        <f t="shared" si="411"/>
        <v>0.77652243608364058</v>
      </c>
      <c r="AT1115">
        <f t="shared" si="404"/>
        <v>4.0738240784529648E-3</v>
      </c>
      <c r="AU1115" cm="1">
        <f t="array" ref="AU1115">IFERROR(STDEV(IF($E$2:$E$2201=$E1115, $AL$2:$AL$2201)), 0)</f>
        <v>6.2856905545242972E-3</v>
      </c>
      <c r="AV1115">
        <f t="shared" si="412"/>
        <v>0.39707508868656061</v>
      </c>
      <c r="AW1115">
        <f t="shared" si="405"/>
        <v>0</v>
      </c>
      <c r="AX1115" cm="1">
        <f t="array" ref="AX1115">IFERROR(STDEV(IF($E$2:$E$2201=$E1115, $AM$2:$AM$2201)), 0)</f>
        <v>0</v>
      </c>
      <c r="AY1115">
        <f t="shared" si="413"/>
        <v>0.39707508868656061</v>
      </c>
      <c r="AZ1115">
        <f>INDEX(Model_Assumptions[Values],9)*((INDEX(Model_Scenarios[GR Weight],1)*$AG1115)+(INDEX(Model_Scenarios[GP Weight],1)*$AH1115)+(INDEX(Model_Scenarios[LTV Weight],1)*$AI1115))-(INDEX(Model_Scenarios[LTV Weight],1)*$AP1115)-(INDEX(Model_Scenarios[GP Weight],1)*($AS1115+$AV1115+$AY1115))</f>
        <v>2.2608914963088003</v>
      </c>
      <c r="BA1115">
        <f>INDEX(Model_Assumptions[Values],9)*((INDEX(Model_Scenarios[GR Weight],2)*$AG1115)+(INDEX(Model_Scenarios[GP Weight],2)*$AH1115)+(INDEX(Model_Scenarios[LTV Weight],2)*$AI1115))-(INDEX(Model_Scenarios[LTV Weight],2)*$AP1115)-(INDEX(Model_Scenarios[GP Weight],2)*($AS1115+$AV1115+$AY1115))</f>
        <v>1.7312701748889225</v>
      </c>
      <c r="BB1115">
        <f>INDEX(Model_Assumptions[Values],9)*((INDEX(Model_Scenarios[GR Weight],3)*$AG1115)+(INDEX(Model_Scenarios[GP Weight],3)*$AH1115)+(INDEX(Model_Scenarios[LTV Weight],3)*$AI1115))-(INDEX(Model_Scenarios[LTV Weight],3)*$AP1115)-(INDEX(Model_Scenarios[GP Weight],3)*($AS1115+$AV1115+$AY1115))</f>
        <v>0.87332220949386863</v>
      </c>
      <c r="BC1115">
        <f>INDEX(Model_Assumptions[Values],9)*((INDEX(Model_Scenarios[GR Weight],4)*$AG1115)+(INDEX(Model_Scenarios[GP Weight],4)*$AH1115)+(INDEX(Model_Scenarios[LTV Weight],4)*$AI1115))-(INDEX(Model_Scenarios[LTV Weight],4)*$AP1115)-(INDEX(Model_Scenarios[GP Weight],4)*($AS1115+$AV1115+$AY1115))</f>
        <v>0.61925827643292242</v>
      </c>
      <c r="BD1115">
        <f>INDEX(Model_Assumptions[Values],9)*((INDEX(Model_Scenarios[GR Weight],5)*$AG1115)+(INDEX(Model_Scenarios[GP Weight],5)*$AH1115)+(INDEX(Model_Scenarios[LTV Weight],5)*$AI1115))-(INDEX(Model_Scenarios[LTV Weight],5)*$AP1115)-(INDEX(Model_Scenarios[GP Weight],5)*($AS1115+$AV1115+$AY1115))</f>
        <v>0.19517546624553128</v>
      </c>
    </row>
    <row r="1116" spans="1:56" x14ac:dyDescent="0.25">
      <c r="A1116">
        <v>1115</v>
      </c>
      <c r="B1116">
        <v>23</v>
      </c>
      <c r="C1116" s="3">
        <v>15</v>
      </c>
      <c r="D1116" s="4">
        <v>0.28000000000000003</v>
      </c>
      <c r="E1116" t="str">
        <v>SKU-1029</v>
      </c>
      <c r="F1116" t="str">
        <v>Raise</v>
      </c>
      <c r="G1116" t="str">
        <v>Full</v>
      </c>
      <c r="H1116">
        <v>148.11000000000001</v>
      </c>
      <c r="I1116">
        <v>69.64</v>
      </c>
      <c r="J1116">
        <v>27</v>
      </c>
      <c r="K1116">
        <v>3998.9700000000003</v>
      </c>
      <c r="L1116">
        <v>2118.6900000000005</v>
      </c>
      <c r="M1116">
        <v>0.52980892579839323</v>
      </c>
      <c r="N1116">
        <v>164.85971574016031</v>
      </c>
      <c r="O1116">
        <v>917.56260924416802</v>
      </c>
      <c r="P1116">
        <v>987.20260924416789</v>
      </c>
      <c r="Q1116">
        <v>1774.9243566264481</v>
      </c>
      <c r="R1116">
        <v>1294.2156767067852</v>
      </c>
      <c r="S1116">
        <v>1</v>
      </c>
      <c r="T1116">
        <f t="shared" si="391"/>
        <v>152.79992040724488</v>
      </c>
      <c r="U1116">
        <f t="shared" si="392"/>
        <v>3.1665116516405842E-2</v>
      </c>
      <c r="V1116">
        <f>IF($F1116="Reduce", INDEX(Model_Assumptions[Values], 2), INDEX(Model_Assumptions[Values], 1))</f>
        <v>-0.4</v>
      </c>
      <c r="W1116">
        <f t="shared" si="393"/>
        <v>26.658016741622816</v>
      </c>
      <c r="X1116">
        <f t="shared" si="406"/>
        <v>4073.3428363349681</v>
      </c>
      <c r="Y1116">
        <f t="shared" si="394"/>
        <v>2216.8785504483549</v>
      </c>
      <c r="Z1116">
        <f t="shared" si="395"/>
        <v>74.372836334967815</v>
      </c>
      <c r="AA1116">
        <f t="shared" si="396"/>
        <v>98.188550448354363</v>
      </c>
      <c r="AB1116">
        <f t="shared" si="407"/>
        <v>0.54424060029354515</v>
      </c>
      <c r="AC1116">
        <f t="shared" si="397"/>
        <v>1.4431674495151925E-2</v>
      </c>
      <c r="AD1116">
        <f t="shared" si="398"/>
        <v>1.4431674495151925E-2</v>
      </c>
      <c r="AE1116">
        <f t="shared" si="399"/>
        <v>0.27999999999999919</v>
      </c>
      <c r="AF1116">
        <f t="shared" si="408"/>
        <v>931.8352872288865</v>
      </c>
      <c r="AG1116">
        <f t="shared" si="400"/>
        <v>8.1054780987895328E-2</v>
      </c>
      <c r="AH1116">
        <f t="shared" si="401"/>
        <v>9.9461396808432745E-2</v>
      </c>
      <c r="AI1116">
        <f t="shared" si="409"/>
        <v>0.72000000000000086</v>
      </c>
      <c r="AJ1116">
        <f>MAX(0, $R1116 - $AA1116) * INDEX(Model_Assumptions[Values], 7)</f>
        <v>2392.0542525168617</v>
      </c>
      <c r="AK1116">
        <f>MAX(0, INDEX(Model_Assumptions[Values], 4) - $AD1116)</f>
        <v>3.5568325504848078E-2</v>
      </c>
      <c r="AL1116">
        <f>MAX(0, INDEX(Model_Assumptions[Values], 5) - $AC1116)</f>
        <v>5.5683255048480755E-3</v>
      </c>
      <c r="AM1116">
        <f>INDEX(Model_Assumptions[Values], 6) * MAX(0, INDEX(Model_Assumptions[Values], 3) - $AB1116)^2</f>
        <v>0</v>
      </c>
      <c r="AN1116">
        <f t="shared" si="402"/>
        <v>2252.3898295907238</v>
      </c>
      <c r="AO1116" cm="1">
        <f t="array" ref="AO1116">IFERROR(STDEV(IF($E$2:$E$2201=$E1116, $AJ$2:$AJ$2201)), 0)</f>
        <v>196.15001189356241</v>
      </c>
      <c r="AP1116">
        <f t="shared" si="410"/>
        <v>0.71202862328616345</v>
      </c>
      <c r="AQ1116">
        <f t="shared" si="403"/>
        <v>2.5739685618909967E-2</v>
      </c>
      <c r="AR1116" cm="1">
        <f t="array" ref="AR1116">IFERROR(STDEV(IF($E$2:$E$2201=$E1116, $AK$2:$AK$2201)), 0)</f>
        <v>1.3946834103799792E-2</v>
      </c>
      <c r="AS1116">
        <f t="shared" si="411"/>
        <v>0.70472193279049</v>
      </c>
      <c r="AT1116">
        <f t="shared" si="404"/>
        <v>4.0738240784529648E-3</v>
      </c>
      <c r="AU1116" cm="1">
        <f t="array" ref="AU1116">IFERROR(STDEV(IF($E$2:$E$2201=$E1116, $AL$2:$AL$2201)), 0)</f>
        <v>6.2856905545242972E-3</v>
      </c>
      <c r="AV1116">
        <f t="shared" si="412"/>
        <v>0.2377624882153008</v>
      </c>
      <c r="AW1116">
        <f t="shared" si="405"/>
        <v>0</v>
      </c>
      <c r="AX1116" cm="1">
        <f t="array" ref="AX1116">IFERROR(STDEV(IF($E$2:$E$2201=$E1116, $AM$2:$AM$2201)), 0)</f>
        <v>0</v>
      </c>
      <c r="AY1116">
        <f t="shared" si="413"/>
        <v>0.2377624882153008</v>
      </c>
      <c r="AZ1116">
        <f>INDEX(Model_Assumptions[Values],9)*((INDEX(Model_Scenarios[GR Weight],1)*$AG1116)+(INDEX(Model_Scenarios[GP Weight],1)*$AH1116)+(INDEX(Model_Scenarios[LTV Weight],1)*$AI1116))-(INDEX(Model_Scenarios[LTV Weight],1)*$AP1116)-(INDEX(Model_Scenarios[GP Weight],1)*($AS1116+$AV1116+$AY1116))</f>
        <v>2.2826104993471281</v>
      </c>
      <c r="BA1116">
        <f>INDEX(Model_Assumptions[Values],9)*((INDEX(Model_Scenarios[GR Weight],2)*$AG1116)+(INDEX(Model_Scenarios[GP Weight],2)*$AH1116)+(INDEX(Model_Scenarios[LTV Weight],2)*$AI1116))-(INDEX(Model_Scenarios[LTV Weight],2)*$AP1116)-(INDEX(Model_Scenarios[GP Weight],2)*($AS1116+$AV1116+$AY1116))</f>
        <v>1.8013844955691325</v>
      </c>
      <c r="BB1116">
        <f>INDEX(Model_Assumptions[Values],9)*((INDEX(Model_Scenarios[GR Weight],3)*$AG1116)+(INDEX(Model_Scenarios[GP Weight],3)*$AH1116)+(INDEX(Model_Scenarios[LTV Weight],3)*$AI1116))-(INDEX(Model_Scenarios[LTV Weight],3)*$AP1116)-(INDEX(Model_Scenarios[GP Weight],3)*($AS1116+$AV1116+$AY1116))</f>
        <v>1.0174780531077809</v>
      </c>
      <c r="BC1116">
        <f>INDEX(Model_Assumptions[Values],9)*((INDEX(Model_Scenarios[GR Weight],4)*$AG1116)+(INDEX(Model_Scenarios[GP Weight],4)*$AH1116)+(INDEX(Model_Scenarios[LTV Weight],4)*$AI1116))-(INDEX(Model_Scenarios[LTV Weight],4)*$AP1116)-(INDEX(Model_Scenarios[GP Weight],4)*($AS1116+$AV1116+$AY1116))</f>
        <v>0.76920830593034428</v>
      </c>
      <c r="BD1116">
        <f>INDEX(Model_Assumptions[Values],9)*((INDEX(Model_Scenarios[GR Weight],5)*$AG1116)+(INDEX(Model_Scenarios[GP Weight],5)*$AH1116)+(INDEX(Model_Scenarios[LTV Weight],5)*$AI1116))-(INDEX(Model_Scenarios[LTV Weight],5)*$AP1116)-(INDEX(Model_Scenarios[GP Weight],5)*($AS1116+$AV1116+$AY1116))</f>
        <v>0.42743066631794513</v>
      </c>
    </row>
    <row r="1117" spans="1:56" x14ac:dyDescent="0.25">
      <c r="A1117">
        <v>1116</v>
      </c>
      <c r="B1117">
        <v>23</v>
      </c>
      <c r="C1117" s="3">
        <v>16</v>
      </c>
      <c r="D1117" s="4">
        <v>0.3</v>
      </c>
      <c r="E1117" t="str">
        <v>SKU-1029</v>
      </c>
      <c r="F1117" t="str">
        <v>Raise</v>
      </c>
      <c r="G1117" t="str">
        <v>Full</v>
      </c>
      <c r="H1117">
        <v>148.11000000000001</v>
      </c>
      <c r="I1117">
        <v>69.64</v>
      </c>
      <c r="J1117">
        <v>27</v>
      </c>
      <c r="K1117">
        <v>3998.9700000000003</v>
      </c>
      <c r="L1117">
        <v>2118.6900000000005</v>
      </c>
      <c r="M1117">
        <v>0.52980892579839323</v>
      </c>
      <c r="N1117">
        <v>164.85971574016031</v>
      </c>
      <c r="O1117">
        <v>917.56260924416802</v>
      </c>
      <c r="P1117">
        <v>987.20260924416789</v>
      </c>
      <c r="Q1117">
        <v>1774.9243566264481</v>
      </c>
      <c r="R1117">
        <v>1294.2156767067852</v>
      </c>
      <c r="S1117">
        <v>1</v>
      </c>
      <c r="T1117">
        <f t="shared" si="391"/>
        <v>153.13491472204811</v>
      </c>
      <c r="U1117">
        <f t="shared" si="392"/>
        <v>3.3926910553292111E-2</v>
      </c>
      <c r="V1117">
        <f>IF($F1117="Reduce", INDEX(Model_Assumptions[Values], 2), INDEX(Model_Assumptions[Values], 1))</f>
        <v>-0.4</v>
      </c>
      <c r="W1117">
        <f t="shared" si="393"/>
        <v>26.633589366024445</v>
      </c>
      <c r="X1117">
        <f t="shared" si="406"/>
        <v>4078.5324363082009</v>
      </c>
      <c r="Y1117">
        <f t="shared" si="394"/>
        <v>2223.7692728582588</v>
      </c>
      <c r="Z1117">
        <f t="shared" si="395"/>
        <v>79.562436308200631</v>
      </c>
      <c r="AA1117">
        <f t="shared" si="396"/>
        <v>105.07927285825826</v>
      </c>
      <c r="AB1117">
        <f t="shared" si="407"/>
        <v>0.54523760876869876</v>
      </c>
      <c r="AC1117">
        <f t="shared" si="397"/>
        <v>1.5428682970305529E-2</v>
      </c>
      <c r="AD1117">
        <f t="shared" si="398"/>
        <v>1.5428682970305529E-2</v>
      </c>
      <c r="AE1117">
        <f t="shared" si="399"/>
        <v>0.30000000000000032</v>
      </c>
      <c r="AF1117">
        <f t="shared" si="408"/>
        <v>905.95097369474934</v>
      </c>
      <c r="AG1117">
        <f t="shared" si="400"/>
        <v>8.6710634791166238E-2</v>
      </c>
      <c r="AH1117">
        <f t="shared" si="401"/>
        <v>0.10644144563060882</v>
      </c>
      <c r="AI1117">
        <f t="shared" si="409"/>
        <v>0.69999999999999973</v>
      </c>
      <c r="AJ1117">
        <f>MAX(0, $R1117 - $AA1117) * INDEX(Model_Assumptions[Values], 7)</f>
        <v>2378.2728076970538</v>
      </c>
      <c r="AK1117">
        <f>MAX(0, INDEX(Model_Assumptions[Values], 4) - $AD1117)</f>
        <v>3.4571317029694473E-2</v>
      </c>
      <c r="AL1117">
        <f>MAX(0, INDEX(Model_Assumptions[Values], 5) - $AC1117)</f>
        <v>4.5713170296944709E-3</v>
      </c>
      <c r="AM1117">
        <f>INDEX(Model_Assumptions[Values], 6) * MAX(0, INDEX(Model_Assumptions[Values], 3) - $AB1117)^2</f>
        <v>0</v>
      </c>
      <c r="AN1117">
        <f t="shared" si="402"/>
        <v>2252.3898295907238</v>
      </c>
      <c r="AO1117" cm="1">
        <f t="array" ref="AO1117">IFERROR(STDEV(IF($E$2:$E$2201=$E1117, $AJ$2:$AJ$2201)), 0)</f>
        <v>196.15001189356241</v>
      </c>
      <c r="AP1117">
        <f t="shared" si="410"/>
        <v>0.64176890376452467</v>
      </c>
      <c r="AQ1117">
        <f t="shared" si="403"/>
        <v>2.5739685618909967E-2</v>
      </c>
      <c r="AR1117" cm="1">
        <f t="array" ref="AR1117">IFERROR(STDEV(IF($E$2:$E$2201=$E1117, $AK$2:$AK$2201)), 0)</f>
        <v>1.3946834103799792E-2</v>
      </c>
      <c r="AS1117">
        <f t="shared" si="411"/>
        <v>0.63323556766035838</v>
      </c>
      <c r="AT1117">
        <f t="shared" si="404"/>
        <v>4.0738240784529648E-3</v>
      </c>
      <c r="AU1117" cm="1">
        <f t="array" ref="AU1117">IFERROR(STDEV(IF($E$2:$E$2201=$E1117, $AL$2:$AL$2201)), 0)</f>
        <v>6.2856905545242972E-3</v>
      </c>
      <c r="AV1117">
        <f t="shared" si="412"/>
        <v>7.914690469186747E-2</v>
      </c>
      <c r="AW1117">
        <f t="shared" si="405"/>
        <v>0</v>
      </c>
      <c r="AX1117" cm="1">
        <f t="array" ref="AX1117">IFERROR(STDEV(IF($E$2:$E$2201=$E1117, $AM$2:$AM$2201)), 0)</f>
        <v>0</v>
      </c>
      <c r="AY1117">
        <f t="shared" si="413"/>
        <v>7.914690469186747E-2</v>
      </c>
      <c r="AZ1117">
        <f>INDEX(Model_Assumptions[Values],9)*((INDEX(Model_Scenarios[GR Weight],1)*$AG1117)+(INDEX(Model_Scenarios[GP Weight],1)*$AH1117)+(INDEX(Model_Scenarios[LTV Weight],1)*$AI1117))-(INDEX(Model_Scenarios[LTV Weight],1)*$AP1117)-(INDEX(Model_Scenarios[GP Weight],1)*($AS1117+$AV1117+$AY1117))</f>
        <v>2.3040079794948576</v>
      </c>
      <c r="BA1117">
        <f>INDEX(Model_Assumptions[Values],9)*((INDEX(Model_Scenarios[GR Weight],2)*$AG1117)+(INDEX(Model_Scenarios[GP Weight],2)*$AH1117)+(INDEX(Model_Scenarios[LTV Weight],2)*$AI1117))-(INDEX(Model_Scenarios[LTV Weight],2)*$AP1117)-(INDEX(Model_Scenarios[GP Weight],2)*($AS1117+$AV1117+$AY1117))</f>
        <v>1.8710187588682228</v>
      </c>
      <c r="BB1117">
        <f>INDEX(Model_Assumptions[Values],9)*((INDEX(Model_Scenarios[GR Weight],3)*$AG1117)+(INDEX(Model_Scenarios[GP Weight],3)*$AH1117)+(INDEX(Model_Scenarios[LTV Weight],3)*$AI1117))-(INDEX(Model_Scenarios[LTV Weight],3)*$AP1117)-(INDEX(Model_Scenarios[GP Weight],3)*($AS1117+$AV1117+$AY1117))</f>
        <v>1.1609179798712803</v>
      </c>
      <c r="BC1117">
        <f>INDEX(Model_Assumptions[Values],9)*((INDEX(Model_Scenarios[GR Weight],4)*$AG1117)+(INDEX(Model_Scenarios[GP Weight],4)*$AH1117)+(INDEX(Model_Scenarios[LTV Weight],4)*$AI1117))-(INDEX(Model_Scenarios[LTV Weight],4)*$AP1117)-(INDEX(Model_Scenarios[GP Weight],4)*($AS1117+$AV1117+$AY1117))</f>
        <v>0.91845018764331576</v>
      </c>
      <c r="BD1117">
        <f>INDEX(Model_Assumptions[Values],9)*((INDEX(Model_Scenarios[GR Weight],5)*$AG1117)+(INDEX(Model_Scenarios[GP Weight],5)*$AH1117)+(INDEX(Model_Scenarios[LTV Weight],5)*$AI1117))-(INDEX(Model_Scenarios[LTV Weight],5)*$AP1117)-(INDEX(Model_Scenarios[GP Weight],5)*($AS1117+$AV1117+$AY1117))</f>
        <v>0.65864122695995775</v>
      </c>
    </row>
    <row r="1118" spans="1:56" x14ac:dyDescent="0.25">
      <c r="A1118">
        <v>1117</v>
      </c>
      <c r="B1118">
        <v>23</v>
      </c>
      <c r="C1118" s="3">
        <v>17</v>
      </c>
      <c r="D1118" s="4">
        <v>0.32</v>
      </c>
      <c r="E1118" t="str">
        <v>SKU-1029</v>
      </c>
      <c r="F1118" t="str">
        <v>Raise</v>
      </c>
      <c r="G1118" t="str">
        <v>Full</v>
      </c>
      <c r="H1118">
        <v>148.11000000000001</v>
      </c>
      <c r="I1118">
        <v>69.64</v>
      </c>
      <c r="J1118">
        <v>27</v>
      </c>
      <c r="K1118">
        <v>3998.9700000000003</v>
      </c>
      <c r="L1118">
        <v>2118.6900000000005</v>
      </c>
      <c r="M1118">
        <v>0.52980892579839323</v>
      </c>
      <c r="N1118">
        <v>164.85971574016031</v>
      </c>
      <c r="O1118">
        <v>917.56260924416802</v>
      </c>
      <c r="P1118">
        <v>987.20260924416789</v>
      </c>
      <c r="Q1118">
        <v>1774.9243566264481</v>
      </c>
      <c r="R1118">
        <v>1294.2156767067852</v>
      </c>
      <c r="S1118">
        <v>1</v>
      </c>
      <c r="T1118">
        <f t="shared" si="391"/>
        <v>153.46990903685131</v>
      </c>
      <c r="U1118">
        <f t="shared" si="392"/>
        <v>3.6188704590178186E-2</v>
      </c>
      <c r="V1118">
        <f>IF($F1118="Reduce", INDEX(Model_Assumptions[Values], 2), INDEX(Model_Assumptions[Values], 1))</f>
        <v>-0.4</v>
      </c>
      <c r="W1118">
        <f t="shared" si="393"/>
        <v>26.609161990426074</v>
      </c>
      <c r="X1118">
        <f t="shared" si="406"/>
        <v>4083.705670217531</v>
      </c>
      <c r="Y1118">
        <f t="shared" si="394"/>
        <v>2230.643629204259</v>
      </c>
      <c r="Z1118">
        <f t="shared" si="395"/>
        <v>84.735670217530696</v>
      </c>
      <c r="AA1118">
        <f t="shared" si="396"/>
        <v>111.9536292042585</v>
      </c>
      <c r="AB1118">
        <f t="shared" si="407"/>
        <v>0.54623026470108871</v>
      </c>
      <c r="AC1118">
        <f t="shared" si="397"/>
        <v>1.6421338902695481E-2</v>
      </c>
      <c r="AD1118">
        <f t="shared" si="398"/>
        <v>1.6421338902695481E-2</v>
      </c>
      <c r="AE1118">
        <f t="shared" si="399"/>
        <v>0.31999999999999978</v>
      </c>
      <c r="AF1118">
        <f t="shared" si="408"/>
        <v>880.06666016061411</v>
      </c>
      <c r="AG1118">
        <f t="shared" si="400"/>
        <v>9.2348652139749632E-2</v>
      </c>
      <c r="AH1118">
        <f t="shared" si="401"/>
        <v>0.11340491623089771</v>
      </c>
      <c r="AI1118">
        <f t="shared" si="409"/>
        <v>0.68000000000000016</v>
      </c>
      <c r="AJ1118">
        <f>MAX(0, $R1118 - $AA1118) * INDEX(Model_Assumptions[Values], 7)</f>
        <v>2364.5240950050534</v>
      </c>
      <c r="AK1118">
        <f>MAX(0, INDEX(Model_Assumptions[Values], 4) - $AD1118)</f>
        <v>3.3578661097304521E-2</v>
      </c>
      <c r="AL1118">
        <f>MAX(0, INDEX(Model_Assumptions[Values], 5) - $AC1118)</f>
        <v>3.578661097304519E-3</v>
      </c>
      <c r="AM1118">
        <f>INDEX(Model_Assumptions[Values], 6) * MAX(0, INDEX(Model_Assumptions[Values], 3) - $AB1118)^2</f>
        <v>0</v>
      </c>
      <c r="AN1118">
        <f t="shared" si="402"/>
        <v>2252.3898295907238</v>
      </c>
      <c r="AO1118" cm="1">
        <f t="array" ref="AO1118">IFERROR(STDEV(IF($E$2:$E$2201=$E1118, $AJ$2:$AJ$2201)), 0)</f>
        <v>196.15001189356241</v>
      </c>
      <c r="AP1118">
        <f t="shared" si="410"/>
        <v>0.57167605717596071</v>
      </c>
      <c r="AQ1118">
        <f t="shared" si="403"/>
        <v>2.5739685618909967E-2</v>
      </c>
      <c r="AR1118" cm="1">
        <f t="array" ref="AR1118">IFERROR(STDEV(IF($E$2:$E$2201=$E1118, $AK$2:$AK$2201)), 0)</f>
        <v>1.3946834103799792E-2</v>
      </c>
      <c r="AS1118">
        <f t="shared" si="411"/>
        <v>0.5620612835897173</v>
      </c>
      <c r="AT1118">
        <f t="shared" si="404"/>
        <v>4.0738240784529648E-3</v>
      </c>
      <c r="AU1118" cm="1">
        <f t="array" ref="AU1118">IFERROR(STDEV(IF($E$2:$E$2201=$E1118, $AL$2:$AL$2201)), 0)</f>
        <v>6.2856905545242972E-3</v>
      </c>
      <c r="AV1118">
        <f t="shared" si="412"/>
        <v>-7.8776226232142268E-2</v>
      </c>
      <c r="AW1118">
        <f t="shared" si="405"/>
        <v>0</v>
      </c>
      <c r="AX1118" cm="1">
        <f t="array" ref="AX1118">IFERROR(STDEV(IF($E$2:$E$2201=$E1118, $AM$2:$AM$2201)), 0)</f>
        <v>0</v>
      </c>
      <c r="AY1118">
        <f t="shared" si="413"/>
        <v>-7.8776226232142268E-2</v>
      </c>
      <c r="AZ1118">
        <f>INDEX(Model_Assumptions[Values],9)*((INDEX(Model_Scenarios[GR Weight],1)*$AG1118)+(INDEX(Model_Scenarios[GP Weight],1)*$AH1118)+(INDEX(Model_Scenarios[LTV Weight],1)*$AI1118))-(INDEX(Model_Scenarios[LTV Weight],1)*$AP1118)-(INDEX(Model_Scenarios[GP Weight],1)*($AS1118+$AV1118+$AY1118))</f>
        <v>2.3250850553320119</v>
      </c>
      <c r="BA1118">
        <f>INDEX(Model_Assumptions[Values],9)*((INDEX(Model_Scenarios[GR Weight],2)*$AG1118)+(INDEX(Model_Scenarios[GP Weight],2)*$AH1118)+(INDEX(Model_Scenarios[LTV Weight],2)*$AI1118))-(INDEX(Model_Scenarios[LTV Weight],2)*$AP1118)-(INDEX(Model_Scenarios[GP Weight],2)*($AS1118+$AV1118+$AY1118))</f>
        <v>1.9401752019462493</v>
      </c>
      <c r="BB1118">
        <f>INDEX(Model_Assumptions[Values],9)*((INDEX(Model_Scenarios[GR Weight],3)*$AG1118)+(INDEX(Model_Scenarios[GP Weight],3)*$AH1118)+(INDEX(Model_Scenarios[LTV Weight],3)*$AI1118))-(INDEX(Model_Scenarios[LTV Weight],3)*$AP1118)-(INDEX(Model_Scenarios[GP Weight],3)*($AS1118+$AV1118+$AY1118))</f>
        <v>1.3036459048144728</v>
      </c>
      <c r="BC1118">
        <f>INDEX(Model_Assumptions[Values],9)*((INDEX(Model_Scenarios[GR Weight],4)*$AG1118)+(INDEX(Model_Scenarios[GP Weight],4)*$AH1118)+(INDEX(Model_Scenarios[LTV Weight],4)*$AI1118))-(INDEX(Model_Scenarios[LTV Weight],4)*$AP1118)-(INDEX(Model_Scenarios[GP Weight],4)*($AS1118+$AV1118+$AY1118))</f>
        <v>1.0669878366019434</v>
      </c>
      <c r="BD1118">
        <f>INDEX(Model_Assumptions[Values],9)*((INDEX(Model_Scenarios[GR Weight],5)*$AG1118)+(INDEX(Model_Scenarios[GP Weight],5)*$AH1118)+(INDEX(Model_Scenarios[LTV Weight],5)*$AI1118))-(INDEX(Model_Scenarios[LTV Weight],5)*$AP1118)-(INDEX(Model_Scenarios[GP Weight],5)*($AS1118+$AV1118+$AY1118))</f>
        <v>0.88881330036174</v>
      </c>
    </row>
    <row r="1119" spans="1:56" x14ac:dyDescent="0.25">
      <c r="A1119">
        <v>1118</v>
      </c>
      <c r="B1119">
        <v>23</v>
      </c>
      <c r="C1119" s="3">
        <v>18</v>
      </c>
      <c r="D1119" s="4">
        <v>0.34</v>
      </c>
      <c r="E1119" t="str">
        <v>SKU-1029</v>
      </c>
      <c r="F1119" t="str">
        <v>Raise</v>
      </c>
      <c r="G1119" t="str">
        <v>Full</v>
      </c>
      <c r="H1119">
        <v>148.11000000000001</v>
      </c>
      <c r="I1119">
        <v>69.64</v>
      </c>
      <c r="J1119">
        <v>27</v>
      </c>
      <c r="K1119">
        <v>3998.9700000000003</v>
      </c>
      <c r="L1119">
        <v>2118.6900000000005</v>
      </c>
      <c r="M1119">
        <v>0.52980892579839323</v>
      </c>
      <c r="N1119">
        <v>164.85971574016031</v>
      </c>
      <c r="O1119">
        <v>917.56260924416802</v>
      </c>
      <c r="P1119">
        <v>987.20260924416789</v>
      </c>
      <c r="Q1119">
        <v>1774.9243566264481</v>
      </c>
      <c r="R1119">
        <v>1294.2156767067852</v>
      </c>
      <c r="S1119">
        <v>1</v>
      </c>
      <c r="T1119">
        <f t="shared" si="391"/>
        <v>153.8049033516545</v>
      </c>
      <c r="U1119">
        <f t="shared" si="392"/>
        <v>3.8450498627064261E-2</v>
      </c>
      <c r="V1119">
        <f>IF($F1119="Reduce", INDEX(Model_Assumptions[Values], 2), INDEX(Model_Assumptions[Values], 1))</f>
        <v>-0.4</v>
      </c>
      <c r="W1119">
        <f t="shared" si="393"/>
        <v>26.584734614827706</v>
      </c>
      <c r="X1119">
        <f t="shared" si="406"/>
        <v>4088.8625380629592</v>
      </c>
      <c r="Y1119">
        <f t="shared" si="394"/>
        <v>2237.5016194863574</v>
      </c>
      <c r="Z1119">
        <f t="shared" si="395"/>
        <v>89.89253806295892</v>
      </c>
      <c r="AA1119">
        <f t="shared" si="396"/>
        <v>118.8116194863569</v>
      </c>
      <c r="AB1119">
        <f t="shared" si="407"/>
        <v>0.54721859653084404</v>
      </c>
      <c r="AC1119">
        <f t="shared" si="397"/>
        <v>1.740967073245081E-2</v>
      </c>
      <c r="AD1119">
        <f t="shared" si="398"/>
        <v>1.740967073245081E-2</v>
      </c>
      <c r="AE1119">
        <f t="shared" si="399"/>
        <v>0.33999999999999925</v>
      </c>
      <c r="AF1119">
        <f t="shared" si="408"/>
        <v>854.18234662647922</v>
      </c>
      <c r="AG1119">
        <f t="shared" si="400"/>
        <v>9.7968833033646494E-2</v>
      </c>
      <c r="AH1119">
        <f t="shared" si="401"/>
        <v>0.12035180860930125</v>
      </c>
      <c r="AI1119">
        <f t="shared" si="409"/>
        <v>0.66000000000000081</v>
      </c>
      <c r="AJ1119">
        <f>MAX(0, $R1119 - $AA1119) * INDEX(Model_Assumptions[Values], 7)</f>
        <v>2350.8081144408566</v>
      </c>
      <c r="AK1119">
        <f>MAX(0, INDEX(Model_Assumptions[Values], 4) - $AD1119)</f>
        <v>3.2590329267549192E-2</v>
      </c>
      <c r="AL1119">
        <f>MAX(0, INDEX(Model_Assumptions[Values], 5) - $AC1119)</f>
        <v>2.59032926754919E-3</v>
      </c>
      <c r="AM1119">
        <f>INDEX(Model_Assumptions[Values], 6) * MAX(0, INDEX(Model_Assumptions[Values], 3) - $AB1119)^2</f>
        <v>0</v>
      </c>
      <c r="AN1119">
        <f t="shared" si="402"/>
        <v>2252.3898295907238</v>
      </c>
      <c r="AO1119" cm="1">
        <f t="array" ref="AO1119">IFERROR(STDEV(IF($E$2:$E$2201=$E1119, $AJ$2:$AJ$2201)), 0)</f>
        <v>196.15001189356241</v>
      </c>
      <c r="AP1119">
        <f t="shared" si="410"/>
        <v>0.50175008352045281</v>
      </c>
      <c r="AQ1119">
        <f t="shared" si="403"/>
        <v>2.5739685618909967E-2</v>
      </c>
      <c r="AR1119" cm="1">
        <f t="array" ref="AR1119">IFERROR(STDEV(IF($E$2:$E$2201=$E1119, $AK$2:$AK$2201)), 0)</f>
        <v>1.3946834103799792E-2</v>
      </c>
      <c r="AS1119">
        <f t="shared" si="411"/>
        <v>0.49119704139685572</v>
      </c>
      <c r="AT1119">
        <f t="shared" si="404"/>
        <v>4.0738240784529648E-3</v>
      </c>
      <c r="AU1119" cm="1">
        <f t="array" ref="AU1119">IFERROR(STDEV(IF($E$2:$E$2201=$E1119, $AL$2:$AL$2201)), 0)</f>
        <v>6.2856905545242972E-3</v>
      </c>
      <c r="AV1119">
        <f t="shared" si="412"/>
        <v>-0.23601142913979259</v>
      </c>
      <c r="AW1119">
        <f t="shared" si="405"/>
        <v>0</v>
      </c>
      <c r="AX1119" cm="1">
        <f t="array" ref="AX1119">IFERROR(STDEV(IF($E$2:$E$2201=$E1119, $AM$2:$AM$2201)), 0)</f>
        <v>0</v>
      </c>
      <c r="AY1119">
        <f t="shared" si="413"/>
        <v>-0.23601142913979259</v>
      </c>
      <c r="AZ1119">
        <f>INDEX(Model_Assumptions[Values],9)*((INDEX(Model_Scenarios[GR Weight],1)*$AG1119)+(INDEX(Model_Scenarios[GP Weight],1)*$AH1119)+(INDEX(Model_Scenarios[LTV Weight],1)*$AI1119))-(INDEX(Model_Scenarios[LTV Weight],1)*$AP1119)-(INDEX(Model_Scenarios[GP Weight],1)*($AS1119+$AV1119+$AY1119))</f>
        <v>2.3458428356933876</v>
      </c>
      <c r="BA1119">
        <f>INDEX(Model_Assumptions[Values],9)*((INDEX(Model_Scenarios[GR Weight],2)*$AG1119)+(INDEX(Model_Scenarios[GP Weight],2)*$AH1119)+(INDEX(Model_Scenarios[LTV Weight],2)*$AI1119))-(INDEX(Model_Scenarios[LTV Weight],2)*$AP1119)-(INDEX(Model_Scenarios[GP Weight],2)*($AS1119+$AV1119+$AY1119))</f>
        <v>2.0088560424727904</v>
      </c>
      <c r="BB1119">
        <f>INDEX(Model_Assumptions[Values],9)*((INDEX(Model_Scenarios[GR Weight],3)*$AG1119)+(INDEX(Model_Scenarios[GP Weight],3)*$AH1119)+(INDEX(Model_Scenarios[LTV Weight],3)*$AI1119))-(INDEX(Model_Scenarios[LTV Weight],3)*$AP1119)-(INDEX(Model_Scenarios[GP Weight],3)*($AS1119+$AV1119+$AY1119))</f>
        <v>1.4456657088591112</v>
      </c>
      <c r="BC1119">
        <f>INDEX(Model_Assumptions[Values],9)*((INDEX(Model_Scenarios[GR Weight],4)*$AG1119)+(INDEX(Model_Scenarios[GP Weight],4)*$AH1119)+(INDEX(Model_Scenarios[LTV Weight],4)*$AI1119))-(INDEX(Model_Scenarios[LTV Weight],4)*$AP1119)-(INDEX(Model_Scenarios[GP Weight],4)*($AS1119+$AV1119+$AY1119))</f>
        <v>1.2148251337279792</v>
      </c>
      <c r="BD1119">
        <f>INDEX(Model_Assumptions[Values],9)*((INDEX(Model_Scenarios[GR Weight],5)*$AG1119)+(INDEX(Model_Scenarios[GP Weight],5)*$AH1119)+(INDEX(Model_Scenarios[LTV Weight],5)*$AI1119))-(INDEX(Model_Scenarios[LTV Weight],5)*$AP1119)-(INDEX(Model_Scenarios[GP Weight],5)*($AS1119+$AV1119+$AY1119))</f>
        <v>1.1179529851146139</v>
      </c>
    </row>
    <row r="1120" spans="1:56" x14ac:dyDescent="0.25">
      <c r="A1120">
        <v>1119</v>
      </c>
      <c r="B1120">
        <v>23</v>
      </c>
      <c r="C1120" s="3">
        <v>19</v>
      </c>
      <c r="D1120" s="4">
        <v>0.36</v>
      </c>
      <c r="E1120" t="str">
        <v>SKU-1029</v>
      </c>
      <c r="F1120" t="str">
        <v>Raise</v>
      </c>
      <c r="G1120" t="str">
        <v>Full</v>
      </c>
      <c r="H1120">
        <v>148.11000000000001</v>
      </c>
      <c r="I1120">
        <v>69.64</v>
      </c>
      <c r="J1120">
        <v>27</v>
      </c>
      <c r="K1120">
        <v>3998.9700000000003</v>
      </c>
      <c r="L1120">
        <v>2118.6900000000005</v>
      </c>
      <c r="M1120">
        <v>0.52980892579839323</v>
      </c>
      <c r="N1120">
        <v>164.85971574016031</v>
      </c>
      <c r="O1120">
        <v>917.56260924416802</v>
      </c>
      <c r="P1120">
        <v>987.20260924416789</v>
      </c>
      <c r="Q1120">
        <v>1774.9243566264481</v>
      </c>
      <c r="R1120">
        <v>1294.2156767067852</v>
      </c>
      <c r="S1120">
        <v>1</v>
      </c>
      <c r="T1120">
        <f t="shared" si="391"/>
        <v>154.13989766645773</v>
      </c>
      <c r="U1120">
        <f t="shared" si="392"/>
        <v>4.0712292663950531E-2</v>
      </c>
      <c r="V1120">
        <f>IF($F1120="Reduce", INDEX(Model_Assumptions[Values], 2), INDEX(Model_Assumptions[Values], 1))</f>
        <v>-0.4</v>
      </c>
      <c r="W1120">
        <f t="shared" si="393"/>
        <v>26.560307239229335</v>
      </c>
      <c r="X1120">
        <f t="shared" si="406"/>
        <v>4094.003039844486</v>
      </c>
      <c r="Y1120">
        <f t="shared" si="394"/>
        <v>2244.3432437045549</v>
      </c>
      <c r="Z1120">
        <f t="shared" si="395"/>
        <v>95.033039844485756</v>
      </c>
      <c r="AA1120">
        <f t="shared" si="396"/>
        <v>125.65324370455437</v>
      </c>
      <c r="AB1120">
        <f t="shared" si="407"/>
        <v>0.54820263245085621</v>
      </c>
      <c r="AC1120">
        <f t="shared" si="397"/>
        <v>1.8393706652462982E-2</v>
      </c>
      <c r="AD1120">
        <f t="shared" si="398"/>
        <v>1.8393706652462982E-2</v>
      </c>
      <c r="AE1120">
        <f t="shared" si="399"/>
        <v>0.36000000000000043</v>
      </c>
      <c r="AF1120">
        <f t="shared" si="408"/>
        <v>828.29803309234194</v>
      </c>
      <c r="AG1120">
        <f t="shared" si="400"/>
        <v>0.10357117747285732</v>
      </c>
      <c r="AH1120">
        <f t="shared" si="401"/>
        <v>0.12728212276582038</v>
      </c>
      <c r="AI1120">
        <f t="shared" si="409"/>
        <v>0.63999999999999957</v>
      </c>
      <c r="AJ1120">
        <f>MAX(0, $R1120 - $AA1120) * INDEX(Model_Assumptions[Values], 7)</f>
        <v>2337.1248660044616</v>
      </c>
      <c r="AK1120">
        <f>MAX(0, INDEX(Model_Assumptions[Values], 4) - $AD1120)</f>
        <v>3.1606293347537021E-2</v>
      </c>
      <c r="AL1120">
        <f>MAX(0, INDEX(Model_Assumptions[Values], 5) - $AC1120)</f>
        <v>1.6062933475370182E-3</v>
      </c>
      <c r="AM1120">
        <f>INDEX(Model_Assumptions[Values], 6) * MAX(0, INDEX(Model_Assumptions[Values], 3) - $AB1120)^2</f>
        <v>0</v>
      </c>
      <c r="AN1120">
        <f t="shared" si="402"/>
        <v>2252.3898295907238</v>
      </c>
      <c r="AO1120" cm="1">
        <f t="array" ref="AO1120">IFERROR(STDEV(IF($E$2:$E$2201=$E1120, $AJ$2:$AJ$2201)), 0)</f>
        <v>196.15001189356241</v>
      </c>
      <c r="AP1120">
        <f t="shared" si="410"/>
        <v>0.43199098279799186</v>
      </c>
      <c r="AQ1120">
        <f t="shared" si="403"/>
        <v>2.5739685618909967E-2</v>
      </c>
      <c r="AR1120" cm="1">
        <f t="array" ref="AR1120">IFERROR(STDEV(IF($E$2:$E$2201=$E1120, $AK$2:$AK$2201)), 0)</f>
        <v>1.3946834103799792E-2</v>
      </c>
      <c r="AS1120">
        <f t="shared" si="411"/>
        <v>0.4206408196272089</v>
      </c>
      <c r="AT1120">
        <f t="shared" si="404"/>
        <v>4.0738240784529648E-3</v>
      </c>
      <c r="AU1120" cm="1">
        <f t="array" ref="AU1120">IFERROR(STDEV(IF($E$2:$E$2201=$E1120, $AL$2:$AL$2201)), 0)</f>
        <v>6.2856905545242972E-3</v>
      </c>
      <c r="AV1120">
        <f t="shared" si="412"/>
        <v>-0.3925631892807504</v>
      </c>
      <c r="AW1120">
        <f t="shared" si="405"/>
        <v>0</v>
      </c>
      <c r="AX1120" cm="1">
        <f t="array" ref="AX1120">IFERROR(STDEV(IF($E$2:$E$2201=$E1120, $AM$2:$AM$2201)), 0)</f>
        <v>0</v>
      </c>
      <c r="AY1120">
        <f t="shared" si="413"/>
        <v>-0.3925631892807504</v>
      </c>
      <c r="AZ1120">
        <f>INDEX(Model_Assumptions[Values],9)*((INDEX(Model_Scenarios[GR Weight],1)*$AG1120)+(INDEX(Model_Scenarios[GP Weight],1)*$AH1120)+(INDEX(Model_Scenarios[LTV Weight],1)*$AI1120))-(INDEX(Model_Scenarios[LTV Weight],1)*$AP1120)-(INDEX(Model_Scenarios[GP Weight],1)*($AS1120+$AV1120+$AY1120))</f>
        <v>2.366282419774373</v>
      </c>
      <c r="BA1120">
        <f>INDEX(Model_Assumptions[Values],9)*((INDEX(Model_Scenarios[GR Weight],2)*$AG1120)+(INDEX(Model_Scenarios[GP Weight],2)*$AH1120)+(INDEX(Model_Scenarios[LTV Weight],2)*$AI1120))-(INDEX(Model_Scenarios[LTV Weight],2)*$AP1120)-(INDEX(Model_Scenarios[GP Weight],2)*($AS1120+$AV1120+$AY1120))</f>
        <v>2.077063478838626</v>
      </c>
      <c r="BB1120">
        <f>INDEX(Model_Assumptions[Values],9)*((INDEX(Model_Scenarios[GR Weight],3)*$AG1120)+(INDEX(Model_Scenarios[GP Weight],3)*$AH1120)+(INDEX(Model_Scenarios[LTV Weight],3)*$AI1120))-(INDEX(Model_Scenarios[LTV Weight],3)*$AP1120)-(INDEX(Model_Scenarios[GP Weight],3)*($AS1120+$AV1120+$AY1120))</f>
        <v>1.5869812391890619</v>
      </c>
      <c r="BC1120">
        <f>INDEX(Model_Assumptions[Values],9)*((INDEX(Model_Scenarios[GR Weight],4)*$AG1120)+(INDEX(Model_Scenarios[GP Weight],4)*$AH1120)+(INDEX(Model_Scenarios[LTV Weight],4)*$AI1120))-(INDEX(Model_Scenarios[LTV Weight],4)*$AP1120)-(INDEX(Model_Scenarios[GP Weight],4)*($AS1120+$AV1120+$AY1120))</f>
        <v>1.3619659262052899</v>
      </c>
      <c r="BD1120">
        <f>INDEX(Model_Assumptions[Values],9)*((INDEX(Model_Scenarios[GR Weight],5)*$AG1120)+(INDEX(Model_Scenarios[GP Weight],5)*$AH1120)+(INDEX(Model_Scenarios[LTV Weight],5)*$AI1120))-(INDEX(Model_Scenarios[LTV Weight],5)*$AP1120)-(INDEX(Model_Scenarios[GP Weight],5)*($AS1120+$AV1120+$AY1120))</f>
        <v>1.3460663267932251</v>
      </c>
    </row>
    <row r="1121" spans="1:56" x14ac:dyDescent="0.25">
      <c r="A1121">
        <v>1120</v>
      </c>
      <c r="B1121">
        <v>23</v>
      </c>
      <c r="C1121" s="3">
        <v>20</v>
      </c>
      <c r="D1121" s="4">
        <v>0.38</v>
      </c>
      <c r="E1121" t="str">
        <v>SKU-1029</v>
      </c>
      <c r="F1121" t="str">
        <v>Raise</v>
      </c>
      <c r="G1121" t="str">
        <v>Full</v>
      </c>
      <c r="H1121">
        <v>148.11000000000001</v>
      </c>
      <c r="I1121">
        <v>69.64</v>
      </c>
      <c r="J1121">
        <v>27</v>
      </c>
      <c r="K1121">
        <v>3998.9700000000003</v>
      </c>
      <c r="L1121">
        <v>2118.6900000000005</v>
      </c>
      <c r="M1121">
        <v>0.52980892579839323</v>
      </c>
      <c r="N1121">
        <v>164.85971574016031</v>
      </c>
      <c r="O1121">
        <v>917.56260924416802</v>
      </c>
      <c r="P1121">
        <v>987.20260924416789</v>
      </c>
      <c r="Q1121">
        <v>1774.9243566264481</v>
      </c>
      <c r="R1121">
        <v>1294.2156767067852</v>
      </c>
      <c r="S1121">
        <v>1</v>
      </c>
      <c r="T1121">
        <f t="shared" si="391"/>
        <v>154.47489198126092</v>
      </c>
      <c r="U1121">
        <f t="shared" si="392"/>
        <v>4.2974086700836613E-2</v>
      </c>
      <c r="V1121">
        <f>IF($F1121="Reduce", INDEX(Model_Assumptions[Values], 2), INDEX(Model_Assumptions[Values], 1))</f>
        <v>-0.4</v>
      </c>
      <c r="W1121">
        <f t="shared" si="393"/>
        <v>26.535879863630964</v>
      </c>
      <c r="X1121">
        <f t="shared" si="406"/>
        <v>4099.1271755621101</v>
      </c>
      <c r="Y1121">
        <f t="shared" si="394"/>
        <v>2251.1685018588496</v>
      </c>
      <c r="Z1121">
        <f t="shared" si="395"/>
        <v>100.15717556210984</v>
      </c>
      <c r="AA1121">
        <f t="shared" si="396"/>
        <v>132.47850185884909</v>
      </c>
      <c r="AB1121">
        <f t="shared" si="407"/>
        <v>0.54918240040945998</v>
      </c>
      <c r="AC1121">
        <f t="shared" si="397"/>
        <v>1.9373474611066754E-2</v>
      </c>
      <c r="AD1121">
        <f t="shared" si="398"/>
        <v>1.9373474611066754E-2</v>
      </c>
      <c r="AE1121">
        <f t="shared" si="399"/>
        <v>0.37999999999999984</v>
      </c>
      <c r="AF1121">
        <f t="shared" si="408"/>
        <v>802.41371955820694</v>
      </c>
      <c r="AG1121">
        <f t="shared" si="400"/>
        <v>0.10915568545738061</v>
      </c>
      <c r="AH1121">
        <f t="shared" si="401"/>
        <v>0.13419585870045322</v>
      </c>
      <c r="AI1121">
        <f t="shared" si="409"/>
        <v>0.62000000000000011</v>
      </c>
      <c r="AJ1121">
        <f>MAX(0, $R1121 - $AA1121) * INDEX(Model_Assumptions[Values], 7)</f>
        <v>2323.4743496958722</v>
      </c>
      <c r="AK1121">
        <f>MAX(0, INDEX(Model_Assumptions[Values], 4) - $AD1121)</f>
        <v>3.0626525388933248E-2</v>
      </c>
      <c r="AL1121">
        <f>MAX(0, INDEX(Model_Assumptions[Values], 5) - $AC1121)</f>
        <v>6.2652538893324602E-4</v>
      </c>
      <c r="AM1121">
        <f>INDEX(Model_Assumptions[Values], 6) * MAX(0, INDEX(Model_Assumptions[Values], 3) - $AB1121)^2</f>
        <v>0</v>
      </c>
      <c r="AN1121">
        <f t="shared" si="402"/>
        <v>2252.3898295907238</v>
      </c>
      <c r="AO1121" cm="1">
        <f t="array" ref="AO1121">IFERROR(STDEV(IF($E$2:$E$2201=$E1121, $AJ$2:$AJ$2201)), 0)</f>
        <v>196.15001189356241</v>
      </c>
      <c r="AP1121">
        <f t="shared" si="410"/>
        <v>0.36239875500859636</v>
      </c>
      <c r="AQ1121">
        <f t="shared" si="403"/>
        <v>2.5739685618909967E-2</v>
      </c>
      <c r="AR1121" cm="1">
        <f t="array" ref="AR1121">IFERROR(STDEV(IF($E$2:$E$2201=$E1121, $AK$2:$AK$2201)), 0)</f>
        <v>1.3946834103799792E-2</v>
      </c>
      <c r="AS1121">
        <f t="shared" si="411"/>
        <v>0.35039061436113811</v>
      </c>
      <c r="AT1121">
        <f t="shared" si="404"/>
        <v>4.0738240784529648E-3</v>
      </c>
      <c r="AU1121" cm="1">
        <f t="array" ref="AU1121">IFERROR(STDEV(IF($E$2:$E$2201=$E1121, $AL$2:$AL$2201)), 0)</f>
        <v>6.2856905545242972E-3</v>
      </c>
      <c r="AV1121">
        <f t="shared" si="412"/>
        <v>-0.54843595299778658</v>
      </c>
      <c r="AW1121">
        <f t="shared" si="405"/>
        <v>0</v>
      </c>
      <c r="AX1121" cm="1">
        <f t="array" ref="AX1121">IFERROR(STDEV(IF($E$2:$E$2201=$E1121, $AM$2:$AM$2201)), 0)</f>
        <v>0</v>
      </c>
      <c r="AY1121">
        <f t="shared" si="413"/>
        <v>-0.54843595299778658</v>
      </c>
      <c r="AZ1121">
        <f>INDEX(Model_Assumptions[Values],9)*((INDEX(Model_Scenarios[GR Weight],1)*$AG1121)+(INDEX(Model_Scenarios[GP Weight],1)*$AH1121)+(INDEX(Model_Scenarios[LTV Weight],1)*$AI1121))-(INDEX(Model_Scenarios[LTV Weight],1)*$AP1121)-(INDEX(Model_Scenarios[GP Weight],1)*($AS1121+$AV1121+$AY1121))</f>
        <v>2.3864048972354839</v>
      </c>
      <c r="BA1121">
        <f>INDEX(Model_Assumptions[Values],9)*((INDEX(Model_Scenarios[GR Weight],2)*$AG1121)+(INDEX(Model_Scenarios[GP Weight],2)*$AH1121)+(INDEX(Model_Scenarios[LTV Weight],2)*$AI1121))-(INDEX(Model_Scenarios[LTV Weight],2)*$AP1121)-(INDEX(Model_Scenarios[GP Weight],2)*($AS1121+$AV1121+$AY1121))</f>
        <v>2.1447996903647883</v>
      </c>
      <c r="BB1121">
        <f>INDEX(Model_Assumptions[Values],9)*((INDEX(Model_Scenarios[GR Weight],3)*$AG1121)+(INDEX(Model_Scenarios[GP Weight],3)*$AH1121)+(INDEX(Model_Scenarios[LTV Weight],3)*$AI1121))-(INDEX(Model_Scenarios[LTV Weight],3)*$AP1121)-(INDEX(Model_Scenarios[GP Weight],3)*($AS1121+$AV1121+$AY1121))</f>
        <v>1.7275963096161331</v>
      </c>
      <c r="BC1121">
        <f>INDEX(Model_Assumptions[Values],9)*((INDEX(Model_Scenarios[GR Weight],4)*$AG1121)+(INDEX(Model_Scenarios[GP Weight],4)*$AH1121)+(INDEX(Model_Scenarios[LTV Weight],4)*$AI1121))-(INDEX(Model_Scenarios[LTV Weight],4)*$AP1121)-(INDEX(Model_Scenarios[GP Weight],4)*($AS1121+$AV1121+$AY1121))</f>
        <v>1.5084140278456828</v>
      </c>
      <c r="BD1121">
        <f>INDEX(Model_Assumptions[Values],9)*((INDEX(Model_Scenarios[GR Weight],5)*$AG1121)+(INDEX(Model_Scenarios[GP Weight],5)*$AH1121)+(INDEX(Model_Scenarios[LTV Weight],5)*$AI1121))-(INDEX(Model_Scenarios[LTV Weight],5)*$AP1121)-(INDEX(Model_Scenarios[GP Weight],5)*($AS1121+$AV1121+$AY1121))</f>
        <v>1.5731593185304171</v>
      </c>
    </row>
    <row r="1122" spans="1:56" x14ac:dyDescent="0.25">
      <c r="A1122">
        <v>1121</v>
      </c>
      <c r="B1122">
        <v>23</v>
      </c>
      <c r="C1122" s="3">
        <v>21</v>
      </c>
      <c r="D1122" s="4">
        <v>0.4</v>
      </c>
      <c r="E1122" t="str">
        <v>SKU-1029</v>
      </c>
      <c r="F1122" t="str">
        <v>Raise</v>
      </c>
      <c r="G1122" t="str">
        <v>Full</v>
      </c>
      <c r="H1122">
        <v>148.11000000000001</v>
      </c>
      <c r="I1122">
        <v>69.64</v>
      </c>
      <c r="J1122">
        <v>27</v>
      </c>
      <c r="K1122">
        <v>3998.9700000000003</v>
      </c>
      <c r="L1122">
        <v>2118.6900000000005</v>
      </c>
      <c r="M1122">
        <v>0.52980892579839323</v>
      </c>
      <c r="N1122">
        <v>164.85971574016031</v>
      </c>
      <c r="O1122">
        <v>917.56260924416802</v>
      </c>
      <c r="P1122">
        <v>987.20260924416789</v>
      </c>
      <c r="Q1122">
        <v>1774.9243566264481</v>
      </c>
      <c r="R1122">
        <v>1294.2156767067852</v>
      </c>
      <c r="S1122">
        <v>1</v>
      </c>
      <c r="T1122">
        <f t="shared" si="391"/>
        <v>154.80988629606412</v>
      </c>
      <c r="U1122">
        <f t="shared" si="392"/>
        <v>4.5235880737722688E-2</v>
      </c>
      <c r="V1122">
        <f>IF($F1122="Reduce", INDEX(Model_Assumptions[Values], 2), INDEX(Model_Assumptions[Values], 1))</f>
        <v>-0.4</v>
      </c>
      <c r="W1122">
        <f t="shared" si="393"/>
        <v>26.511452488032596</v>
      </c>
      <c r="X1122">
        <f t="shared" si="406"/>
        <v>4104.2349452158323</v>
      </c>
      <c r="Y1122">
        <f t="shared" si="394"/>
        <v>2257.9773939492425</v>
      </c>
      <c r="Z1122">
        <f t="shared" si="395"/>
        <v>105.26494521583209</v>
      </c>
      <c r="AA1122">
        <f t="shared" si="396"/>
        <v>139.28739394924196</v>
      </c>
      <c r="AB1122">
        <f t="shared" si="407"/>
        <v>0.55015792811307995</v>
      </c>
      <c r="AC1122">
        <f t="shared" si="397"/>
        <v>2.0349002314686726E-2</v>
      </c>
      <c r="AD1122">
        <f t="shared" si="398"/>
        <v>2.0349002314686726E-2</v>
      </c>
      <c r="AE1122">
        <f t="shared" si="399"/>
        <v>0.3999999999999993</v>
      </c>
      <c r="AF1122">
        <f t="shared" si="408"/>
        <v>776.52940602407205</v>
      </c>
      <c r="AG1122">
        <f t="shared" si="400"/>
        <v>0.11472235698721737</v>
      </c>
      <c r="AH1122">
        <f t="shared" si="401"/>
        <v>0.14109301641320071</v>
      </c>
      <c r="AI1122">
        <f t="shared" si="409"/>
        <v>0.60000000000000075</v>
      </c>
      <c r="AJ1122">
        <f>MAX(0, $R1122 - $AA1122) * INDEX(Model_Assumptions[Values], 7)</f>
        <v>2309.8565655150865</v>
      </c>
      <c r="AK1122">
        <f>MAX(0, INDEX(Model_Assumptions[Values], 4) - $AD1122)</f>
        <v>2.9650997685313277E-2</v>
      </c>
      <c r="AL1122">
        <f>MAX(0, INDEX(Model_Assumptions[Values], 5) - $AC1122)</f>
        <v>0</v>
      </c>
      <c r="AM1122">
        <f>INDEX(Model_Assumptions[Values], 6) * MAX(0, INDEX(Model_Assumptions[Values], 3) - $AB1122)^2</f>
        <v>0</v>
      </c>
      <c r="AN1122">
        <f t="shared" si="402"/>
        <v>2252.3898295907238</v>
      </c>
      <c r="AO1122" cm="1">
        <f t="array" ref="AO1122">IFERROR(STDEV(IF($E$2:$E$2201=$E1122, $AJ$2:$AJ$2201)), 0)</f>
        <v>196.15001189356241</v>
      </c>
      <c r="AP1122">
        <f t="shared" si="410"/>
        <v>0.29297340015225704</v>
      </c>
      <c r="AQ1122">
        <f t="shared" si="403"/>
        <v>2.5739685618909967E-2</v>
      </c>
      <c r="AR1122" cm="1">
        <f t="array" ref="AR1122">IFERROR(STDEV(IF($E$2:$E$2201=$E1122, $AK$2:$AK$2201)), 0)</f>
        <v>1.3946834103799792E-2</v>
      </c>
      <c r="AS1122">
        <f t="shared" si="411"/>
        <v>0.28044443902417104</v>
      </c>
      <c r="AT1122">
        <f t="shared" si="404"/>
        <v>4.0738240784529648E-3</v>
      </c>
      <c r="AU1122" cm="1">
        <f t="array" ref="AU1122">IFERROR(STDEV(IF($E$2:$E$2201=$E1122, $AL$2:$AL$2201)), 0)</f>
        <v>6.2856905545242972E-3</v>
      </c>
      <c r="AV1122">
        <f t="shared" si="412"/>
        <v>-0.64811082300586986</v>
      </c>
      <c r="AW1122">
        <f t="shared" si="405"/>
        <v>0</v>
      </c>
      <c r="AX1122" cm="1">
        <f t="array" ref="AX1122">IFERROR(STDEV(IF($E$2:$E$2201=$E1122, $AM$2:$AM$2201)), 0)</f>
        <v>0</v>
      </c>
      <c r="AY1122">
        <f t="shared" si="413"/>
        <v>-0.64811082300586986</v>
      </c>
      <c r="AZ1122">
        <f>INDEX(Model_Assumptions[Values],9)*((INDEX(Model_Scenarios[GR Weight],1)*$AG1122)+(INDEX(Model_Scenarios[GP Weight],1)*$AH1122)+(INDEX(Model_Scenarios[LTV Weight],1)*$AI1122))-(INDEX(Model_Scenarios[LTV Weight],1)*$AP1122)-(INDEX(Model_Scenarios[GP Weight],1)*($AS1122+$AV1122+$AY1122))</f>
        <v>2.3951066872771634</v>
      </c>
      <c r="BA1122">
        <f>INDEX(Model_Assumptions[Values],9)*((INDEX(Model_Scenarios[GR Weight],2)*$AG1122)+(INDEX(Model_Scenarios[GP Weight],2)*$AH1122)+(INDEX(Model_Scenarios[LTV Weight],2)*$AI1122))-(INDEX(Model_Scenarios[LTV Weight],2)*$AP1122)-(INDEX(Model_Scenarios[GP Weight],2)*($AS1122+$AV1122+$AY1122))</f>
        <v>2.1898575154521631</v>
      </c>
      <c r="BB1122">
        <f>INDEX(Model_Assumptions[Values],9)*((INDEX(Model_Scenarios[GR Weight],3)*$AG1122)+(INDEX(Model_Scenarios[GP Weight],3)*$AH1122)+(INDEX(Model_Scenarios[LTV Weight],3)*$AI1122))-(INDEX(Model_Scenarios[LTV Weight],3)*$AP1122)-(INDEX(Model_Scenarios[GP Weight],3)*($AS1122+$AV1122+$AY1122))</f>
        <v>1.8286483873418706</v>
      </c>
      <c r="BC1122">
        <f>INDEX(Model_Assumptions[Values],9)*((INDEX(Model_Scenarios[GR Weight],4)*$AG1122)+(INDEX(Model_Scenarios[GP Weight],4)*$AH1122)+(INDEX(Model_Scenarios[LTV Weight],4)*$AI1122))-(INDEX(Model_Scenarios[LTV Weight],4)*$AP1122)-(INDEX(Model_Scenarios[GP Weight],4)*($AS1122+$AV1122+$AY1122))</f>
        <v>1.6153069058507046</v>
      </c>
      <c r="BD1122">
        <f>INDEX(Model_Assumptions[Values],9)*((INDEX(Model_Scenarios[GR Weight],5)*$AG1122)+(INDEX(Model_Scenarios[GP Weight],5)*$AH1122)+(INDEX(Model_Scenarios[LTV Weight],5)*$AI1122))-(INDEX(Model_Scenarios[LTV Weight],5)*$AP1122)-(INDEX(Model_Scenarios[GP Weight],5)*($AS1122+$AV1122+$AY1122))</f>
        <v>1.7381622659286189</v>
      </c>
    </row>
    <row r="1123" spans="1:56" x14ac:dyDescent="0.25">
      <c r="A1123">
        <v>1122</v>
      </c>
      <c r="B1123">
        <v>23</v>
      </c>
      <c r="C1123" s="3">
        <v>22</v>
      </c>
      <c r="D1123" s="4">
        <v>0.42</v>
      </c>
      <c r="E1123" t="str">
        <v>SKU-1029</v>
      </c>
      <c r="F1123" t="str">
        <v>Raise</v>
      </c>
      <c r="G1123" t="str">
        <v>Full</v>
      </c>
      <c r="H1123">
        <v>148.11000000000001</v>
      </c>
      <c r="I1123">
        <v>69.64</v>
      </c>
      <c r="J1123">
        <v>27</v>
      </c>
      <c r="K1123">
        <v>3998.9700000000003</v>
      </c>
      <c r="L1123">
        <v>2118.6900000000005</v>
      </c>
      <c r="M1123">
        <v>0.52980892579839323</v>
      </c>
      <c r="N1123">
        <v>164.85971574016031</v>
      </c>
      <c r="O1123">
        <v>917.56260924416802</v>
      </c>
      <c r="P1123">
        <v>987.20260924416789</v>
      </c>
      <c r="Q1123">
        <v>1774.9243566264481</v>
      </c>
      <c r="R1123">
        <v>1294.2156767067852</v>
      </c>
      <c r="S1123">
        <v>1</v>
      </c>
      <c r="T1123">
        <f t="shared" si="391"/>
        <v>155.14488061086735</v>
      </c>
      <c r="U1123">
        <f t="shared" si="392"/>
        <v>4.7497674774608957E-2</v>
      </c>
      <c r="V1123">
        <f>IF($F1123="Reduce", INDEX(Model_Assumptions[Values], 2), INDEX(Model_Assumptions[Values], 1))</f>
        <v>-0.4</v>
      </c>
      <c r="W1123">
        <f t="shared" si="393"/>
        <v>26.487025112434225</v>
      </c>
      <c r="X1123">
        <f t="shared" si="406"/>
        <v>4109.3263488056527</v>
      </c>
      <c r="Y1123">
        <f t="shared" si="394"/>
        <v>2264.7699199757335</v>
      </c>
      <c r="Z1123">
        <f t="shared" si="395"/>
        <v>110.35634880565249</v>
      </c>
      <c r="AA1123">
        <f t="shared" si="396"/>
        <v>146.07991997573299</v>
      </c>
      <c r="AB1123">
        <f t="shared" si="407"/>
        <v>0.5511292430288417</v>
      </c>
      <c r="AC1123">
        <f t="shared" si="397"/>
        <v>2.1320317230448471E-2</v>
      </c>
      <c r="AD1123">
        <f t="shared" si="398"/>
        <v>2.1320317230448471E-2</v>
      </c>
      <c r="AE1123">
        <f t="shared" si="399"/>
        <v>0.42000000000000048</v>
      </c>
      <c r="AF1123">
        <f t="shared" si="408"/>
        <v>750.64509248993477</v>
      </c>
      <c r="AG1123">
        <f t="shared" si="400"/>
        <v>0.12027119206236761</v>
      </c>
      <c r="AH1123">
        <f t="shared" si="401"/>
        <v>0.14797359590406289</v>
      </c>
      <c r="AI1123">
        <f t="shared" si="409"/>
        <v>0.57999999999999952</v>
      </c>
      <c r="AJ1123">
        <f>MAX(0, $R1123 - $AA1123) * INDEX(Model_Assumptions[Values], 7)</f>
        <v>2296.2715134621044</v>
      </c>
      <c r="AK1123">
        <f>MAX(0, INDEX(Model_Assumptions[Values], 4) - $AD1123)</f>
        <v>2.8679682769551532E-2</v>
      </c>
      <c r="AL1123">
        <f>MAX(0, INDEX(Model_Assumptions[Values], 5) - $AC1123)</f>
        <v>0</v>
      </c>
      <c r="AM1123">
        <f>INDEX(Model_Assumptions[Values], 6) * MAX(0, INDEX(Model_Assumptions[Values], 3) - $AB1123)^2</f>
        <v>0</v>
      </c>
      <c r="AN1123">
        <f t="shared" si="402"/>
        <v>2252.3898295907238</v>
      </c>
      <c r="AO1123" cm="1">
        <f t="array" ref="AO1123">IFERROR(STDEV(IF($E$2:$E$2201=$E1123, $AJ$2:$AJ$2201)), 0)</f>
        <v>196.15001189356241</v>
      </c>
      <c r="AP1123">
        <f t="shared" si="410"/>
        <v>0.22371491822897391</v>
      </c>
      <c r="AQ1123">
        <f t="shared" si="403"/>
        <v>2.5739685618909967E-2</v>
      </c>
      <c r="AR1123" cm="1">
        <f t="array" ref="AR1123">IFERROR(STDEV(IF($E$2:$E$2201=$E1123, $AK$2:$AK$2201)), 0)</f>
        <v>1.3946834103799792E-2</v>
      </c>
      <c r="AS1123">
        <f t="shared" si="411"/>
        <v>0.21080032419978148</v>
      </c>
      <c r="AT1123">
        <f t="shared" si="404"/>
        <v>4.0738240784529648E-3</v>
      </c>
      <c r="AU1123" cm="1">
        <f t="array" ref="AU1123">IFERROR(STDEV(IF($E$2:$E$2201=$E1123, $AL$2:$AL$2201)), 0)</f>
        <v>6.2856905545242972E-3</v>
      </c>
      <c r="AV1123">
        <f t="shared" si="412"/>
        <v>-0.64811082300586986</v>
      </c>
      <c r="AW1123">
        <f t="shared" si="405"/>
        <v>0</v>
      </c>
      <c r="AX1123" cm="1">
        <f t="array" ref="AX1123">IFERROR(STDEV(IF($E$2:$E$2201=$E1123, $AM$2:$AM$2201)), 0)</f>
        <v>0</v>
      </c>
      <c r="AY1123">
        <f t="shared" si="413"/>
        <v>-0.64811082300586986</v>
      </c>
      <c r="AZ1123">
        <f>INDEX(Model_Assumptions[Values],9)*((INDEX(Model_Scenarios[GR Weight],1)*$AG1123)+(INDEX(Model_Scenarios[GP Weight],1)*$AH1123)+(INDEX(Model_Scenarios[LTV Weight],1)*$AI1123))-(INDEX(Model_Scenarios[LTV Weight],1)*$AP1123)-(INDEX(Model_Scenarios[GP Weight],1)*($AS1123+$AV1123+$AY1123))</f>
        <v>2.3836925915812301</v>
      </c>
      <c r="BA1123">
        <f>INDEX(Model_Assumptions[Values],9)*((INDEX(Model_Scenarios[GR Weight],2)*$AG1123)+(INDEX(Model_Scenarios[GP Weight],2)*$AH1123)+(INDEX(Model_Scenarios[LTV Weight],2)*$AI1123))-(INDEX(Model_Scenarios[LTV Weight],2)*$AP1123)-(INDEX(Model_Scenarios[GP Weight],2)*($AS1123+$AV1123+$AY1123))</f>
        <v>2.1948465574643961</v>
      </c>
      <c r="BB1123">
        <f>INDEX(Model_Assumptions[Values],9)*((INDEX(Model_Scenarios[GR Weight],3)*$AG1123)+(INDEX(Model_Scenarios[GP Weight],3)*$AH1123)+(INDEX(Model_Scenarios[LTV Weight],3)*$AI1123))-(INDEX(Model_Scenarios[LTV Weight],3)*$AP1123)-(INDEX(Model_Scenarios[GP Weight],3)*($AS1123+$AV1123+$AY1123))</f>
        <v>1.8597042782526645</v>
      </c>
      <c r="BC1123">
        <f>INDEX(Model_Assumptions[Values],9)*((INDEX(Model_Scenarios[GR Weight],4)*$AG1123)+(INDEX(Model_Scenarios[GP Weight],4)*$AH1123)+(INDEX(Model_Scenarios[LTV Weight],4)*$AI1123))-(INDEX(Model_Scenarios[LTV Weight],4)*$AP1123)-(INDEX(Model_Scenarios[GP Weight],4)*($AS1123+$AV1123+$AY1123))</f>
        <v>1.6522113661067457</v>
      </c>
      <c r="BD1123">
        <f>INDEX(Model_Assumptions[Values],9)*((INDEX(Model_Scenarios[GR Weight],5)*$AG1123)+(INDEX(Model_Scenarios[GP Weight],5)*$AH1123)+(INDEX(Model_Scenarios[LTV Weight],5)*$AI1123))-(INDEX(Model_Scenarios[LTV Weight],5)*$AP1123)-(INDEX(Model_Scenarios[GP Weight],5)*($AS1123+$AV1123+$AY1123))</f>
        <v>1.7932515782378737</v>
      </c>
    </row>
    <row r="1124" spans="1:56" x14ac:dyDescent="0.25">
      <c r="A1124">
        <v>1123</v>
      </c>
      <c r="B1124">
        <v>23</v>
      </c>
      <c r="C1124" s="3">
        <v>23</v>
      </c>
      <c r="D1124" s="4">
        <v>0.44</v>
      </c>
      <c r="E1124" t="str">
        <v>SKU-1029</v>
      </c>
      <c r="F1124" t="str">
        <v>Raise</v>
      </c>
      <c r="G1124" t="str">
        <v>Full</v>
      </c>
      <c r="H1124">
        <v>148.11000000000001</v>
      </c>
      <c r="I1124">
        <v>69.64</v>
      </c>
      <c r="J1124">
        <v>27</v>
      </c>
      <c r="K1124">
        <v>3998.9700000000003</v>
      </c>
      <c r="L1124">
        <v>2118.6900000000005</v>
      </c>
      <c r="M1124">
        <v>0.52980892579839323</v>
      </c>
      <c r="N1124">
        <v>164.85971574016031</v>
      </c>
      <c r="O1124">
        <v>917.56260924416802</v>
      </c>
      <c r="P1124">
        <v>987.20260924416789</v>
      </c>
      <c r="Q1124">
        <v>1774.9243566264481</v>
      </c>
      <c r="R1124">
        <v>1294.2156767067852</v>
      </c>
      <c r="S1124">
        <v>1</v>
      </c>
      <c r="T1124">
        <f t="shared" si="391"/>
        <v>155.47987492567054</v>
      </c>
      <c r="U1124">
        <f t="shared" si="392"/>
        <v>4.9759468811495032E-2</v>
      </c>
      <c r="V1124">
        <f>IF($F1124="Reduce", INDEX(Model_Assumptions[Values], 2), INDEX(Model_Assumptions[Values], 1))</f>
        <v>-0.4</v>
      </c>
      <c r="W1124">
        <f t="shared" si="393"/>
        <v>26.462597736835853</v>
      </c>
      <c r="X1124">
        <f t="shared" si="406"/>
        <v>4114.4013863315713</v>
      </c>
      <c r="Y1124">
        <f t="shared" si="394"/>
        <v>2271.5460799383227</v>
      </c>
      <c r="Z1124">
        <f t="shared" si="395"/>
        <v>115.43138633157105</v>
      </c>
      <c r="AA1124">
        <f t="shared" si="396"/>
        <v>152.85607993832218</v>
      </c>
      <c r="AB1124">
        <f t="shared" si="407"/>
        <v>0.55209637238715026</v>
      </c>
      <c r="AC1124">
        <f t="shared" si="397"/>
        <v>2.2287446588757032E-2</v>
      </c>
      <c r="AD1124">
        <f t="shared" si="398"/>
        <v>2.2287446588757032E-2</v>
      </c>
      <c r="AE1124">
        <f t="shared" si="399"/>
        <v>0.43999999999999995</v>
      </c>
      <c r="AF1124">
        <f t="shared" si="408"/>
        <v>724.76077895579976</v>
      </c>
      <c r="AG1124">
        <f t="shared" si="400"/>
        <v>0.1258021906828313</v>
      </c>
      <c r="AH1124">
        <f t="shared" si="401"/>
        <v>0.15483759717303969</v>
      </c>
      <c r="AI1124">
        <f t="shared" si="409"/>
        <v>0.56000000000000005</v>
      </c>
      <c r="AJ1124">
        <f>MAX(0, $R1124 - $AA1124) * INDEX(Model_Assumptions[Values], 7)</f>
        <v>2282.719193536926</v>
      </c>
      <c r="AK1124">
        <f>MAX(0, INDEX(Model_Assumptions[Values], 4) - $AD1124)</f>
        <v>2.7712553411242971E-2</v>
      </c>
      <c r="AL1124">
        <f>MAX(0, INDEX(Model_Assumptions[Values], 5) - $AC1124)</f>
        <v>0</v>
      </c>
      <c r="AM1124">
        <f>INDEX(Model_Assumptions[Values], 6) * MAX(0, INDEX(Model_Assumptions[Values], 3) - $AB1124)^2</f>
        <v>0</v>
      </c>
      <c r="AN1124">
        <f t="shared" si="402"/>
        <v>2252.3898295907238</v>
      </c>
      <c r="AO1124" cm="1">
        <f t="array" ref="AO1124">IFERROR(STDEV(IF($E$2:$E$2201=$E1124, $AJ$2:$AJ$2201)), 0)</f>
        <v>196.15001189356241</v>
      </c>
      <c r="AP1124">
        <f t="shared" si="410"/>
        <v>0.15462330923874695</v>
      </c>
      <c r="AQ1124">
        <f t="shared" si="403"/>
        <v>2.5739685618909967E-2</v>
      </c>
      <c r="AR1124" cm="1">
        <f t="array" ref="AR1124">IFERROR(STDEV(IF($E$2:$E$2201=$E1124, $AK$2:$AK$2201)), 0)</f>
        <v>1.3946834103799792E-2</v>
      </c>
      <c r="AS1124">
        <f t="shared" si="411"/>
        <v>0.14145631744450879</v>
      </c>
      <c r="AT1124">
        <f t="shared" si="404"/>
        <v>4.0738240784529648E-3</v>
      </c>
      <c r="AU1124" cm="1">
        <f t="array" ref="AU1124">IFERROR(STDEV(IF($E$2:$E$2201=$E1124, $AL$2:$AL$2201)), 0)</f>
        <v>6.2856905545242972E-3</v>
      </c>
      <c r="AV1124">
        <f t="shared" si="412"/>
        <v>-0.64811082300586986</v>
      </c>
      <c r="AW1124">
        <f t="shared" si="405"/>
        <v>0</v>
      </c>
      <c r="AX1124" cm="1">
        <f t="array" ref="AX1124">IFERROR(STDEV(IF($E$2:$E$2201=$E1124, $AM$2:$AM$2201)), 0)</f>
        <v>0</v>
      </c>
      <c r="AY1124">
        <f t="shared" si="413"/>
        <v>-0.64811082300586986</v>
      </c>
      <c r="AZ1124">
        <f>INDEX(Model_Assumptions[Values],9)*((INDEX(Model_Scenarios[GR Weight],1)*$AG1124)+(INDEX(Model_Scenarios[GP Weight],1)*$AH1124)+(INDEX(Model_Scenarios[LTV Weight],1)*$AI1124))-(INDEX(Model_Scenarios[LTV Weight],1)*$AP1124)-(INDEX(Model_Scenarios[GP Weight],1)*($AS1124+$AV1124+$AY1124))</f>
        <v>2.3720977793936617</v>
      </c>
      <c r="BA1124">
        <f>INDEX(Model_Assumptions[Values],9)*((INDEX(Model_Scenarios[GR Weight],2)*$AG1124)+(INDEX(Model_Scenarios[GP Weight],2)*$AH1124)+(INDEX(Model_Scenarios[LTV Weight],2)*$AI1124))-(INDEX(Model_Scenarios[LTV Weight],2)*$AP1124)-(INDEX(Model_Scenarios[GP Weight],2)*($AS1124+$AV1124+$AY1124))</f>
        <v>2.1996371548934244</v>
      </c>
      <c r="BB1124">
        <f>INDEX(Model_Assumptions[Values],9)*((INDEX(Model_Scenarios[GR Weight],3)*$AG1124)+(INDEX(Model_Scenarios[GP Weight],3)*$AH1124)+(INDEX(Model_Scenarios[LTV Weight],3)*$AI1124))-(INDEX(Model_Scenarios[LTV Weight],3)*$AP1124)-(INDEX(Model_Scenarios[GP Weight],3)*($AS1124+$AV1124+$AY1124))</f>
        <v>1.8905370747093904</v>
      </c>
      <c r="BC1124">
        <f>INDEX(Model_Assumptions[Values],9)*((INDEX(Model_Scenarios[GR Weight],4)*$AG1124)+(INDEX(Model_Scenarios[GP Weight],4)*$AH1124)+(INDEX(Model_Scenarios[LTV Weight],4)*$AI1124))-(INDEX(Model_Scenarios[LTV Weight],4)*$AP1124)-(INDEX(Model_Scenarios[GP Weight],4)*($AS1124+$AV1124+$AY1124))</f>
        <v>1.6889005009746811</v>
      </c>
      <c r="BD1124">
        <f>INDEX(Model_Assumptions[Values],9)*((INDEX(Model_Scenarios[GR Weight],5)*$AG1124)+(INDEX(Model_Scenarios[GP Weight],5)*$AH1124)+(INDEX(Model_Scenarios[LTV Weight],5)*$AI1124))-(INDEX(Model_Scenarios[LTV Weight],5)*$AP1124)-(INDEX(Model_Scenarios[GP Weight],5)*($AS1124+$AV1124+$AY1124))</f>
        <v>1.8480706863109808</v>
      </c>
    </row>
    <row r="1125" spans="1:56" x14ac:dyDescent="0.25">
      <c r="A1125">
        <v>1124</v>
      </c>
      <c r="B1125">
        <v>23</v>
      </c>
      <c r="C1125" s="3">
        <v>24</v>
      </c>
      <c r="D1125" s="4">
        <v>0.46</v>
      </c>
      <c r="E1125" t="str">
        <v>SKU-1029</v>
      </c>
      <c r="F1125" t="str">
        <v>Raise</v>
      </c>
      <c r="G1125" t="str">
        <v>Full</v>
      </c>
      <c r="H1125">
        <v>148.11000000000001</v>
      </c>
      <c r="I1125">
        <v>69.64</v>
      </c>
      <c r="J1125">
        <v>27</v>
      </c>
      <c r="K1125">
        <v>3998.9700000000003</v>
      </c>
      <c r="L1125">
        <v>2118.6900000000005</v>
      </c>
      <c r="M1125">
        <v>0.52980892579839323</v>
      </c>
      <c r="N1125">
        <v>164.85971574016031</v>
      </c>
      <c r="O1125">
        <v>917.56260924416802</v>
      </c>
      <c r="P1125">
        <v>987.20260924416789</v>
      </c>
      <c r="Q1125">
        <v>1774.9243566264481</v>
      </c>
      <c r="R1125">
        <v>1294.2156767067852</v>
      </c>
      <c r="S1125">
        <v>1</v>
      </c>
      <c r="T1125">
        <f t="shared" si="391"/>
        <v>155.81486924047374</v>
      </c>
      <c r="U1125">
        <f t="shared" si="392"/>
        <v>5.2021262848381107E-2</v>
      </c>
      <c r="V1125">
        <f>IF($F1125="Reduce", INDEX(Model_Assumptions[Values], 2), INDEX(Model_Assumptions[Values], 1))</f>
        <v>-0.4</v>
      </c>
      <c r="W1125">
        <f t="shared" si="393"/>
        <v>26.438170361237486</v>
      </c>
      <c r="X1125">
        <f t="shared" si="406"/>
        <v>4119.4600577935871</v>
      </c>
      <c r="Y1125">
        <f t="shared" si="394"/>
        <v>2278.3058738370087</v>
      </c>
      <c r="Z1125">
        <f t="shared" si="395"/>
        <v>120.49005779358686</v>
      </c>
      <c r="AA1125">
        <f t="shared" si="396"/>
        <v>159.61587383700817</v>
      </c>
      <c r="AB1125">
        <f t="shared" si="407"/>
        <v>0.55305934318423422</v>
      </c>
      <c r="AC1125">
        <f t="shared" si="397"/>
        <v>2.3250417385840993E-2</v>
      </c>
      <c r="AD1125">
        <f t="shared" si="398"/>
        <v>2.3250417385840993E-2</v>
      </c>
      <c r="AE1125">
        <f t="shared" si="399"/>
        <v>0.45999999999999941</v>
      </c>
      <c r="AF1125">
        <f t="shared" si="408"/>
        <v>698.87646542166476</v>
      </c>
      <c r="AG1125">
        <f t="shared" si="400"/>
        <v>0.13131535284860746</v>
      </c>
      <c r="AH1125">
        <f t="shared" si="401"/>
        <v>0.16168502022012979</v>
      </c>
      <c r="AI1125">
        <f t="shared" si="409"/>
        <v>0.54000000000000059</v>
      </c>
      <c r="AJ1125">
        <f>MAX(0, $R1125 - $AA1125) * INDEX(Model_Assumptions[Values], 7)</f>
        <v>2269.199605739554</v>
      </c>
      <c r="AK1125">
        <f>MAX(0, INDEX(Model_Assumptions[Values], 4) - $AD1125)</f>
        <v>2.6749582614159009E-2</v>
      </c>
      <c r="AL1125">
        <f>MAX(0, INDEX(Model_Assumptions[Values], 5) - $AC1125)</f>
        <v>0</v>
      </c>
      <c r="AM1125">
        <f>INDEX(Model_Assumptions[Values], 6) * MAX(0, INDEX(Model_Assumptions[Values], 3) - $AB1125)^2</f>
        <v>0</v>
      </c>
      <c r="AN1125">
        <f t="shared" si="402"/>
        <v>2252.3898295907238</v>
      </c>
      <c r="AO1125" cm="1">
        <f t="array" ref="AO1125">IFERROR(STDEV(IF($E$2:$E$2201=$E1125, $AJ$2:$AJ$2201)), 0)</f>
        <v>196.15001189356241</v>
      </c>
      <c r="AP1125">
        <f t="shared" si="410"/>
        <v>8.569857318159009E-2</v>
      </c>
      <c r="AQ1125">
        <f t="shared" si="403"/>
        <v>2.5739685618909967E-2</v>
      </c>
      <c r="AR1125" cm="1">
        <f t="array" ref="AR1125">IFERROR(STDEV(IF($E$2:$E$2201=$E1125, $AK$2:$AK$2201)), 0)</f>
        <v>1.3946834103799792E-2</v>
      </c>
      <c r="AS1125">
        <f t="shared" si="411"/>
        <v>7.2410483105545639E-2</v>
      </c>
      <c r="AT1125">
        <f t="shared" si="404"/>
        <v>4.0738240784529648E-3</v>
      </c>
      <c r="AU1125" cm="1">
        <f t="array" ref="AU1125">IFERROR(STDEV(IF($E$2:$E$2201=$E1125, $AL$2:$AL$2201)), 0)</f>
        <v>6.2856905545242972E-3</v>
      </c>
      <c r="AV1125">
        <f t="shared" si="412"/>
        <v>-0.64811082300586986</v>
      </c>
      <c r="AW1125">
        <f t="shared" si="405"/>
        <v>0</v>
      </c>
      <c r="AX1125" cm="1">
        <f t="array" ref="AX1125">IFERROR(STDEV(IF($E$2:$E$2201=$E1125, $AM$2:$AM$2201)), 0)</f>
        <v>0</v>
      </c>
      <c r="AY1125">
        <f t="shared" si="413"/>
        <v>-0.64811082300586986</v>
      </c>
      <c r="AZ1125">
        <f>INDEX(Model_Assumptions[Values],9)*((INDEX(Model_Scenarios[GR Weight],1)*$AG1125)+(INDEX(Model_Scenarios[GP Weight],1)*$AH1125)+(INDEX(Model_Scenarios[LTV Weight],1)*$AI1125))-(INDEX(Model_Scenarios[LTV Weight],1)*$AP1125)-(INDEX(Model_Scenarios[GP Weight],1)*($AS1125+$AV1125+$AY1125))</f>
        <v>2.3603224442797184</v>
      </c>
      <c r="BA1125">
        <f>INDEX(Model_Assumptions[Values],9)*((INDEX(Model_Scenarios[GR Weight],2)*$AG1125)+(INDEX(Model_Scenarios[GP Weight],2)*$AH1125)+(INDEX(Model_Scenarios[LTV Weight],2)*$AI1125))-(INDEX(Model_Scenarios[LTV Weight],2)*$AP1125)-(INDEX(Model_Scenarios[GP Weight],2)*($AS1125+$AV1125+$AY1125))</f>
        <v>2.2042296948697926</v>
      </c>
      <c r="BB1125">
        <f>INDEX(Model_Assumptions[Values],9)*((INDEX(Model_Scenarios[GR Weight],3)*$AG1125)+(INDEX(Model_Scenarios[GP Weight],3)*$AH1125)+(INDEX(Model_Scenarios[LTV Weight],3)*$AI1125))-(INDEX(Model_Scenarios[LTV Weight],3)*$AP1125)-(INDEX(Model_Scenarios[GP Weight],3)*($AS1125+$AV1125+$AY1125))</f>
        <v>1.9211474541905196</v>
      </c>
      <c r="BC1125">
        <f>INDEX(Model_Assumptions[Values],9)*((INDEX(Model_Scenarios[GR Weight],4)*$AG1125)+(INDEX(Model_Scenarios[GP Weight],4)*$AH1125)+(INDEX(Model_Scenarios[LTV Weight],4)*$AI1125))-(INDEX(Model_Scenarios[LTV Weight],4)*$AP1125)-(INDEX(Model_Scenarios[GP Weight],4)*($AS1125+$AV1125+$AY1125))</f>
        <v>1.7253749879329816</v>
      </c>
      <c r="BD1125">
        <f>INDEX(Model_Assumptions[Values],9)*((INDEX(Model_Scenarios[GR Weight],5)*$AG1125)+(INDEX(Model_Scenarios[GP Weight],5)*$AH1125)+(INDEX(Model_Scenarios[LTV Weight],5)*$AI1125))-(INDEX(Model_Scenarios[LTV Weight],5)*$AP1125)-(INDEX(Model_Scenarios[GP Weight],5)*($AS1125+$AV1125+$AY1125))</f>
        <v>1.9026206547569742</v>
      </c>
    </row>
    <row r="1126" spans="1:56" x14ac:dyDescent="0.25">
      <c r="A1126">
        <v>1125</v>
      </c>
      <c r="B1126">
        <v>23</v>
      </c>
      <c r="C1126" s="3">
        <v>25</v>
      </c>
      <c r="D1126" s="4">
        <v>0.48</v>
      </c>
      <c r="E1126" t="str">
        <v>SKU-1029</v>
      </c>
      <c r="F1126" t="str">
        <v>Raise</v>
      </c>
      <c r="G1126" t="str">
        <v>Full</v>
      </c>
      <c r="H1126">
        <v>148.11000000000001</v>
      </c>
      <c r="I1126">
        <v>69.64</v>
      </c>
      <c r="J1126">
        <v>27</v>
      </c>
      <c r="K1126">
        <v>3998.9700000000003</v>
      </c>
      <c r="L1126">
        <v>2118.6900000000005</v>
      </c>
      <c r="M1126">
        <v>0.52980892579839323</v>
      </c>
      <c r="N1126">
        <v>164.85971574016031</v>
      </c>
      <c r="O1126">
        <v>917.56260924416802</v>
      </c>
      <c r="P1126">
        <v>987.20260924416789</v>
      </c>
      <c r="Q1126">
        <v>1774.9243566264481</v>
      </c>
      <c r="R1126">
        <v>1294.2156767067852</v>
      </c>
      <c r="S1126">
        <v>1</v>
      </c>
      <c r="T1126">
        <f t="shared" si="391"/>
        <v>156.14986355527697</v>
      </c>
      <c r="U1126">
        <f t="shared" si="392"/>
        <v>5.4283056885267376E-2</v>
      </c>
      <c r="V1126">
        <f>IF($F1126="Reduce", INDEX(Model_Assumptions[Values], 2), INDEX(Model_Assumptions[Values], 1))</f>
        <v>-0.4</v>
      </c>
      <c r="W1126">
        <f t="shared" si="393"/>
        <v>26.413742985639114</v>
      </c>
      <c r="X1126">
        <f t="shared" si="406"/>
        <v>4124.502363191702</v>
      </c>
      <c r="Y1126">
        <f t="shared" si="394"/>
        <v>2285.0493016717937</v>
      </c>
      <c r="Z1126">
        <f t="shared" si="395"/>
        <v>125.53236319170173</v>
      </c>
      <c r="AA1126">
        <f t="shared" si="396"/>
        <v>166.35930167179322</v>
      </c>
      <c r="AB1126">
        <f t="shared" si="407"/>
        <v>0.55401818218465826</v>
      </c>
      <c r="AC1126">
        <f t="shared" si="397"/>
        <v>2.4209256386265032E-2</v>
      </c>
      <c r="AD1126">
        <f t="shared" si="398"/>
        <v>2.4209256386265032E-2</v>
      </c>
      <c r="AE1126">
        <f t="shared" si="399"/>
        <v>0.48000000000000054</v>
      </c>
      <c r="AF1126">
        <f t="shared" si="408"/>
        <v>672.9921518875276</v>
      </c>
      <c r="AG1126">
        <f t="shared" si="400"/>
        <v>0.13681067855969808</v>
      </c>
      <c r="AH1126">
        <f t="shared" si="401"/>
        <v>0.16851586504533544</v>
      </c>
      <c r="AI1126">
        <f t="shared" si="409"/>
        <v>0.51999999999999946</v>
      </c>
      <c r="AJ1126">
        <f>MAX(0, $R1126 - $AA1126) * INDEX(Model_Assumptions[Values], 7)</f>
        <v>2255.7127500699839</v>
      </c>
      <c r="AK1126">
        <f>MAX(0, INDEX(Model_Assumptions[Values], 4) - $AD1126)</f>
        <v>2.579074361373497E-2</v>
      </c>
      <c r="AL1126">
        <f>MAX(0, INDEX(Model_Assumptions[Values], 5) - $AC1126)</f>
        <v>0</v>
      </c>
      <c r="AM1126">
        <f>INDEX(Model_Assumptions[Values], 6) * MAX(0, INDEX(Model_Assumptions[Values], 3) - $AB1126)^2</f>
        <v>0</v>
      </c>
      <c r="AN1126">
        <f t="shared" si="402"/>
        <v>2252.3898295907238</v>
      </c>
      <c r="AO1126" cm="1">
        <f t="array" ref="AO1126">IFERROR(STDEV(IF($E$2:$E$2201=$E1126, $AJ$2:$AJ$2201)), 0)</f>
        <v>196.15001189356241</v>
      </c>
      <c r="AP1126">
        <f t="shared" si="410"/>
        <v>1.6940710057480129E-2</v>
      </c>
      <c r="AQ1126">
        <f t="shared" si="403"/>
        <v>2.5739685618909967E-2</v>
      </c>
      <c r="AR1126" cm="1">
        <f t="array" ref="AR1126">IFERROR(STDEV(IF($E$2:$E$2201=$E1126, $AK$2:$AK$2201)), 0)</f>
        <v>1.3946834103799792E-2</v>
      </c>
      <c r="AS1126">
        <f t="shared" si="411"/>
        <v>3.6609021405863821E-3</v>
      </c>
      <c r="AT1126">
        <f t="shared" si="404"/>
        <v>4.0738240784529648E-3</v>
      </c>
      <c r="AU1126" cm="1">
        <f t="array" ref="AU1126">IFERROR(STDEV(IF($E$2:$E$2201=$E1126, $AL$2:$AL$2201)), 0)</f>
        <v>6.2856905545242972E-3</v>
      </c>
      <c r="AV1126">
        <f t="shared" si="412"/>
        <v>-0.64811082300586986</v>
      </c>
      <c r="AW1126">
        <f t="shared" si="405"/>
        <v>0</v>
      </c>
      <c r="AX1126" cm="1">
        <f t="array" ref="AX1126">IFERROR(STDEV(IF($E$2:$E$2201=$E1126, $AM$2:$AM$2201)), 0)</f>
        <v>0</v>
      </c>
      <c r="AY1126">
        <f t="shared" si="413"/>
        <v>-0.64811082300586986</v>
      </c>
      <c r="AZ1126">
        <f>INDEX(Model_Assumptions[Values],9)*((INDEX(Model_Scenarios[GR Weight],1)*$AG1126)+(INDEX(Model_Scenarios[GP Weight],1)*$AH1126)+(INDEX(Model_Scenarios[LTV Weight],1)*$AI1126))-(INDEX(Model_Scenarios[LTV Weight],1)*$AP1126)-(INDEX(Model_Scenarios[GP Weight],1)*($AS1126+$AV1126+$AY1126))</f>
        <v>2.3483667781436459</v>
      </c>
      <c r="BA1126">
        <f>INDEX(Model_Assumptions[Values],9)*((INDEX(Model_Scenarios[GR Weight],2)*$AG1126)+(INDEX(Model_Scenarios[GP Weight],2)*$AH1126)+(INDEX(Model_Scenarios[LTV Weight],2)*$AI1126))-(INDEX(Model_Scenarios[LTV Weight],2)*$AP1126)-(INDEX(Model_Scenarios[GP Weight],2)*($AS1126+$AV1126+$AY1126))</f>
        <v>2.2086245612019759</v>
      </c>
      <c r="BB1126">
        <f>INDEX(Model_Assumptions[Values],9)*((INDEX(Model_Scenarios[GR Weight],3)*$AG1126)+(INDEX(Model_Scenarios[GP Weight],3)*$AH1126)+(INDEX(Model_Scenarios[LTV Weight],3)*$AI1126))-(INDEX(Model_Scenarios[LTV Weight],3)*$AP1126)-(INDEX(Model_Scenarios[GP Weight],3)*($AS1126+$AV1126+$AY1126))</f>
        <v>1.9515360883608701</v>
      </c>
      <c r="BC1126">
        <f>INDEX(Model_Assumptions[Values],9)*((INDEX(Model_Scenarios[GR Weight],4)*$AG1126)+(INDEX(Model_Scenarios[GP Weight],4)*$AH1126)+(INDEX(Model_Scenarios[LTV Weight],4)*$AI1126))-(INDEX(Model_Scenarios[LTV Weight],4)*$AP1126)-(INDEX(Model_Scenarios[GP Weight],4)*($AS1126+$AV1126+$AY1126))</f>
        <v>1.7616354986464673</v>
      </c>
      <c r="BD1126">
        <f>INDEX(Model_Assumptions[Values],9)*((INDEX(Model_Scenarios[GR Weight],5)*$AG1126)+(INDEX(Model_Scenarios[GP Weight],5)*$AH1126)+(INDEX(Model_Scenarios[LTV Weight],5)*$AI1126))-(INDEX(Model_Scenarios[LTV Weight],5)*$AP1126)-(INDEX(Model_Scenarios[GP Weight],5)*($AS1126+$AV1126+$AY1126))</f>
        <v>1.9569025390491341</v>
      </c>
    </row>
    <row r="1127" spans="1:56" x14ac:dyDescent="0.25">
      <c r="A1127">
        <v>1126</v>
      </c>
      <c r="B1127">
        <v>23</v>
      </c>
      <c r="C1127" s="3">
        <v>26</v>
      </c>
      <c r="D1127" s="4">
        <v>0.5</v>
      </c>
      <c r="E1127" t="str">
        <v>SKU-1029</v>
      </c>
      <c r="F1127" t="str">
        <v>Raise</v>
      </c>
      <c r="G1127" t="str">
        <v>Full</v>
      </c>
      <c r="H1127">
        <v>148.11000000000001</v>
      </c>
      <c r="I1127">
        <v>69.64</v>
      </c>
      <c r="J1127">
        <v>27</v>
      </c>
      <c r="K1127">
        <v>3998.9700000000003</v>
      </c>
      <c r="L1127">
        <v>2118.6900000000005</v>
      </c>
      <c r="M1127">
        <v>0.52980892579839323</v>
      </c>
      <c r="N1127">
        <v>164.85971574016031</v>
      </c>
      <c r="O1127">
        <v>917.56260924416802</v>
      </c>
      <c r="P1127">
        <v>987.20260924416789</v>
      </c>
      <c r="Q1127">
        <v>1774.9243566264481</v>
      </c>
      <c r="R1127">
        <v>1294.2156767067852</v>
      </c>
      <c r="S1127">
        <v>1</v>
      </c>
      <c r="T1127">
        <f t="shared" si="391"/>
        <v>156.48485787008016</v>
      </c>
      <c r="U1127">
        <f t="shared" si="392"/>
        <v>5.6544850922153451E-2</v>
      </c>
      <c r="V1127">
        <f>IF($F1127="Reduce", INDEX(Model_Assumptions[Values], 2), INDEX(Model_Assumptions[Values], 1))</f>
        <v>-0.4</v>
      </c>
      <c r="W1127">
        <f t="shared" si="393"/>
        <v>26.389315610040743</v>
      </c>
      <c r="X1127">
        <f t="shared" si="406"/>
        <v>4129.5283025259132</v>
      </c>
      <c r="Y1127">
        <f t="shared" si="394"/>
        <v>2291.7763634426756</v>
      </c>
      <c r="Z1127">
        <f t="shared" si="395"/>
        <v>130.55830252591295</v>
      </c>
      <c r="AA1127">
        <f t="shared" si="396"/>
        <v>173.08636344267507</v>
      </c>
      <c r="AB1127">
        <f t="shared" si="407"/>
        <v>0.55497291592380227</v>
      </c>
      <c r="AC1127">
        <f t="shared" si="397"/>
        <v>2.5163990125409041E-2</v>
      </c>
      <c r="AD1127">
        <f t="shared" si="398"/>
        <v>2.5163990125409041E-2</v>
      </c>
      <c r="AE1127">
        <f t="shared" si="399"/>
        <v>0.5</v>
      </c>
      <c r="AF1127">
        <f t="shared" si="408"/>
        <v>647.10783835339259</v>
      </c>
      <c r="AG1127">
        <f t="shared" si="400"/>
        <v>0.14228816781610021</v>
      </c>
      <c r="AH1127">
        <f t="shared" si="401"/>
        <v>0.17533013164865438</v>
      </c>
      <c r="AI1127">
        <f t="shared" si="409"/>
        <v>0.5</v>
      </c>
      <c r="AJ1127">
        <f>MAX(0, $R1127 - $AA1127) * INDEX(Model_Assumptions[Values], 7)</f>
        <v>2242.2586265282202</v>
      </c>
      <c r="AK1127">
        <f>MAX(0, INDEX(Model_Assumptions[Values], 4) - $AD1127)</f>
        <v>2.4836009874590961E-2</v>
      </c>
      <c r="AL1127">
        <f>MAX(0, INDEX(Model_Assumptions[Values], 5) - $AC1127)</f>
        <v>0</v>
      </c>
      <c r="AM1127">
        <f>INDEX(Model_Assumptions[Values], 6) * MAX(0, INDEX(Model_Assumptions[Values], 3) - $AB1127)^2</f>
        <v>0</v>
      </c>
      <c r="AN1127">
        <f t="shared" si="402"/>
        <v>2252.3898295907238</v>
      </c>
      <c r="AO1127" cm="1">
        <f t="array" ref="AO1127">IFERROR(STDEV(IF($E$2:$E$2201=$E1127, $AJ$2:$AJ$2201)), 0)</f>
        <v>196.15001189356241</v>
      </c>
      <c r="AP1127">
        <f t="shared" si="410"/>
        <v>-5.1650280133559739E-2</v>
      </c>
      <c r="AQ1127">
        <f t="shared" si="403"/>
        <v>2.5739685618909967E-2</v>
      </c>
      <c r="AR1127" cm="1">
        <f t="array" ref="AR1127">IFERROR(STDEV(IF($E$2:$E$2201=$E1127, $AK$2:$AK$2201)), 0)</f>
        <v>1.3946834103799792E-2</v>
      </c>
      <c r="AS1127">
        <f t="shared" si="411"/>
        <v>-6.4794328059928699E-2</v>
      </c>
      <c r="AT1127">
        <f t="shared" si="404"/>
        <v>4.0738240784529648E-3</v>
      </c>
      <c r="AU1127" cm="1">
        <f t="array" ref="AU1127">IFERROR(STDEV(IF($E$2:$E$2201=$E1127, $AL$2:$AL$2201)), 0)</f>
        <v>6.2856905545242972E-3</v>
      </c>
      <c r="AV1127">
        <f t="shared" si="412"/>
        <v>-0.64811082300586986</v>
      </c>
      <c r="AW1127">
        <f t="shared" si="405"/>
        <v>0</v>
      </c>
      <c r="AX1127" cm="1">
        <f t="array" ref="AX1127">IFERROR(STDEV(IF($E$2:$E$2201=$E1127, $AM$2:$AM$2201)), 0)</f>
        <v>0</v>
      </c>
      <c r="AY1127">
        <f t="shared" si="413"/>
        <v>-0.64811082300586986</v>
      </c>
      <c r="AZ1127">
        <f>INDEX(Model_Assumptions[Values],9)*((INDEX(Model_Scenarios[GR Weight],1)*$AG1127)+(INDEX(Model_Scenarios[GP Weight],1)*$AH1127)+(INDEX(Model_Scenarios[LTV Weight],1)*$AI1127))-(INDEX(Model_Scenarios[LTV Weight],1)*$AP1127)-(INDEX(Model_Scenarios[GP Weight],1)*($AS1127+$AV1127+$AY1127))</f>
        <v>2.3362309712463922</v>
      </c>
      <c r="BA1127">
        <f>INDEX(Model_Assumptions[Values],9)*((INDEX(Model_Scenarios[GR Weight],2)*$AG1127)+(INDEX(Model_Scenarios[GP Weight],2)*$AH1127)+(INDEX(Model_Scenarios[LTV Weight],2)*$AI1127))-(INDEX(Model_Scenarios[LTV Weight],2)*$AP1127)-(INDEX(Model_Scenarios[GP Weight],2)*($AS1127+$AV1127+$AY1127))</f>
        <v>2.2128221344118768</v>
      </c>
      <c r="BB1127">
        <f>INDEX(Model_Assumptions[Values],9)*((INDEX(Model_Scenarios[GR Weight],3)*$AG1127)+(INDEX(Model_Scenarios[GP Weight],3)*$AH1127)+(INDEX(Model_Scenarios[LTV Weight],3)*$AI1127))-(INDEX(Model_Scenarios[LTV Weight],3)*$AP1127)-(INDEX(Model_Scenarios[GP Weight],3)*($AS1127+$AV1127+$AY1127))</f>
        <v>1.9817036431337782</v>
      </c>
      <c r="BC1127">
        <f>INDEX(Model_Assumptions[Values],9)*((INDEX(Model_Scenarios[GR Weight],4)*$AG1127)+(INDEX(Model_Scenarios[GP Weight],4)*$AH1127)+(INDEX(Model_Scenarios[LTV Weight],4)*$AI1127))-(INDEX(Model_Scenarios[LTV Weight],4)*$AP1127)-(INDEX(Model_Scenarios[GP Weight],4)*($AS1127+$AV1127+$AY1127))</f>
        <v>1.797682699028472</v>
      </c>
      <c r="BD1127">
        <f>INDEX(Model_Assumptions[Values],9)*((INDEX(Model_Scenarios[GR Weight],5)*$AG1127)+(INDEX(Model_Scenarios[GP Weight],5)*$AH1127)+(INDEX(Model_Scenarios[LTV Weight],5)*$AI1127))-(INDEX(Model_Scenarios[LTV Weight],5)*$AP1127)-(INDEX(Model_Scenarios[GP Weight],5)*($AS1127+$AV1127+$AY1127))</f>
        <v>2.0109173856227072</v>
      </c>
    </row>
    <row r="1128" spans="1:56" x14ac:dyDescent="0.25">
      <c r="A1128">
        <v>1127</v>
      </c>
      <c r="B1128">
        <v>23</v>
      </c>
      <c r="C1128" s="3">
        <v>27</v>
      </c>
      <c r="D1128" s="4">
        <v>0.52</v>
      </c>
      <c r="E1128" t="str">
        <v>SKU-1029</v>
      </c>
      <c r="F1128" t="str">
        <v>Raise</v>
      </c>
      <c r="G1128" t="str">
        <v>Full</v>
      </c>
      <c r="H1128">
        <v>148.11000000000001</v>
      </c>
      <c r="I1128">
        <v>69.64</v>
      </c>
      <c r="J1128">
        <v>27</v>
      </c>
      <c r="K1128">
        <v>3998.9700000000003</v>
      </c>
      <c r="L1128">
        <v>2118.6900000000005</v>
      </c>
      <c r="M1128">
        <v>0.52980892579839323</v>
      </c>
      <c r="N1128">
        <v>164.85971574016031</v>
      </c>
      <c r="O1128">
        <v>917.56260924416802</v>
      </c>
      <c r="P1128">
        <v>987.20260924416789</v>
      </c>
      <c r="Q1128">
        <v>1774.9243566264481</v>
      </c>
      <c r="R1128">
        <v>1294.2156767067852</v>
      </c>
      <c r="S1128">
        <v>1</v>
      </c>
      <c r="T1128">
        <f t="shared" si="391"/>
        <v>156.81985218488336</v>
      </c>
      <c r="U1128">
        <f t="shared" si="392"/>
        <v>5.8806644959039533E-2</v>
      </c>
      <c r="V1128">
        <f>IF($F1128="Reduce", INDEX(Model_Assumptions[Values], 2), INDEX(Model_Assumptions[Values], 1))</f>
        <v>-0.4</v>
      </c>
      <c r="W1128">
        <f t="shared" si="393"/>
        <v>26.364888234442372</v>
      </c>
      <c r="X1128">
        <f t="shared" si="406"/>
        <v>4134.5378757962235</v>
      </c>
      <c r="Y1128">
        <f t="shared" si="394"/>
        <v>2298.4870591496565</v>
      </c>
      <c r="Z1128">
        <f t="shared" si="395"/>
        <v>135.56787579622323</v>
      </c>
      <c r="AA1128">
        <f t="shared" si="396"/>
        <v>179.79705914965598</v>
      </c>
      <c r="AB1128">
        <f t="shared" si="407"/>
        <v>0.55592357071030996</v>
      </c>
      <c r="AC1128">
        <f t="shared" si="397"/>
        <v>2.6114644911916729E-2</v>
      </c>
      <c r="AD1128">
        <f t="shared" si="398"/>
        <v>2.6114644911916729E-2</v>
      </c>
      <c r="AE1128">
        <f t="shared" si="399"/>
        <v>0.51999999999999946</v>
      </c>
      <c r="AF1128">
        <f t="shared" si="408"/>
        <v>621.22352481925759</v>
      </c>
      <c r="AG1128">
        <f t="shared" si="400"/>
        <v>0.14774782061781677</v>
      </c>
      <c r="AH1128">
        <f t="shared" si="401"/>
        <v>0.1821278200300889</v>
      </c>
      <c r="AI1128">
        <f t="shared" si="409"/>
        <v>0.48000000000000054</v>
      </c>
      <c r="AJ1128">
        <f>MAX(0, $R1128 - $AA1128) * INDEX(Model_Assumptions[Values], 7)</f>
        <v>2228.8372351142584</v>
      </c>
      <c r="AK1128">
        <f>MAX(0, INDEX(Model_Assumptions[Values], 4) - $AD1128)</f>
        <v>2.3885355088083274E-2</v>
      </c>
      <c r="AL1128">
        <f>MAX(0, INDEX(Model_Assumptions[Values], 5) - $AC1128)</f>
        <v>0</v>
      </c>
      <c r="AM1128">
        <f>INDEX(Model_Assumptions[Values], 6) * MAX(0, INDEX(Model_Assumptions[Values], 3) - $AB1128)^2</f>
        <v>0</v>
      </c>
      <c r="AN1128">
        <f t="shared" si="402"/>
        <v>2252.3898295907238</v>
      </c>
      <c r="AO1128" cm="1">
        <f t="array" ref="AO1128">IFERROR(STDEV(IF($E$2:$E$2201=$E1128, $AJ$2:$AJ$2201)), 0)</f>
        <v>196.15001189356241</v>
      </c>
      <c r="AP1128">
        <f t="shared" si="410"/>
        <v>-0.12007439739155271</v>
      </c>
      <c r="AQ1128">
        <f t="shared" si="403"/>
        <v>2.5739685618909967E-2</v>
      </c>
      <c r="AR1128" cm="1">
        <f t="array" ref="AR1128">IFERROR(STDEV(IF($E$2:$E$2201=$E1128, $AK$2:$AK$2201)), 0)</f>
        <v>1.3946834103799792E-2</v>
      </c>
      <c r="AS1128">
        <f t="shared" si="411"/>
        <v>-0.13295709384837981</v>
      </c>
      <c r="AT1128">
        <f t="shared" si="404"/>
        <v>4.0738240784529648E-3</v>
      </c>
      <c r="AU1128" cm="1">
        <f t="array" ref="AU1128">IFERROR(STDEV(IF($E$2:$E$2201=$E1128, $AL$2:$AL$2201)), 0)</f>
        <v>6.2856905545242972E-3</v>
      </c>
      <c r="AV1128">
        <f t="shared" si="412"/>
        <v>-0.64811082300586986</v>
      </c>
      <c r="AW1128">
        <f t="shared" si="405"/>
        <v>0</v>
      </c>
      <c r="AX1128" cm="1">
        <f t="array" ref="AX1128">IFERROR(STDEV(IF($E$2:$E$2201=$E1128, $AM$2:$AM$2201)), 0)</f>
        <v>0</v>
      </c>
      <c r="AY1128">
        <f t="shared" si="413"/>
        <v>-0.64811082300586986</v>
      </c>
      <c r="AZ1128">
        <f>INDEX(Model_Assumptions[Values],9)*((INDEX(Model_Scenarios[GR Weight],1)*$AG1128)+(INDEX(Model_Scenarios[GP Weight],1)*$AH1128)+(INDEX(Model_Scenarios[LTV Weight],1)*$AI1128))-(INDEX(Model_Scenarios[LTV Weight],1)*$AP1128)-(INDEX(Model_Scenarios[GP Weight],1)*($AS1128+$AV1128+$AY1128))</f>
        <v>2.3239152122232092</v>
      </c>
      <c r="BA1128">
        <f>INDEX(Model_Assumptions[Values],9)*((INDEX(Model_Scenarios[GR Weight],2)*$AG1128)+(INDEX(Model_Scenarios[GP Weight],2)*$AH1128)+(INDEX(Model_Scenarios[LTV Weight],2)*$AI1128))-(INDEX(Model_Scenarios[LTV Weight],2)*$AP1128)-(INDEX(Model_Scenarios[GP Weight],2)*($AS1128+$AV1128+$AY1128))</f>
        <v>2.2168227917699861</v>
      </c>
      <c r="BB1128">
        <f>INDEX(Model_Assumptions[Values],9)*((INDEX(Model_Scenarios[GR Weight],3)*$AG1128)+(INDEX(Model_Scenarios[GP Weight],3)*$AH1128)+(INDEX(Model_Scenarios[LTV Weight],3)*$AI1128))-(INDEX(Model_Scenarios[LTV Weight],3)*$AP1128)-(INDEX(Model_Scenarios[GP Weight],3)*($AS1128+$AV1128+$AY1128))</f>
        <v>2.0116507787325904</v>
      </c>
      <c r="BC1128">
        <f>INDEX(Model_Assumptions[Values],9)*((INDEX(Model_Scenarios[GR Weight],4)*$AG1128)+(INDEX(Model_Scenarios[GP Weight],4)*$AH1128)+(INDEX(Model_Scenarios[LTV Weight],4)*$AI1128))-(INDEX(Model_Scenarios[LTV Weight],4)*$AP1128)-(INDEX(Model_Scenarios[GP Weight],4)*($AS1128+$AV1128+$AY1128))</f>
        <v>1.8335172493023433</v>
      </c>
      <c r="BD1128">
        <f>INDEX(Model_Assumptions[Values],9)*((INDEX(Model_Scenarios[GR Weight],5)*$AG1128)+(INDEX(Model_Scenarios[GP Weight],5)*$AH1128)+(INDEX(Model_Scenarios[LTV Weight],5)*$AI1128))-(INDEX(Model_Scenarios[LTV Weight],5)*$AP1128)-(INDEX(Model_Scenarios[GP Weight],5)*($AS1128+$AV1128+$AY1128))</f>
        <v>2.0646662319715157</v>
      </c>
    </row>
    <row r="1129" spans="1:56" x14ac:dyDescent="0.25">
      <c r="A1129">
        <v>1128</v>
      </c>
      <c r="B1129">
        <v>23</v>
      </c>
      <c r="C1129" s="3">
        <v>28</v>
      </c>
      <c r="D1129" s="4">
        <v>0.54</v>
      </c>
      <c r="E1129" t="str">
        <v>SKU-1029</v>
      </c>
      <c r="F1129" t="str">
        <v>Raise</v>
      </c>
      <c r="G1129" t="str">
        <v>Full</v>
      </c>
      <c r="H1129">
        <v>148.11000000000001</v>
      </c>
      <c r="I1129">
        <v>69.64</v>
      </c>
      <c r="J1129">
        <v>27</v>
      </c>
      <c r="K1129">
        <v>3998.9700000000003</v>
      </c>
      <c r="L1129">
        <v>2118.6900000000005</v>
      </c>
      <c r="M1129">
        <v>0.52980892579839323</v>
      </c>
      <c r="N1129">
        <v>164.85971574016031</v>
      </c>
      <c r="O1129">
        <v>917.56260924416802</v>
      </c>
      <c r="P1129">
        <v>987.20260924416789</v>
      </c>
      <c r="Q1129">
        <v>1774.9243566264481</v>
      </c>
      <c r="R1129">
        <v>1294.2156767067852</v>
      </c>
      <c r="S1129">
        <v>1</v>
      </c>
      <c r="T1129">
        <f t="shared" si="391"/>
        <v>157.15484649968658</v>
      </c>
      <c r="U1129">
        <f t="shared" si="392"/>
        <v>6.1068438995925796E-2</v>
      </c>
      <c r="V1129">
        <f>IF($F1129="Reduce", INDEX(Model_Assumptions[Values], 2), INDEX(Model_Assumptions[Values], 1))</f>
        <v>-0.4</v>
      </c>
      <c r="W1129">
        <f t="shared" si="393"/>
        <v>26.340460858844004</v>
      </c>
      <c r="X1129">
        <f t="shared" si="406"/>
        <v>4139.5310830026319</v>
      </c>
      <c r="Y1129">
        <f t="shared" si="394"/>
        <v>2305.1813887927356</v>
      </c>
      <c r="Z1129">
        <f t="shared" si="395"/>
        <v>140.56108300263168</v>
      </c>
      <c r="AA1129">
        <f t="shared" si="396"/>
        <v>186.49138879273505</v>
      </c>
      <c r="AB1129">
        <f t="shared" si="407"/>
        <v>0.55687017262850447</v>
      </c>
      <c r="AC1129">
        <f t="shared" si="397"/>
        <v>2.7061246830111241E-2</v>
      </c>
      <c r="AD1129">
        <f t="shared" si="398"/>
        <v>2.7061246830111241E-2</v>
      </c>
      <c r="AE1129">
        <f t="shared" si="399"/>
        <v>0.54000000000000059</v>
      </c>
      <c r="AF1129">
        <f t="shared" si="408"/>
        <v>595.33921128512043</v>
      </c>
      <c r="AG1129">
        <f t="shared" si="400"/>
        <v>0.1531896369648468</v>
      </c>
      <c r="AH1129">
        <f t="shared" si="401"/>
        <v>0.18890893018963806</v>
      </c>
      <c r="AI1129">
        <f t="shared" si="409"/>
        <v>0.45999999999999941</v>
      </c>
      <c r="AJ1129">
        <f>MAX(0, $R1129 - $AA1129) * INDEX(Model_Assumptions[Values], 7)</f>
        <v>2215.4485758281003</v>
      </c>
      <c r="AK1129">
        <f>MAX(0, INDEX(Model_Assumptions[Values], 4) - $AD1129)</f>
        <v>2.2938753169888762E-2</v>
      </c>
      <c r="AL1129">
        <f>MAX(0, INDEX(Model_Assumptions[Values], 5) - $AC1129)</f>
        <v>0</v>
      </c>
      <c r="AM1129">
        <f>INDEX(Model_Assumptions[Values], 6) * MAX(0, INDEX(Model_Assumptions[Values], 3) - $AB1129)^2</f>
        <v>0</v>
      </c>
      <c r="AN1129">
        <f t="shared" si="402"/>
        <v>2252.3898295907238</v>
      </c>
      <c r="AO1129" cm="1">
        <f t="array" ref="AO1129">IFERROR(STDEV(IF($E$2:$E$2201=$E1129, $AJ$2:$AJ$2201)), 0)</f>
        <v>196.15001189356241</v>
      </c>
      <c r="AP1129">
        <f t="shared" si="410"/>
        <v>-0.18833164171648947</v>
      </c>
      <c r="AQ1129">
        <f t="shared" si="403"/>
        <v>2.5739685618909967E-2</v>
      </c>
      <c r="AR1129" cm="1">
        <f t="array" ref="AR1129">IFERROR(STDEV(IF($E$2:$E$2201=$E1129, $AK$2:$AK$2201)), 0)</f>
        <v>1.3946834103799792E-2</v>
      </c>
      <c r="AS1129">
        <f t="shared" si="411"/>
        <v>-0.2008292654931699</v>
      </c>
      <c r="AT1129">
        <f t="shared" si="404"/>
        <v>4.0738240784529648E-3</v>
      </c>
      <c r="AU1129" cm="1">
        <f t="array" ref="AU1129">IFERROR(STDEV(IF($E$2:$E$2201=$E1129, $AL$2:$AL$2201)), 0)</f>
        <v>6.2856905545242972E-3</v>
      </c>
      <c r="AV1129">
        <f t="shared" si="412"/>
        <v>-0.64811082300586986</v>
      </c>
      <c r="AW1129">
        <f t="shared" si="405"/>
        <v>0</v>
      </c>
      <c r="AX1129" cm="1">
        <f t="array" ref="AX1129">IFERROR(STDEV(IF($E$2:$E$2201=$E1129, $AM$2:$AM$2201)), 0)</f>
        <v>0</v>
      </c>
      <c r="AY1129">
        <f t="shared" si="413"/>
        <v>-0.64811082300586986</v>
      </c>
      <c r="AZ1129">
        <f>INDEX(Model_Assumptions[Values],9)*((INDEX(Model_Scenarios[GR Weight],1)*$AG1129)+(INDEX(Model_Scenarios[GP Weight],1)*$AH1129)+(INDEX(Model_Scenarios[LTV Weight],1)*$AI1129))-(INDEX(Model_Scenarios[LTV Weight],1)*$AP1129)-(INDEX(Model_Scenarios[GP Weight],1)*($AS1129+$AV1129+$AY1129))</f>
        <v>2.3114196881009228</v>
      </c>
      <c r="BA1129">
        <f>INDEX(Model_Assumptions[Values],9)*((INDEX(Model_Scenarios[GR Weight],2)*$AG1129)+(INDEX(Model_Scenarios[GP Weight],2)*$AH1129)+(INDEX(Model_Scenarios[LTV Weight],2)*$AI1129))-(INDEX(Model_Scenarios[LTV Weight],2)*$AP1129)-(INDEX(Model_Scenarios[GP Weight],2)*($AS1129+$AV1129+$AY1129))</f>
        <v>2.2206269073299714</v>
      </c>
      <c r="BB1129">
        <f>INDEX(Model_Assumptions[Values],9)*((INDEX(Model_Scenarios[GR Weight],3)*$AG1129)+(INDEX(Model_Scenarios[GP Weight],3)*$AH1129)+(INDEX(Model_Scenarios[LTV Weight],3)*$AI1129))-(INDEX(Model_Scenarios[LTV Weight],3)*$AP1129)-(INDEX(Model_Scenarios[GP Weight],3)*($AS1129+$AV1129+$AY1129))</f>
        <v>2.041378149751238</v>
      </c>
      <c r="BC1129">
        <f>INDEX(Model_Assumptions[Values],9)*((INDEX(Model_Scenarios[GR Weight],4)*$AG1129)+(INDEX(Model_Scenarios[GP Weight],4)*$AH1129)+(INDEX(Model_Scenarios[LTV Weight],4)*$AI1129))-(INDEX(Model_Scenarios[LTV Weight],4)*$AP1129)-(INDEX(Model_Scenarios[GP Weight],4)*($AS1129+$AV1129+$AY1129))</f>
        <v>1.8691398040620126</v>
      </c>
      <c r="BD1129">
        <f>INDEX(Model_Assumptions[Values],9)*((INDEX(Model_Scenarios[GR Weight],5)*$AG1129)+(INDEX(Model_Scenarios[GP Weight],5)*$AH1129)+(INDEX(Model_Scenarios[LTV Weight],5)*$AI1129))-(INDEX(Model_Scenarios[LTV Weight],5)*$AP1129)-(INDEX(Model_Scenarios[GP Weight],5)*($AS1129+$AV1129+$AY1129))</f>
        <v>2.1181501067431734</v>
      </c>
    </row>
    <row r="1130" spans="1:56" x14ac:dyDescent="0.25">
      <c r="A1130">
        <v>1129</v>
      </c>
      <c r="B1130">
        <v>23</v>
      </c>
      <c r="C1130" s="3">
        <v>29</v>
      </c>
      <c r="D1130" s="4">
        <v>0.56000000000000005</v>
      </c>
      <c r="E1130" t="str">
        <v>SKU-1029</v>
      </c>
      <c r="F1130" t="str">
        <v>Raise</v>
      </c>
      <c r="G1130" t="str">
        <v>Full</v>
      </c>
      <c r="H1130">
        <v>148.11000000000001</v>
      </c>
      <c r="I1130">
        <v>69.64</v>
      </c>
      <c r="J1130">
        <v>27</v>
      </c>
      <c r="K1130">
        <v>3998.9700000000003</v>
      </c>
      <c r="L1130">
        <v>2118.6900000000005</v>
      </c>
      <c r="M1130">
        <v>0.52980892579839323</v>
      </c>
      <c r="N1130">
        <v>164.85971574016031</v>
      </c>
      <c r="O1130">
        <v>917.56260924416802</v>
      </c>
      <c r="P1130">
        <v>987.20260924416789</v>
      </c>
      <c r="Q1130">
        <v>1774.9243566264481</v>
      </c>
      <c r="R1130">
        <v>1294.2156767067852</v>
      </c>
      <c r="S1130">
        <v>1</v>
      </c>
      <c r="T1130">
        <f t="shared" si="391"/>
        <v>157.48984081448978</v>
      </c>
      <c r="U1130">
        <f t="shared" si="392"/>
        <v>6.3330233032811878E-2</v>
      </c>
      <c r="V1130">
        <f>IF($F1130="Reduce", INDEX(Model_Assumptions[Values], 2), INDEX(Model_Assumptions[Values], 1))</f>
        <v>-0.4</v>
      </c>
      <c r="W1130">
        <f t="shared" si="393"/>
        <v>26.316033483245629</v>
      </c>
      <c r="X1130">
        <f t="shared" si="406"/>
        <v>4144.5079241451376</v>
      </c>
      <c r="Y1130">
        <f t="shared" si="394"/>
        <v>2311.8593523719119</v>
      </c>
      <c r="Z1130">
        <f t="shared" si="395"/>
        <v>145.53792414513737</v>
      </c>
      <c r="AA1130">
        <f t="shared" si="396"/>
        <v>193.16935237191137</v>
      </c>
      <c r="AB1130">
        <f t="shared" si="407"/>
        <v>0.5578127475407747</v>
      </c>
      <c r="AC1130">
        <f t="shared" si="397"/>
        <v>2.8003821742381474E-2</v>
      </c>
      <c r="AD1130">
        <f t="shared" si="398"/>
        <v>2.8003821742381474E-2</v>
      </c>
      <c r="AE1130">
        <f t="shared" si="399"/>
        <v>0.56000000000000005</v>
      </c>
      <c r="AF1130">
        <f t="shared" si="408"/>
        <v>569.45489775098542</v>
      </c>
      <c r="AG1130">
        <f t="shared" si="400"/>
        <v>0.1586136168571893</v>
      </c>
      <c r="AH1130">
        <f t="shared" si="401"/>
        <v>0.19567346212730097</v>
      </c>
      <c r="AI1130">
        <f t="shared" si="409"/>
        <v>0.43999999999999995</v>
      </c>
      <c r="AJ1130">
        <f>MAX(0, $R1130 - $AA1130) * INDEX(Model_Assumptions[Values], 7)</f>
        <v>2202.0926486697476</v>
      </c>
      <c r="AK1130">
        <f>MAX(0, INDEX(Model_Assumptions[Values], 4) - $AD1130)</f>
        <v>2.1996178257618529E-2</v>
      </c>
      <c r="AL1130">
        <f>MAX(0, INDEX(Model_Assumptions[Values], 5) - $AC1130)</f>
        <v>0</v>
      </c>
      <c r="AM1130">
        <f>INDEX(Model_Assumptions[Values], 6) * MAX(0, INDEX(Model_Assumptions[Values], 3) - $AB1130)^2</f>
        <v>0</v>
      </c>
      <c r="AN1130">
        <f t="shared" si="402"/>
        <v>2252.3898295907238</v>
      </c>
      <c r="AO1130" cm="1">
        <f t="array" ref="AO1130">IFERROR(STDEV(IF($E$2:$E$2201=$E1130, $AJ$2:$AJ$2201)), 0)</f>
        <v>196.15001189356241</v>
      </c>
      <c r="AP1130">
        <f t="shared" si="410"/>
        <v>-0.25642201310836082</v>
      </c>
      <c r="AQ1130">
        <f t="shared" si="403"/>
        <v>2.5739685618909967E-2</v>
      </c>
      <c r="AR1130" cm="1">
        <f t="array" ref="AR1130">IFERROR(STDEV(IF($E$2:$E$2201=$E1130, $AK$2:$AK$2201)), 0)</f>
        <v>1.3946834103799792E-2</v>
      </c>
      <c r="AS1130">
        <f t="shared" si="411"/>
        <v>-0.26841269734982548</v>
      </c>
      <c r="AT1130">
        <f t="shared" si="404"/>
        <v>4.0738240784529648E-3</v>
      </c>
      <c r="AU1130" cm="1">
        <f t="array" ref="AU1130">IFERROR(STDEV(IF($E$2:$E$2201=$E1130, $AL$2:$AL$2201)), 0)</f>
        <v>6.2856905545242972E-3</v>
      </c>
      <c r="AV1130">
        <f t="shared" si="412"/>
        <v>-0.64811082300586986</v>
      </c>
      <c r="AW1130">
        <f t="shared" si="405"/>
        <v>0</v>
      </c>
      <c r="AX1130" cm="1">
        <f t="array" ref="AX1130">IFERROR(STDEV(IF($E$2:$E$2201=$E1130, $AM$2:$AM$2201)), 0)</f>
        <v>0</v>
      </c>
      <c r="AY1130">
        <f t="shared" si="413"/>
        <v>-0.64811082300586986</v>
      </c>
      <c r="AZ1130">
        <f>INDEX(Model_Assumptions[Values],9)*((INDEX(Model_Scenarios[GR Weight],1)*$AG1130)+(INDEX(Model_Scenarios[GP Weight],1)*$AH1130)+(INDEX(Model_Scenarios[LTV Weight],1)*$AI1130))-(INDEX(Model_Scenarios[LTV Weight],1)*$AP1130)-(INDEX(Model_Scenarios[GP Weight],1)*($AS1130+$AV1130+$AY1130))</f>
        <v>2.2987445843150902</v>
      </c>
      <c r="BA1130">
        <f>INDEX(Model_Assumptions[Values],9)*((INDEX(Model_Scenarios[GR Weight],2)*$AG1130)+(INDEX(Model_Scenarios[GP Weight],2)*$AH1130)+(INDEX(Model_Scenarios[LTV Weight],2)*$AI1130))-(INDEX(Model_Scenarios[LTV Weight],2)*$AP1130)-(INDEX(Model_Scenarios[GP Weight],2)*($AS1130+$AV1130+$AY1130))</f>
        <v>2.2242348519629407</v>
      </c>
      <c r="BB1130">
        <f>INDEX(Model_Assumptions[Values],9)*((INDEX(Model_Scenarios[GR Weight],3)*$AG1130)+(INDEX(Model_Scenarios[GP Weight],3)*$AH1130)+(INDEX(Model_Scenarios[LTV Weight],3)*$AI1130))-(INDEX(Model_Scenarios[LTV Weight],3)*$AP1130)-(INDEX(Model_Scenarios[GP Weight],3)*($AS1130+$AV1130+$AY1130))</f>
        <v>2.0708864052141553</v>
      </c>
      <c r="BC1130">
        <f>INDEX(Model_Assumptions[Values],9)*((INDEX(Model_Scenarios[GR Weight],4)*$AG1130)+(INDEX(Model_Scenarios[GP Weight],4)*$AH1130)+(INDEX(Model_Scenarios[LTV Weight],4)*$AI1130))-(INDEX(Model_Scenarios[LTV Weight],4)*$AP1130)-(INDEX(Model_Scenarios[GP Weight],4)*($AS1130+$AV1130+$AY1130))</f>
        <v>1.904551012331914</v>
      </c>
      <c r="BD1130">
        <f>INDEX(Model_Assumptions[Values],9)*((INDEX(Model_Scenarios[GR Weight],5)*$AG1130)+(INDEX(Model_Scenarios[GP Weight],5)*$AH1130)+(INDEX(Model_Scenarios[LTV Weight],5)*$AI1130))-(INDEX(Model_Scenarios[LTV Weight],5)*$AP1130)-(INDEX(Model_Scenarios[GP Weight],5)*($AS1130+$AV1130+$AY1130))</f>
        <v>2.1713700298332181</v>
      </c>
    </row>
    <row r="1131" spans="1:56" x14ac:dyDescent="0.25">
      <c r="A1131">
        <v>1130</v>
      </c>
      <c r="B1131">
        <v>23</v>
      </c>
      <c r="C1131" s="3">
        <v>30</v>
      </c>
      <c r="D1131" s="4">
        <v>0.57999999999999996</v>
      </c>
      <c r="E1131" t="str">
        <v>SKU-1029</v>
      </c>
      <c r="F1131" t="str">
        <v>Raise</v>
      </c>
      <c r="G1131" t="str">
        <v>Full</v>
      </c>
      <c r="H1131">
        <v>148.11000000000001</v>
      </c>
      <c r="I1131">
        <v>69.64</v>
      </c>
      <c r="J1131">
        <v>27</v>
      </c>
      <c r="K1131">
        <v>3998.9700000000003</v>
      </c>
      <c r="L1131">
        <v>2118.6900000000005</v>
      </c>
      <c r="M1131">
        <v>0.52980892579839323</v>
      </c>
      <c r="N1131">
        <v>164.85971574016031</v>
      </c>
      <c r="O1131">
        <v>917.56260924416802</v>
      </c>
      <c r="P1131">
        <v>987.20260924416789</v>
      </c>
      <c r="Q1131">
        <v>1774.9243566264481</v>
      </c>
      <c r="R1131">
        <v>1294.2156767067852</v>
      </c>
      <c r="S1131">
        <v>1</v>
      </c>
      <c r="T1131">
        <f t="shared" si="391"/>
        <v>157.82483512929298</v>
      </c>
      <c r="U1131">
        <f t="shared" si="392"/>
        <v>6.5592027069697953E-2</v>
      </c>
      <c r="V1131">
        <f>IF($F1131="Reduce", INDEX(Model_Assumptions[Values], 2), INDEX(Model_Assumptions[Values], 1))</f>
        <v>-0.4</v>
      </c>
      <c r="W1131">
        <f t="shared" si="393"/>
        <v>26.291606107647262</v>
      </c>
      <c r="X1131">
        <f t="shared" si="406"/>
        <v>4149.4683992237415</v>
      </c>
      <c r="Y1131">
        <f t="shared" si="394"/>
        <v>2318.5209498871864</v>
      </c>
      <c r="Z1131">
        <f t="shared" si="395"/>
        <v>150.49839922374122</v>
      </c>
      <c r="AA1131">
        <f t="shared" si="396"/>
        <v>199.83094988718585</v>
      </c>
      <c r="AB1131">
        <f t="shared" si="407"/>
        <v>0.55875132108993086</v>
      </c>
      <c r="AC1131">
        <f t="shared" si="397"/>
        <v>2.8942395291537637E-2</v>
      </c>
      <c r="AD1131">
        <f t="shared" si="398"/>
        <v>2.8942395291537637E-2</v>
      </c>
      <c r="AE1131">
        <f t="shared" si="399"/>
        <v>0.57999999999999952</v>
      </c>
      <c r="AF1131">
        <f t="shared" si="408"/>
        <v>543.57058421685042</v>
      </c>
      <c r="AG1131">
        <f t="shared" si="400"/>
        <v>0.16401976029484527</v>
      </c>
      <c r="AH1131">
        <f t="shared" si="401"/>
        <v>0.20242141584307852</v>
      </c>
      <c r="AI1131">
        <f t="shared" si="409"/>
        <v>0.42000000000000048</v>
      </c>
      <c r="AJ1131">
        <f>MAX(0, $R1131 - $AA1131) * INDEX(Model_Assumptions[Values], 7)</f>
        <v>2188.7694536391987</v>
      </c>
      <c r="AK1131">
        <f>MAX(0, INDEX(Model_Assumptions[Values], 4) - $AD1131)</f>
        <v>2.1057604708462366E-2</v>
      </c>
      <c r="AL1131">
        <f>MAX(0, INDEX(Model_Assumptions[Values], 5) - $AC1131)</f>
        <v>0</v>
      </c>
      <c r="AM1131">
        <f>INDEX(Model_Assumptions[Values], 6) * MAX(0, INDEX(Model_Assumptions[Values], 3) - $AB1131)^2</f>
        <v>0</v>
      </c>
      <c r="AN1131">
        <f t="shared" si="402"/>
        <v>2252.3898295907238</v>
      </c>
      <c r="AO1131" cm="1">
        <f t="array" ref="AO1131">IFERROR(STDEV(IF($E$2:$E$2201=$E1131, $AJ$2:$AJ$2201)), 0)</f>
        <v>196.15001189356241</v>
      </c>
      <c r="AP1131">
        <f t="shared" si="410"/>
        <v>-0.32434551156717595</v>
      </c>
      <c r="AQ1131">
        <f t="shared" si="403"/>
        <v>2.5739685618909967E-2</v>
      </c>
      <c r="AR1131" cm="1">
        <f t="array" ref="AR1131">IFERROR(STDEV(IF($E$2:$E$2201=$E1131, $AK$2:$AK$2201)), 0)</f>
        <v>1.3946834103799792E-2</v>
      </c>
      <c r="AS1131">
        <f t="shared" si="411"/>
        <v>-0.33570922802989217</v>
      </c>
      <c r="AT1131">
        <f t="shared" si="404"/>
        <v>4.0738240784529648E-3</v>
      </c>
      <c r="AU1131" cm="1">
        <f t="array" ref="AU1131">IFERROR(STDEV(IF($E$2:$E$2201=$E1131, $AL$2:$AL$2201)), 0)</f>
        <v>6.2856905545242972E-3</v>
      </c>
      <c r="AV1131">
        <f t="shared" si="412"/>
        <v>-0.64811082300586986</v>
      </c>
      <c r="AW1131">
        <f t="shared" si="405"/>
        <v>0</v>
      </c>
      <c r="AX1131" cm="1">
        <f t="array" ref="AX1131">IFERROR(STDEV(IF($E$2:$E$2201=$E1131, $AM$2:$AM$2201)), 0)</f>
        <v>0</v>
      </c>
      <c r="AY1131">
        <f t="shared" si="413"/>
        <v>-0.64811082300586986</v>
      </c>
      <c r="AZ1131">
        <f>INDEX(Model_Assumptions[Values],9)*((INDEX(Model_Scenarios[GR Weight],1)*$AG1131)+(INDEX(Model_Scenarios[GP Weight],1)*$AH1131)+(INDEX(Model_Scenarios[LTV Weight],1)*$AI1131))-(INDEX(Model_Scenarios[LTV Weight],1)*$AP1131)-(INDEX(Model_Scenarios[GP Weight],1)*($AS1131+$AV1131+$AY1131))</f>
        <v>2.2858900847268679</v>
      </c>
      <c r="BA1131">
        <f>INDEX(Model_Assumptions[Values],9)*((INDEX(Model_Scenarios[GR Weight],2)*$AG1131)+(INDEX(Model_Scenarios[GP Weight],2)*$AH1131)+(INDEX(Model_Scenarios[LTV Weight],2)*$AI1131))-(INDEX(Model_Scenarios[LTV Weight],2)*$AP1131)-(INDEX(Model_Scenarios[GP Weight],2)*($AS1131+$AV1131+$AY1131))</f>
        <v>2.2276469933912049</v>
      </c>
      <c r="BB1131">
        <f>INDEX(Model_Assumptions[Values],9)*((INDEX(Model_Scenarios[GR Weight],3)*$AG1131)+(INDEX(Model_Scenarios[GP Weight],3)*$AH1131)+(INDEX(Model_Scenarios[LTV Weight],3)*$AI1131))-(INDEX(Model_Scenarios[LTV Weight],3)*$AP1131)-(INDEX(Model_Scenarios[GP Weight],3)*($AS1131+$AV1131+$AY1131))</f>
        <v>2.1001761886353867</v>
      </c>
      <c r="BC1131">
        <f>INDEX(Model_Assumptions[Values],9)*((INDEX(Model_Scenarios[GR Weight],4)*$AG1131)+(INDEX(Model_Scenarios[GP Weight],4)*$AH1131)+(INDEX(Model_Scenarios[LTV Weight],4)*$AI1131))-(INDEX(Model_Scenarios[LTV Weight],4)*$AP1131)-(INDEX(Model_Scenarios[GP Weight],4)*($AS1131+$AV1131+$AY1131))</f>
        <v>1.9397515176260911</v>
      </c>
      <c r="BD1131">
        <f>INDEX(Model_Assumptions[Values],9)*((INDEX(Model_Scenarios[GR Weight],5)*$AG1131)+(INDEX(Model_Scenarios[GP Weight],5)*$AH1131)+(INDEX(Model_Scenarios[LTV Weight],5)*$AI1131))-(INDEX(Model_Scenarios[LTV Weight],5)*$AP1131)-(INDEX(Model_Scenarios[GP Weight],5)*($AS1131+$AV1131+$AY1131))</f>
        <v>2.2243270124780032</v>
      </c>
    </row>
    <row r="1132" spans="1:56" x14ac:dyDescent="0.25">
      <c r="A1132">
        <v>1131</v>
      </c>
      <c r="B1132">
        <v>23</v>
      </c>
      <c r="C1132" s="3">
        <v>31</v>
      </c>
      <c r="D1132" s="4">
        <v>0.6</v>
      </c>
      <c r="E1132" t="str">
        <v>SKU-1029</v>
      </c>
      <c r="F1132" t="str">
        <v>Raise</v>
      </c>
      <c r="G1132" t="str">
        <v>Full</v>
      </c>
      <c r="H1132">
        <v>148.11000000000001</v>
      </c>
      <c r="I1132">
        <v>69.64</v>
      </c>
      <c r="J1132">
        <v>27</v>
      </c>
      <c r="K1132">
        <v>3998.9700000000003</v>
      </c>
      <c r="L1132">
        <v>2118.6900000000005</v>
      </c>
      <c r="M1132">
        <v>0.52980892579839323</v>
      </c>
      <c r="N1132">
        <v>164.85971574016031</v>
      </c>
      <c r="O1132">
        <v>917.56260924416802</v>
      </c>
      <c r="P1132">
        <v>987.20260924416789</v>
      </c>
      <c r="Q1132">
        <v>1774.9243566264481</v>
      </c>
      <c r="R1132">
        <v>1294.2156767067852</v>
      </c>
      <c r="S1132">
        <v>1</v>
      </c>
      <c r="T1132">
        <f t="shared" si="391"/>
        <v>158.1598294440962</v>
      </c>
      <c r="U1132">
        <f t="shared" si="392"/>
        <v>6.7853821106584222E-2</v>
      </c>
      <c r="V1132">
        <f>IF($F1132="Reduce", INDEX(Model_Assumptions[Values], 2), INDEX(Model_Assumptions[Values], 1))</f>
        <v>-0.4</v>
      </c>
      <c r="W1132">
        <f t="shared" si="393"/>
        <v>26.26717873204889</v>
      </c>
      <c r="X1132">
        <f t="shared" si="406"/>
        <v>4154.4125082384435</v>
      </c>
      <c r="Y1132">
        <f t="shared" si="394"/>
        <v>2325.166181338559</v>
      </c>
      <c r="Z1132">
        <f t="shared" si="395"/>
        <v>155.44250823844322</v>
      </c>
      <c r="AA1132">
        <f t="shared" si="396"/>
        <v>206.47618133855849</v>
      </c>
      <c r="AB1132">
        <f t="shared" si="407"/>
        <v>0.55968591870152962</v>
      </c>
      <c r="AC1132">
        <f t="shared" si="397"/>
        <v>2.987699290313639E-2</v>
      </c>
      <c r="AD1132">
        <f t="shared" si="398"/>
        <v>2.987699290313639E-2</v>
      </c>
      <c r="AE1132">
        <f t="shared" si="399"/>
        <v>0.60000000000000064</v>
      </c>
      <c r="AF1132">
        <f t="shared" si="408"/>
        <v>517.68627068271326</v>
      </c>
      <c r="AG1132">
        <f t="shared" si="400"/>
        <v>0.16940806727781471</v>
      </c>
      <c r="AH1132">
        <f t="shared" si="401"/>
        <v>0.20915279133697073</v>
      </c>
      <c r="AI1132">
        <f t="shared" si="409"/>
        <v>0.39999999999999936</v>
      </c>
      <c r="AJ1132">
        <f>MAX(0, $R1132 - $AA1132) * INDEX(Model_Assumptions[Values], 7)</f>
        <v>2175.4789907364534</v>
      </c>
      <c r="AK1132">
        <f>MAX(0, INDEX(Model_Assumptions[Values], 4) - $AD1132)</f>
        <v>2.0123007096863613E-2</v>
      </c>
      <c r="AL1132">
        <f>MAX(0, INDEX(Model_Assumptions[Values], 5) - $AC1132)</f>
        <v>0</v>
      </c>
      <c r="AM1132">
        <f>INDEX(Model_Assumptions[Values], 6) * MAX(0, INDEX(Model_Assumptions[Values], 3) - $AB1132)^2</f>
        <v>0</v>
      </c>
      <c r="AN1132">
        <f t="shared" si="402"/>
        <v>2252.3898295907238</v>
      </c>
      <c r="AO1132" cm="1">
        <f t="array" ref="AO1132">IFERROR(STDEV(IF($E$2:$E$2201=$E1132, $AJ$2:$AJ$2201)), 0)</f>
        <v>196.15001189356241</v>
      </c>
      <c r="AP1132">
        <f t="shared" si="410"/>
        <v>-0.3921021370929349</v>
      </c>
      <c r="AQ1132">
        <f t="shared" si="403"/>
        <v>2.5739685618909967E-2</v>
      </c>
      <c r="AR1132" cm="1">
        <f t="array" ref="AR1132">IFERROR(STDEV(IF($E$2:$E$2201=$E1132, $AK$2:$AK$2201)), 0)</f>
        <v>1.3946834103799792E-2</v>
      </c>
      <c r="AS1132">
        <f t="shared" si="411"/>
        <v>-0.40272068056764937</v>
      </c>
      <c r="AT1132">
        <f t="shared" si="404"/>
        <v>4.0738240784529648E-3</v>
      </c>
      <c r="AU1132" cm="1">
        <f t="array" ref="AU1132">IFERROR(STDEV(IF($E$2:$E$2201=$E1132, $AL$2:$AL$2201)), 0)</f>
        <v>6.2856905545242972E-3</v>
      </c>
      <c r="AV1132">
        <f t="shared" si="412"/>
        <v>-0.64811082300586986</v>
      </c>
      <c r="AW1132">
        <f t="shared" si="405"/>
        <v>0</v>
      </c>
      <c r="AX1132" cm="1">
        <f t="array" ref="AX1132">IFERROR(STDEV(IF($E$2:$E$2201=$E1132, $AM$2:$AM$2201)), 0)</f>
        <v>0</v>
      </c>
      <c r="AY1132">
        <f t="shared" si="413"/>
        <v>-0.64811082300586986</v>
      </c>
      <c r="AZ1132">
        <f>INDEX(Model_Assumptions[Values],9)*((INDEX(Model_Scenarios[GR Weight],1)*$AG1132)+(INDEX(Model_Scenarios[GP Weight],1)*$AH1132)+(INDEX(Model_Scenarios[LTV Weight],1)*$AI1132))-(INDEX(Model_Scenarios[LTV Weight],1)*$AP1132)-(INDEX(Model_Scenarios[GP Weight],1)*($AS1132+$AV1132+$AY1132))</f>
        <v>2.2728563716396772</v>
      </c>
      <c r="BA1132">
        <f>INDEX(Model_Assumptions[Values],9)*((INDEX(Model_Scenarios[GR Weight],2)*$AG1132)+(INDEX(Model_Scenarios[GP Weight],2)*$AH1132)+(INDEX(Model_Scenarios[LTV Weight],2)*$AI1132))-(INDEX(Model_Scenarios[LTV Weight],2)*$AP1132)-(INDEX(Model_Scenarios[GP Weight],2)*($AS1132+$AV1132+$AY1132))</f>
        <v>2.2308636962216153</v>
      </c>
      <c r="BB1132">
        <f>INDEX(Model_Assumptions[Values],9)*((INDEX(Model_Scenarios[GR Weight],3)*$AG1132)+(INDEX(Model_Scenarios[GP Weight],3)*$AH1132)+(INDEX(Model_Scenarios[LTV Weight],3)*$AI1132))-(INDEX(Model_Scenarios[LTV Weight],3)*$AP1132)-(INDEX(Model_Scenarios[GP Weight],3)*($AS1132+$AV1132+$AY1132))</f>
        <v>2.1292481380769264</v>
      </c>
      <c r="BC1132">
        <f>INDEX(Model_Assumptions[Values],9)*((INDEX(Model_Scenarios[GR Weight],4)*$AG1132)+(INDEX(Model_Scenarios[GP Weight],4)*$AH1132)+(INDEX(Model_Scenarios[LTV Weight],4)*$AI1132))-(INDEX(Model_Scenarios[LTV Weight],4)*$AP1132)-(INDEX(Model_Scenarios[GP Weight],4)*($AS1132+$AV1132+$AY1132))</f>
        <v>1.9747419580065402</v>
      </c>
      <c r="BD1132">
        <f>INDEX(Model_Assumptions[Values],9)*((INDEX(Model_Scenarios[GR Weight],5)*$AG1132)+(INDEX(Model_Scenarios[GP Weight],5)*$AH1132)+(INDEX(Model_Scenarios[LTV Weight],5)*$AI1132))-(INDEX(Model_Scenarios[LTV Weight],5)*$AP1132)-(INDEX(Model_Scenarios[GP Weight],5)*($AS1132+$AV1132+$AY1132))</f>
        <v>2.2770220573463811</v>
      </c>
    </row>
    <row r="1133" spans="1:56" x14ac:dyDescent="0.25">
      <c r="A1133">
        <v>1132</v>
      </c>
      <c r="B1133">
        <v>23</v>
      </c>
      <c r="C1133" s="3">
        <v>32</v>
      </c>
      <c r="D1133" s="4">
        <v>0.62</v>
      </c>
      <c r="E1133" t="str">
        <v>SKU-1029</v>
      </c>
      <c r="F1133" t="str">
        <v>Raise</v>
      </c>
      <c r="G1133" t="str">
        <v>Full</v>
      </c>
      <c r="H1133">
        <v>148.11000000000001</v>
      </c>
      <c r="I1133">
        <v>69.64</v>
      </c>
      <c r="J1133">
        <v>27</v>
      </c>
      <c r="K1133">
        <v>3998.9700000000003</v>
      </c>
      <c r="L1133">
        <v>2118.6900000000005</v>
      </c>
      <c r="M1133">
        <v>0.52980892579839323</v>
      </c>
      <c r="N1133">
        <v>164.85971574016031</v>
      </c>
      <c r="O1133">
        <v>917.56260924416802</v>
      </c>
      <c r="P1133">
        <v>987.20260924416789</v>
      </c>
      <c r="Q1133">
        <v>1774.9243566264481</v>
      </c>
      <c r="R1133">
        <v>1294.2156767067852</v>
      </c>
      <c r="S1133">
        <v>1</v>
      </c>
      <c r="T1133">
        <f t="shared" si="391"/>
        <v>158.4948237588994</v>
      </c>
      <c r="U1133">
        <f t="shared" si="392"/>
        <v>7.0115615143470297E-2</v>
      </c>
      <c r="V1133">
        <f>IF($F1133="Reduce", INDEX(Model_Assumptions[Values], 2), INDEX(Model_Assumptions[Values], 1))</f>
        <v>-0.4</v>
      </c>
      <c r="W1133">
        <f t="shared" si="393"/>
        <v>26.242751356450519</v>
      </c>
      <c r="X1133">
        <f t="shared" si="406"/>
        <v>4159.3402511892436</v>
      </c>
      <c r="Y1133">
        <f t="shared" si="394"/>
        <v>2331.7950467260298</v>
      </c>
      <c r="Z1133">
        <f t="shared" si="395"/>
        <v>160.37025118924339</v>
      </c>
      <c r="AA1133">
        <f t="shared" si="396"/>
        <v>213.10504672602929</v>
      </c>
      <c r="AB1133">
        <f t="shared" si="407"/>
        <v>0.56061656558616957</v>
      </c>
      <c r="AC1133">
        <f t="shared" si="397"/>
        <v>3.0807639787776342E-2</v>
      </c>
      <c r="AD1133">
        <f t="shared" si="398"/>
        <v>3.0807639787776342E-2</v>
      </c>
      <c r="AE1133">
        <f t="shared" si="399"/>
        <v>0.62000000000000011</v>
      </c>
      <c r="AF1133">
        <f t="shared" si="408"/>
        <v>491.80195714857825</v>
      </c>
      <c r="AG1133">
        <f t="shared" si="400"/>
        <v>0.17477853780609762</v>
      </c>
      <c r="AH1133">
        <f t="shared" si="401"/>
        <v>0.21586758860897759</v>
      </c>
      <c r="AI1133">
        <f t="shared" si="409"/>
        <v>0.37999999999999989</v>
      </c>
      <c r="AJ1133">
        <f>MAX(0, $R1133 - $AA1133) * INDEX(Model_Assumptions[Values], 7)</f>
        <v>2162.2212599615118</v>
      </c>
      <c r="AK1133">
        <f>MAX(0, INDEX(Model_Assumptions[Values], 4) - $AD1133)</f>
        <v>1.9192360212223661E-2</v>
      </c>
      <c r="AL1133">
        <f>MAX(0, INDEX(Model_Assumptions[Values], 5) - $AC1133)</f>
        <v>0</v>
      </c>
      <c r="AM1133">
        <f>INDEX(Model_Assumptions[Values], 6) * MAX(0, INDEX(Model_Assumptions[Values], 3) - $AB1133)^2</f>
        <v>0</v>
      </c>
      <c r="AN1133">
        <f t="shared" si="402"/>
        <v>2252.3898295907238</v>
      </c>
      <c r="AO1133" cm="1">
        <f t="array" ref="AO1133">IFERROR(STDEV(IF($E$2:$E$2201=$E1133, $AJ$2:$AJ$2201)), 0)</f>
        <v>196.15001189356241</v>
      </c>
      <c r="AP1133">
        <f t="shared" si="410"/>
        <v>-0.45969188968563773</v>
      </c>
      <c r="AQ1133">
        <f t="shared" si="403"/>
        <v>2.5739685618909967E-2</v>
      </c>
      <c r="AR1133" cm="1">
        <f t="array" ref="AR1133">IFERROR(STDEV(IF($E$2:$E$2201=$E1133, $AK$2:$AK$2201)), 0)</f>
        <v>1.3946834103799792E-2</v>
      </c>
      <c r="AS1133">
        <f t="shared" si="411"/>
        <v>-0.46944886258469926</v>
      </c>
      <c r="AT1133">
        <f t="shared" si="404"/>
        <v>4.0738240784529648E-3</v>
      </c>
      <c r="AU1133" cm="1">
        <f t="array" ref="AU1133">IFERROR(STDEV(IF($E$2:$E$2201=$E1133, $AL$2:$AL$2201)), 0)</f>
        <v>6.2856905545242972E-3</v>
      </c>
      <c r="AV1133">
        <f t="shared" si="412"/>
        <v>-0.64811082300586986</v>
      </c>
      <c r="AW1133">
        <f t="shared" si="405"/>
        <v>0</v>
      </c>
      <c r="AX1133" cm="1">
        <f t="array" ref="AX1133">IFERROR(STDEV(IF($E$2:$E$2201=$E1133, $AM$2:$AM$2201)), 0)</f>
        <v>0</v>
      </c>
      <c r="AY1133">
        <f t="shared" si="413"/>
        <v>-0.64811082300586986</v>
      </c>
      <c r="AZ1133">
        <f>INDEX(Model_Assumptions[Values],9)*((INDEX(Model_Scenarios[GR Weight],1)*$AG1133)+(INDEX(Model_Scenarios[GP Weight],1)*$AH1133)+(INDEX(Model_Scenarios[LTV Weight],1)*$AI1133))-(INDEX(Model_Scenarios[LTV Weight],1)*$AP1133)-(INDEX(Model_Scenarios[GP Weight],1)*($AS1133+$AV1133+$AY1133))</f>
        <v>2.2596436258156913</v>
      </c>
      <c r="BA1133">
        <f>INDEX(Model_Assumptions[Values],9)*((INDEX(Model_Scenarios[GR Weight],2)*$AG1133)+(INDEX(Model_Scenarios[GP Weight],2)*$AH1133)+(INDEX(Model_Scenarios[LTV Weight],2)*$AI1133))-(INDEX(Model_Scenarios[LTV Weight],2)*$AP1133)-(INDEX(Model_Scenarios[GP Weight],2)*($AS1133+$AV1133+$AY1133))</f>
        <v>2.2338853219785029</v>
      </c>
      <c r="BB1133">
        <f>INDEX(Model_Assumptions[Values],9)*((INDEX(Model_Scenarios[GR Weight],3)*$AG1133)+(INDEX(Model_Scenarios[GP Weight],3)*$AH1133)+(INDEX(Model_Scenarios[LTV Weight],3)*$AI1133))-(INDEX(Model_Scenarios[LTV Weight],3)*$AP1133)-(INDEX(Model_Scenarios[GP Weight],3)*($AS1133+$AV1133+$AY1133))</f>
        <v>2.1581028862063416</v>
      </c>
      <c r="BC1133">
        <f>INDEX(Model_Assumptions[Values],9)*((INDEX(Model_Scenarios[GR Weight],4)*$AG1133)+(INDEX(Model_Scenarios[GP Weight],4)*$AH1133)+(INDEX(Model_Scenarios[LTV Weight],4)*$AI1133))-(INDEX(Model_Scenarios[LTV Weight],4)*$AP1133)-(INDEX(Model_Scenarios[GP Weight],4)*($AS1133+$AV1133+$AY1133))</f>
        <v>2.0095229661408265</v>
      </c>
      <c r="BD1133">
        <f>INDEX(Model_Assumptions[Values],9)*((INDEX(Model_Scenarios[GR Weight],5)*$AG1133)+(INDEX(Model_Scenarios[GP Weight],5)*$AH1133)+(INDEX(Model_Scenarios[LTV Weight],5)*$AI1133))-(INDEX(Model_Scenarios[LTV Weight],5)*$AP1133)-(INDEX(Model_Scenarios[GP Weight],5)*($AS1133+$AV1133+$AY1133))</f>
        <v>2.3294561586302369</v>
      </c>
    </row>
    <row r="1134" spans="1:56" x14ac:dyDescent="0.25">
      <c r="A1134">
        <v>1133</v>
      </c>
      <c r="B1134">
        <v>23</v>
      </c>
      <c r="C1134" s="3">
        <v>33</v>
      </c>
      <c r="D1134" s="4">
        <v>0.64</v>
      </c>
      <c r="E1134" t="str">
        <v>SKU-1029</v>
      </c>
      <c r="F1134" t="str">
        <v>Raise</v>
      </c>
      <c r="G1134" t="str">
        <v>Full</v>
      </c>
      <c r="H1134">
        <v>148.11000000000001</v>
      </c>
      <c r="I1134">
        <v>69.64</v>
      </c>
      <c r="J1134">
        <v>27</v>
      </c>
      <c r="K1134">
        <v>3998.9700000000003</v>
      </c>
      <c r="L1134">
        <v>2118.6900000000005</v>
      </c>
      <c r="M1134">
        <v>0.52980892579839323</v>
      </c>
      <c r="N1134">
        <v>164.85971574016031</v>
      </c>
      <c r="O1134">
        <v>917.56260924416802</v>
      </c>
      <c r="P1134">
        <v>987.20260924416789</v>
      </c>
      <c r="Q1134">
        <v>1774.9243566264481</v>
      </c>
      <c r="R1134">
        <v>1294.2156767067852</v>
      </c>
      <c r="S1134">
        <v>1</v>
      </c>
      <c r="T1134">
        <f t="shared" si="391"/>
        <v>158.8298180737026</v>
      </c>
      <c r="U1134">
        <f t="shared" si="392"/>
        <v>7.2377409180356372E-2</v>
      </c>
      <c r="V1134">
        <f>IF($F1134="Reduce", INDEX(Model_Assumptions[Values], 2), INDEX(Model_Assumptions[Values], 1))</f>
        <v>-0.4</v>
      </c>
      <c r="W1134">
        <f t="shared" si="393"/>
        <v>26.218323980852151</v>
      </c>
      <c r="X1134">
        <f t="shared" si="406"/>
        <v>4164.2516280761411</v>
      </c>
      <c r="Y1134">
        <f t="shared" si="394"/>
        <v>2338.4075460495969</v>
      </c>
      <c r="Z1134">
        <f t="shared" si="395"/>
        <v>165.28162807614081</v>
      </c>
      <c r="AA1134">
        <f t="shared" si="396"/>
        <v>219.71754604959642</v>
      </c>
      <c r="AB1134">
        <f t="shared" si="407"/>
        <v>0.56154328674175891</v>
      </c>
      <c r="AC1134">
        <f t="shared" si="397"/>
        <v>3.173436094336568E-2</v>
      </c>
      <c r="AD1134">
        <f t="shared" si="398"/>
        <v>3.173436094336568E-2</v>
      </c>
      <c r="AE1134">
        <f t="shared" si="399"/>
        <v>0.63999999999999957</v>
      </c>
      <c r="AF1134">
        <f t="shared" si="408"/>
        <v>465.91764361444325</v>
      </c>
      <c r="AG1134">
        <f t="shared" si="400"/>
        <v>0.18013117187969299</v>
      </c>
      <c r="AH1134">
        <f t="shared" si="401"/>
        <v>0.22256580765909725</v>
      </c>
      <c r="AI1134">
        <f t="shared" si="409"/>
        <v>0.36000000000000043</v>
      </c>
      <c r="AJ1134">
        <f>MAX(0, $R1134 - $AA1134) * INDEX(Model_Assumptions[Values], 7)</f>
        <v>2148.9962613143775</v>
      </c>
      <c r="AK1134">
        <f>MAX(0, INDEX(Model_Assumptions[Values], 4) - $AD1134)</f>
        <v>1.8265639056634322E-2</v>
      </c>
      <c r="AL1134">
        <f>MAX(0, INDEX(Model_Assumptions[Values], 5) - $AC1134)</f>
        <v>0</v>
      </c>
      <c r="AM1134">
        <f>INDEX(Model_Assumptions[Values], 6) * MAX(0, INDEX(Model_Assumptions[Values], 3) - $AB1134)^2</f>
        <v>0</v>
      </c>
      <c r="AN1134">
        <f t="shared" si="402"/>
        <v>2252.3898295907238</v>
      </c>
      <c r="AO1134" cm="1">
        <f t="array" ref="AO1134">IFERROR(STDEV(IF($E$2:$E$2201=$E1134, $AJ$2:$AJ$2201)), 0)</f>
        <v>196.15001189356241</v>
      </c>
      <c r="AP1134">
        <f t="shared" si="410"/>
        <v>-0.5271147693452658</v>
      </c>
      <c r="AQ1134">
        <f t="shared" si="403"/>
        <v>2.5739685618909967E-2</v>
      </c>
      <c r="AR1134" cm="1">
        <f t="array" ref="AR1134">IFERROR(STDEV(IF($E$2:$E$2201=$E1134, $AK$2:$AK$2201)), 0)</f>
        <v>1.3946834103799792E-2</v>
      </c>
      <c r="AS1134">
        <f t="shared" si="411"/>
        <v>-0.53589556645255809</v>
      </c>
      <c r="AT1134">
        <f t="shared" si="404"/>
        <v>4.0738240784529648E-3</v>
      </c>
      <c r="AU1134" cm="1">
        <f t="array" ref="AU1134">IFERROR(STDEV(IF($E$2:$E$2201=$E1134, $AL$2:$AL$2201)), 0)</f>
        <v>6.2856905545242972E-3</v>
      </c>
      <c r="AV1134">
        <f t="shared" si="412"/>
        <v>-0.64811082300586986</v>
      </c>
      <c r="AW1134">
        <f t="shared" si="405"/>
        <v>0</v>
      </c>
      <c r="AX1134" cm="1">
        <f t="array" ref="AX1134">IFERROR(STDEV(IF($E$2:$E$2201=$E1134, $AM$2:$AM$2201)), 0)</f>
        <v>0</v>
      </c>
      <c r="AY1134">
        <f t="shared" si="413"/>
        <v>-0.64811082300586986</v>
      </c>
      <c r="AZ1134">
        <f>INDEX(Model_Assumptions[Values],9)*((INDEX(Model_Scenarios[GR Weight],1)*$AG1134)+(INDEX(Model_Scenarios[GP Weight],1)*$AH1134)+(INDEX(Model_Scenarios[LTV Weight],1)*$AI1134))-(INDEX(Model_Scenarios[LTV Weight],1)*$AP1134)-(INDEX(Model_Scenarios[GP Weight],1)*($AS1134+$AV1134+$AY1134))</f>
        <v>2.2462520264920394</v>
      </c>
      <c r="BA1134">
        <f>INDEX(Model_Assumptions[Values],9)*((INDEX(Model_Scenarios[GR Weight],2)*$AG1134)+(INDEX(Model_Scenarios[GP Weight],2)*$AH1134)+(INDEX(Model_Scenarios[LTV Weight],2)*$AI1134))-(INDEX(Model_Scenarios[LTV Weight],2)*$AP1134)-(INDEX(Model_Scenarios[GP Weight],2)*($AS1134+$AV1134+$AY1134))</f>
        <v>2.2367122291361508</v>
      </c>
      <c r="BB1134">
        <f>INDEX(Model_Assumptions[Values],9)*((INDEX(Model_Scenarios[GR Weight],3)*$AG1134)+(INDEX(Model_Scenarios[GP Weight],3)*$AH1134)+(INDEX(Model_Scenarios[LTV Weight],3)*$AI1134))-(INDEX(Model_Scenarios[LTV Weight],3)*$AP1134)-(INDEX(Model_Scenarios[GP Weight],3)*($AS1134+$AV1134+$AY1134))</f>
        <v>2.1867410603536479</v>
      </c>
      <c r="BC1134">
        <f>INDEX(Model_Assumptions[Values],9)*((INDEX(Model_Scenarios[GR Weight],4)*$AG1134)+(INDEX(Model_Scenarios[GP Weight],4)*$AH1134)+(INDEX(Model_Scenarios[LTV Weight],4)*$AI1134))-(INDEX(Model_Scenarios[LTV Weight],4)*$AP1134)-(INDEX(Model_Scenarios[GP Weight],4)*($AS1134+$AV1134+$AY1134))</f>
        <v>2.0440951693589673</v>
      </c>
      <c r="BD1134">
        <f>INDEX(Model_Assumptions[Values],9)*((INDEX(Model_Scenarios[GR Weight],5)*$AG1134)+(INDEX(Model_Scenarios[GP Weight],5)*$AH1134)+(INDEX(Model_Scenarios[LTV Weight],5)*$AI1134))-(INDEX(Model_Scenarios[LTV Weight],5)*$AP1134)-(INDEX(Model_Scenarios[GP Weight],5)*($AS1134+$AV1134+$AY1134))</f>
        <v>2.3816303021338912</v>
      </c>
    </row>
    <row r="1135" spans="1:56" x14ac:dyDescent="0.25">
      <c r="A1135">
        <v>1134</v>
      </c>
      <c r="B1135">
        <v>23</v>
      </c>
      <c r="C1135" s="3">
        <v>34</v>
      </c>
      <c r="D1135" s="4">
        <v>0.66</v>
      </c>
      <c r="E1135" t="str">
        <v>SKU-1029</v>
      </c>
      <c r="F1135" t="str">
        <v>Raise</v>
      </c>
      <c r="G1135" t="str">
        <v>Full</v>
      </c>
      <c r="H1135">
        <v>148.11000000000001</v>
      </c>
      <c r="I1135">
        <v>69.64</v>
      </c>
      <c r="J1135">
        <v>27</v>
      </c>
      <c r="K1135">
        <v>3998.9700000000003</v>
      </c>
      <c r="L1135">
        <v>2118.6900000000005</v>
      </c>
      <c r="M1135">
        <v>0.52980892579839323</v>
      </c>
      <c r="N1135">
        <v>164.85971574016031</v>
      </c>
      <c r="O1135">
        <v>917.56260924416802</v>
      </c>
      <c r="P1135">
        <v>987.20260924416789</v>
      </c>
      <c r="Q1135">
        <v>1774.9243566264481</v>
      </c>
      <c r="R1135">
        <v>1294.2156767067852</v>
      </c>
      <c r="S1135">
        <v>1</v>
      </c>
      <c r="T1135">
        <f t="shared" si="391"/>
        <v>159.16481238850582</v>
      </c>
      <c r="U1135">
        <f t="shared" si="392"/>
        <v>7.4639203217242642E-2</v>
      </c>
      <c r="V1135">
        <f>IF($F1135="Reduce", INDEX(Model_Assumptions[Values], 2), INDEX(Model_Assumptions[Values], 1))</f>
        <v>-0.4</v>
      </c>
      <c r="W1135">
        <f t="shared" si="393"/>
        <v>26.19389660525378</v>
      </c>
      <c r="X1135">
        <f t="shared" si="406"/>
        <v>4169.1466388991375</v>
      </c>
      <c r="Y1135">
        <f t="shared" si="394"/>
        <v>2345.003679309264</v>
      </c>
      <c r="Z1135">
        <f t="shared" si="395"/>
        <v>170.17663889913729</v>
      </c>
      <c r="AA1135">
        <f t="shared" si="396"/>
        <v>226.31367930926353</v>
      </c>
      <c r="AB1135">
        <f t="shared" si="407"/>
        <v>0.56246610695575383</v>
      </c>
      <c r="AC1135">
        <f t="shared" si="397"/>
        <v>3.2657181157360604E-2</v>
      </c>
      <c r="AD1135">
        <f t="shared" si="398"/>
        <v>3.2657181157360604E-2</v>
      </c>
      <c r="AE1135">
        <f t="shared" si="399"/>
        <v>0.6600000000000007</v>
      </c>
      <c r="AF1135">
        <f t="shared" si="408"/>
        <v>440.03333008030609</v>
      </c>
      <c r="AG1135">
        <f t="shared" si="400"/>
        <v>0.18546596949860283</v>
      </c>
      <c r="AH1135">
        <f t="shared" si="401"/>
        <v>0.22924744848733344</v>
      </c>
      <c r="AI1135">
        <f t="shared" si="409"/>
        <v>0.3399999999999993</v>
      </c>
      <c r="AJ1135">
        <f>MAX(0, $R1135 - $AA1135) * INDEX(Model_Assumptions[Values], 7)</f>
        <v>2135.8039947950433</v>
      </c>
      <c r="AK1135">
        <f>MAX(0, INDEX(Model_Assumptions[Values], 4) - $AD1135)</f>
        <v>1.7342818842639399E-2</v>
      </c>
      <c r="AL1135">
        <f>MAX(0, INDEX(Model_Assumptions[Values], 5) - $AC1135)</f>
        <v>0</v>
      </c>
      <c r="AM1135">
        <f>INDEX(Model_Assumptions[Values], 6) * MAX(0, INDEX(Model_Assumptions[Values], 3) - $AB1135)^2</f>
        <v>0</v>
      </c>
      <c r="AN1135">
        <f t="shared" si="402"/>
        <v>2252.3898295907238</v>
      </c>
      <c r="AO1135" cm="1">
        <f t="array" ref="AO1135">IFERROR(STDEV(IF($E$2:$E$2201=$E1135, $AJ$2:$AJ$2201)), 0)</f>
        <v>196.15001189356241</v>
      </c>
      <c r="AP1135">
        <f t="shared" si="410"/>
        <v>-0.59437077607185618</v>
      </c>
      <c r="AQ1135">
        <f t="shared" si="403"/>
        <v>2.5739685618909967E-2</v>
      </c>
      <c r="AR1135" cm="1">
        <f t="array" ref="AR1135">IFERROR(STDEV(IF($E$2:$E$2201=$E1135, $AK$2:$AK$2201)), 0)</f>
        <v>1.3946834103799792E-2</v>
      </c>
      <c r="AS1135">
        <f t="shared" si="411"/>
        <v>-0.60206256945315317</v>
      </c>
      <c r="AT1135">
        <f t="shared" si="404"/>
        <v>4.0738240784529648E-3</v>
      </c>
      <c r="AU1135" cm="1">
        <f t="array" ref="AU1135">IFERROR(STDEV(IF($E$2:$E$2201=$E1135, $AL$2:$AL$2201)), 0)</f>
        <v>6.2856905545242972E-3</v>
      </c>
      <c r="AV1135">
        <f t="shared" si="412"/>
        <v>-0.64811082300586986</v>
      </c>
      <c r="AW1135">
        <f t="shared" si="405"/>
        <v>0</v>
      </c>
      <c r="AX1135" cm="1">
        <f t="array" ref="AX1135">IFERROR(STDEV(IF($E$2:$E$2201=$E1135, $AM$2:$AM$2201)), 0)</f>
        <v>0</v>
      </c>
      <c r="AY1135">
        <f t="shared" si="413"/>
        <v>-0.64811082300586986</v>
      </c>
      <c r="AZ1135">
        <f>INDEX(Model_Assumptions[Values],9)*((INDEX(Model_Scenarios[GR Weight],1)*$AG1135)+(INDEX(Model_Scenarios[GP Weight],1)*$AH1135)+(INDEX(Model_Scenarios[LTV Weight],1)*$AI1135))-(INDEX(Model_Scenarios[LTV Weight],1)*$AP1135)-(INDEX(Model_Scenarios[GP Weight],1)*($AS1135+$AV1135+$AY1135))</f>
        <v>2.2326817513969397</v>
      </c>
      <c r="BA1135">
        <f>INDEX(Model_Assumptions[Values],9)*((INDEX(Model_Scenarios[GR Weight],2)*$AG1135)+(INDEX(Model_Scenarios[GP Weight],2)*$AH1135)+(INDEX(Model_Scenarios[LTV Weight],2)*$AI1135))-(INDEX(Model_Scenarios[LTV Weight],2)*$AP1135)-(INDEX(Model_Scenarios[GP Weight],2)*($AS1135+$AV1135+$AY1135))</f>
        <v>2.2393447731509686</v>
      </c>
      <c r="BB1135">
        <f>INDEX(Model_Assumptions[Values],9)*((INDEX(Model_Scenarios[GR Weight],3)*$AG1135)+(INDEX(Model_Scenarios[GP Weight],3)*$AH1135)+(INDEX(Model_Scenarios[LTV Weight],3)*$AI1135))-(INDEX(Model_Scenarios[LTV Weight],3)*$AP1135)-(INDEX(Model_Scenarios[GP Weight],3)*($AS1135+$AV1135+$AY1135))</f>
        <v>2.2151632825675405</v>
      </c>
      <c r="BC1135">
        <f>INDEX(Model_Assumptions[Values],9)*((INDEX(Model_Scenarios[GR Weight],4)*$AG1135)+(INDEX(Model_Scenarios[GP Weight],4)*$AH1135)+(INDEX(Model_Scenarios[LTV Weight],4)*$AI1135))-(INDEX(Model_Scenarios[LTV Weight],4)*$AP1135)-(INDEX(Model_Scenarios[GP Weight],4)*($AS1135+$AV1135+$AY1135))</f>
        <v>2.0784591897096565</v>
      </c>
      <c r="BD1135">
        <f>INDEX(Model_Assumptions[Values],9)*((INDEX(Model_Scenarios[GR Weight],5)*$AG1135)+(INDEX(Model_Scenarios[GP Weight],5)*$AH1135)+(INDEX(Model_Scenarios[LTV Weight],5)*$AI1135))-(INDEX(Model_Scenarios[LTV Weight],5)*$AP1135)-(INDEX(Model_Scenarios[GP Weight],5)*($AS1135+$AV1135+$AY1135))</f>
        <v>2.4335454653624247</v>
      </c>
    </row>
    <row r="1136" spans="1:56" x14ac:dyDescent="0.25">
      <c r="A1136">
        <v>1135</v>
      </c>
      <c r="B1136">
        <v>23</v>
      </c>
      <c r="C1136" s="3">
        <v>35</v>
      </c>
      <c r="D1136" s="4">
        <v>0.68</v>
      </c>
      <c r="E1136" t="str">
        <v>SKU-1029</v>
      </c>
      <c r="F1136" t="str">
        <v>Raise</v>
      </c>
      <c r="G1136" t="str">
        <v>Full</v>
      </c>
      <c r="H1136">
        <v>148.11000000000001</v>
      </c>
      <c r="I1136">
        <v>69.64</v>
      </c>
      <c r="J1136">
        <v>27</v>
      </c>
      <c r="K1136">
        <v>3998.9700000000003</v>
      </c>
      <c r="L1136">
        <v>2118.6900000000005</v>
      </c>
      <c r="M1136">
        <v>0.52980892579839323</v>
      </c>
      <c r="N1136">
        <v>164.85971574016031</v>
      </c>
      <c r="O1136">
        <v>917.56260924416802</v>
      </c>
      <c r="P1136">
        <v>987.20260924416789</v>
      </c>
      <c r="Q1136">
        <v>1774.9243566264481</v>
      </c>
      <c r="R1136">
        <v>1294.2156767067852</v>
      </c>
      <c r="S1136">
        <v>1</v>
      </c>
      <c r="T1136">
        <f t="shared" si="391"/>
        <v>159.49980670330902</v>
      </c>
      <c r="U1136">
        <f t="shared" si="392"/>
        <v>7.6900997254128717E-2</v>
      </c>
      <c r="V1136">
        <f>IF($F1136="Reduce", INDEX(Model_Assumptions[Values], 2), INDEX(Model_Assumptions[Values], 1))</f>
        <v>-0.4</v>
      </c>
      <c r="W1136">
        <f t="shared" si="393"/>
        <v>26.169469229655409</v>
      </c>
      <c r="X1136">
        <f t="shared" si="406"/>
        <v>4174.0252836582313</v>
      </c>
      <c r="Y1136">
        <f t="shared" si="394"/>
        <v>2351.5834465050284</v>
      </c>
      <c r="Z1136">
        <f t="shared" si="395"/>
        <v>175.05528365823102</v>
      </c>
      <c r="AA1136">
        <f t="shared" si="396"/>
        <v>232.8934465050279</v>
      </c>
      <c r="AB1136">
        <f t="shared" si="407"/>
        <v>0.56338505080736734</v>
      </c>
      <c r="AC1136">
        <f t="shared" si="397"/>
        <v>3.3576125008974111E-2</v>
      </c>
      <c r="AD1136">
        <f t="shared" si="398"/>
        <v>3.3576125008974111E-2</v>
      </c>
      <c r="AE1136">
        <f t="shared" si="399"/>
        <v>0.68000000000000016</v>
      </c>
      <c r="AF1136">
        <f t="shared" si="408"/>
        <v>414.14901654617103</v>
      </c>
      <c r="AG1136">
        <f t="shared" si="400"/>
        <v>0.19078293066282515</v>
      </c>
      <c r="AH1136">
        <f t="shared" si="401"/>
        <v>0.23591251109368333</v>
      </c>
      <c r="AI1136">
        <f t="shared" si="409"/>
        <v>0.31999999999999984</v>
      </c>
      <c r="AJ1136">
        <f>MAX(0, $R1136 - $AA1136) * INDEX(Model_Assumptions[Values], 7)</f>
        <v>2122.6444604035146</v>
      </c>
      <c r="AK1136">
        <f>MAX(0, INDEX(Model_Assumptions[Values], 4) - $AD1136)</f>
        <v>1.6423874991025891E-2</v>
      </c>
      <c r="AL1136">
        <f>MAX(0, INDEX(Model_Assumptions[Values], 5) - $AC1136)</f>
        <v>0</v>
      </c>
      <c r="AM1136">
        <f>INDEX(Model_Assumptions[Values], 6) * MAX(0, INDEX(Model_Assumptions[Values], 3) - $AB1136)^2</f>
        <v>0</v>
      </c>
      <c r="AN1136">
        <f t="shared" si="402"/>
        <v>2252.3898295907238</v>
      </c>
      <c r="AO1136" cm="1">
        <f t="array" ref="AO1136">IFERROR(STDEV(IF($E$2:$E$2201=$E1136, $AJ$2:$AJ$2201)), 0)</f>
        <v>196.15001189356241</v>
      </c>
      <c r="AP1136">
        <f t="shared" si="410"/>
        <v>-0.66145990986538117</v>
      </c>
      <c r="AQ1136">
        <f t="shared" si="403"/>
        <v>2.5739685618909967E-2</v>
      </c>
      <c r="AR1136" cm="1">
        <f t="array" ref="AR1136">IFERROR(STDEV(IF($E$2:$E$2201=$E1136, $AK$2:$AK$2201)), 0)</f>
        <v>1.3946834103799792E-2</v>
      </c>
      <c r="AS1136">
        <f t="shared" si="411"/>
        <v>-0.6679516339371957</v>
      </c>
      <c r="AT1136">
        <f t="shared" si="404"/>
        <v>4.0738240784529648E-3</v>
      </c>
      <c r="AU1136" cm="1">
        <f t="array" ref="AU1136">IFERROR(STDEV(IF($E$2:$E$2201=$E1136, $AL$2:$AL$2201)), 0)</f>
        <v>6.2856905545242972E-3</v>
      </c>
      <c r="AV1136">
        <f t="shared" si="412"/>
        <v>-0.64811082300586986</v>
      </c>
      <c r="AW1136">
        <f t="shared" si="405"/>
        <v>0</v>
      </c>
      <c r="AX1136" cm="1">
        <f t="array" ref="AX1136">IFERROR(STDEV(IF($E$2:$E$2201=$E1136, $AM$2:$AM$2201)), 0)</f>
        <v>0</v>
      </c>
      <c r="AY1136">
        <f t="shared" si="413"/>
        <v>-0.64811082300586986</v>
      </c>
      <c r="AZ1136">
        <f>INDEX(Model_Assumptions[Values],9)*((INDEX(Model_Scenarios[GR Weight],1)*$AG1136)+(INDEX(Model_Scenarios[GP Weight],1)*$AH1136)+(INDEX(Model_Scenarios[LTV Weight],1)*$AI1136))-(INDEX(Model_Scenarios[LTV Weight],1)*$AP1136)-(INDEX(Model_Scenarios[GP Weight],1)*($AS1136+$AV1136+$AY1136))</f>
        <v>2.2189329767654522</v>
      </c>
      <c r="BA1136">
        <f>INDEX(Model_Assumptions[Values],9)*((INDEX(Model_Scenarios[GR Weight],2)*$AG1136)+(INDEX(Model_Scenarios[GP Weight],2)*$AH1136)+(INDEX(Model_Scenarios[LTV Weight],2)*$AI1136))-(INDEX(Model_Scenarios[LTV Weight],2)*$AP1136)-(INDEX(Model_Scenarios[GP Weight],2)*($AS1136+$AV1136+$AY1136))</f>
        <v>2.2417833064930868</v>
      </c>
      <c r="BB1136">
        <f>INDEX(Model_Assumptions[Values],9)*((INDEX(Model_Scenarios[GR Weight],3)*$AG1136)+(INDEX(Model_Scenarios[GP Weight],3)*$AH1136)+(INDEX(Model_Scenarios[LTV Weight],3)*$AI1136))-(INDEX(Model_Scenarios[LTV Weight],3)*$AP1136)-(INDEX(Model_Scenarios[GP Weight],3)*($AS1136+$AV1136+$AY1136))</f>
        <v>2.2433701696707571</v>
      </c>
      <c r="BC1136">
        <f>INDEX(Model_Assumptions[Values],9)*((INDEX(Model_Scenarios[GR Weight],4)*$AG1136)+(INDEX(Model_Scenarios[GP Weight],4)*$AH1136)+(INDEX(Model_Scenarios[LTV Weight],4)*$AI1136))-(INDEX(Model_Scenarios[LTV Weight],4)*$AP1136)-(INDEX(Model_Scenarios[GP Weight],4)*($AS1136+$AV1136+$AY1136))</f>
        <v>2.1126156440156314</v>
      </c>
      <c r="BD1136">
        <f>INDEX(Model_Assumptions[Values],9)*((INDEX(Model_Scenarios[GR Weight],5)*$AG1136)+(INDEX(Model_Scenarios[GP Weight],5)*$AH1136)+(INDEX(Model_Scenarios[LTV Weight],5)*$AI1136))-(INDEX(Model_Scenarios[LTV Weight],5)*$AP1136)-(INDEX(Model_Scenarios[GP Weight],5)*($AS1136+$AV1136+$AY1136))</f>
        <v>2.4852026176087136</v>
      </c>
    </row>
    <row r="1137" spans="1:56" x14ac:dyDescent="0.25">
      <c r="A1137">
        <v>1136</v>
      </c>
      <c r="B1137">
        <v>23</v>
      </c>
      <c r="C1137" s="3">
        <v>36</v>
      </c>
      <c r="D1137" s="4">
        <v>0.70000000000000007</v>
      </c>
      <c r="E1137" t="str">
        <v>SKU-1029</v>
      </c>
      <c r="F1137" t="str">
        <v>Raise</v>
      </c>
      <c r="G1137" t="str">
        <v>Full</v>
      </c>
      <c r="H1137">
        <v>148.11000000000001</v>
      </c>
      <c r="I1137">
        <v>69.64</v>
      </c>
      <c r="J1137">
        <v>27</v>
      </c>
      <c r="K1137">
        <v>3998.9700000000003</v>
      </c>
      <c r="L1137">
        <v>2118.6900000000005</v>
      </c>
      <c r="M1137">
        <v>0.52980892579839323</v>
      </c>
      <c r="N1137">
        <v>164.85971574016031</v>
      </c>
      <c r="O1137">
        <v>917.56260924416802</v>
      </c>
      <c r="P1137">
        <v>987.20260924416789</v>
      </c>
      <c r="Q1137">
        <v>1774.9243566264481</v>
      </c>
      <c r="R1137">
        <v>1294.2156767067852</v>
      </c>
      <c r="S1137">
        <v>1</v>
      </c>
      <c r="T1137">
        <f t="shared" si="391"/>
        <v>159.83480101811222</v>
      </c>
      <c r="U1137">
        <f t="shared" si="392"/>
        <v>7.9162791291014792E-2</v>
      </c>
      <c r="V1137">
        <f>IF($F1137="Reduce", INDEX(Model_Assumptions[Values], 2), INDEX(Model_Assumptions[Values], 1))</f>
        <v>-0.4</v>
      </c>
      <c r="W1137">
        <f t="shared" si="393"/>
        <v>26.145041854057041</v>
      </c>
      <c r="X1137">
        <f t="shared" si="406"/>
        <v>4178.8875623534232</v>
      </c>
      <c r="Y1137">
        <f t="shared" si="394"/>
        <v>2358.1468476368909</v>
      </c>
      <c r="Z1137">
        <f t="shared" si="395"/>
        <v>179.91756235342291</v>
      </c>
      <c r="AA1137">
        <f t="shared" si="396"/>
        <v>239.45684763689042</v>
      </c>
      <c r="AB1137">
        <f t="shared" si="407"/>
        <v>0.56430014266975248</v>
      </c>
      <c r="AC1137">
        <f t="shared" si="397"/>
        <v>3.4491216871359254E-2</v>
      </c>
      <c r="AD1137">
        <f t="shared" si="398"/>
        <v>3.4491216871359254E-2</v>
      </c>
      <c r="AE1137">
        <f t="shared" si="399"/>
        <v>0.69999999999999962</v>
      </c>
      <c r="AF1137">
        <f t="shared" si="408"/>
        <v>388.26470301203602</v>
      </c>
      <c r="AG1137">
        <f t="shared" si="400"/>
        <v>0.1960820553723609</v>
      </c>
      <c r="AH1137">
        <f t="shared" si="401"/>
        <v>0.24256099547814791</v>
      </c>
      <c r="AI1137">
        <f t="shared" si="409"/>
        <v>0.30000000000000038</v>
      </c>
      <c r="AJ1137">
        <f>MAX(0, $R1137 - $AA1137) * INDEX(Model_Assumptions[Values], 7)</f>
        <v>2109.5176581397895</v>
      </c>
      <c r="AK1137">
        <f>MAX(0, INDEX(Model_Assumptions[Values], 4) - $AD1137)</f>
        <v>1.5508783128640749E-2</v>
      </c>
      <c r="AL1137">
        <f>MAX(0, INDEX(Model_Assumptions[Values], 5) - $AC1137)</f>
        <v>0</v>
      </c>
      <c r="AM1137">
        <f>INDEX(Model_Assumptions[Values], 6) * MAX(0, INDEX(Model_Assumptions[Values], 3) - $AB1137)^2</f>
        <v>0</v>
      </c>
      <c r="AN1137">
        <f t="shared" si="402"/>
        <v>2252.3898295907238</v>
      </c>
      <c r="AO1137" cm="1">
        <f t="array" ref="AO1137">IFERROR(STDEV(IF($E$2:$E$2201=$E1137, $AJ$2:$AJ$2201)), 0)</f>
        <v>196.15001189356241</v>
      </c>
      <c r="AP1137">
        <f t="shared" si="410"/>
        <v>-0.72838217072584999</v>
      </c>
      <c r="AQ1137">
        <f t="shared" si="403"/>
        <v>2.5739685618909967E-2</v>
      </c>
      <c r="AR1137" cm="1">
        <f t="array" ref="AR1137">IFERROR(STDEV(IF($E$2:$E$2201=$E1137, $AK$2:$AK$2201)), 0)</f>
        <v>1.3946834103799792E-2</v>
      </c>
      <c r="AS1137">
        <f t="shared" si="411"/>
        <v>-0.733564507480721</v>
      </c>
      <c r="AT1137">
        <f t="shared" si="404"/>
        <v>4.0738240784529648E-3</v>
      </c>
      <c r="AU1137" cm="1">
        <f t="array" ref="AU1137">IFERROR(STDEV(IF($E$2:$E$2201=$E1137, $AL$2:$AL$2201)), 0)</f>
        <v>6.2856905545242972E-3</v>
      </c>
      <c r="AV1137">
        <f t="shared" si="412"/>
        <v>-0.64811082300586986</v>
      </c>
      <c r="AW1137">
        <f t="shared" si="405"/>
        <v>0</v>
      </c>
      <c r="AX1137" cm="1">
        <f t="array" ref="AX1137">IFERROR(STDEV(IF($E$2:$E$2201=$E1137, $AM$2:$AM$2201)), 0)</f>
        <v>0</v>
      </c>
      <c r="AY1137">
        <f t="shared" si="413"/>
        <v>-0.64811082300586986</v>
      </c>
      <c r="AZ1137">
        <f>INDEX(Model_Assumptions[Values],9)*((INDEX(Model_Scenarios[GR Weight],1)*$AG1137)+(INDEX(Model_Scenarios[GP Weight],1)*$AH1137)+(INDEX(Model_Scenarios[LTV Weight],1)*$AI1137))-(INDEX(Model_Scenarios[LTV Weight],1)*$AP1137)-(INDEX(Model_Scenarios[GP Weight],1)*($AS1137+$AV1137+$AY1137))</f>
        <v>2.2050058773551822</v>
      </c>
      <c r="BA1137">
        <f>INDEX(Model_Assumptions[Values],9)*((INDEX(Model_Scenarios[GR Weight],2)*$AG1137)+(INDEX(Model_Scenarios[GP Weight],2)*$AH1137)+(INDEX(Model_Scenarios[LTV Weight],2)*$AI1137))-(INDEX(Model_Scenarios[LTV Weight],2)*$AP1137)-(INDEX(Model_Scenarios[GP Weight],2)*($AS1137+$AV1137+$AY1137))</f>
        <v>2.2440281786777145</v>
      </c>
      <c r="BB1137">
        <f>INDEX(Model_Assumptions[Values],9)*((INDEX(Model_Scenarios[GR Weight],3)*$AG1137)+(INDEX(Model_Scenarios[GP Weight],3)*$AH1137)+(INDEX(Model_Scenarios[LTV Weight],3)*$AI1137))-(INDEX(Model_Scenarios[LTV Weight],3)*$AP1137)-(INDEX(Model_Scenarios[GP Weight],3)*($AS1137+$AV1137+$AY1137))</f>
        <v>2.271362333314912</v>
      </c>
      <c r="BC1137">
        <f>INDEX(Model_Assumptions[Values],9)*((INDEX(Model_Scenarios[GR Weight],4)*$AG1137)+(INDEX(Model_Scenarios[GP Weight],4)*$AH1137)+(INDEX(Model_Scenarios[LTV Weight],4)*$AI1137))-(INDEX(Model_Scenarios[LTV Weight],4)*$AP1137)-(INDEX(Model_Scenarios[GP Weight],4)*($AS1137+$AV1137+$AY1137))</f>
        <v>2.1465651439285072</v>
      </c>
      <c r="BD1137">
        <f>INDEX(Model_Assumptions[Values],9)*((INDEX(Model_Scenarios[GR Weight],5)*$AG1137)+(INDEX(Model_Scenarios[GP Weight],5)*$AH1137)+(INDEX(Model_Scenarios[LTV Weight],5)*$AI1137))-(INDEX(Model_Scenarios[LTV Weight],5)*$AP1137)-(INDEX(Model_Scenarios[GP Weight],5)*($AS1137+$AV1137+$AY1137))</f>
        <v>2.5366027200395846</v>
      </c>
    </row>
    <row r="1138" spans="1:56" x14ac:dyDescent="0.25">
      <c r="A1138">
        <v>1137</v>
      </c>
      <c r="B1138">
        <v>23</v>
      </c>
      <c r="C1138" s="3">
        <v>37</v>
      </c>
      <c r="D1138" s="4">
        <v>0.72</v>
      </c>
      <c r="E1138" t="str">
        <v>SKU-1029</v>
      </c>
      <c r="F1138" t="str">
        <v>Raise</v>
      </c>
      <c r="G1138" t="str">
        <v>Full</v>
      </c>
      <c r="H1138">
        <v>148.11000000000001</v>
      </c>
      <c r="I1138">
        <v>69.64</v>
      </c>
      <c r="J1138">
        <v>27</v>
      </c>
      <c r="K1138">
        <v>3998.9700000000003</v>
      </c>
      <c r="L1138">
        <v>2118.6900000000005</v>
      </c>
      <c r="M1138">
        <v>0.52980892579839323</v>
      </c>
      <c r="N1138">
        <v>164.85971574016031</v>
      </c>
      <c r="O1138">
        <v>917.56260924416802</v>
      </c>
      <c r="P1138">
        <v>987.20260924416789</v>
      </c>
      <c r="Q1138">
        <v>1774.9243566264481</v>
      </c>
      <c r="R1138">
        <v>1294.2156767067852</v>
      </c>
      <c r="S1138">
        <v>1</v>
      </c>
      <c r="T1138">
        <f t="shared" si="391"/>
        <v>160.16979533291544</v>
      </c>
      <c r="U1138">
        <f t="shared" si="392"/>
        <v>8.1424585327901061E-2</v>
      </c>
      <c r="V1138">
        <f>IF($F1138="Reduce", INDEX(Model_Assumptions[Values], 2), INDEX(Model_Assumptions[Values], 1))</f>
        <v>-0.4</v>
      </c>
      <c r="W1138">
        <f t="shared" si="393"/>
        <v>26.12061447845867</v>
      </c>
      <c r="X1138">
        <f t="shared" si="406"/>
        <v>4183.7334749847132</v>
      </c>
      <c r="Y1138">
        <f t="shared" si="394"/>
        <v>2364.6938827048516</v>
      </c>
      <c r="Z1138">
        <f t="shared" si="395"/>
        <v>184.76347498471296</v>
      </c>
      <c r="AA1138">
        <f t="shared" si="396"/>
        <v>246.00388270485109</v>
      </c>
      <c r="AB1138">
        <f t="shared" si="407"/>
        <v>0.56521140671215719</v>
      </c>
      <c r="AC1138">
        <f t="shared" si="397"/>
        <v>3.5402480913763967E-2</v>
      </c>
      <c r="AD1138">
        <f t="shared" si="398"/>
        <v>3.5402480913763967E-2</v>
      </c>
      <c r="AE1138">
        <f t="shared" si="399"/>
        <v>0.72000000000000086</v>
      </c>
      <c r="AF1138">
        <f t="shared" si="408"/>
        <v>362.38038947789875</v>
      </c>
      <c r="AG1138">
        <f t="shared" si="400"/>
        <v>0.20136334362721015</v>
      </c>
      <c r="AH1138">
        <f t="shared" si="401"/>
        <v>0.2491929016407271</v>
      </c>
      <c r="AI1138">
        <f t="shared" si="409"/>
        <v>0.27999999999999914</v>
      </c>
      <c r="AJ1138">
        <f>MAX(0, $R1138 - $AA1138) * INDEX(Model_Assumptions[Values], 7)</f>
        <v>2096.4235880038682</v>
      </c>
      <c r="AK1138">
        <f>MAX(0, INDEX(Model_Assumptions[Values], 4) - $AD1138)</f>
        <v>1.4597519086236035E-2</v>
      </c>
      <c r="AL1138">
        <f>MAX(0, INDEX(Model_Assumptions[Values], 5) - $AC1138)</f>
        <v>0</v>
      </c>
      <c r="AM1138">
        <f>INDEX(Model_Assumptions[Values], 6) * MAX(0, INDEX(Model_Assumptions[Values], 3) - $AB1138)^2</f>
        <v>0</v>
      </c>
      <c r="AN1138">
        <f t="shared" si="402"/>
        <v>2252.3898295907238</v>
      </c>
      <c r="AO1138" cm="1">
        <f t="array" ref="AO1138">IFERROR(STDEV(IF($E$2:$E$2201=$E1138, $AJ$2:$AJ$2201)), 0)</f>
        <v>196.15001189356241</v>
      </c>
      <c r="AP1138">
        <f t="shared" si="410"/>
        <v>-0.79513755865326263</v>
      </c>
      <c r="AQ1138">
        <f t="shared" si="403"/>
        <v>2.5739685618909967E-2</v>
      </c>
      <c r="AR1138" cm="1">
        <f t="array" ref="AR1138">IFERROR(STDEV(IF($E$2:$E$2201=$E1138, $AK$2:$AK$2201)), 0)</f>
        <v>1.3946834103799792E-2</v>
      </c>
      <c r="AS1138">
        <f t="shared" si="411"/>
        <v>-0.79890292303959265</v>
      </c>
      <c r="AT1138">
        <f t="shared" si="404"/>
        <v>4.0738240784529648E-3</v>
      </c>
      <c r="AU1138" cm="1">
        <f t="array" ref="AU1138">IFERROR(STDEV(IF($E$2:$E$2201=$E1138, $AL$2:$AL$2201)), 0)</f>
        <v>6.2856905545242972E-3</v>
      </c>
      <c r="AV1138">
        <f t="shared" si="412"/>
        <v>-0.64811082300586986</v>
      </c>
      <c r="AW1138">
        <f t="shared" si="405"/>
        <v>0</v>
      </c>
      <c r="AX1138" cm="1">
        <f t="array" ref="AX1138">IFERROR(STDEV(IF($E$2:$E$2201=$E1138, $AM$2:$AM$2201)), 0)</f>
        <v>0</v>
      </c>
      <c r="AY1138">
        <f t="shared" si="413"/>
        <v>-0.64811082300586986</v>
      </c>
      <c r="AZ1138">
        <f>INDEX(Model_Assumptions[Values],9)*((INDEX(Model_Scenarios[GR Weight],1)*$AG1138)+(INDEX(Model_Scenarios[GP Weight],1)*$AH1138)+(INDEX(Model_Scenarios[LTV Weight],1)*$AI1138))-(INDEX(Model_Scenarios[LTV Weight],1)*$AP1138)-(INDEX(Model_Scenarios[GP Weight],1)*($AS1138+$AV1138+$AY1138))</f>
        <v>2.1909006264617088</v>
      </c>
      <c r="BA1138">
        <f>INDEX(Model_Assumptions[Values],9)*((INDEX(Model_Scenarios[GR Weight],2)*$AG1138)+(INDEX(Model_Scenarios[GP Weight],2)*$AH1138)+(INDEX(Model_Scenarios[LTV Weight],2)*$AI1138))-(INDEX(Model_Scenarios[LTV Weight],2)*$AP1138)-(INDEX(Model_Scenarios[GP Weight],2)*($AS1138+$AV1138+$AY1138))</f>
        <v>2.2460797362960192</v>
      </c>
      <c r="BB1138">
        <f>INDEX(Model_Assumptions[Values],9)*((INDEX(Model_Scenarios[GR Weight],3)*$AG1138)+(INDEX(Model_Scenarios[GP Weight],3)*$AH1138)+(INDEX(Model_Scenarios[LTV Weight],3)*$AI1138))-(INDEX(Model_Scenarios[LTV Weight],3)*$AP1138)-(INDEX(Model_Scenarios[GP Weight],3)*($AS1138+$AV1138+$AY1138))</f>
        <v>2.2991403800345549</v>
      </c>
      <c r="BC1138">
        <f>INDEX(Model_Assumptions[Values],9)*((INDEX(Model_Scenarios[GR Weight],4)*$AG1138)+(INDEX(Model_Scenarios[GP Weight],4)*$AH1138)+(INDEX(Model_Scenarios[LTV Weight],4)*$AI1138))-(INDEX(Model_Scenarios[LTV Weight],4)*$AP1138)-(INDEX(Model_Scenarios[GP Weight],4)*($AS1138+$AV1138+$AY1138))</f>
        <v>2.1803082959828339</v>
      </c>
      <c r="BD1138">
        <f>INDEX(Model_Assumptions[Values],9)*((INDEX(Model_Scenarios[GR Weight],5)*$AG1138)+(INDEX(Model_Scenarios[GP Weight],5)*$AH1138)+(INDEX(Model_Scenarios[LTV Weight],5)*$AI1138))-(INDEX(Model_Scenarios[LTV Weight],5)*$AP1138)-(INDEX(Model_Scenarios[GP Weight],5)*($AS1138+$AV1138+$AY1138))</f>
        <v>2.5877467257807574</v>
      </c>
    </row>
    <row r="1139" spans="1:56" x14ac:dyDescent="0.25">
      <c r="A1139">
        <v>1138</v>
      </c>
      <c r="B1139">
        <v>23</v>
      </c>
      <c r="C1139" s="3">
        <v>38</v>
      </c>
      <c r="D1139" s="4">
        <v>0.74</v>
      </c>
      <c r="E1139" t="str">
        <v>SKU-1029</v>
      </c>
      <c r="F1139" t="str">
        <v>Raise</v>
      </c>
      <c r="G1139" t="str">
        <v>Full</v>
      </c>
      <c r="H1139">
        <v>148.11000000000001</v>
      </c>
      <c r="I1139">
        <v>69.64</v>
      </c>
      <c r="J1139">
        <v>27</v>
      </c>
      <c r="K1139">
        <v>3998.9700000000003</v>
      </c>
      <c r="L1139">
        <v>2118.6900000000005</v>
      </c>
      <c r="M1139">
        <v>0.52980892579839323</v>
      </c>
      <c r="N1139">
        <v>164.85971574016031</v>
      </c>
      <c r="O1139">
        <v>917.56260924416802</v>
      </c>
      <c r="P1139">
        <v>987.20260924416789</v>
      </c>
      <c r="Q1139">
        <v>1774.9243566264481</v>
      </c>
      <c r="R1139">
        <v>1294.2156767067852</v>
      </c>
      <c r="S1139">
        <v>1</v>
      </c>
      <c r="T1139">
        <f t="shared" si="391"/>
        <v>160.50478964771864</v>
      </c>
      <c r="U1139">
        <f t="shared" si="392"/>
        <v>8.3686379364787136E-2</v>
      </c>
      <c r="V1139">
        <f>IF($F1139="Reduce", INDEX(Model_Assumptions[Values], 2), INDEX(Model_Assumptions[Values], 1))</f>
        <v>-0.4</v>
      </c>
      <c r="W1139">
        <f t="shared" si="393"/>
        <v>26.096187102860299</v>
      </c>
      <c r="X1139">
        <f t="shared" si="406"/>
        <v>4188.5630215521005</v>
      </c>
      <c r="Y1139">
        <f t="shared" si="394"/>
        <v>2371.2245517089095</v>
      </c>
      <c r="Z1139">
        <f t="shared" si="395"/>
        <v>189.59302155210025</v>
      </c>
      <c r="AA1139">
        <f t="shared" si="396"/>
        <v>252.53455170890902</v>
      </c>
      <c r="AB1139">
        <f t="shared" si="407"/>
        <v>0.56611886690205182</v>
      </c>
      <c r="AC1139">
        <f t="shared" si="397"/>
        <v>3.6309941103658594E-2</v>
      </c>
      <c r="AD1139">
        <f t="shared" si="398"/>
        <v>3.6309941103658594E-2</v>
      </c>
      <c r="AE1139">
        <f t="shared" si="399"/>
        <v>0.74000000000000032</v>
      </c>
      <c r="AF1139">
        <f t="shared" si="408"/>
        <v>336.49607594376374</v>
      </c>
      <c r="AG1139">
        <f t="shared" si="400"/>
        <v>0.20662679542737186</v>
      </c>
      <c r="AH1139">
        <f t="shared" si="401"/>
        <v>0.25580822958142008</v>
      </c>
      <c r="AI1139">
        <f t="shared" si="409"/>
        <v>0.25999999999999968</v>
      </c>
      <c r="AJ1139">
        <f>MAX(0, $R1139 - $AA1139) * INDEX(Model_Assumptions[Values], 7)</f>
        <v>2083.3622499957523</v>
      </c>
      <c r="AK1139">
        <f>MAX(0, INDEX(Model_Assumptions[Values], 4) - $AD1139)</f>
        <v>1.3690058896341409E-2</v>
      </c>
      <c r="AL1139">
        <f>MAX(0, INDEX(Model_Assumptions[Values], 5) - $AC1139)</f>
        <v>0</v>
      </c>
      <c r="AM1139">
        <f>INDEX(Model_Assumptions[Values], 6) * MAX(0, INDEX(Model_Assumptions[Values], 3) - $AB1139)^2</f>
        <v>0</v>
      </c>
      <c r="AN1139">
        <f t="shared" si="402"/>
        <v>2252.3898295907238</v>
      </c>
      <c r="AO1139" cm="1">
        <f t="array" ref="AO1139">IFERROR(STDEV(IF($E$2:$E$2201=$E1139, $AJ$2:$AJ$2201)), 0)</f>
        <v>196.15001189356241</v>
      </c>
      <c r="AP1139">
        <f t="shared" si="410"/>
        <v>-0.86172607364760978</v>
      </c>
      <c r="AQ1139">
        <f t="shared" si="403"/>
        <v>2.5739685618909967E-2</v>
      </c>
      <c r="AR1139" cm="1">
        <f t="array" ref="AR1139">IFERROR(STDEV(IF($E$2:$E$2201=$E1139, $AK$2:$AK$2201)), 0)</f>
        <v>1.3946834103799792E-2</v>
      </c>
      <c r="AS1139">
        <f t="shared" si="411"/>
        <v>-0.86396859910204693</v>
      </c>
      <c r="AT1139">
        <f t="shared" si="404"/>
        <v>4.0738240784529648E-3</v>
      </c>
      <c r="AU1139" cm="1">
        <f t="array" ref="AU1139">IFERROR(STDEV(IF($E$2:$E$2201=$E1139, $AL$2:$AL$2201)), 0)</f>
        <v>6.2856905545242972E-3</v>
      </c>
      <c r="AV1139">
        <f t="shared" si="412"/>
        <v>-0.64811082300586986</v>
      </c>
      <c r="AW1139">
        <f t="shared" si="405"/>
        <v>0</v>
      </c>
      <c r="AX1139" cm="1">
        <f t="array" ref="AX1139">IFERROR(STDEV(IF($E$2:$E$2201=$E1139, $AM$2:$AM$2201)), 0)</f>
        <v>0</v>
      </c>
      <c r="AY1139">
        <f t="shared" si="413"/>
        <v>-0.64811082300586986</v>
      </c>
      <c r="AZ1139">
        <f>INDEX(Model_Assumptions[Values],9)*((INDEX(Model_Scenarios[GR Weight],1)*$AG1139)+(INDEX(Model_Scenarios[GP Weight],1)*$AH1139)+(INDEX(Model_Scenarios[LTV Weight],1)*$AI1139))-(INDEX(Model_Scenarios[LTV Weight],1)*$AP1139)-(INDEX(Model_Scenarios[GP Weight],1)*($AS1139+$AV1139+$AY1139))</f>
        <v>2.1766173959338611</v>
      </c>
      <c r="BA1139">
        <f>INDEX(Model_Assumptions[Values],9)*((INDEX(Model_Scenarios[GR Weight],2)*$AG1139)+(INDEX(Model_Scenarios[GP Weight],2)*$AH1139)+(INDEX(Model_Scenarios[LTV Weight],2)*$AI1139))-(INDEX(Model_Scenarios[LTV Weight],2)*$AP1139)-(INDEX(Model_Scenarios[GP Weight],2)*($AS1139+$AV1139+$AY1139))</f>
        <v>2.2479383230456516</v>
      </c>
      <c r="BB1139">
        <f>INDEX(Model_Assumptions[Values],9)*((INDEX(Model_Scenarios[GR Weight],3)*$AG1139)+(INDEX(Model_Scenarios[GP Weight],3)*$AH1139)+(INDEX(Model_Scenarios[LTV Weight],3)*$AI1139))-(INDEX(Model_Scenarios[LTV Weight],3)*$AP1139)-(INDEX(Model_Scenarios[GP Weight],3)*($AS1139+$AV1139+$AY1139))</f>
        <v>2.3267049113005682</v>
      </c>
      <c r="BC1139">
        <f>INDEX(Model_Assumptions[Values],9)*((INDEX(Model_Scenarios[GR Weight],4)*$AG1139)+(INDEX(Model_Scenarios[GP Weight],4)*$AH1139)+(INDEX(Model_Scenarios[LTV Weight],4)*$AI1139))-(INDEX(Model_Scenarios[LTV Weight],4)*$AP1139)-(INDEX(Model_Scenarios[GP Weight],4)*($AS1139+$AV1139+$AY1139))</f>
        <v>2.2138457016494937</v>
      </c>
      <c r="BD1139">
        <f>INDEX(Model_Assumptions[Values],9)*((INDEX(Model_Scenarios[GR Weight],5)*$AG1139)+(INDEX(Model_Scenarios[GP Weight],5)*$AH1139)+(INDEX(Model_Scenarios[LTV Weight],5)*$AI1139))-(INDEX(Model_Scenarios[LTV Weight],5)*$AP1139)-(INDEX(Model_Scenarios[GP Weight],5)*($AS1139+$AV1139+$AY1139))</f>
        <v>2.6386355800007619</v>
      </c>
    </row>
    <row r="1140" spans="1:56" x14ac:dyDescent="0.25">
      <c r="A1140">
        <v>1139</v>
      </c>
      <c r="B1140">
        <v>23</v>
      </c>
      <c r="C1140" s="3">
        <v>39</v>
      </c>
      <c r="D1140" s="4">
        <v>0.76</v>
      </c>
      <c r="E1140" t="str">
        <v>SKU-1029</v>
      </c>
      <c r="F1140" t="str">
        <v>Raise</v>
      </c>
      <c r="G1140" t="str">
        <v>Full</v>
      </c>
      <c r="H1140">
        <v>148.11000000000001</v>
      </c>
      <c r="I1140">
        <v>69.64</v>
      </c>
      <c r="J1140">
        <v>27</v>
      </c>
      <c r="K1140">
        <v>3998.9700000000003</v>
      </c>
      <c r="L1140">
        <v>2118.6900000000005</v>
      </c>
      <c r="M1140">
        <v>0.52980892579839323</v>
      </c>
      <c r="N1140">
        <v>164.85971574016031</v>
      </c>
      <c r="O1140">
        <v>917.56260924416802</v>
      </c>
      <c r="P1140">
        <v>987.20260924416789</v>
      </c>
      <c r="Q1140">
        <v>1774.9243566264481</v>
      </c>
      <c r="R1140">
        <v>1294.2156767067852</v>
      </c>
      <c r="S1140">
        <v>1</v>
      </c>
      <c r="T1140">
        <f t="shared" si="391"/>
        <v>160.83978396252184</v>
      </c>
      <c r="U1140">
        <f t="shared" si="392"/>
        <v>8.5948173401673225E-2</v>
      </c>
      <c r="V1140">
        <f>IF($F1140="Reduce", INDEX(Model_Assumptions[Values], 2), INDEX(Model_Assumptions[Values], 1))</f>
        <v>-0.4</v>
      </c>
      <c r="W1140">
        <f t="shared" si="393"/>
        <v>26.071759727261931</v>
      </c>
      <c r="X1140">
        <f t="shared" si="406"/>
        <v>4193.376202055586</v>
      </c>
      <c r="Y1140">
        <f t="shared" si="394"/>
        <v>2377.7388546490652</v>
      </c>
      <c r="Z1140">
        <f t="shared" si="395"/>
        <v>194.40620205558571</v>
      </c>
      <c r="AA1140">
        <f t="shared" si="396"/>
        <v>259.04885464906465</v>
      </c>
      <c r="AB1140">
        <f t="shared" si="407"/>
        <v>0.56702254700723054</v>
      </c>
      <c r="AC1140">
        <f t="shared" si="397"/>
        <v>3.7213621208837311E-2</v>
      </c>
      <c r="AD1140">
        <f t="shared" si="398"/>
        <v>3.7213621208837311E-2</v>
      </c>
      <c r="AE1140">
        <f t="shared" si="399"/>
        <v>0.75999999999999968</v>
      </c>
      <c r="AF1140">
        <f t="shared" si="408"/>
        <v>310.61176240962885</v>
      </c>
      <c r="AG1140">
        <f t="shared" si="400"/>
        <v>0.21187241077284705</v>
      </c>
      <c r="AH1140">
        <f t="shared" si="401"/>
        <v>0.26240697930022722</v>
      </c>
      <c r="AI1140">
        <f t="shared" si="409"/>
        <v>0.24000000000000032</v>
      </c>
      <c r="AJ1140">
        <f>MAX(0, $R1140 - $AA1140) * INDEX(Model_Assumptions[Values], 7)</f>
        <v>2070.3336441154411</v>
      </c>
      <c r="AK1140">
        <f>MAX(0, INDEX(Model_Assumptions[Values], 4) - $AD1140)</f>
        <v>1.2786378791162692E-2</v>
      </c>
      <c r="AL1140">
        <f>MAX(0, INDEX(Model_Assumptions[Values], 5) - $AC1140)</f>
        <v>0</v>
      </c>
      <c r="AM1140">
        <f>INDEX(Model_Assumptions[Values], 6) * MAX(0, INDEX(Model_Assumptions[Values], 3) - $AB1140)^2</f>
        <v>0</v>
      </c>
      <c r="AN1140">
        <f t="shared" si="402"/>
        <v>2252.3898295907238</v>
      </c>
      <c r="AO1140" cm="1">
        <f t="array" ref="AO1140">IFERROR(STDEV(IF($E$2:$E$2201=$E1140, $AJ$2:$AJ$2201)), 0)</f>
        <v>196.15001189356241</v>
      </c>
      <c r="AP1140">
        <f t="shared" si="410"/>
        <v>-0.92814771570889609</v>
      </c>
      <c r="AQ1140">
        <f t="shared" si="403"/>
        <v>2.5739685618909967E-2</v>
      </c>
      <c r="AR1140" cm="1">
        <f t="array" ref="AR1140">IFERROR(STDEV(IF($E$2:$E$2201=$E1140, $AK$2:$AK$2201)), 0)</f>
        <v>1.3946834103799792E-2</v>
      </c>
      <c r="AS1140">
        <f t="shared" si="411"/>
        <v>-0.92876323983936737</v>
      </c>
      <c r="AT1140">
        <f t="shared" si="404"/>
        <v>4.0738240784529648E-3</v>
      </c>
      <c r="AU1140" cm="1">
        <f t="array" ref="AU1140">IFERROR(STDEV(IF($E$2:$E$2201=$E1140, $AL$2:$AL$2201)), 0)</f>
        <v>6.2856905545242972E-3</v>
      </c>
      <c r="AV1140">
        <f t="shared" si="412"/>
        <v>-0.64811082300586986</v>
      </c>
      <c r="AW1140">
        <f t="shared" si="405"/>
        <v>0</v>
      </c>
      <c r="AX1140" cm="1">
        <f t="array" ref="AX1140">IFERROR(STDEV(IF($E$2:$E$2201=$E1140, $AM$2:$AM$2201)), 0)</f>
        <v>0</v>
      </c>
      <c r="AY1140">
        <f t="shared" si="413"/>
        <v>-0.64811082300586986</v>
      </c>
      <c r="AZ1140">
        <f>INDEX(Model_Assumptions[Values],9)*((INDEX(Model_Scenarios[GR Weight],1)*$AG1140)+(INDEX(Model_Scenarios[GP Weight],1)*$AH1140)+(INDEX(Model_Scenarios[LTV Weight],1)*$AI1140))-(INDEX(Model_Scenarios[LTV Weight],1)*$AP1140)-(INDEX(Model_Scenarios[GP Weight],1)*($AS1140+$AV1140+$AY1140))</f>
        <v>2.1621563561887664</v>
      </c>
      <c r="BA1140">
        <f>INDEX(Model_Assumptions[Values],9)*((INDEX(Model_Scenarios[GR Weight],2)*$AG1140)+(INDEX(Model_Scenarios[GP Weight],2)*$AH1140)+(INDEX(Model_Scenarios[LTV Weight],2)*$AI1140))-(INDEX(Model_Scenarios[LTV Weight],2)*$AP1140)-(INDEX(Model_Scenarios[GP Weight],2)*($AS1140+$AV1140+$AY1140))</f>
        <v>2.2496042797608675</v>
      </c>
      <c r="BB1140">
        <f>INDEX(Model_Assumptions[Values],9)*((INDEX(Model_Scenarios[GR Weight],3)*$AG1140)+(INDEX(Model_Scenarios[GP Weight],3)*$AH1140)+(INDEX(Model_Scenarios[LTV Weight],3)*$AI1140))-(INDEX(Model_Scenarios[LTV Weight],3)*$AP1140)-(INDEX(Model_Scenarios[GP Weight],3)*($AS1140+$AV1140+$AY1140))</f>
        <v>2.3540565235729032</v>
      </c>
      <c r="BC1140">
        <f>INDEX(Model_Assumptions[Values],9)*((INDEX(Model_Scenarios[GR Weight],4)*$AG1140)+(INDEX(Model_Scenarios[GP Weight],4)*$AH1140)+(INDEX(Model_Scenarios[LTV Weight],4)*$AI1140))-(INDEX(Model_Scenarios[LTV Weight],4)*$AP1140)-(INDEX(Model_Scenarios[GP Weight],4)*($AS1140+$AV1140+$AY1140))</f>
        <v>2.2471779573884367</v>
      </c>
      <c r="BD1140">
        <f>INDEX(Model_Assumptions[Values],9)*((INDEX(Model_Scenarios[GR Weight],5)*$AG1140)+(INDEX(Model_Scenarios[GP Weight],5)*$AH1140)+(INDEX(Model_Scenarios[LTV Weight],5)*$AI1140))-(INDEX(Model_Scenarios[LTV Weight],5)*$AP1140)-(INDEX(Model_Scenarios[GP Weight],5)*($AS1140+$AV1140+$AY1140))</f>
        <v>2.6892702199938054</v>
      </c>
    </row>
    <row r="1141" spans="1:56" x14ac:dyDescent="0.25">
      <c r="A1141">
        <v>1140</v>
      </c>
      <c r="B1141">
        <v>23</v>
      </c>
      <c r="C1141" s="3">
        <v>40</v>
      </c>
      <c r="D1141" s="4">
        <v>0.78</v>
      </c>
      <c r="E1141" t="str">
        <v>SKU-1029</v>
      </c>
      <c r="F1141" t="str">
        <v>Raise</v>
      </c>
      <c r="G1141" t="str">
        <v>Full</v>
      </c>
      <c r="H1141">
        <v>148.11000000000001</v>
      </c>
      <c r="I1141">
        <v>69.64</v>
      </c>
      <c r="J1141">
        <v>27</v>
      </c>
      <c r="K1141">
        <v>3998.9700000000003</v>
      </c>
      <c r="L1141">
        <v>2118.6900000000005</v>
      </c>
      <c r="M1141">
        <v>0.52980892579839323</v>
      </c>
      <c r="N1141">
        <v>164.85971574016031</v>
      </c>
      <c r="O1141">
        <v>917.56260924416802</v>
      </c>
      <c r="P1141">
        <v>987.20260924416789</v>
      </c>
      <c r="Q1141">
        <v>1774.9243566264481</v>
      </c>
      <c r="R1141">
        <v>1294.2156767067852</v>
      </c>
      <c r="S1141">
        <v>1</v>
      </c>
      <c r="T1141">
        <f t="shared" si="391"/>
        <v>161.17477827732506</v>
      </c>
      <c r="U1141">
        <f t="shared" si="392"/>
        <v>8.8209967438559495E-2</v>
      </c>
      <c r="V1141">
        <f>IF($F1141="Reduce", INDEX(Model_Assumptions[Values], 2), INDEX(Model_Assumptions[Values], 1))</f>
        <v>-0.4</v>
      </c>
      <c r="W1141">
        <f t="shared" si="393"/>
        <v>26.047332351663556</v>
      </c>
      <c r="X1141">
        <f t="shared" si="406"/>
        <v>4198.1730164951696</v>
      </c>
      <c r="Y1141">
        <f t="shared" si="394"/>
        <v>2384.2367915253199</v>
      </c>
      <c r="Z1141">
        <f t="shared" si="395"/>
        <v>199.20301649516932</v>
      </c>
      <c r="AA1141">
        <f t="shared" si="396"/>
        <v>265.54679152531935</v>
      </c>
      <c r="AB1141">
        <f t="shared" si="407"/>
        <v>0.56792247059788681</v>
      </c>
      <c r="AC1141">
        <f t="shared" si="397"/>
        <v>3.8113544799493582E-2</v>
      </c>
      <c r="AD1141">
        <f t="shared" si="398"/>
        <v>3.8113544799493582E-2</v>
      </c>
      <c r="AE1141">
        <f t="shared" si="399"/>
        <v>0.78000000000000091</v>
      </c>
      <c r="AF1141">
        <f t="shared" si="408"/>
        <v>284.72744887549158</v>
      </c>
      <c r="AG1141">
        <f t="shared" si="400"/>
        <v>0.2171001896636357</v>
      </c>
      <c r="AH1141">
        <f t="shared" si="401"/>
        <v>0.26898915079714991</v>
      </c>
      <c r="AI1141">
        <f t="shared" si="409"/>
        <v>0.21999999999999909</v>
      </c>
      <c r="AJ1141">
        <f>MAX(0, $R1141 - $AA1141) * INDEX(Model_Assumptions[Values], 7)</f>
        <v>2057.3377703629317</v>
      </c>
      <c r="AK1141">
        <f>MAX(0, INDEX(Model_Assumptions[Values], 4) - $AD1141)</f>
        <v>1.1886455200506421E-2</v>
      </c>
      <c r="AL1141">
        <f>MAX(0, INDEX(Model_Assumptions[Values], 5) - $AC1141)</f>
        <v>0</v>
      </c>
      <c r="AM1141">
        <f>INDEX(Model_Assumptions[Values], 6) * MAX(0, INDEX(Model_Assumptions[Values], 3) - $AB1141)^2</f>
        <v>0</v>
      </c>
      <c r="AN1141">
        <f t="shared" si="402"/>
        <v>2252.3898295907238</v>
      </c>
      <c r="AO1141" cm="1">
        <f t="array" ref="AO1141">IFERROR(STDEV(IF($E$2:$E$2201=$E1141, $AJ$2:$AJ$2201)), 0)</f>
        <v>196.15001189356241</v>
      </c>
      <c r="AP1141">
        <f t="shared" si="410"/>
        <v>-0.99440248483713556</v>
      </c>
      <c r="AQ1141">
        <f t="shared" si="403"/>
        <v>2.5739685618909967E-2</v>
      </c>
      <c r="AR1141" cm="1">
        <f t="array" ref="AR1141">IFERROR(STDEV(IF($E$2:$E$2201=$E1141, $AK$2:$AK$2201)), 0)</f>
        <v>1.3946834103799792E-2</v>
      </c>
      <c r="AS1141">
        <f t="shared" si="411"/>
        <v>-0.99328853525469674</v>
      </c>
      <c r="AT1141">
        <f t="shared" si="404"/>
        <v>4.0738240784529648E-3</v>
      </c>
      <c r="AU1141" cm="1">
        <f t="array" ref="AU1141">IFERROR(STDEV(IF($E$2:$E$2201=$E1141, $AL$2:$AL$2201)), 0)</f>
        <v>6.2856905545242972E-3</v>
      </c>
      <c r="AV1141">
        <f t="shared" si="412"/>
        <v>-0.64811082300586986</v>
      </c>
      <c r="AW1141">
        <f t="shared" si="405"/>
        <v>0</v>
      </c>
      <c r="AX1141" cm="1">
        <f t="array" ref="AX1141">IFERROR(STDEV(IF($E$2:$E$2201=$E1141, $AM$2:$AM$2201)), 0)</f>
        <v>0</v>
      </c>
      <c r="AY1141">
        <f t="shared" si="413"/>
        <v>-0.64811082300586986</v>
      </c>
      <c r="AZ1141">
        <f>INDEX(Model_Assumptions[Values],9)*((INDEX(Model_Scenarios[GR Weight],1)*$AG1141)+(INDEX(Model_Scenarios[GP Weight],1)*$AH1141)+(INDEX(Model_Scenarios[LTV Weight],1)*$AI1141))-(INDEX(Model_Scenarios[LTV Weight],1)*$AP1141)-(INDEX(Model_Scenarios[GP Weight],1)*($AS1141+$AV1141+$AY1141))</f>
        <v>2.1475176762267414</v>
      </c>
      <c r="BA1141">
        <f>INDEX(Model_Assumptions[Values],9)*((INDEX(Model_Scenarios[GR Weight],2)*$AG1141)+(INDEX(Model_Scenarios[GP Weight],2)*$AH1141)+(INDEX(Model_Scenarios[LTV Weight],2)*$AI1141))-(INDEX(Model_Scenarios[LTV Weight],2)*$AP1141)-(INDEX(Model_Scenarios[GP Weight],2)*($AS1141+$AV1141+$AY1141))</f>
        <v>2.251077944442299</v>
      </c>
      <c r="BB1141">
        <f>INDEX(Model_Assumptions[Values],9)*((INDEX(Model_Scenarios[GR Weight],3)*$AG1141)+(INDEX(Model_Scenarios[GP Weight],3)*$AH1141)+(INDEX(Model_Scenarios[LTV Weight],3)*$AI1141))-(INDEX(Model_Scenarios[LTV Weight],3)*$AP1141)-(INDEX(Model_Scenarios[GP Weight],3)*($AS1141+$AV1141+$AY1141))</f>
        <v>2.3811958083526621</v>
      </c>
      <c r="BC1141">
        <f>INDEX(Model_Assumptions[Values],9)*((INDEX(Model_Scenarios[GR Weight],4)*$AG1141)+(INDEX(Model_Scenarios[GP Weight],4)*$AH1141)+(INDEX(Model_Scenarios[LTV Weight],4)*$AI1141))-(INDEX(Model_Scenarios[LTV Weight],4)*$AP1141)-(INDEX(Model_Scenarios[GP Weight],4)*($AS1141+$AV1141+$AY1141))</f>
        <v>2.2803056547007667</v>
      </c>
      <c r="BD1141">
        <f>INDEX(Model_Assumptions[Values],9)*((INDEX(Model_Scenarios[GR Weight],5)*$AG1141)+(INDEX(Model_Scenarios[GP Weight],5)*$AH1141)+(INDEX(Model_Scenarios[LTV Weight],5)*$AI1141))-(INDEX(Model_Scenarios[LTV Weight],5)*$AP1141)-(INDEX(Model_Scenarios[GP Weight],5)*($AS1141+$AV1141+$AY1141))</f>
        <v>2.7396515752616208</v>
      </c>
    </row>
    <row r="1142" spans="1:56" x14ac:dyDescent="0.25">
      <c r="A1142">
        <v>1141</v>
      </c>
      <c r="B1142">
        <v>23</v>
      </c>
      <c r="C1142" s="3">
        <v>41</v>
      </c>
      <c r="D1142" s="4">
        <v>0.8</v>
      </c>
      <c r="E1142" t="str">
        <v>SKU-1029</v>
      </c>
      <c r="F1142" t="str">
        <v>Raise</v>
      </c>
      <c r="G1142" t="str">
        <v>Full</v>
      </c>
      <c r="H1142">
        <v>148.11000000000001</v>
      </c>
      <c r="I1142">
        <v>69.64</v>
      </c>
      <c r="J1142">
        <v>27</v>
      </c>
      <c r="K1142">
        <v>3998.9700000000003</v>
      </c>
      <c r="L1142">
        <v>2118.6900000000005</v>
      </c>
      <c r="M1142">
        <v>0.52980892579839323</v>
      </c>
      <c r="N1142">
        <v>164.85971574016031</v>
      </c>
      <c r="O1142">
        <v>917.56260924416802</v>
      </c>
      <c r="P1142">
        <v>987.20260924416789</v>
      </c>
      <c r="Q1142">
        <v>1774.9243566264481</v>
      </c>
      <c r="R1142">
        <v>1294.2156767067852</v>
      </c>
      <c r="S1142">
        <v>1</v>
      </c>
      <c r="T1142">
        <f t="shared" si="391"/>
        <v>161.50977259212826</v>
      </c>
      <c r="U1142">
        <f t="shared" si="392"/>
        <v>9.047176147544557E-2</v>
      </c>
      <c r="V1142">
        <f>IF($F1142="Reduce", INDEX(Model_Assumptions[Values], 2), INDEX(Model_Assumptions[Values], 1))</f>
        <v>-0.4</v>
      </c>
      <c r="W1142">
        <f t="shared" si="393"/>
        <v>26.022904976065188</v>
      </c>
      <c r="X1142">
        <f t="shared" si="406"/>
        <v>4202.9534648708513</v>
      </c>
      <c r="Y1142">
        <f t="shared" si="394"/>
        <v>2390.7183623376714</v>
      </c>
      <c r="Z1142">
        <f t="shared" si="395"/>
        <v>203.98346487085109</v>
      </c>
      <c r="AA1142">
        <f t="shared" si="396"/>
        <v>272.02836233767084</v>
      </c>
      <c r="AB1142">
        <f t="shared" si="407"/>
        <v>0.56881866104866174</v>
      </c>
      <c r="AC1142">
        <f t="shared" si="397"/>
        <v>3.9009735250268518E-2</v>
      </c>
      <c r="AD1142">
        <f t="shared" si="398"/>
        <v>3.9009735250268518E-2</v>
      </c>
      <c r="AE1142">
        <f t="shared" si="399"/>
        <v>0.80000000000000038</v>
      </c>
      <c r="AF1142">
        <f t="shared" si="408"/>
        <v>258.84313534135657</v>
      </c>
      <c r="AG1142">
        <f t="shared" si="400"/>
        <v>0.22231013209973779</v>
      </c>
      <c r="AH1142">
        <f t="shared" si="401"/>
        <v>0.27555474407218594</v>
      </c>
      <c r="AI1142">
        <f t="shared" si="409"/>
        <v>0.19999999999999965</v>
      </c>
      <c r="AJ1142">
        <f>MAX(0, $R1142 - $AA1142) * INDEX(Model_Assumptions[Values], 7)</f>
        <v>2044.3746287382287</v>
      </c>
      <c r="AK1142">
        <f>MAX(0, INDEX(Model_Assumptions[Values], 4) - $AD1142)</f>
        <v>1.0990264749731485E-2</v>
      </c>
      <c r="AL1142">
        <f>MAX(0, INDEX(Model_Assumptions[Values], 5) - $AC1142)</f>
        <v>0</v>
      </c>
      <c r="AM1142">
        <f>INDEX(Model_Assumptions[Values], 6) * MAX(0, INDEX(Model_Assumptions[Values], 3) - $AB1142)^2</f>
        <v>0</v>
      </c>
      <c r="AN1142">
        <f t="shared" si="402"/>
        <v>2252.3898295907238</v>
      </c>
      <c r="AO1142" cm="1">
        <f t="array" ref="AO1142">IFERROR(STDEV(IF($E$2:$E$2201=$E1142, $AJ$2:$AJ$2201)), 0)</f>
        <v>196.15001189356241</v>
      </c>
      <c r="AP1142">
        <f t="shared" si="410"/>
        <v>-1.0604903810323048</v>
      </c>
      <c r="AQ1142">
        <f t="shared" si="403"/>
        <v>2.5739685618909967E-2</v>
      </c>
      <c r="AR1142" cm="1">
        <f t="array" ref="AR1142">IFERROR(STDEV(IF($E$2:$E$2201=$E1142, $AK$2:$AK$2201)), 0)</f>
        <v>1.3946834103799792E-2</v>
      </c>
      <c r="AS1142">
        <f t="shared" si="411"/>
        <v>-1.0575461613299055</v>
      </c>
      <c r="AT1142">
        <f t="shared" si="404"/>
        <v>4.0738240784529648E-3</v>
      </c>
      <c r="AU1142" cm="1">
        <f t="array" ref="AU1142">IFERROR(STDEV(IF($E$2:$E$2201=$E1142, $AL$2:$AL$2201)), 0)</f>
        <v>6.2856905545242972E-3</v>
      </c>
      <c r="AV1142">
        <f t="shared" si="412"/>
        <v>-0.64811082300586986</v>
      </c>
      <c r="AW1142">
        <f t="shared" si="405"/>
        <v>0</v>
      </c>
      <c r="AX1142" cm="1">
        <f t="array" ref="AX1142">IFERROR(STDEV(IF($E$2:$E$2201=$E1142, $AM$2:$AM$2201)), 0)</f>
        <v>0</v>
      </c>
      <c r="AY1142">
        <f t="shared" si="413"/>
        <v>-0.64811082300586986</v>
      </c>
      <c r="AZ1142">
        <f>INDEX(Model_Assumptions[Values],9)*((INDEX(Model_Scenarios[GR Weight],1)*$AG1142)+(INDEX(Model_Scenarios[GP Weight],1)*$AH1142)+(INDEX(Model_Scenarios[LTV Weight],1)*$AI1142))-(INDEX(Model_Scenarios[LTV Weight],1)*$AP1142)-(INDEX(Model_Scenarios[GP Weight],1)*($AS1142+$AV1142+$AY1142))</f>
        <v>2.1327015236459688</v>
      </c>
      <c r="BA1142">
        <f>INDEX(Model_Assumptions[Values],9)*((INDEX(Model_Scenarios[GR Weight],2)*$AG1142)+(INDEX(Model_Scenarios[GP Weight],2)*$AH1142)+(INDEX(Model_Scenarios[LTV Weight],2)*$AI1142))-(INDEX(Model_Scenarios[LTV Weight],2)*$AP1142)-(INDEX(Model_Scenarios[GP Weight],2)*($AS1142+$AV1142+$AY1142))</f>
        <v>2.2523596522863154</v>
      </c>
      <c r="BB1142">
        <f>INDEX(Model_Assumptions[Values],9)*((INDEX(Model_Scenarios[GR Weight],3)*$AG1142)+(INDEX(Model_Scenarios[GP Weight],3)*$AH1142)+(INDEX(Model_Scenarios[LTV Weight],3)*$AI1142))-(INDEX(Model_Scenarios[LTV Weight],3)*$AP1142)-(INDEX(Model_Scenarios[GP Weight],3)*($AS1142+$AV1142+$AY1142))</f>
        <v>2.4081233522334946</v>
      </c>
      <c r="BC1142">
        <f>INDEX(Model_Assumptions[Values],9)*((INDEX(Model_Scenarios[GR Weight],4)*$AG1142)+(INDEX(Model_Scenarios[GP Weight],4)*$AH1142)+(INDEX(Model_Scenarios[LTV Weight],4)*$AI1142))-(INDEX(Model_Scenarios[LTV Weight],4)*$AP1142)-(INDEX(Model_Scenarios[GP Weight],4)*($AS1142+$AV1142+$AY1142))</f>
        <v>2.3132293801801334</v>
      </c>
      <c r="BD1142">
        <f>INDEX(Model_Assumptions[Values],9)*((INDEX(Model_Scenarios[GR Weight],5)*$AG1142)+(INDEX(Model_Scenarios[GP Weight],5)*$AH1142)+(INDEX(Model_Scenarios[LTV Weight],5)*$AI1142))-(INDEX(Model_Scenarios[LTV Weight],5)*$AP1142)-(INDEX(Model_Scenarios[GP Weight],5)*($AS1142+$AV1142+$AY1142))</f>
        <v>2.7897805675942302</v>
      </c>
    </row>
    <row r="1143" spans="1:56" x14ac:dyDescent="0.25">
      <c r="A1143">
        <v>1142</v>
      </c>
      <c r="B1143">
        <v>23</v>
      </c>
      <c r="C1143" s="3">
        <v>42</v>
      </c>
      <c r="D1143" s="4">
        <v>0.82000000000000006</v>
      </c>
      <c r="E1143" t="str">
        <v>SKU-1029</v>
      </c>
      <c r="F1143" t="str">
        <v>Raise</v>
      </c>
      <c r="G1143" t="str">
        <v>Full</v>
      </c>
      <c r="H1143">
        <v>148.11000000000001</v>
      </c>
      <c r="I1143">
        <v>69.64</v>
      </c>
      <c r="J1143">
        <v>27</v>
      </c>
      <c r="K1143">
        <v>3998.9700000000003</v>
      </c>
      <c r="L1143">
        <v>2118.6900000000005</v>
      </c>
      <c r="M1143">
        <v>0.52980892579839323</v>
      </c>
      <c r="N1143">
        <v>164.85971574016031</v>
      </c>
      <c r="O1143">
        <v>917.56260924416802</v>
      </c>
      <c r="P1143">
        <v>987.20260924416789</v>
      </c>
      <c r="Q1143">
        <v>1774.9243566264481</v>
      </c>
      <c r="R1143">
        <v>1294.2156767067852</v>
      </c>
      <c r="S1143">
        <v>1</v>
      </c>
      <c r="T1143">
        <f t="shared" si="391"/>
        <v>161.84476690693145</v>
      </c>
      <c r="U1143">
        <f t="shared" si="392"/>
        <v>9.2733555512331645E-2</v>
      </c>
      <c r="V1143">
        <f>IF($F1143="Reduce", INDEX(Model_Assumptions[Values], 2), INDEX(Model_Assumptions[Values], 1))</f>
        <v>-0.4</v>
      </c>
      <c r="W1143">
        <f t="shared" si="393"/>
        <v>25.998477600466821</v>
      </c>
      <c r="X1143">
        <f t="shared" si="406"/>
        <v>4207.7175471826313</v>
      </c>
      <c r="Y1143">
        <f t="shared" si="394"/>
        <v>2397.1835670861219</v>
      </c>
      <c r="Z1143">
        <f t="shared" si="395"/>
        <v>208.74754718263102</v>
      </c>
      <c r="AA1143">
        <f t="shared" si="396"/>
        <v>278.4935670861214</v>
      </c>
      <c r="AB1143">
        <f t="shared" si="407"/>
        <v>0.56971114154066926</v>
      </c>
      <c r="AC1143">
        <f t="shared" si="397"/>
        <v>3.9902215742276037E-2</v>
      </c>
      <c r="AD1143">
        <f t="shared" si="398"/>
        <v>3.9902215742276037E-2</v>
      </c>
      <c r="AE1143">
        <f t="shared" si="399"/>
        <v>0.81999999999999984</v>
      </c>
      <c r="AF1143">
        <f t="shared" si="408"/>
        <v>232.95882180722154</v>
      </c>
      <c r="AG1143">
        <f t="shared" si="400"/>
        <v>0.22750223808115339</v>
      </c>
      <c r="AH1143">
        <f t="shared" si="401"/>
        <v>0.28210375912533747</v>
      </c>
      <c r="AI1143">
        <f t="shared" si="409"/>
        <v>0.18000000000000016</v>
      </c>
      <c r="AJ1143">
        <f>MAX(0, $R1143 - $AA1143) * INDEX(Model_Assumptions[Values], 7)</f>
        <v>2031.4442192413276</v>
      </c>
      <c r="AK1143">
        <f>MAX(0, INDEX(Model_Assumptions[Values], 4) - $AD1143)</f>
        <v>1.0097784257723966E-2</v>
      </c>
      <c r="AL1143">
        <f>MAX(0, INDEX(Model_Assumptions[Values], 5) - $AC1143)</f>
        <v>0</v>
      </c>
      <c r="AM1143">
        <f>INDEX(Model_Assumptions[Values], 6) * MAX(0, INDEX(Model_Assumptions[Values], 3) - $AB1143)^2</f>
        <v>0</v>
      </c>
      <c r="AN1143">
        <f t="shared" si="402"/>
        <v>2252.3898295907238</v>
      </c>
      <c r="AO1143" cm="1">
        <f t="array" ref="AO1143">IFERROR(STDEV(IF($E$2:$E$2201=$E1143, $AJ$2:$AJ$2201)), 0)</f>
        <v>196.15001189356241</v>
      </c>
      <c r="AP1143">
        <f t="shared" si="410"/>
        <v>-1.1264114042944273</v>
      </c>
      <c r="AQ1143">
        <f t="shared" si="403"/>
        <v>2.5739685618909967E-2</v>
      </c>
      <c r="AR1143" cm="1">
        <f t="array" ref="AR1143">IFERROR(STDEV(IF($E$2:$E$2201=$E1143, $AK$2:$AK$2201)), 0)</f>
        <v>1.3946834103799792E-2</v>
      </c>
      <c r="AS1143">
        <f t="shared" si="411"/>
        <v>-1.1215377801707982</v>
      </c>
      <c r="AT1143">
        <f t="shared" si="404"/>
        <v>4.0738240784529648E-3</v>
      </c>
      <c r="AU1143" cm="1">
        <f t="array" ref="AU1143">IFERROR(STDEV(IF($E$2:$E$2201=$E1143, $AL$2:$AL$2201)), 0)</f>
        <v>6.2856905545242972E-3</v>
      </c>
      <c r="AV1143">
        <f t="shared" si="412"/>
        <v>-0.64811082300586986</v>
      </c>
      <c r="AW1143">
        <f t="shared" si="405"/>
        <v>0</v>
      </c>
      <c r="AX1143" cm="1">
        <f t="array" ref="AX1143">IFERROR(STDEV(IF($E$2:$E$2201=$E1143, $AM$2:$AM$2201)), 0)</f>
        <v>0</v>
      </c>
      <c r="AY1143">
        <f t="shared" si="413"/>
        <v>-0.64811082300586986</v>
      </c>
      <c r="AZ1143">
        <f>INDEX(Model_Assumptions[Values],9)*((INDEX(Model_Scenarios[GR Weight],1)*$AG1143)+(INDEX(Model_Scenarios[GP Weight],1)*$AH1143)+(INDEX(Model_Scenarios[LTV Weight],1)*$AI1143))-(INDEX(Model_Scenarios[LTV Weight],1)*$AP1143)-(INDEX(Model_Scenarios[GP Weight],1)*($AS1143+$AV1143+$AY1143))</f>
        <v>2.1177080646570419</v>
      </c>
      <c r="BA1143">
        <f>INDEX(Model_Assumptions[Values],9)*((INDEX(Model_Scenarios[GR Weight],2)*$AG1143)+(INDEX(Model_Scenarios[GP Weight],2)*$AH1143)+(INDEX(Model_Scenarios[LTV Weight],2)*$AI1143))-(INDEX(Model_Scenarios[LTV Weight],2)*$AP1143)-(INDEX(Model_Scenarios[GP Weight],2)*($AS1143+$AV1143+$AY1143))</f>
        <v>2.2534497357140886</v>
      </c>
      <c r="BB1143">
        <f>INDEX(Model_Assumptions[Values],9)*((INDEX(Model_Scenarios[GR Weight],3)*$AG1143)+(INDEX(Model_Scenarios[GP Weight],3)*$AH1143)+(INDEX(Model_Scenarios[LTV Weight],3)*$AI1143))-(INDEX(Model_Scenarios[LTV Weight],3)*$AP1143)-(INDEX(Model_Scenarios[GP Weight],3)*($AS1143+$AV1143+$AY1143))</f>
        <v>2.4348397369524419</v>
      </c>
      <c r="BC1143">
        <f>INDEX(Model_Assumptions[Values],9)*((INDEX(Model_Scenarios[GR Weight],4)*$AG1143)+(INDEX(Model_Scenarios[GP Weight],4)*$AH1143)+(INDEX(Model_Scenarios[LTV Weight],4)*$AI1143))-(INDEX(Model_Scenarios[LTV Weight],4)*$AP1143)-(INDEX(Model_Scenarios[GP Weight],4)*($AS1143+$AV1143+$AY1143))</f>
        <v>2.3459497155635756</v>
      </c>
      <c r="BD1143">
        <f>INDEX(Model_Assumptions[Values],9)*((INDEX(Model_Scenarios[GR Weight],5)*$AG1143)+(INDEX(Model_Scenarios[GP Weight],5)*$AH1143)+(INDEX(Model_Scenarios[LTV Weight],5)*$AI1143))-(INDEX(Model_Scenarios[LTV Weight],5)*$AP1143)-(INDEX(Model_Scenarios[GP Weight],5)*($AS1143+$AV1143+$AY1143))</f>
        <v>2.8396581111498347</v>
      </c>
    </row>
    <row r="1144" spans="1:56" x14ac:dyDescent="0.25">
      <c r="A1144">
        <v>1143</v>
      </c>
      <c r="B1144">
        <v>23</v>
      </c>
      <c r="C1144" s="3">
        <v>43</v>
      </c>
      <c r="D1144" s="4">
        <v>0.84</v>
      </c>
      <c r="E1144" t="str">
        <v>SKU-1029</v>
      </c>
      <c r="F1144" t="str">
        <v>Raise</v>
      </c>
      <c r="G1144" t="str">
        <v>Full</v>
      </c>
      <c r="H1144">
        <v>148.11000000000001</v>
      </c>
      <c r="I1144">
        <v>69.64</v>
      </c>
      <c r="J1144">
        <v>27</v>
      </c>
      <c r="K1144">
        <v>3998.9700000000003</v>
      </c>
      <c r="L1144">
        <v>2118.6900000000005</v>
      </c>
      <c r="M1144">
        <v>0.52980892579839323</v>
      </c>
      <c r="N1144">
        <v>164.85971574016031</v>
      </c>
      <c r="O1144">
        <v>917.56260924416802</v>
      </c>
      <c r="P1144">
        <v>987.20260924416789</v>
      </c>
      <c r="Q1144">
        <v>1774.9243566264481</v>
      </c>
      <c r="R1144">
        <v>1294.2156767067852</v>
      </c>
      <c r="S1144">
        <v>1</v>
      </c>
      <c r="T1144">
        <f t="shared" si="391"/>
        <v>162.17976122173465</v>
      </c>
      <c r="U1144">
        <f t="shared" si="392"/>
        <v>9.499534954921772E-2</v>
      </c>
      <c r="V1144">
        <f>IF($F1144="Reduce", INDEX(Model_Assumptions[Values], 2), INDEX(Model_Assumptions[Values], 1))</f>
        <v>-0.4</v>
      </c>
      <c r="W1144">
        <f t="shared" si="393"/>
        <v>25.974050224868446</v>
      </c>
      <c r="X1144">
        <f t="shared" si="406"/>
        <v>4212.4652634305075</v>
      </c>
      <c r="Y1144">
        <f t="shared" si="394"/>
        <v>2403.6324057706688</v>
      </c>
      <c r="Z1144">
        <f t="shared" si="395"/>
        <v>213.49526343050729</v>
      </c>
      <c r="AA1144">
        <f t="shared" si="396"/>
        <v>284.9424057706683</v>
      </c>
      <c r="AB1144">
        <f t="shared" si="407"/>
        <v>0.57059993506349327</v>
      </c>
      <c r="AC1144">
        <f t="shared" si="397"/>
        <v>4.0791009265100042E-2</v>
      </c>
      <c r="AD1144">
        <f t="shared" si="398"/>
        <v>4.0791009265100042E-2</v>
      </c>
      <c r="AE1144">
        <f t="shared" si="399"/>
        <v>0.8399999999999993</v>
      </c>
      <c r="AF1144">
        <f t="shared" si="408"/>
        <v>207.07450827308654</v>
      </c>
      <c r="AG1144">
        <f t="shared" si="400"/>
        <v>0.23267650760788045</v>
      </c>
      <c r="AH1144">
        <f t="shared" si="401"/>
        <v>0.28863619595660184</v>
      </c>
      <c r="AI1144">
        <f t="shared" si="409"/>
        <v>0.1600000000000007</v>
      </c>
      <c r="AJ1144">
        <f>MAX(0, $R1144 - $AA1144) * INDEX(Model_Assumptions[Values], 7)</f>
        <v>2018.5465418722338</v>
      </c>
      <c r="AK1144">
        <f>MAX(0, INDEX(Model_Assumptions[Values], 4) - $AD1144)</f>
        <v>9.2089907348999606E-3</v>
      </c>
      <c r="AL1144">
        <f>MAX(0, INDEX(Model_Assumptions[Values], 5) - $AC1144)</f>
        <v>0</v>
      </c>
      <c r="AM1144">
        <f>INDEX(Model_Assumptions[Values], 6) * MAX(0, INDEX(Model_Assumptions[Values], 3) - $AB1144)^2</f>
        <v>0</v>
      </c>
      <c r="AN1144">
        <f t="shared" si="402"/>
        <v>2252.3898295907238</v>
      </c>
      <c r="AO1144" cm="1">
        <f t="array" ref="AO1144">IFERROR(STDEV(IF($E$2:$E$2201=$E1144, $AJ$2:$AJ$2201)), 0)</f>
        <v>196.15001189356241</v>
      </c>
      <c r="AP1144">
        <f t="shared" si="410"/>
        <v>-1.1921655546234751</v>
      </c>
      <c r="AQ1144">
        <f t="shared" si="403"/>
        <v>2.5739685618909967E-2</v>
      </c>
      <c r="AR1144" cm="1">
        <f t="array" ref="AR1144">IFERROR(STDEV(IF($E$2:$E$2201=$E1144, $AK$2:$AK$2201)), 0)</f>
        <v>1.3946834103799792E-2</v>
      </c>
      <c r="AS1144">
        <f t="shared" si="411"/>
        <v>-1.1852650401503124</v>
      </c>
      <c r="AT1144">
        <f t="shared" si="404"/>
        <v>4.0738240784529648E-3</v>
      </c>
      <c r="AU1144" cm="1">
        <f t="array" ref="AU1144">IFERROR(STDEV(IF($E$2:$E$2201=$E1144, $AL$2:$AL$2201)), 0)</f>
        <v>6.2856905545242972E-3</v>
      </c>
      <c r="AV1144">
        <f t="shared" si="412"/>
        <v>-0.64811082300586986</v>
      </c>
      <c r="AW1144">
        <f t="shared" si="405"/>
        <v>0</v>
      </c>
      <c r="AX1144" cm="1">
        <f t="array" ref="AX1144">IFERROR(STDEV(IF($E$2:$E$2201=$E1144, $AM$2:$AM$2201)), 0)</f>
        <v>0</v>
      </c>
      <c r="AY1144">
        <f t="shared" si="413"/>
        <v>-0.64811082300586986</v>
      </c>
      <c r="AZ1144">
        <f>INDEX(Model_Assumptions[Values],9)*((INDEX(Model_Scenarios[GR Weight],1)*$AG1144)+(INDEX(Model_Scenarios[GP Weight],1)*$AH1144)+(INDEX(Model_Scenarios[LTV Weight],1)*$AI1144))-(INDEX(Model_Scenarios[LTV Weight],1)*$AP1144)-(INDEX(Model_Scenarios[GP Weight],1)*($AS1144+$AV1144+$AY1144))</f>
        <v>2.102537464097229</v>
      </c>
      <c r="BA1144">
        <f>INDEX(Model_Assumptions[Values],9)*((INDEX(Model_Scenarios[GR Weight],2)*$AG1144)+(INDEX(Model_Scenarios[GP Weight],2)*$AH1144)+(INDEX(Model_Scenarios[LTV Weight],2)*$AI1144))-(INDEX(Model_Scenarios[LTV Weight],2)*$AP1144)-(INDEX(Model_Scenarios[GP Weight],2)*($AS1144+$AV1144+$AY1144))</f>
        <v>2.254348524400184</v>
      </c>
      <c r="BB1144">
        <f>INDEX(Model_Assumptions[Values],9)*((INDEX(Model_Scenarios[GR Weight],3)*$AG1144)+(INDEX(Model_Scenarios[GP Weight],3)*$AH1144)+(INDEX(Model_Scenarios[LTV Weight],3)*$AI1144))-(INDEX(Model_Scenarios[LTV Weight],3)*$AP1144)-(INDEX(Model_Scenarios[GP Weight],3)*($AS1144+$AV1144+$AY1144))</f>
        <v>2.4613455394400132</v>
      </c>
      <c r="BC1144">
        <f>INDEX(Model_Assumptions[Values],9)*((INDEX(Model_Scenarios[GR Weight],4)*$AG1144)+(INDEX(Model_Scenarios[GP Weight],4)*$AH1144)+(INDEX(Model_Scenarios[LTV Weight],4)*$AI1144))-(INDEX(Model_Scenarios[LTV Weight],4)*$AP1144)-(INDEX(Model_Scenarios[GP Weight],4)*($AS1144+$AV1144+$AY1144))</f>
        <v>2.3784672377816056</v>
      </c>
      <c r="BD1144">
        <f>INDEX(Model_Assumptions[Values],9)*((INDEX(Model_Scenarios[GR Weight],5)*$AG1144)+(INDEX(Model_Scenarios[GP Weight],5)*$AH1144)+(INDEX(Model_Scenarios[LTV Weight],5)*$AI1144))-(INDEX(Model_Scenarios[LTV Weight],5)*$AP1144)-(INDEX(Model_Scenarios[GP Weight],5)*($AS1144+$AV1144+$AY1144))</f>
        <v>2.8892851125335337</v>
      </c>
    </row>
    <row r="1145" spans="1:56" x14ac:dyDescent="0.25">
      <c r="A1145">
        <v>1144</v>
      </c>
      <c r="B1145">
        <v>23</v>
      </c>
      <c r="C1145" s="3">
        <v>44</v>
      </c>
      <c r="D1145" s="4">
        <v>0.86</v>
      </c>
      <c r="E1145" t="str">
        <v>SKU-1029</v>
      </c>
      <c r="F1145" t="str">
        <v>Raise</v>
      </c>
      <c r="G1145" t="str">
        <v>Full</v>
      </c>
      <c r="H1145">
        <v>148.11000000000001</v>
      </c>
      <c r="I1145">
        <v>69.64</v>
      </c>
      <c r="J1145">
        <v>27</v>
      </c>
      <c r="K1145">
        <v>3998.9700000000003</v>
      </c>
      <c r="L1145">
        <v>2118.6900000000005</v>
      </c>
      <c r="M1145">
        <v>0.52980892579839323</v>
      </c>
      <c r="N1145">
        <v>164.85971574016031</v>
      </c>
      <c r="O1145">
        <v>917.56260924416802</v>
      </c>
      <c r="P1145">
        <v>987.20260924416789</v>
      </c>
      <c r="Q1145">
        <v>1774.9243566264481</v>
      </c>
      <c r="R1145">
        <v>1294.2156767067852</v>
      </c>
      <c r="S1145">
        <v>1</v>
      </c>
      <c r="T1145">
        <f t="shared" si="391"/>
        <v>162.51475553653788</v>
      </c>
      <c r="U1145">
        <f t="shared" si="392"/>
        <v>9.7257143586103989E-2</v>
      </c>
      <c r="V1145">
        <f>IF($F1145="Reduce", INDEX(Model_Assumptions[Values], 2), INDEX(Model_Assumptions[Values], 1))</f>
        <v>-0.4</v>
      </c>
      <c r="W1145">
        <f t="shared" si="393"/>
        <v>25.949622849270078</v>
      </c>
      <c r="X1145">
        <f t="shared" si="406"/>
        <v>4217.1966136144838</v>
      </c>
      <c r="Y1145">
        <f t="shared" si="394"/>
        <v>2410.0648783913157</v>
      </c>
      <c r="Z1145">
        <f t="shared" si="395"/>
        <v>218.22661361448354</v>
      </c>
      <c r="AA1145">
        <f t="shared" si="396"/>
        <v>291.37487839131518</v>
      </c>
      <c r="AB1145">
        <f t="shared" si="407"/>
        <v>0.57148506441716318</v>
      </c>
      <c r="AC1145">
        <f t="shared" si="397"/>
        <v>4.1676138618769953E-2</v>
      </c>
      <c r="AD1145">
        <f t="shared" si="398"/>
        <v>4.1676138618769953E-2</v>
      </c>
      <c r="AE1145">
        <f t="shared" si="399"/>
        <v>0.86000000000000043</v>
      </c>
      <c r="AF1145">
        <f t="shared" si="408"/>
        <v>181.19019473894937</v>
      </c>
      <c r="AG1145">
        <f t="shared" si="400"/>
        <v>0.23783294067992294</v>
      </c>
      <c r="AH1145">
        <f t="shared" si="401"/>
        <v>0.29515205456598276</v>
      </c>
      <c r="AI1145">
        <f t="shared" si="409"/>
        <v>0.13999999999999957</v>
      </c>
      <c r="AJ1145">
        <f>MAX(0, $R1145 - $AA1145) * INDEX(Model_Assumptions[Values], 7)</f>
        <v>2005.68159663094</v>
      </c>
      <c r="AK1145">
        <f>MAX(0, INDEX(Model_Assumptions[Values], 4) - $AD1145)</f>
        <v>8.3238613812300494E-3</v>
      </c>
      <c r="AL1145">
        <f>MAX(0, INDEX(Model_Assumptions[Values], 5) - $AC1145)</f>
        <v>0</v>
      </c>
      <c r="AM1145">
        <f>INDEX(Model_Assumptions[Values], 6) * MAX(0, INDEX(Model_Assumptions[Values], 3) - $AB1145)^2</f>
        <v>0</v>
      </c>
      <c r="AN1145">
        <f t="shared" si="402"/>
        <v>2252.3898295907238</v>
      </c>
      <c r="AO1145" cm="1">
        <f t="array" ref="AO1145">IFERROR(STDEV(IF($E$2:$E$2201=$E1145, $AJ$2:$AJ$2201)), 0)</f>
        <v>196.15001189356241</v>
      </c>
      <c r="AP1145">
        <f t="shared" si="410"/>
        <v>-1.2577528320194851</v>
      </c>
      <c r="AQ1145">
        <f t="shared" si="403"/>
        <v>2.5739685618909967E-2</v>
      </c>
      <c r="AR1145" cm="1">
        <f t="array" ref="AR1145">IFERROR(STDEV(IF($E$2:$E$2201=$E1145, $AK$2:$AK$2201)), 0)</f>
        <v>1.3946834103799792E-2</v>
      </c>
      <c r="AS1145">
        <f t="shared" si="411"/>
        <v>-1.2487295760501664</v>
      </c>
      <c r="AT1145">
        <f t="shared" si="404"/>
        <v>4.0738240784529648E-3</v>
      </c>
      <c r="AU1145" cm="1">
        <f t="array" ref="AU1145">IFERROR(STDEV(IF($E$2:$E$2201=$E1145, $AL$2:$AL$2201)), 0)</f>
        <v>6.2856905545242972E-3</v>
      </c>
      <c r="AV1145">
        <f t="shared" si="412"/>
        <v>-0.64811082300586986</v>
      </c>
      <c r="AW1145">
        <f t="shared" si="405"/>
        <v>0</v>
      </c>
      <c r="AX1145" cm="1">
        <f t="array" ref="AX1145">IFERROR(STDEV(IF($E$2:$E$2201=$E1145, $AM$2:$AM$2201)), 0)</f>
        <v>0</v>
      </c>
      <c r="AY1145">
        <f t="shared" si="413"/>
        <v>-0.64811082300586986</v>
      </c>
      <c r="AZ1145">
        <f>INDEX(Model_Assumptions[Values],9)*((INDEX(Model_Scenarios[GR Weight],1)*$AG1145)+(INDEX(Model_Scenarios[GP Weight],1)*$AH1145)+(INDEX(Model_Scenarios[LTV Weight],1)*$AI1145))-(INDEX(Model_Scenarios[LTV Weight],1)*$AP1145)-(INDEX(Model_Scenarios[GP Weight],1)*($AS1145+$AV1145+$AY1145))</f>
        <v>2.0871898854447295</v>
      </c>
      <c r="BA1145">
        <f>INDEX(Model_Assumptions[Values],9)*((INDEX(Model_Scenarios[GR Weight],2)*$AG1145)+(INDEX(Model_Scenarios[GP Weight],2)*$AH1145)+(INDEX(Model_Scenarios[LTV Weight],2)*$AI1145))-(INDEX(Model_Scenarios[LTV Weight],2)*$AP1145)-(INDEX(Model_Scenarios[GP Weight],2)*($AS1145+$AV1145+$AY1145))</f>
        <v>2.2550563453009702</v>
      </c>
      <c r="BB1145">
        <f>INDEX(Model_Assumptions[Values],9)*((INDEX(Model_Scenarios[GR Weight],3)*$AG1145)+(INDEX(Model_Scenarios[GP Weight],3)*$AH1145)+(INDEX(Model_Scenarios[LTV Weight],3)*$AI1145))-(INDEX(Model_Scenarios[LTV Weight],3)*$AP1145)-(INDEX(Model_Scenarios[GP Weight],3)*($AS1145+$AV1145+$AY1145))</f>
        <v>2.4876413318698334</v>
      </c>
      <c r="BC1145">
        <f>INDEX(Model_Assumptions[Values],9)*((INDEX(Model_Scenarios[GR Weight],4)*$AG1145)+(INDEX(Model_Scenarios[GP Weight],4)*$AH1145)+(INDEX(Model_Scenarios[LTV Weight],4)*$AI1145))-(INDEX(Model_Scenarios[LTV Weight],4)*$AP1145)-(INDEX(Model_Scenarios[GP Weight],4)*($AS1145+$AV1145+$AY1145))</f>
        <v>2.4107825190078467</v>
      </c>
      <c r="BD1145">
        <f>INDEX(Model_Assumptions[Values],9)*((INDEX(Model_Scenarios[GR Weight],5)*$AG1145)+(INDEX(Model_Scenarios[GP Weight],5)*$AH1145)+(INDEX(Model_Scenarios[LTV Weight],5)*$AI1145))-(INDEX(Model_Scenarios[LTV Weight],5)*$AP1145)-(INDEX(Model_Scenarios[GP Weight],5)*($AS1145+$AV1145+$AY1145))</f>
        <v>2.9386624708752946</v>
      </c>
    </row>
    <row r="1146" spans="1:56" x14ac:dyDescent="0.25">
      <c r="A1146">
        <v>1145</v>
      </c>
      <c r="B1146">
        <v>23</v>
      </c>
      <c r="C1146" s="3">
        <v>45</v>
      </c>
      <c r="D1146" s="4">
        <v>0.88</v>
      </c>
      <c r="E1146" t="str">
        <v>SKU-1029</v>
      </c>
      <c r="F1146" t="str">
        <v>Raise</v>
      </c>
      <c r="G1146" t="str">
        <v>Full</v>
      </c>
      <c r="H1146">
        <v>148.11000000000001</v>
      </c>
      <c r="I1146">
        <v>69.64</v>
      </c>
      <c r="J1146">
        <v>27</v>
      </c>
      <c r="K1146">
        <v>3998.9700000000003</v>
      </c>
      <c r="L1146">
        <v>2118.6900000000005</v>
      </c>
      <c r="M1146">
        <v>0.52980892579839323</v>
      </c>
      <c r="N1146">
        <v>164.85971574016031</v>
      </c>
      <c r="O1146">
        <v>917.56260924416802</v>
      </c>
      <c r="P1146">
        <v>987.20260924416789</v>
      </c>
      <c r="Q1146">
        <v>1774.9243566264481</v>
      </c>
      <c r="R1146">
        <v>1294.2156767067852</v>
      </c>
      <c r="S1146">
        <v>1</v>
      </c>
      <c r="T1146">
        <f t="shared" si="391"/>
        <v>162.84974985134107</v>
      </c>
      <c r="U1146">
        <f t="shared" si="392"/>
        <v>9.9518937622990064E-2</v>
      </c>
      <c r="V1146">
        <f>IF($F1146="Reduce", INDEX(Model_Assumptions[Values], 2), INDEX(Model_Assumptions[Values], 1))</f>
        <v>-0.4</v>
      </c>
      <c r="W1146">
        <f t="shared" si="393"/>
        <v>25.925195473671707</v>
      </c>
      <c r="X1146">
        <f t="shared" si="406"/>
        <v>4221.9115977345573</v>
      </c>
      <c r="Y1146">
        <f t="shared" si="394"/>
        <v>2416.4809849480598</v>
      </c>
      <c r="Z1146">
        <f t="shared" si="395"/>
        <v>222.94159773455704</v>
      </c>
      <c r="AA1146">
        <f t="shared" si="396"/>
        <v>297.7909849480593</v>
      </c>
      <c r="AB1146">
        <f t="shared" si="407"/>
        <v>0.57236655221410215</v>
      </c>
      <c r="AC1146">
        <f t="shared" si="397"/>
        <v>4.2557626415708927E-2</v>
      </c>
      <c r="AD1146">
        <f t="shared" si="398"/>
        <v>4.2557626415708927E-2</v>
      </c>
      <c r="AE1146">
        <f t="shared" si="399"/>
        <v>0.87999999999999989</v>
      </c>
      <c r="AF1146">
        <f t="shared" si="408"/>
        <v>155.30588120481437</v>
      </c>
      <c r="AG1146">
        <f t="shared" si="400"/>
        <v>0.24297153729727794</v>
      </c>
      <c r="AH1146">
        <f t="shared" si="401"/>
        <v>0.30165133495347735</v>
      </c>
      <c r="AI1146">
        <f t="shared" si="409"/>
        <v>0.12000000000000011</v>
      </c>
      <c r="AJ1146">
        <f>MAX(0, $R1146 - $AA1146) * INDEX(Model_Assumptions[Values], 7)</f>
        <v>1992.8493835174518</v>
      </c>
      <c r="AK1146">
        <f>MAX(0, INDEX(Model_Assumptions[Values], 4) - $AD1146)</f>
        <v>7.442373584291076E-3</v>
      </c>
      <c r="AL1146">
        <f>MAX(0, INDEX(Model_Assumptions[Values], 5) - $AC1146)</f>
        <v>0</v>
      </c>
      <c r="AM1146">
        <f>INDEX(Model_Assumptions[Values], 6) * MAX(0, INDEX(Model_Assumptions[Values], 3) - $AB1146)^2</f>
        <v>0</v>
      </c>
      <c r="AN1146">
        <f t="shared" si="402"/>
        <v>2252.3898295907238</v>
      </c>
      <c r="AO1146" cm="1">
        <f t="array" ref="AO1146">IFERROR(STDEV(IF($E$2:$E$2201=$E1146, $AJ$2:$AJ$2201)), 0)</f>
        <v>196.15001189356241</v>
      </c>
      <c r="AP1146">
        <f t="shared" si="410"/>
        <v>-1.3231732364824298</v>
      </c>
      <c r="AQ1146">
        <f t="shared" si="403"/>
        <v>2.5739685618909967E-2</v>
      </c>
      <c r="AR1146" cm="1">
        <f t="array" ref="AR1146">IFERROR(STDEV(IF($E$2:$E$2201=$E1146, $AK$2:$AK$2201)), 0)</f>
        <v>1.3946834103799792E-2</v>
      </c>
      <c r="AS1146">
        <f t="shared" si="411"/>
        <v>-1.3119330092005481</v>
      </c>
      <c r="AT1146">
        <f t="shared" si="404"/>
        <v>4.0738240784529648E-3</v>
      </c>
      <c r="AU1146" cm="1">
        <f t="array" ref="AU1146">IFERROR(STDEV(IF($E$2:$E$2201=$E1146, $AL$2:$AL$2201)), 0)</f>
        <v>6.2856905545242972E-3</v>
      </c>
      <c r="AV1146">
        <f t="shared" si="412"/>
        <v>-0.64811082300586986</v>
      </c>
      <c r="AW1146">
        <f t="shared" si="405"/>
        <v>0</v>
      </c>
      <c r="AX1146" cm="1">
        <f t="array" ref="AX1146">IFERROR(STDEV(IF($E$2:$E$2201=$E1146, $AM$2:$AM$2201)), 0)</f>
        <v>0</v>
      </c>
      <c r="AY1146">
        <f t="shared" si="413"/>
        <v>-0.64811082300586986</v>
      </c>
      <c r="AZ1146">
        <f>INDEX(Model_Assumptions[Values],9)*((INDEX(Model_Scenarios[GR Weight],1)*$AG1146)+(INDEX(Model_Scenarios[GP Weight],1)*$AH1146)+(INDEX(Model_Scenarios[LTV Weight],1)*$AI1146))-(INDEX(Model_Scenarios[LTV Weight],1)*$AP1146)-(INDEX(Model_Scenarios[GP Weight],1)*($AS1146+$AV1146+$AY1146))</f>
        <v>2.0716654908325505</v>
      </c>
      <c r="BA1146">
        <f>INDEX(Model_Assumptions[Values],9)*((INDEX(Model_Scenarios[GR Weight],2)*$AG1146)+(INDEX(Model_Scenarios[GP Weight],2)*$AH1146)+(INDEX(Model_Scenarios[LTV Weight],2)*$AI1146))-(INDEX(Model_Scenarios[LTV Weight],2)*$AP1146)-(INDEX(Model_Scenarios[GP Weight],2)*($AS1146+$AV1146+$AY1146))</f>
        <v>2.2555735226824734</v>
      </c>
      <c r="BB1146">
        <f>INDEX(Model_Assumptions[Values],9)*((INDEX(Model_Scenarios[GR Weight],3)*$AG1146)+(INDEX(Model_Scenarios[GP Weight],3)*$AH1146)+(INDEX(Model_Scenarios[LTV Weight],3)*$AI1146))-(INDEX(Model_Scenarios[LTV Weight],3)*$AP1146)-(INDEX(Model_Scenarios[GP Weight],3)*($AS1146+$AV1146+$AY1146))</f>
        <v>2.5137276817074552</v>
      </c>
      <c r="BC1146">
        <f>INDEX(Model_Assumptions[Values],9)*((INDEX(Model_Scenarios[GR Weight],4)*$AG1146)+(INDEX(Model_Scenarios[GP Weight],4)*$AH1146)+(INDEX(Model_Scenarios[LTV Weight],4)*$AI1146))-(INDEX(Model_Scenarios[LTV Weight],4)*$AP1146)-(INDEX(Model_Scenarios[GP Weight],4)*($AS1146+$AV1146+$AY1146))</f>
        <v>2.4428961267078515</v>
      </c>
      <c r="BD1146">
        <f>INDEX(Model_Assumptions[Values],9)*((INDEX(Model_Scenarios[GR Weight],5)*$AG1146)+(INDEX(Model_Scenarios[GP Weight],5)*$AH1146)+(INDEX(Model_Scenarios[LTV Weight],5)*$AI1146))-(INDEX(Model_Scenarios[LTV Weight],5)*$AP1146)-(INDEX(Model_Scenarios[GP Weight],5)*($AS1146+$AV1146+$AY1146))</f>
        <v>2.9877910779067065</v>
      </c>
    </row>
    <row r="1147" spans="1:56" x14ac:dyDescent="0.25">
      <c r="A1147">
        <v>1146</v>
      </c>
      <c r="B1147">
        <v>23</v>
      </c>
      <c r="C1147" s="3">
        <v>46</v>
      </c>
      <c r="D1147" s="4">
        <v>0.9</v>
      </c>
      <c r="E1147" t="str">
        <v>SKU-1029</v>
      </c>
      <c r="F1147" t="str">
        <v>Raise</v>
      </c>
      <c r="G1147" t="str">
        <v>Full</v>
      </c>
      <c r="H1147">
        <v>148.11000000000001</v>
      </c>
      <c r="I1147">
        <v>69.64</v>
      </c>
      <c r="J1147">
        <v>27</v>
      </c>
      <c r="K1147">
        <v>3998.9700000000003</v>
      </c>
      <c r="L1147">
        <v>2118.6900000000005</v>
      </c>
      <c r="M1147">
        <v>0.52980892579839323</v>
      </c>
      <c r="N1147">
        <v>164.85971574016031</v>
      </c>
      <c r="O1147">
        <v>917.56260924416802</v>
      </c>
      <c r="P1147">
        <v>987.20260924416789</v>
      </c>
      <c r="Q1147">
        <v>1774.9243566264481</v>
      </c>
      <c r="R1147">
        <v>1294.2156767067852</v>
      </c>
      <c r="S1147">
        <v>1</v>
      </c>
      <c r="T1147">
        <f t="shared" si="391"/>
        <v>163.18474416614427</v>
      </c>
      <c r="U1147">
        <f t="shared" si="392"/>
        <v>0.10178073165987614</v>
      </c>
      <c r="V1147">
        <f>IF($F1147="Reduce", INDEX(Model_Assumptions[Values], 2), INDEX(Model_Assumptions[Values], 1))</f>
        <v>-0.4</v>
      </c>
      <c r="W1147">
        <f t="shared" si="393"/>
        <v>25.900768098073335</v>
      </c>
      <c r="X1147">
        <f t="shared" si="406"/>
        <v>4226.610215790728</v>
      </c>
      <c r="Y1147">
        <f t="shared" si="394"/>
        <v>2422.8807254409012</v>
      </c>
      <c r="Z1147">
        <f t="shared" si="395"/>
        <v>227.64021579072778</v>
      </c>
      <c r="AA1147">
        <f t="shared" si="396"/>
        <v>304.19072544090068</v>
      </c>
      <c r="AB1147">
        <f t="shared" si="407"/>
        <v>0.57324442088105365</v>
      </c>
      <c r="AC1147">
        <f t="shared" si="397"/>
        <v>4.3435495082660425E-2</v>
      </c>
      <c r="AD1147">
        <f t="shared" si="398"/>
        <v>4.3435495082660425E-2</v>
      </c>
      <c r="AE1147">
        <f t="shared" si="399"/>
        <v>0.89999999999999936</v>
      </c>
      <c r="AF1147">
        <f t="shared" si="408"/>
        <v>129.42156767067937</v>
      </c>
      <c r="AG1147">
        <f t="shared" si="400"/>
        <v>0.2480922974599454</v>
      </c>
      <c r="AH1147">
        <f t="shared" si="401"/>
        <v>0.30813403711908571</v>
      </c>
      <c r="AI1147">
        <f t="shared" si="409"/>
        <v>0.10000000000000066</v>
      </c>
      <c r="AJ1147">
        <f>MAX(0, $R1147 - $AA1147) * INDEX(Model_Assumptions[Values], 7)</f>
        <v>1980.049902531769</v>
      </c>
      <c r="AK1147">
        <f>MAX(0, INDEX(Model_Assumptions[Values], 4) - $AD1147)</f>
        <v>6.5645049173395781E-3</v>
      </c>
      <c r="AL1147">
        <f>MAX(0, INDEX(Model_Assumptions[Values], 5) - $AC1147)</f>
        <v>0</v>
      </c>
      <c r="AM1147">
        <f>INDEX(Model_Assumptions[Values], 6) * MAX(0, INDEX(Model_Assumptions[Values], 3) - $AB1147)^2</f>
        <v>0</v>
      </c>
      <c r="AN1147">
        <f t="shared" si="402"/>
        <v>2252.3898295907238</v>
      </c>
      <c r="AO1147" cm="1">
        <f t="array" ref="AO1147">IFERROR(STDEV(IF($E$2:$E$2201=$E1147, $AJ$2:$AJ$2201)), 0)</f>
        <v>196.15001189356241</v>
      </c>
      <c r="AP1147">
        <f t="shared" si="410"/>
        <v>-1.3884267680123088</v>
      </c>
      <c r="AQ1147">
        <f t="shared" si="403"/>
        <v>2.5739685618909967E-2</v>
      </c>
      <c r="AR1147" cm="1">
        <f t="array" ref="AR1147">IFERROR(STDEV(IF($E$2:$E$2201=$E1147, $AK$2:$AK$2201)), 0)</f>
        <v>1.3946834103799792E-2</v>
      </c>
      <c r="AS1147">
        <f t="shared" si="411"/>
        <v>-1.3748769476182514</v>
      </c>
      <c r="AT1147">
        <f t="shared" si="404"/>
        <v>4.0738240784529648E-3</v>
      </c>
      <c r="AU1147" cm="1">
        <f t="array" ref="AU1147">IFERROR(STDEV(IF($E$2:$E$2201=$E1147, $AL$2:$AL$2201)), 0)</f>
        <v>6.2856905545242972E-3</v>
      </c>
      <c r="AV1147">
        <f t="shared" si="412"/>
        <v>-0.64811082300586986</v>
      </c>
      <c r="AW1147">
        <f t="shared" si="405"/>
        <v>0</v>
      </c>
      <c r="AX1147" cm="1">
        <f t="array" ref="AX1147">IFERROR(STDEV(IF($E$2:$E$2201=$E1147, $AM$2:$AM$2201)), 0)</f>
        <v>0</v>
      </c>
      <c r="AY1147">
        <f t="shared" si="413"/>
        <v>-0.64811082300586986</v>
      </c>
      <c r="AZ1147">
        <f>INDEX(Model_Assumptions[Values],9)*((INDEX(Model_Scenarios[GR Weight],1)*$AG1147)+(INDEX(Model_Scenarios[GP Weight],1)*$AH1147)+(INDEX(Model_Scenarios[LTV Weight],1)*$AI1147))-(INDEX(Model_Scenarios[LTV Weight],1)*$AP1147)-(INDEX(Model_Scenarios[GP Weight],1)*($AS1147+$AV1147+$AY1147))</f>
        <v>2.0559644410623643</v>
      </c>
      <c r="BA1147">
        <f>INDEX(Model_Assumptions[Values],9)*((INDEX(Model_Scenarios[GR Weight],2)*$AG1147)+(INDEX(Model_Scenarios[GP Weight],2)*$AH1147)+(INDEX(Model_Scenarios[LTV Weight],2)*$AI1147))-(INDEX(Model_Scenarios[LTV Weight],2)*$AP1147)-(INDEX(Model_Scenarios[GP Weight],2)*($AS1147+$AV1147+$AY1147))</f>
        <v>2.2559003781480458</v>
      </c>
      <c r="BB1147">
        <f>INDEX(Model_Assumptions[Values],9)*((INDEX(Model_Scenarios[GR Weight],3)*$AG1147)+(INDEX(Model_Scenarios[GP Weight],3)*$AH1147)+(INDEX(Model_Scenarios[LTV Weight],3)*$AI1147))-(INDEX(Model_Scenarios[LTV Weight],3)*$AP1147)-(INDEX(Model_Scenarios[GP Weight],3)*($AS1147+$AV1147+$AY1147))</f>
        <v>2.539605151758753</v>
      </c>
      <c r="BC1147">
        <f>INDEX(Model_Assumptions[Values],9)*((INDEX(Model_Scenarios[GR Weight],4)*$AG1147)+(INDEX(Model_Scenarios[GP Weight],4)*$AH1147)+(INDEX(Model_Scenarios[LTV Weight],4)*$AI1147))-(INDEX(Model_Scenarios[LTV Weight],4)*$AP1147)-(INDEX(Model_Scenarios[GP Weight],4)*($AS1147+$AV1147+$AY1147))</f>
        <v>2.4748086236874949</v>
      </c>
      <c r="BD1147">
        <f>INDEX(Model_Assumptions[Values],9)*((INDEX(Model_Scenarios[GR Weight],5)*$AG1147)+(INDEX(Model_Scenarios[GP Weight],5)*$AH1147)+(INDEX(Model_Scenarios[LTV Weight],5)*$AI1147))-(INDEX(Model_Scenarios[LTV Weight],5)*$AP1147)-(INDEX(Model_Scenarios[GP Weight],5)*($AS1147+$AV1147+$AY1147))</f>
        <v>3.0366718180370045</v>
      </c>
    </row>
    <row r="1148" spans="1:56" x14ac:dyDescent="0.25">
      <c r="A1148">
        <v>1147</v>
      </c>
      <c r="B1148">
        <v>23</v>
      </c>
      <c r="C1148" s="3">
        <v>47</v>
      </c>
      <c r="D1148" s="4">
        <v>0.92</v>
      </c>
      <c r="E1148" t="str">
        <v>SKU-1029</v>
      </c>
      <c r="F1148" t="str">
        <v>Raise</v>
      </c>
      <c r="G1148" t="str">
        <v>Full</v>
      </c>
      <c r="H1148">
        <v>148.11000000000001</v>
      </c>
      <c r="I1148">
        <v>69.64</v>
      </c>
      <c r="J1148">
        <v>27</v>
      </c>
      <c r="K1148">
        <v>3998.9700000000003</v>
      </c>
      <c r="L1148">
        <v>2118.6900000000005</v>
      </c>
      <c r="M1148">
        <v>0.52980892579839323</v>
      </c>
      <c r="N1148">
        <v>164.85971574016031</v>
      </c>
      <c r="O1148">
        <v>917.56260924416802</v>
      </c>
      <c r="P1148">
        <v>987.20260924416789</v>
      </c>
      <c r="Q1148">
        <v>1774.9243566264481</v>
      </c>
      <c r="R1148">
        <v>1294.2156767067852</v>
      </c>
      <c r="S1148">
        <v>1</v>
      </c>
      <c r="T1148">
        <f t="shared" si="391"/>
        <v>163.5197384809475</v>
      </c>
      <c r="U1148">
        <f t="shared" si="392"/>
        <v>0.10404252569676241</v>
      </c>
      <c r="V1148">
        <f>IF($F1148="Reduce", INDEX(Model_Assumptions[Values], 2), INDEX(Model_Assumptions[Values], 1))</f>
        <v>-0.4</v>
      </c>
      <c r="W1148">
        <f t="shared" si="393"/>
        <v>25.876340722474964</v>
      </c>
      <c r="X1148">
        <f t="shared" si="406"/>
        <v>4231.2924677829978</v>
      </c>
      <c r="Y1148">
        <f t="shared" si="394"/>
        <v>2429.2640998698416</v>
      </c>
      <c r="Z1148">
        <f t="shared" si="395"/>
        <v>232.32246778299759</v>
      </c>
      <c r="AA1148">
        <f t="shared" si="396"/>
        <v>310.57409986984112</v>
      </c>
      <c r="AB1148">
        <f t="shared" si="407"/>
        <v>0.57411869266098359</v>
      </c>
      <c r="AC1148">
        <f t="shared" si="397"/>
        <v>4.4309766862590361E-2</v>
      </c>
      <c r="AD1148">
        <f t="shared" si="398"/>
        <v>4.4309766862590361E-2</v>
      </c>
      <c r="AE1148">
        <f t="shared" si="399"/>
        <v>0.92000000000000048</v>
      </c>
      <c r="AF1148">
        <f t="shared" si="408"/>
        <v>103.53725413654219</v>
      </c>
      <c r="AG1148">
        <f t="shared" si="400"/>
        <v>0.25319522116792731</v>
      </c>
      <c r="AH1148">
        <f t="shared" si="401"/>
        <v>0.31460016106280964</v>
      </c>
      <c r="AI1148">
        <f t="shared" si="409"/>
        <v>7.9999999999999516E-2</v>
      </c>
      <c r="AJ1148">
        <f>MAX(0, $R1148 - $AA1148) * INDEX(Model_Assumptions[Values], 7)</f>
        <v>1967.2831536738881</v>
      </c>
      <c r="AK1148">
        <f>MAX(0, INDEX(Model_Assumptions[Values], 4) - $AD1148)</f>
        <v>5.6902331374096421E-3</v>
      </c>
      <c r="AL1148">
        <f>MAX(0, INDEX(Model_Assumptions[Values], 5) - $AC1148)</f>
        <v>0</v>
      </c>
      <c r="AM1148">
        <f>INDEX(Model_Assumptions[Values], 6) * MAX(0, INDEX(Model_Assumptions[Values], 3) - $AB1148)^2</f>
        <v>0</v>
      </c>
      <c r="AN1148">
        <f t="shared" si="402"/>
        <v>2252.3898295907238</v>
      </c>
      <c r="AO1148" cm="1">
        <f t="array" ref="AO1148">IFERROR(STDEV(IF($E$2:$E$2201=$E1148, $AJ$2:$AJ$2201)), 0)</f>
        <v>196.15001189356241</v>
      </c>
      <c r="AP1148">
        <f t="shared" si="410"/>
        <v>-1.4535134266091412</v>
      </c>
      <c r="AQ1148">
        <f t="shared" si="403"/>
        <v>2.5739685618909967E-2</v>
      </c>
      <c r="AR1148" cm="1">
        <f t="array" ref="AR1148">IFERROR(STDEV(IF($E$2:$E$2201=$E1148, $AK$2:$AK$2201)), 0)</f>
        <v>1.3946834103799792E-2</v>
      </c>
      <c r="AS1148">
        <f t="shared" si="411"/>
        <v>-1.4375629861430621</v>
      </c>
      <c r="AT1148">
        <f t="shared" si="404"/>
        <v>4.0738240784529648E-3</v>
      </c>
      <c r="AU1148" cm="1">
        <f t="array" ref="AU1148">IFERROR(STDEV(IF($E$2:$E$2201=$E1148, $AL$2:$AL$2201)), 0)</f>
        <v>6.2856905545242972E-3</v>
      </c>
      <c r="AV1148">
        <f t="shared" si="412"/>
        <v>-0.64811082300586986</v>
      </c>
      <c r="AW1148">
        <f t="shared" si="405"/>
        <v>0</v>
      </c>
      <c r="AX1148" cm="1">
        <f t="array" ref="AX1148">IFERROR(STDEV(IF($E$2:$E$2201=$E1148, $AM$2:$AM$2201)), 0)</f>
        <v>0</v>
      </c>
      <c r="AY1148">
        <f t="shared" si="413"/>
        <v>-0.64811082300586986</v>
      </c>
      <c r="AZ1148">
        <f>INDEX(Model_Assumptions[Values],9)*((INDEX(Model_Scenarios[GR Weight],1)*$AG1148)+(INDEX(Model_Scenarios[GP Weight],1)*$AH1148)+(INDEX(Model_Scenarios[LTV Weight],1)*$AI1148))-(INDEX(Model_Scenarios[LTV Weight],1)*$AP1148)-(INDEX(Model_Scenarios[GP Weight],1)*($AS1148+$AV1148+$AY1148))</f>
        <v>2.0400868956181597</v>
      </c>
      <c r="BA1148">
        <f>INDEX(Model_Assumptions[Values],9)*((INDEX(Model_Scenarios[GR Weight],2)*$AG1148)+(INDEX(Model_Scenarios[GP Weight],2)*$AH1148)+(INDEX(Model_Scenarios[LTV Weight],2)*$AI1148))-(INDEX(Model_Scenarios[LTV Weight],2)*$AP1148)-(INDEX(Model_Scenarios[GP Weight],2)*($AS1148+$AV1148+$AY1148))</f>
        <v>2.2560372306656555</v>
      </c>
      <c r="BB1148">
        <f>INDEX(Model_Assumptions[Values],9)*((INDEX(Model_Scenarios[GR Weight],3)*$AG1148)+(INDEX(Model_Scenarios[GP Weight],3)*$AH1148)+(INDEX(Model_Scenarios[LTV Weight],3)*$AI1148))-(INDEX(Model_Scenarios[LTV Weight],3)*$AP1148)-(INDEX(Model_Scenarios[GP Weight],3)*($AS1148+$AV1148+$AY1148))</f>
        <v>2.5652743002176619</v>
      </c>
      <c r="BC1148">
        <f>INDEX(Model_Assumptions[Values],9)*((INDEX(Model_Scenarios[GR Weight],4)*$AG1148)+(INDEX(Model_Scenarios[GP Weight],4)*$AH1148)+(INDEX(Model_Scenarios[LTV Weight],4)*$AI1148))-(INDEX(Model_Scenarios[LTV Weight],4)*$AP1148)-(INDEX(Model_Scenarios[GP Weight],4)*($AS1148+$AV1148+$AY1148))</f>
        <v>2.5065205681407114</v>
      </c>
      <c r="BD1148">
        <f>INDEX(Model_Assumptions[Values],9)*((INDEX(Model_Scenarios[GR Weight],5)*$AG1148)+(INDEX(Model_Scenarios[GP Weight],5)*$AH1148)+(INDEX(Model_Scenarios[LTV Weight],5)*$AI1148))-(INDEX(Model_Scenarios[LTV Weight],5)*$AP1148)-(INDEX(Model_Scenarios[GP Weight],5)*($AS1148+$AV1148+$AY1148))</f>
        <v>3.0853055684280797</v>
      </c>
    </row>
    <row r="1149" spans="1:56" x14ac:dyDescent="0.25">
      <c r="A1149">
        <v>1148</v>
      </c>
      <c r="B1149">
        <v>23</v>
      </c>
      <c r="C1149" s="3">
        <v>48</v>
      </c>
      <c r="D1149" s="4">
        <v>0.94000000000000006</v>
      </c>
      <c r="E1149" t="str">
        <v>SKU-1029</v>
      </c>
      <c r="F1149" t="str">
        <v>Raise</v>
      </c>
      <c r="G1149" t="str">
        <v>Full</v>
      </c>
      <c r="H1149">
        <v>148.11000000000001</v>
      </c>
      <c r="I1149">
        <v>69.64</v>
      </c>
      <c r="J1149">
        <v>27</v>
      </c>
      <c r="K1149">
        <v>3998.9700000000003</v>
      </c>
      <c r="L1149">
        <v>2118.6900000000005</v>
      </c>
      <c r="M1149">
        <v>0.52980892579839323</v>
      </c>
      <c r="N1149">
        <v>164.85971574016031</v>
      </c>
      <c r="O1149">
        <v>917.56260924416802</v>
      </c>
      <c r="P1149">
        <v>987.20260924416789</v>
      </c>
      <c r="Q1149">
        <v>1774.9243566264481</v>
      </c>
      <c r="R1149">
        <v>1294.2156767067852</v>
      </c>
      <c r="S1149">
        <v>1</v>
      </c>
      <c r="T1149">
        <f t="shared" si="391"/>
        <v>163.85473279575069</v>
      </c>
      <c r="U1149">
        <f t="shared" si="392"/>
        <v>0.10630431973364848</v>
      </c>
      <c r="V1149">
        <f>IF($F1149="Reduce", INDEX(Model_Assumptions[Values], 2), INDEX(Model_Assumptions[Values], 1))</f>
        <v>-0.4</v>
      </c>
      <c r="W1149">
        <f t="shared" si="393"/>
        <v>25.851913346876596</v>
      </c>
      <c r="X1149">
        <f t="shared" si="406"/>
        <v>4235.9583537113658</v>
      </c>
      <c r="Y1149">
        <f t="shared" si="394"/>
        <v>2435.6311082348793</v>
      </c>
      <c r="Z1149">
        <f t="shared" si="395"/>
        <v>236.98835371136556</v>
      </c>
      <c r="AA1149">
        <f t="shared" si="396"/>
        <v>316.94110823487881</v>
      </c>
      <c r="AB1149">
        <f t="shared" si="407"/>
        <v>0.57498938961495771</v>
      </c>
      <c r="AC1149">
        <f t="shared" si="397"/>
        <v>4.5180463816564487E-2</v>
      </c>
      <c r="AD1149">
        <f t="shared" si="398"/>
        <v>4.5180463816564487E-2</v>
      </c>
      <c r="AE1149">
        <f t="shared" si="399"/>
        <v>0.94</v>
      </c>
      <c r="AF1149">
        <f t="shared" si="408"/>
        <v>77.652940602407185</v>
      </c>
      <c r="AG1149">
        <f t="shared" si="400"/>
        <v>0.25828030842122268</v>
      </c>
      <c r="AH1149">
        <f t="shared" si="401"/>
        <v>0.32104970678464728</v>
      </c>
      <c r="AI1149">
        <f t="shared" si="409"/>
        <v>6.0000000000000053E-2</v>
      </c>
      <c r="AJ1149">
        <f>MAX(0, $R1149 - $AA1149) * INDEX(Model_Assumptions[Values], 7)</f>
        <v>1954.5491369438128</v>
      </c>
      <c r="AK1149">
        <f>MAX(0, INDEX(Model_Assumptions[Values], 4) - $AD1149)</f>
        <v>4.819536183435516E-3</v>
      </c>
      <c r="AL1149">
        <f>MAX(0, INDEX(Model_Assumptions[Values], 5) - $AC1149)</f>
        <v>0</v>
      </c>
      <c r="AM1149">
        <f>INDEX(Model_Assumptions[Values], 6) * MAX(0, INDEX(Model_Assumptions[Values], 3) - $AB1149)^2</f>
        <v>0</v>
      </c>
      <c r="AN1149">
        <f t="shared" si="402"/>
        <v>2252.3898295907238</v>
      </c>
      <c r="AO1149" cm="1">
        <f t="array" ref="AO1149">IFERROR(STDEV(IF($E$2:$E$2201=$E1149, $AJ$2:$AJ$2201)), 0)</f>
        <v>196.15001189356241</v>
      </c>
      <c r="AP1149">
        <f t="shared" si="410"/>
        <v>-1.5184332122729078</v>
      </c>
      <c r="AQ1149">
        <f t="shared" si="403"/>
        <v>2.5739685618909967E-2</v>
      </c>
      <c r="AR1149" cm="1">
        <f t="array" ref="AR1149">IFERROR(STDEV(IF($E$2:$E$2201=$E1149, $AK$2:$AK$2201)), 0)</f>
        <v>1.3946834103799792E-2</v>
      </c>
      <c r="AS1149">
        <f t="shared" si="411"/>
        <v>-1.4999927065723677</v>
      </c>
      <c r="AT1149">
        <f t="shared" si="404"/>
        <v>4.0738240784529648E-3</v>
      </c>
      <c r="AU1149" cm="1">
        <f t="array" ref="AU1149">IFERROR(STDEV(IF($E$2:$E$2201=$E1149, $AL$2:$AL$2201)), 0)</f>
        <v>6.2856905545242972E-3</v>
      </c>
      <c r="AV1149">
        <f t="shared" si="412"/>
        <v>-0.64811082300586986</v>
      </c>
      <c r="AW1149">
        <f t="shared" si="405"/>
        <v>0</v>
      </c>
      <c r="AX1149" cm="1">
        <f t="array" ref="AX1149">IFERROR(STDEV(IF($E$2:$E$2201=$E1149, $AM$2:$AM$2201)), 0)</f>
        <v>0</v>
      </c>
      <c r="AY1149">
        <f t="shared" si="413"/>
        <v>-0.64811082300586986</v>
      </c>
      <c r="AZ1149">
        <f>INDEX(Model_Assumptions[Values],9)*((INDEX(Model_Scenarios[GR Weight],1)*$AG1149)+(INDEX(Model_Scenarios[GP Weight],1)*$AH1149)+(INDEX(Model_Scenarios[LTV Weight],1)*$AI1149))-(INDEX(Model_Scenarios[LTV Weight],1)*$AP1149)-(INDEX(Model_Scenarios[GP Weight],1)*($AS1149+$AV1149+$AY1149))</f>
        <v>2.0240330126796726</v>
      </c>
      <c r="BA1149">
        <f>INDEX(Model_Assumptions[Values],9)*((INDEX(Model_Scenarios[GR Weight],2)*$AG1149)+(INDEX(Model_Scenarios[GP Weight],2)*$AH1149)+(INDEX(Model_Scenarios[LTV Weight],2)*$AI1149))-(INDEX(Model_Scenarios[LTV Weight],2)*$AP1149)-(INDEX(Model_Scenarios[GP Weight],2)*($AS1149+$AV1149+$AY1149))</f>
        <v>2.2559843965947763</v>
      </c>
      <c r="BB1149">
        <f>INDEX(Model_Assumptions[Values],9)*((INDEX(Model_Scenarios[GR Weight],3)*$AG1149)+(INDEX(Model_Scenarios[GP Weight],3)*$AH1149)+(INDEX(Model_Scenarios[LTV Weight],3)*$AI1149))-(INDEX(Model_Scenarios[LTV Weight],3)*$AP1149)-(INDEX(Model_Scenarios[GP Weight],3)*($AS1149+$AV1149+$AY1149))</f>
        <v>2.5907356807132618</v>
      </c>
      <c r="BC1149">
        <f>INDEX(Model_Assumptions[Values],9)*((INDEX(Model_Scenarios[GR Weight],4)*$AG1149)+(INDEX(Model_Scenarios[GP Weight],4)*$AH1149)+(INDEX(Model_Scenarios[LTV Weight],4)*$AI1149))-(INDEX(Model_Scenarios[LTV Weight],4)*$AP1149)-(INDEX(Model_Scenarios[GP Weight],4)*($AS1149+$AV1149+$AY1149))</f>
        <v>2.5380325136965824</v>
      </c>
      <c r="BD1149">
        <f>INDEX(Model_Assumptions[Values],9)*((INDEX(Model_Scenarios[GR Weight],5)*$AG1149)+(INDEX(Model_Scenarios[GP Weight],5)*$AH1149)+(INDEX(Model_Scenarios[LTV Weight],5)*$AI1149))-(INDEX(Model_Scenarios[LTV Weight],5)*$AP1149)-(INDEX(Model_Scenarios[GP Weight],5)*($AS1149+$AV1149+$AY1149))</f>
        <v>3.1336931990684889</v>
      </c>
    </row>
    <row r="1150" spans="1:56" x14ac:dyDescent="0.25">
      <c r="A1150">
        <v>1149</v>
      </c>
      <c r="B1150">
        <v>23</v>
      </c>
      <c r="C1150" s="3">
        <v>49</v>
      </c>
      <c r="D1150" s="4">
        <v>0.96</v>
      </c>
      <c r="E1150" t="str">
        <v>SKU-1029</v>
      </c>
      <c r="F1150" t="str">
        <v>Raise</v>
      </c>
      <c r="G1150" t="str">
        <v>Full</v>
      </c>
      <c r="H1150">
        <v>148.11000000000001</v>
      </c>
      <c r="I1150">
        <v>69.64</v>
      </c>
      <c r="J1150">
        <v>27</v>
      </c>
      <c r="K1150">
        <v>3998.9700000000003</v>
      </c>
      <c r="L1150">
        <v>2118.6900000000005</v>
      </c>
      <c r="M1150">
        <v>0.52980892579839323</v>
      </c>
      <c r="N1150">
        <v>164.85971574016031</v>
      </c>
      <c r="O1150">
        <v>917.56260924416802</v>
      </c>
      <c r="P1150">
        <v>987.20260924416789</v>
      </c>
      <c r="Q1150">
        <v>1774.9243566264481</v>
      </c>
      <c r="R1150">
        <v>1294.2156767067852</v>
      </c>
      <c r="S1150">
        <v>1</v>
      </c>
      <c r="T1150">
        <f t="shared" si="391"/>
        <v>164.18972711055389</v>
      </c>
      <c r="U1150">
        <f t="shared" si="392"/>
        <v>0.10856611377053456</v>
      </c>
      <c r="V1150">
        <f>IF($F1150="Reduce", INDEX(Model_Assumptions[Values], 2), INDEX(Model_Assumptions[Values], 1))</f>
        <v>-0.4</v>
      </c>
      <c r="W1150">
        <f t="shared" si="393"/>
        <v>25.827485971278225</v>
      </c>
      <c r="X1150">
        <f t="shared" si="406"/>
        <v>4240.607873575831</v>
      </c>
      <c r="Y1150">
        <f t="shared" si="394"/>
        <v>2441.9817505360152</v>
      </c>
      <c r="Z1150">
        <f t="shared" si="395"/>
        <v>241.63787357583078</v>
      </c>
      <c r="AA1150">
        <f t="shared" si="396"/>
        <v>323.29175053601466</v>
      </c>
      <c r="AB1150">
        <f t="shared" si="407"/>
        <v>0.57585653362399891</v>
      </c>
      <c r="AC1150">
        <f t="shared" si="397"/>
        <v>4.6047607825605685E-2</v>
      </c>
      <c r="AD1150">
        <f t="shared" si="398"/>
        <v>4.6047607825605685E-2</v>
      </c>
      <c r="AE1150">
        <f t="shared" si="399"/>
        <v>0.95999999999999941</v>
      </c>
      <c r="AF1150">
        <f t="shared" si="408"/>
        <v>51.768627068272174</v>
      </c>
      <c r="AG1150">
        <f t="shared" si="400"/>
        <v>0.26334755921983055</v>
      </c>
      <c r="AH1150">
        <f t="shared" si="401"/>
        <v>0.3274826742845996</v>
      </c>
      <c r="AI1150">
        <f t="shared" si="409"/>
        <v>4.0000000000000591E-2</v>
      </c>
      <c r="AJ1150">
        <f>MAX(0, $R1150 - $AA1150) * INDEX(Model_Assumptions[Values], 7)</f>
        <v>1941.8478523415411</v>
      </c>
      <c r="AK1150">
        <f>MAX(0, INDEX(Model_Assumptions[Values], 4) - $AD1150)</f>
        <v>3.9523921743943174E-3</v>
      </c>
      <c r="AL1150">
        <f>MAX(0, INDEX(Model_Assumptions[Values], 5) - $AC1150)</f>
        <v>0</v>
      </c>
      <c r="AM1150">
        <f>INDEX(Model_Assumptions[Values], 6) * MAX(0, INDEX(Model_Assumptions[Values], 3) - $AB1150)^2</f>
        <v>0</v>
      </c>
      <c r="AN1150">
        <f t="shared" si="402"/>
        <v>2252.3898295907238</v>
      </c>
      <c r="AO1150" cm="1">
        <f t="array" ref="AO1150">IFERROR(STDEV(IF($E$2:$E$2201=$E1150, $AJ$2:$AJ$2201)), 0)</f>
        <v>196.15001189356241</v>
      </c>
      <c r="AP1150">
        <f t="shared" si="410"/>
        <v>-1.5831861250036185</v>
      </c>
      <c r="AQ1150">
        <f t="shared" si="403"/>
        <v>2.5739685618909967E-2</v>
      </c>
      <c r="AR1150" cm="1">
        <f t="array" ref="AR1150">IFERROR(STDEV(IF($E$2:$E$2201=$E1150, $AK$2:$AK$2201)), 0)</f>
        <v>1.3946834103799792E-2</v>
      </c>
      <c r="AS1150">
        <f t="shared" si="411"/>
        <v>-1.5621676777943274</v>
      </c>
      <c r="AT1150">
        <f t="shared" si="404"/>
        <v>4.0738240784529648E-3</v>
      </c>
      <c r="AU1150" cm="1">
        <f t="array" ref="AU1150">IFERROR(STDEV(IF($E$2:$E$2201=$E1150, $AL$2:$AL$2201)), 0)</f>
        <v>6.2856905545242972E-3</v>
      </c>
      <c r="AV1150">
        <f t="shared" si="412"/>
        <v>-0.64811082300586986</v>
      </c>
      <c r="AW1150">
        <f t="shared" si="405"/>
        <v>0</v>
      </c>
      <c r="AX1150" cm="1">
        <f t="array" ref="AX1150">IFERROR(STDEV(IF($E$2:$E$2201=$E1150, $AM$2:$AM$2201)), 0)</f>
        <v>0</v>
      </c>
      <c r="AY1150">
        <f t="shared" si="413"/>
        <v>-0.64811082300586986</v>
      </c>
      <c r="AZ1150">
        <f>INDEX(Model_Assumptions[Values],9)*((INDEX(Model_Scenarios[GR Weight],1)*$AG1150)+(INDEX(Model_Scenarios[GP Weight],1)*$AH1150)+(INDEX(Model_Scenarios[LTV Weight],1)*$AI1150))-(INDEX(Model_Scenarios[LTV Weight],1)*$AP1150)-(INDEX(Model_Scenarios[GP Weight],1)*($AS1150+$AV1150+$AY1150))</f>
        <v>2.0078029491357188</v>
      </c>
      <c r="BA1150">
        <f>INDEX(Model_Assumptions[Values],9)*((INDEX(Model_Scenarios[GR Weight],2)*$AG1150)+(INDEX(Model_Scenarios[GP Weight],2)*$AH1150)+(INDEX(Model_Scenarios[LTV Weight],2)*$AI1150))-(INDEX(Model_Scenarios[LTV Weight],2)*$AP1150)-(INDEX(Model_Scenarios[GP Weight],2)*($AS1150+$AV1150+$AY1150))</f>
        <v>2.2557421897130401</v>
      </c>
      <c r="BB1150">
        <f>INDEX(Model_Assumptions[Values],9)*((INDEX(Model_Scenarios[GR Weight],3)*$AG1150)+(INDEX(Model_Scenarios[GP Weight],3)*$AH1150)+(INDEX(Model_Scenarios[LTV Weight],3)*$AI1150))-(INDEX(Model_Scenarios[LTV Weight],3)*$AP1150)-(INDEX(Model_Scenarios[GP Weight],3)*($AS1150+$AV1150+$AY1150))</f>
        <v>2.6159898423564094</v>
      </c>
      <c r="BC1150">
        <f>INDEX(Model_Assumptions[Values],9)*((INDEX(Model_Scenarios[GR Weight],4)*$AG1150)+(INDEX(Model_Scenarios[GP Weight],4)*$AH1150)+(INDEX(Model_Scenarios[LTV Weight],4)*$AI1150))-(INDEX(Model_Scenarios[LTV Weight],4)*$AP1150)-(INDEX(Model_Scenarios[GP Weight],4)*($AS1150+$AV1150+$AY1150))</f>
        <v>2.5693450094659624</v>
      </c>
      <c r="BD1150">
        <f>INDEX(Model_Assumptions[Values],9)*((INDEX(Model_Scenarios[GR Weight],5)*$AG1150)+(INDEX(Model_Scenarios[GP Weight],5)*$AH1150)+(INDEX(Model_Scenarios[LTV Weight],5)*$AI1150))-(INDEX(Model_Scenarios[LTV Weight],5)*$AP1150)-(INDEX(Model_Scenarios[GP Weight],5)*($AS1150+$AV1150+$AY1150))</f>
        <v>3.181835572846722</v>
      </c>
    </row>
    <row r="1151" spans="1:56" x14ac:dyDescent="0.25">
      <c r="A1151">
        <v>1150</v>
      </c>
      <c r="B1151">
        <v>23</v>
      </c>
      <c r="C1151" s="3">
        <v>50</v>
      </c>
      <c r="D1151" s="4">
        <v>0.98</v>
      </c>
      <c r="E1151" t="str">
        <v>SKU-1029</v>
      </c>
      <c r="F1151" t="str">
        <v>Raise</v>
      </c>
      <c r="G1151" t="str">
        <v>Full</v>
      </c>
      <c r="H1151">
        <v>148.11000000000001</v>
      </c>
      <c r="I1151">
        <v>69.64</v>
      </c>
      <c r="J1151">
        <v>27</v>
      </c>
      <c r="K1151">
        <v>3998.9700000000003</v>
      </c>
      <c r="L1151">
        <v>2118.6900000000005</v>
      </c>
      <c r="M1151">
        <v>0.52980892579839323</v>
      </c>
      <c r="N1151">
        <v>164.85971574016031</v>
      </c>
      <c r="O1151">
        <v>917.56260924416802</v>
      </c>
      <c r="P1151">
        <v>987.20260924416789</v>
      </c>
      <c r="Q1151">
        <v>1774.9243566264481</v>
      </c>
      <c r="R1151">
        <v>1294.2156767067852</v>
      </c>
      <c r="S1151">
        <v>1</v>
      </c>
      <c r="T1151">
        <f t="shared" si="391"/>
        <v>164.52472142535711</v>
      </c>
      <c r="U1151">
        <f t="shared" si="392"/>
        <v>0.11082790780742083</v>
      </c>
      <c r="V1151">
        <f>IF($F1151="Reduce", INDEX(Model_Assumptions[Values], 2), INDEX(Model_Assumptions[Values], 1))</f>
        <v>-0.4</v>
      </c>
      <c r="W1151">
        <f t="shared" si="393"/>
        <v>25.803058595679854</v>
      </c>
      <c r="X1151">
        <f t="shared" si="406"/>
        <v>4245.2410273763944</v>
      </c>
      <c r="Y1151">
        <f t="shared" si="394"/>
        <v>2448.3160267732492</v>
      </c>
      <c r="Z1151">
        <f t="shared" si="395"/>
        <v>246.27102737639416</v>
      </c>
      <c r="AA1151">
        <f t="shared" si="396"/>
        <v>329.62602677324867</v>
      </c>
      <c r="AB1151">
        <f t="shared" si="407"/>
        <v>0.57672014639091895</v>
      </c>
      <c r="AC1151">
        <f t="shared" si="397"/>
        <v>4.6911220592525726E-2</v>
      </c>
      <c r="AD1151">
        <f t="shared" si="398"/>
        <v>4.6911220592525726E-2</v>
      </c>
      <c r="AE1151">
        <f t="shared" si="399"/>
        <v>0.98000000000000054</v>
      </c>
      <c r="AF1151">
        <f t="shared" si="408"/>
        <v>25.884313534135007</v>
      </c>
      <c r="AG1151">
        <f t="shared" si="400"/>
        <v>0.26839697356375186</v>
      </c>
      <c r="AH1151">
        <f t="shared" si="401"/>
        <v>0.33389906356266652</v>
      </c>
      <c r="AI1151">
        <f t="shared" si="409"/>
        <v>1.9999999999999463E-2</v>
      </c>
      <c r="AJ1151">
        <f>MAX(0, $R1151 - $AA1151) * INDEX(Model_Assumptions[Values], 7)</f>
        <v>1929.179299867073</v>
      </c>
      <c r="AK1151">
        <f>MAX(0, INDEX(Model_Assumptions[Values], 4) - $AD1151)</f>
        <v>3.0887794074742764E-3</v>
      </c>
      <c r="AL1151">
        <f>MAX(0, INDEX(Model_Assumptions[Values], 5) - $AC1151)</f>
        <v>0</v>
      </c>
      <c r="AM1151">
        <f>INDEX(Model_Assumptions[Values], 6) * MAX(0, INDEX(Model_Assumptions[Values], 3) - $AB1151)^2</f>
        <v>0</v>
      </c>
      <c r="AN1151">
        <f t="shared" si="402"/>
        <v>2252.3898295907238</v>
      </c>
      <c r="AO1151" cm="1">
        <f t="array" ref="AO1151">IFERROR(STDEV(IF($E$2:$E$2201=$E1151, $AJ$2:$AJ$2201)), 0)</f>
        <v>196.15001189356241</v>
      </c>
      <c r="AP1151">
        <f t="shared" si="410"/>
        <v>-1.6477721648012731</v>
      </c>
      <c r="AQ1151">
        <f t="shared" si="403"/>
        <v>2.5739685618909967E-2</v>
      </c>
      <c r="AR1151" cm="1">
        <f t="array" ref="AR1151">IFERROR(STDEV(IF($E$2:$E$2201=$E1151, $AK$2:$AK$2201)), 0)</f>
        <v>1.3946834103799792E-2</v>
      </c>
      <c r="AS1151">
        <f t="shared" si="411"/>
        <v>-1.6240894559192103</v>
      </c>
      <c r="AT1151">
        <f t="shared" si="404"/>
        <v>4.0738240784529648E-3</v>
      </c>
      <c r="AU1151" cm="1">
        <f t="array" ref="AU1151">IFERROR(STDEV(IF($E$2:$E$2201=$E1151, $AL$2:$AL$2201)), 0)</f>
        <v>6.2856905545242972E-3</v>
      </c>
      <c r="AV1151">
        <f t="shared" si="412"/>
        <v>-0.64811082300586986</v>
      </c>
      <c r="AW1151">
        <f t="shared" si="405"/>
        <v>0</v>
      </c>
      <c r="AX1151" cm="1">
        <f t="array" ref="AX1151">IFERROR(STDEV(IF($E$2:$E$2201=$E1151, $AM$2:$AM$2201)), 0)</f>
        <v>0</v>
      </c>
      <c r="AY1151">
        <f t="shared" si="413"/>
        <v>-0.64811082300586986</v>
      </c>
      <c r="AZ1151">
        <f>INDEX(Model_Assumptions[Values],9)*((INDEX(Model_Scenarios[GR Weight],1)*$AG1151)+(INDEX(Model_Scenarios[GP Weight],1)*$AH1151)+(INDEX(Model_Scenarios[LTV Weight],1)*$AI1151))-(INDEX(Model_Scenarios[LTV Weight],1)*$AP1151)-(INDEX(Model_Scenarios[GP Weight],1)*($AS1151+$AV1151+$AY1151))</f>
        <v>1.9913968605973207</v>
      </c>
      <c r="BA1151">
        <f>INDEX(Model_Assumptions[Values],9)*((INDEX(Model_Scenarios[GR Weight],2)*$AG1151)+(INDEX(Model_Scenarios[GP Weight],2)*$AH1151)+(INDEX(Model_Scenarios[LTV Weight],2)*$AI1151))-(INDEX(Model_Scenarios[LTV Weight],2)*$AP1151)-(INDEX(Model_Scenarios[GP Weight],2)*($AS1151+$AV1151+$AY1151))</f>
        <v>2.2553109212424962</v>
      </c>
      <c r="BB1151">
        <f>INDEX(Model_Assumptions[Values],9)*((INDEX(Model_Scenarios[GR Weight],3)*$AG1151)+(INDEX(Model_Scenarios[GP Weight],3)*$AH1151)+(INDEX(Model_Scenarios[LTV Weight],3)*$AI1151))-(INDEX(Model_Scenarios[LTV Weight],3)*$AP1151)-(INDEX(Model_Scenarios[GP Weight],3)*($AS1151+$AV1151+$AY1151))</f>
        <v>2.6410373297856968</v>
      </c>
      <c r="BC1151">
        <f>INDEX(Model_Assumptions[Values],9)*((INDEX(Model_Scenarios[GR Weight],4)*$AG1151)+(INDEX(Model_Scenarios[GP Weight],4)*$AH1151)+(INDEX(Model_Scenarios[LTV Weight],4)*$AI1151))-(INDEX(Model_Scenarios[LTV Weight],4)*$AP1151)-(INDEX(Model_Scenarios[GP Weight],4)*($AS1151+$AV1151+$AY1151))</f>
        <v>2.6004586000874457</v>
      </c>
      <c r="BD1151">
        <f>INDEX(Model_Assumptions[Values],9)*((INDEX(Model_Scenarios[GR Weight],5)*$AG1151)+(INDEX(Model_Scenarios[GP Weight],5)*$AH1151)+(INDEX(Model_Scenarios[LTV Weight],5)*$AI1151))-(INDEX(Model_Scenarios[LTV Weight],5)*$AP1151)-(INDEX(Model_Scenarios[GP Weight],5)*($AS1151+$AV1151+$AY1151))</f>
        <v>3.2297335456234251</v>
      </c>
    </row>
    <row r="1152" spans="1:56" x14ac:dyDescent="0.25">
      <c r="A1152">
        <v>1151</v>
      </c>
      <c r="B1152">
        <v>24</v>
      </c>
      <c r="C1152" s="3">
        <v>1</v>
      </c>
      <c r="D1152" s="4">
        <v>0</v>
      </c>
      <c r="E1152" t="str">
        <v>SKU-1030</v>
      </c>
      <c r="F1152" t="str">
        <v>Raise</v>
      </c>
      <c r="G1152" t="str">
        <v>Full</v>
      </c>
      <c r="H1152">
        <v>54.64</v>
      </c>
      <c r="I1152">
        <v>20.32</v>
      </c>
      <c r="J1152">
        <v>55</v>
      </c>
      <c r="K1152">
        <v>3005.2</v>
      </c>
      <c r="L1152">
        <v>1887.6</v>
      </c>
      <c r="M1152">
        <v>0.62811127379209375</v>
      </c>
      <c r="N1152">
        <v>68.209095073095426</v>
      </c>
      <c r="O1152">
        <v>405.25475365476996</v>
      </c>
      <c r="P1152">
        <v>506.85475365477032</v>
      </c>
      <c r="Q1152">
        <v>2363.2455169389877</v>
      </c>
      <c r="R1152">
        <v>1896.2231885915212</v>
      </c>
      <c r="S1152">
        <v>1</v>
      </c>
      <c r="T1152">
        <f t="shared" si="391"/>
        <v>54.64</v>
      </c>
      <c r="U1152">
        <f t="shared" si="392"/>
        <v>0</v>
      </c>
      <c r="V1152">
        <f>IF($F1152="Reduce", INDEX(Model_Assumptions[Values], 2), INDEX(Model_Assumptions[Values], 1))</f>
        <v>-0.4</v>
      </c>
      <c r="W1152">
        <f t="shared" si="393"/>
        <v>55</v>
      </c>
      <c r="X1152">
        <f t="shared" si="406"/>
        <v>3005.2</v>
      </c>
      <c r="Y1152">
        <f t="shared" si="394"/>
        <v>1887.6</v>
      </c>
      <c r="Z1152">
        <f t="shared" si="395"/>
        <v>0</v>
      </c>
      <c r="AA1152">
        <f t="shared" si="396"/>
        <v>0</v>
      </c>
      <c r="AB1152">
        <f t="shared" si="407"/>
        <v>0.62811127379209375</v>
      </c>
      <c r="AC1152">
        <f t="shared" si="397"/>
        <v>0</v>
      </c>
      <c r="AD1152">
        <f t="shared" si="398"/>
        <v>0</v>
      </c>
      <c r="AE1152">
        <f t="shared" si="399"/>
        <v>0</v>
      </c>
      <c r="AF1152">
        <f t="shared" si="408"/>
        <v>1896.2231885915212</v>
      </c>
      <c r="AG1152">
        <f t="shared" si="400"/>
        <v>0</v>
      </c>
      <c r="AH1152">
        <f t="shared" si="401"/>
        <v>0</v>
      </c>
      <c r="AI1152">
        <f t="shared" si="409"/>
        <v>1</v>
      </c>
      <c r="AJ1152">
        <f>MAX(0, $R1152 - $AA1152) * INDEX(Model_Assumptions[Values], 7)</f>
        <v>3792.4463771830424</v>
      </c>
      <c r="AK1152">
        <f>MAX(0, INDEX(Model_Assumptions[Values], 4) - $AD1152)</f>
        <v>0.05</v>
      </c>
      <c r="AL1152">
        <f>MAX(0, INDEX(Model_Assumptions[Values], 5) - $AC1152)</f>
        <v>0.02</v>
      </c>
      <c r="AM1152">
        <f>INDEX(Model_Assumptions[Values], 6) * MAX(0, INDEX(Model_Assumptions[Values], 3) - $AB1152)^2</f>
        <v>0</v>
      </c>
      <c r="AN1152">
        <f t="shared" si="402"/>
        <v>3292.7753767341433</v>
      </c>
      <c r="AO1152" cm="1">
        <f t="array" ref="AO1152">IFERROR(STDEV(IF($E$2:$E$2201=$E1152, $AJ$2:$AJ$2201)), 0)</f>
        <v>283.6885008354231</v>
      </c>
      <c r="AP1152">
        <f t="shared" si="410"/>
        <v>1.7613368147719688</v>
      </c>
      <c r="AQ1152">
        <f t="shared" si="403"/>
        <v>1.5388811872070385E-2</v>
      </c>
      <c r="AR1152" cm="1">
        <f t="array" ref="AR1152">IFERROR(STDEV(IF($E$2:$E$2201=$E1152, $AK$2:$AK$2201)), 0)</f>
        <v>1.6680539088280828E-2</v>
      </c>
      <c r="AS1152">
        <f t="shared" si="411"/>
        <v>2.0749442176150197</v>
      </c>
      <c r="AT1152">
        <f t="shared" si="404"/>
        <v>2.4509113760587294E-3</v>
      </c>
      <c r="AU1152" cm="1">
        <f t="array" ref="AU1152">IFERROR(STDEV(IF($E$2:$E$2201=$E1152, $AL$2:$AL$2201)), 0)</f>
        <v>5.3254199115535051E-3</v>
      </c>
      <c r="AV1152">
        <f t="shared" si="412"/>
        <v>3.2953436377605647</v>
      </c>
      <c r="AW1152">
        <f t="shared" si="405"/>
        <v>0</v>
      </c>
      <c r="AX1152" cm="1">
        <f t="array" ref="AX1152">IFERROR(STDEV(IF($E$2:$E$2201=$E1152, $AM$2:$AM$2201)), 0)</f>
        <v>0</v>
      </c>
      <c r="AY1152">
        <f t="shared" si="413"/>
        <v>3.2953436377605647</v>
      </c>
      <c r="AZ1152">
        <f>INDEX(Model_Assumptions[Values],9)*((INDEX(Model_Scenarios[GR Weight],1)*$AG1152)+(INDEX(Model_Scenarios[GP Weight],1)*$AH1152)+(INDEX(Model_Scenarios[LTV Weight],1)*$AI1152))-(INDEX(Model_Scenarios[LTV Weight],1)*$AP1152)-(INDEX(Model_Scenarios[GP Weight],1)*($AS1152+$AV1152+$AY1152))</f>
        <v>1.72436739886881</v>
      </c>
      <c r="BA1152">
        <f>INDEX(Model_Assumptions[Values],9)*((INDEX(Model_Scenarios[GR Weight],2)*$AG1152)+(INDEX(Model_Scenarios[GP Weight],2)*$AH1152)+(INDEX(Model_Scenarios[LTV Weight],2)*$AI1152))-(INDEX(Model_Scenarios[LTV Weight],2)*$AP1152)-(INDEX(Model_Scenarios[GP Weight],2)*($AS1152+$AV1152+$AY1152))</f>
        <v>0.37200477177099023</v>
      </c>
      <c r="BB1152">
        <f>INDEX(Model_Assumptions[Values],9)*((INDEX(Model_Scenarios[GR Weight],3)*$AG1152)+(INDEX(Model_Scenarios[GP Weight],3)*$AH1152)+(INDEX(Model_Scenarios[LTV Weight],3)*$AI1152))-(INDEX(Model_Scenarios[LTV Weight],3)*$AP1152)-(INDEX(Model_Scenarios[GP Weight],3)*($AS1152+$AV1152+$AY1152))</f>
        <v>-1.73750574850644</v>
      </c>
      <c r="BC1152">
        <f>INDEX(Model_Assumptions[Values],9)*((INDEX(Model_Scenarios[GR Weight],4)*$AG1152)+(INDEX(Model_Scenarios[GP Weight],4)*$AH1152)+(INDEX(Model_Scenarios[LTV Weight],4)*$AI1152))-(INDEX(Model_Scenarios[LTV Weight],4)*$AP1152)-(INDEX(Model_Scenarios[GP Weight],4)*($AS1152+$AV1152+$AY1152))</f>
        <v>-2.061372067029243</v>
      </c>
      <c r="BD1152">
        <f>INDEX(Model_Assumptions[Values],9)*((INDEX(Model_Scenarios[GR Weight],5)*$AG1152)+(INDEX(Model_Scenarios[GP Weight],5)*$AH1152)+(INDEX(Model_Scenarios[LTV Weight],5)*$AI1152))-(INDEX(Model_Scenarios[LTV Weight],5)*$AP1152)-(INDEX(Model_Scenarios[GP Weight],5)*($AS1152+$AV1152+$AY1152))</f>
        <v>-3.9564315249178748</v>
      </c>
    </row>
    <row r="1153" spans="1:56" x14ac:dyDescent="0.25">
      <c r="A1153">
        <v>1152</v>
      </c>
      <c r="B1153">
        <v>24</v>
      </c>
      <c r="C1153" s="3">
        <v>2</v>
      </c>
      <c r="D1153" s="4">
        <v>0.02</v>
      </c>
      <c r="E1153" t="str">
        <v>SKU-1030</v>
      </c>
      <c r="F1153" t="str">
        <v>Raise</v>
      </c>
      <c r="G1153" t="str">
        <v>Full</v>
      </c>
      <c r="H1153">
        <v>54.64</v>
      </c>
      <c r="I1153">
        <v>20.32</v>
      </c>
      <c r="J1153">
        <v>55</v>
      </c>
      <c r="K1153">
        <v>3005.2</v>
      </c>
      <c r="L1153">
        <v>1887.6</v>
      </c>
      <c r="M1153">
        <v>0.62811127379209375</v>
      </c>
      <c r="N1153">
        <v>68.209095073095426</v>
      </c>
      <c r="O1153">
        <v>405.25475365476996</v>
      </c>
      <c r="P1153">
        <v>506.85475365477032</v>
      </c>
      <c r="Q1153">
        <v>2363.2455169389877</v>
      </c>
      <c r="R1153">
        <v>1896.2231885915212</v>
      </c>
      <c r="S1153">
        <v>1</v>
      </c>
      <c r="T1153">
        <f t="shared" si="391"/>
        <v>54.911381901461908</v>
      </c>
      <c r="U1153">
        <f t="shared" si="392"/>
        <v>4.9667258686293498E-3</v>
      </c>
      <c r="V1153">
        <f>IF($F1153="Reduce", INDEX(Model_Assumptions[Values], 2), INDEX(Model_Assumptions[Values], 1))</f>
        <v>-0.4</v>
      </c>
      <c r="W1153">
        <f t="shared" si="393"/>
        <v>54.890732030890156</v>
      </c>
      <c r="X1153">
        <f t="shared" si="406"/>
        <v>3014.1259493990174</v>
      </c>
      <c r="Y1153">
        <f t="shared" si="394"/>
        <v>1898.7462745313294</v>
      </c>
      <c r="Z1153">
        <f t="shared" si="395"/>
        <v>8.9259493990175542</v>
      </c>
      <c r="AA1153">
        <f t="shared" si="396"/>
        <v>11.146274531329482</v>
      </c>
      <c r="AB1153">
        <f t="shared" si="407"/>
        <v>0.62994921460064335</v>
      </c>
      <c r="AC1153">
        <f t="shared" si="397"/>
        <v>1.8379408085495985E-3</v>
      </c>
      <c r="AD1153">
        <f t="shared" si="398"/>
        <v>1.8379408085495985E-3</v>
      </c>
      <c r="AE1153">
        <f t="shared" si="399"/>
        <v>1.9999999999999938E-2</v>
      </c>
      <c r="AF1153">
        <f t="shared" si="408"/>
        <v>1858.298724819691</v>
      </c>
      <c r="AG1153">
        <f t="shared" si="400"/>
        <v>2.202552670516341E-2</v>
      </c>
      <c r="AH1153">
        <f t="shared" si="401"/>
        <v>2.1991062431509618E-2</v>
      </c>
      <c r="AI1153">
        <f t="shared" si="409"/>
        <v>0.98000000000000009</v>
      </c>
      <c r="AJ1153">
        <f>MAX(0, $R1153 - $AA1153) * INDEX(Model_Assumptions[Values], 7)</f>
        <v>3770.1538281203834</v>
      </c>
      <c r="AK1153">
        <f>MAX(0, INDEX(Model_Assumptions[Values], 4) - $AD1153)</f>
        <v>4.8162059191450404E-2</v>
      </c>
      <c r="AL1153">
        <f>MAX(0, INDEX(Model_Assumptions[Values], 5) - $AC1153)</f>
        <v>1.8162059191450402E-2</v>
      </c>
      <c r="AM1153">
        <f>INDEX(Model_Assumptions[Values], 6) * MAX(0, INDEX(Model_Assumptions[Values], 3) - $AB1153)^2</f>
        <v>0</v>
      </c>
      <c r="AN1153">
        <f t="shared" si="402"/>
        <v>3292.7753767341433</v>
      </c>
      <c r="AO1153" cm="1">
        <f t="array" ref="AO1153">IFERROR(STDEV(IF($E$2:$E$2201=$E1153, $AJ$2:$AJ$2201)), 0)</f>
        <v>283.6885008354231</v>
      </c>
      <c r="AP1153">
        <f t="shared" si="410"/>
        <v>1.6827557337728782</v>
      </c>
      <c r="AQ1153">
        <f t="shared" si="403"/>
        <v>1.5388811872070385E-2</v>
      </c>
      <c r="AR1153" cm="1">
        <f t="array" ref="AR1153">IFERROR(STDEV(IF($E$2:$E$2201=$E1153, $AK$2:$AK$2201)), 0)</f>
        <v>1.6680539088280828E-2</v>
      </c>
      <c r="AS1153">
        <f t="shared" si="411"/>
        <v>1.9647594808494753</v>
      </c>
      <c r="AT1153">
        <f t="shared" si="404"/>
        <v>2.4509113760587294E-3</v>
      </c>
      <c r="AU1153" cm="1">
        <f t="array" ref="AU1153">IFERROR(STDEV(IF($E$2:$E$2201=$E1153, $AL$2:$AL$2201)), 0)</f>
        <v>5.3254199115535051E-3</v>
      </c>
      <c r="AV1153">
        <f t="shared" si="412"/>
        <v>2.9502176497493311</v>
      </c>
      <c r="AW1153">
        <f t="shared" si="405"/>
        <v>0</v>
      </c>
      <c r="AX1153" cm="1">
        <f t="array" ref="AX1153">IFERROR(STDEV(IF($E$2:$E$2201=$E1153, $AM$2:$AM$2201)), 0)</f>
        <v>0</v>
      </c>
      <c r="AY1153">
        <f t="shared" si="413"/>
        <v>2.9502176497493311</v>
      </c>
      <c r="AZ1153">
        <f>INDEX(Model_Assumptions[Values],9)*((INDEX(Model_Scenarios[GR Weight],1)*$AG1153)+(INDEX(Model_Scenarios[GP Weight],1)*$AH1153)+(INDEX(Model_Scenarios[LTV Weight],1)*$AI1153))-(INDEX(Model_Scenarios[LTV Weight],1)*$AP1153)-(INDEX(Model_Scenarios[GP Weight],1)*($AS1153+$AV1153+$AY1153))</f>
        <v>1.8092842295152209</v>
      </c>
      <c r="BA1153">
        <f>INDEX(Model_Assumptions[Values],9)*((INDEX(Model_Scenarios[GR Weight],2)*$AG1153)+(INDEX(Model_Scenarios[GP Weight],2)*$AH1153)+(INDEX(Model_Scenarios[LTV Weight],2)*$AI1153))-(INDEX(Model_Scenarios[LTV Weight],2)*$AP1153)-(INDEX(Model_Scenarios[GP Weight],2)*($AS1153+$AV1153+$AY1153))</f>
        <v>0.55668002443838449</v>
      </c>
      <c r="BB1153">
        <f>INDEX(Model_Assumptions[Values],9)*((INDEX(Model_Scenarios[GR Weight],3)*$AG1153)+(INDEX(Model_Scenarios[GP Weight],3)*$AH1153)+(INDEX(Model_Scenarios[LTV Weight],3)*$AI1153))-(INDEX(Model_Scenarios[LTV Weight],3)*$AP1153)-(INDEX(Model_Scenarios[GP Weight],3)*($AS1153+$AV1153+$AY1153))</f>
        <v>-1.399904198994403</v>
      </c>
      <c r="BC1153">
        <f>INDEX(Model_Assumptions[Values],9)*((INDEX(Model_Scenarios[GR Weight],4)*$AG1153)+(INDEX(Model_Scenarios[GP Weight],4)*$AH1153)+(INDEX(Model_Scenarios[LTV Weight],4)*$AI1153))-(INDEX(Model_Scenarios[LTV Weight],4)*$AP1153)-(INDEX(Model_Scenarios[GP Weight],4)*($AS1153+$AV1153+$AY1153))</f>
        <v>-1.7106158622645335</v>
      </c>
      <c r="BD1153">
        <f>INDEX(Model_Assumptions[Values],9)*((INDEX(Model_Scenarios[GR Weight],5)*$AG1153)+(INDEX(Model_Scenarios[GP Weight],5)*$AH1153)+(INDEX(Model_Scenarios[LTV Weight],5)*$AI1153))-(INDEX(Model_Scenarios[LTV Weight],5)*$AP1153)-(INDEX(Model_Scenarios[GP Weight],5)*($AS1153+$AV1153+$AY1153))</f>
        <v>-3.4390451142428811</v>
      </c>
    </row>
    <row r="1154" spans="1:56" x14ac:dyDescent="0.25">
      <c r="A1154">
        <v>1153</v>
      </c>
      <c r="B1154">
        <v>24</v>
      </c>
      <c r="C1154" s="3">
        <v>3</v>
      </c>
      <c r="D1154" s="4">
        <v>0.04</v>
      </c>
      <c r="E1154" t="str">
        <v>SKU-1030</v>
      </c>
      <c r="F1154" t="str">
        <v>Raise</v>
      </c>
      <c r="G1154" t="str">
        <v>Full</v>
      </c>
      <c r="H1154">
        <v>54.64</v>
      </c>
      <c r="I1154">
        <v>20.32</v>
      </c>
      <c r="J1154">
        <v>55</v>
      </c>
      <c r="K1154">
        <v>3005.2</v>
      </c>
      <c r="L1154">
        <v>1887.6</v>
      </c>
      <c r="M1154">
        <v>0.62811127379209375</v>
      </c>
      <c r="N1154">
        <v>68.209095073095426</v>
      </c>
      <c r="O1154">
        <v>405.25475365476996</v>
      </c>
      <c r="P1154">
        <v>506.85475365477032</v>
      </c>
      <c r="Q1154">
        <v>2363.2455169389877</v>
      </c>
      <c r="R1154">
        <v>1896.2231885915212</v>
      </c>
      <c r="S1154">
        <v>1</v>
      </c>
      <c r="T1154">
        <f t="shared" ref="T1154:T1217" si="414">$H1154 + MIN($D1154, $S1154) * ($N1154 - $H1154)</f>
        <v>55.182763802923816</v>
      </c>
      <c r="U1154">
        <f t="shared" ref="U1154:U1217" si="415">IFERROR(($T1154-$H1154)/$H1154, 0)</f>
        <v>9.9334517372586997E-3</v>
      </c>
      <c r="V1154">
        <f>IF($F1154="Reduce", INDEX(Model_Assumptions[Values], 2), INDEX(Model_Assumptions[Values], 1))</f>
        <v>-0.4</v>
      </c>
      <c r="W1154">
        <f t="shared" ref="W1154:W1217" si="416">$J1154 * (1 + ($U1154 * $V1154))</f>
        <v>54.781464061780305</v>
      </c>
      <c r="X1154">
        <f t="shared" si="406"/>
        <v>3022.992592099582</v>
      </c>
      <c r="Y1154">
        <f t="shared" ref="Y1154:Y1217" si="417">$X1154-($W1154*$I1154)</f>
        <v>1909.8332423642062</v>
      </c>
      <c r="Z1154">
        <f t="shared" ref="Z1154:Z1217" si="418">$X1154-$K1154</f>
        <v>17.79259209958218</v>
      </c>
      <c r="AA1154">
        <f t="shared" ref="AA1154:AA1217" si="419">$Y1154-$L1154</f>
        <v>22.233242364206262</v>
      </c>
      <c r="AB1154">
        <f t="shared" si="407"/>
        <v>0.6317690778850884</v>
      </c>
      <c r="AC1154">
        <f t="shared" ref="AC1154:AC1217" si="420">$AB1154-$M1154</f>
        <v>3.6578040929946543E-3</v>
      </c>
      <c r="AD1154">
        <f t="shared" ref="AD1154:AD1217" si="421">IFERROR(($X1154-($W1154*$I1154))/$X1154, 0) - IFERROR(($K1154-($J1154*$I1154))/$K1154, 0)</f>
        <v>3.6578040929946543E-3</v>
      </c>
      <c r="AE1154">
        <f t="shared" ref="AE1154:AE1217" si="422">IFERROR(($T1154-$H1154)/($N1154-$H1154), 0)</f>
        <v>3.9999999999999876E-2</v>
      </c>
      <c r="AF1154">
        <f t="shared" si="408"/>
        <v>1820.3742610478605</v>
      </c>
      <c r="AG1154">
        <f t="shared" ref="AG1154:AG1217" si="423">IFERROR($Z1154/$O1154, 0)</f>
        <v>4.3904709171504019E-2</v>
      </c>
      <c r="AH1154">
        <f t="shared" ref="AH1154:AH1217" si="424">IFERROR($AA1154/$P1154, 0)</f>
        <v>4.3865115605386633E-2</v>
      </c>
      <c r="AI1154">
        <f t="shared" si="409"/>
        <v>0.96000000000000008</v>
      </c>
      <c r="AJ1154">
        <f>MAX(0, $R1154 - $AA1154) * INDEX(Model_Assumptions[Values], 7)</f>
        <v>3747.9798924546299</v>
      </c>
      <c r="AK1154">
        <f>MAX(0, INDEX(Model_Assumptions[Values], 4) - $AD1154)</f>
        <v>4.6342195907005349E-2</v>
      </c>
      <c r="AL1154">
        <f>MAX(0, INDEX(Model_Assumptions[Values], 5) - $AC1154)</f>
        <v>1.6342195907005346E-2</v>
      </c>
      <c r="AM1154">
        <f>INDEX(Model_Assumptions[Values], 6) * MAX(0, INDEX(Model_Assumptions[Values], 3) - $AB1154)^2</f>
        <v>0</v>
      </c>
      <c r="AN1154">
        <f t="shared" ref="AN1154:AN1217" si="425">AVERAGEIF($E$2:$E$2201, $E1154, $AJ$2:$AJ$2201)</f>
        <v>3292.7753767341433</v>
      </c>
      <c r="AO1154" cm="1">
        <f t="array" ref="AO1154">IFERROR(STDEV(IF($E$2:$E$2201=$E1154, $AJ$2:$AJ$2201)), 0)</f>
        <v>283.6885008354231</v>
      </c>
      <c r="AP1154">
        <f t="shared" si="410"/>
        <v>1.6045927641761042</v>
      </c>
      <c r="AQ1154">
        <f t="shared" ref="AQ1154:AQ1217" si="426">AVERAGEIF($E$2:$E$2201, $E1154, $AK$2:$AK$2201)</f>
        <v>1.5388811872070385E-2</v>
      </c>
      <c r="AR1154" cm="1">
        <f t="array" ref="AR1154">IFERROR(STDEV(IF($E$2:$E$2201=$E1154, $AK$2:$AK$2201)), 0)</f>
        <v>1.6680539088280828E-2</v>
      </c>
      <c r="AS1154">
        <f t="shared" si="411"/>
        <v>1.8556584934764935</v>
      </c>
      <c r="AT1154">
        <f t="shared" ref="AT1154:AT1217" si="427">AVERAGEIF($E$2:$E$2201, $E1154, $AL$2:$AL$2201)</f>
        <v>2.4509113760587294E-3</v>
      </c>
      <c r="AU1154" cm="1">
        <f t="array" ref="AU1154">IFERROR(STDEV(IF($E$2:$E$2201=$E1154, $AL$2:$AL$2201)), 0)</f>
        <v>5.3254199115535051E-3</v>
      </c>
      <c r="AV1154">
        <f t="shared" si="412"/>
        <v>2.6084862342609751</v>
      </c>
      <c r="AW1154">
        <f t="shared" ref="AW1154:AW1217" si="428">AVERAGEIF($E$2:$E$2201, $E1154, $AM$2:$AM$2201)</f>
        <v>0</v>
      </c>
      <c r="AX1154" cm="1">
        <f t="array" ref="AX1154">IFERROR(STDEV(IF($E$2:$E$2201=$E1154, $AM$2:$AM$2201)), 0)</f>
        <v>0</v>
      </c>
      <c r="AY1154">
        <f t="shared" si="413"/>
        <v>2.6084862342609751</v>
      </c>
      <c r="AZ1154">
        <f>INDEX(Model_Assumptions[Values],9)*((INDEX(Model_Scenarios[GR Weight],1)*$AG1154)+(INDEX(Model_Scenarios[GP Weight],1)*$AH1154)+(INDEX(Model_Scenarios[LTV Weight],1)*$AI1154))-(INDEX(Model_Scenarios[LTV Weight],1)*$AP1154)-(INDEX(Model_Scenarios[GP Weight],1)*($AS1154+$AV1154+$AY1154))</f>
        <v>1.8929476048477185</v>
      </c>
      <c r="BA1154">
        <f>INDEX(Model_Assumptions[Values],9)*((INDEX(Model_Scenarios[GR Weight],2)*$AG1154)+(INDEX(Model_Scenarios[GP Weight],2)*$AH1154)+(INDEX(Model_Scenarios[LTV Weight],2)*$AI1154))-(INDEX(Model_Scenarios[LTV Weight],2)*$AP1154)-(INDEX(Model_Scenarios[GP Weight],2)*($AS1154+$AV1154+$AY1154))</f>
        <v>0.73928215836985856</v>
      </c>
      <c r="BB1154">
        <f>INDEX(Model_Assumptions[Values],9)*((INDEX(Model_Scenarios[GR Weight],3)*$AG1154)+(INDEX(Model_Scenarios[GP Weight],3)*$AH1154)+(INDEX(Model_Scenarios[LTV Weight],3)*$AI1154))-(INDEX(Model_Scenarios[LTV Weight],3)*$AP1154)-(INDEX(Model_Scenarios[GP Weight],3)*($AS1154+$AV1154+$AY1154))</f>
        <v>-1.0656131035960901</v>
      </c>
      <c r="BC1154">
        <f>INDEX(Model_Assumptions[Values],9)*((INDEX(Model_Scenarios[GR Weight],4)*$AG1154)+(INDEX(Model_Scenarios[GP Weight],4)*$AH1154)+(INDEX(Model_Scenarios[LTV Weight],4)*$AI1154))-(INDEX(Model_Scenarios[LTV Weight],4)*$AP1154)-(INDEX(Model_Scenarios[GP Weight],4)*($AS1154+$AV1154+$AY1154))</f>
        <v>-1.3632014725927275</v>
      </c>
      <c r="BD1154">
        <f>INDEX(Model_Assumptions[Values],9)*((INDEX(Model_Scenarios[GR Weight],5)*$AG1154)+(INDEX(Model_Scenarios[GP Weight],5)*$AH1154)+(INDEX(Model_Scenarios[LTV Weight],5)*$AI1154))-(INDEX(Model_Scenarios[LTV Weight],5)*$AP1154)-(INDEX(Model_Scenarios[GP Weight],5)*($AS1154+$AV1154+$AY1154))</f>
        <v>-2.926561443056853</v>
      </c>
    </row>
    <row r="1155" spans="1:56" x14ac:dyDescent="0.25">
      <c r="A1155">
        <v>1154</v>
      </c>
      <c r="B1155">
        <v>24</v>
      </c>
      <c r="C1155" s="3">
        <v>4</v>
      </c>
      <c r="D1155" s="4">
        <v>0.06</v>
      </c>
      <c r="E1155" t="str">
        <v>SKU-1030</v>
      </c>
      <c r="F1155" t="str">
        <v>Raise</v>
      </c>
      <c r="G1155" t="str">
        <v>Full</v>
      </c>
      <c r="H1155">
        <v>54.64</v>
      </c>
      <c r="I1155">
        <v>20.32</v>
      </c>
      <c r="J1155">
        <v>55</v>
      </c>
      <c r="K1155">
        <v>3005.2</v>
      </c>
      <c r="L1155">
        <v>1887.6</v>
      </c>
      <c r="M1155">
        <v>0.62811127379209375</v>
      </c>
      <c r="N1155">
        <v>68.209095073095426</v>
      </c>
      <c r="O1155">
        <v>405.25475365476996</v>
      </c>
      <c r="P1155">
        <v>506.85475365477032</v>
      </c>
      <c r="Q1155">
        <v>2363.2455169389877</v>
      </c>
      <c r="R1155">
        <v>1896.2231885915212</v>
      </c>
      <c r="S1155">
        <v>1</v>
      </c>
      <c r="T1155">
        <f t="shared" si="414"/>
        <v>55.454145704385724</v>
      </c>
      <c r="U1155">
        <f t="shared" si="415"/>
        <v>1.4900177605888049E-2</v>
      </c>
      <c r="V1155">
        <f>IF($F1155="Reduce", INDEX(Model_Assumptions[Values], 2), INDEX(Model_Assumptions[Values], 1))</f>
        <v>-0.4</v>
      </c>
      <c r="W1155">
        <f t="shared" si="416"/>
        <v>54.672196092670468</v>
      </c>
      <c r="X1155">
        <f t="shared" ref="X1155:X1218" si="429">$W1155*$T1155</f>
        <v>3031.799928101696</v>
      </c>
      <c r="Y1155">
        <f t="shared" si="417"/>
        <v>1920.8609034986321</v>
      </c>
      <c r="Z1155">
        <f t="shared" si="418"/>
        <v>26.59992810169615</v>
      </c>
      <c r="AA1155">
        <f t="shared" si="419"/>
        <v>33.26090349863216</v>
      </c>
      <c r="AB1155">
        <f t="shared" ref="AB1155:AB1218" si="430">IFERROR($Y1155/$X1155,0)</f>
        <v>0.63357112904918589</v>
      </c>
      <c r="AC1155">
        <f t="shared" si="420"/>
        <v>5.4598552570921388E-3</v>
      </c>
      <c r="AD1155">
        <f t="shared" si="421"/>
        <v>5.4598552570921388E-3</v>
      </c>
      <c r="AE1155">
        <f t="shared" si="422"/>
        <v>5.999999999999981E-2</v>
      </c>
      <c r="AF1155">
        <f t="shared" ref="AF1155:AF1218" si="431">$R1155 * (1 - $AE1155)</f>
        <v>1782.4497972760303</v>
      </c>
      <c r="AG1155">
        <f t="shared" si="423"/>
        <v>6.5637547399027441E-2</v>
      </c>
      <c r="AH1155">
        <f t="shared" si="424"/>
        <v>6.5622159521634624E-2</v>
      </c>
      <c r="AI1155">
        <f t="shared" ref="AI1155:AI1218" si="432">IFERROR($AF1155/$R1155, 0)</f>
        <v>0.94000000000000017</v>
      </c>
      <c r="AJ1155">
        <f>MAX(0, $R1155 - $AA1155) * INDEX(Model_Assumptions[Values], 7)</f>
        <v>3725.9245701857781</v>
      </c>
      <c r="AK1155">
        <f>MAX(0, INDEX(Model_Assumptions[Values], 4) - $AD1155)</f>
        <v>4.4540144742907864E-2</v>
      </c>
      <c r="AL1155">
        <f>MAX(0, INDEX(Model_Assumptions[Values], 5) - $AC1155)</f>
        <v>1.4540144742907862E-2</v>
      </c>
      <c r="AM1155">
        <f>INDEX(Model_Assumptions[Values], 6) * MAX(0, INDEX(Model_Assumptions[Values], 3) - $AB1155)^2</f>
        <v>0</v>
      </c>
      <c r="AN1155">
        <f t="shared" si="425"/>
        <v>3292.7753767341433</v>
      </c>
      <c r="AO1155" cm="1">
        <f t="array" ref="AO1155">IFERROR(STDEV(IF($E$2:$E$2201=$E1155, $AJ$2:$AJ$2201)), 0)</f>
        <v>283.6885008354231</v>
      </c>
      <c r="AP1155">
        <f t="shared" ref="AP1155:AP1218" si="433">IF($AO1155=0, 0, ($AJ1155-$AN1155)/$AO1155)</f>
        <v>1.526847905981634</v>
      </c>
      <c r="AQ1155">
        <f t="shared" si="426"/>
        <v>1.5388811872070385E-2</v>
      </c>
      <c r="AR1155" cm="1">
        <f t="array" ref="AR1155">IFERROR(STDEV(IF($E$2:$E$2201=$E1155, $AK$2:$AK$2201)), 0)</f>
        <v>1.6680539088280828E-2</v>
      </c>
      <c r="AS1155">
        <f t="shared" ref="AS1155:AS1218" si="434">IF($AR1155=0, 0, ($AK1155-$AQ1155)/$AR1155)</f>
        <v>1.7476253445140872</v>
      </c>
      <c r="AT1155">
        <f t="shared" si="427"/>
        <v>2.4509113760587294E-3</v>
      </c>
      <c r="AU1155" cm="1">
        <f t="array" ref="AU1155">IFERROR(STDEV(IF($E$2:$E$2201=$E1155, $AL$2:$AL$2201)), 0)</f>
        <v>5.3254199115535051E-3</v>
      </c>
      <c r="AV1155">
        <f t="shared" ref="AV1155:AV1218" si="435">IF($AU1155=0, 0, ($AL1155-$AT1155)/$AU1155)</f>
        <v>2.2700995541443643</v>
      </c>
      <c r="AW1155">
        <f t="shared" si="428"/>
        <v>0</v>
      </c>
      <c r="AX1155" cm="1">
        <f t="array" ref="AX1155">IFERROR(STDEV(IF($E$2:$E$2201=$E1155, $AM$2:$AM$2201)), 0)</f>
        <v>0</v>
      </c>
      <c r="AY1155">
        <f t="shared" ref="AY1155:AY1218" si="436">IF($AU1155=0, 0, ($AL1155-$AT1155)/$AU1155)</f>
        <v>2.2700995541443643</v>
      </c>
      <c r="AZ1155">
        <f>INDEX(Model_Assumptions[Values],9)*((INDEX(Model_Scenarios[GR Weight],1)*$AG1155)+(INDEX(Model_Scenarios[GP Weight],1)*$AH1155)+(INDEX(Model_Scenarios[LTV Weight],1)*$AI1155))-(INDEX(Model_Scenarios[LTV Weight],1)*$AP1155)-(INDEX(Model_Scenarios[GP Weight],1)*($AS1155+$AV1155+$AY1155))</f>
        <v>1.9753690833947433</v>
      </c>
      <c r="BA1155">
        <f>INDEX(Model_Assumptions[Values],9)*((INDEX(Model_Scenarios[GR Weight],2)*$AG1155)+(INDEX(Model_Scenarios[GP Weight],2)*$AH1155)+(INDEX(Model_Scenarios[LTV Weight],2)*$AI1155))-(INDEX(Model_Scenarios[LTV Weight],2)*$AP1155)-(INDEX(Model_Scenarios[GP Weight],2)*($AS1155+$AV1155+$AY1155))</f>
        <v>0.91983429062227984</v>
      </c>
      <c r="BB1155">
        <f>INDEX(Model_Assumptions[Values],9)*((INDEX(Model_Scenarios[GR Weight],3)*$AG1155)+(INDEX(Model_Scenarios[GP Weight],3)*$AH1155)+(INDEX(Model_Scenarios[LTV Weight],3)*$AI1155))-(INDEX(Model_Scenarios[LTV Weight],3)*$AP1155)-(INDEX(Model_Scenarios[GP Weight],3)*($AS1155+$AV1155+$AY1155))</f>
        <v>-0.73459200746199382</v>
      </c>
      <c r="BC1155">
        <f>INDEX(Model_Assumptions[Values],9)*((INDEX(Model_Scenarios[GR Weight],4)*$AG1155)+(INDEX(Model_Scenarios[GP Weight],4)*$AH1155)+(INDEX(Model_Scenarios[LTV Weight],4)*$AI1155))-(INDEX(Model_Scenarios[LTV Weight],4)*$AP1155)-(INDEX(Model_Scenarios[GP Weight],4)*($AS1155+$AV1155+$AY1155))</f>
        <v>-1.0190884431643168</v>
      </c>
      <c r="BD1155">
        <f>INDEX(Model_Assumptions[Values],9)*((INDEX(Model_Scenarios[GR Weight],5)*$AG1155)+(INDEX(Model_Scenarios[GP Weight],5)*$AH1155)+(INDEX(Model_Scenarios[LTV Weight],5)*$AI1155))-(INDEX(Model_Scenarios[LTV Weight],5)*$AP1155)-(INDEX(Model_Scenarios[GP Weight],5)*($AS1155+$AV1155+$AY1155))</f>
        <v>-2.4189169394534344</v>
      </c>
    </row>
    <row r="1156" spans="1:56" x14ac:dyDescent="0.25">
      <c r="A1156">
        <v>1155</v>
      </c>
      <c r="B1156">
        <v>24</v>
      </c>
      <c r="C1156" s="3">
        <v>5</v>
      </c>
      <c r="D1156" s="4">
        <v>0.08</v>
      </c>
      <c r="E1156" t="str">
        <v>SKU-1030</v>
      </c>
      <c r="F1156" t="str">
        <v>Raise</v>
      </c>
      <c r="G1156" t="str">
        <v>Full</v>
      </c>
      <c r="H1156">
        <v>54.64</v>
      </c>
      <c r="I1156">
        <v>20.32</v>
      </c>
      <c r="J1156">
        <v>55</v>
      </c>
      <c r="K1156">
        <v>3005.2</v>
      </c>
      <c r="L1156">
        <v>1887.6</v>
      </c>
      <c r="M1156">
        <v>0.62811127379209375</v>
      </c>
      <c r="N1156">
        <v>68.209095073095426</v>
      </c>
      <c r="O1156">
        <v>405.25475365476996</v>
      </c>
      <c r="P1156">
        <v>506.85475365477032</v>
      </c>
      <c r="Q1156">
        <v>2363.2455169389877</v>
      </c>
      <c r="R1156">
        <v>1896.2231885915212</v>
      </c>
      <c r="S1156">
        <v>1</v>
      </c>
      <c r="T1156">
        <f t="shared" si="414"/>
        <v>55.725527605847631</v>
      </c>
      <c r="U1156">
        <f t="shared" si="415"/>
        <v>1.9866903474517399E-2</v>
      </c>
      <c r="V1156">
        <f>IF($F1156="Reduce", INDEX(Model_Assumptions[Values], 2), INDEX(Model_Assumptions[Values], 1))</f>
        <v>-0.4</v>
      </c>
      <c r="W1156">
        <f t="shared" si="416"/>
        <v>54.562928123560617</v>
      </c>
      <c r="X1156">
        <f t="shared" si="429"/>
        <v>3040.5479574053575</v>
      </c>
      <c r="Y1156">
        <f t="shared" si="417"/>
        <v>1931.8292579346057</v>
      </c>
      <c r="Z1156">
        <f t="shared" si="418"/>
        <v>35.347957405357647</v>
      </c>
      <c r="AA1156">
        <f t="shared" si="419"/>
        <v>44.229257934605812</v>
      </c>
      <c r="AB1156">
        <f t="shared" si="430"/>
        <v>0.63535562832665415</v>
      </c>
      <c r="AC1156">
        <f t="shared" si="420"/>
        <v>7.2443545345604043E-3</v>
      </c>
      <c r="AD1156">
        <f t="shared" si="421"/>
        <v>7.2443545345604043E-3</v>
      </c>
      <c r="AE1156">
        <f t="shared" si="422"/>
        <v>7.9999999999999752E-2</v>
      </c>
      <c r="AF1156">
        <f t="shared" si="431"/>
        <v>1744.5253335042</v>
      </c>
      <c r="AG1156">
        <f t="shared" si="423"/>
        <v>8.7224041387729184E-2</v>
      </c>
      <c r="AH1156">
        <f t="shared" si="424"/>
        <v>8.7262194180250913E-2</v>
      </c>
      <c r="AI1156">
        <f t="shared" si="432"/>
        <v>0.92000000000000026</v>
      </c>
      <c r="AJ1156">
        <f>MAX(0, $R1156 - $AA1156) * INDEX(Model_Assumptions[Values], 7)</f>
        <v>3703.9878613138308</v>
      </c>
      <c r="AK1156">
        <f>MAX(0, INDEX(Model_Assumptions[Values], 4) - $AD1156)</f>
        <v>4.2755645465439598E-2</v>
      </c>
      <c r="AL1156">
        <f>MAX(0, INDEX(Model_Assumptions[Values], 5) - $AC1156)</f>
        <v>1.2755645465439596E-2</v>
      </c>
      <c r="AM1156">
        <f>INDEX(Model_Assumptions[Values], 6) * MAX(0, INDEX(Model_Assumptions[Values], 3) - $AB1156)^2</f>
        <v>0</v>
      </c>
      <c r="AN1156">
        <f t="shared" si="425"/>
        <v>3292.7753767341433</v>
      </c>
      <c r="AO1156" cm="1">
        <f t="array" ref="AO1156">IFERROR(STDEV(IF($E$2:$E$2201=$E1156, $AJ$2:$AJ$2201)), 0)</f>
        <v>283.6885008354231</v>
      </c>
      <c r="AP1156">
        <f t="shared" si="433"/>
        <v>1.4495211591894774</v>
      </c>
      <c r="AQ1156">
        <f t="shared" si="426"/>
        <v>1.5388811872070385E-2</v>
      </c>
      <c r="AR1156" cm="1">
        <f t="array" ref="AR1156">IFERROR(STDEV(IF($E$2:$E$2201=$E1156, $AK$2:$AK$2201)), 0)</f>
        <v>1.6680539088280828E-2</v>
      </c>
      <c r="AS1156">
        <f t="shared" si="434"/>
        <v>1.6406444329246055</v>
      </c>
      <c r="AT1156">
        <f t="shared" si="427"/>
        <v>2.4509113760587294E-3</v>
      </c>
      <c r="AU1156" cm="1">
        <f t="array" ref="AU1156">IFERROR(STDEV(IF($E$2:$E$2201=$E1156, $AL$2:$AL$2201)), 0)</f>
        <v>5.3254199115535051E-3</v>
      </c>
      <c r="AV1156">
        <f t="shared" si="435"/>
        <v>1.9350087430710832</v>
      </c>
      <c r="AW1156">
        <f t="shared" si="428"/>
        <v>0</v>
      </c>
      <c r="AX1156" cm="1">
        <f t="array" ref="AX1156">IFERROR(STDEV(IF($E$2:$E$2201=$E1156, $AM$2:$AM$2201)), 0)</f>
        <v>0</v>
      </c>
      <c r="AY1156">
        <f t="shared" si="436"/>
        <v>1.9350087430710832</v>
      </c>
      <c r="AZ1156">
        <f>INDEX(Model_Assumptions[Values],9)*((INDEX(Model_Scenarios[GR Weight],1)*$AG1156)+(INDEX(Model_Scenarios[GP Weight],1)*$AH1156)+(INDEX(Model_Scenarios[LTV Weight],1)*$AI1156))-(INDEX(Model_Scenarios[LTV Weight],1)*$AP1156)-(INDEX(Model_Scenarios[GP Weight],1)*($AS1156+$AV1156+$AY1156))</f>
        <v>2.0565599985257319</v>
      </c>
      <c r="BA1156">
        <f>INDEX(Model_Assumptions[Values],9)*((INDEX(Model_Scenarios[GR Weight],2)*$AG1156)+(INDEX(Model_Scenarios[GP Weight],2)*$AH1156)+(INDEX(Model_Scenarios[LTV Weight],2)*$AI1156))-(INDEX(Model_Scenarios[LTV Weight],2)*$AP1156)-(INDEX(Model_Scenarios[GP Weight],2)*($AS1156+$AV1156+$AY1156))</f>
        <v>1.098359087934534</v>
      </c>
      <c r="BB1156">
        <f>INDEX(Model_Assumptions[Values],9)*((INDEX(Model_Scenarios[GR Weight],3)*$AG1156)+(INDEX(Model_Scenarios[GP Weight],3)*$AH1156)+(INDEX(Model_Scenarios[LTV Weight],3)*$AI1156))-(INDEX(Model_Scenarios[LTV Weight],3)*$AP1156)-(INDEX(Model_Scenarios[GP Weight],3)*($AS1156+$AV1156+$AY1156))</f>
        <v>-0.40680124379905958</v>
      </c>
      <c r="BC1156">
        <f>INDEX(Model_Assumptions[Values],9)*((INDEX(Model_Scenarios[GR Weight],4)*$AG1156)+(INDEX(Model_Scenarios[GP Weight],4)*$AH1156)+(INDEX(Model_Scenarios[LTV Weight],4)*$AI1156))-(INDEX(Model_Scenarios[LTV Weight],4)*$AP1156)-(INDEX(Model_Scenarios[GP Weight],4)*($AS1156+$AV1156+$AY1156))</f>
        <v>-0.67823710718624763</v>
      </c>
      <c r="BD1156">
        <f>INDEX(Model_Assumptions[Values],9)*((INDEX(Model_Scenarios[GR Weight],5)*$AG1156)+(INDEX(Model_Scenarios[GP Weight],5)*$AH1156)+(INDEX(Model_Scenarios[LTV Weight],5)*$AI1156))-(INDEX(Model_Scenarios[LTV Weight],5)*$AP1156)-(INDEX(Model_Scenarios[GP Weight],5)*($AS1156+$AV1156+$AY1156))</f>
        <v>-1.9160492699006746</v>
      </c>
    </row>
    <row r="1157" spans="1:56" x14ac:dyDescent="0.25">
      <c r="A1157">
        <v>1156</v>
      </c>
      <c r="B1157">
        <v>24</v>
      </c>
      <c r="C1157" s="3">
        <v>6</v>
      </c>
      <c r="D1157" s="4">
        <v>0.1</v>
      </c>
      <c r="E1157" t="str">
        <v>SKU-1030</v>
      </c>
      <c r="F1157" t="str">
        <v>Raise</v>
      </c>
      <c r="G1157" t="str">
        <v>Full</v>
      </c>
      <c r="H1157">
        <v>54.64</v>
      </c>
      <c r="I1157">
        <v>20.32</v>
      </c>
      <c r="J1157">
        <v>55</v>
      </c>
      <c r="K1157">
        <v>3005.2</v>
      </c>
      <c r="L1157">
        <v>1887.6</v>
      </c>
      <c r="M1157">
        <v>0.62811127379209375</v>
      </c>
      <c r="N1157">
        <v>68.209095073095426</v>
      </c>
      <c r="O1157">
        <v>405.25475365476996</v>
      </c>
      <c r="P1157">
        <v>506.85475365477032</v>
      </c>
      <c r="Q1157">
        <v>2363.2455169389877</v>
      </c>
      <c r="R1157">
        <v>1896.2231885915212</v>
      </c>
      <c r="S1157">
        <v>1</v>
      </c>
      <c r="T1157">
        <f t="shared" si="414"/>
        <v>55.996909507309546</v>
      </c>
      <c r="U1157">
        <f t="shared" si="415"/>
        <v>2.4833629343146878E-2</v>
      </c>
      <c r="V1157">
        <f>IF($F1157="Reduce", INDEX(Model_Assumptions[Values], 2), INDEX(Model_Assumptions[Values], 1))</f>
        <v>-0.4</v>
      </c>
      <c r="W1157">
        <f t="shared" si="416"/>
        <v>54.453660154450766</v>
      </c>
      <c r="X1157">
        <f t="shared" si="429"/>
        <v>3049.2366800105669</v>
      </c>
      <c r="Y1157">
        <f t="shared" si="417"/>
        <v>1942.7383056721274</v>
      </c>
      <c r="Z1157">
        <f t="shared" si="418"/>
        <v>44.036680010567125</v>
      </c>
      <c r="AA1157">
        <f t="shared" si="419"/>
        <v>55.138305672127444</v>
      </c>
      <c r="AB1157">
        <f t="shared" si="430"/>
        <v>0.63712283090645327</v>
      </c>
      <c r="AC1157">
        <f t="shared" si="420"/>
        <v>9.0115571143595252E-3</v>
      </c>
      <c r="AD1157">
        <f t="shared" si="421"/>
        <v>9.0115571143595252E-3</v>
      </c>
      <c r="AE1157">
        <f t="shared" si="422"/>
        <v>0.10000000000000021</v>
      </c>
      <c r="AF1157">
        <f t="shared" si="431"/>
        <v>1706.6008697323687</v>
      </c>
      <c r="AG1157">
        <f t="shared" si="423"/>
        <v>0.10866419113761036</v>
      </c>
      <c r="AH1157">
        <f t="shared" si="424"/>
        <v>0.10878521958123595</v>
      </c>
      <c r="AI1157">
        <f t="shared" si="432"/>
        <v>0.8999999999999998</v>
      </c>
      <c r="AJ1157">
        <f>MAX(0, $R1157 - $AA1157) * INDEX(Model_Assumptions[Values], 7)</f>
        <v>3682.1697658387875</v>
      </c>
      <c r="AK1157">
        <f>MAX(0, INDEX(Model_Assumptions[Values], 4) - $AD1157)</f>
        <v>4.0988442885640478E-2</v>
      </c>
      <c r="AL1157">
        <f>MAX(0, INDEX(Model_Assumptions[Values], 5) - $AC1157)</f>
        <v>1.0988442885640475E-2</v>
      </c>
      <c r="AM1157">
        <f>INDEX(Model_Assumptions[Values], 6) * MAX(0, INDEX(Model_Assumptions[Values], 3) - $AB1157)^2</f>
        <v>0</v>
      </c>
      <c r="AN1157">
        <f t="shared" si="425"/>
        <v>3292.7753767341433</v>
      </c>
      <c r="AO1157" cm="1">
        <f t="array" ref="AO1157">IFERROR(STDEV(IF($E$2:$E$2201=$E1157, $AJ$2:$AJ$2201)), 0)</f>
        <v>283.6885008354231</v>
      </c>
      <c r="AP1157">
        <f t="shared" si="433"/>
        <v>1.3726125237996325</v>
      </c>
      <c r="AQ1157">
        <f t="shared" si="426"/>
        <v>1.5388811872070385E-2</v>
      </c>
      <c r="AR1157" cm="1">
        <f t="array" ref="AR1157">IFERROR(STDEV(IF($E$2:$E$2201=$E1157, $AK$2:$AK$2201)), 0)</f>
        <v>1.6680539088280828E-2</v>
      </c>
      <c r="AS1157">
        <f t="shared" si="434"/>
        <v>1.5347004601041649</v>
      </c>
      <c r="AT1157">
        <f t="shared" si="427"/>
        <v>2.4509113760587294E-3</v>
      </c>
      <c r="AU1157" cm="1">
        <f t="array" ref="AU1157">IFERROR(STDEV(IF($E$2:$E$2201=$E1157, $AL$2:$AL$2201)), 0)</f>
        <v>5.3254199115535051E-3</v>
      </c>
      <c r="AV1157">
        <f t="shared" si="435"/>
        <v>1.6031658820104608</v>
      </c>
      <c r="AW1157">
        <f t="shared" si="428"/>
        <v>0</v>
      </c>
      <c r="AX1157" cm="1">
        <f t="array" ref="AX1157">IFERROR(STDEV(IF($E$2:$E$2201=$E1157, $AM$2:$AM$2201)), 0)</f>
        <v>0</v>
      </c>
      <c r="AY1157">
        <f t="shared" si="436"/>
        <v>1.6031658820104608</v>
      </c>
      <c r="AZ1157">
        <f>INDEX(Model_Assumptions[Values],9)*((INDEX(Model_Scenarios[GR Weight],1)*$AG1157)+(INDEX(Model_Scenarios[GP Weight],1)*$AH1157)+(INDEX(Model_Scenarios[LTV Weight],1)*$AI1157))-(INDEX(Model_Scenarios[LTV Weight],1)*$AP1157)-(INDEX(Model_Scenarios[GP Weight],1)*($AS1157+$AV1157+$AY1157))</f>
        <v>2.1365314639072079</v>
      </c>
      <c r="BA1157">
        <f>INDEX(Model_Assumptions[Values],9)*((INDEX(Model_Scenarios[GR Weight],2)*$AG1157)+(INDEX(Model_Scenarios[GP Weight],2)*$AH1157)+(INDEX(Model_Scenarios[LTV Weight],2)*$AI1157))-(INDEX(Model_Scenarios[LTV Weight],2)*$AP1157)-(INDEX(Model_Scenarios[GP Weight],2)*($AS1157+$AV1157+$AY1157))</f>
        <v>1.274878777639664</v>
      </c>
      <c r="BB1157">
        <f>INDEX(Model_Assumptions[Values],9)*((INDEX(Model_Scenarios[GR Weight],3)*$AG1157)+(INDEX(Model_Scenarios[GP Weight],3)*$AH1157)+(INDEX(Model_Scenarios[LTV Weight],3)*$AI1157))-(INDEX(Model_Scenarios[LTV Weight],3)*$AP1157)-(INDEX(Model_Scenarios[GP Weight],3)*($AS1157+$AV1157+$AY1157))</f>
        <v>-8.2201914774457707E-2</v>
      </c>
      <c r="BC1157">
        <f>INDEX(Model_Assumptions[Values],9)*((INDEX(Model_Scenarios[GR Weight],4)*$AG1157)+(INDEX(Model_Scenarios[GP Weight],4)*$AH1157)+(INDEX(Model_Scenarios[LTV Weight],4)*$AI1157))-(INDEX(Model_Scenarios[LTV Weight],4)*$AP1157)-(INDEX(Model_Scenarios[GP Weight],4)*($AS1157+$AV1157+$AY1157))</f>
        <v>-0.34060856682568952</v>
      </c>
      <c r="BD1157">
        <f>INDEX(Model_Assumptions[Values],9)*((INDEX(Model_Scenarios[GR Weight],5)*$AG1157)+(INDEX(Model_Scenarios[GP Weight],5)*$AH1157)+(INDEX(Model_Scenarios[LTV Weight],5)*$AI1157))-(INDEX(Model_Scenarios[LTV Weight],5)*$AP1157)-(INDEX(Model_Scenarios[GP Weight],5)*($AS1157+$AV1157+$AY1157))</f>
        <v>-1.4178973092326974</v>
      </c>
    </row>
    <row r="1158" spans="1:56" x14ac:dyDescent="0.25">
      <c r="A1158">
        <v>1157</v>
      </c>
      <c r="B1158">
        <v>24</v>
      </c>
      <c r="C1158" s="3">
        <v>7</v>
      </c>
      <c r="D1158" s="4">
        <v>0.12</v>
      </c>
      <c r="E1158" t="str">
        <v>SKU-1030</v>
      </c>
      <c r="F1158" t="str">
        <v>Raise</v>
      </c>
      <c r="G1158" t="str">
        <v>Full</v>
      </c>
      <c r="H1158">
        <v>54.64</v>
      </c>
      <c r="I1158">
        <v>20.32</v>
      </c>
      <c r="J1158">
        <v>55</v>
      </c>
      <c r="K1158">
        <v>3005.2</v>
      </c>
      <c r="L1158">
        <v>1887.6</v>
      </c>
      <c r="M1158">
        <v>0.62811127379209375</v>
      </c>
      <c r="N1158">
        <v>68.209095073095426</v>
      </c>
      <c r="O1158">
        <v>405.25475365476996</v>
      </c>
      <c r="P1158">
        <v>506.85475365477032</v>
      </c>
      <c r="Q1158">
        <v>2363.2455169389877</v>
      </c>
      <c r="R1158">
        <v>1896.2231885915212</v>
      </c>
      <c r="S1158">
        <v>1</v>
      </c>
      <c r="T1158">
        <f t="shared" si="414"/>
        <v>56.268291408771454</v>
      </c>
      <c r="U1158">
        <f t="shared" si="415"/>
        <v>2.9800355211776226E-2</v>
      </c>
      <c r="V1158">
        <f>IF($F1158="Reduce", INDEX(Model_Assumptions[Values], 2), INDEX(Model_Assumptions[Values], 1))</f>
        <v>-0.4</v>
      </c>
      <c r="W1158">
        <f t="shared" si="416"/>
        <v>54.344392185340922</v>
      </c>
      <c r="X1158">
        <f t="shared" si="429"/>
        <v>3057.8660959173253</v>
      </c>
      <c r="Y1158">
        <f t="shared" si="417"/>
        <v>1953.5880467111976</v>
      </c>
      <c r="Z1158">
        <f t="shared" si="418"/>
        <v>52.666095917325492</v>
      </c>
      <c r="AA1158">
        <f t="shared" si="419"/>
        <v>65.98804671119774</v>
      </c>
      <c r="AB1158">
        <f t="shared" si="430"/>
        <v>0.63887298705443907</v>
      </c>
      <c r="AC1158">
        <f t="shared" si="420"/>
        <v>1.0761713262345318E-2</v>
      </c>
      <c r="AD1158">
        <f t="shared" si="421"/>
        <v>1.0761713262345318E-2</v>
      </c>
      <c r="AE1158">
        <f t="shared" si="422"/>
        <v>0.12000000000000015</v>
      </c>
      <c r="AF1158">
        <f t="shared" si="431"/>
        <v>1668.6764059605384</v>
      </c>
      <c r="AG1158">
        <f t="shared" si="423"/>
        <v>0.12995799664867325</v>
      </c>
      <c r="AH1158">
        <f t="shared" si="424"/>
        <v>0.13019123572459107</v>
      </c>
      <c r="AI1158">
        <f t="shared" si="432"/>
        <v>0.87999999999999989</v>
      </c>
      <c r="AJ1158">
        <f>MAX(0, $R1158 - $AA1158) * INDEX(Model_Assumptions[Values], 7)</f>
        <v>3660.4702837606469</v>
      </c>
      <c r="AK1158">
        <f>MAX(0, INDEX(Model_Assumptions[Values], 4) - $AD1158)</f>
        <v>3.9238286737654685E-2</v>
      </c>
      <c r="AL1158">
        <f>MAX(0, INDEX(Model_Assumptions[Values], 5) - $AC1158)</f>
        <v>9.2382867376546822E-3</v>
      </c>
      <c r="AM1158">
        <f>INDEX(Model_Assumptions[Values], 6) * MAX(0, INDEX(Model_Assumptions[Values], 3) - $AB1158)^2</f>
        <v>0</v>
      </c>
      <c r="AN1158">
        <f t="shared" si="425"/>
        <v>3292.7753767341433</v>
      </c>
      <c r="AO1158" cm="1">
        <f t="array" ref="AO1158">IFERROR(STDEV(IF($E$2:$E$2201=$E1158, $AJ$2:$AJ$2201)), 0)</f>
        <v>283.6885008354231</v>
      </c>
      <c r="AP1158">
        <f t="shared" si="433"/>
        <v>1.2961219998120945</v>
      </c>
      <c r="AQ1158">
        <f t="shared" si="426"/>
        <v>1.5388811872070385E-2</v>
      </c>
      <c r="AR1158" cm="1">
        <f t="array" ref="AR1158">IFERROR(STDEV(IF($E$2:$E$2201=$E1158, $AK$2:$AK$2201)), 0)</f>
        <v>1.6680539088280828E-2</v>
      </c>
      <c r="AS1158">
        <f t="shared" si="434"/>
        <v>1.4297784225894785</v>
      </c>
      <c r="AT1158">
        <f t="shared" si="427"/>
        <v>2.4509113760587294E-3</v>
      </c>
      <c r="AU1158" cm="1">
        <f t="array" ref="AU1158">IFERROR(STDEV(IF($E$2:$E$2201=$E1158, $AL$2:$AL$2201)), 0)</f>
        <v>5.3254199115535051E-3</v>
      </c>
      <c r="AV1158">
        <f t="shared" si="435"/>
        <v>1.2745239763855492</v>
      </c>
      <c r="AW1158">
        <f t="shared" si="428"/>
        <v>0</v>
      </c>
      <c r="AX1158" cm="1">
        <f t="array" ref="AX1158">IFERROR(STDEV(IF($E$2:$E$2201=$E1158, $AM$2:$AM$2201)), 0)</f>
        <v>0</v>
      </c>
      <c r="AY1158">
        <f t="shared" si="436"/>
        <v>1.2745239763855492</v>
      </c>
      <c r="AZ1158">
        <f>INDEX(Model_Assumptions[Values],9)*((INDEX(Model_Scenarios[GR Weight],1)*$AG1158)+(INDEX(Model_Scenarios[GP Weight],1)*$AH1158)+(INDEX(Model_Scenarios[LTV Weight],1)*$AI1158))-(INDEX(Model_Scenarios[LTV Weight],1)*$AP1158)-(INDEX(Model_Scenarios[GP Weight],1)*($AS1158+$AV1158+$AY1158))</f>
        <v>2.2152943788008983</v>
      </c>
      <c r="BA1158">
        <f>INDEX(Model_Assumptions[Values],9)*((INDEX(Model_Scenarios[GR Weight],2)*$AG1158)+(INDEX(Model_Scenarios[GP Weight],2)*$AH1158)+(INDEX(Model_Scenarios[LTV Weight],2)*$AI1158))-(INDEX(Model_Scenarios[LTV Weight],2)*$AP1158)-(INDEX(Model_Scenarios[GP Weight],2)*($AS1158+$AV1158+$AY1158))</f>
        <v>1.4494151582611188</v>
      </c>
      <c r="BB1158">
        <f>INDEX(Model_Assumptions[Values],9)*((INDEX(Model_Scenarios[GR Weight],3)*$AG1158)+(INDEX(Model_Scenarios[GP Weight],3)*$AH1158)+(INDEX(Model_Scenarios[LTV Weight],3)*$AI1158))-(INDEX(Model_Scenarios[LTV Weight],3)*$AP1158)-(INDEX(Model_Scenarios[GP Weight],3)*($AS1158+$AV1158+$AY1158))</f>
        <v>0.23924412702783648</v>
      </c>
      <c r="BC1158">
        <f>INDEX(Model_Assumptions[Values],9)*((INDEX(Model_Scenarios[GR Weight],4)*$AG1158)+(INDEX(Model_Scenarios[GP Weight],4)*$AH1158)+(INDEX(Model_Scenarios[LTV Weight],4)*$AI1158))-(INDEX(Model_Scenarios[LTV Weight],4)*$AP1158)-(INDEX(Model_Scenarios[GP Weight],4)*($AS1158+$AV1158+$AY1158))</f>
        <v>-6.1646746666179641E-3</v>
      </c>
      <c r="BD1158">
        <f>INDEX(Model_Assumptions[Values],9)*((INDEX(Model_Scenarios[GR Weight],5)*$AG1158)+(INDEX(Model_Scenarios[GP Weight],5)*$AH1158)+(INDEX(Model_Scenarios[LTV Weight],5)*$AI1158))-(INDEX(Model_Scenarios[LTV Weight],5)*$AP1158)-(INDEX(Model_Scenarios[GP Weight],5)*($AS1158+$AV1158+$AY1158))</f>
        <v>-0.92440111151004256</v>
      </c>
    </row>
    <row r="1159" spans="1:56" x14ac:dyDescent="0.25">
      <c r="A1159">
        <v>1158</v>
      </c>
      <c r="B1159">
        <v>24</v>
      </c>
      <c r="C1159" s="3">
        <v>8</v>
      </c>
      <c r="D1159" s="4">
        <v>0.14000000000000001</v>
      </c>
      <c r="E1159" t="str">
        <v>SKU-1030</v>
      </c>
      <c r="F1159" t="str">
        <v>Raise</v>
      </c>
      <c r="G1159" t="str">
        <v>Full</v>
      </c>
      <c r="H1159">
        <v>54.64</v>
      </c>
      <c r="I1159">
        <v>20.32</v>
      </c>
      <c r="J1159">
        <v>55</v>
      </c>
      <c r="K1159">
        <v>3005.2</v>
      </c>
      <c r="L1159">
        <v>1887.6</v>
      </c>
      <c r="M1159">
        <v>0.62811127379209375</v>
      </c>
      <c r="N1159">
        <v>68.209095073095426</v>
      </c>
      <c r="O1159">
        <v>405.25475365476996</v>
      </c>
      <c r="P1159">
        <v>506.85475365477032</v>
      </c>
      <c r="Q1159">
        <v>2363.2455169389877</v>
      </c>
      <c r="R1159">
        <v>1896.2231885915212</v>
      </c>
      <c r="S1159">
        <v>1</v>
      </c>
      <c r="T1159">
        <f t="shared" si="414"/>
        <v>56.539673310233361</v>
      </c>
      <c r="U1159">
        <f t="shared" si="415"/>
        <v>3.4767081080405576E-2</v>
      </c>
      <c r="V1159">
        <f>IF($F1159="Reduce", INDEX(Model_Assumptions[Values], 2), INDEX(Model_Assumptions[Values], 1))</f>
        <v>-0.4</v>
      </c>
      <c r="W1159">
        <f t="shared" si="416"/>
        <v>54.235124216231071</v>
      </c>
      <c r="X1159">
        <f t="shared" si="429"/>
        <v>3066.4362051256307</v>
      </c>
      <c r="Y1159">
        <f t="shared" si="417"/>
        <v>1964.3784810518155</v>
      </c>
      <c r="Z1159">
        <f t="shared" si="418"/>
        <v>61.236205125630931</v>
      </c>
      <c r="AA1159">
        <f t="shared" si="419"/>
        <v>76.778481051815561</v>
      </c>
      <c r="AB1159">
        <f t="shared" si="430"/>
        <v>0.64060634223151425</v>
      </c>
      <c r="AC1159">
        <f t="shared" si="420"/>
        <v>1.2495068439420498E-2</v>
      </c>
      <c r="AD1159">
        <f t="shared" si="421"/>
        <v>1.2495068439420498E-2</v>
      </c>
      <c r="AE1159">
        <f t="shared" si="422"/>
        <v>0.1400000000000001</v>
      </c>
      <c r="AF1159">
        <f t="shared" si="431"/>
        <v>1630.751942188708</v>
      </c>
      <c r="AG1159">
        <f t="shared" si="423"/>
        <v>0.15110545792091332</v>
      </c>
      <c r="AH1159">
        <f t="shared" si="424"/>
        <v>0.15148024261031404</v>
      </c>
      <c r="AI1159">
        <f t="shared" si="432"/>
        <v>0.85999999999999988</v>
      </c>
      <c r="AJ1159">
        <f>MAX(0, $R1159 - $AA1159) * INDEX(Model_Assumptions[Values], 7)</f>
        <v>3638.8894150794113</v>
      </c>
      <c r="AK1159">
        <f>MAX(0, INDEX(Model_Assumptions[Values], 4) - $AD1159)</f>
        <v>3.7504931560579505E-2</v>
      </c>
      <c r="AL1159">
        <f>MAX(0, INDEX(Model_Assumptions[Values], 5) - $AC1159)</f>
        <v>7.5049315605795024E-3</v>
      </c>
      <c r="AM1159">
        <f>INDEX(Model_Assumptions[Values], 6) * MAX(0, INDEX(Model_Assumptions[Values], 3) - $AB1159)^2</f>
        <v>0</v>
      </c>
      <c r="AN1159">
        <f t="shared" si="425"/>
        <v>3292.7753767341433</v>
      </c>
      <c r="AO1159" cm="1">
        <f t="array" ref="AO1159">IFERROR(STDEV(IF($E$2:$E$2201=$E1159, $AJ$2:$AJ$2201)), 0)</f>
        <v>283.6885008354231</v>
      </c>
      <c r="AP1159">
        <f t="shared" si="433"/>
        <v>1.2200495872268717</v>
      </c>
      <c r="AQ1159">
        <f t="shared" si="426"/>
        <v>1.5388811872070385E-2</v>
      </c>
      <c r="AR1159" cm="1">
        <f t="array" ref="AR1159">IFERROR(STDEV(IF($E$2:$E$2201=$E1159, $AK$2:$AK$2201)), 0)</f>
        <v>1.6680539088280828E-2</v>
      </c>
      <c r="AS1159">
        <f t="shared" si="434"/>
        <v>1.3258636049746824</v>
      </c>
      <c r="AT1159">
        <f t="shared" si="427"/>
        <v>2.4509113760587294E-3</v>
      </c>
      <c r="AU1159" cm="1">
        <f t="array" ref="AU1159">IFERROR(STDEV(IF($E$2:$E$2201=$E1159, $AL$2:$AL$2201)), 0)</f>
        <v>5.3254199115535051E-3</v>
      </c>
      <c r="AV1159">
        <f t="shared" si="435"/>
        <v>0.94903693388686028</v>
      </c>
      <c r="AW1159">
        <f t="shared" si="428"/>
        <v>0</v>
      </c>
      <c r="AX1159" cm="1">
        <f t="array" ref="AX1159">IFERROR(STDEV(IF($E$2:$E$2201=$E1159, $AM$2:$AM$2201)), 0)</f>
        <v>0</v>
      </c>
      <c r="AY1159">
        <f t="shared" si="436"/>
        <v>0.94903693388686028</v>
      </c>
      <c r="AZ1159">
        <f>INDEX(Model_Assumptions[Values],9)*((INDEX(Model_Scenarios[GR Weight],1)*$AG1159)+(INDEX(Model_Scenarios[GP Weight],1)*$AH1159)+(INDEX(Model_Scenarios[LTV Weight],1)*$AI1159))-(INDEX(Model_Scenarios[LTV Weight],1)*$AP1159)-(INDEX(Model_Scenarios[GP Weight],1)*($AS1159+$AV1159+$AY1159))</f>
        <v>2.2928594332092755</v>
      </c>
      <c r="BA1159">
        <f>INDEX(Model_Assumptions[Values],9)*((INDEX(Model_Scenarios[GR Weight],2)*$AG1159)+(INDEX(Model_Scenarios[GP Weight],2)*$AH1159)+(INDEX(Model_Scenarios[LTV Weight],2)*$AI1159))-(INDEX(Model_Scenarios[LTV Weight],2)*$AP1159)-(INDEX(Model_Scenarios[GP Weight],2)*($AS1159+$AV1159+$AY1159))</f>
        <v>1.6219896098038511</v>
      </c>
      <c r="BB1159">
        <f>INDEX(Model_Assumptions[Values],9)*((INDEX(Model_Scenarios[GR Weight],3)*$AG1159)+(INDEX(Model_Scenarios[GP Weight],3)*$AH1159)+(INDEX(Model_Scenarios[LTV Weight],3)*$AI1159))-(INDEX(Model_Scenarios[LTV Weight],3)*$AP1159)-(INDEX(Model_Scenarios[GP Weight],3)*($AS1159+$AV1159+$AY1159))</f>
        <v>0.55757429661650115</v>
      </c>
      <c r="BC1159">
        <f>INDEX(Model_Assumptions[Values],9)*((INDEX(Model_Scenarios[GR Weight],4)*$AG1159)+(INDEX(Model_Scenarios[GP Weight],4)*$AH1159)+(INDEX(Model_Scenarios[LTV Weight],4)*$AI1159))-(INDEX(Model_Scenarios[LTV Weight],4)*$AP1159)-(INDEX(Model_Scenarios[GP Weight],4)*($AS1159+$AV1159+$AY1159))</f>
        <v>0.32513198429964496</v>
      </c>
      <c r="BD1159">
        <f>INDEX(Model_Assumptions[Values],9)*((INDEX(Model_Scenarios[GR Weight],5)*$AG1159)+(INDEX(Model_Scenarios[GP Weight],5)*$AH1159)+(INDEX(Model_Scenarios[LTV Weight],5)*$AI1159))-(INDEX(Model_Scenarios[LTV Weight],5)*$AP1159)-(INDEX(Model_Scenarios[GP Weight],5)*($AS1159+$AV1159+$AY1159))</f>
        <v>-0.43550188171906279</v>
      </c>
    </row>
    <row r="1160" spans="1:56" x14ac:dyDescent="0.25">
      <c r="A1160">
        <v>1159</v>
      </c>
      <c r="B1160">
        <v>24</v>
      </c>
      <c r="C1160" s="3">
        <v>9</v>
      </c>
      <c r="D1160" s="4">
        <v>0.16</v>
      </c>
      <c r="E1160" t="str">
        <v>SKU-1030</v>
      </c>
      <c r="F1160" t="str">
        <v>Raise</v>
      </c>
      <c r="G1160" t="str">
        <v>Full</v>
      </c>
      <c r="H1160">
        <v>54.64</v>
      </c>
      <c r="I1160">
        <v>20.32</v>
      </c>
      <c r="J1160">
        <v>55</v>
      </c>
      <c r="K1160">
        <v>3005.2</v>
      </c>
      <c r="L1160">
        <v>1887.6</v>
      </c>
      <c r="M1160">
        <v>0.62811127379209375</v>
      </c>
      <c r="N1160">
        <v>68.209095073095426</v>
      </c>
      <c r="O1160">
        <v>405.25475365476996</v>
      </c>
      <c r="P1160">
        <v>506.85475365477032</v>
      </c>
      <c r="Q1160">
        <v>2363.2455169389877</v>
      </c>
      <c r="R1160">
        <v>1896.2231885915212</v>
      </c>
      <c r="S1160">
        <v>1</v>
      </c>
      <c r="T1160">
        <f t="shared" si="414"/>
        <v>56.811055211695269</v>
      </c>
      <c r="U1160">
        <f t="shared" si="415"/>
        <v>3.9733806949034924E-2</v>
      </c>
      <c r="V1160">
        <f>IF($F1160="Reduce", INDEX(Model_Assumptions[Values], 2), INDEX(Model_Assumptions[Values], 1))</f>
        <v>-0.4</v>
      </c>
      <c r="W1160">
        <f t="shared" si="416"/>
        <v>54.125856247121234</v>
      </c>
      <c r="X1160">
        <f t="shared" si="429"/>
        <v>3074.9470076354855</v>
      </c>
      <c r="Y1160">
        <f t="shared" si="417"/>
        <v>1975.109608693982</v>
      </c>
      <c r="Z1160">
        <f t="shared" si="418"/>
        <v>69.747007635485716</v>
      </c>
      <c r="AA1160">
        <f t="shared" si="419"/>
        <v>87.509608693982045</v>
      </c>
      <c r="AB1160">
        <f t="shared" si="430"/>
        <v>0.64232313720839185</v>
      </c>
      <c r="AC1160">
        <f t="shared" si="420"/>
        <v>1.4211863416298098E-2</v>
      </c>
      <c r="AD1160">
        <f t="shared" si="421"/>
        <v>1.4211863416298098E-2</v>
      </c>
      <c r="AE1160">
        <f t="shared" si="422"/>
        <v>0.16000000000000003</v>
      </c>
      <c r="AF1160">
        <f t="shared" si="431"/>
        <v>1592.8274784168777</v>
      </c>
      <c r="AG1160">
        <f t="shared" si="423"/>
        <v>0.17210657495433621</v>
      </c>
      <c r="AH1160">
        <f t="shared" si="424"/>
        <v>0.17265224023840708</v>
      </c>
      <c r="AI1160">
        <f t="shared" si="432"/>
        <v>0.84</v>
      </c>
      <c r="AJ1160">
        <f>MAX(0, $R1160 - $AA1160) * INDEX(Model_Assumptions[Values], 7)</f>
        <v>3617.4271597950783</v>
      </c>
      <c r="AK1160">
        <f>MAX(0, INDEX(Model_Assumptions[Values], 4) - $AD1160)</f>
        <v>3.5788136583701904E-2</v>
      </c>
      <c r="AL1160">
        <f>MAX(0, INDEX(Model_Assumptions[Values], 5) - $AC1160)</f>
        <v>5.7881365837019021E-3</v>
      </c>
      <c r="AM1160">
        <f>INDEX(Model_Assumptions[Values], 6) * MAX(0, INDEX(Model_Assumptions[Values], 3) - $AB1160)^2</f>
        <v>0</v>
      </c>
      <c r="AN1160">
        <f t="shared" si="425"/>
        <v>3292.7753767341433</v>
      </c>
      <c r="AO1160" cm="1">
        <f t="array" ref="AO1160">IFERROR(STDEV(IF($E$2:$E$2201=$E1160, $AJ$2:$AJ$2201)), 0)</f>
        <v>283.6885008354231</v>
      </c>
      <c r="AP1160">
        <f t="shared" si="433"/>
        <v>1.1443952860439559</v>
      </c>
      <c r="AQ1160">
        <f t="shared" si="426"/>
        <v>1.5388811872070385E-2</v>
      </c>
      <c r="AR1160" cm="1">
        <f t="array" ref="AR1160">IFERROR(STDEV(IF($E$2:$E$2201=$E1160, $AK$2:$AK$2201)), 0)</f>
        <v>1.6680539088280828E-2</v>
      </c>
      <c r="AS1160">
        <f t="shared" si="434"/>
        <v>1.2229415730312567</v>
      </c>
      <c r="AT1160">
        <f t="shared" si="427"/>
        <v>2.4509113760587294E-3</v>
      </c>
      <c r="AU1160" cm="1">
        <f t="array" ref="AU1160">IFERROR(STDEV(IF($E$2:$E$2201=$E1160, $AL$2:$AL$2201)), 0)</f>
        <v>5.3254199115535051E-3</v>
      </c>
      <c r="AV1160">
        <f t="shared" si="435"/>
        <v>0.62665954292225079</v>
      </c>
      <c r="AW1160">
        <f t="shared" si="428"/>
        <v>0</v>
      </c>
      <c r="AX1160" cm="1">
        <f t="array" ref="AX1160">IFERROR(STDEV(IF($E$2:$E$2201=$E1160, $AM$2:$AM$2201)), 0)</f>
        <v>0</v>
      </c>
      <c r="AY1160">
        <f t="shared" si="436"/>
        <v>0.62665954292225079</v>
      </c>
      <c r="AZ1160">
        <f>INDEX(Model_Assumptions[Values],9)*((INDEX(Model_Scenarios[GR Weight],1)*$AG1160)+(INDEX(Model_Scenarios[GP Weight],1)*$AH1160)+(INDEX(Model_Scenarios[LTV Weight],1)*$AI1160))-(INDEX(Model_Scenarios[LTV Weight],1)*$AP1160)-(INDEX(Model_Scenarios[GP Weight],1)*($AS1160+$AV1160+$AY1160))</f>
        <v>2.3692371128736318</v>
      </c>
      <c r="BA1160">
        <f>INDEX(Model_Assumptions[Values],9)*((INDEX(Model_Scenarios[GR Weight],2)*$AG1160)+(INDEX(Model_Scenarios[GP Weight],2)*$AH1160)+(INDEX(Model_Scenarios[LTV Weight],2)*$AI1160))-(INDEX(Model_Scenarios[LTV Weight],2)*$AP1160)-(INDEX(Model_Scenarios[GP Weight],2)*($AS1160+$AV1160+$AY1160))</f>
        <v>1.7926231037504363</v>
      </c>
      <c r="BB1160">
        <f>INDEX(Model_Assumptions[Values],9)*((INDEX(Model_Scenarios[GR Weight],3)*$AG1160)+(INDEX(Model_Scenarios[GP Weight],3)*$AH1160)+(INDEX(Model_Scenarios[LTV Weight],3)*$AI1160))-(INDEX(Model_Scenarios[LTV Weight],3)*$AP1160)-(INDEX(Model_Scenarios[GP Weight],3)*($AS1160+$AV1160+$AY1160))</f>
        <v>0.87282529408603526</v>
      </c>
      <c r="BC1160">
        <f>INDEX(Model_Assumptions[Values],9)*((INDEX(Model_Scenarios[GR Weight],4)*$AG1160)+(INDEX(Model_Scenarios[GP Weight],4)*$AH1160)+(INDEX(Model_Scenarios[LTV Weight],4)*$AI1160))-(INDEX(Model_Scenarios[LTV Weight],4)*$AP1160)-(INDEX(Model_Scenarios[GP Weight],4)*($AS1160+$AV1160+$AY1160))</f>
        <v>0.65331811016759844</v>
      </c>
      <c r="BD1160">
        <f>INDEX(Model_Assumptions[Values],9)*((INDEX(Model_Scenarios[GR Weight],5)*$AG1160)+(INDEX(Model_Scenarios[GP Weight],5)*$AH1160)+(INDEX(Model_Scenarios[LTV Weight],5)*$AI1160))-(INDEX(Model_Scenarios[LTV Weight],5)*$AP1160)-(INDEX(Model_Scenarios[GP Weight],5)*($AS1160+$AV1160+$AY1160))</f>
        <v>4.8858051717299178E-2</v>
      </c>
    </row>
    <row r="1161" spans="1:56" x14ac:dyDescent="0.25">
      <c r="A1161">
        <v>1160</v>
      </c>
      <c r="B1161">
        <v>24</v>
      </c>
      <c r="C1161" s="3">
        <v>10</v>
      </c>
      <c r="D1161" s="4">
        <v>0.18</v>
      </c>
      <c r="E1161" t="str">
        <v>SKU-1030</v>
      </c>
      <c r="F1161" t="str">
        <v>Raise</v>
      </c>
      <c r="G1161" t="str">
        <v>Full</v>
      </c>
      <c r="H1161">
        <v>54.64</v>
      </c>
      <c r="I1161">
        <v>20.32</v>
      </c>
      <c r="J1161">
        <v>55</v>
      </c>
      <c r="K1161">
        <v>3005.2</v>
      </c>
      <c r="L1161">
        <v>1887.6</v>
      </c>
      <c r="M1161">
        <v>0.62811127379209375</v>
      </c>
      <c r="N1161">
        <v>68.209095073095426</v>
      </c>
      <c r="O1161">
        <v>405.25475365476996</v>
      </c>
      <c r="P1161">
        <v>506.85475365477032</v>
      </c>
      <c r="Q1161">
        <v>2363.2455169389877</v>
      </c>
      <c r="R1161">
        <v>1896.2231885915212</v>
      </c>
      <c r="S1161">
        <v>1</v>
      </c>
      <c r="T1161">
        <f t="shared" si="414"/>
        <v>57.082437113157177</v>
      </c>
      <c r="U1161">
        <f t="shared" si="415"/>
        <v>4.4700532817664278E-2</v>
      </c>
      <c r="V1161">
        <f>IF($F1161="Reduce", INDEX(Model_Assumptions[Values], 2), INDEX(Model_Assumptions[Values], 1))</f>
        <v>-0.4</v>
      </c>
      <c r="W1161">
        <f t="shared" si="416"/>
        <v>54.01658827801139</v>
      </c>
      <c r="X1161">
        <f t="shared" si="429"/>
        <v>3083.3985034468883</v>
      </c>
      <c r="Y1161">
        <f t="shared" si="417"/>
        <v>1985.7814296376969</v>
      </c>
      <c r="Z1161">
        <f t="shared" si="418"/>
        <v>78.198503446888481</v>
      </c>
      <c r="AA1161">
        <f t="shared" si="419"/>
        <v>98.181429637696965</v>
      </c>
      <c r="AB1161">
        <f t="shared" si="430"/>
        <v>0.64402360817708748</v>
      </c>
      <c r="AC1161">
        <f t="shared" si="420"/>
        <v>1.5912334384993732E-2</v>
      </c>
      <c r="AD1161">
        <f t="shared" si="421"/>
        <v>1.5912334384993732E-2</v>
      </c>
      <c r="AE1161">
        <f t="shared" si="422"/>
        <v>0.17999999999999997</v>
      </c>
      <c r="AF1161">
        <f t="shared" si="431"/>
        <v>1554.9030146450475</v>
      </c>
      <c r="AG1161">
        <f t="shared" si="423"/>
        <v>0.19296134774893853</v>
      </c>
      <c r="AH1161">
        <f t="shared" si="424"/>
        <v>0.19370722860886977</v>
      </c>
      <c r="AI1161">
        <f t="shared" si="432"/>
        <v>0.82000000000000006</v>
      </c>
      <c r="AJ1161">
        <f>MAX(0, $R1161 - $AA1161) * INDEX(Model_Assumptions[Values], 7)</f>
        <v>3596.0835179076485</v>
      </c>
      <c r="AK1161">
        <f>MAX(0, INDEX(Model_Assumptions[Values], 4) - $AD1161)</f>
        <v>3.4087665615006271E-2</v>
      </c>
      <c r="AL1161">
        <f>MAX(0, INDEX(Model_Assumptions[Values], 5) - $AC1161)</f>
        <v>4.0876656150062689E-3</v>
      </c>
      <c r="AM1161">
        <f>INDEX(Model_Assumptions[Values], 6) * MAX(0, INDEX(Model_Assumptions[Values], 3) - $AB1161)^2</f>
        <v>0</v>
      </c>
      <c r="AN1161">
        <f t="shared" si="425"/>
        <v>3292.7753767341433</v>
      </c>
      <c r="AO1161" cm="1">
        <f t="array" ref="AO1161">IFERROR(STDEV(IF($E$2:$E$2201=$E1161, $AJ$2:$AJ$2201)), 0)</f>
        <v>283.6885008354231</v>
      </c>
      <c r="AP1161">
        <f t="shared" si="433"/>
        <v>1.0691590962633486</v>
      </c>
      <c r="AQ1161">
        <f t="shared" si="426"/>
        <v>1.5388811872070385E-2</v>
      </c>
      <c r="AR1161" cm="1">
        <f t="array" ref="AR1161">IFERROR(STDEV(IF($E$2:$E$2201=$E1161, $AK$2:$AK$2201)), 0)</f>
        <v>1.6680539088280828E-2</v>
      </c>
      <c r="AS1161">
        <f t="shared" si="434"/>
        <v>1.1209981670240536</v>
      </c>
      <c r="AT1161">
        <f t="shared" si="427"/>
        <v>2.4509113760587294E-3</v>
      </c>
      <c r="AU1161" cm="1">
        <f t="array" ref="AU1161">IFERROR(STDEV(IF($E$2:$E$2201=$E1161, $AL$2:$AL$2201)), 0)</f>
        <v>5.3254199115535051E-3</v>
      </c>
      <c r="AV1161">
        <f t="shared" si="435"/>
        <v>0.30734745168105881</v>
      </c>
      <c r="AW1161">
        <f t="shared" si="428"/>
        <v>0</v>
      </c>
      <c r="AX1161" cm="1">
        <f t="array" ref="AX1161">IFERROR(STDEV(IF($E$2:$E$2201=$E1161, $AM$2:$AM$2201)), 0)</f>
        <v>0</v>
      </c>
      <c r="AY1161">
        <f t="shared" si="436"/>
        <v>0.30734745168105881</v>
      </c>
      <c r="AZ1161">
        <f>INDEX(Model_Assumptions[Values],9)*((INDEX(Model_Scenarios[GR Weight],1)*$AG1161)+(INDEX(Model_Scenarios[GP Weight],1)*$AH1161)+(INDEX(Model_Scenarios[LTV Weight],1)*$AI1161))-(INDEX(Model_Scenarios[LTV Weight],1)*$AP1161)-(INDEX(Model_Scenarios[GP Weight],1)*($AS1161+$AV1161+$AY1161))</f>
        <v>2.4444377041296086</v>
      </c>
      <c r="BA1161">
        <f>INDEX(Model_Assumptions[Values],9)*((INDEX(Model_Scenarios[GR Weight],2)*$AG1161)+(INDEX(Model_Scenarios[GP Weight],2)*$AH1161)+(INDEX(Model_Scenarios[LTV Weight],2)*$AI1161))-(INDEX(Model_Scenarios[LTV Weight],2)*$AP1161)-(INDEX(Model_Scenarios[GP Weight],2)*($AS1161+$AV1161+$AY1161))</f>
        <v>1.9613362127721625</v>
      </c>
      <c r="BB1161">
        <f>INDEX(Model_Assumptions[Values],9)*((INDEX(Model_Scenarios[GR Weight],3)*$AG1161)+(INDEX(Model_Scenarios[GP Weight],3)*$AH1161)+(INDEX(Model_Scenarios[LTV Weight],3)*$AI1161))-(INDEX(Model_Scenarios[LTV Weight],3)*$AP1161)-(INDEX(Model_Scenarios[GP Weight],3)*($AS1161+$AV1161+$AY1161))</f>
        <v>1.185033121611196</v>
      </c>
      <c r="BC1161">
        <f>INDEX(Model_Assumptions[Values],9)*((INDEX(Model_Scenarios[GR Weight],4)*$AG1161)+(INDEX(Model_Scenarios[GP Weight],4)*$AH1161)+(INDEX(Model_Scenarios[LTV Weight],4)*$AI1161))-(INDEX(Model_Scenarios[LTV Weight],4)*$AP1161)-(INDEX(Model_Scenarios[GP Weight],4)*($AS1161+$AV1161+$AY1161))</f>
        <v>0.978429705112</v>
      </c>
      <c r="BD1161">
        <f>INDEX(Model_Assumptions[Values],9)*((INDEX(Model_Scenarios[GR Weight],5)*$AG1161)+(INDEX(Model_Scenarios[GP Weight],5)*$AH1161)+(INDEX(Model_Scenarios[LTV Weight],5)*$AI1161))-(INDEX(Model_Scenarios[LTV Weight],5)*$AP1161)-(INDEX(Model_Scenarios[GP Weight],5)*($AS1161+$AV1161+$AY1161))</f>
        <v>0.52873526364509915</v>
      </c>
    </row>
    <row r="1162" spans="1:56" x14ac:dyDescent="0.25">
      <c r="A1162">
        <v>1161</v>
      </c>
      <c r="B1162">
        <v>24</v>
      </c>
      <c r="C1162" s="3">
        <v>11</v>
      </c>
      <c r="D1162" s="4">
        <v>0.2</v>
      </c>
      <c r="E1162" t="str">
        <v>SKU-1030</v>
      </c>
      <c r="F1162" t="str">
        <v>Raise</v>
      </c>
      <c r="G1162" t="str">
        <v>Full</v>
      </c>
      <c r="H1162">
        <v>54.64</v>
      </c>
      <c r="I1162">
        <v>20.32</v>
      </c>
      <c r="J1162">
        <v>55</v>
      </c>
      <c r="K1162">
        <v>3005.2</v>
      </c>
      <c r="L1162">
        <v>1887.6</v>
      </c>
      <c r="M1162">
        <v>0.62811127379209375</v>
      </c>
      <c r="N1162">
        <v>68.209095073095426</v>
      </c>
      <c r="O1162">
        <v>405.25475365476996</v>
      </c>
      <c r="P1162">
        <v>506.85475365477032</v>
      </c>
      <c r="Q1162">
        <v>2363.2455169389877</v>
      </c>
      <c r="R1162">
        <v>1896.2231885915212</v>
      </c>
      <c r="S1162">
        <v>1</v>
      </c>
      <c r="T1162">
        <f t="shared" si="414"/>
        <v>57.353819014619084</v>
      </c>
      <c r="U1162">
        <f t="shared" si="415"/>
        <v>4.9667258686293625E-2</v>
      </c>
      <c r="V1162">
        <f>IF($F1162="Reduce", INDEX(Model_Assumptions[Values], 2), INDEX(Model_Assumptions[Values], 1))</f>
        <v>-0.4</v>
      </c>
      <c r="W1162">
        <f t="shared" si="416"/>
        <v>53.907320308901539</v>
      </c>
      <c r="X1162">
        <f t="shared" si="429"/>
        <v>3091.7906925598386</v>
      </c>
      <c r="Y1162">
        <f t="shared" si="417"/>
        <v>1996.3939438829593</v>
      </c>
      <c r="Z1162">
        <f t="shared" si="418"/>
        <v>86.590692559838772</v>
      </c>
      <c r="AA1162">
        <f t="shared" si="419"/>
        <v>108.79394388295941</v>
      </c>
      <c r="AB1162">
        <f t="shared" si="430"/>
        <v>0.64570798685924335</v>
      </c>
      <c r="AC1162">
        <f t="shared" si="420"/>
        <v>1.7596713067149605E-2</v>
      </c>
      <c r="AD1162">
        <f t="shared" si="421"/>
        <v>1.7596713067149605E-2</v>
      </c>
      <c r="AE1162">
        <f t="shared" si="422"/>
        <v>0.1999999999999999</v>
      </c>
      <c r="AF1162">
        <f t="shared" si="431"/>
        <v>1516.978550873217</v>
      </c>
      <c r="AG1162">
        <f t="shared" si="423"/>
        <v>0.21366977630471917</v>
      </c>
      <c r="AH1162">
        <f t="shared" si="424"/>
        <v>0.21464520772170032</v>
      </c>
      <c r="AI1162">
        <f t="shared" si="432"/>
        <v>0.8</v>
      </c>
      <c r="AJ1162">
        <f>MAX(0, $R1162 - $AA1162) * INDEX(Model_Assumptions[Values], 7)</f>
        <v>3574.8584894171236</v>
      </c>
      <c r="AK1162">
        <f>MAX(0, INDEX(Model_Assumptions[Values], 4) - $AD1162)</f>
        <v>3.2403286932850398E-2</v>
      </c>
      <c r="AL1162">
        <f>MAX(0, INDEX(Model_Assumptions[Values], 5) - $AC1162)</f>
        <v>2.4032869328503952E-3</v>
      </c>
      <c r="AM1162">
        <f>INDEX(Model_Assumptions[Values], 6) * MAX(0, INDEX(Model_Assumptions[Values], 3) - $AB1162)^2</f>
        <v>0</v>
      </c>
      <c r="AN1162">
        <f t="shared" si="425"/>
        <v>3292.7753767341433</v>
      </c>
      <c r="AO1162" cm="1">
        <f t="array" ref="AO1162">IFERROR(STDEV(IF($E$2:$E$2201=$E1162, $AJ$2:$AJ$2201)), 0)</f>
        <v>283.6885008354231</v>
      </c>
      <c r="AP1162">
        <f t="shared" si="433"/>
        <v>0.99434101788505647</v>
      </c>
      <c r="AQ1162">
        <f t="shared" si="426"/>
        <v>1.5388811872070385E-2</v>
      </c>
      <c r="AR1162" cm="1">
        <f t="array" ref="AR1162">IFERROR(STDEV(IF($E$2:$E$2201=$E1162, $AK$2:$AK$2201)), 0)</f>
        <v>1.6680539088280828E-2</v>
      </c>
      <c r="AS1162">
        <f t="shared" si="434"/>
        <v>1.0200194952172617</v>
      </c>
      <c r="AT1162">
        <f t="shared" si="427"/>
        <v>2.4509113760587294E-3</v>
      </c>
      <c r="AU1162" cm="1">
        <f t="array" ref="AU1162">IFERROR(STDEV(IF($E$2:$E$2201=$E1162, $AL$2:$AL$2201)), 0)</f>
        <v>5.3254199115535051E-3</v>
      </c>
      <c r="AV1162">
        <f t="shared" si="435"/>
        <v>-8.9428522068302849E-3</v>
      </c>
      <c r="AW1162">
        <f t="shared" si="428"/>
        <v>0</v>
      </c>
      <c r="AX1162" cm="1">
        <f t="array" ref="AX1162">IFERROR(STDEV(IF($E$2:$E$2201=$E1162, $AM$2:$AM$2201)), 0)</f>
        <v>0</v>
      </c>
      <c r="AY1162">
        <f t="shared" si="436"/>
        <v>-8.9428522068302849E-3</v>
      </c>
      <c r="AZ1162">
        <f>INDEX(Model_Assumptions[Values],9)*((INDEX(Model_Scenarios[GR Weight],1)*$AG1162)+(INDEX(Model_Scenarios[GP Weight],1)*$AH1162)+(INDEX(Model_Scenarios[LTV Weight],1)*$AI1162))-(INDEX(Model_Scenarios[LTV Weight],1)*$AP1162)-(INDEX(Model_Scenarios[GP Weight],1)*($AS1162+$AV1162+$AY1162))</f>
        <v>2.5184712986248052</v>
      </c>
      <c r="BA1162">
        <f>INDEX(Model_Assumptions[Values],9)*((INDEX(Model_Scenarios[GR Weight],2)*$AG1162)+(INDEX(Model_Scenarios[GP Weight],2)*$AH1162)+(INDEX(Model_Scenarios[LTV Weight],2)*$AI1162))-(INDEX(Model_Scenarios[LTV Weight],2)*$AP1162)-(INDEX(Model_Scenarios[GP Weight],2)*($AS1162+$AV1162+$AY1162))</f>
        <v>2.1281491201642329</v>
      </c>
      <c r="BB1162">
        <f>INDEX(Model_Assumptions[Values],9)*((INDEX(Model_Scenarios[GR Weight],3)*$AG1162)+(INDEX(Model_Scenarios[GP Weight],3)*$AH1162)+(INDEX(Model_Scenarios[LTV Weight],3)*$AI1162))-(INDEX(Model_Scenarios[LTV Weight],3)*$AP1162)-(INDEX(Model_Scenarios[GP Weight],3)*($AS1162+$AV1162+$AY1162))</f>
        <v>1.494233099958592</v>
      </c>
      <c r="BC1162">
        <f>INDEX(Model_Assumptions[Values],9)*((INDEX(Model_Scenarios[GR Weight],4)*$AG1162)+(INDEX(Model_Scenarios[GP Weight],4)*$AH1162)+(INDEX(Model_Scenarios[LTV Weight],4)*$AI1162))-(INDEX(Model_Scenarios[LTV Weight],4)*$AP1162)-(INDEX(Model_Scenarios[GP Weight],4)*($AS1162+$AV1162+$AY1162))</f>
        <v>1.3005020898994568</v>
      </c>
      <c r="BD1162">
        <f>INDEX(Model_Assumptions[Values],9)*((INDEX(Model_Scenarios[GR Weight],5)*$AG1162)+(INDEX(Model_Scenarios[GP Weight],5)*$AH1162)+(INDEX(Model_Scenarios[LTV Weight],5)*$AI1162))-(INDEX(Model_Scenarios[LTV Weight],5)*$AP1162)-(INDEX(Model_Scenarios[GP Weight],5)*($AS1162+$AV1162+$AY1162))</f>
        <v>1.0041852581261501</v>
      </c>
    </row>
    <row r="1163" spans="1:56" x14ac:dyDescent="0.25">
      <c r="A1163">
        <v>1162</v>
      </c>
      <c r="B1163">
        <v>24</v>
      </c>
      <c r="C1163" s="3">
        <v>12</v>
      </c>
      <c r="D1163" s="4">
        <v>0.22</v>
      </c>
      <c r="E1163" t="str">
        <v>SKU-1030</v>
      </c>
      <c r="F1163" t="str">
        <v>Raise</v>
      </c>
      <c r="G1163" t="str">
        <v>Full</v>
      </c>
      <c r="H1163">
        <v>54.64</v>
      </c>
      <c r="I1163">
        <v>20.32</v>
      </c>
      <c r="J1163">
        <v>55</v>
      </c>
      <c r="K1163">
        <v>3005.2</v>
      </c>
      <c r="L1163">
        <v>1887.6</v>
      </c>
      <c r="M1163">
        <v>0.62811127379209375</v>
      </c>
      <c r="N1163">
        <v>68.209095073095426</v>
      </c>
      <c r="O1163">
        <v>405.25475365476996</v>
      </c>
      <c r="P1163">
        <v>506.85475365477032</v>
      </c>
      <c r="Q1163">
        <v>2363.2455169389877</v>
      </c>
      <c r="R1163">
        <v>1896.2231885915212</v>
      </c>
      <c r="S1163">
        <v>1</v>
      </c>
      <c r="T1163">
        <f t="shared" si="414"/>
        <v>57.625200916080992</v>
      </c>
      <c r="U1163">
        <f t="shared" si="415"/>
        <v>5.4633984554922972E-2</v>
      </c>
      <c r="V1163">
        <f>IF($F1163="Reduce", INDEX(Model_Assumptions[Values], 2), INDEX(Model_Assumptions[Values], 1))</f>
        <v>-0.4</v>
      </c>
      <c r="W1163">
        <f t="shared" si="416"/>
        <v>53.798052339791695</v>
      </c>
      <c r="X1163">
        <f t="shared" si="429"/>
        <v>3100.1235749743378</v>
      </c>
      <c r="Y1163">
        <f t="shared" si="417"/>
        <v>2006.9471514297704</v>
      </c>
      <c r="Z1163">
        <f t="shared" si="418"/>
        <v>94.923574974337953</v>
      </c>
      <c r="AA1163">
        <f t="shared" si="419"/>
        <v>119.34715142977052</v>
      </c>
      <c r="AB1163">
        <f t="shared" si="430"/>
        <v>0.64737650061139373</v>
      </c>
      <c r="AC1163">
        <f t="shared" si="420"/>
        <v>1.9265226819299985E-2</v>
      </c>
      <c r="AD1163">
        <f t="shared" si="421"/>
        <v>1.9265226819299985E-2</v>
      </c>
      <c r="AE1163">
        <f t="shared" si="422"/>
        <v>0.21999999999999983</v>
      </c>
      <c r="AF1163">
        <f t="shared" si="431"/>
        <v>1479.0540871013868</v>
      </c>
      <c r="AG1163">
        <f t="shared" si="423"/>
        <v>0.23423186062168153</v>
      </c>
      <c r="AH1163">
        <f t="shared" si="424"/>
        <v>0.23546617757690091</v>
      </c>
      <c r="AI1163">
        <f t="shared" si="432"/>
        <v>0.78000000000000014</v>
      </c>
      <c r="AJ1163">
        <f>MAX(0, $R1163 - $AA1163) * INDEX(Model_Assumptions[Values], 7)</f>
        <v>3553.7520743235013</v>
      </c>
      <c r="AK1163">
        <f>MAX(0, INDEX(Model_Assumptions[Values], 4) - $AD1163)</f>
        <v>3.0734773180700017E-2</v>
      </c>
      <c r="AL1163">
        <f>MAX(0, INDEX(Model_Assumptions[Values], 5) - $AC1163)</f>
        <v>7.3477318070001504E-4</v>
      </c>
      <c r="AM1163">
        <f>INDEX(Model_Assumptions[Values], 6) * MAX(0, INDEX(Model_Assumptions[Values], 3) - $AB1163)^2</f>
        <v>0</v>
      </c>
      <c r="AN1163">
        <f t="shared" si="425"/>
        <v>3292.7753767341433</v>
      </c>
      <c r="AO1163" cm="1">
        <f t="array" ref="AO1163">IFERROR(STDEV(IF($E$2:$E$2201=$E1163, $AJ$2:$AJ$2201)), 0)</f>
        <v>283.6885008354231</v>
      </c>
      <c r="AP1163">
        <f t="shared" si="433"/>
        <v>0.9199410509090713</v>
      </c>
      <c r="AQ1163">
        <f t="shared" si="426"/>
        <v>1.5388811872070385E-2</v>
      </c>
      <c r="AR1163" cm="1">
        <f t="array" ref="AR1163">IFERROR(STDEV(IF($E$2:$E$2201=$E1163, $AK$2:$AK$2201)), 0)</f>
        <v>1.6680539088280828E-2</v>
      </c>
      <c r="AS1163">
        <f t="shared" si="434"/>
        <v>0.9199919275637306</v>
      </c>
      <c r="AT1163">
        <f t="shared" si="427"/>
        <v>2.4509113760587294E-3</v>
      </c>
      <c r="AU1163" cm="1">
        <f t="array" ref="AU1163">IFERROR(STDEV(IF($E$2:$E$2201=$E1163, $AL$2:$AL$2201)), 0)</f>
        <v>5.3254199115535051E-3</v>
      </c>
      <c r="AV1163">
        <f t="shared" si="435"/>
        <v>-0.32225406143758739</v>
      </c>
      <c r="AW1163">
        <f t="shared" si="428"/>
        <v>0</v>
      </c>
      <c r="AX1163" cm="1">
        <f t="array" ref="AX1163">IFERROR(STDEV(IF($E$2:$E$2201=$E1163, $AM$2:$AM$2201)), 0)</f>
        <v>0</v>
      </c>
      <c r="AY1163">
        <f t="shared" si="436"/>
        <v>-0.32225406143758739</v>
      </c>
      <c r="AZ1163">
        <f>INDEX(Model_Assumptions[Values],9)*((INDEX(Model_Scenarios[GR Weight],1)*$AG1163)+(INDEX(Model_Scenarios[GP Weight],1)*$AH1163)+(INDEX(Model_Scenarios[LTV Weight],1)*$AI1163))-(INDEX(Model_Scenarios[LTV Weight],1)*$AP1163)-(INDEX(Model_Scenarios[GP Weight],1)*($AS1163+$AV1163+$AY1163))</f>
        <v>2.5913477979031794</v>
      </c>
      <c r="BA1163">
        <f>INDEX(Model_Assumptions[Values],9)*((INDEX(Model_Scenarios[GR Weight],2)*$AG1163)+(INDEX(Model_Scenarios[GP Weight],2)*$AH1163)+(INDEX(Model_Scenarios[LTV Weight],2)*$AI1163))-(INDEX(Model_Scenarios[LTV Weight],2)*$AP1163)-(INDEX(Model_Scenarios[GP Weight],2)*($AS1163+$AV1163+$AY1163))</f>
        <v>2.2930816290145546</v>
      </c>
      <c r="BB1163">
        <f>INDEX(Model_Assumptions[Values],9)*((INDEX(Model_Scenarios[GR Weight],3)*$AG1163)+(INDEX(Model_Scenarios[GP Weight],3)*$AH1163)+(INDEX(Model_Scenarios[LTV Weight],3)*$AI1163))-(INDEX(Model_Scenarios[LTV Weight],3)*$AP1163)-(INDEX(Model_Scenarios[GP Weight],3)*($AS1163+$AV1163+$AY1163))</f>
        <v>1.8004598845320559</v>
      </c>
      <c r="BC1163">
        <f>INDEX(Model_Assumptions[Values],9)*((INDEX(Model_Scenarios[GR Weight],4)*$AG1163)+(INDEX(Model_Scenarios[GP Weight],4)*$AH1163)+(INDEX(Model_Scenarios[LTV Weight],4)*$AI1163))-(INDEX(Model_Scenarios[LTV Weight],4)*$AP1163)-(INDEX(Model_Scenarios[GP Weight],4)*($AS1163+$AV1163+$AY1163))</f>
        <v>1.6195699199338034</v>
      </c>
      <c r="BD1163">
        <f>INDEX(Model_Assumptions[Values],9)*((INDEX(Model_Scenarios[GR Weight],5)*$AG1163)+(INDEX(Model_Scenarios[GP Weight],5)*$AH1163)+(INDEX(Model_Scenarios[LTV Weight],5)*$AI1163))-(INDEX(Model_Scenarios[LTV Weight],5)*$AP1163)-(INDEX(Model_Scenarios[GP Weight],5)*($AS1163+$AV1163+$AY1163))</f>
        <v>1.4752624936521859</v>
      </c>
    </row>
    <row r="1164" spans="1:56" x14ac:dyDescent="0.25">
      <c r="A1164">
        <v>1163</v>
      </c>
      <c r="B1164">
        <v>24</v>
      </c>
      <c r="C1164" s="3">
        <v>13</v>
      </c>
      <c r="D1164" s="4">
        <v>0.24</v>
      </c>
      <c r="E1164" t="str">
        <v>SKU-1030</v>
      </c>
      <c r="F1164" t="str">
        <v>Raise</v>
      </c>
      <c r="G1164" t="str">
        <v>Full</v>
      </c>
      <c r="H1164">
        <v>54.64</v>
      </c>
      <c r="I1164">
        <v>20.32</v>
      </c>
      <c r="J1164">
        <v>55</v>
      </c>
      <c r="K1164">
        <v>3005.2</v>
      </c>
      <c r="L1164">
        <v>1887.6</v>
      </c>
      <c r="M1164">
        <v>0.62811127379209375</v>
      </c>
      <c r="N1164">
        <v>68.209095073095426</v>
      </c>
      <c r="O1164">
        <v>405.25475365476996</v>
      </c>
      <c r="P1164">
        <v>506.85475365477032</v>
      </c>
      <c r="Q1164">
        <v>2363.2455169389877</v>
      </c>
      <c r="R1164">
        <v>1896.2231885915212</v>
      </c>
      <c r="S1164">
        <v>1</v>
      </c>
      <c r="T1164">
        <f t="shared" si="414"/>
        <v>57.8965828175429</v>
      </c>
      <c r="U1164">
        <f t="shared" si="415"/>
        <v>5.9600710423552326E-2</v>
      </c>
      <c r="V1164">
        <f>IF($F1164="Reduce", INDEX(Model_Assumptions[Values], 2), INDEX(Model_Assumptions[Values], 1))</f>
        <v>-0.4</v>
      </c>
      <c r="W1164">
        <f t="shared" si="416"/>
        <v>53.688784370681844</v>
      </c>
      <c r="X1164">
        <f t="shared" si="429"/>
        <v>3108.397150690384</v>
      </c>
      <c r="Y1164">
        <f t="shared" si="417"/>
        <v>2017.4410522781288</v>
      </c>
      <c r="Z1164">
        <f t="shared" si="418"/>
        <v>103.19715069038421</v>
      </c>
      <c r="AA1164">
        <f t="shared" si="419"/>
        <v>129.84105227812893</v>
      </c>
      <c r="AB1164">
        <f t="shared" si="430"/>
        <v>0.64902937252726833</v>
      </c>
      <c r="AC1164">
        <f t="shared" si="420"/>
        <v>2.0918098735174584E-2</v>
      </c>
      <c r="AD1164">
        <f t="shared" si="421"/>
        <v>2.0918098735174584E-2</v>
      </c>
      <c r="AE1164">
        <f t="shared" si="422"/>
        <v>0.23999999999999977</v>
      </c>
      <c r="AF1164">
        <f t="shared" si="431"/>
        <v>1441.1296233295566</v>
      </c>
      <c r="AG1164">
        <f t="shared" si="423"/>
        <v>0.25464760069982106</v>
      </c>
      <c r="AH1164">
        <f t="shared" si="424"/>
        <v>0.25617013817446893</v>
      </c>
      <c r="AI1164">
        <f t="shared" si="432"/>
        <v>0.76000000000000023</v>
      </c>
      <c r="AJ1164">
        <f>MAX(0, $R1164 - $AA1164) * INDEX(Model_Assumptions[Values], 7)</f>
        <v>3532.7642726267845</v>
      </c>
      <c r="AK1164">
        <f>MAX(0, INDEX(Model_Assumptions[Values], 4) - $AD1164)</f>
        <v>2.9081901264825419E-2</v>
      </c>
      <c r="AL1164">
        <f>MAX(0, INDEX(Model_Assumptions[Values], 5) - $AC1164)</f>
        <v>0</v>
      </c>
      <c r="AM1164">
        <f>INDEX(Model_Assumptions[Values], 6) * MAX(0, INDEX(Model_Assumptions[Values], 3) - $AB1164)^2</f>
        <v>0</v>
      </c>
      <c r="AN1164">
        <f t="shared" si="425"/>
        <v>3292.7753767341433</v>
      </c>
      <c r="AO1164" cm="1">
        <f t="array" ref="AO1164">IFERROR(STDEV(IF($E$2:$E$2201=$E1164, $AJ$2:$AJ$2201)), 0)</f>
        <v>283.6885008354231</v>
      </c>
      <c r="AP1164">
        <f t="shared" si="433"/>
        <v>0.84595919533540276</v>
      </c>
      <c r="AQ1164">
        <f t="shared" si="426"/>
        <v>1.5388811872070385E-2</v>
      </c>
      <c r="AR1164" cm="1">
        <f t="array" ref="AR1164">IFERROR(STDEV(IF($E$2:$E$2201=$E1164, $AK$2:$AK$2201)), 0)</f>
        <v>1.6680539088280828E-2</v>
      </c>
      <c r="AS1164">
        <f t="shared" si="434"/>
        <v>0.82090208957187283</v>
      </c>
      <c r="AT1164">
        <f t="shared" si="427"/>
        <v>2.4509113760587294E-3</v>
      </c>
      <c r="AU1164" cm="1">
        <f t="array" ref="AU1164">IFERROR(STDEV(IF($E$2:$E$2201=$E1164, $AL$2:$AL$2201)), 0)</f>
        <v>5.3254199115535051E-3</v>
      </c>
      <c r="AV1164">
        <f t="shared" si="435"/>
        <v>-0.46022875505863381</v>
      </c>
      <c r="AW1164">
        <f t="shared" si="428"/>
        <v>0</v>
      </c>
      <c r="AX1164" cm="1">
        <f t="array" ref="AX1164">IFERROR(STDEV(IF($E$2:$E$2201=$E1164, $AM$2:$AM$2201)), 0)</f>
        <v>0</v>
      </c>
      <c r="AY1164">
        <f t="shared" si="436"/>
        <v>-0.46022875505863381</v>
      </c>
      <c r="AZ1164">
        <f>INDEX(Model_Assumptions[Values],9)*((INDEX(Model_Scenarios[GR Weight],1)*$AG1164)+(INDEX(Model_Scenarios[GP Weight],1)*$AH1164)+(INDEX(Model_Scenarios[LTV Weight],1)*$AI1164))-(INDEX(Model_Scenarios[LTV Weight],1)*$AP1164)-(INDEX(Model_Scenarios[GP Weight],1)*($AS1164+$AV1164+$AY1164))</f>
        <v>2.6285970552233633</v>
      </c>
      <c r="BA1164">
        <f>INDEX(Model_Assumptions[Values],9)*((INDEX(Model_Scenarios[GR Weight],2)*$AG1164)+(INDEX(Model_Scenarios[GP Weight],2)*$AH1164)+(INDEX(Model_Scenarios[LTV Weight],2)*$AI1164))-(INDEX(Model_Scenarios[LTV Weight],2)*$AP1164)-(INDEX(Model_Scenarios[GP Weight],2)*($AS1164+$AV1164+$AY1164))</f>
        <v>2.3871934458404032</v>
      </c>
      <c r="BB1164">
        <f>INDEX(Model_Assumptions[Values],9)*((INDEX(Model_Scenarios[GR Weight],3)*$AG1164)+(INDEX(Model_Scenarios[GP Weight],3)*$AH1164)+(INDEX(Model_Scenarios[LTV Weight],3)*$AI1164))-(INDEX(Model_Scenarios[LTV Weight],3)*$AP1164)-(INDEX(Model_Scenarios[GP Weight],3)*($AS1164+$AV1164+$AY1164))</f>
        <v>1.9830679617368245</v>
      </c>
      <c r="BC1164">
        <f>INDEX(Model_Assumptions[Values],9)*((INDEX(Model_Scenarios[GR Weight],4)*$AG1164)+(INDEX(Model_Scenarios[GP Weight],4)*$AH1164)+(INDEX(Model_Scenarios[LTV Weight],4)*$AI1164))-(INDEX(Model_Scenarios[LTV Weight],4)*$AP1164)-(INDEX(Model_Scenarios[GP Weight],4)*($AS1164+$AV1164+$AY1164))</f>
        <v>1.8149876816202755</v>
      </c>
      <c r="BD1164">
        <f>INDEX(Model_Assumptions[Values],9)*((INDEX(Model_Scenarios[GR Weight],5)*$AG1164)+(INDEX(Model_Scenarios[GP Weight],5)*$AH1164)+(INDEX(Model_Scenarios[LTV Weight],5)*$AI1164))-(INDEX(Model_Scenarios[LTV Weight],5)*$AP1164)-(INDEX(Model_Scenarios[GP Weight],5)*($AS1164+$AV1164+$AY1164))</f>
        <v>1.7523811631457273</v>
      </c>
    </row>
    <row r="1165" spans="1:56" x14ac:dyDescent="0.25">
      <c r="A1165">
        <v>1164</v>
      </c>
      <c r="B1165">
        <v>24</v>
      </c>
      <c r="C1165" s="3">
        <v>14</v>
      </c>
      <c r="D1165" s="4">
        <v>0.26</v>
      </c>
      <c r="E1165" t="str">
        <v>SKU-1030</v>
      </c>
      <c r="F1165" t="str">
        <v>Raise</v>
      </c>
      <c r="G1165" t="str">
        <v>Full</v>
      </c>
      <c r="H1165">
        <v>54.64</v>
      </c>
      <c r="I1165">
        <v>20.32</v>
      </c>
      <c r="J1165">
        <v>55</v>
      </c>
      <c r="K1165">
        <v>3005.2</v>
      </c>
      <c r="L1165">
        <v>1887.6</v>
      </c>
      <c r="M1165">
        <v>0.62811127379209375</v>
      </c>
      <c r="N1165">
        <v>68.209095073095426</v>
      </c>
      <c r="O1165">
        <v>405.25475365476996</v>
      </c>
      <c r="P1165">
        <v>506.85475365477032</v>
      </c>
      <c r="Q1165">
        <v>2363.2455169389877</v>
      </c>
      <c r="R1165">
        <v>1896.2231885915212</v>
      </c>
      <c r="S1165">
        <v>1</v>
      </c>
      <c r="T1165">
        <f t="shared" si="414"/>
        <v>58.167964719004814</v>
      </c>
      <c r="U1165">
        <f t="shared" si="415"/>
        <v>6.4567436292181798E-2</v>
      </c>
      <c r="V1165">
        <f>IF($F1165="Reduce", INDEX(Model_Assumptions[Values], 2), INDEX(Model_Assumptions[Values], 1))</f>
        <v>-0.4</v>
      </c>
      <c r="W1165">
        <f t="shared" si="416"/>
        <v>53.579516401572</v>
      </c>
      <c r="X1165">
        <f t="shared" si="429"/>
        <v>3116.6114197079801</v>
      </c>
      <c r="Y1165">
        <f t="shared" si="417"/>
        <v>2027.875646428037</v>
      </c>
      <c r="Z1165">
        <f t="shared" si="418"/>
        <v>111.41141970798026</v>
      </c>
      <c r="AA1165">
        <f t="shared" si="419"/>
        <v>140.27564642803713</v>
      </c>
      <c r="AB1165">
        <f t="shared" si="430"/>
        <v>0.65066682153723376</v>
      </c>
      <c r="AC1165">
        <f t="shared" si="420"/>
        <v>2.2555547745140014E-2</v>
      </c>
      <c r="AD1165">
        <f t="shared" si="421"/>
        <v>2.2555547745140014E-2</v>
      </c>
      <c r="AE1165">
        <f t="shared" si="422"/>
        <v>0.26000000000000023</v>
      </c>
      <c r="AF1165">
        <f t="shared" si="431"/>
        <v>1403.2051595577252</v>
      </c>
      <c r="AG1165">
        <f t="shared" si="423"/>
        <v>0.27491699653914453</v>
      </c>
      <c r="AH1165">
        <f t="shared" si="424"/>
        <v>0.2767570895144093</v>
      </c>
      <c r="AI1165">
        <f t="shared" si="432"/>
        <v>0.73999999999999977</v>
      </c>
      <c r="AJ1165">
        <f>MAX(0, $R1165 - $AA1165) * INDEX(Model_Assumptions[Values], 7)</f>
        <v>3511.8950843269681</v>
      </c>
      <c r="AK1165">
        <f>MAX(0, INDEX(Model_Assumptions[Values], 4) - $AD1165)</f>
        <v>2.7444452254859988E-2</v>
      </c>
      <c r="AL1165">
        <f>MAX(0, INDEX(Model_Assumptions[Values], 5) - $AC1165)</f>
        <v>0</v>
      </c>
      <c r="AM1165">
        <f>INDEX(Model_Assumptions[Values], 6) * MAX(0, INDEX(Model_Assumptions[Values], 3) - $AB1165)^2</f>
        <v>0</v>
      </c>
      <c r="AN1165">
        <f t="shared" si="425"/>
        <v>3292.7753767341433</v>
      </c>
      <c r="AO1165" cm="1">
        <f t="array" ref="AO1165">IFERROR(STDEV(IF($E$2:$E$2201=$E1165, $AJ$2:$AJ$2201)), 0)</f>
        <v>283.6885008354231</v>
      </c>
      <c r="AP1165">
        <f t="shared" si="433"/>
        <v>0.7723954511640333</v>
      </c>
      <c r="AQ1165">
        <f t="shared" si="426"/>
        <v>1.5388811872070385E-2</v>
      </c>
      <c r="AR1165" cm="1">
        <f t="array" ref="AR1165">IFERROR(STDEV(IF($E$2:$E$2201=$E1165, $AK$2:$AK$2201)), 0)</f>
        <v>1.6680539088280828E-2</v>
      </c>
      <c r="AS1165">
        <f t="shared" si="434"/>
        <v>0.7227368563441382</v>
      </c>
      <c r="AT1165">
        <f t="shared" si="427"/>
        <v>2.4509113760587294E-3</v>
      </c>
      <c r="AU1165" cm="1">
        <f t="array" ref="AU1165">IFERROR(STDEV(IF($E$2:$E$2201=$E1165, $AL$2:$AL$2201)), 0)</f>
        <v>5.3254199115535051E-3</v>
      </c>
      <c r="AV1165">
        <f t="shared" si="435"/>
        <v>-0.46022875505863381</v>
      </c>
      <c r="AW1165">
        <f t="shared" si="428"/>
        <v>0</v>
      </c>
      <c r="AX1165" cm="1">
        <f t="array" ref="AX1165">IFERROR(STDEV(IF($E$2:$E$2201=$E1165, $AM$2:$AM$2201)), 0)</f>
        <v>0</v>
      </c>
      <c r="AY1165">
        <f t="shared" si="436"/>
        <v>-0.46022875505863381</v>
      </c>
      <c r="AZ1165">
        <f>INDEX(Model_Assumptions[Values],9)*((INDEX(Model_Scenarios[GR Weight],1)*$AG1165)+(INDEX(Model_Scenarios[GP Weight],1)*$AH1165)+(INDEX(Model_Scenarios[LTV Weight],1)*$AI1165))-(INDEX(Model_Scenarios[LTV Weight],1)*$AP1165)-(INDEX(Model_Scenarios[GP Weight],1)*($AS1165+$AV1165+$AY1165))</f>
        <v>2.6376927474728626</v>
      </c>
      <c r="BA1165">
        <f>INDEX(Model_Assumptions[Values],9)*((INDEX(Model_Scenarios[GR Weight],2)*$AG1165)+(INDEX(Model_Scenarios[GP Weight],2)*$AH1165)+(INDEX(Model_Scenarios[LTV Weight],2)*$AI1165))-(INDEX(Model_Scenarios[LTV Weight],2)*$AP1165)-(INDEX(Model_Scenarios[GP Weight],2)*($AS1165+$AV1165+$AY1165))</f>
        <v>2.4254319244167717</v>
      </c>
      <c r="BB1165">
        <f>INDEX(Model_Assumptions[Values],9)*((INDEX(Model_Scenarios[GR Weight],3)*$AG1165)+(INDEX(Model_Scenarios[GP Weight],3)*$AH1165)+(INDEX(Model_Scenarios[LTV Weight],3)*$AI1165))-(INDEX(Model_Scenarios[LTV Weight],3)*$AP1165)-(INDEX(Model_Scenarios[GP Weight],3)*($AS1165+$AV1165+$AY1165))</f>
        <v>2.0682152006791283</v>
      </c>
      <c r="BC1165">
        <f>INDEX(Model_Assumptions[Values],9)*((INDEX(Model_Scenarios[GR Weight],4)*$AG1165)+(INDEX(Model_Scenarios[GP Weight],4)*$AH1165)+(INDEX(Model_Scenarios[LTV Weight],4)*$AI1165))-(INDEX(Model_Scenarios[LTV Weight],4)*$AP1165)-(INDEX(Model_Scenarios[GP Weight],4)*($AS1165+$AV1165+$AY1165))</f>
        <v>1.912913244065104</v>
      </c>
      <c r="BD1165">
        <f>INDEX(Model_Assumptions[Values],9)*((INDEX(Model_Scenarios[GR Weight],5)*$AG1165)+(INDEX(Model_Scenarios[GP Weight],5)*$AH1165)+(INDEX(Model_Scenarios[LTV Weight],5)*$AI1165))-(INDEX(Model_Scenarios[LTV Weight],5)*$AP1165)-(INDEX(Model_Scenarios[GP Weight],5)*($AS1165+$AV1165+$AY1165))</f>
        <v>1.8766464894879826</v>
      </c>
    </row>
    <row r="1166" spans="1:56" x14ac:dyDescent="0.25">
      <c r="A1166">
        <v>1165</v>
      </c>
      <c r="B1166">
        <v>24</v>
      </c>
      <c r="C1166" s="3">
        <v>15</v>
      </c>
      <c r="D1166" s="4">
        <v>0.28000000000000003</v>
      </c>
      <c r="E1166" t="str">
        <v>SKU-1030</v>
      </c>
      <c r="F1166" t="str">
        <v>Raise</v>
      </c>
      <c r="G1166" t="str">
        <v>Full</v>
      </c>
      <c r="H1166">
        <v>54.64</v>
      </c>
      <c r="I1166">
        <v>20.32</v>
      </c>
      <c r="J1166">
        <v>55</v>
      </c>
      <c r="K1166">
        <v>3005.2</v>
      </c>
      <c r="L1166">
        <v>1887.6</v>
      </c>
      <c r="M1166">
        <v>0.62811127379209375</v>
      </c>
      <c r="N1166">
        <v>68.209095073095426</v>
      </c>
      <c r="O1166">
        <v>405.25475365476996</v>
      </c>
      <c r="P1166">
        <v>506.85475365477032</v>
      </c>
      <c r="Q1166">
        <v>2363.2455169389877</v>
      </c>
      <c r="R1166">
        <v>1896.2231885915212</v>
      </c>
      <c r="S1166">
        <v>1</v>
      </c>
      <c r="T1166">
        <f t="shared" si="414"/>
        <v>58.439346620466722</v>
      </c>
      <c r="U1166">
        <f t="shared" si="415"/>
        <v>6.9534162160811153E-2</v>
      </c>
      <c r="V1166">
        <f>IF($F1166="Reduce", INDEX(Model_Assumptions[Values], 2), INDEX(Model_Assumptions[Values], 1))</f>
        <v>-0.4</v>
      </c>
      <c r="W1166">
        <f t="shared" si="416"/>
        <v>53.470248432462157</v>
      </c>
      <c r="X1166">
        <f t="shared" si="429"/>
        <v>3124.7663820271232</v>
      </c>
      <c r="Y1166">
        <f t="shared" si="417"/>
        <v>2038.2509338794921</v>
      </c>
      <c r="Z1166">
        <f t="shared" si="418"/>
        <v>119.56638202712338</v>
      </c>
      <c r="AA1166">
        <f t="shared" si="419"/>
        <v>150.65093387949219</v>
      </c>
      <c r="AB1166">
        <f t="shared" si="430"/>
        <v>0.65228906250496133</v>
      </c>
      <c r="AC1166">
        <f t="shared" si="420"/>
        <v>2.4177788712867576E-2</v>
      </c>
      <c r="AD1166">
        <f t="shared" si="421"/>
        <v>2.4177788712867576E-2</v>
      </c>
      <c r="AE1166">
        <f t="shared" si="422"/>
        <v>0.28000000000000019</v>
      </c>
      <c r="AF1166">
        <f t="shared" si="431"/>
        <v>1365.2806957858947</v>
      </c>
      <c r="AG1166">
        <f t="shared" si="423"/>
        <v>0.29504004813964518</v>
      </c>
      <c r="AH1166">
        <f t="shared" si="424"/>
        <v>0.29722703159671615</v>
      </c>
      <c r="AI1166">
        <f t="shared" si="432"/>
        <v>0.71999999999999975</v>
      </c>
      <c r="AJ1166">
        <f>MAX(0, $R1166 - $AA1166) * INDEX(Model_Assumptions[Values], 7)</f>
        <v>3491.144509424058</v>
      </c>
      <c r="AK1166">
        <f>MAX(0, INDEX(Model_Assumptions[Values], 4) - $AD1166)</f>
        <v>2.5822211287132427E-2</v>
      </c>
      <c r="AL1166">
        <f>MAX(0, INDEX(Model_Assumptions[Values], 5) - $AC1166)</f>
        <v>0</v>
      </c>
      <c r="AM1166">
        <f>INDEX(Model_Assumptions[Values], 6) * MAX(0, INDEX(Model_Assumptions[Values], 3) - $AB1166)^2</f>
        <v>0</v>
      </c>
      <c r="AN1166">
        <f t="shared" si="425"/>
        <v>3292.7753767341433</v>
      </c>
      <c r="AO1166" cm="1">
        <f t="array" ref="AO1166">IFERROR(STDEV(IF($E$2:$E$2201=$E1166, $AJ$2:$AJ$2201)), 0)</f>
        <v>283.6885008354231</v>
      </c>
      <c r="AP1166">
        <f t="shared" si="433"/>
        <v>0.69924981839498357</v>
      </c>
      <c r="AQ1166">
        <f t="shared" si="426"/>
        <v>1.5388811872070385E-2</v>
      </c>
      <c r="AR1166" cm="1">
        <f t="array" ref="AR1166">IFERROR(STDEV(IF($E$2:$E$2201=$E1166, $AK$2:$AK$2201)), 0)</f>
        <v>1.6680539088280828E-2</v>
      </c>
      <c r="AS1166">
        <f t="shared" si="434"/>
        <v>0.62548334678177087</v>
      </c>
      <c r="AT1166">
        <f t="shared" si="427"/>
        <v>2.4509113760587294E-3</v>
      </c>
      <c r="AU1166" cm="1">
        <f t="array" ref="AU1166">IFERROR(STDEV(IF($E$2:$E$2201=$E1166, $AL$2:$AL$2201)), 0)</f>
        <v>5.3254199115535051E-3</v>
      </c>
      <c r="AV1166">
        <f t="shared" si="435"/>
        <v>-0.46022875505863381</v>
      </c>
      <c r="AW1166">
        <f t="shared" si="428"/>
        <v>0</v>
      </c>
      <c r="AX1166" cm="1">
        <f t="array" ref="AX1166">IFERROR(STDEV(IF($E$2:$E$2201=$E1166, $AM$2:$AM$2201)), 0)</f>
        <v>0</v>
      </c>
      <c r="AY1166">
        <f t="shared" si="436"/>
        <v>-0.46022875505863381</v>
      </c>
      <c r="AZ1166">
        <f>INDEX(Model_Assumptions[Values],9)*((INDEX(Model_Scenarios[GR Weight],1)*$AG1166)+(INDEX(Model_Scenarios[GP Weight],1)*$AH1166)+(INDEX(Model_Scenarios[LTV Weight],1)*$AI1166))-(INDEX(Model_Scenarios[LTV Weight],1)*$AP1166)-(INDEX(Model_Scenarios[GP Weight],1)*($AS1166+$AV1166+$AY1166))</f>
        <v>2.6462311014857427</v>
      </c>
      <c r="BA1166">
        <f>INDEX(Model_Assumptions[Values],9)*((INDEX(Model_Scenarios[GR Weight],2)*$AG1166)+(INDEX(Model_Scenarios[GP Weight],2)*$AH1166)+(INDEX(Model_Scenarios[LTV Weight],2)*$AI1166))-(INDEX(Model_Scenarios[LTV Weight],2)*$AP1166)-(INDEX(Model_Scenarios[GP Weight],2)*($AS1166+$AV1166+$AY1166))</f>
        <v>2.4629895184118094</v>
      </c>
      <c r="BB1166">
        <f>INDEX(Model_Assumptions[Values],9)*((INDEX(Model_Scenarios[GR Weight],3)*$AG1166)+(INDEX(Model_Scenarios[GP Weight],3)*$AH1166)+(INDEX(Model_Scenarios[LTV Weight],3)*$AI1166))-(INDEX(Model_Scenarios[LTV Weight],3)*$AP1166)-(INDEX(Model_Scenarios[GP Weight],3)*($AS1166+$AV1166+$AY1166))</f>
        <v>2.1524883952782399</v>
      </c>
      <c r="BC1166">
        <f>INDEX(Model_Assumptions[Values],9)*((INDEX(Model_Scenarios[GR Weight],4)*$AG1166)+(INDEX(Model_Scenarios[GP Weight],4)*$AH1166)+(INDEX(Model_Scenarios[LTV Weight],4)*$AI1166))-(INDEX(Model_Scenarios[LTV Weight],4)*$AP1166)-(INDEX(Model_Scenarios[GP Weight],4)*($AS1166+$AV1166+$AY1166))</f>
        <v>2.0099334011875607</v>
      </c>
      <c r="BD1166">
        <f>INDEX(Model_Assumptions[Values],9)*((INDEX(Model_Scenarios[GR Weight],5)*$AG1166)+(INDEX(Model_Scenarios[GP Weight],5)*$AH1166)+(INDEX(Model_Scenarios[LTV Weight],5)*$AI1166))-(INDEX(Model_Scenarios[LTV Weight],5)*$AP1166)-(INDEX(Model_Scenarios[GP Weight],5)*($AS1166+$AV1166+$AY1166))</f>
        <v>1.9998377202663915</v>
      </c>
    </row>
    <row r="1167" spans="1:56" x14ac:dyDescent="0.25">
      <c r="A1167">
        <v>1166</v>
      </c>
      <c r="B1167">
        <v>24</v>
      </c>
      <c r="C1167" s="3">
        <v>16</v>
      </c>
      <c r="D1167" s="4">
        <v>0.3</v>
      </c>
      <c r="E1167" t="str">
        <v>SKU-1030</v>
      </c>
      <c r="F1167" t="str">
        <v>Raise</v>
      </c>
      <c r="G1167" t="str">
        <v>Full</v>
      </c>
      <c r="H1167">
        <v>54.64</v>
      </c>
      <c r="I1167">
        <v>20.32</v>
      </c>
      <c r="J1167">
        <v>55</v>
      </c>
      <c r="K1167">
        <v>3005.2</v>
      </c>
      <c r="L1167">
        <v>1887.6</v>
      </c>
      <c r="M1167">
        <v>0.62811127379209375</v>
      </c>
      <c r="N1167">
        <v>68.209095073095426</v>
      </c>
      <c r="O1167">
        <v>405.25475365476996</v>
      </c>
      <c r="P1167">
        <v>506.85475365477032</v>
      </c>
      <c r="Q1167">
        <v>2363.2455169389877</v>
      </c>
      <c r="R1167">
        <v>1896.2231885915212</v>
      </c>
      <c r="S1167">
        <v>1</v>
      </c>
      <c r="T1167">
        <f t="shared" si="414"/>
        <v>58.71072852192863</v>
      </c>
      <c r="U1167">
        <f t="shared" si="415"/>
        <v>7.4500888029440507E-2</v>
      </c>
      <c r="V1167">
        <f>IF($F1167="Reduce", INDEX(Model_Assumptions[Values], 2), INDEX(Model_Assumptions[Values], 1))</f>
        <v>-0.4</v>
      </c>
      <c r="W1167">
        <f t="shared" si="416"/>
        <v>53.360980463352313</v>
      </c>
      <c r="X1167">
        <f t="shared" si="429"/>
        <v>3132.8620376478152</v>
      </c>
      <c r="Y1167">
        <f t="shared" si="417"/>
        <v>2048.5669146324963</v>
      </c>
      <c r="Z1167">
        <f t="shared" si="418"/>
        <v>127.6620376478154</v>
      </c>
      <c r="AA1167">
        <f t="shared" si="419"/>
        <v>160.96691463249635</v>
      </c>
      <c r="AB1167">
        <f t="shared" si="430"/>
        <v>0.6538963063214176</v>
      </c>
      <c r="AC1167">
        <f t="shared" si="420"/>
        <v>2.5785032529323848E-2</v>
      </c>
      <c r="AD1167">
        <f t="shared" si="421"/>
        <v>2.5785032529323848E-2</v>
      </c>
      <c r="AE1167">
        <f t="shared" si="422"/>
        <v>0.3000000000000001</v>
      </c>
      <c r="AF1167">
        <f t="shared" si="431"/>
        <v>1327.3562320140647</v>
      </c>
      <c r="AG1167">
        <f t="shared" si="423"/>
        <v>0.31501675550132757</v>
      </c>
      <c r="AH1167">
        <f t="shared" si="424"/>
        <v>0.31757996442139397</v>
      </c>
      <c r="AI1167">
        <f t="shared" si="432"/>
        <v>0.7</v>
      </c>
      <c r="AJ1167">
        <f>MAX(0, $R1167 - $AA1167) * INDEX(Model_Assumptions[Values], 7)</f>
        <v>3470.5125479180497</v>
      </c>
      <c r="AK1167">
        <f>MAX(0, INDEX(Model_Assumptions[Values], 4) - $AD1167)</f>
        <v>2.4214967470676155E-2</v>
      </c>
      <c r="AL1167">
        <f>MAX(0, INDEX(Model_Assumptions[Values], 5) - $AC1167)</f>
        <v>0</v>
      </c>
      <c r="AM1167">
        <f>INDEX(Model_Assumptions[Values], 6) * MAX(0, INDEX(Model_Assumptions[Values], 3) - $AB1167)^2</f>
        <v>0</v>
      </c>
      <c r="AN1167">
        <f t="shared" si="425"/>
        <v>3292.7753767341433</v>
      </c>
      <c r="AO1167" cm="1">
        <f t="array" ref="AO1167">IFERROR(STDEV(IF($E$2:$E$2201=$E1167, $AJ$2:$AJ$2201)), 0)</f>
        <v>283.6885008354231</v>
      </c>
      <c r="AP1167">
        <f t="shared" si="433"/>
        <v>0.6265222970282377</v>
      </c>
      <c r="AQ1167">
        <f t="shared" si="426"/>
        <v>1.5388811872070385E-2</v>
      </c>
      <c r="AR1167" cm="1">
        <f t="array" ref="AR1167">IFERROR(STDEV(IF($E$2:$E$2201=$E1167, $AK$2:$AK$2201)), 0)</f>
        <v>1.6680539088280828E-2</v>
      </c>
      <c r="AS1167">
        <f t="shared" si="434"/>
        <v>0.52912891795006323</v>
      </c>
      <c r="AT1167">
        <f t="shared" si="427"/>
        <v>2.4509113760587294E-3</v>
      </c>
      <c r="AU1167" cm="1">
        <f t="array" ref="AU1167">IFERROR(STDEV(IF($E$2:$E$2201=$E1167, $AL$2:$AL$2201)), 0)</f>
        <v>5.3254199115535051E-3</v>
      </c>
      <c r="AV1167">
        <f t="shared" si="435"/>
        <v>-0.46022875505863381</v>
      </c>
      <c r="AW1167">
        <f t="shared" si="428"/>
        <v>0</v>
      </c>
      <c r="AX1167" cm="1">
        <f t="array" ref="AX1167">IFERROR(STDEV(IF($E$2:$E$2201=$E1167, $AM$2:$AM$2201)), 0)</f>
        <v>0</v>
      </c>
      <c r="AY1167">
        <f t="shared" si="436"/>
        <v>-0.46022875505863381</v>
      </c>
      <c r="AZ1167">
        <f>INDEX(Model_Assumptions[Values],9)*((INDEX(Model_Scenarios[GR Weight],1)*$AG1167)+(INDEX(Model_Scenarios[GP Weight],1)*$AH1167)+(INDEX(Model_Scenarios[LTV Weight],1)*$AI1167))-(INDEX(Model_Scenarios[LTV Weight],1)*$AP1167)-(INDEX(Model_Scenarios[GP Weight],1)*($AS1167+$AV1167+$AY1167))</f>
        <v>2.6542133815554907</v>
      </c>
      <c r="BA1167">
        <f>INDEX(Model_Assumptions[Values],9)*((INDEX(Model_Scenarios[GR Weight],2)*$AG1167)+(INDEX(Model_Scenarios[GP Weight],2)*$AH1167)+(INDEX(Model_Scenarios[LTV Weight],2)*$AI1167))-(INDEX(Model_Scenarios[LTV Weight],2)*$AP1167)-(INDEX(Model_Scenarios[GP Weight],2)*($AS1167+$AV1167+$AY1167))</f>
        <v>2.499868756412476</v>
      </c>
      <c r="BB1167">
        <f>INDEX(Model_Assumptions[Values],9)*((INDEX(Model_Scenarios[GR Weight],3)*$AG1167)+(INDEX(Model_Scenarios[GP Weight],3)*$AH1167)+(INDEX(Model_Scenarios[LTV Weight],3)*$AI1167))-(INDEX(Model_Scenarios[LTV Weight],3)*$AP1167)-(INDEX(Model_Scenarios[GP Weight],3)*($AS1167+$AV1167+$AY1167))</f>
        <v>2.2358919705613247</v>
      </c>
      <c r="BC1167">
        <f>INDEX(Model_Assumptions[Values],9)*((INDEX(Model_Scenarios[GR Weight],4)*$AG1167)+(INDEX(Model_Scenarios[GP Weight],4)*$AH1167)+(INDEX(Model_Scenarios[LTV Weight],4)*$AI1167))-(INDEX(Model_Scenarios[LTV Weight],4)*$AP1167)-(INDEX(Model_Scenarios[GP Weight],4)*($AS1167+$AV1167+$AY1167))</f>
        <v>2.1060525780148125</v>
      </c>
      <c r="BD1167">
        <f>INDEX(Model_Assumptions[Values],9)*((INDEX(Model_Scenarios[GR Weight],5)*$AG1167)+(INDEX(Model_Scenarios[GP Weight],5)*$AH1167)+(INDEX(Model_Scenarios[LTV Weight],5)*$AI1167))-(INDEX(Model_Scenarios[LTV Weight],5)*$AP1167)-(INDEX(Model_Scenarios[GP Weight],5)*($AS1167+$AV1167+$AY1167))</f>
        <v>2.121961809095064</v>
      </c>
    </row>
    <row r="1168" spans="1:56" x14ac:dyDescent="0.25">
      <c r="A1168">
        <v>1167</v>
      </c>
      <c r="B1168">
        <v>24</v>
      </c>
      <c r="C1168" s="3">
        <v>17</v>
      </c>
      <c r="D1168" s="4">
        <v>0.32</v>
      </c>
      <c r="E1168" t="str">
        <v>SKU-1030</v>
      </c>
      <c r="F1168" t="str">
        <v>Raise</v>
      </c>
      <c r="G1168" t="str">
        <v>Full</v>
      </c>
      <c r="H1168">
        <v>54.64</v>
      </c>
      <c r="I1168">
        <v>20.32</v>
      </c>
      <c r="J1168">
        <v>55</v>
      </c>
      <c r="K1168">
        <v>3005.2</v>
      </c>
      <c r="L1168">
        <v>1887.6</v>
      </c>
      <c r="M1168">
        <v>0.62811127379209375</v>
      </c>
      <c r="N1168">
        <v>68.209095073095426</v>
      </c>
      <c r="O1168">
        <v>405.25475365476996</v>
      </c>
      <c r="P1168">
        <v>506.85475365477032</v>
      </c>
      <c r="Q1168">
        <v>2363.2455169389877</v>
      </c>
      <c r="R1168">
        <v>1896.2231885915212</v>
      </c>
      <c r="S1168">
        <v>1</v>
      </c>
      <c r="T1168">
        <f t="shared" si="414"/>
        <v>58.982110423390537</v>
      </c>
      <c r="U1168">
        <f t="shared" si="415"/>
        <v>7.9467613898069847E-2</v>
      </c>
      <c r="V1168">
        <f>IF($F1168="Reduce", INDEX(Model_Assumptions[Values], 2), INDEX(Model_Assumptions[Values], 1))</f>
        <v>-0.4</v>
      </c>
      <c r="W1168">
        <f t="shared" si="416"/>
        <v>53.251712494242462</v>
      </c>
      <c r="X1168">
        <f t="shared" si="429"/>
        <v>3140.8983865700543</v>
      </c>
      <c r="Y1168">
        <f t="shared" si="417"/>
        <v>2058.8235886870475</v>
      </c>
      <c r="Z1168">
        <f t="shared" si="418"/>
        <v>135.69838657005448</v>
      </c>
      <c r="AA1168">
        <f t="shared" si="419"/>
        <v>171.2235886870476</v>
      </c>
      <c r="AB1168">
        <f t="shared" si="430"/>
        <v>0.65548875999625644</v>
      </c>
      <c r="AC1168">
        <f t="shared" si="420"/>
        <v>2.7377486204162693E-2</v>
      </c>
      <c r="AD1168">
        <f t="shared" si="421"/>
        <v>2.7377486204162693E-2</v>
      </c>
      <c r="AE1168">
        <f t="shared" si="422"/>
        <v>0.32000000000000006</v>
      </c>
      <c r="AF1168">
        <f t="shared" si="431"/>
        <v>1289.4317682422343</v>
      </c>
      <c r="AG1168">
        <f t="shared" si="423"/>
        <v>0.33484711862418709</v>
      </c>
      <c r="AH1168">
        <f t="shared" si="424"/>
        <v>0.3378158879884387</v>
      </c>
      <c r="AI1168">
        <f t="shared" si="432"/>
        <v>0.67999999999999994</v>
      </c>
      <c r="AJ1168">
        <f>MAX(0, $R1168 - $AA1168) * INDEX(Model_Assumptions[Values], 7)</f>
        <v>3449.9991998089472</v>
      </c>
      <c r="AK1168">
        <f>MAX(0, INDEX(Model_Assumptions[Values], 4) - $AD1168)</f>
        <v>2.262251379583731E-2</v>
      </c>
      <c r="AL1168">
        <f>MAX(0, INDEX(Model_Assumptions[Values], 5) - $AC1168)</f>
        <v>0</v>
      </c>
      <c r="AM1168">
        <f>INDEX(Model_Assumptions[Values], 6) * MAX(0, INDEX(Model_Assumptions[Values], 3) - $AB1168)^2</f>
        <v>0</v>
      </c>
      <c r="AN1168">
        <f t="shared" si="425"/>
        <v>3292.7753767341433</v>
      </c>
      <c r="AO1168" cm="1">
        <f t="array" ref="AO1168">IFERROR(STDEV(IF($E$2:$E$2201=$E1168, $AJ$2:$AJ$2201)), 0)</f>
        <v>283.6885008354231</v>
      </c>
      <c r="AP1168">
        <f t="shared" si="433"/>
        <v>0.55421288706381011</v>
      </c>
      <c r="AQ1168">
        <f t="shared" si="426"/>
        <v>1.5388811872070385E-2</v>
      </c>
      <c r="AR1168" cm="1">
        <f t="array" ref="AR1168">IFERROR(STDEV(IF($E$2:$E$2201=$E1168, $AK$2:$AK$2201)), 0)</f>
        <v>1.6680539088280828E-2</v>
      </c>
      <c r="AS1168">
        <f t="shared" si="434"/>
        <v>0.43366115959939655</v>
      </c>
      <c r="AT1168">
        <f t="shared" si="427"/>
        <v>2.4509113760587294E-3</v>
      </c>
      <c r="AU1168" cm="1">
        <f t="array" ref="AU1168">IFERROR(STDEV(IF($E$2:$E$2201=$E1168, $AL$2:$AL$2201)), 0)</f>
        <v>5.3254199115535051E-3</v>
      </c>
      <c r="AV1168">
        <f t="shared" si="435"/>
        <v>-0.46022875505863381</v>
      </c>
      <c r="AW1168">
        <f t="shared" si="428"/>
        <v>0</v>
      </c>
      <c r="AX1168" cm="1">
        <f t="array" ref="AX1168">IFERROR(STDEV(IF($E$2:$E$2201=$E1168, $AM$2:$AM$2201)), 0)</f>
        <v>0</v>
      </c>
      <c r="AY1168">
        <f t="shared" si="436"/>
        <v>-0.46022875505863381</v>
      </c>
      <c r="AZ1168">
        <f>INDEX(Model_Assumptions[Values],9)*((INDEX(Model_Scenarios[GR Weight],1)*$AG1168)+(INDEX(Model_Scenarios[GP Weight],1)*$AH1168)+(INDEX(Model_Scenarios[LTV Weight],1)*$AI1168))-(INDEX(Model_Scenarios[LTV Weight],1)*$AP1168)-(INDEX(Model_Scenarios[GP Weight],1)*($AS1168+$AV1168+$AY1168))</f>
        <v>2.6616408287070517</v>
      </c>
      <c r="BA1168">
        <f>INDEX(Model_Assumptions[Values],9)*((INDEX(Model_Scenarios[GR Weight],2)*$AG1168)+(INDEX(Model_Scenarios[GP Weight],2)*$AH1168)+(INDEX(Model_Scenarios[LTV Weight],2)*$AI1168))-(INDEX(Model_Scenarios[LTV Weight],2)*$AP1168)-(INDEX(Model_Scenarios[GP Weight],2)*($AS1168+$AV1168+$AY1168))</f>
        <v>2.5360721204686762</v>
      </c>
      <c r="BB1168">
        <f>INDEX(Model_Assumptions[Values],9)*((INDEX(Model_Scenarios[GR Weight],3)*$AG1168)+(INDEX(Model_Scenarios[GP Weight],3)*$AH1168)+(INDEX(Model_Scenarios[LTV Weight],3)*$AI1168))-(INDEX(Model_Scenarios[LTV Weight],3)*$AP1168)-(INDEX(Model_Scenarios[GP Weight],3)*($AS1168+$AV1168+$AY1168))</f>
        <v>2.3184302701157322</v>
      </c>
      <c r="BC1168">
        <f>INDEX(Model_Assumptions[Values],9)*((INDEX(Model_Scenarios[GR Weight],4)*$AG1168)+(INDEX(Model_Scenarios[GP Weight],4)*$AH1168)+(INDEX(Model_Scenarios[LTV Weight],4)*$AI1168))-(INDEX(Model_Scenarios[LTV Weight],4)*$AP1168)-(INDEX(Model_Scenarios[GP Weight],4)*($AS1168+$AV1168+$AY1168))</f>
        <v>2.2012751181342067</v>
      </c>
      <c r="BD1168">
        <f>INDEX(Model_Assumptions[Values],9)*((INDEX(Model_Scenarios[GR Weight],5)*$AG1168)+(INDEX(Model_Scenarios[GP Weight],5)*$AH1168)+(INDEX(Model_Scenarios[LTV Weight],5)*$AI1168))-(INDEX(Model_Scenarios[LTV Weight],5)*$AP1168)-(INDEX(Model_Scenarios[GP Weight],5)*($AS1168+$AV1168+$AY1168))</f>
        <v>2.2430255816112705</v>
      </c>
    </row>
    <row r="1169" spans="1:56" x14ac:dyDescent="0.25">
      <c r="A1169">
        <v>1168</v>
      </c>
      <c r="B1169">
        <v>24</v>
      </c>
      <c r="C1169" s="3">
        <v>18</v>
      </c>
      <c r="D1169" s="4">
        <v>0.34</v>
      </c>
      <c r="E1169" t="str">
        <v>SKU-1030</v>
      </c>
      <c r="F1169" t="str">
        <v>Raise</v>
      </c>
      <c r="G1169" t="str">
        <v>Full</v>
      </c>
      <c r="H1169">
        <v>54.64</v>
      </c>
      <c r="I1169">
        <v>20.32</v>
      </c>
      <c r="J1169">
        <v>55</v>
      </c>
      <c r="K1169">
        <v>3005.2</v>
      </c>
      <c r="L1169">
        <v>1887.6</v>
      </c>
      <c r="M1169">
        <v>0.62811127379209375</v>
      </c>
      <c r="N1169">
        <v>68.209095073095426</v>
      </c>
      <c r="O1169">
        <v>405.25475365476996</v>
      </c>
      <c r="P1169">
        <v>506.85475365477032</v>
      </c>
      <c r="Q1169">
        <v>2363.2455169389877</v>
      </c>
      <c r="R1169">
        <v>1896.2231885915212</v>
      </c>
      <c r="S1169">
        <v>1</v>
      </c>
      <c r="T1169">
        <f t="shared" si="414"/>
        <v>59.253492324852445</v>
      </c>
      <c r="U1169">
        <f t="shared" si="415"/>
        <v>8.4434339766699201E-2</v>
      </c>
      <c r="V1169">
        <f>IF($F1169="Reduce", INDEX(Model_Assumptions[Values], 2), INDEX(Model_Assumptions[Values], 1))</f>
        <v>-0.4</v>
      </c>
      <c r="W1169">
        <f t="shared" si="416"/>
        <v>53.142444525132618</v>
      </c>
      <c r="X1169">
        <f t="shared" si="429"/>
        <v>3148.8754287938423</v>
      </c>
      <c r="Y1169">
        <f t="shared" si="417"/>
        <v>2069.0209560431476</v>
      </c>
      <c r="Z1169">
        <f t="shared" si="418"/>
        <v>143.67542879384246</v>
      </c>
      <c r="AA1169">
        <f t="shared" si="419"/>
        <v>181.42095604314773</v>
      </c>
      <c r="AB1169">
        <f t="shared" si="430"/>
        <v>0.65706662674670291</v>
      </c>
      <c r="AC1169">
        <f t="shared" si="420"/>
        <v>2.8955352954609159E-2</v>
      </c>
      <c r="AD1169">
        <f t="shared" si="421"/>
        <v>2.8955352954609159E-2</v>
      </c>
      <c r="AE1169">
        <f t="shared" si="422"/>
        <v>0.33999999999999997</v>
      </c>
      <c r="AF1169">
        <f t="shared" si="431"/>
        <v>1251.5073044704041</v>
      </c>
      <c r="AG1169">
        <f t="shared" si="423"/>
        <v>0.35453113750822834</v>
      </c>
      <c r="AH1169">
        <f t="shared" si="424"/>
        <v>0.35793480229785402</v>
      </c>
      <c r="AI1169">
        <f t="shared" si="432"/>
        <v>0.66</v>
      </c>
      <c r="AJ1169">
        <f>MAX(0, $R1169 - $AA1169) * INDEX(Model_Assumptions[Values], 7)</f>
        <v>3429.6044650967469</v>
      </c>
      <c r="AK1169">
        <f>MAX(0, INDEX(Model_Assumptions[Values], 4) - $AD1169)</f>
        <v>2.1044647045390844E-2</v>
      </c>
      <c r="AL1169">
        <f>MAX(0, INDEX(Model_Assumptions[Values], 5) - $AC1169)</f>
        <v>0</v>
      </c>
      <c r="AM1169">
        <f>INDEX(Model_Assumptions[Values], 6) * MAX(0, INDEX(Model_Assumptions[Values], 3) - $AB1169)^2</f>
        <v>0</v>
      </c>
      <c r="AN1169">
        <f t="shared" si="425"/>
        <v>3292.7753767341433</v>
      </c>
      <c r="AO1169" cm="1">
        <f t="array" ref="AO1169">IFERROR(STDEV(IF($E$2:$E$2201=$E1169, $AJ$2:$AJ$2201)), 0)</f>
        <v>283.6885008354231</v>
      </c>
      <c r="AP1169">
        <f t="shared" si="433"/>
        <v>0.48232158850168783</v>
      </c>
      <c r="AQ1169">
        <f t="shared" si="426"/>
        <v>1.5388811872070385E-2</v>
      </c>
      <c r="AR1169" cm="1">
        <f t="array" ref="AR1169">IFERROR(STDEV(IF($E$2:$E$2201=$E1169, $AK$2:$AK$2201)), 0)</f>
        <v>1.6680539088280828E-2</v>
      </c>
      <c r="AS1169">
        <f t="shared" si="434"/>
        <v>0.33906788883664157</v>
      </c>
      <c r="AT1169">
        <f t="shared" si="427"/>
        <v>2.4509113760587294E-3</v>
      </c>
      <c r="AU1169" cm="1">
        <f t="array" ref="AU1169">IFERROR(STDEV(IF($E$2:$E$2201=$E1169, $AL$2:$AL$2201)), 0)</f>
        <v>5.3254199115535051E-3</v>
      </c>
      <c r="AV1169">
        <f t="shared" si="435"/>
        <v>-0.46022875505863381</v>
      </c>
      <c r="AW1169">
        <f t="shared" si="428"/>
        <v>0</v>
      </c>
      <c r="AX1169" cm="1">
        <f t="array" ref="AX1169">IFERROR(STDEV(IF($E$2:$E$2201=$E1169, $AM$2:$AM$2201)), 0)</f>
        <v>0</v>
      </c>
      <c r="AY1169">
        <f t="shared" si="436"/>
        <v>-0.46022875505863381</v>
      </c>
      <c r="AZ1169">
        <f>INDEX(Model_Assumptions[Values],9)*((INDEX(Model_Scenarios[GR Weight],1)*$AG1169)+(INDEX(Model_Scenarios[GP Weight],1)*$AH1169)+(INDEX(Model_Scenarios[LTV Weight],1)*$AI1169))-(INDEX(Model_Scenarios[LTV Weight],1)*$AP1169)-(INDEX(Model_Scenarios[GP Weight],1)*($AS1169+$AV1169+$AY1169))</f>
        <v>2.6685146612297532</v>
      </c>
      <c r="BA1169">
        <f>INDEX(Model_Assumptions[Values],9)*((INDEX(Model_Scenarios[GR Weight],2)*$AG1169)+(INDEX(Model_Scenarios[GP Weight],2)*$AH1169)+(INDEX(Model_Scenarios[LTV Weight],2)*$AI1169))-(INDEX(Model_Scenarios[LTV Weight],2)*$AP1169)-(INDEX(Model_Scenarios[GP Weight],2)*($AS1169+$AV1169+$AY1169))</f>
        <v>2.5716020471590539</v>
      </c>
      <c r="BB1169">
        <f>INDEX(Model_Assumptions[Values],9)*((INDEX(Model_Scenarios[GR Weight],3)*$AG1169)+(INDEX(Model_Scenarios[GP Weight],3)*$AH1169)+(INDEX(Model_Scenarios[LTV Weight],3)*$AI1169))-(INDEX(Model_Scenarios[LTV Weight],3)*$AP1169)-(INDEX(Model_Scenarios[GP Weight],3)*($AS1169+$AV1169+$AY1169))</f>
        <v>2.4001075579540743</v>
      </c>
      <c r="BC1169">
        <f>INDEX(Model_Assumptions[Values],9)*((INDEX(Model_Scenarios[GR Weight],4)*$AG1169)+(INDEX(Model_Scenarios[GP Weight],4)*$AH1169)+(INDEX(Model_Scenarios[LTV Weight],4)*$AI1169))-(INDEX(Model_Scenarios[LTV Weight],4)*$AP1169)-(INDEX(Model_Scenarios[GP Weight],4)*($AS1169+$AV1169+$AY1169))</f>
        <v>2.2956052855583571</v>
      </c>
      <c r="BD1169">
        <f>INDEX(Model_Assumptions[Values],9)*((INDEX(Model_Scenarios[GR Weight],5)*$AG1169)+(INDEX(Model_Scenarios[GP Weight],5)*$AH1169)+(INDEX(Model_Scenarios[LTV Weight],5)*$AI1169))-(INDEX(Model_Scenarios[LTV Weight],5)*$AP1169)-(INDEX(Model_Scenarios[GP Weight],5)*($AS1169+$AV1169+$AY1169))</f>
        <v>2.3630357384062495</v>
      </c>
    </row>
    <row r="1170" spans="1:56" x14ac:dyDescent="0.25">
      <c r="A1170">
        <v>1169</v>
      </c>
      <c r="B1170">
        <v>24</v>
      </c>
      <c r="C1170" s="3">
        <v>19</v>
      </c>
      <c r="D1170" s="4">
        <v>0.36</v>
      </c>
      <c r="E1170" t="str">
        <v>SKU-1030</v>
      </c>
      <c r="F1170" t="str">
        <v>Raise</v>
      </c>
      <c r="G1170" t="str">
        <v>Full</v>
      </c>
      <c r="H1170">
        <v>54.64</v>
      </c>
      <c r="I1170">
        <v>20.32</v>
      </c>
      <c r="J1170">
        <v>55</v>
      </c>
      <c r="K1170">
        <v>3005.2</v>
      </c>
      <c r="L1170">
        <v>1887.6</v>
      </c>
      <c r="M1170">
        <v>0.62811127379209375</v>
      </c>
      <c r="N1170">
        <v>68.209095073095426</v>
      </c>
      <c r="O1170">
        <v>405.25475365476996</v>
      </c>
      <c r="P1170">
        <v>506.85475365477032</v>
      </c>
      <c r="Q1170">
        <v>2363.2455169389877</v>
      </c>
      <c r="R1170">
        <v>1896.2231885915212</v>
      </c>
      <c r="S1170">
        <v>1</v>
      </c>
      <c r="T1170">
        <f t="shared" si="414"/>
        <v>59.524874226314353</v>
      </c>
      <c r="U1170">
        <f t="shared" si="415"/>
        <v>8.9401065635328555E-2</v>
      </c>
      <c r="V1170">
        <f>IF($F1170="Reduce", INDEX(Model_Assumptions[Values], 2), INDEX(Model_Assumptions[Values], 1))</f>
        <v>-0.4</v>
      </c>
      <c r="W1170">
        <f t="shared" si="416"/>
        <v>53.033176556022774</v>
      </c>
      <c r="X1170">
        <f t="shared" si="429"/>
        <v>3156.7931643191787</v>
      </c>
      <c r="Y1170">
        <f t="shared" si="417"/>
        <v>2079.1590167007962</v>
      </c>
      <c r="Z1170">
        <f t="shared" si="418"/>
        <v>151.59316431917887</v>
      </c>
      <c r="AA1170">
        <f t="shared" si="419"/>
        <v>191.55901670079629</v>
      </c>
      <c r="AB1170">
        <f t="shared" si="430"/>
        <v>0.65863010608400296</v>
      </c>
      <c r="AC1170">
        <f t="shared" si="420"/>
        <v>3.0518832291909215E-2</v>
      </c>
      <c r="AD1170">
        <f t="shared" si="421"/>
        <v>3.0518832291909215E-2</v>
      </c>
      <c r="AE1170">
        <f t="shared" si="422"/>
        <v>0.35999999999999993</v>
      </c>
      <c r="AF1170">
        <f t="shared" si="431"/>
        <v>1213.5828406985738</v>
      </c>
      <c r="AG1170">
        <f t="shared" si="423"/>
        <v>0.37406881215345017</v>
      </c>
      <c r="AH1170">
        <f t="shared" si="424"/>
        <v>0.37793670734963897</v>
      </c>
      <c r="AI1170">
        <f t="shared" si="432"/>
        <v>0.64000000000000012</v>
      </c>
      <c r="AJ1170">
        <f>MAX(0, $R1170 - $AA1170) * INDEX(Model_Assumptions[Values], 7)</f>
        <v>3409.3283437814498</v>
      </c>
      <c r="AK1170">
        <f>MAX(0, INDEX(Model_Assumptions[Values], 4) - $AD1170)</f>
        <v>1.9481167708090788E-2</v>
      </c>
      <c r="AL1170">
        <f>MAX(0, INDEX(Model_Assumptions[Values], 5) - $AC1170)</f>
        <v>0</v>
      </c>
      <c r="AM1170">
        <f>INDEX(Model_Assumptions[Values], 6) * MAX(0, INDEX(Model_Assumptions[Values], 3) - $AB1170)^2</f>
        <v>0</v>
      </c>
      <c r="AN1170">
        <f t="shared" si="425"/>
        <v>3292.7753767341433</v>
      </c>
      <c r="AO1170" cm="1">
        <f t="array" ref="AO1170">IFERROR(STDEV(IF($E$2:$E$2201=$E1170, $AJ$2:$AJ$2201)), 0)</f>
        <v>283.6885008354231</v>
      </c>
      <c r="AP1170">
        <f t="shared" si="433"/>
        <v>0.41084840134187423</v>
      </c>
      <c r="AQ1170">
        <f t="shared" si="426"/>
        <v>1.5388811872070385E-2</v>
      </c>
      <c r="AR1170" cm="1">
        <f t="array" ref="AR1170">IFERROR(STDEV(IF($E$2:$E$2201=$E1170, $AK$2:$AK$2201)), 0)</f>
        <v>1.6680539088280828E-2</v>
      </c>
      <c r="AS1170">
        <f t="shared" si="434"/>
        <v>0.24533714494248876</v>
      </c>
      <c r="AT1170">
        <f t="shared" si="427"/>
        <v>2.4509113760587294E-3</v>
      </c>
      <c r="AU1170" cm="1">
        <f t="array" ref="AU1170">IFERROR(STDEV(IF($E$2:$E$2201=$E1170, $AL$2:$AL$2201)), 0)</f>
        <v>5.3254199115535051E-3</v>
      </c>
      <c r="AV1170">
        <f t="shared" si="435"/>
        <v>-0.46022875505863381</v>
      </c>
      <c r="AW1170">
        <f t="shared" si="428"/>
        <v>0</v>
      </c>
      <c r="AX1170" cm="1">
        <f t="array" ref="AX1170">IFERROR(STDEV(IF($E$2:$E$2201=$E1170, $AM$2:$AM$2201)), 0)</f>
        <v>0</v>
      </c>
      <c r="AY1170">
        <f t="shared" si="436"/>
        <v>-0.46022875505863381</v>
      </c>
      <c r="AZ1170">
        <f>INDEX(Model_Assumptions[Values],9)*((INDEX(Model_Scenarios[GR Weight],1)*$AG1170)+(INDEX(Model_Scenarios[GP Weight],1)*$AH1170)+(INDEX(Model_Scenarios[LTV Weight],1)*$AI1170))-(INDEX(Model_Scenarios[LTV Weight],1)*$AP1170)-(INDEX(Model_Scenarios[GP Weight],1)*($AS1170+$AV1170+$AY1170))</f>
        <v>2.6748360751955236</v>
      </c>
      <c r="BA1170">
        <f>INDEX(Model_Assumptions[Values],9)*((INDEX(Model_Scenarios[GR Weight],2)*$AG1170)+(INDEX(Model_Scenarios[GP Weight],2)*$AH1170)+(INDEX(Model_Scenarios[LTV Weight],2)*$AI1170))-(INDEX(Model_Scenarios[LTV Weight],2)*$AP1170)-(INDEX(Model_Scenarios[GP Weight],2)*($AS1170+$AV1170+$AY1170))</f>
        <v>2.6064609286274649</v>
      </c>
      <c r="BB1170">
        <f>INDEX(Model_Assumptions[Values],9)*((INDEX(Model_Scenarios[GR Weight],3)*$AG1170)+(INDEX(Model_Scenarios[GP Weight],3)*$AH1170)+(INDEX(Model_Scenarios[LTV Weight],3)*$AI1170))-(INDEX(Model_Scenarios[LTV Weight],3)*$AP1170)-(INDEX(Model_Scenarios[GP Weight],3)*($AS1170+$AV1170+$AY1170))</f>
        <v>2.4809280203281037</v>
      </c>
      <c r="BC1170">
        <f>INDEX(Model_Assumptions[Values],9)*((INDEX(Model_Scenarios[GR Weight],4)*$AG1170)+(INDEX(Model_Scenarios[GP Weight],4)*$AH1170)+(INDEX(Model_Scenarios[LTV Weight],4)*$AI1170))-(INDEX(Model_Scenarios[LTV Weight],4)*$AP1170)-(INDEX(Model_Scenarios[GP Weight],4)*($AS1170+$AV1170+$AY1170))</f>
        <v>2.3890472665390168</v>
      </c>
      <c r="BD1170">
        <f>INDEX(Model_Assumptions[Values],9)*((INDEX(Model_Scenarios[GR Weight],5)*$AG1170)+(INDEX(Model_Scenarios[GP Weight],5)*$AH1170)+(INDEX(Model_Scenarios[LTV Weight],5)*$AI1170))-(INDEX(Model_Scenarios[LTV Weight],5)*$AP1170)-(INDEX(Model_Scenarios[GP Weight],5)*($AS1170+$AV1170+$AY1170))</f>
        <v>2.4819988578756171</v>
      </c>
    </row>
    <row r="1171" spans="1:56" x14ac:dyDescent="0.25">
      <c r="A1171">
        <v>1170</v>
      </c>
      <c r="B1171">
        <v>24</v>
      </c>
      <c r="C1171" s="3">
        <v>20</v>
      </c>
      <c r="D1171" s="4">
        <v>0.38</v>
      </c>
      <c r="E1171" t="str">
        <v>SKU-1030</v>
      </c>
      <c r="F1171" t="str">
        <v>Raise</v>
      </c>
      <c r="G1171" t="str">
        <v>Full</v>
      </c>
      <c r="H1171">
        <v>54.64</v>
      </c>
      <c r="I1171">
        <v>20.32</v>
      </c>
      <c r="J1171">
        <v>55</v>
      </c>
      <c r="K1171">
        <v>3005.2</v>
      </c>
      <c r="L1171">
        <v>1887.6</v>
      </c>
      <c r="M1171">
        <v>0.62811127379209375</v>
      </c>
      <c r="N1171">
        <v>68.209095073095426</v>
      </c>
      <c r="O1171">
        <v>405.25475365476996</v>
      </c>
      <c r="P1171">
        <v>506.85475365477032</v>
      </c>
      <c r="Q1171">
        <v>2363.2455169389877</v>
      </c>
      <c r="R1171">
        <v>1896.2231885915212</v>
      </c>
      <c r="S1171">
        <v>1</v>
      </c>
      <c r="T1171">
        <f t="shared" si="414"/>
        <v>59.79625612777626</v>
      </c>
      <c r="U1171">
        <f t="shared" si="415"/>
        <v>9.4367791503957896E-2</v>
      </c>
      <c r="V1171">
        <f>IF($F1171="Reduce", INDEX(Model_Assumptions[Values], 2), INDEX(Model_Assumptions[Values], 1))</f>
        <v>-0.4</v>
      </c>
      <c r="W1171">
        <f t="shared" si="416"/>
        <v>52.92390858691293</v>
      </c>
      <c r="X1171">
        <f t="shared" si="429"/>
        <v>3164.6515931460631</v>
      </c>
      <c r="Y1171">
        <f t="shared" si="417"/>
        <v>2089.2377706599923</v>
      </c>
      <c r="Z1171">
        <f t="shared" si="418"/>
        <v>159.45159314606326</v>
      </c>
      <c r="AA1171">
        <f t="shared" si="419"/>
        <v>201.63777065999238</v>
      </c>
      <c r="AB1171">
        <f t="shared" si="430"/>
        <v>0.66017939389752101</v>
      </c>
      <c r="AC1171">
        <f t="shared" si="420"/>
        <v>3.2068120105427256E-2</v>
      </c>
      <c r="AD1171">
        <f t="shared" si="421"/>
        <v>3.2068120105427256E-2</v>
      </c>
      <c r="AE1171">
        <f t="shared" si="422"/>
        <v>0.37999999999999984</v>
      </c>
      <c r="AF1171">
        <f t="shared" si="431"/>
        <v>1175.6583769267434</v>
      </c>
      <c r="AG1171">
        <f t="shared" si="423"/>
        <v>0.39346014255985146</v>
      </c>
      <c r="AH1171">
        <f t="shared" si="424"/>
        <v>0.39782160314379178</v>
      </c>
      <c r="AI1171">
        <f t="shared" si="432"/>
        <v>0.62000000000000011</v>
      </c>
      <c r="AJ1171">
        <f>MAX(0, $R1171 - $AA1171) * INDEX(Model_Assumptions[Values], 7)</f>
        <v>3389.1708358630576</v>
      </c>
      <c r="AK1171">
        <f>MAX(0, INDEX(Model_Assumptions[Values], 4) - $AD1171)</f>
        <v>1.7931879894572747E-2</v>
      </c>
      <c r="AL1171">
        <f>MAX(0, INDEX(Model_Assumptions[Values], 5) - $AC1171)</f>
        <v>0</v>
      </c>
      <c r="AM1171">
        <f>INDEX(Model_Assumptions[Values], 6) * MAX(0, INDEX(Model_Assumptions[Values], 3) - $AB1171)^2</f>
        <v>0</v>
      </c>
      <c r="AN1171">
        <f t="shared" si="425"/>
        <v>3292.7753767341433</v>
      </c>
      <c r="AO1171" cm="1">
        <f t="array" ref="AO1171">IFERROR(STDEV(IF($E$2:$E$2201=$E1171, $AJ$2:$AJ$2201)), 0)</f>
        <v>283.6885008354231</v>
      </c>
      <c r="AP1171">
        <f t="shared" si="433"/>
        <v>0.33979332558437569</v>
      </c>
      <c r="AQ1171">
        <f t="shared" si="426"/>
        <v>1.5388811872070385E-2</v>
      </c>
      <c r="AR1171" cm="1">
        <f t="array" ref="AR1171">IFERROR(STDEV(IF($E$2:$E$2201=$E1171, $AK$2:$AK$2201)), 0)</f>
        <v>1.6680539088280828E-2</v>
      </c>
      <c r="AS1171">
        <f t="shared" si="434"/>
        <v>0.15245718432979385</v>
      </c>
      <c r="AT1171">
        <f t="shared" si="427"/>
        <v>2.4509113760587294E-3</v>
      </c>
      <c r="AU1171" cm="1">
        <f t="array" ref="AU1171">IFERROR(STDEV(IF($E$2:$E$2201=$E1171, $AL$2:$AL$2201)), 0)</f>
        <v>5.3254199115535051E-3</v>
      </c>
      <c r="AV1171">
        <f t="shared" si="435"/>
        <v>-0.46022875505863381</v>
      </c>
      <c r="AW1171">
        <f t="shared" si="428"/>
        <v>0</v>
      </c>
      <c r="AX1171" cm="1">
        <f t="array" ref="AX1171">IFERROR(STDEV(IF($E$2:$E$2201=$E1171, $AM$2:$AM$2201)), 0)</f>
        <v>0</v>
      </c>
      <c r="AY1171">
        <f t="shared" si="436"/>
        <v>-0.46022875505863381</v>
      </c>
      <c r="AZ1171">
        <f>INDEX(Model_Assumptions[Values],9)*((INDEX(Model_Scenarios[GR Weight],1)*$AG1171)+(INDEX(Model_Scenarios[GP Weight],1)*$AH1171)+(INDEX(Model_Scenarios[LTV Weight],1)*$AI1171))-(INDEX(Model_Scenarios[LTV Weight],1)*$AP1171)-(INDEX(Model_Scenarios[GP Weight],1)*($AS1171+$AV1171+$AY1171))</f>
        <v>2.6806062449630694</v>
      </c>
      <c r="BA1171">
        <f>INDEX(Model_Assumptions[Values],9)*((INDEX(Model_Scenarios[GR Weight],2)*$AG1171)+(INDEX(Model_Scenarios[GP Weight],2)*$AH1171)+(INDEX(Model_Scenarios[LTV Weight],2)*$AI1171))-(INDEX(Model_Scenarios[LTV Weight],2)*$AP1171)-(INDEX(Model_Scenarios[GP Weight],2)*($AS1171+$AV1171+$AY1171))</f>
        <v>2.6406511135913315</v>
      </c>
      <c r="BB1171">
        <f>INDEX(Model_Assumptions[Values],9)*((INDEX(Model_Scenarios[GR Weight],3)*$AG1171)+(INDEX(Model_Scenarios[GP Weight],3)*$AH1171)+(INDEX(Model_Scenarios[LTV Weight],3)*$AI1171))-(INDEX(Model_Scenarios[LTV Weight],3)*$AP1171)-(INDEX(Model_Scenarios[GP Weight],3)*($AS1171+$AV1171+$AY1171))</f>
        <v>2.5608957674933159</v>
      </c>
      <c r="BC1171">
        <f>INDEX(Model_Assumptions[Values],9)*((INDEX(Model_Scenarios[GR Weight],4)*$AG1171)+(INDEX(Model_Scenarios[GP Weight],4)*$AH1171)+(INDEX(Model_Scenarios[LTV Weight],4)*$AI1171))-(INDEX(Model_Scenarios[LTV Weight],4)*$AP1171)-(INDEX(Model_Scenarios[GP Weight],4)*($AS1171+$AV1171+$AY1171))</f>
        <v>2.4816051713316791</v>
      </c>
      <c r="BD1171">
        <f>INDEX(Model_Assumptions[Values],9)*((INDEX(Model_Scenarios[GR Weight],5)*$AG1171)+(INDEX(Model_Scenarios[GP Weight],5)*$AH1171)+(INDEX(Model_Scenarios[LTV Weight],5)*$AI1171))-(INDEX(Model_Scenarios[LTV Weight],5)*$AP1171)-(INDEX(Model_Scenarios[GP Weight],5)*($AS1171+$AV1171+$AY1171))</f>
        <v>2.5999213989922958</v>
      </c>
    </row>
    <row r="1172" spans="1:56" x14ac:dyDescent="0.25">
      <c r="A1172">
        <v>1171</v>
      </c>
      <c r="B1172">
        <v>24</v>
      </c>
      <c r="C1172" s="3">
        <v>21</v>
      </c>
      <c r="D1172" s="4">
        <v>0.4</v>
      </c>
      <c r="E1172" t="str">
        <v>SKU-1030</v>
      </c>
      <c r="F1172" t="str">
        <v>Raise</v>
      </c>
      <c r="G1172" t="str">
        <v>Full</v>
      </c>
      <c r="H1172">
        <v>54.64</v>
      </c>
      <c r="I1172">
        <v>20.32</v>
      </c>
      <c r="J1172">
        <v>55</v>
      </c>
      <c r="K1172">
        <v>3005.2</v>
      </c>
      <c r="L1172">
        <v>1887.6</v>
      </c>
      <c r="M1172">
        <v>0.62811127379209375</v>
      </c>
      <c r="N1172">
        <v>68.209095073095426</v>
      </c>
      <c r="O1172">
        <v>405.25475365476996</v>
      </c>
      <c r="P1172">
        <v>506.85475365477032</v>
      </c>
      <c r="Q1172">
        <v>2363.2455169389877</v>
      </c>
      <c r="R1172">
        <v>1896.2231885915212</v>
      </c>
      <c r="S1172">
        <v>1</v>
      </c>
      <c r="T1172">
        <f t="shared" si="414"/>
        <v>60.067638029238168</v>
      </c>
      <c r="U1172">
        <f t="shared" si="415"/>
        <v>9.933451737258725E-2</v>
      </c>
      <c r="V1172">
        <f>IF($F1172="Reduce", INDEX(Model_Assumptions[Values], 2), INDEX(Model_Assumptions[Values], 1))</f>
        <v>-0.4</v>
      </c>
      <c r="W1172">
        <f t="shared" si="416"/>
        <v>52.814640617803079</v>
      </c>
      <c r="X1172">
        <f t="shared" si="429"/>
        <v>3172.450715274495</v>
      </c>
      <c r="Y1172">
        <f t="shared" si="417"/>
        <v>2099.2572179207364</v>
      </c>
      <c r="Z1172">
        <f t="shared" si="418"/>
        <v>167.25071527449518</v>
      </c>
      <c r="AA1172">
        <f t="shared" si="419"/>
        <v>211.65721792073646</v>
      </c>
      <c r="AB1172">
        <f t="shared" si="430"/>
        <v>0.66171468253655719</v>
      </c>
      <c r="AC1172">
        <f t="shared" si="420"/>
        <v>3.3603408744463437E-2</v>
      </c>
      <c r="AD1172">
        <f t="shared" si="421"/>
        <v>3.3603408744463437E-2</v>
      </c>
      <c r="AE1172">
        <f t="shared" si="422"/>
        <v>0.3999999999999998</v>
      </c>
      <c r="AF1172">
        <f t="shared" si="431"/>
        <v>1137.7339131549131</v>
      </c>
      <c r="AG1172">
        <f t="shared" si="423"/>
        <v>0.41270512872743104</v>
      </c>
      <c r="AH1172">
        <f t="shared" si="424"/>
        <v>0.41758948968031329</v>
      </c>
      <c r="AI1172">
        <f t="shared" si="432"/>
        <v>0.6000000000000002</v>
      </c>
      <c r="AJ1172">
        <f>MAX(0, $R1172 - $AA1172) * INDEX(Model_Assumptions[Values], 7)</f>
        <v>3369.1319413415695</v>
      </c>
      <c r="AK1172">
        <f>MAX(0, INDEX(Model_Assumptions[Values], 4) - $AD1172)</f>
        <v>1.6396591255536566E-2</v>
      </c>
      <c r="AL1172">
        <f>MAX(0, INDEX(Model_Assumptions[Values], 5) - $AC1172)</f>
        <v>0</v>
      </c>
      <c r="AM1172">
        <f>INDEX(Model_Assumptions[Values], 6) * MAX(0, INDEX(Model_Assumptions[Values], 3) - $AB1172)^2</f>
        <v>0</v>
      </c>
      <c r="AN1172">
        <f t="shared" si="425"/>
        <v>3292.7753767341433</v>
      </c>
      <c r="AO1172" cm="1">
        <f t="array" ref="AO1172">IFERROR(STDEV(IF($E$2:$E$2201=$E1172, $AJ$2:$AJ$2201)), 0)</f>
        <v>283.6885008354231</v>
      </c>
      <c r="AP1172">
        <f t="shared" si="433"/>
        <v>0.26915636122918896</v>
      </c>
      <c r="AQ1172">
        <f t="shared" si="426"/>
        <v>1.5388811872070385E-2</v>
      </c>
      <c r="AR1172" cm="1">
        <f t="array" ref="AR1172">IFERROR(STDEV(IF($E$2:$E$2201=$E1172, $AK$2:$AK$2201)), 0)</f>
        <v>1.6680539088280828E-2</v>
      </c>
      <c r="AS1172">
        <f t="shared" si="434"/>
        <v>6.041647563862082E-2</v>
      </c>
      <c r="AT1172">
        <f t="shared" si="427"/>
        <v>2.4509113760587294E-3</v>
      </c>
      <c r="AU1172" cm="1">
        <f t="array" ref="AU1172">IFERROR(STDEV(IF($E$2:$E$2201=$E1172, $AL$2:$AL$2201)), 0)</f>
        <v>5.3254199115535051E-3</v>
      </c>
      <c r="AV1172">
        <f t="shared" si="435"/>
        <v>-0.46022875505863381</v>
      </c>
      <c r="AW1172">
        <f t="shared" si="428"/>
        <v>0</v>
      </c>
      <c r="AX1172" cm="1">
        <f t="array" ref="AX1172">IFERROR(STDEV(IF($E$2:$E$2201=$E1172, $AM$2:$AM$2201)), 0)</f>
        <v>0</v>
      </c>
      <c r="AY1172">
        <f t="shared" si="436"/>
        <v>-0.46022875505863381</v>
      </c>
      <c r="AZ1172">
        <f>INDEX(Model_Assumptions[Values],9)*((INDEX(Model_Scenarios[GR Weight],1)*$AG1172)+(INDEX(Model_Scenarios[GP Weight],1)*$AH1172)+(INDEX(Model_Scenarios[LTV Weight],1)*$AI1172))-(INDEX(Model_Scenarios[LTV Weight],1)*$AP1172)-(INDEX(Model_Scenarios[GP Weight],1)*($AS1172+$AV1172+$AY1172))</f>
        <v>2.6858263236683868</v>
      </c>
      <c r="BA1172">
        <f>INDEX(Model_Assumptions[Values],9)*((INDEX(Model_Scenarios[GR Weight],2)*$AG1172)+(INDEX(Model_Scenarios[GP Weight],2)*$AH1172)+(INDEX(Model_Scenarios[LTV Weight],2)*$AI1172))-(INDEX(Model_Scenarios[LTV Weight],2)*$AP1172)-(INDEX(Model_Scenarios[GP Weight],2)*($AS1172+$AV1172+$AY1172))</f>
        <v>2.6741749083226436</v>
      </c>
      <c r="BB1172">
        <f>INDEX(Model_Assumptions[Values],9)*((INDEX(Model_Scenarios[GR Weight],3)*$AG1172)+(INDEX(Model_Scenarios[GP Weight],3)*$AH1172)+(INDEX(Model_Scenarios[LTV Weight],3)*$AI1172))-(INDEX(Model_Scenarios[LTV Weight],3)*$AP1172)-(INDEX(Model_Scenarios[GP Weight],3)*($AS1172+$AV1172+$AY1172))</f>
        <v>2.6400148354256885</v>
      </c>
      <c r="BC1172">
        <f>INDEX(Model_Assumptions[Values],9)*((INDEX(Model_Scenarios[GR Weight],4)*$AG1172)+(INDEX(Model_Scenarios[GP Weight],4)*$AH1172)+(INDEX(Model_Scenarios[LTV Weight],4)*$AI1172))-(INDEX(Model_Scenarios[LTV Weight],4)*$AP1172)-(INDEX(Model_Scenarios[GP Weight],4)*($AS1172+$AV1172+$AY1172))</f>
        <v>2.5732830359123224</v>
      </c>
      <c r="BD1172">
        <f>INDEX(Model_Assumptions[Values],9)*((INDEX(Model_Scenarios[GR Weight],5)*$AG1172)+(INDEX(Model_Scenarios[GP Weight],5)*$AH1172)+(INDEX(Model_Scenarios[LTV Weight],5)*$AI1172))-(INDEX(Model_Scenarios[LTV Weight],5)*$AP1172)-(INDEX(Model_Scenarios[GP Weight],5)*($AS1172+$AV1172+$AY1172))</f>
        <v>2.7168097040042514</v>
      </c>
    </row>
    <row r="1173" spans="1:56" x14ac:dyDescent="0.25">
      <c r="A1173">
        <v>1172</v>
      </c>
      <c r="B1173">
        <v>24</v>
      </c>
      <c r="C1173" s="3">
        <v>22</v>
      </c>
      <c r="D1173" s="4">
        <v>0.42</v>
      </c>
      <c r="E1173" t="str">
        <v>SKU-1030</v>
      </c>
      <c r="F1173" t="str">
        <v>Raise</v>
      </c>
      <c r="G1173" t="str">
        <v>Full</v>
      </c>
      <c r="H1173">
        <v>54.64</v>
      </c>
      <c r="I1173">
        <v>20.32</v>
      </c>
      <c r="J1173">
        <v>55</v>
      </c>
      <c r="K1173">
        <v>3005.2</v>
      </c>
      <c r="L1173">
        <v>1887.6</v>
      </c>
      <c r="M1173">
        <v>0.62811127379209375</v>
      </c>
      <c r="N1173">
        <v>68.209095073095426</v>
      </c>
      <c r="O1173">
        <v>405.25475365476996</v>
      </c>
      <c r="P1173">
        <v>506.85475365477032</v>
      </c>
      <c r="Q1173">
        <v>2363.2455169389877</v>
      </c>
      <c r="R1173">
        <v>1896.2231885915212</v>
      </c>
      <c r="S1173">
        <v>1</v>
      </c>
      <c r="T1173">
        <f t="shared" si="414"/>
        <v>60.339019930700076</v>
      </c>
      <c r="U1173">
        <f t="shared" si="415"/>
        <v>0.1043012432412166</v>
      </c>
      <c r="V1173">
        <f>IF($F1173="Reduce", INDEX(Model_Assumptions[Values], 2), INDEX(Model_Assumptions[Values], 1))</f>
        <v>-0.4</v>
      </c>
      <c r="W1173">
        <f t="shared" si="416"/>
        <v>52.705372648693235</v>
      </c>
      <c r="X1173">
        <f t="shared" si="429"/>
        <v>3180.1905307044758</v>
      </c>
      <c r="Y1173">
        <f t="shared" si="417"/>
        <v>2109.2173584830293</v>
      </c>
      <c r="Z1173">
        <f t="shared" si="418"/>
        <v>174.99053070447599</v>
      </c>
      <c r="AA1173">
        <f t="shared" si="419"/>
        <v>221.61735848302942</v>
      </c>
      <c r="AB1173">
        <f t="shared" si="430"/>
        <v>0.66323616088995629</v>
      </c>
      <c r="AC1173">
        <f t="shared" si="420"/>
        <v>3.5124887097862545E-2</v>
      </c>
      <c r="AD1173">
        <f t="shared" si="421"/>
        <v>3.5124887097862545E-2</v>
      </c>
      <c r="AE1173">
        <f t="shared" si="422"/>
        <v>0.41999999999999971</v>
      </c>
      <c r="AF1173">
        <f t="shared" si="431"/>
        <v>1099.8094493830829</v>
      </c>
      <c r="AG1173">
        <f t="shared" si="423"/>
        <v>0.4318037706561923</v>
      </c>
      <c r="AH1173">
        <f t="shared" si="424"/>
        <v>0.43724036695920537</v>
      </c>
      <c r="AI1173">
        <f t="shared" si="432"/>
        <v>0.58000000000000029</v>
      </c>
      <c r="AJ1173">
        <f>MAX(0, $R1173 - $AA1173) * INDEX(Model_Assumptions[Values], 7)</f>
        <v>3349.2116602169835</v>
      </c>
      <c r="AK1173">
        <f>MAX(0, INDEX(Model_Assumptions[Values], 4) - $AD1173)</f>
        <v>1.4875112902137458E-2</v>
      </c>
      <c r="AL1173">
        <f>MAX(0, INDEX(Model_Assumptions[Values], 5) - $AC1173)</f>
        <v>0</v>
      </c>
      <c r="AM1173">
        <f>INDEX(Model_Assumptions[Values], 6) * MAX(0, INDEX(Model_Assumptions[Values], 3) - $AB1173)^2</f>
        <v>0</v>
      </c>
      <c r="AN1173">
        <f t="shared" si="425"/>
        <v>3292.7753767341433</v>
      </c>
      <c r="AO1173" cm="1">
        <f t="array" ref="AO1173">IFERROR(STDEV(IF($E$2:$E$2201=$E1173, $AJ$2:$AJ$2201)), 0)</f>
        <v>283.6885008354231</v>
      </c>
      <c r="AP1173">
        <f t="shared" si="433"/>
        <v>0.1989375082763076</v>
      </c>
      <c r="AQ1173">
        <f t="shared" si="426"/>
        <v>1.5388811872070385E-2</v>
      </c>
      <c r="AR1173" cm="1">
        <f t="array" ref="AR1173">IFERROR(STDEV(IF($E$2:$E$2201=$E1173, $AK$2:$AK$2201)), 0)</f>
        <v>1.6680539088280828E-2</v>
      </c>
      <c r="AS1173">
        <f t="shared" si="434"/>
        <v>-3.0796305036318309E-2</v>
      </c>
      <c r="AT1173">
        <f t="shared" si="427"/>
        <v>2.4509113760587294E-3</v>
      </c>
      <c r="AU1173" cm="1">
        <f t="array" ref="AU1173">IFERROR(STDEV(IF($E$2:$E$2201=$E1173, $AL$2:$AL$2201)), 0)</f>
        <v>5.3254199115535051E-3</v>
      </c>
      <c r="AV1173">
        <f t="shared" si="435"/>
        <v>-0.46022875505863381</v>
      </c>
      <c r="AW1173">
        <f t="shared" si="428"/>
        <v>0</v>
      </c>
      <c r="AX1173" cm="1">
        <f t="array" ref="AX1173">IFERROR(STDEV(IF($E$2:$E$2201=$E1173, $AM$2:$AM$2201)), 0)</f>
        <v>0</v>
      </c>
      <c r="AY1173">
        <f t="shared" si="436"/>
        <v>-0.46022875505863381</v>
      </c>
      <c r="AZ1173">
        <f>INDEX(Model_Assumptions[Values],9)*((INDEX(Model_Scenarios[GR Weight],1)*$AG1173)+(INDEX(Model_Scenarios[GP Weight],1)*$AH1173)+(INDEX(Model_Scenarios[LTV Weight],1)*$AI1173))-(INDEX(Model_Scenarios[LTV Weight],1)*$AP1173)-(INDEX(Model_Scenarios[GP Weight],1)*($AS1173+$AV1173+$AY1173))</f>
        <v>2.6904974437020122</v>
      </c>
      <c r="BA1173">
        <f>INDEX(Model_Assumptions[Values],9)*((INDEX(Model_Scenarios[GR Weight],2)*$AG1173)+(INDEX(Model_Scenarios[GP Weight],2)*$AH1173)+(INDEX(Model_Scenarios[LTV Weight],2)*$AI1173))-(INDEX(Model_Scenarios[LTV Weight],2)*$AP1173)-(INDEX(Model_Scenarios[GP Weight],2)*($AS1173+$AV1173+$AY1173))</f>
        <v>2.7070345776024678</v>
      </c>
      <c r="BB1173">
        <f>INDEX(Model_Assumptions[Values],9)*((INDEX(Model_Scenarios[GR Weight],3)*$AG1173)+(INDEX(Model_Scenarios[GP Weight],3)*$AH1173)+(INDEX(Model_Scenarios[LTV Weight],3)*$AI1173))-(INDEX(Model_Scenarios[LTV Weight],3)*$AP1173)-(INDEX(Model_Scenarios[GP Weight],3)*($AS1173+$AV1173+$AY1173))</f>
        <v>2.7182891874920823</v>
      </c>
      <c r="BC1173">
        <f>INDEX(Model_Assumptions[Values],9)*((INDEX(Model_Scenarios[GR Weight],4)*$AG1173)+(INDEX(Model_Scenarios[GP Weight],4)*$AH1173)+(INDEX(Model_Scenarios[LTV Weight],4)*$AI1173))-(INDEX(Model_Scenarios[LTV Weight],4)*$AP1173)-(INDEX(Model_Scenarios[GP Weight],4)*($AS1173+$AV1173+$AY1173))</f>
        <v>2.6640848236478085</v>
      </c>
      <c r="BD1173">
        <f>INDEX(Model_Assumptions[Values],9)*((INDEX(Model_Scenarios[GR Weight],5)*$AG1173)+(INDEX(Model_Scenarios[GP Weight],5)*$AH1173)+(INDEX(Model_Scenarios[LTV Weight],5)*$AI1173))-(INDEX(Model_Scenarios[LTV Weight],5)*$AP1173)-(INDEX(Model_Scenarios[GP Weight],5)*($AS1173+$AV1173+$AY1173))</f>
        <v>2.8326700010594026</v>
      </c>
    </row>
    <row r="1174" spans="1:56" x14ac:dyDescent="0.25">
      <c r="A1174">
        <v>1173</v>
      </c>
      <c r="B1174">
        <v>24</v>
      </c>
      <c r="C1174" s="3">
        <v>23</v>
      </c>
      <c r="D1174" s="4">
        <v>0.44</v>
      </c>
      <c r="E1174" t="str">
        <v>SKU-1030</v>
      </c>
      <c r="F1174" t="str">
        <v>Raise</v>
      </c>
      <c r="G1174" t="str">
        <v>Full</v>
      </c>
      <c r="H1174">
        <v>54.64</v>
      </c>
      <c r="I1174">
        <v>20.32</v>
      </c>
      <c r="J1174">
        <v>55</v>
      </c>
      <c r="K1174">
        <v>3005.2</v>
      </c>
      <c r="L1174">
        <v>1887.6</v>
      </c>
      <c r="M1174">
        <v>0.62811127379209375</v>
      </c>
      <c r="N1174">
        <v>68.209095073095426</v>
      </c>
      <c r="O1174">
        <v>405.25475365476996</v>
      </c>
      <c r="P1174">
        <v>506.85475365477032</v>
      </c>
      <c r="Q1174">
        <v>2363.2455169389877</v>
      </c>
      <c r="R1174">
        <v>1896.2231885915212</v>
      </c>
      <c r="S1174">
        <v>1</v>
      </c>
      <c r="T1174">
        <f t="shared" si="414"/>
        <v>60.61040183216199</v>
      </c>
      <c r="U1174">
        <f t="shared" si="415"/>
        <v>0.10926796910984608</v>
      </c>
      <c r="V1174">
        <f>IF($F1174="Reduce", INDEX(Model_Assumptions[Values], 2), INDEX(Model_Assumptions[Values], 1))</f>
        <v>-0.4</v>
      </c>
      <c r="W1174">
        <f t="shared" si="416"/>
        <v>52.596104679583384</v>
      </c>
      <c r="X1174">
        <f t="shared" si="429"/>
        <v>3187.8710394360046</v>
      </c>
      <c r="Y1174">
        <f t="shared" si="417"/>
        <v>2119.1181923468703</v>
      </c>
      <c r="Z1174">
        <f t="shared" si="418"/>
        <v>182.67103943600478</v>
      </c>
      <c r="AA1174">
        <f t="shared" si="419"/>
        <v>231.51819234687036</v>
      </c>
      <c r="AB1174">
        <f t="shared" si="430"/>
        <v>0.66474401446357845</v>
      </c>
      <c r="AC1174">
        <f t="shared" si="420"/>
        <v>3.6632740671484698E-2</v>
      </c>
      <c r="AD1174">
        <f t="shared" si="421"/>
        <v>3.6632740671484698E-2</v>
      </c>
      <c r="AE1174">
        <f t="shared" si="422"/>
        <v>0.44000000000000017</v>
      </c>
      <c r="AF1174">
        <f t="shared" si="431"/>
        <v>1061.8849856112515</v>
      </c>
      <c r="AG1174">
        <f t="shared" si="423"/>
        <v>0.45075606834613297</v>
      </c>
      <c r="AH1174">
        <f t="shared" si="424"/>
        <v>0.45677423498046621</v>
      </c>
      <c r="AI1174">
        <f t="shared" si="432"/>
        <v>0.55999999999999983</v>
      </c>
      <c r="AJ1174">
        <f>MAX(0, $R1174 - $AA1174) * INDEX(Model_Assumptions[Values], 7)</f>
        <v>3329.4099924893017</v>
      </c>
      <c r="AK1174">
        <f>MAX(0, INDEX(Model_Assumptions[Values], 4) - $AD1174)</f>
        <v>1.3367259328515305E-2</v>
      </c>
      <c r="AL1174">
        <f>MAX(0, INDEX(Model_Assumptions[Values], 5) - $AC1174)</f>
        <v>0</v>
      </c>
      <c r="AM1174">
        <f>INDEX(Model_Assumptions[Values], 6) * MAX(0, INDEX(Model_Assumptions[Values], 3) - $AB1174)^2</f>
        <v>0</v>
      </c>
      <c r="AN1174">
        <f t="shared" si="425"/>
        <v>3292.7753767341433</v>
      </c>
      <c r="AO1174" cm="1">
        <f t="array" ref="AO1174">IFERROR(STDEV(IF($E$2:$E$2201=$E1174, $AJ$2:$AJ$2201)), 0)</f>
        <v>283.6885008354231</v>
      </c>
      <c r="AP1174">
        <f t="shared" si="433"/>
        <v>0.12913676672573809</v>
      </c>
      <c r="AQ1174">
        <f t="shared" si="426"/>
        <v>1.5388811872070385E-2</v>
      </c>
      <c r="AR1174" cm="1">
        <f t="array" ref="AR1174">IFERROR(STDEV(IF($E$2:$E$2201=$E1174, $AK$2:$AK$2201)), 0)</f>
        <v>1.6680539088280828E-2</v>
      </c>
      <c r="AS1174">
        <f t="shared" si="434"/>
        <v>-0.12119227879003945</v>
      </c>
      <c r="AT1174">
        <f t="shared" si="427"/>
        <v>2.4509113760587294E-3</v>
      </c>
      <c r="AU1174" cm="1">
        <f t="array" ref="AU1174">IFERROR(STDEV(IF($E$2:$E$2201=$E1174, $AL$2:$AL$2201)), 0)</f>
        <v>5.3254199115535051E-3</v>
      </c>
      <c r="AV1174">
        <f t="shared" si="435"/>
        <v>-0.46022875505863381</v>
      </c>
      <c r="AW1174">
        <f t="shared" si="428"/>
        <v>0</v>
      </c>
      <c r="AX1174" cm="1">
        <f t="array" ref="AX1174">IFERROR(STDEV(IF($E$2:$E$2201=$E1174, $AM$2:$AM$2201)), 0)</f>
        <v>0</v>
      </c>
      <c r="AY1174">
        <f t="shared" si="436"/>
        <v>-0.46022875505863381</v>
      </c>
      <c r="AZ1174">
        <f>INDEX(Model_Assumptions[Values],9)*((INDEX(Model_Scenarios[GR Weight],1)*$AG1174)+(INDEX(Model_Scenarios[GP Weight],1)*$AH1174)+(INDEX(Model_Scenarios[LTV Weight],1)*$AI1174))-(INDEX(Model_Scenarios[LTV Weight],1)*$AP1174)-(INDEX(Model_Scenarios[GP Weight],1)*($AS1174+$AV1174+$AY1174))</f>
        <v>2.6946207171734393</v>
      </c>
      <c r="BA1174">
        <f>INDEX(Model_Assumptions[Values],9)*((INDEX(Model_Scenarios[GR Weight],2)*$AG1174)+(INDEX(Model_Scenarios[GP Weight],2)*$AH1174)+(INDEX(Model_Scenarios[LTV Weight],2)*$AI1174))-(INDEX(Model_Scenarios[LTV Weight],2)*$AP1174)-(INDEX(Model_Scenarios[GP Weight],2)*($AS1174+$AV1174+$AY1174))</f>
        <v>2.7392323456497971</v>
      </c>
      <c r="BB1174">
        <f>INDEX(Model_Assumptions[Values],9)*((INDEX(Model_Scenarios[GR Weight],3)*$AG1174)+(INDEX(Model_Scenarios[GP Weight],3)*$AH1174)+(INDEX(Model_Scenarios[LTV Weight],3)*$AI1174))-(INDEX(Model_Scenarios[LTV Weight],3)*$AP1174)-(INDEX(Model_Scenarios[GP Weight],3)*($AS1174+$AV1174+$AY1174))</f>
        <v>2.7957227160757436</v>
      </c>
      <c r="BC1174">
        <f>INDEX(Model_Assumptions[Values],9)*((INDEX(Model_Scenarios[GR Weight],4)*$AG1174)+(INDEX(Model_Scenarios[GP Weight],4)*$AH1174)+(INDEX(Model_Scenarios[LTV Weight],4)*$AI1174))-(INDEX(Model_Scenarios[LTV Weight],4)*$AP1174)-(INDEX(Model_Scenarios[GP Weight],4)*($AS1174+$AV1174+$AY1174))</f>
        <v>2.7540144269213842</v>
      </c>
      <c r="BD1174">
        <f>INDEX(Model_Assumptions[Values],9)*((INDEX(Model_Scenarios[GR Weight],5)*$AG1174)+(INDEX(Model_Scenarios[GP Weight],5)*$AH1174)+(INDEX(Model_Scenarios[LTV Weight],5)*$AI1174))-(INDEX(Model_Scenarios[LTV Weight],5)*$AP1174)-(INDEX(Model_Scenarios[GP Weight],5)*($AS1174+$AV1174+$AY1174))</f>
        <v>2.9475084067599995</v>
      </c>
    </row>
    <row r="1175" spans="1:56" x14ac:dyDescent="0.25">
      <c r="A1175">
        <v>1174</v>
      </c>
      <c r="B1175">
        <v>24</v>
      </c>
      <c r="C1175" s="3">
        <v>24</v>
      </c>
      <c r="D1175" s="4">
        <v>0.46</v>
      </c>
      <c r="E1175" t="str">
        <v>SKU-1030</v>
      </c>
      <c r="F1175" t="str">
        <v>Raise</v>
      </c>
      <c r="G1175" t="str">
        <v>Full</v>
      </c>
      <c r="H1175">
        <v>54.64</v>
      </c>
      <c r="I1175">
        <v>20.32</v>
      </c>
      <c r="J1175">
        <v>55</v>
      </c>
      <c r="K1175">
        <v>3005.2</v>
      </c>
      <c r="L1175">
        <v>1887.6</v>
      </c>
      <c r="M1175">
        <v>0.62811127379209375</v>
      </c>
      <c r="N1175">
        <v>68.209095073095426</v>
      </c>
      <c r="O1175">
        <v>405.25475365476996</v>
      </c>
      <c r="P1175">
        <v>506.85475365477032</v>
      </c>
      <c r="Q1175">
        <v>2363.2455169389877</v>
      </c>
      <c r="R1175">
        <v>1896.2231885915212</v>
      </c>
      <c r="S1175">
        <v>1</v>
      </c>
      <c r="T1175">
        <f t="shared" si="414"/>
        <v>60.881783733623898</v>
      </c>
      <c r="U1175">
        <f t="shared" si="415"/>
        <v>0.11423469497847542</v>
      </c>
      <c r="V1175">
        <f>IF($F1175="Reduce", INDEX(Model_Assumptions[Values], 2), INDEX(Model_Assumptions[Values], 1))</f>
        <v>-0.4</v>
      </c>
      <c r="W1175">
        <f t="shared" si="416"/>
        <v>52.48683671047354</v>
      </c>
      <c r="X1175">
        <f t="shared" si="429"/>
        <v>3195.4922414690818</v>
      </c>
      <c r="Y1175">
        <f t="shared" si="417"/>
        <v>2128.9597195122597</v>
      </c>
      <c r="Z1175">
        <f t="shared" si="418"/>
        <v>190.292241469082</v>
      </c>
      <c r="AA1175">
        <f t="shared" si="419"/>
        <v>241.35971951225974</v>
      </c>
      <c r="AB1175">
        <f t="shared" si="430"/>
        <v>0.66623842545569778</v>
      </c>
      <c r="AC1175">
        <f t="shared" si="420"/>
        <v>3.8127151663604031E-2</v>
      </c>
      <c r="AD1175">
        <f t="shared" si="421"/>
        <v>3.8127151663604031E-2</v>
      </c>
      <c r="AE1175">
        <f t="shared" si="422"/>
        <v>0.46000000000000013</v>
      </c>
      <c r="AF1175">
        <f t="shared" si="431"/>
        <v>1023.9605218394211</v>
      </c>
      <c r="AG1175">
        <f t="shared" si="423"/>
        <v>0.46956202179725426</v>
      </c>
      <c r="AH1175">
        <f t="shared" si="424"/>
        <v>0.47619109374409663</v>
      </c>
      <c r="AI1175">
        <f t="shared" si="432"/>
        <v>0.53999999999999981</v>
      </c>
      <c r="AJ1175">
        <f>MAX(0, $R1175 - $AA1175) * INDEX(Model_Assumptions[Values], 7)</f>
        <v>3309.7269381585229</v>
      </c>
      <c r="AK1175">
        <f>MAX(0, INDEX(Model_Assumptions[Values], 4) - $AD1175)</f>
        <v>1.1872848336395972E-2</v>
      </c>
      <c r="AL1175">
        <f>MAX(0, INDEX(Model_Assumptions[Values], 5) - $AC1175)</f>
        <v>0</v>
      </c>
      <c r="AM1175">
        <f>INDEX(Model_Assumptions[Values], 6) * MAX(0, INDEX(Model_Assumptions[Values], 3) - $AB1175)^2</f>
        <v>0</v>
      </c>
      <c r="AN1175">
        <f t="shared" si="425"/>
        <v>3292.7753767341433</v>
      </c>
      <c r="AO1175" cm="1">
        <f t="array" ref="AO1175">IFERROR(STDEV(IF($E$2:$E$2201=$E1175, $AJ$2:$AJ$2201)), 0)</f>
        <v>283.6885008354231</v>
      </c>
      <c r="AP1175">
        <f t="shared" si="433"/>
        <v>5.9754136577477225E-2</v>
      </c>
      <c r="AQ1175">
        <f t="shared" si="426"/>
        <v>1.5388811872070385E-2</v>
      </c>
      <c r="AR1175" cm="1">
        <f t="array" ref="AR1175">IFERROR(STDEV(IF($E$2:$E$2201=$E1175, $AK$2:$AK$2201)), 0)</f>
        <v>1.6680539088280828E-2</v>
      </c>
      <c r="AS1175">
        <f t="shared" si="434"/>
        <v>-0.21078236842744538</v>
      </c>
      <c r="AT1175">
        <f t="shared" si="427"/>
        <v>2.4509113760587294E-3</v>
      </c>
      <c r="AU1175" cm="1">
        <f t="array" ref="AU1175">IFERROR(STDEV(IF($E$2:$E$2201=$E1175, $AL$2:$AL$2201)), 0)</f>
        <v>5.3254199115535051E-3</v>
      </c>
      <c r="AV1175">
        <f t="shared" si="435"/>
        <v>-0.46022875505863381</v>
      </c>
      <c r="AW1175">
        <f t="shared" si="428"/>
        <v>0</v>
      </c>
      <c r="AX1175" cm="1">
        <f t="array" ref="AX1175">IFERROR(STDEV(IF($E$2:$E$2201=$E1175, $AM$2:$AM$2201)), 0)</f>
        <v>0</v>
      </c>
      <c r="AY1175">
        <f t="shared" si="436"/>
        <v>-0.46022875505863381</v>
      </c>
      <c r="AZ1175">
        <f>INDEX(Model_Assumptions[Values],9)*((INDEX(Model_Scenarios[GR Weight],1)*$AG1175)+(INDEX(Model_Scenarios[GP Weight],1)*$AH1175)+(INDEX(Model_Scenarios[LTV Weight],1)*$AI1175))-(INDEX(Model_Scenarios[LTV Weight],1)*$AP1175)-(INDEX(Model_Scenarios[GP Weight],1)*($AS1175+$AV1175+$AY1175))</f>
        <v>2.6981972363631641</v>
      </c>
      <c r="BA1175">
        <f>INDEX(Model_Assumptions[Values],9)*((INDEX(Model_Scenarios[GR Weight],2)*$AG1175)+(INDEX(Model_Scenarios[GP Weight],2)*$AH1175)+(INDEX(Model_Scenarios[LTV Weight],2)*$AI1175))-(INDEX(Model_Scenarios[LTV Weight],2)*$AP1175)-(INDEX(Model_Scenarios[GP Weight],2)*($AS1175+$AV1175+$AY1175))</f>
        <v>2.7707703970256188</v>
      </c>
      <c r="BB1175">
        <f>INDEX(Model_Assumptions[Values],9)*((INDEX(Model_Scenarios[GR Weight],3)*$AG1175)+(INDEX(Model_Scenarios[GP Weight],3)*$AH1175)+(INDEX(Model_Scenarios[LTV Weight],3)*$AI1175))-(INDEX(Model_Scenarios[LTV Weight],3)*$AP1175)-(INDEX(Model_Scenarios[GP Weight],3)*($AS1175+$AV1175+$AY1175))</f>
        <v>2.8723192441583953</v>
      </c>
      <c r="BC1175">
        <f>INDEX(Model_Assumptions[Values],9)*((INDEX(Model_Scenarios[GR Weight],4)*$AG1175)+(INDEX(Model_Scenarios[GP Weight],4)*$AH1175)+(INDEX(Model_Scenarios[LTV Weight],4)*$AI1175))-(INDEX(Model_Scenarios[LTV Weight],4)*$AP1175)-(INDEX(Model_Scenarios[GP Weight],4)*($AS1175+$AV1175+$AY1175))</f>
        <v>2.8430756687147696</v>
      </c>
      <c r="BD1175">
        <f>INDEX(Model_Assumptions[Values],9)*((INDEX(Model_Scenarios[GR Weight],5)*$AG1175)+(INDEX(Model_Scenarios[GP Weight],5)*$AH1175)+(INDEX(Model_Scenarios[LTV Weight],5)*$AI1175))-(INDEX(Model_Scenarios[LTV Weight],5)*$AP1175)-(INDEX(Model_Scenarios[GP Weight],5)*($AS1175+$AV1175+$AY1175))</f>
        <v>3.0613309286487427</v>
      </c>
    </row>
    <row r="1176" spans="1:56" x14ac:dyDescent="0.25">
      <c r="A1176">
        <v>1175</v>
      </c>
      <c r="B1176">
        <v>24</v>
      </c>
      <c r="C1176" s="3">
        <v>25</v>
      </c>
      <c r="D1176" s="4">
        <v>0.48</v>
      </c>
      <c r="E1176" t="str">
        <v>SKU-1030</v>
      </c>
      <c r="F1176" t="str">
        <v>Raise</v>
      </c>
      <c r="G1176" t="str">
        <v>Full</v>
      </c>
      <c r="H1176">
        <v>54.64</v>
      </c>
      <c r="I1176">
        <v>20.32</v>
      </c>
      <c r="J1176">
        <v>55</v>
      </c>
      <c r="K1176">
        <v>3005.2</v>
      </c>
      <c r="L1176">
        <v>1887.6</v>
      </c>
      <c r="M1176">
        <v>0.62811127379209375</v>
      </c>
      <c r="N1176">
        <v>68.209095073095426</v>
      </c>
      <c r="O1176">
        <v>405.25475365476996</v>
      </c>
      <c r="P1176">
        <v>506.85475365477032</v>
      </c>
      <c r="Q1176">
        <v>2363.2455169389877</v>
      </c>
      <c r="R1176">
        <v>1896.2231885915212</v>
      </c>
      <c r="S1176">
        <v>1</v>
      </c>
      <c r="T1176">
        <f t="shared" si="414"/>
        <v>61.153165635085806</v>
      </c>
      <c r="U1176">
        <f t="shared" si="415"/>
        <v>0.11920142084710478</v>
      </c>
      <c r="V1176">
        <f>IF($F1176="Reduce", INDEX(Model_Assumptions[Values], 2), INDEX(Model_Assumptions[Values], 1))</f>
        <v>-0.4</v>
      </c>
      <c r="W1176">
        <f t="shared" si="416"/>
        <v>52.377568741363696</v>
      </c>
      <c r="X1176">
        <f t="shared" si="429"/>
        <v>3203.054136803707</v>
      </c>
      <c r="Y1176">
        <f t="shared" si="417"/>
        <v>2138.741939979197</v>
      </c>
      <c r="Z1176">
        <f t="shared" si="418"/>
        <v>197.85413680370721</v>
      </c>
      <c r="AA1176">
        <f t="shared" si="419"/>
        <v>251.1419399791971</v>
      </c>
      <c r="AB1176">
        <f t="shared" si="430"/>
        <v>0.66771957283039385</v>
      </c>
      <c r="AC1176">
        <f t="shared" si="420"/>
        <v>3.9608299038300099E-2</v>
      </c>
      <c r="AD1176">
        <f t="shared" si="421"/>
        <v>3.9608299038300099E-2</v>
      </c>
      <c r="AE1176">
        <f t="shared" si="422"/>
        <v>0.48000000000000004</v>
      </c>
      <c r="AF1176">
        <f t="shared" si="431"/>
        <v>986.03605806759106</v>
      </c>
      <c r="AG1176">
        <f t="shared" si="423"/>
        <v>0.48822163100955501</v>
      </c>
      <c r="AH1176">
        <f t="shared" si="424"/>
        <v>0.49549094325009585</v>
      </c>
      <c r="AI1176">
        <f t="shared" si="432"/>
        <v>0.52</v>
      </c>
      <c r="AJ1176">
        <f>MAX(0, $R1176 - $AA1176) * INDEX(Model_Assumptions[Values], 7)</f>
        <v>3290.1624972246482</v>
      </c>
      <c r="AK1176">
        <f>MAX(0, INDEX(Model_Assumptions[Values], 4) - $AD1176)</f>
        <v>1.0391700961699904E-2</v>
      </c>
      <c r="AL1176">
        <f>MAX(0, INDEX(Model_Assumptions[Values], 5) - $AC1176)</f>
        <v>0</v>
      </c>
      <c r="AM1176">
        <f>INDEX(Model_Assumptions[Values], 6) * MAX(0, INDEX(Model_Assumptions[Values], 3) - $AB1176)^2</f>
        <v>0</v>
      </c>
      <c r="AN1176">
        <f t="shared" si="425"/>
        <v>3292.7753767341433</v>
      </c>
      <c r="AO1176" cm="1">
        <f t="array" ref="AO1176">IFERROR(STDEV(IF($E$2:$E$2201=$E1176, $AJ$2:$AJ$2201)), 0)</f>
        <v>283.6885008354231</v>
      </c>
      <c r="AP1176">
        <f t="shared" si="433"/>
        <v>-9.2103821684718316E-3</v>
      </c>
      <c r="AQ1176">
        <f t="shared" si="426"/>
        <v>1.5388811872070385E-2</v>
      </c>
      <c r="AR1176" cm="1">
        <f t="array" ref="AR1176">IFERROR(STDEV(IF($E$2:$E$2201=$E1176, $AK$2:$AK$2201)), 0)</f>
        <v>1.6680539088280828E-2</v>
      </c>
      <c r="AS1176">
        <f t="shared" si="434"/>
        <v>-0.29957730286314782</v>
      </c>
      <c r="AT1176">
        <f t="shared" si="427"/>
        <v>2.4509113760587294E-3</v>
      </c>
      <c r="AU1176" cm="1">
        <f t="array" ref="AU1176">IFERROR(STDEV(IF($E$2:$E$2201=$E1176, $AL$2:$AL$2201)), 0)</f>
        <v>5.3254199115535051E-3</v>
      </c>
      <c r="AV1176">
        <f t="shared" si="435"/>
        <v>-0.46022875505863381</v>
      </c>
      <c r="AW1176">
        <f t="shared" si="428"/>
        <v>0</v>
      </c>
      <c r="AX1176" cm="1">
        <f t="array" ref="AX1176">IFERROR(STDEV(IF($E$2:$E$2201=$E1176, $AM$2:$AM$2201)), 0)</f>
        <v>0</v>
      </c>
      <c r="AY1176">
        <f t="shared" si="436"/>
        <v>-0.46022875505863381</v>
      </c>
      <c r="AZ1176">
        <f>INDEX(Model_Assumptions[Values],9)*((INDEX(Model_Scenarios[GR Weight],1)*$AG1176)+(INDEX(Model_Scenarios[GP Weight],1)*$AH1176)+(INDEX(Model_Scenarios[LTV Weight],1)*$AI1176))-(INDEX(Model_Scenarios[LTV Weight],1)*$AP1176)-(INDEX(Model_Scenarios[GP Weight],1)*($AS1176+$AV1176+$AY1176))</f>
        <v>2.7012280741626449</v>
      </c>
      <c r="BA1176">
        <f>INDEX(Model_Assumptions[Values],9)*((INDEX(Model_Scenarios[GR Weight],2)*$AG1176)+(INDEX(Model_Scenarios[GP Weight],2)*$AH1176)+(INDEX(Model_Scenarios[LTV Weight],2)*$AI1176))-(INDEX(Model_Scenarios[LTV Weight],2)*$AP1176)-(INDEX(Model_Scenarios[GP Weight],2)*($AS1176+$AV1176+$AY1176))</f>
        <v>2.8016508775128521</v>
      </c>
      <c r="BB1176">
        <f>INDEX(Model_Assumptions[Values],9)*((INDEX(Model_Scenarios[GR Weight],3)*$AG1176)+(INDEX(Model_Scenarios[GP Weight],3)*$AH1176)+(INDEX(Model_Scenarios[LTV Weight],3)*$AI1176))-(INDEX(Model_Scenarios[LTV Weight],3)*$AP1176)-(INDEX(Model_Scenarios[GP Weight],3)*($AS1176+$AV1176+$AY1176))</f>
        <v>2.948082526860146</v>
      </c>
      <c r="BC1176">
        <f>INDEX(Model_Assumptions[Values],9)*((INDEX(Model_Scenarios[GR Weight],4)*$AG1176)+(INDEX(Model_Scenarios[GP Weight],4)*$AH1176)+(INDEX(Model_Scenarios[LTV Weight],4)*$AI1176))-(INDEX(Model_Scenarios[LTV Weight],4)*$AP1176)-(INDEX(Model_Scenarios[GP Weight],4)*($AS1176+$AV1176+$AY1176))</f>
        <v>2.9312723041480755</v>
      </c>
      <c r="BD1176">
        <f>INDEX(Model_Assumptions[Values],9)*((INDEX(Model_Scenarios[GR Weight],5)*$AG1176)+(INDEX(Model_Scenarios[GP Weight],5)*$AH1176)+(INDEX(Model_Scenarios[LTV Weight],5)*$AI1176))-(INDEX(Model_Scenarios[LTV Weight],5)*$AP1176)-(INDEX(Model_Scenarios[GP Weight],5)*($AS1176+$AV1176+$AY1176))</f>
        <v>3.1741434676286651</v>
      </c>
    </row>
    <row r="1177" spans="1:56" x14ac:dyDescent="0.25">
      <c r="A1177">
        <v>1176</v>
      </c>
      <c r="B1177">
        <v>24</v>
      </c>
      <c r="C1177" s="3">
        <v>26</v>
      </c>
      <c r="D1177" s="4">
        <v>0.5</v>
      </c>
      <c r="E1177" t="str">
        <v>SKU-1030</v>
      </c>
      <c r="F1177" t="str">
        <v>Raise</v>
      </c>
      <c r="G1177" t="str">
        <v>Full</v>
      </c>
      <c r="H1177">
        <v>54.64</v>
      </c>
      <c r="I1177">
        <v>20.32</v>
      </c>
      <c r="J1177">
        <v>55</v>
      </c>
      <c r="K1177">
        <v>3005.2</v>
      </c>
      <c r="L1177">
        <v>1887.6</v>
      </c>
      <c r="M1177">
        <v>0.62811127379209375</v>
      </c>
      <c r="N1177">
        <v>68.209095073095426</v>
      </c>
      <c r="O1177">
        <v>405.25475365476996</v>
      </c>
      <c r="P1177">
        <v>506.85475365477032</v>
      </c>
      <c r="Q1177">
        <v>2363.2455169389877</v>
      </c>
      <c r="R1177">
        <v>1896.2231885915212</v>
      </c>
      <c r="S1177">
        <v>1</v>
      </c>
      <c r="T1177">
        <f t="shared" si="414"/>
        <v>61.424547536547713</v>
      </c>
      <c r="U1177">
        <f t="shared" si="415"/>
        <v>0.12416814671573413</v>
      </c>
      <c r="V1177">
        <f>IF($F1177="Reduce", INDEX(Model_Assumptions[Values], 2), INDEX(Model_Assumptions[Values], 1))</f>
        <v>-0.4</v>
      </c>
      <c r="W1177">
        <f t="shared" si="416"/>
        <v>52.268300772253852</v>
      </c>
      <c r="X1177">
        <f t="shared" si="429"/>
        <v>3210.5567254398802</v>
      </c>
      <c r="Y1177">
        <f t="shared" si="417"/>
        <v>2148.4648537476819</v>
      </c>
      <c r="Z1177">
        <f t="shared" si="418"/>
        <v>205.35672543988039</v>
      </c>
      <c r="AA1177">
        <f t="shared" si="419"/>
        <v>260.86485374768199</v>
      </c>
      <c r="AB1177">
        <f t="shared" si="430"/>
        <v>0.66918763238899615</v>
      </c>
      <c r="AC1177">
        <f t="shared" si="420"/>
        <v>4.1076358596902396E-2</v>
      </c>
      <c r="AD1177">
        <f t="shared" si="421"/>
        <v>4.1076358596902396E-2</v>
      </c>
      <c r="AE1177">
        <f t="shared" si="422"/>
        <v>0.5</v>
      </c>
      <c r="AF1177">
        <f t="shared" si="431"/>
        <v>948.1115942957606</v>
      </c>
      <c r="AG1177">
        <f t="shared" si="423"/>
        <v>0.50673489598303512</v>
      </c>
      <c r="AH1177">
        <f t="shared" si="424"/>
        <v>0.51467378349846282</v>
      </c>
      <c r="AI1177">
        <f t="shared" si="432"/>
        <v>0.5</v>
      </c>
      <c r="AJ1177">
        <f>MAX(0, $R1177 - $AA1177) * INDEX(Model_Assumptions[Values], 7)</f>
        <v>3270.7166696876784</v>
      </c>
      <c r="AK1177">
        <f>MAX(0, INDEX(Model_Assumptions[Values], 4) - $AD1177)</f>
        <v>8.9236414030976069E-3</v>
      </c>
      <c r="AL1177">
        <f>MAX(0, INDEX(Model_Assumptions[Values], 5) - $AC1177)</f>
        <v>0</v>
      </c>
      <c r="AM1177">
        <f>INDEX(Model_Assumptions[Values], 6) * MAX(0, INDEX(Model_Assumptions[Values], 3) - $AB1177)^2</f>
        <v>0</v>
      </c>
      <c r="AN1177">
        <f t="shared" si="425"/>
        <v>3292.7753767341433</v>
      </c>
      <c r="AO1177" cm="1">
        <f t="array" ref="AO1177">IFERROR(STDEV(IF($E$2:$E$2201=$E1177, $AJ$2:$AJ$2201)), 0)</f>
        <v>283.6885008354231</v>
      </c>
      <c r="AP1177">
        <f t="shared" si="433"/>
        <v>-7.7756789512105851E-2</v>
      </c>
      <c r="AQ1177">
        <f t="shared" si="426"/>
        <v>1.5388811872070385E-2</v>
      </c>
      <c r="AR1177" cm="1">
        <f t="array" ref="AR1177">IFERROR(STDEV(IF($E$2:$E$2201=$E1177, $AK$2:$AK$2201)), 0)</f>
        <v>1.6680539088280828E-2</v>
      </c>
      <c r="AS1177">
        <f t="shared" si="434"/>
        <v>-0.38758762140457342</v>
      </c>
      <c r="AT1177">
        <f t="shared" si="427"/>
        <v>2.4509113760587294E-3</v>
      </c>
      <c r="AU1177" cm="1">
        <f t="array" ref="AU1177">IFERROR(STDEV(IF($E$2:$E$2201=$E1177, $AL$2:$AL$2201)), 0)</f>
        <v>5.3254199115535051E-3</v>
      </c>
      <c r="AV1177">
        <f t="shared" si="435"/>
        <v>-0.46022875505863381</v>
      </c>
      <c r="AW1177">
        <f t="shared" si="428"/>
        <v>0</v>
      </c>
      <c r="AX1177" cm="1">
        <f t="array" ref="AX1177">IFERROR(STDEV(IF($E$2:$E$2201=$E1177, $AM$2:$AM$2201)), 0)</f>
        <v>0</v>
      </c>
      <c r="AY1177">
        <f t="shared" si="436"/>
        <v>-0.46022875505863381</v>
      </c>
      <c r="AZ1177">
        <f>INDEX(Model_Assumptions[Values],9)*((INDEX(Model_Scenarios[GR Weight],1)*$AG1177)+(INDEX(Model_Scenarios[GP Weight],1)*$AH1177)+(INDEX(Model_Scenarios[LTV Weight],1)*$AI1177))-(INDEX(Model_Scenarios[LTV Weight],1)*$AP1177)-(INDEX(Model_Scenarios[GP Weight],1)*($AS1177+$AV1177+$AY1177))</f>
        <v>2.7037142845026176</v>
      </c>
      <c r="BA1177">
        <f>INDEX(Model_Assumptions[Values],9)*((INDEX(Model_Scenarios[GR Weight],2)*$AG1177)+(INDEX(Model_Scenarios[GP Weight],2)*$AH1177)+(INDEX(Model_Scenarios[LTV Weight],2)*$AI1177))-(INDEX(Model_Scenarios[LTV Weight],2)*$AP1177)-(INDEX(Model_Scenarios[GP Weight],2)*($AS1177+$AV1177+$AY1177))</f>
        <v>2.8318758949729763</v>
      </c>
      <c r="BB1177">
        <f>INDEX(Model_Assumptions[Values],9)*((INDEX(Model_Scenarios[GR Weight],3)*$AG1177)+(INDEX(Model_Scenarios[GP Weight],3)*$AH1177)+(INDEX(Model_Scenarios[LTV Weight],3)*$AI1177))-(INDEX(Model_Scenarios[LTV Weight],3)*$AP1177)-(INDEX(Model_Scenarios[GP Weight],3)*($AS1177+$AV1177+$AY1177))</f>
        <v>3.0230162529385898</v>
      </c>
      <c r="BC1177">
        <f>INDEX(Model_Assumptions[Values],9)*((INDEX(Model_Scenarios[GR Weight],4)*$AG1177)+(INDEX(Model_Scenarios[GP Weight],4)*$AH1177)+(INDEX(Model_Scenarios[LTV Weight],4)*$AI1177))-(INDEX(Model_Scenarios[LTV Weight],4)*$AP1177)-(INDEX(Model_Scenarios[GP Weight],4)*($AS1177+$AV1177+$AY1177))</f>
        <v>3.0186080219788978</v>
      </c>
      <c r="BD1177">
        <f>INDEX(Model_Assumptions[Values],9)*((INDEX(Model_Scenarios[GR Weight],5)*$AG1177)+(INDEX(Model_Scenarios[GP Weight],5)*$AH1177)+(INDEX(Model_Scenarios[LTV Weight],5)*$AI1177))-(INDEX(Model_Scenarios[LTV Weight],5)*$AP1177)-(INDEX(Model_Scenarios[GP Weight],5)*($AS1177+$AV1177+$AY1177))</f>
        <v>3.2859518203188465</v>
      </c>
    </row>
    <row r="1178" spans="1:56" x14ac:dyDescent="0.25">
      <c r="A1178">
        <v>1177</v>
      </c>
      <c r="B1178">
        <v>24</v>
      </c>
      <c r="C1178" s="3">
        <v>27</v>
      </c>
      <c r="D1178" s="4">
        <v>0.52</v>
      </c>
      <c r="E1178" t="str">
        <v>SKU-1030</v>
      </c>
      <c r="F1178" t="str">
        <v>Raise</v>
      </c>
      <c r="G1178" t="str">
        <v>Full</v>
      </c>
      <c r="H1178">
        <v>54.64</v>
      </c>
      <c r="I1178">
        <v>20.32</v>
      </c>
      <c r="J1178">
        <v>55</v>
      </c>
      <c r="K1178">
        <v>3005.2</v>
      </c>
      <c r="L1178">
        <v>1887.6</v>
      </c>
      <c r="M1178">
        <v>0.62811127379209375</v>
      </c>
      <c r="N1178">
        <v>68.209095073095426</v>
      </c>
      <c r="O1178">
        <v>405.25475365476996</v>
      </c>
      <c r="P1178">
        <v>506.85475365477032</v>
      </c>
      <c r="Q1178">
        <v>2363.2455169389877</v>
      </c>
      <c r="R1178">
        <v>1896.2231885915212</v>
      </c>
      <c r="S1178">
        <v>1</v>
      </c>
      <c r="T1178">
        <f t="shared" si="414"/>
        <v>61.695929438009621</v>
      </c>
      <c r="U1178">
        <f t="shared" si="415"/>
        <v>0.12913487258436349</v>
      </c>
      <c r="V1178">
        <f>IF($F1178="Reduce", INDEX(Model_Assumptions[Values], 2), INDEX(Model_Assumptions[Values], 1))</f>
        <v>-0.4</v>
      </c>
      <c r="W1178">
        <f t="shared" si="416"/>
        <v>52.159032803144001</v>
      </c>
      <c r="X1178">
        <f t="shared" si="429"/>
        <v>3218.0000073776014</v>
      </c>
      <c r="Y1178">
        <f t="shared" si="417"/>
        <v>2158.1284608177152</v>
      </c>
      <c r="Z1178">
        <f t="shared" si="418"/>
        <v>212.80000737760156</v>
      </c>
      <c r="AA1178">
        <f t="shared" si="419"/>
        <v>270.52846081771531</v>
      </c>
      <c r="AB1178">
        <f t="shared" si="430"/>
        <v>0.67064277683964579</v>
      </c>
      <c r="AC1178">
        <f t="shared" si="420"/>
        <v>4.2531503047552044E-2</v>
      </c>
      <c r="AD1178">
        <f t="shared" si="421"/>
        <v>4.2531503047552044E-2</v>
      </c>
      <c r="AE1178">
        <f t="shared" si="422"/>
        <v>0.51999999999999991</v>
      </c>
      <c r="AF1178">
        <f t="shared" si="431"/>
        <v>910.18713052393036</v>
      </c>
      <c r="AG1178">
        <f t="shared" si="423"/>
        <v>0.52510181671769474</v>
      </c>
      <c r="AH1178">
        <f t="shared" si="424"/>
        <v>0.53373961448919949</v>
      </c>
      <c r="AI1178">
        <f t="shared" si="432"/>
        <v>0.48000000000000009</v>
      </c>
      <c r="AJ1178">
        <f>MAX(0, $R1178 - $AA1178) * INDEX(Model_Assumptions[Values], 7)</f>
        <v>3251.3894555476118</v>
      </c>
      <c r="AK1178">
        <f>MAX(0, INDEX(Model_Assumptions[Values], 4) - $AD1178)</f>
        <v>7.4684969524479589E-3</v>
      </c>
      <c r="AL1178">
        <f>MAX(0, INDEX(Model_Assumptions[Values], 5) - $AC1178)</f>
        <v>0</v>
      </c>
      <c r="AM1178">
        <f>INDEX(Model_Assumptions[Values], 6) * MAX(0, INDEX(Model_Assumptions[Values], 3) - $AB1178)^2</f>
        <v>0</v>
      </c>
      <c r="AN1178">
        <f t="shared" si="425"/>
        <v>3292.7753767341433</v>
      </c>
      <c r="AO1178" cm="1">
        <f t="array" ref="AO1178">IFERROR(STDEV(IF($E$2:$E$2201=$E1178, $AJ$2:$AJ$2201)), 0)</f>
        <v>283.6885008354231</v>
      </c>
      <c r="AP1178">
        <f t="shared" si="433"/>
        <v>-0.14588508545343126</v>
      </c>
      <c r="AQ1178">
        <f t="shared" si="426"/>
        <v>1.5388811872070385E-2</v>
      </c>
      <c r="AR1178" cm="1">
        <f t="array" ref="AR1178">IFERROR(STDEV(IF($E$2:$E$2201=$E1178, $AK$2:$AK$2201)), 0)</f>
        <v>1.6680539088280828E-2</v>
      </c>
      <c r="AS1178">
        <f t="shared" si="434"/>
        <v>-0.47482367792219415</v>
      </c>
      <c r="AT1178">
        <f t="shared" si="427"/>
        <v>2.4509113760587294E-3</v>
      </c>
      <c r="AU1178" cm="1">
        <f t="array" ref="AU1178">IFERROR(STDEV(IF($E$2:$E$2201=$E1178, $AL$2:$AL$2201)), 0)</f>
        <v>5.3254199115535051E-3</v>
      </c>
      <c r="AV1178">
        <f t="shared" si="435"/>
        <v>-0.46022875505863381</v>
      </c>
      <c r="AW1178">
        <f t="shared" si="428"/>
        <v>0</v>
      </c>
      <c r="AX1178" cm="1">
        <f t="array" ref="AX1178">IFERROR(STDEV(IF($E$2:$E$2201=$E1178, $AM$2:$AM$2201)), 0)</f>
        <v>0</v>
      </c>
      <c r="AY1178">
        <f t="shared" si="436"/>
        <v>-0.46022875505863381</v>
      </c>
      <c r="AZ1178">
        <f>INDEX(Model_Assumptions[Values],9)*((INDEX(Model_Scenarios[GR Weight],1)*$AG1178)+(INDEX(Model_Scenarios[GP Weight],1)*$AH1178)+(INDEX(Model_Scenarios[LTV Weight],1)*$AI1178))-(INDEX(Model_Scenarios[LTV Weight],1)*$AP1178)-(INDEX(Model_Scenarios[GP Weight],1)*($AS1178+$AV1178+$AY1178))</f>
        <v>2.7056569027701389</v>
      </c>
      <c r="BA1178">
        <f>INDEX(Model_Assumptions[Values],9)*((INDEX(Model_Scenarios[GR Weight],2)*$AG1178)+(INDEX(Model_Scenarios[GP Weight],2)*$AH1178)+(INDEX(Model_Scenarios[LTV Weight],2)*$AI1178))-(INDEX(Model_Scenarios[LTV Weight],2)*$AP1178)-(INDEX(Model_Scenarios[GP Weight],2)*($AS1178+$AV1178+$AY1178))</f>
        <v>2.8614475201800933</v>
      </c>
      <c r="BB1178">
        <f>INDEX(Model_Assumptions[Values],9)*((INDEX(Model_Scenarios[GR Weight],3)*$AG1178)+(INDEX(Model_Scenarios[GP Weight],3)*$AH1178)+(INDEX(Model_Scenarios[LTV Weight],3)*$AI1178))-(INDEX(Model_Scenarios[LTV Weight],3)*$AP1178)-(INDEX(Model_Scenarios[GP Weight],3)*($AS1178+$AV1178+$AY1178))</f>
        <v>3.097124046248402</v>
      </c>
      <c r="BC1178">
        <f>INDEX(Model_Assumptions[Values],9)*((INDEX(Model_Scenarios[GR Weight],4)*$AG1178)+(INDEX(Model_Scenarios[GP Weight],4)*$AH1178)+(INDEX(Model_Scenarios[LTV Weight],4)*$AI1178))-(INDEX(Model_Scenarios[LTV Weight],4)*$AP1178)-(INDEX(Model_Scenarios[GP Weight],4)*($AS1178+$AV1178+$AY1178))</f>
        <v>3.1050864460619061</v>
      </c>
      <c r="BD1178">
        <f>INDEX(Model_Assumptions[Values],9)*((INDEX(Model_Scenarios[GR Weight],5)*$AG1178)+(INDEX(Model_Scenarios[GP Weight],5)*$AH1178)+(INDEX(Model_Scenarios[LTV Weight],5)*$AI1178))-(INDEX(Model_Scenarios[LTV Weight],5)*$AP1178)-(INDEX(Model_Scenarios[GP Weight],5)*($AS1178+$AV1178+$AY1178))</f>
        <v>3.396761681348055</v>
      </c>
    </row>
    <row r="1179" spans="1:56" x14ac:dyDescent="0.25">
      <c r="A1179">
        <v>1178</v>
      </c>
      <c r="B1179">
        <v>24</v>
      </c>
      <c r="C1179" s="3">
        <v>28</v>
      </c>
      <c r="D1179" s="4">
        <v>0.54</v>
      </c>
      <c r="E1179" t="str">
        <v>SKU-1030</v>
      </c>
      <c r="F1179" t="str">
        <v>Raise</v>
      </c>
      <c r="G1179" t="str">
        <v>Full</v>
      </c>
      <c r="H1179">
        <v>54.64</v>
      </c>
      <c r="I1179">
        <v>20.32</v>
      </c>
      <c r="J1179">
        <v>55</v>
      </c>
      <c r="K1179">
        <v>3005.2</v>
      </c>
      <c r="L1179">
        <v>1887.6</v>
      </c>
      <c r="M1179">
        <v>0.62811127379209375</v>
      </c>
      <c r="N1179">
        <v>68.209095073095426</v>
      </c>
      <c r="O1179">
        <v>405.25475365476996</v>
      </c>
      <c r="P1179">
        <v>506.85475365477032</v>
      </c>
      <c r="Q1179">
        <v>2363.2455169389877</v>
      </c>
      <c r="R1179">
        <v>1896.2231885915212</v>
      </c>
      <c r="S1179">
        <v>1</v>
      </c>
      <c r="T1179">
        <f t="shared" si="414"/>
        <v>61.967311339471529</v>
      </c>
      <c r="U1179">
        <f t="shared" si="415"/>
        <v>0.13410159845299283</v>
      </c>
      <c r="V1179">
        <f>IF($F1179="Reduce", INDEX(Model_Assumptions[Values], 2), INDEX(Model_Assumptions[Values], 1))</f>
        <v>-0.4</v>
      </c>
      <c r="W1179">
        <f t="shared" si="416"/>
        <v>52.049764834034157</v>
      </c>
      <c r="X1179">
        <f t="shared" si="429"/>
        <v>3225.3839826168714</v>
      </c>
      <c r="Y1179">
        <f t="shared" si="417"/>
        <v>2167.7327611892974</v>
      </c>
      <c r="Z1179">
        <f t="shared" si="418"/>
        <v>220.18398261687162</v>
      </c>
      <c r="AA1179">
        <f t="shared" si="419"/>
        <v>280.13276118929753</v>
      </c>
      <c r="AB1179">
        <f t="shared" si="430"/>
        <v>0.67208517586502581</v>
      </c>
      <c r="AC1179">
        <f t="shared" si="420"/>
        <v>4.3973902072932058E-2</v>
      </c>
      <c r="AD1179">
        <f t="shared" si="421"/>
        <v>4.3973902072932058E-2</v>
      </c>
      <c r="AE1179">
        <f t="shared" si="422"/>
        <v>0.53999999999999992</v>
      </c>
      <c r="AF1179">
        <f t="shared" si="431"/>
        <v>872.2626667520999</v>
      </c>
      <c r="AG1179">
        <f t="shared" si="423"/>
        <v>0.54332239321353604</v>
      </c>
      <c r="AH1179">
        <f t="shared" si="424"/>
        <v>0.55268843622230679</v>
      </c>
      <c r="AI1179">
        <f t="shared" si="432"/>
        <v>0.46000000000000008</v>
      </c>
      <c r="AJ1179">
        <f>MAX(0, $R1179 - $AA1179) * INDEX(Model_Assumptions[Values], 7)</f>
        <v>3232.1808548044473</v>
      </c>
      <c r="AK1179">
        <f>MAX(0, INDEX(Model_Assumptions[Values], 4) - $AD1179)</f>
        <v>6.0260979270679443E-3</v>
      </c>
      <c r="AL1179">
        <f>MAX(0, INDEX(Model_Assumptions[Values], 5) - $AC1179)</f>
        <v>0</v>
      </c>
      <c r="AM1179">
        <f>INDEX(Model_Assumptions[Values], 6) * MAX(0, INDEX(Model_Assumptions[Values], 3) - $AB1179)^2</f>
        <v>0</v>
      </c>
      <c r="AN1179">
        <f t="shared" si="425"/>
        <v>3292.7753767341433</v>
      </c>
      <c r="AO1179" cm="1">
        <f t="array" ref="AO1179">IFERROR(STDEV(IF($E$2:$E$2201=$E1179, $AJ$2:$AJ$2201)), 0)</f>
        <v>283.6885008354231</v>
      </c>
      <c r="AP1179">
        <f t="shared" si="433"/>
        <v>-0.21359526999245126</v>
      </c>
      <c r="AQ1179">
        <f t="shared" si="426"/>
        <v>1.5388811872070385E-2</v>
      </c>
      <c r="AR1179" cm="1">
        <f t="array" ref="AR1179">IFERROR(STDEV(IF($E$2:$E$2201=$E1179, $AK$2:$AK$2201)), 0)</f>
        <v>1.6680539088280828E-2</v>
      </c>
      <c r="AS1179">
        <f t="shared" si="434"/>
        <v>-0.56129564490996342</v>
      </c>
      <c r="AT1179">
        <f t="shared" si="427"/>
        <v>2.4509113760587294E-3</v>
      </c>
      <c r="AU1179" cm="1">
        <f t="array" ref="AU1179">IFERROR(STDEV(IF($E$2:$E$2201=$E1179, $AL$2:$AL$2201)), 0)</f>
        <v>5.3254199115535051E-3</v>
      </c>
      <c r="AV1179">
        <f t="shared" si="435"/>
        <v>-0.46022875505863381</v>
      </c>
      <c r="AW1179">
        <f t="shared" si="428"/>
        <v>0</v>
      </c>
      <c r="AX1179" cm="1">
        <f t="array" ref="AX1179">IFERROR(STDEV(IF($E$2:$E$2201=$E1179, $AM$2:$AM$2201)), 0)</f>
        <v>0</v>
      </c>
      <c r="AY1179">
        <f t="shared" si="436"/>
        <v>-0.46022875505863381</v>
      </c>
      <c r="AZ1179">
        <f>INDEX(Model_Assumptions[Values],9)*((INDEX(Model_Scenarios[GR Weight],1)*$AG1179)+(INDEX(Model_Scenarios[GP Weight],1)*$AH1179)+(INDEX(Model_Scenarios[LTV Weight],1)*$AI1179))-(INDEX(Model_Scenarios[LTV Weight],1)*$AP1179)-(INDEX(Model_Scenarios[GP Weight],1)*($AS1179+$AV1179+$AY1179))</f>
        <v>2.7070569462146064</v>
      </c>
      <c r="BA1179">
        <f>INDEX(Model_Assumptions[Values],9)*((INDEX(Model_Scenarios[GR Weight],2)*$AG1179)+(INDEX(Model_Scenarios[GP Weight],2)*$AH1179)+(INDEX(Model_Scenarios[LTV Weight],2)*$AI1179))-(INDEX(Model_Scenarios[LTV Weight],2)*$AP1179)-(INDEX(Model_Scenarios[GP Weight],2)*($AS1179+$AV1179+$AY1179))</f>
        <v>2.8903677876329987</v>
      </c>
      <c r="BB1179">
        <f>INDEX(Model_Assumptions[Values],9)*((INDEX(Model_Scenarios[GR Weight],3)*$AG1179)+(INDEX(Model_Scenarios[GP Weight],3)*$AH1179)+(INDEX(Model_Scenarios[LTV Weight],3)*$AI1179))-(INDEX(Model_Scenarios[LTV Weight],3)*$AP1179)-(INDEX(Model_Scenarios[GP Weight],3)*($AS1179+$AV1179+$AY1179))</f>
        <v>3.1704094671624681</v>
      </c>
      <c r="BC1179">
        <f>INDEX(Model_Assumptions[Values],9)*((INDEX(Model_Scenarios[GR Weight],4)*$AG1179)+(INDEX(Model_Scenarios[GP Weight],4)*$AH1179)+(INDEX(Model_Scenarios[LTV Weight],4)*$AI1179))-(INDEX(Model_Scenarios[LTV Weight],4)*$AP1179)-(INDEX(Model_Scenarios[GP Weight],4)*($AS1179+$AV1179+$AY1179))</f>
        <v>3.1907111367699912</v>
      </c>
      <c r="BD1179">
        <f>INDEX(Model_Assumptions[Values],9)*((INDEX(Model_Scenarios[GR Weight],5)*$AG1179)+(INDEX(Model_Scenarios[GP Weight],5)*$AH1179)+(INDEX(Model_Scenarios[LTV Weight],5)*$AI1179))-(INDEX(Model_Scenarios[LTV Weight],5)*$AP1179)-(INDEX(Model_Scenarios[GP Weight],5)*($AS1179+$AV1179+$AY1179))</f>
        <v>3.5065786455879699</v>
      </c>
    </row>
    <row r="1180" spans="1:56" x14ac:dyDescent="0.25">
      <c r="A1180">
        <v>1179</v>
      </c>
      <c r="B1180">
        <v>24</v>
      </c>
      <c r="C1180" s="3">
        <v>29</v>
      </c>
      <c r="D1180" s="4">
        <v>0.56000000000000005</v>
      </c>
      <c r="E1180" t="str">
        <v>SKU-1030</v>
      </c>
      <c r="F1180" t="str">
        <v>Raise</v>
      </c>
      <c r="G1180" t="str">
        <v>Full</v>
      </c>
      <c r="H1180">
        <v>54.64</v>
      </c>
      <c r="I1180">
        <v>20.32</v>
      </c>
      <c r="J1180">
        <v>55</v>
      </c>
      <c r="K1180">
        <v>3005.2</v>
      </c>
      <c r="L1180">
        <v>1887.6</v>
      </c>
      <c r="M1180">
        <v>0.62811127379209375</v>
      </c>
      <c r="N1180">
        <v>68.209095073095426</v>
      </c>
      <c r="O1180">
        <v>405.25475365476996</v>
      </c>
      <c r="P1180">
        <v>506.85475365477032</v>
      </c>
      <c r="Q1180">
        <v>2363.2455169389877</v>
      </c>
      <c r="R1180">
        <v>1896.2231885915212</v>
      </c>
      <c r="S1180">
        <v>1</v>
      </c>
      <c r="T1180">
        <f t="shared" si="414"/>
        <v>62.238693240933443</v>
      </c>
      <c r="U1180">
        <f t="shared" si="415"/>
        <v>0.13906832432162231</v>
      </c>
      <c r="V1180">
        <f>IF($F1180="Reduce", INDEX(Model_Assumptions[Values], 2), INDEX(Model_Assumptions[Values], 1))</f>
        <v>-0.4</v>
      </c>
      <c r="W1180">
        <f t="shared" si="416"/>
        <v>51.940496864924306</v>
      </c>
      <c r="X1180">
        <f t="shared" si="429"/>
        <v>3232.708651157689</v>
      </c>
      <c r="Y1180">
        <f t="shared" si="417"/>
        <v>2177.2777548624272</v>
      </c>
      <c r="Z1180">
        <f t="shared" si="418"/>
        <v>227.5086511576892</v>
      </c>
      <c r="AA1180">
        <f t="shared" si="419"/>
        <v>289.67775486242726</v>
      </c>
      <c r="AB1180">
        <f t="shared" si="430"/>
        <v>0.67351499618832222</v>
      </c>
      <c r="AC1180">
        <f t="shared" si="420"/>
        <v>4.5403722396228474E-2</v>
      </c>
      <c r="AD1180">
        <f t="shared" si="421"/>
        <v>4.5403722396228474E-2</v>
      </c>
      <c r="AE1180">
        <f t="shared" si="422"/>
        <v>0.56000000000000039</v>
      </c>
      <c r="AF1180">
        <f t="shared" si="431"/>
        <v>834.33820298026865</v>
      </c>
      <c r="AG1180">
        <f t="shared" si="423"/>
        <v>0.56139662547055569</v>
      </c>
      <c r="AH1180">
        <f t="shared" si="424"/>
        <v>0.57152024869778184</v>
      </c>
      <c r="AI1180">
        <f t="shared" si="432"/>
        <v>0.43999999999999967</v>
      </c>
      <c r="AJ1180">
        <f>MAX(0, $R1180 - $AA1180) * INDEX(Model_Assumptions[Values], 7)</f>
        <v>3213.0908674581879</v>
      </c>
      <c r="AK1180">
        <f>MAX(0, INDEX(Model_Assumptions[Values], 4) - $AD1180)</f>
        <v>4.5962776037715286E-3</v>
      </c>
      <c r="AL1180">
        <f>MAX(0, INDEX(Model_Assumptions[Values], 5) - $AC1180)</f>
        <v>0</v>
      </c>
      <c r="AM1180">
        <f>INDEX(Model_Assumptions[Values], 6) * MAX(0, INDEX(Model_Assumptions[Values], 3) - $AB1180)^2</f>
        <v>0</v>
      </c>
      <c r="AN1180">
        <f t="shared" si="425"/>
        <v>3292.7753767341433</v>
      </c>
      <c r="AO1180" cm="1">
        <f t="array" ref="AO1180">IFERROR(STDEV(IF($E$2:$E$2201=$E1180, $AJ$2:$AJ$2201)), 0)</f>
        <v>283.6885008354231</v>
      </c>
      <c r="AP1180">
        <f t="shared" si="433"/>
        <v>-0.2808873431291562</v>
      </c>
      <c r="AQ1180">
        <f t="shared" si="426"/>
        <v>1.5388811872070385E-2</v>
      </c>
      <c r="AR1180" cm="1">
        <f t="array" ref="AR1180">IFERROR(STDEV(IF($E$2:$E$2201=$E1180, $AK$2:$AK$2201)), 0)</f>
        <v>1.6680539088280828E-2</v>
      </c>
      <c r="AS1180">
        <f t="shared" si="434"/>
        <v>-0.64701351743969227</v>
      </c>
      <c r="AT1180">
        <f t="shared" si="427"/>
        <v>2.4509113760587294E-3</v>
      </c>
      <c r="AU1180" cm="1">
        <f t="array" ref="AU1180">IFERROR(STDEV(IF($E$2:$E$2201=$E1180, $AL$2:$AL$2201)), 0)</f>
        <v>5.3254199115535051E-3</v>
      </c>
      <c r="AV1180">
        <f t="shared" si="435"/>
        <v>-0.46022875505863381</v>
      </c>
      <c r="AW1180">
        <f t="shared" si="428"/>
        <v>0</v>
      </c>
      <c r="AX1180" cm="1">
        <f t="array" ref="AX1180">IFERROR(STDEV(IF($E$2:$E$2201=$E1180, $AM$2:$AM$2201)), 0)</f>
        <v>0</v>
      </c>
      <c r="AY1180">
        <f t="shared" si="436"/>
        <v>-0.46022875505863381</v>
      </c>
      <c r="AZ1180">
        <f>INDEX(Model_Assumptions[Values],9)*((INDEX(Model_Scenarios[GR Weight],1)*$AG1180)+(INDEX(Model_Scenarios[GP Weight],1)*$AH1180)+(INDEX(Model_Scenarios[LTV Weight],1)*$AI1180))-(INDEX(Model_Scenarios[LTV Weight],1)*$AP1180)-(INDEX(Model_Scenarios[GP Weight],1)*($AS1180+$AV1180+$AY1180))</f>
        <v>2.7079154143431889</v>
      </c>
      <c r="BA1180">
        <f>INDEX(Model_Assumptions[Values],9)*((INDEX(Model_Scenarios[GR Weight],2)*$AG1180)+(INDEX(Model_Scenarios[GP Weight],2)*$AH1180)+(INDEX(Model_Scenarios[LTV Weight],2)*$AI1180))-(INDEX(Model_Scenarios[LTV Weight],2)*$AP1180)-(INDEX(Model_Scenarios[GP Weight],2)*($AS1180+$AV1180+$AY1180))</f>
        <v>2.9186386963460413</v>
      </c>
      <c r="BB1180">
        <f>INDEX(Model_Assumptions[Values],9)*((INDEX(Model_Scenarios[GR Weight],3)*$AG1180)+(INDEX(Model_Scenarios[GP Weight],3)*$AH1180)+(INDEX(Model_Scenarios[LTV Weight],3)*$AI1180))-(INDEX(Model_Scenarios[LTV Weight],3)*$AP1180)-(INDEX(Model_Scenarios[GP Weight],3)*($AS1180+$AV1180+$AY1180))</f>
        <v>3.2428760139559101</v>
      </c>
      <c r="BC1180">
        <f>INDEX(Model_Assumptions[Values],9)*((INDEX(Model_Scenarios[GR Weight],4)*$AG1180)+(INDEX(Model_Scenarios[GP Weight],4)*$AH1180)+(INDEX(Model_Scenarios[LTV Weight],4)*$AI1180))-(INDEX(Model_Scenarios[LTV Weight],4)*$AP1180)-(INDEX(Model_Scenarios[GP Weight],4)*($AS1180+$AV1180+$AY1180))</f>
        <v>3.2754855923782724</v>
      </c>
      <c r="BD1180">
        <f>INDEX(Model_Assumptions[Values],9)*((INDEX(Model_Scenarios[GR Weight],5)*$AG1180)+(INDEX(Model_Scenarios[GP Weight],5)*$AH1180)+(INDEX(Model_Scenarios[LTV Weight],5)*$AI1180))-(INDEX(Model_Scenarios[LTV Weight],5)*$AP1180)-(INDEX(Model_Scenarios[GP Weight],5)*($AS1180+$AV1180+$AY1180))</f>
        <v>3.6154082103280727</v>
      </c>
    </row>
    <row r="1181" spans="1:56" x14ac:dyDescent="0.25">
      <c r="A1181">
        <v>1180</v>
      </c>
      <c r="B1181">
        <v>24</v>
      </c>
      <c r="C1181" s="3">
        <v>30</v>
      </c>
      <c r="D1181" s="4">
        <v>0.57999999999999996</v>
      </c>
      <c r="E1181" t="str">
        <v>SKU-1030</v>
      </c>
      <c r="F1181" t="str">
        <v>Raise</v>
      </c>
      <c r="G1181" t="str">
        <v>Full</v>
      </c>
      <c r="H1181">
        <v>54.64</v>
      </c>
      <c r="I1181">
        <v>20.32</v>
      </c>
      <c r="J1181">
        <v>55</v>
      </c>
      <c r="K1181">
        <v>3005.2</v>
      </c>
      <c r="L1181">
        <v>1887.6</v>
      </c>
      <c r="M1181">
        <v>0.62811127379209375</v>
      </c>
      <c r="N1181">
        <v>68.209095073095426</v>
      </c>
      <c r="O1181">
        <v>405.25475365476996</v>
      </c>
      <c r="P1181">
        <v>506.85475365477032</v>
      </c>
      <c r="Q1181">
        <v>2363.2455169389877</v>
      </c>
      <c r="R1181">
        <v>1896.2231885915212</v>
      </c>
      <c r="S1181">
        <v>1</v>
      </c>
      <c r="T1181">
        <f t="shared" si="414"/>
        <v>62.510075142395344</v>
      </c>
      <c r="U1181">
        <f t="shared" si="415"/>
        <v>0.14403505019025153</v>
      </c>
      <c r="V1181">
        <f>IF($F1181="Reduce", INDEX(Model_Assumptions[Values], 2), INDEX(Model_Assumptions[Values], 1))</f>
        <v>-0.4</v>
      </c>
      <c r="W1181">
        <f t="shared" si="416"/>
        <v>51.831228895814469</v>
      </c>
      <c r="X1181">
        <f t="shared" si="429"/>
        <v>3239.9740130000555</v>
      </c>
      <c r="Y1181">
        <f t="shared" si="417"/>
        <v>2186.7634418371053</v>
      </c>
      <c r="Z1181">
        <f t="shared" si="418"/>
        <v>234.77401300005567</v>
      </c>
      <c r="AA1181">
        <f t="shared" si="419"/>
        <v>299.16344183710544</v>
      </c>
      <c r="AB1181">
        <f t="shared" si="430"/>
        <v>0.67493240163746582</v>
      </c>
      <c r="AC1181">
        <f t="shared" si="420"/>
        <v>4.6821127845372068E-2</v>
      </c>
      <c r="AD1181">
        <f t="shared" si="421"/>
        <v>4.6821127845372068E-2</v>
      </c>
      <c r="AE1181">
        <f t="shared" si="422"/>
        <v>0.57999999999999974</v>
      </c>
      <c r="AF1181">
        <f t="shared" si="431"/>
        <v>796.41373920843944</v>
      </c>
      <c r="AG1181">
        <f t="shared" si="423"/>
        <v>0.57932451348875702</v>
      </c>
      <c r="AH1181">
        <f t="shared" si="424"/>
        <v>0.59023505191562653</v>
      </c>
      <c r="AI1181">
        <f t="shared" si="432"/>
        <v>0.42000000000000026</v>
      </c>
      <c r="AJ1181">
        <f>MAX(0, $R1181 - $AA1181) * INDEX(Model_Assumptions[Values], 7)</f>
        <v>3194.1194935088315</v>
      </c>
      <c r="AK1181">
        <f>MAX(0, INDEX(Model_Assumptions[Values], 4) - $AD1181)</f>
        <v>3.1788721546279347E-3</v>
      </c>
      <c r="AL1181">
        <f>MAX(0, INDEX(Model_Assumptions[Values], 5) - $AC1181)</f>
        <v>0</v>
      </c>
      <c r="AM1181">
        <f>INDEX(Model_Assumptions[Values], 6) * MAX(0, INDEX(Model_Assumptions[Values], 3) - $AB1181)^2</f>
        <v>0</v>
      </c>
      <c r="AN1181">
        <f t="shared" si="425"/>
        <v>3292.7753767341433</v>
      </c>
      <c r="AO1181" cm="1">
        <f t="array" ref="AO1181">IFERROR(STDEV(IF($E$2:$E$2201=$E1181, $AJ$2:$AJ$2201)), 0)</f>
        <v>283.6885008354231</v>
      </c>
      <c r="AP1181">
        <f t="shared" si="433"/>
        <v>-0.34776130486355256</v>
      </c>
      <c r="AQ1181">
        <f t="shared" si="426"/>
        <v>1.5388811872070385E-2</v>
      </c>
      <c r="AR1181" cm="1">
        <f t="array" ref="AR1181">IFERROR(STDEV(IF($E$2:$E$2201=$E1181, $AK$2:$AK$2201)), 0)</f>
        <v>1.6680539088280828E-2</v>
      </c>
      <c r="AS1181">
        <f t="shared" si="434"/>
        <v>-0.7319871170123472</v>
      </c>
      <c r="AT1181">
        <f t="shared" si="427"/>
        <v>2.4509113760587294E-3</v>
      </c>
      <c r="AU1181" cm="1">
        <f t="array" ref="AU1181">IFERROR(STDEV(IF($E$2:$E$2201=$E1181, $AL$2:$AL$2201)), 0)</f>
        <v>5.3254199115535051E-3</v>
      </c>
      <c r="AV1181">
        <f t="shared" si="435"/>
        <v>-0.46022875505863381</v>
      </c>
      <c r="AW1181">
        <f t="shared" si="428"/>
        <v>0</v>
      </c>
      <c r="AX1181" cm="1">
        <f t="array" ref="AX1181">IFERROR(STDEV(IF($E$2:$E$2201=$E1181, $AM$2:$AM$2201)), 0)</f>
        <v>0</v>
      </c>
      <c r="AY1181">
        <f t="shared" si="436"/>
        <v>-0.46022875505863381</v>
      </c>
      <c r="AZ1181">
        <f>INDEX(Model_Assumptions[Values],9)*((INDEX(Model_Scenarios[GR Weight],1)*$AG1181)+(INDEX(Model_Scenarios[GP Weight],1)*$AH1181)+(INDEX(Model_Scenarios[LTV Weight],1)*$AI1181))-(INDEX(Model_Scenarios[LTV Weight],1)*$AP1181)-(INDEX(Model_Scenarios[GP Weight],1)*($AS1181+$AV1181+$AY1181))</f>
        <v>2.7082332893059968</v>
      </c>
      <c r="BA1181">
        <f>INDEX(Model_Assumptions[Values],9)*((INDEX(Model_Scenarios[GR Weight],2)*$AG1181)+(INDEX(Model_Scenarios[GP Weight],2)*$AH1181)+(INDEX(Model_Scenarios[LTV Weight],2)*$AI1181))-(INDEX(Model_Scenarios[LTV Weight],2)*$AP1181)-(INDEX(Model_Scenarios[GP Weight],2)*($AS1181+$AV1181+$AY1181))</f>
        <v>2.9462622106194272</v>
      </c>
      <c r="BB1181">
        <f>INDEX(Model_Assumptions[Values],9)*((INDEX(Model_Scenarios[GR Weight],3)*$AG1181)+(INDEX(Model_Scenarios[GP Weight],3)*$AH1181)+(INDEX(Model_Scenarios[LTV Weight],3)*$AI1181))-(INDEX(Model_Scenarios[LTV Weight],3)*$AP1181)-(INDEX(Model_Scenarios[GP Weight],3)*($AS1181+$AV1181+$AY1181))</f>
        <v>3.314527124154079</v>
      </c>
      <c r="BC1181">
        <f>INDEX(Model_Assumptions[Values],9)*((INDEX(Model_Scenarios[GR Weight],4)*$AG1181)+(INDEX(Model_Scenarios[GP Weight],4)*$AH1181)+(INDEX(Model_Scenarios[LTV Weight],4)*$AI1181))-(INDEX(Model_Scenarios[LTV Weight],4)*$AP1181)-(INDEX(Model_Scenarios[GP Weight],4)*($AS1181+$AV1181+$AY1181))</f>
        <v>3.3594132504121026</v>
      </c>
      <c r="BD1181">
        <f>INDEX(Model_Assumptions[Values],9)*((INDEX(Model_Scenarios[GR Weight],5)*$AG1181)+(INDEX(Model_Scenarios[GP Weight],5)*$AH1181)+(INDEX(Model_Scenarios[LTV Weight],5)*$AI1181))-(INDEX(Model_Scenarios[LTV Weight],5)*$AP1181)-(INDEX(Model_Scenarios[GP Weight],5)*($AS1181+$AV1181+$AY1181))</f>
        <v>3.723255777393907</v>
      </c>
    </row>
    <row r="1182" spans="1:56" x14ac:dyDescent="0.25">
      <c r="A1182">
        <v>1181</v>
      </c>
      <c r="B1182">
        <v>24</v>
      </c>
      <c r="C1182" s="3">
        <v>31</v>
      </c>
      <c r="D1182" s="4">
        <v>0.6</v>
      </c>
      <c r="E1182" t="str">
        <v>SKU-1030</v>
      </c>
      <c r="F1182" t="str">
        <v>Raise</v>
      </c>
      <c r="G1182" t="str">
        <v>Full</v>
      </c>
      <c r="H1182">
        <v>54.64</v>
      </c>
      <c r="I1182">
        <v>20.32</v>
      </c>
      <c r="J1182">
        <v>55</v>
      </c>
      <c r="K1182">
        <v>3005.2</v>
      </c>
      <c r="L1182">
        <v>1887.6</v>
      </c>
      <c r="M1182">
        <v>0.62811127379209375</v>
      </c>
      <c r="N1182">
        <v>68.209095073095426</v>
      </c>
      <c r="O1182">
        <v>405.25475365476996</v>
      </c>
      <c r="P1182">
        <v>506.85475365477032</v>
      </c>
      <c r="Q1182">
        <v>2363.2455169389877</v>
      </c>
      <c r="R1182">
        <v>1896.2231885915212</v>
      </c>
      <c r="S1182">
        <v>1</v>
      </c>
      <c r="T1182">
        <f t="shared" si="414"/>
        <v>62.781457043857259</v>
      </c>
      <c r="U1182">
        <f t="shared" si="415"/>
        <v>0.14900177605888101</v>
      </c>
      <c r="V1182">
        <f>IF($F1182="Reduce", INDEX(Model_Assumptions[Values], 2), INDEX(Model_Assumptions[Values], 1))</f>
        <v>-0.4</v>
      </c>
      <c r="W1182">
        <f t="shared" si="416"/>
        <v>51.721960926704618</v>
      </c>
      <c r="X1182">
        <f t="shared" si="429"/>
        <v>3247.1800681439695</v>
      </c>
      <c r="Y1182">
        <f t="shared" si="417"/>
        <v>2196.1898221133315</v>
      </c>
      <c r="Z1182">
        <f t="shared" si="418"/>
        <v>241.98006814396967</v>
      </c>
      <c r="AA1182">
        <f t="shared" si="419"/>
        <v>308.58982211333159</v>
      </c>
      <c r="AB1182">
        <f t="shared" si="430"/>
        <v>0.67633755320770816</v>
      </c>
      <c r="AC1182">
        <f t="shared" si="420"/>
        <v>4.8226279415614415E-2</v>
      </c>
      <c r="AD1182">
        <f t="shared" si="421"/>
        <v>4.8226279415614415E-2</v>
      </c>
      <c r="AE1182">
        <f t="shared" si="422"/>
        <v>0.6000000000000002</v>
      </c>
      <c r="AF1182">
        <f t="shared" si="431"/>
        <v>758.48927543660807</v>
      </c>
      <c r="AG1182">
        <f t="shared" si="423"/>
        <v>0.59710605726813659</v>
      </c>
      <c r="AH1182">
        <f t="shared" si="424"/>
        <v>0.60883284587583997</v>
      </c>
      <c r="AI1182">
        <f t="shared" si="432"/>
        <v>0.3999999999999998</v>
      </c>
      <c r="AJ1182">
        <f>MAX(0, $R1182 - $AA1182) * INDEX(Model_Assumptions[Values], 7)</f>
        <v>3175.2667329563792</v>
      </c>
      <c r="AK1182">
        <f>MAX(0, INDEX(Model_Assumptions[Values], 4) - $AD1182)</f>
        <v>1.773720584385588E-3</v>
      </c>
      <c r="AL1182">
        <f>MAX(0, INDEX(Model_Assumptions[Values], 5) - $AC1182)</f>
        <v>0</v>
      </c>
      <c r="AM1182">
        <f>INDEX(Model_Assumptions[Values], 6) * MAX(0, INDEX(Model_Assumptions[Values], 3) - $AB1182)^2</f>
        <v>0</v>
      </c>
      <c r="AN1182">
        <f t="shared" si="425"/>
        <v>3292.7753767341433</v>
      </c>
      <c r="AO1182" cm="1">
        <f t="array" ref="AO1182">IFERROR(STDEV(IF($E$2:$E$2201=$E1182, $AJ$2:$AJ$2201)), 0)</f>
        <v>283.6885008354231</v>
      </c>
      <c r="AP1182">
        <f t="shared" si="433"/>
        <v>-0.41421715519563707</v>
      </c>
      <c r="AQ1182">
        <f t="shared" si="426"/>
        <v>1.5388811872070385E-2</v>
      </c>
      <c r="AR1182" cm="1">
        <f t="array" ref="AR1182">IFERROR(STDEV(IF($E$2:$E$2201=$E1182, $AK$2:$AK$2201)), 0)</f>
        <v>1.6680539088280828E-2</v>
      </c>
      <c r="AS1182">
        <f t="shared" si="434"/>
        <v>-0.81622609530949097</v>
      </c>
      <c r="AT1182">
        <f t="shared" si="427"/>
        <v>2.4509113760587294E-3</v>
      </c>
      <c r="AU1182" cm="1">
        <f t="array" ref="AU1182">IFERROR(STDEV(IF($E$2:$E$2201=$E1182, $AL$2:$AL$2201)), 0)</f>
        <v>5.3254199115535051E-3</v>
      </c>
      <c r="AV1182">
        <f t="shared" si="435"/>
        <v>-0.46022875505863381</v>
      </c>
      <c r="AW1182">
        <f t="shared" si="428"/>
        <v>0</v>
      </c>
      <c r="AX1182" cm="1">
        <f t="array" ref="AX1182">IFERROR(STDEV(IF($E$2:$E$2201=$E1182, $AM$2:$AM$2201)), 0)</f>
        <v>0</v>
      </c>
      <c r="AY1182">
        <f t="shared" si="436"/>
        <v>-0.46022875505863381</v>
      </c>
      <c r="AZ1182">
        <f>INDEX(Model_Assumptions[Values],9)*((INDEX(Model_Scenarios[GR Weight],1)*$AG1182)+(INDEX(Model_Scenarios[GP Weight],1)*$AH1182)+(INDEX(Model_Scenarios[LTV Weight],1)*$AI1182))-(INDEX(Model_Scenarios[LTV Weight],1)*$AP1182)-(INDEX(Model_Scenarios[GP Weight],1)*($AS1182+$AV1182+$AY1182))</f>
        <v>2.7080115362711727</v>
      </c>
      <c r="BA1182">
        <f>INDEX(Model_Assumptions[Values],9)*((INDEX(Model_Scenarios[GR Weight],2)*$AG1182)+(INDEX(Model_Scenarios[GP Weight],2)*$AH1182)+(INDEX(Model_Scenarios[LTV Weight],2)*$AI1182))-(INDEX(Model_Scenarios[LTV Weight],2)*$AP1182)-(INDEX(Model_Scenarios[GP Weight],2)*($AS1182+$AV1182+$AY1182))</f>
        <v>2.9732402607894577</v>
      </c>
      <c r="BB1182">
        <f>INDEX(Model_Assumptions[Values],9)*((INDEX(Model_Scenarios[GR Weight],3)*$AG1182)+(INDEX(Model_Scenarios[GP Weight],3)*$AH1182)+(INDEX(Model_Scenarios[LTV Weight],3)*$AI1182))-(INDEX(Model_Scenarios[LTV Weight],3)*$AP1182)-(INDEX(Model_Scenarios[GP Weight],3)*($AS1182+$AV1182+$AY1182))</f>
        <v>3.3853661758455109</v>
      </c>
      <c r="BC1182">
        <f>INDEX(Model_Assumptions[Values],9)*((INDEX(Model_Scenarios[GR Weight],4)*$AG1182)+(INDEX(Model_Scenarios[GP Weight],4)*$AH1182)+(INDEX(Model_Scenarios[LTV Weight],4)*$AI1182))-(INDEX(Model_Scenarios[LTV Weight],4)*$AP1182)-(INDEX(Model_Scenarios[GP Weight],4)*($AS1182+$AV1182+$AY1182))</f>
        <v>3.4424974889600151</v>
      </c>
      <c r="BD1182">
        <f>INDEX(Model_Assumptions[Values],9)*((INDEX(Model_Scenarios[GR Weight],5)*$AG1182)+(INDEX(Model_Scenarios[GP Weight],5)*$AH1182)+(INDEX(Model_Scenarios[LTV Weight],5)*$AI1182))-(INDEX(Model_Scenarios[LTV Weight],5)*$AP1182)-(INDEX(Model_Scenarios[GP Weight],5)*($AS1182+$AV1182+$AY1182))</f>
        <v>3.8301266552103228</v>
      </c>
    </row>
    <row r="1183" spans="1:56" x14ac:dyDescent="0.25">
      <c r="A1183">
        <v>1182</v>
      </c>
      <c r="B1183">
        <v>24</v>
      </c>
      <c r="C1183" s="3">
        <v>32</v>
      </c>
      <c r="D1183" s="4">
        <v>0.62</v>
      </c>
      <c r="E1183" t="str">
        <v>SKU-1030</v>
      </c>
      <c r="F1183" t="str">
        <v>Raise</v>
      </c>
      <c r="G1183" t="str">
        <v>Full</v>
      </c>
      <c r="H1183">
        <v>54.64</v>
      </c>
      <c r="I1183">
        <v>20.32</v>
      </c>
      <c r="J1183">
        <v>55</v>
      </c>
      <c r="K1183">
        <v>3005.2</v>
      </c>
      <c r="L1183">
        <v>1887.6</v>
      </c>
      <c r="M1183">
        <v>0.62811127379209375</v>
      </c>
      <c r="N1183">
        <v>68.209095073095426</v>
      </c>
      <c r="O1183">
        <v>405.25475365476996</v>
      </c>
      <c r="P1183">
        <v>506.85475365477032</v>
      </c>
      <c r="Q1183">
        <v>2363.2455169389877</v>
      </c>
      <c r="R1183">
        <v>1896.2231885915212</v>
      </c>
      <c r="S1183">
        <v>1</v>
      </c>
      <c r="T1183">
        <f t="shared" si="414"/>
        <v>63.052838945319166</v>
      </c>
      <c r="U1183">
        <f t="shared" si="415"/>
        <v>0.15396850192751035</v>
      </c>
      <c r="V1183">
        <f>IF($F1183="Reduce", INDEX(Model_Assumptions[Values], 2), INDEX(Model_Assumptions[Values], 1))</f>
        <v>-0.4</v>
      </c>
      <c r="W1183">
        <f t="shared" si="416"/>
        <v>51.612692957594774</v>
      </c>
      <c r="X1183">
        <f t="shared" si="429"/>
        <v>3254.3268165894319</v>
      </c>
      <c r="Y1183">
        <f t="shared" si="417"/>
        <v>2205.5568956911061</v>
      </c>
      <c r="Z1183">
        <f t="shared" si="418"/>
        <v>249.12681658943211</v>
      </c>
      <c r="AA1183">
        <f t="shared" si="419"/>
        <v>317.95689569110618</v>
      </c>
      <c r="AB1183">
        <f t="shared" si="430"/>
        <v>0.6777306091225811</v>
      </c>
      <c r="AC1183">
        <f t="shared" si="420"/>
        <v>4.9619335330487346E-2</v>
      </c>
      <c r="AD1183">
        <f t="shared" si="421"/>
        <v>4.9619335330487346E-2</v>
      </c>
      <c r="AE1183">
        <f t="shared" si="422"/>
        <v>0.62000000000000011</v>
      </c>
      <c r="AF1183">
        <f t="shared" si="431"/>
        <v>720.56481166477784</v>
      </c>
      <c r="AG1183">
        <f t="shared" si="423"/>
        <v>0.61474125680869685</v>
      </c>
      <c r="AH1183">
        <f t="shared" si="424"/>
        <v>0.62731363057842304</v>
      </c>
      <c r="AI1183">
        <f t="shared" si="432"/>
        <v>0.37999999999999989</v>
      </c>
      <c r="AJ1183">
        <f>MAX(0, $R1183 - $AA1183) * INDEX(Model_Assumptions[Values], 7)</f>
        <v>3156.53258580083</v>
      </c>
      <c r="AK1183">
        <f>MAX(0, INDEX(Model_Assumptions[Values], 4) - $AD1183)</f>
        <v>3.8066466951265643E-4</v>
      </c>
      <c r="AL1183">
        <f>MAX(0, INDEX(Model_Assumptions[Values], 5) - $AC1183)</f>
        <v>0</v>
      </c>
      <c r="AM1183">
        <f>INDEX(Model_Assumptions[Values], 6) * MAX(0, INDEX(Model_Assumptions[Values], 3) - $AB1183)^2</f>
        <v>0</v>
      </c>
      <c r="AN1183">
        <f t="shared" si="425"/>
        <v>3292.7753767341433</v>
      </c>
      <c r="AO1183" cm="1">
        <f t="array" ref="AO1183">IFERROR(STDEV(IF($E$2:$E$2201=$E1183, $AJ$2:$AJ$2201)), 0)</f>
        <v>283.6885008354231</v>
      </c>
      <c r="AP1183">
        <f t="shared" si="433"/>
        <v>-0.48025489412541295</v>
      </c>
      <c r="AQ1183">
        <f t="shared" si="426"/>
        <v>1.5388811872070385E-2</v>
      </c>
      <c r="AR1183" cm="1">
        <f t="array" ref="AR1183">IFERROR(STDEV(IF($E$2:$E$2201=$E1183, $AK$2:$AK$2201)), 0)</f>
        <v>1.6680539088280828E-2</v>
      </c>
      <c r="AS1183">
        <f t="shared" si="434"/>
        <v>-0.89973993784780826</v>
      </c>
      <c r="AT1183">
        <f t="shared" si="427"/>
        <v>2.4509113760587294E-3</v>
      </c>
      <c r="AU1183" cm="1">
        <f t="array" ref="AU1183">IFERROR(STDEV(IF($E$2:$E$2201=$E1183, $AL$2:$AL$2201)), 0)</f>
        <v>5.3254199115535051E-3</v>
      </c>
      <c r="AV1183">
        <f t="shared" si="435"/>
        <v>-0.46022875505863381</v>
      </c>
      <c r="AW1183">
        <f t="shared" si="428"/>
        <v>0</v>
      </c>
      <c r="AX1183" cm="1">
        <f t="array" ref="AX1183">IFERROR(STDEV(IF($E$2:$E$2201=$E1183, $AM$2:$AM$2201)), 0)</f>
        <v>0</v>
      </c>
      <c r="AY1183">
        <f t="shared" si="436"/>
        <v>-0.46022875505863381</v>
      </c>
      <c r="AZ1183">
        <f>INDEX(Model_Assumptions[Values],9)*((INDEX(Model_Scenarios[GR Weight],1)*$AG1183)+(INDEX(Model_Scenarios[GP Weight],1)*$AH1183)+(INDEX(Model_Scenarios[LTV Weight],1)*$AI1183))-(INDEX(Model_Scenarios[LTV Weight],1)*$AP1183)-(INDEX(Model_Scenarios[GP Weight],1)*($AS1183+$AV1183+$AY1183))</f>
        <v>2.7072511037903979</v>
      </c>
      <c r="BA1183">
        <f>INDEX(Model_Assumptions[Values],9)*((INDEX(Model_Scenarios[GR Weight],2)*$AG1183)+(INDEX(Model_Scenarios[GP Weight],2)*$AH1183)+(INDEX(Model_Scenarios[LTV Weight],2)*$AI1183))-(INDEX(Model_Scenarios[LTV Weight],2)*$AP1183)-(INDEX(Model_Scenarios[GP Weight],2)*($AS1183+$AV1183+$AY1183))</f>
        <v>2.9995747439594789</v>
      </c>
      <c r="BB1183">
        <f>INDEX(Model_Assumptions[Values],9)*((INDEX(Model_Scenarios[GR Weight],3)*$AG1183)+(INDEX(Model_Scenarios[GP Weight],3)*$AH1183)+(INDEX(Model_Scenarios[LTV Weight],3)*$AI1183))-(INDEX(Model_Scenarios[LTV Weight],3)*$AP1183)-(INDEX(Model_Scenarios[GP Weight],3)*($AS1183+$AV1183+$AY1183))</f>
        <v>3.4553964889610524</v>
      </c>
      <c r="BC1183">
        <f>INDEX(Model_Assumptions[Values],9)*((INDEX(Model_Scenarios[GR Weight],4)*$AG1183)+(INDEX(Model_Scenarios[GP Weight],4)*$AH1183)+(INDEX(Model_Scenarios[LTV Weight],4)*$AI1183))-(INDEX(Model_Scenarios[LTV Weight],4)*$AP1183)-(INDEX(Model_Scenarios[GP Weight],4)*($AS1183+$AV1183+$AY1183))</f>
        <v>3.5247416279528601</v>
      </c>
      <c r="BD1183">
        <f>INDEX(Model_Assumptions[Values],9)*((INDEX(Model_Scenarios[GR Weight],5)*$AG1183)+(INDEX(Model_Scenarios[GP Weight],5)*$AH1183)+(INDEX(Model_Scenarios[LTV Weight],5)*$AI1183))-(INDEX(Model_Scenarios[LTV Weight],5)*$AP1183)-(INDEX(Model_Scenarios[GP Weight],5)*($AS1183+$AV1183+$AY1183))</f>
        <v>3.9360260608115052</v>
      </c>
    </row>
    <row r="1184" spans="1:56" x14ac:dyDescent="0.25">
      <c r="A1184">
        <v>1183</v>
      </c>
      <c r="B1184">
        <v>24</v>
      </c>
      <c r="C1184" s="3">
        <v>33</v>
      </c>
      <c r="D1184" s="4">
        <v>0.64</v>
      </c>
      <c r="E1184" t="str">
        <v>SKU-1030</v>
      </c>
      <c r="F1184" t="str">
        <v>Raise</v>
      </c>
      <c r="G1184" t="str">
        <v>Full</v>
      </c>
      <c r="H1184">
        <v>54.64</v>
      </c>
      <c r="I1184">
        <v>20.32</v>
      </c>
      <c r="J1184">
        <v>55</v>
      </c>
      <c r="K1184">
        <v>3005.2</v>
      </c>
      <c r="L1184">
        <v>1887.6</v>
      </c>
      <c r="M1184">
        <v>0.62811127379209375</v>
      </c>
      <c r="N1184">
        <v>68.209095073095426</v>
      </c>
      <c r="O1184">
        <v>405.25475365476996</v>
      </c>
      <c r="P1184">
        <v>506.85475365477032</v>
      </c>
      <c r="Q1184">
        <v>2363.2455169389877</v>
      </c>
      <c r="R1184">
        <v>1896.2231885915212</v>
      </c>
      <c r="S1184">
        <v>1</v>
      </c>
      <c r="T1184">
        <f t="shared" si="414"/>
        <v>63.324220846781074</v>
      </c>
      <c r="U1184">
        <f t="shared" si="415"/>
        <v>0.15893522779613969</v>
      </c>
      <c r="V1184">
        <f>IF($F1184="Reduce", INDEX(Model_Assumptions[Values], 2), INDEX(Model_Assumptions[Values], 1))</f>
        <v>-0.4</v>
      </c>
      <c r="W1184">
        <f t="shared" si="416"/>
        <v>51.503424988484923</v>
      </c>
      <c r="X1184">
        <f t="shared" si="429"/>
        <v>3261.4142583364423</v>
      </c>
      <c r="Y1184">
        <f t="shared" si="417"/>
        <v>2214.8646625704287</v>
      </c>
      <c r="Z1184">
        <f t="shared" si="418"/>
        <v>256.21425833644253</v>
      </c>
      <c r="AA1184">
        <f t="shared" si="419"/>
        <v>327.26466257042875</v>
      </c>
      <c r="AB1184">
        <f t="shared" si="430"/>
        <v>0.67911172489328919</v>
      </c>
      <c r="AC1184">
        <f t="shared" si="420"/>
        <v>5.1000451101195443E-2</v>
      </c>
      <c r="AD1184">
        <f t="shared" si="421"/>
        <v>5.1000451101195443E-2</v>
      </c>
      <c r="AE1184">
        <f t="shared" si="422"/>
        <v>0.64000000000000012</v>
      </c>
      <c r="AF1184">
        <f t="shared" si="431"/>
        <v>682.64034789294737</v>
      </c>
      <c r="AG1184">
        <f t="shared" si="423"/>
        <v>0.63223011211043645</v>
      </c>
      <c r="AH1184">
        <f t="shared" si="424"/>
        <v>0.64567740602337487</v>
      </c>
      <c r="AI1184">
        <f t="shared" si="432"/>
        <v>0.35999999999999988</v>
      </c>
      <c r="AJ1184">
        <f>MAX(0, $R1184 - $AA1184) * INDEX(Model_Assumptions[Values], 7)</f>
        <v>3137.9170520421849</v>
      </c>
      <c r="AK1184">
        <f>MAX(0, INDEX(Model_Assumptions[Values], 4) - $AD1184)</f>
        <v>0</v>
      </c>
      <c r="AL1184">
        <f>MAX(0, INDEX(Model_Assumptions[Values], 5) - $AC1184)</f>
        <v>0</v>
      </c>
      <c r="AM1184">
        <f>INDEX(Model_Assumptions[Values], 6) * MAX(0, INDEX(Model_Assumptions[Values], 3) - $AB1184)^2</f>
        <v>0</v>
      </c>
      <c r="AN1184">
        <f t="shared" si="425"/>
        <v>3292.7753767341433</v>
      </c>
      <c r="AO1184" cm="1">
        <f t="array" ref="AO1184">IFERROR(STDEV(IF($E$2:$E$2201=$E1184, $AJ$2:$AJ$2201)), 0)</f>
        <v>283.6885008354231</v>
      </c>
      <c r="AP1184">
        <f t="shared" si="433"/>
        <v>-0.54587452165287698</v>
      </c>
      <c r="AQ1184">
        <f t="shared" si="426"/>
        <v>1.5388811872070385E-2</v>
      </c>
      <c r="AR1184" cm="1">
        <f t="array" ref="AR1184">IFERROR(STDEV(IF($E$2:$E$2201=$E1184, $AK$2:$AK$2201)), 0)</f>
        <v>1.6680539088280828E-2</v>
      </c>
      <c r="AS1184">
        <f t="shared" si="434"/>
        <v>-0.92256082316200638</v>
      </c>
      <c r="AT1184">
        <f t="shared" si="427"/>
        <v>2.4509113760587294E-3</v>
      </c>
      <c r="AU1184" cm="1">
        <f t="array" ref="AU1184">IFERROR(STDEV(IF($E$2:$E$2201=$E1184, $AL$2:$AL$2201)), 0)</f>
        <v>5.3254199115535051E-3</v>
      </c>
      <c r="AV1184">
        <f t="shared" si="435"/>
        <v>-0.46022875505863381</v>
      </c>
      <c r="AW1184">
        <f t="shared" si="428"/>
        <v>0</v>
      </c>
      <c r="AX1184" cm="1">
        <f t="array" ref="AX1184">IFERROR(STDEV(IF($E$2:$E$2201=$E1184, $AM$2:$AM$2201)), 0)</f>
        <v>0</v>
      </c>
      <c r="AY1184">
        <f t="shared" si="436"/>
        <v>-0.46022875505863381</v>
      </c>
      <c r="AZ1184">
        <f>INDEX(Model_Assumptions[Values],9)*((INDEX(Model_Scenarios[GR Weight],1)*$AG1184)+(INDEX(Model_Scenarios[GP Weight],1)*$AH1184)+(INDEX(Model_Scenarios[LTV Weight],1)*$AI1184))-(INDEX(Model_Scenarios[LTV Weight],1)*$AP1184)-(INDEX(Model_Scenarios[GP Weight],1)*($AS1184+$AV1184+$AY1184))</f>
        <v>2.6999552097171344</v>
      </c>
      <c r="BA1184">
        <f>INDEX(Model_Assumptions[Values],9)*((INDEX(Model_Scenarios[GR Weight],2)*$AG1184)+(INDEX(Model_Scenarios[GP Weight],2)*$AH1184)+(INDEX(Model_Scenarios[LTV Weight],2)*$AI1184))-(INDEX(Model_Scenarios[LTV Weight],2)*$AP1184)-(INDEX(Model_Scenarios[GP Weight],2)*($AS1184+$AV1184+$AY1184))</f>
        <v>3.0132720958364265</v>
      </c>
      <c r="BB1184">
        <f>INDEX(Model_Assumptions[Values],9)*((INDEX(Model_Scenarios[GR Weight],3)*$AG1184)+(INDEX(Model_Scenarios[GP Weight],3)*$AH1184)+(INDEX(Model_Scenarios[LTV Weight],3)*$AI1184))-(INDEX(Model_Scenarios[LTV Weight],3)*$AP1184)-(INDEX(Model_Scenarios[GP Weight],3)*($AS1184+$AV1184+$AY1184))</f>
        <v>3.5036293259878479</v>
      </c>
      <c r="BC1184">
        <f>INDEX(Model_Assumptions[Values],9)*((INDEX(Model_Scenarios[GR Weight],4)*$AG1184)+(INDEX(Model_Scenarios[GP Weight],4)*$AH1184)+(INDEX(Model_Scenarios[LTV Weight],4)*$AI1184))-(INDEX(Model_Scenarios[LTV Weight],4)*$AP1184)-(INDEX(Model_Scenarios[GP Weight],4)*($AS1184+$AV1184+$AY1184))</f>
        <v>3.5851569298777788</v>
      </c>
      <c r="BD1184">
        <f>INDEX(Model_Assumptions[Values],9)*((INDEX(Model_Scenarios[GR Weight],5)*$AG1184)+(INDEX(Model_Scenarios[GP Weight],5)*$AH1184)+(INDEX(Model_Scenarios[LTV Weight],5)*$AI1184))-(INDEX(Model_Scenarios[LTV Weight],5)*$AP1184)-(INDEX(Model_Scenarios[GP Weight],5)*($AS1184+$AV1184+$AY1184))</f>
        <v>4.0079716923915374</v>
      </c>
    </row>
    <row r="1185" spans="1:56" x14ac:dyDescent="0.25">
      <c r="A1185">
        <v>1184</v>
      </c>
      <c r="B1185">
        <v>24</v>
      </c>
      <c r="C1185" s="3">
        <v>34</v>
      </c>
      <c r="D1185" s="4">
        <v>0.66</v>
      </c>
      <c r="E1185" t="str">
        <v>SKU-1030</v>
      </c>
      <c r="F1185" t="str">
        <v>Raise</v>
      </c>
      <c r="G1185" t="str">
        <v>Full</v>
      </c>
      <c r="H1185">
        <v>54.64</v>
      </c>
      <c r="I1185">
        <v>20.32</v>
      </c>
      <c r="J1185">
        <v>55</v>
      </c>
      <c r="K1185">
        <v>3005.2</v>
      </c>
      <c r="L1185">
        <v>1887.6</v>
      </c>
      <c r="M1185">
        <v>0.62811127379209375</v>
      </c>
      <c r="N1185">
        <v>68.209095073095426</v>
      </c>
      <c r="O1185">
        <v>405.25475365476996</v>
      </c>
      <c r="P1185">
        <v>506.85475365477032</v>
      </c>
      <c r="Q1185">
        <v>2363.2455169389877</v>
      </c>
      <c r="R1185">
        <v>1896.2231885915212</v>
      </c>
      <c r="S1185">
        <v>1</v>
      </c>
      <c r="T1185">
        <f t="shared" si="414"/>
        <v>63.595602748242982</v>
      </c>
      <c r="U1185">
        <f t="shared" si="415"/>
        <v>0.16390195366476906</v>
      </c>
      <c r="V1185">
        <f>IF($F1185="Reduce", INDEX(Model_Assumptions[Values], 2), INDEX(Model_Assumptions[Values], 1))</f>
        <v>-0.4</v>
      </c>
      <c r="W1185">
        <f t="shared" si="416"/>
        <v>51.394157019375079</v>
      </c>
      <c r="X1185">
        <f t="shared" si="429"/>
        <v>3268.4423933850012</v>
      </c>
      <c r="Y1185">
        <f t="shared" si="417"/>
        <v>2224.1131227512997</v>
      </c>
      <c r="Z1185">
        <f t="shared" si="418"/>
        <v>263.24239338500138</v>
      </c>
      <c r="AA1185">
        <f t="shared" si="419"/>
        <v>336.51312275129976</v>
      </c>
      <c r="AB1185">
        <f t="shared" si="430"/>
        <v>0.68048105337658116</v>
      </c>
      <c r="AC1185">
        <f t="shared" si="420"/>
        <v>5.2369779584487408E-2</v>
      </c>
      <c r="AD1185">
        <f t="shared" si="421"/>
        <v>5.2369779584487408E-2</v>
      </c>
      <c r="AE1185">
        <f t="shared" si="422"/>
        <v>0.66</v>
      </c>
      <c r="AF1185">
        <f t="shared" si="431"/>
        <v>644.71588412111714</v>
      </c>
      <c r="AG1185">
        <f t="shared" si="423"/>
        <v>0.64957262317335673</v>
      </c>
      <c r="AH1185">
        <f t="shared" si="424"/>
        <v>0.66392417221069622</v>
      </c>
      <c r="AI1185">
        <f t="shared" si="432"/>
        <v>0.33999999999999997</v>
      </c>
      <c r="AJ1185">
        <f>MAX(0, $R1185 - $AA1185) * INDEX(Model_Assumptions[Values], 7)</f>
        <v>3119.4201316804429</v>
      </c>
      <c r="AK1185">
        <f>MAX(0, INDEX(Model_Assumptions[Values], 4) - $AD1185)</f>
        <v>0</v>
      </c>
      <c r="AL1185">
        <f>MAX(0, INDEX(Model_Assumptions[Values], 5) - $AC1185)</f>
        <v>0</v>
      </c>
      <c r="AM1185">
        <f>INDEX(Model_Assumptions[Values], 6) * MAX(0, INDEX(Model_Assumptions[Values], 3) - $AB1185)^2</f>
        <v>0</v>
      </c>
      <c r="AN1185">
        <f t="shared" si="425"/>
        <v>3292.7753767341433</v>
      </c>
      <c r="AO1185" cm="1">
        <f t="array" ref="AO1185">IFERROR(STDEV(IF($E$2:$E$2201=$E1185, $AJ$2:$AJ$2201)), 0)</f>
        <v>283.6885008354231</v>
      </c>
      <c r="AP1185">
        <f t="shared" si="433"/>
        <v>-0.61107603777803243</v>
      </c>
      <c r="AQ1185">
        <f t="shared" si="426"/>
        <v>1.5388811872070385E-2</v>
      </c>
      <c r="AR1185" cm="1">
        <f t="array" ref="AR1185">IFERROR(STDEV(IF($E$2:$E$2201=$E1185, $AK$2:$AK$2201)), 0)</f>
        <v>1.6680539088280828E-2</v>
      </c>
      <c r="AS1185">
        <f t="shared" si="434"/>
        <v>-0.92256082316200638</v>
      </c>
      <c r="AT1185">
        <f t="shared" si="427"/>
        <v>2.4509113760587294E-3</v>
      </c>
      <c r="AU1185" cm="1">
        <f t="array" ref="AU1185">IFERROR(STDEV(IF($E$2:$E$2201=$E1185, $AL$2:$AL$2201)), 0)</f>
        <v>5.3254199115535051E-3</v>
      </c>
      <c r="AV1185">
        <f t="shared" si="435"/>
        <v>-0.46022875505863381</v>
      </c>
      <c r="AW1185">
        <f t="shared" si="428"/>
        <v>0</v>
      </c>
      <c r="AX1185" cm="1">
        <f t="array" ref="AX1185">IFERROR(STDEV(IF($E$2:$E$2201=$E1185, $AM$2:$AM$2201)), 0)</f>
        <v>0</v>
      </c>
      <c r="AY1185">
        <f t="shared" si="436"/>
        <v>-0.46022875505863381</v>
      </c>
      <c r="AZ1185">
        <f>INDEX(Model_Assumptions[Values],9)*((INDEX(Model_Scenarios[GR Weight],1)*$AG1185)+(INDEX(Model_Scenarios[GP Weight],1)*$AH1185)+(INDEX(Model_Scenarios[LTV Weight],1)*$AI1185))-(INDEX(Model_Scenarios[LTV Weight],1)*$AP1185)-(INDEX(Model_Scenarios[GP Weight],1)*($AS1185+$AV1185+$AY1185))</f>
        <v>2.6899110612423796</v>
      </c>
      <c r="BA1185">
        <f>INDEX(Model_Assumptions[Values],9)*((INDEX(Model_Scenarios[GR Weight],2)*$AG1185)+(INDEX(Model_Scenarios[GP Weight],2)*$AH1185)+(INDEX(Model_Scenarios[LTV Weight],2)*$AI1185))-(INDEX(Model_Scenarios[LTV Weight],2)*$AP1185)-(INDEX(Model_Scenarios[GP Weight],2)*($AS1185+$AV1185+$AY1185))</f>
        <v>3.0219067308022898</v>
      </c>
      <c r="BB1185">
        <f>INDEX(Model_Assumptions[Values],9)*((INDEX(Model_Scenarios[GR Weight],3)*$AG1185)+(INDEX(Model_Scenarios[GP Weight],3)*$AH1185)+(INDEX(Model_Scenarios[LTV Weight],3)*$AI1185))-(INDEX(Model_Scenarios[LTV Weight],3)*$AP1185)-(INDEX(Model_Scenarios[GP Weight],3)*($AS1185+$AV1185+$AY1185))</f>
        <v>3.5433199120943732</v>
      </c>
      <c r="BC1185">
        <f>INDEX(Model_Assumptions[Values],9)*((INDEX(Model_Scenarios[GR Weight],4)*$AG1185)+(INDEX(Model_Scenarios[GP Weight],4)*$AH1185)+(INDEX(Model_Scenarios[LTV Weight],4)*$AI1185))-(INDEX(Model_Scenarios[LTV Weight],4)*$AP1185)-(INDEX(Model_Scenarios[GP Weight],4)*($AS1185+$AV1185+$AY1185))</f>
        <v>3.636998619903248</v>
      </c>
      <c r="BD1185">
        <f>INDEX(Model_Assumptions[Values],9)*((INDEX(Model_Scenarios[GR Weight],5)*$AG1185)+(INDEX(Model_Scenarios[GP Weight],5)*$AH1185)+(INDEX(Model_Scenarios[LTV Weight],5)*$AI1185))-(INDEX(Model_Scenarios[LTV Weight],5)*$AP1185)-(INDEX(Model_Scenarios[GP Weight],5)*($AS1185+$AV1185+$AY1185))</f>
        <v>4.0667931895008804</v>
      </c>
    </row>
    <row r="1186" spans="1:56" x14ac:dyDescent="0.25">
      <c r="A1186">
        <v>1185</v>
      </c>
      <c r="B1186">
        <v>24</v>
      </c>
      <c r="C1186" s="3">
        <v>35</v>
      </c>
      <c r="D1186" s="4">
        <v>0.68</v>
      </c>
      <c r="E1186" t="str">
        <v>SKU-1030</v>
      </c>
      <c r="F1186" t="str">
        <v>Raise</v>
      </c>
      <c r="G1186" t="str">
        <v>Full</v>
      </c>
      <c r="H1186">
        <v>54.64</v>
      </c>
      <c r="I1186">
        <v>20.32</v>
      </c>
      <c r="J1186">
        <v>55</v>
      </c>
      <c r="K1186">
        <v>3005.2</v>
      </c>
      <c r="L1186">
        <v>1887.6</v>
      </c>
      <c r="M1186">
        <v>0.62811127379209375</v>
      </c>
      <c r="N1186">
        <v>68.209095073095426</v>
      </c>
      <c r="O1186">
        <v>405.25475365476996</v>
      </c>
      <c r="P1186">
        <v>506.85475365477032</v>
      </c>
      <c r="Q1186">
        <v>2363.2455169389877</v>
      </c>
      <c r="R1186">
        <v>1896.2231885915212</v>
      </c>
      <c r="S1186">
        <v>1</v>
      </c>
      <c r="T1186">
        <f t="shared" si="414"/>
        <v>63.866984649704889</v>
      </c>
      <c r="U1186">
        <f t="shared" si="415"/>
        <v>0.1688686795333984</v>
      </c>
      <c r="V1186">
        <f>IF($F1186="Reduce", INDEX(Model_Assumptions[Values], 2), INDEX(Model_Assumptions[Values], 1))</f>
        <v>-0.4</v>
      </c>
      <c r="W1186">
        <f t="shared" si="416"/>
        <v>51.284889050265235</v>
      </c>
      <c r="X1186">
        <f t="shared" si="429"/>
        <v>3275.411221735108</v>
      </c>
      <c r="Y1186">
        <f t="shared" si="417"/>
        <v>2233.3022762337187</v>
      </c>
      <c r="Z1186">
        <f t="shared" si="418"/>
        <v>270.21122173510821</v>
      </c>
      <c r="AA1186">
        <f t="shared" si="419"/>
        <v>345.70227623371875</v>
      </c>
      <c r="AB1186">
        <f t="shared" si="430"/>
        <v>0.6818387448311467</v>
      </c>
      <c r="AC1186">
        <f t="shared" si="420"/>
        <v>5.3727471039052954E-2</v>
      </c>
      <c r="AD1186">
        <f t="shared" si="421"/>
        <v>5.3727471039052954E-2</v>
      </c>
      <c r="AE1186">
        <f t="shared" si="422"/>
        <v>0.67999999999999994</v>
      </c>
      <c r="AF1186">
        <f t="shared" si="431"/>
        <v>606.79142034928691</v>
      </c>
      <c r="AG1186">
        <f t="shared" si="423"/>
        <v>0.66676878999745637</v>
      </c>
      <c r="AH1186">
        <f t="shared" si="424"/>
        <v>0.68205392914038643</v>
      </c>
      <c r="AI1186">
        <f t="shared" si="432"/>
        <v>0.32000000000000006</v>
      </c>
      <c r="AJ1186">
        <f>MAX(0, $R1186 - $AA1186) * INDEX(Model_Assumptions[Values], 7)</f>
        <v>3101.0418247156049</v>
      </c>
      <c r="AK1186">
        <f>MAX(0, INDEX(Model_Assumptions[Values], 4) - $AD1186)</f>
        <v>0</v>
      </c>
      <c r="AL1186">
        <f>MAX(0, INDEX(Model_Assumptions[Values], 5) - $AC1186)</f>
        <v>0</v>
      </c>
      <c r="AM1186">
        <f>INDEX(Model_Assumptions[Values], 6) * MAX(0, INDEX(Model_Assumptions[Values], 3) - $AB1186)^2</f>
        <v>0</v>
      </c>
      <c r="AN1186">
        <f t="shared" si="425"/>
        <v>3292.7753767341433</v>
      </c>
      <c r="AO1186" cm="1">
        <f t="array" ref="AO1186">IFERROR(STDEV(IF($E$2:$E$2201=$E1186, $AJ$2:$AJ$2201)), 0)</f>
        <v>283.6885008354231</v>
      </c>
      <c r="AP1186">
        <f t="shared" si="433"/>
        <v>-0.67585944250087604</v>
      </c>
      <c r="AQ1186">
        <f t="shared" si="426"/>
        <v>1.5388811872070385E-2</v>
      </c>
      <c r="AR1186" cm="1">
        <f t="array" ref="AR1186">IFERROR(STDEV(IF($E$2:$E$2201=$E1186, $AK$2:$AK$2201)), 0)</f>
        <v>1.6680539088280828E-2</v>
      </c>
      <c r="AS1186">
        <f t="shared" si="434"/>
        <v>-0.92256082316200638</v>
      </c>
      <c r="AT1186">
        <f t="shared" si="427"/>
        <v>2.4509113760587294E-3</v>
      </c>
      <c r="AU1186" cm="1">
        <f t="array" ref="AU1186">IFERROR(STDEV(IF($E$2:$E$2201=$E1186, $AL$2:$AL$2201)), 0)</f>
        <v>5.3254199115535051E-3</v>
      </c>
      <c r="AV1186">
        <f t="shared" si="435"/>
        <v>-0.46022875505863381</v>
      </c>
      <c r="AW1186">
        <f t="shared" si="428"/>
        <v>0</v>
      </c>
      <c r="AX1186" cm="1">
        <f t="array" ref="AX1186">IFERROR(STDEV(IF($E$2:$E$2201=$E1186, $AM$2:$AM$2201)), 0)</f>
        <v>0</v>
      </c>
      <c r="AY1186">
        <f t="shared" si="436"/>
        <v>-0.46022875505863381</v>
      </c>
      <c r="AZ1186">
        <f>INDEX(Model_Assumptions[Values],9)*((INDEX(Model_Scenarios[GR Weight],1)*$AG1186)+(INDEX(Model_Scenarios[GP Weight],1)*$AH1186)+(INDEX(Model_Scenarios[LTV Weight],1)*$AI1186))-(INDEX(Model_Scenarios[LTV Weight],1)*$AP1186)-(INDEX(Model_Scenarios[GP Weight],1)*($AS1186+$AV1186+$AY1186))</f>
        <v>2.6794007468975503</v>
      </c>
      <c r="BA1186">
        <f>INDEX(Model_Assumptions[Values],9)*((INDEX(Model_Scenarios[GR Weight],2)*$AG1186)+(INDEX(Model_Scenarios[GP Weight],2)*$AH1186)+(INDEX(Model_Scenarios[LTV Weight],2)*$AI1186))-(INDEX(Model_Scenarios[LTV Weight],2)*$AP1186)-(INDEX(Model_Scenarios[GP Weight],2)*($AS1186+$AV1186+$AY1186))</f>
        <v>3.030042825919903</v>
      </c>
      <c r="BB1186">
        <f>INDEX(Model_Assumptions[Values],9)*((INDEX(Model_Scenarios[GR Weight],3)*$AG1186)+(INDEX(Model_Scenarios[GP Weight],3)*$AH1186)+(INDEX(Model_Scenarios[LTV Weight],3)*$AI1186))-(INDEX(Model_Scenarios[LTV Weight],3)*$AP1186)-(INDEX(Model_Scenarios[GP Weight],3)*($AS1186+$AV1186+$AY1186))</f>
        <v>3.5824555571405927</v>
      </c>
      <c r="BC1186">
        <f>INDEX(Model_Assumptions[Values],9)*((INDEX(Model_Scenarios[GR Weight],4)*$AG1186)+(INDEX(Model_Scenarios[GP Weight],4)*$AH1186)+(INDEX(Model_Scenarios[LTV Weight],4)*$AI1186))-(INDEX(Model_Scenarios[LTV Weight],4)*$AP1186)-(INDEX(Model_Scenarios[GP Weight],4)*($AS1186+$AV1186+$AY1186))</f>
        <v>3.688254007889233</v>
      </c>
      <c r="BD1186">
        <f>INDEX(Model_Assumptions[Values],9)*((INDEX(Model_Scenarios[GR Weight],5)*$AG1186)+(INDEX(Model_Scenarios[GP Weight],5)*$AH1186)+(INDEX(Model_Scenarios[LTV Weight],5)*$AI1186))-(INDEX(Model_Scenarios[LTV Weight],5)*$AP1186)-(INDEX(Model_Scenarios[GP Weight],5)*($AS1186+$AV1186+$AY1186))</f>
        <v>4.1250420390623397</v>
      </c>
    </row>
    <row r="1187" spans="1:56" x14ac:dyDescent="0.25">
      <c r="A1187">
        <v>1186</v>
      </c>
      <c r="B1187">
        <v>24</v>
      </c>
      <c r="C1187" s="3">
        <v>36</v>
      </c>
      <c r="D1187" s="4">
        <v>0.70000000000000007</v>
      </c>
      <c r="E1187" t="str">
        <v>SKU-1030</v>
      </c>
      <c r="F1187" t="str">
        <v>Raise</v>
      </c>
      <c r="G1187" t="str">
        <v>Full</v>
      </c>
      <c r="H1187">
        <v>54.64</v>
      </c>
      <c r="I1187">
        <v>20.32</v>
      </c>
      <c r="J1187">
        <v>55</v>
      </c>
      <c r="K1187">
        <v>3005.2</v>
      </c>
      <c r="L1187">
        <v>1887.6</v>
      </c>
      <c r="M1187">
        <v>0.62811127379209375</v>
      </c>
      <c r="N1187">
        <v>68.209095073095426</v>
      </c>
      <c r="O1187">
        <v>405.25475365476996</v>
      </c>
      <c r="P1187">
        <v>506.85475365477032</v>
      </c>
      <c r="Q1187">
        <v>2363.2455169389877</v>
      </c>
      <c r="R1187">
        <v>1896.2231885915212</v>
      </c>
      <c r="S1187">
        <v>1</v>
      </c>
      <c r="T1187">
        <f t="shared" si="414"/>
        <v>64.138366551166797</v>
      </c>
      <c r="U1187">
        <f t="shared" si="415"/>
        <v>0.17383540540202774</v>
      </c>
      <c r="V1187">
        <f>IF($F1187="Reduce", INDEX(Model_Assumptions[Values], 2), INDEX(Model_Assumptions[Values], 1))</f>
        <v>-0.4</v>
      </c>
      <c r="W1187">
        <f t="shared" si="416"/>
        <v>51.175621081155391</v>
      </c>
      <c r="X1187">
        <f t="shared" si="429"/>
        <v>3282.3207433867633</v>
      </c>
      <c r="Y1187">
        <f t="shared" si="417"/>
        <v>2242.4321230176856</v>
      </c>
      <c r="Z1187">
        <f t="shared" si="418"/>
        <v>277.12074338676348</v>
      </c>
      <c r="AA1187">
        <f t="shared" si="419"/>
        <v>354.83212301768572</v>
      </c>
      <c r="AB1187">
        <f t="shared" si="430"/>
        <v>0.68318494697258014</v>
      </c>
      <c r="AC1187">
        <f t="shared" si="420"/>
        <v>5.5073673180486393E-2</v>
      </c>
      <c r="AD1187">
        <f t="shared" si="421"/>
        <v>5.5073673180486393E-2</v>
      </c>
      <c r="AE1187">
        <f t="shared" si="422"/>
        <v>0.69999999999999984</v>
      </c>
      <c r="AF1187">
        <f t="shared" si="431"/>
        <v>568.86695657745668</v>
      </c>
      <c r="AG1187">
        <f t="shared" si="423"/>
        <v>0.68381861258273657</v>
      </c>
      <c r="AH1187">
        <f t="shared" si="424"/>
        <v>0.70006667681244539</v>
      </c>
      <c r="AI1187">
        <f t="shared" si="432"/>
        <v>0.30000000000000016</v>
      </c>
      <c r="AJ1187">
        <f>MAX(0, $R1187 - $AA1187) * INDEX(Model_Assumptions[Values], 7)</f>
        <v>3082.782131147671</v>
      </c>
      <c r="AK1187">
        <f>MAX(0, INDEX(Model_Assumptions[Values], 4) - $AD1187)</f>
        <v>0</v>
      </c>
      <c r="AL1187">
        <f>MAX(0, INDEX(Model_Assumptions[Values], 5) - $AC1187)</f>
        <v>0</v>
      </c>
      <c r="AM1187">
        <f>INDEX(Model_Assumptions[Values], 6) * MAX(0, INDEX(Model_Assumptions[Values], 3) - $AB1187)^2</f>
        <v>0</v>
      </c>
      <c r="AN1187">
        <f t="shared" si="425"/>
        <v>3292.7753767341433</v>
      </c>
      <c r="AO1187" cm="1">
        <f t="array" ref="AO1187">IFERROR(STDEV(IF($E$2:$E$2201=$E1187, $AJ$2:$AJ$2201)), 0)</f>
        <v>283.6885008354231</v>
      </c>
      <c r="AP1187">
        <f t="shared" si="433"/>
        <v>-0.74022473582140791</v>
      </c>
      <c r="AQ1187">
        <f t="shared" si="426"/>
        <v>1.5388811872070385E-2</v>
      </c>
      <c r="AR1187" cm="1">
        <f t="array" ref="AR1187">IFERROR(STDEV(IF($E$2:$E$2201=$E1187, $AK$2:$AK$2201)), 0)</f>
        <v>1.6680539088280828E-2</v>
      </c>
      <c r="AS1187">
        <f t="shared" si="434"/>
        <v>-0.92256082316200638</v>
      </c>
      <c r="AT1187">
        <f t="shared" si="427"/>
        <v>2.4509113760587294E-3</v>
      </c>
      <c r="AU1187" cm="1">
        <f t="array" ref="AU1187">IFERROR(STDEV(IF($E$2:$E$2201=$E1187, $AL$2:$AL$2201)), 0)</f>
        <v>5.3254199115535051E-3</v>
      </c>
      <c r="AV1187">
        <f t="shared" si="435"/>
        <v>-0.46022875505863381</v>
      </c>
      <c r="AW1187">
        <f t="shared" si="428"/>
        <v>0</v>
      </c>
      <c r="AX1187" cm="1">
        <f t="array" ref="AX1187">IFERROR(STDEV(IF($E$2:$E$2201=$E1187, $AM$2:$AM$2201)), 0)</f>
        <v>0</v>
      </c>
      <c r="AY1187">
        <f t="shared" si="436"/>
        <v>-0.46022875505863381</v>
      </c>
      <c r="AZ1187">
        <f>INDEX(Model_Assumptions[Values],9)*((INDEX(Model_Scenarios[GR Weight],1)*$AG1187)+(INDEX(Model_Scenarios[GP Weight],1)*$AH1187)+(INDEX(Model_Scenarios[LTV Weight],1)*$AI1187))-(INDEX(Model_Scenarios[LTV Weight],1)*$AP1187)-(INDEX(Model_Scenarios[GP Weight],1)*($AS1187+$AV1187+$AY1187))</f>
        <v>2.6684242666826457</v>
      </c>
      <c r="BA1187">
        <f>INDEX(Model_Assumptions[Values],9)*((INDEX(Model_Scenarios[GR Weight],2)*$AG1187)+(INDEX(Model_Scenarios[GP Weight],2)*$AH1187)+(INDEX(Model_Scenarios[LTV Weight],2)*$AI1187))-(INDEX(Model_Scenarios[LTV Weight],2)*$AP1187)-(INDEX(Model_Scenarios[GP Weight],2)*($AS1187+$AV1187+$AY1187))</f>
        <v>3.0376803811892685</v>
      </c>
      <c r="BB1187">
        <f>INDEX(Model_Assumptions[Values],9)*((INDEX(Model_Scenarios[GR Weight],3)*$AG1187)+(INDEX(Model_Scenarios[GP Weight],3)*$AH1187)+(INDEX(Model_Scenarios[LTV Weight],3)*$AI1187))-(INDEX(Model_Scenarios[LTV Weight],3)*$AP1187)-(INDEX(Model_Scenarios[GP Weight],3)*($AS1187+$AV1187+$AY1187))</f>
        <v>3.6210362611265094</v>
      </c>
      <c r="BC1187">
        <f>INDEX(Model_Assumptions[Values],9)*((INDEX(Model_Scenarios[GR Weight],4)*$AG1187)+(INDEX(Model_Scenarios[GP Weight],4)*$AH1187)+(INDEX(Model_Scenarios[LTV Weight],4)*$AI1187))-(INDEX(Model_Scenarios[LTV Weight],4)*$AP1187)-(INDEX(Model_Scenarios[GP Weight],4)*($AS1187+$AV1187+$AY1187))</f>
        <v>3.7389230938357367</v>
      </c>
      <c r="BD1187">
        <f>INDEX(Model_Assumptions[Values],9)*((INDEX(Model_Scenarios[GR Weight],5)*$AG1187)+(INDEX(Model_Scenarios[GP Weight],5)*$AH1187)+(INDEX(Model_Scenarios[LTV Weight],5)*$AI1187))-(INDEX(Model_Scenarios[LTV Weight],5)*$AP1187)-(INDEX(Model_Scenarios[GP Weight],5)*($AS1187+$AV1187+$AY1187))</f>
        <v>4.1827182410759152</v>
      </c>
    </row>
    <row r="1188" spans="1:56" x14ac:dyDescent="0.25">
      <c r="A1188">
        <v>1187</v>
      </c>
      <c r="B1188">
        <v>24</v>
      </c>
      <c r="C1188" s="3">
        <v>37</v>
      </c>
      <c r="D1188" s="4">
        <v>0.72</v>
      </c>
      <c r="E1188" t="str">
        <v>SKU-1030</v>
      </c>
      <c r="F1188" t="str">
        <v>Raise</v>
      </c>
      <c r="G1188" t="str">
        <v>Full</v>
      </c>
      <c r="H1188">
        <v>54.64</v>
      </c>
      <c r="I1188">
        <v>20.32</v>
      </c>
      <c r="J1188">
        <v>55</v>
      </c>
      <c r="K1188">
        <v>3005.2</v>
      </c>
      <c r="L1188">
        <v>1887.6</v>
      </c>
      <c r="M1188">
        <v>0.62811127379209375</v>
      </c>
      <c r="N1188">
        <v>68.209095073095426</v>
      </c>
      <c r="O1188">
        <v>405.25475365476996</v>
      </c>
      <c r="P1188">
        <v>506.85475365477032</v>
      </c>
      <c r="Q1188">
        <v>2363.2455169389877</v>
      </c>
      <c r="R1188">
        <v>1896.2231885915212</v>
      </c>
      <c r="S1188">
        <v>1</v>
      </c>
      <c r="T1188">
        <f t="shared" si="414"/>
        <v>64.409748452628705</v>
      </c>
      <c r="U1188">
        <f t="shared" si="415"/>
        <v>0.17880213127065711</v>
      </c>
      <c r="V1188">
        <f>IF($F1188="Reduce", INDEX(Model_Assumptions[Values], 2), INDEX(Model_Assumptions[Values], 1))</f>
        <v>-0.4</v>
      </c>
      <c r="W1188">
        <f t="shared" si="416"/>
        <v>51.06635311204554</v>
      </c>
      <c r="X1188">
        <f t="shared" si="429"/>
        <v>3289.1709583399661</v>
      </c>
      <c r="Y1188">
        <f t="shared" si="417"/>
        <v>2251.5026631032006</v>
      </c>
      <c r="Z1188">
        <f t="shared" si="418"/>
        <v>283.97095833996627</v>
      </c>
      <c r="AA1188">
        <f t="shared" si="419"/>
        <v>363.90266310320067</v>
      </c>
      <c r="AB1188">
        <f t="shared" si="430"/>
        <v>0.68451980502695631</v>
      </c>
      <c r="AC1188">
        <f t="shared" si="420"/>
        <v>5.6408531234862558E-2</v>
      </c>
      <c r="AD1188">
        <f t="shared" si="421"/>
        <v>5.6408531234862558E-2</v>
      </c>
      <c r="AE1188">
        <f t="shared" si="422"/>
        <v>0.71999999999999986</v>
      </c>
      <c r="AF1188">
        <f t="shared" si="431"/>
        <v>530.94249280562622</v>
      </c>
      <c r="AG1188">
        <f t="shared" si="423"/>
        <v>0.70072209092919513</v>
      </c>
      <c r="AH1188">
        <f t="shared" si="424"/>
        <v>0.7179624152268731</v>
      </c>
      <c r="AI1188">
        <f t="shared" si="432"/>
        <v>0.28000000000000014</v>
      </c>
      <c r="AJ1188">
        <f>MAX(0, $R1188 - $AA1188) * INDEX(Model_Assumptions[Values], 7)</f>
        <v>3064.6410509766411</v>
      </c>
      <c r="AK1188">
        <f>MAX(0, INDEX(Model_Assumptions[Values], 4) - $AD1188)</f>
        <v>0</v>
      </c>
      <c r="AL1188">
        <f>MAX(0, INDEX(Model_Assumptions[Values], 5) - $AC1188)</f>
        <v>0</v>
      </c>
      <c r="AM1188">
        <f>INDEX(Model_Assumptions[Values], 6) * MAX(0, INDEX(Model_Assumptions[Values], 3) - $AB1188)^2</f>
        <v>0</v>
      </c>
      <c r="AN1188">
        <f t="shared" si="425"/>
        <v>3292.7753767341433</v>
      </c>
      <c r="AO1188" cm="1">
        <f t="array" ref="AO1188">IFERROR(STDEV(IF($E$2:$E$2201=$E1188, $AJ$2:$AJ$2201)), 0)</f>
        <v>283.6885008354231</v>
      </c>
      <c r="AP1188">
        <f t="shared" si="433"/>
        <v>-0.80417191773962782</v>
      </c>
      <c r="AQ1188">
        <f t="shared" si="426"/>
        <v>1.5388811872070385E-2</v>
      </c>
      <c r="AR1188" cm="1">
        <f t="array" ref="AR1188">IFERROR(STDEV(IF($E$2:$E$2201=$E1188, $AK$2:$AK$2201)), 0)</f>
        <v>1.6680539088280828E-2</v>
      </c>
      <c r="AS1188">
        <f t="shared" si="434"/>
        <v>-0.92256082316200638</v>
      </c>
      <c r="AT1188">
        <f t="shared" si="427"/>
        <v>2.4509113760587294E-3</v>
      </c>
      <c r="AU1188" cm="1">
        <f t="array" ref="AU1188">IFERROR(STDEV(IF($E$2:$E$2201=$E1188, $AL$2:$AL$2201)), 0)</f>
        <v>5.3254199115535051E-3</v>
      </c>
      <c r="AV1188">
        <f t="shared" si="435"/>
        <v>-0.46022875505863381</v>
      </c>
      <c r="AW1188">
        <f t="shared" si="428"/>
        <v>0</v>
      </c>
      <c r="AX1188" cm="1">
        <f t="array" ref="AX1188">IFERROR(STDEV(IF($E$2:$E$2201=$E1188, $AM$2:$AM$2201)), 0)</f>
        <v>0</v>
      </c>
      <c r="AY1188">
        <f t="shared" si="436"/>
        <v>-0.46022875505863381</v>
      </c>
      <c r="AZ1188">
        <f>INDEX(Model_Assumptions[Values],9)*((INDEX(Model_Scenarios[GR Weight],1)*$AG1188)+(INDEX(Model_Scenarios[GP Weight],1)*$AH1188)+(INDEX(Model_Scenarios[LTV Weight],1)*$AI1188))-(INDEX(Model_Scenarios[LTV Weight],1)*$AP1188)-(INDEX(Model_Scenarios[GP Weight],1)*($AS1188+$AV1188+$AY1188))</f>
        <v>2.656981620597664</v>
      </c>
      <c r="BA1188">
        <f>INDEX(Model_Assumptions[Values],9)*((INDEX(Model_Scenarios[GR Weight],2)*$AG1188)+(INDEX(Model_Scenarios[GP Weight],2)*$AH1188)+(INDEX(Model_Scenarios[LTV Weight],2)*$AI1188))-(INDEX(Model_Scenarios[LTV Weight],2)*$AP1188)-(INDEX(Model_Scenarios[GP Weight],2)*($AS1188+$AV1188+$AY1188))</f>
        <v>3.0448193966103827</v>
      </c>
      <c r="BB1188">
        <f>INDEX(Model_Assumptions[Values],9)*((INDEX(Model_Scenarios[GR Weight],3)*$AG1188)+(INDEX(Model_Scenarios[GP Weight],3)*$AH1188)+(INDEX(Model_Scenarios[LTV Weight],3)*$AI1188))-(INDEX(Model_Scenarios[LTV Weight],3)*$AP1188)-(INDEX(Model_Scenarios[GP Weight],3)*($AS1188+$AV1188+$AY1188))</f>
        <v>3.6590620240521194</v>
      </c>
      <c r="BC1188">
        <f>INDEX(Model_Assumptions[Values],9)*((INDEX(Model_Scenarios[GR Weight],4)*$AG1188)+(INDEX(Model_Scenarios[GP Weight],4)*$AH1188)+(INDEX(Model_Scenarios[LTV Weight],4)*$AI1188))-(INDEX(Model_Scenarios[LTV Weight],4)*$AP1188)-(INDEX(Model_Scenarios[GP Weight],4)*($AS1188+$AV1188+$AY1188))</f>
        <v>3.789005877742754</v>
      </c>
      <c r="BD1188">
        <f>INDEX(Model_Assumptions[Values],9)*((INDEX(Model_Scenarios[GR Weight],5)*$AG1188)+(INDEX(Model_Scenarios[GP Weight],5)*$AH1188)+(INDEX(Model_Scenarios[LTV Weight],5)*$AI1188))-(INDEX(Model_Scenarios[LTV Weight],5)*$AP1188)-(INDEX(Model_Scenarios[GP Weight],5)*($AS1188+$AV1188+$AY1188))</f>
        <v>4.2398217955416042</v>
      </c>
    </row>
    <row r="1189" spans="1:56" x14ac:dyDescent="0.25">
      <c r="A1189">
        <v>1188</v>
      </c>
      <c r="B1189">
        <v>24</v>
      </c>
      <c r="C1189" s="3">
        <v>38</v>
      </c>
      <c r="D1189" s="4">
        <v>0.74</v>
      </c>
      <c r="E1189" t="str">
        <v>SKU-1030</v>
      </c>
      <c r="F1189" t="str">
        <v>Raise</v>
      </c>
      <c r="G1189" t="str">
        <v>Full</v>
      </c>
      <c r="H1189">
        <v>54.64</v>
      </c>
      <c r="I1189">
        <v>20.32</v>
      </c>
      <c r="J1189">
        <v>55</v>
      </c>
      <c r="K1189">
        <v>3005.2</v>
      </c>
      <c r="L1189">
        <v>1887.6</v>
      </c>
      <c r="M1189">
        <v>0.62811127379209375</v>
      </c>
      <c r="N1189">
        <v>68.209095073095426</v>
      </c>
      <c r="O1189">
        <v>405.25475365476996</v>
      </c>
      <c r="P1189">
        <v>506.85475365477032</v>
      </c>
      <c r="Q1189">
        <v>2363.2455169389877</v>
      </c>
      <c r="R1189">
        <v>1896.2231885915212</v>
      </c>
      <c r="S1189">
        <v>1</v>
      </c>
      <c r="T1189">
        <f t="shared" si="414"/>
        <v>64.681130354090612</v>
      </c>
      <c r="U1189">
        <f t="shared" si="415"/>
        <v>0.18376885713928645</v>
      </c>
      <c r="V1189">
        <f>IF($F1189="Reduce", INDEX(Model_Assumptions[Values], 2), INDEX(Model_Assumptions[Values], 1))</f>
        <v>-0.4</v>
      </c>
      <c r="W1189">
        <f t="shared" si="416"/>
        <v>50.957085142935696</v>
      </c>
      <c r="X1189">
        <f t="shared" si="429"/>
        <v>3295.9618665947178</v>
      </c>
      <c r="Y1189">
        <f t="shared" si="417"/>
        <v>2260.5138964902644</v>
      </c>
      <c r="Z1189">
        <f t="shared" si="418"/>
        <v>290.76186659471796</v>
      </c>
      <c r="AA1189">
        <f t="shared" si="419"/>
        <v>372.91389649026451</v>
      </c>
      <c r="AB1189">
        <f t="shared" si="430"/>
        <v>0.68584346178305611</v>
      </c>
      <c r="AC1189">
        <f t="shared" si="420"/>
        <v>5.7732187990962358E-2</v>
      </c>
      <c r="AD1189">
        <f t="shared" si="421"/>
        <v>5.7732187990962358E-2</v>
      </c>
      <c r="AE1189">
        <f t="shared" si="422"/>
        <v>0.73999999999999977</v>
      </c>
      <c r="AF1189">
        <f t="shared" si="431"/>
        <v>493.01802903379593</v>
      </c>
      <c r="AG1189">
        <f t="shared" si="423"/>
        <v>0.71747922503683537</v>
      </c>
      <c r="AH1189">
        <f t="shared" si="424"/>
        <v>0.73574114438367122</v>
      </c>
      <c r="AI1189">
        <f t="shared" si="432"/>
        <v>0.26000000000000023</v>
      </c>
      <c r="AJ1189">
        <f>MAX(0, $R1189 - $AA1189) * INDEX(Model_Assumptions[Values], 7)</f>
        <v>3046.6185842025134</v>
      </c>
      <c r="AK1189">
        <f>MAX(0, INDEX(Model_Assumptions[Values], 4) - $AD1189)</f>
        <v>0</v>
      </c>
      <c r="AL1189">
        <f>MAX(0, INDEX(Model_Assumptions[Values], 5) - $AC1189)</f>
        <v>0</v>
      </c>
      <c r="AM1189">
        <f>INDEX(Model_Assumptions[Values], 6) * MAX(0, INDEX(Model_Assumptions[Values], 3) - $AB1189)^2</f>
        <v>0</v>
      </c>
      <c r="AN1189">
        <f t="shared" si="425"/>
        <v>3292.7753767341433</v>
      </c>
      <c r="AO1189" cm="1">
        <f t="array" ref="AO1189">IFERROR(STDEV(IF($E$2:$E$2201=$E1189, $AJ$2:$AJ$2201)), 0)</f>
        <v>283.6885008354231</v>
      </c>
      <c r="AP1189">
        <f t="shared" si="433"/>
        <v>-0.86770098825554243</v>
      </c>
      <c r="AQ1189">
        <f t="shared" si="426"/>
        <v>1.5388811872070385E-2</v>
      </c>
      <c r="AR1189" cm="1">
        <f t="array" ref="AR1189">IFERROR(STDEV(IF($E$2:$E$2201=$E1189, $AK$2:$AK$2201)), 0)</f>
        <v>1.6680539088280828E-2</v>
      </c>
      <c r="AS1189">
        <f t="shared" si="434"/>
        <v>-0.92256082316200638</v>
      </c>
      <c r="AT1189">
        <f t="shared" si="427"/>
        <v>2.4509113760587294E-3</v>
      </c>
      <c r="AU1189" cm="1">
        <f t="array" ref="AU1189">IFERROR(STDEV(IF($E$2:$E$2201=$E1189, $AL$2:$AL$2201)), 0)</f>
        <v>5.3254199115535051E-3</v>
      </c>
      <c r="AV1189">
        <f t="shared" si="435"/>
        <v>-0.46022875505863381</v>
      </c>
      <c r="AW1189">
        <f t="shared" si="428"/>
        <v>0</v>
      </c>
      <c r="AX1189" cm="1">
        <f t="array" ref="AX1189">IFERROR(STDEV(IF($E$2:$E$2201=$E1189, $AM$2:$AM$2201)), 0)</f>
        <v>0</v>
      </c>
      <c r="AY1189">
        <f t="shared" si="436"/>
        <v>-0.46022875505863381</v>
      </c>
      <c r="AZ1189">
        <f>INDEX(Model_Assumptions[Values],9)*((INDEX(Model_Scenarios[GR Weight],1)*$AG1189)+(INDEX(Model_Scenarios[GP Weight],1)*$AH1189)+(INDEX(Model_Scenarios[LTV Weight],1)*$AI1189))-(INDEX(Model_Scenarios[LTV Weight],1)*$AP1189)-(INDEX(Model_Scenarios[GP Weight],1)*($AS1189+$AV1189+$AY1189))</f>
        <v>2.6450728086426158</v>
      </c>
      <c r="BA1189">
        <f>INDEX(Model_Assumptions[Values],9)*((INDEX(Model_Scenarios[GR Weight],2)*$AG1189)+(INDEX(Model_Scenarios[GP Weight],2)*$AH1189)+(INDEX(Model_Scenarios[LTV Weight],2)*$AI1189))-(INDEX(Model_Scenarios[LTV Weight],2)*$AP1189)-(INDEX(Model_Scenarios[GP Weight],2)*($AS1189+$AV1189+$AY1189))</f>
        <v>3.0514598721832562</v>
      </c>
      <c r="BB1189">
        <f>INDEX(Model_Assumptions[Values],9)*((INDEX(Model_Scenarios[GR Weight],3)*$AG1189)+(INDEX(Model_Scenarios[GP Weight],3)*$AH1189)+(INDEX(Model_Scenarios[LTV Weight],3)*$AI1189))-(INDEX(Model_Scenarios[LTV Weight],3)*$AP1189)-(INDEX(Model_Scenarios[GP Weight],3)*($AS1189+$AV1189+$AY1189))</f>
        <v>3.6965328459174316</v>
      </c>
      <c r="BC1189">
        <f>INDEX(Model_Assumptions[Values],9)*((INDEX(Model_Scenarios[GR Weight],4)*$AG1189)+(INDEX(Model_Scenarios[GP Weight],4)*$AH1189)+(INDEX(Model_Scenarios[LTV Weight],4)*$AI1189))-(INDEX(Model_Scenarios[LTV Weight],4)*$AP1189)-(INDEX(Model_Scenarios[GP Weight],4)*($AS1189+$AV1189+$AY1189))</f>
        <v>3.8385023596102954</v>
      </c>
      <c r="BD1189">
        <f>INDEX(Model_Assumptions[Values],9)*((INDEX(Model_Scenarios[GR Weight],5)*$AG1189)+(INDEX(Model_Scenarios[GP Weight],5)*$AH1189)+(INDEX(Model_Scenarios[LTV Weight],5)*$AI1189))-(INDEX(Model_Scenarios[LTV Weight],5)*$AP1189)-(INDEX(Model_Scenarios[GP Weight],5)*($AS1189+$AV1189+$AY1189))</f>
        <v>4.2963527024594175</v>
      </c>
    </row>
    <row r="1190" spans="1:56" x14ac:dyDescent="0.25">
      <c r="A1190">
        <v>1189</v>
      </c>
      <c r="B1190">
        <v>24</v>
      </c>
      <c r="C1190" s="3">
        <v>39</v>
      </c>
      <c r="D1190" s="4">
        <v>0.76</v>
      </c>
      <c r="E1190" t="str">
        <v>SKU-1030</v>
      </c>
      <c r="F1190" t="str">
        <v>Raise</v>
      </c>
      <c r="G1190" t="str">
        <v>Full</v>
      </c>
      <c r="H1190">
        <v>54.64</v>
      </c>
      <c r="I1190">
        <v>20.32</v>
      </c>
      <c r="J1190">
        <v>55</v>
      </c>
      <c r="K1190">
        <v>3005.2</v>
      </c>
      <c r="L1190">
        <v>1887.6</v>
      </c>
      <c r="M1190">
        <v>0.62811127379209375</v>
      </c>
      <c r="N1190">
        <v>68.209095073095426</v>
      </c>
      <c r="O1190">
        <v>405.25475365476996</v>
      </c>
      <c r="P1190">
        <v>506.85475365477032</v>
      </c>
      <c r="Q1190">
        <v>2363.2455169389877</v>
      </c>
      <c r="R1190">
        <v>1896.2231885915212</v>
      </c>
      <c r="S1190">
        <v>1</v>
      </c>
      <c r="T1190">
        <f t="shared" si="414"/>
        <v>64.95251225555252</v>
      </c>
      <c r="U1190">
        <f t="shared" si="415"/>
        <v>0.18873558300791579</v>
      </c>
      <c r="V1190">
        <f>IF($F1190="Reduce", INDEX(Model_Assumptions[Values], 2), INDEX(Model_Assumptions[Values], 1))</f>
        <v>-0.4</v>
      </c>
      <c r="W1190">
        <f t="shared" si="416"/>
        <v>50.847817173825852</v>
      </c>
      <c r="X1190">
        <f t="shared" si="429"/>
        <v>3302.6934681510174</v>
      </c>
      <c r="Y1190">
        <f t="shared" si="417"/>
        <v>2269.4658231788762</v>
      </c>
      <c r="Z1190">
        <f t="shared" si="418"/>
        <v>297.49346815101762</v>
      </c>
      <c r="AA1190">
        <f t="shared" si="419"/>
        <v>381.86582317887633</v>
      </c>
      <c r="AB1190">
        <f t="shared" si="430"/>
        <v>0.68715605764328347</v>
      </c>
      <c r="AC1190">
        <f t="shared" si="420"/>
        <v>5.9044783851189719E-2</v>
      </c>
      <c r="AD1190">
        <f t="shared" si="421"/>
        <v>5.9044783851189719E-2</v>
      </c>
      <c r="AE1190">
        <f t="shared" si="422"/>
        <v>0.75999999999999968</v>
      </c>
      <c r="AF1190">
        <f t="shared" si="431"/>
        <v>455.09356526196569</v>
      </c>
      <c r="AG1190">
        <f t="shared" si="423"/>
        <v>0.73409001490565495</v>
      </c>
      <c r="AH1190">
        <f t="shared" si="424"/>
        <v>0.7534028642828382</v>
      </c>
      <c r="AI1190">
        <f t="shared" si="432"/>
        <v>0.24000000000000032</v>
      </c>
      <c r="AJ1190">
        <f>MAX(0, $R1190 - $AA1190) * INDEX(Model_Assumptions[Values], 7)</f>
        <v>3028.7147308252897</v>
      </c>
      <c r="AK1190">
        <f>MAX(0, INDEX(Model_Assumptions[Values], 4) - $AD1190)</f>
        <v>0</v>
      </c>
      <c r="AL1190">
        <f>MAX(0, INDEX(Model_Assumptions[Values], 5) - $AC1190)</f>
        <v>0</v>
      </c>
      <c r="AM1190">
        <f>INDEX(Model_Assumptions[Values], 6) * MAX(0, INDEX(Model_Assumptions[Values], 3) - $AB1190)^2</f>
        <v>0</v>
      </c>
      <c r="AN1190">
        <f t="shared" si="425"/>
        <v>3292.7753767341433</v>
      </c>
      <c r="AO1190" cm="1">
        <f t="array" ref="AO1190">IFERROR(STDEV(IF($E$2:$E$2201=$E1190, $AJ$2:$AJ$2201)), 0)</f>
        <v>283.6885008354231</v>
      </c>
      <c r="AP1190">
        <f t="shared" si="433"/>
        <v>-0.93081194736914508</v>
      </c>
      <c r="AQ1190">
        <f t="shared" si="426"/>
        <v>1.5388811872070385E-2</v>
      </c>
      <c r="AR1190" cm="1">
        <f t="array" ref="AR1190">IFERROR(STDEV(IF($E$2:$E$2201=$E1190, $AK$2:$AK$2201)), 0)</f>
        <v>1.6680539088280828E-2</v>
      </c>
      <c r="AS1190">
        <f t="shared" si="434"/>
        <v>-0.92256082316200638</v>
      </c>
      <c r="AT1190">
        <f t="shared" si="427"/>
        <v>2.4509113760587294E-3</v>
      </c>
      <c r="AU1190" cm="1">
        <f t="array" ref="AU1190">IFERROR(STDEV(IF($E$2:$E$2201=$E1190, $AL$2:$AL$2201)), 0)</f>
        <v>5.3254199115535051E-3</v>
      </c>
      <c r="AV1190">
        <f t="shared" si="435"/>
        <v>-0.46022875505863381</v>
      </c>
      <c r="AW1190">
        <f t="shared" si="428"/>
        <v>0</v>
      </c>
      <c r="AX1190" cm="1">
        <f t="array" ref="AX1190">IFERROR(STDEV(IF($E$2:$E$2201=$E1190, $AM$2:$AM$2201)), 0)</f>
        <v>0</v>
      </c>
      <c r="AY1190">
        <f t="shared" si="436"/>
        <v>-0.46022875505863381</v>
      </c>
      <c r="AZ1190">
        <f>INDEX(Model_Assumptions[Values],9)*((INDEX(Model_Scenarios[GR Weight],1)*$AG1190)+(INDEX(Model_Scenarios[GP Weight],1)*$AH1190)+(INDEX(Model_Scenarios[LTV Weight],1)*$AI1190))-(INDEX(Model_Scenarios[LTV Weight],1)*$AP1190)-(INDEX(Model_Scenarios[GP Weight],1)*($AS1190+$AV1190+$AY1190))</f>
        <v>2.6326978308174915</v>
      </c>
      <c r="BA1190">
        <f>INDEX(Model_Assumptions[Values],9)*((INDEX(Model_Scenarios[GR Weight],2)*$AG1190)+(INDEX(Model_Scenarios[GP Weight],2)*$AH1190)+(INDEX(Model_Scenarios[LTV Weight],2)*$AI1190))-(INDEX(Model_Scenarios[LTV Weight],2)*$AP1190)-(INDEX(Model_Scenarios[GP Weight],2)*($AS1190+$AV1190+$AY1190))</f>
        <v>3.0576018079078797</v>
      </c>
      <c r="BB1190">
        <f>INDEX(Model_Assumptions[Values],9)*((INDEX(Model_Scenarios[GR Weight],3)*$AG1190)+(INDEX(Model_Scenarios[GP Weight],3)*$AH1190)+(INDEX(Model_Scenarios[LTV Weight],3)*$AI1190))-(INDEX(Model_Scenarios[LTV Weight],3)*$AP1190)-(INDEX(Model_Scenarios[GP Weight],3)*($AS1190+$AV1190+$AY1190))</f>
        <v>3.7334487267224405</v>
      </c>
      <c r="BC1190">
        <f>INDEX(Model_Assumptions[Values],9)*((INDEX(Model_Scenarios[GR Weight],4)*$AG1190)+(INDEX(Model_Scenarios[GP Weight],4)*$AH1190)+(INDEX(Model_Scenarios[LTV Weight],4)*$AI1190))-(INDEX(Model_Scenarios[LTV Weight],4)*$AP1190)-(INDEX(Model_Scenarios[GP Weight],4)*($AS1190+$AV1190+$AY1190))</f>
        <v>3.8874125394383525</v>
      </c>
      <c r="BD1190">
        <f>INDEX(Model_Assumptions[Values],9)*((INDEX(Model_Scenarios[GR Weight],5)*$AG1190)+(INDEX(Model_Scenarios[GP Weight],5)*$AH1190)+(INDEX(Model_Scenarios[LTV Weight],5)*$AI1190))-(INDEX(Model_Scenarios[LTV Weight],5)*$AP1190)-(INDEX(Model_Scenarios[GP Weight],5)*($AS1190+$AV1190+$AY1190))</f>
        <v>4.3523109618293478</v>
      </c>
    </row>
    <row r="1191" spans="1:56" x14ac:dyDescent="0.25">
      <c r="A1191">
        <v>1190</v>
      </c>
      <c r="B1191">
        <v>24</v>
      </c>
      <c r="C1191" s="3">
        <v>40</v>
      </c>
      <c r="D1191" s="4">
        <v>0.78</v>
      </c>
      <c r="E1191" t="str">
        <v>SKU-1030</v>
      </c>
      <c r="F1191" t="str">
        <v>Raise</v>
      </c>
      <c r="G1191" t="str">
        <v>Full</v>
      </c>
      <c r="H1191">
        <v>54.64</v>
      </c>
      <c r="I1191">
        <v>20.32</v>
      </c>
      <c r="J1191">
        <v>55</v>
      </c>
      <c r="K1191">
        <v>3005.2</v>
      </c>
      <c r="L1191">
        <v>1887.6</v>
      </c>
      <c r="M1191">
        <v>0.62811127379209375</v>
      </c>
      <c r="N1191">
        <v>68.209095073095426</v>
      </c>
      <c r="O1191">
        <v>405.25475365476996</v>
      </c>
      <c r="P1191">
        <v>506.85475365477032</v>
      </c>
      <c r="Q1191">
        <v>2363.2455169389877</v>
      </c>
      <c r="R1191">
        <v>1896.2231885915212</v>
      </c>
      <c r="S1191">
        <v>1</v>
      </c>
      <c r="T1191">
        <f t="shared" si="414"/>
        <v>65.223894157014428</v>
      </c>
      <c r="U1191">
        <f t="shared" si="415"/>
        <v>0.19370230887654516</v>
      </c>
      <c r="V1191">
        <f>IF($F1191="Reduce", INDEX(Model_Assumptions[Values], 2), INDEX(Model_Assumptions[Values], 1))</f>
        <v>-0.4</v>
      </c>
      <c r="W1191">
        <f t="shared" si="416"/>
        <v>50.738549204716008</v>
      </c>
      <c r="X1191">
        <f t="shared" si="429"/>
        <v>3309.3657630088655</v>
      </c>
      <c r="Y1191">
        <f t="shared" si="417"/>
        <v>2278.358443169036</v>
      </c>
      <c r="Z1191">
        <f t="shared" si="418"/>
        <v>304.16576300886572</v>
      </c>
      <c r="AA1191">
        <f t="shared" si="419"/>
        <v>390.75844316903613</v>
      </c>
      <c r="AB1191">
        <f t="shared" si="430"/>
        <v>0.68845773067331162</v>
      </c>
      <c r="AC1191">
        <f t="shared" si="420"/>
        <v>6.0346456881217869E-2</v>
      </c>
      <c r="AD1191">
        <f t="shared" si="421"/>
        <v>6.0346456881217869E-2</v>
      </c>
      <c r="AE1191">
        <f t="shared" si="422"/>
        <v>0.77999999999999969</v>
      </c>
      <c r="AF1191">
        <f t="shared" si="431"/>
        <v>417.16910149013523</v>
      </c>
      <c r="AG1191">
        <f t="shared" si="423"/>
        <v>0.75055446053565522</v>
      </c>
      <c r="AH1191">
        <f t="shared" si="424"/>
        <v>0.77094757492437394</v>
      </c>
      <c r="AI1191">
        <f t="shared" si="432"/>
        <v>0.22000000000000031</v>
      </c>
      <c r="AJ1191">
        <f>MAX(0, $R1191 - $AA1191) * INDEX(Model_Assumptions[Values], 7)</f>
        <v>3010.9294908449701</v>
      </c>
      <c r="AK1191">
        <f>MAX(0, INDEX(Model_Assumptions[Values], 4) - $AD1191)</f>
        <v>0</v>
      </c>
      <c r="AL1191">
        <f>MAX(0, INDEX(Model_Assumptions[Values], 5) - $AC1191)</f>
        <v>0</v>
      </c>
      <c r="AM1191">
        <f>INDEX(Model_Assumptions[Values], 6) * MAX(0, INDEX(Model_Assumptions[Values], 3) - $AB1191)^2</f>
        <v>0</v>
      </c>
      <c r="AN1191">
        <f t="shared" si="425"/>
        <v>3292.7753767341433</v>
      </c>
      <c r="AO1191" cm="1">
        <f t="array" ref="AO1191">IFERROR(STDEV(IF($E$2:$E$2201=$E1191, $AJ$2:$AJ$2201)), 0)</f>
        <v>283.6885008354231</v>
      </c>
      <c r="AP1191">
        <f t="shared" si="433"/>
        <v>-0.99350479508043599</v>
      </c>
      <c r="AQ1191">
        <f t="shared" si="426"/>
        <v>1.5388811872070385E-2</v>
      </c>
      <c r="AR1191" cm="1">
        <f t="array" ref="AR1191">IFERROR(STDEV(IF($E$2:$E$2201=$E1191, $AK$2:$AK$2201)), 0)</f>
        <v>1.6680539088280828E-2</v>
      </c>
      <c r="AS1191">
        <f t="shared" si="434"/>
        <v>-0.92256082316200638</v>
      </c>
      <c r="AT1191">
        <f t="shared" si="427"/>
        <v>2.4509113760587294E-3</v>
      </c>
      <c r="AU1191" cm="1">
        <f t="array" ref="AU1191">IFERROR(STDEV(IF($E$2:$E$2201=$E1191, $AL$2:$AL$2201)), 0)</f>
        <v>5.3254199115535051E-3</v>
      </c>
      <c r="AV1191">
        <f t="shared" si="435"/>
        <v>-0.46022875505863381</v>
      </c>
      <c r="AW1191">
        <f t="shared" si="428"/>
        <v>0</v>
      </c>
      <c r="AX1191" cm="1">
        <f t="array" ref="AX1191">IFERROR(STDEV(IF($E$2:$E$2201=$E1191, $AM$2:$AM$2201)), 0)</f>
        <v>0</v>
      </c>
      <c r="AY1191">
        <f t="shared" si="436"/>
        <v>-0.46022875505863381</v>
      </c>
      <c r="AZ1191">
        <f>INDEX(Model_Assumptions[Values],9)*((INDEX(Model_Scenarios[GR Weight],1)*$AG1191)+(INDEX(Model_Scenarios[GP Weight],1)*$AH1191)+(INDEX(Model_Scenarios[LTV Weight],1)*$AI1191))-(INDEX(Model_Scenarios[LTV Weight],1)*$AP1191)-(INDEX(Model_Scenarios[GP Weight],1)*($AS1191+$AV1191+$AY1191))</f>
        <v>2.6198566871222919</v>
      </c>
      <c r="BA1191">
        <f>INDEX(Model_Assumptions[Values],9)*((INDEX(Model_Scenarios[GR Weight],2)*$AG1191)+(INDEX(Model_Scenarios[GP Weight],2)*$AH1191)+(INDEX(Model_Scenarios[LTV Weight],2)*$AI1191))-(INDEX(Model_Scenarios[LTV Weight],2)*$AP1191)-(INDEX(Model_Scenarios[GP Weight],2)*($AS1191+$AV1191+$AY1191))</f>
        <v>3.0632452037842546</v>
      </c>
      <c r="BB1191">
        <f>INDEX(Model_Assumptions[Values],9)*((INDEX(Model_Scenarios[GR Weight],3)*$AG1191)+(INDEX(Model_Scenarios[GP Weight],3)*$AH1191)+(INDEX(Model_Scenarios[LTV Weight],3)*$AI1191))-(INDEX(Model_Scenarios[LTV Weight],3)*$AP1191)-(INDEX(Model_Scenarios[GP Weight],3)*($AS1191+$AV1191+$AY1191))</f>
        <v>3.769809666467145</v>
      </c>
      <c r="BC1191">
        <f>INDEX(Model_Assumptions[Values],9)*((INDEX(Model_Scenarios[GR Weight],4)*$AG1191)+(INDEX(Model_Scenarios[GP Weight],4)*$AH1191)+(INDEX(Model_Scenarios[LTV Weight],4)*$AI1191))-(INDEX(Model_Scenarios[LTV Weight],4)*$AP1191)-(INDEX(Model_Scenarios[GP Weight],4)*($AS1191+$AV1191+$AY1191))</f>
        <v>3.9357364172269276</v>
      </c>
      <c r="BD1191">
        <f>INDEX(Model_Assumptions[Values],9)*((INDEX(Model_Scenarios[GR Weight],5)*$AG1191)+(INDEX(Model_Scenarios[GP Weight],5)*$AH1191)+(INDEX(Model_Scenarios[LTV Weight],5)*$AI1191))-(INDEX(Model_Scenarios[LTV Weight],5)*$AP1191)-(INDEX(Model_Scenarios[GP Weight],5)*($AS1191+$AV1191+$AY1191))</f>
        <v>4.4076965736513936</v>
      </c>
    </row>
    <row r="1192" spans="1:56" x14ac:dyDescent="0.25">
      <c r="A1192">
        <v>1191</v>
      </c>
      <c r="B1192">
        <v>24</v>
      </c>
      <c r="C1192" s="3">
        <v>41</v>
      </c>
      <c r="D1192" s="4">
        <v>0.8</v>
      </c>
      <c r="E1192" t="str">
        <v>SKU-1030</v>
      </c>
      <c r="F1192" t="str">
        <v>Raise</v>
      </c>
      <c r="G1192" t="str">
        <v>Full</v>
      </c>
      <c r="H1192">
        <v>54.64</v>
      </c>
      <c r="I1192">
        <v>20.32</v>
      </c>
      <c r="J1192">
        <v>55</v>
      </c>
      <c r="K1192">
        <v>3005.2</v>
      </c>
      <c r="L1192">
        <v>1887.6</v>
      </c>
      <c r="M1192">
        <v>0.62811127379209375</v>
      </c>
      <c r="N1192">
        <v>68.209095073095426</v>
      </c>
      <c r="O1192">
        <v>405.25475365476996</v>
      </c>
      <c r="P1192">
        <v>506.85475365477032</v>
      </c>
      <c r="Q1192">
        <v>2363.2455169389877</v>
      </c>
      <c r="R1192">
        <v>1896.2231885915212</v>
      </c>
      <c r="S1192">
        <v>1</v>
      </c>
      <c r="T1192">
        <f t="shared" si="414"/>
        <v>65.49527605847635</v>
      </c>
      <c r="U1192">
        <f t="shared" si="415"/>
        <v>0.19866903474517475</v>
      </c>
      <c r="V1192">
        <f>IF($F1192="Reduce", INDEX(Model_Assumptions[Values], 2), INDEX(Model_Assumptions[Values], 1))</f>
        <v>-0.4</v>
      </c>
      <c r="W1192">
        <f t="shared" si="416"/>
        <v>50.629281235606157</v>
      </c>
      <c r="X1192">
        <f t="shared" si="429"/>
        <v>3315.9787511682621</v>
      </c>
      <c r="Y1192">
        <f t="shared" si="417"/>
        <v>2287.1917564607447</v>
      </c>
      <c r="Z1192">
        <f t="shared" si="418"/>
        <v>310.77875116826226</v>
      </c>
      <c r="AA1192">
        <f t="shared" si="419"/>
        <v>399.59175646074482</v>
      </c>
      <c r="AB1192">
        <f t="shared" si="430"/>
        <v>0.68974861665049503</v>
      </c>
      <c r="AC1192">
        <f t="shared" si="420"/>
        <v>6.1637342858401278E-2</v>
      </c>
      <c r="AD1192">
        <f t="shared" si="421"/>
        <v>6.1637342858401278E-2</v>
      </c>
      <c r="AE1192">
        <f t="shared" si="422"/>
        <v>0.8000000000000006</v>
      </c>
      <c r="AF1192">
        <f t="shared" si="431"/>
        <v>379.24463771830312</v>
      </c>
      <c r="AG1192">
        <f t="shared" si="423"/>
        <v>0.76687256192683606</v>
      </c>
      <c r="AH1192">
        <f t="shared" si="424"/>
        <v>0.78837527630828019</v>
      </c>
      <c r="AI1192">
        <f t="shared" si="432"/>
        <v>0.1999999999999994</v>
      </c>
      <c r="AJ1192">
        <f>MAX(0, $R1192 - $AA1192) * INDEX(Model_Assumptions[Values], 7)</f>
        <v>2993.2628642615527</v>
      </c>
      <c r="AK1192">
        <f>MAX(0, INDEX(Model_Assumptions[Values], 4) - $AD1192)</f>
        <v>0</v>
      </c>
      <c r="AL1192">
        <f>MAX(0, INDEX(Model_Assumptions[Values], 5) - $AC1192)</f>
        <v>0</v>
      </c>
      <c r="AM1192">
        <f>INDEX(Model_Assumptions[Values], 6) * MAX(0, INDEX(Model_Assumptions[Values], 3) - $AB1192)^2</f>
        <v>0</v>
      </c>
      <c r="AN1192">
        <f t="shared" si="425"/>
        <v>3292.7753767341433</v>
      </c>
      <c r="AO1192" cm="1">
        <f t="array" ref="AO1192">IFERROR(STDEV(IF($E$2:$E$2201=$E1192, $AJ$2:$AJ$2201)), 0)</f>
        <v>283.6885008354231</v>
      </c>
      <c r="AP1192">
        <f t="shared" si="433"/>
        <v>-1.0557795313894216</v>
      </c>
      <c r="AQ1192">
        <f t="shared" si="426"/>
        <v>1.5388811872070385E-2</v>
      </c>
      <c r="AR1192" cm="1">
        <f t="array" ref="AR1192">IFERROR(STDEV(IF($E$2:$E$2201=$E1192, $AK$2:$AK$2201)), 0)</f>
        <v>1.6680539088280828E-2</v>
      </c>
      <c r="AS1192">
        <f t="shared" si="434"/>
        <v>-0.92256082316200638</v>
      </c>
      <c r="AT1192">
        <f t="shared" si="427"/>
        <v>2.4509113760587294E-3</v>
      </c>
      <c r="AU1192" cm="1">
        <f t="array" ref="AU1192">IFERROR(STDEV(IF($E$2:$E$2201=$E1192, $AL$2:$AL$2201)), 0)</f>
        <v>5.3254199115535051E-3</v>
      </c>
      <c r="AV1192">
        <f t="shared" si="435"/>
        <v>-0.46022875505863381</v>
      </c>
      <c r="AW1192">
        <f t="shared" si="428"/>
        <v>0</v>
      </c>
      <c r="AX1192" cm="1">
        <f t="array" ref="AX1192">IFERROR(STDEV(IF($E$2:$E$2201=$E1192, $AM$2:$AM$2201)), 0)</f>
        <v>0</v>
      </c>
      <c r="AY1192">
        <f t="shared" si="436"/>
        <v>-0.46022875505863381</v>
      </c>
      <c r="AZ1192">
        <f>INDEX(Model_Assumptions[Values],9)*((INDEX(Model_Scenarios[GR Weight],1)*$AG1192)+(INDEX(Model_Scenarios[GP Weight],1)*$AH1192)+(INDEX(Model_Scenarios[LTV Weight],1)*$AI1192))-(INDEX(Model_Scenarios[LTV Weight],1)*$AP1192)-(INDEX(Model_Scenarios[GP Weight],1)*($AS1192+$AV1192+$AY1192))</f>
        <v>2.6065493775570205</v>
      </c>
      <c r="BA1192">
        <f>INDEX(Model_Assumptions[Values],9)*((INDEX(Model_Scenarios[GR Weight],2)*$AG1192)+(INDEX(Model_Scenarios[GP Weight],2)*$AH1192)+(INDEX(Model_Scenarios[LTV Weight],2)*$AI1192))-(INDEX(Model_Scenarios[LTV Weight],2)*$AP1192)-(INDEX(Model_Scenarios[GP Weight],2)*($AS1192+$AV1192+$AY1192))</f>
        <v>3.0683900598123843</v>
      </c>
      <c r="BB1192">
        <f>INDEX(Model_Assumptions[Values],9)*((INDEX(Model_Scenarios[GR Weight],3)*$AG1192)+(INDEX(Model_Scenarios[GP Weight],3)*$AH1192)+(INDEX(Model_Scenarios[LTV Weight],3)*$AI1192))-(INDEX(Model_Scenarios[LTV Weight],3)*$AP1192)-(INDEX(Model_Scenarios[GP Weight],3)*($AS1192+$AV1192+$AY1192))</f>
        <v>3.8056156651515485</v>
      </c>
      <c r="BC1192">
        <f>INDEX(Model_Assumptions[Values],9)*((INDEX(Model_Scenarios[GR Weight],4)*$AG1192)+(INDEX(Model_Scenarios[GP Weight],4)*$AH1192)+(INDEX(Model_Scenarios[LTV Weight],4)*$AI1192))-(INDEX(Model_Scenarios[LTV Weight],4)*$AP1192)-(INDEX(Model_Scenarios[GP Weight],4)*($AS1192+$AV1192+$AY1192))</f>
        <v>3.9834739929760246</v>
      </c>
      <c r="BD1192">
        <f>INDEX(Model_Assumptions[Values],9)*((INDEX(Model_Scenarios[GR Weight],5)*$AG1192)+(INDEX(Model_Scenarios[GP Weight],5)*$AH1192)+(INDEX(Model_Scenarios[LTV Weight],5)*$AI1192))-(INDEX(Model_Scenarios[LTV Weight],5)*$AP1192)-(INDEX(Model_Scenarios[GP Weight],5)*($AS1192+$AV1192+$AY1192))</f>
        <v>4.4625095379255626</v>
      </c>
    </row>
    <row r="1193" spans="1:56" x14ac:dyDescent="0.25">
      <c r="A1193">
        <v>1192</v>
      </c>
      <c r="B1193">
        <v>24</v>
      </c>
      <c r="C1193" s="3">
        <v>42</v>
      </c>
      <c r="D1193" s="4">
        <v>0.82000000000000006</v>
      </c>
      <c r="E1193" t="str">
        <v>SKU-1030</v>
      </c>
      <c r="F1193" t="str">
        <v>Raise</v>
      </c>
      <c r="G1193" t="str">
        <v>Full</v>
      </c>
      <c r="H1193">
        <v>54.64</v>
      </c>
      <c r="I1193">
        <v>20.32</v>
      </c>
      <c r="J1193">
        <v>55</v>
      </c>
      <c r="K1193">
        <v>3005.2</v>
      </c>
      <c r="L1193">
        <v>1887.6</v>
      </c>
      <c r="M1193">
        <v>0.62811127379209375</v>
      </c>
      <c r="N1193">
        <v>68.209095073095426</v>
      </c>
      <c r="O1193">
        <v>405.25475365476996</v>
      </c>
      <c r="P1193">
        <v>506.85475365477032</v>
      </c>
      <c r="Q1193">
        <v>2363.2455169389877</v>
      </c>
      <c r="R1193">
        <v>1896.2231885915212</v>
      </c>
      <c r="S1193">
        <v>1</v>
      </c>
      <c r="T1193">
        <f t="shared" si="414"/>
        <v>65.766657959938243</v>
      </c>
      <c r="U1193">
        <f t="shared" si="415"/>
        <v>0.20363576061380384</v>
      </c>
      <c r="V1193">
        <f>IF($F1193="Reduce", INDEX(Model_Assumptions[Values], 2), INDEX(Model_Assumptions[Values], 1))</f>
        <v>-0.4</v>
      </c>
      <c r="W1193">
        <f t="shared" si="416"/>
        <v>50.520013266496314</v>
      </c>
      <c r="X1193">
        <f t="shared" si="429"/>
        <v>3322.5324326292052</v>
      </c>
      <c r="Y1193">
        <f t="shared" si="417"/>
        <v>2295.965763054</v>
      </c>
      <c r="Z1193">
        <f t="shared" si="418"/>
        <v>317.33243262920541</v>
      </c>
      <c r="AA1193">
        <f t="shared" si="419"/>
        <v>408.36576305400013</v>
      </c>
      <c r="AB1193">
        <f t="shared" si="430"/>
        <v>0.69102884911108098</v>
      </c>
      <c r="AC1193">
        <f t="shared" si="420"/>
        <v>6.2917575318987229E-2</v>
      </c>
      <c r="AD1193">
        <f t="shared" si="421"/>
        <v>6.2917575318987229E-2</v>
      </c>
      <c r="AE1193">
        <f t="shared" si="422"/>
        <v>0.81999999999999951</v>
      </c>
      <c r="AF1193">
        <f t="shared" si="431"/>
        <v>341.32017394647477</v>
      </c>
      <c r="AG1193">
        <f t="shared" si="423"/>
        <v>0.78304431907919292</v>
      </c>
      <c r="AH1193">
        <f t="shared" si="424"/>
        <v>0.80568596843455242</v>
      </c>
      <c r="AI1193">
        <f t="shared" si="432"/>
        <v>0.18000000000000049</v>
      </c>
      <c r="AJ1193">
        <f>MAX(0, $R1193 - $AA1193) * INDEX(Model_Assumptions[Values], 7)</f>
        <v>2975.7148510750421</v>
      </c>
      <c r="AK1193">
        <f>MAX(0, INDEX(Model_Assumptions[Values], 4) - $AD1193)</f>
        <v>0</v>
      </c>
      <c r="AL1193">
        <f>MAX(0, INDEX(Model_Assumptions[Values], 5) - $AC1193)</f>
        <v>0</v>
      </c>
      <c r="AM1193">
        <f>INDEX(Model_Assumptions[Values], 6) * MAX(0, INDEX(Model_Assumptions[Values], 3) - $AB1193)^2</f>
        <v>0</v>
      </c>
      <c r="AN1193">
        <f t="shared" si="425"/>
        <v>3292.7753767341433</v>
      </c>
      <c r="AO1193" cm="1">
        <f t="array" ref="AO1193">IFERROR(STDEV(IF($E$2:$E$2201=$E1193, $AJ$2:$AJ$2201)), 0)</f>
        <v>283.6885008354231</v>
      </c>
      <c r="AP1193">
        <f t="shared" si="433"/>
        <v>-1.1176361562960855</v>
      </c>
      <c r="AQ1193">
        <f t="shared" si="426"/>
        <v>1.5388811872070385E-2</v>
      </c>
      <c r="AR1193" cm="1">
        <f t="array" ref="AR1193">IFERROR(STDEV(IF($E$2:$E$2201=$E1193, $AK$2:$AK$2201)), 0)</f>
        <v>1.6680539088280828E-2</v>
      </c>
      <c r="AS1193">
        <f t="shared" si="434"/>
        <v>-0.92256082316200638</v>
      </c>
      <c r="AT1193">
        <f t="shared" si="427"/>
        <v>2.4509113760587294E-3</v>
      </c>
      <c r="AU1193" cm="1">
        <f t="array" ref="AU1193">IFERROR(STDEV(IF($E$2:$E$2201=$E1193, $AL$2:$AL$2201)), 0)</f>
        <v>5.3254199115535051E-3</v>
      </c>
      <c r="AV1193">
        <f t="shared" si="435"/>
        <v>-0.46022875505863381</v>
      </c>
      <c r="AW1193">
        <f t="shared" si="428"/>
        <v>0</v>
      </c>
      <c r="AX1193" cm="1">
        <f t="array" ref="AX1193">IFERROR(STDEV(IF($E$2:$E$2201=$E1193, $AM$2:$AM$2201)), 0)</f>
        <v>0</v>
      </c>
      <c r="AY1193">
        <f t="shared" si="436"/>
        <v>-0.46022875505863381</v>
      </c>
      <c r="AZ1193">
        <f>INDEX(Model_Assumptions[Values],9)*((INDEX(Model_Scenarios[GR Weight],1)*$AG1193)+(INDEX(Model_Scenarios[GP Weight],1)*$AH1193)+(INDEX(Model_Scenarios[LTV Weight],1)*$AI1193))-(INDEX(Model_Scenarios[LTV Weight],1)*$AP1193)-(INDEX(Model_Scenarios[GP Weight],1)*($AS1193+$AV1193+$AY1193))</f>
        <v>2.5927759021216703</v>
      </c>
      <c r="BA1193">
        <f>INDEX(Model_Assumptions[Values],9)*((INDEX(Model_Scenarios[GR Weight],2)*$AG1193)+(INDEX(Model_Scenarios[GP Weight],2)*$AH1193)+(INDEX(Model_Scenarios[LTV Weight],2)*$AI1193))-(INDEX(Model_Scenarios[LTV Weight],2)*$AP1193)-(INDEX(Model_Scenarios[GP Weight],2)*($AS1193+$AV1193+$AY1193))</f>
        <v>3.0730363759922588</v>
      </c>
      <c r="BB1193">
        <f>INDEX(Model_Assumptions[Values],9)*((INDEX(Model_Scenarios[GR Weight],3)*$AG1193)+(INDEX(Model_Scenarios[GP Weight],3)*$AH1193)+(INDEX(Model_Scenarios[LTV Weight],3)*$AI1193))-(INDEX(Model_Scenarios[LTV Weight],3)*$AP1193)-(INDEX(Model_Scenarios[GP Weight],3)*($AS1193+$AV1193+$AY1193))</f>
        <v>3.840866722775639</v>
      </c>
      <c r="BC1193">
        <f>INDEX(Model_Assumptions[Values],9)*((INDEX(Model_Scenarios[GR Weight],4)*$AG1193)+(INDEX(Model_Scenarios[GP Weight],4)*$AH1193)+(INDEX(Model_Scenarios[LTV Weight],4)*$AI1193))-(INDEX(Model_Scenarios[LTV Weight],4)*$AP1193)-(INDEX(Model_Scenarios[GP Weight],4)*($AS1193+$AV1193+$AY1193))</f>
        <v>4.0306252666856262</v>
      </c>
      <c r="BD1193">
        <f>INDEX(Model_Assumptions[Values],9)*((INDEX(Model_Scenarios[GR Weight],5)*$AG1193)+(INDEX(Model_Scenarios[GP Weight],5)*$AH1193)+(INDEX(Model_Scenarios[LTV Weight],5)*$AI1193))-(INDEX(Model_Scenarios[LTV Weight],5)*$AP1193)-(INDEX(Model_Scenarios[GP Weight],5)*($AS1193+$AV1193+$AY1193))</f>
        <v>4.5167498546518363</v>
      </c>
    </row>
    <row r="1194" spans="1:56" x14ac:dyDescent="0.25">
      <c r="A1194">
        <v>1193</v>
      </c>
      <c r="B1194">
        <v>24</v>
      </c>
      <c r="C1194" s="3">
        <v>43</v>
      </c>
      <c r="D1194" s="4">
        <v>0.84</v>
      </c>
      <c r="E1194" t="str">
        <v>SKU-1030</v>
      </c>
      <c r="F1194" t="str">
        <v>Raise</v>
      </c>
      <c r="G1194" t="str">
        <v>Full</v>
      </c>
      <c r="H1194">
        <v>54.64</v>
      </c>
      <c r="I1194">
        <v>20.32</v>
      </c>
      <c r="J1194">
        <v>55</v>
      </c>
      <c r="K1194">
        <v>3005.2</v>
      </c>
      <c r="L1194">
        <v>1887.6</v>
      </c>
      <c r="M1194">
        <v>0.62811127379209375</v>
      </c>
      <c r="N1194">
        <v>68.209095073095426</v>
      </c>
      <c r="O1194">
        <v>405.25475365476996</v>
      </c>
      <c r="P1194">
        <v>506.85475365477032</v>
      </c>
      <c r="Q1194">
        <v>2363.2455169389877</v>
      </c>
      <c r="R1194">
        <v>1896.2231885915212</v>
      </c>
      <c r="S1194">
        <v>1</v>
      </c>
      <c r="T1194">
        <f t="shared" si="414"/>
        <v>66.038039861400165</v>
      </c>
      <c r="U1194">
        <f t="shared" si="415"/>
        <v>0.20860248648243346</v>
      </c>
      <c r="V1194">
        <f>IF($F1194="Reduce", INDEX(Model_Assumptions[Values], 2), INDEX(Model_Assumptions[Values], 1))</f>
        <v>-0.4</v>
      </c>
      <c r="W1194">
        <f t="shared" si="416"/>
        <v>50.410745297386462</v>
      </c>
      <c r="X1194">
        <f t="shared" si="429"/>
        <v>3329.0268073916982</v>
      </c>
      <c r="Y1194">
        <f t="shared" si="417"/>
        <v>2304.6804629488051</v>
      </c>
      <c r="Z1194">
        <f t="shared" si="418"/>
        <v>323.82680739169837</v>
      </c>
      <c r="AA1194">
        <f t="shared" si="419"/>
        <v>417.08046294880523</v>
      </c>
      <c r="AB1194">
        <f t="shared" si="430"/>
        <v>0.6922985593962605</v>
      </c>
      <c r="AC1194">
        <f t="shared" si="420"/>
        <v>6.4187285604166755E-2</v>
      </c>
      <c r="AD1194">
        <f t="shared" si="421"/>
        <v>6.4187285604166755E-2</v>
      </c>
      <c r="AE1194">
        <f t="shared" si="422"/>
        <v>0.84000000000000052</v>
      </c>
      <c r="AF1194">
        <f t="shared" si="431"/>
        <v>303.39571017464237</v>
      </c>
      <c r="AG1194">
        <f t="shared" si="423"/>
        <v>0.79906973199273379</v>
      </c>
      <c r="AH1194">
        <f t="shared" si="424"/>
        <v>0.82287965130319707</v>
      </c>
      <c r="AI1194">
        <f t="shared" si="432"/>
        <v>0.15999999999999948</v>
      </c>
      <c r="AJ1194">
        <f>MAX(0, $R1194 - $AA1194) * INDEX(Model_Assumptions[Values], 7)</f>
        <v>2958.2854512854319</v>
      </c>
      <c r="AK1194">
        <f>MAX(0, INDEX(Model_Assumptions[Values], 4) - $AD1194)</f>
        <v>0</v>
      </c>
      <c r="AL1194">
        <f>MAX(0, INDEX(Model_Assumptions[Values], 5) - $AC1194)</f>
        <v>0</v>
      </c>
      <c r="AM1194">
        <f>INDEX(Model_Assumptions[Values], 6) * MAX(0, INDEX(Model_Assumptions[Values], 3) - $AB1194)^2</f>
        <v>0</v>
      </c>
      <c r="AN1194">
        <f t="shared" si="425"/>
        <v>3292.7753767341433</v>
      </c>
      <c r="AO1194" cm="1">
        <f t="array" ref="AO1194">IFERROR(STDEV(IF($E$2:$E$2201=$E1194, $AJ$2:$AJ$2201)), 0)</f>
        <v>283.6885008354231</v>
      </c>
      <c r="AP1194">
        <f t="shared" si="433"/>
        <v>-1.1790746698004506</v>
      </c>
      <c r="AQ1194">
        <f t="shared" si="426"/>
        <v>1.5388811872070385E-2</v>
      </c>
      <c r="AR1194" cm="1">
        <f t="array" ref="AR1194">IFERROR(STDEV(IF($E$2:$E$2201=$E1194, $AK$2:$AK$2201)), 0)</f>
        <v>1.6680539088280828E-2</v>
      </c>
      <c r="AS1194">
        <f t="shared" si="434"/>
        <v>-0.92256082316200638</v>
      </c>
      <c r="AT1194">
        <f t="shared" si="427"/>
        <v>2.4509113760587294E-3</v>
      </c>
      <c r="AU1194" cm="1">
        <f t="array" ref="AU1194">IFERROR(STDEV(IF($E$2:$E$2201=$E1194, $AL$2:$AL$2201)), 0)</f>
        <v>5.3254199115535051E-3</v>
      </c>
      <c r="AV1194">
        <f t="shared" si="435"/>
        <v>-0.46022875505863381</v>
      </c>
      <c r="AW1194">
        <f t="shared" si="428"/>
        <v>0</v>
      </c>
      <c r="AX1194" cm="1">
        <f t="array" ref="AX1194">IFERROR(STDEV(IF($E$2:$E$2201=$E1194, $AM$2:$AM$2201)), 0)</f>
        <v>0</v>
      </c>
      <c r="AY1194">
        <f t="shared" si="436"/>
        <v>-0.46022875505863381</v>
      </c>
      <c r="AZ1194">
        <f>INDEX(Model_Assumptions[Values],9)*((INDEX(Model_Scenarios[GR Weight],1)*$AG1194)+(INDEX(Model_Scenarios[GP Weight],1)*$AH1194)+(INDEX(Model_Scenarios[LTV Weight],1)*$AI1194))-(INDEX(Model_Scenarios[LTV Weight],1)*$AP1194)-(INDEX(Model_Scenarios[GP Weight],1)*($AS1194+$AV1194+$AY1194))</f>
        <v>2.578536260816251</v>
      </c>
      <c r="BA1194">
        <f>INDEX(Model_Assumptions[Values],9)*((INDEX(Model_Scenarios[GR Weight],2)*$AG1194)+(INDEX(Model_Scenarios[GP Weight],2)*$AH1194)+(INDEX(Model_Scenarios[LTV Weight],2)*$AI1194))-(INDEX(Model_Scenarios[LTV Weight],2)*$AP1194)-(INDEX(Model_Scenarios[GP Weight],2)*($AS1194+$AV1194+$AY1194))</f>
        <v>3.0771841523238934</v>
      </c>
      <c r="BB1194">
        <f>INDEX(Model_Assumptions[Values],9)*((INDEX(Model_Scenarios[GR Weight],3)*$AG1194)+(INDEX(Model_Scenarios[GP Weight],3)*$AH1194)+(INDEX(Model_Scenarios[LTV Weight],3)*$AI1194))-(INDEX(Model_Scenarios[LTV Weight],3)*$AP1194)-(INDEX(Model_Scenarios[GP Weight],3)*($AS1194+$AV1194+$AY1194))</f>
        <v>3.8755628393394375</v>
      </c>
      <c r="BC1194">
        <f>INDEX(Model_Assumptions[Values],9)*((INDEX(Model_Scenarios[GR Weight],4)*$AG1194)+(INDEX(Model_Scenarios[GP Weight],4)*$AH1194)+(INDEX(Model_Scenarios[LTV Weight],4)*$AI1194))-(INDEX(Model_Scenarios[LTV Weight],4)*$AP1194)-(INDEX(Model_Scenarios[GP Weight],4)*($AS1194+$AV1194+$AY1194))</f>
        <v>4.077190238355759</v>
      </c>
      <c r="BD1194">
        <f>INDEX(Model_Assumptions[Values],9)*((INDEX(Model_Scenarios[GR Weight],5)*$AG1194)+(INDEX(Model_Scenarios[GP Weight],5)*$AH1194)+(INDEX(Model_Scenarios[LTV Weight],5)*$AI1194))-(INDEX(Model_Scenarios[LTV Weight],5)*$AP1194)-(INDEX(Model_Scenarios[GP Weight],5)*($AS1194+$AV1194+$AY1194))</f>
        <v>4.5704175238302387</v>
      </c>
    </row>
    <row r="1195" spans="1:56" x14ac:dyDescent="0.25">
      <c r="A1195">
        <v>1194</v>
      </c>
      <c r="B1195">
        <v>24</v>
      </c>
      <c r="C1195" s="3">
        <v>44</v>
      </c>
      <c r="D1195" s="4">
        <v>0.86</v>
      </c>
      <c r="E1195" t="str">
        <v>SKU-1030</v>
      </c>
      <c r="F1195" t="str">
        <v>Raise</v>
      </c>
      <c r="G1195" t="str">
        <v>Full</v>
      </c>
      <c r="H1195">
        <v>54.64</v>
      </c>
      <c r="I1195">
        <v>20.32</v>
      </c>
      <c r="J1195">
        <v>55</v>
      </c>
      <c r="K1195">
        <v>3005.2</v>
      </c>
      <c r="L1195">
        <v>1887.6</v>
      </c>
      <c r="M1195">
        <v>0.62811127379209375</v>
      </c>
      <c r="N1195">
        <v>68.209095073095426</v>
      </c>
      <c r="O1195">
        <v>405.25475365476996</v>
      </c>
      <c r="P1195">
        <v>506.85475365477032</v>
      </c>
      <c r="Q1195">
        <v>2363.2455169389877</v>
      </c>
      <c r="R1195">
        <v>1896.2231885915212</v>
      </c>
      <c r="S1195">
        <v>1</v>
      </c>
      <c r="T1195">
        <f t="shared" si="414"/>
        <v>66.309421762862073</v>
      </c>
      <c r="U1195">
        <f t="shared" si="415"/>
        <v>0.2135692123510628</v>
      </c>
      <c r="V1195">
        <f>IF($F1195="Reduce", INDEX(Model_Assumptions[Values], 2), INDEX(Model_Assumptions[Values], 1))</f>
        <v>-0.4</v>
      </c>
      <c r="W1195">
        <f t="shared" si="416"/>
        <v>50.301477328276611</v>
      </c>
      <c r="X1195">
        <f t="shared" si="429"/>
        <v>3335.4618754557382</v>
      </c>
      <c r="Y1195">
        <f t="shared" si="417"/>
        <v>2313.3358561451573</v>
      </c>
      <c r="Z1195">
        <f t="shared" si="418"/>
        <v>330.26187545573839</v>
      </c>
      <c r="AA1195">
        <f t="shared" si="419"/>
        <v>425.73585614515741</v>
      </c>
      <c r="AB1195">
        <f t="shared" si="430"/>
        <v>0.69355787669708457</v>
      </c>
      <c r="AC1195">
        <f t="shared" si="420"/>
        <v>6.5446602904990825E-2</v>
      </c>
      <c r="AD1195">
        <f t="shared" si="421"/>
        <v>6.5446602904990825E-2</v>
      </c>
      <c r="AE1195">
        <f t="shared" si="422"/>
        <v>0.86000000000000043</v>
      </c>
      <c r="AF1195">
        <f t="shared" si="431"/>
        <v>265.47124640281214</v>
      </c>
      <c r="AG1195">
        <f t="shared" si="423"/>
        <v>0.81494880066745179</v>
      </c>
      <c r="AH1195">
        <f t="shared" si="424"/>
        <v>0.83995632491420857</v>
      </c>
      <c r="AI1195">
        <f t="shared" si="432"/>
        <v>0.13999999999999957</v>
      </c>
      <c r="AJ1195">
        <f>MAX(0, $R1195 - $AA1195) * INDEX(Model_Assumptions[Values], 7)</f>
        <v>2940.9746648927276</v>
      </c>
      <c r="AK1195">
        <f>MAX(0, INDEX(Model_Assumptions[Values], 4) - $AD1195)</f>
        <v>0</v>
      </c>
      <c r="AL1195">
        <f>MAX(0, INDEX(Model_Assumptions[Values], 5) - $AC1195)</f>
        <v>0</v>
      </c>
      <c r="AM1195">
        <f>INDEX(Model_Assumptions[Values], 6) * MAX(0, INDEX(Model_Assumptions[Values], 3) - $AB1195)^2</f>
        <v>0</v>
      </c>
      <c r="AN1195">
        <f t="shared" si="425"/>
        <v>3292.7753767341433</v>
      </c>
      <c r="AO1195" cm="1">
        <f t="array" ref="AO1195">IFERROR(STDEV(IF($E$2:$E$2201=$E1195, $AJ$2:$AJ$2201)), 0)</f>
        <v>283.6885008354231</v>
      </c>
      <c r="AP1195">
        <f t="shared" si="433"/>
        <v>-1.2400950719024975</v>
      </c>
      <c r="AQ1195">
        <f t="shared" si="426"/>
        <v>1.5388811872070385E-2</v>
      </c>
      <c r="AR1195" cm="1">
        <f t="array" ref="AR1195">IFERROR(STDEV(IF($E$2:$E$2201=$E1195, $AK$2:$AK$2201)), 0)</f>
        <v>1.6680539088280828E-2</v>
      </c>
      <c r="AS1195">
        <f t="shared" si="434"/>
        <v>-0.92256082316200638</v>
      </c>
      <c r="AT1195">
        <f t="shared" si="427"/>
        <v>2.4509113760587294E-3</v>
      </c>
      <c r="AU1195" cm="1">
        <f t="array" ref="AU1195">IFERROR(STDEV(IF($E$2:$E$2201=$E1195, $AL$2:$AL$2201)), 0)</f>
        <v>5.3254199115535051E-3</v>
      </c>
      <c r="AV1195">
        <f t="shared" si="435"/>
        <v>-0.46022875505863381</v>
      </c>
      <c r="AW1195">
        <f t="shared" si="428"/>
        <v>0</v>
      </c>
      <c r="AX1195" cm="1">
        <f t="array" ref="AX1195">IFERROR(STDEV(IF($E$2:$E$2201=$E1195, $AM$2:$AM$2201)), 0)</f>
        <v>0</v>
      </c>
      <c r="AY1195">
        <f t="shared" si="436"/>
        <v>-0.46022875505863381</v>
      </c>
      <c r="AZ1195">
        <f>INDEX(Model_Assumptions[Values],9)*((INDEX(Model_Scenarios[GR Weight],1)*$AG1195)+(INDEX(Model_Scenarios[GP Weight],1)*$AH1195)+(INDEX(Model_Scenarios[LTV Weight],1)*$AI1195))-(INDEX(Model_Scenarios[LTV Weight],1)*$AP1195)-(INDEX(Model_Scenarios[GP Weight],1)*($AS1195+$AV1195+$AY1195))</f>
        <v>2.5638304536407537</v>
      </c>
      <c r="BA1195">
        <f>INDEX(Model_Assumptions[Values],9)*((INDEX(Model_Scenarios[GR Weight],2)*$AG1195)+(INDEX(Model_Scenarios[GP Weight],2)*$AH1195)+(INDEX(Model_Scenarios[LTV Weight],2)*$AI1195))-(INDEX(Model_Scenarios[LTV Weight],2)*$AP1195)-(INDEX(Model_Scenarios[GP Weight],2)*($AS1195+$AV1195+$AY1195))</f>
        <v>3.0808333888072745</v>
      </c>
      <c r="BB1195">
        <f>INDEX(Model_Assumptions[Values],9)*((INDEX(Model_Scenarios[GR Weight],3)*$AG1195)+(INDEX(Model_Scenarios[GP Weight],3)*$AH1195)+(INDEX(Model_Scenarios[LTV Weight],3)*$AI1195))-(INDEX(Model_Scenarios[LTV Weight],3)*$AP1195)-(INDEX(Model_Scenarios[GP Weight],3)*($AS1195+$AV1195+$AY1195))</f>
        <v>3.9097040148429238</v>
      </c>
      <c r="BC1195">
        <f>INDEX(Model_Assumptions[Values],9)*((INDEX(Model_Scenarios[GR Weight],4)*$AG1195)+(INDEX(Model_Scenarios[GP Weight],4)*$AH1195)+(INDEX(Model_Scenarios[LTV Weight],4)*$AI1195))-(INDEX(Model_Scenarios[LTV Weight],4)*$AP1195)-(INDEX(Model_Scenarios[GP Weight],4)*($AS1195+$AV1195+$AY1195))</f>
        <v>4.1231689079863987</v>
      </c>
      <c r="BD1195">
        <f>INDEX(Model_Assumptions[Values],9)*((INDEX(Model_Scenarios[GR Weight],5)*$AG1195)+(INDEX(Model_Scenarios[GP Weight],5)*$AH1195)+(INDEX(Model_Scenarios[LTV Weight],5)*$AI1195))-(INDEX(Model_Scenarios[LTV Weight],5)*$AP1195)-(INDEX(Model_Scenarios[GP Weight],5)*($AS1195+$AV1195+$AY1195))</f>
        <v>4.6235125454607502</v>
      </c>
    </row>
    <row r="1196" spans="1:56" x14ac:dyDescent="0.25">
      <c r="A1196">
        <v>1195</v>
      </c>
      <c r="B1196">
        <v>24</v>
      </c>
      <c r="C1196" s="3">
        <v>45</v>
      </c>
      <c r="D1196" s="4">
        <v>0.88</v>
      </c>
      <c r="E1196" t="str">
        <v>SKU-1030</v>
      </c>
      <c r="F1196" t="str">
        <v>Raise</v>
      </c>
      <c r="G1196" t="str">
        <v>Full</v>
      </c>
      <c r="H1196">
        <v>54.64</v>
      </c>
      <c r="I1196">
        <v>20.32</v>
      </c>
      <c r="J1196">
        <v>55</v>
      </c>
      <c r="K1196">
        <v>3005.2</v>
      </c>
      <c r="L1196">
        <v>1887.6</v>
      </c>
      <c r="M1196">
        <v>0.62811127379209375</v>
      </c>
      <c r="N1196">
        <v>68.209095073095426</v>
      </c>
      <c r="O1196">
        <v>405.25475365476996</v>
      </c>
      <c r="P1196">
        <v>506.85475365477032</v>
      </c>
      <c r="Q1196">
        <v>2363.2455169389877</v>
      </c>
      <c r="R1196">
        <v>1896.2231885915212</v>
      </c>
      <c r="S1196">
        <v>1</v>
      </c>
      <c r="T1196">
        <f t="shared" si="414"/>
        <v>66.58080366432398</v>
      </c>
      <c r="U1196">
        <f t="shared" si="415"/>
        <v>0.21853593821969217</v>
      </c>
      <c r="V1196">
        <f>IF($F1196="Reduce", INDEX(Model_Assumptions[Values], 2), INDEX(Model_Assumptions[Values], 1))</f>
        <v>-0.4</v>
      </c>
      <c r="W1196">
        <f t="shared" si="416"/>
        <v>50.192209359166775</v>
      </c>
      <c r="X1196">
        <f t="shared" si="429"/>
        <v>3341.8376368213276</v>
      </c>
      <c r="Y1196">
        <f t="shared" si="417"/>
        <v>2321.9319426430588</v>
      </c>
      <c r="Z1196">
        <f t="shared" si="418"/>
        <v>336.63763682132776</v>
      </c>
      <c r="AA1196">
        <f t="shared" si="419"/>
        <v>434.33194264305894</v>
      </c>
      <c r="AB1196">
        <f t="shared" si="430"/>
        <v>0.69480692809828504</v>
      </c>
      <c r="AC1196">
        <f t="shared" si="420"/>
        <v>6.6695654306191288E-2</v>
      </c>
      <c r="AD1196">
        <f t="shared" si="421"/>
        <v>6.6695654306191288E-2</v>
      </c>
      <c r="AE1196">
        <f t="shared" si="422"/>
        <v>0.88000000000000034</v>
      </c>
      <c r="AF1196">
        <f t="shared" si="431"/>
        <v>227.54678263098191</v>
      </c>
      <c r="AG1196">
        <f t="shared" si="423"/>
        <v>0.83068152510335258</v>
      </c>
      <c r="AH1196">
        <f t="shared" si="424"/>
        <v>0.8569159892675916</v>
      </c>
      <c r="AI1196">
        <f t="shared" si="432"/>
        <v>0.11999999999999966</v>
      </c>
      <c r="AJ1196">
        <f>MAX(0, $R1196 - $AA1196) * INDEX(Model_Assumptions[Values], 7)</f>
        <v>2923.7824918969245</v>
      </c>
      <c r="AK1196">
        <f>MAX(0, INDEX(Model_Assumptions[Values], 4) - $AD1196)</f>
        <v>0</v>
      </c>
      <c r="AL1196">
        <f>MAX(0, INDEX(Model_Assumptions[Values], 5) - $AC1196)</f>
        <v>0</v>
      </c>
      <c r="AM1196">
        <f>INDEX(Model_Assumptions[Values], 6) * MAX(0, INDEX(Model_Assumptions[Values], 3) - $AB1196)^2</f>
        <v>0</v>
      </c>
      <c r="AN1196">
        <f t="shared" si="425"/>
        <v>3292.7753767341433</v>
      </c>
      <c r="AO1196" cm="1">
        <f t="array" ref="AO1196">IFERROR(STDEV(IF($E$2:$E$2201=$E1196, $AJ$2:$AJ$2201)), 0)</f>
        <v>283.6885008354231</v>
      </c>
      <c r="AP1196">
        <f t="shared" si="433"/>
        <v>-1.300697362602242</v>
      </c>
      <c r="AQ1196">
        <f t="shared" si="426"/>
        <v>1.5388811872070385E-2</v>
      </c>
      <c r="AR1196" cm="1">
        <f t="array" ref="AR1196">IFERROR(STDEV(IF($E$2:$E$2201=$E1196, $AK$2:$AK$2201)), 0)</f>
        <v>1.6680539088280828E-2</v>
      </c>
      <c r="AS1196">
        <f t="shared" si="434"/>
        <v>-0.92256082316200638</v>
      </c>
      <c r="AT1196">
        <f t="shared" si="427"/>
        <v>2.4509113760587294E-3</v>
      </c>
      <c r="AU1196" cm="1">
        <f t="array" ref="AU1196">IFERROR(STDEV(IF($E$2:$E$2201=$E1196, $AL$2:$AL$2201)), 0)</f>
        <v>5.3254199115535051E-3</v>
      </c>
      <c r="AV1196">
        <f t="shared" si="435"/>
        <v>-0.46022875505863381</v>
      </c>
      <c r="AW1196">
        <f t="shared" si="428"/>
        <v>0</v>
      </c>
      <c r="AX1196" cm="1">
        <f t="array" ref="AX1196">IFERROR(STDEV(IF($E$2:$E$2201=$E1196, $AM$2:$AM$2201)), 0)</f>
        <v>0</v>
      </c>
      <c r="AY1196">
        <f t="shared" si="436"/>
        <v>-0.46022875505863381</v>
      </c>
      <c r="AZ1196">
        <f>INDEX(Model_Assumptions[Values],9)*((INDEX(Model_Scenarios[GR Weight],1)*$AG1196)+(INDEX(Model_Scenarios[GP Weight],1)*$AH1196)+(INDEX(Model_Scenarios[LTV Weight],1)*$AI1196))-(INDEX(Model_Scenarios[LTV Weight],1)*$AP1196)-(INDEX(Model_Scenarios[GP Weight],1)*($AS1196+$AV1196+$AY1196))</f>
        <v>2.5486584805951917</v>
      </c>
      <c r="BA1196">
        <f>INDEX(Model_Assumptions[Values],9)*((INDEX(Model_Scenarios[GR Weight],2)*$AG1196)+(INDEX(Model_Scenarios[GP Weight],2)*$AH1196)+(INDEX(Model_Scenarios[LTV Weight],2)*$AI1196))-(INDEX(Model_Scenarios[LTV Weight],2)*$AP1196)-(INDEX(Model_Scenarios[GP Weight],2)*($AS1196+$AV1196+$AY1196))</f>
        <v>3.0839840854424172</v>
      </c>
      <c r="BB1196">
        <f>INDEX(Model_Assumptions[Values],9)*((INDEX(Model_Scenarios[GR Weight],3)*$AG1196)+(INDEX(Model_Scenarios[GP Weight],3)*$AH1196)+(INDEX(Model_Scenarios[LTV Weight],3)*$AI1196))-(INDEX(Model_Scenarios[LTV Weight],3)*$AP1196)-(INDEX(Model_Scenarios[GP Weight],3)*($AS1196+$AV1196+$AY1196))</f>
        <v>3.9432902492861177</v>
      </c>
      <c r="BC1196">
        <f>INDEX(Model_Assumptions[Values],9)*((INDEX(Model_Scenarios[GR Weight],4)*$AG1196)+(INDEX(Model_Scenarios[GP Weight],4)*$AH1196)+(INDEX(Model_Scenarios[LTV Weight],4)*$AI1196))-(INDEX(Model_Scenarios[LTV Weight],4)*$AP1196)-(INDEX(Model_Scenarios[GP Weight],4)*($AS1196+$AV1196+$AY1196))</f>
        <v>4.1685612755775701</v>
      </c>
      <c r="BD1196">
        <f>INDEX(Model_Assumptions[Values],9)*((INDEX(Model_Scenarios[GR Weight],5)*$AG1196)+(INDEX(Model_Scenarios[GP Weight],5)*$AH1196)+(INDEX(Model_Scenarios[LTV Weight],5)*$AI1196))-(INDEX(Model_Scenarios[LTV Weight],5)*$AP1196)-(INDEX(Model_Scenarios[GP Weight],5)*($AS1196+$AV1196+$AY1196))</f>
        <v>4.6760349195433903</v>
      </c>
    </row>
    <row r="1197" spans="1:56" x14ac:dyDescent="0.25">
      <c r="A1197">
        <v>1196</v>
      </c>
      <c r="B1197">
        <v>24</v>
      </c>
      <c r="C1197" s="3">
        <v>46</v>
      </c>
      <c r="D1197" s="4">
        <v>0.9</v>
      </c>
      <c r="E1197" t="str">
        <v>SKU-1030</v>
      </c>
      <c r="F1197" t="str">
        <v>Raise</v>
      </c>
      <c r="G1197" t="str">
        <v>Full</v>
      </c>
      <c r="H1197">
        <v>54.64</v>
      </c>
      <c r="I1197">
        <v>20.32</v>
      </c>
      <c r="J1197">
        <v>55</v>
      </c>
      <c r="K1197">
        <v>3005.2</v>
      </c>
      <c r="L1197">
        <v>1887.6</v>
      </c>
      <c r="M1197">
        <v>0.62811127379209375</v>
      </c>
      <c r="N1197">
        <v>68.209095073095426</v>
      </c>
      <c r="O1197">
        <v>405.25475365476996</v>
      </c>
      <c r="P1197">
        <v>506.85475365477032</v>
      </c>
      <c r="Q1197">
        <v>2363.2455169389877</v>
      </c>
      <c r="R1197">
        <v>1896.2231885915212</v>
      </c>
      <c r="S1197">
        <v>1</v>
      </c>
      <c r="T1197">
        <f t="shared" si="414"/>
        <v>66.852185565785888</v>
      </c>
      <c r="U1197">
        <f t="shared" si="415"/>
        <v>0.22350266408832151</v>
      </c>
      <c r="V1197">
        <f>IF($F1197="Reduce", INDEX(Model_Assumptions[Values], 2), INDEX(Model_Assumptions[Values], 1))</f>
        <v>-0.4</v>
      </c>
      <c r="W1197">
        <f t="shared" si="416"/>
        <v>50.082941390056931</v>
      </c>
      <c r="X1197">
        <f t="shared" si="429"/>
        <v>3348.1540914884645</v>
      </c>
      <c r="Y1197">
        <f t="shared" si="417"/>
        <v>2330.4687224425079</v>
      </c>
      <c r="Z1197">
        <f t="shared" si="418"/>
        <v>342.95409148846466</v>
      </c>
      <c r="AA1197">
        <f t="shared" si="419"/>
        <v>442.86872244250799</v>
      </c>
      <c r="AB1197">
        <f t="shared" si="430"/>
        <v>0.69604583862102609</v>
      </c>
      <c r="AC1197">
        <f t="shared" si="420"/>
        <v>6.7934564828932342E-2</v>
      </c>
      <c r="AD1197">
        <f t="shared" si="421"/>
        <v>6.7934564828932342E-2</v>
      </c>
      <c r="AE1197">
        <f t="shared" si="422"/>
        <v>0.90000000000000036</v>
      </c>
      <c r="AF1197">
        <f t="shared" si="431"/>
        <v>189.62231885915145</v>
      </c>
      <c r="AG1197">
        <f t="shared" si="423"/>
        <v>0.84626790530043172</v>
      </c>
      <c r="AH1197">
        <f t="shared" si="424"/>
        <v>0.87375864436334238</v>
      </c>
      <c r="AI1197">
        <f t="shared" si="432"/>
        <v>9.9999999999999645E-2</v>
      </c>
      <c r="AJ1197">
        <f>MAX(0, $R1197 - $AA1197) * INDEX(Model_Assumptions[Values], 7)</f>
        <v>2906.7089322980264</v>
      </c>
      <c r="AK1197">
        <f>MAX(0, INDEX(Model_Assumptions[Values], 4) - $AD1197)</f>
        <v>0</v>
      </c>
      <c r="AL1197">
        <f>MAX(0, INDEX(Model_Assumptions[Values], 5) - $AC1197)</f>
        <v>0</v>
      </c>
      <c r="AM1197">
        <f>INDEX(Model_Assumptions[Values], 6) * MAX(0, INDEX(Model_Assumptions[Values], 3) - $AB1197)^2</f>
        <v>0</v>
      </c>
      <c r="AN1197">
        <f t="shared" si="425"/>
        <v>3292.7753767341433</v>
      </c>
      <c r="AO1197" cm="1">
        <f t="array" ref="AO1197">IFERROR(STDEV(IF($E$2:$E$2201=$E1197, $AJ$2:$AJ$2201)), 0)</f>
        <v>283.6885008354231</v>
      </c>
      <c r="AP1197">
        <f t="shared" si="433"/>
        <v>-1.3608815418996716</v>
      </c>
      <c r="AQ1197">
        <f t="shared" si="426"/>
        <v>1.5388811872070385E-2</v>
      </c>
      <c r="AR1197" cm="1">
        <f t="array" ref="AR1197">IFERROR(STDEV(IF($E$2:$E$2201=$E1197, $AK$2:$AK$2201)), 0)</f>
        <v>1.6680539088280828E-2</v>
      </c>
      <c r="AS1197">
        <f t="shared" si="434"/>
        <v>-0.92256082316200638</v>
      </c>
      <c r="AT1197">
        <f t="shared" si="427"/>
        <v>2.4509113760587294E-3</v>
      </c>
      <c r="AU1197" cm="1">
        <f t="array" ref="AU1197">IFERROR(STDEV(IF($E$2:$E$2201=$E1197, $AL$2:$AL$2201)), 0)</f>
        <v>5.3254199115535051E-3</v>
      </c>
      <c r="AV1197">
        <f t="shared" si="435"/>
        <v>-0.46022875505863381</v>
      </c>
      <c r="AW1197">
        <f t="shared" si="428"/>
        <v>0</v>
      </c>
      <c r="AX1197" cm="1">
        <f t="array" ref="AX1197">IFERROR(STDEV(IF($E$2:$E$2201=$E1197, $AM$2:$AM$2201)), 0)</f>
        <v>0</v>
      </c>
      <c r="AY1197">
        <f t="shared" si="436"/>
        <v>-0.46022875505863381</v>
      </c>
      <c r="AZ1197">
        <f>INDEX(Model_Assumptions[Values],9)*((INDEX(Model_Scenarios[GR Weight],1)*$AG1197)+(INDEX(Model_Scenarios[GP Weight],1)*$AH1197)+(INDEX(Model_Scenarios[LTV Weight],1)*$AI1197))-(INDEX(Model_Scenarios[LTV Weight],1)*$AP1197)-(INDEX(Model_Scenarios[GP Weight],1)*($AS1197+$AV1197+$AY1197))</f>
        <v>2.53302034167955</v>
      </c>
      <c r="BA1197">
        <f>INDEX(Model_Assumptions[Values],9)*((INDEX(Model_Scenarios[GR Weight],2)*$AG1197)+(INDEX(Model_Scenarios[GP Weight],2)*$AH1197)+(INDEX(Model_Scenarios[LTV Weight],2)*$AI1197))-(INDEX(Model_Scenarios[LTV Weight],2)*$AP1197)-(INDEX(Model_Scenarios[GP Weight],2)*($AS1197+$AV1197+$AY1197))</f>
        <v>3.0866362422293063</v>
      </c>
      <c r="BB1197">
        <f>INDEX(Model_Assumptions[Values],9)*((INDEX(Model_Scenarios[GR Weight],3)*$AG1197)+(INDEX(Model_Scenarios[GP Weight],3)*$AH1197)+(INDEX(Model_Scenarios[LTV Weight],3)*$AI1197))-(INDEX(Model_Scenarios[LTV Weight],3)*$AP1197)-(INDEX(Model_Scenarios[GP Weight],3)*($AS1197+$AV1197+$AY1197))</f>
        <v>3.9763215426690026</v>
      </c>
      <c r="BC1197">
        <f>INDEX(Model_Assumptions[Values],9)*((INDEX(Model_Scenarios[GR Weight],4)*$AG1197)+(INDEX(Model_Scenarios[GP Weight],4)*$AH1197)+(INDEX(Model_Scenarios[LTV Weight],4)*$AI1197))-(INDEX(Model_Scenarios[LTV Weight],4)*$AP1197)-(INDEX(Model_Scenarios[GP Weight],4)*($AS1197+$AV1197+$AY1197))</f>
        <v>4.2133673411292518</v>
      </c>
      <c r="BD1197">
        <f>INDEX(Model_Assumptions[Values],9)*((INDEX(Model_Scenarios[GR Weight],5)*$AG1197)+(INDEX(Model_Scenarios[GP Weight],5)*$AH1197)+(INDEX(Model_Scenarios[LTV Weight],5)*$AI1197))-(INDEX(Model_Scenarios[LTV Weight],5)*$AP1197)-(INDEX(Model_Scenarios[GP Weight],5)*($AS1197+$AV1197+$AY1197))</f>
        <v>4.7279846460781414</v>
      </c>
    </row>
    <row r="1198" spans="1:56" x14ac:dyDescent="0.25">
      <c r="A1198">
        <v>1197</v>
      </c>
      <c r="B1198">
        <v>24</v>
      </c>
      <c r="C1198" s="3">
        <v>47</v>
      </c>
      <c r="D1198" s="4">
        <v>0.92</v>
      </c>
      <c r="E1198" t="str">
        <v>SKU-1030</v>
      </c>
      <c r="F1198" t="str">
        <v>Raise</v>
      </c>
      <c r="G1198" t="str">
        <v>Full</v>
      </c>
      <c r="H1198">
        <v>54.64</v>
      </c>
      <c r="I1198">
        <v>20.32</v>
      </c>
      <c r="J1198">
        <v>55</v>
      </c>
      <c r="K1198">
        <v>3005.2</v>
      </c>
      <c r="L1198">
        <v>1887.6</v>
      </c>
      <c r="M1198">
        <v>0.62811127379209375</v>
      </c>
      <c r="N1198">
        <v>68.209095073095426</v>
      </c>
      <c r="O1198">
        <v>405.25475365476996</v>
      </c>
      <c r="P1198">
        <v>506.85475365477032</v>
      </c>
      <c r="Q1198">
        <v>2363.2455169389877</v>
      </c>
      <c r="R1198">
        <v>1896.2231885915212</v>
      </c>
      <c r="S1198">
        <v>1</v>
      </c>
      <c r="T1198">
        <f t="shared" si="414"/>
        <v>67.123567467247796</v>
      </c>
      <c r="U1198">
        <f t="shared" si="415"/>
        <v>0.22846938995695085</v>
      </c>
      <c r="V1198">
        <f>IF($F1198="Reduce", INDEX(Model_Assumptions[Values], 2), INDEX(Model_Assumptions[Values], 1))</f>
        <v>-0.4</v>
      </c>
      <c r="W1198">
        <f t="shared" si="416"/>
        <v>49.97367342094708</v>
      </c>
      <c r="X1198">
        <f t="shared" si="429"/>
        <v>3354.4112394571493</v>
      </c>
      <c r="Y1198">
        <f t="shared" si="417"/>
        <v>2338.9461955435045</v>
      </c>
      <c r="Z1198">
        <f t="shared" si="418"/>
        <v>349.21123945714953</v>
      </c>
      <c r="AA1198">
        <f t="shared" si="419"/>
        <v>451.34619554350456</v>
      </c>
      <c r="AB1198">
        <f t="shared" si="430"/>
        <v>0.69727473126461992</v>
      </c>
      <c r="AC1198">
        <f t="shared" si="420"/>
        <v>6.9163457472526169E-2</v>
      </c>
      <c r="AD1198">
        <f t="shared" si="421"/>
        <v>6.9163457472526169E-2</v>
      </c>
      <c r="AE1198">
        <f t="shared" si="422"/>
        <v>0.92000000000000026</v>
      </c>
      <c r="AF1198">
        <f t="shared" si="431"/>
        <v>151.69785508732119</v>
      </c>
      <c r="AG1198">
        <f t="shared" si="423"/>
        <v>0.86170794125869032</v>
      </c>
      <c r="AH1198">
        <f t="shared" si="424"/>
        <v>0.89048429020146114</v>
      </c>
      <c r="AI1198">
        <f t="shared" si="432"/>
        <v>7.9999999999999738E-2</v>
      </c>
      <c r="AJ1198">
        <f>MAX(0, $R1198 - $AA1198) * INDEX(Model_Assumptions[Values], 7)</f>
        <v>2889.7539860960333</v>
      </c>
      <c r="AK1198">
        <f>MAX(0, INDEX(Model_Assumptions[Values], 4) - $AD1198)</f>
        <v>0</v>
      </c>
      <c r="AL1198">
        <f>MAX(0, INDEX(Model_Assumptions[Values], 5) - $AC1198)</f>
        <v>0</v>
      </c>
      <c r="AM1198">
        <f>INDEX(Model_Assumptions[Values], 6) * MAX(0, INDEX(Model_Assumptions[Values], 3) - $AB1198)^2</f>
        <v>0</v>
      </c>
      <c r="AN1198">
        <f t="shared" si="425"/>
        <v>3292.7753767341433</v>
      </c>
      <c r="AO1198" cm="1">
        <f t="array" ref="AO1198">IFERROR(STDEV(IF($E$2:$E$2201=$E1198, $AJ$2:$AJ$2201)), 0)</f>
        <v>283.6885008354231</v>
      </c>
      <c r="AP1198">
        <f t="shared" si="433"/>
        <v>-1.420647609794786</v>
      </c>
      <c r="AQ1198">
        <f t="shared" si="426"/>
        <v>1.5388811872070385E-2</v>
      </c>
      <c r="AR1198" cm="1">
        <f t="array" ref="AR1198">IFERROR(STDEV(IF($E$2:$E$2201=$E1198, $AK$2:$AK$2201)), 0)</f>
        <v>1.6680539088280828E-2</v>
      </c>
      <c r="AS1198">
        <f t="shared" si="434"/>
        <v>-0.92256082316200638</v>
      </c>
      <c r="AT1198">
        <f t="shared" si="427"/>
        <v>2.4509113760587294E-3</v>
      </c>
      <c r="AU1198" cm="1">
        <f t="array" ref="AU1198">IFERROR(STDEV(IF($E$2:$E$2201=$E1198, $AL$2:$AL$2201)), 0)</f>
        <v>5.3254199115535051E-3</v>
      </c>
      <c r="AV1198">
        <f t="shared" si="435"/>
        <v>-0.46022875505863381</v>
      </c>
      <c r="AW1198">
        <f t="shared" si="428"/>
        <v>0</v>
      </c>
      <c r="AX1198" cm="1">
        <f t="array" ref="AX1198">IFERROR(STDEV(IF($E$2:$E$2201=$E1198, $AM$2:$AM$2201)), 0)</f>
        <v>0</v>
      </c>
      <c r="AY1198">
        <f t="shared" si="436"/>
        <v>-0.46022875505863381</v>
      </c>
      <c r="AZ1198">
        <f>INDEX(Model_Assumptions[Values],9)*((INDEX(Model_Scenarios[GR Weight],1)*$AG1198)+(INDEX(Model_Scenarios[GP Weight],1)*$AH1198)+(INDEX(Model_Scenarios[LTV Weight],1)*$AI1198))-(INDEX(Model_Scenarios[LTV Weight],1)*$AP1198)-(INDEX(Model_Scenarios[GP Weight],1)*($AS1198+$AV1198+$AY1198))</f>
        <v>2.5169160368938304</v>
      </c>
      <c r="BA1198">
        <f>INDEX(Model_Assumptions[Values],9)*((INDEX(Model_Scenarios[GR Weight],2)*$AG1198)+(INDEX(Model_Scenarios[GP Weight],2)*$AH1198)+(INDEX(Model_Scenarios[LTV Weight],2)*$AI1198))-(INDEX(Model_Scenarios[LTV Weight],2)*$AP1198)-(INDEX(Model_Scenarios[GP Weight],2)*($AS1198+$AV1198+$AY1198))</f>
        <v>3.0887898591679437</v>
      </c>
      <c r="BB1198">
        <f>INDEX(Model_Assumptions[Values],9)*((INDEX(Model_Scenarios[GR Weight],3)*$AG1198)+(INDEX(Model_Scenarios[GP Weight],3)*$AH1198)+(INDEX(Model_Scenarios[LTV Weight],3)*$AI1198))-(INDEX(Model_Scenarios[LTV Weight],3)*$AP1198)-(INDEX(Model_Scenarios[GP Weight],3)*($AS1198+$AV1198+$AY1198))</f>
        <v>4.0087978949915799</v>
      </c>
      <c r="BC1198">
        <f>INDEX(Model_Assumptions[Values],9)*((INDEX(Model_Scenarios[GR Weight],4)*$AG1198)+(INDEX(Model_Scenarios[GP Weight],4)*$AH1198)+(INDEX(Model_Scenarios[LTV Weight],4)*$AI1198))-(INDEX(Model_Scenarios[LTV Weight],4)*$AP1198)-(INDEX(Model_Scenarios[GP Weight],4)*($AS1198+$AV1198+$AY1198))</f>
        <v>4.2575871046414466</v>
      </c>
      <c r="BD1198">
        <f>INDEX(Model_Assumptions[Values],9)*((INDEX(Model_Scenarios[GR Weight],5)*$AG1198)+(INDEX(Model_Scenarios[GP Weight],5)*$AH1198)+(INDEX(Model_Scenarios[LTV Weight],5)*$AI1198))-(INDEX(Model_Scenarios[LTV Weight],5)*$AP1198)-(INDEX(Model_Scenarios[GP Weight],5)*($AS1198+$AV1198+$AY1198))</f>
        <v>4.7793617250650051</v>
      </c>
    </row>
    <row r="1199" spans="1:56" x14ac:dyDescent="0.25">
      <c r="A1199">
        <v>1198</v>
      </c>
      <c r="B1199">
        <v>24</v>
      </c>
      <c r="C1199" s="3">
        <v>48</v>
      </c>
      <c r="D1199" s="4">
        <v>0.94000000000000006</v>
      </c>
      <c r="E1199" t="str">
        <v>SKU-1030</v>
      </c>
      <c r="F1199" t="str">
        <v>Raise</v>
      </c>
      <c r="G1199" t="str">
        <v>Full</v>
      </c>
      <c r="H1199">
        <v>54.64</v>
      </c>
      <c r="I1199">
        <v>20.32</v>
      </c>
      <c r="J1199">
        <v>55</v>
      </c>
      <c r="K1199">
        <v>3005.2</v>
      </c>
      <c r="L1199">
        <v>1887.6</v>
      </c>
      <c r="M1199">
        <v>0.62811127379209375</v>
      </c>
      <c r="N1199">
        <v>68.209095073095426</v>
      </c>
      <c r="O1199">
        <v>405.25475365476996</v>
      </c>
      <c r="P1199">
        <v>506.85475365477032</v>
      </c>
      <c r="Q1199">
        <v>2363.2455169389877</v>
      </c>
      <c r="R1199">
        <v>1896.2231885915212</v>
      </c>
      <c r="S1199">
        <v>1</v>
      </c>
      <c r="T1199">
        <f t="shared" si="414"/>
        <v>67.394949368709703</v>
      </c>
      <c r="U1199">
        <f t="shared" si="415"/>
        <v>0.23343611582558021</v>
      </c>
      <c r="V1199">
        <f>IF($F1199="Reduce", INDEX(Model_Assumptions[Values], 2), INDEX(Model_Assumptions[Values], 1))</f>
        <v>-0.4</v>
      </c>
      <c r="W1199">
        <f t="shared" si="416"/>
        <v>49.864405451837236</v>
      </c>
      <c r="X1199">
        <f t="shared" si="429"/>
        <v>3360.6090807273827</v>
      </c>
      <c r="Y1199">
        <f t="shared" si="417"/>
        <v>2347.3643619460499</v>
      </c>
      <c r="Z1199">
        <f t="shared" si="418"/>
        <v>355.40908072738284</v>
      </c>
      <c r="AA1199">
        <f t="shared" si="419"/>
        <v>459.76436194605003</v>
      </c>
      <c r="AB1199">
        <f t="shared" si="430"/>
        <v>0.69849372704723445</v>
      </c>
      <c r="AC1199">
        <f t="shared" si="420"/>
        <v>7.0382453255140698E-2</v>
      </c>
      <c r="AD1199">
        <f t="shared" si="421"/>
        <v>7.0382453255140698E-2</v>
      </c>
      <c r="AE1199">
        <f t="shared" si="422"/>
        <v>0.94000000000000017</v>
      </c>
      <c r="AF1199">
        <f t="shared" si="431"/>
        <v>113.77339131549095</v>
      </c>
      <c r="AG1199">
        <f t="shared" si="423"/>
        <v>0.8770016329781295</v>
      </c>
      <c r="AH1199">
        <f t="shared" si="424"/>
        <v>0.9070929267819503</v>
      </c>
      <c r="AI1199">
        <f t="shared" si="432"/>
        <v>5.9999999999999831E-2</v>
      </c>
      <c r="AJ1199">
        <f>MAX(0, $R1199 - $AA1199) * INDEX(Model_Assumptions[Values], 7)</f>
        <v>2872.9176532909423</v>
      </c>
      <c r="AK1199">
        <f>MAX(0, INDEX(Model_Assumptions[Values], 4) - $AD1199)</f>
        <v>0</v>
      </c>
      <c r="AL1199">
        <f>MAX(0, INDEX(Model_Assumptions[Values], 5) - $AC1199)</f>
        <v>0</v>
      </c>
      <c r="AM1199">
        <f>INDEX(Model_Assumptions[Values], 6) * MAX(0, INDEX(Model_Assumptions[Values], 3) - $AB1199)^2</f>
        <v>0</v>
      </c>
      <c r="AN1199">
        <f t="shared" si="425"/>
        <v>3292.7753767341433</v>
      </c>
      <c r="AO1199" cm="1">
        <f t="array" ref="AO1199">IFERROR(STDEV(IF($E$2:$E$2201=$E1199, $AJ$2:$AJ$2201)), 0)</f>
        <v>283.6885008354231</v>
      </c>
      <c r="AP1199">
        <f t="shared" si="433"/>
        <v>-1.4799955662875952</v>
      </c>
      <c r="AQ1199">
        <f t="shared" si="426"/>
        <v>1.5388811872070385E-2</v>
      </c>
      <c r="AR1199" cm="1">
        <f t="array" ref="AR1199">IFERROR(STDEV(IF($E$2:$E$2201=$E1199, $AK$2:$AK$2201)), 0)</f>
        <v>1.6680539088280828E-2</v>
      </c>
      <c r="AS1199">
        <f t="shared" si="434"/>
        <v>-0.92256082316200638</v>
      </c>
      <c r="AT1199">
        <f t="shared" si="427"/>
        <v>2.4509113760587294E-3</v>
      </c>
      <c r="AU1199" cm="1">
        <f t="array" ref="AU1199">IFERROR(STDEV(IF($E$2:$E$2201=$E1199, $AL$2:$AL$2201)), 0)</f>
        <v>5.3254199115535051E-3</v>
      </c>
      <c r="AV1199">
        <f t="shared" si="435"/>
        <v>-0.46022875505863381</v>
      </c>
      <c r="AW1199">
        <f t="shared" si="428"/>
        <v>0</v>
      </c>
      <c r="AX1199" cm="1">
        <f t="array" ref="AX1199">IFERROR(STDEV(IF($E$2:$E$2201=$E1199, $AM$2:$AM$2201)), 0)</f>
        <v>0</v>
      </c>
      <c r="AY1199">
        <f t="shared" si="436"/>
        <v>-0.46022875505863381</v>
      </c>
      <c r="AZ1199">
        <f>INDEX(Model_Assumptions[Values],9)*((INDEX(Model_Scenarios[GR Weight],1)*$AG1199)+(INDEX(Model_Scenarios[GP Weight],1)*$AH1199)+(INDEX(Model_Scenarios[LTV Weight],1)*$AI1199))-(INDEX(Model_Scenarios[LTV Weight],1)*$AP1199)-(INDEX(Model_Scenarios[GP Weight],1)*($AS1199+$AV1199+$AY1199))</f>
        <v>2.5003455662380425</v>
      </c>
      <c r="BA1199">
        <f>INDEX(Model_Assumptions[Values],9)*((INDEX(Model_Scenarios[GR Weight],2)*$AG1199)+(INDEX(Model_Scenarios[GP Weight],2)*$AH1199)+(INDEX(Model_Scenarios[LTV Weight],2)*$AI1199))-(INDEX(Model_Scenarios[LTV Weight],2)*$AP1199)-(INDEX(Model_Scenarios[GP Weight],2)*($AS1199+$AV1199+$AY1199))</f>
        <v>3.0904449362583386</v>
      </c>
      <c r="BB1199">
        <f>INDEX(Model_Assumptions[Values],9)*((INDEX(Model_Scenarios[GR Weight],3)*$AG1199)+(INDEX(Model_Scenarios[GP Weight],3)*$AH1199)+(INDEX(Model_Scenarios[LTV Weight],3)*$AI1199))-(INDEX(Model_Scenarios[LTV Weight],3)*$AP1199)-(INDEX(Model_Scenarios[GP Weight],3)*($AS1199+$AV1199+$AY1199))</f>
        <v>4.040719306253858</v>
      </c>
      <c r="BC1199">
        <f>INDEX(Model_Assumptions[Values],9)*((INDEX(Model_Scenarios[GR Weight],4)*$AG1199)+(INDEX(Model_Scenarios[GP Weight],4)*$AH1199)+(INDEX(Model_Scenarios[LTV Weight],4)*$AI1199))-(INDEX(Model_Scenarios[LTV Weight],4)*$AP1199)-(INDEX(Model_Scenarios[GP Weight],4)*($AS1199+$AV1199+$AY1199))</f>
        <v>4.3012205661141625</v>
      </c>
      <c r="BD1199">
        <f>INDEX(Model_Assumptions[Values],9)*((INDEX(Model_Scenarios[GR Weight],5)*$AG1199)+(INDEX(Model_Scenarios[GP Weight],5)*$AH1199)+(INDEX(Model_Scenarios[LTV Weight],5)*$AI1199))-(INDEX(Model_Scenarios[LTV Weight],5)*$AP1199)-(INDEX(Model_Scenarios[GP Weight],5)*($AS1199+$AV1199+$AY1199))</f>
        <v>4.8301661565039922</v>
      </c>
    </row>
    <row r="1200" spans="1:56" x14ac:dyDescent="0.25">
      <c r="A1200">
        <v>1199</v>
      </c>
      <c r="B1200">
        <v>24</v>
      </c>
      <c r="C1200" s="3">
        <v>49</v>
      </c>
      <c r="D1200" s="4">
        <v>0.96</v>
      </c>
      <c r="E1200" t="str">
        <v>SKU-1030</v>
      </c>
      <c r="F1200" t="str">
        <v>Raise</v>
      </c>
      <c r="G1200" t="str">
        <v>Full</v>
      </c>
      <c r="H1200">
        <v>54.64</v>
      </c>
      <c r="I1200">
        <v>20.32</v>
      </c>
      <c r="J1200">
        <v>55</v>
      </c>
      <c r="K1200">
        <v>3005.2</v>
      </c>
      <c r="L1200">
        <v>1887.6</v>
      </c>
      <c r="M1200">
        <v>0.62811127379209375</v>
      </c>
      <c r="N1200">
        <v>68.209095073095426</v>
      </c>
      <c r="O1200">
        <v>405.25475365476996</v>
      </c>
      <c r="P1200">
        <v>506.85475365477032</v>
      </c>
      <c r="Q1200">
        <v>2363.2455169389877</v>
      </c>
      <c r="R1200">
        <v>1896.2231885915212</v>
      </c>
      <c r="S1200">
        <v>1</v>
      </c>
      <c r="T1200">
        <f t="shared" si="414"/>
        <v>67.666331270171611</v>
      </c>
      <c r="U1200">
        <f t="shared" si="415"/>
        <v>0.23840284169420956</v>
      </c>
      <c r="V1200">
        <f>IF($F1200="Reduce", INDEX(Model_Assumptions[Values], 2), INDEX(Model_Assumptions[Values], 1))</f>
        <v>-0.4</v>
      </c>
      <c r="W1200">
        <f t="shared" si="416"/>
        <v>49.755137482727385</v>
      </c>
      <c r="X1200">
        <f t="shared" si="429"/>
        <v>3366.7476152991635</v>
      </c>
      <c r="Y1200">
        <f t="shared" si="417"/>
        <v>2355.7232216501429</v>
      </c>
      <c r="Z1200">
        <f t="shared" si="418"/>
        <v>361.54761529916368</v>
      </c>
      <c r="AA1200">
        <f t="shared" si="419"/>
        <v>468.12322165014302</v>
      </c>
      <c r="AB1200">
        <f t="shared" si="430"/>
        <v>0.69970294504562003</v>
      </c>
      <c r="AC1200">
        <f t="shared" si="420"/>
        <v>7.1591671253526279E-2</v>
      </c>
      <c r="AD1200">
        <f t="shared" si="421"/>
        <v>7.1591671253526279E-2</v>
      </c>
      <c r="AE1200">
        <f t="shared" si="422"/>
        <v>0.96000000000000008</v>
      </c>
      <c r="AF1200">
        <f t="shared" si="431"/>
        <v>75.848927543660707</v>
      </c>
      <c r="AG1200">
        <f t="shared" si="423"/>
        <v>0.89214898045874702</v>
      </c>
      <c r="AH1200">
        <f t="shared" si="424"/>
        <v>0.92358455410480733</v>
      </c>
      <c r="AI1200">
        <f t="shared" si="432"/>
        <v>3.9999999999999925E-2</v>
      </c>
      <c r="AJ1200">
        <f>MAX(0, $R1200 - $AA1200) * INDEX(Model_Assumptions[Values], 7)</f>
        <v>2856.1999338827563</v>
      </c>
      <c r="AK1200">
        <f>MAX(0, INDEX(Model_Assumptions[Values], 4) - $AD1200)</f>
        <v>0</v>
      </c>
      <c r="AL1200">
        <f>MAX(0, INDEX(Model_Assumptions[Values], 5) - $AC1200)</f>
        <v>0</v>
      </c>
      <c r="AM1200">
        <f>INDEX(Model_Assumptions[Values], 6) * MAX(0, INDEX(Model_Assumptions[Values], 3) - $AB1200)^2</f>
        <v>0</v>
      </c>
      <c r="AN1200">
        <f t="shared" si="425"/>
        <v>3292.7753767341433</v>
      </c>
      <c r="AO1200" cm="1">
        <f t="array" ref="AO1200">IFERROR(STDEV(IF($E$2:$E$2201=$E1200, $AJ$2:$AJ$2201)), 0)</f>
        <v>283.6885008354231</v>
      </c>
      <c r="AP1200">
        <f t="shared" si="433"/>
        <v>-1.5389254113780892</v>
      </c>
      <c r="AQ1200">
        <f t="shared" si="426"/>
        <v>1.5388811872070385E-2</v>
      </c>
      <c r="AR1200" cm="1">
        <f t="array" ref="AR1200">IFERROR(STDEV(IF($E$2:$E$2201=$E1200, $AK$2:$AK$2201)), 0)</f>
        <v>1.6680539088280828E-2</v>
      </c>
      <c r="AS1200">
        <f t="shared" si="434"/>
        <v>-0.92256082316200638</v>
      </c>
      <c r="AT1200">
        <f t="shared" si="427"/>
        <v>2.4509113760587294E-3</v>
      </c>
      <c r="AU1200" cm="1">
        <f t="array" ref="AU1200">IFERROR(STDEV(IF($E$2:$E$2201=$E1200, $AL$2:$AL$2201)), 0)</f>
        <v>5.3254199115535051E-3</v>
      </c>
      <c r="AV1200">
        <f t="shared" si="435"/>
        <v>-0.46022875505863381</v>
      </c>
      <c r="AW1200">
        <f t="shared" si="428"/>
        <v>0</v>
      </c>
      <c r="AX1200" cm="1">
        <f t="array" ref="AX1200">IFERROR(STDEV(IF($E$2:$E$2201=$E1200, $AM$2:$AM$2201)), 0)</f>
        <v>0</v>
      </c>
      <c r="AY1200">
        <f t="shared" si="436"/>
        <v>-0.46022875505863381</v>
      </c>
      <c r="AZ1200">
        <f>INDEX(Model_Assumptions[Values],9)*((INDEX(Model_Scenarios[GR Weight],1)*$AG1200)+(INDEX(Model_Scenarios[GP Weight],1)*$AH1200)+(INDEX(Model_Scenarios[LTV Weight],1)*$AI1200))-(INDEX(Model_Scenarios[LTV Weight],1)*$AP1200)-(INDEX(Model_Scenarios[GP Weight],1)*($AS1200+$AV1200+$AY1200))</f>
        <v>2.4833089297121758</v>
      </c>
      <c r="BA1200">
        <f>INDEX(Model_Assumptions[Values],9)*((INDEX(Model_Scenarios[GR Weight],2)*$AG1200)+(INDEX(Model_Scenarios[GP Weight],2)*$AH1200)+(INDEX(Model_Scenarios[LTV Weight],2)*$AI1200))-(INDEX(Model_Scenarios[LTV Weight],2)*$AP1200)-(INDEX(Model_Scenarios[GP Weight],2)*($AS1200+$AV1200+$AY1200))</f>
        <v>3.0916014735004804</v>
      </c>
      <c r="BB1200">
        <f>INDEX(Model_Assumptions[Values],9)*((INDEX(Model_Scenarios[GR Weight],3)*$AG1200)+(INDEX(Model_Scenarios[GP Weight],3)*$AH1200)+(INDEX(Model_Scenarios[LTV Weight],3)*$AI1200))-(INDEX(Model_Scenarios[LTV Weight],3)*$AP1200)-(INDEX(Model_Scenarios[GP Weight],3)*($AS1200+$AV1200+$AY1200))</f>
        <v>4.072085776455828</v>
      </c>
      <c r="BC1200">
        <f>INDEX(Model_Assumptions[Values],9)*((INDEX(Model_Scenarios[GR Weight],4)*$AG1200)+(INDEX(Model_Scenarios[GP Weight],4)*$AH1200)+(INDEX(Model_Scenarios[LTV Weight],4)*$AI1200))-(INDEX(Model_Scenarios[LTV Weight],4)*$AP1200)-(INDEX(Model_Scenarios[GP Weight],4)*($AS1200+$AV1200+$AY1200))</f>
        <v>4.3442677255473932</v>
      </c>
      <c r="BD1200">
        <f>INDEX(Model_Assumptions[Values],9)*((INDEX(Model_Scenarios[GR Weight],5)*$AG1200)+(INDEX(Model_Scenarios[GP Weight],5)*$AH1200)+(INDEX(Model_Scenarios[LTV Weight],5)*$AI1200))-(INDEX(Model_Scenarios[LTV Weight],5)*$AP1200)-(INDEX(Model_Scenarios[GP Weight],5)*($AS1200+$AV1200+$AY1200))</f>
        <v>4.8803979403950901</v>
      </c>
    </row>
    <row r="1201" spans="1:56" x14ac:dyDescent="0.25">
      <c r="A1201">
        <v>1200</v>
      </c>
      <c r="B1201">
        <v>24</v>
      </c>
      <c r="C1201" s="3">
        <v>50</v>
      </c>
      <c r="D1201" s="4">
        <v>0.98</v>
      </c>
      <c r="E1201" t="str">
        <v>SKU-1030</v>
      </c>
      <c r="F1201" t="str">
        <v>Raise</v>
      </c>
      <c r="G1201" t="str">
        <v>Full</v>
      </c>
      <c r="H1201">
        <v>54.64</v>
      </c>
      <c r="I1201">
        <v>20.32</v>
      </c>
      <c r="J1201">
        <v>55</v>
      </c>
      <c r="K1201">
        <v>3005.2</v>
      </c>
      <c r="L1201">
        <v>1887.6</v>
      </c>
      <c r="M1201">
        <v>0.62811127379209375</v>
      </c>
      <c r="N1201">
        <v>68.209095073095426</v>
      </c>
      <c r="O1201">
        <v>405.25475365476996</v>
      </c>
      <c r="P1201">
        <v>506.85475365477032</v>
      </c>
      <c r="Q1201">
        <v>2363.2455169389877</v>
      </c>
      <c r="R1201">
        <v>1896.2231885915212</v>
      </c>
      <c r="S1201">
        <v>1</v>
      </c>
      <c r="T1201">
        <f t="shared" si="414"/>
        <v>67.937713171633519</v>
      </c>
      <c r="U1201">
        <f t="shared" si="415"/>
        <v>0.2433695675628389</v>
      </c>
      <c r="V1201">
        <f>IF($F1201="Reduce", INDEX(Model_Assumptions[Values], 2), INDEX(Model_Assumptions[Values], 1))</f>
        <v>-0.4</v>
      </c>
      <c r="W1201">
        <f t="shared" si="416"/>
        <v>49.645869513617541</v>
      </c>
      <c r="X1201">
        <f t="shared" si="429"/>
        <v>3372.8268431724932</v>
      </c>
      <c r="Y1201">
        <f t="shared" si="417"/>
        <v>2364.0227746557848</v>
      </c>
      <c r="Z1201">
        <f t="shared" si="418"/>
        <v>367.62684317249341</v>
      </c>
      <c r="AA1201">
        <f t="shared" si="419"/>
        <v>476.42277465578491</v>
      </c>
      <c r="AB1201">
        <f t="shared" si="430"/>
        <v>0.70090250243388608</v>
      </c>
      <c r="AC1201">
        <f t="shared" si="420"/>
        <v>7.2791228641792327E-2</v>
      </c>
      <c r="AD1201">
        <f t="shared" si="421"/>
        <v>7.2791228641792327E-2</v>
      </c>
      <c r="AE1201">
        <f t="shared" si="422"/>
        <v>0.98000000000000009</v>
      </c>
      <c r="AF1201">
        <f t="shared" si="431"/>
        <v>37.924463771830247</v>
      </c>
      <c r="AG1201">
        <f t="shared" si="423"/>
        <v>0.90714998370054611</v>
      </c>
      <c r="AH1201">
        <f t="shared" si="424"/>
        <v>0.939959172170035</v>
      </c>
      <c r="AI1201">
        <f t="shared" si="432"/>
        <v>1.9999999999999907E-2</v>
      </c>
      <c r="AJ1201">
        <f>MAX(0, $R1201 - $AA1201) * INDEX(Model_Assumptions[Values], 7)</f>
        <v>2839.6008278714726</v>
      </c>
      <c r="AK1201">
        <f>MAX(0, INDEX(Model_Assumptions[Values], 4) - $AD1201)</f>
        <v>0</v>
      </c>
      <c r="AL1201">
        <f>MAX(0, INDEX(Model_Assumptions[Values], 5) - $AC1201)</f>
        <v>0</v>
      </c>
      <c r="AM1201">
        <f>INDEX(Model_Assumptions[Values], 6) * MAX(0, INDEX(Model_Assumptions[Values], 3) - $AB1201)^2</f>
        <v>0</v>
      </c>
      <c r="AN1201">
        <f t="shared" si="425"/>
        <v>3292.7753767341433</v>
      </c>
      <c r="AO1201" cm="1">
        <f t="array" ref="AO1201">IFERROR(STDEV(IF($E$2:$E$2201=$E1201, $AJ$2:$AJ$2201)), 0)</f>
        <v>283.6885008354231</v>
      </c>
      <c r="AP1201">
        <f t="shared" si="433"/>
        <v>-1.5974371450662779</v>
      </c>
      <c r="AQ1201">
        <f t="shared" si="426"/>
        <v>1.5388811872070385E-2</v>
      </c>
      <c r="AR1201" cm="1">
        <f t="array" ref="AR1201">IFERROR(STDEV(IF($E$2:$E$2201=$E1201, $AK$2:$AK$2201)), 0)</f>
        <v>1.6680539088280828E-2</v>
      </c>
      <c r="AS1201">
        <f t="shared" si="434"/>
        <v>-0.92256082316200638</v>
      </c>
      <c r="AT1201">
        <f t="shared" si="427"/>
        <v>2.4509113760587294E-3</v>
      </c>
      <c r="AU1201" cm="1">
        <f t="array" ref="AU1201">IFERROR(STDEV(IF($E$2:$E$2201=$E1201, $AL$2:$AL$2201)), 0)</f>
        <v>5.3254199115535051E-3</v>
      </c>
      <c r="AV1201">
        <f t="shared" si="435"/>
        <v>-0.46022875505863381</v>
      </c>
      <c r="AW1201">
        <f t="shared" si="428"/>
        <v>0</v>
      </c>
      <c r="AX1201" cm="1">
        <f t="array" ref="AX1201">IFERROR(STDEV(IF($E$2:$E$2201=$E1201, $AM$2:$AM$2201)), 0)</f>
        <v>0</v>
      </c>
      <c r="AY1201">
        <f t="shared" si="436"/>
        <v>-0.46022875505863381</v>
      </c>
      <c r="AZ1201">
        <f>INDEX(Model_Assumptions[Values],9)*((INDEX(Model_Scenarios[GR Weight],1)*$AG1201)+(INDEX(Model_Scenarios[GP Weight],1)*$AH1201)+(INDEX(Model_Scenarios[LTV Weight],1)*$AI1201))-(INDEX(Model_Scenarios[LTV Weight],1)*$AP1201)-(INDEX(Model_Scenarios[GP Weight],1)*($AS1201+$AV1201+$AY1201))</f>
        <v>2.4658061273162399</v>
      </c>
      <c r="BA1201">
        <f>INDEX(Model_Assumptions[Values],9)*((INDEX(Model_Scenarios[GR Weight],2)*$AG1201)+(INDEX(Model_Scenarios[GP Weight],2)*$AH1201)+(INDEX(Model_Scenarios[LTV Weight],2)*$AI1201))-(INDEX(Model_Scenarios[LTV Weight],2)*$AP1201)-(INDEX(Model_Scenarios[GP Weight],2)*($AS1201+$AV1201+$AY1201))</f>
        <v>3.0922594708943798</v>
      </c>
      <c r="BB1201">
        <f>INDEX(Model_Assumptions[Values],9)*((INDEX(Model_Scenarios[GR Weight],3)*$AG1201)+(INDEX(Model_Scenarios[GP Weight],3)*$AH1201)+(INDEX(Model_Scenarios[LTV Weight],3)*$AI1201))-(INDEX(Model_Scenarios[LTV Weight],3)*$AP1201)-(INDEX(Model_Scenarios[GP Weight],3)*($AS1201+$AV1201+$AY1201))</f>
        <v>4.1028973055975007</v>
      </c>
      <c r="BC1201">
        <f>INDEX(Model_Assumptions[Values],9)*((INDEX(Model_Scenarios[GR Weight],4)*$AG1201)+(INDEX(Model_Scenarios[GP Weight],4)*$AH1201)+(INDEX(Model_Scenarios[LTV Weight],4)*$AI1201))-(INDEX(Model_Scenarios[LTV Weight],4)*$AP1201)-(INDEX(Model_Scenarios[GP Weight],4)*($AS1201+$AV1201+$AY1201))</f>
        <v>4.3867285829411458</v>
      </c>
      <c r="BD1201">
        <f>INDEX(Model_Assumptions[Values],9)*((INDEX(Model_Scenarios[GR Weight],5)*$AG1201)+(INDEX(Model_Scenarios[GP Weight],5)*$AH1201)+(INDEX(Model_Scenarios[LTV Weight],5)*$AI1201))-(INDEX(Model_Scenarios[LTV Weight],5)*$AP1201)-(INDEX(Model_Scenarios[GP Weight],5)*($AS1201+$AV1201+$AY1201))</f>
        <v>4.9300570767383132</v>
      </c>
    </row>
    <row r="1202" spans="1:56" x14ac:dyDescent="0.25">
      <c r="A1202">
        <v>1201</v>
      </c>
      <c r="B1202">
        <v>25</v>
      </c>
      <c r="C1202" s="3">
        <v>1</v>
      </c>
      <c r="D1202" s="4">
        <v>0</v>
      </c>
      <c r="E1202" t="str">
        <v>SKU-1031</v>
      </c>
      <c r="F1202" t="str">
        <v>Raise</v>
      </c>
      <c r="G1202" t="str">
        <v>Full</v>
      </c>
      <c r="H1202">
        <v>230.34</v>
      </c>
      <c r="I1202">
        <v>74.680000000000007</v>
      </c>
      <c r="J1202">
        <v>21</v>
      </c>
      <c r="K1202">
        <v>4837.1400000000003</v>
      </c>
      <c r="L1202">
        <v>3268.86</v>
      </c>
      <c r="M1202">
        <v>0.675783624207693</v>
      </c>
      <c r="N1202">
        <v>292.05233671227234</v>
      </c>
      <c r="O1202">
        <v>711.85439753317496</v>
      </c>
      <c r="P1202">
        <v>861.21439753317463</v>
      </c>
      <c r="Q1202">
        <v>1125.247970158546</v>
      </c>
      <c r="R1202">
        <v>1000.2204179187074</v>
      </c>
      <c r="S1202">
        <v>1</v>
      </c>
      <c r="T1202">
        <f t="shared" si="414"/>
        <v>230.34</v>
      </c>
      <c r="U1202">
        <f t="shared" si="415"/>
        <v>0</v>
      </c>
      <c r="V1202">
        <f>IF($F1202="Reduce", INDEX(Model_Assumptions[Values], 2), INDEX(Model_Assumptions[Values], 1))</f>
        <v>-0.4</v>
      </c>
      <c r="W1202">
        <f t="shared" si="416"/>
        <v>21</v>
      </c>
      <c r="X1202">
        <f t="shared" si="429"/>
        <v>4837.1400000000003</v>
      </c>
      <c r="Y1202">
        <f t="shared" si="417"/>
        <v>3268.86</v>
      </c>
      <c r="Z1202">
        <f t="shared" si="418"/>
        <v>0</v>
      </c>
      <c r="AA1202">
        <f t="shared" si="419"/>
        <v>0</v>
      </c>
      <c r="AB1202">
        <f t="shared" si="430"/>
        <v>0.675783624207693</v>
      </c>
      <c r="AC1202">
        <f t="shared" si="420"/>
        <v>0</v>
      </c>
      <c r="AD1202">
        <f t="shared" si="421"/>
        <v>0</v>
      </c>
      <c r="AE1202">
        <f t="shared" si="422"/>
        <v>0</v>
      </c>
      <c r="AF1202">
        <f t="shared" si="431"/>
        <v>1000.2204179187074</v>
      </c>
      <c r="AG1202">
        <f t="shared" si="423"/>
        <v>0</v>
      </c>
      <c r="AH1202">
        <f t="shared" si="424"/>
        <v>0</v>
      </c>
      <c r="AI1202">
        <f t="shared" si="432"/>
        <v>1</v>
      </c>
      <c r="AJ1202">
        <f>MAX(0, $R1202 - $AA1202) * INDEX(Model_Assumptions[Values], 7)</f>
        <v>2000.4408358374149</v>
      </c>
      <c r="AK1202">
        <f>MAX(0, INDEX(Model_Assumptions[Values], 4) - $AD1202)</f>
        <v>0.05</v>
      </c>
      <c r="AL1202">
        <f>MAX(0, INDEX(Model_Assumptions[Values], 5) - $AC1202)</f>
        <v>0.02</v>
      </c>
      <c r="AM1202">
        <f>INDEX(Model_Assumptions[Values], 6) * MAX(0, INDEX(Model_Assumptions[Values], 3) - $AB1202)^2</f>
        <v>0</v>
      </c>
      <c r="AN1202">
        <f t="shared" si="425"/>
        <v>1163.5403307642125</v>
      </c>
      <c r="AO1202" cm="1">
        <f t="array" ref="AO1202">IFERROR(STDEV(IF($E$2:$E$2201=$E1202, $AJ$2:$AJ$2201)), 0)</f>
        <v>472.49931032407676</v>
      </c>
      <c r="AP1202">
        <f t="shared" si="433"/>
        <v>1.7712205854844336</v>
      </c>
      <c r="AQ1202">
        <f t="shared" si="426"/>
        <v>1.6566424071911633E-2</v>
      </c>
      <c r="AR1202" cm="1">
        <f t="array" ref="AR1202">IFERROR(STDEV(IF($E$2:$E$2201=$E1202, $AK$2:$AK$2201)), 0)</f>
        <v>1.6639280999047032E-2</v>
      </c>
      <c r="AS1202">
        <f t="shared" si="434"/>
        <v>2.009316143528268</v>
      </c>
      <c r="AT1202">
        <f t="shared" si="427"/>
        <v>2.6051113983557796E-3</v>
      </c>
      <c r="AU1202" cm="1">
        <f t="array" ref="AU1202">IFERROR(STDEV(IF($E$2:$E$2201=$E1202, $AL$2:$AL$2201)), 0)</f>
        <v>5.4409093604051873E-3</v>
      </c>
      <c r="AV1202">
        <f t="shared" si="435"/>
        <v>3.1970553908195991</v>
      </c>
      <c r="AW1202">
        <f t="shared" si="428"/>
        <v>0</v>
      </c>
      <c r="AX1202" cm="1">
        <f t="array" ref="AX1202">IFERROR(STDEV(IF($E$2:$E$2201=$E1202, $AM$2:$AM$2201)), 0)</f>
        <v>0</v>
      </c>
      <c r="AY1202">
        <f t="shared" si="436"/>
        <v>3.1970553908195991</v>
      </c>
      <c r="AZ1202">
        <f>INDEX(Model_Assumptions[Values],9)*((INDEX(Model_Scenarios[GR Weight],1)*$AG1202)+(INDEX(Model_Scenarios[GP Weight],1)*$AH1202)+(INDEX(Model_Scenarios[LTV Weight],1)*$AI1202))-(INDEX(Model_Scenarios[LTV Weight],1)*$AP1202)-(INDEX(Model_Scenarios[GP Weight],1)*($AS1202+$AV1202+$AY1202))</f>
        <v>1.7426808390957063</v>
      </c>
      <c r="BA1202">
        <f>INDEX(Model_Assumptions[Values],9)*((INDEX(Model_Scenarios[GR Weight],2)*$AG1202)+(INDEX(Model_Scenarios[GP Weight],2)*$AH1202)+(INDEX(Model_Scenarios[LTV Weight],2)*$AI1202))-(INDEX(Model_Scenarios[LTV Weight],2)*$AP1202)-(INDEX(Model_Scenarios[GP Weight],2)*($AS1202+$AV1202+$AY1202))</f>
        <v>0.41802123440162497</v>
      </c>
      <c r="BB1202">
        <f>INDEX(Model_Assumptions[Values],9)*((INDEX(Model_Scenarios[GR Weight],3)*$AG1202)+(INDEX(Model_Scenarios[GP Weight],3)*$AH1202)+(INDEX(Model_Scenarios[LTV Weight],3)*$AI1202))-(INDEX(Model_Scenarios[LTV Weight],3)*$AP1202)-(INDEX(Model_Scenarios[GP Weight],3)*($AS1202+$AV1202+$AY1202))</f>
        <v>-1.6496876580023863</v>
      </c>
      <c r="BC1202">
        <f>INDEX(Model_Assumptions[Values],9)*((INDEX(Model_Scenarios[GR Weight],4)*$AG1202)+(INDEX(Model_Scenarios[GP Weight],4)*$AH1202)+(INDEX(Model_Scenarios[LTV Weight],4)*$AI1202))-(INDEX(Model_Scenarios[LTV Weight],4)*$AP1202)-(INDEX(Model_Scenarios[GP Weight],4)*($AS1202+$AV1202+$AY1202))</f>
        <v>-1.9725655994539428</v>
      </c>
      <c r="BD1202">
        <f>INDEX(Model_Assumptions[Values],9)*((INDEX(Model_Scenarios[GR Weight],5)*$AG1202)+(INDEX(Model_Scenarios[GP Weight],5)*$AH1202)+(INDEX(Model_Scenarios[LTV Weight],5)*$AI1202))-(INDEX(Model_Scenarios[LTV Weight],5)*$AP1202)-(INDEX(Model_Scenarios[GP Weight],5)*($AS1202+$AV1202+$AY1202))</f>
        <v>-3.8146899552132152</v>
      </c>
    </row>
    <row r="1203" spans="1:56" x14ac:dyDescent="0.25">
      <c r="A1203">
        <v>1202</v>
      </c>
      <c r="B1203">
        <v>25</v>
      </c>
      <c r="C1203" s="3">
        <v>2</v>
      </c>
      <c r="D1203" s="4">
        <v>0.02</v>
      </c>
      <c r="E1203" t="str">
        <v>SKU-1031</v>
      </c>
      <c r="F1203" t="str">
        <v>Raise</v>
      </c>
      <c r="G1203" t="str">
        <v>Full</v>
      </c>
      <c r="H1203">
        <v>230.34</v>
      </c>
      <c r="I1203">
        <v>74.680000000000007</v>
      </c>
      <c r="J1203">
        <v>21</v>
      </c>
      <c r="K1203">
        <v>4837.1400000000003</v>
      </c>
      <c r="L1203">
        <v>3268.86</v>
      </c>
      <c r="M1203">
        <v>0.675783624207693</v>
      </c>
      <c r="N1203">
        <v>292.05233671227234</v>
      </c>
      <c r="O1203">
        <v>711.85439753317496</v>
      </c>
      <c r="P1203">
        <v>861.21439753317463</v>
      </c>
      <c r="Q1203">
        <v>1125.247970158546</v>
      </c>
      <c r="R1203">
        <v>1000.2204179187074</v>
      </c>
      <c r="S1203">
        <v>1</v>
      </c>
      <c r="T1203">
        <f t="shared" si="414"/>
        <v>231.57424673424546</v>
      </c>
      <c r="U1203">
        <f t="shared" si="415"/>
        <v>5.3583690815553519E-3</v>
      </c>
      <c r="V1203">
        <f>IF($F1203="Reduce", INDEX(Model_Assumptions[Values], 2), INDEX(Model_Assumptions[Values], 1))</f>
        <v>-0.4</v>
      </c>
      <c r="W1203">
        <f t="shared" si="416"/>
        <v>20.954989699714936</v>
      </c>
      <c r="X1203">
        <f t="shared" si="429"/>
        <v>4852.6359550353591</v>
      </c>
      <c r="Y1203">
        <f t="shared" si="417"/>
        <v>3287.7173242606477</v>
      </c>
      <c r="Z1203">
        <f t="shared" si="418"/>
        <v>15.495955035358747</v>
      </c>
      <c r="AA1203">
        <f t="shared" si="419"/>
        <v>18.857324260647601</v>
      </c>
      <c r="AB1203">
        <f t="shared" si="430"/>
        <v>0.67751163588711683</v>
      </c>
      <c r="AC1203">
        <f t="shared" si="420"/>
        <v>1.7280116794238243E-3</v>
      </c>
      <c r="AD1203">
        <f t="shared" si="421"/>
        <v>1.7280116794238243E-3</v>
      </c>
      <c r="AE1203">
        <f t="shared" si="422"/>
        <v>2.0000000000000212E-2</v>
      </c>
      <c r="AF1203">
        <f t="shared" si="431"/>
        <v>980.21600956033308</v>
      </c>
      <c r="AG1203">
        <f t="shared" si="423"/>
        <v>2.1768433388987502E-2</v>
      </c>
      <c r="AH1203">
        <f t="shared" si="424"/>
        <v>2.1896201822289209E-2</v>
      </c>
      <c r="AI1203">
        <f t="shared" si="432"/>
        <v>0.97999999999999976</v>
      </c>
      <c r="AJ1203">
        <f>MAX(0, $R1203 - $AA1203) * INDEX(Model_Assumptions[Values], 7)</f>
        <v>1962.7261873161196</v>
      </c>
      <c r="AK1203">
        <f>MAX(0, INDEX(Model_Assumptions[Values], 4) - $AD1203)</f>
        <v>4.8271988320576178E-2</v>
      </c>
      <c r="AL1203">
        <f>MAX(0, INDEX(Model_Assumptions[Values], 5) - $AC1203)</f>
        <v>1.8271988320576176E-2</v>
      </c>
      <c r="AM1203">
        <f>INDEX(Model_Assumptions[Values], 6) * MAX(0, INDEX(Model_Assumptions[Values], 3) - $AB1203)^2</f>
        <v>0</v>
      </c>
      <c r="AN1203">
        <f t="shared" si="425"/>
        <v>1163.5403307642125</v>
      </c>
      <c r="AO1203" cm="1">
        <f t="array" ref="AO1203">IFERROR(STDEV(IF($E$2:$E$2201=$E1203, $AJ$2:$AJ$2201)), 0)</f>
        <v>472.49931032407676</v>
      </c>
      <c r="AP1203">
        <f t="shared" si="433"/>
        <v>1.6914011070275707</v>
      </c>
      <c r="AQ1203">
        <f t="shared" si="426"/>
        <v>1.6566424071911633E-2</v>
      </c>
      <c r="AR1203" cm="1">
        <f t="array" ref="AR1203">IFERROR(STDEV(IF($E$2:$E$2201=$E1203, $AK$2:$AK$2201)), 0)</f>
        <v>1.6639280999047032E-2</v>
      </c>
      <c r="AS1203">
        <f t="shared" si="434"/>
        <v>1.905464800461053</v>
      </c>
      <c r="AT1203">
        <f t="shared" si="427"/>
        <v>2.6051113983557796E-3</v>
      </c>
      <c r="AU1203" cm="1">
        <f t="array" ref="AU1203">IFERROR(STDEV(IF($E$2:$E$2201=$E1203, $AL$2:$AL$2201)), 0)</f>
        <v>5.4409093604051873E-3</v>
      </c>
      <c r="AV1203">
        <f t="shared" si="435"/>
        <v>2.8794592749940016</v>
      </c>
      <c r="AW1203">
        <f t="shared" si="428"/>
        <v>0</v>
      </c>
      <c r="AX1203" cm="1">
        <f t="array" ref="AX1203">IFERROR(STDEV(IF($E$2:$E$2201=$E1203, $AM$2:$AM$2201)), 0)</f>
        <v>0</v>
      </c>
      <c r="AY1203">
        <f t="shared" si="436"/>
        <v>2.8794592749940016</v>
      </c>
      <c r="AZ1203">
        <f>INDEX(Model_Assumptions[Values],9)*((INDEX(Model_Scenarios[GR Weight],1)*$AG1203)+(INDEX(Model_Scenarios[GP Weight],1)*$AH1203)+(INDEX(Model_Scenarios[LTV Weight],1)*$AI1203))-(INDEX(Model_Scenarios[LTV Weight],1)*$AP1203)-(INDEX(Model_Scenarios[GP Weight],1)*($AS1203+$AV1203+$AY1203))</f>
        <v>1.8222730969386753</v>
      </c>
      <c r="BA1203">
        <f>INDEX(Model_Assumptions[Values],9)*((INDEX(Model_Scenarios[GR Weight],2)*$AG1203)+(INDEX(Model_Scenarios[GP Weight],2)*$AH1203)+(INDEX(Model_Scenarios[LTV Weight],2)*$AI1203))-(INDEX(Model_Scenarios[LTV Weight],2)*$AP1203)-(INDEX(Model_Scenarios[GP Weight],2)*($AS1203+$AV1203+$AY1203))</f>
        <v>0.59093513720629676</v>
      </c>
      <c r="BB1203">
        <f>INDEX(Model_Assumptions[Values],9)*((INDEX(Model_Scenarios[GR Weight],3)*$AG1203)+(INDEX(Model_Scenarios[GP Weight],3)*$AH1203)+(INDEX(Model_Scenarios[LTV Weight],3)*$AI1203))-(INDEX(Model_Scenarios[LTV Weight],3)*$AP1203)-(INDEX(Model_Scenarios[GP Weight],3)*($AS1203+$AV1203+$AY1203))</f>
        <v>-1.3335657205429576</v>
      </c>
      <c r="BC1203">
        <f>INDEX(Model_Assumptions[Values],9)*((INDEX(Model_Scenarios[GR Weight],4)*$AG1203)+(INDEX(Model_Scenarios[GP Weight],4)*$AH1203)+(INDEX(Model_Scenarios[LTV Weight],4)*$AI1203))-(INDEX(Model_Scenarios[LTV Weight],4)*$AP1203)-(INDEX(Model_Scenarios[GP Weight],4)*($AS1203+$AV1203+$AY1203))</f>
        <v>-1.643541393145707</v>
      </c>
      <c r="BD1203">
        <f>INDEX(Model_Assumptions[Values],9)*((INDEX(Model_Scenarios[GR Weight],5)*$AG1203)+(INDEX(Model_Scenarios[GP Weight],5)*$AH1203)+(INDEX(Model_Scenarios[LTV Weight],5)*$AI1203))-(INDEX(Model_Scenarios[LTV Weight],5)*$AP1203)-(INDEX(Model_Scenarios[GP Weight],5)*($AS1203+$AV1203+$AY1203))</f>
        <v>-3.3312781311035913</v>
      </c>
    </row>
    <row r="1204" spans="1:56" x14ac:dyDescent="0.25">
      <c r="A1204">
        <v>1203</v>
      </c>
      <c r="B1204">
        <v>25</v>
      </c>
      <c r="C1204" s="3">
        <v>3</v>
      </c>
      <c r="D1204" s="4">
        <v>0.04</v>
      </c>
      <c r="E1204" t="str">
        <v>SKU-1031</v>
      </c>
      <c r="F1204" t="str">
        <v>Raise</v>
      </c>
      <c r="G1204" t="str">
        <v>Full</v>
      </c>
      <c r="H1204">
        <v>230.34</v>
      </c>
      <c r="I1204">
        <v>74.680000000000007</v>
      </c>
      <c r="J1204">
        <v>21</v>
      </c>
      <c r="K1204">
        <v>4837.1400000000003</v>
      </c>
      <c r="L1204">
        <v>3268.86</v>
      </c>
      <c r="M1204">
        <v>0.675783624207693</v>
      </c>
      <c r="N1204">
        <v>292.05233671227234</v>
      </c>
      <c r="O1204">
        <v>711.85439753317496</v>
      </c>
      <c r="P1204">
        <v>861.21439753317463</v>
      </c>
      <c r="Q1204">
        <v>1125.247970158546</v>
      </c>
      <c r="R1204">
        <v>1000.2204179187074</v>
      </c>
      <c r="S1204">
        <v>1</v>
      </c>
      <c r="T1204">
        <f t="shared" si="414"/>
        <v>232.80849346849089</v>
      </c>
      <c r="U1204">
        <f t="shared" si="415"/>
        <v>1.0716738163110581E-2</v>
      </c>
      <c r="V1204">
        <f>IF($F1204="Reduce", INDEX(Model_Assumptions[Values], 2), INDEX(Model_Assumptions[Values], 1))</f>
        <v>-0.4</v>
      </c>
      <c r="W1204">
        <f t="shared" si="416"/>
        <v>20.909979399429869</v>
      </c>
      <c r="X1204">
        <f t="shared" si="429"/>
        <v>4868.0208024384474</v>
      </c>
      <c r="Y1204">
        <f t="shared" si="417"/>
        <v>3306.4635408890244</v>
      </c>
      <c r="Z1204">
        <f t="shared" si="418"/>
        <v>30.880802438447063</v>
      </c>
      <c r="AA1204">
        <f t="shared" si="419"/>
        <v>37.603540889024316</v>
      </c>
      <c r="AB1204">
        <f t="shared" si="430"/>
        <v>0.67922132527305124</v>
      </c>
      <c r="AC1204">
        <f t="shared" si="420"/>
        <v>3.4377010653582341E-3</v>
      </c>
      <c r="AD1204">
        <f t="shared" si="421"/>
        <v>3.4377010653582341E-3</v>
      </c>
      <c r="AE1204">
        <f t="shared" si="422"/>
        <v>3.9999999999999966E-2</v>
      </c>
      <c r="AF1204">
        <f t="shared" si="431"/>
        <v>960.21160120195918</v>
      </c>
      <c r="AG1204">
        <f t="shared" si="423"/>
        <v>4.3380784814225873E-2</v>
      </c>
      <c r="AH1204">
        <f t="shared" si="424"/>
        <v>4.3663390900958318E-2</v>
      </c>
      <c r="AI1204">
        <f t="shared" si="432"/>
        <v>0.96000000000000008</v>
      </c>
      <c r="AJ1204">
        <f>MAX(0, $R1204 - $AA1204) * INDEX(Model_Assumptions[Values], 7)</f>
        <v>1925.2337540593662</v>
      </c>
      <c r="AK1204">
        <f>MAX(0, INDEX(Model_Assumptions[Values], 4) - $AD1204)</f>
        <v>4.6562298934641769E-2</v>
      </c>
      <c r="AL1204">
        <f>MAX(0, INDEX(Model_Assumptions[Values], 5) - $AC1204)</f>
        <v>1.6562298934641766E-2</v>
      </c>
      <c r="AM1204">
        <f>INDEX(Model_Assumptions[Values], 6) * MAX(0, INDEX(Model_Assumptions[Values], 3) - $AB1204)^2</f>
        <v>0</v>
      </c>
      <c r="AN1204">
        <f t="shared" si="425"/>
        <v>1163.5403307642125</v>
      </c>
      <c r="AO1204" cm="1">
        <f t="array" ref="AO1204">IFERROR(STDEV(IF($E$2:$E$2201=$E1204, $AJ$2:$AJ$2201)), 0)</f>
        <v>472.49931032407676</v>
      </c>
      <c r="AP1204">
        <f t="shared" si="433"/>
        <v>1.6120519261133421</v>
      </c>
      <c r="AQ1204">
        <f t="shared" si="426"/>
        <v>1.6566424071911633E-2</v>
      </c>
      <c r="AR1204" cm="1">
        <f t="array" ref="AR1204">IFERROR(STDEV(IF($E$2:$E$2201=$E1204, $AK$2:$AK$2201)), 0)</f>
        <v>1.6639280999047032E-2</v>
      </c>
      <c r="AS1204">
        <f t="shared" si="434"/>
        <v>1.8027146043418623</v>
      </c>
      <c r="AT1204">
        <f t="shared" si="427"/>
        <v>2.6051113983557796E-3</v>
      </c>
      <c r="AU1204" cm="1">
        <f t="array" ref="AU1204">IFERROR(STDEV(IF($E$2:$E$2201=$E1204, $AL$2:$AL$2201)), 0)</f>
        <v>5.4409093604051873E-3</v>
      </c>
      <c r="AV1204">
        <f t="shared" si="435"/>
        <v>2.5652306649060934</v>
      </c>
      <c r="AW1204">
        <f t="shared" si="428"/>
        <v>0</v>
      </c>
      <c r="AX1204" cm="1">
        <f t="array" ref="AX1204">IFERROR(STDEV(IF($E$2:$E$2201=$E1204, $AM$2:$AM$2201)), 0)</f>
        <v>0</v>
      </c>
      <c r="AY1204">
        <f t="shared" si="436"/>
        <v>2.5652306649060934</v>
      </c>
      <c r="AZ1204">
        <f>INDEX(Model_Assumptions[Values],9)*((INDEX(Model_Scenarios[GR Weight],1)*$AG1204)+(INDEX(Model_Scenarios[GP Weight],1)*$AH1204)+(INDEX(Model_Scenarios[LTV Weight],1)*$AI1204))-(INDEX(Model_Scenarios[LTV Weight],1)*$AP1204)-(INDEX(Model_Scenarios[GP Weight],1)*($AS1204+$AV1204+$AY1204))</f>
        <v>1.9005629535515134</v>
      </c>
      <c r="BA1204">
        <f>INDEX(Model_Assumptions[Values],9)*((INDEX(Model_Scenarios[GR Weight],2)*$AG1204)+(INDEX(Model_Scenarios[GP Weight],2)*$AH1204)+(INDEX(Model_Scenarios[LTV Weight],2)*$AI1204))-(INDEX(Model_Scenarios[LTV Weight],2)*$AP1204)-(INDEX(Model_Scenarios[GP Weight],2)*($AS1204+$AV1204+$AY1204))</f>
        <v>0.76173004070714567</v>
      </c>
      <c r="BB1204">
        <f>INDEX(Model_Assumptions[Values],9)*((INDEX(Model_Scenarios[GR Weight],3)*$AG1204)+(INDEX(Model_Scenarios[GP Weight],3)*$AH1204)+(INDEX(Model_Scenarios[LTV Weight],3)*$AI1204))-(INDEX(Model_Scenarios[LTV Weight],3)*$AP1204)-(INDEX(Model_Scenarios[GP Weight],3)*($AS1204+$AV1204+$AY1204))</f>
        <v>-1.0207954323047947</v>
      </c>
      <c r="BC1204">
        <f>INDEX(Model_Assumptions[Values],9)*((INDEX(Model_Scenarios[GR Weight],4)*$AG1204)+(INDEX(Model_Scenarios[GP Weight],4)*$AH1204)+(INDEX(Model_Scenarios[LTV Weight],4)*$AI1204))-(INDEX(Model_Scenarios[LTV Weight],4)*$AP1204)-(INDEX(Model_Scenarios[GP Weight],4)*($AS1204+$AV1204+$AY1204))</f>
        <v>-1.3178998472863472</v>
      </c>
      <c r="BD1204">
        <f>INDEX(Model_Assumptions[Values],9)*((INDEX(Model_Scenarios[GR Weight],5)*$AG1204)+(INDEX(Model_Scenarios[GP Weight],5)*$AH1204)+(INDEX(Model_Scenarios[LTV Weight],5)*$AI1204))-(INDEX(Model_Scenarios[LTV Weight],5)*$AP1204)-(INDEX(Model_Scenarios[GP Weight],5)*($AS1204+$AV1204+$AY1204))</f>
        <v>-2.8528046355212018</v>
      </c>
    </row>
    <row r="1205" spans="1:56" x14ac:dyDescent="0.25">
      <c r="A1205">
        <v>1204</v>
      </c>
      <c r="B1205">
        <v>25</v>
      </c>
      <c r="C1205" s="3">
        <v>4</v>
      </c>
      <c r="D1205" s="4">
        <v>0.06</v>
      </c>
      <c r="E1205" t="str">
        <v>SKU-1031</v>
      </c>
      <c r="F1205" t="str">
        <v>Raise</v>
      </c>
      <c r="G1205" t="str">
        <v>Full</v>
      </c>
      <c r="H1205">
        <v>230.34</v>
      </c>
      <c r="I1205">
        <v>74.680000000000007</v>
      </c>
      <c r="J1205">
        <v>21</v>
      </c>
      <c r="K1205">
        <v>4837.1400000000003</v>
      </c>
      <c r="L1205">
        <v>3268.86</v>
      </c>
      <c r="M1205">
        <v>0.675783624207693</v>
      </c>
      <c r="N1205">
        <v>292.05233671227234</v>
      </c>
      <c r="O1205">
        <v>711.85439753317496</v>
      </c>
      <c r="P1205">
        <v>861.21439753317463</v>
      </c>
      <c r="Q1205">
        <v>1125.247970158546</v>
      </c>
      <c r="R1205">
        <v>1000.2204179187074</v>
      </c>
      <c r="S1205">
        <v>1</v>
      </c>
      <c r="T1205">
        <f t="shared" si="414"/>
        <v>234.04274020273635</v>
      </c>
      <c r="U1205">
        <f t="shared" si="415"/>
        <v>1.6075107244665932E-2</v>
      </c>
      <c r="V1205">
        <f>IF($F1205="Reduce", INDEX(Model_Assumptions[Values], 2), INDEX(Model_Assumptions[Values], 1))</f>
        <v>-0.4</v>
      </c>
      <c r="W1205">
        <f t="shared" si="416"/>
        <v>20.864969099144805</v>
      </c>
      <c r="X1205">
        <f t="shared" si="429"/>
        <v>4883.2945422092698</v>
      </c>
      <c r="Y1205">
        <f t="shared" si="417"/>
        <v>3325.0986498851357</v>
      </c>
      <c r="Z1205">
        <f t="shared" si="418"/>
        <v>46.154542209269493</v>
      </c>
      <c r="AA1205">
        <f t="shared" si="419"/>
        <v>56.238649885135601</v>
      </c>
      <c r="AB1205">
        <f t="shared" si="430"/>
        <v>0.68091298223858832</v>
      </c>
      <c r="AC1205">
        <f t="shared" si="420"/>
        <v>5.1293580308953146E-3</v>
      </c>
      <c r="AD1205">
        <f t="shared" si="421"/>
        <v>5.1293580308953146E-3</v>
      </c>
      <c r="AE1205">
        <f t="shared" si="422"/>
        <v>6.0000000000000178E-2</v>
      </c>
      <c r="AF1205">
        <f t="shared" si="431"/>
        <v>940.20719284358483</v>
      </c>
      <c r="AG1205">
        <f t="shared" si="423"/>
        <v>6.4837054275721492E-2</v>
      </c>
      <c r="AH1205">
        <f t="shared" si="424"/>
        <v>6.5301567236013658E-2</v>
      </c>
      <c r="AI1205">
        <f t="shared" si="432"/>
        <v>0.93999999999999984</v>
      </c>
      <c r="AJ1205">
        <f>MAX(0, $R1205 - $AA1205) * INDEX(Model_Assumptions[Values], 7)</f>
        <v>1887.9635360671437</v>
      </c>
      <c r="AK1205">
        <f>MAX(0, INDEX(Model_Assumptions[Values], 4) - $AD1205)</f>
        <v>4.4870641969104688E-2</v>
      </c>
      <c r="AL1205">
        <f>MAX(0, INDEX(Model_Assumptions[Values], 5) - $AC1205)</f>
        <v>1.4870641969104686E-2</v>
      </c>
      <c r="AM1205">
        <f>INDEX(Model_Assumptions[Values], 6) * MAX(0, INDEX(Model_Assumptions[Values], 3) - $AB1205)^2</f>
        <v>0</v>
      </c>
      <c r="AN1205">
        <f t="shared" si="425"/>
        <v>1163.5403307642125</v>
      </c>
      <c r="AO1205" cm="1">
        <f t="array" ref="AO1205">IFERROR(STDEV(IF($E$2:$E$2201=$E1205, $AJ$2:$AJ$2201)), 0)</f>
        <v>472.49931032407676</v>
      </c>
      <c r="AP1205">
        <f t="shared" si="433"/>
        <v>1.5331730427417245</v>
      </c>
      <c r="AQ1205">
        <f t="shared" si="426"/>
        <v>1.6566424071911633E-2</v>
      </c>
      <c r="AR1205" cm="1">
        <f t="array" ref="AR1205">IFERROR(STDEV(IF($E$2:$E$2201=$E1205, $AK$2:$AK$2201)), 0)</f>
        <v>1.6639280999047032E-2</v>
      </c>
      <c r="AS1205">
        <f t="shared" si="434"/>
        <v>1.7010481341600097</v>
      </c>
      <c r="AT1205">
        <f t="shared" si="427"/>
        <v>2.6051113983557796E-3</v>
      </c>
      <c r="AU1205" cm="1">
        <f t="array" ref="AU1205">IFERROR(STDEV(IF($E$2:$E$2201=$E1205, $AL$2:$AL$2201)), 0)</f>
        <v>5.4409093604051873E-3</v>
      </c>
      <c r="AV1205">
        <f t="shared" si="435"/>
        <v>2.2543162839668196</v>
      </c>
      <c r="AW1205">
        <f t="shared" si="428"/>
        <v>0</v>
      </c>
      <c r="AX1205" cm="1">
        <f t="array" ref="AX1205">IFERROR(STDEV(IF($E$2:$E$2201=$E1205, $AM$2:$AM$2201)), 0)</f>
        <v>0</v>
      </c>
      <c r="AY1205">
        <f t="shared" si="436"/>
        <v>2.2543162839668196</v>
      </c>
      <c r="AZ1205">
        <f>INDEX(Model_Assumptions[Values],9)*((INDEX(Model_Scenarios[GR Weight],1)*$AG1205)+(INDEX(Model_Scenarios[GP Weight],1)*$AH1205)+(INDEX(Model_Scenarios[LTV Weight],1)*$AI1205))-(INDEX(Model_Scenarios[LTV Weight],1)*$AP1205)-(INDEX(Model_Scenarios[GP Weight],1)*($AS1205+$AV1205+$AY1205))</f>
        <v>1.9775628063531223</v>
      </c>
      <c r="BA1205">
        <f>INDEX(Model_Assumptions[Values],9)*((INDEX(Model_Scenarios[GR Weight],2)*$AG1205)+(INDEX(Model_Scenarios[GP Weight],2)*$AH1205)+(INDEX(Model_Scenarios[LTV Weight],2)*$AI1205))-(INDEX(Model_Scenarios[LTV Weight],2)*$AP1205)-(INDEX(Model_Scenarios[GP Weight],2)*($AS1205+$AV1205+$AY1205))</f>
        <v>0.93043073974195334</v>
      </c>
      <c r="BB1205">
        <f>INDEX(Model_Assumptions[Values],9)*((INDEX(Model_Scenarios[GR Weight],3)*$AG1205)+(INDEX(Model_Scenarios[GP Weight],3)*$AH1205)+(INDEX(Model_Scenarios[LTV Weight],3)*$AI1205))-(INDEX(Model_Scenarios[LTV Weight],3)*$AP1205)-(INDEX(Model_Scenarios[GP Weight],3)*($AS1205+$AV1205+$AY1205))</f>
        <v>-0.71133340232179165</v>
      </c>
      <c r="BC1205">
        <f>INDEX(Model_Assumptions[Values],9)*((INDEX(Model_Scenarios[GR Weight],4)*$AG1205)+(INDEX(Model_Scenarios[GP Weight],4)*$AH1205)+(INDEX(Model_Scenarios[LTV Weight],4)*$AI1205))-(INDEX(Model_Scenarios[LTV Weight],4)*$AP1205)-(INDEX(Model_Scenarios[GP Weight],4)*($AS1205+$AV1205+$AY1205))</f>
        <v>-0.99559757090975864</v>
      </c>
      <c r="BD1205">
        <f>INDEX(Model_Assumptions[Values],9)*((INDEX(Model_Scenarios[GR Weight],5)*$AG1205)+(INDEX(Model_Scenarios[GP Weight],5)*$AH1205)+(INDEX(Model_Scenarios[LTV Weight],5)*$AI1205))-(INDEX(Model_Scenarios[LTV Weight],5)*$AP1205)-(INDEX(Model_Scenarios[GP Weight],5)*($AS1205+$AV1205+$AY1205))</f>
        <v>-2.37920128266218</v>
      </c>
    </row>
    <row r="1206" spans="1:56" x14ac:dyDescent="0.25">
      <c r="A1206">
        <v>1205</v>
      </c>
      <c r="B1206">
        <v>25</v>
      </c>
      <c r="C1206" s="3">
        <v>5</v>
      </c>
      <c r="D1206" s="4">
        <v>0.08</v>
      </c>
      <c r="E1206" t="str">
        <v>SKU-1031</v>
      </c>
      <c r="F1206" t="str">
        <v>Raise</v>
      </c>
      <c r="G1206" t="str">
        <v>Full</v>
      </c>
      <c r="H1206">
        <v>230.34</v>
      </c>
      <c r="I1206">
        <v>74.680000000000007</v>
      </c>
      <c r="J1206">
        <v>21</v>
      </c>
      <c r="K1206">
        <v>4837.1400000000003</v>
      </c>
      <c r="L1206">
        <v>3268.86</v>
      </c>
      <c r="M1206">
        <v>0.675783624207693</v>
      </c>
      <c r="N1206">
        <v>292.05233671227234</v>
      </c>
      <c r="O1206">
        <v>711.85439753317496</v>
      </c>
      <c r="P1206">
        <v>861.21439753317463</v>
      </c>
      <c r="Q1206">
        <v>1125.247970158546</v>
      </c>
      <c r="R1206">
        <v>1000.2204179187074</v>
      </c>
      <c r="S1206">
        <v>1</v>
      </c>
      <c r="T1206">
        <f t="shared" si="414"/>
        <v>235.27698693698179</v>
      </c>
      <c r="U1206">
        <f t="shared" si="415"/>
        <v>2.1433476326221161E-2</v>
      </c>
      <c r="V1206">
        <f>IF($F1206="Reduce", INDEX(Model_Assumptions[Values], 2), INDEX(Model_Assumptions[Values], 1))</f>
        <v>-0.4</v>
      </c>
      <c r="W1206">
        <f t="shared" si="416"/>
        <v>20.819958798859744</v>
      </c>
      <c r="X1206">
        <f t="shared" si="429"/>
        <v>4898.4571743478227</v>
      </c>
      <c r="Y1206">
        <f t="shared" si="417"/>
        <v>3343.6226512489766</v>
      </c>
      <c r="Z1206">
        <f t="shared" si="418"/>
        <v>61.317174347822402</v>
      </c>
      <c r="AA1206">
        <f t="shared" si="419"/>
        <v>74.762651248976454</v>
      </c>
      <c r="AB1206">
        <f t="shared" si="430"/>
        <v>0.68258689057420296</v>
      </c>
      <c r="AC1206">
        <f t="shared" si="420"/>
        <v>6.8032663665099635E-3</v>
      </c>
      <c r="AD1206">
        <f t="shared" si="421"/>
        <v>6.8032663665099635E-3</v>
      </c>
      <c r="AE1206">
        <f t="shared" si="422"/>
        <v>7.9999999999999932E-2</v>
      </c>
      <c r="AF1206">
        <f t="shared" si="431"/>
        <v>920.20278448521083</v>
      </c>
      <c r="AG1206">
        <f t="shared" si="423"/>
        <v>8.6137241773469278E-2</v>
      </c>
      <c r="AH1206">
        <f t="shared" si="424"/>
        <v>8.6810730827449431E-2</v>
      </c>
      <c r="AI1206">
        <f t="shared" si="432"/>
        <v>0.92</v>
      </c>
      <c r="AJ1206">
        <f>MAX(0, $R1206 - $AA1206) * INDEX(Model_Assumptions[Values], 7)</f>
        <v>1850.9155333394619</v>
      </c>
      <c r="AK1206">
        <f>MAX(0, INDEX(Model_Assumptions[Values], 4) - $AD1206)</f>
        <v>4.3196733633490039E-2</v>
      </c>
      <c r="AL1206">
        <f>MAX(0, INDEX(Model_Assumptions[Values], 5) - $AC1206)</f>
        <v>1.3196733633490037E-2</v>
      </c>
      <c r="AM1206">
        <f>INDEX(Model_Assumptions[Values], 6) * MAX(0, INDEX(Model_Assumptions[Values], 3) - $AB1206)^2</f>
        <v>0</v>
      </c>
      <c r="AN1206">
        <f t="shared" si="425"/>
        <v>1163.5403307642125</v>
      </c>
      <c r="AO1206" cm="1">
        <f t="array" ref="AO1206">IFERROR(STDEV(IF($E$2:$E$2201=$E1206, $AJ$2:$AJ$2201)), 0)</f>
        <v>472.49931032407676</v>
      </c>
      <c r="AP1206">
        <f t="shared" si="433"/>
        <v>1.4547644569127394</v>
      </c>
      <c r="AQ1206">
        <f t="shared" si="426"/>
        <v>1.6566424071911633E-2</v>
      </c>
      <c r="AR1206" cm="1">
        <f t="array" ref="AR1206">IFERROR(STDEV(IF($E$2:$E$2201=$E1206, $AK$2:$AK$2201)), 0)</f>
        <v>1.6639280999047032E-2</v>
      </c>
      <c r="AS1206">
        <f t="shared" si="434"/>
        <v>1.6004483344625038</v>
      </c>
      <c r="AT1206">
        <f t="shared" si="427"/>
        <v>2.6051113983557796E-3</v>
      </c>
      <c r="AU1206" cm="1">
        <f t="array" ref="AU1206">IFERROR(STDEV(IF($E$2:$E$2201=$E1206, $AL$2:$AL$2201)), 0)</f>
        <v>5.4409093604051873E-3</v>
      </c>
      <c r="AV1206">
        <f t="shared" si="435"/>
        <v>1.9466639735284055</v>
      </c>
      <c r="AW1206">
        <f t="shared" si="428"/>
        <v>0</v>
      </c>
      <c r="AX1206" cm="1">
        <f t="array" ref="AX1206">IFERROR(STDEV(IF($E$2:$E$2201=$E1206, $AM$2:$AM$2201)), 0)</f>
        <v>0</v>
      </c>
      <c r="AY1206">
        <f t="shared" si="436"/>
        <v>1.9466639735284055</v>
      </c>
      <c r="AZ1206">
        <f>INDEX(Model_Assumptions[Values],9)*((INDEX(Model_Scenarios[GR Weight],1)*$AG1206)+(INDEX(Model_Scenarios[GP Weight],1)*$AH1206)+(INDEX(Model_Scenarios[LTV Weight],1)*$AI1206))-(INDEX(Model_Scenarios[LTV Weight],1)*$AP1206)-(INDEX(Model_Scenarios[GP Weight],1)*($AS1206+$AV1206+$AY1206))</f>
        <v>2.0532847926183369</v>
      </c>
      <c r="BA1206">
        <f>INDEX(Model_Assumptions[Values],9)*((INDEX(Model_Scenarios[GR Weight],2)*$AG1206)+(INDEX(Model_Scenarios[GP Weight],2)*$AH1206)+(INDEX(Model_Scenarios[LTV Weight],2)*$AI1206))-(INDEX(Model_Scenarios[LTV Weight],2)*$AP1206)-(INDEX(Model_Scenarios[GP Weight],2)*($AS1206+$AV1206+$AY1206))</f>
        <v>1.0970615088604083</v>
      </c>
      <c r="BB1206">
        <f>INDEX(Model_Assumptions[Values],9)*((INDEX(Model_Scenarios[GR Weight],3)*$AG1206)+(INDEX(Model_Scenarios[GP Weight],3)*$AH1206)+(INDEX(Model_Scenarios[LTV Weight],3)*$AI1206))-(INDEX(Model_Scenarios[LTV Weight],3)*$AP1206)-(INDEX(Model_Scenarios[GP Weight],3)*($AS1206+$AV1206+$AY1206))</f>
        <v>-0.40513715013198248</v>
      </c>
      <c r="BC1206">
        <f>INDEX(Model_Assumptions[Values],9)*((INDEX(Model_Scenarios[GR Weight],4)*$AG1206)+(INDEX(Model_Scenarios[GP Weight],4)*$AH1206)+(INDEX(Model_Scenarios[LTV Weight],4)*$AI1206))-(INDEX(Model_Scenarios[LTV Weight],4)*$AP1206)-(INDEX(Model_Scenarios[GP Weight],4)*($AS1206+$AV1206+$AY1206))</f>
        <v>-0.67659208355397404</v>
      </c>
      <c r="BD1206">
        <f>INDEX(Model_Assumptions[Values],9)*((INDEX(Model_Scenarios[GR Weight],5)*$AG1206)+(INDEX(Model_Scenarios[GP Weight],5)*$AH1206)+(INDEX(Model_Scenarios[LTV Weight],5)*$AI1206))-(INDEX(Model_Scenarios[LTV Weight],5)*$AP1206)-(INDEX(Model_Scenarios[GP Weight],5)*($AS1206+$AV1206+$AY1206))</f>
        <v>-1.9104013175148531</v>
      </c>
    </row>
    <row r="1207" spans="1:56" x14ac:dyDescent="0.25">
      <c r="A1207">
        <v>1206</v>
      </c>
      <c r="B1207">
        <v>25</v>
      </c>
      <c r="C1207" s="3">
        <v>6</v>
      </c>
      <c r="D1207" s="4">
        <v>0.1</v>
      </c>
      <c r="E1207" t="str">
        <v>SKU-1031</v>
      </c>
      <c r="F1207" t="str">
        <v>Raise</v>
      </c>
      <c r="G1207" t="str">
        <v>Full</v>
      </c>
      <c r="H1207">
        <v>230.34</v>
      </c>
      <c r="I1207">
        <v>74.680000000000007</v>
      </c>
      <c r="J1207">
        <v>21</v>
      </c>
      <c r="K1207">
        <v>4837.1400000000003</v>
      </c>
      <c r="L1207">
        <v>3268.86</v>
      </c>
      <c r="M1207">
        <v>0.675783624207693</v>
      </c>
      <c r="N1207">
        <v>292.05233671227234</v>
      </c>
      <c r="O1207">
        <v>711.85439753317496</v>
      </c>
      <c r="P1207">
        <v>861.21439753317463</v>
      </c>
      <c r="Q1207">
        <v>1125.247970158546</v>
      </c>
      <c r="R1207">
        <v>1000.2204179187074</v>
      </c>
      <c r="S1207">
        <v>1</v>
      </c>
      <c r="T1207">
        <f t="shared" si="414"/>
        <v>236.51123367122725</v>
      </c>
      <c r="U1207">
        <f t="shared" si="415"/>
        <v>2.6791845407776512E-2</v>
      </c>
      <c r="V1207">
        <f>IF($F1207="Reduce", INDEX(Model_Assumptions[Values], 2), INDEX(Model_Assumptions[Values], 1))</f>
        <v>-0.4</v>
      </c>
      <c r="W1207">
        <f t="shared" si="416"/>
        <v>20.774948498574677</v>
      </c>
      <c r="X1207">
        <f t="shared" si="429"/>
        <v>4913.508698854107</v>
      </c>
      <c r="Y1207">
        <f t="shared" si="417"/>
        <v>3362.0355449805502</v>
      </c>
      <c r="Z1207">
        <f t="shared" si="418"/>
        <v>76.368698854106697</v>
      </c>
      <c r="AA1207">
        <f t="shared" si="419"/>
        <v>93.175544980550058</v>
      </c>
      <c r="AB1207">
        <f t="shared" si="430"/>
        <v>0.68424332814646682</v>
      </c>
      <c r="AC1207">
        <f t="shared" si="420"/>
        <v>8.4597039387738215E-3</v>
      </c>
      <c r="AD1207">
        <f t="shared" si="421"/>
        <v>8.4597039387738215E-3</v>
      </c>
      <c r="AE1207">
        <f t="shared" si="422"/>
        <v>0.10000000000000014</v>
      </c>
      <c r="AF1207">
        <f t="shared" si="431"/>
        <v>900.19837612683659</v>
      </c>
      <c r="AG1207">
        <f t="shared" si="423"/>
        <v>0.10728134730747048</v>
      </c>
      <c r="AH1207">
        <f t="shared" si="424"/>
        <v>0.10819088167526933</v>
      </c>
      <c r="AI1207">
        <f t="shared" si="432"/>
        <v>0.89999999999999991</v>
      </c>
      <c r="AJ1207">
        <f>MAX(0, $R1207 - $AA1207) * INDEX(Model_Assumptions[Values], 7)</f>
        <v>1814.0897458763147</v>
      </c>
      <c r="AK1207">
        <f>MAX(0, INDEX(Model_Assumptions[Values], 4) - $AD1207)</f>
        <v>4.1540296061226181E-2</v>
      </c>
      <c r="AL1207">
        <f>MAX(0, INDEX(Model_Assumptions[Values], 5) - $AC1207)</f>
        <v>1.1540296061226179E-2</v>
      </c>
      <c r="AM1207">
        <f>INDEX(Model_Assumptions[Values], 6) * MAX(0, INDEX(Model_Assumptions[Values], 3) - $AB1207)^2</f>
        <v>0</v>
      </c>
      <c r="AN1207">
        <f t="shared" si="425"/>
        <v>1163.5403307642125</v>
      </c>
      <c r="AO1207" cm="1">
        <f t="array" ref="AO1207">IFERROR(STDEV(IF($E$2:$E$2201=$E1207, $AJ$2:$AJ$2201)), 0)</f>
        <v>472.49931032407676</v>
      </c>
      <c r="AP1207">
        <f t="shared" si="433"/>
        <v>1.376826168626373</v>
      </c>
      <c r="AQ1207">
        <f t="shared" si="426"/>
        <v>1.6566424071911633E-2</v>
      </c>
      <c r="AR1207" cm="1">
        <f t="array" ref="AR1207">IFERROR(STDEV(IF($E$2:$E$2201=$E1207, $AK$2:$AK$2201)), 0)</f>
        <v>1.6639280999047032E-2</v>
      </c>
      <c r="AS1207">
        <f t="shared" si="434"/>
        <v>1.5008985058155371</v>
      </c>
      <c r="AT1207">
        <f t="shared" si="427"/>
        <v>2.6051113983557796E-3</v>
      </c>
      <c r="AU1207" cm="1">
        <f t="array" ref="AU1207">IFERROR(STDEV(IF($E$2:$E$2201=$E1207, $AL$2:$AL$2201)), 0)</f>
        <v>5.4409093604051873E-3</v>
      </c>
      <c r="AV1207">
        <f t="shared" si="435"/>
        <v>1.6422226637138819</v>
      </c>
      <c r="AW1207">
        <f t="shared" si="428"/>
        <v>0</v>
      </c>
      <c r="AX1207" cm="1">
        <f t="array" ref="AX1207">IFERROR(STDEV(IF($E$2:$E$2201=$E1207, $AM$2:$AM$2201)), 0)</f>
        <v>0</v>
      </c>
      <c r="AY1207">
        <f t="shared" si="436"/>
        <v>1.6422226637138819</v>
      </c>
      <c r="AZ1207">
        <f>INDEX(Model_Assumptions[Values],9)*((INDEX(Model_Scenarios[GR Weight],1)*$AG1207)+(INDEX(Model_Scenarios[GP Weight],1)*$AH1207)+(INDEX(Model_Scenarios[LTV Weight],1)*$AI1207))-(INDEX(Model_Scenarios[LTV Weight],1)*$AP1207)-(INDEX(Model_Scenarios[GP Weight],1)*($AS1207+$AV1207+$AY1207))</f>
        <v>2.1277407962659405</v>
      </c>
      <c r="BA1207">
        <f>INDEX(Model_Assumptions[Values],9)*((INDEX(Model_Scenarios[GR Weight],2)*$AG1207)+(INDEX(Model_Scenarios[GP Weight],2)*$AH1207)+(INDEX(Model_Scenarios[LTV Weight],2)*$AI1207))-(INDEX(Model_Scenarios[LTV Weight],2)*$AP1207)-(INDEX(Model_Scenarios[GP Weight],2)*($AS1207+$AV1207+$AY1207))</f>
        <v>1.2616461159000694</v>
      </c>
      <c r="BB1207">
        <f>INDEX(Model_Assumptions[Values],9)*((INDEX(Model_Scenarios[GR Weight],3)*$AG1207)+(INDEX(Model_Scenarios[GP Weight],3)*$AH1207)+(INDEX(Model_Scenarios[LTV Weight],3)*$AI1207))-(INDEX(Model_Scenarios[LTV Weight],3)*$AP1207)-(INDEX(Model_Scenarios[GP Weight],3)*($AS1207+$AV1207+$AY1207))</f>
        <v>-0.10216508201964536</v>
      </c>
      <c r="BC1207">
        <f>INDEX(Model_Assumptions[Values],9)*((INDEX(Model_Scenarios[GR Weight],4)*$AG1207)+(INDEX(Model_Scenarios[GP Weight],4)*$AH1207)+(INDEX(Model_Scenarios[LTV Weight],4)*$AI1207))-(INDEX(Model_Scenarios[LTV Weight],4)*$AP1207)-(INDEX(Model_Scenarios[GP Weight],4)*($AS1207+$AV1207+$AY1207))</f>
        <v>-0.36084179150327267</v>
      </c>
      <c r="BD1207">
        <f>INDEX(Model_Assumptions[Values],9)*((INDEX(Model_Scenarios[GR Weight],5)*$AG1207)+(INDEX(Model_Scenarios[GP Weight],5)*$AH1207)+(INDEX(Model_Scenarios[LTV Weight],5)*$AI1207))-(INDEX(Model_Scenarios[LTV Weight],5)*$AP1207)-(INDEX(Model_Scenarios[GP Weight],5)*($AS1207+$AV1207+$AY1207))</f>
        <v>-1.4463393785259477</v>
      </c>
    </row>
    <row r="1208" spans="1:56" x14ac:dyDescent="0.25">
      <c r="A1208">
        <v>1207</v>
      </c>
      <c r="B1208">
        <v>25</v>
      </c>
      <c r="C1208" s="3">
        <v>7</v>
      </c>
      <c r="D1208" s="4">
        <v>0.12</v>
      </c>
      <c r="E1208" t="str">
        <v>SKU-1031</v>
      </c>
      <c r="F1208" t="str">
        <v>Raise</v>
      </c>
      <c r="G1208" t="str">
        <v>Full</v>
      </c>
      <c r="H1208">
        <v>230.34</v>
      </c>
      <c r="I1208">
        <v>74.680000000000007</v>
      </c>
      <c r="J1208">
        <v>21</v>
      </c>
      <c r="K1208">
        <v>4837.1400000000003</v>
      </c>
      <c r="L1208">
        <v>3268.86</v>
      </c>
      <c r="M1208">
        <v>0.675783624207693</v>
      </c>
      <c r="N1208">
        <v>292.05233671227234</v>
      </c>
      <c r="O1208">
        <v>711.85439753317496</v>
      </c>
      <c r="P1208">
        <v>861.21439753317463</v>
      </c>
      <c r="Q1208">
        <v>1125.247970158546</v>
      </c>
      <c r="R1208">
        <v>1000.2204179187074</v>
      </c>
      <c r="S1208">
        <v>1</v>
      </c>
      <c r="T1208">
        <f t="shared" si="414"/>
        <v>237.74548040547268</v>
      </c>
      <c r="U1208">
        <f t="shared" si="415"/>
        <v>3.2150214489331738E-2</v>
      </c>
      <c r="V1208">
        <f>IF($F1208="Reduce", INDEX(Model_Assumptions[Values], 2), INDEX(Model_Assumptions[Values], 1))</f>
        <v>-0.4</v>
      </c>
      <c r="W1208">
        <f t="shared" si="416"/>
        <v>20.729938198289613</v>
      </c>
      <c r="X1208">
        <f t="shared" si="429"/>
        <v>4928.4491157281227</v>
      </c>
      <c r="Y1208">
        <f t="shared" si="417"/>
        <v>3380.3373310798543</v>
      </c>
      <c r="Z1208">
        <f t="shared" si="418"/>
        <v>91.309115728122379</v>
      </c>
      <c r="AA1208">
        <f t="shared" si="419"/>
        <v>111.47733107985414</v>
      </c>
      <c r="AB1208">
        <f t="shared" si="430"/>
        <v>0.68588256705181538</v>
      </c>
      <c r="AC1208">
        <f t="shared" si="420"/>
        <v>1.0098942844122383E-2</v>
      </c>
      <c r="AD1208">
        <f t="shared" si="421"/>
        <v>1.0098942844122383E-2</v>
      </c>
      <c r="AE1208">
        <f t="shared" si="422"/>
        <v>0.11999999999999988</v>
      </c>
      <c r="AF1208">
        <f t="shared" si="431"/>
        <v>880.1939677684627</v>
      </c>
      <c r="AG1208">
        <f t="shared" si="423"/>
        <v>0.12826937087772511</v>
      </c>
      <c r="AH1208">
        <f t="shared" si="424"/>
        <v>0.1294420197794707</v>
      </c>
      <c r="AI1208">
        <f t="shared" si="432"/>
        <v>0.88000000000000012</v>
      </c>
      <c r="AJ1208">
        <f>MAX(0, $R1208 - $AA1208) * INDEX(Model_Assumptions[Values], 7)</f>
        <v>1777.4861736777066</v>
      </c>
      <c r="AK1208">
        <f>MAX(0, INDEX(Model_Assumptions[Values], 4) - $AD1208)</f>
        <v>3.990105715587762E-2</v>
      </c>
      <c r="AL1208">
        <f>MAX(0, INDEX(Model_Assumptions[Values], 5) - $AC1208)</f>
        <v>9.9010571558776177E-3</v>
      </c>
      <c r="AM1208">
        <f>INDEX(Model_Assumptions[Values], 6) * MAX(0, INDEX(Model_Assumptions[Values], 3) - $AB1208)^2</f>
        <v>0</v>
      </c>
      <c r="AN1208">
        <f t="shared" si="425"/>
        <v>1163.5403307642125</v>
      </c>
      <c r="AO1208" cm="1">
        <f t="array" ref="AO1208">IFERROR(STDEV(IF($E$2:$E$2201=$E1208, $AJ$2:$AJ$2201)), 0)</f>
        <v>472.49931032407676</v>
      </c>
      <c r="AP1208">
        <f t="shared" si="433"/>
        <v>1.2993581778826349</v>
      </c>
      <c r="AQ1208">
        <f t="shared" si="426"/>
        <v>1.6566424071911633E-2</v>
      </c>
      <c r="AR1208" cm="1">
        <f t="array" ref="AR1208">IFERROR(STDEV(IF($E$2:$E$2201=$E1208, $AK$2:$AK$2201)), 0)</f>
        <v>1.6639280999047032E-2</v>
      </c>
      <c r="AS1208">
        <f t="shared" si="434"/>
        <v>1.4023822955632765</v>
      </c>
      <c r="AT1208">
        <f t="shared" si="427"/>
        <v>2.6051113983557796E-3</v>
      </c>
      <c r="AU1208" cm="1">
        <f t="array" ref="AU1208">IFERROR(STDEV(IF($E$2:$E$2201=$E1208, $AL$2:$AL$2201)), 0)</f>
        <v>5.4409093604051873E-3</v>
      </c>
      <c r="AV1208">
        <f t="shared" si="435"/>
        <v>1.3409423451557931</v>
      </c>
      <c r="AW1208">
        <f t="shared" si="428"/>
        <v>0</v>
      </c>
      <c r="AX1208" cm="1">
        <f t="array" ref="AX1208">IFERROR(STDEV(IF($E$2:$E$2201=$E1208, $AM$2:$AM$2201)), 0)</f>
        <v>0</v>
      </c>
      <c r="AY1208">
        <f t="shared" si="436"/>
        <v>1.3409423451557931</v>
      </c>
      <c r="AZ1208">
        <f>INDEX(Model_Assumptions[Values],9)*((INDEX(Model_Scenarios[GR Weight],1)*$AG1208)+(INDEX(Model_Scenarios[GP Weight],1)*$AH1208)+(INDEX(Model_Scenarios[LTV Weight],1)*$AI1208))-(INDEX(Model_Scenarios[LTV Weight],1)*$AP1208)-(INDEX(Model_Scenarios[GP Weight],1)*($AS1208+$AV1208+$AY1208))</f>
        <v>2.2009424544350042</v>
      </c>
      <c r="BA1208">
        <f>INDEX(Model_Assumptions[Values],9)*((INDEX(Model_Scenarios[GR Weight],2)*$AG1208)+(INDEX(Model_Scenarios[GP Weight],2)*$AH1208)+(INDEX(Model_Scenarios[LTV Weight],2)*$AI1208))-(INDEX(Model_Scenarios[LTV Weight],2)*$AP1208)-(INDEX(Model_Scenarios[GP Weight],2)*($AS1208+$AV1208+$AY1208))</f>
        <v>1.4242078351390801</v>
      </c>
      <c r="BB1208">
        <f>INDEX(Model_Assumptions[Values],9)*((INDEX(Model_Scenarios[GR Weight],3)*$AG1208)+(INDEX(Model_Scenarios[GP Weight],3)*$AH1208)+(INDEX(Model_Scenarios[LTV Weight],3)*$AI1208))-(INDEX(Model_Scenarios[LTV Weight],3)*$AP1208)-(INDEX(Model_Scenarios[GP Weight],3)*($AS1208+$AV1208+$AY1208))</f>
        <v>0.19762353200197458</v>
      </c>
      <c r="BC1208">
        <f>INDEX(Model_Assumptions[Values],9)*((INDEX(Model_Scenarios[GR Weight],4)*$AG1208)+(INDEX(Model_Scenarios[GP Weight],4)*$AH1208)+(INDEX(Model_Scenarios[LTV Weight],4)*$AI1208))-(INDEX(Model_Scenarios[LTV Weight],4)*$AP1208)-(INDEX(Model_Scenarios[GP Weight],4)*($AS1208+$AV1208+$AY1208))</f>
        <v>-4.8305964770899656E-2</v>
      </c>
      <c r="BD1208">
        <f>INDEX(Model_Assumptions[Values],9)*((INDEX(Model_Scenarios[GR Weight],5)*$AG1208)+(INDEX(Model_Scenarios[GP Weight],5)*$AH1208)+(INDEX(Model_Scenarios[LTV Weight],5)*$AI1208))-(INDEX(Model_Scenarios[LTV Weight],5)*$AP1208)-(INDEX(Model_Scenarios[GP Weight],5)*($AS1208+$AV1208+$AY1208))</f>
        <v>-0.98695146143056411</v>
      </c>
    </row>
    <row r="1209" spans="1:56" x14ac:dyDescent="0.25">
      <c r="A1209">
        <v>1208</v>
      </c>
      <c r="B1209">
        <v>25</v>
      </c>
      <c r="C1209" s="3">
        <v>8</v>
      </c>
      <c r="D1209" s="4">
        <v>0.14000000000000001</v>
      </c>
      <c r="E1209" t="str">
        <v>SKU-1031</v>
      </c>
      <c r="F1209" t="str">
        <v>Raise</v>
      </c>
      <c r="G1209" t="str">
        <v>Full</v>
      </c>
      <c r="H1209">
        <v>230.34</v>
      </c>
      <c r="I1209">
        <v>74.680000000000007</v>
      </c>
      <c r="J1209">
        <v>21</v>
      </c>
      <c r="K1209">
        <v>4837.1400000000003</v>
      </c>
      <c r="L1209">
        <v>3268.86</v>
      </c>
      <c r="M1209">
        <v>0.675783624207693</v>
      </c>
      <c r="N1209">
        <v>292.05233671227234</v>
      </c>
      <c r="O1209">
        <v>711.85439753317496</v>
      </c>
      <c r="P1209">
        <v>861.21439753317463</v>
      </c>
      <c r="Q1209">
        <v>1125.247970158546</v>
      </c>
      <c r="R1209">
        <v>1000.2204179187074</v>
      </c>
      <c r="S1209">
        <v>1</v>
      </c>
      <c r="T1209">
        <f t="shared" si="414"/>
        <v>238.97972713971814</v>
      </c>
      <c r="U1209">
        <f t="shared" si="415"/>
        <v>3.7508583570887093E-2</v>
      </c>
      <c r="V1209">
        <f>IF($F1209="Reduce", INDEX(Model_Assumptions[Values], 2), INDEX(Model_Assumptions[Values], 1))</f>
        <v>-0.4</v>
      </c>
      <c r="W1209">
        <f t="shared" si="416"/>
        <v>20.684927898004549</v>
      </c>
      <c r="X1209">
        <f t="shared" si="429"/>
        <v>4943.2784249698707</v>
      </c>
      <c r="Y1209">
        <f t="shared" si="417"/>
        <v>3398.5280095468906</v>
      </c>
      <c r="Z1209">
        <f t="shared" si="418"/>
        <v>106.13842496987036</v>
      </c>
      <c r="AA1209">
        <f t="shared" si="419"/>
        <v>129.66800954689052</v>
      </c>
      <c r="AB1209">
        <f t="shared" si="430"/>
        <v>0.68750487376555258</v>
      </c>
      <c r="AC1209">
        <f t="shared" si="420"/>
        <v>1.1721249557859581E-2</v>
      </c>
      <c r="AD1209">
        <f t="shared" si="421"/>
        <v>1.1721249557859581E-2</v>
      </c>
      <c r="AE1209">
        <f t="shared" si="422"/>
        <v>0.1400000000000001</v>
      </c>
      <c r="AF1209">
        <f t="shared" si="431"/>
        <v>860.18955941008824</v>
      </c>
      <c r="AG1209">
        <f t="shared" si="423"/>
        <v>0.14910131248423442</v>
      </c>
      <c r="AH1209">
        <f t="shared" si="424"/>
        <v>0.15056414514005567</v>
      </c>
      <c r="AI1209">
        <f t="shared" si="432"/>
        <v>0.85999999999999988</v>
      </c>
      <c r="AJ1209">
        <f>MAX(0, $R1209 - $AA1209) * INDEX(Model_Assumptions[Values], 7)</f>
        <v>1741.1048167436338</v>
      </c>
      <c r="AK1209">
        <f>MAX(0, INDEX(Model_Assumptions[Values], 4) - $AD1209)</f>
        <v>3.8278750442140422E-2</v>
      </c>
      <c r="AL1209">
        <f>MAX(0, INDEX(Model_Assumptions[Values], 5) - $AC1209)</f>
        <v>8.2787504421404194E-3</v>
      </c>
      <c r="AM1209">
        <f>INDEX(Model_Assumptions[Values], 6) * MAX(0, INDEX(Model_Assumptions[Values], 3) - $AB1209)^2</f>
        <v>0</v>
      </c>
      <c r="AN1209">
        <f t="shared" si="425"/>
        <v>1163.5403307642125</v>
      </c>
      <c r="AO1209" cm="1">
        <f t="array" ref="AO1209">IFERROR(STDEV(IF($E$2:$E$2201=$E1209, $AJ$2:$AJ$2201)), 0)</f>
        <v>472.49931032407676</v>
      </c>
      <c r="AP1209">
        <f t="shared" si="433"/>
        <v>1.2223604846815177</v>
      </c>
      <c r="AQ1209">
        <f t="shared" si="426"/>
        <v>1.6566424071911633E-2</v>
      </c>
      <c r="AR1209" cm="1">
        <f t="array" ref="AR1209">IFERROR(STDEV(IF($E$2:$E$2201=$E1209, $AK$2:$AK$2201)), 0)</f>
        <v>1.6639280999047032E-2</v>
      </c>
      <c r="AS1209">
        <f t="shared" si="434"/>
        <v>1.3048836888728728</v>
      </c>
      <c r="AT1209">
        <f t="shared" si="427"/>
        <v>2.6051113983557796E-3</v>
      </c>
      <c r="AU1209" cm="1">
        <f t="array" ref="AU1209">IFERROR(STDEV(IF($E$2:$E$2201=$E1209, $AL$2:$AL$2201)), 0)</f>
        <v>5.4409093604051873E-3</v>
      </c>
      <c r="AV1209">
        <f t="shared" si="435"/>
        <v>1.0427740416102285</v>
      </c>
      <c r="AW1209">
        <f t="shared" si="428"/>
        <v>0</v>
      </c>
      <c r="AX1209" cm="1">
        <f t="array" ref="AX1209">IFERROR(STDEV(IF($E$2:$E$2201=$E1209, $AM$2:$AM$2201)), 0)</f>
        <v>0</v>
      </c>
      <c r="AY1209">
        <f t="shared" si="436"/>
        <v>1.0427740416102285</v>
      </c>
      <c r="AZ1209">
        <f>INDEX(Model_Assumptions[Values],9)*((INDEX(Model_Scenarios[GR Weight],1)*$AG1209)+(INDEX(Model_Scenarios[GP Weight],1)*$AH1209)+(INDEX(Model_Scenarios[LTV Weight],1)*$AI1209))-(INDEX(Model_Scenarios[LTV Weight],1)*$AP1209)-(INDEX(Model_Scenarios[GP Weight],1)*($AS1209+$AV1209+$AY1209))</f>
        <v>2.2729011638575969</v>
      </c>
      <c r="BA1209">
        <f>INDEX(Model_Assumptions[Values],9)*((INDEX(Model_Scenarios[GR Weight],2)*$AG1209)+(INDEX(Model_Scenarios[GP Weight],2)*$AH1209)+(INDEX(Model_Scenarios[LTV Weight],2)*$AI1209))-(INDEX(Model_Scenarios[LTV Weight],2)*$AP1209)-(INDEX(Model_Scenarios[GP Weight],2)*($AS1209+$AV1209+$AY1209))</f>
        <v>1.5847694600415787</v>
      </c>
      <c r="BB1209">
        <f>INDEX(Model_Assumptions[Values],9)*((INDEX(Model_Scenarios[GR Weight],3)*$AG1209)+(INDEX(Model_Scenarios[GP Weight],3)*$AH1209)+(INDEX(Model_Scenarios[LTV Weight],3)*$AI1209))-(INDEX(Model_Scenarios[LTV Weight],3)*$AP1209)-(INDEX(Model_Scenarios[GP Weight],3)*($AS1209+$AV1209+$AY1209))</f>
        <v>0.4942685804951179</v>
      </c>
      <c r="BC1209">
        <f>INDEX(Model_Assumptions[Values],9)*((INDEX(Model_Scenarios[GR Weight],4)*$AG1209)+(INDEX(Model_Scenarios[GP Weight],4)*$AH1209)+(INDEX(Model_Scenarios[LTV Weight],4)*$AI1209))-(INDEX(Model_Scenarios[LTV Weight],4)*$AP1209)-(INDEX(Model_Scenarios[GP Weight],4)*($AS1209+$AV1209+$AY1209))</f>
        <v>0.26105528520538668</v>
      </c>
      <c r="BD1209">
        <f>INDEX(Model_Assumptions[Values],9)*((INDEX(Model_Scenarios[GR Weight],5)*$AG1209)+(INDEX(Model_Scenarios[GP Weight],5)*$AH1209)+(INDEX(Model_Scenarios[LTV Weight],5)*$AI1209))-(INDEX(Model_Scenarios[LTV Weight],5)*$AP1209)-(INDEX(Model_Scenarios[GP Weight],5)*($AS1209+$AV1209+$AY1209))</f>
        <v>-0.53217488420232395</v>
      </c>
    </row>
    <row r="1210" spans="1:56" x14ac:dyDescent="0.25">
      <c r="A1210">
        <v>1209</v>
      </c>
      <c r="B1210">
        <v>25</v>
      </c>
      <c r="C1210" s="3">
        <v>9</v>
      </c>
      <c r="D1210" s="4">
        <v>0.16</v>
      </c>
      <c r="E1210" t="str">
        <v>SKU-1031</v>
      </c>
      <c r="F1210" t="str">
        <v>Raise</v>
      </c>
      <c r="G1210" t="str">
        <v>Full</v>
      </c>
      <c r="H1210">
        <v>230.34</v>
      </c>
      <c r="I1210">
        <v>74.680000000000007</v>
      </c>
      <c r="J1210">
        <v>21</v>
      </c>
      <c r="K1210">
        <v>4837.1400000000003</v>
      </c>
      <c r="L1210">
        <v>3268.86</v>
      </c>
      <c r="M1210">
        <v>0.675783624207693</v>
      </c>
      <c r="N1210">
        <v>292.05233671227234</v>
      </c>
      <c r="O1210">
        <v>711.85439753317496</v>
      </c>
      <c r="P1210">
        <v>861.21439753317463</v>
      </c>
      <c r="Q1210">
        <v>1125.247970158546</v>
      </c>
      <c r="R1210">
        <v>1000.2204179187074</v>
      </c>
      <c r="S1210">
        <v>1</v>
      </c>
      <c r="T1210">
        <f t="shared" si="414"/>
        <v>240.21397387396357</v>
      </c>
      <c r="U1210">
        <f t="shared" si="415"/>
        <v>4.2866952652442322E-2</v>
      </c>
      <c r="V1210">
        <f>IF($F1210="Reduce", INDEX(Model_Assumptions[Values], 2), INDEX(Model_Assumptions[Values], 1))</f>
        <v>-0.4</v>
      </c>
      <c r="W1210">
        <f t="shared" si="416"/>
        <v>20.639917597719485</v>
      </c>
      <c r="X1210">
        <f t="shared" si="429"/>
        <v>4957.9966265793491</v>
      </c>
      <c r="Y1210">
        <f t="shared" si="417"/>
        <v>3416.607580381658</v>
      </c>
      <c r="Z1210">
        <f t="shared" si="418"/>
        <v>120.85662657934881</v>
      </c>
      <c r="AA1210">
        <f t="shared" si="419"/>
        <v>147.74758038165783</v>
      </c>
      <c r="AB1210">
        <f t="shared" si="430"/>
        <v>0.68911050928626072</v>
      </c>
      <c r="AC1210">
        <f t="shared" si="420"/>
        <v>1.3326885078567718E-2</v>
      </c>
      <c r="AD1210">
        <f t="shared" si="421"/>
        <v>1.3326885078567718E-2</v>
      </c>
      <c r="AE1210">
        <f t="shared" si="422"/>
        <v>0.15999999999999986</v>
      </c>
      <c r="AF1210">
        <f t="shared" si="431"/>
        <v>840.18515105171434</v>
      </c>
      <c r="AG1210">
        <f t="shared" si="423"/>
        <v>0.16977717212699589</v>
      </c>
      <c r="AH1210">
        <f t="shared" si="424"/>
        <v>0.17155725775702266</v>
      </c>
      <c r="AI1210">
        <f t="shared" si="432"/>
        <v>0.84000000000000008</v>
      </c>
      <c r="AJ1210">
        <f>MAX(0, $R1210 - $AA1210) * INDEX(Model_Assumptions[Values], 7)</f>
        <v>1704.9456750740992</v>
      </c>
      <c r="AK1210">
        <f>MAX(0, INDEX(Model_Assumptions[Values], 4) - $AD1210)</f>
        <v>3.6673114921432284E-2</v>
      </c>
      <c r="AL1210">
        <f>MAX(0, INDEX(Model_Assumptions[Values], 5) - $AC1210)</f>
        <v>6.673114921432282E-3</v>
      </c>
      <c r="AM1210">
        <f>INDEX(Model_Assumptions[Values], 6) * MAX(0, INDEX(Model_Assumptions[Values], 3) - $AB1210)^2</f>
        <v>0</v>
      </c>
      <c r="AN1210">
        <f t="shared" si="425"/>
        <v>1163.5403307642125</v>
      </c>
      <c r="AO1210" cm="1">
        <f t="array" ref="AO1210">IFERROR(STDEV(IF($E$2:$E$2201=$E1210, $AJ$2:$AJ$2201)), 0)</f>
        <v>472.49931032407676</v>
      </c>
      <c r="AP1210">
        <f t="shared" si="433"/>
        <v>1.1458330890230271</v>
      </c>
      <c r="AQ1210">
        <f t="shared" si="426"/>
        <v>1.6566424071911633E-2</v>
      </c>
      <c r="AR1210" cm="1">
        <f t="array" ref="AR1210">IFERROR(STDEV(IF($E$2:$E$2201=$E1210, $AK$2:$AK$2201)), 0)</f>
        <v>1.6639280999047032E-2</v>
      </c>
      <c r="AS1210">
        <f t="shared" si="434"/>
        <v>1.2083870000556036</v>
      </c>
      <c r="AT1210">
        <f t="shared" si="427"/>
        <v>2.6051113983557796E-3</v>
      </c>
      <c r="AU1210" cm="1">
        <f t="array" ref="AU1210">IFERROR(STDEV(IF($E$2:$E$2201=$E1210, $AL$2:$AL$2201)), 0)</f>
        <v>5.4409093604051873E-3</v>
      </c>
      <c r="AV1210">
        <f t="shared" si="435"/>
        <v>0.74766978341531432</v>
      </c>
      <c r="AW1210">
        <f t="shared" si="428"/>
        <v>0</v>
      </c>
      <c r="AX1210" cm="1">
        <f t="array" ref="AX1210">IFERROR(STDEV(IF($E$2:$E$2201=$E1210, $AM$2:$AM$2201)), 0)</f>
        <v>0</v>
      </c>
      <c r="AY1210">
        <f t="shared" si="436"/>
        <v>0.74766978341531432</v>
      </c>
      <c r="AZ1210">
        <f>INDEX(Model_Assumptions[Values],9)*((INDEX(Model_Scenarios[GR Weight],1)*$AG1210)+(INDEX(Model_Scenarios[GP Weight],1)*$AH1210)+(INDEX(Model_Scenarios[LTV Weight],1)*$AI1210))-(INDEX(Model_Scenarios[LTV Weight],1)*$AP1210)-(INDEX(Model_Scenarios[GP Weight],1)*($AS1210+$AV1210+$AY1210))</f>
        <v>2.3436280870349648</v>
      </c>
      <c r="BA1210">
        <f>INDEX(Model_Assumptions[Values],9)*((INDEX(Model_Scenarios[GR Weight],2)*$AG1210)+(INDEX(Model_Scenarios[GP Weight],2)*$AH1210)+(INDEX(Model_Scenarios[LTV Weight],2)*$AI1210))-(INDEX(Model_Scenarios[LTV Weight],2)*$AP1210)-(INDEX(Model_Scenarios[GP Weight],2)*($AS1210+$AV1210+$AY1210))</f>
        <v>1.7433533156100554</v>
      </c>
      <c r="BB1210">
        <f>INDEX(Model_Assumptions[Values],9)*((INDEX(Model_Scenarios[GR Weight],3)*$AG1210)+(INDEX(Model_Scenarios[GP Weight],3)*$AH1210)+(INDEX(Model_Scenarios[LTV Weight],3)*$AI1210))-(INDEX(Model_Scenarios[LTV Weight],3)*$AP1210)-(INDEX(Model_Scenarios[GP Weight],3)*($AS1210+$AV1210+$AY1210))</f>
        <v>0.78780913221414273</v>
      </c>
      <c r="BC1210">
        <f>INDEX(Model_Assumptions[Values],9)*((INDEX(Model_Scenarios[GR Weight],4)*$AG1210)+(INDEX(Model_Scenarios[GP Weight],4)*$AH1210)+(INDEX(Model_Scenarios[LTV Weight],4)*$AI1210))-(INDEX(Model_Scenarios[LTV Weight],4)*$AP1210)-(INDEX(Model_Scenarios[GP Weight],4)*($AS1210+$AV1210+$AY1210))</f>
        <v>0.56728102717994289</v>
      </c>
      <c r="BD1210">
        <f>INDEX(Model_Assumptions[Values],9)*((INDEX(Model_Scenarios[GR Weight],5)*$AG1210)+(INDEX(Model_Scenarios[GP Weight],5)*$AH1210)+(INDEX(Model_Scenarios[LTV Weight],5)*$AI1210))-(INDEX(Model_Scenarios[LTV Weight],5)*$AP1210)-(INDEX(Model_Scenarios[GP Weight],5)*($AS1210+$AV1210+$AY1210))</f>
        <v>-8.1948253084376477E-2</v>
      </c>
    </row>
    <row r="1211" spans="1:56" x14ac:dyDescent="0.25">
      <c r="A1211">
        <v>1210</v>
      </c>
      <c r="B1211">
        <v>25</v>
      </c>
      <c r="C1211" s="3">
        <v>10</v>
      </c>
      <c r="D1211" s="4">
        <v>0.18</v>
      </c>
      <c r="E1211" t="str">
        <v>SKU-1031</v>
      </c>
      <c r="F1211" t="str">
        <v>Raise</v>
      </c>
      <c r="G1211" t="str">
        <v>Full</v>
      </c>
      <c r="H1211">
        <v>230.34</v>
      </c>
      <c r="I1211">
        <v>74.680000000000007</v>
      </c>
      <c r="J1211">
        <v>21</v>
      </c>
      <c r="K1211">
        <v>4837.1400000000003</v>
      </c>
      <c r="L1211">
        <v>3268.86</v>
      </c>
      <c r="M1211">
        <v>0.675783624207693</v>
      </c>
      <c r="N1211">
        <v>292.05233671227234</v>
      </c>
      <c r="O1211">
        <v>711.85439753317496</v>
      </c>
      <c r="P1211">
        <v>861.21439753317463</v>
      </c>
      <c r="Q1211">
        <v>1125.247970158546</v>
      </c>
      <c r="R1211">
        <v>1000.2204179187074</v>
      </c>
      <c r="S1211">
        <v>1</v>
      </c>
      <c r="T1211">
        <f t="shared" si="414"/>
        <v>241.44822060820903</v>
      </c>
      <c r="U1211">
        <f t="shared" si="415"/>
        <v>4.822532173399767E-2</v>
      </c>
      <c r="V1211">
        <f>IF($F1211="Reduce", INDEX(Model_Assumptions[Values], 2), INDEX(Model_Assumptions[Values], 1))</f>
        <v>-0.4</v>
      </c>
      <c r="W1211">
        <f t="shared" si="416"/>
        <v>20.594907297434421</v>
      </c>
      <c r="X1211">
        <f t="shared" si="429"/>
        <v>4972.6037205565599</v>
      </c>
      <c r="Y1211">
        <f t="shared" si="417"/>
        <v>3434.5760435841571</v>
      </c>
      <c r="Z1211">
        <f t="shared" si="418"/>
        <v>135.46372055655957</v>
      </c>
      <c r="AA1211">
        <f t="shared" si="419"/>
        <v>165.71604358415698</v>
      </c>
      <c r="AB1211">
        <f t="shared" si="430"/>
        <v>0.69069972927578094</v>
      </c>
      <c r="AC1211">
        <f t="shared" si="420"/>
        <v>1.4916105068087937E-2</v>
      </c>
      <c r="AD1211">
        <f t="shared" si="421"/>
        <v>1.4916105068087937E-2</v>
      </c>
      <c r="AE1211">
        <f t="shared" si="422"/>
        <v>0.18000000000000008</v>
      </c>
      <c r="AF1211">
        <f t="shared" si="431"/>
        <v>820.18074269333999</v>
      </c>
      <c r="AG1211">
        <f t="shared" si="423"/>
        <v>0.19029694980601208</v>
      </c>
      <c r="AH1211">
        <f t="shared" si="424"/>
        <v>0.19242135763037271</v>
      </c>
      <c r="AI1211">
        <f t="shared" si="432"/>
        <v>0.82</v>
      </c>
      <c r="AJ1211">
        <f>MAX(0, $R1211 - $AA1211) * INDEX(Model_Assumptions[Values], 7)</f>
        <v>1669.0087486691009</v>
      </c>
      <c r="AK1211">
        <f>MAX(0, INDEX(Model_Assumptions[Values], 4) - $AD1211)</f>
        <v>3.5083894931912066E-2</v>
      </c>
      <c r="AL1211">
        <f>MAX(0, INDEX(Model_Assumptions[Values], 5) - $AC1211)</f>
        <v>5.0838949319120634E-3</v>
      </c>
      <c r="AM1211">
        <f>INDEX(Model_Assumptions[Values], 6) * MAX(0, INDEX(Model_Assumptions[Values], 3) - $AB1211)^2</f>
        <v>0</v>
      </c>
      <c r="AN1211">
        <f t="shared" si="425"/>
        <v>1163.5403307642125</v>
      </c>
      <c r="AO1211" cm="1">
        <f t="array" ref="AO1211">IFERROR(STDEV(IF($E$2:$E$2201=$E1211, $AJ$2:$AJ$2201)), 0)</f>
        <v>472.49931032407676</v>
      </c>
      <c r="AP1211">
        <f t="shared" si="433"/>
        <v>1.0697759909071589</v>
      </c>
      <c r="AQ1211">
        <f t="shared" si="426"/>
        <v>1.6566424071911633E-2</v>
      </c>
      <c r="AR1211" cm="1">
        <f t="array" ref="AR1211">IFERROR(STDEV(IF($E$2:$E$2201=$E1211, $AK$2:$AK$2201)), 0)</f>
        <v>1.6639280999047032E-2</v>
      </c>
      <c r="AS1211">
        <f t="shared" si="434"/>
        <v>1.1128768641542246</v>
      </c>
      <c r="AT1211">
        <f t="shared" si="427"/>
        <v>2.6051113983557796E-3</v>
      </c>
      <c r="AU1211" cm="1">
        <f t="array" ref="AU1211">IFERROR(STDEV(IF($E$2:$E$2201=$E1211, $AL$2:$AL$2201)), 0)</f>
        <v>5.4409093604051873E-3</v>
      </c>
      <c r="AV1211">
        <f t="shared" si="435"/>
        <v>0.45558258176381156</v>
      </c>
      <c r="AW1211">
        <f t="shared" si="428"/>
        <v>0</v>
      </c>
      <c r="AX1211" cm="1">
        <f t="array" ref="AX1211">IFERROR(STDEV(IF($E$2:$E$2201=$E1211, $AM$2:$AM$2201)), 0)</f>
        <v>0</v>
      </c>
      <c r="AY1211">
        <f t="shared" si="436"/>
        <v>0.45558258176381156</v>
      </c>
      <c r="AZ1211">
        <f>INDEX(Model_Assumptions[Values],9)*((INDEX(Model_Scenarios[GR Weight],1)*$AG1211)+(INDEX(Model_Scenarios[GP Weight],1)*$AH1211)+(INDEX(Model_Scenarios[LTV Weight],1)*$AI1211))-(INDEX(Model_Scenarios[LTV Weight],1)*$AP1211)-(INDEX(Model_Scenarios[GP Weight],1)*($AS1211+$AV1211+$AY1211))</f>
        <v>2.4131341582242802</v>
      </c>
      <c r="BA1211">
        <f>INDEX(Model_Assumptions[Values],9)*((INDEX(Model_Scenarios[GR Weight],2)*$AG1211)+(INDEX(Model_Scenarios[GP Weight],2)*$AH1211)+(INDEX(Model_Scenarios[LTV Weight],2)*$AI1211))-(INDEX(Model_Scenarios[LTV Weight],2)*$AP1211)-(INDEX(Model_Scenarios[GP Weight],2)*($AS1211+$AV1211+$AY1211))</f>
        <v>1.8999812703588592</v>
      </c>
      <c r="BB1211">
        <f>INDEX(Model_Assumptions[Values],9)*((INDEX(Model_Scenarios[GR Weight],3)*$AG1211)+(INDEX(Model_Scenarios[GP Weight],3)*$AH1211)+(INDEX(Model_Scenarios[LTV Weight],3)*$AI1211))-(INDEX(Model_Scenarios[LTV Weight],3)*$AP1211)-(INDEX(Model_Scenarios[GP Weight],3)*($AS1211+$AV1211+$AY1211))</f>
        <v>1.0782834570591573</v>
      </c>
      <c r="BC1211">
        <f>INDEX(Model_Assumptions[Values],9)*((INDEX(Model_Scenarios[GR Weight],4)*$AG1211)+(INDEX(Model_Scenarios[GP Weight],4)*$AH1211)+(INDEX(Model_Scenarios[LTV Weight],4)*$AI1211))-(INDEX(Model_Scenarios[LTV Weight],4)*$AP1211)-(INDEX(Model_Scenarios[GP Weight],4)*($AS1211+$AV1211+$AY1211))</f>
        <v>0.87040953105287877</v>
      </c>
      <c r="BD1211">
        <f>INDEX(Model_Assumptions[Values],9)*((INDEX(Model_Scenarios[GR Weight],5)*$AG1211)+(INDEX(Model_Scenarios[GP Weight],5)*$AH1211)+(INDEX(Model_Scenarios[LTV Weight],5)*$AI1211))-(INDEX(Model_Scenarios[LTV Weight],5)*$AP1211)-(INDEX(Model_Scenarios[GP Weight],5)*($AS1211+$AV1211+$AY1211))</f>
        <v>0.36378857033773082</v>
      </c>
    </row>
    <row r="1212" spans="1:56" x14ac:dyDescent="0.25">
      <c r="A1212">
        <v>1211</v>
      </c>
      <c r="B1212">
        <v>25</v>
      </c>
      <c r="C1212" s="3">
        <v>11</v>
      </c>
      <c r="D1212" s="4">
        <v>0.2</v>
      </c>
      <c r="E1212" t="str">
        <v>SKU-1031</v>
      </c>
      <c r="F1212" t="str">
        <v>Raise</v>
      </c>
      <c r="G1212" t="str">
        <v>Full</v>
      </c>
      <c r="H1212">
        <v>230.34</v>
      </c>
      <c r="I1212">
        <v>74.680000000000007</v>
      </c>
      <c r="J1212">
        <v>21</v>
      </c>
      <c r="K1212">
        <v>4837.1400000000003</v>
      </c>
      <c r="L1212">
        <v>3268.86</v>
      </c>
      <c r="M1212">
        <v>0.675783624207693</v>
      </c>
      <c r="N1212">
        <v>292.05233671227234</v>
      </c>
      <c r="O1212">
        <v>711.85439753317496</v>
      </c>
      <c r="P1212">
        <v>861.21439753317463</v>
      </c>
      <c r="Q1212">
        <v>1125.247970158546</v>
      </c>
      <c r="R1212">
        <v>1000.2204179187074</v>
      </c>
      <c r="S1212">
        <v>1</v>
      </c>
      <c r="T1212">
        <f t="shared" si="414"/>
        <v>242.68246734245446</v>
      </c>
      <c r="U1212">
        <f t="shared" si="415"/>
        <v>5.3583690815552899E-2</v>
      </c>
      <c r="V1212">
        <f>IF($F1212="Reduce", INDEX(Model_Assumptions[Values], 2), INDEX(Model_Assumptions[Values], 1))</f>
        <v>-0.4</v>
      </c>
      <c r="W1212">
        <f t="shared" si="416"/>
        <v>20.549896997149354</v>
      </c>
      <c r="X1212">
        <f t="shared" si="429"/>
        <v>4987.0997069015011</v>
      </c>
      <c r="Y1212">
        <f t="shared" si="417"/>
        <v>3452.4333991543872</v>
      </c>
      <c r="Z1212">
        <f t="shared" si="418"/>
        <v>149.95970690150079</v>
      </c>
      <c r="AA1212">
        <f t="shared" si="419"/>
        <v>183.57339915438706</v>
      </c>
      <c r="AB1212">
        <f t="shared" si="430"/>
        <v>0.69227278419492311</v>
      </c>
      <c r="AC1212">
        <f t="shared" si="420"/>
        <v>1.6489159987230106E-2</v>
      </c>
      <c r="AD1212">
        <f t="shared" si="421"/>
        <v>1.6489159987230106E-2</v>
      </c>
      <c r="AE1212">
        <f t="shared" si="422"/>
        <v>0.19999999999999982</v>
      </c>
      <c r="AF1212">
        <f t="shared" si="431"/>
        <v>800.1763343349661</v>
      </c>
      <c r="AG1212">
        <f t="shared" si="423"/>
        <v>0.21066064552128042</v>
      </c>
      <c r="AH1212">
        <f t="shared" si="424"/>
        <v>0.21315644476010479</v>
      </c>
      <c r="AI1212">
        <f t="shared" si="432"/>
        <v>0.80000000000000016</v>
      </c>
      <c r="AJ1212">
        <f>MAX(0, $R1212 - $AA1212) * INDEX(Model_Assumptions[Values], 7)</f>
        <v>1633.2940375286407</v>
      </c>
      <c r="AK1212">
        <f>MAX(0, INDEX(Model_Assumptions[Values], 4) - $AD1212)</f>
        <v>3.3510840012769896E-2</v>
      </c>
      <c r="AL1212">
        <f>MAX(0, INDEX(Model_Assumptions[Values], 5) - $AC1212)</f>
        <v>3.510840012769894E-3</v>
      </c>
      <c r="AM1212">
        <f>INDEX(Model_Assumptions[Values], 6) * MAX(0, INDEX(Model_Assumptions[Values], 3) - $AB1212)^2</f>
        <v>0</v>
      </c>
      <c r="AN1212">
        <f t="shared" si="425"/>
        <v>1163.5403307642125</v>
      </c>
      <c r="AO1212" cm="1">
        <f t="array" ref="AO1212">IFERROR(STDEV(IF($E$2:$E$2201=$E1212, $AJ$2:$AJ$2201)), 0)</f>
        <v>472.49931032407676</v>
      </c>
      <c r="AP1212">
        <f t="shared" si="433"/>
        <v>0.99418919033391728</v>
      </c>
      <c r="AQ1212">
        <f t="shared" si="426"/>
        <v>1.6566424071911633E-2</v>
      </c>
      <c r="AR1212" cm="1">
        <f t="array" ref="AR1212">IFERROR(STDEV(IF($E$2:$E$2201=$E1212, $AK$2:$AK$2201)), 0)</f>
        <v>1.6639280999047032E-2</v>
      </c>
      <c r="AS1212">
        <f t="shared" si="434"/>
        <v>1.0183382287869716</v>
      </c>
      <c r="AT1212">
        <f t="shared" si="427"/>
        <v>2.6051113983557796E-3</v>
      </c>
      <c r="AU1212" cm="1">
        <f t="array" ref="AU1212">IFERROR(STDEV(IF($E$2:$E$2201=$E1212, $AL$2:$AL$2201)), 0)</f>
        <v>5.4409093604051873E-3</v>
      </c>
      <c r="AV1212">
        <f t="shared" si="435"/>
        <v>0.16646640376061408</v>
      </c>
      <c r="AW1212">
        <f t="shared" si="428"/>
        <v>0</v>
      </c>
      <c r="AX1212" cm="1">
        <f t="array" ref="AX1212">IFERROR(STDEV(IF($E$2:$E$2201=$E1212, $AM$2:$AM$2201)), 0)</f>
        <v>0</v>
      </c>
      <c r="AY1212">
        <f t="shared" si="436"/>
        <v>0.16646640376061408</v>
      </c>
      <c r="AZ1212">
        <f>INDEX(Model_Assumptions[Values],9)*((INDEX(Model_Scenarios[GR Weight],1)*$AG1212)+(INDEX(Model_Scenarios[GP Weight],1)*$AH1212)+(INDEX(Model_Scenarios[LTV Weight],1)*$AI1212))-(INDEX(Model_Scenarios[LTV Weight],1)*$AP1212)-(INDEX(Model_Scenarios[GP Weight],1)*($AS1212+$AV1212+$AY1212))</f>
        <v>2.4814300892427394</v>
      </c>
      <c r="BA1212">
        <f>INDEX(Model_Assumptions[Values],9)*((INDEX(Model_Scenarios[GR Weight],2)*$AG1212)+(INDEX(Model_Scenarios[GP Weight],2)*$AH1212)+(INDEX(Model_Scenarios[LTV Weight],2)*$AI1212))-(INDEX(Model_Scenarios[LTV Weight],2)*$AP1212)-(INDEX(Model_Scenarios[GP Weight],2)*($AS1212+$AV1212+$AY1212))</f>
        <v>2.0546747479223795</v>
      </c>
      <c r="BB1212">
        <f>INDEX(Model_Assumptions[Values],9)*((INDEX(Model_Scenarios[GR Weight],3)*$AG1212)+(INDEX(Model_Scenarios[GP Weight],3)*$AH1212)+(INDEX(Model_Scenarios[LTV Weight],3)*$AI1212))-(INDEX(Model_Scenarios[LTV Weight],3)*$AP1212)-(INDEX(Model_Scenarios[GP Weight],3)*($AS1212+$AV1212+$AY1212))</f>
        <v>1.3657290463903473</v>
      </c>
      <c r="BC1212">
        <f>INDEX(Model_Assumptions[Values],9)*((INDEX(Model_Scenarios[GR Weight],4)*$AG1212)+(INDEX(Model_Scenarios[GP Weight],4)*$AH1212)+(INDEX(Model_Scenarios[LTV Weight],4)*$AI1212))-(INDEX(Model_Scenarios[LTV Weight],4)*$AP1212)-(INDEX(Model_Scenarios[GP Weight],4)*($AS1212+$AV1212+$AY1212))</f>
        <v>1.1704782881843794</v>
      </c>
      <c r="BD1212">
        <f>INDEX(Model_Assumptions[Values],9)*((INDEX(Model_Scenarios[GR Weight],5)*$AG1212)+(INDEX(Model_Scenarios[GP Weight],5)*$AH1212)+(INDEX(Model_Scenarios[LTV Weight],5)*$AI1212))-(INDEX(Model_Scenarios[LTV Weight],5)*$AP1212)-(INDEX(Model_Scenarios[GP Weight],5)*($AS1212+$AV1212+$AY1212))</f>
        <v>0.80509450105857971</v>
      </c>
    </row>
    <row r="1213" spans="1:56" x14ac:dyDescent="0.25">
      <c r="A1213">
        <v>1212</v>
      </c>
      <c r="B1213">
        <v>25</v>
      </c>
      <c r="C1213" s="3">
        <v>12</v>
      </c>
      <c r="D1213" s="4">
        <v>0.22</v>
      </c>
      <c r="E1213" t="str">
        <v>SKU-1031</v>
      </c>
      <c r="F1213" t="str">
        <v>Raise</v>
      </c>
      <c r="G1213" t="str">
        <v>Full</v>
      </c>
      <c r="H1213">
        <v>230.34</v>
      </c>
      <c r="I1213">
        <v>74.680000000000007</v>
      </c>
      <c r="J1213">
        <v>21</v>
      </c>
      <c r="K1213">
        <v>4837.1400000000003</v>
      </c>
      <c r="L1213">
        <v>3268.86</v>
      </c>
      <c r="M1213">
        <v>0.675783624207693</v>
      </c>
      <c r="N1213">
        <v>292.05233671227234</v>
      </c>
      <c r="O1213">
        <v>711.85439753317496</v>
      </c>
      <c r="P1213">
        <v>861.21439753317463</v>
      </c>
      <c r="Q1213">
        <v>1125.247970158546</v>
      </c>
      <c r="R1213">
        <v>1000.2204179187074</v>
      </c>
      <c r="S1213">
        <v>1</v>
      </c>
      <c r="T1213">
        <f t="shared" si="414"/>
        <v>243.91671407669992</v>
      </c>
      <c r="U1213">
        <f t="shared" si="415"/>
        <v>5.8942059897108254E-2</v>
      </c>
      <c r="V1213">
        <f>IF($F1213="Reduce", INDEX(Model_Assumptions[Values], 2), INDEX(Model_Assumptions[Values], 1))</f>
        <v>-0.4</v>
      </c>
      <c r="W1213">
        <f t="shared" si="416"/>
        <v>20.50488669686429</v>
      </c>
      <c r="X1213">
        <f t="shared" si="429"/>
        <v>5001.4845856141746</v>
      </c>
      <c r="Y1213">
        <f t="shared" si="417"/>
        <v>3470.1796470923491</v>
      </c>
      <c r="Z1213">
        <f t="shared" si="418"/>
        <v>164.34458561417432</v>
      </c>
      <c r="AA1213">
        <f t="shared" si="419"/>
        <v>201.31964709234899</v>
      </c>
      <c r="AB1213">
        <f t="shared" si="430"/>
        <v>0.69382991943505434</v>
      </c>
      <c r="AC1213">
        <f t="shared" si="420"/>
        <v>1.8046295227361342E-2</v>
      </c>
      <c r="AD1213">
        <f t="shared" si="421"/>
        <v>1.8046295227361342E-2</v>
      </c>
      <c r="AE1213">
        <f t="shared" si="422"/>
        <v>0.22000000000000003</v>
      </c>
      <c r="AF1213">
        <f t="shared" si="431"/>
        <v>780.17192597659187</v>
      </c>
      <c r="AG1213">
        <f t="shared" si="423"/>
        <v>0.23086825927280344</v>
      </c>
      <c r="AH1213">
        <f t="shared" si="424"/>
        <v>0.23376251914621993</v>
      </c>
      <c r="AI1213">
        <f t="shared" si="432"/>
        <v>0.78</v>
      </c>
      <c r="AJ1213">
        <f>MAX(0, $R1213 - $AA1213) * INDEX(Model_Assumptions[Values], 7)</f>
        <v>1597.8015416527169</v>
      </c>
      <c r="AK1213">
        <f>MAX(0, INDEX(Model_Assumptions[Values], 4) - $AD1213)</f>
        <v>3.1953704772638661E-2</v>
      </c>
      <c r="AL1213">
        <f>MAX(0, INDEX(Model_Assumptions[Values], 5) - $AC1213)</f>
        <v>1.9537047726386585E-3</v>
      </c>
      <c r="AM1213">
        <f>INDEX(Model_Assumptions[Values], 6) * MAX(0, INDEX(Model_Assumptions[Values], 3) - $AB1213)^2</f>
        <v>0</v>
      </c>
      <c r="AN1213">
        <f t="shared" si="425"/>
        <v>1163.5403307642125</v>
      </c>
      <c r="AO1213" cm="1">
        <f t="array" ref="AO1213">IFERROR(STDEV(IF($E$2:$E$2201=$E1213, $AJ$2:$AJ$2201)), 0)</f>
        <v>472.49931032407676</v>
      </c>
      <c r="AP1213">
        <f t="shared" si="433"/>
        <v>0.91907268730329839</v>
      </c>
      <c r="AQ1213">
        <f t="shared" si="426"/>
        <v>1.6566424071911633E-2</v>
      </c>
      <c r="AR1213" cm="1">
        <f t="array" ref="AR1213">IFERROR(STDEV(IF($E$2:$E$2201=$E1213, $AK$2:$AK$2201)), 0)</f>
        <v>1.6639280999047032E-2</v>
      </c>
      <c r="AS1213">
        <f t="shared" si="434"/>
        <v>0.92475634623925707</v>
      </c>
      <c r="AT1213">
        <f t="shared" si="427"/>
        <v>2.6051113983557796E-3</v>
      </c>
      <c r="AU1213" cm="1">
        <f t="array" ref="AU1213">IFERROR(STDEV(IF($E$2:$E$2201=$E1213, $AL$2:$AL$2201)), 0)</f>
        <v>5.4409093604051873E-3</v>
      </c>
      <c r="AV1213">
        <f t="shared" si="435"/>
        <v>-0.11972385176227426</v>
      </c>
      <c r="AW1213">
        <f t="shared" si="428"/>
        <v>0</v>
      </c>
      <c r="AX1213" cm="1">
        <f t="array" ref="AX1213">IFERROR(STDEV(IF($E$2:$E$2201=$E1213, $AM$2:$AM$2201)), 0)</f>
        <v>0</v>
      </c>
      <c r="AY1213">
        <f t="shared" si="436"/>
        <v>-0.11972385176227426</v>
      </c>
      <c r="AZ1213">
        <f>INDEX(Model_Assumptions[Values],9)*((INDEX(Model_Scenarios[GR Weight],1)*$AG1213)+(INDEX(Model_Scenarios[GP Weight],1)*$AH1213)+(INDEX(Model_Scenarios[LTV Weight],1)*$AI1213))-(INDEX(Model_Scenarios[LTV Weight],1)*$AP1213)-(INDEX(Model_Scenarios[GP Weight],1)*($AS1213+$AV1213+$AY1213))</f>
        <v>2.5485263750954026</v>
      </c>
      <c r="BA1213">
        <f>INDEX(Model_Assumptions[Values],9)*((INDEX(Model_Scenarios[GR Weight],2)*$AG1213)+(INDEX(Model_Scenarios[GP Weight],2)*$AH1213)+(INDEX(Model_Scenarios[LTV Weight],2)*$AI1213))-(INDEX(Model_Scenarios[LTV Weight],2)*$AP1213)-(INDEX(Model_Scenarios[GP Weight],2)*($AS1213+$AV1213+$AY1213))</f>
        <v>2.2074547383107368</v>
      </c>
      <c r="BB1213">
        <f>INDEX(Model_Assumptions[Values],9)*((INDEX(Model_Scenarios[GR Weight],3)*$AG1213)+(INDEX(Model_Scenarios[GP Weight],3)*$AH1213)+(INDEX(Model_Scenarios[LTV Weight],3)*$AI1213))-(INDEX(Model_Scenarios[LTV Weight],3)*$AP1213)-(INDEX(Model_Scenarios[GP Weight],3)*($AS1213+$AV1213+$AY1213))</f>
        <v>1.6501826327254219</v>
      </c>
      <c r="BC1213">
        <f>INDEX(Model_Assumptions[Values],9)*((INDEX(Model_Scenarios[GR Weight],4)*$AG1213)+(INDEX(Model_Scenarios[GP Weight],4)*$AH1213)+(INDEX(Model_Scenarios[LTV Weight],4)*$AI1213))-(INDEX(Model_Scenarios[LTV Weight],4)*$AP1213)-(INDEX(Model_Scenarios[GP Weight],4)*($AS1213+$AV1213+$AY1213))</f>
        <v>1.4675240310921533</v>
      </c>
      <c r="BD1213">
        <f>INDEX(Model_Assumptions[Values],9)*((INDEX(Model_Scenarios[GR Weight],5)*$AG1213)+(INDEX(Model_Scenarios[GP Weight],5)*$AH1213)+(INDEX(Model_Scenarios[LTV Weight],5)*$AI1213))-(INDEX(Model_Scenarios[LTV Weight],5)*$AP1213)-(INDEX(Model_Scenarios[GP Weight],5)*($AS1213+$AV1213+$AY1213))</f>
        <v>1.242027261605994</v>
      </c>
    </row>
    <row r="1214" spans="1:56" x14ac:dyDescent="0.25">
      <c r="A1214">
        <v>1213</v>
      </c>
      <c r="B1214">
        <v>25</v>
      </c>
      <c r="C1214" s="3">
        <v>13</v>
      </c>
      <c r="D1214" s="4">
        <v>0.24</v>
      </c>
      <c r="E1214" t="str">
        <v>SKU-1031</v>
      </c>
      <c r="F1214" t="str">
        <v>Raise</v>
      </c>
      <c r="G1214" t="str">
        <v>Full</v>
      </c>
      <c r="H1214">
        <v>230.34</v>
      </c>
      <c r="I1214">
        <v>74.680000000000007</v>
      </c>
      <c r="J1214">
        <v>21</v>
      </c>
      <c r="K1214">
        <v>4837.1400000000003</v>
      </c>
      <c r="L1214">
        <v>3268.86</v>
      </c>
      <c r="M1214">
        <v>0.675783624207693</v>
      </c>
      <c r="N1214">
        <v>292.05233671227234</v>
      </c>
      <c r="O1214">
        <v>711.85439753317496</v>
      </c>
      <c r="P1214">
        <v>861.21439753317463</v>
      </c>
      <c r="Q1214">
        <v>1125.247970158546</v>
      </c>
      <c r="R1214">
        <v>1000.2204179187074</v>
      </c>
      <c r="S1214">
        <v>1</v>
      </c>
      <c r="T1214">
        <f t="shared" si="414"/>
        <v>245.15096081094535</v>
      </c>
      <c r="U1214">
        <f t="shared" si="415"/>
        <v>6.4300428978663476E-2</v>
      </c>
      <c r="V1214">
        <f>IF($F1214="Reduce", INDEX(Model_Assumptions[Values], 2), INDEX(Model_Assumptions[Values], 1))</f>
        <v>-0.4</v>
      </c>
      <c r="W1214">
        <f t="shared" si="416"/>
        <v>20.459876396579226</v>
      </c>
      <c r="X1214">
        <f t="shared" si="429"/>
        <v>5015.7583566945796</v>
      </c>
      <c r="Y1214">
        <f t="shared" si="417"/>
        <v>3487.8147873980429</v>
      </c>
      <c r="Z1214">
        <f t="shared" si="418"/>
        <v>178.61835669457923</v>
      </c>
      <c r="AA1214">
        <f t="shared" si="419"/>
        <v>218.95478739804275</v>
      </c>
      <c r="AB1214">
        <f t="shared" si="430"/>
        <v>0.69537137544571381</v>
      </c>
      <c r="AC1214">
        <f t="shared" si="420"/>
        <v>1.9587751238020812E-2</v>
      </c>
      <c r="AD1214">
        <f t="shared" si="421"/>
        <v>1.9587751238020812E-2</v>
      </c>
      <c r="AE1214">
        <f t="shared" si="422"/>
        <v>0.23999999999999977</v>
      </c>
      <c r="AF1214">
        <f t="shared" si="431"/>
        <v>760.16751761821786</v>
      </c>
      <c r="AG1214">
        <f t="shared" si="423"/>
        <v>0.25091979106057988</v>
      </c>
      <c r="AH1214">
        <f t="shared" si="424"/>
        <v>0.25423958078871811</v>
      </c>
      <c r="AI1214">
        <f t="shared" si="432"/>
        <v>0.76000000000000023</v>
      </c>
      <c r="AJ1214">
        <f>MAX(0, $R1214 - $AA1214) * INDEX(Model_Assumptions[Values], 7)</f>
        <v>1562.5312610413293</v>
      </c>
      <c r="AK1214">
        <f>MAX(0, INDEX(Model_Assumptions[Values], 4) - $AD1214)</f>
        <v>3.0412248761979191E-2</v>
      </c>
      <c r="AL1214">
        <f>MAX(0, INDEX(Model_Assumptions[Values], 5) - $AC1214)</f>
        <v>4.1224876197918855E-4</v>
      </c>
      <c r="AM1214">
        <f>INDEX(Model_Assumptions[Values], 6) * MAX(0, INDEX(Model_Assumptions[Values], 3) - $AB1214)^2</f>
        <v>0</v>
      </c>
      <c r="AN1214">
        <f t="shared" si="425"/>
        <v>1163.5403307642125</v>
      </c>
      <c r="AO1214" cm="1">
        <f t="array" ref="AO1214">IFERROR(STDEV(IF($E$2:$E$2201=$E1214, $AJ$2:$AJ$2201)), 0)</f>
        <v>472.49931032407676</v>
      </c>
      <c r="AP1214">
        <f t="shared" si="433"/>
        <v>0.84442648181530222</v>
      </c>
      <c r="AQ1214">
        <f t="shared" si="426"/>
        <v>1.6566424071911633E-2</v>
      </c>
      <c r="AR1214" cm="1">
        <f t="array" ref="AR1214">IFERROR(STDEV(IF($E$2:$E$2201=$E1214, $AK$2:$AK$2201)), 0)</f>
        <v>1.6639280999047032E-2</v>
      </c>
      <c r="AS1214">
        <f t="shared" si="434"/>
        <v>0.83211676579417937</v>
      </c>
      <c r="AT1214">
        <f t="shared" si="427"/>
        <v>2.6051113983557796E-3</v>
      </c>
      <c r="AU1214" cm="1">
        <f t="array" ref="AU1214">IFERROR(STDEV(IF($E$2:$E$2201=$E1214, $AL$2:$AL$2201)), 0)</f>
        <v>5.4409093604051873E-3</v>
      </c>
      <c r="AV1214">
        <f t="shared" si="435"/>
        <v>-0.40303237770042311</v>
      </c>
      <c r="AW1214">
        <f t="shared" si="428"/>
        <v>0</v>
      </c>
      <c r="AX1214" cm="1">
        <f t="array" ref="AX1214">IFERROR(STDEV(IF($E$2:$E$2201=$E1214, $AM$2:$AM$2201)), 0)</f>
        <v>0</v>
      </c>
      <c r="AY1214">
        <f t="shared" si="436"/>
        <v>-0.40303237770042311</v>
      </c>
      <c r="AZ1214">
        <f>INDEX(Model_Assumptions[Values],9)*((INDEX(Model_Scenarios[GR Weight],1)*$AG1214)+(INDEX(Model_Scenarios[GP Weight],1)*$AH1214)+(INDEX(Model_Scenarios[LTV Weight],1)*$AI1214))-(INDEX(Model_Scenarios[LTV Weight],1)*$AP1214)-(INDEX(Model_Scenarios[GP Weight],1)*($AS1214+$AV1214+$AY1214))</f>
        <v>2.6144332994330752</v>
      </c>
      <c r="BA1214">
        <f>INDEX(Model_Assumptions[Values],9)*((INDEX(Model_Scenarios[GR Weight],2)*$AG1214)+(INDEX(Model_Scenarios[GP Weight],2)*$AH1214)+(INDEX(Model_Scenarios[LTV Weight],2)*$AI1214))-(INDEX(Model_Scenarios[LTV Weight],2)*$AP1214)-(INDEX(Model_Scenarios[GP Weight],2)*($AS1214+$AV1214+$AY1214))</f>
        <v>2.3583418088255406</v>
      </c>
      <c r="BB1214">
        <f>INDEX(Model_Assumptions[Values],9)*((INDEX(Model_Scenarios[GR Weight],3)*$AG1214)+(INDEX(Model_Scenarios[GP Weight],3)*$AH1214)+(INDEX(Model_Scenarios[LTV Weight],3)*$AI1214))-(INDEX(Model_Scenarios[LTV Weight],3)*$AP1214)-(INDEX(Model_Scenarios[GP Weight],3)*($AS1214+$AV1214+$AY1214))</f>
        <v>1.9316802088421943</v>
      </c>
      <c r="BC1214">
        <f>INDEX(Model_Assumptions[Values],9)*((INDEX(Model_Scenarios[GR Weight],4)*$AG1214)+(INDEX(Model_Scenarios[GP Weight],4)*$AH1214)+(INDEX(Model_Scenarios[LTV Weight],4)*$AI1214))-(INDEX(Model_Scenarios[LTV Weight],4)*$AP1214)-(INDEX(Model_Scenarios[GP Weight],4)*($AS1214+$AV1214+$AY1214))</f>
        <v>1.7615827525540144</v>
      </c>
      <c r="BD1214">
        <f>INDEX(Model_Assumptions[Values],9)*((INDEX(Model_Scenarios[GR Weight],5)*$AG1214)+(INDEX(Model_Scenarios[GP Weight],5)*$AH1214)+(INDEX(Model_Scenarios[LTV Weight],5)*$AI1214))-(INDEX(Model_Scenarios[LTV Weight],5)*$AP1214)-(INDEX(Model_Scenarios[GP Weight],5)*($AS1214+$AV1214+$AY1214))</f>
        <v>1.6746434120593963</v>
      </c>
    </row>
    <row r="1215" spans="1:56" x14ac:dyDescent="0.25">
      <c r="A1215">
        <v>1214</v>
      </c>
      <c r="B1215">
        <v>25</v>
      </c>
      <c r="C1215" s="3">
        <v>14</v>
      </c>
      <c r="D1215" s="4">
        <v>0.26</v>
      </c>
      <c r="E1215" t="str">
        <v>SKU-1031</v>
      </c>
      <c r="F1215" t="str">
        <v>Raise</v>
      </c>
      <c r="G1215" t="str">
        <v>Full</v>
      </c>
      <c r="H1215">
        <v>230.34</v>
      </c>
      <c r="I1215">
        <v>74.680000000000007</v>
      </c>
      <c r="J1215">
        <v>21</v>
      </c>
      <c r="K1215">
        <v>4837.1400000000003</v>
      </c>
      <c r="L1215">
        <v>3268.86</v>
      </c>
      <c r="M1215">
        <v>0.675783624207693</v>
      </c>
      <c r="N1215">
        <v>292.05233671227234</v>
      </c>
      <c r="O1215">
        <v>711.85439753317496</v>
      </c>
      <c r="P1215">
        <v>861.21439753317463</v>
      </c>
      <c r="Q1215">
        <v>1125.247970158546</v>
      </c>
      <c r="R1215">
        <v>1000.2204179187074</v>
      </c>
      <c r="S1215">
        <v>1</v>
      </c>
      <c r="T1215">
        <f t="shared" si="414"/>
        <v>246.38520754519081</v>
      </c>
      <c r="U1215">
        <f t="shared" si="415"/>
        <v>6.9658798060218838E-2</v>
      </c>
      <c r="V1215">
        <f>IF($F1215="Reduce", INDEX(Model_Assumptions[Values], 2), INDEX(Model_Assumptions[Values], 1))</f>
        <v>-0.4</v>
      </c>
      <c r="W1215">
        <f t="shared" si="416"/>
        <v>20.414866096294162</v>
      </c>
      <c r="X1215">
        <f t="shared" si="429"/>
        <v>5029.9210201427168</v>
      </c>
      <c r="Y1215">
        <f t="shared" si="417"/>
        <v>3505.3388200714689</v>
      </c>
      <c r="Z1215">
        <f t="shared" si="418"/>
        <v>192.78102014271644</v>
      </c>
      <c r="AA1215">
        <f t="shared" si="419"/>
        <v>236.47882007146882</v>
      </c>
      <c r="AB1215">
        <f t="shared" si="430"/>
        <v>0.69689738785839028</v>
      </c>
      <c r="AC1215">
        <f t="shared" si="420"/>
        <v>2.1113763650697281E-2</v>
      </c>
      <c r="AD1215">
        <f t="shared" si="421"/>
        <v>2.1113763650697281E-2</v>
      </c>
      <c r="AE1215">
        <f t="shared" si="422"/>
        <v>0.26</v>
      </c>
      <c r="AF1215">
        <f t="shared" si="431"/>
        <v>740.16310925984351</v>
      </c>
      <c r="AG1215">
        <f t="shared" si="423"/>
        <v>0.27081524088461106</v>
      </c>
      <c r="AH1215">
        <f t="shared" si="424"/>
        <v>0.27458762968759992</v>
      </c>
      <c r="AI1215">
        <f t="shared" si="432"/>
        <v>0.74</v>
      </c>
      <c r="AJ1215">
        <f>MAX(0, $R1215 - $AA1215) * INDEX(Model_Assumptions[Values], 7)</f>
        <v>1527.4831956944772</v>
      </c>
      <c r="AK1215">
        <f>MAX(0, INDEX(Model_Assumptions[Values], 4) - $AD1215)</f>
        <v>2.8886236349302721E-2</v>
      </c>
      <c r="AL1215">
        <f>MAX(0, INDEX(Model_Assumptions[Values], 5) - $AC1215)</f>
        <v>0</v>
      </c>
      <c r="AM1215">
        <f>INDEX(Model_Assumptions[Values], 6) * MAX(0, INDEX(Model_Assumptions[Values], 3) - $AB1215)^2</f>
        <v>0</v>
      </c>
      <c r="AN1215">
        <f t="shared" si="425"/>
        <v>1163.5403307642125</v>
      </c>
      <c r="AO1215" cm="1">
        <f t="array" ref="AO1215">IFERROR(STDEV(IF($E$2:$E$2201=$E1215, $AJ$2:$AJ$2201)), 0)</f>
        <v>472.49931032407676</v>
      </c>
      <c r="AP1215">
        <f t="shared" si="433"/>
        <v>0.77025057386992668</v>
      </c>
      <c r="AQ1215">
        <f t="shared" si="426"/>
        <v>1.6566424071911633E-2</v>
      </c>
      <c r="AR1215" cm="1">
        <f t="array" ref="AR1215">IFERROR(STDEV(IF($E$2:$E$2201=$E1215, $AK$2:$AK$2201)), 0)</f>
        <v>1.6639280999047032E-2</v>
      </c>
      <c r="AS1215">
        <f t="shared" si="434"/>
        <v>0.74040532629364642</v>
      </c>
      <c r="AT1215">
        <f t="shared" si="427"/>
        <v>2.6051113983557796E-3</v>
      </c>
      <c r="AU1215" cm="1">
        <f t="array" ref="AU1215">IFERROR(STDEV(IF($E$2:$E$2201=$E1215, $AL$2:$AL$2201)), 0)</f>
        <v>5.4409093604051873E-3</v>
      </c>
      <c r="AV1215">
        <f t="shared" si="435"/>
        <v>-0.47880073454518557</v>
      </c>
      <c r="AW1215">
        <f t="shared" si="428"/>
        <v>0</v>
      </c>
      <c r="AX1215" cm="1">
        <f t="array" ref="AX1215">IFERROR(STDEV(IF($E$2:$E$2201=$E1215, $AM$2:$AM$2201)), 0)</f>
        <v>0</v>
      </c>
      <c r="AY1215">
        <f t="shared" si="436"/>
        <v>-0.47880073454518557</v>
      </c>
      <c r="AZ1215">
        <f>INDEX(Model_Assumptions[Values],9)*((INDEX(Model_Scenarios[GR Weight],1)*$AG1215)+(INDEX(Model_Scenarios[GP Weight],1)*$AH1215)+(INDEX(Model_Scenarios[LTV Weight],1)*$AI1215))-(INDEX(Model_Scenarios[LTV Weight],1)*$AP1215)-(INDEX(Model_Scenarios[GP Weight],1)*($AS1215+$AV1215+$AY1215))</f>
        <v>2.6382205904698366</v>
      </c>
      <c r="BA1215">
        <f>INDEX(Model_Assumptions[Values],9)*((INDEX(Model_Scenarios[GR Weight],2)*$AG1215)+(INDEX(Model_Scenarios[GP Weight],2)*$AH1215)+(INDEX(Model_Scenarios[LTV Weight],2)*$AI1215))-(INDEX(Model_Scenarios[LTV Weight],2)*$AP1215)-(INDEX(Model_Scenarios[GP Weight],2)*($AS1215+$AV1215+$AY1215))</f>
        <v>2.425475415894951</v>
      </c>
      <c r="BB1215">
        <f>INDEX(Model_Assumptions[Values],9)*((INDEX(Model_Scenarios[GR Weight],3)*$AG1215)+(INDEX(Model_Scenarios[GP Weight],3)*$AH1215)+(INDEX(Model_Scenarios[LTV Weight],3)*$AI1215))-(INDEX(Model_Scenarios[LTV Weight],3)*$AP1215)-(INDEX(Model_Scenarios[GP Weight],3)*($AS1215+$AV1215+$AY1215))</f>
        <v>2.0669658234899462</v>
      </c>
      <c r="BC1215">
        <f>INDEX(Model_Assumptions[Values],9)*((INDEX(Model_Scenarios[GR Weight],4)*$AG1215)+(INDEX(Model_Scenarios[GP Weight],4)*$AH1215)+(INDEX(Model_Scenarios[LTV Weight],4)*$AI1215))-(INDEX(Model_Scenarios[LTV Weight],4)*$AP1215)-(INDEX(Model_Scenarios[GP Weight],4)*($AS1215+$AV1215+$AY1215))</f>
        <v>1.9093985013192449</v>
      </c>
      <c r="BD1215">
        <f>INDEX(Model_Assumptions[Values],9)*((INDEX(Model_Scenarios[GR Weight],5)*$AG1215)+(INDEX(Model_Scenarios[GP Weight],5)*$AH1215)+(INDEX(Model_Scenarios[LTV Weight],5)*$AI1215))-(INDEX(Model_Scenarios[LTV Weight],5)*$AP1215)-(INDEX(Model_Scenarios[GP Weight],5)*($AS1215+$AV1215+$AY1215))</f>
        <v>1.877826457596228</v>
      </c>
    </row>
    <row r="1216" spans="1:56" x14ac:dyDescent="0.25">
      <c r="A1216">
        <v>1215</v>
      </c>
      <c r="B1216">
        <v>25</v>
      </c>
      <c r="C1216" s="3">
        <v>15</v>
      </c>
      <c r="D1216" s="4">
        <v>0.28000000000000003</v>
      </c>
      <c r="E1216" t="str">
        <v>SKU-1031</v>
      </c>
      <c r="F1216" t="str">
        <v>Raise</v>
      </c>
      <c r="G1216" t="str">
        <v>Full</v>
      </c>
      <c r="H1216">
        <v>230.34</v>
      </c>
      <c r="I1216">
        <v>74.680000000000007</v>
      </c>
      <c r="J1216">
        <v>21</v>
      </c>
      <c r="K1216">
        <v>4837.1400000000003</v>
      </c>
      <c r="L1216">
        <v>3268.86</v>
      </c>
      <c r="M1216">
        <v>0.675783624207693</v>
      </c>
      <c r="N1216">
        <v>292.05233671227234</v>
      </c>
      <c r="O1216">
        <v>711.85439753317496</v>
      </c>
      <c r="P1216">
        <v>861.21439753317463</v>
      </c>
      <c r="Q1216">
        <v>1125.247970158546</v>
      </c>
      <c r="R1216">
        <v>1000.2204179187074</v>
      </c>
      <c r="S1216">
        <v>1</v>
      </c>
      <c r="T1216">
        <f t="shared" si="414"/>
        <v>247.61945427943627</v>
      </c>
      <c r="U1216">
        <f t="shared" si="415"/>
        <v>7.5017167141774185E-2</v>
      </c>
      <c r="V1216">
        <f>IF($F1216="Reduce", INDEX(Model_Assumptions[Values], 2), INDEX(Model_Assumptions[Values], 1))</f>
        <v>-0.4</v>
      </c>
      <c r="W1216">
        <f t="shared" si="416"/>
        <v>20.369855796009094</v>
      </c>
      <c r="X1216">
        <f t="shared" si="429"/>
        <v>5043.9725759585835</v>
      </c>
      <c r="Y1216">
        <f t="shared" si="417"/>
        <v>3522.7517451126241</v>
      </c>
      <c r="Z1216">
        <f t="shared" si="418"/>
        <v>206.83257595858322</v>
      </c>
      <c r="AA1216">
        <f t="shared" si="419"/>
        <v>253.89174511262399</v>
      </c>
      <c r="AB1216">
        <f t="shared" si="430"/>
        <v>0.69840818760659928</v>
      </c>
      <c r="AC1216">
        <f t="shared" si="420"/>
        <v>2.2624563398906283E-2</v>
      </c>
      <c r="AD1216">
        <f t="shared" si="421"/>
        <v>2.2624563398906283E-2</v>
      </c>
      <c r="AE1216">
        <f t="shared" si="422"/>
        <v>0.28000000000000019</v>
      </c>
      <c r="AF1216">
        <f t="shared" si="431"/>
        <v>720.15870090146905</v>
      </c>
      <c r="AG1216">
        <f t="shared" si="423"/>
        <v>0.29055460874489308</v>
      </c>
      <c r="AH1216">
        <f t="shared" si="424"/>
        <v>0.29480666584286164</v>
      </c>
      <c r="AI1216">
        <f t="shared" si="432"/>
        <v>0.71999999999999975</v>
      </c>
      <c r="AJ1216">
        <f>MAX(0, $R1216 - $AA1216) * INDEX(Model_Assumptions[Values], 7)</f>
        <v>1492.6573456121669</v>
      </c>
      <c r="AK1216">
        <f>MAX(0, INDEX(Model_Assumptions[Values], 4) - $AD1216)</f>
        <v>2.7375436601093719E-2</v>
      </c>
      <c r="AL1216">
        <f>MAX(0, INDEX(Model_Assumptions[Values], 5) - $AC1216)</f>
        <v>0</v>
      </c>
      <c r="AM1216">
        <f>INDEX(Model_Assumptions[Values], 6) * MAX(0, INDEX(Model_Assumptions[Values], 3) - $AB1216)^2</f>
        <v>0</v>
      </c>
      <c r="AN1216">
        <f t="shared" si="425"/>
        <v>1163.5403307642125</v>
      </c>
      <c r="AO1216" cm="1">
        <f t="array" ref="AO1216">IFERROR(STDEV(IF($E$2:$E$2201=$E1216, $AJ$2:$AJ$2201)), 0)</f>
        <v>472.49931032407676</v>
      </c>
      <c r="AP1216">
        <f t="shared" si="433"/>
        <v>0.69654496346718542</v>
      </c>
      <c r="AQ1216">
        <f t="shared" si="426"/>
        <v>1.6566424071911633E-2</v>
      </c>
      <c r="AR1216" cm="1">
        <f t="array" ref="AR1216">IFERROR(STDEV(IF($E$2:$E$2201=$E1216, $AK$2:$AK$2201)), 0)</f>
        <v>1.6639280999047032E-2</v>
      </c>
      <c r="AS1216">
        <f t="shared" si="434"/>
        <v>0.64960814892188812</v>
      </c>
      <c r="AT1216">
        <f t="shared" si="427"/>
        <v>2.6051113983557796E-3</v>
      </c>
      <c r="AU1216" cm="1">
        <f t="array" ref="AU1216">IFERROR(STDEV(IF($E$2:$E$2201=$E1216, $AL$2:$AL$2201)), 0)</f>
        <v>5.4409093604051873E-3</v>
      </c>
      <c r="AV1216">
        <f t="shared" si="435"/>
        <v>-0.47880073454518557</v>
      </c>
      <c r="AW1216">
        <f t="shared" si="428"/>
        <v>0</v>
      </c>
      <c r="AX1216" cm="1">
        <f t="array" ref="AX1216">IFERROR(STDEV(IF($E$2:$E$2201=$E1216, $AM$2:$AM$2201)), 0)</f>
        <v>0</v>
      </c>
      <c r="AY1216">
        <f t="shared" si="436"/>
        <v>-0.47880073454518557</v>
      </c>
      <c r="AZ1216">
        <f>INDEX(Model_Assumptions[Values],9)*((INDEX(Model_Scenarios[GR Weight],1)*$AG1216)+(INDEX(Model_Scenarios[GP Weight],1)*$AH1216)+(INDEX(Model_Scenarios[LTV Weight],1)*$AI1216))-(INDEX(Model_Scenarios[LTV Weight],1)*$AP1216)-(INDEX(Model_Scenarios[GP Weight],1)*($AS1216+$AV1216+$AY1216))</f>
        <v>2.6462439985369763</v>
      </c>
      <c r="BA1216">
        <f>INDEX(Model_Assumptions[Values],9)*((INDEX(Model_Scenarios[GR Weight],2)*$AG1216)+(INDEX(Model_Scenarios[GP Weight],2)*$AH1216)+(INDEX(Model_Scenarios[LTV Weight],2)*$AI1216))-(INDEX(Model_Scenarios[LTV Weight],2)*$AP1216)-(INDEX(Model_Scenarios[GP Weight],2)*($AS1216+$AV1216+$AY1216))</f>
        <v>2.4615670601815567</v>
      </c>
      <c r="BB1216">
        <f>INDEX(Model_Assumptions[Values],9)*((INDEX(Model_Scenarios[GR Weight],3)*$AG1216)+(INDEX(Model_Scenarios[GP Weight],3)*$AH1216)+(INDEX(Model_Scenarios[LTV Weight],3)*$AI1216))-(INDEX(Model_Scenarios[LTV Weight],3)*$AP1216)-(INDEX(Model_Scenarios[GP Weight],3)*($AS1216+$AV1216+$AY1216))</f>
        <v>2.1482846028282192</v>
      </c>
      <c r="BC1216">
        <f>INDEX(Model_Assumptions[Values],9)*((INDEX(Model_Scenarios[GR Weight],4)*$AG1216)+(INDEX(Model_Scenarios[GP Weight],4)*$AH1216)+(INDEX(Model_Scenarios[LTV Weight],4)*$AI1216))-(INDEX(Model_Scenarios[LTV Weight],4)*$AP1216)-(INDEX(Model_Scenarios[GP Weight],4)*($AS1216+$AV1216+$AY1216))</f>
        <v>2.0032164035473836</v>
      </c>
      <c r="BD1216">
        <f>INDEX(Model_Assumptions[Values],9)*((INDEX(Model_Scenarios[GR Weight],5)*$AG1216)+(INDEX(Model_Scenarios[GP Weight],5)*$AH1216)+(INDEX(Model_Scenarios[LTV Weight],5)*$AI1216))-(INDEX(Model_Scenarios[LTV Weight],5)*$AP1216)-(INDEX(Model_Scenarios[GP Weight],5)*($AS1216+$AV1216+$AY1216))</f>
        <v>1.9965330250386313</v>
      </c>
    </row>
    <row r="1217" spans="1:56" x14ac:dyDescent="0.25">
      <c r="A1217">
        <v>1216</v>
      </c>
      <c r="B1217">
        <v>25</v>
      </c>
      <c r="C1217" s="3">
        <v>16</v>
      </c>
      <c r="D1217" s="4">
        <v>0.3</v>
      </c>
      <c r="E1217" t="str">
        <v>SKU-1031</v>
      </c>
      <c r="F1217" t="str">
        <v>Raise</v>
      </c>
      <c r="G1217" t="str">
        <v>Full</v>
      </c>
      <c r="H1217">
        <v>230.34</v>
      </c>
      <c r="I1217">
        <v>74.680000000000007</v>
      </c>
      <c r="J1217">
        <v>21</v>
      </c>
      <c r="K1217">
        <v>4837.1400000000003</v>
      </c>
      <c r="L1217">
        <v>3268.86</v>
      </c>
      <c r="M1217">
        <v>0.675783624207693</v>
      </c>
      <c r="N1217">
        <v>292.05233671227234</v>
      </c>
      <c r="O1217">
        <v>711.85439753317496</v>
      </c>
      <c r="P1217">
        <v>861.21439753317463</v>
      </c>
      <c r="Q1217">
        <v>1125.247970158546</v>
      </c>
      <c r="R1217">
        <v>1000.2204179187074</v>
      </c>
      <c r="S1217">
        <v>1</v>
      </c>
      <c r="T1217">
        <f t="shared" si="414"/>
        <v>248.8537010136817</v>
      </c>
      <c r="U1217">
        <f t="shared" si="415"/>
        <v>8.0375536223329408E-2</v>
      </c>
      <c r="V1217">
        <f>IF($F1217="Reduce", INDEX(Model_Assumptions[Values], 2), INDEX(Model_Assumptions[Values], 1))</f>
        <v>-0.4</v>
      </c>
      <c r="W1217">
        <f t="shared" si="416"/>
        <v>20.324845495724034</v>
      </c>
      <c r="X1217">
        <f t="shared" si="429"/>
        <v>5057.9130241421844</v>
      </c>
      <c r="Y1217">
        <f t="shared" si="417"/>
        <v>3540.0535625215134</v>
      </c>
      <c r="Z1217">
        <f t="shared" si="418"/>
        <v>220.77302414218411</v>
      </c>
      <c r="AA1217">
        <f t="shared" si="419"/>
        <v>271.19356252151329</v>
      </c>
      <c r="AB1217">
        <f t="shared" si="430"/>
        <v>0.69990400104238681</v>
      </c>
      <c r="AC1217">
        <f t="shared" si="420"/>
        <v>2.4120376834693813E-2</v>
      </c>
      <c r="AD1217">
        <f t="shared" si="421"/>
        <v>2.4120376834693813E-2</v>
      </c>
      <c r="AE1217">
        <f t="shared" si="422"/>
        <v>0.29999999999999993</v>
      </c>
      <c r="AF1217">
        <f t="shared" si="431"/>
        <v>700.15429254309527</v>
      </c>
      <c r="AG1217">
        <f t="shared" si="423"/>
        <v>0.31013789464143232</v>
      </c>
      <c r="AH1217">
        <f t="shared" si="424"/>
        <v>0.31489668925450903</v>
      </c>
      <c r="AI1217">
        <f t="shared" si="432"/>
        <v>0.70000000000000007</v>
      </c>
      <c r="AJ1217">
        <f>MAX(0, $R1217 - $AA1217) * INDEX(Model_Assumptions[Values], 7)</f>
        <v>1458.0537107943883</v>
      </c>
      <c r="AK1217">
        <f>MAX(0, INDEX(Model_Assumptions[Values], 4) - $AD1217)</f>
        <v>2.587962316530619E-2</v>
      </c>
      <c r="AL1217">
        <f>MAX(0, INDEX(Model_Assumptions[Values], 5) - $AC1217)</f>
        <v>0</v>
      </c>
      <c r="AM1217">
        <f>INDEX(Model_Assumptions[Values], 6) * MAX(0, INDEX(Model_Assumptions[Values], 3) - $AB1217)^2</f>
        <v>0</v>
      </c>
      <c r="AN1217">
        <f t="shared" si="425"/>
        <v>1163.5403307642125</v>
      </c>
      <c r="AO1217" cm="1">
        <f t="array" ref="AO1217">IFERROR(STDEV(IF($E$2:$E$2201=$E1217, $AJ$2:$AJ$2201)), 0)</f>
        <v>472.49931032407676</v>
      </c>
      <c r="AP1217">
        <f t="shared" si="433"/>
        <v>0.62330965060705712</v>
      </c>
      <c r="AQ1217">
        <f t="shared" si="426"/>
        <v>1.6566424071911633E-2</v>
      </c>
      <c r="AR1217" cm="1">
        <f t="array" ref="AR1217">IFERROR(STDEV(IF($E$2:$E$2201=$E1217, $AK$2:$AK$2201)), 0)</f>
        <v>1.6639280999047032E-2</v>
      </c>
      <c r="AS1217">
        <f t="shared" si="434"/>
        <v>0.5597116302037296</v>
      </c>
      <c r="AT1217">
        <f t="shared" si="427"/>
        <v>2.6051113983557796E-3</v>
      </c>
      <c r="AU1217" cm="1">
        <f t="array" ref="AU1217">IFERROR(STDEV(IF($E$2:$E$2201=$E1217, $AL$2:$AL$2201)), 0)</f>
        <v>5.4409093604051873E-3</v>
      </c>
      <c r="AV1217">
        <f t="shared" si="435"/>
        <v>-0.47880073454518557</v>
      </c>
      <c r="AW1217">
        <f t="shared" si="428"/>
        <v>0</v>
      </c>
      <c r="AX1217" cm="1">
        <f t="array" ref="AX1217">IFERROR(STDEV(IF($E$2:$E$2201=$E1217, $AM$2:$AM$2201)), 0)</f>
        <v>0</v>
      </c>
      <c r="AY1217">
        <f t="shared" si="436"/>
        <v>-0.47880073454518557</v>
      </c>
      <c r="AZ1217">
        <f>INDEX(Model_Assumptions[Values],9)*((INDEX(Model_Scenarios[GR Weight],1)*$AG1217)+(INDEX(Model_Scenarios[GP Weight],1)*$AH1217)+(INDEX(Model_Scenarios[LTV Weight],1)*$AI1217))-(INDEX(Model_Scenarios[LTV Weight],1)*$AP1217)-(INDEX(Model_Scenarios[GP Weight],1)*($AS1217+$AV1217+$AY1217))</f>
        <v>2.6536585553509893</v>
      </c>
      <c r="BA1217">
        <f>INDEX(Model_Assumptions[Values],9)*((INDEX(Model_Scenarios[GR Weight],2)*$AG1217)+(INDEX(Model_Scenarios[GP Weight],2)*$AH1217)+(INDEX(Model_Scenarios[LTV Weight],2)*$AI1217))-(INDEX(Model_Scenarios[LTV Weight],2)*$AP1217)-(INDEX(Model_Scenarios[GP Weight],2)*($AS1217+$AV1217+$AY1217))</f>
        <v>2.4969268051183251</v>
      </c>
      <c r="BB1217">
        <f>INDEX(Model_Assumptions[Values],9)*((INDEX(Model_Scenarios[GR Weight],3)*$AG1217)+(INDEX(Model_Scenarios[GP Weight],3)*$AH1217)+(INDEX(Model_Scenarios[LTV Weight],3)*$AI1217))-(INDEX(Model_Scenarios[LTV Weight],3)*$AP1217)-(INDEX(Model_Scenarios[GP Weight],3)*($AS1217+$AV1217+$AY1217))</f>
        <v>2.2286791578646827</v>
      </c>
      <c r="BC1217">
        <f>INDEX(Model_Assumptions[Values],9)*((INDEX(Model_Scenarios[GR Weight],4)*$AG1217)+(INDEX(Model_Scenarios[GP Weight],4)*$AH1217)+(INDEX(Model_Scenarios[LTV Weight],4)*$AI1217))-(INDEX(Model_Scenarios[LTV Weight],4)*$AP1217)-(INDEX(Model_Scenarios[GP Weight],4)*($AS1217+$AV1217+$AY1217))</f>
        <v>2.096079070246105</v>
      </c>
      <c r="BD1217">
        <f>INDEX(Model_Assumptions[Values],9)*((INDEX(Model_Scenarios[GR Weight],5)*$AG1217)+(INDEX(Model_Scenarios[GP Weight],5)*$AH1217)+(INDEX(Model_Scenarios[LTV Weight],5)*$AI1217))-(INDEX(Model_Scenarios[LTV Weight],5)*$AP1217)-(INDEX(Model_Scenarios[GP Weight],5)*($AS1217+$AV1217+$AY1217))</f>
        <v>2.1141157888272208</v>
      </c>
    </row>
    <row r="1218" spans="1:56" x14ac:dyDescent="0.25">
      <c r="A1218">
        <v>1217</v>
      </c>
      <c r="B1218">
        <v>25</v>
      </c>
      <c r="C1218" s="3">
        <v>17</v>
      </c>
      <c r="D1218" s="4">
        <v>0.32</v>
      </c>
      <c r="E1218" t="str">
        <v>SKU-1031</v>
      </c>
      <c r="F1218" t="str">
        <v>Raise</v>
      </c>
      <c r="G1218" t="str">
        <v>Full</v>
      </c>
      <c r="H1218">
        <v>230.34</v>
      </c>
      <c r="I1218">
        <v>74.680000000000007</v>
      </c>
      <c r="J1218">
        <v>21</v>
      </c>
      <c r="K1218">
        <v>4837.1400000000003</v>
      </c>
      <c r="L1218">
        <v>3268.86</v>
      </c>
      <c r="M1218">
        <v>0.675783624207693</v>
      </c>
      <c r="N1218">
        <v>292.05233671227234</v>
      </c>
      <c r="O1218">
        <v>711.85439753317496</v>
      </c>
      <c r="P1218">
        <v>861.21439753317463</v>
      </c>
      <c r="Q1218">
        <v>1125.247970158546</v>
      </c>
      <c r="R1218">
        <v>1000.2204179187074</v>
      </c>
      <c r="S1218">
        <v>1</v>
      </c>
      <c r="T1218">
        <f t="shared" ref="T1218:T1281" si="437">$H1218 + MIN($D1218, $S1218) * ($N1218 - $H1218)</f>
        <v>250.08794774792716</v>
      </c>
      <c r="U1218">
        <f t="shared" ref="U1218:U1281" si="438">IFERROR(($T1218-$H1218)/$H1218, 0)</f>
        <v>8.5733905304884769E-2</v>
      </c>
      <c r="V1218">
        <f>IF($F1218="Reduce", INDEX(Model_Assumptions[Values], 2), INDEX(Model_Assumptions[Values], 1))</f>
        <v>-0.4</v>
      </c>
      <c r="W1218">
        <f t="shared" ref="W1218:W1281" si="439">$J1218 * (1 + ($U1218 * $V1218))</f>
        <v>20.279835195438967</v>
      </c>
      <c r="X1218">
        <f t="shared" si="429"/>
        <v>5071.7423646935149</v>
      </c>
      <c r="Y1218">
        <f t="shared" ref="Y1218:Y1281" si="440">$X1218-($W1218*$I1218)</f>
        <v>3557.2442722981327</v>
      </c>
      <c r="Z1218">
        <f t="shared" ref="Z1218:Z1281" si="441">$X1218-$K1218</f>
        <v>234.60236469351457</v>
      </c>
      <c r="AA1218">
        <f t="shared" ref="AA1218:AA1281" si="442">$Y1218-$L1218</f>
        <v>288.3842722981326</v>
      </c>
      <c r="AB1218">
        <f t="shared" si="430"/>
        <v>0.70138505004938212</v>
      </c>
      <c r="AC1218">
        <f t="shared" ref="AC1218:AC1281" si="443">$AB1218-$M1218</f>
        <v>2.5601425841689118E-2</v>
      </c>
      <c r="AD1218">
        <f t="shared" ref="AD1218:AD1281" si="444">IFERROR(($X1218-($W1218*$I1218))/$X1218, 0) - IFERROR(($K1218-($J1218*$I1218))/$K1218, 0)</f>
        <v>2.5601425841689118E-2</v>
      </c>
      <c r="AE1218">
        <f t="shared" ref="AE1218:AE1281" si="445">IFERROR(($T1218-$H1218)/($N1218-$H1218), 0)</f>
        <v>0.32000000000000017</v>
      </c>
      <c r="AF1218">
        <f t="shared" si="431"/>
        <v>680.14988418472092</v>
      </c>
      <c r="AG1218">
        <f t="shared" ref="AG1218:AG1281" si="446">IFERROR($Z1218/$O1218, 0)</f>
        <v>0.3295650985742225</v>
      </c>
      <c r="AH1218">
        <f t="shared" ref="AH1218:AH1281" si="447">IFERROR($AA1218/$P1218, 0)</f>
        <v>0.33485769992253739</v>
      </c>
      <c r="AI1218">
        <f t="shared" si="432"/>
        <v>0.67999999999999983</v>
      </c>
      <c r="AJ1218">
        <f>MAX(0, $R1218 - $AA1218) * INDEX(Model_Assumptions[Values], 7)</f>
        <v>1423.6722912411497</v>
      </c>
      <c r="AK1218">
        <f>MAX(0, INDEX(Model_Assumptions[Values], 4) - $AD1218)</f>
        <v>2.4398574158310884E-2</v>
      </c>
      <c r="AL1218">
        <f>MAX(0, INDEX(Model_Assumptions[Values], 5) - $AC1218)</f>
        <v>0</v>
      </c>
      <c r="AM1218">
        <f>INDEX(Model_Assumptions[Values], 6) * MAX(0, INDEX(Model_Assumptions[Values], 3) - $AB1218)^2</f>
        <v>0</v>
      </c>
      <c r="AN1218">
        <f t="shared" ref="AN1218:AN1281" si="448">AVERAGEIF($E$2:$E$2201, $E1218, $AJ$2:$AJ$2201)</f>
        <v>1163.5403307642125</v>
      </c>
      <c r="AO1218" cm="1">
        <f t="array" ref="AO1218">IFERROR(STDEV(IF($E$2:$E$2201=$E1218, $AJ$2:$AJ$2201)), 0)</f>
        <v>472.49931032407676</v>
      </c>
      <c r="AP1218">
        <f t="shared" si="433"/>
        <v>0.55054463528955933</v>
      </c>
      <c r="AQ1218">
        <f t="shared" ref="AQ1218:AQ1281" si="449">AVERAGEIF($E$2:$E$2201, $E1218, $AK$2:$AK$2201)</f>
        <v>1.6566424071911633E-2</v>
      </c>
      <c r="AR1218" cm="1">
        <f t="array" ref="AR1218">IFERROR(STDEV(IF($E$2:$E$2201=$E1218, $AK$2:$AK$2201)), 0)</f>
        <v>1.6639280999047032E-2</v>
      </c>
      <c r="AS1218">
        <f t="shared" si="434"/>
        <v>0.47070243521026034</v>
      </c>
      <c r="AT1218">
        <f t="shared" ref="AT1218:AT1281" si="450">AVERAGEIF($E$2:$E$2201, $E1218, $AL$2:$AL$2201)</f>
        <v>2.6051113983557796E-3</v>
      </c>
      <c r="AU1218" cm="1">
        <f t="array" ref="AU1218">IFERROR(STDEV(IF($E$2:$E$2201=$E1218, $AL$2:$AL$2201)), 0)</f>
        <v>5.4409093604051873E-3</v>
      </c>
      <c r="AV1218">
        <f t="shared" si="435"/>
        <v>-0.47880073454518557</v>
      </c>
      <c r="AW1218">
        <f t="shared" ref="AW1218:AW1281" si="451">AVERAGEIF($E$2:$E$2201, $E1218, $AM$2:$AM$2201)</f>
        <v>0</v>
      </c>
      <c r="AX1218" cm="1">
        <f t="array" ref="AX1218">IFERROR(STDEV(IF($E$2:$E$2201=$E1218, $AM$2:$AM$2201)), 0)</f>
        <v>0</v>
      </c>
      <c r="AY1218">
        <f t="shared" si="436"/>
        <v>-0.47880073454518557</v>
      </c>
      <c r="AZ1218">
        <f>INDEX(Model_Assumptions[Values],9)*((INDEX(Model_Scenarios[GR Weight],1)*$AG1218)+(INDEX(Model_Scenarios[GP Weight],1)*$AH1218)+(INDEX(Model_Scenarios[LTV Weight],1)*$AI1218))-(INDEX(Model_Scenarios[LTV Weight],1)*$AP1218)-(INDEX(Model_Scenarios[GP Weight],1)*($AS1218+$AV1218+$AY1218))</f>
        <v>2.6604655944047431</v>
      </c>
      <c r="BA1218">
        <f>INDEX(Model_Assumptions[Values],9)*((INDEX(Model_Scenarios[GR Weight],2)*$AG1218)+(INDEX(Model_Scenarios[GP Weight],2)*$AH1218)+(INDEX(Model_Scenarios[LTV Weight],2)*$AI1218))-(INDEX(Model_Scenarios[LTV Weight],2)*$AP1218)-(INDEX(Model_Scenarios[GP Weight],2)*($AS1218+$AV1218+$AY1218))</f>
        <v>2.5315573176910124</v>
      </c>
      <c r="BB1218">
        <f>INDEX(Model_Assumptions[Values],9)*((INDEX(Model_Scenarios[GR Weight],3)*$AG1218)+(INDEX(Model_Scenarios[GP Weight],3)*$AH1218)+(INDEX(Model_Scenarios[LTV Weight],3)*$AI1218))-(INDEX(Model_Scenarios[LTV Weight],3)*$AP1218)-(INDEX(Model_Scenarios[GP Weight],3)*($AS1218+$AV1218+$AY1218))</f>
        <v>2.3081541558244334</v>
      </c>
      <c r="BC1218">
        <f>INDEX(Model_Assumptions[Values],9)*((INDEX(Model_Scenarios[GR Weight],4)*$AG1218)+(INDEX(Model_Scenarios[GP Weight],4)*$AH1218)+(INDEX(Model_Scenarios[LTV Weight],4)*$AI1218))-(INDEX(Model_Scenarios[LTV Weight],4)*$AP1218)-(INDEX(Model_Scenarios[GP Weight],4)*($AS1218+$AV1218+$AY1218))</f>
        <v>2.1879911686405005</v>
      </c>
      <c r="BD1218">
        <f>INDEX(Model_Assumptions[Values],9)*((INDEX(Model_Scenarios[GR Weight],5)*$AG1218)+(INDEX(Model_Scenarios[GP Weight],5)*$AH1218)+(INDEX(Model_Scenarios[LTV Weight],5)*$AI1218))-(INDEX(Model_Scenarios[LTV Weight],5)*$AP1218)-(INDEX(Model_Scenarios[GP Weight],5)*($AS1218+$AV1218+$AY1218))</f>
        <v>2.2305820831728713</v>
      </c>
    </row>
    <row r="1219" spans="1:56" x14ac:dyDescent="0.25">
      <c r="A1219">
        <v>1218</v>
      </c>
      <c r="B1219">
        <v>25</v>
      </c>
      <c r="C1219" s="3">
        <v>18</v>
      </c>
      <c r="D1219" s="4">
        <v>0.34</v>
      </c>
      <c r="E1219" t="str">
        <v>SKU-1031</v>
      </c>
      <c r="F1219" t="str">
        <v>Raise</v>
      </c>
      <c r="G1219" t="str">
        <v>Full</v>
      </c>
      <c r="H1219">
        <v>230.34</v>
      </c>
      <c r="I1219">
        <v>74.680000000000007</v>
      </c>
      <c r="J1219">
        <v>21</v>
      </c>
      <c r="K1219">
        <v>4837.1400000000003</v>
      </c>
      <c r="L1219">
        <v>3268.86</v>
      </c>
      <c r="M1219">
        <v>0.675783624207693</v>
      </c>
      <c r="N1219">
        <v>292.05233671227234</v>
      </c>
      <c r="O1219">
        <v>711.85439753317496</v>
      </c>
      <c r="P1219">
        <v>861.21439753317463</v>
      </c>
      <c r="Q1219">
        <v>1125.247970158546</v>
      </c>
      <c r="R1219">
        <v>1000.2204179187074</v>
      </c>
      <c r="S1219">
        <v>1</v>
      </c>
      <c r="T1219">
        <f t="shared" si="437"/>
        <v>251.32219448217259</v>
      </c>
      <c r="U1219">
        <f t="shared" si="438"/>
        <v>9.1092274386439992E-2</v>
      </c>
      <c r="V1219">
        <f>IF($F1219="Reduce", INDEX(Model_Assumptions[Values], 2), INDEX(Model_Assumptions[Values], 1))</f>
        <v>-0.4</v>
      </c>
      <c r="W1219">
        <f t="shared" si="439"/>
        <v>20.234824895153903</v>
      </c>
      <c r="X1219">
        <f t="shared" ref="X1219:X1282" si="452">$W1219*$T1219</f>
        <v>5085.4605976125767</v>
      </c>
      <c r="Y1219">
        <f t="shared" si="440"/>
        <v>3574.3238744424834</v>
      </c>
      <c r="Z1219">
        <f t="shared" si="441"/>
        <v>248.32059761257642</v>
      </c>
      <c r="AA1219">
        <f t="shared" si="442"/>
        <v>305.4638744424833</v>
      </c>
      <c r="AB1219">
        <f t="shared" ref="AB1219:AB1282" si="453">IFERROR($Y1219/$X1219,0)</f>
        <v>0.70285155215252038</v>
      </c>
      <c r="AC1219">
        <f t="shared" si="443"/>
        <v>2.7067927944827375E-2</v>
      </c>
      <c r="AD1219">
        <f t="shared" si="444"/>
        <v>2.7067927944827375E-2</v>
      </c>
      <c r="AE1219">
        <f t="shared" si="445"/>
        <v>0.33999999999999991</v>
      </c>
      <c r="AF1219">
        <f t="shared" ref="AF1219:AF1282" si="454">$R1219 * (1 - $AE1219)</f>
        <v>660.14547582634702</v>
      </c>
      <c r="AG1219">
        <f t="shared" si="446"/>
        <v>0.34883622054326607</v>
      </c>
      <c r="AH1219">
        <f t="shared" si="447"/>
        <v>0.35468969784694826</v>
      </c>
      <c r="AI1219">
        <f t="shared" ref="AI1219:AI1282" si="455">IFERROR($AF1219/$R1219, 0)</f>
        <v>0.66000000000000014</v>
      </c>
      <c r="AJ1219">
        <f>MAX(0, $R1219 - $AA1219) * INDEX(Model_Assumptions[Values], 7)</f>
        <v>1389.5130869524482</v>
      </c>
      <c r="AK1219">
        <f>MAX(0, INDEX(Model_Assumptions[Values], 4) - $AD1219)</f>
        <v>2.2932072055172628E-2</v>
      </c>
      <c r="AL1219">
        <f>MAX(0, INDEX(Model_Assumptions[Values], 5) - $AC1219)</f>
        <v>0</v>
      </c>
      <c r="AM1219">
        <f>INDEX(Model_Assumptions[Values], 6) * MAX(0, INDEX(Model_Assumptions[Values], 3) - $AB1219)^2</f>
        <v>0</v>
      </c>
      <c r="AN1219">
        <f t="shared" si="448"/>
        <v>1163.5403307642125</v>
      </c>
      <c r="AO1219" cm="1">
        <f t="array" ref="AO1219">IFERROR(STDEV(IF($E$2:$E$2201=$E1219, $AJ$2:$AJ$2201)), 0)</f>
        <v>472.49931032407676</v>
      </c>
      <c r="AP1219">
        <f t="shared" ref="AP1219:AP1282" si="456">IF($AO1219=0, 0, ($AJ1219-$AN1219)/$AO1219)</f>
        <v>0.47824991751468598</v>
      </c>
      <c r="AQ1219">
        <f t="shared" si="449"/>
        <v>1.6566424071911633E-2</v>
      </c>
      <c r="AR1219" cm="1">
        <f t="array" ref="AR1219">IFERROR(STDEV(IF($E$2:$E$2201=$E1219, $AK$2:$AK$2201)), 0)</f>
        <v>1.6639280999047032E-2</v>
      </c>
      <c r="AS1219">
        <f t="shared" ref="AS1219:AS1282" si="457">IF($AR1219=0, 0, ($AK1219-$AQ1219)/$AR1219)</f>
        <v>0.38256749096463782</v>
      </c>
      <c r="AT1219">
        <f t="shared" si="450"/>
        <v>2.6051113983557796E-3</v>
      </c>
      <c r="AU1219" cm="1">
        <f t="array" ref="AU1219">IFERROR(STDEV(IF($E$2:$E$2201=$E1219, $AL$2:$AL$2201)), 0)</f>
        <v>5.4409093604051873E-3</v>
      </c>
      <c r="AV1219">
        <f t="shared" ref="AV1219:AV1282" si="458">IF($AU1219=0, 0, ($AL1219-$AT1219)/$AU1219)</f>
        <v>-0.47880073454518557</v>
      </c>
      <c r="AW1219">
        <f t="shared" si="451"/>
        <v>0</v>
      </c>
      <c r="AX1219" cm="1">
        <f t="array" ref="AX1219">IFERROR(STDEV(IF($E$2:$E$2201=$E1219, $AM$2:$AM$2201)), 0)</f>
        <v>0</v>
      </c>
      <c r="AY1219">
        <f t="shared" ref="AY1219:AY1282" si="459">IF($AU1219=0, 0, ($AL1219-$AT1219)/$AU1219)</f>
        <v>-0.47880073454518557</v>
      </c>
      <c r="AZ1219">
        <f>INDEX(Model_Assumptions[Values],9)*((INDEX(Model_Scenarios[GR Weight],1)*$AG1219)+(INDEX(Model_Scenarios[GP Weight],1)*$AH1219)+(INDEX(Model_Scenarios[LTV Weight],1)*$AI1219))-(INDEX(Model_Scenarios[LTV Weight],1)*$AP1219)-(INDEX(Model_Scenarios[GP Weight],1)*($AS1219+$AV1219+$AY1219))</f>
        <v>2.6666664229959323</v>
      </c>
      <c r="BA1219">
        <f>INDEX(Model_Assumptions[Values],9)*((INDEX(Model_Scenarios[GR Weight],2)*$AG1219)+(INDEX(Model_Scenarios[GP Weight],2)*$AH1219)+(INDEX(Model_Scenarios[LTV Weight],2)*$AI1219))-(INDEX(Model_Scenarios[LTV Weight],2)*$AP1219)-(INDEX(Model_Scenarios[GP Weight],2)*($AS1219+$AV1219+$AY1219))</f>
        <v>2.5654612124949994</v>
      </c>
      <c r="BB1219">
        <f>INDEX(Model_Assumptions[Values],9)*((INDEX(Model_Scenarios[GR Weight],3)*$AG1219)+(INDEX(Model_Scenarios[GP Weight],3)*$AH1219)+(INDEX(Model_Scenarios[LTV Weight],3)*$AI1219))-(INDEX(Model_Scenarios[LTV Weight],3)*$AP1219)-(INDEX(Model_Scenarios[GP Weight],3)*($AS1219+$AV1219+$AY1219))</f>
        <v>2.3867141722493748</v>
      </c>
      <c r="BC1219">
        <f>INDEX(Model_Assumptions[Values],9)*((INDEX(Model_Scenarios[GR Weight],4)*$AG1219)+(INDEX(Model_Scenarios[GP Weight],4)*$AH1219)+(INDEX(Model_Scenarios[LTV Weight],4)*$AI1219))-(INDEX(Model_Scenarios[LTV Weight],4)*$AP1219)-(INDEX(Model_Scenarios[GP Weight],4)*($AS1219+$AV1219+$AY1219))</f>
        <v>2.2789572742724764</v>
      </c>
      <c r="BD1219">
        <f>INDEX(Model_Assumptions[Values],9)*((INDEX(Model_Scenarios[GR Weight],5)*$AG1219)+(INDEX(Model_Scenarios[GP Weight],5)*$AH1219)+(INDEX(Model_Scenarios[LTV Weight],5)*$AI1219))-(INDEX(Model_Scenarios[LTV Weight],5)*$AP1219)-(INDEX(Model_Scenarios[GP Weight],5)*($AS1219+$AV1219+$AY1219))</f>
        <v>2.3459390982128556</v>
      </c>
    </row>
    <row r="1220" spans="1:56" x14ac:dyDescent="0.25">
      <c r="A1220">
        <v>1219</v>
      </c>
      <c r="B1220">
        <v>25</v>
      </c>
      <c r="C1220" s="3">
        <v>19</v>
      </c>
      <c r="D1220" s="4">
        <v>0.36</v>
      </c>
      <c r="E1220" t="str">
        <v>SKU-1031</v>
      </c>
      <c r="F1220" t="str">
        <v>Raise</v>
      </c>
      <c r="G1220" t="str">
        <v>Full</v>
      </c>
      <c r="H1220">
        <v>230.34</v>
      </c>
      <c r="I1220">
        <v>74.680000000000007</v>
      </c>
      <c r="J1220">
        <v>21</v>
      </c>
      <c r="K1220">
        <v>4837.1400000000003</v>
      </c>
      <c r="L1220">
        <v>3268.86</v>
      </c>
      <c r="M1220">
        <v>0.675783624207693</v>
      </c>
      <c r="N1220">
        <v>292.05233671227234</v>
      </c>
      <c r="O1220">
        <v>711.85439753317496</v>
      </c>
      <c r="P1220">
        <v>861.21439753317463</v>
      </c>
      <c r="Q1220">
        <v>1125.247970158546</v>
      </c>
      <c r="R1220">
        <v>1000.2204179187074</v>
      </c>
      <c r="S1220">
        <v>1</v>
      </c>
      <c r="T1220">
        <f t="shared" si="437"/>
        <v>252.55644121641805</v>
      </c>
      <c r="U1220">
        <f t="shared" si="438"/>
        <v>9.6450643467995339E-2</v>
      </c>
      <c r="V1220">
        <f>IF($F1220="Reduce", INDEX(Model_Assumptions[Values], 2), INDEX(Model_Assumptions[Values], 1))</f>
        <v>-0.4</v>
      </c>
      <c r="W1220">
        <f t="shared" si="439"/>
        <v>20.189814594868839</v>
      </c>
      <c r="X1220">
        <f t="shared" si="452"/>
        <v>5099.0677228993709</v>
      </c>
      <c r="Y1220">
        <f t="shared" si="440"/>
        <v>3591.292368954566</v>
      </c>
      <c r="Z1220">
        <f t="shared" si="441"/>
        <v>261.92772289937056</v>
      </c>
      <c r="AA1220">
        <f t="shared" si="442"/>
        <v>322.43236895456585</v>
      </c>
      <c r="AB1220">
        <f t="shared" si="453"/>
        <v>0.70430372062454749</v>
      </c>
      <c r="AC1220">
        <f t="shared" si="443"/>
        <v>2.852009641685449E-2</v>
      </c>
      <c r="AD1220">
        <f t="shared" si="444"/>
        <v>2.852009641685449E-2</v>
      </c>
      <c r="AE1220">
        <f t="shared" si="445"/>
        <v>0.36000000000000015</v>
      </c>
      <c r="AF1220">
        <f t="shared" si="454"/>
        <v>640.14106746797268</v>
      </c>
      <c r="AG1220">
        <f t="shared" si="446"/>
        <v>0.36795126054856436</v>
      </c>
      <c r="AH1220">
        <f t="shared" si="447"/>
        <v>0.37439268302774226</v>
      </c>
      <c r="AI1220">
        <f t="shared" si="455"/>
        <v>0.6399999999999999</v>
      </c>
      <c r="AJ1220">
        <f>MAX(0, $R1220 - $AA1220) * INDEX(Model_Assumptions[Values], 7)</f>
        <v>1355.5760979282832</v>
      </c>
      <c r="AK1220">
        <f>MAX(0, INDEX(Model_Assumptions[Values], 4) - $AD1220)</f>
        <v>2.1479903583145513E-2</v>
      </c>
      <c r="AL1220">
        <f>MAX(0, INDEX(Model_Assumptions[Values], 5) - $AC1220)</f>
        <v>0</v>
      </c>
      <c r="AM1220">
        <f>INDEX(Model_Assumptions[Values], 6) * MAX(0, INDEX(Model_Assumptions[Values], 3) - $AB1220)^2</f>
        <v>0</v>
      </c>
      <c r="AN1220">
        <f t="shared" si="448"/>
        <v>1163.5403307642125</v>
      </c>
      <c r="AO1220" cm="1">
        <f t="array" ref="AO1220">IFERROR(STDEV(IF($E$2:$E$2201=$E1220, $AJ$2:$AJ$2201)), 0)</f>
        <v>472.49931032407676</v>
      </c>
      <c r="AP1220">
        <f t="shared" si="456"/>
        <v>0.40642549728243538</v>
      </c>
      <c r="AQ1220">
        <f t="shared" si="449"/>
        <v>1.6566424071911633E-2</v>
      </c>
      <c r="AR1220" cm="1">
        <f t="array" ref="AR1220">IFERROR(STDEV(IF($E$2:$E$2201=$E1220, $AK$2:$AK$2201)), 0)</f>
        <v>1.6639280999047032E-2</v>
      </c>
      <c r="AS1220">
        <f t="shared" si="457"/>
        <v>0.29529398004128216</v>
      </c>
      <c r="AT1220">
        <f t="shared" si="450"/>
        <v>2.6051113983557796E-3</v>
      </c>
      <c r="AU1220" cm="1">
        <f t="array" ref="AU1220">IFERROR(STDEV(IF($E$2:$E$2201=$E1220, $AL$2:$AL$2201)), 0)</f>
        <v>5.4409093604051873E-3</v>
      </c>
      <c r="AV1220">
        <f t="shared" si="458"/>
        <v>-0.47880073454518557</v>
      </c>
      <c r="AW1220">
        <f t="shared" si="451"/>
        <v>0</v>
      </c>
      <c r="AX1220" cm="1">
        <f t="array" ref="AX1220">IFERROR(STDEV(IF($E$2:$E$2201=$E1220, $AM$2:$AM$2201)), 0)</f>
        <v>0</v>
      </c>
      <c r="AY1220">
        <f t="shared" si="459"/>
        <v>-0.47880073454518557</v>
      </c>
      <c r="AZ1220">
        <f>INDEX(Model_Assumptions[Values],9)*((INDEX(Model_Scenarios[GR Weight],1)*$AG1220)+(INDEX(Model_Scenarios[GP Weight],1)*$AH1220)+(INDEX(Model_Scenarios[LTV Weight],1)*$AI1220))-(INDEX(Model_Scenarios[LTV Weight],1)*$AP1220)-(INDEX(Model_Scenarios[GP Weight],1)*($AS1220+$AV1220+$AY1220))</f>
        <v>2.6722623228671134</v>
      </c>
      <c r="BA1220">
        <f>INDEX(Model_Assumptions[Values],9)*((INDEX(Model_Scenarios[GR Weight],2)*$AG1220)+(INDEX(Model_Scenarios[GP Weight],2)*$AH1220)+(INDEX(Model_Scenarios[LTV Weight],2)*$AI1220))-(INDEX(Model_Scenarios[LTV Weight],2)*$AP1220)-(INDEX(Model_Scenarios[GP Weight],2)*($AS1220+$AV1220+$AY1220))</f>
        <v>2.5986410530154003</v>
      </c>
      <c r="BB1220">
        <f>INDEX(Model_Assumptions[Values],9)*((INDEX(Model_Scenarios[GR Weight],3)*$AG1220)+(INDEX(Model_Scenarios[GP Weight],3)*$AH1220)+(INDEX(Model_Scenarios[LTV Weight],3)*$AI1220))-(INDEX(Model_Scenarios[LTV Weight],3)*$AP1220)-(INDEX(Model_Scenarios[GP Weight],3)*($AS1220+$AV1220+$AY1220))</f>
        <v>2.4643636932384609</v>
      </c>
      <c r="BC1220">
        <f>INDEX(Model_Assumptions[Values],9)*((INDEX(Model_Scenarios[GR Weight],4)*$AG1220)+(INDEX(Model_Scenarios[GP Weight],4)*$AH1220)+(INDEX(Model_Scenarios[LTV Weight],4)*$AI1220))-(INDEX(Model_Scenarios[LTV Weight],4)*$AP1220)-(INDEX(Model_Scenarios[GP Weight],4)*($AS1220+$AV1220+$AY1220))</f>
        <v>2.3689818732409864</v>
      </c>
      <c r="BD1220">
        <f>INDEX(Model_Assumptions[Values],9)*((INDEX(Model_Scenarios[GR Weight],5)*$AG1220)+(INDEX(Model_Scenarios[GP Weight],5)*$AH1220)+(INDEX(Model_Scenarios[LTV Weight],5)*$AI1220))-(INDEX(Model_Scenarios[LTV Weight],5)*$AP1220)-(INDEX(Model_Scenarios[GP Weight],5)*($AS1220+$AV1220+$AY1220))</f>
        <v>2.4601938835312458</v>
      </c>
    </row>
    <row r="1221" spans="1:56" x14ac:dyDescent="0.25">
      <c r="A1221">
        <v>1220</v>
      </c>
      <c r="B1221">
        <v>25</v>
      </c>
      <c r="C1221" s="3">
        <v>20</v>
      </c>
      <c r="D1221" s="4">
        <v>0.38</v>
      </c>
      <c r="E1221" t="str">
        <v>SKU-1031</v>
      </c>
      <c r="F1221" t="str">
        <v>Raise</v>
      </c>
      <c r="G1221" t="str">
        <v>Full</v>
      </c>
      <c r="H1221">
        <v>230.34</v>
      </c>
      <c r="I1221">
        <v>74.680000000000007</v>
      </c>
      <c r="J1221">
        <v>21</v>
      </c>
      <c r="K1221">
        <v>4837.1400000000003</v>
      </c>
      <c r="L1221">
        <v>3268.86</v>
      </c>
      <c r="M1221">
        <v>0.675783624207693</v>
      </c>
      <c r="N1221">
        <v>292.05233671227234</v>
      </c>
      <c r="O1221">
        <v>711.85439753317496</v>
      </c>
      <c r="P1221">
        <v>861.21439753317463</v>
      </c>
      <c r="Q1221">
        <v>1125.247970158546</v>
      </c>
      <c r="R1221">
        <v>1000.2204179187074</v>
      </c>
      <c r="S1221">
        <v>1</v>
      </c>
      <c r="T1221">
        <f t="shared" si="437"/>
        <v>253.79068795066348</v>
      </c>
      <c r="U1221">
        <f t="shared" si="438"/>
        <v>0.10180901254955058</v>
      </c>
      <c r="V1221">
        <f>IF($F1221="Reduce", INDEX(Model_Assumptions[Values], 2), INDEX(Model_Assumptions[Values], 1))</f>
        <v>-0.4</v>
      </c>
      <c r="W1221">
        <f t="shared" si="439"/>
        <v>20.144804294583775</v>
      </c>
      <c r="X1221">
        <f t="shared" si="452"/>
        <v>5112.5637405538964</v>
      </c>
      <c r="Y1221">
        <f t="shared" si="440"/>
        <v>3608.1497558343799</v>
      </c>
      <c r="Z1221">
        <f t="shared" si="441"/>
        <v>275.4237405538961</v>
      </c>
      <c r="AA1221">
        <f t="shared" si="442"/>
        <v>339.28975583437978</v>
      </c>
      <c r="AB1221">
        <f t="shared" si="453"/>
        <v>0.70574176458941751</v>
      </c>
      <c r="AC1221">
        <f t="shared" si="443"/>
        <v>2.9958140381724507E-2</v>
      </c>
      <c r="AD1221">
        <f t="shared" si="444"/>
        <v>2.9958140381724507E-2</v>
      </c>
      <c r="AE1221">
        <f t="shared" si="445"/>
        <v>0.37999999999999989</v>
      </c>
      <c r="AF1221">
        <f t="shared" si="454"/>
        <v>620.13665910959867</v>
      </c>
      <c r="AG1221">
        <f t="shared" si="446"/>
        <v>0.38691021859011604</v>
      </c>
      <c r="AH1221">
        <f t="shared" si="447"/>
        <v>0.39396665546491871</v>
      </c>
      <c r="AI1221">
        <f t="shared" si="455"/>
        <v>0.62000000000000011</v>
      </c>
      <c r="AJ1221">
        <f>MAX(0, $R1221 - $AA1221) * INDEX(Model_Assumptions[Values], 7)</f>
        <v>1321.8613241686553</v>
      </c>
      <c r="AK1221">
        <f>MAX(0, INDEX(Model_Assumptions[Values], 4) - $AD1221)</f>
        <v>2.0041859618275495E-2</v>
      </c>
      <c r="AL1221">
        <f>MAX(0, INDEX(Model_Assumptions[Values], 5) - $AC1221)</f>
        <v>0</v>
      </c>
      <c r="AM1221">
        <f>INDEX(Model_Assumptions[Values], 6) * MAX(0, INDEX(Model_Assumptions[Values], 3) - $AB1221)^2</f>
        <v>0</v>
      </c>
      <c r="AN1221">
        <f t="shared" si="448"/>
        <v>1163.5403307642125</v>
      </c>
      <c r="AO1221" cm="1">
        <f t="array" ref="AO1221">IFERROR(STDEV(IF($E$2:$E$2201=$E1221, $AJ$2:$AJ$2201)), 0)</f>
        <v>472.49931032407676</v>
      </c>
      <c r="AP1221">
        <f t="shared" si="456"/>
        <v>0.33507137459280933</v>
      </c>
      <c r="AQ1221">
        <f t="shared" si="449"/>
        <v>1.6566424071911633E-2</v>
      </c>
      <c r="AR1221" cm="1">
        <f t="array" ref="AR1221">IFERROR(STDEV(IF($E$2:$E$2201=$E1221, $AK$2:$AK$2201)), 0)</f>
        <v>1.6639280999047032E-2</v>
      </c>
      <c r="AS1221">
        <f t="shared" si="457"/>
        <v>0.20886933435182137</v>
      </c>
      <c r="AT1221">
        <f t="shared" si="450"/>
        <v>2.6051113983557796E-3</v>
      </c>
      <c r="AU1221" cm="1">
        <f t="array" ref="AU1221">IFERROR(STDEV(IF($E$2:$E$2201=$E1221, $AL$2:$AL$2201)), 0)</f>
        <v>5.4409093604051873E-3</v>
      </c>
      <c r="AV1221">
        <f t="shared" si="458"/>
        <v>-0.47880073454518557</v>
      </c>
      <c r="AW1221">
        <f t="shared" si="451"/>
        <v>0</v>
      </c>
      <c r="AX1221" cm="1">
        <f t="array" ref="AX1221">IFERROR(STDEV(IF($E$2:$E$2201=$E1221, $AM$2:$AM$2201)), 0)</f>
        <v>0</v>
      </c>
      <c r="AY1221">
        <f t="shared" si="459"/>
        <v>-0.47880073454518557</v>
      </c>
      <c r="AZ1221">
        <f>INDEX(Model_Assumptions[Values],9)*((INDEX(Model_Scenarios[GR Weight],1)*$AG1221)+(INDEX(Model_Scenarios[GP Weight],1)*$AH1221)+(INDEX(Model_Scenarios[LTV Weight],1)*$AI1221))-(INDEX(Model_Scenarios[LTV Weight],1)*$AP1221)-(INDEX(Model_Scenarios[GP Weight],1)*($AS1221+$AV1221+$AY1221))</f>
        <v>2.6772545508271257</v>
      </c>
      <c r="BA1221">
        <f>INDEX(Model_Assumptions[Values],9)*((INDEX(Model_Scenarios[GR Weight],2)*$AG1221)+(INDEX(Model_Scenarios[GP Weight],2)*$AH1221)+(INDEX(Model_Scenarios[LTV Weight],2)*$AI1221))-(INDEX(Model_Scenarios[LTV Weight],2)*$AP1221)-(INDEX(Model_Scenarios[GP Weight],2)*($AS1221+$AV1221+$AY1221))</f>
        <v>2.6310993528698901</v>
      </c>
      <c r="BB1221">
        <f>INDEX(Model_Assumptions[Values],9)*((INDEX(Model_Scenarios[GR Weight],3)*$AG1221)+(INDEX(Model_Scenarios[GP Weight],3)*$AH1221)+(INDEX(Model_Scenarios[LTV Weight],3)*$AI1221))-(INDEX(Model_Scenarios[LTV Weight],3)*$AP1221)-(INDEX(Model_Scenarios[GP Weight],3)*($AS1221+$AV1221+$AY1221))</f>
        <v>2.5411071176226221</v>
      </c>
      <c r="BC1221">
        <f>INDEX(Model_Assumptions[Values],9)*((INDEX(Model_Scenarios[GR Weight],4)*$AG1221)+(INDEX(Model_Scenarios[GP Weight],4)*$AH1221)+(INDEX(Model_Scenarios[LTV Weight],4)*$AI1221))-(INDEX(Model_Scenarios[LTV Weight],4)*$AP1221)-(INDEX(Model_Scenarios[GP Weight],4)*($AS1221+$AV1221+$AY1221))</f>
        <v>2.4580693643769607</v>
      </c>
      <c r="BD1221">
        <f>INDEX(Model_Assumptions[Values],9)*((INDEX(Model_Scenarios[GR Weight],5)*$AG1221)+(INDEX(Model_Scenarios[GP Weight],5)*$AH1221)+(INDEX(Model_Scenarios[LTV Weight],5)*$AI1221))-(INDEX(Model_Scenarios[LTV Weight],5)*$AP1221)-(INDEX(Model_Scenarios[GP Weight],5)*($AS1221+$AV1221+$AY1221))</f>
        <v>2.5733533515766425</v>
      </c>
    </row>
    <row r="1222" spans="1:56" x14ac:dyDescent="0.25">
      <c r="A1222">
        <v>1221</v>
      </c>
      <c r="B1222">
        <v>25</v>
      </c>
      <c r="C1222" s="3">
        <v>21</v>
      </c>
      <c r="D1222" s="4">
        <v>0.4</v>
      </c>
      <c r="E1222" t="str">
        <v>SKU-1031</v>
      </c>
      <c r="F1222" t="str">
        <v>Raise</v>
      </c>
      <c r="G1222" t="str">
        <v>Full</v>
      </c>
      <c r="H1222">
        <v>230.34</v>
      </c>
      <c r="I1222">
        <v>74.680000000000007</v>
      </c>
      <c r="J1222">
        <v>21</v>
      </c>
      <c r="K1222">
        <v>4837.1400000000003</v>
      </c>
      <c r="L1222">
        <v>3268.86</v>
      </c>
      <c r="M1222">
        <v>0.675783624207693</v>
      </c>
      <c r="N1222">
        <v>292.05233671227234</v>
      </c>
      <c r="O1222">
        <v>711.85439753317496</v>
      </c>
      <c r="P1222">
        <v>861.21439753317463</v>
      </c>
      <c r="Q1222">
        <v>1125.247970158546</v>
      </c>
      <c r="R1222">
        <v>1000.2204179187074</v>
      </c>
      <c r="S1222">
        <v>1</v>
      </c>
      <c r="T1222">
        <f t="shared" si="437"/>
        <v>255.02493468490894</v>
      </c>
      <c r="U1222">
        <f t="shared" si="438"/>
        <v>0.10716738163110592</v>
      </c>
      <c r="V1222">
        <f>IF($F1222="Reduce", INDEX(Model_Assumptions[Values], 2), INDEX(Model_Assumptions[Values], 1))</f>
        <v>-0.4</v>
      </c>
      <c r="W1222">
        <f t="shared" si="439"/>
        <v>20.099793994298711</v>
      </c>
      <c r="X1222">
        <f t="shared" si="452"/>
        <v>5125.9486505761533</v>
      </c>
      <c r="Y1222">
        <f t="shared" si="440"/>
        <v>3624.8960350819252</v>
      </c>
      <c r="Z1222">
        <f t="shared" si="441"/>
        <v>288.80865057615301</v>
      </c>
      <c r="AA1222">
        <f t="shared" si="442"/>
        <v>356.03603508192509</v>
      </c>
      <c r="AB1222">
        <f t="shared" si="453"/>
        <v>0.70716588912268741</v>
      </c>
      <c r="AC1222">
        <f t="shared" si="443"/>
        <v>3.1382264914994407E-2</v>
      </c>
      <c r="AD1222">
        <f t="shared" si="444"/>
        <v>3.1382264914994407E-2</v>
      </c>
      <c r="AE1222">
        <f t="shared" si="445"/>
        <v>0.40000000000000008</v>
      </c>
      <c r="AF1222">
        <f t="shared" si="454"/>
        <v>600.13225075122432</v>
      </c>
      <c r="AG1222">
        <f t="shared" si="446"/>
        <v>0.40571309466792116</v>
      </c>
      <c r="AH1222">
        <f t="shared" si="447"/>
        <v>0.4134116151584778</v>
      </c>
      <c r="AI1222">
        <f t="shared" si="455"/>
        <v>0.59999999999999987</v>
      </c>
      <c r="AJ1222">
        <f>MAX(0, $R1222 - $AA1222) * INDEX(Model_Assumptions[Values], 7)</f>
        <v>1288.3687656735647</v>
      </c>
      <c r="AK1222">
        <f>MAX(0, INDEX(Model_Assumptions[Values], 4) - $AD1222)</f>
        <v>1.8617735085005596E-2</v>
      </c>
      <c r="AL1222">
        <f>MAX(0, INDEX(Model_Assumptions[Values], 5) - $AC1222)</f>
        <v>0</v>
      </c>
      <c r="AM1222">
        <f>INDEX(Model_Assumptions[Values], 6) * MAX(0, INDEX(Model_Assumptions[Values], 3) - $AB1222)^2</f>
        <v>0</v>
      </c>
      <c r="AN1222">
        <f t="shared" si="448"/>
        <v>1163.5403307642125</v>
      </c>
      <c r="AO1222" cm="1">
        <f t="array" ref="AO1222">IFERROR(STDEV(IF($E$2:$E$2201=$E1222, $AJ$2:$AJ$2201)), 0)</f>
        <v>472.49931032407676</v>
      </c>
      <c r="AP1222">
        <f t="shared" si="456"/>
        <v>0.26418754944580791</v>
      </c>
      <c r="AQ1222">
        <f t="shared" si="449"/>
        <v>1.6566424071911633E-2</v>
      </c>
      <c r="AR1222" cm="1">
        <f t="array" ref="AR1222">IFERROR(STDEV(IF($E$2:$E$2201=$E1222, $AK$2:$AK$2201)), 0)</f>
        <v>1.6639280999047032E-2</v>
      </c>
      <c r="AS1222">
        <f t="shared" si="457"/>
        <v>0.12328122911148905</v>
      </c>
      <c r="AT1222">
        <f t="shared" si="450"/>
        <v>2.6051113983557796E-3</v>
      </c>
      <c r="AU1222" cm="1">
        <f t="array" ref="AU1222">IFERROR(STDEV(IF($E$2:$E$2201=$E1222, $AL$2:$AL$2201)), 0)</f>
        <v>5.4409093604051873E-3</v>
      </c>
      <c r="AV1222">
        <f t="shared" si="458"/>
        <v>-0.47880073454518557</v>
      </c>
      <c r="AW1222">
        <f t="shared" si="451"/>
        <v>0</v>
      </c>
      <c r="AX1222" cm="1">
        <f t="array" ref="AX1222">IFERROR(STDEV(IF($E$2:$E$2201=$E1222, $AM$2:$AM$2201)), 0)</f>
        <v>0</v>
      </c>
      <c r="AY1222">
        <f t="shared" si="459"/>
        <v>-0.47880073454518557</v>
      </c>
      <c r="AZ1222">
        <f>INDEX(Model_Assumptions[Values],9)*((INDEX(Model_Scenarios[GR Weight],1)*$AG1222)+(INDEX(Model_Scenarios[GP Weight],1)*$AH1222)+(INDEX(Model_Scenarios[LTV Weight],1)*$AI1222))-(INDEX(Model_Scenarios[LTV Weight],1)*$AP1222)-(INDEX(Model_Scenarios[GP Weight],1)*($AS1222+$AV1222+$AY1222))</f>
        <v>2.6816443393544414</v>
      </c>
      <c r="BA1222">
        <f>INDEX(Model_Assumptions[Values],9)*((INDEX(Model_Scenarios[GR Weight],2)*$AG1222)+(INDEX(Model_Scenarios[GP Weight],2)*$AH1222)+(INDEX(Model_Scenarios[LTV Weight],2)*$AI1222))-(INDEX(Model_Scenarios[LTV Weight],2)*$AP1222)-(INDEX(Model_Scenarios[GP Weight],2)*($AS1222+$AV1222+$AY1222))</f>
        <v>2.6628385770154197</v>
      </c>
      <c r="BB1222">
        <f>INDEX(Model_Assumptions[Values],9)*((INDEX(Model_Scenarios[GR Weight],3)*$AG1222)+(INDEX(Model_Scenarios[GP Weight],3)*$AH1222)+(INDEX(Model_Scenarios[LTV Weight],3)*$AI1222))-(INDEX(Model_Scenarios[LTV Weight],3)*$AP1222)-(INDEX(Model_Scenarios[GP Weight],3)*($AS1222+$AV1222+$AY1222))</f>
        <v>2.6169487590765228</v>
      </c>
      <c r="BC1222">
        <f>INDEX(Model_Assumptions[Values],9)*((INDEX(Model_Scenarios[GR Weight],4)*$AG1222)+(INDEX(Model_Scenarios[GP Weight],4)*$AH1222)+(INDEX(Model_Scenarios[LTV Weight],4)*$AI1222))-(INDEX(Model_Scenarios[LTV Weight],4)*$AP1222)-(INDEX(Model_Scenarios[GP Weight],4)*($AS1222+$AV1222+$AY1222))</f>
        <v>2.5462240613550637</v>
      </c>
      <c r="BD1222">
        <f>INDEX(Model_Assumptions[Values],9)*((INDEX(Model_Scenarios[GR Weight],5)*$AG1222)+(INDEX(Model_Scenarios[GP Weight],5)*$AH1222)+(INDEX(Model_Scenarios[LTV Weight],5)*$AI1222))-(INDEX(Model_Scenarios[LTV Weight],5)*$AP1222)-(INDEX(Model_Scenarios[GP Weight],5)*($AS1222+$AV1222+$AY1222))</f>
        <v>2.6854242809806683</v>
      </c>
    </row>
    <row r="1223" spans="1:56" x14ac:dyDescent="0.25">
      <c r="A1223">
        <v>1222</v>
      </c>
      <c r="B1223">
        <v>25</v>
      </c>
      <c r="C1223" s="3">
        <v>22</v>
      </c>
      <c r="D1223" s="4">
        <v>0.42</v>
      </c>
      <c r="E1223" t="str">
        <v>SKU-1031</v>
      </c>
      <c r="F1223" t="str">
        <v>Raise</v>
      </c>
      <c r="G1223" t="str">
        <v>Full</v>
      </c>
      <c r="H1223">
        <v>230.34</v>
      </c>
      <c r="I1223">
        <v>74.680000000000007</v>
      </c>
      <c r="J1223">
        <v>21</v>
      </c>
      <c r="K1223">
        <v>4837.1400000000003</v>
      </c>
      <c r="L1223">
        <v>3268.86</v>
      </c>
      <c r="M1223">
        <v>0.675783624207693</v>
      </c>
      <c r="N1223">
        <v>292.05233671227234</v>
      </c>
      <c r="O1223">
        <v>711.85439753317496</v>
      </c>
      <c r="P1223">
        <v>861.21439753317463</v>
      </c>
      <c r="Q1223">
        <v>1125.247970158546</v>
      </c>
      <c r="R1223">
        <v>1000.2204179187074</v>
      </c>
      <c r="S1223">
        <v>1</v>
      </c>
      <c r="T1223">
        <f t="shared" si="437"/>
        <v>256.2591814191544</v>
      </c>
      <c r="U1223">
        <f t="shared" si="438"/>
        <v>0.11252575071266127</v>
      </c>
      <c r="V1223">
        <f>IF($F1223="Reduce", INDEX(Model_Assumptions[Values], 2), INDEX(Model_Assumptions[Values], 1))</f>
        <v>-0.4</v>
      </c>
      <c r="W1223">
        <f t="shared" si="439"/>
        <v>20.054783694013647</v>
      </c>
      <c r="X1223">
        <f t="shared" si="452"/>
        <v>5139.2224529661426</v>
      </c>
      <c r="Y1223">
        <f t="shared" si="440"/>
        <v>3641.5312066972033</v>
      </c>
      <c r="Z1223">
        <f t="shared" si="441"/>
        <v>302.08245296614223</v>
      </c>
      <c r="AA1223">
        <f t="shared" si="442"/>
        <v>372.67120669720316</v>
      </c>
      <c r="AB1223">
        <f t="shared" si="453"/>
        <v>0.70857629534901045</v>
      </c>
      <c r="AC1223">
        <f t="shared" si="443"/>
        <v>3.2792671141317453E-2</v>
      </c>
      <c r="AD1223">
        <f t="shared" si="444"/>
        <v>3.2792671141317453E-2</v>
      </c>
      <c r="AE1223">
        <f t="shared" si="445"/>
        <v>0.42000000000000032</v>
      </c>
      <c r="AF1223">
        <f t="shared" si="454"/>
        <v>580.12784239284997</v>
      </c>
      <c r="AG1223">
        <f t="shared" si="446"/>
        <v>0.424359888781981</v>
      </c>
      <c r="AH1223">
        <f t="shared" si="447"/>
        <v>0.43272756210842095</v>
      </c>
      <c r="AI1223">
        <f t="shared" si="455"/>
        <v>0.57999999999999963</v>
      </c>
      <c r="AJ1223">
        <f>MAX(0, $R1223 - $AA1223) * INDEX(Model_Assumptions[Values], 7)</f>
        <v>1255.0984224430085</v>
      </c>
      <c r="AK1223">
        <f>MAX(0, INDEX(Model_Assumptions[Values], 4) - $AD1223)</f>
        <v>1.720732885868255E-2</v>
      </c>
      <c r="AL1223">
        <f>MAX(0, INDEX(Model_Assumptions[Values], 5) - $AC1223)</f>
        <v>0</v>
      </c>
      <c r="AM1223">
        <f>INDEX(Model_Assumptions[Values], 6) * MAX(0, INDEX(Model_Assumptions[Values], 3) - $AB1223)^2</f>
        <v>0</v>
      </c>
      <c r="AN1223">
        <f t="shared" si="448"/>
        <v>1163.5403307642125</v>
      </c>
      <c r="AO1223" cm="1">
        <f t="array" ref="AO1223">IFERROR(STDEV(IF($E$2:$E$2201=$E1223, $AJ$2:$AJ$2201)), 0)</f>
        <v>472.49931032407676</v>
      </c>
      <c r="AP1223">
        <f t="shared" si="456"/>
        <v>0.19377402184142525</v>
      </c>
      <c r="AQ1223">
        <f t="shared" si="449"/>
        <v>1.6566424071911633E-2</v>
      </c>
      <c r="AR1223" cm="1">
        <f t="array" ref="AR1223">IFERROR(STDEV(IF($E$2:$E$2201=$E1223, $AK$2:$AK$2201)), 0)</f>
        <v>1.6639280999047032E-2</v>
      </c>
      <c r="AS1223">
        <f t="shared" si="457"/>
        <v>3.8517576979896127E-2</v>
      </c>
      <c r="AT1223">
        <f t="shared" si="450"/>
        <v>2.6051113983557796E-3</v>
      </c>
      <c r="AU1223" cm="1">
        <f t="array" ref="AU1223">IFERROR(STDEV(IF($E$2:$E$2201=$E1223, $AL$2:$AL$2201)), 0)</f>
        <v>5.4409093604051873E-3</v>
      </c>
      <c r="AV1223">
        <f t="shared" si="458"/>
        <v>-0.47880073454518557</v>
      </c>
      <c r="AW1223">
        <f t="shared" si="451"/>
        <v>0</v>
      </c>
      <c r="AX1223" cm="1">
        <f t="array" ref="AX1223">IFERROR(STDEV(IF($E$2:$E$2201=$E1223, $AM$2:$AM$2201)), 0)</f>
        <v>0</v>
      </c>
      <c r="AY1223">
        <f t="shared" si="459"/>
        <v>-0.47880073454518557</v>
      </c>
      <c r="AZ1223">
        <f>INDEX(Model_Assumptions[Values],9)*((INDEX(Model_Scenarios[GR Weight],1)*$AG1223)+(INDEX(Model_Scenarios[GP Weight],1)*$AH1223)+(INDEX(Model_Scenarios[LTV Weight],1)*$AI1223))-(INDEX(Model_Scenarios[LTV Weight],1)*$AP1223)-(INDEX(Model_Scenarios[GP Weight],1)*($AS1223+$AV1223+$AY1223))</f>
        <v>2.685432897183107</v>
      </c>
      <c r="BA1223">
        <f>INDEX(Model_Assumptions[Values],9)*((INDEX(Model_Scenarios[GR Weight],2)*$AG1223)+(INDEX(Model_Scenarios[GP Weight],2)*$AH1223)+(INDEX(Model_Scenarios[LTV Weight],2)*$AI1223))-(INDEX(Model_Scenarios[LTV Weight],2)*$AP1223)-(INDEX(Model_Scenarios[GP Weight],2)*($AS1223+$AV1223+$AY1223))</f>
        <v>2.6938611429200741</v>
      </c>
      <c r="BB1223">
        <f>INDEX(Model_Assumptions[Values],9)*((INDEX(Model_Scenarios[GR Weight],3)*$AG1223)+(INDEX(Model_Scenarios[GP Weight],3)*$AH1223)+(INDEX(Model_Scenarios[LTV Weight],3)*$AI1223))-(INDEX(Model_Scenarios[LTV Weight],3)*$AP1223)-(INDEX(Model_Scenarios[GP Weight],3)*($AS1223+$AV1223+$AY1223))</f>
        <v>2.6918928481693083</v>
      </c>
      <c r="BC1223">
        <f>INDEX(Model_Assumptions[Values],9)*((INDEX(Model_Scenarios[GR Weight],4)*$AG1223)+(INDEX(Model_Scenarios[GP Weight],4)*$AH1223)+(INDEX(Model_Scenarios[LTV Weight],4)*$AI1223))-(INDEX(Model_Scenarios[LTV Weight],4)*$AP1223)-(INDEX(Model_Scenarios[GP Weight],4)*($AS1223+$AV1223+$AY1223))</f>
        <v>2.6334501947444413</v>
      </c>
      <c r="BD1223">
        <f>INDEX(Model_Assumptions[Values],9)*((INDEX(Model_Scenarios[GR Weight],5)*$AG1223)+(INDEX(Model_Scenarios[GP Weight],5)*$AH1223)+(INDEX(Model_Scenarios[LTV Weight],5)*$AI1223))-(INDEX(Model_Scenarios[LTV Weight],5)*$AP1223)-(INDEX(Model_Scenarios[GP Weight],5)*($AS1223+$AV1223+$AY1223))</f>
        <v>2.7964133197805432</v>
      </c>
    </row>
    <row r="1224" spans="1:56" x14ac:dyDescent="0.25">
      <c r="A1224">
        <v>1223</v>
      </c>
      <c r="B1224">
        <v>25</v>
      </c>
      <c r="C1224" s="3">
        <v>23</v>
      </c>
      <c r="D1224" s="4">
        <v>0.44</v>
      </c>
      <c r="E1224" t="str">
        <v>SKU-1031</v>
      </c>
      <c r="F1224" t="str">
        <v>Raise</v>
      </c>
      <c r="G1224" t="str">
        <v>Full</v>
      </c>
      <c r="H1224">
        <v>230.34</v>
      </c>
      <c r="I1224">
        <v>74.680000000000007</v>
      </c>
      <c r="J1224">
        <v>21</v>
      </c>
      <c r="K1224">
        <v>4837.1400000000003</v>
      </c>
      <c r="L1224">
        <v>3268.86</v>
      </c>
      <c r="M1224">
        <v>0.675783624207693</v>
      </c>
      <c r="N1224">
        <v>292.05233671227234</v>
      </c>
      <c r="O1224">
        <v>711.85439753317496</v>
      </c>
      <c r="P1224">
        <v>861.21439753317463</v>
      </c>
      <c r="Q1224">
        <v>1125.247970158546</v>
      </c>
      <c r="R1224">
        <v>1000.2204179187074</v>
      </c>
      <c r="S1224">
        <v>1</v>
      </c>
      <c r="T1224">
        <f t="shared" si="437"/>
        <v>257.4934281533998</v>
      </c>
      <c r="U1224">
        <f t="shared" si="438"/>
        <v>0.11788411979421638</v>
      </c>
      <c r="V1224">
        <f>IF($F1224="Reduce", INDEX(Model_Assumptions[Values], 2), INDEX(Model_Assumptions[Values], 1))</f>
        <v>-0.4</v>
      </c>
      <c r="W1224">
        <f t="shared" si="439"/>
        <v>20.00977339372858</v>
      </c>
      <c r="X1224">
        <f t="shared" si="452"/>
        <v>5152.3851477238613</v>
      </c>
      <c r="Y1224">
        <f t="shared" si="440"/>
        <v>3658.0552706802109</v>
      </c>
      <c r="Z1224">
        <f t="shared" si="441"/>
        <v>315.24514772386101</v>
      </c>
      <c r="AA1224">
        <f t="shared" si="442"/>
        <v>389.1952706802108</v>
      </c>
      <c r="AB1224">
        <f t="shared" si="453"/>
        <v>0.70997318053682545</v>
      </c>
      <c r="AC1224">
        <f t="shared" si="443"/>
        <v>3.4189556329132453E-2</v>
      </c>
      <c r="AD1224">
        <f t="shared" si="444"/>
        <v>3.4189556329132453E-2</v>
      </c>
      <c r="AE1224">
        <f t="shared" si="445"/>
        <v>0.43999999999999961</v>
      </c>
      <c r="AF1224">
        <f t="shared" si="454"/>
        <v>560.12343403447653</v>
      </c>
      <c r="AG1224">
        <f t="shared" si="446"/>
        <v>0.44285060093229173</v>
      </c>
      <c r="AH1224">
        <f t="shared" si="447"/>
        <v>0.45191449631474456</v>
      </c>
      <c r="AI1224">
        <f t="shared" si="455"/>
        <v>0.56000000000000039</v>
      </c>
      <c r="AJ1224">
        <f>MAX(0, $R1224 - $AA1224) * INDEX(Model_Assumptions[Values], 7)</f>
        <v>1222.0502944769933</v>
      </c>
      <c r="AK1224">
        <f>MAX(0, INDEX(Model_Assumptions[Values], 4) - $AD1224)</f>
        <v>1.5810443670867549E-2</v>
      </c>
      <c r="AL1224">
        <f>MAX(0, INDEX(Model_Assumptions[Values], 5) - $AC1224)</f>
        <v>0</v>
      </c>
      <c r="AM1224">
        <f>INDEX(Model_Assumptions[Values], 6) * MAX(0, INDEX(Model_Assumptions[Values], 3) - $AB1224)^2</f>
        <v>0</v>
      </c>
      <c r="AN1224">
        <f t="shared" si="448"/>
        <v>1163.5403307642125</v>
      </c>
      <c r="AO1224" cm="1">
        <f t="array" ref="AO1224">IFERROR(STDEV(IF($E$2:$E$2201=$E1224, $AJ$2:$AJ$2201)), 0)</f>
        <v>472.49931032407676</v>
      </c>
      <c r="AP1224">
        <f t="shared" si="456"/>
        <v>0.1238307917796749</v>
      </c>
      <c r="AQ1224">
        <f t="shared" si="449"/>
        <v>1.6566424071911633E-2</v>
      </c>
      <c r="AR1224" cm="1">
        <f t="array" ref="AR1224">IFERROR(STDEV(IF($E$2:$E$2201=$E1224, $AK$2:$AK$2201)), 0)</f>
        <v>1.6639280999047032E-2</v>
      </c>
      <c r="AS1224">
        <f t="shared" si="457"/>
        <v>-4.5433477629675215E-2</v>
      </c>
      <c r="AT1224">
        <f t="shared" si="450"/>
        <v>2.6051113983557796E-3</v>
      </c>
      <c r="AU1224" cm="1">
        <f t="array" ref="AU1224">IFERROR(STDEV(IF($E$2:$E$2201=$E1224, $AL$2:$AL$2201)), 0)</f>
        <v>5.4409093604051873E-3</v>
      </c>
      <c r="AV1224">
        <f t="shared" si="458"/>
        <v>-0.47880073454518557</v>
      </c>
      <c r="AW1224">
        <f t="shared" si="451"/>
        <v>0</v>
      </c>
      <c r="AX1224" cm="1">
        <f t="array" ref="AX1224">IFERROR(STDEV(IF($E$2:$E$2201=$E1224, $AM$2:$AM$2201)), 0)</f>
        <v>0</v>
      </c>
      <c r="AY1224">
        <f t="shared" si="459"/>
        <v>-0.47880073454518557</v>
      </c>
      <c r="AZ1224">
        <f>INDEX(Model_Assumptions[Values],9)*((INDEX(Model_Scenarios[GR Weight],1)*$AG1224)+(INDEX(Model_Scenarios[GP Weight],1)*$AH1224)+(INDEX(Model_Scenarios[LTV Weight],1)*$AI1224))-(INDEX(Model_Scenarios[LTV Weight],1)*$AP1224)-(INDEX(Model_Scenarios[GP Weight],1)*($AS1224+$AV1224+$AY1224))</f>
        <v>2.6886214098717844</v>
      </c>
      <c r="BA1224">
        <f>INDEX(Model_Assumptions[Values],9)*((INDEX(Model_Scenarios[GR Weight],2)*$AG1224)+(INDEX(Model_Scenarios[GP Weight],2)*$AH1224)+(INDEX(Model_Scenarios[LTV Weight],2)*$AI1224))-(INDEX(Model_Scenarios[LTV Weight],2)*$AP1224)-(INDEX(Model_Scenarios[GP Weight],2)*($AS1224+$AV1224+$AY1224))</f>
        <v>2.7241694217011854</v>
      </c>
      <c r="BB1224">
        <f>INDEX(Model_Assumptions[Values],9)*((INDEX(Model_Scenarios[GR Weight],3)*$AG1224)+(INDEX(Model_Scenarios[GP Weight],3)*$AH1224)+(INDEX(Model_Scenarios[LTV Weight],3)*$AI1224))-(INDEX(Model_Scenarios[LTV Weight],3)*$AP1224)-(INDEX(Model_Scenarios[GP Weight],3)*($AS1224+$AV1224+$AY1224))</f>
        <v>2.7659435343563148</v>
      </c>
      <c r="BC1224">
        <f>INDEX(Model_Assumptions[Values],9)*((INDEX(Model_Scenarios[GR Weight],4)*$AG1224)+(INDEX(Model_Scenarios[GP Weight],4)*$AH1224)+(INDEX(Model_Scenarios[LTV Weight],4)*$AI1224))-(INDEX(Model_Scenarios[LTV Weight],4)*$AP1224)-(INDEX(Model_Scenarios[GP Weight],4)*($AS1224+$AV1224+$AY1224))</f>
        <v>2.7197519140004278</v>
      </c>
      <c r="BD1224">
        <f>INDEX(Model_Assumptions[Values],9)*((INDEX(Model_Scenarios[GR Weight],5)*$AG1224)+(INDEX(Model_Scenarios[GP Weight],5)*$AH1224)+(INDEX(Model_Scenarios[LTV Weight],5)*$AI1224))-(INDEX(Model_Scenarios[LTV Weight],5)*$AP1224)-(INDEX(Model_Scenarios[GP Weight],5)*($AS1224+$AV1224+$AY1224))</f>
        <v>2.9063269885489467</v>
      </c>
    </row>
    <row r="1225" spans="1:56" x14ac:dyDescent="0.25">
      <c r="A1225">
        <v>1224</v>
      </c>
      <c r="B1225">
        <v>25</v>
      </c>
      <c r="C1225" s="3">
        <v>24</v>
      </c>
      <c r="D1225" s="4">
        <v>0.46</v>
      </c>
      <c r="E1225" t="str">
        <v>SKU-1031</v>
      </c>
      <c r="F1225" t="str">
        <v>Raise</v>
      </c>
      <c r="G1225" t="str">
        <v>Full</v>
      </c>
      <c r="H1225">
        <v>230.34</v>
      </c>
      <c r="I1225">
        <v>74.680000000000007</v>
      </c>
      <c r="J1225">
        <v>21</v>
      </c>
      <c r="K1225">
        <v>4837.1400000000003</v>
      </c>
      <c r="L1225">
        <v>3268.86</v>
      </c>
      <c r="M1225">
        <v>0.675783624207693</v>
      </c>
      <c r="N1225">
        <v>292.05233671227234</v>
      </c>
      <c r="O1225">
        <v>711.85439753317496</v>
      </c>
      <c r="P1225">
        <v>861.21439753317463</v>
      </c>
      <c r="Q1225">
        <v>1125.247970158546</v>
      </c>
      <c r="R1225">
        <v>1000.2204179187074</v>
      </c>
      <c r="S1225">
        <v>1</v>
      </c>
      <c r="T1225">
        <f t="shared" si="437"/>
        <v>258.72767488764526</v>
      </c>
      <c r="U1225">
        <f t="shared" si="438"/>
        <v>0.12324248887577173</v>
      </c>
      <c r="V1225">
        <f>IF($F1225="Reduce", INDEX(Model_Assumptions[Values], 2), INDEX(Model_Assumptions[Values], 1))</f>
        <v>-0.4</v>
      </c>
      <c r="W1225">
        <f t="shared" si="439"/>
        <v>19.964763093443519</v>
      </c>
      <c r="X1225">
        <f t="shared" si="452"/>
        <v>5165.4367348493142</v>
      </c>
      <c r="Y1225">
        <f t="shared" si="440"/>
        <v>3674.4682270309522</v>
      </c>
      <c r="Z1225">
        <f t="shared" si="441"/>
        <v>328.29673484931391</v>
      </c>
      <c r="AA1225">
        <f t="shared" si="442"/>
        <v>405.60822703095209</v>
      </c>
      <c r="AB1225">
        <f t="shared" si="453"/>
        <v>0.71135673819033685</v>
      </c>
      <c r="AC1225">
        <f t="shared" si="443"/>
        <v>3.5573113982643845E-2</v>
      </c>
      <c r="AD1225">
        <f t="shared" si="444"/>
        <v>3.5573113982643845E-2</v>
      </c>
      <c r="AE1225">
        <f t="shared" si="445"/>
        <v>0.4599999999999998</v>
      </c>
      <c r="AF1225">
        <f t="shared" si="454"/>
        <v>540.1190256761023</v>
      </c>
      <c r="AG1225">
        <f t="shared" si="446"/>
        <v>0.46118523111885967</v>
      </c>
      <c r="AH1225">
        <f t="shared" si="447"/>
        <v>0.4709724177774533</v>
      </c>
      <c r="AI1225">
        <f t="shared" si="455"/>
        <v>0.54000000000000026</v>
      </c>
      <c r="AJ1225">
        <f>MAX(0, $R1225 - $AA1225) * INDEX(Model_Assumptions[Values], 7)</f>
        <v>1189.2243817755107</v>
      </c>
      <c r="AK1225">
        <f>MAX(0, INDEX(Model_Assumptions[Values], 4) - $AD1225)</f>
        <v>1.4426886017356158E-2</v>
      </c>
      <c r="AL1225">
        <f>MAX(0, INDEX(Model_Assumptions[Values], 5) - $AC1225)</f>
        <v>0</v>
      </c>
      <c r="AM1225">
        <f>INDEX(Model_Assumptions[Values], 6) * MAX(0, INDEX(Model_Assumptions[Values], 3) - $AB1225)^2</f>
        <v>0</v>
      </c>
      <c r="AN1225">
        <f t="shared" si="448"/>
        <v>1163.5403307642125</v>
      </c>
      <c r="AO1225" cm="1">
        <f t="array" ref="AO1225">IFERROR(STDEV(IF($E$2:$E$2201=$E1225, $AJ$2:$AJ$2201)), 0)</f>
        <v>472.49931032407676</v>
      </c>
      <c r="AP1225">
        <f t="shared" si="456"/>
        <v>5.4357859260539522E-2</v>
      </c>
      <c r="AQ1225">
        <f t="shared" si="449"/>
        <v>1.6566424071911633E-2</v>
      </c>
      <c r="AR1225" cm="1">
        <f t="array" ref="AR1225">IFERROR(STDEV(IF($E$2:$E$2201=$E1225, $AK$2:$AK$2201)), 0)</f>
        <v>1.6639280999047032E-2</v>
      </c>
      <c r="AS1225">
        <f t="shared" si="457"/>
        <v>-0.12858356407816002</v>
      </c>
      <c r="AT1225">
        <f t="shared" si="450"/>
        <v>2.6051113983557796E-3</v>
      </c>
      <c r="AU1225" cm="1">
        <f t="array" ref="AU1225">IFERROR(STDEV(IF($E$2:$E$2201=$E1225, $AL$2:$AL$2201)), 0)</f>
        <v>5.4409093604051873E-3</v>
      </c>
      <c r="AV1225">
        <f t="shared" si="458"/>
        <v>-0.47880073454518557</v>
      </c>
      <c r="AW1225">
        <f t="shared" si="451"/>
        <v>0</v>
      </c>
      <c r="AX1225" cm="1">
        <f t="array" ref="AX1225">IFERROR(STDEV(IF($E$2:$E$2201=$E1225, $AM$2:$AM$2201)), 0)</f>
        <v>0</v>
      </c>
      <c r="AY1225">
        <f t="shared" si="459"/>
        <v>-0.47880073454518557</v>
      </c>
      <c r="AZ1225">
        <f>INDEX(Model_Assumptions[Values],9)*((INDEX(Model_Scenarios[GR Weight],1)*$AG1225)+(INDEX(Model_Scenarios[GP Weight],1)*$AH1225)+(INDEX(Model_Scenarios[LTV Weight],1)*$AI1225))-(INDEX(Model_Scenarios[LTV Weight],1)*$AP1225)-(INDEX(Model_Scenarios[GP Weight],1)*($AS1225+$AV1225+$AY1225))</f>
        <v>2.691211040356579</v>
      </c>
      <c r="BA1225">
        <f>INDEX(Model_Assumptions[Values],9)*((INDEX(Model_Scenarios[GR Weight],2)*$AG1225)+(INDEX(Model_Scenarios[GP Weight],2)*$AH1225)+(INDEX(Model_Scenarios[LTV Weight],2)*$AI1225))-(INDEX(Model_Scenarios[LTV Weight],2)*$AP1225)-(INDEX(Model_Scenarios[GP Weight],2)*($AS1225+$AV1225+$AY1225))</f>
        <v>2.7537657392309547</v>
      </c>
      <c r="BB1225">
        <f>INDEX(Model_Assumptions[Values],9)*((INDEX(Model_Scenarios[GR Weight],3)*$AG1225)+(INDEX(Model_Scenarios[GP Weight],3)*$AH1225)+(INDEX(Model_Scenarios[LTV Weight],3)*$AI1225))-(INDEX(Model_Scenarios[LTV Weight],3)*$AP1225)-(INDEX(Model_Scenarios[GP Weight],3)*($AS1225+$AV1225+$AY1225))</f>
        <v>2.839104887913888</v>
      </c>
      <c r="BC1225">
        <f>INDEX(Model_Assumptions[Values],9)*((INDEX(Model_Scenarios[GR Weight],4)*$AG1225)+(INDEX(Model_Scenarios[GP Weight],4)*$AH1225)+(INDEX(Model_Scenarios[LTV Weight],4)*$AI1225))-(INDEX(Model_Scenarios[LTV Weight],4)*$AP1225)-(INDEX(Model_Scenarios[GP Weight],4)*($AS1225+$AV1225+$AY1225))</f>
        <v>2.8051332893993717</v>
      </c>
      <c r="BD1225">
        <f>INDEX(Model_Assumptions[Values],9)*((INDEX(Model_Scenarios[GR Weight],5)*$AG1225)+(INDEX(Model_Scenarios[GP Weight],5)*$AH1225)+(INDEX(Model_Scenarios[LTV Weight],5)*$AI1225))-(INDEX(Model_Scenarios[LTV Weight],5)*$AP1225)-(INDEX(Model_Scenarios[GP Weight],5)*($AS1225+$AV1225+$AY1225))</f>
        <v>3.015171683434414</v>
      </c>
    </row>
    <row r="1226" spans="1:56" x14ac:dyDescent="0.25">
      <c r="A1226">
        <v>1225</v>
      </c>
      <c r="B1226">
        <v>25</v>
      </c>
      <c r="C1226" s="3">
        <v>25</v>
      </c>
      <c r="D1226" s="4">
        <v>0.48</v>
      </c>
      <c r="E1226" t="str">
        <v>SKU-1031</v>
      </c>
      <c r="F1226" t="str">
        <v>Raise</v>
      </c>
      <c r="G1226" t="str">
        <v>Full</v>
      </c>
      <c r="H1226">
        <v>230.34</v>
      </c>
      <c r="I1226">
        <v>74.680000000000007</v>
      </c>
      <c r="J1226">
        <v>21</v>
      </c>
      <c r="K1226">
        <v>4837.1400000000003</v>
      </c>
      <c r="L1226">
        <v>3268.86</v>
      </c>
      <c r="M1226">
        <v>0.675783624207693</v>
      </c>
      <c r="N1226">
        <v>292.05233671227234</v>
      </c>
      <c r="O1226">
        <v>711.85439753317496</v>
      </c>
      <c r="P1226">
        <v>861.21439753317463</v>
      </c>
      <c r="Q1226">
        <v>1125.247970158546</v>
      </c>
      <c r="R1226">
        <v>1000.2204179187074</v>
      </c>
      <c r="S1226">
        <v>1</v>
      </c>
      <c r="T1226">
        <f t="shared" si="437"/>
        <v>259.96192162189072</v>
      </c>
      <c r="U1226">
        <f t="shared" si="438"/>
        <v>0.12860085795732709</v>
      </c>
      <c r="V1226">
        <f>IF($F1226="Reduce", INDEX(Model_Assumptions[Values], 2), INDEX(Model_Assumptions[Values], 1))</f>
        <v>-0.4</v>
      </c>
      <c r="W1226">
        <f t="shared" si="439"/>
        <v>19.919752793158452</v>
      </c>
      <c r="X1226">
        <f t="shared" si="452"/>
        <v>5178.3772143424967</v>
      </c>
      <c r="Y1226">
        <f t="shared" si="440"/>
        <v>3690.7700757494231</v>
      </c>
      <c r="Z1226">
        <f t="shared" si="441"/>
        <v>341.23721434249637</v>
      </c>
      <c r="AA1226">
        <f t="shared" si="442"/>
        <v>421.91007574942296</v>
      </c>
      <c r="AB1226">
        <f t="shared" si="453"/>
        <v>0.71272715813887333</v>
      </c>
      <c r="AC1226">
        <f t="shared" si="443"/>
        <v>3.6943533931180328E-2</v>
      </c>
      <c r="AD1226">
        <f t="shared" si="444"/>
        <v>3.6943533931180328E-2</v>
      </c>
      <c r="AE1226">
        <f t="shared" si="445"/>
        <v>0.48000000000000004</v>
      </c>
      <c r="AF1226">
        <f t="shared" si="454"/>
        <v>520.11461731772783</v>
      </c>
      <c r="AG1226">
        <f t="shared" si="446"/>
        <v>0.47936377934167851</v>
      </c>
      <c r="AH1226">
        <f t="shared" si="447"/>
        <v>0.48990132649654256</v>
      </c>
      <c r="AI1226">
        <f t="shared" si="455"/>
        <v>0.52</v>
      </c>
      <c r="AJ1226">
        <f>MAX(0, $R1226 - $AA1226) * INDEX(Model_Assumptions[Values], 7)</f>
        <v>1156.6206843385689</v>
      </c>
      <c r="AK1226">
        <f>MAX(0, INDEX(Model_Assumptions[Values], 4) - $AD1226)</f>
        <v>1.3056466068819675E-2</v>
      </c>
      <c r="AL1226">
        <f>MAX(0, INDEX(Model_Assumptions[Values], 5) - $AC1226)</f>
        <v>0</v>
      </c>
      <c r="AM1226">
        <f>INDEX(Model_Assumptions[Values], 6) * MAX(0, INDEX(Model_Assumptions[Values], 3) - $AB1226)^2</f>
        <v>0</v>
      </c>
      <c r="AN1226">
        <f t="shared" si="448"/>
        <v>1163.5403307642125</v>
      </c>
      <c r="AO1226" cm="1">
        <f t="array" ref="AO1226">IFERROR(STDEV(IF($E$2:$E$2201=$E1226, $AJ$2:$AJ$2201)), 0)</f>
        <v>472.49931032407676</v>
      </c>
      <c r="AP1226">
        <f t="shared" si="456"/>
        <v>-1.4644775715963577E-2</v>
      </c>
      <c r="AQ1226">
        <f t="shared" si="449"/>
        <v>1.6566424071911633E-2</v>
      </c>
      <c r="AR1226" cm="1">
        <f t="array" ref="AR1226">IFERROR(STDEV(IF($E$2:$E$2201=$E1226, $AK$2:$AK$2201)), 0)</f>
        <v>1.6639280999047032E-2</v>
      </c>
      <c r="AS1226">
        <f t="shared" si="457"/>
        <v>-0.2109440908710527</v>
      </c>
      <c r="AT1226">
        <f t="shared" si="450"/>
        <v>2.6051113983557796E-3</v>
      </c>
      <c r="AU1226" cm="1">
        <f t="array" ref="AU1226">IFERROR(STDEV(IF($E$2:$E$2201=$E1226, $AL$2:$AL$2201)), 0)</f>
        <v>5.4409093604051873E-3</v>
      </c>
      <c r="AV1226">
        <f t="shared" si="458"/>
        <v>-0.47880073454518557</v>
      </c>
      <c r="AW1226">
        <f t="shared" si="451"/>
        <v>0</v>
      </c>
      <c r="AX1226" cm="1">
        <f t="array" ref="AX1226">IFERROR(STDEV(IF($E$2:$E$2201=$E1226, $AM$2:$AM$2201)), 0)</f>
        <v>0</v>
      </c>
      <c r="AY1226">
        <f t="shared" si="459"/>
        <v>-0.47880073454518557</v>
      </c>
      <c r="AZ1226">
        <f>INDEX(Model_Assumptions[Values],9)*((INDEX(Model_Scenarios[GR Weight],1)*$AG1226)+(INDEX(Model_Scenarios[GP Weight],1)*$AH1226)+(INDEX(Model_Scenarios[LTV Weight],1)*$AI1226))-(INDEX(Model_Scenarios[LTV Weight],1)*$AP1226)-(INDEX(Model_Scenarios[GP Weight],1)*($AS1226+$AV1226+$AY1226))</f>
        <v>2.6932029294880238</v>
      </c>
      <c r="BA1226">
        <f>INDEX(Model_Assumptions[Values],9)*((INDEX(Model_Scenarios[GR Weight],2)*$AG1226)+(INDEX(Model_Scenarios[GP Weight],2)*$AH1226)+(INDEX(Model_Scenarios[LTV Weight],2)*$AI1226))-(INDEX(Model_Scenarios[LTV Weight],2)*$AP1226)-(INDEX(Model_Scenarios[GP Weight],2)*($AS1226+$AV1226+$AY1226))</f>
        <v>2.7826523772104625</v>
      </c>
      <c r="BB1226">
        <f>INDEX(Model_Assumptions[Values],9)*((INDEX(Model_Scenarios[GR Weight],3)*$AG1226)+(INDEX(Model_Scenarios[GP Weight],3)*$AH1226)+(INDEX(Model_Scenarios[LTV Weight],3)*$AI1226))-(INDEX(Model_Scenarios[LTV Weight],3)*$AP1226)-(INDEX(Model_Scenarios[GP Weight],3)*($AS1226+$AV1226+$AY1226))</f>
        <v>2.9113809018189314</v>
      </c>
      <c r="BC1226">
        <f>INDEX(Model_Assumptions[Values],9)*((INDEX(Model_Scenarios[GR Weight],4)*$AG1226)+(INDEX(Model_Scenarios[GP Weight],4)*$AH1226)+(INDEX(Model_Scenarios[LTV Weight],4)*$AI1226))-(INDEX(Model_Scenarios[LTV Weight],4)*$AP1226)-(INDEX(Model_Scenarios[GP Weight],4)*($AS1226+$AV1226+$AY1226))</f>
        <v>2.889598313918174</v>
      </c>
      <c r="BD1226">
        <f>INDEX(Model_Assumptions[Values],9)*((INDEX(Model_Scenarios[GR Weight],5)*$AG1226)+(INDEX(Model_Scenarios[GP Weight],5)*$AH1226)+(INDEX(Model_Scenarios[LTV Weight],5)*$AI1226))-(INDEX(Model_Scenarios[LTV Weight],5)*$AP1226)-(INDEX(Model_Scenarios[GP Weight],5)*($AS1226+$AV1226+$AY1226))</f>
        <v>3.1229536791149446</v>
      </c>
    </row>
    <row r="1227" spans="1:56" x14ac:dyDescent="0.25">
      <c r="A1227">
        <v>1226</v>
      </c>
      <c r="B1227">
        <v>25</v>
      </c>
      <c r="C1227" s="3">
        <v>26</v>
      </c>
      <c r="D1227" s="4">
        <v>0.5</v>
      </c>
      <c r="E1227" t="str">
        <v>SKU-1031</v>
      </c>
      <c r="F1227" t="str">
        <v>Raise</v>
      </c>
      <c r="G1227" t="str">
        <v>Full</v>
      </c>
      <c r="H1227">
        <v>230.34</v>
      </c>
      <c r="I1227">
        <v>74.680000000000007</v>
      </c>
      <c r="J1227">
        <v>21</v>
      </c>
      <c r="K1227">
        <v>4837.1400000000003</v>
      </c>
      <c r="L1227">
        <v>3268.86</v>
      </c>
      <c r="M1227">
        <v>0.675783624207693</v>
      </c>
      <c r="N1227">
        <v>292.05233671227234</v>
      </c>
      <c r="O1227">
        <v>711.85439753317496</v>
      </c>
      <c r="P1227">
        <v>861.21439753317463</v>
      </c>
      <c r="Q1227">
        <v>1125.247970158546</v>
      </c>
      <c r="R1227">
        <v>1000.2204179187074</v>
      </c>
      <c r="S1227">
        <v>1</v>
      </c>
      <c r="T1227">
        <f t="shared" si="437"/>
        <v>261.19616835613618</v>
      </c>
      <c r="U1227">
        <f t="shared" si="438"/>
        <v>0.13395922703888244</v>
      </c>
      <c r="V1227">
        <f>IF($F1227="Reduce", INDEX(Model_Assumptions[Values], 2), INDEX(Model_Assumptions[Values], 1))</f>
        <v>-0.4</v>
      </c>
      <c r="W1227">
        <f t="shared" si="439"/>
        <v>19.874742492873388</v>
      </c>
      <c r="X1227">
        <f t="shared" si="452"/>
        <v>5191.2065862034115</v>
      </c>
      <c r="Y1227">
        <f t="shared" si="440"/>
        <v>3706.9608168356267</v>
      </c>
      <c r="Z1227">
        <f t="shared" si="441"/>
        <v>354.06658620341113</v>
      </c>
      <c r="AA1227">
        <f t="shared" si="442"/>
        <v>438.10081683562657</v>
      </c>
      <c r="AB1227">
        <f t="shared" si="453"/>
        <v>0.71408462662371375</v>
      </c>
      <c r="AC1227">
        <f t="shared" si="443"/>
        <v>3.8301002416020746E-2</v>
      </c>
      <c r="AD1227">
        <f t="shared" si="444"/>
        <v>3.8301002416020746E-2</v>
      </c>
      <c r="AE1227">
        <f t="shared" si="445"/>
        <v>0.50000000000000022</v>
      </c>
      <c r="AF1227">
        <f t="shared" si="454"/>
        <v>500.11020895935349</v>
      </c>
      <c r="AG1227">
        <f t="shared" si="446"/>
        <v>0.49738624560075201</v>
      </c>
      <c r="AH1227">
        <f t="shared" si="447"/>
        <v>0.50870122247201588</v>
      </c>
      <c r="AI1227">
        <f t="shared" si="455"/>
        <v>0.49999999999999978</v>
      </c>
      <c r="AJ1227">
        <f>MAX(0, $R1227 - $AA1227) * INDEX(Model_Assumptions[Values], 7)</f>
        <v>1124.2392021661617</v>
      </c>
      <c r="AK1227">
        <f>MAX(0, INDEX(Model_Assumptions[Values], 4) - $AD1227)</f>
        <v>1.1698997583979256E-2</v>
      </c>
      <c r="AL1227">
        <f>MAX(0, INDEX(Model_Assumptions[Values], 5) - $AC1227)</f>
        <v>0</v>
      </c>
      <c r="AM1227">
        <f>INDEX(Model_Assumptions[Values], 6) * MAX(0, INDEX(Model_Assumptions[Values], 3) - $AB1227)^2</f>
        <v>0</v>
      </c>
      <c r="AN1227">
        <f t="shared" si="448"/>
        <v>1163.5403307642125</v>
      </c>
      <c r="AO1227" cm="1">
        <f t="array" ref="AO1227">IFERROR(STDEV(IF($E$2:$E$2201=$E1227, $AJ$2:$AJ$2201)), 0)</f>
        <v>472.49931032407676</v>
      </c>
      <c r="AP1227">
        <f t="shared" si="456"/>
        <v>-8.3177113149847853E-2</v>
      </c>
      <c r="AQ1227">
        <f t="shared" si="449"/>
        <v>1.6566424071911633E-2</v>
      </c>
      <c r="AR1227" cm="1">
        <f t="array" ref="AR1227">IFERROR(STDEV(IF($E$2:$E$2201=$E1227, $AK$2:$AK$2201)), 0)</f>
        <v>1.6639280999047032E-2</v>
      </c>
      <c r="AS1227">
        <f t="shared" si="457"/>
        <v>-0.29252625087653394</v>
      </c>
      <c r="AT1227">
        <f t="shared" si="450"/>
        <v>2.6051113983557796E-3</v>
      </c>
      <c r="AU1227" cm="1">
        <f t="array" ref="AU1227">IFERROR(STDEV(IF($E$2:$E$2201=$E1227, $AL$2:$AL$2201)), 0)</f>
        <v>5.4409093604051873E-3</v>
      </c>
      <c r="AV1227">
        <f t="shared" si="458"/>
        <v>-0.47880073454518557</v>
      </c>
      <c r="AW1227">
        <f t="shared" si="451"/>
        <v>0</v>
      </c>
      <c r="AX1227" cm="1">
        <f t="array" ref="AX1227">IFERROR(STDEV(IF($E$2:$E$2201=$E1227, $AM$2:$AM$2201)), 0)</f>
        <v>0</v>
      </c>
      <c r="AY1227">
        <f t="shared" si="459"/>
        <v>-0.47880073454518557</v>
      </c>
      <c r="AZ1227">
        <f>INDEX(Model_Assumptions[Values],9)*((INDEX(Model_Scenarios[GR Weight],1)*$AG1227)+(INDEX(Model_Scenarios[GP Weight],1)*$AH1227)+(INDEX(Model_Scenarios[LTV Weight],1)*$AI1227))-(INDEX(Model_Scenarios[LTV Weight],1)*$AP1227)-(INDEX(Model_Scenarios[GP Weight],1)*($AS1227+$AV1227+$AY1227))</f>
        <v>2.6945981965529517</v>
      </c>
      <c r="BA1227">
        <f>INDEX(Model_Assumptions[Values],9)*((INDEX(Model_Scenarios[GR Weight],2)*$AG1227)+(INDEX(Model_Scenarios[GP Weight],2)*$AH1227)+(INDEX(Model_Scenarios[LTV Weight],2)*$AI1227))-(INDEX(Model_Scenarios[LTV Weight],2)*$AP1227)-(INDEX(Model_Scenarios[GP Weight],2)*($AS1227+$AV1227+$AY1227))</f>
        <v>2.8108315742133607</v>
      </c>
      <c r="BB1227">
        <f>INDEX(Model_Assumptions[Values],9)*((INDEX(Model_Scenarios[GR Weight],3)*$AG1227)+(INDEX(Model_Scenarios[GP Weight],3)*$AH1227)+(INDEX(Model_Scenarios[LTV Weight],3)*$AI1227))-(INDEX(Model_Scenarios[LTV Weight],3)*$AP1227)-(INDEX(Model_Scenarios[GP Weight],3)*($AS1227+$AV1227+$AY1227))</f>
        <v>2.9827754935753235</v>
      </c>
      <c r="BC1227">
        <f>INDEX(Model_Assumptions[Values],9)*((INDEX(Model_Scenarios[GR Weight],4)*$AG1227)+(INDEX(Model_Scenarios[GP Weight],4)*$AH1227)+(INDEX(Model_Scenarios[LTV Weight],4)*$AI1227))-(INDEX(Model_Scenarios[LTV Weight],4)*$AP1227)-(INDEX(Model_Scenarios[GP Weight],4)*($AS1227+$AV1227+$AY1227))</f>
        <v>2.9731509050607143</v>
      </c>
      <c r="BD1227">
        <f>INDEX(Model_Assumptions[Values],9)*((INDEX(Model_Scenarios[GR Weight],5)*$AG1227)+(INDEX(Model_Scenarios[GP Weight],5)*$AH1227)+(INDEX(Model_Scenarios[LTV Weight],5)*$AI1227))-(INDEX(Model_Scenarios[LTV Weight],5)*$AP1227)-(INDEX(Model_Scenarios[GP Weight],5)*($AS1227+$AV1227+$AY1227))</f>
        <v>3.2296791316680555</v>
      </c>
    </row>
    <row r="1228" spans="1:56" x14ac:dyDescent="0.25">
      <c r="A1228">
        <v>1227</v>
      </c>
      <c r="B1228">
        <v>25</v>
      </c>
      <c r="C1228" s="3">
        <v>27</v>
      </c>
      <c r="D1228" s="4">
        <v>0.52</v>
      </c>
      <c r="E1228" t="str">
        <v>SKU-1031</v>
      </c>
      <c r="F1228" t="str">
        <v>Raise</v>
      </c>
      <c r="G1228" t="str">
        <v>Full</v>
      </c>
      <c r="H1228">
        <v>230.34</v>
      </c>
      <c r="I1228">
        <v>74.680000000000007</v>
      </c>
      <c r="J1228">
        <v>21</v>
      </c>
      <c r="K1228">
        <v>4837.1400000000003</v>
      </c>
      <c r="L1228">
        <v>3268.86</v>
      </c>
      <c r="M1228">
        <v>0.675783624207693</v>
      </c>
      <c r="N1228">
        <v>292.05233671227234</v>
      </c>
      <c r="O1228">
        <v>711.85439753317496</v>
      </c>
      <c r="P1228">
        <v>861.21439753317463</v>
      </c>
      <c r="Q1228">
        <v>1125.247970158546</v>
      </c>
      <c r="R1228">
        <v>1000.2204179187074</v>
      </c>
      <c r="S1228">
        <v>1</v>
      </c>
      <c r="T1228">
        <f t="shared" si="437"/>
        <v>262.43041509038164</v>
      </c>
      <c r="U1228">
        <f t="shared" si="438"/>
        <v>0.13931759612043779</v>
      </c>
      <c r="V1228">
        <f>IF($F1228="Reduce", INDEX(Model_Assumptions[Values], 2), INDEX(Model_Assumptions[Values], 1))</f>
        <v>-0.4</v>
      </c>
      <c r="W1228">
        <f t="shared" si="439"/>
        <v>19.82973219258832</v>
      </c>
      <c r="X1228">
        <f t="shared" si="452"/>
        <v>5203.9248504320567</v>
      </c>
      <c r="Y1228">
        <f t="shared" si="440"/>
        <v>3723.0404502895608</v>
      </c>
      <c r="Z1228">
        <f t="shared" si="441"/>
        <v>366.78485043205637</v>
      </c>
      <c r="AA1228">
        <f t="shared" si="442"/>
        <v>454.18045028956067</v>
      </c>
      <c r="AB1228">
        <f t="shared" si="453"/>
        <v>0.71542932638246204</v>
      </c>
      <c r="AC1228">
        <f t="shared" si="443"/>
        <v>3.9645702174769037E-2</v>
      </c>
      <c r="AD1228">
        <f t="shared" si="444"/>
        <v>3.9645702174769037E-2</v>
      </c>
      <c r="AE1228">
        <f t="shared" si="445"/>
        <v>0.52000000000000046</v>
      </c>
      <c r="AF1228">
        <f t="shared" si="454"/>
        <v>480.10580060097908</v>
      </c>
      <c r="AG1228">
        <f t="shared" si="446"/>
        <v>0.51525262989607767</v>
      </c>
      <c r="AH1228">
        <f t="shared" si="447"/>
        <v>0.52737210570387072</v>
      </c>
      <c r="AI1228">
        <f t="shared" si="455"/>
        <v>0.47999999999999954</v>
      </c>
      <c r="AJ1228">
        <f>MAX(0, $R1228 - $AA1228) * INDEX(Model_Assumptions[Values], 7)</f>
        <v>1092.0799352582935</v>
      </c>
      <c r="AK1228">
        <f>MAX(0, INDEX(Model_Assumptions[Values], 4) - $AD1228)</f>
        <v>1.0354297825230965E-2</v>
      </c>
      <c r="AL1228">
        <f>MAX(0, INDEX(Model_Assumptions[Values], 5) - $AC1228)</f>
        <v>0</v>
      </c>
      <c r="AM1228">
        <f>INDEX(Model_Assumptions[Values], 6) * MAX(0, INDEX(Model_Assumptions[Values], 3) - $AB1228)^2</f>
        <v>0</v>
      </c>
      <c r="AN1228">
        <f t="shared" si="448"/>
        <v>1163.5403307642125</v>
      </c>
      <c r="AO1228" cm="1">
        <f t="array" ref="AO1228">IFERROR(STDEV(IF($E$2:$E$2201=$E1228, $AJ$2:$AJ$2201)), 0)</f>
        <v>472.49931032407676</v>
      </c>
      <c r="AP1228">
        <f t="shared" si="456"/>
        <v>-0.15123915304110369</v>
      </c>
      <c r="AQ1228">
        <f t="shared" si="449"/>
        <v>1.6566424071911633E-2</v>
      </c>
      <c r="AR1228" cm="1">
        <f t="array" ref="AR1228">IFERROR(STDEV(IF($E$2:$E$2201=$E1228, $AK$2:$AK$2201)), 0)</f>
        <v>1.6639280999047032E-2</v>
      </c>
      <c r="AS1228">
        <f t="shared" si="457"/>
        <v>-0.37334102639629979</v>
      </c>
      <c r="AT1228">
        <f t="shared" si="450"/>
        <v>2.6051113983557796E-3</v>
      </c>
      <c r="AU1228" cm="1">
        <f t="array" ref="AU1228">IFERROR(STDEV(IF($E$2:$E$2201=$E1228, $AL$2:$AL$2201)), 0)</f>
        <v>5.4409093604051873E-3</v>
      </c>
      <c r="AV1228">
        <f t="shared" si="458"/>
        <v>-0.47880073454518557</v>
      </c>
      <c r="AW1228">
        <f t="shared" si="451"/>
        <v>0</v>
      </c>
      <c r="AX1228" cm="1">
        <f t="array" ref="AX1228">IFERROR(STDEV(IF($E$2:$E$2201=$E1228, $AM$2:$AM$2201)), 0)</f>
        <v>0</v>
      </c>
      <c r="AY1228">
        <f t="shared" si="459"/>
        <v>-0.47880073454518557</v>
      </c>
      <c r="AZ1228">
        <f>INDEX(Model_Assumptions[Values],9)*((INDEX(Model_Scenarios[GR Weight],1)*$AG1228)+(INDEX(Model_Scenarios[GP Weight],1)*$AH1228)+(INDEX(Model_Scenarios[LTV Weight],1)*$AI1228))-(INDEX(Model_Scenarios[LTV Weight],1)*$AP1228)-(INDEX(Model_Scenarios[GP Weight],1)*($AS1228+$AV1228+$AY1228))</f>
        <v>2.6953979397815226</v>
      </c>
      <c r="BA1228">
        <f>INDEX(Model_Assumptions[Values],9)*((INDEX(Model_Scenarios[GR Weight],2)*$AG1228)+(INDEX(Model_Scenarios[GP Weight],2)*$AH1228)+(INDEX(Model_Scenarios[LTV Weight],2)*$AI1228))-(INDEX(Model_Scenarios[LTV Weight],2)*$AP1228)-(INDEX(Model_Scenarios[GP Weight],2)*($AS1228+$AV1228+$AY1228))</f>
        <v>2.8383055266999793</v>
      </c>
      <c r="BB1228">
        <f>INDEX(Model_Assumptions[Values],9)*((INDEX(Model_Scenarios[GR Weight],3)*$AG1228)+(INDEX(Model_Scenarios[GP Weight],3)*$AH1228)+(INDEX(Model_Scenarios[LTV Weight],3)*$AI1228))-(INDEX(Model_Scenarios[LTV Weight],3)*$AP1228)-(INDEX(Model_Scenarios[GP Weight],3)*($AS1228+$AV1228+$AY1228))</f>
        <v>3.0532925069886465</v>
      </c>
      <c r="BC1228">
        <f>INDEX(Model_Assumptions[Values],9)*((INDEX(Model_Scenarios[GR Weight],4)*$AG1228)+(INDEX(Model_Scenarios[GP Weight],4)*$AH1228)+(INDEX(Model_Scenarios[LTV Weight],4)*$AI1228))-(INDEX(Model_Scenarios[LTV Weight],4)*$AP1228)-(INDEX(Model_Scenarios[GP Weight],4)*($AS1228+$AV1228+$AY1228))</f>
        <v>3.0557949066325754</v>
      </c>
      <c r="BD1228">
        <f>INDEX(Model_Assumptions[Values],9)*((INDEX(Model_Scenarios[GR Weight],5)*$AG1228)+(INDEX(Model_Scenarios[GP Weight],5)*$AH1228)+(INDEX(Model_Scenarios[LTV Weight],5)*$AI1228))-(INDEX(Model_Scenarios[LTV Weight],5)*$AP1228)-(INDEX(Model_Scenarios[GP Weight],5)*($AS1228+$AV1228+$AY1228))</f>
        <v>3.3353540813596667</v>
      </c>
    </row>
    <row r="1229" spans="1:56" x14ac:dyDescent="0.25">
      <c r="A1229">
        <v>1228</v>
      </c>
      <c r="B1229">
        <v>25</v>
      </c>
      <c r="C1229" s="3">
        <v>28</v>
      </c>
      <c r="D1229" s="4">
        <v>0.54</v>
      </c>
      <c r="E1229" t="str">
        <v>SKU-1031</v>
      </c>
      <c r="F1229" t="str">
        <v>Raise</v>
      </c>
      <c r="G1229" t="str">
        <v>Full</v>
      </c>
      <c r="H1229">
        <v>230.34</v>
      </c>
      <c r="I1229">
        <v>74.680000000000007</v>
      </c>
      <c r="J1229">
        <v>21</v>
      </c>
      <c r="K1229">
        <v>4837.1400000000003</v>
      </c>
      <c r="L1229">
        <v>3268.86</v>
      </c>
      <c r="M1229">
        <v>0.675783624207693</v>
      </c>
      <c r="N1229">
        <v>292.05233671227234</v>
      </c>
      <c r="O1229">
        <v>711.85439753317496</v>
      </c>
      <c r="P1229">
        <v>861.21439753317463</v>
      </c>
      <c r="Q1229">
        <v>1125.247970158546</v>
      </c>
      <c r="R1229">
        <v>1000.2204179187074</v>
      </c>
      <c r="S1229">
        <v>1</v>
      </c>
      <c r="T1229">
        <f t="shared" si="437"/>
        <v>263.66466182462705</v>
      </c>
      <c r="U1229">
        <f t="shared" si="438"/>
        <v>0.14467596520199288</v>
      </c>
      <c r="V1229">
        <f>IF($F1229="Reduce", INDEX(Model_Assumptions[Values], 2), INDEX(Model_Assumptions[Values], 1))</f>
        <v>-0.4</v>
      </c>
      <c r="W1229">
        <f t="shared" si="439"/>
        <v>19.78472189230326</v>
      </c>
      <c r="X1229">
        <f t="shared" si="452"/>
        <v>5216.5320070284342</v>
      </c>
      <c r="Y1229">
        <f t="shared" si="440"/>
        <v>3739.0089761112267</v>
      </c>
      <c r="Z1229">
        <f t="shared" si="441"/>
        <v>379.39200702843391</v>
      </c>
      <c r="AA1229">
        <f t="shared" si="442"/>
        <v>470.1489761112266</v>
      </c>
      <c r="AB1229">
        <f t="shared" si="453"/>
        <v>0.71676143673105353</v>
      </c>
      <c r="AC1229">
        <f t="shared" si="443"/>
        <v>4.0977812523360524E-2</v>
      </c>
      <c r="AD1229">
        <f t="shared" si="444"/>
        <v>4.0977812523360524E-2</v>
      </c>
      <c r="AE1229">
        <f t="shared" si="445"/>
        <v>0.5399999999999997</v>
      </c>
      <c r="AF1229">
        <f t="shared" si="454"/>
        <v>460.1013922426057</v>
      </c>
      <c r="AG1229">
        <f t="shared" si="446"/>
        <v>0.53296293222765811</v>
      </c>
      <c r="AH1229">
        <f t="shared" si="447"/>
        <v>0.54591397619210857</v>
      </c>
      <c r="AI1229">
        <f t="shared" si="455"/>
        <v>0.4600000000000003</v>
      </c>
      <c r="AJ1229">
        <f>MAX(0, $R1229 - $AA1229) * INDEX(Model_Assumptions[Values], 7)</f>
        <v>1060.1428836149616</v>
      </c>
      <c r="AK1229">
        <f>MAX(0, INDEX(Model_Assumptions[Values], 4) - $AD1229)</f>
        <v>9.0221874766394788E-3</v>
      </c>
      <c r="AL1229">
        <f>MAX(0, INDEX(Model_Assumptions[Values], 5) - $AC1229)</f>
        <v>0</v>
      </c>
      <c r="AM1229">
        <f>INDEX(Model_Assumptions[Values], 6) * MAX(0, INDEX(Model_Assumptions[Values], 3) - $AB1229)^2</f>
        <v>0</v>
      </c>
      <c r="AN1229">
        <f t="shared" si="448"/>
        <v>1163.5403307642125</v>
      </c>
      <c r="AO1229" cm="1">
        <f t="array" ref="AO1229">IFERROR(STDEV(IF($E$2:$E$2201=$E1229, $AJ$2:$AJ$2201)), 0)</f>
        <v>472.49931032407676</v>
      </c>
      <c r="AP1229">
        <f t="shared" si="456"/>
        <v>-0.21883089538973688</v>
      </c>
      <c r="AQ1229">
        <f t="shared" si="449"/>
        <v>1.6566424071911633E-2</v>
      </c>
      <c r="AR1229" cm="1">
        <f t="array" ref="AR1229">IFERROR(STDEV(IF($E$2:$E$2201=$E1229, $AK$2:$AK$2201)), 0)</f>
        <v>1.6639280999047032E-2</v>
      </c>
      <c r="AS1229">
        <f t="shared" si="457"/>
        <v>-0.45339919409403739</v>
      </c>
      <c r="AT1229">
        <f t="shared" si="450"/>
        <v>2.6051113983557796E-3</v>
      </c>
      <c r="AU1229" cm="1">
        <f t="array" ref="AU1229">IFERROR(STDEV(IF($E$2:$E$2201=$E1229, $AL$2:$AL$2201)), 0)</f>
        <v>5.4409093604051873E-3</v>
      </c>
      <c r="AV1229">
        <f t="shared" si="458"/>
        <v>-0.47880073454518557</v>
      </c>
      <c r="AW1229">
        <f t="shared" si="451"/>
        <v>0</v>
      </c>
      <c r="AX1229" cm="1">
        <f t="array" ref="AX1229">IFERROR(STDEV(IF($E$2:$E$2201=$E1229, $AM$2:$AM$2201)), 0)</f>
        <v>0</v>
      </c>
      <c r="AY1229">
        <f t="shared" si="459"/>
        <v>-0.47880073454518557</v>
      </c>
      <c r="AZ1229">
        <f>INDEX(Model_Assumptions[Values],9)*((INDEX(Model_Scenarios[GR Weight],1)*$AG1229)+(INDEX(Model_Scenarios[GP Weight],1)*$AH1229)+(INDEX(Model_Scenarios[LTV Weight],1)*$AI1229))-(INDEX(Model_Scenarios[LTV Weight],1)*$AP1229)-(INDEX(Model_Scenarios[GP Weight],1)*($AS1229+$AV1229+$AY1229))</f>
        <v>2.6956032368401148</v>
      </c>
      <c r="BA1229">
        <f>INDEX(Model_Assumptions[Values],9)*((INDEX(Model_Scenarios[GR Weight],2)*$AG1229)+(INDEX(Model_Scenarios[GP Weight],2)*$AH1229)+(INDEX(Model_Scenarios[LTV Weight],2)*$AI1229))-(INDEX(Model_Scenarios[LTV Weight],2)*$AP1229)-(INDEX(Model_Scenarios[GP Weight],2)*($AS1229+$AV1229+$AY1229))</f>
        <v>2.8650763900030638</v>
      </c>
      <c r="BB1229">
        <f>INDEX(Model_Assumptions[Values],9)*((INDEX(Model_Scenarios[GR Weight],3)*$AG1229)+(INDEX(Model_Scenarios[GP Weight],3)*$AH1229)+(INDEX(Model_Scenarios[LTV Weight],3)*$AI1229))-(INDEX(Model_Scenarios[LTV Weight],3)*$AP1229)-(INDEX(Model_Scenarios[GP Weight],3)*($AS1229+$AV1229+$AY1229))</f>
        <v>3.1229357138912008</v>
      </c>
      <c r="BC1229">
        <f>INDEX(Model_Assumptions[Values],9)*((INDEX(Model_Scenarios[GR Weight],4)*$AG1229)+(INDEX(Model_Scenarios[GP Weight],4)*$AH1229)+(INDEX(Model_Scenarios[LTV Weight],4)*$AI1229))-(INDEX(Model_Scenarios[LTV Weight],4)*$AP1229)-(INDEX(Model_Scenarios[GP Weight],4)*($AS1229+$AV1229+$AY1229))</f>
        <v>3.137534090466056</v>
      </c>
      <c r="BD1229">
        <f>INDEX(Model_Assumptions[Values],9)*((INDEX(Model_Scenarios[GR Weight],5)*$AG1229)+(INDEX(Model_Scenarios[GP Weight],5)*$AH1229)+(INDEX(Model_Scenarios[LTV Weight],5)*$AI1229))-(INDEX(Model_Scenarios[LTV Weight],5)*$AP1229)-(INDEX(Model_Scenarios[GP Weight],5)*($AS1229+$AV1229+$AY1229))</f>
        <v>3.439984455354816</v>
      </c>
    </row>
    <row r="1230" spans="1:56" x14ac:dyDescent="0.25">
      <c r="A1230">
        <v>1229</v>
      </c>
      <c r="B1230">
        <v>25</v>
      </c>
      <c r="C1230" s="3">
        <v>29</v>
      </c>
      <c r="D1230" s="4">
        <v>0.56000000000000005</v>
      </c>
      <c r="E1230" t="str">
        <v>SKU-1031</v>
      </c>
      <c r="F1230" t="str">
        <v>Raise</v>
      </c>
      <c r="G1230" t="str">
        <v>Full</v>
      </c>
      <c r="H1230">
        <v>230.34</v>
      </c>
      <c r="I1230">
        <v>74.680000000000007</v>
      </c>
      <c r="J1230">
        <v>21</v>
      </c>
      <c r="K1230">
        <v>4837.1400000000003</v>
      </c>
      <c r="L1230">
        <v>3268.86</v>
      </c>
      <c r="M1230">
        <v>0.675783624207693</v>
      </c>
      <c r="N1230">
        <v>292.05233671227234</v>
      </c>
      <c r="O1230">
        <v>711.85439753317496</v>
      </c>
      <c r="P1230">
        <v>861.21439753317463</v>
      </c>
      <c r="Q1230">
        <v>1125.247970158546</v>
      </c>
      <c r="R1230">
        <v>1000.2204179187074</v>
      </c>
      <c r="S1230">
        <v>1</v>
      </c>
      <c r="T1230">
        <f t="shared" si="437"/>
        <v>264.89890855887251</v>
      </c>
      <c r="U1230">
        <f t="shared" si="438"/>
        <v>0.15003433428354823</v>
      </c>
      <c r="V1230">
        <f>IF($F1230="Reduce", INDEX(Model_Assumptions[Values], 2), INDEX(Model_Assumptions[Values], 1))</f>
        <v>-0.4</v>
      </c>
      <c r="W1230">
        <f t="shared" si="439"/>
        <v>19.739711592018192</v>
      </c>
      <c r="X1230">
        <f t="shared" si="452"/>
        <v>5229.0280559925432</v>
      </c>
      <c r="Y1230">
        <f t="shared" si="440"/>
        <v>3754.8663943006245</v>
      </c>
      <c r="Z1230">
        <f t="shared" si="441"/>
        <v>391.88805599254283</v>
      </c>
      <c r="AA1230">
        <f t="shared" si="442"/>
        <v>486.00639430062438</v>
      </c>
      <c r="AB1230">
        <f t="shared" si="453"/>
        <v>0.71808113364346793</v>
      </c>
      <c r="AC1230">
        <f t="shared" si="443"/>
        <v>4.2297509435774927E-2</v>
      </c>
      <c r="AD1230">
        <f t="shared" si="444"/>
        <v>4.2297509435774927E-2</v>
      </c>
      <c r="AE1230">
        <f t="shared" si="445"/>
        <v>0.55999999999999994</v>
      </c>
      <c r="AF1230">
        <f t="shared" si="454"/>
        <v>440.09698388423135</v>
      </c>
      <c r="AG1230">
        <f t="shared" si="446"/>
        <v>0.55051715259549194</v>
      </c>
      <c r="AH1230">
        <f t="shared" si="447"/>
        <v>0.56432683393672944</v>
      </c>
      <c r="AI1230">
        <f t="shared" si="455"/>
        <v>0.44000000000000006</v>
      </c>
      <c r="AJ1230">
        <f>MAX(0, $R1230 - $AA1230) * INDEX(Model_Assumptions[Values], 7)</f>
        <v>1028.4280472361661</v>
      </c>
      <c r="AK1230">
        <f>MAX(0, INDEX(Model_Assumptions[Values], 4) - $AD1230)</f>
        <v>7.7024905642250757E-3</v>
      </c>
      <c r="AL1230">
        <f>MAX(0, INDEX(Model_Assumptions[Values], 5) - $AC1230)</f>
        <v>0</v>
      </c>
      <c r="AM1230">
        <f>INDEX(Model_Assumptions[Values], 6) * MAX(0, INDEX(Model_Assumptions[Values], 3) - $AB1230)^2</f>
        <v>0</v>
      </c>
      <c r="AN1230">
        <f t="shared" si="448"/>
        <v>1163.5403307642125</v>
      </c>
      <c r="AO1230" cm="1">
        <f t="array" ref="AO1230">IFERROR(STDEV(IF($E$2:$E$2201=$E1230, $AJ$2:$AJ$2201)), 0)</f>
        <v>472.49931032407676</v>
      </c>
      <c r="AP1230">
        <f t="shared" si="456"/>
        <v>-0.28595234019574739</v>
      </c>
      <c r="AQ1230">
        <f t="shared" si="449"/>
        <v>1.6566424071911633E-2</v>
      </c>
      <c r="AR1230" cm="1">
        <f t="array" ref="AR1230">IFERROR(STDEV(IF($E$2:$E$2201=$E1230, $AK$2:$AK$2201)), 0)</f>
        <v>1.6639280999047032E-2</v>
      </c>
      <c r="AS1230">
        <f t="shared" si="457"/>
        <v>-0.53271132978607749</v>
      </c>
      <c r="AT1230">
        <f t="shared" si="450"/>
        <v>2.6051113983557796E-3</v>
      </c>
      <c r="AU1230" cm="1">
        <f t="array" ref="AU1230">IFERROR(STDEV(IF($E$2:$E$2201=$E1230, $AL$2:$AL$2201)), 0)</f>
        <v>5.4409093604051873E-3</v>
      </c>
      <c r="AV1230">
        <f t="shared" si="458"/>
        <v>-0.47880073454518557</v>
      </c>
      <c r="AW1230">
        <f t="shared" si="451"/>
        <v>0</v>
      </c>
      <c r="AX1230" cm="1">
        <f t="array" ref="AX1230">IFERROR(STDEV(IF($E$2:$E$2201=$E1230, $AM$2:$AM$2201)), 0)</f>
        <v>0</v>
      </c>
      <c r="AY1230">
        <f t="shared" si="459"/>
        <v>-0.47880073454518557</v>
      </c>
      <c r="AZ1230">
        <f>INDEX(Model_Assumptions[Values],9)*((INDEX(Model_Scenarios[GR Weight],1)*$AG1230)+(INDEX(Model_Scenarios[GP Weight],1)*$AH1230)+(INDEX(Model_Scenarios[LTV Weight],1)*$AI1230))-(INDEX(Model_Scenarios[LTV Weight],1)*$AP1230)-(INDEX(Model_Scenarios[GP Weight],1)*($AS1230+$AV1230+$AY1230))</f>
        <v>2.6952151453103541</v>
      </c>
      <c r="BA1230">
        <f>INDEX(Model_Assumptions[Values],9)*((INDEX(Model_Scenarios[GR Weight],2)*$AG1230)+(INDEX(Model_Scenarios[GP Weight],2)*$AH1230)+(INDEX(Model_Scenarios[LTV Weight],2)*$AI1230))-(INDEX(Model_Scenarios[LTV Weight],2)*$AP1230)-(INDEX(Model_Scenarios[GP Weight],2)*($AS1230+$AV1230+$AY1230))</f>
        <v>2.8911462792858744</v>
      </c>
      <c r="BB1230">
        <f>INDEX(Model_Assumptions[Values],9)*((INDEX(Model_Scenarios[GR Weight],3)*$AG1230)+(INDEX(Model_Scenarios[GP Weight],3)*$AH1230)+(INDEX(Model_Scenarios[LTV Weight],3)*$AI1230))-(INDEX(Model_Scenarios[LTV Weight],3)*$AP1230)-(INDEX(Model_Scenarios[GP Weight],3)*($AS1230+$AV1230+$AY1230))</f>
        <v>3.1917088158186981</v>
      </c>
      <c r="BC1230">
        <f>INDEX(Model_Assumptions[Values],9)*((INDEX(Model_Scenarios[GR Weight],4)*$AG1230)+(INDEX(Model_Scenarios[GP Weight],4)*$AH1230)+(INDEX(Model_Scenarios[LTV Weight],4)*$AI1230))-(INDEX(Model_Scenarios[LTV Weight],4)*$AP1230)-(INDEX(Model_Scenarios[GP Weight],4)*($AS1230+$AV1230+$AY1230))</f>
        <v>3.2183721580968685</v>
      </c>
      <c r="BD1230">
        <f>INDEX(Model_Assumptions[Values],9)*((INDEX(Model_Scenarios[GR Weight],5)*$AG1230)+(INDEX(Model_Scenarios[GP Weight],5)*$AH1230)+(INDEX(Model_Scenarios[LTV Weight],5)*$AI1230))-(INDEX(Model_Scenarios[LTV Weight],5)*$AP1230)-(INDEX(Model_Scenarios[GP Weight],5)*($AS1230+$AV1230+$AY1230))</f>
        <v>3.5435760703524819</v>
      </c>
    </row>
    <row r="1231" spans="1:56" x14ac:dyDescent="0.25">
      <c r="A1231">
        <v>1230</v>
      </c>
      <c r="B1231">
        <v>25</v>
      </c>
      <c r="C1231" s="3">
        <v>30</v>
      </c>
      <c r="D1231" s="4">
        <v>0.57999999999999996</v>
      </c>
      <c r="E1231" t="str">
        <v>SKU-1031</v>
      </c>
      <c r="F1231" t="str">
        <v>Raise</v>
      </c>
      <c r="G1231" t="str">
        <v>Full</v>
      </c>
      <c r="H1231">
        <v>230.34</v>
      </c>
      <c r="I1231">
        <v>74.680000000000007</v>
      </c>
      <c r="J1231">
        <v>21</v>
      </c>
      <c r="K1231">
        <v>4837.1400000000003</v>
      </c>
      <c r="L1231">
        <v>3268.86</v>
      </c>
      <c r="M1231">
        <v>0.675783624207693</v>
      </c>
      <c r="N1231">
        <v>292.05233671227234</v>
      </c>
      <c r="O1231">
        <v>711.85439753317496</v>
      </c>
      <c r="P1231">
        <v>861.21439753317463</v>
      </c>
      <c r="Q1231">
        <v>1125.247970158546</v>
      </c>
      <c r="R1231">
        <v>1000.2204179187074</v>
      </c>
      <c r="S1231">
        <v>1</v>
      </c>
      <c r="T1231">
        <f t="shared" si="437"/>
        <v>266.13315529311797</v>
      </c>
      <c r="U1231">
        <f t="shared" si="438"/>
        <v>0.15539270336510361</v>
      </c>
      <c r="V1231">
        <f>IF($F1231="Reduce", INDEX(Model_Assumptions[Values], 2), INDEX(Model_Assumptions[Values], 1))</f>
        <v>-0.4</v>
      </c>
      <c r="W1231">
        <f t="shared" si="439"/>
        <v>19.694701291733129</v>
      </c>
      <c r="X1231">
        <f t="shared" si="452"/>
        <v>5241.4129973243835</v>
      </c>
      <c r="Y1231">
        <f t="shared" si="440"/>
        <v>3770.6127048577532</v>
      </c>
      <c r="Z1231">
        <f t="shared" si="441"/>
        <v>404.27299732438314</v>
      </c>
      <c r="AA1231">
        <f t="shared" si="442"/>
        <v>501.75270485775309</v>
      </c>
      <c r="AB1231">
        <f t="shared" si="453"/>
        <v>0.71938858982922371</v>
      </c>
      <c r="AC1231">
        <f t="shared" si="443"/>
        <v>4.3604965621530711E-2</v>
      </c>
      <c r="AD1231">
        <f t="shared" si="444"/>
        <v>4.3604965621530711E-2</v>
      </c>
      <c r="AE1231">
        <f t="shared" si="445"/>
        <v>0.58000000000000018</v>
      </c>
      <c r="AF1231">
        <f t="shared" si="454"/>
        <v>420.09257552585694</v>
      </c>
      <c r="AG1231">
        <f t="shared" si="446"/>
        <v>0.56791529099957916</v>
      </c>
      <c r="AH1231">
        <f t="shared" si="447"/>
        <v>0.58261067893773244</v>
      </c>
      <c r="AI1231">
        <f t="shared" si="455"/>
        <v>0.41999999999999982</v>
      </c>
      <c r="AJ1231">
        <f>MAX(0, $R1231 - $AA1231) * INDEX(Model_Assumptions[Values], 7)</f>
        <v>996.93542612190868</v>
      </c>
      <c r="AK1231">
        <f>MAX(0, INDEX(Model_Assumptions[Values], 4) - $AD1231)</f>
        <v>6.3950343784692915E-3</v>
      </c>
      <c r="AL1231">
        <f>MAX(0, INDEX(Model_Assumptions[Values], 5) - $AC1231)</f>
        <v>0</v>
      </c>
      <c r="AM1231">
        <f>INDEX(Model_Assumptions[Values], 6) * MAX(0, INDEX(Model_Assumptions[Values], 3) - $AB1231)^2</f>
        <v>0</v>
      </c>
      <c r="AN1231">
        <f t="shared" si="448"/>
        <v>1163.5403307642125</v>
      </c>
      <c r="AO1231" cm="1">
        <f t="array" ref="AO1231">IFERROR(STDEV(IF($E$2:$E$2201=$E1231, $AJ$2:$AJ$2201)), 0)</f>
        <v>472.49931032407676</v>
      </c>
      <c r="AP1231">
        <f t="shared" si="456"/>
        <v>-0.35260348745913139</v>
      </c>
      <c r="AQ1231">
        <f t="shared" si="449"/>
        <v>1.6566424071911633E-2</v>
      </c>
      <c r="AR1231" cm="1">
        <f t="array" ref="AR1231">IFERROR(STDEV(IF($E$2:$E$2201=$E1231, $AK$2:$AK$2201)), 0)</f>
        <v>1.6639280999047032E-2</v>
      </c>
      <c r="AS1231">
        <f t="shared" si="457"/>
        <v>-0.61128781309870772</v>
      </c>
      <c r="AT1231">
        <f t="shared" si="450"/>
        <v>2.6051113983557796E-3</v>
      </c>
      <c r="AU1231" cm="1">
        <f t="array" ref="AU1231">IFERROR(STDEV(IF($E$2:$E$2201=$E1231, $AL$2:$AL$2201)), 0)</f>
        <v>5.4409093604051873E-3</v>
      </c>
      <c r="AV1231">
        <f t="shared" si="458"/>
        <v>-0.47880073454518557</v>
      </c>
      <c r="AW1231">
        <f t="shared" si="451"/>
        <v>0</v>
      </c>
      <c r="AX1231" cm="1">
        <f t="array" ref="AX1231">IFERROR(STDEV(IF($E$2:$E$2201=$E1231, $AM$2:$AM$2201)), 0)</f>
        <v>0</v>
      </c>
      <c r="AY1231">
        <f t="shared" si="459"/>
        <v>-0.47880073454518557</v>
      </c>
      <c r="AZ1231">
        <f>INDEX(Model_Assumptions[Values],9)*((INDEX(Model_Scenarios[GR Weight],1)*$AG1231)+(INDEX(Model_Scenarios[GP Weight],1)*$AH1231)+(INDEX(Model_Scenarios[LTV Weight],1)*$AI1231))-(INDEX(Model_Scenarios[LTV Weight],1)*$AP1231)-(INDEX(Model_Scenarios[GP Weight],1)*($AS1231+$AV1231+$AY1231))</f>
        <v>2.6942347031548683</v>
      </c>
      <c r="BA1231">
        <f>INDEX(Model_Assumptions[Values],9)*((INDEX(Model_Scenarios[GR Weight],2)*$AG1231)+(INDEX(Model_Scenarios[GP Weight],2)*$AH1231)+(INDEX(Model_Scenarios[LTV Weight],2)*$AI1231))-(INDEX(Model_Scenarios[LTV Weight],2)*$AP1231)-(INDEX(Model_Scenarios[GP Weight],2)*($AS1231+$AV1231+$AY1231))</f>
        <v>2.9165172704736673</v>
      </c>
      <c r="BB1231">
        <f>INDEX(Model_Assumptions[Values],9)*((INDEX(Model_Scenarios[GR Weight],3)*$AG1231)+(INDEX(Model_Scenarios[GP Weight],3)*$AH1231)+(INDEX(Model_Scenarios[LTV Weight],3)*$AI1231))-(INDEX(Model_Scenarios[LTV Weight],3)*$AP1231)-(INDEX(Model_Scenarios[GP Weight],3)*($AS1231+$AV1231+$AY1231))</f>
        <v>3.2596154456403355</v>
      </c>
      <c r="BC1231">
        <f>INDEX(Model_Assumptions[Values],9)*((INDEX(Model_Scenarios[GR Weight],4)*$AG1231)+(INDEX(Model_Scenarios[GP Weight],4)*$AH1231)+(INDEX(Model_Scenarios[LTV Weight],4)*$AI1231))-(INDEX(Model_Scenarios[LTV Weight],4)*$AP1231)-(INDEX(Model_Scenarios[GP Weight],4)*($AS1231+$AV1231+$AY1231))</f>
        <v>3.2983127423942111</v>
      </c>
      <c r="BD1231">
        <f>INDEX(Model_Assumptions[Values],9)*((INDEX(Model_Scenarios[GR Weight],5)*$AG1231)+(INDEX(Model_Scenarios[GP Weight],5)*$AH1231)+(INDEX(Model_Scenarios[LTV Weight],5)*$AI1231))-(INDEX(Model_Scenarios[LTV Weight],5)*$AP1231)-(INDEX(Model_Scenarios[GP Weight],5)*($AS1231+$AV1231+$AY1231))</f>
        <v>3.6461346351471193</v>
      </c>
    </row>
    <row r="1232" spans="1:56" x14ac:dyDescent="0.25">
      <c r="A1232">
        <v>1231</v>
      </c>
      <c r="B1232">
        <v>25</v>
      </c>
      <c r="C1232" s="3">
        <v>31</v>
      </c>
      <c r="D1232" s="4">
        <v>0.6</v>
      </c>
      <c r="E1232" t="str">
        <v>SKU-1031</v>
      </c>
      <c r="F1232" t="str">
        <v>Raise</v>
      </c>
      <c r="G1232" t="str">
        <v>Full</v>
      </c>
      <c r="H1232">
        <v>230.34</v>
      </c>
      <c r="I1232">
        <v>74.680000000000007</v>
      </c>
      <c r="J1232">
        <v>21</v>
      </c>
      <c r="K1232">
        <v>4837.1400000000003</v>
      </c>
      <c r="L1232">
        <v>3268.86</v>
      </c>
      <c r="M1232">
        <v>0.675783624207693</v>
      </c>
      <c r="N1232">
        <v>292.05233671227234</v>
      </c>
      <c r="O1232">
        <v>711.85439753317496</v>
      </c>
      <c r="P1232">
        <v>861.21439753317463</v>
      </c>
      <c r="Q1232">
        <v>1125.247970158546</v>
      </c>
      <c r="R1232">
        <v>1000.2204179187074</v>
      </c>
      <c r="S1232">
        <v>1</v>
      </c>
      <c r="T1232">
        <f t="shared" si="437"/>
        <v>267.36740202736343</v>
      </c>
      <c r="U1232">
        <f t="shared" si="438"/>
        <v>0.16075107244665895</v>
      </c>
      <c r="V1232">
        <f>IF($F1232="Reduce", INDEX(Model_Assumptions[Values], 2), INDEX(Model_Assumptions[Values], 1))</f>
        <v>-0.4</v>
      </c>
      <c r="W1232">
        <f t="shared" si="439"/>
        <v>19.649690991448065</v>
      </c>
      <c r="X1232">
        <f t="shared" si="452"/>
        <v>5253.6868310239561</v>
      </c>
      <c r="Y1232">
        <f t="shared" si="440"/>
        <v>3786.2479077826147</v>
      </c>
      <c r="Z1232">
        <f t="shared" si="441"/>
        <v>416.54683102395575</v>
      </c>
      <c r="AA1232">
        <f t="shared" si="442"/>
        <v>517.38790778261455</v>
      </c>
      <c r="AB1232">
        <f t="shared" si="453"/>
        <v>0.72068397480872792</v>
      </c>
      <c r="AC1232">
        <f t="shared" si="443"/>
        <v>4.4900350601034922E-2</v>
      </c>
      <c r="AD1232">
        <f t="shared" si="444"/>
        <v>4.4900350601034922E-2</v>
      </c>
      <c r="AE1232">
        <f t="shared" si="445"/>
        <v>0.60000000000000042</v>
      </c>
      <c r="AF1232">
        <f t="shared" si="454"/>
        <v>400.08816716748254</v>
      </c>
      <c r="AG1232">
        <f t="shared" si="446"/>
        <v>0.58515734743992109</v>
      </c>
      <c r="AH1232">
        <f t="shared" si="447"/>
        <v>0.60076551119511956</v>
      </c>
      <c r="AI1232">
        <f t="shared" si="455"/>
        <v>0.39999999999999958</v>
      </c>
      <c r="AJ1232">
        <f>MAX(0, $R1232 - $AA1232) * INDEX(Model_Assumptions[Values], 7)</f>
        <v>965.66502027218576</v>
      </c>
      <c r="AK1232">
        <f>MAX(0, INDEX(Model_Assumptions[Values], 4) - $AD1232)</f>
        <v>5.099649398965081E-3</v>
      </c>
      <c r="AL1232">
        <f>MAX(0, INDEX(Model_Assumptions[Values], 5) - $AC1232)</f>
        <v>0</v>
      </c>
      <c r="AM1232">
        <f>INDEX(Model_Assumptions[Values], 6) * MAX(0, INDEX(Model_Assumptions[Values], 3) - $AB1232)^2</f>
        <v>0</v>
      </c>
      <c r="AN1232">
        <f t="shared" si="448"/>
        <v>1163.5403307642125</v>
      </c>
      <c r="AO1232" cm="1">
        <f t="array" ref="AO1232">IFERROR(STDEV(IF($E$2:$E$2201=$E1232, $AJ$2:$AJ$2201)), 0)</f>
        <v>472.49931032407676</v>
      </c>
      <c r="AP1232">
        <f t="shared" si="456"/>
        <v>-0.4187843371798966</v>
      </c>
      <c r="AQ1232">
        <f t="shared" si="449"/>
        <v>1.6566424071911633E-2</v>
      </c>
      <c r="AR1232" cm="1">
        <f t="array" ref="AR1232">IFERROR(STDEV(IF($E$2:$E$2201=$E1232, $AK$2:$AK$2201)), 0)</f>
        <v>1.6639280999047032E-2</v>
      </c>
      <c r="AS1232">
        <f t="shared" si="457"/>
        <v>-0.68913883199660364</v>
      </c>
      <c r="AT1232">
        <f t="shared" si="450"/>
        <v>2.6051113983557796E-3</v>
      </c>
      <c r="AU1232" cm="1">
        <f t="array" ref="AU1232">IFERROR(STDEV(IF($E$2:$E$2201=$E1232, $AL$2:$AL$2201)), 0)</f>
        <v>5.4409093604051873E-3</v>
      </c>
      <c r="AV1232">
        <f t="shared" si="458"/>
        <v>-0.47880073454518557</v>
      </c>
      <c r="AW1232">
        <f t="shared" si="451"/>
        <v>0</v>
      </c>
      <c r="AX1232" cm="1">
        <f t="array" ref="AX1232">IFERROR(STDEV(IF($E$2:$E$2201=$E1232, $AM$2:$AM$2201)), 0)</f>
        <v>0</v>
      </c>
      <c r="AY1232">
        <f t="shared" si="459"/>
        <v>-0.47880073454518557</v>
      </c>
      <c r="AZ1232">
        <f>INDEX(Model_Assumptions[Values],9)*((INDEX(Model_Scenarios[GR Weight],1)*$AG1232)+(INDEX(Model_Scenarios[GP Weight],1)*$AH1232)+(INDEX(Model_Scenarios[LTV Weight],1)*$AI1232))-(INDEX(Model_Scenarios[LTV Weight],1)*$AP1232)-(INDEX(Model_Scenarios[GP Weight],1)*($AS1232+$AV1232+$AY1232))</f>
        <v>2.6926629291701336</v>
      </c>
      <c r="BA1232">
        <f>INDEX(Model_Assumptions[Values],9)*((INDEX(Model_Scenarios[GR Weight],2)*$AG1232)+(INDEX(Model_Scenarios[GP Weight],2)*$AH1232)+(INDEX(Model_Scenarios[LTV Weight],2)*$AI1232))-(INDEX(Model_Scenarios[LTV Weight],2)*$AP1232)-(INDEX(Model_Scenarios[GP Weight],2)*($AS1232+$AV1232+$AY1232))</f>
        <v>2.9411914011593869</v>
      </c>
      <c r="BB1232">
        <f>INDEX(Model_Assumptions[Values],9)*((INDEX(Model_Scenarios[GR Weight],3)*$AG1232)+(INDEX(Model_Scenarios[GP Weight],3)*$AH1232)+(INDEX(Model_Scenarios[LTV Weight],3)*$AI1232))-(INDEX(Model_Scenarios[LTV Weight],3)*$AP1232)-(INDEX(Model_Scenarios[GP Weight],3)*($AS1232+$AV1232+$AY1232))</f>
        <v>3.3266591691437597</v>
      </c>
      <c r="BC1232">
        <f>INDEX(Model_Assumptions[Values],9)*((INDEX(Model_Scenarios[GR Weight],4)*$AG1232)+(INDEX(Model_Scenarios[GP Weight],4)*$AH1232)+(INDEX(Model_Scenarios[LTV Weight],4)*$AI1232))-(INDEX(Model_Scenarios[LTV Weight],4)*$AP1232)-(INDEX(Model_Scenarios[GP Weight],4)*($AS1232+$AV1232+$AY1232))</f>
        <v>3.37735940914573</v>
      </c>
      <c r="BD1232">
        <f>INDEX(Model_Assumptions[Values],9)*((INDEX(Model_Scenarios[GR Weight],5)*$AG1232)+(INDEX(Model_Scenarios[GP Weight],5)*$AH1232)+(INDEX(Model_Scenarios[LTV Weight],5)*$AI1232))-(INDEX(Model_Scenarios[LTV Weight],5)*$AP1232)-(INDEX(Model_Scenarios[GP Weight],5)*($AS1232+$AV1232+$AY1232))</f>
        <v>3.7476657531193105</v>
      </c>
    </row>
    <row r="1233" spans="1:56" x14ac:dyDescent="0.25">
      <c r="A1233">
        <v>1232</v>
      </c>
      <c r="B1233">
        <v>25</v>
      </c>
      <c r="C1233" s="3">
        <v>32</v>
      </c>
      <c r="D1233" s="4">
        <v>0.62</v>
      </c>
      <c r="E1233" t="str">
        <v>SKU-1031</v>
      </c>
      <c r="F1233" t="str">
        <v>Raise</v>
      </c>
      <c r="G1233" t="str">
        <v>Full</v>
      </c>
      <c r="H1233">
        <v>230.34</v>
      </c>
      <c r="I1233">
        <v>74.680000000000007</v>
      </c>
      <c r="J1233">
        <v>21</v>
      </c>
      <c r="K1233">
        <v>4837.1400000000003</v>
      </c>
      <c r="L1233">
        <v>3268.86</v>
      </c>
      <c r="M1233">
        <v>0.675783624207693</v>
      </c>
      <c r="N1233">
        <v>292.05233671227234</v>
      </c>
      <c r="O1233">
        <v>711.85439753317496</v>
      </c>
      <c r="P1233">
        <v>861.21439753317463</v>
      </c>
      <c r="Q1233">
        <v>1125.247970158546</v>
      </c>
      <c r="R1233">
        <v>1000.2204179187074</v>
      </c>
      <c r="S1233">
        <v>1</v>
      </c>
      <c r="T1233">
        <f t="shared" si="437"/>
        <v>268.60164876160883</v>
      </c>
      <c r="U1233">
        <f t="shared" si="438"/>
        <v>0.16610944152821405</v>
      </c>
      <c r="V1233">
        <f>IF($F1233="Reduce", INDEX(Model_Assumptions[Values], 2), INDEX(Model_Assumptions[Values], 1))</f>
        <v>-0.4</v>
      </c>
      <c r="W1233">
        <f t="shared" si="439"/>
        <v>19.604680691163001</v>
      </c>
      <c r="X1233">
        <f t="shared" si="452"/>
        <v>5265.8495570912592</v>
      </c>
      <c r="Y1233">
        <f t="shared" si="440"/>
        <v>3801.7720030752062</v>
      </c>
      <c r="Z1233">
        <f t="shared" si="441"/>
        <v>428.70955709125883</v>
      </c>
      <c r="AA1233">
        <f t="shared" si="442"/>
        <v>532.91200307520603</v>
      </c>
      <c r="AB1233">
        <f t="shared" si="453"/>
        <v>0.72196745498654591</v>
      </c>
      <c r="AC1233">
        <f t="shared" si="443"/>
        <v>4.6183830778852908E-2</v>
      </c>
      <c r="AD1233">
        <f t="shared" si="444"/>
        <v>4.6183830778852908E-2</v>
      </c>
      <c r="AE1233">
        <f t="shared" si="445"/>
        <v>0.61999999999999966</v>
      </c>
      <c r="AF1233">
        <f t="shared" si="454"/>
        <v>380.08375880910916</v>
      </c>
      <c r="AG1233">
        <f t="shared" si="446"/>
        <v>0.6022433219165152</v>
      </c>
      <c r="AH1233">
        <f t="shared" si="447"/>
        <v>0.61879133070888759</v>
      </c>
      <c r="AI1233">
        <f t="shared" si="455"/>
        <v>0.38000000000000034</v>
      </c>
      <c r="AJ1233">
        <f>MAX(0, $R1233 - $AA1233) * INDEX(Model_Assumptions[Values], 7)</f>
        <v>934.61682968700279</v>
      </c>
      <c r="AK1233">
        <f>MAX(0, INDEX(Model_Assumptions[Values], 4) - $AD1233)</f>
        <v>3.8161692211470949E-3</v>
      </c>
      <c r="AL1233">
        <f>MAX(0, INDEX(Model_Assumptions[Values], 5) - $AC1233)</f>
        <v>0</v>
      </c>
      <c r="AM1233">
        <f>INDEX(Model_Assumptions[Values], 6) * MAX(0, INDEX(Model_Assumptions[Values], 3) - $AB1233)^2</f>
        <v>0</v>
      </c>
      <c r="AN1233">
        <f t="shared" si="448"/>
        <v>1163.5403307642125</v>
      </c>
      <c r="AO1233" cm="1">
        <f t="array" ref="AO1233">IFERROR(STDEV(IF($E$2:$E$2201=$E1233, $AJ$2:$AJ$2201)), 0)</f>
        <v>472.49931032407676</v>
      </c>
      <c r="AP1233">
        <f t="shared" si="456"/>
        <v>-0.48449488935803142</v>
      </c>
      <c r="AQ1233">
        <f t="shared" si="449"/>
        <v>1.6566424071911633E-2</v>
      </c>
      <c r="AR1233" cm="1">
        <f t="array" ref="AR1233">IFERROR(STDEV(IF($E$2:$E$2201=$E1233, $AK$2:$AK$2201)), 0)</f>
        <v>1.6639280999047032E-2</v>
      </c>
      <c r="AS1233">
        <f t="shared" si="457"/>
        <v>-0.76627438718624763</v>
      </c>
      <c r="AT1233">
        <f t="shared" si="450"/>
        <v>2.6051113983557796E-3</v>
      </c>
      <c r="AU1233" cm="1">
        <f t="array" ref="AU1233">IFERROR(STDEV(IF($E$2:$E$2201=$E1233, $AL$2:$AL$2201)), 0)</f>
        <v>5.4409093604051873E-3</v>
      </c>
      <c r="AV1233">
        <f t="shared" si="458"/>
        <v>-0.47880073454518557</v>
      </c>
      <c r="AW1233">
        <f t="shared" si="451"/>
        <v>0</v>
      </c>
      <c r="AX1233" cm="1">
        <f t="array" ref="AX1233">IFERROR(STDEV(IF($E$2:$E$2201=$E1233, $AM$2:$AM$2201)), 0)</f>
        <v>0</v>
      </c>
      <c r="AY1233">
        <f t="shared" si="459"/>
        <v>-0.47880073454518557</v>
      </c>
      <c r="AZ1233">
        <f>INDEX(Model_Assumptions[Values],9)*((INDEX(Model_Scenarios[GR Weight],1)*$AG1233)+(INDEX(Model_Scenarios[GP Weight],1)*$AH1233)+(INDEX(Model_Scenarios[LTV Weight],1)*$AI1233))-(INDEX(Model_Scenarios[LTV Weight],1)*$AP1233)-(INDEX(Model_Scenarios[GP Weight],1)*($AS1233+$AV1233+$AY1233))</f>
        <v>2.69050082342679</v>
      </c>
      <c r="BA1233">
        <f>INDEX(Model_Assumptions[Values],9)*((INDEX(Model_Scenarios[GR Weight],2)*$AG1233)+(INDEX(Model_Scenarios[GP Weight],2)*$AH1233)+(INDEX(Model_Scenarios[LTV Weight],2)*$AI1233))-(INDEX(Model_Scenarios[LTV Weight],2)*$AP1233)-(INDEX(Model_Scenarios[GP Weight],2)*($AS1233+$AV1233+$AY1233))</f>
        <v>2.9651706714843193</v>
      </c>
      <c r="BB1233">
        <f>INDEX(Model_Assumptions[Values],9)*((INDEX(Model_Scenarios[GR Weight],3)*$AG1233)+(INDEX(Model_Scenarios[GP Weight],3)*$AH1233)+(INDEX(Model_Scenarios[LTV Weight],3)*$AI1233))-(INDEX(Model_Scenarios[LTV Weight],3)*$AP1233)-(INDEX(Model_Scenarios[GP Weight],3)*($AS1233+$AV1233+$AY1233))</f>
        <v>3.3928434865762269</v>
      </c>
      <c r="BC1233">
        <f>INDEX(Model_Assumptions[Values],9)*((INDEX(Model_Scenarios[GR Weight],4)*$AG1233)+(INDEX(Model_Scenarios[GP Weight],4)*$AH1233)+(INDEX(Model_Scenarios[LTV Weight],4)*$AI1233))-(INDEX(Model_Scenarios[LTV Weight],4)*$AP1233)-(INDEX(Model_Scenarios[GP Weight],4)*($AS1233+$AV1233+$AY1233))</f>
        <v>3.4555156585986815</v>
      </c>
      <c r="BD1233">
        <f>INDEX(Model_Assumptions[Values],9)*((INDEX(Model_Scenarios[GR Weight],5)*$AG1233)+(INDEX(Model_Scenarios[GP Weight],5)*$AH1233)+(INDEX(Model_Scenarios[LTV Weight],5)*$AI1233))-(INDEX(Model_Scenarios[LTV Weight],5)*$AP1233)-(INDEX(Model_Scenarios[GP Weight],5)*($AS1233+$AV1233+$AY1233))</f>
        <v>3.8481749246576058</v>
      </c>
    </row>
    <row r="1234" spans="1:56" x14ac:dyDescent="0.25">
      <c r="A1234">
        <v>1233</v>
      </c>
      <c r="B1234">
        <v>25</v>
      </c>
      <c r="C1234" s="3">
        <v>33</v>
      </c>
      <c r="D1234" s="4">
        <v>0.64</v>
      </c>
      <c r="E1234" t="str">
        <v>SKU-1031</v>
      </c>
      <c r="F1234" t="str">
        <v>Raise</v>
      </c>
      <c r="G1234" t="str">
        <v>Full</v>
      </c>
      <c r="H1234">
        <v>230.34</v>
      </c>
      <c r="I1234">
        <v>74.680000000000007</v>
      </c>
      <c r="J1234">
        <v>21</v>
      </c>
      <c r="K1234">
        <v>4837.1400000000003</v>
      </c>
      <c r="L1234">
        <v>3268.86</v>
      </c>
      <c r="M1234">
        <v>0.675783624207693</v>
      </c>
      <c r="N1234">
        <v>292.05233671227234</v>
      </c>
      <c r="O1234">
        <v>711.85439753317496</v>
      </c>
      <c r="P1234">
        <v>861.21439753317463</v>
      </c>
      <c r="Q1234">
        <v>1125.247970158546</v>
      </c>
      <c r="R1234">
        <v>1000.2204179187074</v>
      </c>
      <c r="S1234">
        <v>1</v>
      </c>
      <c r="T1234">
        <f t="shared" si="437"/>
        <v>269.83589549585429</v>
      </c>
      <c r="U1234">
        <f t="shared" si="438"/>
        <v>0.1714678106097694</v>
      </c>
      <c r="V1234">
        <f>IF($F1234="Reduce", INDEX(Model_Assumptions[Values], 2), INDEX(Model_Assumptions[Values], 1))</f>
        <v>-0.4</v>
      </c>
      <c r="W1234">
        <f t="shared" si="439"/>
        <v>19.559670390877937</v>
      </c>
      <c r="X1234">
        <f t="shared" si="452"/>
        <v>5277.9011755262945</v>
      </c>
      <c r="Y1234">
        <f t="shared" si="440"/>
        <v>3817.1849907355299</v>
      </c>
      <c r="Z1234">
        <f t="shared" si="441"/>
        <v>440.76117552629421</v>
      </c>
      <c r="AA1234">
        <f t="shared" si="442"/>
        <v>548.32499073552981</v>
      </c>
      <c r="AB1234">
        <f t="shared" si="453"/>
        <v>0.72323919372266254</v>
      </c>
      <c r="AC1234">
        <f t="shared" si="443"/>
        <v>4.7455569514969542E-2</v>
      </c>
      <c r="AD1234">
        <f t="shared" si="444"/>
        <v>4.7455569514969542E-2</v>
      </c>
      <c r="AE1234">
        <f t="shared" si="445"/>
        <v>0.6399999999999999</v>
      </c>
      <c r="AF1234">
        <f t="shared" si="454"/>
        <v>360.07935045073475</v>
      </c>
      <c r="AG1234">
        <f t="shared" si="446"/>
        <v>0.61917321442936391</v>
      </c>
      <c r="AH1234">
        <f t="shared" si="447"/>
        <v>0.63668813747903918</v>
      </c>
      <c r="AI1234">
        <f t="shared" si="455"/>
        <v>0.3600000000000001</v>
      </c>
      <c r="AJ1234">
        <f>MAX(0, $R1234 - $AA1234) * INDEX(Model_Assumptions[Values], 7)</f>
        <v>903.79085436635523</v>
      </c>
      <c r="AK1234">
        <f>MAX(0, INDEX(Model_Assumptions[Values], 4) - $AD1234)</f>
        <v>2.5444304850304605E-3</v>
      </c>
      <c r="AL1234">
        <f>MAX(0, INDEX(Model_Assumptions[Values], 5) - $AC1234)</f>
        <v>0</v>
      </c>
      <c r="AM1234">
        <f>INDEX(Model_Assumptions[Values], 6) * MAX(0, INDEX(Model_Assumptions[Values], 3) - $AB1234)^2</f>
        <v>0</v>
      </c>
      <c r="AN1234">
        <f t="shared" si="448"/>
        <v>1163.5403307642125</v>
      </c>
      <c r="AO1234" cm="1">
        <f t="array" ref="AO1234">IFERROR(STDEV(IF($E$2:$E$2201=$E1234, $AJ$2:$AJ$2201)), 0)</f>
        <v>472.49931032407676</v>
      </c>
      <c r="AP1234">
        <f t="shared" si="456"/>
        <v>-0.54973514399354551</v>
      </c>
      <c r="AQ1234">
        <f t="shared" si="449"/>
        <v>1.6566424071911633E-2</v>
      </c>
      <c r="AR1234" cm="1">
        <f t="array" ref="AR1234">IFERROR(STDEV(IF($E$2:$E$2201=$E1234, $AK$2:$AK$2201)), 0)</f>
        <v>1.6639280999047032E-2</v>
      </c>
      <c r="AS1234">
        <f t="shared" si="457"/>
        <v>-0.84270429639863897</v>
      </c>
      <c r="AT1234">
        <f t="shared" si="450"/>
        <v>2.6051113983557796E-3</v>
      </c>
      <c r="AU1234" cm="1">
        <f t="array" ref="AU1234">IFERROR(STDEV(IF($E$2:$E$2201=$E1234, $AL$2:$AL$2201)), 0)</f>
        <v>5.4409093604051873E-3</v>
      </c>
      <c r="AV1234">
        <f t="shared" si="458"/>
        <v>-0.47880073454518557</v>
      </c>
      <c r="AW1234">
        <f t="shared" si="451"/>
        <v>0</v>
      </c>
      <c r="AX1234" cm="1">
        <f t="array" ref="AX1234">IFERROR(STDEV(IF($E$2:$E$2201=$E1234, $AM$2:$AM$2201)), 0)</f>
        <v>0</v>
      </c>
      <c r="AY1234">
        <f t="shared" si="459"/>
        <v>-0.47880073454518557</v>
      </c>
      <c r="AZ1234">
        <f>INDEX(Model_Assumptions[Values],9)*((INDEX(Model_Scenarios[GR Weight],1)*$AG1234)+(INDEX(Model_Scenarios[GP Weight],1)*$AH1234)+(INDEX(Model_Scenarios[LTV Weight],1)*$AI1234))-(INDEX(Model_Scenarios[LTV Weight],1)*$AP1234)-(INDEX(Model_Scenarios[GP Weight],1)*($AS1234+$AV1234+$AY1234))</f>
        <v>2.6877493676979394</v>
      </c>
      <c r="BA1234">
        <f>INDEX(Model_Assumptions[Values],9)*((INDEX(Model_Scenarios[GR Weight],2)*$AG1234)+(INDEX(Model_Scenarios[GP Weight],2)*$AH1234)+(INDEX(Model_Scenarios[LTV Weight],2)*$AI1234))-(INDEX(Model_Scenarios[LTV Weight],2)*$AP1234)-(INDEX(Model_Scenarios[GP Weight],2)*($AS1234+$AV1234+$AY1234))</f>
        <v>2.9884570449946688</v>
      </c>
      <c r="BB1234">
        <f>INDEX(Model_Assumptions[Values],9)*((INDEX(Model_Scenarios[GR Weight],3)*$AG1234)+(INDEX(Model_Scenarios[GP Weight],3)*$AH1234)+(INDEX(Model_Scenarios[LTV Weight],3)*$AI1234))-(INDEX(Model_Scenarios[LTV Weight],3)*$AP1234)-(INDEX(Model_Scenarios[GP Weight],3)*($AS1234+$AV1234+$AY1234))</f>
        <v>3.4581718341435956</v>
      </c>
      <c r="BC1234">
        <f>INDEX(Model_Assumptions[Values],9)*((INDEX(Model_Scenarios[GR Weight],4)*$AG1234)+(INDEX(Model_Scenarios[GP Weight],4)*$AH1234)+(INDEX(Model_Scenarios[LTV Weight],4)*$AI1234))-(INDEX(Model_Scenarios[LTV Weight],4)*$AP1234)-(INDEX(Model_Scenarios[GP Weight],4)*($AS1234+$AV1234+$AY1234))</f>
        <v>3.5327849269589229</v>
      </c>
      <c r="BD1234">
        <f>INDEX(Model_Assumptions[Values],9)*((INDEX(Model_Scenarios[GR Weight],5)*$AG1234)+(INDEX(Model_Scenarios[GP Weight],5)*$AH1234)+(INDEX(Model_Scenarios[LTV Weight],5)*$AI1234))-(INDEX(Model_Scenarios[LTV Weight],5)*$AP1234)-(INDEX(Model_Scenarios[GP Weight],5)*($AS1234+$AV1234+$AY1234))</f>
        <v>3.9476675495140645</v>
      </c>
    </row>
    <row r="1235" spans="1:56" x14ac:dyDescent="0.25">
      <c r="A1235">
        <v>1234</v>
      </c>
      <c r="B1235">
        <v>25</v>
      </c>
      <c r="C1235" s="3">
        <v>34</v>
      </c>
      <c r="D1235" s="4">
        <v>0.66</v>
      </c>
      <c r="E1235" t="str">
        <v>SKU-1031</v>
      </c>
      <c r="F1235" t="str">
        <v>Raise</v>
      </c>
      <c r="G1235" t="str">
        <v>Full</v>
      </c>
      <c r="H1235">
        <v>230.34</v>
      </c>
      <c r="I1235">
        <v>74.680000000000007</v>
      </c>
      <c r="J1235">
        <v>21</v>
      </c>
      <c r="K1235">
        <v>4837.1400000000003</v>
      </c>
      <c r="L1235">
        <v>3268.86</v>
      </c>
      <c r="M1235">
        <v>0.675783624207693</v>
      </c>
      <c r="N1235">
        <v>292.05233671227234</v>
      </c>
      <c r="O1235">
        <v>711.85439753317496</v>
      </c>
      <c r="P1235">
        <v>861.21439753317463</v>
      </c>
      <c r="Q1235">
        <v>1125.247970158546</v>
      </c>
      <c r="R1235">
        <v>1000.2204179187074</v>
      </c>
      <c r="S1235">
        <v>1</v>
      </c>
      <c r="T1235">
        <f t="shared" si="437"/>
        <v>271.07014223009975</v>
      </c>
      <c r="U1235">
        <f t="shared" si="438"/>
        <v>0.17682617969132475</v>
      </c>
      <c r="V1235">
        <f>IF($F1235="Reduce", INDEX(Model_Assumptions[Values], 2), INDEX(Model_Assumptions[Values], 1))</f>
        <v>-0.4</v>
      </c>
      <c r="W1235">
        <f t="shared" si="439"/>
        <v>19.514660090592873</v>
      </c>
      <c r="X1235">
        <f t="shared" si="452"/>
        <v>5289.8416863290613</v>
      </c>
      <c r="Y1235">
        <f t="shared" si="440"/>
        <v>3832.4868707635851</v>
      </c>
      <c r="Z1235">
        <f t="shared" si="441"/>
        <v>452.70168632906098</v>
      </c>
      <c r="AA1235">
        <f t="shared" si="442"/>
        <v>563.62687076358498</v>
      </c>
      <c r="AB1235">
        <f t="shared" si="453"/>
        <v>0.72449935140179555</v>
      </c>
      <c r="AC1235">
        <f t="shared" si="443"/>
        <v>4.8715727194102554E-2</v>
      </c>
      <c r="AD1235">
        <f t="shared" si="444"/>
        <v>4.8715727194102554E-2</v>
      </c>
      <c r="AE1235">
        <f t="shared" si="445"/>
        <v>0.66</v>
      </c>
      <c r="AF1235">
        <f t="shared" si="454"/>
        <v>340.07494209236052</v>
      </c>
      <c r="AG1235">
        <f t="shared" si="446"/>
        <v>0.63594702497846611</v>
      </c>
      <c r="AH1235">
        <f t="shared" si="447"/>
        <v>0.65445593150557335</v>
      </c>
      <c r="AI1235">
        <f t="shared" si="455"/>
        <v>0.33999999999999997</v>
      </c>
      <c r="AJ1235">
        <f>MAX(0, $R1235 - $AA1235) * INDEX(Model_Assumptions[Values], 7)</f>
        <v>873.1870943102449</v>
      </c>
      <c r="AK1235">
        <f>MAX(0, INDEX(Model_Assumptions[Values], 4) - $AD1235)</f>
        <v>1.284272805897449E-3</v>
      </c>
      <c r="AL1235">
        <f>MAX(0, INDEX(Model_Assumptions[Values], 5) - $AC1235)</f>
        <v>0</v>
      </c>
      <c r="AM1235">
        <f>INDEX(Model_Assumptions[Values], 6) * MAX(0, INDEX(Model_Assumptions[Values], 3) - $AB1235)^2</f>
        <v>0</v>
      </c>
      <c r="AN1235">
        <f t="shared" si="448"/>
        <v>1163.5403307642125</v>
      </c>
      <c r="AO1235" cm="1">
        <f t="array" ref="AO1235">IFERROR(STDEV(IF($E$2:$E$2201=$E1235, $AJ$2:$AJ$2201)), 0)</f>
        <v>472.49931032407676</v>
      </c>
      <c r="AP1235">
        <f t="shared" si="456"/>
        <v>-0.61450510108643497</v>
      </c>
      <c r="AQ1235">
        <f t="shared" si="449"/>
        <v>1.6566424071911633E-2</v>
      </c>
      <c r="AR1235" cm="1">
        <f t="array" ref="AR1235">IFERROR(STDEV(IF($E$2:$E$2201=$E1235, $AK$2:$AK$2201)), 0)</f>
        <v>1.6639280999047032E-2</v>
      </c>
      <c r="AS1235">
        <f t="shared" si="457"/>
        <v>-0.91843819855493913</v>
      </c>
      <c r="AT1235">
        <f t="shared" si="450"/>
        <v>2.6051113983557796E-3</v>
      </c>
      <c r="AU1235" cm="1">
        <f t="array" ref="AU1235">IFERROR(STDEV(IF($E$2:$E$2201=$E1235, $AL$2:$AL$2201)), 0)</f>
        <v>5.4409093604051873E-3</v>
      </c>
      <c r="AV1235">
        <f t="shared" si="458"/>
        <v>-0.47880073454518557</v>
      </c>
      <c r="AW1235">
        <f t="shared" si="451"/>
        <v>0</v>
      </c>
      <c r="AX1235" cm="1">
        <f t="array" ref="AX1235">IFERROR(STDEV(IF($E$2:$E$2201=$E1235, $AM$2:$AM$2201)), 0)</f>
        <v>0</v>
      </c>
      <c r="AY1235">
        <f t="shared" si="459"/>
        <v>-0.47880073454518557</v>
      </c>
      <c r="AZ1235">
        <f>INDEX(Model_Assumptions[Values],9)*((INDEX(Model_Scenarios[GR Weight],1)*$AG1235)+(INDEX(Model_Scenarios[GP Weight],1)*$AH1235)+(INDEX(Model_Scenarios[LTV Weight],1)*$AI1235))-(INDEX(Model_Scenarios[LTV Weight],1)*$AP1235)-(INDEX(Model_Scenarios[GP Weight],1)*($AS1235+$AV1235+$AY1235))</f>
        <v>2.6844095258756986</v>
      </c>
      <c r="BA1235">
        <f>INDEX(Model_Assumptions[Values],9)*((INDEX(Model_Scenarios[GR Weight],2)*$AG1235)+(INDEX(Model_Scenarios[GP Weight],2)*$AH1235)+(INDEX(Model_Scenarios[LTV Weight],2)*$AI1235))-(INDEX(Model_Scenarios[LTV Weight],2)*$AP1235)-(INDEX(Model_Scenarios[GP Weight],2)*($AS1235+$AV1235+$AY1235))</f>
        <v>3.0110524494746675</v>
      </c>
      <c r="BB1235">
        <f>INDEX(Model_Assumptions[Values],9)*((INDEX(Model_Scenarios[GR Weight],3)*$AG1235)+(INDEX(Model_Scenarios[GP Weight],3)*$AH1235)+(INDEX(Model_Scenarios[LTV Weight],3)*$AI1235))-(INDEX(Model_Scenarios[LTV Weight],3)*$AP1235)-(INDEX(Model_Scenarios[GP Weight],3)*($AS1235+$AV1235+$AY1235))</f>
        <v>3.5226475854682682</v>
      </c>
      <c r="BC1235">
        <f>INDEX(Model_Assumptions[Values],9)*((INDEX(Model_Scenarios[GR Weight],4)*$AG1235)+(INDEX(Model_Scenarios[GP Weight],4)*$AH1235)+(INDEX(Model_Scenarios[LTV Weight],4)*$AI1235))-(INDEX(Model_Scenarios[LTV Weight],4)*$AP1235)-(INDEX(Model_Scenarios[GP Weight],4)*($AS1235+$AV1235+$AY1235))</f>
        <v>3.6091705878488578</v>
      </c>
      <c r="BD1235">
        <f>INDEX(Model_Assumptions[Values],9)*((INDEX(Model_Scenarios[GR Weight],5)*$AG1235)+(INDEX(Model_Scenarios[GP Weight],5)*$AH1235)+(INDEX(Model_Scenarios[LTV Weight],5)*$AI1235))-(INDEX(Model_Scenarios[LTV Weight],5)*$AP1235)-(INDEX(Model_Scenarios[GP Weight],5)*($AS1235+$AV1235+$AY1235))</f>
        <v>4.0461489290953221</v>
      </c>
    </row>
    <row r="1236" spans="1:56" x14ac:dyDescent="0.25">
      <c r="A1236">
        <v>1235</v>
      </c>
      <c r="B1236">
        <v>25</v>
      </c>
      <c r="C1236" s="3">
        <v>35</v>
      </c>
      <c r="D1236" s="4">
        <v>0.68</v>
      </c>
      <c r="E1236" t="str">
        <v>SKU-1031</v>
      </c>
      <c r="F1236" t="str">
        <v>Raise</v>
      </c>
      <c r="G1236" t="str">
        <v>Full</v>
      </c>
      <c r="H1236">
        <v>230.34</v>
      </c>
      <c r="I1236">
        <v>74.680000000000007</v>
      </c>
      <c r="J1236">
        <v>21</v>
      </c>
      <c r="K1236">
        <v>4837.1400000000003</v>
      </c>
      <c r="L1236">
        <v>3268.86</v>
      </c>
      <c r="M1236">
        <v>0.675783624207693</v>
      </c>
      <c r="N1236">
        <v>292.05233671227234</v>
      </c>
      <c r="O1236">
        <v>711.85439753317496</v>
      </c>
      <c r="P1236">
        <v>861.21439753317463</v>
      </c>
      <c r="Q1236">
        <v>1125.247970158546</v>
      </c>
      <c r="R1236">
        <v>1000.2204179187074</v>
      </c>
      <c r="S1236">
        <v>1</v>
      </c>
      <c r="T1236">
        <f t="shared" si="437"/>
        <v>272.30438896434521</v>
      </c>
      <c r="U1236">
        <f t="shared" si="438"/>
        <v>0.18218454877288009</v>
      </c>
      <c r="V1236">
        <f>IF($F1236="Reduce", INDEX(Model_Assumptions[Values], 2), INDEX(Model_Assumptions[Values], 1))</f>
        <v>-0.4</v>
      </c>
      <c r="W1236">
        <f t="shared" si="439"/>
        <v>19.469649790307805</v>
      </c>
      <c r="X1236">
        <f t="shared" si="452"/>
        <v>5301.6710894995585</v>
      </c>
      <c r="Y1236">
        <f t="shared" si="440"/>
        <v>3847.6776431593717</v>
      </c>
      <c r="Z1236">
        <f t="shared" si="441"/>
        <v>464.53108949955822</v>
      </c>
      <c r="AA1236">
        <f t="shared" si="442"/>
        <v>578.81764315937153</v>
      </c>
      <c r="AB1236">
        <f t="shared" si="453"/>
        <v>0.72574808550082393</v>
      </c>
      <c r="AC1236">
        <f t="shared" si="443"/>
        <v>4.9964461293130924E-2</v>
      </c>
      <c r="AD1236">
        <f t="shared" si="444"/>
        <v>4.9964461293130924E-2</v>
      </c>
      <c r="AE1236">
        <f t="shared" si="445"/>
        <v>0.68000000000000027</v>
      </c>
      <c r="AF1236">
        <f t="shared" si="454"/>
        <v>320.07053373398611</v>
      </c>
      <c r="AG1236">
        <f t="shared" si="446"/>
        <v>0.65256475356382049</v>
      </c>
      <c r="AH1236">
        <f t="shared" si="447"/>
        <v>0.67209471278849009</v>
      </c>
      <c r="AI1236">
        <f t="shared" si="455"/>
        <v>0.31999999999999973</v>
      </c>
      <c r="AJ1236">
        <f>MAX(0, $R1236 - $AA1236) * INDEX(Model_Assumptions[Values], 7)</f>
        <v>842.8055495186718</v>
      </c>
      <c r="AK1236">
        <f>MAX(0, INDEX(Model_Assumptions[Values], 4) - $AD1236)</f>
        <v>3.5538706869078784E-5</v>
      </c>
      <c r="AL1236">
        <f>MAX(0, INDEX(Model_Assumptions[Values], 5) - $AC1236)</f>
        <v>0</v>
      </c>
      <c r="AM1236">
        <f>INDEX(Model_Assumptions[Values], 6) * MAX(0, INDEX(Model_Assumptions[Values], 3) - $AB1236)^2</f>
        <v>0</v>
      </c>
      <c r="AN1236">
        <f t="shared" si="448"/>
        <v>1163.5403307642125</v>
      </c>
      <c r="AO1236" cm="1">
        <f t="array" ref="AO1236">IFERROR(STDEV(IF($E$2:$E$2201=$E1236, $AJ$2:$AJ$2201)), 0)</f>
        <v>472.49931032407676</v>
      </c>
      <c r="AP1236">
        <f t="shared" si="456"/>
        <v>-0.67880476063669992</v>
      </c>
      <c r="AQ1236">
        <f t="shared" si="449"/>
        <v>1.6566424071911633E-2</v>
      </c>
      <c r="AR1236" cm="1">
        <f t="array" ref="AR1236">IFERROR(STDEV(IF($E$2:$E$2201=$E1236, $AK$2:$AK$2201)), 0)</f>
        <v>1.6639280999047032E-2</v>
      </c>
      <c r="AS1236">
        <f t="shared" si="457"/>
        <v>-0.9934855578188333</v>
      </c>
      <c r="AT1236">
        <f t="shared" si="450"/>
        <v>2.6051113983557796E-3</v>
      </c>
      <c r="AU1236" cm="1">
        <f t="array" ref="AU1236">IFERROR(STDEV(IF($E$2:$E$2201=$E1236, $AL$2:$AL$2201)), 0)</f>
        <v>5.4409093604051873E-3</v>
      </c>
      <c r="AV1236">
        <f t="shared" si="458"/>
        <v>-0.47880073454518557</v>
      </c>
      <c r="AW1236">
        <f t="shared" si="451"/>
        <v>0</v>
      </c>
      <c r="AX1236" cm="1">
        <f t="array" ref="AX1236">IFERROR(STDEV(IF($E$2:$E$2201=$E1236, $AM$2:$AM$2201)), 0)</f>
        <v>0</v>
      </c>
      <c r="AY1236">
        <f t="shared" si="459"/>
        <v>-0.47880073454518557</v>
      </c>
      <c r="AZ1236">
        <f>INDEX(Model_Assumptions[Values],9)*((INDEX(Model_Scenarios[GR Weight],1)*$AG1236)+(INDEX(Model_Scenarios[GP Weight],1)*$AH1236)+(INDEX(Model_Scenarios[LTV Weight],1)*$AI1236))-(INDEX(Model_Scenarios[LTV Weight],1)*$AP1236)-(INDEX(Model_Scenarios[GP Weight],1)*($AS1236+$AV1236+$AY1236))</f>
        <v>2.6804822443764342</v>
      </c>
      <c r="BA1236">
        <f>INDEX(Model_Assumptions[Values],9)*((INDEX(Model_Scenarios[GR Weight],2)*$AG1236)+(INDEX(Model_Scenarios[GP Weight],2)*$AH1236)+(INDEX(Model_Scenarios[LTV Weight],2)*$AI1236))-(INDEX(Model_Scenarios[LTV Weight],2)*$AP1236)-(INDEX(Model_Scenarios[GP Weight],2)*($AS1236+$AV1236+$AY1236))</f>
        <v>3.0329587777570501</v>
      </c>
      <c r="BB1236">
        <f>INDEX(Model_Assumptions[Values],9)*((INDEX(Model_Scenarios[GR Weight],3)*$AG1236)+(INDEX(Model_Scenarios[GP Weight],3)*$AH1236)+(INDEX(Model_Scenarios[LTV Weight],3)*$AI1236))-(INDEX(Model_Scenarios[LTV Weight],3)*$AP1236)-(INDEX(Model_Scenarios[GP Weight],3)*($AS1236+$AV1236+$AY1236))</f>
        <v>3.5862740530075343</v>
      </c>
      <c r="BC1236">
        <f>INDEX(Model_Assumptions[Values],9)*((INDEX(Model_Scenarios[GR Weight],4)*$AG1236)+(INDEX(Model_Scenarios[GP Weight],4)*$AH1236)+(INDEX(Model_Scenarios[LTV Weight],4)*$AI1236))-(INDEX(Model_Scenarios[LTV Weight],4)*$AP1236)-(INDEX(Model_Scenarios[GP Weight],4)*($AS1236+$AV1236+$AY1236))</f>
        <v>3.6846759537257743</v>
      </c>
      <c r="BD1236">
        <f>INDEX(Model_Assumptions[Values],9)*((INDEX(Model_Scenarios[GR Weight],5)*$AG1236)+(INDEX(Model_Scenarios[GP Weight],5)*$AH1236)+(INDEX(Model_Scenarios[LTV Weight],5)*$AI1236))-(INDEX(Model_Scenarios[LTV Weight],5)*$AP1236)-(INDEX(Model_Scenarios[GP Weight],5)*($AS1236+$AV1236+$AY1236))</f>
        <v>4.143624268691406</v>
      </c>
    </row>
    <row r="1237" spans="1:56" x14ac:dyDescent="0.25">
      <c r="A1237">
        <v>1236</v>
      </c>
      <c r="B1237">
        <v>25</v>
      </c>
      <c r="C1237" s="3">
        <v>36</v>
      </c>
      <c r="D1237" s="4">
        <v>0.70000000000000007</v>
      </c>
      <c r="E1237" t="str">
        <v>SKU-1031</v>
      </c>
      <c r="F1237" t="str">
        <v>Raise</v>
      </c>
      <c r="G1237" t="str">
        <v>Full</v>
      </c>
      <c r="H1237">
        <v>230.34</v>
      </c>
      <c r="I1237">
        <v>74.680000000000007</v>
      </c>
      <c r="J1237">
        <v>21</v>
      </c>
      <c r="K1237">
        <v>4837.1400000000003</v>
      </c>
      <c r="L1237">
        <v>3268.86</v>
      </c>
      <c r="M1237">
        <v>0.675783624207693</v>
      </c>
      <c r="N1237">
        <v>292.05233671227234</v>
      </c>
      <c r="O1237">
        <v>711.85439753317496</v>
      </c>
      <c r="P1237">
        <v>861.21439753317463</v>
      </c>
      <c r="Q1237">
        <v>1125.247970158546</v>
      </c>
      <c r="R1237">
        <v>1000.2204179187074</v>
      </c>
      <c r="S1237">
        <v>1</v>
      </c>
      <c r="T1237">
        <f t="shared" si="437"/>
        <v>273.53863569859061</v>
      </c>
      <c r="U1237">
        <f t="shared" si="438"/>
        <v>0.18754291785443522</v>
      </c>
      <c r="V1237">
        <f>IF($F1237="Reduce", INDEX(Model_Assumptions[Values], 2), INDEX(Model_Assumptions[Values], 1))</f>
        <v>-0.4</v>
      </c>
      <c r="W1237">
        <f t="shared" si="439"/>
        <v>19.424639490022745</v>
      </c>
      <c r="X1237">
        <f t="shared" si="452"/>
        <v>5313.389385037789</v>
      </c>
      <c r="Y1237">
        <f t="shared" si="440"/>
        <v>3862.7573079228905</v>
      </c>
      <c r="Z1237">
        <f t="shared" si="441"/>
        <v>476.24938503778867</v>
      </c>
      <c r="AA1237">
        <f t="shared" si="442"/>
        <v>593.89730792289038</v>
      </c>
      <c r="AB1237">
        <f t="shared" si="453"/>
        <v>0.72698555065439052</v>
      </c>
      <c r="AC1237">
        <f t="shared" si="443"/>
        <v>5.1201926446697521E-2</v>
      </c>
      <c r="AD1237">
        <f t="shared" si="444"/>
        <v>5.1201926446697521E-2</v>
      </c>
      <c r="AE1237">
        <f t="shared" si="445"/>
        <v>0.69999999999999962</v>
      </c>
      <c r="AF1237">
        <f t="shared" si="454"/>
        <v>300.06612537561261</v>
      </c>
      <c r="AG1237">
        <f t="shared" si="446"/>
        <v>0.6690264001854308</v>
      </c>
      <c r="AH1237">
        <f t="shared" si="447"/>
        <v>0.6896044813277904</v>
      </c>
      <c r="AI1237">
        <f t="shared" si="455"/>
        <v>0.30000000000000038</v>
      </c>
      <c r="AJ1237">
        <f>MAX(0, $R1237 - $AA1237) * INDEX(Model_Assumptions[Values], 7)</f>
        <v>812.6462199916341</v>
      </c>
      <c r="AK1237">
        <f>MAX(0, INDEX(Model_Assumptions[Values], 4) - $AD1237)</f>
        <v>0</v>
      </c>
      <c r="AL1237">
        <f>MAX(0, INDEX(Model_Assumptions[Values], 5) - $AC1237)</f>
        <v>0</v>
      </c>
      <c r="AM1237">
        <f>INDEX(Model_Assumptions[Values], 6) * MAX(0, INDEX(Model_Assumptions[Values], 3) - $AB1237)^2</f>
        <v>0</v>
      </c>
      <c r="AN1237">
        <f t="shared" si="448"/>
        <v>1163.5403307642125</v>
      </c>
      <c r="AO1237" cm="1">
        <f t="array" ref="AO1237">IFERROR(STDEV(IF($E$2:$E$2201=$E1237, $AJ$2:$AJ$2201)), 0)</f>
        <v>472.49931032407676</v>
      </c>
      <c r="AP1237">
        <f t="shared" si="456"/>
        <v>-0.74263412264434403</v>
      </c>
      <c r="AQ1237">
        <f t="shared" si="449"/>
        <v>1.6566424071911633E-2</v>
      </c>
      <c r="AR1237" cm="1">
        <f t="array" ref="AR1237">IFERROR(STDEV(IF($E$2:$E$2201=$E1237, $AK$2:$AK$2201)), 0)</f>
        <v>1.6639280999047032E-2</v>
      </c>
      <c r="AS1237">
        <f t="shared" si="457"/>
        <v>-0.99562138970190051</v>
      </c>
      <c r="AT1237">
        <f t="shared" si="450"/>
        <v>2.6051113983557796E-3</v>
      </c>
      <c r="AU1237" cm="1">
        <f t="array" ref="AU1237">IFERROR(STDEV(IF($E$2:$E$2201=$E1237, $AL$2:$AL$2201)), 0)</f>
        <v>5.4409093604051873E-3</v>
      </c>
      <c r="AV1237">
        <f t="shared" si="458"/>
        <v>-0.47880073454518557</v>
      </c>
      <c r="AW1237">
        <f t="shared" si="451"/>
        <v>0</v>
      </c>
      <c r="AX1237" cm="1">
        <f t="array" ref="AX1237">IFERROR(STDEV(IF($E$2:$E$2201=$E1237, $AM$2:$AM$2201)), 0)</f>
        <v>0</v>
      </c>
      <c r="AY1237">
        <f t="shared" si="459"/>
        <v>-0.47880073454518557</v>
      </c>
      <c r="AZ1237">
        <f>INDEX(Model_Assumptions[Values],9)*((INDEX(Model_Scenarios[GR Weight],1)*$AG1237)+(INDEX(Model_Scenarios[GP Weight],1)*$AH1237)+(INDEX(Model_Scenarios[LTV Weight],1)*$AI1237))-(INDEX(Model_Scenarios[LTV Weight],1)*$AP1237)-(INDEX(Model_Scenarios[GP Weight],1)*($AS1237+$AV1237+$AY1237))</f>
        <v>2.6687450247513151</v>
      </c>
      <c r="BA1237">
        <f>INDEX(Model_Assumptions[Values],9)*((INDEX(Model_Scenarios[GR Weight],2)*$AG1237)+(INDEX(Model_Scenarios[GP Weight],2)*$AH1237)+(INDEX(Model_Scenarios[LTV Weight],2)*$AI1237))-(INDEX(Model_Scenarios[LTV Weight],2)*$AP1237)-(INDEX(Model_Scenarios[GP Weight],2)*($AS1237+$AV1237+$AY1237))</f>
        <v>3.0397310329441427</v>
      </c>
      <c r="BB1237">
        <f>INDEX(Model_Assumptions[Values],9)*((INDEX(Model_Scenarios[GR Weight],3)*$AG1237)+(INDEX(Model_Scenarios[GP Weight],3)*$AH1237)+(INDEX(Model_Scenarios[LTV Weight],3)*$AI1237))-(INDEX(Model_Scenarios[LTV Weight],3)*$AP1237)-(INDEX(Model_Scenarios[GP Weight],3)*($AS1237+$AV1237+$AY1237))</f>
        <v>3.6237724921904553</v>
      </c>
      <c r="BC1237">
        <f>INDEX(Model_Assumptions[Values],9)*((INDEX(Model_Scenarios[GR Weight],4)*$AG1237)+(INDEX(Model_Scenarios[GP Weight],4)*$AH1237)+(INDEX(Model_Scenarios[LTV Weight],4)*$AI1237))-(INDEX(Model_Scenarios[LTV Weight],4)*$AP1237)-(INDEX(Model_Scenarios[GP Weight],4)*($AS1237+$AV1237+$AY1237))</f>
        <v>3.7340222800187357</v>
      </c>
      <c r="BD1237">
        <f>INDEX(Model_Assumptions[Values],9)*((INDEX(Model_Scenarios[GR Weight],5)*$AG1237)+(INDEX(Model_Scenarios[GP Weight],5)*$AH1237)+(INDEX(Model_Scenarios[LTV Weight],5)*$AI1237))-(INDEX(Model_Scenarios[LTV Weight],5)*$AP1237)-(INDEX(Model_Scenarios[GP Weight],5)*($AS1237+$AV1237+$AY1237))</f>
        <v>4.2003698268336906</v>
      </c>
    </row>
    <row r="1238" spans="1:56" x14ac:dyDescent="0.25">
      <c r="A1238">
        <v>1237</v>
      </c>
      <c r="B1238">
        <v>25</v>
      </c>
      <c r="C1238" s="3">
        <v>37</v>
      </c>
      <c r="D1238" s="4">
        <v>0.72</v>
      </c>
      <c r="E1238" t="str">
        <v>SKU-1031</v>
      </c>
      <c r="F1238" t="str">
        <v>Raise</v>
      </c>
      <c r="G1238" t="str">
        <v>Full</v>
      </c>
      <c r="H1238">
        <v>230.34</v>
      </c>
      <c r="I1238">
        <v>74.680000000000007</v>
      </c>
      <c r="J1238">
        <v>21</v>
      </c>
      <c r="K1238">
        <v>4837.1400000000003</v>
      </c>
      <c r="L1238">
        <v>3268.86</v>
      </c>
      <c r="M1238">
        <v>0.675783624207693</v>
      </c>
      <c r="N1238">
        <v>292.05233671227234</v>
      </c>
      <c r="O1238">
        <v>711.85439753317496</v>
      </c>
      <c r="P1238">
        <v>861.21439753317463</v>
      </c>
      <c r="Q1238">
        <v>1125.247970158546</v>
      </c>
      <c r="R1238">
        <v>1000.2204179187074</v>
      </c>
      <c r="S1238">
        <v>1</v>
      </c>
      <c r="T1238">
        <f t="shared" si="437"/>
        <v>274.77288243283607</v>
      </c>
      <c r="U1238">
        <f t="shared" si="438"/>
        <v>0.19290128693599057</v>
      </c>
      <c r="V1238">
        <f>IF($F1238="Reduce", INDEX(Model_Assumptions[Values], 2), INDEX(Model_Assumptions[Values], 1))</f>
        <v>-0.4</v>
      </c>
      <c r="W1238">
        <f t="shared" si="439"/>
        <v>19.379629189737678</v>
      </c>
      <c r="X1238">
        <f t="shared" si="452"/>
        <v>5324.996572943749</v>
      </c>
      <c r="Y1238">
        <f t="shared" si="440"/>
        <v>3877.7258650541389</v>
      </c>
      <c r="Z1238">
        <f t="shared" si="441"/>
        <v>487.85657294374869</v>
      </c>
      <c r="AA1238">
        <f t="shared" si="442"/>
        <v>608.86586505413879</v>
      </c>
      <c r="AB1238">
        <f t="shared" si="453"/>
        <v>0.7282118987187377</v>
      </c>
      <c r="AC1238">
        <f t="shared" si="443"/>
        <v>5.2428274511044703E-2</v>
      </c>
      <c r="AD1238">
        <f t="shared" si="444"/>
        <v>5.2428274511044703E-2</v>
      </c>
      <c r="AE1238">
        <f t="shared" si="445"/>
        <v>0.71999999999999975</v>
      </c>
      <c r="AF1238">
        <f t="shared" si="454"/>
        <v>280.06171701723832</v>
      </c>
      <c r="AG1238">
        <f t="shared" si="446"/>
        <v>0.68533196484329206</v>
      </c>
      <c r="AH1238">
        <f t="shared" si="447"/>
        <v>0.70698523712347117</v>
      </c>
      <c r="AI1238">
        <f t="shared" si="455"/>
        <v>0.28000000000000025</v>
      </c>
      <c r="AJ1238">
        <f>MAX(0, $R1238 - $AA1238) * INDEX(Model_Assumptions[Values], 7)</f>
        <v>782.70910572913726</v>
      </c>
      <c r="AK1238">
        <f>MAX(0, INDEX(Model_Assumptions[Values], 4) - $AD1238)</f>
        <v>0</v>
      </c>
      <c r="AL1238">
        <f>MAX(0, INDEX(Model_Assumptions[Values], 5) - $AC1238)</f>
        <v>0</v>
      </c>
      <c r="AM1238">
        <f>INDEX(Model_Assumptions[Values], 6) * MAX(0, INDEX(Model_Assumptions[Values], 3) - $AB1238)^2</f>
        <v>0</v>
      </c>
      <c r="AN1238">
        <f t="shared" si="448"/>
        <v>1163.5403307642125</v>
      </c>
      <c r="AO1238" cm="1">
        <f t="array" ref="AO1238">IFERROR(STDEV(IF($E$2:$E$2201=$E1238, $AJ$2:$AJ$2201)), 0)</f>
        <v>472.49931032407676</v>
      </c>
      <c r="AP1238">
        <f t="shared" si="456"/>
        <v>-0.80599318710935597</v>
      </c>
      <c r="AQ1238">
        <f t="shared" si="449"/>
        <v>1.6566424071911633E-2</v>
      </c>
      <c r="AR1238" cm="1">
        <f t="array" ref="AR1238">IFERROR(STDEV(IF($E$2:$E$2201=$E1238, $AK$2:$AK$2201)), 0)</f>
        <v>1.6639280999047032E-2</v>
      </c>
      <c r="AS1238">
        <f t="shared" si="457"/>
        <v>-0.99562138970190051</v>
      </c>
      <c r="AT1238">
        <f t="shared" si="450"/>
        <v>2.6051113983557796E-3</v>
      </c>
      <c r="AU1238" cm="1">
        <f t="array" ref="AU1238">IFERROR(STDEV(IF($E$2:$E$2201=$E1238, $AL$2:$AL$2201)), 0)</f>
        <v>5.4409093604051873E-3</v>
      </c>
      <c r="AV1238">
        <f t="shared" si="458"/>
        <v>-0.47880073454518557</v>
      </c>
      <c r="AW1238">
        <f t="shared" si="451"/>
        <v>0</v>
      </c>
      <c r="AX1238" cm="1">
        <f t="array" ref="AX1238">IFERROR(STDEV(IF($E$2:$E$2201=$E1238, $AM$2:$AM$2201)), 0)</f>
        <v>0</v>
      </c>
      <c r="AY1238">
        <f t="shared" si="459"/>
        <v>-0.47880073454518557</v>
      </c>
      <c r="AZ1238">
        <f>INDEX(Model_Assumptions[Values],9)*((INDEX(Model_Scenarios[GR Weight],1)*$AG1238)+(INDEX(Model_Scenarios[GP Weight],1)*$AH1238)+(INDEX(Model_Scenarios[LTV Weight],1)*$AI1238))-(INDEX(Model_Scenarios[LTV Weight],1)*$AP1238)-(INDEX(Model_Scenarios[GP Weight],1)*($AS1238+$AV1238+$AY1238))</f>
        <v>2.6562754365500947</v>
      </c>
      <c r="BA1238">
        <f>INDEX(Model_Assumptions[Values],9)*((INDEX(Model_Scenarios[GR Weight],2)*$AG1238)+(INDEX(Model_Scenarios[GP Weight],2)*$AH1238)+(INDEX(Model_Scenarios[LTV Weight],2)*$AI1238))-(INDEX(Model_Scenarios[LTV Weight],2)*$AP1238)-(INDEX(Model_Scenarios[GP Weight],2)*($AS1238+$AV1238+$AY1238))</f>
        <v>3.0455243541354773</v>
      </c>
      <c r="BB1238">
        <f>INDEX(Model_Assumptions[Values],9)*((INDEX(Model_Scenarios[GR Weight],3)*$AG1238)+(INDEX(Model_Scenarios[GP Weight],3)*$AH1238)+(INDEX(Model_Scenarios[LTV Weight],3)*$AI1238))-(INDEX(Model_Scenarios[LTV Weight],3)*$AP1238)-(INDEX(Model_Scenarios[GP Weight],3)*($AS1238+$AV1238+$AY1238))</f>
        <v>3.6599143964412275</v>
      </c>
      <c r="BC1238">
        <f>INDEX(Model_Assumptions[Values],9)*((INDEX(Model_Scenarios[GR Weight],4)*$AG1238)+(INDEX(Model_Scenarios[GP Weight],4)*$AH1238)+(INDEX(Model_Scenarios[LTV Weight],4)*$AI1238))-(INDEX(Model_Scenarios[LTV Weight],4)*$AP1238)-(INDEX(Model_Scenarios[GP Weight],4)*($AS1238+$AV1238+$AY1238))</f>
        <v>3.7819810601519377</v>
      </c>
      <c r="BD1238">
        <f>INDEX(Model_Assumptions[Values],9)*((INDEX(Model_Scenarios[GR Weight],5)*$AG1238)+(INDEX(Model_Scenarios[GP Weight],5)*$AH1238)+(INDEX(Model_Scenarios[LTV Weight],5)*$AI1238))-(INDEX(Model_Scenarios[LTV Weight],5)*$AP1238)-(INDEX(Model_Scenarios[GP Weight],5)*($AS1238+$AV1238+$AY1238))</f>
        <v>4.2553122360459277</v>
      </c>
    </row>
    <row r="1239" spans="1:56" x14ac:dyDescent="0.25">
      <c r="A1239">
        <v>1238</v>
      </c>
      <c r="B1239">
        <v>25</v>
      </c>
      <c r="C1239" s="3">
        <v>38</v>
      </c>
      <c r="D1239" s="4">
        <v>0.74</v>
      </c>
      <c r="E1239" t="str">
        <v>SKU-1031</v>
      </c>
      <c r="F1239" t="str">
        <v>Raise</v>
      </c>
      <c r="G1239" t="str">
        <v>Full</v>
      </c>
      <c r="H1239">
        <v>230.34</v>
      </c>
      <c r="I1239">
        <v>74.680000000000007</v>
      </c>
      <c r="J1239">
        <v>21</v>
      </c>
      <c r="K1239">
        <v>4837.1400000000003</v>
      </c>
      <c r="L1239">
        <v>3268.86</v>
      </c>
      <c r="M1239">
        <v>0.675783624207693</v>
      </c>
      <c r="N1239">
        <v>292.05233671227234</v>
      </c>
      <c r="O1239">
        <v>711.85439753317496</v>
      </c>
      <c r="P1239">
        <v>861.21439753317463</v>
      </c>
      <c r="Q1239">
        <v>1125.247970158546</v>
      </c>
      <c r="R1239">
        <v>1000.2204179187074</v>
      </c>
      <c r="S1239">
        <v>1</v>
      </c>
      <c r="T1239">
        <f t="shared" si="437"/>
        <v>276.00712916708153</v>
      </c>
      <c r="U1239">
        <f t="shared" si="438"/>
        <v>0.19825965601754592</v>
      </c>
      <c r="V1239">
        <f>IF($F1239="Reduce", INDEX(Model_Assumptions[Values], 2), INDEX(Model_Assumptions[Values], 1))</f>
        <v>-0.4</v>
      </c>
      <c r="W1239">
        <f t="shared" si="439"/>
        <v>19.334618889452614</v>
      </c>
      <c r="X1239">
        <f t="shared" si="452"/>
        <v>5336.4926532174422</v>
      </c>
      <c r="Y1239">
        <f t="shared" si="440"/>
        <v>3892.583314553121</v>
      </c>
      <c r="Z1239">
        <f t="shared" si="441"/>
        <v>499.35265321744191</v>
      </c>
      <c r="AA1239">
        <f t="shared" si="442"/>
        <v>623.72331455312087</v>
      </c>
      <c r="AB1239">
        <f t="shared" si="453"/>
        <v>0.7294272788338293</v>
      </c>
      <c r="AC1239">
        <f t="shared" si="443"/>
        <v>5.3643654626136295E-2</v>
      </c>
      <c r="AD1239">
        <f t="shared" si="444"/>
        <v>5.3643654626136295E-2</v>
      </c>
      <c r="AE1239">
        <f t="shared" si="445"/>
        <v>0.74</v>
      </c>
      <c r="AF1239">
        <f t="shared" si="454"/>
        <v>260.05730865886392</v>
      </c>
      <c r="AG1239">
        <f t="shared" si="446"/>
        <v>0.70148144753740926</v>
      </c>
      <c r="AH1239">
        <f t="shared" si="447"/>
        <v>0.72423698017553706</v>
      </c>
      <c r="AI1239">
        <f t="shared" si="455"/>
        <v>0.26</v>
      </c>
      <c r="AJ1239">
        <f>MAX(0, $R1239 - $AA1239) * INDEX(Model_Assumptions[Values], 7)</f>
        <v>752.99420673117311</v>
      </c>
      <c r="AK1239">
        <f>MAX(0, INDEX(Model_Assumptions[Values], 4) - $AD1239)</f>
        <v>0</v>
      </c>
      <c r="AL1239">
        <f>MAX(0, INDEX(Model_Assumptions[Values], 5) - $AC1239)</f>
        <v>0</v>
      </c>
      <c r="AM1239">
        <f>INDEX(Model_Assumptions[Values], 6) * MAX(0, INDEX(Model_Assumptions[Values], 3) - $AB1239)^2</f>
        <v>0</v>
      </c>
      <c r="AN1239">
        <f t="shared" si="448"/>
        <v>1163.5403307642125</v>
      </c>
      <c r="AO1239" cm="1">
        <f t="array" ref="AO1239">IFERROR(STDEV(IF($E$2:$E$2201=$E1239, $AJ$2:$AJ$2201)), 0)</f>
        <v>472.49931032407676</v>
      </c>
      <c r="AP1239">
        <f t="shared" si="456"/>
        <v>-0.86888195403175283</v>
      </c>
      <c r="AQ1239">
        <f t="shared" si="449"/>
        <v>1.6566424071911633E-2</v>
      </c>
      <c r="AR1239" cm="1">
        <f t="array" ref="AR1239">IFERROR(STDEV(IF($E$2:$E$2201=$E1239, $AK$2:$AK$2201)), 0)</f>
        <v>1.6639280999047032E-2</v>
      </c>
      <c r="AS1239">
        <f t="shared" si="457"/>
        <v>-0.99562138970190051</v>
      </c>
      <c r="AT1239">
        <f t="shared" si="450"/>
        <v>2.6051113983557796E-3</v>
      </c>
      <c r="AU1239" cm="1">
        <f t="array" ref="AU1239">IFERROR(STDEV(IF($E$2:$E$2201=$E1239, $AL$2:$AL$2201)), 0)</f>
        <v>5.4409093604051873E-3</v>
      </c>
      <c r="AV1239">
        <f t="shared" si="458"/>
        <v>-0.47880073454518557</v>
      </c>
      <c r="AW1239">
        <f t="shared" si="451"/>
        <v>0</v>
      </c>
      <c r="AX1239" cm="1">
        <f t="array" ref="AX1239">IFERROR(STDEV(IF($E$2:$E$2201=$E1239, $AM$2:$AM$2201)), 0)</f>
        <v>0</v>
      </c>
      <c r="AY1239">
        <f t="shared" si="459"/>
        <v>-0.47880073454518557</v>
      </c>
      <c r="AZ1239">
        <f>INDEX(Model_Assumptions[Values],9)*((INDEX(Model_Scenarios[GR Weight],1)*$AG1239)+(INDEX(Model_Scenarios[GP Weight],1)*$AH1239)+(INDEX(Model_Scenarios[LTV Weight],1)*$AI1239))-(INDEX(Model_Scenarios[LTV Weight],1)*$AP1239)-(INDEX(Model_Scenarios[GP Weight],1)*($AS1239+$AV1239+$AY1239))</f>
        <v>2.6432870629611029</v>
      </c>
      <c r="BA1239">
        <f>INDEX(Model_Assumptions[Values],9)*((INDEX(Model_Scenarios[GR Weight],2)*$AG1239)+(INDEX(Model_Scenarios[GP Weight],2)*$AH1239)+(INDEX(Model_Scenarios[LTV Weight],2)*$AI1239))-(INDEX(Model_Scenarios[LTV Weight],2)*$AP1239)-(INDEX(Model_Scenarios[GP Weight],2)*($AS1239+$AV1239+$AY1239))</f>
        <v>3.0507659077076874</v>
      </c>
      <c r="BB1239">
        <f>INDEX(Model_Assumptions[Values],9)*((INDEX(Model_Scenarios[GR Weight],3)*$AG1239)+(INDEX(Model_Scenarios[GP Weight],3)*$AH1239)+(INDEX(Model_Scenarios[LTV Weight],3)*$AI1239))-(INDEX(Model_Scenarios[LTV Weight],3)*$AP1239)-(INDEX(Model_Scenarios[GP Weight],3)*($AS1239+$AV1239+$AY1239))</f>
        <v>3.6954473069189477</v>
      </c>
      <c r="BC1239">
        <f>INDEX(Model_Assumptions[Values],9)*((INDEX(Model_Scenarios[GR Weight],4)*$AG1239)+(INDEX(Model_Scenarios[GP Weight],4)*$AH1239)+(INDEX(Model_Scenarios[LTV Weight],4)*$AI1239))-(INDEX(Model_Scenarios[LTV Weight],4)*$AP1239)-(INDEX(Model_Scenarios[GP Weight],4)*($AS1239+$AV1239+$AY1239))</f>
        <v>3.8292998352844769</v>
      </c>
      <c r="BD1239">
        <f>INDEX(Model_Assumptions[Values],9)*((INDEX(Model_Scenarios[GR Weight],5)*$AG1239)+(INDEX(Model_Scenarios[GP Weight],5)*$AH1239)+(INDEX(Model_Scenarios[LTV Weight],5)*$AI1239))-(INDEX(Model_Scenarios[LTV Weight],5)*$AP1239)-(INDEX(Model_Scenarios[GP Weight],5)*($AS1239+$AV1239+$AY1239))</f>
        <v>4.3096262038638242</v>
      </c>
    </row>
    <row r="1240" spans="1:56" x14ac:dyDescent="0.25">
      <c r="A1240">
        <v>1239</v>
      </c>
      <c r="B1240">
        <v>25</v>
      </c>
      <c r="C1240" s="3">
        <v>39</v>
      </c>
      <c r="D1240" s="4">
        <v>0.76</v>
      </c>
      <c r="E1240" t="str">
        <v>SKU-1031</v>
      </c>
      <c r="F1240" t="str">
        <v>Raise</v>
      </c>
      <c r="G1240" t="str">
        <v>Full</v>
      </c>
      <c r="H1240">
        <v>230.34</v>
      </c>
      <c r="I1240">
        <v>74.680000000000007</v>
      </c>
      <c r="J1240">
        <v>21</v>
      </c>
      <c r="K1240">
        <v>4837.1400000000003</v>
      </c>
      <c r="L1240">
        <v>3268.86</v>
      </c>
      <c r="M1240">
        <v>0.675783624207693</v>
      </c>
      <c r="N1240">
        <v>292.05233671227234</v>
      </c>
      <c r="O1240">
        <v>711.85439753317496</v>
      </c>
      <c r="P1240">
        <v>861.21439753317463</v>
      </c>
      <c r="Q1240">
        <v>1125.247970158546</v>
      </c>
      <c r="R1240">
        <v>1000.2204179187074</v>
      </c>
      <c r="S1240">
        <v>1</v>
      </c>
      <c r="T1240">
        <f t="shared" si="437"/>
        <v>277.24137590132699</v>
      </c>
      <c r="U1240">
        <f t="shared" si="438"/>
        <v>0.20361802509910126</v>
      </c>
      <c r="V1240">
        <f>IF($F1240="Reduce", INDEX(Model_Assumptions[Values], 2), INDEX(Model_Assumptions[Values], 1))</f>
        <v>-0.4</v>
      </c>
      <c r="W1240">
        <f t="shared" si="439"/>
        <v>19.28960858916755</v>
      </c>
      <c r="X1240">
        <f t="shared" si="452"/>
        <v>5347.8776258588668</v>
      </c>
      <c r="Y1240">
        <f t="shared" si="440"/>
        <v>3907.329656419834</v>
      </c>
      <c r="Z1240">
        <f t="shared" si="441"/>
        <v>510.73762585886652</v>
      </c>
      <c r="AA1240">
        <f t="shared" si="442"/>
        <v>638.46965641983388</v>
      </c>
      <c r="AB1240">
        <f t="shared" si="453"/>
        <v>0.73063183748381277</v>
      </c>
      <c r="AC1240">
        <f t="shared" si="443"/>
        <v>5.4848213276119773E-2</v>
      </c>
      <c r="AD1240">
        <f t="shared" si="444"/>
        <v>5.4848213276119773E-2</v>
      </c>
      <c r="AE1240">
        <f t="shared" si="445"/>
        <v>0.76000000000000023</v>
      </c>
      <c r="AF1240">
        <f t="shared" si="454"/>
        <v>240.05290030048954</v>
      </c>
      <c r="AG1240">
        <f t="shared" si="446"/>
        <v>0.71747484826777985</v>
      </c>
      <c r="AH1240">
        <f t="shared" si="447"/>
        <v>0.74135971048398497</v>
      </c>
      <c r="AI1240">
        <f t="shared" si="455"/>
        <v>0.23999999999999977</v>
      </c>
      <c r="AJ1240">
        <f>MAX(0, $R1240 - $AA1240) * INDEX(Model_Assumptions[Values], 7)</f>
        <v>723.50152299774709</v>
      </c>
      <c r="AK1240">
        <f>MAX(0, INDEX(Model_Assumptions[Values], 4) - $AD1240)</f>
        <v>0</v>
      </c>
      <c r="AL1240">
        <f>MAX(0, INDEX(Model_Assumptions[Values], 5) - $AC1240)</f>
        <v>0</v>
      </c>
      <c r="AM1240">
        <f>INDEX(Model_Assumptions[Values], 6) * MAX(0, INDEX(Model_Assumptions[Values], 3) - $AB1240)^2</f>
        <v>0</v>
      </c>
      <c r="AN1240">
        <f t="shared" si="448"/>
        <v>1163.5403307642125</v>
      </c>
      <c r="AO1240" cm="1">
        <f t="array" ref="AO1240">IFERROR(STDEV(IF($E$2:$E$2201=$E1240, $AJ$2:$AJ$2201)), 0)</f>
        <v>472.49931032407676</v>
      </c>
      <c r="AP1240">
        <f t="shared" si="456"/>
        <v>-0.9313004234115233</v>
      </c>
      <c r="AQ1240">
        <f t="shared" si="449"/>
        <v>1.6566424071911633E-2</v>
      </c>
      <c r="AR1240" cm="1">
        <f t="array" ref="AR1240">IFERROR(STDEV(IF($E$2:$E$2201=$E1240, $AK$2:$AK$2201)), 0)</f>
        <v>1.6639280999047032E-2</v>
      </c>
      <c r="AS1240">
        <f t="shared" si="457"/>
        <v>-0.99562138970190051</v>
      </c>
      <c r="AT1240">
        <f t="shared" si="450"/>
        <v>2.6051113983557796E-3</v>
      </c>
      <c r="AU1240" cm="1">
        <f t="array" ref="AU1240">IFERROR(STDEV(IF($E$2:$E$2201=$E1240, $AL$2:$AL$2201)), 0)</f>
        <v>5.4409093604051873E-3</v>
      </c>
      <c r="AV1240">
        <f t="shared" si="458"/>
        <v>-0.47880073454518557</v>
      </c>
      <c r="AW1240">
        <f t="shared" si="451"/>
        <v>0</v>
      </c>
      <c r="AX1240" cm="1">
        <f t="array" ref="AX1240">IFERROR(STDEV(IF($E$2:$E$2201=$E1240, $AM$2:$AM$2201)), 0)</f>
        <v>0</v>
      </c>
      <c r="AY1240">
        <f t="shared" si="459"/>
        <v>-0.47880073454518557</v>
      </c>
      <c r="AZ1240">
        <f>INDEX(Model_Assumptions[Values],9)*((INDEX(Model_Scenarios[GR Weight],1)*$AG1240)+(INDEX(Model_Scenarios[GP Weight],1)*$AH1240)+(INDEX(Model_Scenarios[LTV Weight],1)*$AI1240))-(INDEX(Model_Scenarios[LTV Weight],1)*$AP1240)-(INDEX(Model_Scenarios[GP Weight],1)*($AS1240+$AV1240+$AY1240))</f>
        <v>2.6297799039843275</v>
      </c>
      <c r="BA1240">
        <f>INDEX(Model_Assumptions[Values],9)*((INDEX(Model_Scenarios[GR Weight],2)*$AG1240)+(INDEX(Model_Scenarios[GP Weight],2)*$AH1240)+(INDEX(Model_Scenarios[LTV Weight],2)*$AI1240))-(INDEX(Model_Scenarios[LTV Weight],2)*$AP1240)-(INDEX(Model_Scenarios[GP Weight],2)*($AS1240+$AV1240+$AY1240))</f>
        <v>3.0554556936607642</v>
      </c>
      <c r="BB1240">
        <f>INDEX(Model_Assumptions[Values],9)*((INDEX(Model_Scenarios[GR Weight],3)*$AG1240)+(INDEX(Model_Scenarios[GP Weight],3)*$AH1240)+(INDEX(Model_Scenarios[LTV Weight],3)*$AI1240))-(INDEX(Model_Scenarios[LTV Weight],3)*$AP1240)-(INDEX(Model_Scenarios[GP Weight],3)*($AS1240+$AV1240+$AY1240))</f>
        <v>3.7303712236236022</v>
      </c>
      <c r="BC1240">
        <f>INDEX(Model_Assumptions[Values],9)*((INDEX(Model_Scenarios[GR Weight],4)*$AG1240)+(INDEX(Model_Scenarios[GP Weight],4)*$AH1240)+(INDEX(Model_Scenarios[LTV Weight],4)*$AI1240))-(INDEX(Model_Scenarios[LTV Weight],4)*$AP1240)-(INDEX(Model_Scenarios[GP Weight],4)*($AS1240+$AV1240+$AY1240))</f>
        <v>3.8759786054163401</v>
      </c>
      <c r="BD1240">
        <f>INDEX(Model_Assumptions[Values],9)*((INDEX(Model_Scenarios[GR Weight],5)*$AG1240)+(INDEX(Model_Scenarios[GP Weight],5)*$AH1240)+(INDEX(Model_Scenarios[LTV Weight],5)*$AI1240))-(INDEX(Model_Scenarios[LTV Weight],5)*$AP1240)-(INDEX(Model_Scenarios[GP Weight],5)*($AS1240+$AV1240+$AY1240))</f>
        <v>4.3633117302873687</v>
      </c>
    </row>
    <row r="1241" spans="1:56" x14ac:dyDescent="0.25">
      <c r="A1241">
        <v>1240</v>
      </c>
      <c r="B1241">
        <v>25</v>
      </c>
      <c r="C1241" s="3">
        <v>40</v>
      </c>
      <c r="D1241" s="4">
        <v>0.78</v>
      </c>
      <c r="E1241" t="str">
        <v>SKU-1031</v>
      </c>
      <c r="F1241" t="str">
        <v>Raise</v>
      </c>
      <c r="G1241" t="str">
        <v>Full</v>
      </c>
      <c r="H1241">
        <v>230.34</v>
      </c>
      <c r="I1241">
        <v>74.680000000000007</v>
      </c>
      <c r="J1241">
        <v>21</v>
      </c>
      <c r="K1241">
        <v>4837.1400000000003</v>
      </c>
      <c r="L1241">
        <v>3268.86</v>
      </c>
      <c r="M1241">
        <v>0.675783624207693</v>
      </c>
      <c r="N1241">
        <v>292.05233671227234</v>
      </c>
      <c r="O1241">
        <v>711.85439753317496</v>
      </c>
      <c r="P1241">
        <v>861.21439753317463</v>
      </c>
      <c r="Q1241">
        <v>1125.247970158546</v>
      </c>
      <c r="R1241">
        <v>1000.2204179187074</v>
      </c>
      <c r="S1241">
        <v>1</v>
      </c>
      <c r="T1241">
        <f t="shared" si="437"/>
        <v>278.47562263557245</v>
      </c>
      <c r="U1241">
        <f t="shared" si="438"/>
        <v>0.20897639418065661</v>
      </c>
      <c r="V1241">
        <f>IF($F1241="Reduce", INDEX(Model_Assumptions[Values], 2), INDEX(Model_Assumptions[Values], 1))</f>
        <v>-0.4</v>
      </c>
      <c r="W1241">
        <f t="shared" si="439"/>
        <v>19.244598288882486</v>
      </c>
      <c r="X1241">
        <f t="shared" si="452"/>
        <v>5359.1514908680219</v>
      </c>
      <c r="Y1241">
        <f t="shared" si="440"/>
        <v>3921.964890654278</v>
      </c>
      <c r="Z1241">
        <f t="shared" si="441"/>
        <v>522.01149086802161</v>
      </c>
      <c r="AA1241">
        <f t="shared" si="442"/>
        <v>653.10489065427782</v>
      </c>
      <c r="AB1241">
        <f t="shared" si="453"/>
        <v>0.73182571855587486</v>
      </c>
      <c r="AC1241">
        <f t="shared" si="443"/>
        <v>5.6042094348181859E-2</v>
      </c>
      <c r="AD1241">
        <f t="shared" si="444"/>
        <v>5.6042094348181859E-2</v>
      </c>
      <c r="AE1241">
        <f t="shared" si="445"/>
        <v>0.78000000000000047</v>
      </c>
      <c r="AF1241">
        <f t="shared" si="454"/>
        <v>220.04849194211516</v>
      </c>
      <c r="AG1241">
        <f t="shared" si="446"/>
        <v>0.73331216703440261</v>
      </c>
      <c r="AH1241">
        <f t="shared" si="447"/>
        <v>0.75835342804881489</v>
      </c>
      <c r="AI1241">
        <f t="shared" si="455"/>
        <v>0.21999999999999953</v>
      </c>
      <c r="AJ1241">
        <f>MAX(0, $R1241 - $AA1241) * INDEX(Model_Assumptions[Values], 7)</f>
        <v>694.2310545288592</v>
      </c>
      <c r="AK1241">
        <f>MAX(0, INDEX(Model_Assumptions[Values], 4) - $AD1241)</f>
        <v>0</v>
      </c>
      <c r="AL1241">
        <f>MAX(0, INDEX(Model_Assumptions[Values], 5) - $AC1241)</f>
        <v>0</v>
      </c>
      <c r="AM1241">
        <f>INDEX(Model_Assumptions[Values], 6) * MAX(0, INDEX(Model_Assumptions[Values], 3) - $AB1241)^2</f>
        <v>0</v>
      </c>
      <c r="AN1241">
        <f t="shared" si="448"/>
        <v>1163.5403307642125</v>
      </c>
      <c r="AO1241" cm="1">
        <f t="array" ref="AO1241">IFERROR(STDEV(IF($E$2:$E$2201=$E1241, $AJ$2:$AJ$2201)), 0)</f>
        <v>472.49931032407676</v>
      </c>
      <c r="AP1241">
        <f t="shared" si="456"/>
        <v>-0.99324859524866715</v>
      </c>
      <c r="AQ1241">
        <f t="shared" si="449"/>
        <v>1.6566424071911633E-2</v>
      </c>
      <c r="AR1241" cm="1">
        <f t="array" ref="AR1241">IFERROR(STDEV(IF($E$2:$E$2201=$E1241, $AK$2:$AK$2201)), 0)</f>
        <v>1.6639280999047032E-2</v>
      </c>
      <c r="AS1241">
        <f t="shared" si="457"/>
        <v>-0.99562138970190051</v>
      </c>
      <c r="AT1241">
        <f t="shared" si="450"/>
        <v>2.6051113983557796E-3</v>
      </c>
      <c r="AU1241" cm="1">
        <f t="array" ref="AU1241">IFERROR(STDEV(IF($E$2:$E$2201=$E1241, $AL$2:$AL$2201)), 0)</f>
        <v>5.4409093604051873E-3</v>
      </c>
      <c r="AV1241">
        <f t="shared" si="458"/>
        <v>-0.47880073454518557</v>
      </c>
      <c r="AW1241">
        <f t="shared" si="451"/>
        <v>0</v>
      </c>
      <c r="AX1241" cm="1">
        <f t="array" ref="AX1241">IFERROR(STDEV(IF($E$2:$E$2201=$E1241, $AM$2:$AM$2201)), 0)</f>
        <v>0</v>
      </c>
      <c r="AY1241">
        <f t="shared" si="459"/>
        <v>-0.47880073454518557</v>
      </c>
      <c r="AZ1241">
        <f>INDEX(Model_Assumptions[Values],9)*((INDEX(Model_Scenarios[GR Weight],1)*$AG1241)+(INDEX(Model_Scenarios[GP Weight],1)*$AH1241)+(INDEX(Model_Scenarios[LTV Weight],1)*$AI1241))-(INDEX(Model_Scenarios[LTV Weight],1)*$AP1241)-(INDEX(Model_Scenarios[GP Weight],1)*($AS1241+$AV1241+$AY1241))</f>
        <v>2.6157539596197674</v>
      </c>
      <c r="BA1241">
        <f>INDEX(Model_Assumptions[Values],9)*((INDEX(Model_Scenarios[GR Weight],2)*$AG1241)+(INDEX(Model_Scenarios[GP Weight],2)*$AH1241)+(INDEX(Model_Scenarios[LTV Weight],2)*$AI1241))-(INDEX(Model_Scenarios[LTV Weight],2)*$AP1241)-(INDEX(Model_Scenarios[GP Weight],2)*($AS1241+$AV1241+$AY1241))</f>
        <v>3.0595937119947036</v>
      </c>
      <c r="BB1241">
        <f>INDEX(Model_Assumptions[Values],9)*((INDEX(Model_Scenarios[GR Weight],3)*$AG1241)+(INDEX(Model_Scenarios[GP Weight],3)*$AH1241)+(INDEX(Model_Scenarios[LTV Weight],3)*$AI1241))-(INDEX(Model_Scenarios[LTV Weight],3)*$AP1241)-(INDEX(Model_Scenarios[GP Weight],3)*($AS1241+$AV1241+$AY1241))</f>
        <v>3.7646861465551908</v>
      </c>
      <c r="BC1241">
        <f>INDEX(Model_Assumptions[Values],9)*((INDEX(Model_Scenarios[GR Weight],4)*$AG1241)+(INDEX(Model_Scenarios[GP Weight],4)*$AH1241)+(INDEX(Model_Scenarios[LTV Weight],4)*$AI1241))-(INDEX(Model_Scenarios[LTV Weight],4)*$AP1241)-(INDEX(Model_Scenarios[GP Weight],4)*($AS1241+$AV1241+$AY1241))</f>
        <v>3.922017370547525</v>
      </c>
      <c r="BD1241">
        <f>INDEX(Model_Assumptions[Values],9)*((INDEX(Model_Scenarios[GR Weight],5)*$AG1241)+(INDEX(Model_Scenarios[GP Weight],5)*$AH1241)+(INDEX(Model_Scenarios[LTV Weight],5)*$AI1241))-(INDEX(Model_Scenarios[LTV Weight],5)*$AP1241)-(INDEX(Model_Scenarios[GP Weight],5)*($AS1241+$AV1241+$AY1241))</f>
        <v>4.4163688153165594</v>
      </c>
    </row>
    <row r="1242" spans="1:56" x14ac:dyDescent="0.25">
      <c r="A1242">
        <v>1241</v>
      </c>
      <c r="B1242">
        <v>25</v>
      </c>
      <c r="C1242" s="3">
        <v>41</v>
      </c>
      <c r="D1242" s="4">
        <v>0.8</v>
      </c>
      <c r="E1242" t="str">
        <v>SKU-1031</v>
      </c>
      <c r="F1242" t="str">
        <v>Raise</v>
      </c>
      <c r="G1242" t="str">
        <v>Full</v>
      </c>
      <c r="H1242">
        <v>230.34</v>
      </c>
      <c r="I1242">
        <v>74.680000000000007</v>
      </c>
      <c r="J1242">
        <v>21</v>
      </c>
      <c r="K1242">
        <v>4837.1400000000003</v>
      </c>
      <c r="L1242">
        <v>3268.86</v>
      </c>
      <c r="M1242">
        <v>0.675783624207693</v>
      </c>
      <c r="N1242">
        <v>292.05233671227234</v>
      </c>
      <c r="O1242">
        <v>711.85439753317496</v>
      </c>
      <c r="P1242">
        <v>861.21439753317463</v>
      </c>
      <c r="Q1242">
        <v>1125.247970158546</v>
      </c>
      <c r="R1242">
        <v>1000.2204179187074</v>
      </c>
      <c r="S1242">
        <v>1</v>
      </c>
      <c r="T1242">
        <f t="shared" si="437"/>
        <v>279.70986936981785</v>
      </c>
      <c r="U1242">
        <f t="shared" si="438"/>
        <v>0.21433476326221171</v>
      </c>
      <c r="V1242">
        <f>IF($F1242="Reduce", INDEX(Model_Assumptions[Values], 2), INDEX(Model_Assumptions[Values], 1))</f>
        <v>-0.4</v>
      </c>
      <c r="W1242">
        <f t="shared" si="439"/>
        <v>19.199587988597422</v>
      </c>
      <c r="X1242">
        <f t="shared" si="452"/>
        <v>5370.3142482449084</v>
      </c>
      <c r="Y1242">
        <f t="shared" si="440"/>
        <v>3936.4890172564528</v>
      </c>
      <c r="Z1242">
        <f t="shared" si="441"/>
        <v>533.17424824490809</v>
      </c>
      <c r="AA1242">
        <f t="shared" si="442"/>
        <v>667.6290172564527</v>
      </c>
      <c r="AB1242">
        <f t="shared" si="453"/>
        <v>0.7330090633975378</v>
      </c>
      <c r="AC1242">
        <f t="shared" si="443"/>
        <v>5.7225439189844796E-2</v>
      </c>
      <c r="AD1242">
        <f t="shared" si="444"/>
        <v>5.7225439189844796E-2</v>
      </c>
      <c r="AE1242">
        <f t="shared" si="445"/>
        <v>0.79999999999999971</v>
      </c>
      <c r="AF1242">
        <f t="shared" si="454"/>
        <v>200.04408358374178</v>
      </c>
      <c r="AG1242">
        <f t="shared" si="446"/>
        <v>0.74899340383727875</v>
      </c>
      <c r="AH1242">
        <f t="shared" si="447"/>
        <v>0.77521813287002683</v>
      </c>
      <c r="AI1242">
        <f t="shared" si="455"/>
        <v>0.20000000000000029</v>
      </c>
      <c r="AJ1242">
        <f>MAX(0, $R1242 - $AA1242) * INDEX(Model_Assumptions[Values], 7)</f>
        <v>665.18280132450946</v>
      </c>
      <c r="AK1242">
        <f>MAX(0, INDEX(Model_Assumptions[Values], 4) - $AD1242)</f>
        <v>0</v>
      </c>
      <c r="AL1242">
        <f>MAX(0, INDEX(Model_Assumptions[Values], 5) - $AC1242)</f>
        <v>0</v>
      </c>
      <c r="AM1242">
        <f>INDEX(Model_Assumptions[Values], 6) * MAX(0, INDEX(Model_Assumptions[Values], 3) - $AB1242)^2</f>
        <v>0</v>
      </c>
      <c r="AN1242">
        <f t="shared" si="448"/>
        <v>1163.5403307642125</v>
      </c>
      <c r="AO1242" cm="1">
        <f t="array" ref="AO1242">IFERROR(STDEV(IF($E$2:$E$2201=$E1242, $AJ$2:$AJ$2201)), 0)</f>
        <v>472.49931032407676</v>
      </c>
      <c r="AP1242">
        <f t="shared" si="456"/>
        <v>-1.0547264695431846</v>
      </c>
      <c r="AQ1242">
        <f t="shared" si="449"/>
        <v>1.6566424071911633E-2</v>
      </c>
      <c r="AR1242" cm="1">
        <f t="array" ref="AR1242">IFERROR(STDEV(IF($E$2:$E$2201=$E1242, $AK$2:$AK$2201)), 0)</f>
        <v>1.6639280999047032E-2</v>
      </c>
      <c r="AS1242">
        <f t="shared" si="457"/>
        <v>-0.99562138970190051</v>
      </c>
      <c r="AT1242">
        <f t="shared" si="450"/>
        <v>2.6051113983557796E-3</v>
      </c>
      <c r="AU1242" cm="1">
        <f t="array" ref="AU1242">IFERROR(STDEV(IF($E$2:$E$2201=$E1242, $AL$2:$AL$2201)), 0)</f>
        <v>5.4409093604051873E-3</v>
      </c>
      <c r="AV1242">
        <f t="shared" si="458"/>
        <v>-0.47880073454518557</v>
      </c>
      <c r="AW1242">
        <f t="shared" si="451"/>
        <v>0</v>
      </c>
      <c r="AX1242" cm="1">
        <f t="array" ref="AX1242">IFERROR(STDEV(IF($E$2:$E$2201=$E1242, $AM$2:$AM$2201)), 0)</f>
        <v>0</v>
      </c>
      <c r="AY1242">
        <f t="shared" si="459"/>
        <v>-0.47880073454518557</v>
      </c>
      <c r="AZ1242">
        <f>INDEX(Model_Assumptions[Values],9)*((INDEX(Model_Scenarios[GR Weight],1)*$AG1242)+(INDEX(Model_Scenarios[GP Weight],1)*$AH1242)+(INDEX(Model_Scenarios[LTV Weight],1)*$AI1242))-(INDEX(Model_Scenarios[LTV Weight],1)*$AP1242)-(INDEX(Model_Scenarios[GP Weight],1)*($AS1242+$AV1242+$AY1242))</f>
        <v>2.601209229867429</v>
      </c>
      <c r="BA1242">
        <f>INDEX(Model_Assumptions[Values],9)*((INDEX(Model_Scenarios[GR Weight],2)*$AG1242)+(INDEX(Model_Scenarios[GP Weight],2)*$AH1242)+(INDEX(Model_Scenarios[LTV Weight],2)*$AI1242))-(INDEX(Model_Scenarios[LTV Weight],2)*$AP1242)-(INDEX(Model_Scenarios[GP Weight],2)*($AS1242+$AV1242+$AY1242))</f>
        <v>3.0631799627095115</v>
      </c>
      <c r="BB1242">
        <f>INDEX(Model_Assumptions[Values],9)*((INDEX(Model_Scenarios[GR Weight],3)*$AG1242)+(INDEX(Model_Scenarios[GP Weight],3)*$AH1242)+(INDEX(Model_Scenarios[LTV Weight],3)*$AI1242))-(INDEX(Model_Scenarios[LTV Weight],3)*$AP1242)-(INDEX(Model_Scenarios[GP Weight],3)*($AS1242+$AV1242+$AY1242))</f>
        <v>3.7983920757137155</v>
      </c>
      <c r="BC1242">
        <f>INDEX(Model_Assumptions[Values],9)*((INDEX(Model_Scenarios[GR Weight],4)*$AG1242)+(INDEX(Model_Scenarios[GP Weight],4)*$AH1242)+(INDEX(Model_Scenarios[LTV Weight],4)*$AI1242))-(INDEX(Model_Scenarios[LTV Weight],4)*$AP1242)-(INDEX(Model_Scenarios[GP Weight],4)*($AS1242+$AV1242+$AY1242))</f>
        <v>3.9674161306780351</v>
      </c>
      <c r="BD1242">
        <f>INDEX(Model_Assumptions[Values],9)*((INDEX(Model_Scenarios[GR Weight],5)*$AG1242)+(INDEX(Model_Scenarios[GP Weight],5)*$AH1242)+(INDEX(Model_Scenarios[LTV Weight],5)*$AI1242))-(INDEX(Model_Scenarios[LTV Weight],5)*$AP1242)-(INDEX(Model_Scenarios[GP Weight],5)*($AS1242+$AV1242+$AY1242))</f>
        <v>4.468797458951399</v>
      </c>
    </row>
    <row r="1243" spans="1:56" x14ac:dyDescent="0.25">
      <c r="A1243">
        <v>1242</v>
      </c>
      <c r="B1243">
        <v>25</v>
      </c>
      <c r="C1243" s="3">
        <v>42</v>
      </c>
      <c r="D1243" s="4">
        <v>0.82000000000000006</v>
      </c>
      <c r="E1243" t="str">
        <v>SKU-1031</v>
      </c>
      <c r="F1243" t="str">
        <v>Raise</v>
      </c>
      <c r="G1243" t="str">
        <v>Full</v>
      </c>
      <c r="H1243">
        <v>230.34</v>
      </c>
      <c r="I1243">
        <v>74.680000000000007</v>
      </c>
      <c r="J1243">
        <v>21</v>
      </c>
      <c r="K1243">
        <v>4837.1400000000003</v>
      </c>
      <c r="L1243">
        <v>3268.86</v>
      </c>
      <c r="M1243">
        <v>0.675783624207693</v>
      </c>
      <c r="N1243">
        <v>292.05233671227234</v>
      </c>
      <c r="O1243">
        <v>711.85439753317496</v>
      </c>
      <c r="P1243">
        <v>861.21439753317463</v>
      </c>
      <c r="Q1243">
        <v>1125.247970158546</v>
      </c>
      <c r="R1243">
        <v>1000.2204179187074</v>
      </c>
      <c r="S1243">
        <v>1</v>
      </c>
      <c r="T1243">
        <f t="shared" si="437"/>
        <v>280.94411610406331</v>
      </c>
      <c r="U1243">
        <f t="shared" si="438"/>
        <v>0.21969313234376708</v>
      </c>
      <c r="V1243">
        <f>IF($F1243="Reduce", INDEX(Model_Assumptions[Values], 2), INDEX(Model_Assumptions[Values], 1))</f>
        <v>-0.4</v>
      </c>
      <c r="W1243">
        <f t="shared" si="439"/>
        <v>19.154577688312358</v>
      </c>
      <c r="X1243">
        <f t="shared" si="452"/>
        <v>5381.3658979895281</v>
      </c>
      <c r="Y1243">
        <f t="shared" si="440"/>
        <v>3950.9020362263609</v>
      </c>
      <c r="Z1243">
        <f t="shared" si="441"/>
        <v>544.22589798952777</v>
      </c>
      <c r="AA1243">
        <f t="shared" si="442"/>
        <v>682.04203622636078</v>
      </c>
      <c r="AB1243">
        <f t="shared" si="453"/>
        <v>0.73418201087244661</v>
      </c>
      <c r="AC1243">
        <f t="shared" si="443"/>
        <v>5.839838666475361E-2</v>
      </c>
      <c r="AD1243">
        <f t="shared" si="444"/>
        <v>5.839838666475361E-2</v>
      </c>
      <c r="AE1243">
        <f t="shared" si="445"/>
        <v>0.82</v>
      </c>
      <c r="AF1243">
        <f t="shared" si="454"/>
        <v>180.03967522536738</v>
      </c>
      <c r="AG1243">
        <f t="shared" si="446"/>
        <v>0.76451855867641094</v>
      </c>
      <c r="AH1243">
        <f t="shared" si="447"/>
        <v>0.79195382494762345</v>
      </c>
      <c r="AI1243">
        <f t="shared" si="455"/>
        <v>0.18000000000000005</v>
      </c>
      <c r="AJ1243">
        <f>MAX(0, $R1243 - $AA1243) * INDEX(Model_Assumptions[Values], 7)</f>
        <v>636.35676338469329</v>
      </c>
      <c r="AK1243">
        <f>MAX(0, INDEX(Model_Assumptions[Values], 4) - $AD1243)</f>
        <v>0</v>
      </c>
      <c r="AL1243">
        <f>MAX(0, INDEX(Model_Assumptions[Values], 5) - $AC1243)</f>
        <v>0</v>
      </c>
      <c r="AM1243">
        <f>INDEX(Model_Assumptions[Values], 6) * MAX(0, INDEX(Model_Assumptions[Values], 3) - $AB1243)^2</f>
        <v>0</v>
      </c>
      <c r="AN1243">
        <f t="shared" si="448"/>
        <v>1163.5403307642125</v>
      </c>
      <c r="AO1243" cm="1">
        <f t="array" ref="AO1243">IFERROR(STDEV(IF($E$2:$E$2201=$E1243, $AJ$2:$AJ$2201)), 0)</f>
        <v>472.49931032407676</v>
      </c>
      <c r="AP1243">
        <f t="shared" si="456"/>
        <v>-1.1157340462950851</v>
      </c>
      <c r="AQ1243">
        <f t="shared" si="449"/>
        <v>1.6566424071911633E-2</v>
      </c>
      <c r="AR1243" cm="1">
        <f t="array" ref="AR1243">IFERROR(STDEV(IF($E$2:$E$2201=$E1243, $AK$2:$AK$2201)), 0)</f>
        <v>1.6639280999047032E-2</v>
      </c>
      <c r="AS1243">
        <f t="shared" si="457"/>
        <v>-0.99562138970190051</v>
      </c>
      <c r="AT1243">
        <f t="shared" si="450"/>
        <v>2.6051113983557796E-3</v>
      </c>
      <c r="AU1243" cm="1">
        <f t="array" ref="AU1243">IFERROR(STDEV(IF($E$2:$E$2201=$E1243, $AL$2:$AL$2201)), 0)</f>
        <v>5.4409093604051873E-3</v>
      </c>
      <c r="AV1243">
        <f t="shared" si="458"/>
        <v>-0.47880073454518557</v>
      </c>
      <c r="AW1243">
        <f t="shared" si="451"/>
        <v>0</v>
      </c>
      <c r="AX1243" cm="1">
        <f t="array" ref="AX1243">IFERROR(STDEV(IF($E$2:$E$2201=$E1243, $AM$2:$AM$2201)), 0)</f>
        <v>0</v>
      </c>
      <c r="AY1243">
        <f t="shared" si="459"/>
        <v>-0.47880073454518557</v>
      </c>
      <c r="AZ1243">
        <f>INDEX(Model_Assumptions[Values],9)*((INDEX(Model_Scenarios[GR Weight],1)*$AG1243)+(INDEX(Model_Scenarios[GP Weight],1)*$AH1243)+(INDEX(Model_Scenarios[LTV Weight],1)*$AI1243))-(INDEX(Model_Scenarios[LTV Weight],1)*$AP1243)-(INDEX(Model_Scenarios[GP Weight],1)*($AS1243+$AV1243+$AY1243))</f>
        <v>2.5861457147273121</v>
      </c>
      <c r="BA1243">
        <f>INDEX(Model_Assumptions[Values],9)*((INDEX(Model_Scenarios[GR Weight],2)*$AG1243)+(INDEX(Model_Scenarios[GP Weight],2)*$AH1243)+(INDEX(Model_Scenarios[LTV Weight],2)*$AI1243))-(INDEX(Model_Scenarios[LTV Weight],2)*$AP1243)-(INDEX(Model_Scenarios[GP Weight],2)*($AS1243+$AV1243+$AY1243))</f>
        <v>3.0662144458051919</v>
      </c>
      <c r="BB1243">
        <f>INDEX(Model_Assumptions[Values],9)*((INDEX(Model_Scenarios[GR Weight],3)*$AG1243)+(INDEX(Model_Scenarios[GP Weight],3)*$AH1243)+(INDEX(Model_Scenarios[LTV Weight],3)*$AI1243))-(INDEX(Model_Scenarios[LTV Weight],3)*$AP1243)-(INDEX(Model_Scenarios[GP Weight],3)*($AS1243+$AV1243+$AY1243))</f>
        <v>3.8314890110991837</v>
      </c>
      <c r="BC1243">
        <f>INDEX(Model_Assumptions[Values],9)*((INDEX(Model_Scenarios[GR Weight],4)*$AG1243)+(INDEX(Model_Scenarios[GP Weight],4)*$AH1243)+(INDEX(Model_Scenarios[LTV Weight],4)*$AI1243))-(INDEX(Model_Scenarios[LTV Weight],4)*$AP1243)-(INDEX(Model_Scenarios[GP Weight],4)*($AS1243+$AV1243+$AY1243))</f>
        <v>4.0121748858078812</v>
      </c>
      <c r="BD1243">
        <f>INDEX(Model_Assumptions[Values],9)*((INDEX(Model_Scenarios[GR Weight],5)*$AG1243)+(INDEX(Model_Scenarios[GP Weight],5)*$AH1243)+(INDEX(Model_Scenarios[LTV Weight],5)*$AI1243))-(INDEX(Model_Scenarios[LTV Weight],5)*$AP1243)-(INDEX(Model_Scenarios[GP Weight],5)*($AS1243+$AV1243+$AY1243))</f>
        <v>4.5205976611918963</v>
      </c>
    </row>
    <row r="1244" spans="1:56" x14ac:dyDescent="0.25">
      <c r="A1244">
        <v>1243</v>
      </c>
      <c r="B1244">
        <v>25</v>
      </c>
      <c r="C1244" s="3">
        <v>43</v>
      </c>
      <c r="D1244" s="4">
        <v>0.84</v>
      </c>
      <c r="E1244" t="str">
        <v>SKU-1031</v>
      </c>
      <c r="F1244" t="str">
        <v>Raise</v>
      </c>
      <c r="G1244" t="str">
        <v>Full</v>
      </c>
      <c r="H1244">
        <v>230.34</v>
      </c>
      <c r="I1244">
        <v>74.680000000000007</v>
      </c>
      <c r="J1244">
        <v>21</v>
      </c>
      <c r="K1244">
        <v>4837.1400000000003</v>
      </c>
      <c r="L1244">
        <v>3268.86</v>
      </c>
      <c r="M1244">
        <v>0.675783624207693</v>
      </c>
      <c r="N1244">
        <v>292.05233671227234</v>
      </c>
      <c r="O1244">
        <v>711.85439753317496</v>
      </c>
      <c r="P1244">
        <v>861.21439753317463</v>
      </c>
      <c r="Q1244">
        <v>1125.247970158546</v>
      </c>
      <c r="R1244">
        <v>1000.2204179187074</v>
      </c>
      <c r="S1244">
        <v>1</v>
      </c>
      <c r="T1244">
        <f t="shared" si="437"/>
        <v>282.17836283830877</v>
      </c>
      <c r="U1244">
        <f t="shared" si="438"/>
        <v>0.22505150142532243</v>
      </c>
      <c r="V1244">
        <f>IF($F1244="Reduce", INDEX(Model_Assumptions[Values], 2), INDEX(Model_Assumptions[Values], 1))</f>
        <v>-0.4</v>
      </c>
      <c r="W1244">
        <f t="shared" si="439"/>
        <v>19.10956738802729</v>
      </c>
      <c r="X1244">
        <f t="shared" si="452"/>
        <v>5392.3064401018773</v>
      </c>
      <c r="Y1244">
        <f t="shared" si="440"/>
        <v>3965.2039475639995</v>
      </c>
      <c r="Z1244">
        <f t="shared" si="441"/>
        <v>555.16644010187701</v>
      </c>
      <c r="AA1244">
        <f t="shared" si="442"/>
        <v>696.34394756399934</v>
      </c>
      <c r="AB1244">
        <f t="shared" si="453"/>
        <v>0.73534469741469</v>
      </c>
      <c r="AC1244">
        <f t="shared" si="443"/>
        <v>5.9561073206996995E-2</v>
      </c>
      <c r="AD1244">
        <f t="shared" si="444"/>
        <v>5.9561073206996995E-2</v>
      </c>
      <c r="AE1244">
        <f t="shared" si="445"/>
        <v>0.84000000000000019</v>
      </c>
      <c r="AF1244">
        <f t="shared" si="454"/>
        <v>160.035266866993</v>
      </c>
      <c r="AG1244">
        <f t="shared" si="446"/>
        <v>0.77988763155179397</v>
      </c>
      <c r="AH1244">
        <f t="shared" si="447"/>
        <v>0.80856050428160153</v>
      </c>
      <c r="AI1244">
        <f t="shared" si="455"/>
        <v>0.15999999999999981</v>
      </c>
      <c r="AJ1244">
        <f>MAX(0, $R1244 - $AA1244) * INDEX(Model_Assumptions[Values], 7)</f>
        <v>607.75294070941618</v>
      </c>
      <c r="AK1244">
        <f>MAX(0, INDEX(Model_Assumptions[Values], 4) - $AD1244)</f>
        <v>0</v>
      </c>
      <c r="AL1244">
        <f>MAX(0, INDEX(Model_Assumptions[Values], 5) - $AC1244)</f>
        <v>0</v>
      </c>
      <c r="AM1244">
        <f>INDEX(Model_Assumptions[Values], 6) * MAX(0, INDEX(Model_Assumptions[Values], 3) - $AB1244)^2</f>
        <v>0</v>
      </c>
      <c r="AN1244">
        <f t="shared" si="448"/>
        <v>1163.5403307642125</v>
      </c>
      <c r="AO1244" cm="1">
        <f t="array" ref="AO1244">IFERROR(STDEV(IF($E$2:$E$2201=$E1244, $AJ$2:$AJ$2201)), 0)</f>
        <v>472.49931032407676</v>
      </c>
      <c r="AP1244">
        <f t="shared" si="456"/>
        <v>-1.1762713255043571</v>
      </c>
      <c r="AQ1244">
        <f t="shared" si="449"/>
        <v>1.6566424071911633E-2</v>
      </c>
      <c r="AR1244" cm="1">
        <f t="array" ref="AR1244">IFERROR(STDEV(IF($E$2:$E$2201=$E1244, $AK$2:$AK$2201)), 0)</f>
        <v>1.6639280999047032E-2</v>
      </c>
      <c r="AS1244">
        <f t="shared" si="457"/>
        <v>-0.99562138970190051</v>
      </c>
      <c r="AT1244">
        <f t="shared" si="450"/>
        <v>2.6051113983557796E-3</v>
      </c>
      <c r="AU1244" cm="1">
        <f t="array" ref="AU1244">IFERROR(STDEV(IF($E$2:$E$2201=$E1244, $AL$2:$AL$2201)), 0)</f>
        <v>5.4409093604051873E-3</v>
      </c>
      <c r="AV1244">
        <f t="shared" si="458"/>
        <v>-0.47880073454518557</v>
      </c>
      <c r="AW1244">
        <f t="shared" si="451"/>
        <v>0</v>
      </c>
      <c r="AX1244" cm="1">
        <f t="array" ref="AX1244">IFERROR(STDEV(IF($E$2:$E$2201=$E1244, $AM$2:$AM$2201)), 0)</f>
        <v>0</v>
      </c>
      <c r="AY1244">
        <f t="shared" si="459"/>
        <v>-0.47880073454518557</v>
      </c>
      <c r="AZ1244">
        <f>INDEX(Model_Assumptions[Values],9)*((INDEX(Model_Scenarios[GR Weight],1)*$AG1244)+(INDEX(Model_Scenarios[GP Weight],1)*$AH1244)+(INDEX(Model_Scenarios[LTV Weight],1)*$AI1244))-(INDEX(Model_Scenarios[LTV Weight],1)*$AP1244)-(INDEX(Model_Scenarios[GP Weight],1)*($AS1244+$AV1244+$AY1244))</f>
        <v>2.5705634141994098</v>
      </c>
      <c r="BA1244">
        <f>INDEX(Model_Assumptions[Values],9)*((INDEX(Model_Scenarios[GR Weight],2)*$AG1244)+(INDEX(Model_Scenarios[GP Weight],2)*$AH1244)+(INDEX(Model_Scenarios[LTV Weight],2)*$AI1244))-(INDEX(Model_Scenarios[LTV Weight],2)*$AP1244)-(INDEX(Model_Scenarios[GP Weight],2)*($AS1244+$AV1244+$AY1244))</f>
        <v>3.0686971612817331</v>
      </c>
      <c r="BB1244">
        <f>INDEX(Model_Assumptions[Values],9)*((INDEX(Model_Scenarios[GR Weight],3)*$AG1244)+(INDEX(Model_Scenarios[GP Weight],3)*$AH1244)+(INDEX(Model_Scenarios[LTV Weight],3)*$AI1244))-(INDEX(Model_Scenarios[LTV Weight],3)*$AP1244)-(INDEX(Model_Scenarios[GP Weight],3)*($AS1244+$AV1244+$AY1244))</f>
        <v>3.8639769527115826</v>
      </c>
      <c r="BC1244">
        <f>INDEX(Model_Assumptions[Values],9)*((INDEX(Model_Scenarios[GR Weight],4)*$AG1244)+(INDEX(Model_Scenarios[GP Weight],4)*$AH1244)+(INDEX(Model_Scenarios[LTV Weight],4)*$AI1244))-(INDEX(Model_Scenarios[LTV Weight],4)*$AP1244)-(INDEX(Model_Scenarios[GP Weight],4)*($AS1244+$AV1244+$AY1244))</f>
        <v>4.0562936359370436</v>
      </c>
      <c r="BD1244">
        <f>INDEX(Model_Assumptions[Values],9)*((INDEX(Model_Scenarios[GR Weight],5)*$AG1244)+(INDEX(Model_Scenarios[GP Weight],5)*$AH1244)+(INDEX(Model_Scenarios[LTV Weight],5)*$AI1244))-(INDEX(Model_Scenarios[LTV Weight],5)*$AP1244)-(INDEX(Model_Scenarios[GP Weight],5)*($AS1244+$AV1244+$AY1244))</f>
        <v>4.5717694220380372</v>
      </c>
    </row>
    <row r="1245" spans="1:56" x14ac:dyDescent="0.25">
      <c r="A1245">
        <v>1244</v>
      </c>
      <c r="B1245">
        <v>25</v>
      </c>
      <c r="C1245" s="3">
        <v>44</v>
      </c>
      <c r="D1245" s="4">
        <v>0.86</v>
      </c>
      <c r="E1245" t="str">
        <v>SKU-1031</v>
      </c>
      <c r="F1245" t="str">
        <v>Raise</v>
      </c>
      <c r="G1245" t="str">
        <v>Full</v>
      </c>
      <c r="H1245">
        <v>230.34</v>
      </c>
      <c r="I1245">
        <v>74.680000000000007</v>
      </c>
      <c r="J1245">
        <v>21</v>
      </c>
      <c r="K1245">
        <v>4837.1400000000003</v>
      </c>
      <c r="L1245">
        <v>3268.86</v>
      </c>
      <c r="M1245">
        <v>0.675783624207693</v>
      </c>
      <c r="N1245">
        <v>292.05233671227234</v>
      </c>
      <c r="O1245">
        <v>711.85439753317496</v>
      </c>
      <c r="P1245">
        <v>861.21439753317463</v>
      </c>
      <c r="Q1245">
        <v>1125.247970158546</v>
      </c>
      <c r="R1245">
        <v>1000.2204179187074</v>
      </c>
      <c r="S1245">
        <v>1</v>
      </c>
      <c r="T1245">
        <f t="shared" si="437"/>
        <v>283.41260957255423</v>
      </c>
      <c r="U1245">
        <f t="shared" si="438"/>
        <v>0.23040987050687778</v>
      </c>
      <c r="V1245">
        <f>IF($F1245="Reduce", INDEX(Model_Assumptions[Values], 2), INDEX(Model_Assumptions[Values], 1))</f>
        <v>-0.4</v>
      </c>
      <c r="W1245">
        <f t="shared" si="439"/>
        <v>19.064557087742227</v>
      </c>
      <c r="X1245">
        <f t="shared" si="452"/>
        <v>5403.1358745819589</v>
      </c>
      <c r="Y1245">
        <f t="shared" si="440"/>
        <v>3979.3947512693694</v>
      </c>
      <c r="Z1245">
        <f t="shared" si="441"/>
        <v>565.99587458195856</v>
      </c>
      <c r="AA1245">
        <f t="shared" si="442"/>
        <v>710.53475126936928</v>
      </c>
      <c r="AB1245">
        <f t="shared" si="453"/>
        <v>0.73649725708170455</v>
      </c>
      <c r="AC1245">
        <f t="shared" si="443"/>
        <v>6.0713632874011547E-2</v>
      </c>
      <c r="AD1245">
        <f t="shared" si="444"/>
        <v>6.0713632874011547E-2</v>
      </c>
      <c r="AE1245">
        <f t="shared" si="445"/>
        <v>0.86000000000000032</v>
      </c>
      <c r="AF1245">
        <f t="shared" si="454"/>
        <v>140.03085850861871</v>
      </c>
      <c r="AG1245">
        <f t="shared" si="446"/>
        <v>0.79510062246343172</v>
      </c>
      <c r="AH1245">
        <f t="shared" si="447"/>
        <v>0.82503817087196218</v>
      </c>
      <c r="AI1245">
        <f t="shared" si="455"/>
        <v>0.13999999999999968</v>
      </c>
      <c r="AJ1245">
        <f>MAX(0, $R1245 - $AA1245) * INDEX(Model_Assumptions[Values], 7)</f>
        <v>579.37133329867629</v>
      </c>
      <c r="AK1245">
        <f>MAX(0, INDEX(Model_Assumptions[Values], 4) - $AD1245)</f>
        <v>0</v>
      </c>
      <c r="AL1245">
        <f>MAX(0, INDEX(Model_Assumptions[Values], 5) - $AC1245)</f>
        <v>0</v>
      </c>
      <c r="AM1245">
        <f>INDEX(Model_Assumptions[Values], 6) * MAX(0, INDEX(Model_Assumptions[Values], 3) - $AB1245)^2</f>
        <v>0</v>
      </c>
      <c r="AN1245">
        <f t="shared" si="448"/>
        <v>1163.5403307642125</v>
      </c>
      <c r="AO1245" cm="1">
        <f t="array" ref="AO1245">IFERROR(STDEV(IF($E$2:$E$2201=$E1245, $AJ$2:$AJ$2201)), 0)</f>
        <v>472.49931032407676</v>
      </c>
      <c r="AP1245">
        <f t="shared" si="456"/>
        <v>-1.2363383071710046</v>
      </c>
      <c r="AQ1245">
        <f t="shared" si="449"/>
        <v>1.6566424071911633E-2</v>
      </c>
      <c r="AR1245" cm="1">
        <f t="array" ref="AR1245">IFERROR(STDEV(IF($E$2:$E$2201=$E1245, $AK$2:$AK$2201)), 0)</f>
        <v>1.6639280999047032E-2</v>
      </c>
      <c r="AS1245">
        <f t="shared" si="457"/>
        <v>-0.99562138970190051</v>
      </c>
      <c r="AT1245">
        <f t="shared" si="450"/>
        <v>2.6051113983557796E-3</v>
      </c>
      <c r="AU1245" cm="1">
        <f t="array" ref="AU1245">IFERROR(STDEV(IF($E$2:$E$2201=$E1245, $AL$2:$AL$2201)), 0)</f>
        <v>5.4409093604051873E-3</v>
      </c>
      <c r="AV1245">
        <f t="shared" si="458"/>
        <v>-0.47880073454518557</v>
      </c>
      <c r="AW1245">
        <f t="shared" si="451"/>
        <v>0</v>
      </c>
      <c r="AX1245" cm="1">
        <f t="array" ref="AX1245">IFERROR(STDEV(IF($E$2:$E$2201=$E1245, $AM$2:$AM$2201)), 0)</f>
        <v>0</v>
      </c>
      <c r="AY1245">
        <f t="shared" si="459"/>
        <v>-0.47880073454518557</v>
      </c>
      <c r="AZ1245">
        <f>INDEX(Model_Assumptions[Values],9)*((INDEX(Model_Scenarios[GR Weight],1)*$AG1245)+(INDEX(Model_Scenarios[GP Weight],1)*$AH1245)+(INDEX(Model_Scenarios[LTV Weight],1)*$AI1245))-(INDEX(Model_Scenarios[LTV Weight],1)*$AP1245)-(INDEX(Model_Scenarios[GP Weight],1)*($AS1245+$AV1245+$AY1245))</f>
        <v>2.5544623282837264</v>
      </c>
      <c r="BA1245">
        <f>INDEX(Model_Assumptions[Values],9)*((INDEX(Model_Scenarios[GR Weight],2)*$AG1245)+(INDEX(Model_Scenarios[GP Weight],2)*$AH1245)+(INDEX(Model_Scenarios[LTV Weight],2)*$AI1245))-(INDEX(Model_Scenarios[LTV Weight],2)*$AP1245)-(INDEX(Model_Scenarios[GP Weight],2)*($AS1245+$AV1245+$AY1245))</f>
        <v>3.0706281091391423</v>
      </c>
      <c r="BB1245">
        <f>INDEX(Model_Assumptions[Values],9)*((INDEX(Model_Scenarios[GR Weight],3)*$AG1245)+(INDEX(Model_Scenarios[GP Weight],3)*$AH1245)+(INDEX(Model_Scenarios[LTV Weight],3)*$AI1245))-(INDEX(Model_Scenarios[LTV Weight],3)*$AP1245)-(INDEX(Model_Scenarios[GP Weight],3)*($AS1245+$AV1245+$AY1245))</f>
        <v>3.8958559005509192</v>
      </c>
      <c r="BC1245">
        <f>INDEX(Model_Assumptions[Values],9)*((INDEX(Model_Scenarios[GR Weight],4)*$AG1245)+(INDEX(Model_Scenarios[GP Weight],4)*$AH1245)+(INDEX(Model_Scenarios[LTV Weight],4)*$AI1245))-(INDEX(Model_Scenarios[LTV Weight],4)*$AP1245)-(INDEX(Model_Scenarios[GP Weight],4)*($AS1245+$AV1245+$AY1245))</f>
        <v>4.0997723810655353</v>
      </c>
      <c r="BD1245">
        <f>INDEX(Model_Assumptions[Values],9)*((INDEX(Model_Scenarios[GR Weight],5)*$AG1245)+(INDEX(Model_Scenarios[GP Weight],5)*$AH1245)+(INDEX(Model_Scenarios[LTV Weight],5)*$AI1245))-(INDEX(Model_Scenarios[LTV Weight],5)*$AP1245)-(INDEX(Model_Scenarios[GP Weight],5)*($AS1245+$AV1245+$AY1245))</f>
        <v>4.6223127414898286</v>
      </c>
    </row>
    <row r="1246" spans="1:56" x14ac:dyDescent="0.25">
      <c r="A1246">
        <v>1245</v>
      </c>
      <c r="B1246">
        <v>25</v>
      </c>
      <c r="C1246" s="3">
        <v>45</v>
      </c>
      <c r="D1246" s="4">
        <v>0.88</v>
      </c>
      <c r="E1246" t="str">
        <v>SKU-1031</v>
      </c>
      <c r="F1246" t="str">
        <v>Raise</v>
      </c>
      <c r="G1246" t="str">
        <v>Full</v>
      </c>
      <c r="H1246">
        <v>230.34</v>
      </c>
      <c r="I1246">
        <v>74.680000000000007</v>
      </c>
      <c r="J1246">
        <v>21</v>
      </c>
      <c r="K1246">
        <v>4837.1400000000003</v>
      </c>
      <c r="L1246">
        <v>3268.86</v>
      </c>
      <c r="M1246">
        <v>0.675783624207693</v>
      </c>
      <c r="N1246">
        <v>292.05233671227234</v>
      </c>
      <c r="O1246">
        <v>711.85439753317496</v>
      </c>
      <c r="P1246">
        <v>861.21439753317463</v>
      </c>
      <c r="Q1246">
        <v>1125.247970158546</v>
      </c>
      <c r="R1246">
        <v>1000.2204179187074</v>
      </c>
      <c r="S1246">
        <v>1</v>
      </c>
      <c r="T1246">
        <f t="shared" si="437"/>
        <v>284.64685630679963</v>
      </c>
      <c r="U1246">
        <f t="shared" si="438"/>
        <v>0.23576823958843288</v>
      </c>
      <c r="V1246">
        <f>IF($F1246="Reduce", INDEX(Model_Assumptions[Values], 2), INDEX(Model_Assumptions[Values], 1))</f>
        <v>-0.4</v>
      </c>
      <c r="W1246">
        <f t="shared" si="439"/>
        <v>19.019546787457166</v>
      </c>
      <c r="X1246">
        <f t="shared" si="452"/>
        <v>5413.8542014297727</v>
      </c>
      <c r="Y1246">
        <f t="shared" si="440"/>
        <v>3993.4744473424716</v>
      </c>
      <c r="Z1246">
        <f t="shared" si="441"/>
        <v>576.7142014297724</v>
      </c>
      <c r="AA1246">
        <f t="shared" si="442"/>
        <v>724.61444734247152</v>
      </c>
      <c r="AB1246">
        <f t="shared" si="453"/>
        <v>0.73763982160580055</v>
      </c>
      <c r="AC1246">
        <f t="shared" si="443"/>
        <v>6.1856197398107549E-2</v>
      </c>
      <c r="AD1246">
        <f t="shared" si="444"/>
        <v>6.1856197398107549E-2</v>
      </c>
      <c r="AE1246">
        <f t="shared" si="445"/>
        <v>0.87999999999999967</v>
      </c>
      <c r="AF1246">
        <f t="shared" si="454"/>
        <v>120.02645015024522</v>
      </c>
      <c r="AG1246">
        <f t="shared" si="446"/>
        <v>0.81015753141132407</v>
      </c>
      <c r="AH1246">
        <f t="shared" si="447"/>
        <v>0.84138682471870641</v>
      </c>
      <c r="AI1246">
        <f t="shared" si="455"/>
        <v>0.12000000000000033</v>
      </c>
      <c r="AJ1246">
        <f>MAX(0, $R1246 - $AA1246) * INDEX(Model_Assumptions[Values], 7)</f>
        <v>551.21194115247181</v>
      </c>
      <c r="AK1246">
        <f>MAX(0, INDEX(Model_Assumptions[Values], 4) - $AD1246)</f>
        <v>0</v>
      </c>
      <c r="AL1246">
        <f>MAX(0, INDEX(Model_Assumptions[Values], 5) - $AC1246)</f>
        <v>0</v>
      </c>
      <c r="AM1246">
        <f>INDEX(Model_Assumptions[Values], 6) * MAX(0, INDEX(Model_Assumptions[Values], 3) - $AB1246)^2</f>
        <v>0</v>
      </c>
      <c r="AN1246">
        <f t="shared" si="448"/>
        <v>1163.5403307642125</v>
      </c>
      <c r="AO1246" cm="1">
        <f t="array" ref="AO1246">IFERROR(STDEV(IF($E$2:$E$2201=$E1246, $AJ$2:$AJ$2201)), 0)</f>
        <v>472.49931032407676</v>
      </c>
      <c r="AP1246">
        <f t="shared" si="456"/>
        <v>-1.2959349912950313</v>
      </c>
      <c r="AQ1246">
        <f t="shared" si="449"/>
        <v>1.6566424071911633E-2</v>
      </c>
      <c r="AR1246" cm="1">
        <f t="array" ref="AR1246">IFERROR(STDEV(IF($E$2:$E$2201=$E1246, $AK$2:$AK$2201)), 0)</f>
        <v>1.6639280999047032E-2</v>
      </c>
      <c r="AS1246">
        <f t="shared" si="457"/>
        <v>-0.99562138970190051</v>
      </c>
      <c r="AT1246">
        <f t="shared" si="450"/>
        <v>2.6051113983557796E-3</v>
      </c>
      <c r="AU1246" cm="1">
        <f t="array" ref="AU1246">IFERROR(STDEV(IF($E$2:$E$2201=$E1246, $AL$2:$AL$2201)), 0)</f>
        <v>5.4409093604051873E-3</v>
      </c>
      <c r="AV1246">
        <f t="shared" si="458"/>
        <v>-0.47880073454518557</v>
      </c>
      <c r="AW1246">
        <f t="shared" si="451"/>
        <v>0</v>
      </c>
      <c r="AX1246" cm="1">
        <f t="array" ref="AX1246">IFERROR(STDEV(IF($E$2:$E$2201=$E1246, $AM$2:$AM$2201)), 0)</f>
        <v>0</v>
      </c>
      <c r="AY1246">
        <f t="shared" si="459"/>
        <v>-0.47880073454518557</v>
      </c>
      <c r="AZ1246">
        <f>INDEX(Model_Assumptions[Values],9)*((INDEX(Model_Scenarios[GR Weight],1)*$AG1246)+(INDEX(Model_Scenarios[GP Weight],1)*$AH1246)+(INDEX(Model_Scenarios[LTV Weight],1)*$AI1246))-(INDEX(Model_Scenarios[LTV Weight],1)*$AP1246)-(INDEX(Model_Scenarios[GP Weight],1)*($AS1246+$AV1246+$AY1246))</f>
        <v>2.5378424569802691</v>
      </c>
      <c r="BA1246">
        <f>INDEX(Model_Assumptions[Values],9)*((INDEX(Model_Scenarios[GR Weight],2)*$AG1246)+(INDEX(Model_Scenarios[GP Weight],2)*$AH1246)+(INDEX(Model_Scenarios[LTV Weight],2)*$AI1246))-(INDEX(Model_Scenarios[LTV Weight],2)*$AP1246)-(INDEX(Model_Scenarios[GP Weight],2)*($AS1246+$AV1246+$AY1246))</f>
        <v>3.0720072893774253</v>
      </c>
      <c r="BB1246">
        <f>INDEX(Model_Assumptions[Values],9)*((INDEX(Model_Scenarios[GR Weight],3)*$AG1246)+(INDEX(Model_Scenarios[GP Weight],3)*$AH1246)+(INDEX(Model_Scenarios[LTV Weight],3)*$AI1246))-(INDEX(Model_Scenarios[LTV Weight],3)*$AP1246)-(INDEX(Model_Scenarios[GP Weight],3)*($AS1246+$AV1246+$AY1246))</f>
        <v>3.9271258546171994</v>
      </c>
      <c r="BC1246">
        <f>INDEX(Model_Assumptions[Values],9)*((INDEX(Model_Scenarios[GR Weight],4)*$AG1246)+(INDEX(Model_Scenarios[GP Weight],4)*$AH1246)+(INDEX(Model_Scenarios[LTV Weight],4)*$AI1246))-(INDEX(Model_Scenarios[LTV Weight],4)*$AP1246)-(INDEX(Model_Scenarios[GP Weight],4)*($AS1246+$AV1246+$AY1246))</f>
        <v>4.1426111211933589</v>
      </c>
      <c r="BD1246">
        <f>INDEX(Model_Assumptions[Values],9)*((INDEX(Model_Scenarios[GR Weight],5)*$AG1246)+(INDEX(Model_Scenarios[GP Weight],5)*$AH1246)+(INDEX(Model_Scenarios[LTV Weight],5)*$AI1246))-(INDEX(Model_Scenarios[LTV Weight],5)*$AP1246)-(INDEX(Model_Scenarios[GP Weight],5)*($AS1246+$AV1246+$AY1246))</f>
        <v>4.6722276195472734</v>
      </c>
    </row>
    <row r="1247" spans="1:56" x14ac:dyDescent="0.25">
      <c r="A1247">
        <v>1246</v>
      </c>
      <c r="B1247">
        <v>25</v>
      </c>
      <c r="C1247" s="3">
        <v>46</v>
      </c>
      <c r="D1247" s="4">
        <v>0.9</v>
      </c>
      <c r="E1247" t="str">
        <v>SKU-1031</v>
      </c>
      <c r="F1247" t="str">
        <v>Raise</v>
      </c>
      <c r="G1247" t="str">
        <v>Full</v>
      </c>
      <c r="H1247">
        <v>230.34</v>
      </c>
      <c r="I1247">
        <v>74.680000000000007</v>
      </c>
      <c r="J1247">
        <v>21</v>
      </c>
      <c r="K1247">
        <v>4837.1400000000003</v>
      </c>
      <c r="L1247">
        <v>3268.86</v>
      </c>
      <c r="M1247">
        <v>0.675783624207693</v>
      </c>
      <c r="N1247">
        <v>292.05233671227234</v>
      </c>
      <c r="O1247">
        <v>711.85439753317496</v>
      </c>
      <c r="P1247">
        <v>861.21439753317463</v>
      </c>
      <c r="Q1247">
        <v>1125.247970158546</v>
      </c>
      <c r="R1247">
        <v>1000.2204179187074</v>
      </c>
      <c r="S1247">
        <v>1</v>
      </c>
      <c r="T1247">
        <f t="shared" si="437"/>
        <v>285.88110304104509</v>
      </c>
      <c r="U1247">
        <f t="shared" si="438"/>
        <v>0.24112660866998822</v>
      </c>
      <c r="V1247">
        <f>IF($F1247="Reduce", INDEX(Model_Assumptions[Values], 2), INDEX(Model_Assumptions[Values], 1))</f>
        <v>-0.4</v>
      </c>
      <c r="W1247">
        <f t="shared" si="439"/>
        <v>18.974536487172099</v>
      </c>
      <c r="X1247">
        <f t="shared" si="452"/>
        <v>5424.4614206453161</v>
      </c>
      <c r="Y1247">
        <f t="shared" si="440"/>
        <v>4007.4430357833035</v>
      </c>
      <c r="Z1247">
        <f t="shared" si="441"/>
        <v>587.32142064531581</v>
      </c>
      <c r="AA1247">
        <f t="shared" si="442"/>
        <v>738.58303578330333</v>
      </c>
      <c r="AB1247">
        <f t="shared" si="453"/>
        <v>0.73877252044435437</v>
      </c>
      <c r="AC1247">
        <f t="shared" si="443"/>
        <v>6.2988896236661374E-2</v>
      </c>
      <c r="AD1247">
        <f t="shared" si="444"/>
        <v>6.2988896236661374E-2</v>
      </c>
      <c r="AE1247">
        <f t="shared" si="445"/>
        <v>0.89999999999999991</v>
      </c>
      <c r="AF1247">
        <f t="shared" si="454"/>
        <v>100.02204179187083</v>
      </c>
      <c r="AG1247">
        <f t="shared" si="446"/>
        <v>0.82505835839546737</v>
      </c>
      <c r="AH1247">
        <f t="shared" si="447"/>
        <v>0.85760646582183098</v>
      </c>
      <c r="AI1247">
        <f t="shared" si="455"/>
        <v>0.10000000000000009</v>
      </c>
      <c r="AJ1247">
        <f>MAX(0, $R1247 - $AA1247) * INDEX(Model_Assumptions[Values], 7)</f>
        <v>523.27476427080819</v>
      </c>
      <c r="AK1247">
        <f>MAX(0, INDEX(Model_Assumptions[Values], 4) - $AD1247)</f>
        <v>0</v>
      </c>
      <c r="AL1247">
        <f>MAX(0, INDEX(Model_Assumptions[Values], 5) - $AC1247)</f>
        <v>0</v>
      </c>
      <c r="AM1247">
        <f>INDEX(Model_Assumptions[Values], 6) * MAX(0, INDEX(Model_Assumptions[Values], 3) - $AB1247)^2</f>
        <v>0</v>
      </c>
      <c r="AN1247">
        <f t="shared" si="448"/>
        <v>1163.5403307642125</v>
      </c>
      <c r="AO1247" cm="1">
        <f t="array" ref="AO1247">IFERROR(STDEV(IF($E$2:$E$2201=$E1247, $AJ$2:$AJ$2201)), 0)</f>
        <v>472.49931032407676</v>
      </c>
      <c r="AP1247">
        <f t="shared" si="456"/>
        <v>-1.3550613778764258</v>
      </c>
      <c r="AQ1247">
        <f t="shared" si="449"/>
        <v>1.6566424071911633E-2</v>
      </c>
      <c r="AR1247" cm="1">
        <f t="array" ref="AR1247">IFERROR(STDEV(IF($E$2:$E$2201=$E1247, $AK$2:$AK$2201)), 0)</f>
        <v>1.6639280999047032E-2</v>
      </c>
      <c r="AS1247">
        <f t="shared" si="457"/>
        <v>-0.99562138970190051</v>
      </c>
      <c r="AT1247">
        <f t="shared" si="450"/>
        <v>2.6051113983557796E-3</v>
      </c>
      <c r="AU1247" cm="1">
        <f t="array" ref="AU1247">IFERROR(STDEV(IF($E$2:$E$2201=$E1247, $AL$2:$AL$2201)), 0)</f>
        <v>5.4409093604051873E-3</v>
      </c>
      <c r="AV1247">
        <f t="shared" si="458"/>
        <v>-0.47880073454518557</v>
      </c>
      <c r="AW1247">
        <f t="shared" si="451"/>
        <v>0</v>
      </c>
      <c r="AX1247" cm="1">
        <f t="array" ref="AX1247">IFERROR(STDEV(IF($E$2:$E$2201=$E1247, $AM$2:$AM$2201)), 0)</f>
        <v>0</v>
      </c>
      <c r="AY1247">
        <f t="shared" si="459"/>
        <v>-0.47880073454518557</v>
      </c>
      <c r="AZ1247">
        <f>INDEX(Model_Assumptions[Values],9)*((INDEX(Model_Scenarios[GR Weight],1)*$AG1247)+(INDEX(Model_Scenarios[GP Weight],1)*$AH1247)+(INDEX(Model_Scenarios[LTV Weight],1)*$AI1247))-(INDEX(Model_Scenarios[LTV Weight],1)*$AP1247)-(INDEX(Model_Scenarios[GP Weight],1)*($AS1247+$AV1247+$AY1247))</f>
        <v>2.5207038002890174</v>
      </c>
      <c r="BA1247">
        <f>INDEX(Model_Assumptions[Values],9)*((INDEX(Model_Scenarios[GR Weight],2)*$AG1247)+(INDEX(Model_Scenarios[GP Weight],2)*$AH1247)+(INDEX(Model_Scenarios[LTV Weight],2)*$AI1247))-(INDEX(Model_Scenarios[LTV Weight],2)*$AP1247)-(INDEX(Model_Scenarios[GP Weight],2)*($AS1247+$AV1247+$AY1247))</f>
        <v>3.0728347019965629</v>
      </c>
      <c r="BB1247">
        <f>INDEX(Model_Assumptions[Values],9)*((INDEX(Model_Scenarios[GR Weight],3)*$AG1247)+(INDEX(Model_Scenarios[GP Weight],3)*$AH1247)+(INDEX(Model_Scenarios[LTV Weight],3)*$AI1247))-(INDEX(Model_Scenarios[LTV Weight],3)*$AP1247)-(INDEX(Model_Scenarios[GP Weight],3)*($AS1247+$AV1247+$AY1247))</f>
        <v>3.9577868149104036</v>
      </c>
      <c r="BC1247">
        <f>INDEX(Model_Assumptions[Values],9)*((INDEX(Model_Scenarios[GR Weight],4)*$AG1247)+(INDEX(Model_Scenarios[GP Weight],4)*$AH1247)+(INDEX(Model_Scenarios[LTV Weight],4)*$AI1247))-(INDEX(Model_Scenarios[LTV Weight],4)*$AP1247)-(INDEX(Model_Scenarios[GP Weight],4)*($AS1247+$AV1247+$AY1247))</f>
        <v>4.184809856320495</v>
      </c>
      <c r="BD1247">
        <f>INDEX(Model_Assumptions[Values],9)*((INDEX(Model_Scenarios[GR Weight],5)*$AG1247)+(INDEX(Model_Scenarios[GP Weight],5)*$AH1247)+(INDEX(Model_Scenarios[LTV Weight],5)*$AI1247))-(INDEX(Model_Scenarios[LTV Weight],5)*$AP1247)-(INDEX(Model_Scenarios[GP Weight],5)*($AS1247+$AV1247+$AY1247))</f>
        <v>4.721514056210359</v>
      </c>
    </row>
    <row r="1248" spans="1:56" x14ac:dyDescent="0.25">
      <c r="A1248">
        <v>1247</v>
      </c>
      <c r="B1248">
        <v>25</v>
      </c>
      <c r="C1248" s="3">
        <v>47</v>
      </c>
      <c r="D1248" s="4">
        <v>0.92</v>
      </c>
      <c r="E1248" t="str">
        <v>SKU-1031</v>
      </c>
      <c r="F1248" t="str">
        <v>Raise</v>
      </c>
      <c r="G1248" t="str">
        <v>Full</v>
      </c>
      <c r="H1248">
        <v>230.34</v>
      </c>
      <c r="I1248">
        <v>74.680000000000007</v>
      </c>
      <c r="J1248">
        <v>21</v>
      </c>
      <c r="K1248">
        <v>4837.1400000000003</v>
      </c>
      <c r="L1248">
        <v>3268.86</v>
      </c>
      <c r="M1248">
        <v>0.675783624207693</v>
      </c>
      <c r="N1248">
        <v>292.05233671227234</v>
      </c>
      <c r="O1248">
        <v>711.85439753317496</v>
      </c>
      <c r="P1248">
        <v>861.21439753317463</v>
      </c>
      <c r="Q1248">
        <v>1125.247970158546</v>
      </c>
      <c r="R1248">
        <v>1000.2204179187074</v>
      </c>
      <c r="S1248">
        <v>1</v>
      </c>
      <c r="T1248">
        <f t="shared" si="437"/>
        <v>287.11534977529055</v>
      </c>
      <c r="U1248">
        <f t="shared" si="438"/>
        <v>0.2464849777515436</v>
      </c>
      <c r="V1248">
        <f>IF($F1248="Reduce", INDEX(Model_Assumptions[Values], 2), INDEX(Model_Assumptions[Values], 1))</f>
        <v>-0.4</v>
      </c>
      <c r="W1248">
        <f t="shared" si="439"/>
        <v>18.929526186887031</v>
      </c>
      <c r="X1248">
        <f t="shared" si="452"/>
        <v>5434.9575322285918</v>
      </c>
      <c r="Y1248">
        <f t="shared" si="440"/>
        <v>4021.3005165918685</v>
      </c>
      <c r="Z1248">
        <f t="shared" si="441"/>
        <v>597.81753222859152</v>
      </c>
      <c r="AA1248">
        <f t="shared" si="442"/>
        <v>752.44051659186835</v>
      </c>
      <c r="AB1248">
        <f t="shared" si="453"/>
        <v>0.73989548082870549</v>
      </c>
      <c r="AC1248">
        <f t="shared" si="443"/>
        <v>6.4111856621012486E-2</v>
      </c>
      <c r="AD1248">
        <f t="shared" si="444"/>
        <v>6.4111856621012486E-2</v>
      </c>
      <c r="AE1248">
        <f t="shared" si="445"/>
        <v>0.92</v>
      </c>
      <c r="AF1248">
        <f t="shared" si="454"/>
        <v>80.017633433496556</v>
      </c>
      <c r="AG1248">
        <f t="shared" si="446"/>
        <v>0.83980310341586539</v>
      </c>
      <c r="AH1248">
        <f t="shared" si="447"/>
        <v>0.87369709418134034</v>
      </c>
      <c r="AI1248">
        <f t="shared" si="455"/>
        <v>7.999999999999996E-2</v>
      </c>
      <c r="AJ1248">
        <f>MAX(0, $R1248 - $AA1248) * INDEX(Model_Assumptions[Values], 7)</f>
        <v>495.55980265367816</v>
      </c>
      <c r="AK1248">
        <f>MAX(0, INDEX(Model_Assumptions[Values], 4) - $AD1248)</f>
        <v>0</v>
      </c>
      <c r="AL1248">
        <f>MAX(0, INDEX(Model_Assumptions[Values], 5) - $AC1248)</f>
        <v>0</v>
      </c>
      <c r="AM1248">
        <f>INDEX(Model_Assumptions[Values], 6) * MAX(0, INDEX(Model_Assumptions[Values], 3) - $AB1248)^2</f>
        <v>0</v>
      </c>
      <c r="AN1248">
        <f t="shared" si="448"/>
        <v>1163.5403307642125</v>
      </c>
      <c r="AO1248" cm="1">
        <f t="array" ref="AO1248">IFERROR(STDEV(IF($E$2:$E$2201=$E1248, $AJ$2:$AJ$2201)), 0)</f>
        <v>472.49931032407676</v>
      </c>
      <c r="AP1248">
        <f t="shared" si="456"/>
        <v>-1.4137174669152033</v>
      </c>
      <c r="AQ1248">
        <f t="shared" si="449"/>
        <v>1.6566424071911633E-2</v>
      </c>
      <c r="AR1248" cm="1">
        <f t="array" ref="AR1248">IFERROR(STDEV(IF($E$2:$E$2201=$E1248, $AK$2:$AK$2201)), 0)</f>
        <v>1.6639280999047032E-2</v>
      </c>
      <c r="AS1248">
        <f t="shared" si="457"/>
        <v>-0.99562138970190051</v>
      </c>
      <c r="AT1248">
        <f t="shared" si="450"/>
        <v>2.6051113983557796E-3</v>
      </c>
      <c r="AU1248" cm="1">
        <f t="array" ref="AU1248">IFERROR(STDEV(IF($E$2:$E$2201=$E1248, $AL$2:$AL$2201)), 0)</f>
        <v>5.4409093604051873E-3</v>
      </c>
      <c r="AV1248">
        <f t="shared" si="458"/>
        <v>-0.47880073454518557</v>
      </c>
      <c r="AW1248">
        <f t="shared" si="451"/>
        <v>0</v>
      </c>
      <c r="AX1248" cm="1">
        <f t="array" ref="AX1248">IFERROR(STDEV(IF($E$2:$E$2201=$E1248, $AM$2:$AM$2201)), 0)</f>
        <v>0</v>
      </c>
      <c r="AY1248">
        <f t="shared" si="459"/>
        <v>-0.47880073454518557</v>
      </c>
      <c r="AZ1248">
        <f>INDEX(Model_Assumptions[Values],9)*((INDEX(Model_Scenarios[GR Weight],1)*$AG1248)+(INDEX(Model_Scenarios[GP Weight],1)*$AH1248)+(INDEX(Model_Scenarios[LTV Weight],1)*$AI1248))-(INDEX(Model_Scenarios[LTV Weight],1)*$AP1248)-(INDEX(Model_Scenarios[GP Weight],1)*($AS1248+$AV1248+$AY1248))</f>
        <v>2.5030463582099927</v>
      </c>
      <c r="BA1248">
        <f>INDEX(Model_Assumptions[Values],9)*((INDEX(Model_Scenarios[GR Weight],2)*$AG1248)+(INDEX(Model_Scenarios[GP Weight],2)*$AH1248)+(INDEX(Model_Scenarios[LTV Weight],2)*$AI1248))-(INDEX(Model_Scenarios[LTV Weight],2)*$AP1248)-(INDEX(Model_Scenarios[GP Weight],2)*($AS1248+$AV1248+$AY1248))</f>
        <v>3.0731103469965757</v>
      </c>
      <c r="BB1248">
        <f>INDEX(Model_Assumptions[Values],9)*((INDEX(Model_Scenarios[GR Weight],3)*$AG1248)+(INDEX(Model_Scenarios[GP Weight],3)*$AH1248)+(INDEX(Model_Scenarios[LTV Weight],3)*$AI1248))-(INDEX(Model_Scenarios[LTV Weight],3)*$AP1248)-(INDEX(Model_Scenarios[GP Weight],3)*($AS1248+$AV1248+$AY1248))</f>
        <v>3.9878387814305536</v>
      </c>
      <c r="BC1248">
        <f>INDEX(Model_Assumptions[Values],9)*((INDEX(Model_Scenarios[GR Weight],4)*$AG1248)+(INDEX(Model_Scenarios[GP Weight],4)*$AH1248)+(INDEX(Model_Scenarios[LTV Weight],4)*$AI1248))-(INDEX(Model_Scenarios[LTV Weight],4)*$AP1248)-(INDEX(Model_Scenarios[GP Weight],4)*($AS1248+$AV1248+$AY1248))</f>
        <v>4.2263685864469656</v>
      </c>
      <c r="BD1248">
        <f>INDEX(Model_Assumptions[Values],9)*((INDEX(Model_Scenarios[GR Weight],5)*$AG1248)+(INDEX(Model_Scenarios[GP Weight],5)*$AH1248)+(INDEX(Model_Scenarios[LTV Weight],5)*$AI1248))-(INDEX(Model_Scenarios[LTV Weight],5)*$AP1248)-(INDEX(Model_Scenarios[GP Weight],5)*($AS1248+$AV1248+$AY1248))</f>
        <v>4.7701720514791024</v>
      </c>
    </row>
    <row r="1249" spans="1:56" x14ac:dyDescent="0.25">
      <c r="A1249">
        <v>1248</v>
      </c>
      <c r="B1249">
        <v>25</v>
      </c>
      <c r="C1249" s="3">
        <v>48</v>
      </c>
      <c r="D1249" s="4">
        <v>0.94000000000000006</v>
      </c>
      <c r="E1249" t="str">
        <v>SKU-1031</v>
      </c>
      <c r="F1249" t="str">
        <v>Raise</v>
      </c>
      <c r="G1249" t="str">
        <v>Full</v>
      </c>
      <c r="H1249">
        <v>230.34</v>
      </c>
      <c r="I1249">
        <v>74.680000000000007</v>
      </c>
      <c r="J1249">
        <v>21</v>
      </c>
      <c r="K1249">
        <v>4837.1400000000003</v>
      </c>
      <c r="L1249">
        <v>3268.86</v>
      </c>
      <c r="M1249">
        <v>0.675783624207693</v>
      </c>
      <c r="N1249">
        <v>292.05233671227234</v>
      </c>
      <c r="O1249">
        <v>711.85439753317496</v>
      </c>
      <c r="P1249">
        <v>861.21439753317463</v>
      </c>
      <c r="Q1249">
        <v>1125.247970158546</v>
      </c>
      <c r="R1249">
        <v>1000.2204179187074</v>
      </c>
      <c r="S1249">
        <v>1</v>
      </c>
      <c r="T1249">
        <f t="shared" si="437"/>
        <v>288.34959650953601</v>
      </c>
      <c r="U1249">
        <f t="shared" si="438"/>
        <v>0.25184334683309895</v>
      </c>
      <c r="V1249">
        <f>IF($F1249="Reduce", INDEX(Model_Assumptions[Values], 2), INDEX(Model_Assumptions[Values], 1))</f>
        <v>-0.4</v>
      </c>
      <c r="W1249">
        <f t="shared" si="439"/>
        <v>18.884515886601971</v>
      </c>
      <c r="X1249">
        <f t="shared" si="452"/>
        <v>5445.3425361796008</v>
      </c>
      <c r="Y1249">
        <f t="shared" si="440"/>
        <v>4035.0468897681653</v>
      </c>
      <c r="Z1249">
        <f t="shared" si="441"/>
        <v>608.20253617960043</v>
      </c>
      <c r="AA1249">
        <f t="shared" si="442"/>
        <v>766.1868897681652</v>
      </c>
      <c r="AB1249">
        <f t="shared" si="453"/>
        <v>0.74100882781179733</v>
      </c>
      <c r="AC1249">
        <f t="shared" si="443"/>
        <v>6.5225203604104331E-2</v>
      </c>
      <c r="AD1249">
        <f t="shared" si="444"/>
        <v>6.5225203604104331E-2</v>
      </c>
      <c r="AE1249">
        <f t="shared" si="445"/>
        <v>0.94000000000000028</v>
      </c>
      <c r="AF1249">
        <f t="shared" si="454"/>
        <v>60.013225075122165</v>
      </c>
      <c r="AG1249">
        <f t="shared" si="446"/>
        <v>0.85439176647251946</v>
      </c>
      <c r="AH1249">
        <f t="shared" si="447"/>
        <v>0.88965870979723272</v>
      </c>
      <c r="AI1249">
        <f t="shared" si="455"/>
        <v>5.999999999999972E-2</v>
      </c>
      <c r="AJ1249">
        <f>MAX(0, $R1249 - $AA1249) * INDEX(Model_Assumptions[Values], 7)</f>
        <v>468.06705630108445</v>
      </c>
      <c r="AK1249">
        <f>MAX(0, INDEX(Model_Assumptions[Values], 4) - $AD1249)</f>
        <v>0</v>
      </c>
      <c r="AL1249">
        <f>MAX(0, INDEX(Model_Assumptions[Values], 5) - $AC1249)</f>
        <v>0</v>
      </c>
      <c r="AM1249">
        <f>INDEX(Model_Assumptions[Values], 6) * MAX(0, INDEX(Model_Assumptions[Values], 3) - $AB1249)^2</f>
        <v>0</v>
      </c>
      <c r="AN1249">
        <f t="shared" si="448"/>
        <v>1163.5403307642125</v>
      </c>
      <c r="AO1249" cm="1">
        <f t="array" ref="AO1249">IFERROR(STDEV(IF($E$2:$E$2201=$E1249, $AJ$2:$AJ$2201)), 0)</f>
        <v>472.49931032407676</v>
      </c>
      <c r="AP1249">
        <f t="shared" si="456"/>
        <v>-1.4719032584113581</v>
      </c>
      <c r="AQ1249">
        <f t="shared" si="449"/>
        <v>1.6566424071911633E-2</v>
      </c>
      <c r="AR1249" cm="1">
        <f t="array" ref="AR1249">IFERROR(STDEV(IF($E$2:$E$2201=$E1249, $AK$2:$AK$2201)), 0)</f>
        <v>1.6639280999047032E-2</v>
      </c>
      <c r="AS1249">
        <f t="shared" si="457"/>
        <v>-0.99562138970190051</v>
      </c>
      <c r="AT1249">
        <f t="shared" si="450"/>
        <v>2.6051113983557796E-3</v>
      </c>
      <c r="AU1249" cm="1">
        <f t="array" ref="AU1249">IFERROR(STDEV(IF($E$2:$E$2201=$E1249, $AL$2:$AL$2201)), 0)</f>
        <v>5.4409093604051873E-3</v>
      </c>
      <c r="AV1249">
        <f t="shared" si="458"/>
        <v>-0.47880073454518557</v>
      </c>
      <c r="AW1249">
        <f t="shared" si="451"/>
        <v>0</v>
      </c>
      <c r="AX1249" cm="1">
        <f t="array" ref="AX1249">IFERROR(STDEV(IF($E$2:$E$2201=$E1249, $AM$2:$AM$2201)), 0)</f>
        <v>0</v>
      </c>
      <c r="AY1249">
        <f t="shared" si="459"/>
        <v>-0.47880073454518557</v>
      </c>
      <c r="AZ1249">
        <f>INDEX(Model_Assumptions[Values],9)*((INDEX(Model_Scenarios[GR Weight],1)*$AG1249)+(INDEX(Model_Scenarios[GP Weight],1)*$AH1249)+(INDEX(Model_Scenarios[LTV Weight],1)*$AI1249))-(INDEX(Model_Scenarios[LTV Weight],1)*$AP1249)-(INDEX(Model_Scenarios[GP Weight],1)*($AS1249+$AV1249+$AY1249))</f>
        <v>2.4848701307431886</v>
      </c>
      <c r="BA1249">
        <f>INDEX(Model_Assumptions[Values],9)*((INDEX(Model_Scenarios[GR Weight],2)*$AG1249)+(INDEX(Model_Scenarios[GP Weight],2)*$AH1249)+(INDEX(Model_Scenarios[LTV Weight],2)*$AI1249))-(INDEX(Model_Scenarios[LTV Weight],2)*$AP1249)-(INDEX(Model_Scenarios[GP Weight],2)*($AS1249+$AV1249+$AY1249))</f>
        <v>3.0728342243774587</v>
      </c>
      <c r="BB1249">
        <f>INDEX(Model_Assumptions[Values],9)*((INDEX(Model_Scenarios[GR Weight],3)*$AG1249)+(INDEX(Model_Scenarios[GP Weight],3)*$AH1249)+(INDEX(Model_Scenarios[LTV Weight],3)*$AI1249))-(INDEX(Model_Scenarios[LTV Weight],3)*$AP1249)-(INDEX(Model_Scenarios[GP Weight],3)*($AS1249+$AV1249+$AY1249))</f>
        <v>4.0172817541776444</v>
      </c>
      <c r="BC1249">
        <f>INDEX(Model_Assumptions[Values],9)*((INDEX(Model_Scenarios[GR Weight],4)*$AG1249)+(INDEX(Model_Scenarios[GP Weight],4)*$AH1249)+(INDEX(Model_Scenarios[LTV Weight],4)*$AI1249))-(INDEX(Model_Scenarios[LTV Weight],4)*$AP1249)-(INDEX(Model_Scenarios[GP Weight],4)*($AS1249+$AV1249+$AY1249))</f>
        <v>4.2672873115727681</v>
      </c>
      <c r="BD1249">
        <f>INDEX(Model_Assumptions[Values],9)*((INDEX(Model_Scenarios[GR Weight],5)*$AG1249)+(INDEX(Model_Scenarios[GP Weight],5)*$AH1249)+(INDEX(Model_Scenarios[LTV Weight],5)*$AI1249))-(INDEX(Model_Scenarios[LTV Weight],5)*$AP1249)-(INDEX(Model_Scenarios[GP Weight],5)*($AS1249+$AV1249+$AY1249))</f>
        <v>4.8182016053534973</v>
      </c>
    </row>
    <row r="1250" spans="1:56" x14ac:dyDescent="0.25">
      <c r="A1250">
        <v>1249</v>
      </c>
      <c r="B1250">
        <v>25</v>
      </c>
      <c r="C1250" s="3">
        <v>49</v>
      </c>
      <c r="D1250" s="4">
        <v>0.96</v>
      </c>
      <c r="E1250" t="str">
        <v>SKU-1031</v>
      </c>
      <c r="F1250" t="str">
        <v>Raise</v>
      </c>
      <c r="G1250" t="str">
        <v>Full</v>
      </c>
      <c r="H1250">
        <v>230.34</v>
      </c>
      <c r="I1250">
        <v>74.680000000000007</v>
      </c>
      <c r="J1250">
        <v>21</v>
      </c>
      <c r="K1250">
        <v>4837.1400000000003</v>
      </c>
      <c r="L1250">
        <v>3268.86</v>
      </c>
      <c r="M1250">
        <v>0.675783624207693</v>
      </c>
      <c r="N1250">
        <v>292.05233671227234</v>
      </c>
      <c r="O1250">
        <v>711.85439753317496</v>
      </c>
      <c r="P1250">
        <v>861.21439753317463</v>
      </c>
      <c r="Q1250">
        <v>1125.247970158546</v>
      </c>
      <c r="R1250">
        <v>1000.2204179187074</v>
      </c>
      <c r="S1250">
        <v>1</v>
      </c>
      <c r="T1250">
        <f t="shared" si="437"/>
        <v>289.58384324378142</v>
      </c>
      <c r="U1250">
        <f t="shared" si="438"/>
        <v>0.25720171591465402</v>
      </c>
      <c r="V1250">
        <f>IF($F1250="Reduce", INDEX(Model_Assumptions[Values], 2), INDEX(Model_Assumptions[Values], 1))</f>
        <v>-0.4</v>
      </c>
      <c r="W1250">
        <f t="shared" si="439"/>
        <v>18.839505586316907</v>
      </c>
      <c r="X1250">
        <f t="shared" si="452"/>
        <v>5455.6164324983392</v>
      </c>
      <c r="Y1250">
        <f t="shared" si="440"/>
        <v>4048.6821553121927</v>
      </c>
      <c r="Z1250">
        <f t="shared" si="441"/>
        <v>618.47643249833891</v>
      </c>
      <c r="AA1250">
        <f t="shared" si="442"/>
        <v>779.82215531219254</v>
      </c>
      <c r="AB1250">
        <f t="shared" si="453"/>
        <v>0.74211268431460153</v>
      </c>
      <c r="AC1250">
        <f t="shared" si="443"/>
        <v>6.6329060106908533E-2</v>
      </c>
      <c r="AD1250">
        <f t="shared" si="444"/>
        <v>6.6329060106908533E-2</v>
      </c>
      <c r="AE1250">
        <f t="shared" si="445"/>
        <v>0.95999999999999963</v>
      </c>
      <c r="AF1250">
        <f t="shared" si="454"/>
        <v>40.008816716748669</v>
      </c>
      <c r="AG1250">
        <f t="shared" si="446"/>
        <v>0.86882434756542426</v>
      </c>
      <c r="AH1250">
        <f t="shared" si="447"/>
        <v>0.90549131266950655</v>
      </c>
      <c r="AI1250">
        <f t="shared" si="455"/>
        <v>4.0000000000000369E-2</v>
      </c>
      <c r="AJ1250">
        <f>MAX(0, $R1250 - $AA1250) * INDEX(Model_Assumptions[Values], 7)</f>
        <v>440.79652521302978</v>
      </c>
      <c r="AK1250">
        <f>MAX(0, INDEX(Model_Assumptions[Values], 4) - $AD1250)</f>
        <v>0</v>
      </c>
      <c r="AL1250">
        <f>MAX(0, INDEX(Model_Assumptions[Values], 5) - $AC1250)</f>
        <v>0</v>
      </c>
      <c r="AM1250">
        <f>INDEX(Model_Assumptions[Values], 6) * MAX(0, INDEX(Model_Assumptions[Values], 3) - $AB1250)^2</f>
        <v>0</v>
      </c>
      <c r="AN1250">
        <f t="shared" si="448"/>
        <v>1163.5403307642125</v>
      </c>
      <c r="AO1250" cm="1">
        <f t="array" ref="AO1250">IFERROR(STDEV(IF($E$2:$E$2201=$E1250, $AJ$2:$AJ$2201)), 0)</f>
        <v>472.49931032407676</v>
      </c>
      <c r="AP1250">
        <f t="shared" si="456"/>
        <v>-1.5296187523648845</v>
      </c>
      <c r="AQ1250">
        <f t="shared" si="449"/>
        <v>1.6566424071911633E-2</v>
      </c>
      <c r="AR1250" cm="1">
        <f t="array" ref="AR1250">IFERROR(STDEV(IF($E$2:$E$2201=$E1250, $AK$2:$AK$2201)), 0)</f>
        <v>1.6639280999047032E-2</v>
      </c>
      <c r="AS1250">
        <f t="shared" si="457"/>
        <v>-0.99562138970190051</v>
      </c>
      <c r="AT1250">
        <f t="shared" si="450"/>
        <v>2.6051113983557796E-3</v>
      </c>
      <c r="AU1250" cm="1">
        <f t="array" ref="AU1250">IFERROR(STDEV(IF($E$2:$E$2201=$E1250, $AL$2:$AL$2201)), 0)</f>
        <v>5.4409093604051873E-3</v>
      </c>
      <c r="AV1250">
        <f t="shared" si="458"/>
        <v>-0.47880073454518557</v>
      </c>
      <c r="AW1250">
        <f t="shared" si="451"/>
        <v>0</v>
      </c>
      <c r="AX1250" cm="1">
        <f t="array" ref="AX1250">IFERROR(STDEV(IF($E$2:$E$2201=$E1250, $AM$2:$AM$2201)), 0)</f>
        <v>0</v>
      </c>
      <c r="AY1250">
        <f t="shared" si="459"/>
        <v>-0.47880073454518557</v>
      </c>
      <c r="AZ1250">
        <f>INDEX(Model_Assumptions[Values],9)*((INDEX(Model_Scenarios[GR Weight],1)*$AG1250)+(INDEX(Model_Scenarios[GP Weight],1)*$AH1250)+(INDEX(Model_Scenarios[LTV Weight],1)*$AI1250))-(INDEX(Model_Scenarios[LTV Weight],1)*$AP1250)-(INDEX(Model_Scenarios[GP Weight],1)*($AS1250+$AV1250+$AY1250))</f>
        <v>2.4661751178886018</v>
      </c>
      <c r="BA1250">
        <f>INDEX(Model_Assumptions[Values],9)*((INDEX(Model_Scenarios[GR Weight],2)*$AG1250)+(INDEX(Model_Scenarios[GP Weight],2)*$AH1250)+(INDEX(Model_Scenarios[LTV Weight],2)*$AI1250))-(INDEX(Model_Scenarios[LTV Weight],2)*$AP1250)-(INDEX(Model_Scenarios[GP Weight],2)*($AS1250+$AV1250+$AY1250))</f>
        <v>3.0720063341392052</v>
      </c>
      <c r="BB1250">
        <f>INDEX(Model_Assumptions[Values],9)*((INDEX(Model_Scenarios[GR Weight],3)*$AG1250)+(INDEX(Model_Scenarios[GP Weight],3)*$AH1250)+(INDEX(Model_Scenarios[LTV Weight],3)*$AI1250))-(INDEX(Model_Scenarios[LTV Weight],3)*$AP1250)-(INDEX(Model_Scenarios[GP Weight],3)*($AS1250+$AV1250+$AY1250))</f>
        <v>4.0461157331516668</v>
      </c>
      <c r="BC1250">
        <f>INDEX(Model_Assumptions[Values],9)*((INDEX(Model_Scenarios[GR Weight],4)*$AG1250)+(INDEX(Model_Scenarios[GP Weight],4)*$AH1250)+(INDEX(Model_Scenarios[LTV Weight],4)*$AI1250))-(INDEX(Model_Scenarios[LTV Weight],4)*$AP1250)-(INDEX(Model_Scenarios[GP Weight],4)*($AS1250+$AV1250+$AY1250))</f>
        <v>4.3075660316978892</v>
      </c>
      <c r="BD1250">
        <f>INDEX(Model_Assumptions[Values],9)*((INDEX(Model_Scenarios[GR Weight],5)*$AG1250)+(INDEX(Model_Scenarios[GP Weight],5)*$AH1250)+(INDEX(Model_Scenarios[LTV Weight],5)*$AI1250))-(INDEX(Model_Scenarios[LTV Weight],5)*$AP1250)-(INDEX(Model_Scenarios[GP Weight],5)*($AS1250+$AV1250+$AY1250))</f>
        <v>4.8656027178335393</v>
      </c>
    </row>
    <row r="1251" spans="1:56" x14ac:dyDescent="0.25">
      <c r="A1251">
        <v>1250</v>
      </c>
      <c r="B1251">
        <v>25</v>
      </c>
      <c r="C1251" s="3">
        <v>50</v>
      </c>
      <c r="D1251" s="4">
        <v>0.98</v>
      </c>
      <c r="E1251" t="str">
        <v>SKU-1031</v>
      </c>
      <c r="F1251" t="str">
        <v>Raise</v>
      </c>
      <c r="G1251" t="str">
        <v>Full</v>
      </c>
      <c r="H1251">
        <v>230.34</v>
      </c>
      <c r="I1251">
        <v>74.680000000000007</v>
      </c>
      <c r="J1251">
        <v>21</v>
      </c>
      <c r="K1251">
        <v>4837.1400000000003</v>
      </c>
      <c r="L1251">
        <v>3268.86</v>
      </c>
      <c r="M1251">
        <v>0.675783624207693</v>
      </c>
      <c r="N1251">
        <v>292.05233671227234</v>
      </c>
      <c r="O1251">
        <v>711.85439753317496</v>
      </c>
      <c r="P1251">
        <v>861.21439753317463</v>
      </c>
      <c r="Q1251">
        <v>1125.247970158546</v>
      </c>
      <c r="R1251">
        <v>1000.2204179187074</v>
      </c>
      <c r="S1251">
        <v>1</v>
      </c>
      <c r="T1251">
        <f t="shared" si="437"/>
        <v>290.81808997802688</v>
      </c>
      <c r="U1251">
        <f t="shared" si="438"/>
        <v>0.26256008499620942</v>
      </c>
      <c r="V1251">
        <f>IF($F1251="Reduce", INDEX(Model_Assumptions[Values], 2), INDEX(Model_Assumptions[Values], 1))</f>
        <v>-0.4</v>
      </c>
      <c r="W1251">
        <f t="shared" si="439"/>
        <v>18.794495286031839</v>
      </c>
      <c r="X1251">
        <f t="shared" si="452"/>
        <v>5465.7792211848091</v>
      </c>
      <c r="Y1251">
        <f t="shared" si="440"/>
        <v>4062.2063132239509</v>
      </c>
      <c r="Z1251">
        <f t="shared" si="441"/>
        <v>628.63922118480878</v>
      </c>
      <c r="AA1251">
        <f t="shared" si="442"/>
        <v>793.3463132239508</v>
      </c>
      <c r="AB1251">
        <f t="shared" si="453"/>
        <v>0.74320717117135815</v>
      </c>
      <c r="AC1251">
        <f t="shared" si="443"/>
        <v>6.7423546963665149E-2</v>
      </c>
      <c r="AD1251">
        <f t="shared" si="444"/>
        <v>6.7423546963665149E-2</v>
      </c>
      <c r="AE1251">
        <f t="shared" si="445"/>
        <v>0.97999999999999976</v>
      </c>
      <c r="AF1251">
        <f t="shared" si="454"/>
        <v>20.004408358374388</v>
      </c>
      <c r="AG1251">
        <f t="shared" si="446"/>
        <v>0.88310084669458255</v>
      </c>
      <c r="AH1251">
        <f t="shared" si="447"/>
        <v>0.92119490279816241</v>
      </c>
      <c r="AI1251">
        <f t="shared" si="455"/>
        <v>2.000000000000024E-2</v>
      </c>
      <c r="AJ1251">
        <f>MAX(0, $R1251 - $AA1251) * INDEX(Model_Assumptions[Values], 7)</f>
        <v>413.74820938951325</v>
      </c>
      <c r="AK1251">
        <f>MAX(0, INDEX(Model_Assumptions[Values], 4) - $AD1251)</f>
        <v>0</v>
      </c>
      <c r="AL1251">
        <f>MAX(0, INDEX(Model_Assumptions[Values], 5) - $AC1251)</f>
        <v>0</v>
      </c>
      <c r="AM1251">
        <f>INDEX(Model_Assumptions[Values], 6) * MAX(0, INDEX(Model_Assumptions[Values], 3) - $AB1251)^2</f>
        <v>0</v>
      </c>
      <c r="AN1251">
        <f t="shared" si="448"/>
        <v>1163.5403307642125</v>
      </c>
      <c r="AO1251" cm="1">
        <f t="array" ref="AO1251">IFERROR(STDEV(IF($E$2:$E$2201=$E1251, $AJ$2:$AJ$2201)), 0)</f>
        <v>472.49931032407676</v>
      </c>
      <c r="AP1251">
        <f t="shared" si="456"/>
        <v>-1.5868639487757845</v>
      </c>
      <c r="AQ1251">
        <f t="shared" si="449"/>
        <v>1.6566424071911633E-2</v>
      </c>
      <c r="AR1251" cm="1">
        <f t="array" ref="AR1251">IFERROR(STDEV(IF($E$2:$E$2201=$E1251, $AK$2:$AK$2201)), 0)</f>
        <v>1.6639280999047032E-2</v>
      </c>
      <c r="AS1251">
        <f t="shared" si="457"/>
        <v>-0.99562138970190051</v>
      </c>
      <c r="AT1251">
        <f t="shared" si="450"/>
        <v>2.6051113983557796E-3</v>
      </c>
      <c r="AU1251" cm="1">
        <f t="array" ref="AU1251">IFERROR(STDEV(IF($E$2:$E$2201=$E1251, $AL$2:$AL$2201)), 0)</f>
        <v>5.4409093604051873E-3</v>
      </c>
      <c r="AV1251">
        <f t="shared" si="458"/>
        <v>-0.47880073454518557</v>
      </c>
      <c r="AW1251">
        <f t="shared" si="451"/>
        <v>0</v>
      </c>
      <c r="AX1251" cm="1">
        <f t="array" ref="AX1251">IFERROR(STDEV(IF($E$2:$E$2201=$E1251, $AM$2:$AM$2201)), 0)</f>
        <v>0</v>
      </c>
      <c r="AY1251">
        <f t="shared" si="459"/>
        <v>-0.47880073454518557</v>
      </c>
      <c r="AZ1251">
        <f>INDEX(Model_Assumptions[Values],9)*((INDEX(Model_Scenarios[GR Weight],1)*$AG1251)+(INDEX(Model_Scenarios[GP Weight],1)*$AH1251)+(INDEX(Model_Scenarios[LTV Weight],1)*$AI1251))-(INDEX(Model_Scenarios[LTV Weight],1)*$AP1251)-(INDEX(Model_Scenarios[GP Weight],1)*($AS1251+$AV1251+$AY1251))</f>
        <v>2.4469613196462285</v>
      </c>
      <c r="BA1251">
        <f>INDEX(Model_Assumptions[Values],9)*((INDEX(Model_Scenarios[GR Weight],2)*$AG1251)+(INDEX(Model_Scenarios[GP Weight],2)*$AH1251)+(INDEX(Model_Scenarios[LTV Weight],2)*$AI1251))-(INDEX(Model_Scenarios[LTV Weight],2)*$AP1251)-(INDEX(Model_Scenarios[GP Weight],2)*($AS1251+$AV1251+$AY1251))</f>
        <v>3.0706266762818148</v>
      </c>
      <c r="BB1251">
        <f>INDEX(Model_Assumptions[Values],9)*((INDEX(Model_Scenarios[GR Weight],3)*$AG1251)+(INDEX(Model_Scenarios[GP Weight],3)*$AH1251)+(INDEX(Model_Scenarios[LTV Weight],3)*$AI1251))-(INDEX(Model_Scenarios[LTV Weight],3)*$AP1251)-(INDEX(Model_Scenarios[GP Weight],3)*($AS1251+$AV1251+$AY1251))</f>
        <v>4.0743407183526221</v>
      </c>
      <c r="BC1251">
        <f>INDEX(Model_Assumptions[Values],9)*((INDEX(Model_Scenarios[GR Weight],4)*$AG1251)+(INDEX(Model_Scenarios[GP Weight],4)*$AH1251)+(INDEX(Model_Scenarios[LTV Weight],4)*$AI1251))-(INDEX(Model_Scenarios[LTV Weight],4)*$AP1251)-(INDEX(Model_Scenarios[GP Weight],4)*($AS1251+$AV1251+$AY1251))</f>
        <v>4.3472047468223343</v>
      </c>
      <c r="BD1251">
        <f>INDEX(Model_Assumptions[Values],9)*((INDEX(Model_Scenarios[GR Weight],5)*$AG1251)+(INDEX(Model_Scenarios[GP Weight],5)*$AH1251)+(INDEX(Model_Scenarios[LTV Weight],5)*$AI1251))-(INDEX(Model_Scenarios[LTV Weight],5)*$AP1251)-(INDEX(Model_Scenarios[GP Weight],5)*($AS1251+$AV1251+$AY1251))</f>
        <v>4.9123753889192256</v>
      </c>
    </row>
    <row r="1252" spans="1:56" x14ac:dyDescent="0.25">
      <c r="A1252">
        <v>1251</v>
      </c>
      <c r="B1252">
        <v>26</v>
      </c>
      <c r="C1252" s="3">
        <v>1</v>
      </c>
      <c r="D1252" s="4">
        <v>0</v>
      </c>
      <c r="E1252" t="str">
        <v>SKU-1032</v>
      </c>
      <c r="F1252" t="str">
        <v>Reduce</v>
      </c>
      <c r="G1252" t="str">
        <v>Full</v>
      </c>
      <c r="H1252">
        <v>223.89</v>
      </c>
      <c r="I1252">
        <v>74.989999999999995</v>
      </c>
      <c r="J1252">
        <v>18</v>
      </c>
      <c r="K1252">
        <v>4030.0199999999995</v>
      </c>
      <c r="L1252">
        <v>2680.2</v>
      </c>
      <c r="M1252">
        <v>0.6650587341998303</v>
      </c>
      <c r="N1252">
        <v>245.05998830009713</v>
      </c>
      <c r="O1252">
        <v>972.6398011016513</v>
      </c>
      <c r="P1252">
        <v>1047.6298011016513</v>
      </c>
      <c r="Q1252">
        <v>838.02615583978798</v>
      </c>
      <c r="R1252">
        <v>600.58541168518138</v>
      </c>
      <c r="S1252">
        <v>1</v>
      </c>
      <c r="T1252">
        <f t="shared" si="437"/>
        <v>223.89</v>
      </c>
      <c r="U1252">
        <f t="shared" si="438"/>
        <v>0</v>
      </c>
      <c r="V1252">
        <f>IF($F1252="Reduce", INDEX(Model_Assumptions[Values], 2), INDEX(Model_Assumptions[Values], 1))</f>
        <v>-0.8</v>
      </c>
      <c r="W1252">
        <f t="shared" si="439"/>
        <v>18</v>
      </c>
      <c r="X1252">
        <f t="shared" si="452"/>
        <v>4030.0199999999995</v>
      </c>
      <c r="Y1252">
        <f t="shared" si="440"/>
        <v>2680.2</v>
      </c>
      <c r="Z1252">
        <f t="shared" si="441"/>
        <v>0</v>
      </c>
      <c r="AA1252">
        <f t="shared" si="442"/>
        <v>0</v>
      </c>
      <c r="AB1252">
        <f t="shared" si="453"/>
        <v>0.6650587341998303</v>
      </c>
      <c r="AC1252">
        <f t="shared" si="443"/>
        <v>0</v>
      </c>
      <c r="AD1252">
        <f t="shared" si="444"/>
        <v>0</v>
      </c>
      <c r="AE1252">
        <f t="shared" si="445"/>
        <v>0</v>
      </c>
      <c r="AF1252">
        <f t="shared" si="454"/>
        <v>600.58541168518138</v>
      </c>
      <c r="AG1252">
        <f t="shared" si="446"/>
        <v>0</v>
      </c>
      <c r="AH1252">
        <f t="shared" si="447"/>
        <v>0</v>
      </c>
      <c r="AI1252">
        <f t="shared" si="455"/>
        <v>1</v>
      </c>
      <c r="AJ1252">
        <f>MAX(0, $R1252 - $AA1252) * INDEX(Model_Assumptions[Values], 7)</f>
        <v>1201.1708233703628</v>
      </c>
      <c r="AK1252">
        <f>MAX(0, INDEX(Model_Assumptions[Values], 4) - $AD1252)</f>
        <v>0.05</v>
      </c>
      <c r="AL1252">
        <f>MAX(0, INDEX(Model_Assumptions[Values], 5) - $AC1252)</f>
        <v>0.02</v>
      </c>
      <c r="AM1252">
        <f>INDEX(Model_Assumptions[Values], 6) * MAX(0, INDEX(Model_Assumptions[Values], 3) - $AB1252)^2</f>
        <v>0</v>
      </c>
      <c r="AN1252">
        <f t="shared" si="448"/>
        <v>1045.0631062517225</v>
      </c>
      <c r="AO1252" cm="1">
        <f t="array" ref="AO1252">IFERROR(STDEV(IF($E$2:$E$2201=$E1252, $AJ$2:$AJ$2201)), 0)</f>
        <v>87.612233542011737</v>
      </c>
      <c r="AP1252">
        <f t="shared" si="456"/>
        <v>1.7818027324207371</v>
      </c>
      <c r="AQ1252">
        <f t="shared" si="449"/>
        <v>3.5386661732162289E-2</v>
      </c>
      <c r="AR1252" cm="1">
        <f t="array" ref="AR1252">IFERROR(STDEV(IF($E$2:$E$2201=$E1252, $AK$2:$AK$2201)), 0)</f>
        <v>8.4464667422034304E-3</v>
      </c>
      <c r="AS1252">
        <f t="shared" si="457"/>
        <v>1.7301125682317589</v>
      </c>
      <c r="AT1252">
        <f t="shared" si="450"/>
        <v>6.7797291065509148E-3</v>
      </c>
      <c r="AU1252" cm="1">
        <f t="array" ref="AU1252">IFERROR(STDEV(IF($E$2:$E$2201=$E1252, $AL$2:$AL$2201)), 0)</f>
        <v>6.7676931475359556E-3</v>
      </c>
      <c r="AV1252">
        <f t="shared" si="458"/>
        <v>1.9534382846926863</v>
      </c>
      <c r="AW1252">
        <f t="shared" si="451"/>
        <v>0</v>
      </c>
      <c r="AX1252" cm="1">
        <f t="array" ref="AX1252">IFERROR(STDEV(IF($E$2:$E$2201=$E1252, $AM$2:$AM$2201)), 0)</f>
        <v>0</v>
      </c>
      <c r="AY1252">
        <f t="shared" si="459"/>
        <v>1.9534382846926863</v>
      </c>
      <c r="AZ1252">
        <f>INDEX(Model_Assumptions[Values],9)*((INDEX(Model_Scenarios[GR Weight],1)*$AG1252)+(INDEX(Model_Scenarios[GP Weight],1)*$AH1252)+(INDEX(Model_Scenarios[LTV Weight],1)*$AI1252))-(INDEX(Model_Scenarios[LTV Weight],1)*$AP1252)-(INDEX(Model_Scenarios[GP Weight],1)*($AS1252+$AV1252+$AY1252))</f>
        <v>2.010858900301697</v>
      </c>
      <c r="BA1252">
        <f>INDEX(Model_Assumptions[Values],9)*((INDEX(Model_Scenarios[GR Weight],2)*$AG1252)+(INDEX(Model_Scenarios[GP Weight],2)*$AH1252)+(INDEX(Model_Scenarios[LTV Weight],2)*$AI1252))-(INDEX(Model_Scenarios[LTV Weight],2)*$AP1252)-(INDEX(Model_Scenarios[GP Weight],2)*($AS1252+$AV1252+$AY1252))</f>
        <v>0.96443039640309447</v>
      </c>
      <c r="BB1252">
        <f>INDEX(Model_Assumptions[Values],9)*((INDEX(Model_Scenarios[GR Weight],3)*$AG1252)+(INDEX(Model_Scenarios[GP Weight],3)*$AH1252)+(INDEX(Model_Scenarios[LTV Weight],3)*$AI1252))-(INDEX(Model_Scenarios[LTV Weight],3)*$AP1252)-(INDEX(Model_Scenarios[GP Weight],3)*($AS1252+$AV1252+$AY1252))</f>
        <v>-0.68566729113429092</v>
      </c>
      <c r="BC1252">
        <f>INDEX(Model_Assumptions[Values],9)*((INDEX(Model_Scenarios[GR Weight],4)*$AG1252)+(INDEX(Model_Scenarios[GP Weight],4)*$AH1252)+(INDEX(Model_Scenarios[LTV Weight],4)*$AI1252))-(INDEX(Model_Scenarios[LTV Weight],4)*$AP1252)-(INDEX(Model_Scenarios[GP Weight],4)*($AS1252+$AV1252+$AY1252))</f>
        <v>-1.0074870178922171</v>
      </c>
      <c r="BD1252">
        <f>INDEX(Model_Assumptions[Values],9)*((INDEX(Model_Scenarios[GR Weight],5)*$AG1252)+(INDEX(Model_Scenarios[GP Weight],5)*$AH1252)+(INDEX(Model_Scenarios[LTV Weight],5)*$AI1252))-(INDEX(Model_Scenarios[LTV Weight],5)*$AP1252)-(INDEX(Model_Scenarios[GP Weight],5)*($AS1252+$AV1252+$AY1252))</f>
        <v>-2.2957947087946069</v>
      </c>
    </row>
    <row r="1253" spans="1:56" x14ac:dyDescent="0.25">
      <c r="A1253">
        <v>1252</v>
      </c>
      <c r="B1253">
        <v>26</v>
      </c>
      <c r="C1253" s="3">
        <v>2</v>
      </c>
      <c r="D1253" s="4">
        <v>0.02</v>
      </c>
      <c r="E1253" t="str">
        <v>SKU-1032</v>
      </c>
      <c r="F1253" t="str">
        <v>Reduce</v>
      </c>
      <c r="G1253" t="str">
        <v>Full</v>
      </c>
      <c r="H1253">
        <v>223.89</v>
      </c>
      <c r="I1253">
        <v>74.989999999999995</v>
      </c>
      <c r="J1253">
        <v>18</v>
      </c>
      <c r="K1253">
        <v>4030.0199999999995</v>
      </c>
      <c r="L1253">
        <v>2680.2</v>
      </c>
      <c r="M1253">
        <v>0.6650587341998303</v>
      </c>
      <c r="N1253">
        <v>245.05998830009713</v>
      </c>
      <c r="O1253">
        <v>972.6398011016513</v>
      </c>
      <c r="P1253">
        <v>1047.6298011016513</v>
      </c>
      <c r="Q1253">
        <v>838.02615583978798</v>
      </c>
      <c r="R1253">
        <v>600.58541168518138</v>
      </c>
      <c r="S1253">
        <v>1</v>
      </c>
      <c r="T1253">
        <f t="shared" si="437"/>
        <v>224.31339976600194</v>
      </c>
      <c r="U1253">
        <f t="shared" si="438"/>
        <v>1.891106195015185E-3</v>
      </c>
      <c r="V1253">
        <f>IF($F1253="Reduce", INDEX(Model_Assumptions[Values], 2), INDEX(Model_Assumptions[Values], 1))</f>
        <v>-0.8</v>
      </c>
      <c r="W1253">
        <f t="shared" si="439"/>
        <v>17.972768070791783</v>
      </c>
      <c r="X1253">
        <f t="shared" si="452"/>
        <v>4031.5327091651525</v>
      </c>
      <c r="Y1253">
        <f t="shared" si="440"/>
        <v>2683.7548315364766</v>
      </c>
      <c r="Z1253">
        <f t="shared" si="441"/>
        <v>1.5127091651529554</v>
      </c>
      <c r="AA1253">
        <f t="shared" si="442"/>
        <v>3.5548315364767404</v>
      </c>
      <c r="AB1253">
        <f t="shared" si="453"/>
        <v>0.66569094811889218</v>
      </c>
      <c r="AC1253">
        <f t="shared" si="443"/>
        <v>6.3221391906187474E-4</v>
      </c>
      <c r="AD1253">
        <f t="shared" si="444"/>
        <v>6.3221391906187474E-4</v>
      </c>
      <c r="AE1253">
        <f t="shared" si="445"/>
        <v>2.0000000000000323E-2</v>
      </c>
      <c r="AF1253">
        <f t="shared" si="454"/>
        <v>588.57370345147751</v>
      </c>
      <c r="AG1253">
        <f t="shared" si="446"/>
        <v>1.5552614271383913E-3</v>
      </c>
      <c r="AH1253">
        <f t="shared" si="447"/>
        <v>3.3932134545414825E-3</v>
      </c>
      <c r="AI1253">
        <f t="shared" si="455"/>
        <v>0.97999999999999965</v>
      </c>
      <c r="AJ1253">
        <f>MAX(0, $R1253 - $AA1253) * INDEX(Model_Assumptions[Values], 7)</f>
        <v>1194.0611602974093</v>
      </c>
      <c r="AK1253">
        <f>MAX(0, INDEX(Model_Assumptions[Values], 4) - $AD1253)</f>
        <v>4.9367786080938128E-2</v>
      </c>
      <c r="AL1253">
        <f>MAX(0, INDEX(Model_Assumptions[Values], 5) - $AC1253)</f>
        <v>1.9367786080938126E-2</v>
      </c>
      <c r="AM1253">
        <f>INDEX(Model_Assumptions[Values], 6) * MAX(0, INDEX(Model_Assumptions[Values], 3) - $AB1253)^2</f>
        <v>0</v>
      </c>
      <c r="AN1253">
        <f t="shared" si="448"/>
        <v>1045.0631062517225</v>
      </c>
      <c r="AO1253" cm="1">
        <f t="array" ref="AO1253">IFERROR(STDEV(IF($E$2:$E$2201=$E1253, $AJ$2:$AJ$2201)), 0)</f>
        <v>87.612233542011737</v>
      </c>
      <c r="AP1253">
        <f t="shared" si="456"/>
        <v>1.7006535277318251</v>
      </c>
      <c r="AQ1253">
        <f t="shared" si="449"/>
        <v>3.5386661732162289E-2</v>
      </c>
      <c r="AR1253" cm="1">
        <f t="array" ref="AR1253">IFERROR(STDEV(IF($E$2:$E$2201=$E1253, $AK$2:$AK$2201)), 0)</f>
        <v>8.4464667422034304E-3</v>
      </c>
      <c r="AS1253">
        <f t="shared" si="457"/>
        <v>1.6552630556062051</v>
      </c>
      <c r="AT1253">
        <f t="shared" si="450"/>
        <v>6.7797291065509148E-3</v>
      </c>
      <c r="AU1253" cm="1">
        <f t="array" ref="AU1253">IFERROR(STDEV(IF($E$2:$E$2201=$E1253, $AL$2:$AL$2201)), 0)</f>
        <v>6.7676931475359556E-3</v>
      </c>
      <c r="AV1253">
        <f t="shared" si="458"/>
        <v>1.8600218272263698</v>
      </c>
      <c r="AW1253">
        <f t="shared" si="451"/>
        <v>0</v>
      </c>
      <c r="AX1253" cm="1">
        <f t="array" ref="AX1253">IFERROR(STDEV(IF($E$2:$E$2201=$E1253, $AM$2:$AM$2201)), 0)</f>
        <v>0</v>
      </c>
      <c r="AY1253">
        <f t="shared" si="459"/>
        <v>1.8600218272263698</v>
      </c>
      <c r="AZ1253">
        <f>INDEX(Model_Assumptions[Values],9)*((INDEX(Model_Scenarios[GR Weight],1)*$AG1253)+(INDEX(Model_Scenarios[GP Weight],1)*$AH1253)+(INDEX(Model_Scenarios[LTV Weight],1)*$AI1253))-(INDEX(Model_Scenarios[LTV Weight],1)*$AP1253)-(INDEX(Model_Scenarios[GP Weight],1)*($AS1253+$AV1253+$AY1253))</f>
        <v>2.0244207442494839</v>
      </c>
      <c r="BA1253">
        <f>INDEX(Model_Assumptions[Values],9)*((INDEX(Model_Scenarios[GR Weight],2)*$AG1253)+(INDEX(Model_Scenarios[GP Weight],2)*$AH1253)+(INDEX(Model_Scenarios[LTV Weight],2)*$AI1253))-(INDEX(Model_Scenarios[LTV Weight],2)*$AP1253)-(INDEX(Model_Scenarios[GP Weight],2)*($AS1253+$AV1253+$AY1253))</f>
        <v>1.0090735244874189</v>
      </c>
      <c r="BB1253">
        <f>INDEX(Model_Assumptions[Values],9)*((INDEX(Model_Scenarios[GR Weight],3)*$AG1253)+(INDEX(Model_Scenarios[GP Weight],3)*$AH1253)+(INDEX(Model_Scenarios[LTV Weight],3)*$AI1253))-(INDEX(Model_Scenarios[LTV Weight],3)*$AP1253)-(INDEX(Model_Scenarios[GP Weight],3)*($AS1253+$AV1253+$AY1253))</f>
        <v>-0.59373655928399094</v>
      </c>
      <c r="BC1253">
        <f>INDEX(Model_Assumptions[Values],9)*((INDEX(Model_Scenarios[GR Weight],4)*$AG1253)+(INDEX(Model_Scenarios[GP Weight],4)*$AH1253)+(INDEX(Model_Scenarios[LTV Weight],4)*$AI1253))-(INDEX(Model_Scenarios[LTV Weight],4)*$AP1253)-(INDEX(Model_Scenarios[GP Weight],4)*($AS1253+$AV1253+$AY1253))</f>
        <v>-0.91289357579723918</v>
      </c>
      <c r="BD1253">
        <f>INDEX(Model_Assumptions[Values],9)*((INDEX(Model_Scenarios[GR Weight],5)*$AG1253)+(INDEX(Model_Scenarios[GP Weight],5)*$AH1253)+(INDEX(Model_Scenarios[LTV Weight],5)*$AI1253))-(INDEX(Model_Scenarios[LTV Weight],5)*$AP1253)-(INDEX(Model_Scenarios[GP Weight],5)*($AS1253+$AV1253+$AY1253))</f>
        <v>-2.1456954740382495</v>
      </c>
    </row>
    <row r="1254" spans="1:56" x14ac:dyDescent="0.25">
      <c r="A1254">
        <v>1253</v>
      </c>
      <c r="B1254">
        <v>26</v>
      </c>
      <c r="C1254" s="3">
        <v>3</v>
      </c>
      <c r="D1254" s="4">
        <v>0.04</v>
      </c>
      <c r="E1254" t="str">
        <v>SKU-1032</v>
      </c>
      <c r="F1254" t="str">
        <v>Reduce</v>
      </c>
      <c r="G1254" t="str">
        <v>Full</v>
      </c>
      <c r="H1254">
        <v>223.89</v>
      </c>
      <c r="I1254">
        <v>74.989999999999995</v>
      </c>
      <c r="J1254">
        <v>18</v>
      </c>
      <c r="K1254">
        <v>4030.0199999999995</v>
      </c>
      <c r="L1254">
        <v>2680.2</v>
      </c>
      <c r="M1254">
        <v>0.6650587341998303</v>
      </c>
      <c r="N1254">
        <v>245.05998830009713</v>
      </c>
      <c r="O1254">
        <v>972.6398011016513</v>
      </c>
      <c r="P1254">
        <v>1047.6298011016513</v>
      </c>
      <c r="Q1254">
        <v>838.02615583978798</v>
      </c>
      <c r="R1254">
        <v>600.58541168518138</v>
      </c>
      <c r="S1254">
        <v>1</v>
      </c>
      <c r="T1254">
        <f t="shared" si="437"/>
        <v>224.73679953200389</v>
      </c>
      <c r="U1254">
        <f t="shared" si="438"/>
        <v>3.7822123900303701E-3</v>
      </c>
      <c r="V1254">
        <f>IF($F1254="Reduce", INDEX(Model_Assumptions[Values], 2), INDEX(Model_Assumptions[Values], 1))</f>
        <v>-0.8</v>
      </c>
      <c r="W1254">
        <f t="shared" si="439"/>
        <v>17.945536141583563</v>
      </c>
      <c r="X1254">
        <f t="shared" si="452"/>
        <v>4033.0223583453958</v>
      </c>
      <c r="Y1254">
        <f t="shared" si="440"/>
        <v>2687.2866030880446</v>
      </c>
      <c r="Z1254">
        <f t="shared" si="441"/>
        <v>3.0023583453962601</v>
      </c>
      <c r="AA1254">
        <f t="shared" si="442"/>
        <v>7.0866030880447397</v>
      </c>
      <c r="AB1254">
        <f t="shared" si="453"/>
        <v>0.66632077988046212</v>
      </c>
      <c r="AC1254">
        <f t="shared" si="443"/>
        <v>1.2620456806318181E-3</v>
      </c>
      <c r="AD1254">
        <f t="shared" si="444"/>
        <v>1.2620456806318181E-3</v>
      </c>
      <c r="AE1254">
        <f t="shared" si="445"/>
        <v>4.0000000000000646E-2</v>
      </c>
      <c r="AF1254">
        <f t="shared" si="454"/>
        <v>576.56199521777376</v>
      </c>
      <c r="AG1254">
        <f t="shared" si="446"/>
        <v>3.0868141957543452E-3</v>
      </c>
      <c r="AH1254">
        <f t="shared" si="447"/>
        <v>6.7644153312484169E-3</v>
      </c>
      <c r="AI1254">
        <f t="shared" si="455"/>
        <v>0.95999999999999941</v>
      </c>
      <c r="AJ1254">
        <f>MAX(0, $R1254 - $AA1254) * INDEX(Model_Assumptions[Values], 7)</f>
        <v>1186.9976171942733</v>
      </c>
      <c r="AK1254">
        <f>MAX(0, INDEX(Model_Assumptions[Values], 4) - $AD1254)</f>
        <v>4.8737954319368185E-2</v>
      </c>
      <c r="AL1254">
        <f>MAX(0, INDEX(Model_Assumptions[Values], 5) - $AC1254)</f>
        <v>1.8737954319368182E-2</v>
      </c>
      <c r="AM1254">
        <f>INDEX(Model_Assumptions[Values], 6) * MAX(0, INDEX(Model_Assumptions[Values], 3) - $AB1254)^2</f>
        <v>0</v>
      </c>
      <c r="AN1254">
        <f t="shared" si="448"/>
        <v>1045.0631062517225</v>
      </c>
      <c r="AO1254" cm="1">
        <f t="array" ref="AO1254">IFERROR(STDEV(IF($E$2:$E$2201=$E1254, $AJ$2:$AJ$2201)), 0)</f>
        <v>87.612233542011737</v>
      </c>
      <c r="AP1254">
        <f t="shared" si="456"/>
        <v>1.6200307332022357</v>
      </c>
      <c r="AQ1254">
        <f t="shared" si="449"/>
        <v>3.5386661732162289E-2</v>
      </c>
      <c r="AR1254" cm="1">
        <f t="array" ref="AR1254">IFERROR(STDEV(IF($E$2:$E$2201=$E1254, $AK$2:$AK$2201)), 0)</f>
        <v>8.4464667422034304E-3</v>
      </c>
      <c r="AS1254">
        <f t="shared" si="457"/>
        <v>1.5806955730370806</v>
      </c>
      <c r="AT1254">
        <f t="shared" si="450"/>
        <v>6.7797291065509148E-3</v>
      </c>
      <c r="AU1254" cm="1">
        <f t="array" ref="AU1254">IFERROR(STDEV(IF($E$2:$E$2201=$E1254, $AL$2:$AL$2201)), 0)</f>
        <v>6.7676931475359556E-3</v>
      </c>
      <c r="AV1254">
        <f t="shared" si="458"/>
        <v>1.7669573593435051</v>
      </c>
      <c r="AW1254">
        <f t="shared" si="451"/>
        <v>0</v>
      </c>
      <c r="AX1254" cm="1">
        <f t="array" ref="AX1254">IFERROR(STDEV(IF($E$2:$E$2201=$E1254, $AM$2:$AM$2201)), 0)</f>
        <v>0</v>
      </c>
      <c r="AY1254">
        <f t="shared" si="459"/>
        <v>1.7669573593435051</v>
      </c>
      <c r="AZ1254">
        <f>INDEX(Model_Assumptions[Values],9)*((INDEX(Model_Scenarios[GR Weight],1)*$AG1254)+(INDEX(Model_Scenarios[GP Weight],1)*$AH1254)+(INDEX(Model_Scenarios[LTV Weight],1)*$AI1254))-(INDEX(Model_Scenarios[LTV Weight],1)*$AP1254)-(INDEX(Model_Scenarios[GP Weight],1)*($AS1254+$AV1254+$AY1254))</f>
        <v>2.0374399990293015</v>
      </c>
      <c r="BA1254">
        <f>INDEX(Model_Assumptions[Values],9)*((INDEX(Model_Scenarios[GR Weight],2)*$AG1254)+(INDEX(Model_Scenarios[GP Weight],2)*$AH1254)+(INDEX(Model_Scenarios[LTV Weight],2)*$AI1254))-(INDEX(Model_Scenarios[LTV Weight],2)*$AP1254)-(INDEX(Model_Scenarios[GP Weight],2)*($AS1254+$AV1254+$AY1254))</f>
        <v>1.0531374910517908</v>
      </c>
      <c r="BB1254">
        <f>INDEX(Model_Assumptions[Values],9)*((INDEX(Model_Scenarios[GR Weight],3)*$AG1254)+(INDEX(Model_Scenarios[GP Weight],3)*$AH1254)+(INDEX(Model_Scenarios[LTV Weight],3)*$AI1254))-(INDEX(Model_Scenarios[LTV Weight],3)*$AP1254)-(INDEX(Model_Scenarios[GP Weight],3)*($AS1254+$AV1254+$AY1254))</f>
        <v>-0.50242965080994928</v>
      </c>
      <c r="BC1254">
        <f>INDEX(Model_Assumptions[Values],9)*((INDEX(Model_Scenarios[GR Weight],4)*$AG1254)+(INDEX(Model_Scenarios[GP Weight],4)*$AH1254)+(INDEX(Model_Scenarios[LTV Weight],4)*$AI1254))-(INDEX(Model_Scenarios[LTV Weight],4)*$AP1254)-(INDEX(Model_Scenarios[GP Weight],4)*($AS1254+$AV1254+$AY1254))</f>
        <v>-0.81888317039184844</v>
      </c>
      <c r="BD1254">
        <f>INDEX(Model_Assumptions[Values],9)*((INDEX(Model_Scenarios[GR Weight],5)*$AG1254)+(INDEX(Model_Scenarios[GP Weight],5)*$AH1254)+(INDEX(Model_Scenarios[LTV Weight],5)*$AI1254))-(INDEX(Model_Scenarios[LTV Weight],5)*$AP1254)-(INDEX(Model_Scenarios[GP Weight],5)*($AS1254+$AV1254+$AY1254))</f>
        <v>-1.9963543873921228</v>
      </c>
    </row>
    <row r="1255" spans="1:56" x14ac:dyDescent="0.25">
      <c r="A1255">
        <v>1254</v>
      </c>
      <c r="B1255">
        <v>26</v>
      </c>
      <c r="C1255" s="3">
        <v>4</v>
      </c>
      <c r="D1255" s="4">
        <v>0.06</v>
      </c>
      <c r="E1255" t="str">
        <v>SKU-1032</v>
      </c>
      <c r="F1255" t="str">
        <v>Reduce</v>
      </c>
      <c r="G1255" t="str">
        <v>Full</v>
      </c>
      <c r="H1255">
        <v>223.89</v>
      </c>
      <c r="I1255">
        <v>74.989999999999995</v>
      </c>
      <c r="J1255">
        <v>18</v>
      </c>
      <c r="K1255">
        <v>4030.0199999999995</v>
      </c>
      <c r="L1255">
        <v>2680.2</v>
      </c>
      <c r="M1255">
        <v>0.6650587341998303</v>
      </c>
      <c r="N1255">
        <v>245.05998830009713</v>
      </c>
      <c r="O1255">
        <v>972.6398011016513</v>
      </c>
      <c r="P1255">
        <v>1047.6298011016513</v>
      </c>
      <c r="Q1255">
        <v>838.02615583978798</v>
      </c>
      <c r="R1255">
        <v>600.58541168518138</v>
      </c>
      <c r="S1255">
        <v>1</v>
      </c>
      <c r="T1255">
        <f t="shared" si="437"/>
        <v>225.16019929800581</v>
      </c>
      <c r="U1255">
        <f t="shared" si="438"/>
        <v>5.673318585045428E-3</v>
      </c>
      <c r="V1255">
        <f>IF($F1255="Reduce", INDEX(Model_Assumptions[Values], 2), INDEX(Model_Assumptions[Values], 1))</f>
        <v>-0.8</v>
      </c>
      <c r="W1255">
        <f t="shared" si="439"/>
        <v>17.918304212375347</v>
      </c>
      <c r="X1255">
        <f t="shared" si="452"/>
        <v>4034.4889475407299</v>
      </c>
      <c r="Y1255">
        <f t="shared" si="440"/>
        <v>2690.7953146547025</v>
      </c>
      <c r="Z1255">
        <f t="shared" si="441"/>
        <v>4.4689475407303689</v>
      </c>
      <c r="AA1255">
        <f t="shared" si="442"/>
        <v>10.595314654702634</v>
      </c>
      <c r="AB1255">
        <f t="shared" si="453"/>
        <v>0.666948242923037</v>
      </c>
      <c r="AC1255">
        <f t="shared" si="443"/>
        <v>1.8895087232067009E-3</v>
      </c>
      <c r="AD1255">
        <f t="shared" si="444"/>
        <v>1.8895087232067009E-3</v>
      </c>
      <c r="AE1255">
        <f t="shared" si="445"/>
        <v>5.9999999999999623E-2</v>
      </c>
      <c r="AF1255">
        <f t="shared" si="454"/>
        <v>564.55028698407068</v>
      </c>
      <c r="AG1255">
        <f t="shared" si="446"/>
        <v>4.594658305848329E-3</v>
      </c>
      <c r="AH1255">
        <f t="shared" si="447"/>
        <v>1.0113605630119501E-2</v>
      </c>
      <c r="AI1255">
        <f t="shared" si="455"/>
        <v>0.94000000000000028</v>
      </c>
      <c r="AJ1255">
        <f>MAX(0, $R1255 - $AA1255) * INDEX(Model_Assumptions[Values], 7)</f>
        <v>1179.9801940609575</v>
      </c>
      <c r="AK1255">
        <f>MAX(0, INDEX(Model_Assumptions[Values], 4) - $AD1255)</f>
        <v>4.8110491276793302E-2</v>
      </c>
      <c r="AL1255">
        <f>MAX(0, INDEX(Model_Assumptions[Values], 5) - $AC1255)</f>
        <v>1.8110491276793299E-2</v>
      </c>
      <c r="AM1255">
        <f>INDEX(Model_Assumptions[Values], 6) * MAX(0, INDEX(Model_Assumptions[Values], 3) - $AB1255)^2</f>
        <v>0</v>
      </c>
      <c r="AN1255">
        <f t="shared" si="448"/>
        <v>1045.0631062517225</v>
      </c>
      <c r="AO1255" cm="1">
        <f t="array" ref="AO1255">IFERROR(STDEV(IF($E$2:$E$2201=$E1255, $AJ$2:$AJ$2201)), 0)</f>
        <v>87.612233542011737</v>
      </c>
      <c r="AP1255">
        <f t="shared" si="456"/>
        <v>1.5399343488320005</v>
      </c>
      <c r="AQ1255">
        <f t="shared" si="449"/>
        <v>3.5386661732162289E-2</v>
      </c>
      <c r="AR1255" cm="1">
        <f t="array" ref="AR1255">IFERROR(STDEV(IF($E$2:$E$2201=$E1255, $AK$2:$AK$2201)), 0)</f>
        <v>8.4464667422034304E-3</v>
      </c>
      <c r="AS1255">
        <f t="shared" si="457"/>
        <v>1.506408529504462</v>
      </c>
      <c r="AT1255">
        <f t="shared" si="450"/>
        <v>6.7797291065509148E-3</v>
      </c>
      <c r="AU1255" cm="1">
        <f t="array" ref="AU1255">IFERROR(STDEV(IF($E$2:$E$2201=$E1255, $AL$2:$AL$2201)), 0)</f>
        <v>6.7676931475359556E-3</v>
      </c>
      <c r="AV1255">
        <f t="shared" si="458"/>
        <v>1.6742428953605546</v>
      </c>
      <c r="AW1255">
        <f t="shared" si="451"/>
        <v>0</v>
      </c>
      <c r="AX1255" cm="1">
        <f t="array" ref="AX1255">IFERROR(STDEV(IF($E$2:$E$2201=$E1255, $AM$2:$AM$2201)), 0)</f>
        <v>0</v>
      </c>
      <c r="AY1255">
        <f t="shared" si="459"/>
        <v>1.6742428953605546</v>
      </c>
      <c r="AZ1255">
        <f>INDEX(Model_Assumptions[Values],9)*((INDEX(Model_Scenarios[GR Weight],1)*$AG1255)+(INDEX(Model_Scenarios[GP Weight],1)*$AH1255)+(INDEX(Model_Scenarios[LTV Weight],1)*$AI1255))-(INDEX(Model_Scenarios[LTV Weight],1)*$AP1255)-(INDEX(Model_Scenarios[GP Weight],1)*($AS1255+$AV1255+$AY1255))</f>
        <v>2.0499172208798275</v>
      </c>
      <c r="BA1255">
        <f>INDEX(Model_Assumptions[Values],9)*((INDEX(Model_Scenarios[GR Weight],2)*$AG1255)+(INDEX(Model_Scenarios[GP Weight],2)*$AH1255)+(INDEX(Model_Scenarios[LTV Weight],2)*$AI1255))-(INDEX(Model_Scenarios[LTV Weight],2)*$AP1255)-(INDEX(Model_Scenarios[GP Weight],2)*($AS1255+$AV1255+$AY1255))</f>
        <v>1.096623408573592</v>
      </c>
      <c r="BB1255">
        <f>INDEX(Model_Assumptions[Values],9)*((INDEX(Model_Scenarios[GR Weight],3)*$AG1255)+(INDEX(Model_Scenarios[GP Weight],3)*$AH1255)+(INDEX(Model_Scenarios[LTV Weight],3)*$AI1255))-(INDEX(Model_Scenarios[LTV Weight],3)*$AP1255)-(INDEX(Model_Scenarios[GP Weight],3)*($AS1255+$AV1255+$AY1255))</f>
        <v>-0.41174461887672997</v>
      </c>
      <c r="BC1255">
        <f>INDEX(Model_Assumptions[Values],9)*((INDEX(Model_Scenarios[GR Weight],4)*$AG1255)+(INDEX(Model_Scenarios[GP Weight],4)*$AH1255)+(INDEX(Model_Scenarios[LTV Weight],4)*$AI1255))-(INDEX(Model_Scenarios[LTV Weight],4)*$AP1255)-(INDEX(Model_Scenarios[GP Weight],4)*($AS1255+$AV1255+$AY1255))</f>
        <v>-0.72545385484060609</v>
      </c>
      <c r="BD1255">
        <f>INDEX(Model_Assumptions[Values],9)*((INDEX(Model_Scenarios[GR Weight],5)*$AG1255)+(INDEX(Model_Scenarios[GP Weight],5)*$AH1255)+(INDEX(Model_Scenarios[LTV Weight],5)*$AI1255))-(INDEX(Model_Scenarios[LTV Weight],5)*$AP1255)-(INDEX(Model_Scenarios[GP Weight],5)*($AS1255+$AV1255+$AY1255))</f>
        <v>-1.8477683895433872</v>
      </c>
    </row>
    <row r="1256" spans="1:56" x14ac:dyDescent="0.25">
      <c r="A1256">
        <v>1255</v>
      </c>
      <c r="B1256">
        <v>26</v>
      </c>
      <c r="C1256" s="3">
        <v>5</v>
      </c>
      <c r="D1256" s="4">
        <v>0.08</v>
      </c>
      <c r="E1256" t="str">
        <v>SKU-1032</v>
      </c>
      <c r="F1256" t="str">
        <v>Reduce</v>
      </c>
      <c r="G1256" t="str">
        <v>Full</v>
      </c>
      <c r="H1256">
        <v>223.89</v>
      </c>
      <c r="I1256">
        <v>74.989999999999995</v>
      </c>
      <c r="J1256">
        <v>18</v>
      </c>
      <c r="K1256">
        <v>4030.0199999999995</v>
      </c>
      <c r="L1256">
        <v>2680.2</v>
      </c>
      <c r="M1256">
        <v>0.6650587341998303</v>
      </c>
      <c r="N1256">
        <v>245.05998830009713</v>
      </c>
      <c r="O1256">
        <v>972.6398011016513</v>
      </c>
      <c r="P1256">
        <v>1047.6298011016513</v>
      </c>
      <c r="Q1256">
        <v>838.02615583978798</v>
      </c>
      <c r="R1256">
        <v>600.58541168518138</v>
      </c>
      <c r="S1256">
        <v>1</v>
      </c>
      <c r="T1256">
        <f t="shared" si="437"/>
        <v>225.58359906400776</v>
      </c>
      <c r="U1256">
        <f t="shared" si="438"/>
        <v>7.5644247800606126E-3</v>
      </c>
      <c r="V1256">
        <f>IF($F1256="Reduce", INDEX(Model_Assumptions[Values], 2), INDEX(Model_Assumptions[Values], 1))</f>
        <v>-0.8</v>
      </c>
      <c r="W1256">
        <f t="shared" si="439"/>
        <v>17.891072283167126</v>
      </c>
      <c r="X1256">
        <f t="shared" si="452"/>
        <v>4035.9324767511548</v>
      </c>
      <c r="Y1256">
        <f t="shared" si="440"/>
        <v>2694.2809662364521</v>
      </c>
      <c r="Z1256">
        <f t="shared" si="441"/>
        <v>5.9124767511552818</v>
      </c>
      <c r="AA1256">
        <f t="shared" si="442"/>
        <v>14.080966236452241</v>
      </c>
      <c r="AB1256">
        <f t="shared" si="453"/>
        <v>0.66757335058422351</v>
      </c>
      <c r="AC1256">
        <f t="shared" si="443"/>
        <v>2.514616384393209E-3</v>
      </c>
      <c r="AD1256">
        <f t="shared" si="444"/>
        <v>2.514616384393209E-3</v>
      </c>
      <c r="AE1256">
        <f t="shared" si="445"/>
        <v>7.9999999999999946E-2</v>
      </c>
      <c r="AF1256">
        <f t="shared" si="454"/>
        <v>552.53857875036692</v>
      </c>
      <c r="AG1256">
        <f t="shared" si="446"/>
        <v>6.0787937574203425E-3</v>
      </c>
      <c r="AH1256">
        <f t="shared" si="447"/>
        <v>1.3440784351156471E-2</v>
      </c>
      <c r="AI1256">
        <f t="shared" si="455"/>
        <v>0.92</v>
      </c>
      <c r="AJ1256">
        <f>MAX(0, $R1256 - $AA1256) * INDEX(Model_Assumptions[Values], 7)</f>
        <v>1173.0088908974583</v>
      </c>
      <c r="AK1256">
        <f>MAX(0, INDEX(Model_Assumptions[Values], 4) - $AD1256)</f>
        <v>4.7485383615606794E-2</v>
      </c>
      <c r="AL1256">
        <f>MAX(0, INDEX(Model_Assumptions[Values], 5) - $AC1256)</f>
        <v>1.7485383615606791E-2</v>
      </c>
      <c r="AM1256">
        <f>INDEX(Model_Assumptions[Values], 6) * MAX(0, INDEX(Model_Assumptions[Values], 3) - $AB1256)^2</f>
        <v>0</v>
      </c>
      <c r="AN1256">
        <f t="shared" si="448"/>
        <v>1045.0631062517225</v>
      </c>
      <c r="AO1256" cm="1">
        <f t="array" ref="AO1256">IFERROR(STDEV(IF($E$2:$E$2201=$E1256, $AJ$2:$AJ$2201)), 0)</f>
        <v>87.612233542011737</v>
      </c>
      <c r="AP1256">
        <f t="shared" si="456"/>
        <v>1.4603643746210777</v>
      </c>
      <c r="AQ1256">
        <f t="shared" si="449"/>
        <v>3.5386661732162289E-2</v>
      </c>
      <c r="AR1256" cm="1">
        <f t="array" ref="AR1256">IFERROR(STDEV(IF($E$2:$E$2201=$E1256, $AK$2:$AK$2201)), 0)</f>
        <v>8.4464667422034304E-3</v>
      </c>
      <c r="AS1256">
        <f t="shared" si="457"/>
        <v>1.4324003459330865</v>
      </c>
      <c r="AT1256">
        <f t="shared" si="450"/>
        <v>6.7797291065509148E-3</v>
      </c>
      <c r="AU1256" cm="1">
        <f t="array" ref="AU1256">IFERROR(STDEV(IF($E$2:$E$2201=$E1256, $AL$2:$AL$2201)), 0)</f>
        <v>6.7676931475359556E-3</v>
      </c>
      <c r="AV1256">
        <f t="shared" si="458"/>
        <v>1.581876464501599</v>
      </c>
      <c r="AW1256">
        <f t="shared" si="451"/>
        <v>0</v>
      </c>
      <c r="AX1256" cm="1">
        <f t="array" ref="AX1256">IFERROR(STDEV(IF($E$2:$E$2201=$E1256, $AM$2:$AM$2201)), 0)</f>
        <v>0</v>
      </c>
      <c r="AY1256">
        <f t="shared" si="459"/>
        <v>1.581876464501599</v>
      </c>
      <c r="AZ1256">
        <f>INDEX(Model_Assumptions[Values],9)*((INDEX(Model_Scenarios[GR Weight],1)*$AG1256)+(INDEX(Model_Scenarios[GP Weight],1)*$AH1256)+(INDEX(Model_Scenarios[LTV Weight],1)*$AI1256))-(INDEX(Model_Scenarios[LTV Weight],1)*$AP1256)-(INDEX(Model_Scenarios[GP Weight],1)*($AS1256+$AV1256+$AY1256))</f>
        <v>2.061852961863798</v>
      </c>
      <c r="BA1256">
        <f>INDEX(Model_Assumptions[Values],9)*((INDEX(Model_Scenarios[GR Weight],2)*$AG1256)+(INDEX(Model_Scenarios[GP Weight],2)*$AH1256)+(INDEX(Model_Scenarios[LTV Weight],2)*$AI1256))-(INDEX(Model_Scenarios[LTV Weight],2)*$AP1256)-(INDEX(Model_Scenarios[GP Weight],2)*($AS1256+$AV1256+$AY1256))</f>
        <v>1.1395323811782641</v>
      </c>
      <c r="BB1256">
        <f>INDEX(Model_Assumptions[Values],9)*((INDEX(Model_Scenarios[GR Weight],3)*$AG1256)+(INDEX(Model_Scenarios[GP Weight],3)*$AH1256)+(INDEX(Model_Scenarios[LTV Weight],3)*$AI1256))-(INDEX(Model_Scenarios[LTV Weight],3)*$AP1256)-(INDEX(Model_Scenarios[GP Weight],3)*($AS1256+$AV1256+$AY1256))</f>
        <v>-0.32167953126483106</v>
      </c>
      <c r="BC1256">
        <f>INDEX(Model_Assumptions[Values],9)*((INDEX(Model_Scenarios[GR Weight],4)*$AG1256)+(INDEX(Model_Scenarios[GP Weight],4)*$AH1256)+(INDEX(Model_Scenarios[LTV Weight],4)*$AI1256))-(INDEX(Model_Scenarios[LTV Weight],4)*$AP1256)-(INDEX(Model_Scenarios[GP Weight],4)*($AS1256+$AV1256+$AY1256))</f>
        <v>-0.63260369692401341</v>
      </c>
      <c r="BD1256">
        <f>INDEX(Model_Assumptions[Values],9)*((INDEX(Model_Scenarios[GR Weight],5)*$AG1256)+(INDEX(Model_Scenarios[GP Weight],5)*$AH1256)+(INDEX(Model_Scenarios[LTV Weight],5)*$AI1256))-(INDEX(Model_Scenarios[LTV Weight],5)*$AP1256)-(INDEX(Model_Scenarios[GP Weight],5)*($AS1256+$AV1256+$AY1256))</f>
        <v>-1.6999344441471254</v>
      </c>
    </row>
    <row r="1257" spans="1:56" x14ac:dyDescent="0.25">
      <c r="A1257">
        <v>1256</v>
      </c>
      <c r="B1257">
        <v>26</v>
      </c>
      <c r="C1257" s="3">
        <v>6</v>
      </c>
      <c r="D1257" s="4">
        <v>0.1</v>
      </c>
      <c r="E1257" t="str">
        <v>SKU-1032</v>
      </c>
      <c r="F1257" t="str">
        <v>Reduce</v>
      </c>
      <c r="G1257" t="str">
        <v>Full</v>
      </c>
      <c r="H1257">
        <v>223.89</v>
      </c>
      <c r="I1257">
        <v>74.989999999999995</v>
      </c>
      <c r="J1257">
        <v>18</v>
      </c>
      <c r="K1257">
        <v>4030.0199999999995</v>
      </c>
      <c r="L1257">
        <v>2680.2</v>
      </c>
      <c r="M1257">
        <v>0.6650587341998303</v>
      </c>
      <c r="N1257">
        <v>245.05998830009713</v>
      </c>
      <c r="O1257">
        <v>972.6398011016513</v>
      </c>
      <c r="P1257">
        <v>1047.6298011016513</v>
      </c>
      <c r="Q1257">
        <v>838.02615583978798</v>
      </c>
      <c r="R1257">
        <v>600.58541168518138</v>
      </c>
      <c r="S1257">
        <v>1</v>
      </c>
      <c r="T1257">
        <f t="shared" si="437"/>
        <v>226.00699883000971</v>
      </c>
      <c r="U1257">
        <f t="shared" si="438"/>
        <v>9.4555309750757981E-3</v>
      </c>
      <c r="V1257">
        <f>IF($F1257="Reduce", INDEX(Model_Assumptions[Values], 2), INDEX(Model_Assumptions[Values], 1))</f>
        <v>-0.8</v>
      </c>
      <c r="W1257">
        <f t="shared" si="439"/>
        <v>17.86384035395891</v>
      </c>
      <c r="X1257">
        <f t="shared" si="452"/>
        <v>4037.3529459766714</v>
      </c>
      <c r="Y1257">
        <f t="shared" si="440"/>
        <v>2697.7435578332929</v>
      </c>
      <c r="Z1257">
        <f t="shared" si="441"/>
        <v>7.3329459766719083</v>
      </c>
      <c r="AA1257">
        <f t="shared" si="442"/>
        <v>17.543557833293107</v>
      </c>
      <c r="AB1257">
        <f t="shared" si="453"/>
        <v>0.66819611610168128</v>
      </c>
      <c r="AC1257">
        <f t="shared" si="443"/>
        <v>3.1373819018509774E-3</v>
      </c>
      <c r="AD1257">
        <f t="shared" si="444"/>
        <v>3.1373819018509774E-3</v>
      </c>
      <c r="AE1257">
        <f t="shared" si="445"/>
        <v>0.10000000000000027</v>
      </c>
      <c r="AF1257">
        <f t="shared" si="454"/>
        <v>540.52687051666305</v>
      </c>
      <c r="AG1257">
        <f t="shared" si="446"/>
        <v>7.5392205504713214E-3</v>
      </c>
      <c r="AH1257">
        <f t="shared" si="447"/>
        <v>1.6745951494358893E-2</v>
      </c>
      <c r="AI1257">
        <f t="shared" si="455"/>
        <v>0.89999999999999969</v>
      </c>
      <c r="AJ1257">
        <f>MAX(0, $R1257 - $AA1257) * INDEX(Model_Assumptions[Values], 7)</f>
        <v>1166.0837077037766</v>
      </c>
      <c r="AK1257">
        <f>MAX(0, INDEX(Model_Assumptions[Values], 4) - $AD1257)</f>
        <v>4.6862618098149025E-2</v>
      </c>
      <c r="AL1257">
        <f>MAX(0, INDEX(Model_Assumptions[Values], 5) - $AC1257)</f>
        <v>1.6862618098149023E-2</v>
      </c>
      <c r="AM1257">
        <f>INDEX(Model_Assumptions[Values], 6) * MAX(0, INDEX(Model_Assumptions[Values], 3) - $AB1257)^2</f>
        <v>0</v>
      </c>
      <c r="AN1257">
        <f t="shared" si="448"/>
        <v>1045.0631062517225</v>
      </c>
      <c r="AO1257" cm="1">
        <f t="array" ref="AO1257">IFERROR(STDEV(IF($E$2:$E$2201=$E1257, $AJ$2:$AJ$2201)), 0)</f>
        <v>87.612233542011737</v>
      </c>
      <c r="AP1257">
        <f t="shared" si="456"/>
        <v>1.3813208105694779</v>
      </c>
      <c r="AQ1257">
        <f t="shared" si="449"/>
        <v>3.5386661732162289E-2</v>
      </c>
      <c r="AR1257" cm="1">
        <f t="array" ref="AR1257">IFERROR(STDEV(IF($E$2:$E$2201=$E1257, $AK$2:$AK$2201)), 0)</f>
        <v>8.4464667422034304E-3</v>
      </c>
      <c r="AS1257">
        <f t="shared" si="457"/>
        <v>1.3586694550806937</v>
      </c>
      <c r="AT1257">
        <f t="shared" si="450"/>
        <v>6.7797291065509148E-3</v>
      </c>
      <c r="AU1257" cm="1">
        <f t="array" ref="AU1257">IFERROR(STDEV(IF($E$2:$E$2201=$E1257, $AL$2:$AL$2201)), 0)</f>
        <v>6.7676931475359556E-3</v>
      </c>
      <c r="AV1257">
        <f t="shared" si="458"/>
        <v>1.4898561107589783</v>
      </c>
      <c r="AW1257">
        <f t="shared" si="451"/>
        <v>0</v>
      </c>
      <c r="AX1257" cm="1">
        <f t="array" ref="AX1257">IFERROR(STDEV(IF($E$2:$E$2201=$E1257, $AM$2:$AM$2201)), 0)</f>
        <v>0</v>
      </c>
      <c r="AY1257">
        <f t="shared" si="459"/>
        <v>1.4898561107589783</v>
      </c>
      <c r="AZ1257">
        <f>INDEX(Model_Assumptions[Values],9)*((INDEX(Model_Scenarios[GR Weight],1)*$AG1257)+(INDEX(Model_Scenarios[GP Weight],1)*$AH1257)+(INDEX(Model_Scenarios[LTV Weight],1)*$AI1257))-(INDEX(Model_Scenarios[LTV Weight],1)*$AP1257)-(INDEX(Model_Scenarios[GP Weight],1)*($AS1257+$AV1257+$AY1257))</f>
        <v>2.073247769906966</v>
      </c>
      <c r="BA1257">
        <f>INDEX(Model_Assumptions[Values],9)*((INDEX(Model_Scenarios[GR Weight],2)*$AG1257)+(INDEX(Model_Scenarios[GP Weight],2)*$AH1257)+(INDEX(Model_Scenarios[LTV Weight],2)*$AI1257))-(INDEX(Model_Scenarios[LTV Weight],2)*$AP1257)-(INDEX(Model_Scenarios[GP Weight],2)*($AS1257+$AV1257+$AY1257))</f>
        <v>1.181865504717321</v>
      </c>
      <c r="BB1257">
        <f>INDEX(Model_Assumptions[Values],9)*((INDEX(Model_Scenarios[GR Weight],3)*$AG1257)+(INDEX(Model_Scenarios[GP Weight],3)*$AH1257)+(INDEX(Model_Scenarios[LTV Weight],3)*$AI1257))-(INDEX(Model_Scenarios[LTV Weight],3)*$AP1257)-(INDEX(Model_Scenarios[GP Weight],3)*($AS1257+$AV1257+$AY1257))</f>
        <v>-0.2322324702341021</v>
      </c>
      <c r="BC1257">
        <f>INDEX(Model_Assumptions[Values],9)*((INDEX(Model_Scenarios[GR Weight],4)*$AG1257)+(INDEX(Model_Scenarios[GP Weight],4)*$AH1257)+(INDEX(Model_Scenarios[LTV Weight],4)*$AI1257))-(INDEX(Model_Scenarios[LTV Weight],4)*$AP1257)-(INDEX(Model_Scenarios[GP Weight],4)*($AS1257+$AV1257+$AY1257))</f>
        <v>-0.54033077890191816</v>
      </c>
      <c r="BD1257">
        <f>INDEX(Model_Assumptions[Values],9)*((INDEX(Model_Scenarios[GR Weight],5)*$AG1257)+(INDEX(Model_Scenarios[GP Weight],5)*$AH1257)+(INDEX(Model_Scenarios[LTV Weight],5)*$AI1257))-(INDEX(Model_Scenarios[LTV Weight],5)*$AP1257)-(INDEX(Model_Scenarios[GP Weight],5)*($AS1257+$AV1257+$AY1257))</f>
        <v>-1.5528495376116691</v>
      </c>
    </row>
    <row r="1258" spans="1:56" x14ac:dyDescent="0.25">
      <c r="A1258">
        <v>1257</v>
      </c>
      <c r="B1258">
        <v>26</v>
      </c>
      <c r="C1258" s="3">
        <v>7</v>
      </c>
      <c r="D1258" s="4">
        <v>0.12</v>
      </c>
      <c r="E1258" t="str">
        <v>SKU-1032</v>
      </c>
      <c r="F1258" t="str">
        <v>Reduce</v>
      </c>
      <c r="G1258" t="str">
        <v>Full</v>
      </c>
      <c r="H1258">
        <v>223.89</v>
      </c>
      <c r="I1258">
        <v>74.989999999999995</v>
      </c>
      <c r="J1258">
        <v>18</v>
      </c>
      <c r="K1258">
        <v>4030.0199999999995</v>
      </c>
      <c r="L1258">
        <v>2680.2</v>
      </c>
      <c r="M1258">
        <v>0.6650587341998303</v>
      </c>
      <c r="N1258">
        <v>245.05998830009713</v>
      </c>
      <c r="O1258">
        <v>972.6398011016513</v>
      </c>
      <c r="P1258">
        <v>1047.6298011016513</v>
      </c>
      <c r="Q1258">
        <v>838.02615583978798</v>
      </c>
      <c r="R1258">
        <v>600.58541168518138</v>
      </c>
      <c r="S1258">
        <v>1</v>
      </c>
      <c r="T1258">
        <f t="shared" si="437"/>
        <v>226.43039859601166</v>
      </c>
      <c r="U1258">
        <f t="shared" si="438"/>
        <v>1.1346637170090983E-2</v>
      </c>
      <c r="V1258">
        <f>IF($F1258="Reduce", INDEX(Model_Assumptions[Values], 2), INDEX(Model_Assumptions[Values], 1))</f>
        <v>-0.8</v>
      </c>
      <c r="W1258">
        <f t="shared" si="439"/>
        <v>17.83660842475069</v>
      </c>
      <c r="X1258">
        <f t="shared" si="452"/>
        <v>4038.7503552172784</v>
      </c>
      <c r="Y1258">
        <f t="shared" si="440"/>
        <v>2701.1830894452241</v>
      </c>
      <c r="Z1258">
        <f t="shared" si="441"/>
        <v>8.7303552172788841</v>
      </c>
      <c r="AA1258">
        <f t="shared" si="442"/>
        <v>20.983089445224323</v>
      </c>
      <c r="AB1258">
        <f t="shared" si="453"/>
        <v>0.66881655261405848</v>
      </c>
      <c r="AC1258">
        <f t="shared" si="443"/>
        <v>3.7578184142281756E-3</v>
      </c>
      <c r="AD1258">
        <f t="shared" si="444"/>
        <v>3.7578184142281756E-3</v>
      </c>
      <c r="AE1258">
        <f t="shared" si="445"/>
        <v>0.12000000000000059</v>
      </c>
      <c r="AF1258">
        <f t="shared" si="454"/>
        <v>528.5151622829593</v>
      </c>
      <c r="AG1258">
        <f t="shared" si="446"/>
        <v>8.9759386849998634E-3</v>
      </c>
      <c r="AH1258">
        <f t="shared" si="447"/>
        <v>2.0029107059725899E-2</v>
      </c>
      <c r="AI1258">
        <f t="shared" si="455"/>
        <v>0.87999999999999945</v>
      </c>
      <c r="AJ1258">
        <f>MAX(0, $R1258 - $AA1258) * INDEX(Model_Assumptions[Values], 7)</f>
        <v>1159.2046444799141</v>
      </c>
      <c r="AK1258">
        <f>MAX(0, INDEX(Model_Assumptions[Values], 4) - $AD1258)</f>
        <v>4.6242181585771827E-2</v>
      </c>
      <c r="AL1258">
        <f>MAX(0, INDEX(Model_Assumptions[Values], 5) - $AC1258)</f>
        <v>1.6242181585771825E-2</v>
      </c>
      <c r="AM1258">
        <f>INDEX(Model_Assumptions[Values], 6) * MAX(0, INDEX(Model_Assumptions[Values], 3) - $AB1258)^2</f>
        <v>0</v>
      </c>
      <c r="AN1258">
        <f t="shared" si="448"/>
        <v>1045.0631062517225</v>
      </c>
      <c r="AO1258" cm="1">
        <f t="array" ref="AO1258">IFERROR(STDEV(IF($E$2:$E$2201=$E1258, $AJ$2:$AJ$2201)), 0)</f>
        <v>87.612233542011737</v>
      </c>
      <c r="AP1258">
        <f t="shared" si="456"/>
        <v>1.3028036566772216</v>
      </c>
      <c r="AQ1258">
        <f t="shared" si="449"/>
        <v>3.5386661732162289E-2</v>
      </c>
      <c r="AR1258" cm="1">
        <f t="array" ref="AR1258">IFERROR(STDEV(IF($E$2:$E$2201=$E1258, $AK$2:$AK$2201)), 0)</f>
        <v>8.4464667422034304E-3</v>
      </c>
      <c r="AS1258">
        <f t="shared" si="457"/>
        <v>1.2852143014272566</v>
      </c>
      <c r="AT1258">
        <f t="shared" si="450"/>
        <v>6.7797291065509148E-3</v>
      </c>
      <c r="AU1258" cm="1">
        <f t="array" ref="AU1258">IFERROR(STDEV(IF($E$2:$E$2201=$E1258, $AL$2:$AL$2201)), 0)</f>
        <v>6.7676931475359556E-3</v>
      </c>
      <c r="AV1258">
        <f t="shared" si="458"/>
        <v>1.3981798927550499</v>
      </c>
      <c r="AW1258">
        <f t="shared" si="451"/>
        <v>0</v>
      </c>
      <c r="AX1258" cm="1">
        <f t="array" ref="AX1258">IFERROR(STDEV(IF($E$2:$E$2201=$E1258, $AM$2:$AM$2201)), 0)</f>
        <v>0</v>
      </c>
      <c r="AY1258">
        <f t="shared" si="459"/>
        <v>1.3981798927550499</v>
      </c>
      <c r="AZ1258">
        <f>INDEX(Model_Assumptions[Values],9)*((INDEX(Model_Scenarios[GR Weight],1)*$AG1258)+(INDEX(Model_Scenarios[GP Weight],1)*$AH1258)+(INDEX(Model_Scenarios[LTV Weight],1)*$AI1258))-(INDEX(Model_Scenarios[LTV Weight],1)*$AP1258)-(INDEX(Model_Scenarios[GP Weight],1)*($AS1258+$AV1258+$AY1258))</f>
        <v>2.0841021888368476</v>
      </c>
      <c r="BA1258">
        <f>INDEX(Model_Assumptions[Values],9)*((INDEX(Model_Scenarios[GR Weight],2)*$AG1258)+(INDEX(Model_Scenarios[GP Weight],2)*$AH1258)+(INDEX(Model_Scenarios[LTV Weight],2)*$AI1258))-(INDEX(Model_Scenarios[LTV Weight],2)*$AP1258)-(INDEX(Model_Scenarios[GP Weight],2)*($AS1258+$AV1258+$AY1258))</f>
        <v>1.2236238668458088</v>
      </c>
      <c r="BB1258">
        <f>INDEX(Model_Assumptions[Values],9)*((INDEX(Model_Scenarios[GR Weight],3)*$AG1258)+(INDEX(Model_Scenarios[GP Weight],3)*$AH1258)+(INDEX(Model_Scenarios[LTV Weight],3)*$AI1258))-(INDEX(Model_Scenarios[LTV Weight],3)*$AP1258)-(INDEX(Model_Scenarios[GP Weight],3)*($AS1258+$AV1258+$AY1258))</f>
        <v>-0.14340153238819431</v>
      </c>
      <c r="BC1258">
        <f>INDEX(Model_Assumptions[Values],9)*((INDEX(Model_Scenarios[GR Weight],4)*$AG1258)+(INDEX(Model_Scenarios[GP Weight],4)*$AH1258)+(INDEX(Model_Scenarios[LTV Weight],4)*$AI1258))-(INDEX(Model_Scenarios[LTV Weight],4)*$AP1258)-(INDEX(Model_Scenarios[GP Weight],4)*($AS1258+$AV1258+$AY1258))</f>
        <v>-0.44863319737797192</v>
      </c>
      <c r="BD1258">
        <f>INDEX(Model_Assumptions[Values],9)*((INDEX(Model_Scenarios[GR Weight],5)*$AG1258)+(INDEX(Model_Scenarios[GP Weight],5)*$AH1258)+(INDEX(Model_Scenarios[LTV Weight],5)*$AI1258))-(INDEX(Model_Scenarios[LTV Weight],5)*$AP1258)-(INDEX(Model_Scenarios[GP Weight],5)*($AS1258+$AV1258+$AY1258))</f>
        <v>-1.4065106788856063</v>
      </c>
    </row>
    <row r="1259" spans="1:56" x14ac:dyDescent="0.25">
      <c r="A1259">
        <v>1258</v>
      </c>
      <c r="B1259">
        <v>26</v>
      </c>
      <c r="C1259" s="3">
        <v>8</v>
      </c>
      <c r="D1259" s="4">
        <v>0.14000000000000001</v>
      </c>
      <c r="E1259" t="str">
        <v>SKU-1032</v>
      </c>
      <c r="F1259" t="str">
        <v>Reduce</v>
      </c>
      <c r="G1259" t="str">
        <v>Full</v>
      </c>
      <c r="H1259">
        <v>223.89</v>
      </c>
      <c r="I1259">
        <v>74.989999999999995</v>
      </c>
      <c r="J1259">
        <v>18</v>
      </c>
      <c r="K1259">
        <v>4030.0199999999995</v>
      </c>
      <c r="L1259">
        <v>2680.2</v>
      </c>
      <c r="M1259">
        <v>0.6650587341998303</v>
      </c>
      <c r="N1259">
        <v>245.05998830009713</v>
      </c>
      <c r="O1259">
        <v>972.6398011016513</v>
      </c>
      <c r="P1259">
        <v>1047.6298011016513</v>
      </c>
      <c r="Q1259">
        <v>838.02615583978798</v>
      </c>
      <c r="R1259">
        <v>600.58541168518138</v>
      </c>
      <c r="S1259">
        <v>1</v>
      </c>
      <c r="T1259">
        <f t="shared" si="437"/>
        <v>226.85379836201358</v>
      </c>
      <c r="U1259">
        <f t="shared" si="438"/>
        <v>1.3237743365106041E-2</v>
      </c>
      <c r="V1259">
        <f>IF($F1259="Reduce", INDEX(Model_Assumptions[Values], 2), INDEX(Model_Assumptions[Values], 1))</f>
        <v>-0.8</v>
      </c>
      <c r="W1259">
        <f t="shared" si="439"/>
        <v>17.809376495542473</v>
      </c>
      <c r="X1259">
        <f t="shared" si="452"/>
        <v>4040.1247044729762</v>
      </c>
      <c r="Y1259">
        <f t="shared" si="440"/>
        <v>2704.5995610722462</v>
      </c>
      <c r="Z1259">
        <f t="shared" si="441"/>
        <v>10.104704472976664</v>
      </c>
      <c r="AA1259">
        <f t="shared" si="442"/>
        <v>24.399561072246343</v>
      </c>
      <c r="AB1259">
        <f t="shared" si="453"/>
        <v>0.66943467316191518</v>
      </c>
      <c r="AC1259">
        <f t="shared" si="443"/>
        <v>4.3759389620848799E-3</v>
      </c>
      <c r="AD1259">
        <f t="shared" si="444"/>
        <v>4.3759389620848799E-3</v>
      </c>
      <c r="AE1259">
        <f t="shared" si="445"/>
        <v>0.13999999999999957</v>
      </c>
      <c r="AF1259">
        <f t="shared" si="454"/>
        <v>516.50345404925622</v>
      </c>
      <c r="AG1259">
        <f t="shared" si="446"/>
        <v>1.0388948161006434E-2</v>
      </c>
      <c r="AH1259">
        <f t="shared" si="447"/>
        <v>2.3290251047257921E-2</v>
      </c>
      <c r="AI1259">
        <f t="shared" si="455"/>
        <v>0.86000000000000043</v>
      </c>
      <c r="AJ1259">
        <f>MAX(0, $R1259 - $AA1259) * INDEX(Model_Assumptions[Values], 7)</f>
        <v>1152.3717012258701</v>
      </c>
      <c r="AK1259">
        <f>MAX(0, INDEX(Model_Assumptions[Values], 4) - $AD1259)</f>
        <v>4.5624061037915123E-2</v>
      </c>
      <c r="AL1259">
        <f>MAX(0, INDEX(Model_Assumptions[Values], 5) - $AC1259)</f>
        <v>1.5624061037915121E-2</v>
      </c>
      <c r="AM1259">
        <f>INDEX(Model_Assumptions[Values], 6) * MAX(0, INDEX(Model_Assumptions[Values], 3) - $AB1259)^2</f>
        <v>0</v>
      </c>
      <c r="AN1259">
        <f t="shared" si="448"/>
        <v>1045.0631062517225</v>
      </c>
      <c r="AO1259" cm="1">
        <f t="array" ref="AO1259">IFERROR(STDEV(IF($E$2:$E$2201=$E1259, $AJ$2:$AJ$2201)), 0)</f>
        <v>87.612233542011737</v>
      </c>
      <c r="AP1259">
        <f t="shared" si="456"/>
        <v>1.2248129129442986</v>
      </c>
      <c r="AQ1259">
        <f t="shared" si="449"/>
        <v>3.5386661732162289E-2</v>
      </c>
      <c r="AR1259" cm="1">
        <f t="array" ref="AR1259">IFERROR(STDEV(IF($E$2:$E$2201=$E1259, $AK$2:$AK$2201)), 0)</f>
        <v>8.4464667422034304E-3</v>
      </c>
      <c r="AS1259">
        <f t="shared" si="457"/>
        <v>1.2120333410656634</v>
      </c>
      <c r="AT1259">
        <f t="shared" si="450"/>
        <v>6.7797291065509148E-3</v>
      </c>
      <c r="AU1259" cm="1">
        <f t="array" ref="AU1259">IFERROR(STDEV(IF($E$2:$E$2201=$E1259, $AL$2:$AL$2201)), 0)</f>
        <v>6.7676931475359556E-3</v>
      </c>
      <c r="AV1259">
        <f t="shared" si="458"/>
        <v>1.3068458836057499</v>
      </c>
      <c r="AW1259">
        <f t="shared" si="451"/>
        <v>0</v>
      </c>
      <c r="AX1259" cm="1">
        <f t="array" ref="AX1259">IFERROR(STDEV(IF($E$2:$E$2201=$E1259, $AM$2:$AM$2201)), 0)</f>
        <v>0</v>
      </c>
      <c r="AY1259">
        <f t="shared" si="459"/>
        <v>1.3068458836057499</v>
      </c>
      <c r="AZ1259">
        <f>INDEX(Model_Assumptions[Values],9)*((INDEX(Model_Scenarios[GR Weight],1)*$AG1259)+(INDEX(Model_Scenarios[GP Weight],1)*$AH1259)+(INDEX(Model_Scenarios[LTV Weight],1)*$AI1259))-(INDEX(Model_Scenarios[LTV Weight],1)*$AP1259)-(INDEX(Model_Scenarios[GP Weight],1)*($AS1259+$AV1259+$AY1259))</f>
        <v>2.0944167584209787</v>
      </c>
      <c r="BA1259">
        <f>INDEX(Model_Assumptions[Values],9)*((INDEX(Model_Scenarios[GR Weight],2)*$AG1259)+(INDEX(Model_Scenarios[GP Weight],2)*$AH1259)+(INDEX(Model_Scenarios[LTV Weight],2)*$AI1259))-(INDEX(Model_Scenarios[LTV Weight],2)*$AP1259)-(INDEX(Model_Scenarios[GP Weight],2)*($AS1259+$AV1259+$AY1259))</f>
        <v>1.2648085470987871</v>
      </c>
      <c r="BB1259">
        <f>INDEX(Model_Assumptions[Values],9)*((INDEX(Model_Scenarios[GR Weight],3)*$AG1259)+(INDEX(Model_Scenarios[GP Weight],3)*$AH1259)+(INDEX(Model_Scenarios[LTV Weight],3)*$AI1259))-(INDEX(Model_Scenarios[LTV Weight],3)*$AP1259)-(INDEX(Model_Scenarios[GP Weight],3)*($AS1259+$AV1259+$AY1259))</f>
        <v>-5.5184828540766118E-2</v>
      </c>
      <c r="BC1259">
        <f>INDEX(Model_Assumptions[Values],9)*((INDEX(Model_Scenarios[GR Weight],4)*$AG1259)+(INDEX(Model_Scenarios[GP Weight],4)*$AH1259)+(INDEX(Model_Scenarios[LTV Weight],4)*$AI1259))-(INDEX(Model_Scenarios[LTV Weight],4)*$AP1259)-(INDEX(Model_Scenarios[GP Weight],4)*($AS1259+$AV1259+$AY1259))</f>
        <v>-0.35750906316583342</v>
      </c>
      <c r="BD1259">
        <f>INDEX(Model_Assumptions[Values],9)*((INDEX(Model_Scenarios[GR Weight],5)*$AG1259)+(INDEX(Model_Scenarios[GP Weight],5)*$AH1259)+(INDEX(Model_Scenarios[LTV Weight],5)*$AI1259))-(INDEX(Model_Scenarios[LTV Weight],5)*$AP1259)-(INDEX(Model_Scenarios[GP Weight],5)*($AS1259+$AV1259+$AY1259))</f>
        <v>-1.2609148992475481</v>
      </c>
    </row>
    <row r="1260" spans="1:56" x14ac:dyDescent="0.25">
      <c r="A1260">
        <v>1259</v>
      </c>
      <c r="B1260">
        <v>26</v>
      </c>
      <c r="C1260" s="3">
        <v>9</v>
      </c>
      <c r="D1260" s="4">
        <v>0.16</v>
      </c>
      <c r="E1260" t="str">
        <v>SKU-1032</v>
      </c>
      <c r="F1260" t="str">
        <v>Reduce</v>
      </c>
      <c r="G1260" t="str">
        <v>Full</v>
      </c>
      <c r="H1260">
        <v>223.89</v>
      </c>
      <c r="I1260">
        <v>74.989999999999995</v>
      </c>
      <c r="J1260">
        <v>18</v>
      </c>
      <c r="K1260">
        <v>4030.0199999999995</v>
      </c>
      <c r="L1260">
        <v>2680.2</v>
      </c>
      <c r="M1260">
        <v>0.6650587341998303</v>
      </c>
      <c r="N1260">
        <v>245.05998830009713</v>
      </c>
      <c r="O1260">
        <v>972.6398011016513</v>
      </c>
      <c r="P1260">
        <v>1047.6298011016513</v>
      </c>
      <c r="Q1260">
        <v>838.02615583978798</v>
      </c>
      <c r="R1260">
        <v>600.58541168518138</v>
      </c>
      <c r="S1260">
        <v>1</v>
      </c>
      <c r="T1260">
        <f t="shared" si="437"/>
        <v>227.27719812801553</v>
      </c>
      <c r="U1260">
        <f t="shared" si="438"/>
        <v>1.5128849560121225E-2</v>
      </c>
      <c r="V1260">
        <f>IF($F1260="Reduce", INDEX(Model_Assumptions[Values], 2), INDEX(Model_Assumptions[Values], 1))</f>
        <v>-0.8</v>
      </c>
      <c r="W1260">
        <f t="shared" si="439"/>
        <v>17.782144566334253</v>
      </c>
      <c r="X1260">
        <f t="shared" si="452"/>
        <v>4041.4759937437648</v>
      </c>
      <c r="Y1260">
        <f t="shared" si="440"/>
        <v>2707.992972714359</v>
      </c>
      <c r="Z1260">
        <f t="shared" si="441"/>
        <v>11.455993743765248</v>
      </c>
      <c r="AA1260">
        <f t="shared" si="442"/>
        <v>27.792972714359166</v>
      </c>
      <c r="AB1260">
        <f t="shared" si="453"/>
        <v>0.67005049068863765</v>
      </c>
      <c r="AC1260">
        <f t="shared" si="443"/>
        <v>4.9917564888073418E-3</v>
      </c>
      <c r="AD1260">
        <f t="shared" si="444"/>
        <v>4.9917564888073418E-3</v>
      </c>
      <c r="AE1260">
        <f t="shared" si="445"/>
        <v>0.15999999999999989</v>
      </c>
      <c r="AF1260">
        <f t="shared" si="454"/>
        <v>504.49174581555241</v>
      </c>
      <c r="AG1260">
        <f t="shared" si="446"/>
        <v>1.1778248978491035E-2</v>
      </c>
      <c r="AH1260">
        <f t="shared" si="447"/>
        <v>2.6529383456954964E-2</v>
      </c>
      <c r="AI1260">
        <f t="shared" si="455"/>
        <v>0.84000000000000008</v>
      </c>
      <c r="AJ1260">
        <f>MAX(0, $R1260 - $AA1260) * INDEX(Model_Assumptions[Values], 7)</f>
        <v>1145.5848779416444</v>
      </c>
      <c r="AK1260">
        <f>MAX(0, INDEX(Model_Assumptions[Values], 4) - $AD1260)</f>
        <v>4.5008243511192661E-2</v>
      </c>
      <c r="AL1260">
        <f>MAX(0, INDEX(Model_Assumptions[Values], 5) - $AC1260)</f>
        <v>1.5008243511192659E-2</v>
      </c>
      <c r="AM1260">
        <f>INDEX(Model_Assumptions[Values], 6) * MAX(0, INDEX(Model_Assumptions[Values], 3) - $AB1260)^2</f>
        <v>0</v>
      </c>
      <c r="AN1260">
        <f t="shared" si="448"/>
        <v>1045.0631062517225</v>
      </c>
      <c r="AO1260" cm="1">
        <f t="array" ref="AO1260">IFERROR(STDEV(IF($E$2:$E$2201=$E1260, $AJ$2:$AJ$2201)), 0)</f>
        <v>87.612233542011737</v>
      </c>
      <c r="AP1260">
        <f t="shared" si="456"/>
        <v>1.1473485793707088</v>
      </c>
      <c r="AQ1260">
        <f t="shared" si="449"/>
        <v>3.5386661732162289E-2</v>
      </c>
      <c r="AR1260" cm="1">
        <f t="array" ref="AR1260">IFERROR(STDEV(IF($E$2:$E$2201=$E1260, $AK$2:$AK$2201)), 0)</f>
        <v>8.4464667422034304E-3</v>
      </c>
      <c r="AS1260">
        <f t="shared" si="457"/>
        <v>1.1391250415934733</v>
      </c>
      <c r="AT1260">
        <f t="shared" si="450"/>
        <v>6.7797291065509148E-3</v>
      </c>
      <c r="AU1260" cm="1">
        <f t="array" ref="AU1260">IFERROR(STDEV(IF($E$2:$E$2201=$E1260, $AL$2:$AL$2201)), 0)</f>
        <v>6.7676931475359556E-3</v>
      </c>
      <c r="AV1260">
        <f t="shared" si="458"/>
        <v>1.2158521707854997</v>
      </c>
      <c r="AW1260">
        <f t="shared" si="451"/>
        <v>0</v>
      </c>
      <c r="AX1260" cm="1">
        <f t="array" ref="AX1260">IFERROR(STDEV(IF($E$2:$E$2201=$E1260, $AM$2:$AM$2201)), 0)</f>
        <v>0</v>
      </c>
      <c r="AY1260">
        <f t="shared" si="459"/>
        <v>1.2158521707854997</v>
      </c>
      <c r="AZ1260">
        <f>INDEX(Model_Assumptions[Values],9)*((INDEX(Model_Scenarios[GR Weight],1)*$AG1260)+(INDEX(Model_Scenarios[GP Weight],1)*$AH1260)+(INDEX(Model_Scenarios[LTV Weight],1)*$AI1260))-(INDEX(Model_Scenarios[LTV Weight],1)*$AP1260)-(INDEX(Model_Scenarios[GP Weight],1)*($AS1260+$AV1260+$AY1260))</f>
        <v>2.1041920144047093</v>
      </c>
      <c r="BA1260">
        <f>INDEX(Model_Assumptions[Values],9)*((INDEX(Model_Scenarios[GR Weight],2)*$AG1260)+(INDEX(Model_Scenarios[GP Weight],2)*$AH1260)+(INDEX(Model_Scenarios[LTV Weight],2)*$AI1260))-(INDEX(Model_Scenarios[LTV Weight],2)*$AP1260)-(INDEX(Model_Scenarios[GP Weight],2)*($AS1260+$AV1260+$AY1260))</f>
        <v>1.305420616966968</v>
      </c>
      <c r="BB1260">
        <f>INDEX(Model_Assumptions[Values],9)*((INDEX(Model_Scenarios[GR Weight],3)*$AG1260)+(INDEX(Model_Scenarios[GP Weight],3)*$AH1260)+(INDEX(Model_Scenarios[LTV Weight],3)*$AI1260))-(INDEX(Model_Scenarios[LTV Weight],3)*$AP1260)-(INDEX(Model_Scenarios[GP Weight],3)*($AS1260+$AV1260+$AY1260))</f>
        <v>3.2419516416936522E-2</v>
      </c>
      <c r="BC1260">
        <f>INDEX(Model_Assumptions[Values],9)*((INDEX(Model_Scenarios[GR Weight],4)*$AG1260)+(INDEX(Model_Scenarios[GP Weight],4)*$AH1260)+(INDEX(Model_Scenarios[LTV Weight],4)*$AI1260))-(INDEX(Model_Scenarios[LTV Weight],4)*$AP1260)-(INDEX(Model_Scenarios[GP Weight],4)*($AS1260+$AV1260+$AY1260))</f>
        <v>-0.26695650115674729</v>
      </c>
      <c r="BD1260">
        <f>INDEX(Model_Assumptions[Values],9)*((INDEX(Model_Scenarios[GR Weight],5)*$AG1260)+(INDEX(Model_Scenarios[GP Weight],5)*$AH1260)+(INDEX(Model_Scenarios[LTV Weight],5)*$AI1260))-(INDEX(Model_Scenarios[LTV Weight],5)*$AP1260)-(INDEX(Model_Scenarios[GP Weight],5)*($AS1260+$AV1260+$AY1260))</f>
        <v>-1.1160592520980199</v>
      </c>
    </row>
    <row r="1261" spans="1:56" x14ac:dyDescent="0.25">
      <c r="A1261">
        <v>1260</v>
      </c>
      <c r="B1261">
        <v>26</v>
      </c>
      <c r="C1261" s="3">
        <v>10</v>
      </c>
      <c r="D1261" s="4">
        <v>0.18</v>
      </c>
      <c r="E1261" t="str">
        <v>SKU-1032</v>
      </c>
      <c r="F1261" t="str">
        <v>Reduce</v>
      </c>
      <c r="G1261" t="str">
        <v>Full</v>
      </c>
      <c r="H1261">
        <v>223.89</v>
      </c>
      <c r="I1261">
        <v>74.989999999999995</v>
      </c>
      <c r="J1261">
        <v>18</v>
      </c>
      <c r="K1261">
        <v>4030.0199999999995</v>
      </c>
      <c r="L1261">
        <v>2680.2</v>
      </c>
      <c r="M1261">
        <v>0.6650587341998303</v>
      </c>
      <c r="N1261">
        <v>245.05998830009713</v>
      </c>
      <c r="O1261">
        <v>972.6398011016513</v>
      </c>
      <c r="P1261">
        <v>1047.6298011016513</v>
      </c>
      <c r="Q1261">
        <v>838.02615583978798</v>
      </c>
      <c r="R1261">
        <v>600.58541168518138</v>
      </c>
      <c r="S1261">
        <v>1</v>
      </c>
      <c r="T1261">
        <f t="shared" si="437"/>
        <v>227.70059789401748</v>
      </c>
      <c r="U1261">
        <f t="shared" si="438"/>
        <v>1.7019955755136412E-2</v>
      </c>
      <c r="V1261">
        <f>IF($F1261="Reduce", INDEX(Model_Assumptions[Values], 2), INDEX(Model_Assumptions[Values], 1))</f>
        <v>-0.8</v>
      </c>
      <c r="W1261">
        <f t="shared" si="439"/>
        <v>17.754912637126036</v>
      </c>
      <c r="X1261">
        <f t="shared" si="452"/>
        <v>4042.8042230296451</v>
      </c>
      <c r="Y1261">
        <f t="shared" si="440"/>
        <v>2711.363324371564</v>
      </c>
      <c r="Z1261">
        <f t="shared" si="441"/>
        <v>12.784223029645545</v>
      </c>
      <c r="AA1261">
        <f t="shared" si="442"/>
        <v>31.163324371564158</v>
      </c>
      <c r="AB1261">
        <f t="shared" si="453"/>
        <v>0.67066401804134113</v>
      </c>
      <c r="AC1261">
        <f t="shared" si="443"/>
        <v>5.6052838415108219E-3</v>
      </c>
      <c r="AD1261">
        <f t="shared" si="444"/>
        <v>5.6052838415108219E-3</v>
      </c>
      <c r="AE1261">
        <f t="shared" si="445"/>
        <v>0.18000000000000022</v>
      </c>
      <c r="AF1261">
        <f t="shared" si="454"/>
        <v>492.48003758184865</v>
      </c>
      <c r="AG1261">
        <f t="shared" si="446"/>
        <v>1.3143841137454601E-2</v>
      </c>
      <c r="AH1261">
        <f t="shared" si="447"/>
        <v>2.9746504288818323E-2</v>
      </c>
      <c r="AI1261">
        <f t="shared" si="455"/>
        <v>0.81999999999999984</v>
      </c>
      <c r="AJ1261">
        <f>MAX(0, $R1261 - $AA1261) * INDEX(Model_Assumptions[Values], 7)</f>
        <v>1138.8441746272345</v>
      </c>
      <c r="AK1261">
        <f>MAX(0, INDEX(Model_Assumptions[Values], 4) - $AD1261)</f>
        <v>4.4394716158489181E-2</v>
      </c>
      <c r="AL1261">
        <f>MAX(0, INDEX(Model_Assumptions[Values], 5) - $AC1261)</f>
        <v>1.4394716158489178E-2</v>
      </c>
      <c r="AM1261">
        <f>INDEX(Model_Assumptions[Values], 6) * MAX(0, INDEX(Model_Assumptions[Values], 3) - $AB1261)^2</f>
        <v>0</v>
      </c>
      <c r="AN1261">
        <f t="shared" si="448"/>
        <v>1045.0631062517225</v>
      </c>
      <c r="AO1261" cm="1">
        <f t="array" ref="AO1261">IFERROR(STDEV(IF($E$2:$E$2201=$E1261, $AJ$2:$AJ$2201)), 0)</f>
        <v>87.612233542011737</v>
      </c>
      <c r="AP1261">
        <f t="shared" si="456"/>
        <v>1.0704106559564213</v>
      </c>
      <c r="AQ1261">
        <f t="shared" si="449"/>
        <v>3.5386661732162289E-2</v>
      </c>
      <c r="AR1261" cm="1">
        <f t="array" ref="AR1261">IFERROR(STDEV(IF($E$2:$E$2201=$E1261, $AK$2:$AK$2201)), 0)</f>
        <v>8.4464667422034304E-3</v>
      </c>
      <c r="AS1261">
        <f t="shared" si="457"/>
        <v>1.066487882006028</v>
      </c>
      <c r="AT1261">
        <f t="shared" si="450"/>
        <v>6.7797291065509148E-3</v>
      </c>
      <c r="AU1261" cm="1">
        <f t="array" ref="AU1261">IFERROR(STDEV(IF($E$2:$E$2201=$E1261, $AL$2:$AL$2201)), 0)</f>
        <v>6.7676931475359556E-3</v>
      </c>
      <c r="AV1261">
        <f t="shared" si="458"/>
        <v>1.1251968559938033</v>
      </c>
      <c r="AW1261">
        <f t="shared" si="451"/>
        <v>0</v>
      </c>
      <c r="AX1261" cm="1">
        <f t="array" ref="AX1261">IFERROR(STDEV(IF($E$2:$E$2201=$E1261, $AM$2:$AM$2201)), 0)</f>
        <v>0</v>
      </c>
      <c r="AY1261">
        <f t="shared" si="459"/>
        <v>1.1251968559938033</v>
      </c>
      <c r="AZ1261">
        <f>INDEX(Model_Assumptions[Values],9)*((INDEX(Model_Scenarios[GR Weight],1)*$AG1261)+(INDEX(Model_Scenarios[GP Weight],1)*$AH1261)+(INDEX(Model_Scenarios[LTV Weight],1)*$AI1261))-(INDEX(Model_Scenarios[LTV Weight],1)*$AP1261)-(INDEX(Model_Scenarios[GP Weight],1)*($AS1261+$AV1261+$AY1261))</f>
        <v>2.1134284885486352</v>
      </c>
      <c r="BA1261">
        <f>INDEX(Model_Assumptions[Values],9)*((INDEX(Model_Scenarios[GR Weight],2)*$AG1261)+(INDEX(Model_Scenarios[GP Weight],2)*$AH1261)+(INDEX(Model_Scenarios[LTV Weight],2)*$AI1261))-(INDEX(Model_Scenarios[LTV Weight],2)*$AP1261)-(INDEX(Model_Scenarios[GP Weight],2)*($AS1261+$AV1261+$AY1261))</f>
        <v>1.345461139971508</v>
      </c>
      <c r="BB1261">
        <f>INDEX(Model_Assumptions[Values],9)*((INDEX(Model_Scenarios[GR Weight],3)*$AG1261)+(INDEX(Model_Scenarios[GP Weight],3)*$AH1261)+(INDEX(Model_Scenarios[LTV Weight],3)*$AI1261))-(INDEX(Model_Scenarios[LTV Weight],3)*$AP1261)-(INDEX(Model_Scenarios[GP Weight],3)*($AS1261+$AV1261+$AY1261))</f>
        <v>0.11941336364690947</v>
      </c>
      <c r="BC1261">
        <f>INDEX(Model_Assumptions[Values],9)*((INDEX(Model_Scenarios[GR Weight],4)*$AG1261)+(INDEX(Model_Scenarios[GP Weight],4)*$AH1261)+(INDEX(Model_Scenarios[LTV Weight],4)*$AI1261))-(INDEX(Model_Scenarios[LTV Weight],4)*$AP1261)-(INDEX(Model_Scenarios[GP Weight],4)*($AS1261+$AV1261+$AY1261))</f>
        <v>-0.17697365018872113</v>
      </c>
      <c r="BD1261">
        <f>INDEX(Model_Assumptions[Values],9)*((INDEX(Model_Scenarios[GR Weight],5)*$AG1261)+(INDEX(Model_Scenarios[GP Weight],5)*$AH1261)+(INDEX(Model_Scenarios[LTV Weight],5)*$AI1261))-(INDEX(Model_Scenarios[LTV Weight],5)*$AP1261)-(INDEX(Model_Scenarios[GP Weight],5)*($AS1261+$AV1261+$AY1261))</f>
        <v>-0.97194081275389976</v>
      </c>
    </row>
    <row r="1262" spans="1:56" x14ac:dyDescent="0.25">
      <c r="A1262">
        <v>1261</v>
      </c>
      <c r="B1262">
        <v>26</v>
      </c>
      <c r="C1262" s="3">
        <v>11</v>
      </c>
      <c r="D1262" s="4">
        <v>0.2</v>
      </c>
      <c r="E1262" t="str">
        <v>SKU-1032</v>
      </c>
      <c r="F1262" t="str">
        <v>Reduce</v>
      </c>
      <c r="G1262" t="str">
        <v>Full</v>
      </c>
      <c r="H1262">
        <v>223.89</v>
      </c>
      <c r="I1262">
        <v>74.989999999999995</v>
      </c>
      <c r="J1262">
        <v>18</v>
      </c>
      <c r="K1262">
        <v>4030.0199999999995</v>
      </c>
      <c r="L1262">
        <v>2680.2</v>
      </c>
      <c r="M1262">
        <v>0.6650587341998303</v>
      </c>
      <c r="N1262">
        <v>245.05998830009713</v>
      </c>
      <c r="O1262">
        <v>972.6398011016513</v>
      </c>
      <c r="P1262">
        <v>1047.6298011016513</v>
      </c>
      <c r="Q1262">
        <v>838.02615583978798</v>
      </c>
      <c r="R1262">
        <v>600.58541168518138</v>
      </c>
      <c r="S1262">
        <v>1</v>
      </c>
      <c r="T1262">
        <f t="shared" si="437"/>
        <v>228.12399766001943</v>
      </c>
      <c r="U1262">
        <f t="shared" si="438"/>
        <v>1.8911061950151596E-2</v>
      </c>
      <c r="V1262">
        <f>IF($F1262="Reduce", INDEX(Model_Assumptions[Values], 2), INDEX(Model_Assumptions[Values], 1))</f>
        <v>-0.8</v>
      </c>
      <c r="W1262">
        <f t="shared" si="439"/>
        <v>17.727680707917816</v>
      </c>
      <c r="X1262">
        <f t="shared" si="452"/>
        <v>4044.1093923306153</v>
      </c>
      <c r="Y1262">
        <f t="shared" si="440"/>
        <v>2714.7106160438584</v>
      </c>
      <c r="Z1262">
        <f t="shared" si="441"/>
        <v>14.089392330615738</v>
      </c>
      <c r="AA1262">
        <f t="shared" si="442"/>
        <v>34.51061604385859</v>
      </c>
      <c r="AB1262">
        <f t="shared" si="453"/>
        <v>0.67127526797176329</v>
      </c>
      <c r="AC1262">
        <f t="shared" si="443"/>
        <v>6.2165337719329861E-3</v>
      </c>
      <c r="AD1262">
        <f t="shared" si="444"/>
        <v>6.2165337719329861E-3</v>
      </c>
      <c r="AE1262">
        <f t="shared" si="445"/>
        <v>0.20000000000000054</v>
      </c>
      <c r="AF1262">
        <f t="shared" si="454"/>
        <v>480.46832934814478</v>
      </c>
      <c r="AG1262">
        <f t="shared" si="446"/>
        <v>1.4485724637895263E-2</v>
      </c>
      <c r="AH1262">
        <f t="shared" si="447"/>
        <v>3.2941613542845402E-2</v>
      </c>
      <c r="AI1262">
        <f t="shared" si="455"/>
        <v>0.79999999999999949</v>
      </c>
      <c r="AJ1262">
        <f>MAX(0, $R1262 - $AA1262) * INDEX(Model_Assumptions[Values], 7)</f>
        <v>1132.1495912826456</v>
      </c>
      <c r="AK1262">
        <f>MAX(0, INDEX(Model_Assumptions[Values], 4) - $AD1262)</f>
        <v>4.3783466228067017E-2</v>
      </c>
      <c r="AL1262">
        <f>MAX(0, INDEX(Model_Assumptions[Values], 5) - $AC1262)</f>
        <v>1.3783466228067014E-2</v>
      </c>
      <c r="AM1262">
        <f>INDEX(Model_Assumptions[Values], 6) * MAX(0, INDEX(Model_Assumptions[Values], 3) - $AB1262)^2</f>
        <v>0</v>
      </c>
      <c r="AN1262">
        <f t="shared" si="448"/>
        <v>1045.0631062517225</v>
      </c>
      <c r="AO1262" cm="1">
        <f t="array" ref="AO1262">IFERROR(STDEV(IF($E$2:$E$2201=$E1262, $AJ$2:$AJ$2201)), 0)</f>
        <v>87.612233542011737</v>
      </c>
      <c r="AP1262">
        <f t="shared" si="456"/>
        <v>0.99399914270149792</v>
      </c>
      <c r="AQ1262">
        <f t="shared" si="449"/>
        <v>3.5386661732162289E-2</v>
      </c>
      <c r="AR1262" cm="1">
        <f t="array" ref="AR1262">IFERROR(STDEV(IF($E$2:$E$2201=$E1262, $AK$2:$AK$2201)), 0)</f>
        <v>8.4464667422034304E-3</v>
      </c>
      <c r="AS1262">
        <f t="shared" si="457"/>
        <v>0.99412035259068021</v>
      </c>
      <c r="AT1262">
        <f t="shared" si="450"/>
        <v>6.7797291065509148E-3</v>
      </c>
      <c r="AU1262" cm="1">
        <f t="array" ref="AU1262">IFERROR(STDEV(IF($E$2:$E$2201=$E1262, $AL$2:$AL$2201)), 0)</f>
        <v>6.7676931475359556E-3</v>
      </c>
      <c r="AV1262">
        <f t="shared" si="458"/>
        <v>1.034878055023237</v>
      </c>
      <c r="AW1262">
        <f t="shared" si="451"/>
        <v>0</v>
      </c>
      <c r="AX1262" cm="1">
        <f t="array" ref="AX1262">IFERROR(STDEV(IF($E$2:$E$2201=$E1262, $AM$2:$AM$2201)), 0)</f>
        <v>0</v>
      </c>
      <c r="AY1262">
        <f t="shared" si="459"/>
        <v>1.034878055023237</v>
      </c>
      <c r="AZ1262">
        <f>INDEX(Model_Assumptions[Values],9)*((INDEX(Model_Scenarios[GR Weight],1)*$AG1262)+(INDEX(Model_Scenarios[GP Weight],1)*$AH1262)+(INDEX(Model_Scenarios[LTV Weight],1)*$AI1262))-(INDEX(Model_Scenarios[LTV Weight],1)*$AP1262)-(INDEX(Model_Scenarios[GP Weight],1)*($AS1262+$AV1262+$AY1262))</f>
        <v>2.1221267086654549</v>
      </c>
      <c r="BA1262">
        <f>INDEX(Model_Assumptions[Values],9)*((INDEX(Model_Scenarios[GR Weight],2)*$AG1262)+(INDEX(Model_Scenarios[GP Weight],2)*$AH1262)+(INDEX(Model_Scenarios[LTV Weight],2)*$AI1262))-(INDEX(Model_Scenarios[LTV Weight],2)*$AP1262)-(INDEX(Model_Scenarios[GP Weight],2)*($AS1262+$AV1262+$AY1262))</f>
        <v>1.3849311717378612</v>
      </c>
      <c r="BB1262">
        <f>INDEX(Model_Assumptions[Values],9)*((INDEX(Model_Scenarios[GR Weight],3)*$AG1262)+(INDEX(Model_Scenarios[GP Weight],3)*$AH1262)+(INDEX(Model_Scenarios[LTV Weight],3)*$AI1262))-(INDEX(Model_Scenarios[LTV Weight],3)*$AP1262)-(INDEX(Model_Scenarios[GP Weight],3)*($AS1262+$AV1262+$AY1262))</f>
        <v>0.2057985604937449</v>
      </c>
      <c r="BC1262">
        <f>INDEX(Model_Assumptions[Values],9)*((INDEX(Model_Scenarios[GR Weight],4)*$AG1262)+(INDEX(Model_Scenarios[GP Weight],4)*$AH1262)+(INDEX(Model_Scenarios[LTV Weight],4)*$AI1262))-(INDEX(Model_Scenarios[LTV Weight],4)*$AP1262)-(INDEX(Model_Scenarios[GP Weight],4)*($AS1262+$AV1262+$AY1262))</f>
        <v>-8.755866291715797E-2</v>
      </c>
      <c r="BD1262">
        <f>INDEX(Model_Assumptions[Values],9)*((INDEX(Model_Scenarios[GR Weight],5)*$AG1262)+(INDEX(Model_Scenarios[GP Weight],5)*$AH1262)+(INDEX(Model_Scenarios[LTV Weight],5)*$AI1262))-(INDEX(Model_Scenarios[LTV Weight],5)*$AP1262)-(INDEX(Model_Scenarios[GP Weight],5)*($AS1262+$AV1262+$AY1262))</f>
        <v>-0.82855667824509005</v>
      </c>
    </row>
    <row r="1263" spans="1:56" x14ac:dyDescent="0.25">
      <c r="A1263">
        <v>1262</v>
      </c>
      <c r="B1263">
        <v>26</v>
      </c>
      <c r="C1263" s="3">
        <v>12</v>
      </c>
      <c r="D1263" s="4">
        <v>0.22</v>
      </c>
      <c r="E1263" t="str">
        <v>SKU-1032</v>
      </c>
      <c r="F1263" t="str">
        <v>Reduce</v>
      </c>
      <c r="G1263" t="str">
        <v>Full</v>
      </c>
      <c r="H1263">
        <v>223.89</v>
      </c>
      <c r="I1263">
        <v>74.989999999999995</v>
      </c>
      <c r="J1263">
        <v>18</v>
      </c>
      <c r="K1263">
        <v>4030.0199999999995</v>
      </c>
      <c r="L1263">
        <v>2680.2</v>
      </c>
      <c r="M1263">
        <v>0.6650587341998303</v>
      </c>
      <c r="N1263">
        <v>245.05998830009713</v>
      </c>
      <c r="O1263">
        <v>972.6398011016513</v>
      </c>
      <c r="P1263">
        <v>1047.6298011016513</v>
      </c>
      <c r="Q1263">
        <v>838.02615583978798</v>
      </c>
      <c r="R1263">
        <v>600.58541168518138</v>
      </c>
      <c r="S1263">
        <v>1</v>
      </c>
      <c r="T1263">
        <f t="shared" si="437"/>
        <v>228.54739742602135</v>
      </c>
      <c r="U1263">
        <f t="shared" si="438"/>
        <v>2.0802168145166652E-2</v>
      </c>
      <c r="V1263">
        <f>IF($F1263="Reduce", INDEX(Model_Assumptions[Values], 2), INDEX(Model_Assumptions[Values], 1))</f>
        <v>-0.8</v>
      </c>
      <c r="W1263">
        <f t="shared" si="439"/>
        <v>17.7004487787096</v>
      </c>
      <c r="X1263">
        <f t="shared" si="452"/>
        <v>4045.3915016466772</v>
      </c>
      <c r="Y1263">
        <f t="shared" si="440"/>
        <v>2718.0348477312446</v>
      </c>
      <c r="Z1263">
        <f t="shared" si="441"/>
        <v>15.371501646677643</v>
      </c>
      <c r="AA1263">
        <f t="shared" si="442"/>
        <v>37.834847731244736</v>
      </c>
      <c r="AB1263">
        <f t="shared" si="453"/>
        <v>0.67188425313714828</v>
      </c>
      <c r="AC1263">
        <f t="shared" si="443"/>
        <v>6.8255189373179759E-3</v>
      </c>
      <c r="AD1263">
        <f t="shared" si="444"/>
        <v>6.8255189373179759E-3</v>
      </c>
      <c r="AE1263">
        <f t="shared" si="445"/>
        <v>0.21999999999999953</v>
      </c>
      <c r="AF1263">
        <f t="shared" si="454"/>
        <v>468.45662111444176</v>
      </c>
      <c r="AG1263">
        <f t="shared" si="446"/>
        <v>1.5803899479814889E-2</v>
      </c>
      <c r="AH1263">
        <f t="shared" si="447"/>
        <v>3.6114711219038365E-2</v>
      </c>
      <c r="AI1263">
        <f t="shared" si="455"/>
        <v>0.78000000000000047</v>
      </c>
      <c r="AJ1263">
        <f>MAX(0, $R1263 - $AA1263) * INDEX(Model_Assumptions[Values], 7)</f>
        <v>1125.5011279078733</v>
      </c>
      <c r="AK1263">
        <f>MAX(0, INDEX(Model_Assumptions[Values], 4) - $AD1263)</f>
        <v>4.3174481062682027E-2</v>
      </c>
      <c r="AL1263">
        <f>MAX(0, INDEX(Model_Assumptions[Values], 5) - $AC1263)</f>
        <v>1.3174481062682025E-2</v>
      </c>
      <c r="AM1263">
        <f>INDEX(Model_Assumptions[Values], 6) * MAX(0, INDEX(Model_Assumptions[Values], 3) - $AB1263)^2</f>
        <v>0</v>
      </c>
      <c r="AN1263">
        <f t="shared" si="448"/>
        <v>1045.0631062517225</v>
      </c>
      <c r="AO1263" cm="1">
        <f t="array" ref="AO1263">IFERROR(STDEV(IF($E$2:$E$2201=$E1263, $AJ$2:$AJ$2201)), 0)</f>
        <v>87.612233542011737</v>
      </c>
      <c r="AP1263">
        <f t="shared" si="456"/>
        <v>0.91811403960588711</v>
      </c>
      <c r="AQ1263">
        <f t="shared" si="449"/>
        <v>3.5386661732162289E-2</v>
      </c>
      <c r="AR1263" cm="1">
        <f t="array" ref="AR1263">IFERROR(STDEV(IF($E$2:$E$2201=$E1263, $AK$2:$AK$2201)), 0)</f>
        <v>8.4464667422034304E-3</v>
      </c>
      <c r="AS1263">
        <f t="shared" si="457"/>
        <v>0.92202095482212587</v>
      </c>
      <c r="AT1263">
        <f t="shared" si="450"/>
        <v>6.7797291065509148E-3</v>
      </c>
      <c r="AU1263" cm="1">
        <f t="array" ref="AU1263">IFERROR(STDEV(IF($E$2:$E$2201=$E1263, $AL$2:$AL$2201)), 0)</f>
        <v>6.7676931475359556E-3</v>
      </c>
      <c r="AV1263">
        <f t="shared" si="458"/>
        <v>0.94489389762882059</v>
      </c>
      <c r="AW1263">
        <f t="shared" si="451"/>
        <v>0</v>
      </c>
      <c r="AX1263" cm="1">
        <f t="array" ref="AX1263">IFERROR(STDEV(IF($E$2:$E$2201=$E1263, $AM$2:$AM$2201)), 0)</f>
        <v>0</v>
      </c>
      <c r="AY1263">
        <f t="shared" si="459"/>
        <v>0.94489389762882059</v>
      </c>
      <c r="AZ1263">
        <f>INDEX(Model_Assumptions[Values],9)*((INDEX(Model_Scenarios[GR Weight],1)*$AG1263)+(INDEX(Model_Scenarios[GP Weight],1)*$AH1263)+(INDEX(Model_Scenarios[LTV Weight],1)*$AI1263))-(INDEX(Model_Scenarios[LTV Weight],1)*$AP1263)-(INDEX(Model_Scenarios[GP Weight],1)*($AS1263+$AV1263+$AY1263))</f>
        <v>2.1302871986567422</v>
      </c>
      <c r="BA1263">
        <f>INDEX(Model_Assumptions[Values],9)*((INDEX(Model_Scenarios[GR Weight],2)*$AG1263)+(INDEX(Model_Scenarios[GP Weight],2)*$AH1263)+(INDEX(Model_Scenarios[LTV Weight],2)*$AI1263))-(INDEX(Model_Scenarios[LTV Weight],2)*$AP1263)-(INDEX(Model_Scenarios[GP Weight],2)*($AS1263+$AV1263+$AY1263))</f>
        <v>1.423831760069121</v>
      </c>
      <c r="BB1263">
        <f>INDEX(Model_Assumptions[Values],9)*((INDEX(Model_Scenarios[GR Weight],3)*$AG1263)+(INDEX(Model_Scenarios[GP Weight],3)*$AH1263)+(INDEX(Model_Scenarios[LTV Weight],3)*$AI1263))-(INDEX(Model_Scenarios[LTV Weight],3)*$AP1263)-(INDEX(Model_Scenarios[GP Weight],3)*($AS1263+$AV1263+$AY1263))</f>
        <v>0.29157694061281336</v>
      </c>
      <c r="BC1263">
        <f>INDEX(Model_Assumptions[Values],9)*((INDEX(Model_Scenarios[GR Weight],4)*$AG1263)+(INDEX(Model_Scenarios[GP Weight],4)*$AH1263)+(INDEX(Model_Scenarios[LTV Weight],4)*$AI1263))-(INDEX(Model_Scenarios[LTV Weight],4)*$AP1263)-(INDEX(Model_Scenarios[GP Weight],4)*($AS1263+$AV1263+$AY1263))</f>
        <v>1.2902943133094036E-3</v>
      </c>
      <c r="BD1263">
        <f>INDEX(Model_Assumptions[Values],9)*((INDEX(Model_Scenarios[GR Weight],5)*$AG1263)+(INDEX(Model_Scenarios[GP Weight],5)*$AH1263)+(INDEX(Model_Scenarios[LTV Weight],5)*$AI1263))-(INDEX(Model_Scenarios[LTV Weight],5)*$AP1263)-(INDEX(Model_Scenarios[GP Weight],5)*($AS1263+$AV1263+$AY1263))</f>
        <v>-0.68590396711317292</v>
      </c>
    </row>
    <row r="1264" spans="1:56" x14ac:dyDescent="0.25">
      <c r="A1264">
        <v>1263</v>
      </c>
      <c r="B1264">
        <v>26</v>
      </c>
      <c r="C1264" s="3">
        <v>13</v>
      </c>
      <c r="D1264" s="4">
        <v>0.24</v>
      </c>
      <c r="E1264" t="str">
        <v>SKU-1032</v>
      </c>
      <c r="F1264" t="str">
        <v>Reduce</v>
      </c>
      <c r="G1264" t="str">
        <v>Full</v>
      </c>
      <c r="H1264">
        <v>223.89</v>
      </c>
      <c r="I1264">
        <v>74.989999999999995</v>
      </c>
      <c r="J1264">
        <v>18</v>
      </c>
      <c r="K1264">
        <v>4030.0199999999995</v>
      </c>
      <c r="L1264">
        <v>2680.2</v>
      </c>
      <c r="M1264">
        <v>0.6650587341998303</v>
      </c>
      <c r="N1264">
        <v>245.05998830009713</v>
      </c>
      <c r="O1264">
        <v>972.6398011016513</v>
      </c>
      <c r="P1264">
        <v>1047.6298011016513</v>
      </c>
      <c r="Q1264">
        <v>838.02615583978798</v>
      </c>
      <c r="R1264">
        <v>600.58541168518138</v>
      </c>
      <c r="S1264">
        <v>1</v>
      </c>
      <c r="T1264">
        <f t="shared" si="437"/>
        <v>228.9707971920233</v>
      </c>
      <c r="U1264">
        <f t="shared" si="438"/>
        <v>2.2693274340181837E-2</v>
      </c>
      <c r="V1264">
        <f>IF($F1264="Reduce", INDEX(Model_Assumptions[Values], 2), INDEX(Model_Assumptions[Values], 1))</f>
        <v>-0.8</v>
      </c>
      <c r="W1264">
        <f t="shared" si="439"/>
        <v>17.673216849501383</v>
      </c>
      <c r="X1264">
        <f t="shared" si="452"/>
        <v>4046.6505509778303</v>
      </c>
      <c r="Y1264">
        <f t="shared" si="440"/>
        <v>2721.336019433722</v>
      </c>
      <c r="Z1264">
        <f t="shared" si="441"/>
        <v>16.630550977830808</v>
      </c>
      <c r="AA1264">
        <f t="shared" si="442"/>
        <v>41.13601943372214</v>
      </c>
      <c r="AB1264">
        <f t="shared" si="453"/>
        <v>0.67249098610112001</v>
      </c>
      <c r="AC1264">
        <f t="shared" si="443"/>
        <v>7.4322519012897104E-3</v>
      </c>
      <c r="AD1264">
        <f t="shared" si="444"/>
        <v>7.4322519012897104E-3</v>
      </c>
      <c r="AE1264">
        <f t="shared" si="445"/>
        <v>0.23999999999999985</v>
      </c>
      <c r="AF1264">
        <f t="shared" si="454"/>
        <v>456.44491288073795</v>
      </c>
      <c r="AG1264">
        <f t="shared" si="446"/>
        <v>1.7098365663213013E-2</v>
      </c>
      <c r="AH1264">
        <f t="shared" si="447"/>
        <v>3.9265797317396781E-2</v>
      </c>
      <c r="AI1264">
        <f t="shared" si="455"/>
        <v>0.76000000000000012</v>
      </c>
      <c r="AJ1264">
        <f>MAX(0, $R1264 - $AA1264) * INDEX(Model_Assumptions[Values], 7)</f>
        <v>1118.8987845029185</v>
      </c>
      <c r="AK1264">
        <f>MAX(0, INDEX(Model_Assumptions[Values], 4) - $AD1264)</f>
        <v>4.2567748098710292E-2</v>
      </c>
      <c r="AL1264">
        <f>MAX(0, INDEX(Model_Assumptions[Values], 5) - $AC1264)</f>
        <v>1.256774809871029E-2</v>
      </c>
      <c r="AM1264">
        <f>INDEX(Model_Assumptions[Values], 6) * MAX(0, INDEX(Model_Assumptions[Values], 3) - $AB1264)^2</f>
        <v>0</v>
      </c>
      <c r="AN1264">
        <f t="shared" si="448"/>
        <v>1045.0631062517225</v>
      </c>
      <c r="AO1264" cm="1">
        <f t="array" ref="AO1264">IFERROR(STDEV(IF($E$2:$E$2201=$E1264, $AJ$2:$AJ$2201)), 0)</f>
        <v>87.612233542011737</v>
      </c>
      <c r="AP1264">
        <f t="shared" si="456"/>
        <v>0.84275534666959917</v>
      </c>
      <c r="AQ1264">
        <f t="shared" si="449"/>
        <v>3.5386661732162289E-2</v>
      </c>
      <c r="AR1264" cm="1">
        <f t="array" ref="AR1264">IFERROR(STDEV(IF($E$2:$E$2201=$E1264, $AK$2:$AK$2201)), 0)</f>
        <v>8.4464667422034304E-3</v>
      </c>
      <c r="AS1264">
        <f t="shared" si="457"/>
        <v>0.85018820125901229</v>
      </c>
      <c r="AT1264">
        <f t="shared" si="450"/>
        <v>6.7797291065509148E-3</v>
      </c>
      <c r="AU1264" cm="1">
        <f t="array" ref="AU1264">IFERROR(STDEV(IF($E$2:$E$2201=$E1264, $AL$2:$AL$2201)), 0)</f>
        <v>6.7676931475359556E-3</v>
      </c>
      <c r="AV1264">
        <f t="shared" si="458"/>
        <v>0.85524252739897511</v>
      </c>
      <c r="AW1264">
        <f t="shared" si="451"/>
        <v>0</v>
      </c>
      <c r="AX1264" cm="1">
        <f t="array" ref="AX1264">IFERROR(STDEV(IF($E$2:$E$2201=$E1264, $AM$2:$AM$2201)), 0)</f>
        <v>0</v>
      </c>
      <c r="AY1264">
        <f t="shared" si="459"/>
        <v>0.85524252739897511</v>
      </c>
      <c r="AZ1264">
        <f>INDEX(Model_Assumptions[Values],9)*((INDEX(Model_Scenarios[GR Weight],1)*$AG1264)+(INDEX(Model_Scenarios[GP Weight],1)*$AH1264)+(INDEX(Model_Scenarios[LTV Weight],1)*$AI1264))-(INDEX(Model_Scenarios[LTV Weight],1)*$AP1264)-(INDEX(Model_Scenarios[GP Weight],1)*($AS1264+$AV1264+$AY1264))</f>
        <v>2.1379104785489296</v>
      </c>
      <c r="BA1264">
        <f>INDEX(Model_Assumptions[Values],9)*((INDEX(Model_Scenarios[GR Weight],2)*$AG1264)+(INDEX(Model_Scenarios[GP Weight],2)*$AH1264)+(INDEX(Model_Scenarios[LTV Weight],2)*$AI1264))-(INDEX(Model_Scenarios[LTV Weight],2)*$AP1264)-(INDEX(Model_Scenarios[GP Weight],2)*($AS1264+$AV1264+$AY1264))</f>
        <v>1.4621639450181751</v>
      </c>
      <c r="BB1264">
        <f>INDEX(Model_Assumptions[Values],9)*((INDEX(Model_Scenarios[GR Weight],3)*$AG1264)+(INDEX(Model_Scenarios[GP Weight],3)*$AH1264)+(INDEX(Model_Scenarios[LTV Weight],3)*$AI1264))-(INDEX(Model_Scenarios[LTV Weight],3)*$AP1264)-(INDEX(Model_Scenarios[GP Weight],3)*($AS1264+$AV1264+$AY1264))</f>
        <v>0.37675032409668452</v>
      </c>
      <c r="BC1264">
        <f>INDEX(Model_Assumptions[Values],9)*((INDEX(Model_Scenarios[GR Weight],4)*$AG1264)+(INDEX(Model_Scenarios[GP Weight],4)*$AH1264)+(INDEX(Model_Scenarios[LTV Weight],4)*$AI1264))-(INDEX(Model_Scenarios[LTV Weight],4)*$AP1264)-(INDEX(Model_Scenarios[GP Weight],4)*($AS1264+$AV1264+$AY1264))</f>
        <v>8.9575041595250759E-2</v>
      </c>
      <c r="BD1264">
        <f>INDEX(Model_Assumptions[Values],9)*((INDEX(Model_Scenarios[GR Weight],5)*$AG1264)+(INDEX(Model_Scenarios[GP Weight],5)*$AH1264)+(INDEX(Model_Scenarios[LTV Weight],5)*$AI1264))-(INDEX(Model_Scenarios[LTV Weight],5)*$AP1264)-(INDEX(Model_Scenarios[GP Weight],5)*($AS1264+$AV1264+$AY1264))</f>
        <v>-0.54397981921267502</v>
      </c>
    </row>
    <row r="1265" spans="1:56" x14ac:dyDescent="0.25">
      <c r="A1265">
        <v>1264</v>
      </c>
      <c r="B1265">
        <v>26</v>
      </c>
      <c r="C1265" s="3">
        <v>14</v>
      </c>
      <c r="D1265" s="4">
        <v>0.26</v>
      </c>
      <c r="E1265" t="str">
        <v>SKU-1032</v>
      </c>
      <c r="F1265" t="str">
        <v>Reduce</v>
      </c>
      <c r="G1265" t="str">
        <v>Full</v>
      </c>
      <c r="H1265">
        <v>223.89</v>
      </c>
      <c r="I1265">
        <v>74.989999999999995</v>
      </c>
      <c r="J1265">
        <v>18</v>
      </c>
      <c r="K1265">
        <v>4030.0199999999995</v>
      </c>
      <c r="L1265">
        <v>2680.2</v>
      </c>
      <c r="M1265">
        <v>0.6650587341998303</v>
      </c>
      <c r="N1265">
        <v>245.05998830009713</v>
      </c>
      <c r="O1265">
        <v>972.6398011016513</v>
      </c>
      <c r="P1265">
        <v>1047.6298011016513</v>
      </c>
      <c r="Q1265">
        <v>838.02615583978798</v>
      </c>
      <c r="R1265">
        <v>600.58541168518138</v>
      </c>
      <c r="S1265">
        <v>1</v>
      </c>
      <c r="T1265">
        <f t="shared" si="437"/>
        <v>229.39419695802525</v>
      </c>
      <c r="U1265">
        <f t="shared" si="438"/>
        <v>2.4584380535197025E-2</v>
      </c>
      <c r="V1265">
        <f>IF($F1265="Reduce", INDEX(Model_Assumptions[Values], 2), INDEX(Model_Assumptions[Values], 1))</f>
        <v>-0.8</v>
      </c>
      <c r="W1265">
        <f t="shared" si="439"/>
        <v>17.645984920293163</v>
      </c>
      <c r="X1265">
        <f t="shared" si="452"/>
        <v>4047.8865403240734</v>
      </c>
      <c r="Y1265">
        <f t="shared" si="440"/>
        <v>2724.6141311512893</v>
      </c>
      <c r="Z1265">
        <f t="shared" si="441"/>
        <v>17.866540324073867</v>
      </c>
      <c r="AA1265">
        <f t="shared" si="442"/>
        <v>44.414131151289439</v>
      </c>
      <c r="AB1265">
        <f t="shared" si="453"/>
        <v>0.67309547933454605</v>
      </c>
      <c r="AC1265">
        <f t="shared" si="443"/>
        <v>8.0367451347157504E-3</v>
      </c>
      <c r="AD1265">
        <f t="shared" si="444"/>
        <v>8.0367451347157504E-3</v>
      </c>
      <c r="AE1265">
        <f t="shared" si="445"/>
        <v>0.26000000000000018</v>
      </c>
      <c r="AF1265">
        <f t="shared" si="454"/>
        <v>444.43320464703407</v>
      </c>
      <c r="AG1265">
        <f t="shared" si="446"/>
        <v>1.836912318808823E-2</v>
      </c>
      <c r="AH1265">
        <f t="shared" si="447"/>
        <v>4.2394871837919346E-2</v>
      </c>
      <c r="AI1265">
        <f t="shared" si="455"/>
        <v>0.73999999999999977</v>
      </c>
      <c r="AJ1265">
        <f>MAX(0, $R1265 - $AA1265) * INDEX(Model_Assumptions[Values], 7)</f>
        <v>1112.3425610677839</v>
      </c>
      <c r="AK1265">
        <f>MAX(0, INDEX(Model_Assumptions[Values], 4) - $AD1265)</f>
        <v>4.1963254865284252E-2</v>
      </c>
      <c r="AL1265">
        <f>MAX(0, INDEX(Model_Assumptions[Values], 5) - $AC1265)</f>
        <v>1.196325486528425E-2</v>
      </c>
      <c r="AM1265">
        <f>INDEX(Model_Assumptions[Values], 6) * MAX(0, INDEX(Model_Assumptions[Values], 3) - $AB1265)^2</f>
        <v>0</v>
      </c>
      <c r="AN1265">
        <f t="shared" si="448"/>
        <v>1045.0631062517225</v>
      </c>
      <c r="AO1265" cm="1">
        <f t="array" ref="AO1265">IFERROR(STDEV(IF($E$2:$E$2201=$E1265, $AJ$2:$AJ$2201)), 0)</f>
        <v>87.612233542011737</v>
      </c>
      <c r="AP1265">
        <f t="shared" si="456"/>
        <v>0.76792306389266529</v>
      </c>
      <c r="AQ1265">
        <f t="shared" si="449"/>
        <v>3.5386661732162289E-2</v>
      </c>
      <c r="AR1265" cm="1">
        <f t="array" ref="AR1265">IFERROR(STDEV(IF($E$2:$E$2201=$E1265, $AK$2:$AK$2201)), 0)</f>
        <v>8.4464667422034304E-3</v>
      </c>
      <c r="AS1265">
        <f t="shared" si="457"/>
        <v>0.77862061544166183</v>
      </c>
      <c r="AT1265">
        <f t="shared" si="450"/>
        <v>6.7797291065509148E-3</v>
      </c>
      <c r="AU1265" cm="1">
        <f t="array" ref="AU1265">IFERROR(STDEV(IF($E$2:$E$2201=$E1265, $AL$2:$AL$2201)), 0)</f>
        <v>6.7676931475359556E-3</v>
      </c>
      <c r="AV1265">
        <f t="shared" si="458"/>
        <v>0.7659221016278791</v>
      </c>
      <c r="AW1265">
        <f t="shared" si="451"/>
        <v>0</v>
      </c>
      <c r="AX1265" cm="1">
        <f t="array" ref="AX1265">IFERROR(STDEV(IF($E$2:$E$2201=$E1265, $AM$2:$AM$2201)), 0)</f>
        <v>0</v>
      </c>
      <c r="AY1265">
        <f t="shared" si="459"/>
        <v>0.7659221016278791</v>
      </c>
      <c r="AZ1265">
        <f>INDEX(Model_Assumptions[Values],9)*((INDEX(Model_Scenarios[GR Weight],1)*$AG1265)+(INDEX(Model_Scenarios[GP Weight],1)*$AH1265)+(INDEX(Model_Scenarios[LTV Weight],1)*$AI1265))-(INDEX(Model_Scenarios[LTV Weight],1)*$AP1265)-(INDEX(Model_Scenarios[GP Weight],1)*($AS1265+$AV1265+$AY1265))</f>
        <v>2.1449970645291287</v>
      </c>
      <c r="BA1265">
        <f>INDEX(Model_Assumptions[Values],9)*((INDEX(Model_Scenarios[GR Weight],2)*$AG1265)+(INDEX(Model_Scenarios[GP Weight],2)*$AH1265)+(INDEX(Model_Scenarios[LTV Weight],2)*$AI1265))-(INDEX(Model_Scenarios[LTV Weight],2)*$AP1265)-(INDEX(Model_Scenarios[GP Weight],2)*($AS1265+$AV1265+$AY1265))</f>
        <v>1.4999287589592685</v>
      </c>
      <c r="BB1265">
        <f>INDEX(Model_Assumptions[Values],9)*((INDEX(Model_Scenarios[GR Weight],3)*$AG1265)+(INDEX(Model_Scenarios[GP Weight],3)*$AH1265)+(INDEX(Model_Scenarios[LTV Weight],3)*$AI1265))-(INDEX(Model_Scenarios[LTV Weight],3)*$AP1265)-(INDEX(Model_Scenarios[GP Weight],3)*($AS1265+$AV1265+$AY1265))</f>
        <v>0.46132051760030579</v>
      </c>
      <c r="BC1265">
        <f>INDEX(Model_Assumptions[Values],9)*((INDEX(Model_Scenarios[GR Weight],4)*$AG1265)+(INDEX(Model_Scenarios[GP Weight],4)*$AH1265)+(INDEX(Model_Scenarios[LTV Weight],4)*$AI1265))-(INDEX(Model_Scenarios[LTV Weight],4)*$AP1265)-(INDEX(Model_Scenarios[GP Weight],4)*($AS1265+$AV1265+$AY1265))</f>
        <v>0.1772973855836163</v>
      </c>
      <c r="BD1265">
        <f>INDEX(Model_Assumptions[Values],9)*((INDEX(Model_Scenarios[GR Weight],5)*$AG1265)+(INDEX(Model_Scenarios[GP Weight],5)*$AH1265)+(INDEX(Model_Scenarios[LTV Weight],5)*$AI1265))-(INDEX(Model_Scenarios[LTV Weight],5)*$AP1265)-(INDEX(Model_Scenarios[GP Weight],5)*($AS1265+$AV1265+$AY1265))</f>
        <v>-0.40278139551438152</v>
      </c>
    </row>
    <row r="1266" spans="1:56" x14ac:dyDescent="0.25">
      <c r="A1266">
        <v>1265</v>
      </c>
      <c r="B1266">
        <v>26</v>
      </c>
      <c r="C1266" s="3">
        <v>15</v>
      </c>
      <c r="D1266" s="4">
        <v>0.28000000000000003</v>
      </c>
      <c r="E1266" t="str">
        <v>SKU-1032</v>
      </c>
      <c r="F1266" t="str">
        <v>Reduce</v>
      </c>
      <c r="G1266" t="str">
        <v>Full</v>
      </c>
      <c r="H1266">
        <v>223.89</v>
      </c>
      <c r="I1266">
        <v>74.989999999999995</v>
      </c>
      <c r="J1266">
        <v>18</v>
      </c>
      <c r="K1266">
        <v>4030.0199999999995</v>
      </c>
      <c r="L1266">
        <v>2680.2</v>
      </c>
      <c r="M1266">
        <v>0.6650587341998303</v>
      </c>
      <c r="N1266">
        <v>245.05998830009713</v>
      </c>
      <c r="O1266">
        <v>972.6398011016513</v>
      </c>
      <c r="P1266">
        <v>1047.6298011016513</v>
      </c>
      <c r="Q1266">
        <v>838.02615583978798</v>
      </c>
      <c r="R1266">
        <v>600.58541168518138</v>
      </c>
      <c r="S1266">
        <v>1</v>
      </c>
      <c r="T1266">
        <f t="shared" si="437"/>
        <v>229.8175967240272</v>
      </c>
      <c r="U1266">
        <f t="shared" si="438"/>
        <v>2.647548673021221E-2</v>
      </c>
      <c r="V1266">
        <f>IF($F1266="Reduce", INDEX(Model_Assumptions[Values], 2), INDEX(Model_Assumptions[Values], 1))</f>
        <v>-0.8</v>
      </c>
      <c r="W1266">
        <f t="shared" si="439"/>
        <v>17.618752991084943</v>
      </c>
      <c r="X1266">
        <f t="shared" si="452"/>
        <v>4049.0994696854073</v>
      </c>
      <c r="Y1266">
        <f t="shared" si="440"/>
        <v>2727.8691828839474</v>
      </c>
      <c r="Z1266">
        <f t="shared" si="441"/>
        <v>19.07946968540773</v>
      </c>
      <c r="AA1266">
        <f t="shared" si="442"/>
        <v>47.669182883947542</v>
      </c>
      <c r="AB1266">
        <f t="shared" si="453"/>
        <v>0.67369774521639203</v>
      </c>
      <c r="AC1266">
        <f t="shared" si="443"/>
        <v>8.6390110165617262E-3</v>
      </c>
      <c r="AD1266">
        <f t="shared" si="444"/>
        <v>8.6390110165617262E-3</v>
      </c>
      <c r="AE1266">
        <f t="shared" si="445"/>
        <v>0.28000000000000047</v>
      </c>
      <c r="AF1266">
        <f t="shared" si="454"/>
        <v>432.42149641333032</v>
      </c>
      <c r="AG1266">
        <f t="shared" si="446"/>
        <v>1.9616172054441477E-2</v>
      </c>
      <c r="AH1266">
        <f t="shared" si="447"/>
        <v>4.5501934780606927E-2</v>
      </c>
      <c r="AI1266">
        <f t="shared" si="455"/>
        <v>0.71999999999999953</v>
      </c>
      <c r="AJ1266">
        <f>MAX(0, $R1266 - $AA1266) * INDEX(Model_Assumptions[Values], 7)</f>
        <v>1105.8324576024677</v>
      </c>
      <c r="AK1266">
        <f>MAX(0, INDEX(Model_Assumptions[Values], 4) - $AD1266)</f>
        <v>4.1360988983438277E-2</v>
      </c>
      <c r="AL1266">
        <f>MAX(0, INDEX(Model_Assumptions[Values], 5) - $AC1266)</f>
        <v>1.1360988983438274E-2</v>
      </c>
      <c r="AM1266">
        <f>INDEX(Model_Assumptions[Values], 6) * MAX(0, INDEX(Model_Assumptions[Values], 3) - $AB1266)^2</f>
        <v>0</v>
      </c>
      <c r="AN1266">
        <f t="shared" si="448"/>
        <v>1045.0631062517225</v>
      </c>
      <c r="AO1266" cm="1">
        <f t="array" ref="AO1266">IFERROR(STDEV(IF($E$2:$E$2201=$E1266, $AJ$2:$AJ$2201)), 0)</f>
        <v>87.612233542011737</v>
      </c>
      <c r="AP1266">
        <f t="shared" si="456"/>
        <v>0.6936171912750646</v>
      </c>
      <c r="AQ1266">
        <f t="shared" si="449"/>
        <v>3.5386661732162289E-2</v>
      </c>
      <c r="AR1266" cm="1">
        <f t="array" ref="AR1266">IFERROR(STDEV(IF($E$2:$E$2201=$E1266, $AK$2:$AK$2201)), 0)</f>
        <v>8.4464667422034304E-3</v>
      </c>
      <c r="AS1266">
        <f t="shared" si="457"/>
        <v>0.70731673179091503</v>
      </c>
      <c r="AT1266">
        <f t="shared" si="450"/>
        <v>6.7797291065509148E-3</v>
      </c>
      <c r="AU1266" cm="1">
        <f t="array" ref="AU1266">IFERROR(STDEV(IF($E$2:$E$2201=$E1266, $AL$2:$AL$2201)), 0)</f>
        <v>6.7676931475359556E-3</v>
      </c>
      <c r="AV1266">
        <f t="shared" si="458"/>
        <v>0.6769307911892174</v>
      </c>
      <c r="AW1266">
        <f t="shared" si="451"/>
        <v>0</v>
      </c>
      <c r="AX1266" cm="1">
        <f t="array" ref="AX1266">IFERROR(STDEV(IF($E$2:$E$2201=$E1266, $AM$2:$AM$2201)), 0)</f>
        <v>0</v>
      </c>
      <c r="AY1266">
        <f t="shared" si="459"/>
        <v>0.6769307911892174</v>
      </c>
      <c r="AZ1266">
        <f>INDEX(Model_Assumptions[Values],9)*((INDEX(Model_Scenarios[GR Weight],1)*$AG1266)+(INDEX(Model_Scenarios[GP Weight],1)*$AH1266)+(INDEX(Model_Scenarios[LTV Weight],1)*$AI1266))-(INDEX(Model_Scenarios[LTV Weight],1)*$AP1266)-(INDEX(Model_Scenarios[GP Weight],1)*($AS1266+$AV1266+$AY1266))</f>
        <v>2.1515474689805352</v>
      </c>
      <c r="BA1266">
        <f>INDEX(Model_Assumptions[Values],9)*((INDEX(Model_Scenarios[GR Weight],2)*$AG1266)+(INDEX(Model_Scenarios[GP Weight],2)*$AH1266)+(INDEX(Model_Scenarios[LTV Weight],2)*$AI1266))-(INDEX(Model_Scenarios[LTV Weight],2)*$AP1266)-(INDEX(Model_Scenarios[GP Weight],2)*($AS1266+$AV1266+$AY1266))</f>
        <v>1.5371272266587743</v>
      </c>
      <c r="BB1266">
        <f>INDEX(Model_Assumptions[Values],9)*((INDEX(Model_Scenarios[GR Weight],3)*$AG1266)+(INDEX(Model_Scenarios[GP Weight],3)*$AH1266)+(INDEX(Model_Scenarios[LTV Weight],3)*$AI1266))-(INDEX(Model_Scenarios[LTV Weight],3)*$AP1266)-(INDEX(Model_Scenarios[GP Weight],3)*($AS1266+$AV1266+$AY1266))</f>
        <v>0.54528931446481488</v>
      </c>
      <c r="BC1266">
        <f>INDEX(Model_Assumptions[Values],9)*((INDEX(Model_Scenarios[GR Weight],4)*$AG1266)+(INDEX(Model_Scenarios[GP Weight],4)*$AH1266)+(INDEX(Model_Scenarios[LTV Weight],4)*$AI1266))-(INDEX(Model_Scenarios[LTV Weight],4)*$AP1266)-(INDEX(Model_Scenarios[GP Weight],4)*($AS1266+$AV1266+$AY1266))</f>
        <v>0.26445911961954238</v>
      </c>
      <c r="BD1266">
        <f>INDEX(Model_Assumptions[Values],9)*((INDEX(Model_Scenarios[GR Weight],5)*$AG1266)+(INDEX(Model_Scenarios[GP Weight],5)*$AH1266)+(INDEX(Model_Scenarios[LTV Weight],5)*$AI1266))-(INDEX(Model_Scenarios[LTV Weight],5)*$AP1266)-(INDEX(Model_Scenarios[GP Weight],5)*($AS1266+$AV1266+$AY1266))</f>
        <v>-0.26230587791079873</v>
      </c>
    </row>
    <row r="1267" spans="1:56" x14ac:dyDescent="0.25">
      <c r="A1267">
        <v>1266</v>
      </c>
      <c r="B1267">
        <v>26</v>
      </c>
      <c r="C1267" s="3">
        <v>16</v>
      </c>
      <c r="D1267" s="4">
        <v>0.3</v>
      </c>
      <c r="E1267" t="str">
        <v>SKU-1032</v>
      </c>
      <c r="F1267" t="str">
        <v>Reduce</v>
      </c>
      <c r="G1267" t="str">
        <v>Full</v>
      </c>
      <c r="H1267">
        <v>223.89</v>
      </c>
      <c r="I1267">
        <v>74.989999999999995</v>
      </c>
      <c r="J1267">
        <v>18</v>
      </c>
      <c r="K1267">
        <v>4030.0199999999995</v>
      </c>
      <c r="L1267">
        <v>2680.2</v>
      </c>
      <c r="M1267">
        <v>0.6650587341998303</v>
      </c>
      <c r="N1267">
        <v>245.05998830009713</v>
      </c>
      <c r="O1267">
        <v>972.6398011016513</v>
      </c>
      <c r="P1267">
        <v>1047.6298011016513</v>
      </c>
      <c r="Q1267">
        <v>838.02615583978798</v>
      </c>
      <c r="R1267">
        <v>600.58541168518138</v>
      </c>
      <c r="S1267">
        <v>1</v>
      </c>
      <c r="T1267">
        <f t="shared" si="437"/>
        <v>230.24099649002912</v>
      </c>
      <c r="U1267">
        <f t="shared" si="438"/>
        <v>2.8366592925227266E-2</v>
      </c>
      <c r="V1267">
        <f>IF($F1267="Reduce", INDEX(Model_Assumptions[Values], 2), INDEX(Model_Assumptions[Values], 1))</f>
        <v>-0.8</v>
      </c>
      <c r="W1267">
        <f t="shared" si="439"/>
        <v>17.59152106187673</v>
      </c>
      <c r="X1267">
        <f t="shared" si="452"/>
        <v>4050.2893390618333</v>
      </c>
      <c r="Y1267">
        <f t="shared" si="440"/>
        <v>2731.1011746316972</v>
      </c>
      <c r="Z1267">
        <f t="shared" si="441"/>
        <v>20.269339061833762</v>
      </c>
      <c r="AA1267">
        <f t="shared" si="442"/>
        <v>50.901174631697359</v>
      </c>
      <c r="AB1267">
        <f t="shared" si="453"/>
        <v>0.67429779603456697</v>
      </c>
      <c r="AC1267">
        <f t="shared" si="443"/>
        <v>9.2390618347366615E-3</v>
      </c>
      <c r="AD1267">
        <f t="shared" si="444"/>
        <v>9.2390618347366615E-3</v>
      </c>
      <c r="AE1267">
        <f t="shared" si="445"/>
        <v>0.29999999999999949</v>
      </c>
      <c r="AF1267">
        <f t="shared" si="454"/>
        <v>420.4097881796273</v>
      </c>
      <c r="AG1267">
        <f t="shared" si="446"/>
        <v>2.0839512262274158E-2</v>
      </c>
      <c r="AH1267">
        <f t="shared" si="447"/>
        <v>4.8586986145460392E-2</v>
      </c>
      <c r="AI1267">
        <f t="shared" si="455"/>
        <v>0.70000000000000051</v>
      </c>
      <c r="AJ1267">
        <f>MAX(0, $R1267 - $AA1267) * INDEX(Model_Assumptions[Values], 7)</f>
        <v>1099.3684741069681</v>
      </c>
      <c r="AK1267">
        <f>MAX(0, INDEX(Model_Assumptions[Values], 4) - $AD1267)</f>
        <v>4.0760938165263341E-2</v>
      </c>
      <c r="AL1267">
        <f>MAX(0, INDEX(Model_Assumptions[Values], 5) - $AC1267)</f>
        <v>1.0760938165263339E-2</v>
      </c>
      <c r="AM1267">
        <f>INDEX(Model_Assumptions[Values], 6) * MAX(0, INDEX(Model_Assumptions[Values], 3) - $AB1267)^2</f>
        <v>0</v>
      </c>
      <c r="AN1267">
        <f t="shared" si="448"/>
        <v>1045.0631062517225</v>
      </c>
      <c r="AO1267" cm="1">
        <f t="array" ref="AO1267">IFERROR(STDEV(IF($E$2:$E$2201=$E1267, $AJ$2:$AJ$2201)), 0)</f>
        <v>87.612233542011737</v>
      </c>
      <c r="AP1267">
        <f t="shared" si="456"/>
        <v>0.61983772881677635</v>
      </c>
      <c r="AQ1267">
        <f t="shared" si="449"/>
        <v>3.5386661732162289E-2</v>
      </c>
      <c r="AR1267" cm="1">
        <f t="array" ref="AR1267">IFERROR(STDEV(IF($E$2:$E$2201=$E1267, $AK$2:$AK$2201)), 0)</f>
        <v>8.4464667422034304E-3</v>
      </c>
      <c r="AS1267">
        <f t="shared" si="457"/>
        <v>0.63627509550804962</v>
      </c>
      <c r="AT1267">
        <f t="shared" si="450"/>
        <v>6.7797291065509148E-3</v>
      </c>
      <c r="AU1267" cm="1">
        <f t="array" ref="AU1267">IFERROR(STDEV(IF($E$2:$E$2201=$E1267, $AL$2:$AL$2201)), 0)</f>
        <v>6.7676931475359556E-3</v>
      </c>
      <c r="AV1267">
        <f t="shared" si="458"/>
        <v>0.58826678041127489</v>
      </c>
      <c r="AW1267">
        <f t="shared" si="451"/>
        <v>0</v>
      </c>
      <c r="AX1267" cm="1">
        <f t="array" ref="AX1267">IFERROR(STDEV(IF($E$2:$E$2201=$E1267, $AM$2:$AM$2201)), 0)</f>
        <v>0</v>
      </c>
      <c r="AY1267">
        <f t="shared" si="459"/>
        <v>0.58826678041127489</v>
      </c>
      <c r="AZ1267">
        <f>INDEX(Model_Assumptions[Values],9)*((INDEX(Model_Scenarios[GR Weight],1)*$AG1267)+(INDEX(Model_Scenarios[GP Weight],1)*$AH1267)+(INDEX(Model_Scenarios[LTV Weight],1)*$AI1267))-(INDEX(Model_Scenarios[LTV Weight],1)*$AP1267)-(INDEX(Model_Scenarios[GP Weight],1)*($AS1267+$AV1267+$AY1267))</f>
        <v>2.1575622005173876</v>
      </c>
      <c r="BA1267">
        <f>INDEX(Model_Assumptions[Values],9)*((INDEX(Model_Scenarios[GR Weight],2)*$AG1267)+(INDEX(Model_Scenarios[GP Weight],2)*$AH1267)+(INDEX(Model_Scenarios[LTV Weight],2)*$AI1267))-(INDEX(Model_Scenarios[LTV Weight],2)*$AP1267)-(INDEX(Model_Scenarios[GP Weight],2)*($AS1267+$AV1267+$AY1267))</f>
        <v>1.5737603653451431</v>
      </c>
      <c r="BB1267">
        <f>INDEX(Model_Assumptions[Values],9)*((INDEX(Model_Scenarios[GR Weight],3)*$AG1267)+(INDEX(Model_Scenarios[GP Weight],3)*$AH1267)+(INDEX(Model_Scenarios[LTV Weight],3)*$AI1267))-(INDEX(Model_Scenarios[LTV Weight],3)*$AP1267)-(INDEX(Model_Scenarios[GP Weight],3)*($AS1267+$AV1267+$AY1267))</f>
        <v>0.62865849483997893</v>
      </c>
      <c r="BC1267">
        <f>INDEX(Model_Assumptions[Values],9)*((INDEX(Model_Scenarios[GR Weight],4)*$AG1267)+(INDEX(Model_Scenarios[GP Weight],4)*$AH1267)+(INDEX(Model_Scenarios[LTV Weight],4)*$AI1267))-(INDEX(Model_Scenarios[LTV Weight],4)*$AP1267)-(INDEX(Model_Scenarios[GP Weight],4)*($AS1267+$AV1267+$AY1267))</f>
        <v>0.35106202385279361</v>
      </c>
      <c r="BD1267">
        <f>INDEX(Model_Assumptions[Values],9)*((INDEX(Model_Scenarios[GR Weight],5)*$AG1267)+(INDEX(Model_Scenarios[GP Weight],5)*$AH1267)+(INDEX(Model_Scenarios[LTV Weight],5)*$AI1267))-(INDEX(Model_Scenarios[LTV Weight],5)*$AP1267)-(INDEX(Model_Scenarios[GP Weight],5)*($AS1267+$AV1267+$AY1267))</f>
        <v>-0.12255046902373301</v>
      </c>
    </row>
    <row r="1268" spans="1:56" x14ac:dyDescent="0.25">
      <c r="A1268">
        <v>1267</v>
      </c>
      <c r="B1268">
        <v>26</v>
      </c>
      <c r="C1268" s="3">
        <v>17</v>
      </c>
      <c r="D1268" s="4">
        <v>0.32</v>
      </c>
      <c r="E1268" t="str">
        <v>SKU-1032</v>
      </c>
      <c r="F1268" t="str">
        <v>Reduce</v>
      </c>
      <c r="G1268" t="str">
        <v>Full</v>
      </c>
      <c r="H1268">
        <v>223.89</v>
      </c>
      <c r="I1268">
        <v>74.989999999999995</v>
      </c>
      <c r="J1268">
        <v>18</v>
      </c>
      <c r="K1268">
        <v>4030.0199999999995</v>
      </c>
      <c r="L1268">
        <v>2680.2</v>
      </c>
      <c r="M1268">
        <v>0.6650587341998303</v>
      </c>
      <c r="N1268">
        <v>245.05998830009713</v>
      </c>
      <c r="O1268">
        <v>972.6398011016513</v>
      </c>
      <c r="P1268">
        <v>1047.6298011016513</v>
      </c>
      <c r="Q1268">
        <v>838.02615583978798</v>
      </c>
      <c r="R1268">
        <v>600.58541168518138</v>
      </c>
      <c r="S1268">
        <v>1</v>
      </c>
      <c r="T1268">
        <f t="shared" si="437"/>
        <v>230.66439625603107</v>
      </c>
      <c r="U1268">
        <f t="shared" si="438"/>
        <v>3.025769912024245E-2</v>
      </c>
      <c r="V1268">
        <f>IF($F1268="Reduce", INDEX(Model_Assumptions[Values], 2), INDEX(Model_Assumptions[Values], 1))</f>
        <v>-0.8</v>
      </c>
      <c r="W1268">
        <f t="shared" si="439"/>
        <v>17.56428913266851</v>
      </c>
      <c r="X1268">
        <f t="shared" si="452"/>
        <v>4051.4561484533492</v>
      </c>
      <c r="Y1268">
        <f t="shared" si="440"/>
        <v>2734.3101063945378</v>
      </c>
      <c r="Z1268">
        <f t="shared" si="441"/>
        <v>21.436148453349688</v>
      </c>
      <c r="AA1268">
        <f t="shared" si="442"/>
        <v>54.110106394537979</v>
      </c>
      <c r="AB1268">
        <f t="shared" si="453"/>
        <v>0.67489564398675905</v>
      </c>
      <c r="AC1268">
        <f t="shared" si="443"/>
        <v>9.8369097869287492E-3</v>
      </c>
      <c r="AD1268">
        <f t="shared" si="444"/>
        <v>9.8369097869287492E-3</v>
      </c>
      <c r="AE1268">
        <f t="shared" si="445"/>
        <v>0.31999999999999978</v>
      </c>
      <c r="AF1268">
        <f t="shared" si="454"/>
        <v>408.39807994592343</v>
      </c>
      <c r="AG1268">
        <f t="shared" si="446"/>
        <v>2.2039143811583936E-2</v>
      </c>
      <c r="AH1268">
        <f t="shared" si="447"/>
        <v>5.1650025932478881E-2</v>
      </c>
      <c r="AI1268">
        <f t="shared" si="455"/>
        <v>0.68000000000000016</v>
      </c>
      <c r="AJ1268">
        <f>MAX(0, $R1268 - $AA1268) * INDEX(Model_Assumptions[Values], 7)</f>
        <v>1092.9506105812868</v>
      </c>
      <c r="AK1268">
        <f>MAX(0, INDEX(Model_Assumptions[Values], 4) - $AD1268)</f>
        <v>4.0163090213071254E-2</v>
      </c>
      <c r="AL1268">
        <f>MAX(0, INDEX(Model_Assumptions[Values], 5) - $AC1268)</f>
        <v>1.0163090213071251E-2</v>
      </c>
      <c r="AM1268">
        <f>INDEX(Model_Assumptions[Values], 6) * MAX(0, INDEX(Model_Assumptions[Values], 3) - $AB1268)^2</f>
        <v>0</v>
      </c>
      <c r="AN1268">
        <f t="shared" si="448"/>
        <v>1045.0631062517225</v>
      </c>
      <c r="AO1268" cm="1">
        <f t="array" ref="AO1268">IFERROR(STDEV(IF($E$2:$E$2201=$E1268, $AJ$2:$AJ$2201)), 0)</f>
        <v>87.612233542011737</v>
      </c>
      <c r="AP1268">
        <f t="shared" si="456"/>
        <v>0.54658467651782139</v>
      </c>
      <c r="AQ1268">
        <f t="shared" si="449"/>
        <v>3.5386661732162289E-2</v>
      </c>
      <c r="AR1268" cm="1">
        <f t="array" ref="AR1268">IFERROR(STDEV(IF($E$2:$E$2201=$E1268, $AK$2:$AK$2201)), 0)</f>
        <v>8.4464667422034304E-3</v>
      </c>
      <c r="AS1268">
        <f t="shared" si="457"/>
        <v>0.56549426247583112</v>
      </c>
      <c r="AT1268">
        <f t="shared" si="450"/>
        <v>6.7797291065509148E-3</v>
      </c>
      <c r="AU1268" cm="1">
        <f t="array" ref="AU1268">IFERROR(STDEV(IF($E$2:$E$2201=$E1268, $AL$2:$AL$2201)), 0)</f>
        <v>6.7676931475359556E-3</v>
      </c>
      <c r="AV1268">
        <f t="shared" si="458"/>
        <v>0.49992826695344217</v>
      </c>
      <c r="AW1268">
        <f t="shared" si="451"/>
        <v>0</v>
      </c>
      <c r="AX1268" cm="1">
        <f t="array" ref="AX1268">IFERROR(STDEV(IF($E$2:$E$2201=$E1268, $AM$2:$AM$2201)), 0)</f>
        <v>0</v>
      </c>
      <c r="AY1268">
        <f t="shared" si="459"/>
        <v>0.49992826695344217</v>
      </c>
      <c r="AZ1268">
        <f>INDEX(Model_Assumptions[Values],9)*((INDEX(Model_Scenarios[GR Weight],1)*$AG1268)+(INDEX(Model_Scenarios[GP Weight],1)*$AH1268)+(INDEX(Model_Scenarios[LTV Weight],1)*$AI1268))-(INDEX(Model_Scenarios[LTV Weight],1)*$AP1268)-(INDEX(Model_Scenarios[GP Weight],1)*($AS1268+$AV1268+$AY1268))</f>
        <v>2.1630417640195039</v>
      </c>
      <c r="BA1268">
        <f>INDEX(Model_Assumptions[Values],9)*((INDEX(Model_Scenarios[GR Weight],2)*$AG1268)+(INDEX(Model_Scenarios[GP Weight],2)*$AH1268)+(INDEX(Model_Scenarios[LTV Weight],2)*$AI1268))-(INDEX(Model_Scenarios[LTV Weight],2)*$AP1268)-(INDEX(Model_Scenarios[GP Weight],2)*($AS1268+$AV1268+$AY1268))</f>
        <v>1.6098291847780406</v>
      </c>
      <c r="BB1268">
        <f>INDEX(Model_Assumptions[Values],9)*((INDEX(Model_Scenarios[GR Weight],3)*$AG1268)+(INDEX(Model_Scenarios[GP Weight],3)*$AH1268)+(INDEX(Model_Scenarios[LTV Weight],3)*$AI1268))-(INDEX(Model_Scenarios[LTV Weight],3)*$AP1268)-(INDEX(Model_Scenarios[GP Weight],3)*($AS1268+$AV1268+$AY1268))</f>
        <v>0.71142982580523939</v>
      </c>
      <c r="BC1268">
        <f>INDEX(Model_Assumptions[Values],9)*((INDEX(Model_Scenarios[GR Weight],4)*$AG1268)+(INDEX(Model_Scenarios[GP Weight],4)*$AH1268)+(INDEX(Model_Scenarios[LTV Weight],4)*$AI1268))-(INDEX(Model_Scenarios[LTV Weight],4)*$AP1268)-(INDEX(Model_Scenarios[GP Weight],4)*($AS1268+$AV1268+$AY1268))</f>
        <v>0.43710786536281332</v>
      </c>
      <c r="BD1268">
        <f>INDEX(Model_Assumptions[Values],9)*((INDEX(Model_Scenarios[GR Weight],5)*$AG1268)+(INDEX(Model_Scenarios[GP Weight],5)*$AH1268)+(INDEX(Model_Scenarios[LTV Weight],5)*$AI1268))-(INDEX(Model_Scenarios[LTV Weight],5)*$AP1268)-(INDEX(Model_Scenarios[GP Weight],5)*($AS1268+$AV1268+$AY1268))</f>
        <v>1.6487607985952279E-2</v>
      </c>
    </row>
    <row r="1269" spans="1:56" x14ac:dyDescent="0.25">
      <c r="A1269">
        <v>1268</v>
      </c>
      <c r="B1269">
        <v>26</v>
      </c>
      <c r="C1269" s="3">
        <v>18</v>
      </c>
      <c r="D1269" s="4">
        <v>0.34</v>
      </c>
      <c r="E1269" t="str">
        <v>SKU-1032</v>
      </c>
      <c r="F1269" t="str">
        <v>Reduce</v>
      </c>
      <c r="G1269" t="str">
        <v>Full</v>
      </c>
      <c r="H1269">
        <v>223.89</v>
      </c>
      <c r="I1269">
        <v>74.989999999999995</v>
      </c>
      <c r="J1269">
        <v>18</v>
      </c>
      <c r="K1269">
        <v>4030.0199999999995</v>
      </c>
      <c r="L1269">
        <v>2680.2</v>
      </c>
      <c r="M1269">
        <v>0.6650587341998303</v>
      </c>
      <c r="N1269">
        <v>245.05998830009713</v>
      </c>
      <c r="O1269">
        <v>972.6398011016513</v>
      </c>
      <c r="P1269">
        <v>1047.6298011016513</v>
      </c>
      <c r="Q1269">
        <v>838.02615583978798</v>
      </c>
      <c r="R1269">
        <v>600.58541168518138</v>
      </c>
      <c r="S1269">
        <v>1</v>
      </c>
      <c r="T1269">
        <f t="shared" si="437"/>
        <v>231.08779602203302</v>
      </c>
      <c r="U1269">
        <f t="shared" si="438"/>
        <v>3.2148805315257635E-2</v>
      </c>
      <c r="V1269">
        <f>IF($F1269="Reduce", INDEX(Model_Assumptions[Values], 2), INDEX(Model_Assumptions[Values], 1))</f>
        <v>-0.8</v>
      </c>
      <c r="W1269">
        <f t="shared" si="439"/>
        <v>17.537057203460289</v>
      </c>
      <c r="X1269">
        <f t="shared" si="452"/>
        <v>4052.5998978599559</v>
      </c>
      <c r="Y1269">
        <f t="shared" si="440"/>
        <v>2737.4959781724692</v>
      </c>
      <c r="Z1269">
        <f t="shared" si="441"/>
        <v>22.579897859956418</v>
      </c>
      <c r="AA1269">
        <f t="shared" si="442"/>
        <v>57.295978172469404</v>
      </c>
      <c r="AB1269">
        <f t="shared" si="453"/>
        <v>0.67549130118126155</v>
      </c>
      <c r="AC1269">
        <f t="shared" si="443"/>
        <v>1.0432566981431246E-2</v>
      </c>
      <c r="AD1269">
        <f t="shared" si="444"/>
        <v>1.0432566981431246E-2</v>
      </c>
      <c r="AE1269">
        <f t="shared" si="445"/>
        <v>0.34000000000000008</v>
      </c>
      <c r="AF1269">
        <f t="shared" si="454"/>
        <v>396.38637171221967</v>
      </c>
      <c r="AG1269">
        <f t="shared" si="446"/>
        <v>2.321506670237174E-2</v>
      </c>
      <c r="AH1269">
        <f t="shared" si="447"/>
        <v>5.4691054141662379E-2</v>
      </c>
      <c r="AI1269">
        <f t="shared" si="455"/>
        <v>0.65999999999999992</v>
      </c>
      <c r="AJ1269">
        <f>MAX(0, $R1269 - $AA1269) * INDEX(Model_Assumptions[Values], 7)</f>
        <v>1086.578867025424</v>
      </c>
      <c r="AK1269">
        <f>MAX(0, INDEX(Model_Assumptions[Values], 4) - $AD1269)</f>
        <v>3.9567433018568757E-2</v>
      </c>
      <c r="AL1269">
        <f>MAX(0, INDEX(Model_Assumptions[Values], 5) - $AC1269)</f>
        <v>9.5674330185687544E-3</v>
      </c>
      <c r="AM1269">
        <f>INDEX(Model_Assumptions[Values], 6) * MAX(0, INDEX(Model_Assumptions[Values], 3) - $AB1269)^2</f>
        <v>0</v>
      </c>
      <c r="AN1269">
        <f t="shared" si="448"/>
        <v>1045.0631062517225</v>
      </c>
      <c r="AO1269" cm="1">
        <f t="array" ref="AO1269">IFERROR(STDEV(IF($E$2:$E$2201=$E1269, $AJ$2:$AJ$2201)), 0)</f>
        <v>87.612233542011737</v>
      </c>
      <c r="AP1269">
        <f t="shared" si="456"/>
        <v>0.47385803437819968</v>
      </c>
      <c r="AQ1269">
        <f t="shared" si="449"/>
        <v>3.5386661732162289E-2</v>
      </c>
      <c r="AR1269" cm="1">
        <f t="array" ref="AR1269">IFERROR(STDEV(IF($E$2:$E$2201=$E1269, $AK$2:$AK$2201)), 0)</f>
        <v>8.4464667422034304E-3</v>
      </c>
      <c r="AS1269">
        <f t="shared" si="457"/>
        <v>0.49497279916073283</v>
      </c>
      <c r="AT1269">
        <f t="shared" si="450"/>
        <v>6.7797291065509148E-3</v>
      </c>
      <c r="AU1269" cm="1">
        <f t="array" ref="AU1269">IFERROR(STDEV(IF($E$2:$E$2201=$E1269, $AL$2:$AL$2201)), 0)</f>
        <v>6.7676931475359556E-3</v>
      </c>
      <c r="AV1269">
        <f t="shared" si="458"/>
        <v>0.41191346168418003</v>
      </c>
      <c r="AW1269">
        <f t="shared" si="451"/>
        <v>0</v>
      </c>
      <c r="AX1269" cm="1">
        <f t="array" ref="AX1269">IFERROR(STDEV(IF($E$2:$E$2201=$E1269, $AM$2:$AM$2201)), 0)</f>
        <v>0</v>
      </c>
      <c r="AY1269">
        <f t="shared" si="459"/>
        <v>0.41191346168418003</v>
      </c>
      <c r="AZ1269">
        <f>INDEX(Model_Assumptions[Values],9)*((INDEX(Model_Scenarios[GR Weight],1)*$AG1269)+(INDEX(Model_Scenarios[GP Weight],1)*$AH1269)+(INDEX(Model_Scenarios[LTV Weight],1)*$AI1269))-(INDEX(Model_Scenarios[LTV Weight],1)*$AP1269)-(INDEX(Model_Scenarios[GP Weight],1)*($AS1269+$AV1269+$AY1269))</f>
        <v>2.1679866606665477</v>
      </c>
      <c r="BA1269">
        <f>INDEX(Model_Assumptions[Values],9)*((INDEX(Model_Scenarios[GR Weight],2)*$AG1269)+(INDEX(Model_Scenarios[GP Weight],2)*$AH1269)+(INDEX(Model_Scenarios[LTV Weight],2)*$AI1269))-(INDEX(Model_Scenarios[LTV Weight],2)*$AP1269)-(INDEX(Model_Scenarios[GP Weight],2)*($AS1269+$AV1269+$AY1269))</f>
        <v>1.6453346873167927</v>
      </c>
      <c r="BB1269">
        <f>INDEX(Model_Assumptions[Values],9)*((INDEX(Model_Scenarios[GR Weight],3)*$AG1269)+(INDEX(Model_Scenarios[GP Weight],3)*$AH1269)+(INDEX(Model_Scenarios[LTV Weight],3)*$AI1269))-(INDEX(Model_Scenarios[LTV Weight],3)*$AP1269)-(INDEX(Model_Scenarios[GP Weight],3)*($AS1269+$AV1269+$AY1269))</f>
        <v>0.79360506148941135</v>
      </c>
      <c r="BC1269">
        <f>INDEX(Model_Assumptions[Values],9)*((INDEX(Model_Scenarios[GR Weight],4)*$AG1269)+(INDEX(Model_Scenarios[GP Weight],4)*$AH1269)+(INDEX(Model_Scenarios[LTV Weight],4)*$AI1269))-(INDEX(Model_Scenarios[LTV Weight],4)*$AP1269)-(INDEX(Model_Scenarios[GP Weight],4)*($AS1269+$AV1269+$AY1269))</f>
        <v>0.52259839827841714</v>
      </c>
      <c r="BD1269">
        <f>INDEX(Model_Assumptions[Values],9)*((INDEX(Model_Scenarios[GR Weight],5)*$AG1269)+(INDEX(Model_Scenarios[GP Weight],5)*$AH1269)+(INDEX(Model_Scenarios[LTV Weight],5)*$AI1269))-(INDEX(Model_Scenarios[LTV Weight],5)*$AP1269)-(INDEX(Model_Scenarios[GP Weight],5)*($AS1269+$AV1269+$AY1269))</f>
        <v>0.15481110960639222</v>
      </c>
    </row>
    <row r="1270" spans="1:56" x14ac:dyDescent="0.25">
      <c r="A1270">
        <v>1269</v>
      </c>
      <c r="B1270">
        <v>26</v>
      </c>
      <c r="C1270" s="3">
        <v>19</v>
      </c>
      <c r="D1270" s="4">
        <v>0.36</v>
      </c>
      <c r="E1270" t="str">
        <v>SKU-1032</v>
      </c>
      <c r="F1270" t="str">
        <v>Reduce</v>
      </c>
      <c r="G1270" t="str">
        <v>Full</v>
      </c>
      <c r="H1270">
        <v>223.89</v>
      </c>
      <c r="I1270">
        <v>74.989999999999995</v>
      </c>
      <c r="J1270">
        <v>18</v>
      </c>
      <c r="K1270">
        <v>4030.0199999999995</v>
      </c>
      <c r="L1270">
        <v>2680.2</v>
      </c>
      <c r="M1270">
        <v>0.6650587341998303</v>
      </c>
      <c r="N1270">
        <v>245.05998830009713</v>
      </c>
      <c r="O1270">
        <v>972.6398011016513</v>
      </c>
      <c r="P1270">
        <v>1047.6298011016513</v>
      </c>
      <c r="Q1270">
        <v>838.02615583978798</v>
      </c>
      <c r="R1270">
        <v>600.58541168518138</v>
      </c>
      <c r="S1270">
        <v>1</v>
      </c>
      <c r="T1270">
        <f t="shared" si="437"/>
        <v>231.51119578803497</v>
      </c>
      <c r="U1270">
        <f t="shared" si="438"/>
        <v>3.4039911510272823E-2</v>
      </c>
      <c r="V1270">
        <f>IF($F1270="Reduce", INDEX(Model_Assumptions[Values], 2), INDEX(Model_Assumptions[Values], 1))</f>
        <v>-0.8</v>
      </c>
      <c r="W1270">
        <f t="shared" si="439"/>
        <v>17.509825274252073</v>
      </c>
      <c r="X1270">
        <f t="shared" si="452"/>
        <v>4053.7205872816548</v>
      </c>
      <c r="Y1270">
        <f t="shared" si="440"/>
        <v>2740.6587899654919</v>
      </c>
      <c r="Z1270">
        <f t="shared" si="441"/>
        <v>23.700587281655316</v>
      </c>
      <c r="AA1270">
        <f t="shared" si="442"/>
        <v>60.458789965492088</v>
      </c>
      <c r="AB1270">
        <f t="shared" si="453"/>
        <v>0.67608477963779046</v>
      </c>
      <c r="AC1270">
        <f t="shared" si="443"/>
        <v>1.1026045437960152E-2</v>
      </c>
      <c r="AD1270">
        <f t="shared" si="444"/>
        <v>1.1026045437960152E-2</v>
      </c>
      <c r="AE1270">
        <f t="shared" si="445"/>
        <v>0.36000000000000043</v>
      </c>
      <c r="AF1270">
        <f t="shared" si="454"/>
        <v>384.3746634785158</v>
      </c>
      <c r="AG1270">
        <f t="shared" si="446"/>
        <v>2.4367280934638979E-2</v>
      </c>
      <c r="AH1270">
        <f t="shared" si="447"/>
        <v>5.7710070773011338E-2</v>
      </c>
      <c r="AI1270">
        <f t="shared" si="455"/>
        <v>0.63999999999999957</v>
      </c>
      <c r="AJ1270">
        <f>MAX(0, $R1270 - $AA1270) * INDEX(Model_Assumptions[Values], 7)</f>
        <v>1080.2532434393786</v>
      </c>
      <c r="AK1270">
        <f>MAX(0, INDEX(Model_Assumptions[Values], 4) - $AD1270)</f>
        <v>3.897395456203985E-2</v>
      </c>
      <c r="AL1270">
        <f>MAX(0, INDEX(Model_Assumptions[Values], 5) - $AC1270)</f>
        <v>8.973954562039848E-3</v>
      </c>
      <c r="AM1270">
        <f>INDEX(Model_Assumptions[Values], 6) * MAX(0, INDEX(Model_Assumptions[Values], 3) - $AB1270)^2</f>
        <v>0</v>
      </c>
      <c r="AN1270">
        <f t="shared" si="448"/>
        <v>1045.0631062517225</v>
      </c>
      <c r="AO1270" cm="1">
        <f t="array" ref="AO1270">IFERROR(STDEV(IF($E$2:$E$2201=$E1270, $AJ$2:$AJ$2201)), 0)</f>
        <v>87.612233542011737</v>
      </c>
      <c r="AP1270">
        <f t="shared" si="456"/>
        <v>0.40165780239790083</v>
      </c>
      <c r="AQ1270">
        <f t="shared" si="449"/>
        <v>3.5386661732162289E-2</v>
      </c>
      <c r="AR1270" cm="1">
        <f t="array" ref="AR1270">IFERROR(STDEV(IF($E$2:$E$2201=$E1270, $AK$2:$AK$2201)), 0)</f>
        <v>8.4464667422034304E-3</v>
      </c>
      <c r="AS1270">
        <f t="shared" si="457"/>
        <v>0.42470928251612866</v>
      </c>
      <c r="AT1270">
        <f t="shared" si="450"/>
        <v>6.7797291065509148E-3</v>
      </c>
      <c r="AU1270" cm="1">
        <f t="array" ref="AU1270">IFERROR(STDEV(IF($E$2:$E$2201=$E1270, $AL$2:$AL$2201)), 0)</f>
        <v>6.7676931475359556E-3</v>
      </c>
      <c r="AV1270">
        <f t="shared" si="458"/>
        <v>0.32422058856019897</v>
      </c>
      <c r="AW1270">
        <f t="shared" si="451"/>
        <v>0</v>
      </c>
      <c r="AX1270" cm="1">
        <f t="array" ref="AX1270">IFERROR(STDEV(IF($E$2:$E$2201=$E1270, $AM$2:$AM$2201)), 0)</f>
        <v>0</v>
      </c>
      <c r="AY1270">
        <f t="shared" si="459"/>
        <v>0.32422058856019897</v>
      </c>
      <c r="AZ1270">
        <f>INDEX(Model_Assumptions[Values],9)*((INDEX(Model_Scenarios[GR Weight],1)*$AG1270)+(INDEX(Model_Scenarios[GP Weight],1)*$AH1270)+(INDEX(Model_Scenarios[LTV Weight],1)*$AI1270))-(INDEX(Model_Scenarios[LTV Weight],1)*$AP1270)-(INDEX(Model_Scenarios[GP Weight],1)*($AS1270+$AV1270+$AY1270))</f>
        <v>2.1723973879718499</v>
      </c>
      <c r="BA1270">
        <f>INDEX(Model_Assumptions[Values],9)*((INDEX(Model_Scenarios[GR Weight],2)*$AG1270)+(INDEX(Model_Scenarios[GP Weight],2)*$AH1270)+(INDEX(Model_Scenarios[LTV Weight],2)*$AI1270))-(INDEX(Model_Scenarios[LTV Weight],2)*$AP1270)-(INDEX(Model_Scenarios[GP Weight],2)*($AS1270+$AV1270+$AY1270))</f>
        <v>1.6802778679880481</v>
      </c>
      <c r="BB1270">
        <f>INDEX(Model_Assumptions[Values],9)*((INDEX(Model_Scenarios[GR Weight],3)*$AG1270)+(INDEX(Model_Scenarios[GP Weight],3)*$AH1270)+(INDEX(Model_Scenarios[LTV Weight],3)*$AI1270))-(INDEX(Model_Scenarios[LTV Weight],3)*$AP1270)-(INDEX(Model_Scenarios[GP Weight],3)*($AS1270+$AV1270+$AY1270))</f>
        <v>0.87518594318912335</v>
      </c>
      <c r="BC1270">
        <f>INDEX(Model_Assumptions[Values],9)*((INDEX(Model_Scenarios[GR Weight],4)*$AG1270)+(INDEX(Model_Scenarios[GP Weight],4)*$AH1270)+(INDEX(Model_Scenarios[LTV Weight],4)*$AI1270))-(INDEX(Model_Scenarios[LTV Weight],4)*$AP1270)-(INDEX(Model_Scenarios[GP Weight],4)*($AS1270+$AV1270+$AY1270))</f>
        <v>0.60753536389623264</v>
      </c>
      <c r="BD1270">
        <f>INDEX(Model_Assumptions[Values],9)*((INDEX(Model_Scenarios[GR Weight],5)*$AG1270)+(INDEX(Model_Scenarios[GP Weight],5)*$AH1270)+(INDEX(Model_Scenarios[LTV Weight],5)*$AI1270))-(INDEX(Model_Scenarios[LTV Weight],5)*$AP1270)-(INDEX(Model_Scenarios[GP Weight],5)*($AS1270+$AV1270+$AY1270))</f>
        <v>0.29242277216085488</v>
      </c>
    </row>
    <row r="1271" spans="1:56" x14ac:dyDescent="0.25">
      <c r="A1271">
        <v>1270</v>
      </c>
      <c r="B1271">
        <v>26</v>
      </c>
      <c r="C1271" s="3">
        <v>20</v>
      </c>
      <c r="D1271" s="4">
        <v>0.38</v>
      </c>
      <c r="E1271" t="str">
        <v>SKU-1032</v>
      </c>
      <c r="F1271" t="str">
        <v>Reduce</v>
      </c>
      <c r="G1271" t="str">
        <v>Full</v>
      </c>
      <c r="H1271">
        <v>223.89</v>
      </c>
      <c r="I1271">
        <v>74.989999999999995</v>
      </c>
      <c r="J1271">
        <v>18</v>
      </c>
      <c r="K1271">
        <v>4030.0199999999995</v>
      </c>
      <c r="L1271">
        <v>2680.2</v>
      </c>
      <c r="M1271">
        <v>0.6650587341998303</v>
      </c>
      <c r="N1271">
        <v>245.05998830009713</v>
      </c>
      <c r="O1271">
        <v>972.6398011016513</v>
      </c>
      <c r="P1271">
        <v>1047.6298011016513</v>
      </c>
      <c r="Q1271">
        <v>838.02615583978798</v>
      </c>
      <c r="R1271">
        <v>600.58541168518138</v>
      </c>
      <c r="S1271">
        <v>1</v>
      </c>
      <c r="T1271">
        <f t="shared" si="437"/>
        <v>231.93459555403689</v>
      </c>
      <c r="U1271">
        <f t="shared" si="438"/>
        <v>3.5931017705287879E-2</v>
      </c>
      <c r="V1271">
        <f>IF($F1271="Reduce", INDEX(Model_Assumptions[Values], 2), INDEX(Model_Assumptions[Values], 1))</f>
        <v>-0.8</v>
      </c>
      <c r="W1271">
        <f t="shared" si="439"/>
        <v>17.482593345043853</v>
      </c>
      <c r="X1271">
        <f t="shared" si="452"/>
        <v>4054.8182167184427</v>
      </c>
      <c r="Y1271">
        <f t="shared" si="440"/>
        <v>2743.7985417736045</v>
      </c>
      <c r="Z1271">
        <f t="shared" si="441"/>
        <v>24.7982167184432</v>
      </c>
      <c r="AA1271">
        <f t="shared" si="442"/>
        <v>63.598541773604666</v>
      </c>
      <c r="AB1271">
        <f t="shared" si="453"/>
        <v>0.67667609128829354</v>
      </c>
      <c r="AC1271">
        <f t="shared" si="443"/>
        <v>1.1617357088463232E-2</v>
      </c>
      <c r="AD1271">
        <f t="shared" si="444"/>
        <v>1.1617357088463232E-2</v>
      </c>
      <c r="AE1271">
        <f t="shared" si="445"/>
        <v>0.37999999999999939</v>
      </c>
      <c r="AF1271">
        <f t="shared" si="454"/>
        <v>372.36295524481278</v>
      </c>
      <c r="AG1271">
        <f t="shared" si="446"/>
        <v>2.5495786508382377E-2</v>
      </c>
      <c r="AH1271">
        <f t="shared" si="447"/>
        <v>6.0707075826524445E-2</v>
      </c>
      <c r="AI1271">
        <f t="shared" si="455"/>
        <v>0.62000000000000055</v>
      </c>
      <c r="AJ1271">
        <f>MAX(0, $R1271 - $AA1271) * INDEX(Model_Assumptions[Values], 7)</f>
        <v>1073.9737398231534</v>
      </c>
      <c r="AK1271">
        <f>MAX(0, INDEX(Model_Assumptions[Values], 4) - $AD1271)</f>
        <v>3.8382642911536771E-2</v>
      </c>
      <c r="AL1271">
        <f>MAX(0, INDEX(Model_Assumptions[Values], 5) - $AC1271)</f>
        <v>8.3826429115367689E-3</v>
      </c>
      <c r="AM1271">
        <f>INDEX(Model_Assumptions[Values], 6) * MAX(0, INDEX(Model_Assumptions[Values], 3) - $AB1271)^2</f>
        <v>0</v>
      </c>
      <c r="AN1271">
        <f t="shared" si="448"/>
        <v>1045.0631062517225</v>
      </c>
      <c r="AO1271" cm="1">
        <f t="array" ref="AO1271">IFERROR(STDEV(IF($E$2:$E$2201=$E1271, $AJ$2:$AJ$2201)), 0)</f>
        <v>87.612233542011737</v>
      </c>
      <c r="AP1271">
        <f t="shared" si="456"/>
        <v>0.32998398057695599</v>
      </c>
      <c r="AQ1271">
        <f t="shared" si="449"/>
        <v>3.5386661732162289E-2</v>
      </c>
      <c r="AR1271" cm="1">
        <f t="array" ref="AR1271">IFERROR(STDEV(IF($E$2:$E$2201=$E1271, $AK$2:$AK$2201)), 0)</f>
        <v>8.4464667422034304E-3</v>
      </c>
      <c r="AS1271">
        <f t="shared" si="457"/>
        <v>0.35470229988651092</v>
      </c>
      <c r="AT1271">
        <f t="shared" si="450"/>
        <v>6.7797291065509148E-3</v>
      </c>
      <c r="AU1271" cm="1">
        <f t="array" ref="AU1271">IFERROR(STDEV(IF($E$2:$E$2201=$E1271, $AL$2:$AL$2201)), 0)</f>
        <v>6.7676931475359556E-3</v>
      </c>
      <c r="AV1271">
        <f t="shared" si="458"/>
        <v>0.23684788450691766</v>
      </c>
      <c r="AW1271">
        <f t="shared" si="451"/>
        <v>0</v>
      </c>
      <c r="AX1271" cm="1">
        <f t="array" ref="AX1271">IFERROR(STDEV(IF($E$2:$E$2201=$E1271, $AM$2:$AM$2201)), 0)</f>
        <v>0</v>
      </c>
      <c r="AY1271">
        <f t="shared" si="459"/>
        <v>0.23684788450691766</v>
      </c>
      <c r="AZ1271">
        <f>INDEX(Model_Assumptions[Values],9)*((INDEX(Model_Scenarios[GR Weight],1)*$AG1271)+(INDEX(Model_Scenarios[GP Weight],1)*$AH1271)+(INDEX(Model_Scenarios[LTV Weight],1)*$AI1271))-(INDEX(Model_Scenarios[LTV Weight],1)*$AP1271)-(INDEX(Model_Scenarios[GP Weight],1)*($AS1271+$AV1271+$AY1271))</f>
        <v>2.176274439815856</v>
      </c>
      <c r="BA1271">
        <f>INDEX(Model_Assumptions[Values],9)*((INDEX(Model_Scenarios[GR Weight],2)*$AG1271)+(INDEX(Model_Scenarios[GP Weight],2)*$AH1271)+(INDEX(Model_Scenarios[LTV Weight],2)*$AI1271))-(INDEX(Model_Scenarios[LTV Weight],2)*$AP1271)-(INDEX(Model_Scenarios[GP Weight],2)*($AS1271+$AV1271+$AY1271))</f>
        <v>1.7146597145527225</v>
      </c>
      <c r="BB1271">
        <f>INDEX(Model_Assumptions[Values],9)*((INDEX(Model_Scenarios[GR Weight],3)*$AG1271)+(INDEX(Model_Scenarios[GP Weight],3)*$AH1271)+(INDEX(Model_Scenarios[LTV Weight],3)*$AI1271))-(INDEX(Model_Scenarios[LTV Weight],3)*$AP1271)-(INDEX(Model_Scenarios[GP Weight],3)*($AS1271+$AV1271+$AY1271))</f>
        <v>0.95617419948599336</v>
      </c>
      <c r="BC1271">
        <f>INDEX(Model_Assumptions[Values],9)*((INDEX(Model_Scenarios[GR Weight],4)*$AG1271)+(INDEX(Model_Scenarios[GP Weight],4)*$AH1271)+(INDEX(Model_Scenarios[LTV Weight],4)*$AI1271))-(INDEX(Model_Scenarios[LTV Weight],4)*$AP1271)-(INDEX(Model_Scenarios[GP Weight],4)*($AS1271+$AV1271+$AY1271))</f>
        <v>0.69192049079787987</v>
      </c>
      <c r="BD1271">
        <f>INDEX(Model_Assumptions[Values],9)*((INDEX(Model_Scenarios[GR Weight],5)*$AG1271)+(INDEX(Model_Scenarios[GP Weight],5)*$AH1271)+(INDEX(Model_Scenarios[LTV Weight],5)*$AI1271))-(INDEX(Model_Scenarios[LTV Weight],5)*$AP1271)-(INDEX(Model_Scenarios[GP Weight],5)*($AS1271+$AV1271+$AY1271))</f>
        <v>0.42932531199189589</v>
      </c>
    </row>
    <row r="1272" spans="1:56" x14ac:dyDescent="0.25">
      <c r="A1272">
        <v>1271</v>
      </c>
      <c r="B1272">
        <v>26</v>
      </c>
      <c r="C1272" s="3">
        <v>21</v>
      </c>
      <c r="D1272" s="4">
        <v>0.4</v>
      </c>
      <c r="E1272" t="str">
        <v>SKU-1032</v>
      </c>
      <c r="F1272" t="str">
        <v>Reduce</v>
      </c>
      <c r="G1272" t="str">
        <v>Full</v>
      </c>
      <c r="H1272">
        <v>223.89</v>
      </c>
      <c r="I1272">
        <v>74.989999999999995</v>
      </c>
      <c r="J1272">
        <v>18</v>
      </c>
      <c r="K1272">
        <v>4030.0199999999995</v>
      </c>
      <c r="L1272">
        <v>2680.2</v>
      </c>
      <c r="M1272">
        <v>0.6650587341998303</v>
      </c>
      <c r="N1272">
        <v>245.05998830009713</v>
      </c>
      <c r="O1272">
        <v>972.6398011016513</v>
      </c>
      <c r="P1272">
        <v>1047.6298011016513</v>
      </c>
      <c r="Q1272">
        <v>838.02615583978798</v>
      </c>
      <c r="R1272">
        <v>600.58541168518138</v>
      </c>
      <c r="S1272">
        <v>1</v>
      </c>
      <c r="T1272">
        <f t="shared" si="437"/>
        <v>232.35799532003884</v>
      </c>
      <c r="U1272">
        <f t="shared" si="438"/>
        <v>3.7822123900303067E-2</v>
      </c>
      <c r="V1272">
        <f>IF($F1272="Reduce", INDEX(Model_Assumptions[Values], 2), INDEX(Model_Assumptions[Values], 1))</f>
        <v>-0.8</v>
      </c>
      <c r="W1272">
        <f t="shared" si="439"/>
        <v>17.455361415835636</v>
      </c>
      <c r="X1272">
        <f t="shared" si="452"/>
        <v>4055.8927861703232</v>
      </c>
      <c r="Y1272">
        <f t="shared" si="440"/>
        <v>2746.9152335968092</v>
      </c>
      <c r="Z1272">
        <f t="shared" si="441"/>
        <v>25.872786170323707</v>
      </c>
      <c r="AA1272">
        <f t="shared" si="442"/>
        <v>66.715233596809412</v>
      </c>
      <c r="AB1272">
        <f t="shared" si="453"/>
        <v>0.67726524797774945</v>
      </c>
      <c r="AC1272">
        <f t="shared" si="443"/>
        <v>1.2206513777919148E-2</v>
      </c>
      <c r="AD1272">
        <f t="shared" si="444"/>
        <v>1.2206513777919148E-2</v>
      </c>
      <c r="AE1272">
        <f t="shared" si="445"/>
        <v>0.39999999999999974</v>
      </c>
      <c r="AF1272">
        <f t="shared" si="454"/>
        <v>360.35124701110902</v>
      </c>
      <c r="AG1272">
        <f t="shared" si="446"/>
        <v>2.6600583423605675E-2</v>
      </c>
      <c r="AH1272">
        <f t="shared" si="447"/>
        <v>6.3682069302203867E-2</v>
      </c>
      <c r="AI1272">
        <f t="shared" si="455"/>
        <v>0.60000000000000031</v>
      </c>
      <c r="AJ1272">
        <f>MAX(0, $R1272 - $AA1272) * INDEX(Model_Assumptions[Values], 7)</f>
        <v>1067.7403561767439</v>
      </c>
      <c r="AK1272">
        <f>MAX(0, INDEX(Model_Assumptions[Values], 4) - $AD1272)</f>
        <v>3.7793486222080855E-2</v>
      </c>
      <c r="AL1272">
        <f>MAX(0, INDEX(Model_Assumptions[Values], 5) - $AC1272)</f>
        <v>7.7934862220808525E-3</v>
      </c>
      <c r="AM1272">
        <f>INDEX(Model_Assumptions[Values], 6) * MAX(0, INDEX(Model_Assumptions[Values], 3) - $AB1272)^2</f>
        <v>0</v>
      </c>
      <c r="AN1272">
        <f t="shared" si="448"/>
        <v>1045.0631062517225</v>
      </c>
      <c r="AO1272" cm="1">
        <f t="array" ref="AO1272">IFERROR(STDEV(IF($E$2:$E$2201=$E1272, $AJ$2:$AJ$2201)), 0)</f>
        <v>87.612233542011737</v>
      </c>
      <c r="AP1272">
        <f t="shared" si="456"/>
        <v>0.25883656891531326</v>
      </c>
      <c r="AQ1272">
        <f t="shared" si="449"/>
        <v>3.5386661732162289E-2</v>
      </c>
      <c r="AR1272" cm="1">
        <f t="array" ref="AR1272">IFERROR(STDEV(IF($E$2:$E$2201=$E1272, $AK$2:$AK$2201)), 0)</f>
        <v>8.4464667422034304E-3</v>
      </c>
      <c r="AS1272">
        <f t="shared" si="457"/>
        <v>0.28495044891287852</v>
      </c>
      <c r="AT1272">
        <f t="shared" si="450"/>
        <v>6.7797291065509148E-3</v>
      </c>
      <c r="AU1272" cm="1">
        <f t="array" ref="AU1272">IFERROR(STDEV(IF($E$2:$E$2201=$E1272, $AL$2:$AL$2201)), 0)</f>
        <v>6.7676931475359556E-3</v>
      </c>
      <c r="AV1272">
        <f t="shared" si="458"/>
        <v>0.14979359930038136</v>
      </c>
      <c r="AW1272">
        <f t="shared" si="451"/>
        <v>0</v>
      </c>
      <c r="AX1272" cm="1">
        <f t="array" ref="AX1272">IFERROR(STDEV(IF($E$2:$E$2201=$E1272, $AM$2:$AM$2201)), 0)</f>
        <v>0</v>
      </c>
      <c r="AY1272">
        <f t="shared" si="459"/>
        <v>0.14979359930038136</v>
      </c>
      <c r="AZ1272">
        <f>INDEX(Model_Assumptions[Values],9)*((INDEX(Model_Scenarios[GR Weight],1)*$AG1272)+(INDEX(Model_Scenarios[GP Weight],1)*$AH1272)+(INDEX(Model_Scenarios[LTV Weight],1)*$AI1272))-(INDEX(Model_Scenarios[LTV Weight],1)*$AP1272)-(INDEX(Model_Scenarios[GP Weight],1)*($AS1272+$AV1272+$AY1272))</f>
        <v>2.1796183064792913</v>
      </c>
      <c r="BA1272">
        <f>INDEX(Model_Assumptions[Values],9)*((INDEX(Model_Scenarios[GR Weight],2)*$AG1272)+(INDEX(Model_Scenarios[GP Weight],2)*$AH1272)+(INDEX(Model_Scenarios[LTV Weight],2)*$AI1272))-(INDEX(Model_Scenarios[LTV Weight],2)*$AP1272)-(INDEX(Model_Scenarios[GP Weight],2)*($AS1272+$AV1272+$AY1272))</f>
        <v>1.7484812075722276</v>
      </c>
      <c r="BB1272">
        <f>INDEX(Model_Assumptions[Values],9)*((INDEX(Model_Scenarios[GR Weight],3)*$AG1272)+(INDEX(Model_Scenarios[GP Weight],3)*$AH1272)+(INDEX(Model_Scenarios[LTV Weight],3)*$AI1272))-(INDEX(Model_Scenarios[LTV Weight],3)*$AP1272)-(INDEX(Model_Scenarios[GP Weight],3)*($AS1272+$AV1272+$AY1272))</f>
        <v>1.0365715463624647</v>
      </c>
      <c r="BC1272">
        <f>INDEX(Model_Assumptions[Values],9)*((INDEX(Model_Scenarios[GR Weight],4)*$AG1272)+(INDEX(Model_Scenarios[GP Weight],4)*$AH1272)+(INDEX(Model_Scenarios[LTV Weight],4)*$AI1272))-(INDEX(Model_Scenarios[LTV Weight],4)*$AP1272)-(INDEX(Model_Scenarios[GP Weight],4)*($AS1272+$AV1272+$AY1272))</f>
        <v>0.77575549496579876</v>
      </c>
      <c r="BD1272">
        <f>INDEX(Model_Assumptions[Values],9)*((INDEX(Model_Scenarios[GR Weight],5)*$AG1272)+(INDEX(Model_Scenarios[GP Weight],5)*$AH1272)+(INDEX(Model_Scenarios[LTV Weight],5)*$AI1272))-(INDEX(Model_Scenarios[LTV Weight],5)*$AP1272)-(INDEX(Model_Scenarios[GP Weight],5)*($AS1272+$AV1272+$AY1272))</f>
        <v>0.56552142564333563</v>
      </c>
    </row>
    <row r="1273" spans="1:56" x14ac:dyDescent="0.25">
      <c r="A1273">
        <v>1272</v>
      </c>
      <c r="B1273">
        <v>26</v>
      </c>
      <c r="C1273" s="3">
        <v>22</v>
      </c>
      <c r="D1273" s="4">
        <v>0.42</v>
      </c>
      <c r="E1273" t="str">
        <v>SKU-1032</v>
      </c>
      <c r="F1273" t="str">
        <v>Reduce</v>
      </c>
      <c r="G1273" t="str">
        <v>Full</v>
      </c>
      <c r="H1273">
        <v>223.89</v>
      </c>
      <c r="I1273">
        <v>74.989999999999995</v>
      </c>
      <c r="J1273">
        <v>18</v>
      </c>
      <c r="K1273">
        <v>4030.0199999999995</v>
      </c>
      <c r="L1273">
        <v>2680.2</v>
      </c>
      <c r="M1273">
        <v>0.6650587341998303</v>
      </c>
      <c r="N1273">
        <v>245.05998830009713</v>
      </c>
      <c r="O1273">
        <v>972.6398011016513</v>
      </c>
      <c r="P1273">
        <v>1047.6298011016513</v>
      </c>
      <c r="Q1273">
        <v>838.02615583978798</v>
      </c>
      <c r="R1273">
        <v>600.58541168518138</v>
      </c>
      <c r="S1273">
        <v>1</v>
      </c>
      <c r="T1273">
        <f t="shared" si="437"/>
        <v>232.78139508604079</v>
      </c>
      <c r="U1273">
        <f t="shared" si="438"/>
        <v>3.9713230095318248E-2</v>
      </c>
      <c r="V1273">
        <f>IF($F1273="Reduce", INDEX(Model_Assumptions[Values], 2), INDEX(Model_Assumptions[Values], 1))</f>
        <v>-0.8</v>
      </c>
      <c r="W1273">
        <f t="shared" si="439"/>
        <v>17.428129486627419</v>
      </c>
      <c r="X1273">
        <f t="shared" si="452"/>
        <v>4056.9442956372945</v>
      </c>
      <c r="Y1273">
        <f t="shared" si="440"/>
        <v>2750.0088654351048</v>
      </c>
      <c r="Z1273">
        <f t="shared" si="441"/>
        <v>26.924295637295018</v>
      </c>
      <c r="AA1273">
        <f t="shared" si="442"/>
        <v>69.808865435104963</v>
      </c>
      <c r="AB1273">
        <f t="shared" si="453"/>
        <v>0.67785226146495892</v>
      </c>
      <c r="AC1273">
        <f t="shared" si="443"/>
        <v>1.2793527265128612E-2</v>
      </c>
      <c r="AD1273">
        <f t="shared" si="444"/>
        <v>1.2793527265128612E-2</v>
      </c>
      <c r="AE1273">
        <f t="shared" si="445"/>
        <v>0.42000000000000004</v>
      </c>
      <c r="AF1273">
        <f t="shared" si="454"/>
        <v>348.33953877740515</v>
      </c>
      <c r="AG1273">
        <f t="shared" si="446"/>
        <v>2.7681671680307003E-2</v>
      </c>
      <c r="AH1273">
        <f t="shared" si="447"/>
        <v>6.6635051200048312E-2</v>
      </c>
      <c r="AI1273">
        <f t="shared" si="455"/>
        <v>0.57999999999999996</v>
      </c>
      <c r="AJ1273">
        <f>MAX(0, $R1273 - $AA1273) * INDEX(Model_Assumptions[Values], 7)</f>
        <v>1061.5530925001528</v>
      </c>
      <c r="AK1273">
        <f>MAX(0, INDEX(Model_Assumptions[Values], 4) - $AD1273)</f>
        <v>3.720647273487139E-2</v>
      </c>
      <c r="AL1273">
        <f>MAX(0, INDEX(Model_Assumptions[Values], 5) - $AC1273)</f>
        <v>7.2064727348713879E-3</v>
      </c>
      <c r="AM1273">
        <f>INDEX(Model_Assumptions[Values], 6) * MAX(0, INDEX(Model_Assumptions[Values], 3) - $AB1273)^2</f>
        <v>0</v>
      </c>
      <c r="AN1273">
        <f t="shared" si="448"/>
        <v>1045.0631062517225</v>
      </c>
      <c r="AO1273" cm="1">
        <f t="array" ref="AO1273">IFERROR(STDEV(IF($E$2:$E$2201=$E1273, $AJ$2:$AJ$2201)), 0)</f>
        <v>87.612233542011737</v>
      </c>
      <c r="AP1273">
        <f t="shared" si="456"/>
        <v>0.18821556741300377</v>
      </c>
      <c r="AQ1273">
        <f t="shared" si="449"/>
        <v>3.5386661732162289E-2</v>
      </c>
      <c r="AR1273" cm="1">
        <f t="array" ref="AR1273">IFERROR(STDEV(IF($E$2:$E$2201=$E1273, $AK$2:$AK$2201)), 0)</f>
        <v>8.4464667422034304E-3</v>
      </c>
      <c r="AS1273">
        <f t="shared" si="457"/>
        <v>0.21545233743907066</v>
      </c>
      <c r="AT1273">
        <f t="shared" si="450"/>
        <v>6.7797291065509148E-3</v>
      </c>
      <c r="AU1273" cm="1">
        <f t="array" ref="AU1273">IFERROR(STDEV(IF($E$2:$E$2201=$E1273, $AL$2:$AL$2201)), 0)</f>
        <v>6.7676931475359556E-3</v>
      </c>
      <c r="AV1273">
        <f t="shared" si="458"/>
        <v>6.3055995450361974E-2</v>
      </c>
      <c r="AW1273">
        <f t="shared" si="451"/>
        <v>0</v>
      </c>
      <c r="AX1273" cm="1">
        <f t="array" ref="AX1273">IFERROR(STDEV(IF($E$2:$E$2201=$E1273, $AM$2:$AM$2201)), 0)</f>
        <v>0</v>
      </c>
      <c r="AY1273">
        <f t="shared" si="459"/>
        <v>6.3055995450361974E-2</v>
      </c>
      <c r="AZ1273">
        <f>INDEX(Model_Assumptions[Values],9)*((INDEX(Model_Scenarios[GR Weight],1)*$AG1273)+(INDEX(Model_Scenarios[GP Weight],1)*$AH1273)+(INDEX(Model_Scenarios[LTV Weight],1)*$AI1273))-(INDEX(Model_Scenarios[LTV Weight],1)*$AP1273)-(INDEX(Model_Scenarios[GP Weight],1)*($AS1273+$AV1273+$AY1273))</f>
        <v>2.1824294746757951</v>
      </c>
      <c r="BA1273">
        <f>INDEX(Model_Assumptions[Values],9)*((INDEX(Model_Scenarios[GR Weight],2)*$AG1273)+(INDEX(Model_Scenarios[GP Weight],2)*$AH1273)+(INDEX(Model_Scenarios[LTV Weight],2)*$AI1273))-(INDEX(Model_Scenarios[LTV Weight],2)*$AP1273)-(INDEX(Model_Scenarios[GP Weight],2)*($AS1273+$AV1273+$AY1273))</f>
        <v>1.7817433204738671</v>
      </c>
      <c r="BB1273">
        <f>INDEX(Model_Assumptions[Values],9)*((INDEX(Model_Scenarios[GR Weight],3)*$AG1273)+(INDEX(Model_Scenarios[GP Weight],3)*$AH1273)+(INDEX(Model_Scenarios[LTV Weight],3)*$AI1273))-(INDEX(Model_Scenarios[LTV Weight],3)*$AP1273)-(INDEX(Model_Scenarios[GP Weight],3)*($AS1273+$AV1273+$AY1273))</f>
        <v>1.1163796873163387</v>
      </c>
      <c r="BC1273">
        <f>INDEX(Model_Assumptions[Values],9)*((INDEX(Model_Scenarios[GR Weight],4)*$AG1273)+(INDEX(Model_Scenarios[GP Weight],4)*$AH1273)+(INDEX(Model_Scenarios[LTV Weight],4)*$AI1273))-(INDEX(Model_Scenarios[LTV Weight],4)*$AP1273)-(INDEX(Model_Scenarios[GP Weight],4)*($AS1273+$AV1273+$AY1273))</f>
        <v>0.85904207989779235</v>
      </c>
      <c r="BD1273">
        <f>INDEX(Model_Assumptions[Values],9)*((INDEX(Model_Scenarios[GR Weight],5)*$AG1273)+(INDEX(Model_Scenarios[GP Weight],5)*$AH1273)+(INDEX(Model_Scenarios[LTV Weight],5)*$AI1273))-(INDEX(Model_Scenarios[LTV Weight],5)*$AP1273)-(INDEX(Model_Scenarios[GP Weight],5)*($AS1273+$AV1273+$AY1273))</f>
        <v>0.70101379004030173</v>
      </c>
    </row>
    <row r="1274" spans="1:56" x14ac:dyDescent="0.25">
      <c r="A1274">
        <v>1273</v>
      </c>
      <c r="B1274">
        <v>26</v>
      </c>
      <c r="C1274" s="3">
        <v>23</v>
      </c>
      <c r="D1274" s="4">
        <v>0.44</v>
      </c>
      <c r="E1274" t="str">
        <v>SKU-1032</v>
      </c>
      <c r="F1274" t="str">
        <v>Reduce</v>
      </c>
      <c r="G1274" t="str">
        <v>Full</v>
      </c>
      <c r="H1274">
        <v>223.89</v>
      </c>
      <c r="I1274">
        <v>74.989999999999995</v>
      </c>
      <c r="J1274">
        <v>18</v>
      </c>
      <c r="K1274">
        <v>4030.0199999999995</v>
      </c>
      <c r="L1274">
        <v>2680.2</v>
      </c>
      <c r="M1274">
        <v>0.6650587341998303</v>
      </c>
      <c r="N1274">
        <v>245.05998830009713</v>
      </c>
      <c r="O1274">
        <v>972.6398011016513</v>
      </c>
      <c r="P1274">
        <v>1047.6298011016513</v>
      </c>
      <c r="Q1274">
        <v>838.02615583978798</v>
      </c>
      <c r="R1274">
        <v>600.58541168518138</v>
      </c>
      <c r="S1274">
        <v>1</v>
      </c>
      <c r="T1274">
        <f t="shared" si="437"/>
        <v>233.20479485204274</v>
      </c>
      <c r="U1274">
        <f t="shared" si="438"/>
        <v>4.1604336290333437E-2</v>
      </c>
      <c r="V1274">
        <f>IF($F1274="Reduce", INDEX(Model_Assumptions[Values], 2), INDEX(Model_Assumptions[Values], 1))</f>
        <v>-0.8</v>
      </c>
      <c r="W1274">
        <f t="shared" si="439"/>
        <v>17.400897557419199</v>
      </c>
      <c r="X1274">
        <f t="shared" si="452"/>
        <v>4057.9727451193557</v>
      </c>
      <c r="Y1274">
        <f t="shared" si="440"/>
        <v>2753.0794372884902</v>
      </c>
      <c r="Z1274">
        <f t="shared" si="441"/>
        <v>27.952745119356223</v>
      </c>
      <c r="AA1274">
        <f t="shared" si="442"/>
        <v>72.879437288490408</v>
      </c>
      <c r="AB1274">
        <f t="shared" si="453"/>
        <v>0.67843714342332651</v>
      </c>
      <c r="AC1274">
        <f t="shared" si="443"/>
        <v>1.3378409223496202E-2</v>
      </c>
      <c r="AD1274">
        <f t="shared" si="444"/>
        <v>1.3378409223496202E-2</v>
      </c>
      <c r="AE1274">
        <f t="shared" si="445"/>
        <v>0.44000000000000039</v>
      </c>
      <c r="AF1274">
        <f t="shared" si="454"/>
        <v>336.32783054370134</v>
      </c>
      <c r="AG1274">
        <f t="shared" si="446"/>
        <v>2.8739051278485427E-2</v>
      </c>
      <c r="AH1274">
        <f t="shared" si="447"/>
        <v>6.9566021520056906E-2</v>
      </c>
      <c r="AI1274">
        <f t="shared" si="455"/>
        <v>0.55999999999999961</v>
      </c>
      <c r="AJ1274">
        <f>MAX(0, $R1274 - $AA1274) * INDEX(Model_Assumptions[Values], 7)</f>
        <v>1055.411948793382</v>
      </c>
      <c r="AK1274">
        <f>MAX(0, INDEX(Model_Assumptions[Values], 4) - $AD1274)</f>
        <v>3.6621590776503801E-2</v>
      </c>
      <c r="AL1274">
        <f>MAX(0, INDEX(Model_Assumptions[Values], 5) - $AC1274)</f>
        <v>6.6215907765037989E-3</v>
      </c>
      <c r="AM1274">
        <f>INDEX(Model_Assumptions[Values], 6) * MAX(0, INDEX(Model_Assumptions[Values], 3) - $AB1274)^2</f>
        <v>0</v>
      </c>
      <c r="AN1274">
        <f t="shared" si="448"/>
        <v>1045.0631062517225</v>
      </c>
      <c r="AO1274" cm="1">
        <f t="array" ref="AO1274">IFERROR(STDEV(IF($E$2:$E$2201=$E1274, $AJ$2:$AJ$2201)), 0)</f>
        <v>87.612233542011737</v>
      </c>
      <c r="AP1274">
        <f t="shared" si="456"/>
        <v>0.11812097607004829</v>
      </c>
      <c r="AQ1274">
        <f t="shared" si="449"/>
        <v>3.5386661732162289E-2</v>
      </c>
      <c r="AR1274" cm="1">
        <f t="array" ref="AR1274">IFERROR(STDEV(IF($E$2:$E$2201=$E1274, $AK$2:$AK$2201)), 0)</f>
        <v>8.4464667422034304E-3</v>
      </c>
      <c r="AS1274">
        <f t="shared" si="457"/>
        <v>0.14620658341920567</v>
      </c>
      <c r="AT1274">
        <f t="shared" si="450"/>
        <v>6.7797291065509148E-3</v>
      </c>
      <c r="AU1274" cm="1">
        <f t="array" ref="AU1274">IFERROR(STDEV(IF($E$2:$E$2201=$E1274, $AL$2:$AL$2201)), 0)</f>
        <v>6.7676931475359556E-3</v>
      </c>
      <c r="AV1274">
        <f t="shared" si="458"/>
        <v>-2.336665191516438E-2</v>
      </c>
      <c r="AW1274">
        <f t="shared" si="451"/>
        <v>0</v>
      </c>
      <c r="AX1274" cm="1">
        <f t="array" ref="AX1274">IFERROR(STDEV(IF($E$2:$E$2201=$E1274, $AM$2:$AM$2201)), 0)</f>
        <v>0</v>
      </c>
      <c r="AY1274">
        <f t="shared" si="459"/>
        <v>-2.336665191516438E-2</v>
      </c>
      <c r="AZ1274">
        <f>INDEX(Model_Assumptions[Values],9)*((INDEX(Model_Scenarios[GR Weight],1)*$AG1274)+(INDEX(Model_Scenarios[GP Weight],1)*$AH1274)+(INDEX(Model_Scenarios[LTV Weight],1)*$AI1274))-(INDEX(Model_Scenarios[LTV Weight],1)*$AP1274)-(INDEX(Model_Scenarios[GP Weight],1)*($AS1274+$AV1274+$AY1274))</f>
        <v>2.184708427584344</v>
      </c>
      <c r="BA1274">
        <f>INDEX(Model_Assumptions[Values],9)*((INDEX(Model_Scenarios[GR Weight],2)*$AG1274)+(INDEX(Model_Scenarios[GP Weight],2)*$AH1274)+(INDEX(Model_Scenarios[LTV Weight],2)*$AI1274))-(INDEX(Model_Scenarios[LTV Weight],2)*$AP1274)-(INDEX(Model_Scenarios[GP Weight],2)*($AS1274+$AV1274+$AY1274))</f>
        <v>1.8144470196156131</v>
      </c>
      <c r="BB1274">
        <f>INDEX(Model_Assumptions[Values],9)*((INDEX(Model_Scenarios[GR Weight],3)*$AG1274)+(INDEX(Model_Scenarios[GP Weight],3)*$AH1274)+(INDEX(Model_Scenarios[LTV Weight],3)*$AI1274))-(INDEX(Model_Scenarios[LTV Weight],3)*$AP1274)-(INDEX(Model_Scenarios[GP Weight],3)*($AS1274+$AV1274+$AY1274))</f>
        <v>1.1956003134740794</v>
      </c>
      <c r="BC1274">
        <f>INDEX(Model_Assumptions[Values],9)*((INDEX(Model_Scenarios[GR Weight],4)*$AG1274)+(INDEX(Model_Scenarios[GP Weight],4)*$AH1274)+(INDEX(Model_Scenarios[LTV Weight],4)*$AI1274))-(INDEX(Model_Scenarios[LTV Weight],4)*$AP1274)-(INDEX(Model_Scenarios[GP Weight],4)*($AS1274+$AV1274+$AY1274))</f>
        <v>0.94178193672032706</v>
      </c>
      <c r="BD1274">
        <f>INDEX(Model_Assumptions[Values],9)*((INDEX(Model_Scenarios[GR Weight],5)*$AG1274)+(INDEX(Model_Scenarios[GP Weight],5)*$AH1274)+(INDEX(Model_Scenarios[LTV Weight],5)*$AI1274))-(INDEX(Model_Scenarios[LTV Weight],5)*$AP1274)-(INDEX(Model_Scenarios[GP Weight],5)*($AS1274+$AV1274+$AY1274))</f>
        <v>0.83580506266724708</v>
      </c>
    </row>
    <row r="1275" spans="1:56" x14ac:dyDescent="0.25">
      <c r="A1275">
        <v>1274</v>
      </c>
      <c r="B1275">
        <v>26</v>
      </c>
      <c r="C1275" s="3">
        <v>24</v>
      </c>
      <c r="D1275" s="4">
        <v>0.46</v>
      </c>
      <c r="E1275" t="str">
        <v>SKU-1032</v>
      </c>
      <c r="F1275" t="str">
        <v>Reduce</v>
      </c>
      <c r="G1275" t="str">
        <v>Full</v>
      </c>
      <c r="H1275">
        <v>223.89</v>
      </c>
      <c r="I1275">
        <v>74.989999999999995</v>
      </c>
      <c r="J1275">
        <v>18</v>
      </c>
      <c r="K1275">
        <v>4030.0199999999995</v>
      </c>
      <c r="L1275">
        <v>2680.2</v>
      </c>
      <c r="M1275">
        <v>0.6650587341998303</v>
      </c>
      <c r="N1275">
        <v>245.05998830009713</v>
      </c>
      <c r="O1275">
        <v>972.6398011016513</v>
      </c>
      <c r="P1275">
        <v>1047.6298011016513</v>
      </c>
      <c r="Q1275">
        <v>838.02615583978798</v>
      </c>
      <c r="R1275">
        <v>600.58541168518138</v>
      </c>
      <c r="S1275">
        <v>1</v>
      </c>
      <c r="T1275">
        <f t="shared" si="437"/>
        <v>233.62819461804469</v>
      </c>
      <c r="U1275">
        <f t="shared" si="438"/>
        <v>4.3495442485348618E-2</v>
      </c>
      <c r="V1275">
        <f>IF($F1275="Reduce", INDEX(Model_Assumptions[Values], 2), INDEX(Model_Assumptions[Values], 1))</f>
        <v>-0.8</v>
      </c>
      <c r="W1275">
        <f t="shared" si="439"/>
        <v>17.373665628210979</v>
      </c>
      <c r="X1275">
        <f t="shared" si="452"/>
        <v>4058.9781346165082</v>
      </c>
      <c r="Y1275">
        <f t="shared" si="440"/>
        <v>2756.1269491569669</v>
      </c>
      <c r="Z1275">
        <f t="shared" si="441"/>
        <v>28.958134616508687</v>
      </c>
      <c r="AA1275">
        <f t="shared" si="442"/>
        <v>75.926949156967112</v>
      </c>
      <c r="AB1275">
        <f t="shared" si="453"/>
        <v>0.67901990544163537</v>
      </c>
      <c r="AC1275">
        <f t="shared" si="443"/>
        <v>1.396117124180507E-2</v>
      </c>
      <c r="AD1275">
        <f t="shared" si="444"/>
        <v>1.396117124180507E-2</v>
      </c>
      <c r="AE1275">
        <f t="shared" si="445"/>
        <v>0.46000000000000069</v>
      </c>
      <c r="AF1275">
        <f t="shared" si="454"/>
        <v>324.31612230999758</v>
      </c>
      <c r="AG1275">
        <f t="shared" si="446"/>
        <v>2.9772722218142346E-2</v>
      </c>
      <c r="AH1275">
        <f t="shared" si="447"/>
        <v>7.2474980262230954E-2</v>
      </c>
      <c r="AI1275">
        <f t="shared" si="455"/>
        <v>0.53999999999999937</v>
      </c>
      <c r="AJ1275">
        <f>MAX(0, $R1275 - $AA1275) * INDEX(Model_Assumptions[Values], 7)</f>
        <v>1049.3169250564285</v>
      </c>
      <c r="AK1275">
        <f>MAX(0, INDEX(Model_Assumptions[Values], 4) - $AD1275)</f>
        <v>3.6038828758194932E-2</v>
      </c>
      <c r="AL1275">
        <f>MAX(0, INDEX(Model_Assumptions[Values], 5) - $AC1275)</f>
        <v>6.03882875819493E-3</v>
      </c>
      <c r="AM1275">
        <f>INDEX(Model_Assumptions[Values], 6) * MAX(0, INDEX(Model_Assumptions[Values], 3) - $AB1275)^2</f>
        <v>0</v>
      </c>
      <c r="AN1275">
        <f t="shared" si="448"/>
        <v>1045.0631062517225</v>
      </c>
      <c r="AO1275" cm="1">
        <f t="array" ref="AO1275">IFERROR(STDEV(IF($E$2:$E$2201=$E1275, $AJ$2:$AJ$2201)), 0)</f>
        <v>87.612233542011737</v>
      </c>
      <c r="AP1275">
        <f t="shared" si="456"/>
        <v>4.8552794886415673E-2</v>
      </c>
      <c r="AQ1275">
        <f t="shared" si="449"/>
        <v>3.5386661732162289E-2</v>
      </c>
      <c r="AR1275" cm="1">
        <f t="array" ref="AR1275">IFERROR(STDEV(IF($E$2:$E$2201=$E1275, $AK$2:$AK$2201)), 0)</f>
        <v>8.4464667422034304E-3</v>
      </c>
      <c r="AS1275">
        <f t="shared" si="457"/>
        <v>7.7211814825960304E-2</v>
      </c>
      <c r="AT1275">
        <f t="shared" si="450"/>
        <v>6.7797291065509148E-3</v>
      </c>
      <c r="AU1275" cm="1">
        <f t="array" ref="AU1275">IFERROR(STDEV(IF($E$2:$E$2201=$E1275, $AL$2:$AL$2201)), 0)</f>
        <v>6.7676931475359556E-3</v>
      </c>
      <c r="AV1275">
        <f t="shared" si="458"/>
        <v>-0.10947605516448963</v>
      </c>
      <c r="AW1275">
        <f t="shared" si="451"/>
        <v>0</v>
      </c>
      <c r="AX1275" cm="1">
        <f t="array" ref="AX1275">IFERROR(STDEV(IF($E$2:$E$2201=$E1275, $AM$2:$AM$2201)), 0)</f>
        <v>0</v>
      </c>
      <c r="AY1275">
        <f t="shared" si="459"/>
        <v>-0.10947605516448963</v>
      </c>
      <c r="AZ1275">
        <f>INDEX(Model_Assumptions[Values],9)*((INDEX(Model_Scenarios[GR Weight],1)*$AG1275)+(INDEX(Model_Scenarios[GP Weight],1)*$AH1275)+(INDEX(Model_Scenarios[LTV Weight],1)*$AI1275))-(INDEX(Model_Scenarios[LTV Weight],1)*$AP1275)-(INDEX(Model_Scenarios[GP Weight],1)*($AS1275+$AV1275+$AY1275))</f>
        <v>2.1864556448813532</v>
      </c>
      <c r="BA1275">
        <f>INDEX(Model_Assumptions[Values],9)*((INDEX(Model_Scenarios[GR Weight],2)*$AG1275)+(INDEX(Model_Scenarios[GP Weight],2)*$AH1275)+(INDEX(Model_Scenarios[LTV Weight],2)*$AI1275))-(INDEX(Model_Scenarios[LTV Weight],2)*$AP1275)-(INDEX(Model_Scenarios[GP Weight],2)*($AS1275+$AV1275+$AY1275))</f>
        <v>1.8465932643502692</v>
      </c>
      <c r="BB1275">
        <f>INDEX(Model_Assumptions[Values],9)*((INDEX(Model_Scenarios[GR Weight],3)*$AG1275)+(INDEX(Model_Scenarios[GP Weight],3)*$AH1275)+(INDEX(Model_Scenarios[LTV Weight],3)*$AI1275))-(INDEX(Model_Scenarios[LTV Weight],3)*$AP1275)-(INDEX(Model_Scenarios[GP Weight],3)*($AS1275+$AV1275+$AY1275))</f>
        <v>1.2742351037030712</v>
      </c>
      <c r="BC1275">
        <f>INDEX(Model_Assumptions[Values],9)*((INDEX(Model_Scenarios[GR Weight],4)*$AG1275)+(INDEX(Model_Scenarios[GP Weight],4)*$AH1275)+(INDEX(Model_Scenarios[LTV Weight],4)*$AI1275))-(INDEX(Model_Scenarios[LTV Weight],4)*$AP1275)-(INDEX(Model_Scenarios[GP Weight],4)*($AS1275+$AV1275+$AY1275))</f>
        <v>1.0239767443007843</v>
      </c>
      <c r="BD1275">
        <f>INDEX(Model_Assumptions[Values],9)*((INDEX(Model_Scenarios[GR Weight],5)*$AG1275)+(INDEX(Model_Scenarios[GP Weight],5)*$AH1275)+(INDEX(Model_Scenarios[LTV Weight],5)*$AI1275))-(INDEX(Model_Scenarios[LTV Weight],5)*$AP1275)-(INDEX(Model_Scenarios[GP Weight],5)*($AS1275+$AV1275+$AY1275))</f>
        <v>0.96989788174433311</v>
      </c>
    </row>
    <row r="1276" spans="1:56" x14ac:dyDescent="0.25">
      <c r="A1276">
        <v>1275</v>
      </c>
      <c r="B1276">
        <v>26</v>
      </c>
      <c r="C1276" s="3">
        <v>25</v>
      </c>
      <c r="D1276" s="4">
        <v>0.48</v>
      </c>
      <c r="E1276" t="str">
        <v>SKU-1032</v>
      </c>
      <c r="F1276" t="str">
        <v>Reduce</v>
      </c>
      <c r="G1276" t="str">
        <v>Full</v>
      </c>
      <c r="H1276">
        <v>223.89</v>
      </c>
      <c r="I1276">
        <v>74.989999999999995</v>
      </c>
      <c r="J1276">
        <v>18</v>
      </c>
      <c r="K1276">
        <v>4030.0199999999995</v>
      </c>
      <c r="L1276">
        <v>2680.2</v>
      </c>
      <c r="M1276">
        <v>0.6650587341998303</v>
      </c>
      <c r="N1276">
        <v>245.05998830009713</v>
      </c>
      <c r="O1276">
        <v>972.6398011016513</v>
      </c>
      <c r="P1276">
        <v>1047.6298011016513</v>
      </c>
      <c r="Q1276">
        <v>838.02615583978798</v>
      </c>
      <c r="R1276">
        <v>600.58541168518138</v>
      </c>
      <c r="S1276">
        <v>1</v>
      </c>
      <c r="T1276">
        <f t="shared" si="437"/>
        <v>234.05159438404661</v>
      </c>
      <c r="U1276">
        <f t="shared" si="438"/>
        <v>4.5386548680363674E-2</v>
      </c>
      <c r="V1276">
        <f>IF($F1276="Reduce", INDEX(Model_Assumptions[Values], 2), INDEX(Model_Assumptions[Values], 1))</f>
        <v>-0.8</v>
      </c>
      <c r="W1276">
        <f t="shared" si="439"/>
        <v>17.346433699002763</v>
      </c>
      <c r="X1276">
        <f t="shared" si="452"/>
        <v>4059.9604641287519</v>
      </c>
      <c r="Y1276">
        <f t="shared" si="440"/>
        <v>2759.1514010405349</v>
      </c>
      <c r="Z1276">
        <f t="shared" si="441"/>
        <v>29.94046412875241</v>
      </c>
      <c r="AA1276">
        <f t="shared" si="442"/>
        <v>78.951401040535075</v>
      </c>
      <c r="AB1276">
        <f t="shared" si="453"/>
        <v>0.67960055902481198</v>
      </c>
      <c r="AC1276">
        <f t="shared" si="443"/>
        <v>1.4541824824981675E-2</v>
      </c>
      <c r="AD1276">
        <f t="shared" si="444"/>
        <v>1.4541824824981675E-2</v>
      </c>
      <c r="AE1276">
        <f t="shared" si="445"/>
        <v>0.4799999999999997</v>
      </c>
      <c r="AF1276">
        <f t="shared" si="454"/>
        <v>312.30441407629445</v>
      </c>
      <c r="AG1276">
        <f t="shared" si="446"/>
        <v>3.0782684499277766E-2</v>
      </c>
      <c r="AH1276">
        <f t="shared" si="447"/>
        <v>7.5361927426570441E-2</v>
      </c>
      <c r="AI1276">
        <f t="shared" si="455"/>
        <v>0.52000000000000024</v>
      </c>
      <c r="AJ1276">
        <f>MAX(0, $R1276 - $AA1276) * INDEX(Model_Assumptions[Values], 7)</f>
        <v>1043.2680212892926</v>
      </c>
      <c r="AK1276">
        <f>MAX(0, INDEX(Model_Assumptions[Values], 4) - $AD1276)</f>
        <v>3.5458175175018328E-2</v>
      </c>
      <c r="AL1276">
        <f>MAX(0, INDEX(Model_Assumptions[Values], 5) - $AC1276)</f>
        <v>5.4581751750183254E-3</v>
      </c>
      <c r="AM1276">
        <f>INDEX(Model_Assumptions[Values], 6) * MAX(0, INDEX(Model_Assumptions[Values], 3) - $AB1276)^2</f>
        <v>0</v>
      </c>
      <c r="AN1276">
        <f t="shared" si="448"/>
        <v>1045.0631062517225</v>
      </c>
      <c r="AO1276" cm="1">
        <f t="array" ref="AO1276">IFERROR(STDEV(IF($E$2:$E$2201=$E1276, $AJ$2:$AJ$2201)), 0)</f>
        <v>87.612233542011737</v>
      </c>
      <c r="AP1276">
        <f t="shared" si="456"/>
        <v>-2.0488976137894088E-2</v>
      </c>
      <c r="AQ1276">
        <f t="shared" si="449"/>
        <v>3.5386661732162289E-2</v>
      </c>
      <c r="AR1276" cm="1">
        <f t="array" ref="AR1276">IFERROR(STDEV(IF($E$2:$E$2201=$E1276, $AK$2:$AK$2201)), 0)</f>
        <v>8.4464667422034304E-3</v>
      </c>
      <c r="AS1276">
        <f t="shared" si="457"/>
        <v>8.4666695600322771E-3</v>
      </c>
      <c r="AT1276">
        <f t="shared" si="450"/>
        <v>6.7797291065509148E-3</v>
      </c>
      <c r="AU1276" cm="1">
        <f t="array" ref="AU1276">IFERROR(STDEV(IF($E$2:$E$2201=$E1276, $AL$2:$AL$2201)), 0)</f>
        <v>6.7676931475359556E-3</v>
      </c>
      <c r="AV1276">
        <f t="shared" si="458"/>
        <v>-0.19527391427516966</v>
      </c>
      <c r="AW1276">
        <f t="shared" si="451"/>
        <v>0</v>
      </c>
      <c r="AX1276" cm="1">
        <f t="array" ref="AX1276">IFERROR(STDEV(IF($E$2:$E$2201=$E1276, $AM$2:$AM$2201)), 0)</f>
        <v>0</v>
      </c>
      <c r="AY1276">
        <f t="shared" si="459"/>
        <v>-0.19527391427516966</v>
      </c>
      <c r="AZ1276">
        <f>INDEX(Model_Assumptions[Values],9)*((INDEX(Model_Scenarios[GR Weight],1)*$AG1276)+(INDEX(Model_Scenarios[GP Weight],1)*$AH1276)+(INDEX(Model_Scenarios[LTV Weight],1)*$AI1276))-(INDEX(Model_Scenarios[LTV Weight],1)*$AP1276)-(INDEX(Model_Scenarios[GP Weight],1)*($AS1276+$AV1276+$AY1276))</f>
        <v>2.1876716027722711</v>
      </c>
      <c r="BA1276">
        <f>INDEX(Model_Assumptions[Values],9)*((INDEX(Model_Scenarios[GR Weight],2)*$AG1276)+(INDEX(Model_Scenarios[GP Weight],2)*$AH1276)+(INDEX(Model_Scenarios[LTV Weight],2)*$AI1276))-(INDEX(Model_Scenarios[LTV Weight],2)*$AP1276)-(INDEX(Model_Scenarios[GP Weight],2)*($AS1276+$AV1276+$AY1276))</f>
        <v>1.8781830070887222</v>
      </c>
      <c r="BB1276">
        <f>INDEX(Model_Assumptions[Values],9)*((INDEX(Model_Scenarios[GR Weight],3)*$AG1276)+(INDEX(Model_Scenarios[GP Weight],3)*$AH1276)+(INDEX(Model_Scenarios[LTV Weight],3)*$AI1276))-(INDEX(Model_Scenarios[LTV Weight],3)*$AP1276)-(INDEX(Model_Scenarios[GP Weight],3)*($AS1276+$AV1276+$AY1276))</f>
        <v>1.3522857247223612</v>
      </c>
      <c r="BC1276">
        <f>INDEX(Model_Assumptions[Values],9)*((INDEX(Model_Scenarios[GR Weight],4)*$AG1276)+(INDEX(Model_Scenarios[GP Weight],4)*$AH1276)+(INDEX(Model_Scenarios[LTV Weight],4)*$AI1276))-(INDEX(Model_Scenarios[LTV Weight],4)*$AP1276)-(INDEX(Model_Scenarios[GP Weight],4)*($AS1276+$AV1276+$AY1276))</f>
        <v>1.1056281693582104</v>
      </c>
      <c r="BD1276">
        <f>INDEX(Model_Assumptions[Values],9)*((INDEX(Model_Scenarios[GR Weight],5)*$AG1276)+(INDEX(Model_Scenarios[GP Weight],5)*$AH1276)+(INDEX(Model_Scenarios[LTV Weight],5)*$AI1276))-(INDEX(Model_Scenarios[LTV Weight],5)*$AP1276)-(INDEX(Model_Scenarios[GP Weight],5)*($AS1276+$AV1276+$AY1276))</f>
        <v>1.1032948664014892</v>
      </c>
    </row>
    <row r="1277" spans="1:56" x14ac:dyDescent="0.25">
      <c r="A1277">
        <v>1276</v>
      </c>
      <c r="B1277">
        <v>26</v>
      </c>
      <c r="C1277" s="3">
        <v>26</v>
      </c>
      <c r="D1277" s="4">
        <v>0.5</v>
      </c>
      <c r="E1277" t="str">
        <v>SKU-1032</v>
      </c>
      <c r="F1277" t="str">
        <v>Reduce</v>
      </c>
      <c r="G1277" t="str">
        <v>Full</v>
      </c>
      <c r="H1277">
        <v>223.89</v>
      </c>
      <c r="I1277">
        <v>74.989999999999995</v>
      </c>
      <c r="J1277">
        <v>18</v>
      </c>
      <c r="K1277">
        <v>4030.0199999999995</v>
      </c>
      <c r="L1277">
        <v>2680.2</v>
      </c>
      <c r="M1277">
        <v>0.6650587341998303</v>
      </c>
      <c r="N1277">
        <v>245.05998830009713</v>
      </c>
      <c r="O1277">
        <v>972.6398011016513</v>
      </c>
      <c r="P1277">
        <v>1047.6298011016513</v>
      </c>
      <c r="Q1277">
        <v>838.02615583978798</v>
      </c>
      <c r="R1277">
        <v>600.58541168518138</v>
      </c>
      <c r="S1277">
        <v>1</v>
      </c>
      <c r="T1277">
        <f t="shared" si="437"/>
        <v>234.47499415004856</v>
      </c>
      <c r="U1277">
        <f t="shared" si="438"/>
        <v>4.7277654875378862E-2</v>
      </c>
      <c r="V1277">
        <f>IF($F1277="Reduce", INDEX(Model_Assumptions[Values], 2), INDEX(Model_Assumptions[Values], 1))</f>
        <v>-0.8</v>
      </c>
      <c r="W1277">
        <f t="shared" si="439"/>
        <v>17.319201769794542</v>
      </c>
      <c r="X1277">
        <f t="shared" si="452"/>
        <v>4060.919733656086</v>
      </c>
      <c r="Y1277">
        <f t="shared" si="440"/>
        <v>2762.1527929391932</v>
      </c>
      <c r="Z1277">
        <f t="shared" si="441"/>
        <v>30.899733656086482</v>
      </c>
      <c r="AA1277">
        <f t="shared" si="442"/>
        <v>81.952792939193387</v>
      </c>
      <c r="AB1277">
        <f t="shared" si="453"/>
        <v>0.68017911559468325</v>
      </c>
      <c r="AC1277">
        <f t="shared" si="443"/>
        <v>1.5120381394852944E-2</v>
      </c>
      <c r="AD1277">
        <f t="shared" si="444"/>
        <v>1.5120381394852944E-2</v>
      </c>
      <c r="AE1277">
        <f t="shared" si="445"/>
        <v>0.5</v>
      </c>
      <c r="AF1277">
        <f t="shared" si="454"/>
        <v>300.29270584259069</v>
      </c>
      <c r="AG1277">
        <f t="shared" si="446"/>
        <v>3.1768938121890744E-2</v>
      </c>
      <c r="AH1277">
        <f t="shared" si="447"/>
        <v>7.8226863013074521E-2</v>
      </c>
      <c r="AI1277">
        <f t="shared" si="455"/>
        <v>0.5</v>
      </c>
      <c r="AJ1277">
        <f>MAX(0, $R1277 - $AA1277) * INDEX(Model_Assumptions[Values], 7)</f>
        <v>1037.265237491976</v>
      </c>
      <c r="AK1277">
        <f>MAX(0, INDEX(Model_Assumptions[Values], 4) - $AD1277)</f>
        <v>3.4879618605147059E-2</v>
      </c>
      <c r="AL1277">
        <f>MAX(0, INDEX(Model_Assumptions[Values], 5) - $AC1277)</f>
        <v>4.8796186051470562E-3</v>
      </c>
      <c r="AM1277">
        <f>INDEX(Model_Assumptions[Values], 6) * MAX(0, INDEX(Model_Assumptions[Values], 3) - $AB1277)^2</f>
        <v>0</v>
      </c>
      <c r="AN1277">
        <f t="shared" si="448"/>
        <v>1045.0631062517225</v>
      </c>
      <c r="AO1277" cm="1">
        <f t="array" ref="AO1277">IFERROR(STDEV(IF($E$2:$E$2201=$E1277, $AJ$2:$AJ$2201)), 0)</f>
        <v>87.612233542011737</v>
      </c>
      <c r="AP1277">
        <f t="shared" si="456"/>
        <v>-8.9004337002860229E-2</v>
      </c>
      <c r="AQ1277">
        <f t="shared" si="449"/>
        <v>3.5386661732162289E-2</v>
      </c>
      <c r="AR1277" cm="1">
        <f t="array" ref="AR1277">IFERROR(STDEV(IF($E$2:$E$2201=$E1277, $AK$2:$AK$2201)), 0)</f>
        <v>8.4464667422034304E-3</v>
      </c>
      <c r="AS1277">
        <f t="shared" si="457"/>
        <v>-6.003020463950326E-2</v>
      </c>
      <c r="AT1277">
        <f t="shared" si="450"/>
        <v>6.7797291065509148E-3</v>
      </c>
      <c r="AU1277" cm="1">
        <f t="array" ref="AU1277">IFERROR(STDEV(IF($E$2:$E$2201=$E1277, $AL$2:$AL$2201)), 0)</f>
        <v>6.7676931475359556E-3</v>
      </c>
      <c r="AV1277">
        <f t="shared" si="458"/>
        <v>-0.28076191694590474</v>
      </c>
      <c r="AW1277">
        <f t="shared" si="451"/>
        <v>0</v>
      </c>
      <c r="AX1277" cm="1">
        <f t="array" ref="AX1277">IFERROR(STDEV(IF($E$2:$E$2201=$E1277, $AM$2:$AM$2201)), 0)</f>
        <v>0</v>
      </c>
      <c r="AY1277">
        <f t="shared" si="459"/>
        <v>-0.28076191694590474</v>
      </c>
      <c r="AZ1277">
        <f>INDEX(Model_Assumptions[Values],9)*((INDEX(Model_Scenarios[GR Weight],1)*$AG1277)+(INDEX(Model_Scenarios[GP Weight],1)*$AH1277)+(INDEX(Model_Scenarios[LTV Weight],1)*$AI1277))-(INDEX(Model_Scenarios[LTV Weight],1)*$AP1277)-(INDEX(Model_Scenarios[GP Weight],1)*($AS1277+$AV1277+$AY1277))</f>
        <v>2.1883567740229024</v>
      </c>
      <c r="BA1277">
        <f>INDEX(Model_Assumptions[Values],9)*((INDEX(Model_Scenarios[GR Weight],2)*$AG1277)+(INDEX(Model_Scenarios[GP Weight],2)*$AH1277)+(INDEX(Model_Scenarios[LTV Weight],2)*$AI1277))-(INDEX(Model_Scenarios[LTV Weight],2)*$AP1277)-(INDEX(Model_Scenarios[GP Weight],2)*($AS1277+$AV1277+$AY1277))</f>
        <v>1.9092171933626143</v>
      </c>
      <c r="BB1277">
        <f>INDEX(Model_Assumptions[Values],9)*((INDEX(Model_Scenarios[GR Weight],3)*$AG1277)+(INDEX(Model_Scenarios[GP Weight],3)*$AH1277)+(INDEX(Model_Scenarios[LTV Weight],3)*$AI1277))-(INDEX(Model_Scenarios[LTV Weight],3)*$AP1277)-(INDEX(Model_Scenarios[GP Weight],3)*($AS1277+$AV1277+$AY1277))</f>
        <v>1.4297538312123474</v>
      </c>
      <c r="BC1277">
        <f>INDEX(Model_Assumptions[Values],9)*((INDEX(Model_Scenarios[GR Weight],4)*$AG1277)+(INDEX(Model_Scenarios[GP Weight],4)*$AH1277)+(INDEX(Model_Scenarios[LTV Weight],4)*$AI1277))-(INDEX(Model_Scenarios[LTV Weight],4)*$AP1277)-(INDEX(Model_Scenarios[GP Weight],4)*($AS1277+$AV1277+$AY1277))</f>
        <v>1.1867378665730068</v>
      </c>
      <c r="BD1277">
        <f>INDEX(Model_Assumptions[Values],9)*((INDEX(Model_Scenarios[GR Weight],5)*$AG1277)+(INDEX(Model_Scenarios[GP Weight],5)*$AH1277)+(INDEX(Model_Scenarios[LTV Weight],5)*$AI1277))-(INDEX(Model_Scenarios[LTV Weight],5)*$AP1277)-(INDEX(Model_Scenarios[GP Weight],5)*($AS1277+$AV1277+$AY1277))</f>
        <v>1.2359986168507828</v>
      </c>
    </row>
    <row r="1278" spans="1:56" x14ac:dyDescent="0.25">
      <c r="A1278">
        <v>1277</v>
      </c>
      <c r="B1278">
        <v>26</v>
      </c>
      <c r="C1278" s="3">
        <v>27</v>
      </c>
      <c r="D1278" s="4">
        <v>0.52</v>
      </c>
      <c r="E1278" t="str">
        <v>SKU-1032</v>
      </c>
      <c r="F1278" t="str">
        <v>Reduce</v>
      </c>
      <c r="G1278" t="str">
        <v>Full</v>
      </c>
      <c r="H1278">
        <v>223.89</v>
      </c>
      <c r="I1278">
        <v>74.989999999999995</v>
      </c>
      <c r="J1278">
        <v>18</v>
      </c>
      <c r="K1278">
        <v>4030.0199999999995</v>
      </c>
      <c r="L1278">
        <v>2680.2</v>
      </c>
      <c r="M1278">
        <v>0.6650587341998303</v>
      </c>
      <c r="N1278">
        <v>245.05998830009713</v>
      </c>
      <c r="O1278">
        <v>972.6398011016513</v>
      </c>
      <c r="P1278">
        <v>1047.6298011016513</v>
      </c>
      <c r="Q1278">
        <v>838.02615583978798</v>
      </c>
      <c r="R1278">
        <v>600.58541168518138</v>
      </c>
      <c r="S1278">
        <v>1</v>
      </c>
      <c r="T1278">
        <f t="shared" si="437"/>
        <v>234.89839391605051</v>
      </c>
      <c r="U1278">
        <f t="shared" si="438"/>
        <v>4.916876107039405E-2</v>
      </c>
      <c r="V1278">
        <f>IF($F1278="Reduce", INDEX(Model_Assumptions[Values], 2), INDEX(Model_Assumptions[Values], 1))</f>
        <v>-0.8</v>
      </c>
      <c r="W1278">
        <f t="shared" si="439"/>
        <v>17.291969840586326</v>
      </c>
      <c r="X1278">
        <f t="shared" si="452"/>
        <v>4061.8559431985118</v>
      </c>
      <c r="Y1278">
        <f t="shared" si="440"/>
        <v>2765.1311248529432</v>
      </c>
      <c r="Z1278">
        <f t="shared" si="441"/>
        <v>31.835943198512268</v>
      </c>
      <c r="AA1278">
        <f t="shared" si="442"/>
        <v>84.931124852943412</v>
      </c>
      <c r="AB1278">
        <f t="shared" si="453"/>
        <v>0.68075558649072587</v>
      </c>
      <c r="AC1278">
        <f t="shared" si="443"/>
        <v>1.5696852290895569E-2</v>
      </c>
      <c r="AD1278">
        <f t="shared" si="444"/>
        <v>1.5696852290895569E-2</v>
      </c>
      <c r="AE1278">
        <f t="shared" si="445"/>
        <v>0.52000000000000035</v>
      </c>
      <c r="AF1278">
        <f t="shared" si="454"/>
        <v>288.28099760888688</v>
      </c>
      <c r="AG1278">
        <f t="shared" si="446"/>
        <v>3.2731483085982692E-2</v>
      </c>
      <c r="AH1278">
        <f t="shared" si="447"/>
        <v>8.1069787021744485E-2</v>
      </c>
      <c r="AI1278">
        <f t="shared" si="455"/>
        <v>0.4799999999999997</v>
      </c>
      <c r="AJ1278">
        <f>MAX(0, $R1278 - $AA1278) * INDEX(Model_Assumptions[Values], 7)</f>
        <v>1031.3085736644759</v>
      </c>
      <c r="AK1278">
        <f>MAX(0, INDEX(Model_Assumptions[Values], 4) - $AD1278)</f>
        <v>3.4303147709104434E-2</v>
      </c>
      <c r="AL1278">
        <f>MAX(0, INDEX(Model_Assumptions[Values], 5) - $AC1278)</f>
        <v>4.3031477091044316E-3</v>
      </c>
      <c r="AM1278">
        <f>INDEX(Model_Assumptions[Values], 6) * MAX(0, INDEX(Model_Assumptions[Values], 3) - $AB1278)^2</f>
        <v>0</v>
      </c>
      <c r="AN1278">
        <f t="shared" si="448"/>
        <v>1045.0631062517225</v>
      </c>
      <c r="AO1278" cm="1">
        <f t="array" ref="AO1278">IFERROR(STDEV(IF($E$2:$E$2201=$E1278, $AJ$2:$AJ$2201)), 0)</f>
        <v>87.612233542011737</v>
      </c>
      <c r="AP1278">
        <f t="shared" si="456"/>
        <v>-0.15699328770851387</v>
      </c>
      <c r="AQ1278">
        <f t="shared" si="449"/>
        <v>3.5386661732162289E-2</v>
      </c>
      <c r="AR1278" cm="1">
        <f t="array" ref="AR1278">IFERROR(STDEV(IF($E$2:$E$2201=$E1278, $AK$2:$AK$2201)), 0)</f>
        <v>8.4464667422034304E-3</v>
      </c>
      <c r="AS1278">
        <f t="shared" si="457"/>
        <v>-0.12828015028390422</v>
      </c>
      <c r="AT1278">
        <f t="shared" si="450"/>
        <v>6.7797291065509148E-3</v>
      </c>
      <c r="AU1278" cm="1">
        <f t="array" ref="AU1278">IFERROR(STDEV(IF($E$2:$E$2201=$E1278, $AL$2:$AL$2201)), 0)</f>
        <v>6.7676931475359556E-3</v>
      </c>
      <c r="AV1278">
        <f t="shared" si="458"/>
        <v>-0.36594173870725505</v>
      </c>
      <c r="AW1278">
        <f t="shared" si="451"/>
        <v>0</v>
      </c>
      <c r="AX1278" cm="1">
        <f t="array" ref="AX1278">IFERROR(STDEV(IF($E$2:$E$2201=$E1278, $AM$2:$AM$2201)), 0)</f>
        <v>0</v>
      </c>
      <c r="AY1278">
        <f t="shared" si="459"/>
        <v>-0.36594173870725505</v>
      </c>
      <c r="AZ1278">
        <f>INDEX(Model_Assumptions[Values],9)*((INDEX(Model_Scenarios[GR Weight],1)*$AG1278)+(INDEX(Model_Scenarios[GP Weight],1)*$AH1278)+(INDEX(Model_Scenarios[LTV Weight],1)*$AI1278))-(INDEX(Model_Scenarios[LTV Weight],1)*$AP1278)-(INDEX(Model_Scenarios[GP Weight],1)*($AS1278+$AV1278+$AY1278))</f>
        <v>2.1885116279905152</v>
      </c>
      <c r="BA1278">
        <f>INDEX(Model_Assumptions[Values],9)*((INDEX(Model_Scenarios[GR Weight],2)*$AG1278)+(INDEX(Model_Scenarios[GP Weight],2)*$AH1278)+(INDEX(Model_Scenarios[LTV Weight],2)*$AI1278))-(INDEX(Model_Scenarios[LTV Weight],2)*$AP1278)-(INDEX(Model_Scenarios[GP Weight],2)*($AS1278+$AV1278+$AY1278))</f>
        <v>1.9396967618864476</v>
      </c>
      <c r="BB1278">
        <f>INDEX(Model_Assumptions[Values],9)*((INDEX(Model_Scenarios[GR Weight],3)*$AG1278)+(INDEX(Model_Scenarios[GP Weight],3)*$AH1278)+(INDEX(Model_Scenarios[LTV Weight],3)*$AI1278))-(INDEX(Model_Scenarios[LTV Weight],3)*$AP1278)-(INDEX(Model_Scenarios[GP Weight],3)*($AS1278+$AV1278+$AY1278))</f>
        <v>1.5066410659233811</v>
      </c>
      <c r="BC1278">
        <f>INDEX(Model_Assumptions[Values],9)*((INDEX(Model_Scenarios[GR Weight],4)*$AG1278)+(INDEX(Model_Scenarios[GP Weight],4)*$AH1278)+(INDEX(Model_Scenarios[LTV Weight],4)*$AI1278))-(INDEX(Model_Scenarios[LTV Weight],4)*$AP1278)-(INDEX(Model_Scenarios[GP Weight],4)*($AS1278+$AV1278+$AY1278))</f>
        <v>1.2673074786955212</v>
      </c>
      <c r="BD1278">
        <f>INDEX(Model_Assumptions[Values],9)*((INDEX(Model_Scenarios[GR Weight],5)*$AG1278)+(INDEX(Model_Scenarios[GP Weight],5)*$AH1278)+(INDEX(Model_Scenarios[LTV Weight],5)*$AI1278))-(INDEX(Model_Scenarios[LTV Weight],5)*$AP1278)-(INDEX(Model_Scenarios[GP Weight],5)*($AS1278+$AV1278+$AY1278))</f>
        <v>1.3680117145570361</v>
      </c>
    </row>
    <row r="1279" spans="1:56" x14ac:dyDescent="0.25">
      <c r="A1279">
        <v>1278</v>
      </c>
      <c r="B1279">
        <v>26</v>
      </c>
      <c r="C1279" s="3">
        <v>28</v>
      </c>
      <c r="D1279" s="4">
        <v>0.54</v>
      </c>
      <c r="E1279" t="str">
        <v>SKU-1032</v>
      </c>
      <c r="F1279" t="str">
        <v>Reduce</v>
      </c>
      <c r="G1279" t="str">
        <v>Full</v>
      </c>
      <c r="H1279">
        <v>223.89</v>
      </c>
      <c r="I1279">
        <v>74.989999999999995</v>
      </c>
      <c r="J1279">
        <v>18</v>
      </c>
      <c r="K1279">
        <v>4030.0199999999995</v>
      </c>
      <c r="L1279">
        <v>2680.2</v>
      </c>
      <c r="M1279">
        <v>0.6650587341998303</v>
      </c>
      <c r="N1279">
        <v>245.05998830009713</v>
      </c>
      <c r="O1279">
        <v>972.6398011016513</v>
      </c>
      <c r="P1279">
        <v>1047.6298011016513</v>
      </c>
      <c r="Q1279">
        <v>838.02615583978798</v>
      </c>
      <c r="R1279">
        <v>600.58541168518138</v>
      </c>
      <c r="S1279">
        <v>1</v>
      </c>
      <c r="T1279">
        <f t="shared" si="437"/>
        <v>235.32179368205246</v>
      </c>
      <c r="U1279">
        <f t="shared" si="438"/>
        <v>5.1059867265409231E-2</v>
      </c>
      <c r="V1279">
        <f>IF($F1279="Reduce", INDEX(Model_Assumptions[Values], 2), INDEX(Model_Assumptions[Values], 1))</f>
        <v>-0.8</v>
      </c>
      <c r="W1279">
        <f t="shared" si="439"/>
        <v>17.264737911378109</v>
      </c>
      <c r="X1279">
        <f t="shared" si="452"/>
        <v>4062.7690927560288</v>
      </c>
      <c r="Y1279">
        <f t="shared" si="440"/>
        <v>2768.0863967817845</v>
      </c>
      <c r="Z1279">
        <f t="shared" si="441"/>
        <v>32.749092756029313</v>
      </c>
      <c r="AA1279">
        <f t="shared" si="442"/>
        <v>87.886396781784697</v>
      </c>
      <c r="AB1279">
        <f t="shared" si="453"/>
        <v>0.6813299829708066</v>
      </c>
      <c r="AC1279">
        <f t="shared" si="443"/>
        <v>1.6271248770976299E-2</v>
      </c>
      <c r="AD1279">
        <f t="shared" si="444"/>
        <v>1.6271248770976299E-2</v>
      </c>
      <c r="AE1279">
        <f t="shared" si="445"/>
        <v>0.54000000000000059</v>
      </c>
      <c r="AF1279">
        <f t="shared" si="454"/>
        <v>276.26928937518306</v>
      </c>
      <c r="AG1279">
        <f t="shared" si="446"/>
        <v>3.3670319391553134E-2</v>
      </c>
      <c r="AH1279">
        <f t="shared" si="447"/>
        <v>8.3890699452579903E-2</v>
      </c>
      <c r="AI1279">
        <f t="shared" si="455"/>
        <v>0.45999999999999935</v>
      </c>
      <c r="AJ1279">
        <f>MAX(0, $R1279 - $AA1279) * INDEX(Model_Assumptions[Values], 7)</f>
        <v>1025.3980298067934</v>
      </c>
      <c r="AK1279">
        <f>MAX(0, INDEX(Model_Assumptions[Values], 4) - $AD1279)</f>
        <v>3.3728751229023704E-2</v>
      </c>
      <c r="AL1279">
        <f>MAX(0, INDEX(Model_Assumptions[Values], 5) - $AC1279)</f>
        <v>3.7287512290237017E-3</v>
      </c>
      <c r="AM1279">
        <f>INDEX(Model_Assumptions[Values], 6) * MAX(0, INDEX(Model_Assumptions[Values], 3) - $AB1279)^2</f>
        <v>0</v>
      </c>
      <c r="AN1279">
        <f t="shared" si="448"/>
        <v>1045.0631062517225</v>
      </c>
      <c r="AO1279" cm="1">
        <f t="array" ref="AO1279">IFERROR(STDEV(IF($E$2:$E$2201=$E1279, $AJ$2:$AJ$2201)), 0)</f>
        <v>87.612233542011737</v>
      </c>
      <c r="AP1279">
        <f t="shared" si="456"/>
        <v>-0.22445582825484467</v>
      </c>
      <c r="AQ1279">
        <f t="shared" si="449"/>
        <v>3.5386661732162289E-2</v>
      </c>
      <c r="AR1279" cm="1">
        <f t="array" ref="AR1279">IFERROR(STDEV(IF($E$2:$E$2201=$E1279, $AK$2:$AK$2201)), 0)</f>
        <v>8.4464667422034304E-3</v>
      </c>
      <c r="AS1279">
        <f t="shared" si="457"/>
        <v>-0.19628450022240729</v>
      </c>
      <c r="AT1279">
        <f t="shared" si="450"/>
        <v>6.7797291065509148E-3</v>
      </c>
      <c r="AU1279" cm="1">
        <f t="array" ref="AU1279">IFERROR(STDEV(IF($E$2:$E$2201=$E1279, $AL$2:$AL$2201)), 0)</f>
        <v>6.7676931475359556E-3</v>
      </c>
      <c r="AV1279">
        <f t="shared" si="458"/>
        <v>-0.45081504303102771</v>
      </c>
      <c r="AW1279">
        <f t="shared" si="451"/>
        <v>0</v>
      </c>
      <c r="AX1279" cm="1">
        <f t="array" ref="AX1279">IFERROR(STDEV(IF($E$2:$E$2201=$E1279, $AM$2:$AM$2201)), 0)</f>
        <v>0</v>
      </c>
      <c r="AY1279">
        <f t="shared" si="459"/>
        <v>-0.45081504303102771</v>
      </c>
      <c r="AZ1279">
        <f>INDEX(Model_Assumptions[Values],9)*((INDEX(Model_Scenarios[GR Weight],1)*$AG1279)+(INDEX(Model_Scenarios[GP Weight],1)*$AH1279)+(INDEX(Model_Scenarios[LTV Weight],1)*$AI1279))-(INDEX(Model_Scenarios[LTV Weight],1)*$AP1279)-(INDEX(Model_Scenarios[GP Weight],1)*($AS1279+$AV1279+$AY1279))</f>
        <v>2.1881366306543861</v>
      </c>
      <c r="BA1279">
        <f>INDEX(Model_Assumptions[Values],9)*((INDEX(Model_Scenarios[GR Weight],2)*$AG1279)+(INDEX(Model_Scenarios[GP Weight],2)*$AH1279)+(INDEX(Model_Scenarios[LTV Weight],2)*$AI1279))-(INDEX(Model_Scenarios[LTV Weight],2)*$AP1279)-(INDEX(Model_Scenarios[GP Weight],2)*($AS1279+$AV1279+$AY1279))</f>
        <v>1.9696226446187843</v>
      </c>
      <c r="BB1279">
        <f>INDEX(Model_Assumptions[Values],9)*((INDEX(Model_Scenarios[GR Weight],3)*$AG1279)+(INDEX(Model_Scenarios[GP Weight],3)*$AH1279)+(INDEX(Model_Scenarios[LTV Weight],3)*$AI1279))-(INDEX(Model_Scenarios[LTV Weight],3)*$AP1279)-(INDEX(Model_Scenarios[GP Weight],3)*($AS1279+$AV1279+$AY1279))</f>
        <v>1.5829490597829547</v>
      </c>
      <c r="BC1279">
        <f>INDEX(Model_Assumptions[Values],9)*((INDEX(Model_Scenarios[GR Weight],4)*$AG1279)+(INDEX(Model_Scenarios[GP Weight],4)*$AH1279)+(INDEX(Model_Scenarios[LTV Weight],4)*$AI1279))-(INDEX(Model_Scenarios[LTV Weight],4)*$AP1279)-(INDEX(Model_Scenarios[GP Weight],4)*($AS1279+$AV1279+$AY1279))</f>
        <v>1.3473386366532472</v>
      </c>
      <c r="BD1279">
        <f>INDEX(Model_Assumptions[Values],9)*((INDEX(Model_Scenarios[GR Weight],5)*$AG1279)+(INDEX(Model_Scenarios[GP Weight],5)*$AH1279)+(INDEX(Model_Scenarios[LTV Weight],5)*$AI1279))-(INDEX(Model_Scenarios[LTV Weight],5)*$AP1279)-(INDEX(Model_Scenarios[GP Weight],5)*($AS1279+$AV1279+$AY1279))</f>
        <v>1.4993367224063125</v>
      </c>
    </row>
    <row r="1280" spans="1:56" x14ac:dyDescent="0.25">
      <c r="A1280">
        <v>1279</v>
      </c>
      <c r="B1280">
        <v>26</v>
      </c>
      <c r="C1280" s="3">
        <v>29</v>
      </c>
      <c r="D1280" s="4">
        <v>0.56000000000000005</v>
      </c>
      <c r="E1280" t="str">
        <v>SKU-1032</v>
      </c>
      <c r="F1280" t="str">
        <v>Reduce</v>
      </c>
      <c r="G1280" t="str">
        <v>Full</v>
      </c>
      <c r="H1280">
        <v>223.89</v>
      </c>
      <c r="I1280">
        <v>74.989999999999995</v>
      </c>
      <c r="J1280">
        <v>18</v>
      </c>
      <c r="K1280">
        <v>4030.0199999999995</v>
      </c>
      <c r="L1280">
        <v>2680.2</v>
      </c>
      <c r="M1280">
        <v>0.6650587341998303</v>
      </c>
      <c r="N1280">
        <v>245.05998830009713</v>
      </c>
      <c r="O1280">
        <v>972.6398011016513</v>
      </c>
      <c r="P1280">
        <v>1047.6298011016513</v>
      </c>
      <c r="Q1280">
        <v>838.02615583978798</v>
      </c>
      <c r="R1280">
        <v>600.58541168518138</v>
      </c>
      <c r="S1280">
        <v>1</v>
      </c>
      <c r="T1280">
        <f t="shared" si="437"/>
        <v>235.74519344805438</v>
      </c>
      <c r="U1280">
        <f t="shared" si="438"/>
        <v>5.2950973460424287E-2</v>
      </c>
      <c r="V1280">
        <f>IF($F1280="Reduce", INDEX(Model_Assumptions[Values], 2), INDEX(Model_Assumptions[Values], 1))</f>
        <v>-0.8</v>
      </c>
      <c r="W1280">
        <f t="shared" si="439"/>
        <v>17.237505982169889</v>
      </c>
      <c r="X1280">
        <f t="shared" si="452"/>
        <v>4063.6591823286353</v>
      </c>
      <c r="Y1280">
        <f t="shared" si="440"/>
        <v>2771.0186087257152</v>
      </c>
      <c r="Z1280">
        <f t="shared" si="441"/>
        <v>33.639182328635798</v>
      </c>
      <c r="AA1280">
        <f t="shared" si="442"/>
        <v>90.818608725715421</v>
      </c>
      <c r="AB1280">
        <f t="shared" si="453"/>
        <v>0.68190231621191555</v>
      </c>
      <c r="AC1280">
        <f t="shared" si="443"/>
        <v>1.6843582012085245E-2</v>
      </c>
      <c r="AD1280">
        <f t="shared" si="444"/>
        <v>1.6843582012085245E-2</v>
      </c>
      <c r="AE1280">
        <f t="shared" si="445"/>
        <v>0.55999999999999961</v>
      </c>
      <c r="AF1280">
        <f t="shared" si="454"/>
        <v>264.25758114148005</v>
      </c>
      <c r="AG1280">
        <f t="shared" si="446"/>
        <v>3.4585447038600205E-2</v>
      </c>
      <c r="AH1280">
        <f t="shared" si="447"/>
        <v>8.668960030557904E-2</v>
      </c>
      <c r="AI1280">
        <f t="shared" si="455"/>
        <v>0.44000000000000039</v>
      </c>
      <c r="AJ1280">
        <f>MAX(0, $R1280 - $AA1280) * INDEX(Model_Assumptions[Values], 7)</f>
        <v>1019.5336059189319</v>
      </c>
      <c r="AK1280">
        <f>MAX(0, INDEX(Model_Assumptions[Values], 4) - $AD1280)</f>
        <v>3.3156417987914757E-2</v>
      </c>
      <c r="AL1280">
        <f>MAX(0, INDEX(Model_Assumptions[Values], 5) - $AC1280)</f>
        <v>3.1564179879147551E-3</v>
      </c>
      <c r="AM1280">
        <f>INDEX(Model_Assumptions[Values], 6) * MAX(0, INDEX(Model_Assumptions[Values], 3) - $AB1280)^2</f>
        <v>0</v>
      </c>
      <c r="AN1280">
        <f t="shared" si="448"/>
        <v>1045.0631062517225</v>
      </c>
      <c r="AO1280" cm="1">
        <f t="array" ref="AO1280">IFERROR(STDEV(IF($E$2:$E$2201=$E1280, $AJ$2:$AJ$2201)), 0)</f>
        <v>87.612233542011737</v>
      </c>
      <c r="AP1280">
        <f t="shared" si="456"/>
        <v>-0.29139195864181106</v>
      </c>
      <c r="AQ1280">
        <f t="shared" si="449"/>
        <v>3.5386661732162289E-2</v>
      </c>
      <c r="AR1280" cm="1">
        <f t="array" ref="AR1280">IFERROR(STDEV(IF($E$2:$E$2201=$E1280, $AK$2:$AK$2201)), 0)</f>
        <v>8.4464667422034304E-3</v>
      </c>
      <c r="AS1280">
        <f t="shared" si="457"/>
        <v>-0.26404457772904549</v>
      </c>
      <c r="AT1280">
        <f t="shared" si="450"/>
        <v>6.7797291065509148E-3</v>
      </c>
      <c r="AU1280" cm="1">
        <f t="array" ref="AU1280">IFERROR(STDEV(IF($E$2:$E$2201=$E1280, $AL$2:$AL$2201)), 0)</f>
        <v>6.7676931475359556E-3</v>
      </c>
      <c r="AV1280">
        <f t="shared" si="458"/>
        <v>-0.53538348143863002</v>
      </c>
      <c r="AW1280">
        <f t="shared" si="451"/>
        <v>0</v>
      </c>
      <c r="AX1280" cm="1">
        <f t="array" ref="AX1280">IFERROR(STDEV(IF($E$2:$E$2201=$E1280, $AM$2:$AM$2201)), 0)</f>
        <v>0</v>
      </c>
      <c r="AY1280">
        <f t="shared" si="459"/>
        <v>-0.53538348143863002</v>
      </c>
      <c r="AZ1280">
        <f>INDEX(Model_Assumptions[Values],9)*((INDEX(Model_Scenarios[GR Weight],1)*$AG1280)+(INDEX(Model_Scenarios[GP Weight],1)*$AH1280)+(INDEX(Model_Scenarios[LTV Weight],1)*$AI1280))-(INDEX(Model_Scenarios[LTV Weight],1)*$AP1280)-(INDEX(Model_Scenarios[GP Weight],1)*($AS1280+$AV1280+$AY1280))</f>
        <v>2.1872322446461707</v>
      </c>
      <c r="BA1280">
        <f>INDEX(Model_Assumptions[Values],9)*((INDEX(Model_Scenarios[GR Weight],2)*$AG1280)+(INDEX(Model_Scenarios[GP Weight],2)*$AH1280)+(INDEX(Model_Scenarios[LTV Weight],2)*$AI1280))-(INDEX(Model_Scenarios[LTV Weight],2)*$AP1280)-(INDEX(Model_Scenarios[GP Weight],2)*($AS1280+$AV1280+$AY1280))</f>
        <v>1.9989957668229688</v>
      </c>
      <c r="BB1280">
        <f>INDEX(Model_Assumptions[Values],9)*((INDEX(Model_Scenarios[GR Weight],3)*$AG1280)+(INDEX(Model_Scenarios[GP Weight],3)*$AH1280)+(INDEX(Model_Scenarios[LTV Weight],3)*$AI1280))-(INDEX(Model_Scenarios[LTV Weight],3)*$AP1280)-(INDEX(Model_Scenarios[GP Weight],3)*($AS1280+$AV1280+$AY1280))</f>
        <v>1.6586794320019456</v>
      </c>
      <c r="BC1280">
        <f>INDEX(Model_Assumptions[Values],9)*((INDEX(Model_Scenarios[GR Weight],4)*$AG1280)+(INDEX(Model_Scenarios[GP Weight],4)*$AH1280)+(INDEX(Model_Scenarios[LTV Weight],4)*$AI1280))-(INDEX(Model_Scenarios[LTV Weight],4)*$AP1280)-(INDEX(Model_Scenarios[GP Weight],4)*($AS1280+$AV1280+$AY1280))</f>
        <v>1.4268329596570646</v>
      </c>
      <c r="BD1280">
        <f>INDEX(Model_Assumptions[Values],9)*((INDEX(Model_Scenarios[GR Weight],5)*$AG1280)+(INDEX(Model_Scenarios[GP Weight],5)*$AH1280)+(INDEX(Model_Scenarios[LTV Weight],5)*$AI1280))-(INDEX(Model_Scenarios[LTV Weight],5)*$AP1280)-(INDEX(Model_Scenarios[GP Weight],5)*($AS1280+$AV1280+$AY1280))</f>
        <v>1.6299761848728638</v>
      </c>
    </row>
    <row r="1281" spans="1:56" x14ac:dyDescent="0.25">
      <c r="A1281">
        <v>1280</v>
      </c>
      <c r="B1281">
        <v>26</v>
      </c>
      <c r="C1281" s="3">
        <v>30</v>
      </c>
      <c r="D1281" s="4">
        <v>0.57999999999999996</v>
      </c>
      <c r="E1281" t="str">
        <v>SKU-1032</v>
      </c>
      <c r="F1281" t="str">
        <v>Reduce</v>
      </c>
      <c r="G1281" t="str">
        <v>Full</v>
      </c>
      <c r="H1281">
        <v>223.89</v>
      </c>
      <c r="I1281">
        <v>74.989999999999995</v>
      </c>
      <c r="J1281">
        <v>18</v>
      </c>
      <c r="K1281">
        <v>4030.0199999999995</v>
      </c>
      <c r="L1281">
        <v>2680.2</v>
      </c>
      <c r="M1281">
        <v>0.6650587341998303</v>
      </c>
      <c r="N1281">
        <v>245.05998830009713</v>
      </c>
      <c r="O1281">
        <v>972.6398011016513</v>
      </c>
      <c r="P1281">
        <v>1047.6298011016513</v>
      </c>
      <c r="Q1281">
        <v>838.02615583978798</v>
      </c>
      <c r="R1281">
        <v>600.58541168518138</v>
      </c>
      <c r="S1281">
        <v>1</v>
      </c>
      <c r="T1281">
        <f t="shared" si="437"/>
        <v>236.16859321405633</v>
      </c>
      <c r="U1281">
        <f t="shared" si="438"/>
        <v>5.4842079655439475E-2</v>
      </c>
      <c r="V1281">
        <f>IF($F1281="Reduce", INDEX(Model_Assumptions[Values], 2), INDEX(Model_Assumptions[Values], 1))</f>
        <v>-0.8</v>
      </c>
      <c r="W1281">
        <f t="shared" si="439"/>
        <v>17.210274052961672</v>
      </c>
      <c r="X1281">
        <f t="shared" si="452"/>
        <v>4064.526211916334</v>
      </c>
      <c r="Y1281">
        <f t="shared" si="440"/>
        <v>2773.9277606847381</v>
      </c>
      <c r="Z1281">
        <f t="shared" si="441"/>
        <v>34.506211916334451</v>
      </c>
      <c r="AA1281">
        <f t="shared" si="442"/>
        <v>93.727760684738314</v>
      </c>
      <c r="AB1281">
        <f t="shared" si="453"/>
        <v>0.68247259731089116</v>
      </c>
      <c r="AC1281">
        <f t="shared" si="443"/>
        <v>1.7413863111060857E-2</v>
      </c>
      <c r="AD1281">
        <f t="shared" si="444"/>
        <v>1.7413863111060857E-2</v>
      </c>
      <c r="AE1281">
        <f t="shared" si="445"/>
        <v>0.57999999999999996</v>
      </c>
      <c r="AF1281">
        <f t="shared" si="454"/>
        <v>252.2458729077762</v>
      </c>
      <c r="AG1281">
        <f t="shared" si="446"/>
        <v>3.5476866027126706E-2</v>
      </c>
      <c r="AH1281">
        <f t="shared" si="447"/>
        <v>8.946648958074449E-2</v>
      </c>
      <c r="AI1281">
        <f t="shared" si="455"/>
        <v>0.42000000000000004</v>
      </c>
      <c r="AJ1281">
        <f>MAX(0, $R1281 - $AA1281) * INDEX(Model_Assumptions[Values], 7)</f>
        <v>1013.7153020008861</v>
      </c>
      <c r="AK1281">
        <f>MAX(0, INDEX(Model_Assumptions[Values], 4) - $AD1281)</f>
        <v>3.2586136888939146E-2</v>
      </c>
      <c r="AL1281">
        <f>MAX(0, INDEX(Model_Assumptions[Values], 5) - $AC1281)</f>
        <v>2.5861368889391438E-3</v>
      </c>
      <c r="AM1281">
        <f>INDEX(Model_Assumptions[Values], 6) * MAX(0, INDEX(Model_Assumptions[Values], 3) - $AB1281)^2</f>
        <v>0</v>
      </c>
      <c r="AN1281">
        <f t="shared" si="448"/>
        <v>1045.0631062517225</v>
      </c>
      <c r="AO1281" cm="1">
        <f t="array" ref="AO1281">IFERROR(STDEV(IF($E$2:$E$2201=$E1281, $AJ$2:$AJ$2201)), 0)</f>
        <v>87.612233542011737</v>
      </c>
      <c r="AP1281">
        <f t="shared" si="456"/>
        <v>-0.35780167886947534</v>
      </c>
      <c r="AQ1281">
        <f t="shared" si="449"/>
        <v>3.5386661732162289E-2</v>
      </c>
      <c r="AR1281" cm="1">
        <f t="array" ref="AR1281">IFERROR(STDEV(IF($E$2:$E$2201=$E1281, $AK$2:$AK$2201)), 0)</f>
        <v>8.4464667422034304E-3</v>
      </c>
      <c r="AS1281">
        <f t="shared" si="457"/>
        <v>-0.33156169658848023</v>
      </c>
      <c r="AT1281">
        <f t="shared" si="450"/>
        <v>6.7797291065509148E-3</v>
      </c>
      <c r="AU1281" cm="1">
        <f t="array" ref="AU1281">IFERROR(STDEV(IF($E$2:$E$2201=$E1281, $AL$2:$AL$2201)), 0)</f>
        <v>6.7676931475359556E-3</v>
      </c>
      <c r="AV1281">
        <f t="shared" si="458"/>
        <v>-0.61964869360819241</v>
      </c>
      <c r="AW1281">
        <f t="shared" si="451"/>
        <v>0</v>
      </c>
      <c r="AX1281" cm="1">
        <f t="array" ref="AX1281">IFERROR(STDEV(IF($E$2:$E$2201=$E1281, $AM$2:$AM$2201)), 0)</f>
        <v>0</v>
      </c>
      <c r="AY1281">
        <f t="shared" si="459"/>
        <v>-0.61964869360819241</v>
      </c>
      <c r="AZ1281">
        <f>INDEX(Model_Assumptions[Values],9)*((INDEX(Model_Scenarios[GR Weight],1)*$AG1281)+(INDEX(Model_Scenarios[GP Weight],1)*$AH1281)+(INDEX(Model_Scenarios[LTV Weight],1)*$AI1281))-(INDEX(Model_Scenarios[LTV Weight],1)*$AP1281)-(INDEX(Model_Scenarios[GP Weight],1)*($AS1281+$AV1281+$AY1281))</f>
        <v>2.1857989292800024</v>
      </c>
      <c r="BA1281">
        <f>INDEX(Model_Assumptions[Values],9)*((INDEX(Model_Scenarios[GR Weight],2)*$AG1281)+(INDEX(Model_Scenarios[GP Weight],2)*$AH1281)+(INDEX(Model_Scenarios[LTV Weight],2)*$AI1281))-(INDEX(Model_Scenarios[LTV Weight],2)*$AP1281)-(INDEX(Model_Scenarios[GP Weight],2)*($AS1281+$AV1281+$AY1281))</f>
        <v>2.0278170471272219</v>
      </c>
      <c r="BB1281">
        <f>INDEX(Model_Assumptions[Values],9)*((INDEX(Model_Scenarios[GR Weight],3)*$AG1281)+(INDEX(Model_Scenarios[GP Weight],3)*$AH1281)+(INDEX(Model_Scenarios[LTV Weight],3)*$AI1281))-(INDEX(Model_Scenarios[LTV Weight],3)*$AP1281)-(INDEX(Model_Scenarios[GP Weight],3)*($AS1281+$AV1281+$AY1281))</f>
        <v>1.7338337901797043</v>
      </c>
      <c r="BC1281">
        <f>INDEX(Model_Assumptions[Values],9)*((INDEX(Model_Scenarios[GR Weight],4)*$AG1281)+(INDEX(Model_Scenarios[GP Weight],4)*$AH1281)+(INDEX(Model_Scenarios[LTV Weight],4)*$AI1281))-(INDEX(Model_Scenarios[LTV Weight],4)*$AP1281)-(INDEX(Model_Scenarios[GP Weight],4)*($AS1281+$AV1281+$AY1281))</f>
        <v>1.5057920553063198</v>
      </c>
      <c r="BD1281">
        <f>INDEX(Model_Assumptions[Values],9)*((INDEX(Model_Scenarios[GR Weight],5)*$AG1281)+(INDEX(Model_Scenarios[GP Weight],5)*$AH1281)+(INDEX(Model_Scenarios[LTV Weight],5)*$AI1281))-(INDEX(Model_Scenarios[LTV Weight],5)*$AP1281)-(INDEX(Model_Scenarios[GP Weight],5)*($AS1281+$AV1281+$AY1281))</f>
        <v>1.7599326281842189</v>
      </c>
    </row>
    <row r="1282" spans="1:56" x14ac:dyDescent="0.25">
      <c r="A1282">
        <v>1281</v>
      </c>
      <c r="B1282">
        <v>26</v>
      </c>
      <c r="C1282" s="3">
        <v>31</v>
      </c>
      <c r="D1282" s="4">
        <v>0.6</v>
      </c>
      <c r="E1282" t="str">
        <v>SKU-1032</v>
      </c>
      <c r="F1282" t="str">
        <v>Reduce</v>
      </c>
      <c r="G1282" t="str">
        <v>Full</v>
      </c>
      <c r="H1282">
        <v>223.89</v>
      </c>
      <c r="I1282">
        <v>74.989999999999995</v>
      </c>
      <c r="J1282">
        <v>18</v>
      </c>
      <c r="K1282">
        <v>4030.0199999999995</v>
      </c>
      <c r="L1282">
        <v>2680.2</v>
      </c>
      <c r="M1282">
        <v>0.6650587341998303</v>
      </c>
      <c r="N1282">
        <v>245.05998830009713</v>
      </c>
      <c r="O1282">
        <v>972.6398011016513</v>
      </c>
      <c r="P1282">
        <v>1047.6298011016513</v>
      </c>
      <c r="Q1282">
        <v>838.02615583978798</v>
      </c>
      <c r="R1282">
        <v>600.58541168518138</v>
      </c>
      <c r="S1282">
        <v>1</v>
      </c>
      <c r="T1282">
        <f t="shared" ref="T1282:T1345" si="460">$H1282 + MIN($D1282, $S1282) * ($N1282 - $H1282)</f>
        <v>236.59199298005828</v>
      </c>
      <c r="U1282">
        <f t="shared" ref="U1282:U1345" si="461">IFERROR(($T1282-$H1282)/$H1282, 0)</f>
        <v>5.6733185850454657E-2</v>
      </c>
      <c r="V1282">
        <f>IF($F1282="Reduce", INDEX(Model_Assumptions[Values], 2), INDEX(Model_Assumptions[Values], 1))</f>
        <v>-0.8</v>
      </c>
      <c r="W1282">
        <f t="shared" ref="W1282:W1345" si="462">$J1282 * (1 + ($U1282 * $V1282))</f>
        <v>17.183042123753452</v>
      </c>
      <c r="X1282">
        <f t="shared" si="452"/>
        <v>4065.3701815191225</v>
      </c>
      <c r="Y1282">
        <f t="shared" ref="Y1282:Y1345" si="463">$X1282-($W1282*$I1282)</f>
        <v>2776.8138526588509</v>
      </c>
      <c r="Z1282">
        <f t="shared" ref="Z1282:Z1345" si="464">$X1282-$K1282</f>
        <v>35.350181519122998</v>
      </c>
      <c r="AA1282">
        <f t="shared" ref="AA1282:AA1345" si="465">$Y1282-$L1282</f>
        <v>96.613852658851101</v>
      </c>
      <c r="AB1282">
        <f t="shared" si="453"/>
        <v>0.68304083728513698</v>
      </c>
      <c r="AC1282">
        <f t="shared" ref="AC1282:AC1345" si="466">$AB1282-$M1282</f>
        <v>1.7982103085306678E-2</v>
      </c>
      <c r="AD1282">
        <f t="shared" ref="AD1282:AD1345" si="467">IFERROR(($X1282-($W1282*$I1282))/$X1282, 0) - IFERROR(($K1282-($J1282*$I1282))/$K1282, 0)</f>
        <v>1.7982103085306678E-2</v>
      </c>
      <c r="AE1282">
        <f t="shared" ref="AE1282:AE1345" si="468">IFERROR(($T1282-$H1282)/($N1282-$H1282), 0)</f>
        <v>0.60000000000000031</v>
      </c>
      <c r="AF1282">
        <f t="shared" si="454"/>
        <v>240.23416467407236</v>
      </c>
      <c r="AG1282">
        <f t="shared" ref="AG1282:AG1345" si="469">IFERROR($Z1282/$O1282, 0)</f>
        <v>3.6344576357130308E-2</v>
      </c>
      <c r="AH1282">
        <f t="shared" ref="AH1282:AH1345" si="470">IFERROR($AA1282/$P1282, 0)</f>
        <v>9.2221367278074104E-2</v>
      </c>
      <c r="AI1282">
        <f t="shared" si="455"/>
        <v>0.39999999999999969</v>
      </c>
      <c r="AJ1282">
        <f>MAX(0, $R1282 - $AA1282) * INDEX(Model_Assumptions[Values], 7)</f>
        <v>1007.9431180526606</v>
      </c>
      <c r="AK1282">
        <f>MAX(0, INDEX(Model_Assumptions[Values], 4) - $AD1282)</f>
        <v>3.2017896914693325E-2</v>
      </c>
      <c r="AL1282">
        <f>MAX(0, INDEX(Model_Assumptions[Values], 5) - $AC1282)</f>
        <v>2.0178969146933227E-3</v>
      </c>
      <c r="AM1282">
        <f>INDEX(Model_Assumptions[Values], 6) * MAX(0, INDEX(Model_Assumptions[Values], 3) - $AB1282)^2</f>
        <v>0</v>
      </c>
      <c r="AN1282">
        <f t="shared" ref="AN1282:AN1345" si="471">AVERAGEIF($E$2:$E$2201, $E1282, $AJ$2:$AJ$2201)</f>
        <v>1045.0631062517225</v>
      </c>
      <c r="AO1282" cm="1">
        <f t="array" ref="AO1282">IFERROR(STDEV(IF($E$2:$E$2201=$E1282, $AJ$2:$AJ$2201)), 0)</f>
        <v>87.612233542011737</v>
      </c>
      <c r="AP1282">
        <f t="shared" si="456"/>
        <v>-0.42368498893778567</v>
      </c>
      <c r="AQ1282">
        <f t="shared" ref="AQ1282:AQ1345" si="472">AVERAGEIF($E$2:$E$2201, $E1282, $AK$2:$AK$2201)</f>
        <v>3.5386661732162289E-2</v>
      </c>
      <c r="AR1282" cm="1">
        <f t="array" ref="AR1282">IFERROR(STDEV(IF($E$2:$E$2201=$E1282, $AK$2:$AK$2201)), 0)</f>
        <v>8.4464667422034304E-3</v>
      </c>
      <c r="AS1282">
        <f t="shared" si="457"/>
        <v>-0.3988371611808601</v>
      </c>
      <c r="AT1282">
        <f t="shared" ref="AT1282:AT1345" si="473">AVERAGEIF($E$2:$E$2201, $E1282, $AL$2:$AL$2201)</f>
        <v>6.7797291065509148E-3</v>
      </c>
      <c r="AU1282" cm="1">
        <f t="array" ref="AU1282">IFERROR(STDEV(IF($E$2:$E$2201=$E1282, $AL$2:$AL$2201)), 0)</f>
        <v>6.7676931475359556E-3</v>
      </c>
      <c r="AV1282">
        <f t="shared" si="458"/>
        <v>-0.70361230748047787</v>
      </c>
      <c r="AW1282">
        <f t="shared" ref="AW1282:AW1345" si="474">AVERAGEIF($E$2:$E$2201, $E1282, $AM$2:$AM$2201)</f>
        <v>0</v>
      </c>
      <c r="AX1282" cm="1">
        <f t="array" ref="AX1282">IFERROR(STDEV(IF($E$2:$E$2201=$E1282, $AM$2:$AM$2201)), 0)</f>
        <v>0</v>
      </c>
      <c r="AY1282">
        <f t="shared" si="459"/>
        <v>-0.70361230748047787</v>
      </c>
      <c r="AZ1282">
        <f>INDEX(Model_Assumptions[Values],9)*((INDEX(Model_Scenarios[GR Weight],1)*$AG1282)+(INDEX(Model_Scenarios[GP Weight],1)*$AH1282)+(INDEX(Model_Scenarios[LTV Weight],1)*$AI1282))-(INDEX(Model_Scenarios[LTV Weight],1)*$AP1282)-(INDEX(Model_Scenarios[GP Weight],1)*($AS1282+$AV1282+$AY1282))</f>
        <v>2.1838371405820114</v>
      </c>
      <c r="BA1282">
        <f>INDEX(Model_Assumptions[Values],9)*((INDEX(Model_Scenarios[GR Weight],2)*$AG1282)+(INDEX(Model_Scenarios[GP Weight],2)*$AH1282)+(INDEX(Model_Scenarios[LTV Weight],2)*$AI1282))-(INDEX(Model_Scenarios[LTV Weight],2)*$AP1282)-(INDEX(Model_Scenarios[GP Weight],2)*($AS1282+$AV1282+$AY1282))</f>
        <v>2.0560873975838447</v>
      </c>
      <c r="BB1282">
        <f>INDEX(Model_Assumptions[Values],9)*((INDEX(Model_Scenarios[GR Weight],3)*$AG1282)+(INDEX(Model_Scenarios[GP Weight],3)*$AH1282)+(INDEX(Model_Scenarios[LTV Weight],3)*$AI1282))-(INDEX(Model_Scenarios[LTV Weight],3)*$AP1282)-(INDEX(Model_Scenarios[GP Weight],3)*($AS1282+$AV1282+$AY1282))</f>
        <v>1.8084137304077919</v>
      </c>
      <c r="BC1282">
        <f>INDEX(Model_Assumptions[Values],9)*((INDEX(Model_Scenarios[GR Weight],4)*$AG1282)+(INDEX(Model_Scenarios[GP Weight],4)*$AH1282)+(INDEX(Model_Scenarios[LTV Weight],4)*$AI1282))-(INDEX(Model_Scenarios[LTV Weight],4)*$AP1282)-(INDEX(Model_Scenarios[GP Weight],4)*($AS1282+$AV1282+$AY1282))</f>
        <v>1.5842175196925783</v>
      </c>
      <c r="BD1282">
        <f>INDEX(Model_Assumptions[Values],9)*((INDEX(Model_Scenarios[GR Weight],5)*$AG1282)+(INDEX(Model_Scenarios[GP Weight],5)*$AH1282)+(INDEX(Model_Scenarios[LTV Weight],5)*$AI1282))-(INDEX(Model_Scenarios[LTV Weight],5)*$AP1282)-(INDEX(Model_Scenarios[GP Weight],5)*($AS1282+$AV1282+$AY1282))</f>
        <v>1.889208560484279</v>
      </c>
    </row>
    <row r="1283" spans="1:56" x14ac:dyDescent="0.25">
      <c r="A1283">
        <v>1282</v>
      </c>
      <c r="B1283">
        <v>26</v>
      </c>
      <c r="C1283" s="3">
        <v>32</v>
      </c>
      <c r="D1283" s="4">
        <v>0.62</v>
      </c>
      <c r="E1283" t="str">
        <v>SKU-1032</v>
      </c>
      <c r="F1283" t="str">
        <v>Reduce</v>
      </c>
      <c r="G1283" t="str">
        <v>Full</v>
      </c>
      <c r="H1283">
        <v>223.89</v>
      </c>
      <c r="I1283">
        <v>74.989999999999995</v>
      </c>
      <c r="J1283">
        <v>18</v>
      </c>
      <c r="K1283">
        <v>4030.0199999999995</v>
      </c>
      <c r="L1283">
        <v>2680.2</v>
      </c>
      <c r="M1283">
        <v>0.6650587341998303</v>
      </c>
      <c r="N1283">
        <v>245.05998830009713</v>
      </c>
      <c r="O1283">
        <v>972.6398011016513</v>
      </c>
      <c r="P1283">
        <v>1047.6298011016513</v>
      </c>
      <c r="Q1283">
        <v>838.02615583978798</v>
      </c>
      <c r="R1283">
        <v>600.58541168518138</v>
      </c>
      <c r="S1283">
        <v>1</v>
      </c>
      <c r="T1283">
        <f t="shared" si="460"/>
        <v>237.01539274606023</v>
      </c>
      <c r="U1283">
        <f t="shared" si="461"/>
        <v>5.8624292045469845E-2</v>
      </c>
      <c r="V1283">
        <f>IF($F1283="Reduce", INDEX(Model_Assumptions[Values], 2), INDEX(Model_Assumptions[Values], 1))</f>
        <v>-0.8</v>
      </c>
      <c r="W1283">
        <f t="shared" si="462"/>
        <v>17.155810194545236</v>
      </c>
      <c r="X1283">
        <f t="shared" ref="X1283:X1346" si="475">$W1283*$T1283</f>
        <v>4066.1910911370028</v>
      </c>
      <c r="Y1283">
        <f t="shared" si="463"/>
        <v>2779.6768846480554</v>
      </c>
      <c r="Z1283">
        <f t="shared" si="464"/>
        <v>36.171091137003259</v>
      </c>
      <c r="AA1283">
        <f t="shared" si="465"/>
        <v>99.476884648055602</v>
      </c>
      <c r="AB1283">
        <f t="shared" ref="AB1283:AB1346" si="476">IFERROR($Y1283/$X1283,0)</f>
        <v>0.68360704707333175</v>
      </c>
      <c r="AC1283">
        <f t="shared" si="466"/>
        <v>1.8548312873501449E-2</v>
      </c>
      <c r="AD1283">
        <f t="shared" si="467"/>
        <v>1.8548312873501449E-2</v>
      </c>
      <c r="AE1283">
        <f t="shared" si="468"/>
        <v>0.62000000000000055</v>
      </c>
      <c r="AF1283">
        <f t="shared" ref="AF1283:AF1346" si="477">$R1283 * (1 - $AE1283)</f>
        <v>228.2224564403686</v>
      </c>
      <c r="AG1283">
        <f t="shared" si="469"/>
        <v>3.7188578028612869E-2</v>
      </c>
      <c r="AH1283">
        <f t="shared" si="470"/>
        <v>9.4954233397569587E-2</v>
      </c>
      <c r="AI1283">
        <f t="shared" ref="AI1283:AI1346" si="478">IFERROR($AF1283/$R1283, 0)</f>
        <v>0.37999999999999945</v>
      </c>
      <c r="AJ1283">
        <f>MAX(0, $R1283 - $AA1283) * INDEX(Model_Assumptions[Values], 7)</f>
        <v>1002.2170540742516</v>
      </c>
      <c r="AK1283">
        <f>MAX(0, INDEX(Model_Assumptions[Values], 4) - $AD1283)</f>
        <v>3.1451687126498554E-2</v>
      </c>
      <c r="AL1283">
        <f>MAX(0, INDEX(Model_Assumptions[Values], 5) - $AC1283)</f>
        <v>1.4516871264985513E-3</v>
      </c>
      <c r="AM1283">
        <f>INDEX(Model_Assumptions[Values], 6) * MAX(0, INDEX(Model_Assumptions[Values], 3) - $AB1283)^2</f>
        <v>0</v>
      </c>
      <c r="AN1283">
        <f t="shared" si="471"/>
        <v>1045.0631062517225</v>
      </c>
      <c r="AO1283" cm="1">
        <f t="array" ref="AO1283">IFERROR(STDEV(IF($E$2:$E$2201=$E1283, $AJ$2:$AJ$2201)), 0)</f>
        <v>87.612233542011737</v>
      </c>
      <c r="AP1283">
        <f t="shared" ref="AP1283:AP1346" si="479">IF($AO1283=0, 0, ($AJ1283-$AN1283)/$AO1283)</f>
        <v>-0.48904188884678346</v>
      </c>
      <c r="AQ1283">
        <f t="shared" si="472"/>
        <v>3.5386661732162289E-2</v>
      </c>
      <c r="AR1283" cm="1">
        <f t="array" ref="AR1283">IFERROR(STDEV(IF($E$2:$E$2201=$E1283, $AK$2:$AK$2201)), 0)</f>
        <v>8.4464667422034304E-3</v>
      </c>
      <c r="AS1283">
        <f t="shared" ref="AS1283:AS1346" si="480">IF($AR1283=0, 0, ($AK1283-$AQ1283)/$AR1283)</f>
        <v>-0.4658722665658917</v>
      </c>
      <c r="AT1283">
        <f t="shared" si="473"/>
        <v>6.7797291065509148E-3</v>
      </c>
      <c r="AU1283" cm="1">
        <f t="array" ref="AU1283">IFERROR(STDEV(IF($E$2:$E$2201=$E1283, $AL$2:$AL$2201)), 0)</f>
        <v>6.7676931475359556E-3</v>
      </c>
      <c r="AV1283">
        <f t="shared" ref="AV1283:AV1346" si="481">IF($AU1283=0, 0, ($AL1283-$AT1283)/$AU1283)</f>
        <v>-0.78727593936380613</v>
      </c>
      <c r="AW1283">
        <f t="shared" si="474"/>
        <v>0</v>
      </c>
      <c r="AX1283" cm="1">
        <f t="array" ref="AX1283">IFERROR(STDEV(IF($E$2:$E$2201=$E1283, $AM$2:$AM$2201)), 0)</f>
        <v>0</v>
      </c>
      <c r="AY1283">
        <f t="shared" ref="AY1283:AY1346" si="482">IF($AU1283=0, 0, ($AL1283-$AT1283)/$AU1283)</f>
        <v>-0.78727593936380613</v>
      </c>
      <c r="AZ1283">
        <f>INDEX(Model_Assumptions[Values],9)*((INDEX(Model_Scenarios[GR Weight],1)*$AG1283)+(INDEX(Model_Scenarios[GP Weight],1)*$AH1283)+(INDEX(Model_Scenarios[LTV Weight],1)*$AI1283))-(INDEX(Model_Scenarios[LTV Weight],1)*$AP1283)-(INDEX(Model_Scenarios[GP Weight],1)*($AS1283+$AV1283+$AY1283))</f>
        <v>2.1813473313198664</v>
      </c>
      <c r="BA1283">
        <f>INDEX(Model_Assumptions[Values],9)*((INDEX(Model_Scenarios[GR Weight],2)*$AG1283)+(INDEX(Model_Scenarios[GP Weight],2)*$AH1283)+(INDEX(Model_Scenarios[LTV Weight],2)*$AI1283))-(INDEX(Model_Scenarios[LTV Weight],2)*$AP1283)-(INDEX(Model_Scenarios[GP Weight],2)*($AS1283+$AV1283+$AY1283))</f>
        <v>2.0838077237281376</v>
      </c>
      <c r="BB1283">
        <f>INDEX(Model_Assumptions[Values],9)*((INDEX(Model_Scenarios[GR Weight],3)*$AG1283)+(INDEX(Model_Scenarios[GP Weight],3)*$AH1283)+(INDEX(Model_Scenarios[LTV Weight],3)*$AI1283))-(INDEX(Model_Scenarios[LTV Weight],3)*$AP1283)-(INDEX(Model_Scenarios[GP Weight],3)*($AS1283+$AV1283+$AY1283))</f>
        <v>1.8824208373729516</v>
      </c>
      <c r="BC1283">
        <f>INDEX(Model_Assumptions[Values],9)*((INDEX(Model_Scenarios[GR Weight],4)*$AG1283)+(INDEX(Model_Scenarios[GP Weight],4)*$AH1283)+(INDEX(Model_Scenarios[LTV Weight],4)*$AI1283))-(INDEX(Model_Scenarios[LTV Weight],4)*$AP1283)-(INDEX(Model_Scenarios[GP Weight],4)*($AS1283+$AV1283+$AY1283))</f>
        <v>1.6621109375025798</v>
      </c>
      <c r="BD1283">
        <f>INDEX(Model_Assumptions[Values],9)*((INDEX(Model_Scenarios[GR Weight],5)*$AG1283)+(INDEX(Model_Scenarios[GP Weight],5)*$AH1283)+(INDEX(Model_Scenarios[LTV Weight],5)*$AI1283))-(INDEX(Model_Scenarios[LTV Weight],5)*$AP1283)-(INDEX(Model_Scenarios[GP Weight],5)*($AS1283+$AV1283+$AY1283))</f>
        <v>2.0178064719950521</v>
      </c>
    </row>
    <row r="1284" spans="1:56" x14ac:dyDescent="0.25">
      <c r="A1284">
        <v>1283</v>
      </c>
      <c r="B1284">
        <v>26</v>
      </c>
      <c r="C1284" s="3">
        <v>33</v>
      </c>
      <c r="D1284" s="4">
        <v>0.64</v>
      </c>
      <c r="E1284" t="str">
        <v>SKU-1032</v>
      </c>
      <c r="F1284" t="str">
        <v>Reduce</v>
      </c>
      <c r="G1284" t="str">
        <v>Full</v>
      </c>
      <c r="H1284">
        <v>223.89</v>
      </c>
      <c r="I1284">
        <v>74.989999999999995</v>
      </c>
      <c r="J1284">
        <v>18</v>
      </c>
      <c r="K1284">
        <v>4030.0199999999995</v>
      </c>
      <c r="L1284">
        <v>2680.2</v>
      </c>
      <c r="M1284">
        <v>0.6650587341998303</v>
      </c>
      <c r="N1284">
        <v>245.05998830009713</v>
      </c>
      <c r="O1284">
        <v>972.6398011016513</v>
      </c>
      <c r="P1284">
        <v>1047.6298011016513</v>
      </c>
      <c r="Q1284">
        <v>838.02615583978798</v>
      </c>
      <c r="R1284">
        <v>600.58541168518138</v>
      </c>
      <c r="S1284">
        <v>1</v>
      </c>
      <c r="T1284">
        <f t="shared" si="460"/>
        <v>237.43879251206215</v>
      </c>
      <c r="U1284">
        <f t="shared" si="461"/>
        <v>6.0515398240484901E-2</v>
      </c>
      <c r="V1284">
        <f>IF($F1284="Reduce", INDEX(Model_Assumptions[Values], 2), INDEX(Model_Assumptions[Values], 1))</f>
        <v>-0.8</v>
      </c>
      <c r="W1284">
        <f t="shared" si="462"/>
        <v>17.128578265337019</v>
      </c>
      <c r="X1284">
        <f t="shared" si="475"/>
        <v>4066.9889407699739</v>
      </c>
      <c r="Y1284">
        <f t="shared" si="463"/>
        <v>2782.5168566523507</v>
      </c>
      <c r="Z1284">
        <f t="shared" si="464"/>
        <v>36.968940769974324</v>
      </c>
      <c r="AA1284">
        <f t="shared" si="465"/>
        <v>102.31685665235091</v>
      </c>
      <c r="AB1284">
        <f t="shared" si="476"/>
        <v>0.68417123753613074</v>
      </c>
      <c r="AC1284">
        <f t="shared" si="466"/>
        <v>1.9112503336300435E-2</v>
      </c>
      <c r="AD1284">
        <f t="shared" si="467"/>
        <v>1.9112503336300435E-2</v>
      </c>
      <c r="AE1284">
        <f t="shared" si="468"/>
        <v>0.63999999999999957</v>
      </c>
      <c r="AF1284">
        <f t="shared" si="477"/>
        <v>216.21074820666556</v>
      </c>
      <c r="AG1284">
        <f t="shared" si="469"/>
        <v>3.800887104157346E-2</v>
      </c>
      <c r="AH1284">
        <f t="shared" si="470"/>
        <v>9.7665087939230094E-2</v>
      </c>
      <c r="AI1284">
        <f t="shared" si="478"/>
        <v>0.36000000000000043</v>
      </c>
      <c r="AJ1284">
        <f>MAX(0, $R1284 - $AA1284) * INDEX(Model_Assumptions[Values], 7)</f>
        <v>996.53711006566095</v>
      </c>
      <c r="AK1284">
        <f>MAX(0, INDEX(Model_Assumptions[Values], 4) - $AD1284)</f>
        <v>3.0887496663699568E-2</v>
      </c>
      <c r="AL1284">
        <f>MAX(0, INDEX(Model_Assumptions[Values], 5) - $AC1284)</f>
        <v>8.8749666369956556E-4</v>
      </c>
      <c r="AM1284">
        <f>INDEX(Model_Assumptions[Values], 6) * MAX(0, INDEX(Model_Assumptions[Values], 3) - $AB1284)^2</f>
        <v>0</v>
      </c>
      <c r="AN1284">
        <f t="shared" si="471"/>
        <v>1045.0631062517225</v>
      </c>
      <c r="AO1284" cm="1">
        <f t="array" ref="AO1284">IFERROR(STDEV(IF($E$2:$E$2201=$E1284, $AJ$2:$AJ$2201)), 0)</f>
        <v>87.612233542011737</v>
      </c>
      <c r="AP1284">
        <f t="shared" si="479"/>
        <v>-0.553872378596448</v>
      </c>
      <c r="AQ1284">
        <f t="shared" si="472"/>
        <v>3.5386661732162289E-2</v>
      </c>
      <c r="AR1284" cm="1">
        <f t="array" ref="AR1284">IFERROR(STDEV(IF($E$2:$E$2201=$E1284, $AK$2:$AK$2201)), 0)</f>
        <v>8.4464667422034304E-3</v>
      </c>
      <c r="AS1284">
        <f t="shared" si="480"/>
        <v>-0.5326682985658715</v>
      </c>
      <c r="AT1284">
        <f t="shared" si="473"/>
        <v>6.7797291065509148E-3</v>
      </c>
      <c r="AU1284" cm="1">
        <f t="array" ref="AU1284">IFERROR(STDEV(IF($E$2:$E$2201=$E1284, $AL$2:$AL$2201)), 0)</f>
        <v>6.7676931475359556E-3</v>
      </c>
      <c r="AV1284">
        <f t="shared" si="481"/>
        <v>-0.87064119403768292</v>
      </c>
      <c r="AW1284">
        <f t="shared" si="474"/>
        <v>0</v>
      </c>
      <c r="AX1284" cm="1">
        <f t="array" ref="AX1284">IFERROR(STDEV(IF($E$2:$E$2201=$E1284, $AM$2:$AM$2201)), 0)</f>
        <v>0</v>
      </c>
      <c r="AY1284">
        <f t="shared" si="482"/>
        <v>-0.87064119403768292</v>
      </c>
      <c r="AZ1284">
        <f>INDEX(Model_Assumptions[Values],9)*((INDEX(Model_Scenarios[GR Weight],1)*$AG1284)+(INDEX(Model_Scenarios[GP Weight],1)*$AH1284)+(INDEX(Model_Scenarios[LTV Weight],1)*$AI1284))-(INDEX(Model_Scenarios[LTV Weight],1)*$AP1284)-(INDEX(Model_Scenarios[GP Weight],1)*($AS1284+$AV1284+$AY1284))</f>
        <v>2.178329951031686</v>
      </c>
      <c r="BA1284">
        <f>INDEX(Model_Assumptions[Values],9)*((INDEX(Model_Scenarios[GR Weight],2)*$AG1284)+(INDEX(Model_Scenarios[GP Weight],2)*$AH1284)+(INDEX(Model_Scenarios[LTV Weight],2)*$AI1284))-(INDEX(Model_Scenarios[LTV Weight],2)*$AP1284)-(INDEX(Model_Scenarios[GP Weight],2)*($AS1284+$AV1284+$AY1284))</f>
        <v>2.11097892463635</v>
      </c>
      <c r="BB1284">
        <f>INDEX(Model_Assumptions[Values],9)*((INDEX(Model_Scenarios[GR Weight],3)*$AG1284)+(INDEX(Model_Scenarios[GP Weight],3)*$AH1284)+(INDEX(Model_Scenarios[LTV Weight],3)*$AI1284))-(INDEX(Model_Scenarios[LTV Weight],3)*$AP1284)-(INDEX(Model_Scenarios[GP Weight],3)*($AS1284+$AV1284+$AY1284))</f>
        <v>1.9558566844586327</v>
      </c>
      <c r="BC1284">
        <f>INDEX(Model_Assumptions[Values],9)*((INDEX(Model_Scenarios[GR Weight],4)*$AG1284)+(INDEX(Model_Scenarios[GP Weight],4)*$AH1284)+(INDEX(Model_Scenarios[LTV Weight],4)*$AI1284))-(INDEX(Model_Scenarios[LTV Weight],4)*$AP1284)-(INDEX(Model_Scenarios[GP Weight],4)*($AS1284+$AV1284+$AY1284))</f>
        <v>1.7394738821197744</v>
      </c>
      <c r="BD1284">
        <f>INDEX(Model_Assumptions[Values],9)*((INDEX(Model_Scenarios[GR Weight],5)*$AG1284)+(INDEX(Model_Scenarios[GP Weight],5)*$AH1284)+(INDEX(Model_Scenarios[LTV Weight],5)*$AI1284))-(INDEX(Model_Scenarios[LTV Weight],5)*$AP1284)-(INDEX(Model_Scenarios[GP Weight],5)*($AS1284+$AV1284+$AY1284))</f>
        <v>2.1457288351762496</v>
      </c>
    </row>
    <row r="1285" spans="1:56" x14ac:dyDescent="0.25">
      <c r="A1285">
        <v>1284</v>
      </c>
      <c r="B1285">
        <v>26</v>
      </c>
      <c r="C1285" s="3">
        <v>34</v>
      </c>
      <c r="D1285" s="4">
        <v>0.66</v>
      </c>
      <c r="E1285" t="str">
        <v>SKU-1032</v>
      </c>
      <c r="F1285" t="str">
        <v>Reduce</v>
      </c>
      <c r="G1285" t="str">
        <v>Full</v>
      </c>
      <c r="H1285">
        <v>223.89</v>
      </c>
      <c r="I1285">
        <v>74.989999999999995</v>
      </c>
      <c r="J1285">
        <v>18</v>
      </c>
      <c r="K1285">
        <v>4030.0199999999995</v>
      </c>
      <c r="L1285">
        <v>2680.2</v>
      </c>
      <c r="M1285">
        <v>0.6650587341998303</v>
      </c>
      <c r="N1285">
        <v>245.05998830009713</v>
      </c>
      <c r="O1285">
        <v>972.6398011016513</v>
      </c>
      <c r="P1285">
        <v>1047.6298011016513</v>
      </c>
      <c r="Q1285">
        <v>838.02615583978798</v>
      </c>
      <c r="R1285">
        <v>600.58541168518138</v>
      </c>
      <c r="S1285">
        <v>1</v>
      </c>
      <c r="T1285">
        <f t="shared" si="460"/>
        <v>237.8621922780641</v>
      </c>
      <c r="U1285">
        <f t="shared" si="461"/>
        <v>6.2406504435500089E-2</v>
      </c>
      <c r="V1285">
        <f>IF($F1285="Reduce", INDEX(Model_Assumptions[Values], 2), INDEX(Model_Assumptions[Values], 1))</f>
        <v>-0.8</v>
      </c>
      <c r="W1285">
        <f t="shared" si="462"/>
        <v>17.101346336128799</v>
      </c>
      <c r="X1285">
        <f t="shared" si="475"/>
        <v>4067.7637304180353</v>
      </c>
      <c r="Y1285">
        <f t="shared" si="463"/>
        <v>2785.3337686717368</v>
      </c>
      <c r="Z1285">
        <f t="shared" si="464"/>
        <v>37.743730418035739</v>
      </c>
      <c r="AA1285">
        <f t="shared" si="465"/>
        <v>105.13376867173702</v>
      </c>
      <c r="AB1285">
        <f t="shared" si="476"/>
        <v>0.68473341945686061</v>
      </c>
      <c r="AC1285">
        <f t="shared" si="466"/>
        <v>1.9674685257030311E-2</v>
      </c>
      <c r="AD1285">
        <f t="shared" si="467"/>
        <v>1.9674685257030311E-2</v>
      </c>
      <c r="AE1285">
        <f t="shared" si="468"/>
        <v>0.65999999999999992</v>
      </c>
      <c r="AF1285">
        <f t="shared" si="477"/>
        <v>204.19903997296171</v>
      </c>
      <c r="AG1285">
        <f t="shared" si="469"/>
        <v>3.8805455396011615E-2</v>
      </c>
      <c r="AH1285">
        <f t="shared" si="470"/>
        <v>0.10035393090305562</v>
      </c>
      <c r="AI1285">
        <f t="shared" si="478"/>
        <v>0.34000000000000008</v>
      </c>
      <c r="AJ1285">
        <f>MAX(0, $R1285 - $AA1285) * INDEX(Model_Assumptions[Values], 7)</f>
        <v>990.90328602688874</v>
      </c>
      <c r="AK1285">
        <f>MAX(0, INDEX(Model_Assumptions[Values], 4) - $AD1285)</f>
        <v>3.0325314742969692E-2</v>
      </c>
      <c r="AL1285">
        <f>MAX(0, INDEX(Model_Assumptions[Values], 5) - $AC1285)</f>
        <v>3.253147429696894E-4</v>
      </c>
      <c r="AM1285">
        <f>INDEX(Model_Assumptions[Values], 6) * MAX(0, INDEX(Model_Assumptions[Values], 3) - $AB1285)^2</f>
        <v>0</v>
      </c>
      <c r="AN1285">
        <f t="shared" si="471"/>
        <v>1045.0631062517225</v>
      </c>
      <c r="AO1285" cm="1">
        <f t="array" ref="AO1285">IFERROR(STDEV(IF($E$2:$E$2201=$E1285, $AJ$2:$AJ$2201)), 0)</f>
        <v>87.612233542011737</v>
      </c>
      <c r="AP1285">
        <f t="shared" si="479"/>
        <v>-0.61817645818677935</v>
      </c>
      <c r="AQ1285">
        <f t="shared" si="472"/>
        <v>3.5386661732162289E-2</v>
      </c>
      <c r="AR1285" cm="1">
        <f t="array" ref="AR1285">IFERROR(STDEV(IF($E$2:$E$2201=$E1285, $AK$2:$AK$2201)), 0)</f>
        <v>8.4464667422034304E-3</v>
      </c>
      <c r="AS1285">
        <f t="shared" si="480"/>
        <v>-0.59922653384795588</v>
      </c>
      <c r="AT1285">
        <f t="shared" si="473"/>
        <v>6.7797291065509148E-3</v>
      </c>
      <c r="AU1285" cm="1">
        <f t="array" ref="AU1285">IFERROR(STDEV(IF($E$2:$E$2201=$E1285, $AL$2:$AL$2201)), 0)</f>
        <v>6.7676931475359556E-3</v>
      </c>
      <c r="AV1285">
        <f t="shared" si="481"/>
        <v>-0.95370966485547715</v>
      </c>
      <c r="AW1285">
        <f t="shared" si="474"/>
        <v>0</v>
      </c>
      <c r="AX1285" cm="1">
        <f t="array" ref="AX1285">IFERROR(STDEV(IF($E$2:$E$2201=$E1285, $AM$2:$AM$2201)), 0)</f>
        <v>0</v>
      </c>
      <c r="AY1285">
        <f t="shared" si="482"/>
        <v>-0.95370966485547715</v>
      </c>
      <c r="AZ1285">
        <f>INDEX(Model_Assumptions[Values],9)*((INDEX(Model_Scenarios[GR Weight],1)*$AG1285)+(INDEX(Model_Scenarios[GP Weight],1)*$AH1285)+(INDEX(Model_Scenarios[LTV Weight],1)*$AI1285))-(INDEX(Model_Scenarios[LTV Weight],1)*$AP1285)-(INDEX(Model_Scenarios[GP Weight],1)*($AS1285+$AV1285+$AY1285))</f>
        <v>2.1747854460548486</v>
      </c>
      <c r="BA1285">
        <f>INDEX(Model_Assumptions[Values],9)*((INDEX(Model_Scenarios[GR Weight],2)*$AG1285)+(INDEX(Model_Scenarios[GP Weight],2)*$AH1285)+(INDEX(Model_Scenarios[LTV Weight],2)*$AI1285))-(INDEX(Model_Scenarios[LTV Weight],2)*$AP1285)-(INDEX(Model_Scenarios[GP Weight],2)*($AS1285+$AV1285+$AY1285))</f>
        <v>2.1376018929832536</v>
      </c>
      <c r="BB1285">
        <f>INDEX(Model_Assumptions[Values],9)*((INDEX(Model_Scenarios[GR Weight],3)*$AG1285)+(INDEX(Model_Scenarios[GP Weight],3)*$AH1285)+(INDEX(Model_Scenarios[LTV Weight],3)*$AI1285))-(INDEX(Model_Scenarios[LTV Weight],3)*$AP1285)-(INDEX(Model_Scenarios[GP Weight],3)*($AS1285+$AV1285+$AY1285))</f>
        <v>2.0287228338456922</v>
      </c>
      <c r="BC1285">
        <f>INDEX(Model_Assumptions[Values],9)*((INDEX(Model_Scenarios[GR Weight],4)*$AG1285)+(INDEX(Model_Scenarios[GP Weight],4)*$AH1285)+(INDEX(Model_Scenarios[LTV Weight],4)*$AI1285))-(INDEX(Model_Scenarios[LTV Weight],4)*$AP1285)-(INDEX(Model_Scenarios[GP Weight],4)*($AS1285+$AV1285+$AY1285))</f>
        <v>1.8163079157250202</v>
      </c>
      <c r="BD1285">
        <f>INDEX(Model_Assumptions[Values],9)*((INDEX(Model_Scenarios[GR Weight],5)*$AG1285)+(INDEX(Model_Scenarios[GP Weight],5)*$AH1285)+(INDEX(Model_Scenarios[LTV Weight],5)*$AI1285))-(INDEX(Model_Scenarios[LTV Weight],5)*$AP1285)-(INDEX(Model_Scenarios[GP Weight],5)*($AS1285+$AV1285+$AY1285))</f>
        <v>2.2729781048835105</v>
      </c>
    </row>
    <row r="1286" spans="1:56" x14ac:dyDescent="0.25">
      <c r="A1286">
        <v>1285</v>
      </c>
      <c r="B1286">
        <v>26</v>
      </c>
      <c r="C1286" s="3">
        <v>35</v>
      </c>
      <c r="D1286" s="4">
        <v>0.68</v>
      </c>
      <c r="E1286" t="str">
        <v>SKU-1032</v>
      </c>
      <c r="F1286" t="str">
        <v>Reduce</v>
      </c>
      <c r="G1286" t="str">
        <v>Full</v>
      </c>
      <c r="H1286">
        <v>223.89</v>
      </c>
      <c r="I1286">
        <v>74.989999999999995</v>
      </c>
      <c r="J1286">
        <v>18</v>
      </c>
      <c r="K1286">
        <v>4030.0199999999995</v>
      </c>
      <c r="L1286">
        <v>2680.2</v>
      </c>
      <c r="M1286">
        <v>0.6650587341998303</v>
      </c>
      <c r="N1286">
        <v>245.05998830009713</v>
      </c>
      <c r="O1286">
        <v>972.6398011016513</v>
      </c>
      <c r="P1286">
        <v>1047.6298011016513</v>
      </c>
      <c r="Q1286">
        <v>838.02615583978798</v>
      </c>
      <c r="R1286">
        <v>600.58541168518138</v>
      </c>
      <c r="S1286">
        <v>1</v>
      </c>
      <c r="T1286">
        <f t="shared" si="460"/>
        <v>238.28559204406605</v>
      </c>
      <c r="U1286">
        <f t="shared" si="461"/>
        <v>6.429761063051527E-2</v>
      </c>
      <c r="V1286">
        <f>IF($F1286="Reduce", INDEX(Model_Assumptions[Values], 2), INDEX(Model_Assumptions[Values], 1))</f>
        <v>-0.8</v>
      </c>
      <c r="W1286">
        <f t="shared" si="462"/>
        <v>17.074114406920579</v>
      </c>
      <c r="X1286">
        <f t="shared" si="475"/>
        <v>4068.5154600811879</v>
      </c>
      <c r="Y1286">
        <f t="shared" si="463"/>
        <v>2788.1276207062137</v>
      </c>
      <c r="Z1286">
        <f t="shared" si="464"/>
        <v>38.495460081188412</v>
      </c>
      <c r="AA1286">
        <f t="shared" si="465"/>
        <v>107.92762070621393</v>
      </c>
      <c r="AB1286">
        <f t="shared" si="476"/>
        <v>0.68529360354220603</v>
      </c>
      <c r="AC1286">
        <f t="shared" si="466"/>
        <v>2.0234869342375728E-2</v>
      </c>
      <c r="AD1286">
        <f t="shared" si="467"/>
        <v>2.0234869342375728E-2</v>
      </c>
      <c r="AE1286">
        <f t="shared" si="468"/>
        <v>0.68000000000000016</v>
      </c>
      <c r="AF1286">
        <f t="shared" si="477"/>
        <v>192.18733173925796</v>
      </c>
      <c r="AG1286">
        <f t="shared" si="469"/>
        <v>3.9578331091928265E-2</v>
      </c>
      <c r="AH1286">
        <f t="shared" si="470"/>
        <v>0.10302076228904616</v>
      </c>
      <c r="AI1286">
        <f t="shared" si="478"/>
        <v>0.31999999999999984</v>
      </c>
      <c r="AJ1286">
        <f>MAX(0, $R1286 - $AA1286) * INDEX(Model_Assumptions[Values], 7)</f>
        <v>985.31558195793491</v>
      </c>
      <c r="AK1286">
        <f>MAX(0, INDEX(Model_Assumptions[Values], 4) - $AD1286)</f>
        <v>2.9765130657624275E-2</v>
      </c>
      <c r="AL1286">
        <f>MAX(0, INDEX(Model_Assumptions[Values], 5) - $AC1286)</f>
        <v>0</v>
      </c>
      <c r="AM1286">
        <f>INDEX(Model_Assumptions[Values], 6) * MAX(0, INDEX(Model_Assumptions[Values], 3) - $AB1286)^2</f>
        <v>0</v>
      </c>
      <c r="AN1286">
        <f t="shared" si="471"/>
        <v>1045.0631062517225</v>
      </c>
      <c r="AO1286" cm="1">
        <f t="array" ref="AO1286">IFERROR(STDEV(IF($E$2:$E$2201=$E1286, $AJ$2:$AJ$2201)), 0)</f>
        <v>87.612233542011737</v>
      </c>
      <c r="AP1286">
        <f t="shared" si="479"/>
        <v>-0.68195412761777741</v>
      </c>
      <c r="AQ1286">
        <f t="shared" si="472"/>
        <v>3.5386661732162289E-2</v>
      </c>
      <c r="AR1286" cm="1">
        <f t="array" ref="AR1286">IFERROR(STDEV(IF($E$2:$E$2201=$E1286, $AK$2:$AK$2201)), 0)</f>
        <v>8.4464667422034304E-3</v>
      </c>
      <c r="AS1286">
        <f t="shared" si="480"/>
        <v>-0.66554824000544455</v>
      </c>
      <c r="AT1286">
        <f t="shared" si="473"/>
        <v>6.7797291065509148E-3</v>
      </c>
      <c r="AU1286" cm="1">
        <f t="array" ref="AU1286">IFERROR(STDEV(IF($E$2:$E$2201=$E1286, $AL$2:$AL$2201)), 0)</f>
        <v>6.7676931475359556E-3</v>
      </c>
      <c r="AV1286">
        <f t="shared" si="481"/>
        <v>-1.0017784433709649</v>
      </c>
      <c r="AW1286">
        <f t="shared" si="474"/>
        <v>0</v>
      </c>
      <c r="AX1286" cm="1">
        <f t="array" ref="AX1286">IFERROR(STDEV(IF($E$2:$E$2201=$E1286, $AM$2:$AM$2201)), 0)</f>
        <v>0</v>
      </c>
      <c r="AY1286">
        <f t="shared" si="482"/>
        <v>-1.0017784433709649</v>
      </c>
      <c r="AZ1286">
        <f>INDEX(Model_Assumptions[Values],9)*((INDEX(Model_Scenarios[GR Weight],1)*$AG1286)+(INDEX(Model_Scenarios[GP Weight],1)*$AH1286)+(INDEX(Model_Scenarios[LTV Weight],1)*$AI1286))-(INDEX(Model_Scenarios[LTV Weight],1)*$AP1286)-(INDEX(Model_Scenarios[GP Weight],1)*($AS1286+$AV1286+$AY1286))</f>
        <v>2.1637733614594463</v>
      </c>
      <c r="BA1286">
        <f>INDEX(Model_Assumptions[Values],9)*((INDEX(Model_Scenarios[GR Weight],2)*$AG1286)+(INDEX(Model_Scenarios[GP Weight],2)*$AH1286)+(INDEX(Model_Scenarios[LTV Weight],2)*$AI1286))-(INDEX(Model_Scenarios[LTV Weight],2)*$AP1286)-(INDEX(Model_Scenarios[GP Weight],2)*($AS1286+$AV1286+$AY1286))</f>
        <v>2.1497957189090222</v>
      </c>
      <c r="BB1286">
        <f>INDEX(Model_Assumptions[Values],9)*((INDEX(Model_Scenarios[GR Weight],3)*$AG1286)+(INDEX(Model_Scenarios[GP Weight],3)*$AH1286)+(INDEX(Model_Scenarios[LTV Weight],3)*$AI1286))-(INDEX(Model_Scenarios[LTV Weight],3)*$AP1286)-(INDEX(Model_Scenarios[GP Weight],3)*($AS1286+$AV1286+$AY1286))</f>
        <v>2.076727693279433</v>
      </c>
      <c r="BC1286">
        <f>INDEX(Model_Assumptions[Values],9)*((INDEX(Model_Scenarios[GR Weight],4)*$AG1286)+(INDEX(Model_Scenarios[GP Weight],4)*$AH1286)+(INDEX(Model_Scenarios[LTV Weight],4)*$AI1286))-(INDEX(Model_Scenarios[LTV Weight],4)*$AP1286)-(INDEX(Model_Scenarios[GP Weight],4)*($AS1286+$AV1286+$AY1286))</f>
        <v>1.8683214460636193</v>
      </c>
      <c r="BD1286">
        <f>INDEX(Model_Assumptions[Values],9)*((INDEX(Model_Scenarios[GR Weight],5)*$AG1286)+(INDEX(Model_Scenarios[GP Weight],5)*$AH1286)+(INDEX(Model_Scenarios[LTV Weight],5)*$AI1286))-(INDEX(Model_Scenarios[LTV Weight],5)*$AP1286)-(INDEX(Model_Scenarios[GP Weight],5)*($AS1286+$AV1286+$AY1286))</f>
        <v>2.3613817790023055</v>
      </c>
    </row>
    <row r="1287" spans="1:56" x14ac:dyDescent="0.25">
      <c r="A1287">
        <v>1286</v>
      </c>
      <c r="B1287">
        <v>26</v>
      </c>
      <c r="C1287" s="3">
        <v>36</v>
      </c>
      <c r="D1287" s="4">
        <v>0.70000000000000007</v>
      </c>
      <c r="E1287" t="str">
        <v>SKU-1032</v>
      </c>
      <c r="F1287" t="str">
        <v>Reduce</v>
      </c>
      <c r="G1287" t="str">
        <v>Full</v>
      </c>
      <c r="H1287">
        <v>223.89</v>
      </c>
      <c r="I1287">
        <v>74.989999999999995</v>
      </c>
      <c r="J1287">
        <v>18</v>
      </c>
      <c r="K1287">
        <v>4030.0199999999995</v>
      </c>
      <c r="L1287">
        <v>2680.2</v>
      </c>
      <c r="M1287">
        <v>0.6650587341998303</v>
      </c>
      <c r="N1287">
        <v>245.05998830009713</v>
      </c>
      <c r="O1287">
        <v>972.6398011016513</v>
      </c>
      <c r="P1287">
        <v>1047.6298011016513</v>
      </c>
      <c r="Q1287">
        <v>838.02615583978798</v>
      </c>
      <c r="R1287">
        <v>600.58541168518138</v>
      </c>
      <c r="S1287">
        <v>1</v>
      </c>
      <c r="T1287">
        <f t="shared" si="460"/>
        <v>238.708991810068</v>
      </c>
      <c r="U1287">
        <f t="shared" si="461"/>
        <v>6.6188716825530458E-2</v>
      </c>
      <c r="V1287">
        <f>IF($F1287="Reduce", INDEX(Model_Assumptions[Values], 2), INDEX(Model_Assumptions[Values], 1))</f>
        <v>-0.8</v>
      </c>
      <c r="W1287">
        <f t="shared" si="462"/>
        <v>17.046882477712362</v>
      </c>
      <c r="X1287">
        <f t="shared" si="475"/>
        <v>4069.2441297594319</v>
      </c>
      <c r="Y1287">
        <f t="shared" si="463"/>
        <v>2790.8984127557819</v>
      </c>
      <c r="Z1287">
        <f t="shared" si="464"/>
        <v>39.224129759432344</v>
      </c>
      <c r="AA1287">
        <f t="shared" si="465"/>
        <v>110.6984127557821</v>
      </c>
      <c r="AB1287">
        <f t="shared" si="476"/>
        <v>0.68585180042288985</v>
      </c>
      <c r="AC1287">
        <f t="shared" si="466"/>
        <v>2.0793066223059542E-2</v>
      </c>
      <c r="AD1287">
        <f t="shared" si="467"/>
        <v>2.0793066223059542E-2</v>
      </c>
      <c r="AE1287">
        <f t="shared" si="468"/>
        <v>0.70000000000000051</v>
      </c>
      <c r="AF1287">
        <f t="shared" si="477"/>
        <v>180.17562350555411</v>
      </c>
      <c r="AG1287">
        <f t="shared" si="469"/>
        <v>4.0327498129323416E-2</v>
      </c>
      <c r="AH1287">
        <f t="shared" si="470"/>
        <v>0.10566558209720216</v>
      </c>
      <c r="AI1287">
        <f t="shared" si="478"/>
        <v>0.29999999999999949</v>
      </c>
      <c r="AJ1287">
        <f>MAX(0, $R1287 - $AA1287) * INDEX(Model_Assumptions[Values], 7)</f>
        <v>979.77399785879857</v>
      </c>
      <c r="AK1287">
        <f>MAX(0, INDEX(Model_Assumptions[Values], 4) - $AD1287)</f>
        <v>2.9206933776940461E-2</v>
      </c>
      <c r="AL1287">
        <f>MAX(0, INDEX(Model_Assumptions[Values], 5) - $AC1287)</f>
        <v>0</v>
      </c>
      <c r="AM1287">
        <f>INDEX(Model_Assumptions[Values], 6) * MAX(0, INDEX(Model_Assumptions[Values], 3) - $AB1287)^2</f>
        <v>0</v>
      </c>
      <c r="AN1287">
        <f t="shared" si="471"/>
        <v>1045.0631062517225</v>
      </c>
      <c r="AO1287" cm="1">
        <f t="array" ref="AO1287">IFERROR(STDEV(IF($E$2:$E$2201=$E1287, $AJ$2:$AJ$2201)), 0)</f>
        <v>87.612233542011737</v>
      </c>
      <c r="AP1287">
        <f t="shared" si="479"/>
        <v>-0.74520538688945259</v>
      </c>
      <c r="AQ1287">
        <f t="shared" si="472"/>
        <v>3.5386661732162289E-2</v>
      </c>
      <c r="AR1287" cm="1">
        <f t="array" ref="AR1287">IFERROR(STDEV(IF($E$2:$E$2201=$E1287, $AK$2:$AK$2201)), 0)</f>
        <v>8.4464667422034304E-3</v>
      </c>
      <c r="AS1287">
        <f t="shared" si="480"/>
        <v>-0.73163467563831575</v>
      </c>
      <c r="AT1287">
        <f t="shared" si="473"/>
        <v>6.7797291065509148E-3</v>
      </c>
      <c r="AU1287" cm="1">
        <f t="array" ref="AU1287">IFERROR(STDEV(IF($E$2:$E$2201=$E1287, $AL$2:$AL$2201)), 0)</f>
        <v>6.7676931475359556E-3</v>
      </c>
      <c r="AV1287">
        <f t="shared" si="481"/>
        <v>-1.0017784433709649</v>
      </c>
      <c r="AW1287">
        <f t="shared" si="474"/>
        <v>0</v>
      </c>
      <c r="AX1287" cm="1">
        <f t="array" ref="AX1287">IFERROR(STDEV(IF($E$2:$E$2201=$E1287, $AM$2:$AM$2201)), 0)</f>
        <v>0</v>
      </c>
      <c r="AY1287">
        <f t="shared" si="482"/>
        <v>-1.0017784433709649</v>
      </c>
      <c r="AZ1287">
        <f>INDEX(Model_Assumptions[Values],9)*((INDEX(Model_Scenarios[GR Weight],1)*$AG1287)+(INDEX(Model_Scenarios[GP Weight],1)*$AH1287)+(INDEX(Model_Scenarios[LTV Weight],1)*$AI1287))-(INDEX(Model_Scenarios[LTV Weight],1)*$AP1287)-(INDEX(Model_Scenarios[GP Weight],1)*($AS1287+$AV1287+$AY1287))</f>
        <v>2.1426800058628475</v>
      </c>
      <c r="BA1287">
        <f>INDEX(Model_Assumptions[Values],9)*((INDEX(Model_Scenarios[GR Weight],2)*$AG1287)+(INDEX(Model_Scenarios[GP Weight],2)*$AH1287)+(INDEX(Model_Scenarios[LTV Weight],2)*$AI1287))-(INDEX(Model_Scenarios[LTV Weight],2)*$AP1287)-(INDEX(Model_Scenarios[GP Weight],2)*($AS1287+$AV1287+$AY1287))</f>
        <v>2.1423330196483863</v>
      </c>
      <c r="BB1287">
        <f>INDEX(Model_Assumptions[Values],9)*((INDEX(Model_Scenarios[GR Weight],3)*$AG1287)+(INDEX(Model_Scenarios[GP Weight],3)*$AH1287)+(INDEX(Model_Scenarios[LTV Weight],3)*$AI1287))-(INDEX(Model_Scenarios[LTV Weight],3)*$AP1287)-(INDEX(Model_Scenarios[GP Weight],3)*($AS1287+$AV1287+$AY1287))</f>
        <v>2.090723342920624</v>
      </c>
      <c r="BC1287">
        <f>INDEX(Model_Assumptions[Values],9)*((INDEX(Model_Scenarios[GR Weight],4)*$AG1287)+(INDEX(Model_Scenarios[GP Weight],4)*$AH1287)+(INDEX(Model_Scenarios[LTV Weight],4)*$AI1287))-(INDEX(Model_Scenarios[LTV Weight],4)*$AP1287)-(INDEX(Model_Scenarios[GP Weight],4)*($AS1287+$AV1287+$AY1287))</f>
        <v>1.8863665532963407</v>
      </c>
      <c r="BD1287">
        <f>INDEX(Model_Assumptions[Values],9)*((INDEX(Model_Scenarios[GR Weight],5)*$AG1287)+(INDEX(Model_Scenarios[GP Weight],5)*$AH1287)+(INDEX(Model_Scenarios[LTV Weight],5)*$AI1287))-(INDEX(Model_Scenarios[LTV Weight],5)*$AP1287)-(INDEX(Model_Scenarios[GP Weight],5)*($AS1287+$AV1287+$AY1287))</f>
        <v>2.3965645549281271</v>
      </c>
    </row>
    <row r="1288" spans="1:56" x14ac:dyDescent="0.25">
      <c r="A1288">
        <v>1287</v>
      </c>
      <c r="B1288">
        <v>26</v>
      </c>
      <c r="C1288" s="3">
        <v>37</v>
      </c>
      <c r="D1288" s="4">
        <v>0.72</v>
      </c>
      <c r="E1288" t="str">
        <v>SKU-1032</v>
      </c>
      <c r="F1288" t="str">
        <v>Reduce</v>
      </c>
      <c r="G1288" t="str">
        <v>Full</v>
      </c>
      <c r="H1288">
        <v>223.89</v>
      </c>
      <c r="I1288">
        <v>74.989999999999995</v>
      </c>
      <c r="J1288">
        <v>18</v>
      </c>
      <c r="K1288">
        <v>4030.0199999999995</v>
      </c>
      <c r="L1288">
        <v>2680.2</v>
      </c>
      <c r="M1288">
        <v>0.6650587341998303</v>
      </c>
      <c r="N1288">
        <v>245.05998830009713</v>
      </c>
      <c r="O1288">
        <v>972.6398011016513</v>
      </c>
      <c r="P1288">
        <v>1047.6298011016513</v>
      </c>
      <c r="Q1288">
        <v>838.02615583978798</v>
      </c>
      <c r="R1288">
        <v>600.58541168518138</v>
      </c>
      <c r="S1288">
        <v>1</v>
      </c>
      <c r="T1288">
        <f t="shared" si="460"/>
        <v>239.13239157606992</v>
      </c>
      <c r="U1288">
        <f t="shared" si="461"/>
        <v>6.8079823020545521E-2</v>
      </c>
      <c r="V1288">
        <f>IF($F1288="Reduce", INDEX(Model_Assumptions[Values], 2), INDEX(Model_Assumptions[Values], 1))</f>
        <v>-0.8</v>
      </c>
      <c r="W1288">
        <f t="shared" si="462"/>
        <v>17.019650548504146</v>
      </c>
      <c r="X1288">
        <f t="shared" si="475"/>
        <v>4069.9497394527666</v>
      </c>
      <c r="Y1288">
        <f t="shared" si="463"/>
        <v>2793.6461448204409</v>
      </c>
      <c r="Z1288">
        <f t="shared" si="464"/>
        <v>39.92973945276708</v>
      </c>
      <c r="AA1288">
        <f t="shared" si="465"/>
        <v>113.44614482044108</v>
      </c>
      <c r="AB1288">
        <f t="shared" si="476"/>
        <v>0.68640802065434503</v>
      </c>
      <c r="AC1288">
        <f t="shared" si="466"/>
        <v>2.1349286454514727E-2</v>
      </c>
      <c r="AD1288">
        <f t="shared" si="467"/>
        <v>2.1349286454514727E-2</v>
      </c>
      <c r="AE1288">
        <f t="shared" si="468"/>
        <v>0.71999999999999953</v>
      </c>
      <c r="AF1288">
        <f t="shared" si="477"/>
        <v>168.16391527185107</v>
      </c>
      <c r="AG1288">
        <f t="shared" si="469"/>
        <v>4.1052956508196597E-2</v>
      </c>
      <c r="AH1288">
        <f t="shared" si="470"/>
        <v>0.10828839032752317</v>
      </c>
      <c r="AI1288">
        <f t="shared" si="478"/>
        <v>0.28000000000000047</v>
      </c>
      <c r="AJ1288">
        <f>MAX(0, $R1288 - $AA1288) * INDEX(Model_Assumptions[Values], 7)</f>
        <v>974.27853372948061</v>
      </c>
      <c r="AK1288">
        <f>MAX(0, INDEX(Model_Assumptions[Values], 4) - $AD1288)</f>
        <v>2.8650713545485276E-2</v>
      </c>
      <c r="AL1288">
        <f>MAX(0, INDEX(Model_Assumptions[Values], 5) - $AC1288)</f>
        <v>0</v>
      </c>
      <c r="AM1288">
        <f>INDEX(Model_Assumptions[Values], 6) * MAX(0, INDEX(Model_Assumptions[Values], 3) - $AB1288)^2</f>
        <v>0</v>
      </c>
      <c r="AN1288">
        <f t="shared" si="471"/>
        <v>1045.0631062517225</v>
      </c>
      <c r="AO1288" cm="1">
        <f t="array" ref="AO1288">IFERROR(STDEV(IF($E$2:$E$2201=$E1288, $AJ$2:$AJ$2201)), 0)</f>
        <v>87.612233542011737</v>
      </c>
      <c r="AP1288">
        <f t="shared" si="479"/>
        <v>-0.80793023600179459</v>
      </c>
      <c r="AQ1288">
        <f t="shared" si="472"/>
        <v>3.5386661732162289E-2</v>
      </c>
      <c r="AR1288" cm="1">
        <f t="array" ref="AR1288">IFERROR(STDEV(IF($E$2:$E$2201=$E1288, $AK$2:$AK$2201)), 0)</f>
        <v>8.4464667422034304E-3</v>
      </c>
      <c r="AS1288">
        <f t="shared" si="480"/>
        <v>-0.79748709043277488</v>
      </c>
      <c r="AT1288">
        <f t="shared" si="473"/>
        <v>6.7797291065509148E-3</v>
      </c>
      <c r="AU1288" cm="1">
        <f t="array" ref="AU1288">IFERROR(STDEV(IF($E$2:$E$2201=$E1288, $AL$2:$AL$2201)), 0)</f>
        <v>6.7676931475359556E-3</v>
      </c>
      <c r="AV1288">
        <f t="shared" si="481"/>
        <v>-1.0017784433709649</v>
      </c>
      <c r="AW1288">
        <f t="shared" si="474"/>
        <v>0</v>
      </c>
      <c r="AX1288" cm="1">
        <f t="array" ref="AX1288">IFERROR(STDEV(IF($E$2:$E$2201=$E1288, $AM$2:$AM$2201)), 0)</f>
        <v>0</v>
      </c>
      <c r="AY1288">
        <f t="shared" si="482"/>
        <v>-1.0017784433709649</v>
      </c>
      <c r="AZ1288">
        <f>INDEX(Model_Assumptions[Values],9)*((INDEX(Model_Scenarios[GR Weight],1)*$AG1288)+(INDEX(Model_Scenarios[GP Weight],1)*$AH1288)+(INDEX(Model_Scenarios[LTV Weight],1)*$AI1288))-(INDEX(Model_Scenarios[LTV Weight],1)*$AP1288)-(INDEX(Model_Scenarios[GP Weight],1)*($AS1288+$AV1288+$AY1288))</f>
        <v>2.1211192599367683</v>
      </c>
      <c r="BA1288">
        <f>INDEX(Model_Assumptions[Values],9)*((INDEX(Model_Scenarios[GR Weight],2)*$AG1288)+(INDEX(Model_Scenarios[GP Weight],2)*$AH1288)+(INDEX(Model_Scenarios[LTV Weight],2)*$AI1288))-(INDEX(Model_Scenarios[LTV Weight],2)*$AP1288)-(INDEX(Model_Scenarios[GP Weight],2)*($AS1288+$AV1288+$AY1288))</f>
        <v>2.1344415565447794</v>
      </c>
      <c r="BB1288">
        <f>INDEX(Model_Assumptions[Values],9)*((INDEX(Model_Scenarios[GR Weight],3)*$AG1288)+(INDEX(Model_Scenarios[GP Weight],3)*$AH1288)+(INDEX(Model_Scenarios[LTV Weight],3)*$AI1288))-(INDEX(Model_Scenarios[LTV Weight],3)*$AP1288)-(INDEX(Model_Scenarios[GP Weight],3)*($AS1288+$AV1288+$AY1288))</f>
        <v>2.1043583651202766</v>
      </c>
      <c r="BC1288">
        <f>INDEX(Model_Assumptions[Values],9)*((INDEX(Model_Scenarios[GR Weight],4)*$AG1288)+(INDEX(Model_Scenarios[GP Weight],4)*$AH1288)+(INDEX(Model_Scenarios[LTV Weight],4)*$AI1288))-(INDEX(Model_Scenarios[LTV Weight],4)*$AP1288)-(INDEX(Model_Scenarios[GP Weight],4)*($AS1288+$AV1288+$AY1288))</f>
        <v>1.9040918197741954</v>
      </c>
      <c r="BD1288">
        <f>INDEX(Model_Assumptions[Values],9)*((INDEX(Model_Scenarios[GR Weight],5)*$AG1288)+(INDEX(Model_Scenarios[GP Weight],5)*$AH1288)+(INDEX(Model_Scenarios[LTV Weight],5)*$AI1288))-(INDEX(Model_Scenarios[LTV Weight],5)*$AP1288)-(INDEX(Model_Scenarios[GP Weight],5)*($AS1288+$AV1288+$AY1288))</f>
        <v>2.431402776355422</v>
      </c>
    </row>
    <row r="1289" spans="1:56" x14ac:dyDescent="0.25">
      <c r="A1289">
        <v>1288</v>
      </c>
      <c r="B1289">
        <v>26</v>
      </c>
      <c r="C1289" s="3">
        <v>38</v>
      </c>
      <c r="D1289" s="4">
        <v>0.74</v>
      </c>
      <c r="E1289" t="str">
        <v>SKU-1032</v>
      </c>
      <c r="F1289" t="str">
        <v>Reduce</v>
      </c>
      <c r="G1289" t="str">
        <v>Full</v>
      </c>
      <c r="H1289">
        <v>223.89</v>
      </c>
      <c r="I1289">
        <v>74.989999999999995</v>
      </c>
      <c r="J1289">
        <v>18</v>
      </c>
      <c r="K1289">
        <v>4030.0199999999995</v>
      </c>
      <c r="L1289">
        <v>2680.2</v>
      </c>
      <c r="M1289">
        <v>0.6650587341998303</v>
      </c>
      <c r="N1289">
        <v>245.05998830009713</v>
      </c>
      <c r="O1289">
        <v>972.6398011016513</v>
      </c>
      <c r="P1289">
        <v>1047.6298011016513</v>
      </c>
      <c r="Q1289">
        <v>838.02615583978798</v>
      </c>
      <c r="R1289">
        <v>600.58541168518138</v>
      </c>
      <c r="S1289">
        <v>1</v>
      </c>
      <c r="T1289">
        <f t="shared" si="460"/>
        <v>239.55579134207187</v>
      </c>
      <c r="U1289">
        <f t="shared" si="461"/>
        <v>6.9970929215560695E-2</v>
      </c>
      <c r="V1289">
        <f>IF($F1289="Reduce", INDEX(Model_Assumptions[Values], 2), INDEX(Model_Assumptions[Values], 1))</f>
        <v>-0.8</v>
      </c>
      <c r="W1289">
        <f t="shared" si="462"/>
        <v>16.992418619295925</v>
      </c>
      <c r="X1289">
        <f t="shared" si="475"/>
        <v>4070.6322891611917</v>
      </c>
      <c r="Y1289">
        <f t="shared" si="463"/>
        <v>2796.3708169001902</v>
      </c>
      <c r="Z1289">
        <f t="shared" si="464"/>
        <v>40.612289161192166</v>
      </c>
      <c r="AA1289">
        <f t="shared" si="465"/>
        <v>116.1708169001904</v>
      </c>
      <c r="AB1289">
        <f t="shared" si="476"/>
        <v>0.68696227471738058</v>
      </c>
      <c r="AC1289">
        <f t="shared" si="466"/>
        <v>2.190354051755028E-2</v>
      </c>
      <c r="AD1289">
        <f t="shared" si="467"/>
        <v>2.190354051755028E-2</v>
      </c>
      <c r="AE1289">
        <f t="shared" si="468"/>
        <v>0.73999999999999988</v>
      </c>
      <c r="AF1289">
        <f t="shared" si="477"/>
        <v>156.15220703814722</v>
      </c>
      <c r="AG1289">
        <f t="shared" si="469"/>
        <v>4.1754706228547343E-2</v>
      </c>
      <c r="AH1289">
        <f t="shared" si="470"/>
        <v>0.11088918698000877</v>
      </c>
      <c r="AI1289">
        <f t="shared" si="478"/>
        <v>0.26000000000000012</v>
      </c>
      <c r="AJ1289">
        <f>MAX(0, $R1289 - $AA1289) * INDEX(Model_Assumptions[Values], 7)</f>
        <v>968.82918956998196</v>
      </c>
      <c r="AK1289">
        <f>MAX(0, INDEX(Model_Assumptions[Values], 4) - $AD1289)</f>
        <v>2.8096459482449723E-2</v>
      </c>
      <c r="AL1289">
        <f>MAX(0, INDEX(Model_Assumptions[Values], 5) - $AC1289)</f>
        <v>0</v>
      </c>
      <c r="AM1289">
        <f>INDEX(Model_Assumptions[Values], 6) * MAX(0, INDEX(Model_Assumptions[Values], 3) - $AB1289)^2</f>
        <v>0</v>
      </c>
      <c r="AN1289">
        <f t="shared" si="471"/>
        <v>1045.0631062517225</v>
      </c>
      <c r="AO1289" cm="1">
        <f t="array" ref="AO1289">IFERROR(STDEV(IF($E$2:$E$2201=$E1289, $AJ$2:$AJ$2201)), 0)</f>
        <v>87.612233542011737</v>
      </c>
      <c r="AP1289">
        <f t="shared" si="479"/>
        <v>-0.87012867495479296</v>
      </c>
      <c r="AQ1289">
        <f t="shared" si="472"/>
        <v>3.5386661732162289E-2</v>
      </c>
      <c r="AR1289" cm="1">
        <f t="array" ref="AR1289">IFERROR(STDEV(IF($E$2:$E$2201=$E1289, $AK$2:$AK$2201)), 0)</f>
        <v>8.4464667422034304E-3</v>
      </c>
      <c r="AS1289">
        <f t="shared" si="480"/>
        <v>-0.86310672524009369</v>
      </c>
      <c r="AT1289">
        <f t="shared" si="473"/>
        <v>6.7797291065509148E-3</v>
      </c>
      <c r="AU1289" cm="1">
        <f t="array" ref="AU1289">IFERROR(STDEV(IF($E$2:$E$2201=$E1289, $AL$2:$AL$2201)), 0)</f>
        <v>6.7676931475359556E-3</v>
      </c>
      <c r="AV1289">
        <f t="shared" si="481"/>
        <v>-1.0017784433709649</v>
      </c>
      <c r="AW1289">
        <f t="shared" si="474"/>
        <v>0</v>
      </c>
      <c r="AX1289" cm="1">
        <f t="array" ref="AX1289">IFERROR(STDEV(IF($E$2:$E$2201=$E1289, $AM$2:$AM$2201)), 0)</f>
        <v>0</v>
      </c>
      <c r="AY1289">
        <f t="shared" si="482"/>
        <v>-1.0017784433709649</v>
      </c>
      <c r="AZ1289">
        <f>INDEX(Model_Assumptions[Values],9)*((INDEX(Model_Scenarios[GR Weight],1)*$AG1289)+(INDEX(Model_Scenarios[GP Weight],1)*$AH1289)+(INDEX(Model_Scenarios[LTV Weight],1)*$AI1289))-(INDEX(Model_Scenarios[LTV Weight],1)*$AP1289)-(INDEX(Model_Scenarios[GP Weight],1)*($AS1289+$AV1289+$AY1289))</f>
        <v>2.0990912477663155</v>
      </c>
      <c r="BA1289">
        <f>INDEX(Model_Assumptions[Values],9)*((INDEX(Model_Scenarios[GR Weight],2)*$AG1289)+(INDEX(Model_Scenarios[GP Weight],2)*$AH1289)+(INDEX(Model_Scenarios[LTV Weight],2)*$AI1289))-(INDEX(Model_Scenarios[LTV Weight],2)*$AP1289)-(INDEX(Model_Scenarios[GP Weight],2)*($AS1289+$AV1289+$AY1289))</f>
        <v>2.1261215777684397</v>
      </c>
      <c r="BB1289">
        <f>INDEX(Model_Assumptions[Values],9)*((INDEX(Model_Scenarios[GR Weight],3)*$AG1289)+(INDEX(Model_Scenarios[GP Weight],3)*$AH1289)+(INDEX(Model_Scenarios[LTV Weight],3)*$AI1289))-(INDEX(Model_Scenarios[LTV Weight],3)*$AP1289)-(INDEX(Model_Scenarios[GP Weight],3)*($AS1289+$AV1289+$AY1289))</f>
        <v>2.1176331941763253</v>
      </c>
      <c r="BC1289">
        <f>INDEX(Model_Assumptions[Values],9)*((INDEX(Model_Scenarios[GR Weight],4)*$AG1289)+(INDEX(Model_Scenarios[GP Weight],4)*$AH1289)+(INDEX(Model_Scenarios[LTV Weight],4)*$AI1289))-(INDEX(Model_Scenarios[LTV Weight],4)*$AP1289)-(INDEX(Model_Scenarios[GP Weight],4)*($AS1289+$AV1289+$AY1289))</f>
        <v>1.9214976797951193</v>
      </c>
      <c r="BD1289">
        <f>INDEX(Model_Assumptions[Values],9)*((INDEX(Model_Scenarios[GR Weight],5)*$AG1289)+(INDEX(Model_Scenarios[GP Weight],5)*$AH1289)+(INDEX(Model_Scenarios[LTV Weight],5)*$AI1289))-(INDEX(Model_Scenarios[LTV Weight],5)*$AP1289)-(INDEX(Model_Scenarios[GP Weight],5)*($AS1289+$AV1289+$AY1289))</f>
        <v>2.4658971257523827</v>
      </c>
    </row>
    <row r="1290" spans="1:56" x14ac:dyDescent="0.25">
      <c r="A1290">
        <v>1289</v>
      </c>
      <c r="B1290">
        <v>26</v>
      </c>
      <c r="C1290" s="3">
        <v>39</v>
      </c>
      <c r="D1290" s="4">
        <v>0.76</v>
      </c>
      <c r="E1290" t="str">
        <v>SKU-1032</v>
      </c>
      <c r="F1290" t="str">
        <v>Reduce</v>
      </c>
      <c r="G1290" t="str">
        <v>Full</v>
      </c>
      <c r="H1290">
        <v>223.89</v>
      </c>
      <c r="I1290">
        <v>74.989999999999995</v>
      </c>
      <c r="J1290">
        <v>18</v>
      </c>
      <c r="K1290">
        <v>4030.0199999999995</v>
      </c>
      <c r="L1290">
        <v>2680.2</v>
      </c>
      <c r="M1290">
        <v>0.6650587341998303</v>
      </c>
      <c r="N1290">
        <v>245.05998830009713</v>
      </c>
      <c r="O1290">
        <v>972.6398011016513</v>
      </c>
      <c r="P1290">
        <v>1047.6298011016513</v>
      </c>
      <c r="Q1290">
        <v>838.02615583978798</v>
      </c>
      <c r="R1290">
        <v>600.58541168518138</v>
      </c>
      <c r="S1290">
        <v>1</v>
      </c>
      <c r="T1290">
        <f t="shared" si="460"/>
        <v>239.97919110807382</v>
      </c>
      <c r="U1290">
        <f t="shared" si="461"/>
        <v>7.1862035410575884E-2</v>
      </c>
      <c r="V1290">
        <f>IF($F1290="Reduce", INDEX(Model_Assumptions[Values], 2), INDEX(Model_Assumptions[Values], 1))</f>
        <v>-0.8</v>
      </c>
      <c r="W1290">
        <f t="shared" si="462"/>
        <v>16.965186690087705</v>
      </c>
      <c r="X1290">
        <f t="shared" si="475"/>
        <v>4071.2917788847076</v>
      </c>
      <c r="Y1290">
        <f t="shared" si="463"/>
        <v>2799.0724289950304</v>
      </c>
      <c r="Z1290">
        <f t="shared" si="464"/>
        <v>41.271778884708056</v>
      </c>
      <c r="AA1290">
        <f t="shared" si="465"/>
        <v>118.87242899503053</v>
      </c>
      <c r="AB1290">
        <f t="shared" si="476"/>
        <v>0.68751457301883923</v>
      </c>
      <c r="AC1290">
        <f t="shared" si="466"/>
        <v>2.2455838819008922E-2</v>
      </c>
      <c r="AD1290">
        <f t="shared" si="467"/>
        <v>2.2455838819008922E-2</v>
      </c>
      <c r="AE1290">
        <f t="shared" si="468"/>
        <v>0.76000000000000012</v>
      </c>
      <c r="AF1290">
        <f t="shared" si="477"/>
        <v>144.14049880444347</v>
      </c>
      <c r="AG1290">
        <f t="shared" si="469"/>
        <v>4.2432747290376112E-2</v>
      </c>
      <c r="AH1290">
        <f t="shared" si="470"/>
        <v>0.11346797205465937</v>
      </c>
      <c r="AI1290">
        <f t="shared" si="478"/>
        <v>0.23999999999999988</v>
      </c>
      <c r="AJ1290">
        <f>MAX(0, $R1290 - $AA1290) * INDEX(Model_Assumptions[Values], 7)</f>
        <v>963.4259653803017</v>
      </c>
      <c r="AK1290">
        <f>MAX(0, INDEX(Model_Assumptions[Values], 4) - $AD1290)</f>
        <v>2.7544161180991081E-2</v>
      </c>
      <c r="AL1290">
        <f>MAX(0, INDEX(Model_Assumptions[Values], 5) - $AC1290)</f>
        <v>0</v>
      </c>
      <c r="AM1290">
        <f>INDEX(Model_Assumptions[Values], 6) * MAX(0, INDEX(Model_Assumptions[Values], 3) - $AB1290)^2</f>
        <v>0</v>
      </c>
      <c r="AN1290">
        <f t="shared" si="471"/>
        <v>1045.0631062517225</v>
      </c>
      <c r="AO1290" cm="1">
        <f t="array" ref="AO1290">IFERROR(STDEV(IF($E$2:$E$2201=$E1290, $AJ$2:$AJ$2201)), 0)</f>
        <v>87.612233542011737</v>
      </c>
      <c r="AP1290">
        <f t="shared" si="479"/>
        <v>-0.93180070374845803</v>
      </c>
      <c r="AQ1290">
        <f t="shared" si="472"/>
        <v>3.5386661732162289E-2</v>
      </c>
      <c r="AR1290" cm="1">
        <f t="array" ref="AR1290">IFERROR(STDEV(IF($E$2:$E$2201=$E1290, $AK$2:$AK$2201)), 0)</f>
        <v>8.4464667422034304E-3</v>
      </c>
      <c r="AS1290">
        <f t="shared" si="480"/>
        <v>-0.9284948121544766</v>
      </c>
      <c r="AT1290">
        <f t="shared" si="473"/>
        <v>6.7797291065509148E-3</v>
      </c>
      <c r="AU1290" cm="1">
        <f t="array" ref="AU1290">IFERROR(STDEV(IF($E$2:$E$2201=$E1290, $AL$2:$AL$2201)), 0)</f>
        <v>6.7676931475359556E-3</v>
      </c>
      <c r="AV1290">
        <f t="shared" si="481"/>
        <v>-1.0017784433709649</v>
      </c>
      <c r="AW1290">
        <f t="shared" si="474"/>
        <v>0</v>
      </c>
      <c r="AX1290" cm="1">
        <f t="array" ref="AX1290">IFERROR(STDEV(IF($E$2:$E$2201=$E1290, $AM$2:$AM$2201)), 0)</f>
        <v>0</v>
      </c>
      <c r="AY1290">
        <f t="shared" si="482"/>
        <v>-1.0017784433709649</v>
      </c>
      <c r="AZ1290">
        <f>INDEX(Model_Assumptions[Values],9)*((INDEX(Model_Scenarios[GR Weight],1)*$AG1290)+(INDEX(Model_Scenarios[GP Weight],1)*$AH1290)+(INDEX(Model_Scenarios[LTV Weight],1)*$AI1290))-(INDEX(Model_Scenarios[LTV Weight],1)*$AP1290)-(INDEX(Model_Scenarios[GP Weight],1)*($AS1290+$AV1290+$AY1290))</f>
        <v>2.0765960925609241</v>
      </c>
      <c r="BA1290">
        <f>INDEX(Model_Assumptions[Values],9)*((INDEX(Model_Scenarios[GR Weight],2)*$AG1290)+(INDEX(Model_Scenarios[GP Weight],2)*$AH1290)+(INDEX(Model_Scenarios[LTV Weight],2)*$AI1290))-(INDEX(Model_Scenarios[LTV Weight],2)*$AP1290)-(INDEX(Model_Scenarios[GP Weight],2)*($AS1290+$AV1290+$AY1290))</f>
        <v>2.11737332973822</v>
      </c>
      <c r="BB1290">
        <f>INDEX(Model_Assumptions[Values],9)*((INDEX(Model_Scenarios[GR Weight],3)*$AG1290)+(INDEX(Model_Scenarios[GP Weight],3)*$AH1290)+(INDEX(Model_Scenarios[LTV Weight],3)*$AI1290))-(INDEX(Model_Scenarios[LTV Weight],3)*$AP1290)-(INDEX(Model_Scenarios[GP Weight],3)*($AS1290+$AV1290+$AY1290))</f>
        <v>2.1305482613217492</v>
      </c>
      <c r="BC1290">
        <f>INDEX(Model_Assumptions[Values],9)*((INDEX(Model_Scenarios[GR Weight],4)*$AG1290)+(INDEX(Model_Scenarios[GP Weight],4)*$AH1290)+(INDEX(Model_Scenarios[LTV Weight],4)*$AI1290))-(INDEX(Model_Scenarios[LTV Weight],4)*$AP1290)-(INDEX(Model_Scenarios[GP Weight],4)*($AS1290+$AV1290+$AY1290))</f>
        <v>1.9385845645920914</v>
      </c>
      <c r="BD1290">
        <f>INDEX(Model_Assumptions[Values],9)*((INDEX(Model_Scenarios[GR Weight],5)*$AG1290)+(INDEX(Model_Scenarios[GP Weight],5)*$AH1290)+(INDEX(Model_Scenarios[LTV Weight],5)*$AI1290))-(INDEX(Model_Scenarios[LTV Weight],5)*$AP1290)-(INDEX(Model_Scenarios[GP Weight],5)*($AS1290+$AV1290+$AY1290))</f>
        <v>2.5000482807708275</v>
      </c>
    </row>
    <row r="1291" spans="1:56" x14ac:dyDescent="0.25">
      <c r="A1291">
        <v>1290</v>
      </c>
      <c r="B1291">
        <v>26</v>
      </c>
      <c r="C1291" s="3">
        <v>40</v>
      </c>
      <c r="D1291" s="4">
        <v>0.78</v>
      </c>
      <c r="E1291" t="str">
        <v>SKU-1032</v>
      </c>
      <c r="F1291" t="str">
        <v>Reduce</v>
      </c>
      <c r="G1291" t="str">
        <v>Full</v>
      </c>
      <c r="H1291">
        <v>223.89</v>
      </c>
      <c r="I1291">
        <v>74.989999999999995</v>
      </c>
      <c r="J1291">
        <v>18</v>
      </c>
      <c r="K1291">
        <v>4030.0199999999995</v>
      </c>
      <c r="L1291">
        <v>2680.2</v>
      </c>
      <c r="M1291">
        <v>0.6650587341998303</v>
      </c>
      <c r="N1291">
        <v>245.05998830009713</v>
      </c>
      <c r="O1291">
        <v>972.6398011016513</v>
      </c>
      <c r="P1291">
        <v>1047.6298011016513</v>
      </c>
      <c r="Q1291">
        <v>838.02615583978798</v>
      </c>
      <c r="R1291">
        <v>600.58541168518138</v>
      </c>
      <c r="S1291">
        <v>1</v>
      </c>
      <c r="T1291">
        <f t="shared" si="460"/>
        <v>240.40259087407577</v>
      </c>
      <c r="U1291">
        <f t="shared" si="461"/>
        <v>7.3753141605591072E-2</v>
      </c>
      <c r="V1291">
        <f>IF($F1291="Reduce", INDEX(Model_Assumptions[Values], 2), INDEX(Model_Assumptions[Values], 1))</f>
        <v>-0.8</v>
      </c>
      <c r="W1291">
        <f t="shared" si="462"/>
        <v>16.937954760879489</v>
      </c>
      <c r="X1291">
        <f t="shared" si="475"/>
        <v>4071.9282086233156</v>
      </c>
      <c r="Y1291">
        <f t="shared" si="463"/>
        <v>2801.7509811049631</v>
      </c>
      <c r="Z1291">
        <f t="shared" si="464"/>
        <v>41.908208623316114</v>
      </c>
      <c r="AA1291">
        <f t="shared" si="465"/>
        <v>121.55098110496328</v>
      </c>
      <c r="AB1291">
        <f t="shared" si="476"/>
        <v>0.68806492589224977</v>
      </c>
      <c r="AC1291">
        <f t="shared" si="466"/>
        <v>2.3006191692419464E-2</v>
      </c>
      <c r="AD1291">
        <f t="shared" si="467"/>
        <v>2.3006191692419464E-2</v>
      </c>
      <c r="AE1291">
        <f t="shared" si="468"/>
        <v>0.78000000000000047</v>
      </c>
      <c r="AF1291">
        <f t="shared" si="477"/>
        <v>132.12879057073962</v>
      </c>
      <c r="AG1291">
        <f t="shared" si="469"/>
        <v>4.3087079693684319E-2</v>
      </c>
      <c r="AH1291">
        <f t="shared" si="470"/>
        <v>0.11602474555147674</v>
      </c>
      <c r="AI1291">
        <f t="shared" si="478"/>
        <v>0.21999999999999953</v>
      </c>
      <c r="AJ1291">
        <f>MAX(0, $R1291 - $AA1291) * INDEX(Model_Assumptions[Values], 7)</f>
        <v>958.0688611604362</v>
      </c>
      <c r="AK1291">
        <f>MAX(0, INDEX(Model_Assumptions[Values], 4) - $AD1291)</f>
        <v>2.6993808307580539E-2</v>
      </c>
      <c r="AL1291">
        <f>MAX(0, INDEX(Model_Assumptions[Values], 5) - $AC1291)</f>
        <v>0</v>
      </c>
      <c r="AM1291">
        <f>INDEX(Model_Assumptions[Values], 6) * MAX(0, INDEX(Model_Assumptions[Values], 3) - $AB1291)^2</f>
        <v>0</v>
      </c>
      <c r="AN1291">
        <f t="shared" si="471"/>
        <v>1045.0631062517225</v>
      </c>
      <c r="AO1291" cm="1">
        <f t="array" ref="AO1291">IFERROR(STDEV(IF($E$2:$E$2201=$E1291, $AJ$2:$AJ$2201)), 0)</f>
        <v>87.612233542011737</v>
      </c>
      <c r="AP1291">
        <f t="shared" si="479"/>
        <v>-0.99294632238283143</v>
      </c>
      <c r="AQ1291">
        <f t="shared" si="472"/>
        <v>3.5386661732162289E-2</v>
      </c>
      <c r="AR1291" cm="1">
        <f t="array" ref="AR1291">IFERROR(STDEV(IF($E$2:$E$2201=$E1291, $AK$2:$AK$2201)), 0)</f>
        <v>8.4464667422034304E-3</v>
      </c>
      <c r="AS1291">
        <f t="shared" si="480"/>
        <v>-0.99365257459029621</v>
      </c>
      <c r="AT1291">
        <f t="shared" si="473"/>
        <v>6.7797291065509148E-3</v>
      </c>
      <c r="AU1291" cm="1">
        <f t="array" ref="AU1291">IFERROR(STDEV(IF($E$2:$E$2201=$E1291, $AL$2:$AL$2201)), 0)</f>
        <v>6.7676931475359556E-3</v>
      </c>
      <c r="AV1291">
        <f t="shared" si="481"/>
        <v>-1.0017784433709649</v>
      </c>
      <c r="AW1291">
        <f t="shared" si="474"/>
        <v>0</v>
      </c>
      <c r="AX1291" cm="1">
        <f t="array" ref="AX1291">IFERROR(STDEV(IF($E$2:$E$2201=$E1291, $AM$2:$AM$2201)), 0)</f>
        <v>0</v>
      </c>
      <c r="AY1291">
        <f t="shared" si="482"/>
        <v>-1.0017784433709649</v>
      </c>
      <c r="AZ1291">
        <f>INDEX(Model_Assumptions[Values],9)*((INDEX(Model_Scenarios[GR Weight],1)*$AG1291)+(INDEX(Model_Scenarios[GP Weight],1)*$AH1291)+(INDEX(Model_Scenarios[LTV Weight],1)*$AI1291))-(INDEX(Model_Scenarios[LTV Weight],1)*$AP1291)-(INDEX(Model_Scenarios[GP Weight],1)*($AS1291+$AV1291+$AY1291))</f>
        <v>2.0536339166620663</v>
      </c>
      <c r="BA1291">
        <f>INDEX(Model_Assumptions[Values],9)*((INDEX(Model_Scenarios[GR Weight],2)*$AG1291)+(INDEX(Model_Scenarios[GP Weight],2)*$AH1291)+(INDEX(Model_Scenarios[LTV Weight],2)*$AI1291))-(INDEX(Model_Scenarios[LTV Weight],2)*$AP1291)-(INDEX(Model_Scenarios[GP Weight],2)*($AS1291+$AV1291+$AY1291))</f>
        <v>2.1081970571370241</v>
      </c>
      <c r="BB1291">
        <f>INDEX(Model_Assumptions[Values],9)*((INDEX(Model_Scenarios[GR Weight],3)*$AG1291)+(INDEX(Model_Scenarios[GP Weight],3)*$AH1291)+(INDEX(Model_Scenarios[LTV Weight],3)*$AI1291))-(INDEX(Model_Scenarios[LTV Weight],3)*$AP1291)-(INDEX(Model_Scenarios[GP Weight],3)*($AS1291+$AV1291+$AY1291))</f>
        <v>2.1431039947516002</v>
      </c>
      <c r="BC1291">
        <f>INDEX(Model_Assumptions[Values],9)*((INDEX(Model_Scenarios[GR Weight],4)*$AG1291)+(INDEX(Model_Scenarios[GP Weight],4)*$AH1291)+(INDEX(Model_Scenarios[LTV Weight],4)*$AI1291))-(INDEX(Model_Scenarios[LTV Weight],4)*$AP1291)-(INDEX(Model_Scenarios[GP Weight],4)*($AS1291+$AV1291+$AY1291))</f>
        <v>1.9553529023601595</v>
      </c>
      <c r="BD1291">
        <f>INDEX(Model_Assumptions[Values],9)*((INDEX(Model_Scenarios[GR Weight],5)*$AG1291)+(INDEX(Model_Scenarios[GP Weight],5)*$AH1291)+(INDEX(Model_Scenarios[LTV Weight],5)*$AI1291))-(INDEX(Model_Scenarios[LTV Weight],5)*$AP1291)-(INDEX(Model_Scenarios[GP Weight],5)*($AS1291+$AV1291+$AY1291))</f>
        <v>2.5338569142886769</v>
      </c>
    </row>
    <row r="1292" spans="1:56" x14ac:dyDescent="0.25">
      <c r="A1292">
        <v>1291</v>
      </c>
      <c r="B1292">
        <v>26</v>
      </c>
      <c r="C1292" s="3">
        <v>41</v>
      </c>
      <c r="D1292" s="4">
        <v>0.8</v>
      </c>
      <c r="E1292" t="str">
        <v>SKU-1032</v>
      </c>
      <c r="F1292" t="str">
        <v>Reduce</v>
      </c>
      <c r="G1292" t="str">
        <v>Full</v>
      </c>
      <c r="H1292">
        <v>223.89</v>
      </c>
      <c r="I1292">
        <v>74.989999999999995</v>
      </c>
      <c r="J1292">
        <v>18</v>
      </c>
      <c r="K1292">
        <v>4030.0199999999995</v>
      </c>
      <c r="L1292">
        <v>2680.2</v>
      </c>
      <c r="M1292">
        <v>0.6650587341998303</v>
      </c>
      <c r="N1292">
        <v>245.05998830009713</v>
      </c>
      <c r="O1292">
        <v>972.6398011016513</v>
      </c>
      <c r="P1292">
        <v>1047.6298011016513</v>
      </c>
      <c r="Q1292">
        <v>838.02615583978798</v>
      </c>
      <c r="R1292">
        <v>600.58541168518138</v>
      </c>
      <c r="S1292">
        <v>1</v>
      </c>
      <c r="T1292">
        <f t="shared" si="460"/>
        <v>240.82599064007769</v>
      </c>
      <c r="U1292">
        <f t="shared" si="461"/>
        <v>7.5644247800606135E-2</v>
      </c>
      <c r="V1292">
        <f>IF($F1292="Reduce", INDEX(Model_Assumptions[Values], 2), INDEX(Model_Assumptions[Values], 1))</f>
        <v>-0.8</v>
      </c>
      <c r="W1292">
        <f t="shared" si="462"/>
        <v>16.910722831671272</v>
      </c>
      <c r="X1292">
        <f t="shared" si="475"/>
        <v>4072.541578377014</v>
      </c>
      <c r="Y1292">
        <f t="shared" si="463"/>
        <v>2804.4064732299857</v>
      </c>
      <c r="Z1292">
        <f t="shared" si="464"/>
        <v>42.521578377014521</v>
      </c>
      <c r="AA1292">
        <f t="shared" si="465"/>
        <v>124.20647322998593</v>
      </c>
      <c r="AB1292">
        <f t="shared" si="476"/>
        <v>0.68861334359846993</v>
      </c>
      <c r="AC1292">
        <f t="shared" si="466"/>
        <v>2.3554609398639625E-2</v>
      </c>
      <c r="AD1292">
        <f t="shared" si="467"/>
        <v>2.3554609398639625E-2</v>
      </c>
      <c r="AE1292">
        <f t="shared" si="468"/>
        <v>0.79999999999999949</v>
      </c>
      <c r="AF1292">
        <f t="shared" si="477"/>
        <v>120.11708233703658</v>
      </c>
      <c r="AG1292">
        <f t="shared" si="469"/>
        <v>4.3717703438470083E-2</v>
      </c>
      <c r="AH1292">
        <f t="shared" si="470"/>
        <v>0.11855950747045826</v>
      </c>
      <c r="AI1292">
        <f t="shared" si="478"/>
        <v>0.20000000000000051</v>
      </c>
      <c r="AJ1292">
        <f>MAX(0, $R1292 - $AA1292) * INDEX(Model_Assumptions[Values], 7)</f>
        <v>952.75787691039091</v>
      </c>
      <c r="AK1292">
        <f>MAX(0, INDEX(Model_Assumptions[Values], 4) - $AD1292)</f>
        <v>2.6445390601360377E-2</v>
      </c>
      <c r="AL1292">
        <f>MAX(0, INDEX(Model_Assumptions[Values], 5) - $AC1292)</f>
        <v>0</v>
      </c>
      <c r="AM1292">
        <f>INDEX(Model_Assumptions[Values], 6) * MAX(0, INDEX(Model_Assumptions[Values], 3) - $AB1292)^2</f>
        <v>0</v>
      </c>
      <c r="AN1292">
        <f t="shared" si="471"/>
        <v>1045.0631062517225</v>
      </c>
      <c r="AO1292" cm="1">
        <f t="array" ref="AO1292">IFERROR(STDEV(IF($E$2:$E$2201=$E1292, $AJ$2:$AJ$2201)), 0)</f>
        <v>87.612233542011737</v>
      </c>
      <c r="AP1292">
        <f t="shared" si="479"/>
        <v>-1.0535655308578509</v>
      </c>
      <c r="AQ1292">
        <f t="shared" si="472"/>
        <v>3.5386661732162289E-2</v>
      </c>
      <c r="AR1292" cm="1">
        <f t="array" ref="AR1292">IFERROR(STDEV(IF($E$2:$E$2201=$E1292, $AK$2:$AK$2201)), 0)</f>
        <v>8.4464667422034304E-3</v>
      </c>
      <c r="AS1292">
        <f t="shared" si="480"/>
        <v>-1.0585812273581985</v>
      </c>
      <c r="AT1292">
        <f t="shared" si="473"/>
        <v>6.7797291065509148E-3</v>
      </c>
      <c r="AU1292" cm="1">
        <f t="array" ref="AU1292">IFERROR(STDEV(IF($E$2:$E$2201=$E1292, $AL$2:$AL$2201)), 0)</f>
        <v>6.7676931475359556E-3</v>
      </c>
      <c r="AV1292">
        <f t="shared" si="481"/>
        <v>-1.0017784433709649</v>
      </c>
      <c r="AW1292">
        <f t="shared" si="474"/>
        <v>0</v>
      </c>
      <c r="AX1292" cm="1">
        <f t="array" ref="AX1292">IFERROR(STDEV(IF($E$2:$E$2201=$E1292, $AM$2:$AM$2201)), 0)</f>
        <v>0</v>
      </c>
      <c r="AY1292">
        <f t="shared" si="482"/>
        <v>-1.0017784433709649</v>
      </c>
      <c r="AZ1292">
        <f>INDEX(Model_Assumptions[Values],9)*((INDEX(Model_Scenarios[GR Weight],1)*$AG1292)+(INDEX(Model_Scenarios[GP Weight],1)*$AH1292)+(INDEX(Model_Scenarios[LTV Weight],1)*$AI1292))-(INDEX(Model_Scenarios[LTV Weight],1)*$AP1292)-(INDEX(Model_Scenarios[GP Weight],1)*($AS1292+$AV1292+$AY1292))</f>
        <v>2.0302048415507601</v>
      </c>
      <c r="BA1292">
        <f>INDEX(Model_Assumptions[Values],9)*((INDEX(Model_Scenarios[GR Weight],2)*$AG1292)+(INDEX(Model_Scenarios[GP Weight],2)*$AH1292)+(INDEX(Model_Scenarios[LTV Weight],2)*$AI1292))-(INDEX(Model_Scenarios[LTV Weight],2)*$AP1292)-(INDEX(Model_Scenarios[GP Weight],2)*($AS1292+$AV1292+$AY1292))</f>
        <v>2.0985930029269411</v>
      </c>
      <c r="BB1292">
        <f>INDEX(Model_Assumptions[Values],9)*((INDEX(Model_Scenarios[GR Weight],3)*$AG1292)+(INDEX(Model_Scenarios[GP Weight],3)*$AH1292)+(INDEX(Model_Scenarios[LTV Weight],3)*$AI1292))-(INDEX(Model_Scenarios[LTV Weight],3)*$AP1292)-(INDEX(Model_Scenarios[GP Weight],3)*($AS1292+$AV1292+$AY1292))</f>
        <v>2.1553008196495762</v>
      </c>
      <c r="BC1292">
        <f>INDEX(Model_Assumptions[Values],9)*((INDEX(Model_Scenarios[GR Weight],4)*$AG1292)+(INDEX(Model_Scenarios[GP Weight],4)*$AH1292)+(INDEX(Model_Scenarios[LTV Weight],4)*$AI1292))-(INDEX(Model_Scenarios[LTV Weight],4)*$AP1292)-(INDEX(Model_Scenarios[GP Weight],4)*($AS1292+$AV1292+$AY1292))</f>
        <v>1.9718031182830256</v>
      </c>
      <c r="BD1292">
        <f>INDEX(Model_Assumptions[Values],9)*((INDEX(Model_Scenarios[GR Weight],5)*$AG1292)+(INDEX(Model_Scenarios[GP Weight],5)*$AH1292)+(INDEX(Model_Scenarios[LTV Weight],5)*$AI1292))-(INDEX(Model_Scenarios[LTV Weight],5)*$AP1292)-(INDEX(Model_Scenarios[GP Weight],5)*($AS1292+$AV1292+$AY1292))</f>
        <v>2.5673236944517646</v>
      </c>
    </row>
    <row r="1293" spans="1:56" x14ac:dyDescent="0.25">
      <c r="A1293">
        <v>1292</v>
      </c>
      <c r="B1293">
        <v>26</v>
      </c>
      <c r="C1293" s="3">
        <v>42</v>
      </c>
      <c r="D1293" s="4">
        <v>0.82000000000000006</v>
      </c>
      <c r="E1293" t="str">
        <v>SKU-1032</v>
      </c>
      <c r="F1293" t="str">
        <v>Reduce</v>
      </c>
      <c r="G1293" t="str">
        <v>Full</v>
      </c>
      <c r="H1293">
        <v>223.89</v>
      </c>
      <c r="I1293">
        <v>74.989999999999995</v>
      </c>
      <c r="J1293">
        <v>18</v>
      </c>
      <c r="K1293">
        <v>4030.0199999999995</v>
      </c>
      <c r="L1293">
        <v>2680.2</v>
      </c>
      <c r="M1293">
        <v>0.6650587341998303</v>
      </c>
      <c r="N1293">
        <v>245.05998830009713</v>
      </c>
      <c r="O1293">
        <v>972.6398011016513</v>
      </c>
      <c r="P1293">
        <v>1047.6298011016513</v>
      </c>
      <c r="Q1293">
        <v>838.02615583978798</v>
      </c>
      <c r="R1293">
        <v>600.58541168518138</v>
      </c>
      <c r="S1293">
        <v>1</v>
      </c>
      <c r="T1293">
        <f t="shared" si="460"/>
        <v>241.24939040607964</v>
      </c>
      <c r="U1293">
        <f t="shared" si="461"/>
        <v>7.7535353995621309E-2</v>
      </c>
      <c r="V1293">
        <f>IF($F1293="Reduce", INDEX(Model_Assumptions[Values], 2), INDEX(Model_Assumptions[Values], 1))</f>
        <v>-0.8</v>
      </c>
      <c r="W1293">
        <f t="shared" si="462"/>
        <v>16.883490902463056</v>
      </c>
      <c r="X1293">
        <f t="shared" si="475"/>
        <v>4073.1318881458037</v>
      </c>
      <c r="Y1293">
        <f t="shared" si="463"/>
        <v>2807.0389053700992</v>
      </c>
      <c r="Z1293">
        <f t="shared" si="464"/>
        <v>43.111888145804187</v>
      </c>
      <c r="AA1293">
        <f t="shared" si="465"/>
        <v>126.83890537009938</v>
      </c>
      <c r="AB1293">
        <f t="shared" si="476"/>
        <v>0.68915983632632549</v>
      </c>
      <c r="AC1293">
        <f t="shared" si="466"/>
        <v>2.4101102126495189E-2</v>
      </c>
      <c r="AD1293">
        <f t="shared" si="467"/>
        <v>2.4101102126495189E-2</v>
      </c>
      <c r="AE1293">
        <f t="shared" si="468"/>
        <v>0.81999999999999984</v>
      </c>
      <c r="AF1293">
        <f t="shared" si="477"/>
        <v>108.10537410333275</v>
      </c>
      <c r="AG1293">
        <f t="shared" si="469"/>
        <v>4.4324618524734349E-2</v>
      </c>
      <c r="AH1293">
        <f t="shared" si="470"/>
        <v>0.1210722578116048</v>
      </c>
      <c r="AI1293">
        <f t="shared" si="478"/>
        <v>0.18000000000000016</v>
      </c>
      <c r="AJ1293">
        <f>MAX(0, $R1293 - $AA1293) * INDEX(Model_Assumptions[Values], 7)</f>
        <v>947.493012630164</v>
      </c>
      <c r="AK1293">
        <f>MAX(0, INDEX(Model_Assumptions[Values], 4) - $AD1293)</f>
        <v>2.5898897873504814E-2</v>
      </c>
      <c r="AL1293">
        <f>MAX(0, INDEX(Model_Assumptions[Values], 5) - $AC1293)</f>
        <v>0</v>
      </c>
      <c r="AM1293">
        <f>INDEX(Model_Assumptions[Values], 6) * MAX(0, INDEX(Model_Assumptions[Values], 3) - $AB1293)^2</f>
        <v>0</v>
      </c>
      <c r="AN1293">
        <f t="shared" si="471"/>
        <v>1045.0631062517225</v>
      </c>
      <c r="AO1293" cm="1">
        <f t="array" ref="AO1293">IFERROR(STDEV(IF($E$2:$E$2201=$E1293, $AJ$2:$AJ$2201)), 0)</f>
        <v>87.612233542011737</v>
      </c>
      <c r="AP1293">
        <f t="shared" si="479"/>
        <v>-1.1136583291735369</v>
      </c>
      <c r="AQ1293">
        <f t="shared" si="472"/>
        <v>3.5386661732162289E-2</v>
      </c>
      <c r="AR1293" cm="1">
        <f t="array" ref="AR1293">IFERROR(STDEV(IF($E$2:$E$2201=$E1293, $AK$2:$AK$2201)), 0)</f>
        <v>8.4464667422034304E-3</v>
      </c>
      <c r="AS1293">
        <f t="shared" si="480"/>
        <v>-1.123281976740774</v>
      </c>
      <c r="AT1293">
        <f t="shared" si="473"/>
        <v>6.7797291065509148E-3</v>
      </c>
      <c r="AU1293" cm="1">
        <f t="array" ref="AU1293">IFERROR(STDEV(IF($E$2:$E$2201=$E1293, $AL$2:$AL$2201)), 0)</f>
        <v>6.7676931475359556E-3</v>
      </c>
      <c r="AV1293">
        <f t="shared" si="481"/>
        <v>-1.0017784433709649</v>
      </c>
      <c r="AW1293">
        <f t="shared" si="474"/>
        <v>0</v>
      </c>
      <c r="AX1293" cm="1">
        <f t="array" ref="AX1293">IFERROR(STDEV(IF($E$2:$E$2201=$E1293, $AM$2:$AM$2201)), 0)</f>
        <v>0</v>
      </c>
      <c r="AY1293">
        <f t="shared" si="482"/>
        <v>-1.0017784433709649</v>
      </c>
      <c r="AZ1293">
        <f>INDEX(Model_Assumptions[Values],9)*((INDEX(Model_Scenarios[GR Weight],1)*$AG1293)+(INDEX(Model_Scenarios[GP Weight],1)*$AH1293)+(INDEX(Model_Scenarios[LTV Weight],1)*$AI1293))-(INDEX(Model_Scenarios[LTV Weight],1)*$AP1293)-(INDEX(Model_Scenarios[GP Weight],1)*($AS1293+$AV1293+$AY1293))</f>
        <v>2.0063089878552702</v>
      </c>
      <c r="BA1293">
        <f>INDEX(Model_Assumptions[Values],9)*((INDEX(Model_Scenarios[GR Weight],2)*$AG1293)+(INDEX(Model_Scenarios[GP Weight],2)*$AH1293)+(INDEX(Model_Scenarios[LTV Weight],2)*$AI1293))-(INDEX(Model_Scenarios[LTV Weight],2)*$AP1293)-(INDEX(Model_Scenarios[GP Weight],2)*($AS1293+$AV1293+$AY1293))</f>
        <v>2.0885614083644959</v>
      </c>
      <c r="BB1293">
        <f>INDEX(Model_Assumptions[Values],9)*((INDEX(Model_Scenarios[GR Weight],3)*$AG1293)+(INDEX(Model_Scenarios[GP Weight],3)*$AH1293)+(INDEX(Model_Scenarios[LTV Weight],3)*$AI1293))-(INDEX(Model_Scenarios[LTV Weight],3)*$AP1293)-(INDEX(Model_Scenarios[GP Weight],3)*($AS1293+$AV1293+$AY1293))</f>
        <v>2.1671391582145874</v>
      </c>
      <c r="BC1293">
        <f>INDEX(Model_Assumptions[Values],9)*((INDEX(Model_Scenarios[GR Weight],4)*$AG1293)+(INDEX(Model_Scenarios[GP Weight],4)*$AH1293)+(INDEX(Model_Scenarios[LTV Weight],4)*$AI1293))-(INDEX(Model_Scenarios[LTV Weight],4)*$AP1293)-(INDEX(Model_Scenarios[GP Weight],4)*($AS1293+$AV1293+$AY1293))</f>
        <v>1.9879356345596007</v>
      </c>
      <c r="BD1293">
        <f>INDEX(Model_Assumptions[Values],9)*((INDEX(Model_Scenarios[GR Weight],5)*$AG1293)+(INDEX(Model_Scenarios[GP Weight],5)*$AH1293)+(INDEX(Model_Scenarios[LTV Weight],5)*$AI1293))-(INDEX(Model_Scenarios[LTV Weight],5)*$AP1293)-(INDEX(Model_Scenarios[GP Weight],5)*($AS1293+$AV1293+$AY1293))</f>
        <v>2.6004492847155189</v>
      </c>
    </row>
    <row r="1294" spans="1:56" x14ac:dyDescent="0.25">
      <c r="A1294">
        <v>1293</v>
      </c>
      <c r="B1294">
        <v>26</v>
      </c>
      <c r="C1294" s="3">
        <v>43</v>
      </c>
      <c r="D1294" s="4">
        <v>0.84</v>
      </c>
      <c r="E1294" t="str">
        <v>SKU-1032</v>
      </c>
      <c r="F1294" t="str">
        <v>Reduce</v>
      </c>
      <c r="G1294" t="str">
        <v>Full</v>
      </c>
      <c r="H1294">
        <v>223.89</v>
      </c>
      <c r="I1294">
        <v>74.989999999999995</v>
      </c>
      <c r="J1294">
        <v>18</v>
      </c>
      <c r="K1294">
        <v>4030.0199999999995</v>
      </c>
      <c r="L1294">
        <v>2680.2</v>
      </c>
      <c r="M1294">
        <v>0.6650587341998303</v>
      </c>
      <c r="N1294">
        <v>245.05998830009713</v>
      </c>
      <c r="O1294">
        <v>972.6398011016513</v>
      </c>
      <c r="P1294">
        <v>1047.6298011016513</v>
      </c>
      <c r="Q1294">
        <v>838.02615583978798</v>
      </c>
      <c r="R1294">
        <v>600.58541168518138</v>
      </c>
      <c r="S1294">
        <v>1</v>
      </c>
      <c r="T1294">
        <f t="shared" si="460"/>
        <v>241.67279017208159</v>
      </c>
      <c r="U1294">
        <f t="shared" si="461"/>
        <v>7.9426460190636497E-2</v>
      </c>
      <c r="V1294">
        <f>IF($F1294="Reduce", INDEX(Model_Assumptions[Values], 2), INDEX(Model_Assumptions[Values], 1))</f>
        <v>-0.8</v>
      </c>
      <c r="W1294">
        <f t="shared" si="462"/>
        <v>16.856258973254835</v>
      </c>
      <c r="X1294">
        <f t="shared" si="475"/>
        <v>4073.6991379296833</v>
      </c>
      <c r="Y1294">
        <f t="shared" si="463"/>
        <v>2809.6482775253035</v>
      </c>
      <c r="Z1294">
        <f t="shared" si="464"/>
        <v>43.679137929683748</v>
      </c>
      <c r="AA1294">
        <f t="shared" si="465"/>
        <v>129.44827752530364</v>
      </c>
      <c r="AB1294">
        <f t="shared" si="476"/>
        <v>0.68970441419324113</v>
      </c>
      <c r="AC1294">
        <f t="shared" si="466"/>
        <v>2.4645679993410829E-2</v>
      </c>
      <c r="AD1294">
        <f t="shared" si="467"/>
        <v>2.4645679993410829E-2</v>
      </c>
      <c r="AE1294">
        <f t="shared" si="468"/>
        <v>0.84000000000000008</v>
      </c>
      <c r="AF1294">
        <f t="shared" si="477"/>
        <v>96.093665869628978</v>
      </c>
      <c r="AG1294">
        <f t="shared" si="469"/>
        <v>4.4907824952475708E-2</v>
      </c>
      <c r="AH1294">
        <f t="shared" si="470"/>
        <v>0.12356299657491635</v>
      </c>
      <c r="AI1294">
        <f t="shared" si="478"/>
        <v>0.15999999999999992</v>
      </c>
      <c r="AJ1294">
        <f>MAX(0, $R1294 - $AA1294) * INDEX(Model_Assumptions[Values], 7)</f>
        <v>942.27426831975549</v>
      </c>
      <c r="AK1294">
        <f>MAX(0, INDEX(Model_Assumptions[Values], 4) - $AD1294)</f>
        <v>2.5354320006589173E-2</v>
      </c>
      <c r="AL1294">
        <f>MAX(0, INDEX(Model_Assumptions[Values], 5) - $AC1294)</f>
        <v>0</v>
      </c>
      <c r="AM1294">
        <f>INDEX(Model_Assumptions[Values], 6) * MAX(0, INDEX(Model_Assumptions[Values], 3) - $AB1294)^2</f>
        <v>0</v>
      </c>
      <c r="AN1294">
        <f t="shared" si="471"/>
        <v>1045.0631062517225</v>
      </c>
      <c r="AO1294" cm="1">
        <f t="array" ref="AO1294">IFERROR(STDEV(IF($E$2:$E$2201=$E1294, $AJ$2:$AJ$2201)), 0)</f>
        <v>87.612233542011737</v>
      </c>
      <c r="AP1294">
        <f t="shared" si="479"/>
        <v>-1.1732247173298898</v>
      </c>
      <c r="AQ1294">
        <f t="shared" si="472"/>
        <v>3.5386661732162289E-2</v>
      </c>
      <c r="AR1294" cm="1">
        <f t="array" ref="AR1294">IFERROR(STDEV(IF($E$2:$E$2201=$E1294, $AK$2:$AK$2201)), 0)</f>
        <v>8.4464667422034304E-3</v>
      </c>
      <c r="AS1294">
        <f t="shared" si="480"/>
        <v>-1.1877560205672435</v>
      </c>
      <c r="AT1294">
        <f t="shared" si="473"/>
        <v>6.7797291065509148E-3</v>
      </c>
      <c r="AU1294" cm="1">
        <f t="array" ref="AU1294">IFERROR(STDEV(IF($E$2:$E$2201=$E1294, $AL$2:$AL$2201)), 0)</f>
        <v>6.7676931475359556E-3</v>
      </c>
      <c r="AV1294">
        <f t="shared" si="481"/>
        <v>-1.0017784433709649</v>
      </c>
      <c r="AW1294">
        <f t="shared" si="474"/>
        <v>0</v>
      </c>
      <c r="AX1294" cm="1">
        <f t="array" ref="AX1294">IFERROR(STDEV(IF($E$2:$E$2201=$E1294, $AM$2:$AM$2201)), 0)</f>
        <v>0</v>
      </c>
      <c r="AY1294">
        <f t="shared" si="482"/>
        <v>-1.0017784433709649</v>
      </c>
      <c r="AZ1294">
        <f>INDEX(Model_Assumptions[Values],9)*((INDEX(Model_Scenarios[GR Weight],1)*$AG1294)+(INDEX(Model_Scenarios[GP Weight],1)*$AH1294)+(INDEX(Model_Scenarios[LTV Weight],1)*$AI1294))-(INDEX(Model_Scenarios[LTV Weight],1)*$AP1294)-(INDEX(Model_Scenarios[GP Weight],1)*($AS1294+$AV1294+$AY1294))</f>
        <v>1.981946475358525</v>
      </c>
      <c r="BA1294">
        <f>INDEX(Model_Assumptions[Values],9)*((INDEX(Model_Scenarios[GR Weight],2)*$AG1294)+(INDEX(Model_Scenarios[GP Weight],2)*$AH1294)+(INDEX(Model_Scenarios[LTV Weight],2)*$AI1294))-(INDEX(Model_Scenarios[LTV Weight],2)*$AP1294)-(INDEX(Model_Scenarios[GP Weight],2)*($AS1294+$AV1294+$AY1294))</f>
        <v>2.0781025130155362</v>
      </c>
      <c r="BB1294">
        <f>INDEX(Model_Assumptions[Values],9)*((INDEX(Model_Scenarios[GR Weight],3)*$AG1294)+(INDEX(Model_Scenarios[GP Weight],3)*$AH1294)+(INDEX(Model_Scenarios[LTV Weight],3)*$AI1294))-(INDEX(Model_Scenarios[LTV Weight],3)*$AP1294)-(INDEX(Model_Scenarios[GP Weight],3)*($AS1294+$AV1294+$AY1294))</f>
        <v>2.1786194296868646</v>
      </c>
      <c r="BC1294">
        <f>INDEX(Model_Assumptions[Values],9)*((INDEX(Model_Scenarios[GR Weight],4)*$AG1294)+(INDEX(Model_Scenarios[GP Weight],4)*$AH1294)+(INDEX(Model_Scenarios[LTV Weight],4)*$AI1294))-(INDEX(Model_Scenarios[LTV Weight],4)*$AP1294)-(INDEX(Model_Scenarios[GP Weight],4)*($AS1294+$AV1294+$AY1294))</f>
        <v>2.0037508704301135</v>
      </c>
      <c r="BD1294">
        <f>INDEX(Model_Assumptions[Values],9)*((INDEX(Model_Scenarios[GR Weight],5)*$AG1294)+(INDEX(Model_Scenarios[GP Weight],5)*$AH1294)+(INDEX(Model_Scenarios[LTV Weight],5)*$AI1294))-(INDEX(Model_Scenarios[LTV Weight],5)*$AP1294)-(INDEX(Model_Scenarios[GP Weight],5)*($AS1294+$AV1294+$AY1294))</f>
        <v>2.6332343438860137</v>
      </c>
    </row>
    <row r="1295" spans="1:56" x14ac:dyDescent="0.25">
      <c r="A1295">
        <v>1294</v>
      </c>
      <c r="B1295">
        <v>26</v>
      </c>
      <c r="C1295" s="3">
        <v>44</v>
      </c>
      <c r="D1295" s="4">
        <v>0.86</v>
      </c>
      <c r="E1295" t="str">
        <v>SKU-1032</v>
      </c>
      <c r="F1295" t="str">
        <v>Reduce</v>
      </c>
      <c r="G1295" t="str">
        <v>Full</v>
      </c>
      <c r="H1295">
        <v>223.89</v>
      </c>
      <c r="I1295">
        <v>74.989999999999995</v>
      </c>
      <c r="J1295">
        <v>18</v>
      </c>
      <c r="K1295">
        <v>4030.0199999999995</v>
      </c>
      <c r="L1295">
        <v>2680.2</v>
      </c>
      <c r="M1295">
        <v>0.6650587341998303</v>
      </c>
      <c r="N1295">
        <v>245.05998830009713</v>
      </c>
      <c r="O1295">
        <v>972.6398011016513</v>
      </c>
      <c r="P1295">
        <v>1047.6298011016513</v>
      </c>
      <c r="Q1295">
        <v>838.02615583978798</v>
      </c>
      <c r="R1295">
        <v>600.58541168518138</v>
      </c>
      <c r="S1295">
        <v>1</v>
      </c>
      <c r="T1295">
        <f t="shared" si="460"/>
        <v>242.09618993808354</v>
      </c>
      <c r="U1295">
        <f t="shared" si="461"/>
        <v>8.1317566385651685E-2</v>
      </c>
      <c r="V1295">
        <f>IF($F1295="Reduce", INDEX(Model_Assumptions[Values], 2), INDEX(Model_Assumptions[Values], 1))</f>
        <v>-0.8</v>
      </c>
      <c r="W1295">
        <f t="shared" si="462"/>
        <v>16.829027044046615</v>
      </c>
      <c r="X1295">
        <f t="shared" si="475"/>
        <v>4074.2433277286541</v>
      </c>
      <c r="Y1295">
        <f t="shared" si="463"/>
        <v>2812.2345896955985</v>
      </c>
      <c r="Z1295">
        <f t="shared" si="464"/>
        <v>44.223327728654567</v>
      </c>
      <c r="AA1295">
        <f t="shared" si="465"/>
        <v>132.0345896955987</v>
      </c>
      <c r="AB1295">
        <f t="shared" si="476"/>
        <v>0.6902470872458637</v>
      </c>
      <c r="AC1295">
        <f t="shared" si="466"/>
        <v>2.5188353046033396E-2</v>
      </c>
      <c r="AD1295">
        <f t="shared" si="467"/>
        <v>2.5188353046033396E-2</v>
      </c>
      <c r="AE1295">
        <f t="shared" si="468"/>
        <v>0.86000000000000043</v>
      </c>
      <c r="AF1295">
        <f t="shared" si="477"/>
        <v>84.081957635925136</v>
      </c>
      <c r="AG1295">
        <f t="shared" si="469"/>
        <v>4.5467322721695569E-2</v>
      </c>
      <c r="AH1295">
        <f t="shared" si="470"/>
        <v>0.12603172376039293</v>
      </c>
      <c r="AI1295">
        <f t="shared" si="478"/>
        <v>0.13999999999999957</v>
      </c>
      <c r="AJ1295">
        <f>MAX(0, $R1295 - $AA1295) * INDEX(Model_Assumptions[Values], 7)</f>
        <v>937.10164397916537</v>
      </c>
      <c r="AK1295">
        <f>MAX(0, INDEX(Model_Assumptions[Values], 4) - $AD1295)</f>
        <v>2.4811646953966607E-2</v>
      </c>
      <c r="AL1295">
        <f>MAX(0, INDEX(Model_Assumptions[Values], 5) - $AC1295)</f>
        <v>0</v>
      </c>
      <c r="AM1295">
        <f>INDEX(Model_Assumptions[Values], 6) * MAX(0, INDEX(Model_Assumptions[Values], 3) - $AB1295)^2</f>
        <v>0</v>
      </c>
      <c r="AN1295">
        <f t="shared" si="471"/>
        <v>1045.0631062517225</v>
      </c>
      <c r="AO1295" cm="1">
        <f t="array" ref="AO1295">IFERROR(STDEV(IF($E$2:$E$2201=$E1295, $AJ$2:$AJ$2201)), 0)</f>
        <v>87.612233542011737</v>
      </c>
      <c r="AP1295">
        <f t="shared" si="479"/>
        <v>-1.2322646953269094</v>
      </c>
      <c r="AQ1295">
        <f t="shared" si="472"/>
        <v>3.5386661732162289E-2</v>
      </c>
      <c r="AR1295" cm="1">
        <f t="array" ref="AR1295">IFERROR(STDEV(IF($E$2:$E$2201=$E1295, $AK$2:$AK$2201)), 0)</f>
        <v>8.4464667422034304E-3</v>
      </c>
      <c r="AS1295">
        <f t="shared" si="480"/>
        <v>-1.2520045482872495</v>
      </c>
      <c r="AT1295">
        <f t="shared" si="473"/>
        <v>6.7797291065509148E-3</v>
      </c>
      <c r="AU1295" cm="1">
        <f t="array" ref="AU1295">IFERROR(STDEV(IF($E$2:$E$2201=$E1295, $AL$2:$AL$2201)), 0)</f>
        <v>6.7676931475359556E-3</v>
      </c>
      <c r="AV1295">
        <f t="shared" si="481"/>
        <v>-1.0017784433709649</v>
      </c>
      <c r="AW1295">
        <f t="shared" si="474"/>
        <v>0</v>
      </c>
      <c r="AX1295" cm="1">
        <f t="array" ref="AX1295">IFERROR(STDEV(IF($E$2:$E$2201=$E1295, $AM$2:$AM$2201)), 0)</f>
        <v>0</v>
      </c>
      <c r="AY1295">
        <f t="shared" si="482"/>
        <v>-1.0017784433709649</v>
      </c>
      <c r="AZ1295">
        <f>INDEX(Model_Assumptions[Values],9)*((INDEX(Model_Scenarios[GR Weight],1)*$AG1295)+(INDEX(Model_Scenarios[GP Weight],1)*$AH1295)+(INDEX(Model_Scenarios[LTV Weight],1)*$AI1295))-(INDEX(Model_Scenarios[LTV Weight],1)*$AP1295)-(INDEX(Model_Scenarios[GP Weight],1)*($AS1295+$AV1295+$AY1295))</f>
        <v>1.957117423005488</v>
      </c>
      <c r="BA1295">
        <f>INDEX(Model_Assumptions[Values],9)*((INDEX(Model_Scenarios[GR Weight],2)*$AG1295)+(INDEX(Model_Scenarios[GP Weight],2)*$AH1295)+(INDEX(Model_Scenarios[LTV Weight],2)*$AI1295))-(INDEX(Model_Scenarios[LTV Weight],2)*$AP1295)-(INDEX(Model_Scenarios[GP Weight],2)*($AS1295+$AV1295+$AY1295))</f>
        <v>2.0672165547699901</v>
      </c>
      <c r="BB1295">
        <f>INDEX(Model_Assumptions[Values],9)*((INDEX(Model_Scenarios[GR Weight],3)*$AG1295)+(INDEX(Model_Scenarios[GP Weight],3)*$AH1295)+(INDEX(Model_Scenarios[LTV Weight],3)*$AI1295))-(INDEX(Model_Scenarios[LTV Weight],3)*$AP1295)-(INDEX(Model_Scenarios[GP Weight],3)*($AS1295+$AV1295+$AY1295))</f>
        <v>2.1897420503737823</v>
      </c>
      <c r="BC1295">
        <f>INDEX(Model_Assumptions[Values],9)*((INDEX(Model_Scenarios[GR Weight],4)*$AG1295)+(INDEX(Model_Scenarios[GP Weight],4)*$AH1295)+(INDEX(Model_Scenarios[LTV Weight],4)*$AI1295))-(INDEX(Model_Scenarios[LTV Weight],4)*$AP1295)-(INDEX(Model_Scenarios[GP Weight],4)*($AS1295+$AV1295+$AY1295))</f>
        <v>2.0192492422019397</v>
      </c>
      <c r="BD1295">
        <f>INDEX(Model_Assumptions[Values],9)*((INDEX(Model_Scenarios[GR Weight],5)*$AG1295)+(INDEX(Model_Scenarios[GP Weight],5)*$AH1295)+(INDEX(Model_Scenarios[LTV Weight],5)*$AI1295))-(INDEX(Model_Scenarios[LTV Weight],5)*$AP1295)-(INDEX(Model_Scenarios[GP Weight],5)*($AS1295+$AV1295+$AY1295))</f>
        <v>2.6656795261605515</v>
      </c>
    </row>
    <row r="1296" spans="1:56" x14ac:dyDescent="0.25">
      <c r="A1296">
        <v>1295</v>
      </c>
      <c r="B1296">
        <v>26</v>
      </c>
      <c r="C1296" s="3">
        <v>45</v>
      </c>
      <c r="D1296" s="4">
        <v>0.88</v>
      </c>
      <c r="E1296" t="str">
        <v>SKU-1032</v>
      </c>
      <c r="F1296" t="str">
        <v>Reduce</v>
      </c>
      <c r="G1296" t="str">
        <v>Full</v>
      </c>
      <c r="H1296">
        <v>223.89</v>
      </c>
      <c r="I1296">
        <v>74.989999999999995</v>
      </c>
      <c r="J1296">
        <v>18</v>
      </c>
      <c r="K1296">
        <v>4030.0199999999995</v>
      </c>
      <c r="L1296">
        <v>2680.2</v>
      </c>
      <c r="M1296">
        <v>0.6650587341998303</v>
      </c>
      <c r="N1296">
        <v>245.05998830009713</v>
      </c>
      <c r="O1296">
        <v>972.6398011016513</v>
      </c>
      <c r="P1296">
        <v>1047.6298011016513</v>
      </c>
      <c r="Q1296">
        <v>838.02615583978798</v>
      </c>
      <c r="R1296">
        <v>600.58541168518138</v>
      </c>
      <c r="S1296">
        <v>1</v>
      </c>
      <c r="T1296">
        <f t="shared" si="460"/>
        <v>242.51958970408549</v>
      </c>
      <c r="U1296">
        <f t="shared" si="461"/>
        <v>8.3208672580666873E-2</v>
      </c>
      <c r="V1296">
        <f>IF($F1296="Reduce", INDEX(Model_Assumptions[Values], 2), INDEX(Model_Assumptions[Values], 1))</f>
        <v>-0.8</v>
      </c>
      <c r="W1296">
        <f t="shared" si="462"/>
        <v>16.801795114838399</v>
      </c>
      <c r="X1296">
        <f t="shared" si="475"/>
        <v>4074.7644575427162</v>
      </c>
      <c r="Y1296">
        <f t="shared" si="463"/>
        <v>2814.7978418809848</v>
      </c>
      <c r="Z1296">
        <f t="shared" si="464"/>
        <v>44.744457542716646</v>
      </c>
      <c r="AA1296">
        <f t="shared" si="465"/>
        <v>134.59784188098502</v>
      </c>
      <c r="AB1296">
        <f t="shared" si="476"/>
        <v>0.69078786546068149</v>
      </c>
      <c r="AC1296">
        <f t="shared" si="466"/>
        <v>2.572913126085119E-2</v>
      </c>
      <c r="AD1296">
        <f t="shared" si="467"/>
        <v>2.572913126085119E-2</v>
      </c>
      <c r="AE1296">
        <f t="shared" si="468"/>
        <v>0.88000000000000078</v>
      </c>
      <c r="AF1296">
        <f t="shared" si="477"/>
        <v>72.070249402221293</v>
      </c>
      <c r="AG1296">
        <f t="shared" si="469"/>
        <v>4.6003111832393924E-2</v>
      </c>
      <c r="AH1296">
        <f t="shared" si="470"/>
        <v>0.12847843936803494</v>
      </c>
      <c r="AI1296">
        <f t="shared" si="478"/>
        <v>0.11999999999999922</v>
      </c>
      <c r="AJ1296">
        <f>MAX(0, $R1296 - $AA1296) * INDEX(Model_Assumptions[Values], 7)</f>
        <v>931.97513960839274</v>
      </c>
      <c r="AK1296">
        <f>MAX(0, INDEX(Model_Assumptions[Values], 4) - $AD1296)</f>
        <v>2.4270868739148813E-2</v>
      </c>
      <c r="AL1296">
        <f>MAX(0, INDEX(Model_Assumptions[Values], 5) - $AC1296)</f>
        <v>0</v>
      </c>
      <c r="AM1296">
        <f>INDEX(Model_Assumptions[Values], 6) * MAX(0, INDEX(Model_Assumptions[Values], 3) - $AB1296)^2</f>
        <v>0</v>
      </c>
      <c r="AN1296">
        <f t="shared" si="471"/>
        <v>1045.0631062517225</v>
      </c>
      <c r="AO1296" cm="1">
        <f t="array" ref="AO1296">IFERROR(STDEV(IF($E$2:$E$2201=$E1296, $AJ$2:$AJ$2201)), 0)</f>
        <v>87.612233542011737</v>
      </c>
      <c r="AP1296">
        <f t="shared" si="479"/>
        <v>-1.2907782631646063</v>
      </c>
      <c r="AQ1296">
        <f t="shared" si="472"/>
        <v>3.5386661732162289E-2</v>
      </c>
      <c r="AR1296" cm="1">
        <f t="array" ref="AR1296">IFERROR(STDEV(IF($E$2:$E$2201=$E1296, $AK$2:$AK$2201)), 0)</f>
        <v>8.4464667422034304E-3</v>
      </c>
      <c r="AS1296">
        <f t="shared" si="480"/>
        <v>-1.3160287410441751</v>
      </c>
      <c r="AT1296">
        <f t="shared" si="473"/>
        <v>6.7797291065509148E-3</v>
      </c>
      <c r="AU1296" cm="1">
        <f t="array" ref="AU1296">IFERROR(STDEV(IF($E$2:$E$2201=$E1296, $AL$2:$AL$2201)), 0)</f>
        <v>6.7676931475359556E-3</v>
      </c>
      <c r="AV1296">
        <f t="shared" si="481"/>
        <v>-1.0017784433709649</v>
      </c>
      <c r="AW1296">
        <f t="shared" si="474"/>
        <v>0</v>
      </c>
      <c r="AX1296" cm="1">
        <f t="array" ref="AX1296">IFERROR(STDEV(IF($E$2:$E$2201=$E1296, $AM$2:$AM$2201)), 0)</f>
        <v>0</v>
      </c>
      <c r="AY1296">
        <f t="shared" si="482"/>
        <v>-1.0017784433709649</v>
      </c>
      <c r="AZ1296">
        <f>INDEX(Model_Assumptions[Values],9)*((INDEX(Model_Scenarios[GR Weight],1)*$AG1296)+(INDEX(Model_Scenarios[GP Weight],1)*$AH1296)+(INDEX(Model_Scenarios[LTV Weight],1)*$AI1296))-(INDEX(Model_Scenarios[LTV Weight],1)*$AP1296)-(INDEX(Model_Scenarios[GP Weight],1)*($AS1296+$AV1296+$AY1296))</f>
        <v>1.9318219489105071</v>
      </c>
      <c r="BA1296">
        <f>INDEX(Model_Assumptions[Values],9)*((INDEX(Model_Scenarios[GR Weight],2)*$AG1296)+(INDEX(Model_Scenarios[GP Weight],2)*$AH1296)+(INDEX(Model_Scenarios[LTV Weight],2)*$AI1296))-(INDEX(Model_Scenarios[LTV Weight],2)*$AP1296)-(INDEX(Model_Scenarios[GP Weight],2)*($AS1296+$AV1296+$AY1296))</f>
        <v>2.0559037698565432</v>
      </c>
      <c r="BB1296">
        <f>INDEX(Model_Assumptions[Values],9)*((INDEX(Model_Scenarios[GR Weight],3)*$AG1296)+(INDEX(Model_Scenarios[GP Weight],3)*$AH1296)+(INDEX(Model_Scenarios[LTV Weight],3)*$AI1296))-(INDEX(Model_Scenarios[LTV Weight],3)*$AP1296)-(INDEX(Model_Scenarios[GP Weight],3)*($AS1296+$AV1296+$AY1296))</f>
        <v>2.200507433675531</v>
      </c>
      <c r="BC1296">
        <f>INDEX(Model_Assumptions[Values],9)*((INDEX(Model_Scenarios[GR Weight],4)*$AG1296)+(INDEX(Model_Scenarios[GP Weight],4)*$AH1296)+(INDEX(Model_Scenarios[LTV Weight],4)*$AI1296))-(INDEX(Model_Scenarios[LTV Weight],4)*$AP1296)-(INDEX(Model_Scenarios[GP Weight],4)*($AS1296+$AV1296+$AY1296))</f>
        <v>2.0344311632752676</v>
      </c>
      <c r="BD1296">
        <f>INDEX(Model_Assumptions[Values],9)*((INDEX(Model_Scenarios[GR Weight],5)*$AG1296)+(INDEX(Model_Scenarios[GP Weight],5)*$AH1296)+(INDEX(Model_Scenarios[LTV Weight],5)*$AI1296))-(INDEX(Model_Scenarios[LTV Weight],5)*$AP1296)-(INDEX(Model_Scenarios[GP Weight],5)*($AS1296+$AV1296+$AY1296))</f>
        <v>2.6977854811679984</v>
      </c>
    </row>
    <row r="1297" spans="1:56" x14ac:dyDescent="0.25">
      <c r="A1297">
        <v>1296</v>
      </c>
      <c r="B1297">
        <v>26</v>
      </c>
      <c r="C1297" s="3">
        <v>46</v>
      </c>
      <c r="D1297" s="4">
        <v>0.9</v>
      </c>
      <c r="E1297" t="str">
        <v>SKU-1032</v>
      </c>
      <c r="F1297" t="str">
        <v>Reduce</v>
      </c>
      <c r="G1297" t="str">
        <v>Full</v>
      </c>
      <c r="H1297">
        <v>223.89</v>
      </c>
      <c r="I1297">
        <v>74.989999999999995</v>
      </c>
      <c r="J1297">
        <v>18</v>
      </c>
      <c r="K1297">
        <v>4030.0199999999995</v>
      </c>
      <c r="L1297">
        <v>2680.2</v>
      </c>
      <c r="M1297">
        <v>0.6650587341998303</v>
      </c>
      <c r="N1297">
        <v>245.05998830009713</v>
      </c>
      <c r="O1297">
        <v>972.6398011016513</v>
      </c>
      <c r="P1297">
        <v>1047.6298011016513</v>
      </c>
      <c r="Q1297">
        <v>838.02615583978798</v>
      </c>
      <c r="R1297">
        <v>600.58541168518138</v>
      </c>
      <c r="S1297">
        <v>1</v>
      </c>
      <c r="T1297">
        <f t="shared" si="460"/>
        <v>242.94298947008741</v>
      </c>
      <c r="U1297">
        <f t="shared" si="461"/>
        <v>8.5099778775681922E-2</v>
      </c>
      <c r="V1297">
        <f>IF($F1297="Reduce", INDEX(Model_Assumptions[Values], 2), INDEX(Model_Assumptions[Values], 1))</f>
        <v>-0.8</v>
      </c>
      <c r="W1297">
        <f t="shared" si="462"/>
        <v>16.774563185630182</v>
      </c>
      <c r="X1297">
        <f t="shared" si="475"/>
        <v>4075.2625273718691</v>
      </c>
      <c r="Y1297">
        <f t="shared" si="463"/>
        <v>2817.338034081462</v>
      </c>
      <c r="Z1297">
        <f t="shared" si="464"/>
        <v>45.242527371869528</v>
      </c>
      <c r="AA1297">
        <f t="shared" si="465"/>
        <v>137.13803408146214</v>
      </c>
      <c r="AB1297">
        <f t="shared" si="476"/>
        <v>0.69132675874463456</v>
      </c>
      <c r="AC1297">
        <f t="shared" si="466"/>
        <v>2.6268024544804258E-2</v>
      </c>
      <c r="AD1297">
        <f t="shared" si="467"/>
        <v>2.6268024544804258E-2</v>
      </c>
      <c r="AE1297">
        <f t="shared" si="468"/>
        <v>0.89999999999999969</v>
      </c>
      <c r="AF1297">
        <f t="shared" si="477"/>
        <v>60.058541168518325</v>
      </c>
      <c r="AG1297">
        <f t="shared" si="469"/>
        <v>4.6515192284570309E-2</v>
      </c>
      <c r="AH1297">
        <f t="shared" si="470"/>
        <v>0.13090314339784198</v>
      </c>
      <c r="AI1297">
        <f t="shared" si="478"/>
        <v>0.10000000000000031</v>
      </c>
      <c r="AJ1297">
        <f>MAX(0, $R1297 - $AA1297) * INDEX(Model_Assumptions[Values], 7)</f>
        <v>926.89475520743849</v>
      </c>
      <c r="AK1297">
        <f>MAX(0, INDEX(Model_Assumptions[Values], 4) - $AD1297)</f>
        <v>2.3731975455195745E-2</v>
      </c>
      <c r="AL1297">
        <f>MAX(0, INDEX(Model_Assumptions[Values], 5) - $AC1297)</f>
        <v>0</v>
      </c>
      <c r="AM1297">
        <f>INDEX(Model_Assumptions[Values], 6) * MAX(0, INDEX(Model_Assumptions[Values], 3) - $AB1297)^2</f>
        <v>0</v>
      </c>
      <c r="AN1297">
        <f t="shared" si="471"/>
        <v>1045.0631062517225</v>
      </c>
      <c r="AO1297" cm="1">
        <f t="array" ref="AO1297">IFERROR(STDEV(IF($E$2:$E$2201=$E1297, $AJ$2:$AJ$2201)), 0)</f>
        <v>87.612233542011737</v>
      </c>
      <c r="AP1297">
        <f t="shared" si="479"/>
        <v>-1.3487654208429698</v>
      </c>
      <c r="AQ1297">
        <f t="shared" si="472"/>
        <v>3.5386661732162289E-2</v>
      </c>
      <c r="AR1297" cm="1">
        <f t="array" ref="AR1297">IFERROR(STDEV(IF($E$2:$E$2201=$E1297, $AK$2:$AK$2201)), 0)</f>
        <v>8.4464667422034304E-3</v>
      </c>
      <c r="AS1297">
        <f t="shared" si="480"/>
        <v>-1.3798297717473975</v>
      </c>
      <c r="AT1297">
        <f t="shared" si="473"/>
        <v>6.7797291065509148E-3</v>
      </c>
      <c r="AU1297" cm="1">
        <f t="array" ref="AU1297">IFERROR(STDEV(IF($E$2:$E$2201=$E1297, $AL$2:$AL$2201)), 0)</f>
        <v>6.7676931475359556E-3</v>
      </c>
      <c r="AV1297">
        <f t="shared" si="481"/>
        <v>-1.0017784433709649</v>
      </c>
      <c r="AW1297">
        <f t="shared" si="474"/>
        <v>0</v>
      </c>
      <c r="AX1297" cm="1">
        <f t="array" ref="AX1297">IFERROR(STDEV(IF($E$2:$E$2201=$E1297, $AM$2:$AM$2201)), 0)</f>
        <v>0</v>
      </c>
      <c r="AY1297">
        <f t="shared" si="482"/>
        <v>-1.0017784433709649</v>
      </c>
      <c r="AZ1297">
        <f>INDEX(Model_Assumptions[Values],9)*((INDEX(Model_Scenarios[GR Weight],1)*$AG1297)+(INDEX(Model_Scenarios[GP Weight],1)*$AH1297)+(INDEX(Model_Scenarios[LTV Weight],1)*$AI1297))-(INDEX(Model_Scenarios[LTV Weight],1)*$AP1297)-(INDEX(Model_Scenarios[GP Weight],1)*($AS1297+$AV1297+$AY1297))</f>
        <v>1.9060601703645159</v>
      </c>
      <c r="BA1297">
        <f>INDEX(Model_Assumptions[Values],9)*((INDEX(Model_Scenarios[GR Weight],2)*$AG1297)+(INDEX(Model_Scenarios[GP Weight],2)*$AH1297)+(INDEX(Model_Scenarios[LTV Weight],2)*$AI1297))-(INDEX(Model_Scenarios[LTV Weight],2)*$AP1297)-(INDEX(Model_Scenarios[GP Weight],2)*($AS1297+$AV1297+$AY1297))</f>
        <v>2.0441643928570663</v>
      </c>
      <c r="BB1297">
        <f>INDEX(Model_Assumptions[Values],9)*((INDEX(Model_Scenarios[GR Weight],3)*$AG1297)+(INDEX(Model_Scenarios[GP Weight],3)*$AH1297)+(INDEX(Model_Scenarios[LTV Weight],3)*$AI1297))-(INDEX(Model_Scenarios[LTV Weight],3)*$AP1297)-(INDEX(Model_Scenarios[GP Weight],3)*($AS1297+$AV1297+$AY1297))</f>
        <v>2.2109159901103892</v>
      </c>
      <c r="BC1297">
        <f>INDEX(Model_Assumptions[Values],9)*((INDEX(Model_Scenarios[GR Weight],4)*$AG1297)+(INDEX(Model_Scenarios[GP Weight],4)*$AH1297)+(INDEX(Model_Scenarios[LTV Weight],4)*$AI1297))-(INDEX(Model_Scenarios[LTV Weight],4)*$AP1297)-(INDEX(Model_Scenarios[GP Weight],4)*($AS1297+$AV1297+$AY1297))</f>
        <v>2.0492970441683775</v>
      </c>
      <c r="BD1297">
        <f>INDEX(Model_Assumptions[Values],9)*((INDEX(Model_Scenarios[GR Weight],5)*$AG1297)+(INDEX(Model_Scenarios[GP Weight],5)*$AH1297)+(INDEX(Model_Scenarios[LTV Weight],5)*$AI1297))-(INDEX(Model_Scenarios[LTV Weight],5)*$AP1297)-(INDEX(Model_Scenarios[GP Weight],5)*($AS1297+$AV1297+$AY1297))</f>
        <v>2.7295528540085083</v>
      </c>
    </row>
    <row r="1298" spans="1:56" x14ac:dyDescent="0.25">
      <c r="A1298">
        <v>1297</v>
      </c>
      <c r="B1298">
        <v>26</v>
      </c>
      <c r="C1298" s="3">
        <v>47</v>
      </c>
      <c r="D1298" s="4">
        <v>0.92</v>
      </c>
      <c r="E1298" t="str">
        <v>SKU-1032</v>
      </c>
      <c r="F1298" t="str">
        <v>Reduce</v>
      </c>
      <c r="G1298" t="str">
        <v>Full</v>
      </c>
      <c r="H1298">
        <v>223.89</v>
      </c>
      <c r="I1298">
        <v>74.989999999999995</v>
      </c>
      <c r="J1298">
        <v>18</v>
      </c>
      <c r="K1298">
        <v>4030.0199999999995</v>
      </c>
      <c r="L1298">
        <v>2680.2</v>
      </c>
      <c r="M1298">
        <v>0.6650587341998303</v>
      </c>
      <c r="N1298">
        <v>245.05998830009713</v>
      </c>
      <c r="O1298">
        <v>972.6398011016513</v>
      </c>
      <c r="P1298">
        <v>1047.6298011016513</v>
      </c>
      <c r="Q1298">
        <v>838.02615583978798</v>
      </c>
      <c r="R1298">
        <v>600.58541168518138</v>
      </c>
      <c r="S1298">
        <v>1</v>
      </c>
      <c r="T1298">
        <f t="shared" si="460"/>
        <v>243.36638923608936</v>
      </c>
      <c r="U1298">
        <f t="shared" si="461"/>
        <v>8.699088497069711E-2</v>
      </c>
      <c r="V1298">
        <f>IF($F1298="Reduce", INDEX(Model_Assumptions[Values], 2), INDEX(Model_Assumptions[Values], 1))</f>
        <v>-0.8</v>
      </c>
      <c r="W1298">
        <f t="shared" si="462"/>
        <v>16.747331256421962</v>
      </c>
      <c r="X1298">
        <f t="shared" si="475"/>
        <v>4075.7375372161127</v>
      </c>
      <c r="Y1298">
        <f t="shared" si="463"/>
        <v>2819.8551662970299</v>
      </c>
      <c r="Z1298">
        <f t="shared" si="464"/>
        <v>45.717537216113215</v>
      </c>
      <c r="AA1298">
        <f t="shared" si="465"/>
        <v>139.65516629703006</v>
      </c>
      <c r="AB1298">
        <f t="shared" si="476"/>
        <v>0.6918637769357201</v>
      </c>
      <c r="AC1298">
        <f t="shared" si="466"/>
        <v>2.6805042735889795E-2</v>
      </c>
      <c r="AD1298">
        <f t="shared" si="467"/>
        <v>2.6805042735889795E-2</v>
      </c>
      <c r="AE1298">
        <f t="shared" si="468"/>
        <v>0.92</v>
      </c>
      <c r="AF1298">
        <f t="shared" si="477"/>
        <v>48.046832934814489</v>
      </c>
      <c r="AG1298">
        <f t="shared" si="469"/>
        <v>4.7003564078224723E-2</v>
      </c>
      <c r="AH1298">
        <f t="shared" si="470"/>
        <v>0.13330583584981404</v>
      </c>
      <c r="AI1298">
        <f t="shared" si="478"/>
        <v>7.999999999999996E-2</v>
      </c>
      <c r="AJ1298">
        <f>MAX(0, $R1298 - $AA1298) * INDEX(Model_Assumptions[Values], 7)</f>
        <v>921.86049077630264</v>
      </c>
      <c r="AK1298">
        <f>MAX(0, INDEX(Model_Assumptions[Values], 4) - $AD1298)</f>
        <v>2.3194957264110208E-2</v>
      </c>
      <c r="AL1298">
        <f>MAX(0, INDEX(Model_Assumptions[Values], 5) - $AC1298)</f>
        <v>0</v>
      </c>
      <c r="AM1298">
        <f>INDEX(Model_Assumptions[Values], 6) * MAX(0, INDEX(Model_Assumptions[Values], 3) - $AB1298)^2</f>
        <v>0</v>
      </c>
      <c r="AN1298">
        <f t="shared" si="471"/>
        <v>1045.0631062517225</v>
      </c>
      <c r="AO1298" cm="1">
        <f t="array" ref="AO1298">IFERROR(STDEV(IF($E$2:$E$2201=$E1298, $AJ$2:$AJ$2201)), 0)</f>
        <v>87.612233542011737</v>
      </c>
      <c r="AP1298">
        <f t="shared" si="479"/>
        <v>-1.4062261683620001</v>
      </c>
      <c r="AQ1298">
        <f t="shared" si="472"/>
        <v>3.5386661732162289E-2</v>
      </c>
      <c r="AR1298" cm="1">
        <f t="array" ref="AR1298">IFERROR(STDEV(IF($E$2:$E$2201=$E1298, $AK$2:$AK$2201)), 0)</f>
        <v>8.4464667422034304E-3</v>
      </c>
      <c r="AS1298">
        <f t="shared" si="480"/>
        <v>-1.4434088051439637</v>
      </c>
      <c r="AT1298">
        <f t="shared" si="473"/>
        <v>6.7797291065509148E-3</v>
      </c>
      <c r="AU1298" cm="1">
        <f t="array" ref="AU1298">IFERROR(STDEV(IF($E$2:$E$2201=$E1298, $AL$2:$AL$2201)), 0)</f>
        <v>6.7676931475359556E-3</v>
      </c>
      <c r="AV1298">
        <f t="shared" si="481"/>
        <v>-1.0017784433709649</v>
      </c>
      <c r="AW1298">
        <f t="shared" si="474"/>
        <v>0</v>
      </c>
      <c r="AX1298" cm="1">
        <f t="array" ref="AX1298">IFERROR(STDEV(IF($E$2:$E$2201=$E1298, $AM$2:$AM$2201)), 0)</f>
        <v>0</v>
      </c>
      <c r="AY1298">
        <f t="shared" si="482"/>
        <v>-1.0017784433709649</v>
      </c>
      <c r="AZ1298">
        <f>INDEX(Model_Assumptions[Values],9)*((INDEX(Model_Scenarios[GR Weight],1)*$AG1298)+(INDEX(Model_Scenarios[GP Weight],1)*$AH1298)+(INDEX(Model_Scenarios[LTV Weight],1)*$AI1298))-(INDEX(Model_Scenarios[LTV Weight],1)*$AP1298)-(INDEX(Model_Scenarios[GP Weight],1)*($AS1298+$AV1298+$AY1298))</f>
        <v>1.8798322038422086</v>
      </c>
      <c r="BA1298">
        <f>INDEX(Model_Assumptions[Values],9)*((INDEX(Model_Scenarios[GR Weight],2)*$AG1298)+(INDEX(Model_Scenarios[GP Weight],2)*$AH1298)+(INDEX(Model_Scenarios[LTV Weight],2)*$AI1298))-(INDEX(Model_Scenarios[LTV Weight],2)*$AP1298)-(INDEX(Model_Scenarios[GP Weight],2)*($AS1298+$AV1298+$AY1298))</f>
        <v>2.0319986567209609</v>
      </c>
      <c r="BB1298">
        <f>INDEX(Model_Assumptions[Values],9)*((INDEX(Model_Scenarios[GR Weight],3)*$AG1298)+(INDEX(Model_Scenarios[GP Weight],3)*$AH1298)+(INDEX(Model_Scenarios[LTV Weight],3)*$AI1298))-(INDEX(Model_Scenarios[LTV Weight],3)*$AP1298)-(INDEX(Model_Scenarios[GP Weight],3)*($AS1298+$AV1298+$AY1298))</f>
        <v>2.2209681273398179</v>
      </c>
      <c r="BC1298">
        <f>INDEX(Model_Assumptions[Values],9)*((INDEX(Model_Scenarios[GR Weight],4)*$AG1298)+(INDEX(Model_Scenarios[GP Weight],4)*$AH1298)+(INDEX(Model_Scenarios[LTV Weight],4)*$AI1298))-(INDEX(Model_Scenarios[LTV Weight],4)*$AP1298)-(INDEX(Model_Scenarios[GP Weight],4)*($AS1298+$AV1298+$AY1298))</f>
        <v>2.0638472925427305</v>
      </c>
      <c r="BD1298">
        <f>INDEX(Model_Assumptions[Values],9)*((INDEX(Model_Scenarios[GR Weight],5)*$AG1298)+(INDEX(Model_Scenarios[GP Weight],5)*$AH1298)+(INDEX(Model_Scenarios[LTV Weight],5)*$AI1298))-(INDEX(Model_Scenarios[LTV Weight],5)*$AP1298)-(INDEX(Model_Scenarios[GP Weight],5)*($AS1298+$AV1298+$AY1298))</f>
        <v>2.7609822852929549</v>
      </c>
    </row>
    <row r="1299" spans="1:56" x14ac:dyDescent="0.25">
      <c r="A1299">
        <v>1298</v>
      </c>
      <c r="B1299">
        <v>26</v>
      </c>
      <c r="C1299" s="3">
        <v>48</v>
      </c>
      <c r="D1299" s="4">
        <v>0.94000000000000006</v>
      </c>
      <c r="E1299" t="str">
        <v>SKU-1032</v>
      </c>
      <c r="F1299" t="str">
        <v>Reduce</v>
      </c>
      <c r="G1299" t="str">
        <v>Full</v>
      </c>
      <c r="H1299">
        <v>223.89</v>
      </c>
      <c r="I1299">
        <v>74.989999999999995</v>
      </c>
      <c r="J1299">
        <v>18</v>
      </c>
      <c r="K1299">
        <v>4030.0199999999995</v>
      </c>
      <c r="L1299">
        <v>2680.2</v>
      </c>
      <c r="M1299">
        <v>0.6650587341998303</v>
      </c>
      <c r="N1299">
        <v>245.05998830009713</v>
      </c>
      <c r="O1299">
        <v>972.6398011016513</v>
      </c>
      <c r="P1299">
        <v>1047.6298011016513</v>
      </c>
      <c r="Q1299">
        <v>838.02615583978798</v>
      </c>
      <c r="R1299">
        <v>600.58541168518138</v>
      </c>
      <c r="S1299">
        <v>1</v>
      </c>
      <c r="T1299">
        <f t="shared" si="460"/>
        <v>243.78978900209131</v>
      </c>
      <c r="U1299">
        <f t="shared" si="461"/>
        <v>8.8881991165712299E-2</v>
      </c>
      <c r="V1299">
        <f>IF($F1299="Reduce", INDEX(Model_Assumptions[Values], 2), INDEX(Model_Assumptions[Values], 1))</f>
        <v>-0.8</v>
      </c>
      <c r="W1299">
        <f t="shared" si="462"/>
        <v>16.720099327213745</v>
      </c>
      <c r="X1299">
        <f t="shared" si="475"/>
        <v>4076.1894870754477</v>
      </c>
      <c r="Y1299">
        <f t="shared" si="463"/>
        <v>2822.3492385276891</v>
      </c>
      <c r="Z1299">
        <f t="shared" si="464"/>
        <v>46.16948707544816</v>
      </c>
      <c r="AA1299">
        <f t="shared" si="465"/>
        <v>142.14923852768925</v>
      </c>
      <c r="AB1299">
        <f t="shared" si="476"/>
        <v>0.69239892980359119</v>
      </c>
      <c r="AC1299">
        <f t="shared" si="466"/>
        <v>2.7340195603760886E-2</v>
      </c>
      <c r="AD1299">
        <f t="shared" si="467"/>
        <v>2.7340195603760886E-2</v>
      </c>
      <c r="AE1299">
        <f t="shared" si="468"/>
        <v>0.94000000000000039</v>
      </c>
      <c r="AF1299">
        <f t="shared" si="477"/>
        <v>36.035124701110647</v>
      </c>
      <c r="AG1299">
        <f t="shared" si="469"/>
        <v>4.7468227213357632E-2</v>
      </c>
      <c r="AH1299">
        <f t="shared" si="470"/>
        <v>0.13568651672395154</v>
      </c>
      <c r="AI1299">
        <f t="shared" si="478"/>
        <v>5.9999999999999609E-2</v>
      </c>
      <c r="AJ1299">
        <f>MAX(0, $R1299 - $AA1299) * INDEX(Model_Assumptions[Values], 7)</f>
        <v>916.87234631498427</v>
      </c>
      <c r="AK1299">
        <f>MAX(0, INDEX(Model_Assumptions[Values], 4) - $AD1299)</f>
        <v>2.2659804396239117E-2</v>
      </c>
      <c r="AL1299">
        <f>MAX(0, INDEX(Model_Assumptions[Values], 5) - $AC1299)</f>
        <v>0</v>
      </c>
      <c r="AM1299">
        <f>INDEX(Model_Assumptions[Values], 6) * MAX(0, INDEX(Model_Assumptions[Values], 3) - $AB1299)^2</f>
        <v>0</v>
      </c>
      <c r="AN1299">
        <f t="shared" si="471"/>
        <v>1045.0631062517225</v>
      </c>
      <c r="AO1299" cm="1">
        <f t="array" ref="AO1299">IFERROR(STDEV(IF($E$2:$E$2201=$E1299, $AJ$2:$AJ$2201)), 0)</f>
        <v>87.612233542011737</v>
      </c>
      <c r="AP1299">
        <f t="shared" si="479"/>
        <v>-1.4631605057217074</v>
      </c>
      <c r="AQ1299">
        <f t="shared" si="472"/>
        <v>3.5386661732162289E-2</v>
      </c>
      <c r="AR1299" cm="1">
        <f t="array" ref="AR1299">IFERROR(STDEV(IF($E$2:$E$2201=$E1299, $AK$2:$AK$2201)), 0)</f>
        <v>8.4464667422034304E-3</v>
      </c>
      <c r="AS1299">
        <f t="shared" si="480"/>
        <v>-1.5067669978894769</v>
      </c>
      <c r="AT1299">
        <f t="shared" si="473"/>
        <v>6.7797291065509148E-3</v>
      </c>
      <c r="AU1299" cm="1">
        <f t="array" ref="AU1299">IFERROR(STDEV(IF($E$2:$E$2201=$E1299, $AL$2:$AL$2201)), 0)</f>
        <v>6.7676931475359556E-3</v>
      </c>
      <c r="AV1299">
        <f t="shared" si="481"/>
        <v>-1.0017784433709649</v>
      </c>
      <c r="AW1299">
        <f t="shared" si="474"/>
        <v>0</v>
      </c>
      <c r="AX1299" cm="1">
        <f t="array" ref="AX1299">IFERROR(STDEV(IF($E$2:$E$2201=$E1299, $AM$2:$AM$2201)), 0)</f>
        <v>0</v>
      </c>
      <c r="AY1299">
        <f t="shared" si="482"/>
        <v>-1.0017784433709649</v>
      </c>
      <c r="AZ1299">
        <f>INDEX(Model_Assumptions[Values],9)*((INDEX(Model_Scenarios[GR Weight],1)*$AG1299)+(INDEX(Model_Scenarios[GP Weight],1)*$AH1299)+(INDEX(Model_Scenarios[LTV Weight],1)*$AI1299))-(INDEX(Model_Scenarios[LTV Weight],1)*$AP1299)-(INDEX(Model_Scenarios[GP Weight],1)*($AS1299+$AV1299+$AY1299))</f>
        <v>1.8531381650091598</v>
      </c>
      <c r="BA1299">
        <f>INDEX(Model_Assumptions[Values],9)*((INDEX(Model_Scenarios[GR Weight],2)*$AG1299)+(INDEX(Model_Scenarios[GP Weight],2)*$AH1299)+(INDEX(Model_Scenarios[LTV Weight],2)*$AI1299))-(INDEX(Model_Scenarios[LTV Weight],2)*$AP1299)-(INDEX(Model_Scenarios[GP Weight],2)*($AS1299+$AV1299+$AY1299))</f>
        <v>2.01940679277936</v>
      </c>
      <c r="BB1299">
        <f>INDEX(Model_Assumptions[Values],9)*((INDEX(Model_Scenarios[GR Weight],3)*$AG1299)+(INDEX(Model_Scenarios[GP Weight],3)*$AH1299)+(INDEX(Model_Scenarios[LTV Weight],3)*$AI1299))-(INDEX(Model_Scenarios[LTV Weight],3)*$AP1299)-(INDEX(Model_Scenarios[GP Weight],3)*($AS1299+$AV1299+$AY1299))</f>
        <v>2.2306642501932865</v>
      </c>
      <c r="BC1299">
        <f>INDEX(Model_Assumptions[Values],9)*((INDEX(Model_Scenarios[GR Weight],4)*$AG1299)+(INDEX(Model_Scenarios[GP Weight],4)*$AH1299)+(INDEX(Model_Scenarios[LTV Weight],4)*$AI1299))-(INDEX(Model_Scenarios[LTV Weight],4)*$AP1299)-(INDEX(Model_Scenarios[GP Weight],4)*($AS1299+$AV1299+$AY1299))</f>
        <v>2.078082313227795</v>
      </c>
      <c r="BD1299">
        <f>INDEX(Model_Assumptions[Values],9)*((INDEX(Model_Scenarios[GR Weight],5)*$AG1299)+(INDEX(Model_Scenarios[GP Weight],5)*$AH1299)+(INDEX(Model_Scenarios[LTV Weight],5)*$AI1299))-(INDEX(Model_Scenarios[LTV Weight],5)*$AP1299)-(INDEX(Model_Scenarios[GP Weight],5)*($AS1299+$AV1299+$AY1299))</f>
        <v>2.7920744111819249</v>
      </c>
    </row>
    <row r="1300" spans="1:56" x14ac:dyDescent="0.25">
      <c r="A1300">
        <v>1299</v>
      </c>
      <c r="B1300">
        <v>26</v>
      </c>
      <c r="C1300" s="3">
        <v>49</v>
      </c>
      <c r="D1300" s="4">
        <v>0.96</v>
      </c>
      <c r="E1300" t="str">
        <v>SKU-1032</v>
      </c>
      <c r="F1300" t="str">
        <v>Reduce</v>
      </c>
      <c r="G1300" t="str">
        <v>Full</v>
      </c>
      <c r="H1300">
        <v>223.89</v>
      </c>
      <c r="I1300">
        <v>74.989999999999995</v>
      </c>
      <c r="J1300">
        <v>18</v>
      </c>
      <c r="K1300">
        <v>4030.0199999999995</v>
      </c>
      <c r="L1300">
        <v>2680.2</v>
      </c>
      <c r="M1300">
        <v>0.6650587341998303</v>
      </c>
      <c r="N1300">
        <v>245.05998830009713</v>
      </c>
      <c r="O1300">
        <v>972.6398011016513</v>
      </c>
      <c r="P1300">
        <v>1047.6298011016513</v>
      </c>
      <c r="Q1300">
        <v>838.02615583978798</v>
      </c>
      <c r="R1300">
        <v>600.58541168518138</v>
      </c>
      <c r="S1300">
        <v>1</v>
      </c>
      <c r="T1300">
        <f t="shared" si="460"/>
        <v>244.21318876809323</v>
      </c>
      <c r="U1300">
        <f t="shared" si="461"/>
        <v>9.0773097360727348E-2</v>
      </c>
      <c r="V1300">
        <f>IF($F1300="Reduce", INDEX(Model_Assumptions[Values], 2), INDEX(Model_Assumptions[Values], 1))</f>
        <v>-0.8</v>
      </c>
      <c r="W1300">
        <f t="shared" si="462"/>
        <v>16.692867398005525</v>
      </c>
      <c r="X1300">
        <f t="shared" si="475"/>
        <v>4076.6183769498725</v>
      </c>
      <c r="Y1300">
        <f t="shared" si="463"/>
        <v>2824.8202507734386</v>
      </c>
      <c r="Z1300">
        <f t="shared" si="464"/>
        <v>46.598376949873</v>
      </c>
      <c r="AA1300">
        <f t="shared" si="465"/>
        <v>144.62025077343878</v>
      </c>
      <c r="AB1300">
        <f t="shared" si="476"/>
        <v>0.6929322270501489</v>
      </c>
      <c r="AC1300">
        <f t="shared" si="466"/>
        <v>2.7873492850318593E-2</v>
      </c>
      <c r="AD1300">
        <f t="shared" si="467"/>
        <v>2.7873492850318593E-2</v>
      </c>
      <c r="AE1300">
        <f t="shared" si="468"/>
        <v>0.95999999999999941</v>
      </c>
      <c r="AF1300">
        <f t="shared" si="477"/>
        <v>24.02341646740761</v>
      </c>
      <c r="AG1300">
        <f t="shared" si="469"/>
        <v>4.7909181689967641E-2</v>
      </c>
      <c r="AH1300">
        <f t="shared" si="470"/>
        <v>0.13804518602025365</v>
      </c>
      <c r="AI1300">
        <f t="shared" si="478"/>
        <v>4.0000000000000591E-2</v>
      </c>
      <c r="AJ1300">
        <f>MAX(0, $R1300 - $AA1300) * INDEX(Model_Assumptions[Values], 7)</f>
        <v>911.9303218234852</v>
      </c>
      <c r="AK1300">
        <f>MAX(0, INDEX(Model_Assumptions[Values], 4) - $AD1300)</f>
        <v>2.212650714968141E-2</v>
      </c>
      <c r="AL1300">
        <f>MAX(0, INDEX(Model_Assumptions[Values], 5) - $AC1300)</f>
        <v>0</v>
      </c>
      <c r="AM1300">
        <f>INDEX(Model_Assumptions[Values], 6) * MAX(0, INDEX(Model_Assumptions[Values], 3) - $AB1300)^2</f>
        <v>0</v>
      </c>
      <c r="AN1300">
        <f t="shared" si="471"/>
        <v>1045.0631062517225</v>
      </c>
      <c r="AO1300" cm="1">
        <f t="array" ref="AO1300">IFERROR(STDEV(IF($E$2:$E$2201=$E1300, $AJ$2:$AJ$2201)), 0)</f>
        <v>87.612233542011737</v>
      </c>
      <c r="AP1300">
        <f t="shared" si="479"/>
        <v>-1.5195684329220713</v>
      </c>
      <c r="AQ1300">
        <f t="shared" si="472"/>
        <v>3.5386661732162289E-2</v>
      </c>
      <c r="AR1300" cm="1">
        <f t="array" ref="AR1300">IFERROR(STDEV(IF($E$2:$E$2201=$E1300, $AK$2:$AK$2201)), 0)</f>
        <v>8.4464667422034304E-3</v>
      </c>
      <c r="AS1300">
        <f t="shared" si="480"/>
        <v>-1.5699054986181953</v>
      </c>
      <c r="AT1300">
        <f t="shared" si="473"/>
        <v>6.7797291065509148E-3</v>
      </c>
      <c r="AU1300" cm="1">
        <f t="array" ref="AU1300">IFERROR(STDEV(IF($E$2:$E$2201=$E1300, $AL$2:$AL$2201)), 0)</f>
        <v>6.7676931475359556E-3</v>
      </c>
      <c r="AV1300">
        <f t="shared" si="481"/>
        <v>-1.0017784433709649</v>
      </c>
      <c r="AW1300">
        <f t="shared" si="474"/>
        <v>0</v>
      </c>
      <c r="AX1300" cm="1">
        <f t="array" ref="AX1300">IFERROR(STDEV(IF($E$2:$E$2201=$E1300, $AM$2:$AM$2201)), 0)</f>
        <v>0</v>
      </c>
      <c r="AY1300">
        <f t="shared" si="482"/>
        <v>-1.0017784433709649</v>
      </c>
      <c r="AZ1300">
        <f>INDEX(Model_Assumptions[Values],9)*((INDEX(Model_Scenarios[GR Weight],1)*$AG1300)+(INDEX(Model_Scenarios[GP Weight],1)*$AH1300)+(INDEX(Model_Scenarios[LTV Weight],1)*$AI1300))-(INDEX(Model_Scenarios[LTV Weight],1)*$AP1300)-(INDEX(Model_Scenarios[GP Weight],1)*($AS1300+$AV1300+$AY1300))</f>
        <v>1.8259781687287826</v>
      </c>
      <c r="BA1300">
        <f>INDEX(Model_Assumptions[Values],9)*((INDEX(Model_Scenarios[GR Weight],2)*$AG1300)+(INDEX(Model_Scenarios[GP Weight],2)*$AH1300)+(INDEX(Model_Scenarios[LTV Weight],2)*$AI1300))-(INDEX(Model_Scenarios[LTV Weight],2)*$AP1300)-(INDEX(Model_Scenarios[GP Weight],2)*($AS1300+$AV1300+$AY1300))</f>
        <v>2.0063890307591028</v>
      </c>
      <c r="BB1300">
        <f>INDEX(Model_Assumptions[Values],9)*((INDEX(Model_Scenarios[GR Weight],3)*$AG1300)+(INDEX(Model_Scenarios[GP Weight],3)*$AH1300)+(INDEX(Model_Scenarios[LTV Weight],3)*$AI1300))-(INDEX(Model_Scenarios[LTV Weight],3)*$AP1300)-(INDEX(Model_Scenarios[GP Weight],3)*($AS1300+$AV1300+$AY1300))</f>
        <v>2.2400047606927771</v>
      </c>
      <c r="BC1300">
        <f>INDEX(Model_Assumptions[Values],9)*((INDEX(Model_Scenarios[GR Weight],4)*$AG1300)+(INDEX(Model_Scenarios[GP Weight],4)*$AH1300)+(INDEX(Model_Scenarios[LTV Weight],4)*$AI1300))-(INDEX(Model_Scenarios[LTV Weight],4)*$AP1300)-(INDEX(Model_Scenarios[GP Weight],4)*($AS1300+$AV1300+$AY1300))</f>
        <v>2.0920025082455531</v>
      </c>
      <c r="BD1300">
        <f>INDEX(Model_Assumptions[Values],9)*((INDEX(Model_Scenarios[GR Weight],5)*$AG1300)+(INDEX(Model_Scenarios[GP Weight],5)*$AH1300)+(INDEX(Model_Scenarios[LTV Weight],5)*$AI1300))-(INDEX(Model_Scenarios[LTV Weight],5)*$AP1300)-(INDEX(Model_Scenarios[GP Weight],5)*($AS1300+$AV1300+$AY1300))</f>
        <v>2.822829863424253</v>
      </c>
    </row>
    <row r="1301" spans="1:56" x14ac:dyDescent="0.25">
      <c r="A1301">
        <v>1300</v>
      </c>
      <c r="B1301">
        <v>26</v>
      </c>
      <c r="C1301" s="3">
        <v>50</v>
      </c>
      <c r="D1301" s="4">
        <v>0.98</v>
      </c>
      <c r="E1301" t="str">
        <v>SKU-1032</v>
      </c>
      <c r="F1301" t="str">
        <v>Reduce</v>
      </c>
      <c r="G1301" t="str">
        <v>Full</v>
      </c>
      <c r="H1301">
        <v>223.89</v>
      </c>
      <c r="I1301">
        <v>74.989999999999995</v>
      </c>
      <c r="J1301">
        <v>18</v>
      </c>
      <c r="K1301">
        <v>4030.0199999999995</v>
      </c>
      <c r="L1301">
        <v>2680.2</v>
      </c>
      <c r="M1301">
        <v>0.6650587341998303</v>
      </c>
      <c r="N1301">
        <v>245.05998830009713</v>
      </c>
      <c r="O1301">
        <v>972.6398011016513</v>
      </c>
      <c r="P1301">
        <v>1047.6298011016513</v>
      </c>
      <c r="Q1301">
        <v>838.02615583978798</v>
      </c>
      <c r="R1301">
        <v>600.58541168518138</v>
      </c>
      <c r="S1301">
        <v>1</v>
      </c>
      <c r="T1301">
        <f t="shared" si="460"/>
        <v>244.63658853409518</v>
      </c>
      <c r="U1301">
        <f t="shared" si="461"/>
        <v>9.2664203555742536E-2</v>
      </c>
      <c r="V1301">
        <f>IF($F1301="Reduce", INDEX(Model_Assumptions[Values], 2), INDEX(Model_Assumptions[Values], 1))</f>
        <v>-0.8</v>
      </c>
      <c r="W1301">
        <f t="shared" si="462"/>
        <v>16.665635468797309</v>
      </c>
      <c r="X1301">
        <f t="shared" si="475"/>
        <v>4077.0242068393895</v>
      </c>
      <c r="Y1301">
        <f t="shared" si="463"/>
        <v>2827.2682030342794</v>
      </c>
      <c r="Z1301">
        <f t="shared" si="464"/>
        <v>47.004206839390008</v>
      </c>
      <c r="AA1301">
        <f t="shared" si="465"/>
        <v>147.06820303427958</v>
      </c>
      <c r="AB1301">
        <f t="shared" si="476"/>
        <v>0.69346367831012901</v>
      </c>
      <c r="AC1301">
        <f t="shared" si="466"/>
        <v>2.8404944110298702E-2</v>
      </c>
      <c r="AD1301">
        <f t="shared" si="467"/>
        <v>2.8404944110298702E-2</v>
      </c>
      <c r="AE1301">
        <f t="shared" si="468"/>
        <v>0.97999999999999965</v>
      </c>
      <c r="AF1301">
        <f t="shared" si="477"/>
        <v>12.011708233703839</v>
      </c>
      <c r="AG1301">
        <f t="shared" si="469"/>
        <v>4.8326427508057081E-2</v>
      </c>
      <c r="AH1301">
        <f t="shared" si="470"/>
        <v>0.1403818437387212</v>
      </c>
      <c r="AI1301">
        <f t="shared" si="478"/>
        <v>2.0000000000000351E-2</v>
      </c>
      <c r="AJ1301">
        <f>MAX(0, $R1301 - $AA1301) * INDEX(Model_Assumptions[Values], 7)</f>
        <v>907.03441730180361</v>
      </c>
      <c r="AK1301">
        <f>MAX(0, INDEX(Model_Assumptions[Values], 4) - $AD1301)</f>
        <v>2.1595055889701301E-2</v>
      </c>
      <c r="AL1301">
        <f>MAX(0, INDEX(Model_Assumptions[Values], 5) - $AC1301)</f>
        <v>0</v>
      </c>
      <c r="AM1301">
        <f>INDEX(Model_Assumptions[Values], 6) * MAX(0, INDEX(Model_Assumptions[Values], 3) - $AB1301)^2</f>
        <v>0</v>
      </c>
      <c r="AN1301">
        <f t="shared" si="471"/>
        <v>1045.0631062517225</v>
      </c>
      <c r="AO1301" cm="1">
        <f t="array" ref="AO1301">IFERROR(STDEV(IF($E$2:$E$2201=$E1301, $AJ$2:$AJ$2201)), 0)</f>
        <v>87.612233542011737</v>
      </c>
      <c r="AP1301">
        <f t="shared" si="479"/>
        <v>-1.5754499499631121</v>
      </c>
      <c r="AQ1301">
        <f t="shared" si="472"/>
        <v>3.5386661732162289E-2</v>
      </c>
      <c r="AR1301" cm="1">
        <f t="array" ref="AR1301">IFERROR(STDEV(IF($E$2:$E$2201=$E1301, $AK$2:$AK$2201)), 0)</f>
        <v>8.4464667422034304E-3</v>
      </c>
      <c r="AS1301">
        <f t="shared" si="480"/>
        <v>-1.6328254480124988</v>
      </c>
      <c r="AT1301">
        <f t="shared" si="473"/>
        <v>6.7797291065509148E-3</v>
      </c>
      <c r="AU1301" cm="1">
        <f t="array" ref="AU1301">IFERROR(STDEV(IF($E$2:$E$2201=$E1301, $AL$2:$AL$2201)), 0)</f>
        <v>6.7676931475359556E-3</v>
      </c>
      <c r="AV1301">
        <f t="shared" si="481"/>
        <v>-1.0017784433709649</v>
      </c>
      <c r="AW1301">
        <f t="shared" si="474"/>
        <v>0</v>
      </c>
      <c r="AX1301" cm="1">
        <f t="array" ref="AX1301">IFERROR(STDEV(IF($E$2:$E$2201=$E1301, $AM$2:$AM$2201)), 0)</f>
        <v>0</v>
      </c>
      <c r="AY1301">
        <f t="shared" si="482"/>
        <v>-1.0017784433709649</v>
      </c>
      <c r="AZ1301">
        <f>INDEX(Model_Assumptions[Values],9)*((INDEX(Model_Scenarios[GR Weight],1)*$AG1301)+(INDEX(Model_Scenarios[GP Weight],1)*$AH1301)+(INDEX(Model_Scenarios[LTV Weight],1)*$AI1301))-(INDEX(Model_Scenarios[LTV Weight],1)*$AP1301)-(INDEX(Model_Scenarios[GP Weight],1)*($AS1301+$AV1301+$AY1301))</f>
        <v>1.7983523290693233</v>
      </c>
      <c r="BA1301">
        <f>INDEX(Model_Assumptions[Values],9)*((INDEX(Model_Scenarios[GR Weight],2)*$AG1301)+(INDEX(Model_Scenarios[GP Weight],2)*$AH1301)+(INDEX(Model_Scenarios[LTV Weight],2)*$AI1301))-(INDEX(Model_Scenarios[LTV Weight],2)*$AP1301)-(INDEX(Model_Scenarios[GP Weight],2)*($AS1301+$AV1301+$AY1301))</f>
        <v>1.9929455987966738</v>
      </c>
      <c r="BB1301">
        <f>INDEX(Model_Assumptions[Values],9)*((INDEX(Model_Scenarios[GR Weight],3)*$AG1301)+(INDEX(Model_Scenarios[GP Weight],3)*$AH1301)+(INDEX(Model_Scenarios[LTV Weight],3)*$AI1301))-(INDEX(Model_Scenarios[LTV Weight],3)*$AP1301)-(INDEX(Model_Scenarios[GP Weight],3)*($AS1301+$AV1301+$AY1301))</f>
        <v>2.2489900580771289</v>
      </c>
      <c r="BC1301">
        <f>INDEX(Model_Assumptions[Values],9)*((INDEX(Model_Scenarios[GR Weight],4)*$AG1301)+(INDEX(Model_Scenarios[GP Weight],4)*$AH1301)+(INDEX(Model_Scenarios[LTV Weight],4)*$AI1301))-(INDEX(Model_Scenarios[LTV Weight],4)*$AP1301)-(INDEX(Model_Scenarios[GP Weight],4)*($AS1301+$AV1301+$AY1301))</f>
        <v>2.1056082768348459</v>
      </c>
      <c r="BD1301">
        <f>INDEX(Model_Assumptions[Values],9)*((INDEX(Model_Scenarios[GR Weight],5)*$AG1301)+(INDEX(Model_Scenarios[GP Weight],5)*$AH1301)+(INDEX(Model_Scenarios[LTV Weight],5)*$AI1301))-(INDEX(Model_Scenarios[LTV Weight],5)*$AP1301)-(INDEX(Model_Scenarios[GP Weight],5)*($AS1301+$AV1301+$AY1301))</f>
        <v>2.8532492693952549</v>
      </c>
    </row>
    <row r="1302" spans="1:56" x14ac:dyDescent="0.25">
      <c r="A1302">
        <v>1301</v>
      </c>
      <c r="B1302">
        <v>27</v>
      </c>
      <c r="C1302" s="3">
        <v>1</v>
      </c>
      <c r="D1302" s="4">
        <v>0</v>
      </c>
      <c r="E1302" t="str">
        <v>SKU-1033</v>
      </c>
      <c r="F1302" t="str">
        <v>Raise</v>
      </c>
      <c r="G1302" t="str">
        <v>Full</v>
      </c>
      <c r="H1302">
        <v>224.77</v>
      </c>
      <c r="I1302">
        <v>78.790000000000006</v>
      </c>
      <c r="J1302">
        <v>15</v>
      </c>
      <c r="K1302">
        <v>3371.55</v>
      </c>
      <c r="L1302">
        <v>2189.6999999999998</v>
      </c>
      <c r="M1302">
        <v>0.64946389642745905</v>
      </c>
      <c r="N1302">
        <v>258.01494479999997</v>
      </c>
      <c r="O1302">
        <v>689.15922719999935</v>
      </c>
      <c r="P1302">
        <v>767.94922719999954</v>
      </c>
      <c r="Q1302">
        <v>411.31040074586326</v>
      </c>
      <c r="R1302">
        <v>282.04141765430626</v>
      </c>
      <c r="S1302">
        <v>1</v>
      </c>
      <c r="T1302">
        <f t="shared" si="460"/>
        <v>224.77</v>
      </c>
      <c r="U1302">
        <f t="shared" si="461"/>
        <v>0</v>
      </c>
      <c r="V1302">
        <f>IF($F1302="Reduce", INDEX(Model_Assumptions[Values], 2), INDEX(Model_Assumptions[Values], 1))</f>
        <v>-0.4</v>
      </c>
      <c r="W1302">
        <f t="shared" si="462"/>
        <v>15</v>
      </c>
      <c r="X1302">
        <f t="shared" si="475"/>
        <v>3371.55</v>
      </c>
      <c r="Y1302">
        <f t="shared" si="463"/>
        <v>2189.6999999999998</v>
      </c>
      <c r="Z1302">
        <f t="shared" si="464"/>
        <v>0</v>
      </c>
      <c r="AA1302">
        <f t="shared" si="465"/>
        <v>0</v>
      </c>
      <c r="AB1302">
        <f t="shared" si="476"/>
        <v>0.64946389642745905</v>
      </c>
      <c r="AC1302">
        <f t="shared" si="466"/>
        <v>0</v>
      </c>
      <c r="AD1302">
        <f t="shared" si="467"/>
        <v>0</v>
      </c>
      <c r="AE1302">
        <f t="shared" si="468"/>
        <v>0</v>
      </c>
      <c r="AF1302">
        <f t="shared" si="477"/>
        <v>282.04141765430626</v>
      </c>
      <c r="AG1302">
        <f t="shared" si="469"/>
        <v>0</v>
      </c>
      <c r="AH1302">
        <f t="shared" si="470"/>
        <v>0</v>
      </c>
      <c r="AI1302">
        <f t="shared" si="478"/>
        <v>1</v>
      </c>
      <c r="AJ1302">
        <f>MAX(0, $R1302 - $AA1302) * INDEX(Model_Assumptions[Values], 7)</f>
        <v>564.08283530861252</v>
      </c>
      <c r="AK1302">
        <f>MAX(0, INDEX(Model_Assumptions[Values], 4) - $AD1302)</f>
        <v>0.05</v>
      </c>
      <c r="AL1302">
        <f>MAX(0, INDEX(Model_Assumptions[Values], 5) - $AC1302)</f>
        <v>0.02</v>
      </c>
      <c r="AM1302">
        <f>INDEX(Model_Assumptions[Values], 6) * MAX(0, INDEX(Model_Assumptions[Values], 3) - $AB1302)^2</f>
        <v>0</v>
      </c>
      <c r="AN1302">
        <f t="shared" si="471"/>
        <v>230.85247819529238</v>
      </c>
      <c r="AO1302" cm="1">
        <f t="array" ref="AO1302">IFERROR(STDEV(IF($E$2:$E$2201=$E1302, $AJ$2:$AJ$2201)), 0)</f>
        <v>185.25905367173581</v>
      </c>
      <c r="AP1302">
        <f t="shared" si="479"/>
        <v>1.7987264347348852</v>
      </c>
      <c r="AQ1302">
        <f t="shared" si="472"/>
        <v>2.6831269337949163E-2</v>
      </c>
      <c r="AR1302" cm="1">
        <f t="array" ref="AR1302">IFERROR(STDEV(IF($E$2:$E$2201=$E1302, $AK$2:$AK$2201)), 0)</f>
        <v>1.3187783870041657E-2</v>
      </c>
      <c r="AS1302">
        <f t="shared" si="480"/>
        <v>1.7568327544920295</v>
      </c>
      <c r="AT1302">
        <f t="shared" si="473"/>
        <v>4.2133219784385566E-3</v>
      </c>
      <c r="AU1302" cm="1">
        <f t="array" ref="AU1302">IFERROR(STDEV(IF($E$2:$E$2201=$E1302, $AL$2:$AL$2201)), 0)</f>
        <v>6.3302242764644388E-3</v>
      </c>
      <c r="AV1302">
        <f t="shared" si="481"/>
        <v>2.493857615796613</v>
      </c>
      <c r="AW1302">
        <f t="shared" si="474"/>
        <v>0</v>
      </c>
      <c r="AX1302" cm="1">
        <f t="array" ref="AX1302">IFERROR(STDEV(IF($E$2:$E$2201=$E1302, $AM$2:$AM$2201)), 0)</f>
        <v>0</v>
      </c>
      <c r="AY1302">
        <f t="shared" si="482"/>
        <v>2.493857615796613</v>
      </c>
      <c r="AZ1302">
        <f>INDEX(Model_Assumptions[Values],9)*((INDEX(Model_Scenarios[GR Weight],1)*$AG1302)+(INDEX(Model_Scenarios[GP Weight],1)*$AH1302)+(INDEX(Model_Scenarios[LTV Weight],1)*$AI1302))-(INDEX(Model_Scenarios[LTV Weight],1)*$AP1302)-(INDEX(Model_Scenarios[GP Weight],1)*($AS1302+$AV1302+$AY1302))</f>
        <v>1.8865640536035662</v>
      </c>
      <c r="BA1302">
        <f>INDEX(Model_Assumptions[Values],9)*((INDEX(Model_Scenarios[GR Weight],2)*$AG1302)+(INDEX(Model_Scenarios[GP Weight],2)*$AH1302)+(INDEX(Model_Scenarios[LTV Weight],2)*$AI1302))-(INDEX(Model_Scenarios[LTV Weight],2)*$AP1302)-(INDEX(Model_Scenarios[GP Weight],2)*($AS1302+$AV1302+$AY1302))</f>
        <v>0.73191822020527342</v>
      </c>
      <c r="BB1302">
        <f>INDEX(Model_Assumptions[Values],9)*((INDEX(Model_Scenarios[GR Weight],3)*$AG1302)+(INDEX(Model_Scenarios[GP Weight],3)*$AH1302)+(INDEX(Model_Scenarios[LTV Weight],3)*$AI1302))-(INDEX(Model_Scenarios[LTV Weight],3)*$AP1302)-(INDEX(Model_Scenarios[GP Weight],3)*($AS1302+$AV1302+$AY1302))</f>
        <v>-1.0800823690237937</v>
      </c>
      <c r="BC1302">
        <f>INDEX(Model_Assumptions[Values],9)*((INDEX(Model_Scenarios[GR Weight],4)*$AG1302)+(INDEX(Model_Scenarios[GP Weight],4)*$AH1302)+(INDEX(Model_Scenarios[LTV Weight],4)*$AI1302))-(INDEX(Model_Scenarios[LTV Weight],4)*$AP1302)-(INDEX(Model_Scenarios[GP Weight],4)*($AS1302+$AV1302+$AY1302))</f>
        <v>-1.4002097255503052</v>
      </c>
      <c r="BD1302">
        <f>INDEX(Model_Assumptions[Values],9)*((INDEX(Model_Scenarios[GR Weight],5)*$AG1302)+(INDEX(Model_Scenarios[GP Weight],5)*$AH1302)+(INDEX(Model_Scenarios[LTV Weight],5)*$AI1302))-(INDEX(Model_Scenarios[LTV Weight],5)*$AP1302)-(INDEX(Model_Scenarios[GP Weight],5)*($AS1302+$AV1302+$AY1302))</f>
        <v>-2.9091830010306121</v>
      </c>
    </row>
    <row r="1303" spans="1:56" x14ac:dyDescent="0.25">
      <c r="A1303">
        <v>1302</v>
      </c>
      <c r="B1303">
        <v>27</v>
      </c>
      <c r="C1303" s="3">
        <v>2</v>
      </c>
      <c r="D1303" s="4">
        <v>0.02</v>
      </c>
      <c r="E1303" t="str">
        <v>SKU-1033</v>
      </c>
      <c r="F1303" t="str">
        <v>Raise</v>
      </c>
      <c r="G1303" t="str">
        <v>Full</v>
      </c>
      <c r="H1303">
        <v>224.77</v>
      </c>
      <c r="I1303">
        <v>78.790000000000006</v>
      </c>
      <c r="J1303">
        <v>15</v>
      </c>
      <c r="K1303">
        <v>3371.55</v>
      </c>
      <c r="L1303">
        <v>2189.6999999999998</v>
      </c>
      <c r="M1303">
        <v>0.64946389642745905</v>
      </c>
      <c r="N1303">
        <v>258.01494479999997</v>
      </c>
      <c r="O1303">
        <v>689.15922719999935</v>
      </c>
      <c r="P1303">
        <v>767.94922719999954</v>
      </c>
      <c r="Q1303">
        <v>411.31040074586326</v>
      </c>
      <c r="R1303">
        <v>282.04141765430626</v>
      </c>
      <c r="S1303">
        <v>1</v>
      </c>
      <c r="T1303">
        <f t="shared" si="460"/>
        <v>225.43489889600002</v>
      </c>
      <c r="U1303">
        <f t="shared" si="461"/>
        <v>2.9581300707390268E-3</v>
      </c>
      <c r="V1303">
        <f>IF($F1303="Reduce", INDEX(Model_Assumptions[Values], 2), INDEX(Model_Assumptions[Values], 1))</f>
        <v>-0.4</v>
      </c>
      <c r="W1303">
        <f t="shared" si="462"/>
        <v>14.982251219575566</v>
      </c>
      <c r="X1303">
        <f t="shared" si="475"/>
        <v>3377.5222889194906</v>
      </c>
      <c r="Y1303">
        <f t="shared" si="463"/>
        <v>2197.0707153291314</v>
      </c>
      <c r="Z1303">
        <f t="shared" si="464"/>
        <v>5.9722889194904383</v>
      </c>
      <c r="AA1303">
        <f t="shared" si="465"/>
        <v>7.370715329131599</v>
      </c>
      <c r="AB1303">
        <f t="shared" si="476"/>
        <v>0.65049776948533489</v>
      </c>
      <c r="AC1303">
        <f t="shared" si="466"/>
        <v>1.0338730578758337E-3</v>
      </c>
      <c r="AD1303">
        <f t="shared" si="467"/>
        <v>1.0338730578758337E-3</v>
      </c>
      <c r="AE1303">
        <f t="shared" si="468"/>
        <v>2.0000000000000358E-2</v>
      </c>
      <c r="AF1303">
        <f t="shared" si="477"/>
        <v>276.40058930122001</v>
      </c>
      <c r="AG1303">
        <f t="shared" si="469"/>
        <v>8.6660508686147702E-3</v>
      </c>
      <c r="AH1303">
        <f t="shared" si="470"/>
        <v>9.5979201073042031E-3</v>
      </c>
      <c r="AI1303">
        <f t="shared" si="478"/>
        <v>0.97999999999999954</v>
      </c>
      <c r="AJ1303">
        <f>MAX(0, $R1303 - $AA1303) * INDEX(Model_Assumptions[Values], 7)</f>
        <v>549.34140465034932</v>
      </c>
      <c r="AK1303">
        <f>MAX(0, INDEX(Model_Assumptions[Values], 4) - $AD1303)</f>
        <v>4.8966126942124169E-2</v>
      </c>
      <c r="AL1303">
        <f>MAX(0, INDEX(Model_Assumptions[Values], 5) - $AC1303)</f>
        <v>1.8966126942124167E-2</v>
      </c>
      <c r="AM1303">
        <f>INDEX(Model_Assumptions[Values], 6) * MAX(0, INDEX(Model_Assumptions[Values], 3) - $AB1303)^2</f>
        <v>0</v>
      </c>
      <c r="AN1303">
        <f t="shared" si="471"/>
        <v>230.85247819529238</v>
      </c>
      <c r="AO1303" cm="1">
        <f t="array" ref="AO1303">IFERROR(STDEV(IF($E$2:$E$2201=$E1303, $AJ$2:$AJ$2201)), 0)</f>
        <v>185.25905367173581</v>
      </c>
      <c r="AP1303">
        <f t="shared" si="479"/>
        <v>1.7191544496356639</v>
      </c>
      <c r="AQ1303">
        <f t="shared" si="472"/>
        <v>2.6831269337949163E-2</v>
      </c>
      <c r="AR1303" cm="1">
        <f t="array" ref="AR1303">IFERROR(STDEV(IF($E$2:$E$2201=$E1303, $AK$2:$AK$2201)), 0)</f>
        <v>1.3187783870041657E-2</v>
      </c>
      <c r="AS1303">
        <f t="shared" si="480"/>
        <v>1.6784364850305276</v>
      </c>
      <c r="AT1303">
        <f t="shared" si="473"/>
        <v>4.2133219784385566E-3</v>
      </c>
      <c r="AU1303" cm="1">
        <f t="array" ref="AU1303">IFERROR(STDEV(IF($E$2:$E$2201=$E1303, $AL$2:$AL$2201)), 0)</f>
        <v>6.3302242764644388E-3</v>
      </c>
      <c r="AV1303">
        <f t="shared" si="481"/>
        <v>2.3305343253849697</v>
      </c>
      <c r="AW1303">
        <f t="shared" si="474"/>
        <v>0</v>
      </c>
      <c r="AX1303" cm="1">
        <f t="array" ref="AX1303">IFERROR(STDEV(IF($E$2:$E$2201=$E1303, $AM$2:$AM$2201)), 0)</f>
        <v>0</v>
      </c>
      <c r="AY1303">
        <f t="shared" si="482"/>
        <v>2.3305343253849697</v>
      </c>
      <c r="AZ1303">
        <f>INDEX(Model_Assumptions[Values],9)*((INDEX(Model_Scenarios[GR Weight],1)*$AG1303)+(INDEX(Model_Scenarios[GP Weight],1)*$AH1303)+(INDEX(Model_Scenarios[LTV Weight],1)*$AI1303))-(INDEX(Model_Scenarios[LTV Weight],1)*$AP1303)-(INDEX(Model_Scenarios[GP Weight],1)*($AS1303+$AV1303+$AY1303))</f>
        <v>1.9198579121993802</v>
      </c>
      <c r="BA1303">
        <f>INDEX(Model_Assumptions[Values],9)*((INDEX(Model_Scenarios[GR Weight],2)*$AG1303)+(INDEX(Model_Scenarios[GP Weight],2)*$AH1303)+(INDEX(Model_Scenarios[LTV Weight],2)*$AI1303))-(INDEX(Model_Scenarios[LTV Weight],2)*$AP1303)-(INDEX(Model_Scenarios[GP Weight],2)*($AS1303+$AV1303+$AY1303))</f>
        <v>0.81574603883548891</v>
      </c>
      <c r="BB1303">
        <f>INDEX(Model_Assumptions[Values],9)*((INDEX(Model_Scenarios[GR Weight],3)*$AG1303)+(INDEX(Model_Scenarios[GP Weight],3)*$AH1303)+(INDEX(Model_Scenarios[LTV Weight],3)*$AI1303))-(INDEX(Model_Scenarios[LTV Weight],3)*$AP1303)-(INDEX(Model_Scenarios[GP Weight],3)*($AS1303+$AV1303+$AY1303))</f>
        <v>-0.91885965361087862</v>
      </c>
      <c r="BC1303">
        <f>INDEX(Model_Assumptions[Values],9)*((INDEX(Model_Scenarios[GR Weight],4)*$AG1303)+(INDEX(Model_Scenarios[GP Weight],4)*$AH1303)+(INDEX(Model_Scenarios[LTV Weight],4)*$AI1303))-(INDEX(Model_Scenarios[LTV Weight],4)*$AP1303)-(INDEX(Model_Scenarios[GP Weight],4)*($AS1303+$AV1303+$AY1303))</f>
        <v>-1.2326111832130047</v>
      </c>
      <c r="BD1303">
        <f>INDEX(Model_Assumptions[Values],9)*((INDEX(Model_Scenarios[GR Weight],5)*$AG1303)+(INDEX(Model_Scenarios[GP Weight],5)*$AH1303)+(INDEX(Model_Scenarios[LTV Weight],5)*$AI1303))-(INDEX(Model_Scenarios[LTV Weight],5)*$AP1303)-(INDEX(Model_Scenarios[GP Weight],5)*($AS1303+$AV1303+$AY1303))</f>
        <v>-2.6564561059354723</v>
      </c>
    </row>
    <row r="1304" spans="1:56" x14ac:dyDescent="0.25">
      <c r="A1304">
        <v>1303</v>
      </c>
      <c r="B1304">
        <v>27</v>
      </c>
      <c r="C1304" s="3">
        <v>3</v>
      </c>
      <c r="D1304" s="4">
        <v>0.04</v>
      </c>
      <c r="E1304" t="str">
        <v>SKU-1033</v>
      </c>
      <c r="F1304" t="str">
        <v>Raise</v>
      </c>
      <c r="G1304" t="str">
        <v>Full</v>
      </c>
      <c r="H1304">
        <v>224.77</v>
      </c>
      <c r="I1304">
        <v>78.790000000000006</v>
      </c>
      <c r="J1304">
        <v>15</v>
      </c>
      <c r="K1304">
        <v>3371.55</v>
      </c>
      <c r="L1304">
        <v>2189.6999999999998</v>
      </c>
      <c r="M1304">
        <v>0.64946389642745905</v>
      </c>
      <c r="N1304">
        <v>258.01494479999997</v>
      </c>
      <c r="O1304">
        <v>689.15922719999935</v>
      </c>
      <c r="P1304">
        <v>767.94922719999954</v>
      </c>
      <c r="Q1304">
        <v>411.31040074586326</v>
      </c>
      <c r="R1304">
        <v>282.04141765430626</v>
      </c>
      <c r="S1304">
        <v>1</v>
      </c>
      <c r="T1304">
        <f t="shared" si="460"/>
        <v>226.099797792</v>
      </c>
      <c r="U1304">
        <f t="shared" si="461"/>
        <v>5.916260141477927E-3</v>
      </c>
      <c r="V1304">
        <f>IF($F1304="Reduce", INDEX(Model_Assumptions[Values], 2), INDEX(Model_Assumptions[Values], 1))</f>
        <v>-0.4</v>
      </c>
      <c r="W1304">
        <f t="shared" si="462"/>
        <v>14.964502439151131</v>
      </c>
      <c r="X1304">
        <f t="shared" si="475"/>
        <v>3383.4709755499616</v>
      </c>
      <c r="Y1304">
        <f t="shared" si="463"/>
        <v>2204.4178283692436</v>
      </c>
      <c r="Z1304">
        <f t="shared" si="464"/>
        <v>11.92097554996144</v>
      </c>
      <c r="AA1304">
        <f t="shared" si="465"/>
        <v>14.717828369243762</v>
      </c>
      <c r="AB1304">
        <f t="shared" si="476"/>
        <v>0.65152556185617327</v>
      </c>
      <c r="AC1304">
        <f t="shared" si="466"/>
        <v>2.0616654287142211E-3</v>
      </c>
      <c r="AD1304">
        <f t="shared" si="467"/>
        <v>2.0616654287142211E-3</v>
      </c>
      <c r="AE1304">
        <f t="shared" si="468"/>
        <v>3.9999999999999862E-2</v>
      </c>
      <c r="AF1304">
        <f t="shared" si="477"/>
        <v>270.75976094813404</v>
      </c>
      <c r="AG1304">
        <f t="shared" si="469"/>
        <v>1.7297853789748185E-2</v>
      </c>
      <c r="AH1304">
        <f t="shared" si="470"/>
        <v>1.91651060355983E-2</v>
      </c>
      <c r="AI1304">
        <f t="shared" si="478"/>
        <v>0.96000000000000008</v>
      </c>
      <c r="AJ1304">
        <f>MAX(0, $R1304 - $AA1304) * INDEX(Model_Assumptions[Values], 7)</f>
        <v>534.64717857012499</v>
      </c>
      <c r="AK1304">
        <f>MAX(0, INDEX(Model_Assumptions[Values], 4) - $AD1304)</f>
        <v>4.7938334571285782E-2</v>
      </c>
      <c r="AL1304">
        <f>MAX(0, INDEX(Model_Assumptions[Values], 5) - $AC1304)</f>
        <v>1.7938334571285779E-2</v>
      </c>
      <c r="AM1304">
        <f>INDEX(Model_Assumptions[Values], 6) * MAX(0, INDEX(Model_Assumptions[Values], 3) - $AB1304)^2</f>
        <v>0</v>
      </c>
      <c r="AN1304">
        <f t="shared" si="471"/>
        <v>230.85247819529238</v>
      </c>
      <c r="AO1304" cm="1">
        <f t="array" ref="AO1304">IFERROR(STDEV(IF($E$2:$E$2201=$E1304, $AJ$2:$AJ$2201)), 0)</f>
        <v>185.25905367173581</v>
      </c>
      <c r="AP1304">
        <f t="shared" si="479"/>
        <v>1.6398372676194948</v>
      </c>
      <c r="AQ1304">
        <f t="shared" si="472"/>
        <v>2.6831269337949163E-2</v>
      </c>
      <c r="AR1304" cm="1">
        <f t="array" ref="AR1304">IFERROR(STDEV(IF($E$2:$E$2201=$E1304, $AK$2:$AK$2201)), 0)</f>
        <v>1.3187783870041657E-2</v>
      </c>
      <c r="AS1304">
        <f t="shared" si="480"/>
        <v>1.6005013003955113</v>
      </c>
      <c r="AT1304">
        <f t="shared" si="473"/>
        <v>4.2133219784385566E-3</v>
      </c>
      <c r="AU1304" cm="1">
        <f t="array" ref="AU1304">IFERROR(STDEV(IF($E$2:$E$2201=$E1304, $AL$2:$AL$2201)), 0)</f>
        <v>6.3302242764644388E-3</v>
      </c>
      <c r="AV1304">
        <f t="shared" si="481"/>
        <v>2.1681716150052313</v>
      </c>
      <c r="AW1304">
        <f t="shared" si="474"/>
        <v>0</v>
      </c>
      <c r="AX1304" cm="1">
        <f t="array" ref="AX1304">IFERROR(STDEV(IF($E$2:$E$2201=$E1304, $AM$2:$AM$2201)), 0)</f>
        <v>0</v>
      </c>
      <c r="AY1304">
        <f t="shared" si="482"/>
        <v>2.1681716150052313</v>
      </c>
      <c r="AZ1304">
        <f>INDEX(Model_Assumptions[Values],9)*((INDEX(Model_Scenarios[GR Weight],1)*$AG1304)+(INDEX(Model_Scenarios[GP Weight],1)*$AH1304)+(INDEX(Model_Scenarios[LTV Weight],1)*$AI1304))-(INDEX(Model_Scenarios[LTV Weight],1)*$AP1304)-(INDEX(Model_Scenarios[GP Weight],1)*($AS1304+$AV1304+$AY1304))</f>
        <v>1.9526772127764804</v>
      </c>
      <c r="BA1304">
        <f>INDEX(Model_Assumptions[Values],9)*((INDEX(Model_Scenarios[GR Weight],2)*$AG1304)+(INDEX(Model_Scenarios[GP Weight],2)*$AH1304)+(INDEX(Model_Scenarios[LTV Weight],2)*$AI1304))-(INDEX(Model_Scenarios[LTV Weight],2)*$AP1304)-(INDEX(Model_Scenarios[GP Weight],2)*($AS1304+$AV1304+$AY1304))</f>
        <v>0.89887536634404319</v>
      </c>
      <c r="BB1304">
        <f>INDEX(Model_Assumptions[Values],9)*((INDEX(Model_Scenarios[GR Weight],3)*$AG1304)+(INDEX(Model_Scenarios[GP Weight],3)*$AH1304)+(INDEX(Model_Scenarios[LTV Weight],3)*$AI1304))-(INDEX(Model_Scenarios[LTV Weight],3)*$AP1304)-(INDEX(Model_Scenarios[GP Weight],3)*($AS1304+$AV1304+$AY1304))</f>
        <v>-0.75866923989040624</v>
      </c>
      <c r="BC1304">
        <f>INDEX(Model_Assumptions[Values],9)*((INDEX(Model_Scenarios[GR Weight],4)*$AG1304)+(INDEX(Model_Scenarios[GP Weight],4)*$AH1304)+(INDEX(Model_Scenarios[LTV Weight],4)*$AI1304))-(INDEX(Model_Scenarios[LTV Weight],4)*$AP1304)-(INDEX(Model_Scenarios[GP Weight],4)*($AS1304+$AV1304+$AY1304))</f>
        <v>-1.0660365862335826</v>
      </c>
      <c r="BD1304">
        <f>INDEX(Model_Assumptions[Values],9)*((INDEX(Model_Scenarios[GR Weight],5)*$AG1304)+(INDEX(Model_Scenarios[GP Weight],5)*$AH1304)+(INDEX(Model_Scenarios[LTV Weight],5)*$AI1304))-(INDEX(Model_Scenarios[LTV Weight],5)*$AP1304)-(INDEX(Model_Scenarios[GP Weight],5)*($AS1304+$AV1304+$AY1304))</f>
        <v>-2.4052219132405162</v>
      </c>
    </row>
    <row r="1305" spans="1:56" x14ac:dyDescent="0.25">
      <c r="A1305">
        <v>1304</v>
      </c>
      <c r="B1305">
        <v>27</v>
      </c>
      <c r="C1305" s="3">
        <v>4</v>
      </c>
      <c r="D1305" s="4">
        <v>0.06</v>
      </c>
      <c r="E1305" t="str">
        <v>SKU-1033</v>
      </c>
      <c r="F1305" t="str">
        <v>Raise</v>
      </c>
      <c r="G1305" t="str">
        <v>Full</v>
      </c>
      <c r="H1305">
        <v>224.77</v>
      </c>
      <c r="I1305">
        <v>78.790000000000006</v>
      </c>
      <c r="J1305">
        <v>15</v>
      </c>
      <c r="K1305">
        <v>3371.55</v>
      </c>
      <c r="L1305">
        <v>2189.6999999999998</v>
      </c>
      <c r="M1305">
        <v>0.64946389642745905</v>
      </c>
      <c r="N1305">
        <v>258.01494479999997</v>
      </c>
      <c r="O1305">
        <v>689.15922719999935</v>
      </c>
      <c r="P1305">
        <v>767.94922719999954</v>
      </c>
      <c r="Q1305">
        <v>411.31040074586326</v>
      </c>
      <c r="R1305">
        <v>282.04141765430626</v>
      </c>
      <c r="S1305">
        <v>1</v>
      </c>
      <c r="T1305">
        <f t="shared" si="460"/>
        <v>226.76469668800002</v>
      </c>
      <c r="U1305">
        <f t="shared" si="461"/>
        <v>8.8743902122169534E-3</v>
      </c>
      <c r="V1305">
        <f>IF($F1305="Reduce", INDEX(Model_Assumptions[Values], 2), INDEX(Model_Assumptions[Values], 1))</f>
        <v>-0.4</v>
      </c>
      <c r="W1305">
        <f t="shared" si="462"/>
        <v>14.946753658726697</v>
      </c>
      <c r="X1305">
        <f t="shared" si="475"/>
        <v>3389.3960598914141</v>
      </c>
      <c r="Y1305">
        <f t="shared" si="463"/>
        <v>2211.7413391203372</v>
      </c>
      <c r="Z1305">
        <f t="shared" si="464"/>
        <v>17.846059891413915</v>
      </c>
      <c r="AA1305">
        <f t="shared" si="465"/>
        <v>22.041339120337398</v>
      </c>
      <c r="AB1305">
        <f t="shared" si="476"/>
        <v>0.65254732702769314</v>
      </c>
      <c r="AC1305">
        <f t="shared" si="466"/>
        <v>3.0834306002340828E-3</v>
      </c>
      <c r="AD1305">
        <f t="shared" si="467"/>
        <v>3.0834306002340828E-3</v>
      </c>
      <c r="AE1305">
        <f t="shared" si="468"/>
        <v>6.000000000000022E-2</v>
      </c>
      <c r="AF1305">
        <f t="shared" si="477"/>
        <v>265.1189325950478</v>
      </c>
      <c r="AG1305">
        <f t="shared" si="469"/>
        <v>2.5895408763401569E-2</v>
      </c>
      <c r="AH1305">
        <f t="shared" si="470"/>
        <v>2.8701557784883477E-2</v>
      </c>
      <c r="AI1305">
        <f t="shared" si="478"/>
        <v>0.93999999999999972</v>
      </c>
      <c r="AJ1305">
        <f>MAX(0, $R1305 - $AA1305) * INDEX(Model_Assumptions[Values], 7)</f>
        <v>520.00015706793772</v>
      </c>
      <c r="AK1305">
        <f>MAX(0, INDEX(Model_Assumptions[Values], 4) - $AD1305)</f>
        <v>4.691656939976592E-2</v>
      </c>
      <c r="AL1305">
        <f>MAX(0, INDEX(Model_Assumptions[Values], 5) - $AC1305)</f>
        <v>1.6916569399765918E-2</v>
      </c>
      <c r="AM1305">
        <f>INDEX(Model_Assumptions[Values], 6) * MAX(0, INDEX(Model_Assumptions[Values], 3) - $AB1305)^2</f>
        <v>0</v>
      </c>
      <c r="AN1305">
        <f t="shared" si="471"/>
        <v>230.85247819529238</v>
      </c>
      <c r="AO1305" cm="1">
        <f t="array" ref="AO1305">IFERROR(STDEV(IF($E$2:$E$2201=$E1305, $AJ$2:$AJ$2201)), 0)</f>
        <v>185.25905367173581</v>
      </c>
      <c r="AP1305">
        <f t="shared" si="479"/>
        <v>1.5607748886863679</v>
      </c>
      <c r="AQ1305">
        <f t="shared" si="472"/>
        <v>2.6831269337949163E-2</v>
      </c>
      <c r="AR1305" cm="1">
        <f t="array" ref="AR1305">IFERROR(STDEV(IF($E$2:$E$2201=$E1305, $AK$2:$AK$2201)), 0)</f>
        <v>1.3187783870041657E-2</v>
      </c>
      <c r="AS1305">
        <f t="shared" si="480"/>
        <v>1.5230231447335141</v>
      </c>
      <c r="AT1305">
        <f t="shared" si="473"/>
        <v>4.2133219784385566E-3</v>
      </c>
      <c r="AU1305" cm="1">
        <f t="array" ref="AU1305">IFERROR(STDEV(IF($E$2:$E$2201=$E1305, $AL$2:$AL$2201)), 0)</f>
        <v>6.3302242764644388E-3</v>
      </c>
      <c r="AV1305">
        <f t="shared" si="481"/>
        <v>2.0067610350801641</v>
      </c>
      <c r="AW1305">
        <f t="shared" si="474"/>
        <v>0</v>
      </c>
      <c r="AX1305" cm="1">
        <f t="array" ref="AX1305">IFERROR(STDEV(IF($E$2:$E$2201=$E1305, $AM$2:$AM$2201)), 0)</f>
        <v>0</v>
      </c>
      <c r="AY1305">
        <f t="shared" si="482"/>
        <v>2.0067610350801641</v>
      </c>
      <c r="AZ1305">
        <f>INDEX(Model_Assumptions[Values],9)*((INDEX(Model_Scenarios[GR Weight],1)*$AG1305)+(INDEX(Model_Scenarios[GP Weight],1)*$AH1305)+(INDEX(Model_Scenarios[LTV Weight],1)*$AI1305))-(INDEX(Model_Scenarios[LTV Weight],1)*$AP1305)-(INDEX(Model_Scenarios[GP Weight],1)*($AS1305+$AV1305+$AY1305))</f>
        <v>1.9850240508356627</v>
      </c>
      <c r="BA1305">
        <f>INDEX(Model_Assumptions[Values],9)*((INDEX(Model_Scenarios[GR Weight],2)*$AG1305)+(INDEX(Model_Scenarios[GP Weight],2)*$AH1305)+(INDEX(Model_Scenarios[LTV Weight],2)*$AI1305))-(INDEX(Model_Scenarios[LTV Weight],2)*$AP1305)-(INDEX(Model_Scenarios[GP Weight],2)*($AS1305+$AV1305+$AY1305))</f>
        <v>0.98131039373252626</v>
      </c>
      <c r="BB1305">
        <f>INDEX(Model_Assumptions[Values],9)*((INDEX(Model_Scenarios[GR Weight],3)*$AG1305)+(INDEX(Model_Scenarios[GP Weight],3)*$AH1305)+(INDEX(Model_Scenarios[LTV Weight],3)*$AI1305))-(INDEX(Model_Scenarios[LTV Weight],3)*$AP1305)-(INDEX(Model_Scenarios[GP Weight],3)*($AS1305+$AV1305+$AY1305))</f>
        <v>-0.59950379360959394</v>
      </c>
      <c r="BC1305">
        <f>INDEX(Model_Assumptions[Values],9)*((INDEX(Model_Scenarios[GR Weight],4)*$AG1305)+(INDEX(Model_Scenarios[GP Weight],4)*$AH1305)+(INDEX(Model_Scenarios[LTV Weight],4)*$AI1305))-(INDEX(Model_Scenarios[LTV Weight],4)*$AP1305)-(INDEX(Model_Scenarios[GP Weight],4)*($AS1305+$AV1305+$AY1305))</f>
        <v>-0.90047860035925642</v>
      </c>
      <c r="BD1305">
        <f>INDEX(Model_Assumptions[Values],9)*((INDEX(Model_Scenarios[GR Weight],5)*$AG1305)+(INDEX(Model_Scenarios[GP Weight],5)*$AH1305)+(INDEX(Model_Scenarios[LTV Weight],5)*$AI1305))-(INDEX(Model_Scenarios[LTV Weight],5)*$AP1305)-(INDEX(Model_Scenarios[GP Weight],5)*($AS1305+$AV1305+$AY1305))</f>
        <v>-2.1554688976913745</v>
      </c>
    </row>
    <row r="1306" spans="1:56" x14ac:dyDescent="0.25">
      <c r="A1306">
        <v>1305</v>
      </c>
      <c r="B1306">
        <v>27</v>
      </c>
      <c r="C1306" s="3">
        <v>5</v>
      </c>
      <c r="D1306" s="4">
        <v>0.08</v>
      </c>
      <c r="E1306" t="str">
        <v>SKU-1033</v>
      </c>
      <c r="F1306" t="str">
        <v>Raise</v>
      </c>
      <c r="G1306" t="str">
        <v>Full</v>
      </c>
      <c r="H1306">
        <v>224.77</v>
      </c>
      <c r="I1306">
        <v>78.790000000000006</v>
      </c>
      <c r="J1306">
        <v>15</v>
      </c>
      <c r="K1306">
        <v>3371.55</v>
      </c>
      <c r="L1306">
        <v>2189.6999999999998</v>
      </c>
      <c r="M1306">
        <v>0.64946389642745905</v>
      </c>
      <c r="N1306">
        <v>258.01494479999997</v>
      </c>
      <c r="O1306">
        <v>689.15922719999935</v>
      </c>
      <c r="P1306">
        <v>767.94922719999954</v>
      </c>
      <c r="Q1306">
        <v>411.31040074586326</v>
      </c>
      <c r="R1306">
        <v>282.04141765430626</v>
      </c>
      <c r="S1306">
        <v>1</v>
      </c>
      <c r="T1306">
        <f t="shared" si="460"/>
        <v>227.429595584</v>
      </c>
      <c r="U1306">
        <f t="shared" si="461"/>
        <v>1.1832520282955854E-2</v>
      </c>
      <c r="V1306">
        <f>IF($F1306="Reduce", INDEX(Model_Assumptions[Values], 2), INDEX(Model_Assumptions[Values], 1))</f>
        <v>-0.4</v>
      </c>
      <c r="W1306">
        <f t="shared" si="462"/>
        <v>14.929004878302266</v>
      </c>
      <c r="X1306">
        <f t="shared" si="475"/>
        <v>3395.2975419438471</v>
      </c>
      <c r="Y1306">
        <f t="shared" si="463"/>
        <v>2219.0412475824114</v>
      </c>
      <c r="Z1306">
        <f t="shared" si="464"/>
        <v>23.747541943846954</v>
      </c>
      <c r="AA1306">
        <f t="shared" si="465"/>
        <v>29.341247582411597</v>
      </c>
      <c r="AB1306">
        <f t="shared" si="476"/>
        <v>0.65356311786211951</v>
      </c>
      <c r="AC1306">
        <f t="shared" si="466"/>
        <v>4.0992214346604605E-3</v>
      </c>
      <c r="AD1306">
        <f t="shared" si="467"/>
        <v>4.0992214346604605E-3</v>
      </c>
      <c r="AE1306">
        <f t="shared" si="468"/>
        <v>7.9999999999999724E-2</v>
      </c>
      <c r="AF1306">
        <f t="shared" si="477"/>
        <v>259.47810424196183</v>
      </c>
      <c r="AG1306">
        <f t="shared" si="469"/>
        <v>3.4458715789573595E-2</v>
      </c>
      <c r="AH1306">
        <f t="shared" si="470"/>
        <v>3.8207275355158554E-2</v>
      </c>
      <c r="AI1306">
        <f t="shared" si="478"/>
        <v>0.92000000000000026</v>
      </c>
      <c r="AJ1306">
        <f>MAX(0, $R1306 - $AA1306) * INDEX(Model_Assumptions[Values], 7)</f>
        <v>505.40034014378932</v>
      </c>
      <c r="AK1306">
        <f>MAX(0, INDEX(Model_Assumptions[Values], 4) - $AD1306)</f>
        <v>4.5900778565339542E-2</v>
      </c>
      <c r="AL1306">
        <f>MAX(0, INDEX(Model_Assumptions[Values], 5) - $AC1306)</f>
        <v>1.590077856533954E-2</v>
      </c>
      <c r="AM1306">
        <f>INDEX(Model_Assumptions[Values], 6) * MAX(0, INDEX(Model_Assumptions[Values], 3) - $AB1306)^2</f>
        <v>0</v>
      </c>
      <c r="AN1306">
        <f t="shared" si="471"/>
        <v>230.85247819529238</v>
      </c>
      <c r="AO1306" cm="1">
        <f t="array" ref="AO1306">IFERROR(STDEV(IF($E$2:$E$2201=$E1306, $AJ$2:$AJ$2201)), 0)</f>
        <v>185.25905367173581</v>
      </c>
      <c r="AP1306">
        <f t="shared" si="479"/>
        <v>1.4819673128362931</v>
      </c>
      <c r="AQ1306">
        <f t="shared" si="472"/>
        <v>2.6831269337949163E-2</v>
      </c>
      <c r="AR1306" cm="1">
        <f t="array" ref="AR1306">IFERROR(STDEV(IF($E$2:$E$2201=$E1306, $AK$2:$AK$2201)), 0)</f>
        <v>1.3187783870041657E-2</v>
      </c>
      <c r="AS1306">
        <f t="shared" si="480"/>
        <v>1.4459980096208647</v>
      </c>
      <c r="AT1306">
        <f t="shared" si="473"/>
        <v>4.2133219784385566E-3</v>
      </c>
      <c r="AU1306" cm="1">
        <f t="array" ref="AU1306">IFERROR(STDEV(IF($E$2:$E$2201=$E1306, $AL$2:$AL$2201)), 0)</f>
        <v>6.3302242764644388E-3</v>
      </c>
      <c r="AV1306">
        <f t="shared" si="481"/>
        <v>1.8462942348432352</v>
      </c>
      <c r="AW1306">
        <f t="shared" si="474"/>
        <v>0</v>
      </c>
      <c r="AX1306" cm="1">
        <f t="array" ref="AX1306">IFERROR(STDEV(IF($E$2:$E$2201=$E1306, $AM$2:$AM$2201)), 0)</f>
        <v>0</v>
      </c>
      <c r="AY1306">
        <f t="shared" si="482"/>
        <v>1.8462942348432352</v>
      </c>
      <c r="AZ1306">
        <f>INDEX(Model_Assumptions[Values],9)*((INDEX(Model_Scenarios[GR Weight],1)*$AG1306)+(INDEX(Model_Scenarios[GP Weight],1)*$AH1306)+(INDEX(Model_Scenarios[LTV Weight],1)*$AI1306))-(INDEX(Model_Scenarios[LTV Weight],1)*$AP1306)-(INDEX(Model_Scenarios[GP Weight],1)*($AS1306+$AV1306+$AY1306))</f>
        <v>2.0169004973725992</v>
      </c>
      <c r="BA1306">
        <f>INDEX(Model_Assumptions[Values],9)*((INDEX(Model_Scenarios[GR Weight],2)*$AG1306)+(INDEX(Model_Scenarios[GP Weight],2)*$AH1306)+(INDEX(Model_Scenarios[LTV Weight],2)*$AI1306))-(INDEX(Model_Scenarios[LTV Weight],2)*$AP1306)-(INDEX(Model_Scenarios[GP Weight],2)*($AS1306+$AV1306+$AY1306))</f>
        <v>1.0630552629922818</v>
      </c>
      <c r="BB1306">
        <f>INDEX(Model_Assumptions[Values],9)*((INDEX(Model_Scenarios[GR Weight],3)*$AG1306)+(INDEX(Model_Scenarios[GP Weight],3)*$AH1306)+(INDEX(Model_Scenarios[LTV Weight],3)*$AI1306))-(INDEX(Model_Scenarios[LTV Weight],3)*$AP1306)-(INDEX(Model_Scenarios[GP Weight],3)*($AS1306+$AV1306+$AY1306))</f>
        <v>-0.44135606628358959</v>
      </c>
      <c r="BC1306">
        <f>INDEX(Model_Assumptions[Values],9)*((INDEX(Model_Scenarios[GR Weight],4)*$AG1306)+(INDEX(Model_Scenarios[GP Weight],4)*$AH1306)+(INDEX(Model_Scenarios[LTV Weight],4)*$AI1306))-(INDEX(Model_Scenarios[LTV Weight],4)*$AP1306)-(INDEX(Model_Scenarios[GP Weight],4)*($AS1306+$AV1306+$AY1306))</f>
        <v>-0.73592997710517372</v>
      </c>
      <c r="BD1306">
        <f>INDEX(Model_Assumptions[Values],9)*((INDEX(Model_Scenarios[GR Weight],5)*$AG1306)+(INDEX(Model_Scenarios[GP Weight],5)*$AH1306)+(INDEX(Model_Scenarios[LTV Weight],5)*$AI1306))-(INDEX(Model_Scenarios[LTV Weight],5)*$AP1306)-(INDEX(Model_Scenarios[GP Weight],5)*($AS1306+$AV1306+$AY1306))</f>
        <v>-1.9071856688118478</v>
      </c>
    </row>
    <row r="1307" spans="1:56" x14ac:dyDescent="0.25">
      <c r="A1307">
        <v>1306</v>
      </c>
      <c r="B1307">
        <v>27</v>
      </c>
      <c r="C1307" s="3">
        <v>6</v>
      </c>
      <c r="D1307" s="4">
        <v>0.1</v>
      </c>
      <c r="E1307" t="str">
        <v>SKU-1033</v>
      </c>
      <c r="F1307" t="str">
        <v>Raise</v>
      </c>
      <c r="G1307" t="str">
        <v>Full</v>
      </c>
      <c r="H1307">
        <v>224.77</v>
      </c>
      <c r="I1307">
        <v>78.790000000000006</v>
      </c>
      <c r="J1307">
        <v>15</v>
      </c>
      <c r="K1307">
        <v>3371.55</v>
      </c>
      <c r="L1307">
        <v>2189.6999999999998</v>
      </c>
      <c r="M1307">
        <v>0.64946389642745905</v>
      </c>
      <c r="N1307">
        <v>258.01494479999997</v>
      </c>
      <c r="O1307">
        <v>689.15922719999935</v>
      </c>
      <c r="P1307">
        <v>767.94922719999954</v>
      </c>
      <c r="Q1307">
        <v>411.31040074586326</v>
      </c>
      <c r="R1307">
        <v>282.04141765430626</v>
      </c>
      <c r="S1307">
        <v>1</v>
      </c>
      <c r="T1307">
        <f t="shared" si="460"/>
        <v>228.09449448000001</v>
      </c>
      <c r="U1307">
        <f t="shared" si="461"/>
        <v>1.4790650353694881E-2</v>
      </c>
      <c r="V1307">
        <f>IF($F1307="Reduce", INDEX(Model_Assumptions[Values], 2), INDEX(Model_Assumptions[Values], 1))</f>
        <v>-0.4</v>
      </c>
      <c r="W1307">
        <f t="shared" si="462"/>
        <v>14.91125609787783</v>
      </c>
      <c r="X1307">
        <f t="shared" si="475"/>
        <v>3401.1754217072612</v>
      </c>
      <c r="Y1307">
        <f t="shared" si="463"/>
        <v>2226.3175537554671</v>
      </c>
      <c r="Z1307">
        <f t="shared" si="464"/>
        <v>29.625421707261012</v>
      </c>
      <c r="AA1307">
        <f t="shared" si="465"/>
        <v>36.61755375546727</v>
      </c>
      <c r="AB1307">
        <f t="shared" si="476"/>
        <v>0.65457298660530128</v>
      </c>
      <c r="AC1307">
        <f t="shared" si="466"/>
        <v>5.1090901778422237E-3</v>
      </c>
      <c r="AD1307">
        <f t="shared" si="467"/>
        <v>5.1090901778422237E-3</v>
      </c>
      <c r="AE1307">
        <f t="shared" si="468"/>
        <v>0.10000000000000009</v>
      </c>
      <c r="AF1307">
        <f t="shared" si="477"/>
        <v>253.83727588887561</v>
      </c>
      <c r="AG1307">
        <f t="shared" si="469"/>
        <v>4.2987774868264932E-2</v>
      </c>
      <c r="AH1307">
        <f t="shared" si="470"/>
        <v>4.7682258746424705E-2</v>
      </c>
      <c r="AI1307">
        <f t="shared" si="478"/>
        <v>0.89999999999999991</v>
      </c>
      <c r="AJ1307">
        <f>MAX(0, $R1307 - $AA1307) * INDEX(Model_Assumptions[Values], 7)</f>
        <v>490.84772779767798</v>
      </c>
      <c r="AK1307">
        <f>MAX(0, INDEX(Model_Assumptions[Values], 4) - $AD1307)</f>
        <v>4.4890909822157779E-2</v>
      </c>
      <c r="AL1307">
        <f>MAX(0, INDEX(Model_Assumptions[Values], 5) - $AC1307)</f>
        <v>1.4890909822157777E-2</v>
      </c>
      <c r="AM1307">
        <f>INDEX(Model_Assumptions[Values], 6) * MAX(0, INDEX(Model_Assumptions[Values], 3) - $AB1307)^2</f>
        <v>0</v>
      </c>
      <c r="AN1307">
        <f t="shared" si="471"/>
        <v>230.85247819529238</v>
      </c>
      <c r="AO1307" cm="1">
        <f t="array" ref="AO1307">IFERROR(STDEV(IF($E$2:$E$2201=$E1307, $AJ$2:$AJ$2201)), 0)</f>
        <v>185.25905367173581</v>
      </c>
      <c r="AP1307">
        <f t="shared" si="479"/>
        <v>1.4034145400692606</v>
      </c>
      <c r="AQ1307">
        <f t="shared" si="472"/>
        <v>2.6831269337949163E-2</v>
      </c>
      <c r="AR1307" cm="1">
        <f t="array" ref="AR1307">IFERROR(STDEV(IF($E$2:$E$2201=$E1307, $AK$2:$AK$2201)), 0)</f>
        <v>1.3187783870041657E-2</v>
      </c>
      <c r="AS1307">
        <f t="shared" si="480"/>
        <v>1.3694219333723106</v>
      </c>
      <c r="AT1307">
        <f t="shared" si="473"/>
        <v>4.2133219784385566E-3</v>
      </c>
      <c r="AU1307" cm="1">
        <f t="array" ref="AU1307">IFERROR(STDEV(IF($E$2:$E$2201=$E1307, $AL$2:$AL$2201)), 0)</f>
        <v>6.3302242764644388E-3</v>
      </c>
      <c r="AV1307">
        <f t="shared" si="481"/>
        <v>1.6867629608982628</v>
      </c>
      <c r="AW1307">
        <f t="shared" si="474"/>
        <v>0</v>
      </c>
      <c r="AX1307" cm="1">
        <f t="array" ref="AX1307">IFERROR(STDEV(IF($E$2:$E$2201=$E1307, $AM$2:$AM$2201)), 0)</f>
        <v>0</v>
      </c>
      <c r="AY1307">
        <f t="shared" si="482"/>
        <v>1.6867629608982628</v>
      </c>
      <c r="AZ1307">
        <f>INDEX(Model_Assumptions[Values],9)*((INDEX(Model_Scenarios[GR Weight],1)*$AG1307)+(INDEX(Model_Scenarios[GP Weight],1)*$AH1307)+(INDEX(Model_Scenarios[LTV Weight],1)*$AI1307))-(INDEX(Model_Scenarios[LTV Weight],1)*$AP1307)-(INDEX(Model_Scenarios[GP Weight],1)*($AS1307+$AV1307+$AY1307))</f>
        <v>2.0483085992350527</v>
      </c>
      <c r="BA1307">
        <f>INDEX(Model_Assumptions[Values],9)*((INDEX(Model_Scenarios[GR Weight],2)*$AG1307)+(INDEX(Model_Scenarios[GP Weight],2)*$AH1307)+(INDEX(Model_Scenarios[LTV Weight],2)*$AI1307))-(INDEX(Model_Scenarios[LTV Weight],2)*$AP1307)-(INDEX(Model_Scenarios[GP Weight],2)*($AS1307+$AV1307+$AY1307))</f>
        <v>1.1441140678188366</v>
      </c>
      <c r="BB1307">
        <f>INDEX(Model_Assumptions[Values],9)*((INDEX(Model_Scenarios[GR Weight],3)*$AG1307)+(INDEX(Model_Scenarios[GP Weight],3)*$AH1307)+(INDEX(Model_Scenarios[LTV Weight],3)*$AI1307))-(INDEX(Model_Scenarios[LTV Weight],3)*$AP1307)-(INDEX(Model_Scenarios[GP Weight],3)*($AS1307+$AV1307+$AY1307))</f>
        <v>-0.28421889394522282</v>
      </c>
      <c r="BC1307">
        <f>INDEX(Model_Assumptions[Values],9)*((INDEX(Model_Scenarios[GR Weight],4)*$AG1307)+(INDEX(Model_Scenarios[GP Weight],4)*$AH1307)+(INDEX(Model_Scenarios[LTV Weight],4)*$AI1307))-(INDEX(Model_Scenarios[LTV Weight],4)*$AP1307)-(INDEX(Model_Scenarios[GP Weight],4)*($AS1307+$AV1307+$AY1307))</f>
        <v>-0.57238355250416406</v>
      </c>
      <c r="BD1307">
        <f>INDEX(Model_Assumptions[Values],9)*((INDEX(Model_Scenarios[GR Weight],5)*$AG1307)+(INDEX(Model_Scenarios[GP Weight],5)*$AH1307)+(INDEX(Model_Scenarios[LTV Weight],5)*$AI1307))-(INDEX(Model_Scenarios[LTV Weight],5)*$AP1307)-(INDEX(Model_Scenarios[GP Weight],5)*($AS1307+$AV1307+$AY1307))</f>
        <v>-1.6603609689392425</v>
      </c>
    </row>
    <row r="1308" spans="1:56" x14ac:dyDescent="0.25">
      <c r="A1308">
        <v>1307</v>
      </c>
      <c r="B1308">
        <v>27</v>
      </c>
      <c r="C1308" s="3">
        <v>7</v>
      </c>
      <c r="D1308" s="4">
        <v>0.12</v>
      </c>
      <c r="E1308" t="str">
        <v>SKU-1033</v>
      </c>
      <c r="F1308" t="str">
        <v>Raise</v>
      </c>
      <c r="G1308" t="str">
        <v>Full</v>
      </c>
      <c r="H1308">
        <v>224.77</v>
      </c>
      <c r="I1308">
        <v>78.790000000000006</v>
      </c>
      <c r="J1308">
        <v>15</v>
      </c>
      <c r="K1308">
        <v>3371.55</v>
      </c>
      <c r="L1308">
        <v>2189.6999999999998</v>
      </c>
      <c r="M1308">
        <v>0.64946389642745905</v>
      </c>
      <c r="N1308">
        <v>258.01494479999997</v>
      </c>
      <c r="O1308">
        <v>689.15922719999935</v>
      </c>
      <c r="P1308">
        <v>767.94922719999954</v>
      </c>
      <c r="Q1308">
        <v>411.31040074586326</v>
      </c>
      <c r="R1308">
        <v>282.04141765430626</v>
      </c>
      <c r="S1308">
        <v>1</v>
      </c>
      <c r="T1308">
        <f t="shared" si="460"/>
        <v>228.75939337599999</v>
      </c>
      <c r="U1308">
        <f t="shared" si="461"/>
        <v>1.7748780424433782E-2</v>
      </c>
      <c r="V1308">
        <f>IF($F1308="Reduce", INDEX(Model_Assumptions[Values], 2), INDEX(Model_Assumptions[Values], 1))</f>
        <v>-0.4</v>
      </c>
      <c r="W1308">
        <f t="shared" si="462"/>
        <v>14.893507317453397</v>
      </c>
      <c r="X1308">
        <f t="shared" si="475"/>
        <v>3407.0296991816558</v>
      </c>
      <c r="Y1308">
        <f t="shared" si="463"/>
        <v>2233.5702576395024</v>
      </c>
      <c r="Z1308">
        <f t="shared" si="464"/>
        <v>35.479699181655633</v>
      </c>
      <c r="AA1308">
        <f t="shared" si="465"/>
        <v>43.870257639502597</v>
      </c>
      <c r="AB1308">
        <f t="shared" si="476"/>
        <v>0.65557698489566729</v>
      </c>
      <c r="AC1308">
        <f t="shared" si="466"/>
        <v>6.1130884682082387E-3</v>
      </c>
      <c r="AD1308">
        <f t="shared" si="467"/>
        <v>6.1130884682082387E-3</v>
      </c>
      <c r="AE1308">
        <f t="shared" si="468"/>
        <v>0.11999999999999959</v>
      </c>
      <c r="AF1308">
        <f t="shared" si="477"/>
        <v>248.19644753578964</v>
      </c>
      <c r="AG1308">
        <f t="shared" si="469"/>
        <v>5.148258599947491E-2</v>
      </c>
      <c r="AH1308">
        <f t="shared" si="470"/>
        <v>5.7126507958679566E-2</v>
      </c>
      <c r="AI1308">
        <f t="shared" si="478"/>
        <v>0.88000000000000045</v>
      </c>
      <c r="AJ1308">
        <f>MAX(0, $R1308 - $AA1308) * INDEX(Model_Assumptions[Values], 7)</f>
        <v>476.34232002960732</v>
      </c>
      <c r="AK1308">
        <f>MAX(0, INDEX(Model_Assumptions[Values], 4) - $AD1308)</f>
        <v>4.3886911531791764E-2</v>
      </c>
      <c r="AL1308">
        <f>MAX(0, INDEX(Model_Assumptions[Values], 5) - $AC1308)</f>
        <v>1.3886911531791762E-2</v>
      </c>
      <c r="AM1308">
        <f>INDEX(Model_Assumptions[Values], 6) * MAX(0, INDEX(Model_Assumptions[Values], 3) - $AB1308)^2</f>
        <v>0</v>
      </c>
      <c r="AN1308">
        <f t="shared" si="471"/>
        <v>230.85247819529238</v>
      </c>
      <c r="AO1308" cm="1">
        <f t="array" ref="AO1308">IFERROR(STDEV(IF($E$2:$E$2201=$E1308, $AJ$2:$AJ$2201)), 0)</f>
        <v>185.25905367173581</v>
      </c>
      <c r="AP1308">
        <f t="shared" si="479"/>
        <v>1.3251165703852901</v>
      </c>
      <c r="AQ1308">
        <f t="shared" si="472"/>
        <v>2.6831269337949163E-2</v>
      </c>
      <c r="AR1308" cm="1">
        <f t="array" ref="AR1308">IFERROR(STDEV(IF($E$2:$E$2201=$E1308, $AK$2:$AK$2201)), 0)</f>
        <v>1.3187783870041657E-2</v>
      </c>
      <c r="AS1308">
        <f t="shared" si="480"/>
        <v>1.2932910003618923</v>
      </c>
      <c r="AT1308">
        <f t="shared" si="473"/>
        <v>4.2133219784385566E-3</v>
      </c>
      <c r="AU1308" cm="1">
        <f t="array" ref="AU1308">IFERROR(STDEV(IF($E$2:$E$2201=$E1308, $AL$2:$AL$2201)), 0)</f>
        <v>6.3302242764644388E-3</v>
      </c>
      <c r="AV1308">
        <f t="shared" si="481"/>
        <v>1.5281590558045923</v>
      </c>
      <c r="AW1308">
        <f t="shared" si="474"/>
        <v>0</v>
      </c>
      <c r="AX1308" cm="1">
        <f t="array" ref="AX1308">IFERROR(STDEV(IF($E$2:$E$2201=$E1308, $AM$2:$AM$2201)), 0)</f>
        <v>0</v>
      </c>
      <c r="AY1308">
        <f t="shared" si="482"/>
        <v>1.5281590558045923</v>
      </c>
      <c r="AZ1308">
        <f>INDEX(Model_Assumptions[Values],9)*((INDEX(Model_Scenarios[GR Weight],1)*$AG1308)+(INDEX(Model_Scenarios[GP Weight],1)*$AH1308)+(INDEX(Model_Scenarios[LTV Weight],1)*$AI1308))-(INDEX(Model_Scenarios[LTV Weight],1)*$AP1308)-(INDEX(Model_Scenarios[GP Weight],1)*($AS1308+$AV1308+$AY1308))</f>
        <v>2.0792503794737391</v>
      </c>
      <c r="BA1308">
        <f>INDEX(Model_Assumptions[Values],9)*((INDEX(Model_Scenarios[GR Weight],2)*$AG1308)+(INDEX(Model_Scenarios[GP Weight],2)*$AH1308)+(INDEX(Model_Scenarios[LTV Weight],2)*$AI1308))-(INDEX(Model_Scenarios[LTV Weight],2)*$AP1308)-(INDEX(Model_Scenarios[GP Weight],2)*($AS1308+$AV1308+$AY1308))</f>
        <v>1.224490854313633</v>
      </c>
      <c r="BB1308">
        <f>INDEX(Model_Assumptions[Values],9)*((INDEX(Model_Scenarios[GR Weight],3)*$AG1308)+(INDEX(Model_Scenarios[GP Weight],3)*$AH1308)+(INDEX(Model_Scenarios[LTV Weight],3)*$AI1308))-(INDEX(Model_Scenarios[LTV Weight],3)*$AP1308)-(INDEX(Model_Scenarios[GP Weight],3)*($AS1308+$AV1308+$AY1308))</f>
        <v>-0.1280851959169591</v>
      </c>
      <c r="BC1308">
        <f>INDEX(Model_Assumptions[Values],9)*((INDEX(Model_Scenarios[GR Weight],4)*$AG1308)+(INDEX(Model_Scenarios[GP Weight],4)*$AH1308)+(INDEX(Model_Scenarios[LTV Weight],4)*$AI1308))-(INDEX(Model_Scenarios[LTV Weight],4)*$AP1308)-(INDEX(Model_Scenarios[GP Weight],4)*($AS1308+$AV1308+$AY1308))</f>
        <v>-0.40983224587869294</v>
      </c>
      <c r="BD1308">
        <f>INDEX(Model_Assumptions[Values],9)*((INDEX(Model_Scenarios[GR Weight],5)*$AG1308)+(INDEX(Model_Scenarios[GP Weight],5)*$AH1308)+(INDEX(Model_Scenarios[LTV Weight],5)*$AI1308))-(INDEX(Model_Scenarios[LTV Weight],5)*$AP1308)-(INDEX(Model_Scenarios[GP Weight],5)*($AS1308+$AV1308+$AY1308))</f>
        <v>-1.4149836712945709</v>
      </c>
    </row>
    <row r="1309" spans="1:56" x14ac:dyDescent="0.25">
      <c r="A1309">
        <v>1308</v>
      </c>
      <c r="B1309">
        <v>27</v>
      </c>
      <c r="C1309" s="3">
        <v>8</v>
      </c>
      <c r="D1309" s="4">
        <v>0.14000000000000001</v>
      </c>
      <c r="E1309" t="str">
        <v>SKU-1033</v>
      </c>
      <c r="F1309" t="str">
        <v>Raise</v>
      </c>
      <c r="G1309" t="str">
        <v>Full</v>
      </c>
      <c r="H1309">
        <v>224.77</v>
      </c>
      <c r="I1309">
        <v>78.790000000000006</v>
      </c>
      <c r="J1309">
        <v>15</v>
      </c>
      <c r="K1309">
        <v>3371.55</v>
      </c>
      <c r="L1309">
        <v>2189.6999999999998</v>
      </c>
      <c r="M1309">
        <v>0.64946389642745905</v>
      </c>
      <c r="N1309">
        <v>258.01494479999997</v>
      </c>
      <c r="O1309">
        <v>689.15922719999935</v>
      </c>
      <c r="P1309">
        <v>767.94922719999954</v>
      </c>
      <c r="Q1309">
        <v>411.31040074586326</v>
      </c>
      <c r="R1309">
        <v>282.04141765430626</v>
      </c>
      <c r="S1309">
        <v>1</v>
      </c>
      <c r="T1309">
        <f t="shared" si="460"/>
        <v>229.424292272</v>
      </c>
      <c r="U1309">
        <f t="shared" si="461"/>
        <v>2.0706910495172808E-2</v>
      </c>
      <c r="V1309">
        <f>IF($F1309="Reduce", INDEX(Model_Assumptions[Values], 2), INDEX(Model_Assumptions[Values], 1))</f>
        <v>-0.4</v>
      </c>
      <c r="W1309">
        <f t="shared" si="462"/>
        <v>14.875758537028963</v>
      </c>
      <c r="X1309">
        <f t="shared" si="475"/>
        <v>3412.8603743670319</v>
      </c>
      <c r="Y1309">
        <f t="shared" si="463"/>
        <v>2240.7993592345201</v>
      </c>
      <c r="Z1309">
        <f t="shared" si="464"/>
        <v>41.310374367031727</v>
      </c>
      <c r="AA1309">
        <f t="shared" si="465"/>
        <v>51.099359234520307</v>
      </c>
      <c r="AB1309">
        <f t="shared" si="476"/>
        <v>0.65657516377303049</v>
      </c>
      <c r="AC1309">
        <f t="shared" si="466"/>
        <v>7.111267345571437E-3</v>
      </c>
      <c r="AD1309">
        <f t="shared" si="467"/>
        <v>7.111267345571437E-3</v>
      </c>
      <c r="AE1309">
        <f t="shared" si="468"/>
        <v>0.13999999999999996</v>
      </c>
      <c r="AF1309">
        <f t="shared" si="477"/>
        <v>242.5556191827034</v>
      </c>
      <c r="AG1309">
        <f t="shared" si="469"/>
        <v>5.9943149183204848E-2</v>
      </c>
      <c r="AH1309">
        <f t="shared" si="470"/>
        <v>6.6540022991926698E-2</v>
      </c>
      <c r="AI1309">
        <f t="shared" si="478"/>
        <v>0.8600000000000001</v>
      </c>
      <c r="AJ1309">
        <f>MAX(0, $R1309 - $AA1309) * INDEX(Model_Assumptions[Values], 7)</f>
        <v>461.8841168395719</v>
      </c>
      <c r="AK1309">
        <f>MAX(0, INDEX(Model_Assumptions[Values], 4) - $AD1309)</f>
        <v>4.2888732654428566E-2</v>
      </c>
      <c r="AL1309">
        <f>MAX(0, INDEX(Model_Assumptions[Values], 5) - $AC1309)</f>
        <v>1.2888732654428563E-2</v>
      </c>
      <c r="AM1309">
        <f>INDEX(Model_Assumptions[Values], 6) * MAX(0, INDEX(Model_Assumptions[Values], 3) - $AB1309)^2</f>
        <v>0</v>
      </c>
      <c r="AN1309">
        <f t="shared" si="471"/>
        <v>230.85247819529238</v>
      </c>
      <c r="AO1309" cm="1">
        <f t="array" ref="AO1309">IFERROR(STDEV(IF($E$2:$E$2201=$E1309, $AJ$2:$AJ$2201)), 0)</f>
        <v>185.25905367173581</v>
      </c>
      <c r="AP1309">
        <f t="shared" si="479"/>
        <v>1.2470734037843521</v>
      </c>
      <c r="AQ1309">
        <f t="shared" si="472"/>
        <v>2.6831269337949163E-2</v>
      </c>
      <c r="AR1309" cm="1">
        <f t="array" ref="AR1309">IFERROR(STDEV(IF($E$2:$E$2201=$E1309, $AK$2:$AK$2201)), 0)</f>
        <v>1.3187783870041657E-2</v>
      </c>
      <c r="AS1309">
        <f t="shared" si="480"/>
        <v>1.2176013403553512</v>
      </c>
      <c r="AT1309">
        <f t="shared" si="473"/>
        <v>4.2133219784385566E-3</v>
      </c>
      <c r="AU1309" cm="1">
        <f t="array" ref="AU1309">IFERROR(STDEV(IF($E$2:$E$2201=$E1309, $AL$2:$AL$2201)), 0)</f>
        <v>6.3302242764644388E-3</v>
      </c>
      <c r="AV1309">
        <f t="shared" si="481"/>
        <v>1.3704744566862965</v>
      </c>
      <c r="AW1309">
        <f t="shared" si="474"/>
        <v>0</v>
      </c>
      <c r="AX1309" cm="1">
        <f t="array" ref="AX1309">IFERROR(STDEV(IF($E$2:$E$2201=$E1309, $AM$2:$AM$2201)), 0)</f>
        <v>0</v>
      </c>
      <c r="AY1309">
        <f t="shared" si="482"/>
        <v>1.3704744566862965</v>
      </c>
      <c r="AZ1309">
        <f>INDEX(Model_Assumptions[Values],9)*((INDEX(Model_Scenarios[GR Weight],1)*$AG1309)+(INDEX(Model_Scenarios[GP Weight],1)*$AH1309)+(INDEX(Model_Scenarios[LTV Weight],1)*$AI1309))-(INDEX(Model_Scenarios[LTV Weight],1)*$AP1309)-(INDEX(Model_Scenarios[GP Weight],1)*($AS1309+$AV1309+$AY1309))</f>
        <v>2.1097278376872901</v>
      </c>
      <c r="BA1309">
        <f>INDEX(Model_Assumptions[Values],9)*((INDEX(Model_Scenarios[GR Weight],2)*$AG1309)+(INDEX(Model_Scenarios[GP Weight],2)*$AH1309)+(INDEX(Model_Scenarios[LTV Weight],2)*$AI1309))-(INDEX(Model_Scenarios[LTV Weight],2)*$AP1309)-(INDEX(Model_Scenarios[GP Weight],2)*($AS1309+$AV1309+$AY1309))</f>
        <v>1.3041896216739133</v>
      </c>
      <c r="BB1309">
        <f>INDEX(Model_Assumptions[Values],9)*((INDEX(Model_Scenarios[GR Weight],3)*$AG1309)+(INDEX(Model_Scenarios[GP Weight],3)*$AH1309)+(INDEX(Model_Scenarios[LTV Weight],3)*$AI1309))-(INDEX(Model_Scenarios[LTV Weight],3)*$AP1309)-(INDEX(Model_Scenarios[GP Weight],3)*($AS1309+$AV1309+$AY1309))</f>
        <v>2.7052026396356954E-2</v>
      </c>
      <c r="BC1309">
        <f>INDEX(Model_Assumptions[Values],9)*((INDEX(Model_Scenarios[GR Weight],4)*$AG1309)+(INDEX(Model_Scenarios[GP Weight],4)*$AH1309)+(INDEX(Model_Scenarios[LTV Weight],4)*$AI1309))-(INDEX(Model_Scenarios[LTV Weight],4)*$AP1309)-(INDEX(Model_Scenarios[GP Weight],4)*($AS1309+$AV1309+$AY1309))</f>
        <v>-0.24826905863360582</v>
      </c>
      <c r="BD1309">
        <f>INDEX(Model_Assumptions[Values],9)*((INDEX(Model_Scenarios[GR Weight],5)*$AG1309)+(INDEX(Model_Scenarios[GP Weight],5)*$AH1309)+(INDEX(Model_Scenarios[LTV Weight],5)*$AI1309))-(INDEX(Model_Scenarios[LTV Weight],5)*$AP1309)-(INDEX(Model_Scenarios[GP Weight],5)*($AS1309+$AV1309+$AY1309))</f>
        <v>-1.171042778085454</v>
      </c>
    </row>
    <row r="1310" spans="1:56" x14ac:dyDescent="0.25">
      <c r="A1310">
        <v>1309</v>
      </c>
      <c r="B1310">
        <v>27</v>
      </c>
      <c r="C1310" s="3">
        <v>9</v>
      </c>
      <c r="D1310" s="4">
        <v>0.16</v>
      </c>
      <c r="E1310" t="str">
        <v>SKU-1033</v>
      </c>
      <c r="F1310" t="str">
        <v>Raise</v>
      </c>
      <c r="G1310" t="str">
        <v>Full</v>
      </c>
      <c r="H1310">
        <v>224.77</v>
      </c>
      <c r="I1310">
        <v>78.790000000000006</v>
      </c>
      <c r="J1310">
        <v>15</v>
      </c>
      <c r="K1310">
        <v>3371.55</v>
      </c>
      <c r="L1310">
        <v>2189.6999999999998</v>
      </c>
      <c r="M1310">
        <v>0.64946389642745905</v>
      </c>
      <c r="N1310">
        <v>258.01494479999997</v>
      </c>
      <c r="O1310">
        <v>689.15922719999935</v>
      </c>
      <c r="P1310">
        <v>767.94922719999954</v>
      </c>
      <c r="Q1310">
        <v>411.31040074586326</v>
      </c>
      <c r="R1310">
        <v>282.04141765430626</v>
      </c>
      <c r="S1310">
        <v>1</v>
      </c>
      <c r="T1310">
        <f t="shared" si="460"/>
        <v>230.08919116800001</v>
      </c>
      <c r="U1310">
        <f t="shared" si="461"/>
        <v>2.3665040565911833E-2</v>
      </c>
      <c r="V1310">
        <f>IF($F1310="Reduce", INDEX(Model_Assumptions[Values], 2), INDEX(Model_Assumptions[Values], 1))</f>
        <v>-0.4</v>
      </c>
      <c r="W1310">
        <f t="shared" si="462"/>
        <v>14.858009756604527</v>
      </c>
      <c r="X1310">
        <f t="shared" si="475"/>
        <v>3418.6674472633886</v>
      </c>
      <c r="Y1310">
        <f t="shared" si="463"/>
        <v>2248.0048585405175</v>
      </c>
      <c r="Z1310">
        <f t="shared" si="464"/>
        <v>47.117447263388385</v>
      </c>
      <c r="AA1310">
        <f t="shared" si="465"/>
        <v>58.304858540517671</v>
      </c>
      <c r="AB1310">
        <f t="shared" si="476"/>
        <v>0.65756757368723429</v>
      </c>
      <c r="AC1310">
        <f t="shared" si="466"/>
        <v>8.1036772597752327E-3</v>
      </c>
      <c r="AD1310">
        <f t="shared" si="467"/>
        <v>8.1036772597752327E-3</v>
      </c>
      <c r="AE1310">
        <f t="shared" si="468"/>
        <v>0.16000000000000031</v>
      </c>
      <c r="AF1310">
        <f t="shared" si="477"/>
        <v>236.91479082961715</v>
      </c>
      <c r="AG1310">
        <f t="shared" si="469"/>
        <v>6.8369464419453435E-2</v>
      </c>
      <c r="AH1310">
        <f t="shared" si="470"/>
        <v>7.592280384616254E-2</v>
      </c>
      <c r="AI1310">
        <f t="shared" si="478"/>
        <v>0.83999999999999964</v>
      </c>
      <c r="AJ1310">
        <f>MAX(0, $R1310 - $AA1310) * INDEX(Model_Assumptions[Values], 7)</f>
        <v>447.47311822757717</v>
      </c>
      <c r="AK1310">
        <f>MAX(0, INDEX(Model_Assumptions[Values], 4) - $AD1310)</f>
        <v>4.189632274022477E-2</v>
      </c>
      <c r="AL1310">
        <f>MAX(0, INDEX(Model_Assumptions[Values], 5) - $AC1310)</f>
        <v>1.1896322740224768E-2</v>
      </c>
      <c r="AM1310">
        <f>INDEX(Model_Assumptions[Values], 6) * MAX(0, INDEX(Model_Assumptions[Values], 3) - $AB1310)^2</f>
        <v>0</v>
      </c>
      <c r="AN1310">
        <f t="shared" si="471"/>
        <v>230.85247819529238</v>
      </c>
      <c r="AO1310" cm="1">
        <f t="array" ref="AO1310">IFERROR(STDEV(IF($E$2:$E$2201=$E1310, $AJ$2:$AJ$2201)), 0)</f>
        <v>185.25905367173581</v>
      </c>
      <c r="AP1310">
        <f t="shared" si="479"/>
        <v>1.1692850402664756</v>
      </c>
      <c r="AQ1310">
        <f t="shared" si="472"/>
        <v>2.6831269337949163E-2</v>
      </c>
      <c r="AR1310" cm="1">
        <f t="array" ref="AR1310">IFERROR(STDEV(IF($E$2:$E$2201=$E1310, $AK$2:$AK$2201)), 0)</f>
        <v>1.3187783870041657E-2</v>
      </c>
      <c r="AS1310">
        <f t="shared" si="480"/>
        <v>1.1423491278544908</v>
      </c>
      <c r="AT1310">
        <f t="shared" si="473"/>
        <v>4.2133219784385566E-3</v>
      </c>
      <c r="AU1310" cm="1">
        <f t="array" ref="AU1310">IFERROR(STDEV(IF($E$2:$E$2201=$E1310, $AL$2:$AL$2201)), 0)</f>
        <v>6.3302242764644388E-3</v>
      </c>
      <c r="AV1310">
        <f t="shared" si="481"/>
        <v>1.2137011938662821</v>
      </c>
      <c r="AW1310">
        <f t="shared" si="474"/>
        <v>0</v>
      </c>
      <c r="AX1310" cm="1">
        <f t="array" ref="AX1310">IFERROR(STDEV(IF($E$2:$E$2201=$E1310, $AM$2:$AM$2201)), 0)</f>
        <v>0</v>
      </c>
      <c r="AY1310">
        <f t="shared" si="482"/>
        <v>1.2137011938662821</v>
      </c>
      <c r="AZ1310">
        <f>INDEX(Model_Assumptions[Values],9)*((INDEX(Model_Scenarios[GR Weight],1)*$AG1310)+(INDEX(Model_Scenarios[GP Weight],1)*$AH1310)+(INDEX(Model_Scenarios[LTV Weight],1)*$AI1310))-(INDEX(Model_Scenarios[LTV Weight],1)*$AP1310)-(INDEX(Model_Scenarios[GP Weight],1)*($AS1310+$AV1310+$AY1310))</f>
        <v>2.1397429503609207</v>
      </c>
      <c r="BA1310">
        <f>INDEX(Model_Assumptions[Values],9)*((INDEX(Model_Scenarios[GR Weight],2)*$AG1310)+(INDEX(Model_Scenarios[GP Weight],2)*$AH1310)+(INDEX(Model_Scenarios[LTV Weight],2)*$AI1310))-(INDEX(Model_Scenarios[LTV Weight],2)*$AP1310)-(INDEX(Model_Scenarios[GP Weight],2)*($AS1310+$AV1310+$AY1310))</f>
        <v>1.3832143228701319</v>
      </c>
      <c r="BB1310">
        <f>INDEX(Model_Assumptions[Values],9)*((INDEX(Model_Scenarios[GR Weight],3)*$AG1310)+(INDEX(Model_Scenarios[GP Weight],3)*$AH1310)+(INDEX(Model_Scenarios[LTV Weight],3)*$AI1310))-(INDEX(Model_Scenarios[LTV Weight],3)*$AP1310)-(INDEX(Model_Scenarios[GP Weight],3)*($AS1310+$AV1310+$AY1310))</f>
        <v>0.18119969069304109</v>
      </c>
      <c r="BC1310">
        <f>INDEX(Model_Assumptions[Values],9)*((INDEX(Model_Scenarios[GR Weight],4)*$AG1310)+(INDEX(Model_Scenarios[GP Weight],4)*$AH1310)+(INDEX(Model_Scenarios[LTV Weight],4)*$AI1310))-(INDEX(Model_Scenarios[LTV Weight],4)*$AP1310)-(INDEX(Model_Scenarios[GP Weight],4)*($AS1310+$AV1310+$AY1310))</f>
        <v>-8.768707307058432E-2</v>
      </c>
      <c r="BD1310">
        <f>INDEX(Model_Assumptions[Values],9)*((INDEX(Model_Scenarios[GR Weight],5)*$AG1310)+(INDEX(Model_Scenarios[GP Weight],5)*$AH1310)+(INDEX(Model_Scenarios[LTV Weight],5)*$AI1310))-(INDEX(Model_Scenarios[LTV Weight],5)*$AP1310)-(INDEX(Model_Scenarios[GP Weight],5)*($AS1310+$AV1310+$AY1310))</f>
        <v>-0.92852741864309918</v>
      </c>
    </row>
    <row r="1311" spans="1:56" x14ac:dyDescent="0.25">
      <c r="A1311">
        <v>1310</v>
      </c>
      <c r="B1311">
        <v>27</v>
      </c>
      <c r="C1311" s="3">
        <v>10</v>
      </c>
      <c r="D1311" s="4">
        <v>0.18</v>
      </c>
      <c r="E1311" t="str">
        <v>SKU-1033</v>
      </c>
      <c r="F1311" t="str">
        <v>Raise</v>
      </c>
      <c r="G1311" t="str">
        <v>Full</v>
      </c>
      <c r="H1311">
        <v>224.77</v>
      </c>
      <c r="I1311">
        <v>78.790000000000006</v>
      </c>
      <c r="J1311">
        <v>15</v>
      </c>
      <c r="K1311">
        <v>3371.55</v>
      </c>
      <c r="L1311">
        <v>2189.6999999999998</v>
      </c>
      <c r="M1311">
        <v>0.64946389642745905</v>
      </c>
      <c r="N1311">
        <v>258.01494479999997</v>
      </c>
      <c r="O1311">
        <v>689.15922719999935</v>
      </c>
      <c r="P1311">
        <v>767.94922719999954</v>
      </c>
      <c r="Q1311">
        <v>411.31040074586326</v>
      </c>
      <c r="R1311">
        <v>282.04141765430626</v>
      </c>
      <c r="S1311">
        <v>1</v>
      </c>
      <c r="T1311">
        <f t="shared" si="460"/>
        <v>230.754090064</v>
      </c>
      <c r="U1311">
        <f t="shared" si="461"/>
        <v>2.6623170636650734E-2</v>
      </c>
      <c r="V1311">
        <f>IF($F1311="Reduce", INDEX(Model_Assumptions[Values], 2), INDEX(Model_Assumptions[Values], 1))</f>
        <v>-0.4</v>
      </c>
      <c r="W1311">
        <f t="shared" si="462"/>
        <v>14.840260976180096</v>
      </c>
      <c r="X1311">
        <f t="shared" si="475"/>
        <v>3424.4509178707262</v>
      </c>
      <c r="Y1311">
        <f t="shared" si="463"/>
        <v>2255.1867555574963</v>
      </c>
      <c r="Z1311">
        <f t="shared" si="464"/>
        <v>52.900917870726062</v>
      </c>
      <c r="AA1311">
        <f t="shared" si="465"/>
        <v>65.486755557496508</v>
      </c>
      <c r="AB1311">
        <f t="shared" si="476"/>
        <v>0.65855426450665522</v>
      </c>
      <c r="AC1311">
        <f t="shared" si="466"/>
        <v>9.090368079196165E-3</v>
      </c>
      <c r="AD1311">
        <f t="shared" si="467"/>
        <v>9.090368079196165E-3</v>
      </c>
      <c r="AE1311">
        <f t="shared" si="468"/>
        <v>0.1799999999999998</v>
      </c>
      <c r="AF1311">
        <f t="shared" si="477"/>
        <v>231.27396247653118</v>
      </c>
      <c r="AG1311">
        <f t="shared" si="469"/>
        <v>7.6761531708221337E-2</v>
      </c>
      <c r="AH1311">
        <f t="shared" si="470"/>
        <v>8.5274850521389459E-2</v>
      </c>
      <c r="AI1311">
        <f t="shared" si="478"/>
        <v>0.82000000000000017</v>
      </c>
      <c r="AJ1311">
        <f>MAX(0, $R1311 - $AA1311) * INDEX(Model_Assumptions[Values], 7)</f>
        <v>433.1093241936195</v>
      </c>
      <c r="AK1311">
        <f>MAX(0, INDEX(Model_Assumptions[Values], 4) - $AD1311)</f>
        <v>4.0909631920803838E-2</v>
      </c>
      <c r="AL1311">
        <f>MAX(0, INDEX(Model_Assumptions[Values], 5) - $AC1311)</f>
        <v>1.0909631920803835E-2</v>
      </c>
      <c r="AM1311">
        <f>INDEX(Model_Assumptions[Values], 6) * MAX(0, INDEX(Model_Assumptions[Values], 3) - $AB1311)^2</f>
        <v>0</v>
      </c>
      <c r="AN1311">
        <f t="shared" si="471"/>
        <v>230.85247819529238</v>
      </c>
      <c r="AO1311" cm="1">
        <f t="array" ref="AO1311">IFERROR(STDEV(IF($E$2:$E$2201=$E1311, $AJ$2:$AJ$2201)), 0)</f>
        <v>185.25905367173581</v>
      </c>
      <c r="AP1311">
        <f t="shared" si="479"/>
        <v>1.0917514798316417</v>
      </c>
      <c r="AQ1311">
        <f t="shared" si="472"/>
        <v>2.6831269337949163E-2</v>
      </c>
      <c r="AR1311" cm="1">
        <f t="array" ref="AR1311">IFERROR(STDEV(IF($E$2:$E$2201=$E1311, $AK$2:$AK$2201)), 0)</f>
        <v>1.3187783870041657E-2</v>
      </c>
      <c r="AS1311">
        <f t="shared" si="480"/>
        <v>1.0675305814524396</v>
      </c>
      <c r="AT1311">
        <f t="shared" si="473"/>
        <v>4.2133219784385566E-3</v>
      </c>
      <c r="AU1311" cm="1">
        <f t="array" ref="AU1311">IFERROR(STDEV(IF($E$2:$E$2201=$E1311, $AL$2:$AL$2201)), 0)</f>
        <v>6.3302242764644388E-3</v>
      </c>
      <c r="AV1311">
        <f t="shared" si="481"/>
        <v>1.0578313895231064</v>
      </c>
      <c r="AW1311">
        <f t="shared" si="474"/>
        <v>0</v>
      </c>
      <c r="AX1311" cm="1">
        <f t="array" ref="AX1311">IFERROR(STDEV(IF($E$2:$E$2201=$E1311, $AM$2:$AM$2201)), 0)</f>
        <v>0</v>
      </c>
      <c r="AY1311">
        <f t="shared" si="482"/>
        <v>1.0578313895231064</v>
      </c>
      <c r="AZ1311">
        <f>INDEX(Model_Assumptions[Values],9)*((INDEX(Model_Scenarios[GR Weight],1)*$AG1311)+(INDEX(Model_Scenarios[GP Weight],1)*$AH1311)+(INDEX(Model_Scenarios[LTV Weight],1)*$AI1311))-(INDEX(Model_Scenarios[LTV Weight],1)*$AP1311)-(INDEX(Model_Scenarios[GP Weight],1)*($AS1311+$AV1311+$AY1311))</f>
        <v>2.1692976711996277</v>
      </c>
      <c r="BA1311">
        <f>INDEX(Model_Assumptions[Values],9)*((INDEX(Model_Scenarios[GR Weight],2)*$AG1311)+(INDEX(Model_Scenarios[GP Weight],2)*$AH1311)+(INDEX(Model_Scenarios[LTV Weight],2)*$AI1311))-(INDEX(Model_Scenarios[LTV Weight],2)*$AP1311)-(INDEX(Model_Scenarios[GP Weight],2)*($AS1311+$AV1311+$AY1311))</f>
        <v>1.4615688653122585</v>
      </c>
      <c r="BB1311">
        <f>INDEX(Model_Assumptions[Values],9)*((INDEX(Model_Scenarios[GR Weight],3)*$AG1311)+(INDEX(Model_Scenarios[GP Weight],3)*$AH1311)+(INDEX(Model_Scenarios[LTV Weight],3)*$AI1311))-(INDEX(Model_Scenarios[LTV Weight],3)*$AP1311)-(INDEX(Model_Scenarios[GP Weight],3)*($AS1311+$AV1311+$AY1311))</f>
        <v>0.3343646349405236</v>
      </c>
      <c r="BC1311">
        <f>INDEX(Model_Assumptions[Values],9)*((INDEX(Model_Scenarios[GR Weight],4)*$AG1311)+(INDEX(Model_Scenarios[GP Weight],4)*$AH1311)+(INDEX(Model_Scenarios[LTV Weight],4)*$AI1311))-(INDEX(Model_Scenarios[LTV Weight],4)*$AP1311)-(INDEX(Model_Scenarios[GP Weight],4)*($AS1311+$AV1311+$AY1311))</f>
        <v>7.1920548777798521E-2</v>
      </c>
      <c r="BD1311">
        <f>INDEX(Model_Assumptions[Values],9)*((INDEX(Model_Scenarios[GR Weight],5)*$AG1311)+(INDEX(Model_Scenarios[GP Weight],5)*$AH1311)+(INDEX(Model_Scenarios[LTV Weight],5)*$AI1311))-(INDEX(Model_Scenarios[LTV Weight],5)*$AP1311)-(INDEX(Model_Scenarios[GP Weight],5)*($AS1311+$AV1311+$AY1311))</f>
        <v>-0.68742684759012684</v>
      </c>
    </row>
    <row r="1312" spans="1:56" x14ac:dyDescent="0.25">
      <c r="A1312">
        <v>1311</v>
      </c>
      <c r="B1312">
        <v>27</v>
      </c>
      <c r="C1312" s="3">
        <v>11</v>
      </c>
      <c r="D1312" s="4">
        <v>0.2</v>
      </c>
      <c r="E1312" t="str">
        <v>SKU-1033</v>
      </c>
      <c r="F1312" t="str">
        <v>Raise</v>
      </c>
      <c r="G1312" t="str">
        <v>Full</v>
      </c>
      <c r="H1312">
        <v>224.77</v>
      </c>
      <c r="I1312">
        <v>78.790000000000006</v>
      </c>
      <c r="J1312">
        <v>15</v>
      </c>
      <c r="K1312">
        <v>3371.55</v>
      </c>
      <c r="L1312">
        <v>2189.6999999999998</v>
      </c>
      <c r="M1312">
        <v>0.64946389642745905</v>
      </c>
      <c r="N1312">
        <v>258.01494479999997</v>
      </c>
      <c r="O1312">
        <v>689.15922719999935</v>
      </c>
      <c r="P1312">
        <v>767.94922719999954</v>
      </c>
      <c r="Q1312">
        <v>411.31040074586326</v>
      </c>
      <c r="R1312">
        <v>282.04141765430626</v>
      </c>
      <c r="S1312">
        <v>1</v>
      </c>
      <c r="T1312">
        <f t="shared" si="460"/>
        <v>231.41898896000001</v>
      </c>
      <c r="U1312">
        <f t="shared" si="461"/>
        <v>2.9581300707389763E-2</v>
      </c>
      <c r="V1312">
        <f>IF($F1312="Reduce", INDEX(Model_Assumptions[Values], 2), INDEX(Model_Assumptions[Values], 1))</f>
        <v>-0.4</v>
      </c>
      <c r="W1312">
        <f t="shared" si="462"/>
        <v>14.822512195755662</v>
      </c>
      <c r="X1312">
        <f t="shared" si="475"/>
        <v>3430.2107861890449</v>
      </c>
      <c r="Y1312">
        <f t="shared" si="463"/>
        <v>2262.3450502854562</v>
      </c>
      <c r="Z1312">
        <f t="shared" si="464"/>
        <v>58.660786189044757</v>
      </c>
      <c r="AA1312">
        <f t="shared" si="465"/>
        <v>72.645050285456364</v>
      </c>
      <c r="AB1312">
        <f t="shared" si="476"/>
        <v>0.65953528552655372</v>
      </c>
      <c r="AC1312">
        <f t="shared" si="466"/>
        <v>1.0071389099094663E-2</v>
      </c>
      <c r="AD1312">
        <f t="shared" si="467"/>
        <v>1.0071389099094663E-2</v>
      </c>
      <c r="AE1312">
        <f t="shared" si="468"/>
        <v>0.20000000000000018</v>
      </c>
      <c r="AF1312">
        <f t="shared" si="477"/>
        <v>225.63313412344496</v>
      </c>
      <c r="AG1312">
        <f t="shared" si="469"/>
        <v>8.5119351049508532E-2</v>
      </c>
      <c r="AH1312">
        <f t="shared" si="470"/>
        <v>9.4596163017606857E-2</v>
      </c>
      <c r="AI1312">
        <f t="shared" si="478"/>
        <v>0.79999999999999982</v>
      </c>
      <c r="AJ1312">
        <f>MAX(0, $R1312 - $AA1312) * INDEX(Model_Assumptions[Values], 7)</f>
        <v>418.79273473769979</v>
      </c>
      <c r="AK1312">
        <f>MAX(0, INDEX(Model_Assumptions[Values], 4) - $AD1312)</f>
        <v>3.992861090090534E-2</v>
      </c>
      <c r="AL1312">
        <f>MAX(0, INDEX(Model_Assumptions[Values], 5) - $AC1312)</f>
        <v>9.9286109009053373E-3</v>
      </c>
      <c r="AM1312">
        <f>INDEX(Model_Assumptions[Values], 6) * MAX(0, INDEX(Model_Assumptions[Values], 3) - $AB1312)^2</f>
        <v>0</v>
      </c>
      <c r="AN1312">
        <f t="shared" si="471"/>
        <v>230.85247819529238</v>
      </c>
      <c r="AO1312" cm="1">
        <f t="array" ref="AO1312">IFERROR(STDEV(IF($E$2:$E$2201=$E1312, $AJ$2:$AJ$2201)), 0)</f>
        <v>185.25905367173581</v>
      </c>
      <c r="AP1312">
        <f t="shared" si="479"/>
        <v>1.0144727224798551</v>
      </c>
      <c r="AQ1312">
        <f t="shared" si="472"/>
        <v>2.6831269337949163E-2</v>
      </c>
      <c r="AR1312" cm="1">
        <f t="array" ref="AR1312">IFERROR(STDEV(IF($E$2:$E$2201=$E1312, $AK$2:$AK$2201)), 0)</f>
        <v>1.3187783870041657E-2</v>
      </c>
      <c r="AS1312">
        <f t="shared" si="480"/>
        <v>0.99314196320043313</v>
      </c>
      <c r="AT1312">
        <f t="shared" si="473"/>
        <v>4.2133219784385566E-3</v>
      </c>
      <c r="AU1312" cm="1">
        <f t="array" ref="AU1312">IFERROR(STDEV(IF($E$2:$E$2201=$E1312, $AL$2:$AL$2201)), 0)</f>
        <v>6.3302242764644388E-3</v>
      </c>
      <c r="AV1312">
        <f t="shared" si="481"/>
        <v>0.90285725637178971</v>
      </c>
      <c r="AW1312">
        <f t="shared" si="474"/>
        <v>0</v>
      </c>
      <c r="AX1312" cm="1">
        <f t="array" ref="AX1312">IFERROR(STDEV(IF($E$2:$E$2201=$E1312, $AM$2:$AM$2201)), 0)</f>
        <v>0</v>
      </c>
      <c r="AY1312">
        <f t="shared" si="482"/>
        <v>0.90285725637178971</v>
      </c>
      <c r="AZ1312">
        <f>INDEX(Model_Assumptions[Values],9)*((INDEX(Model_Scenarios[GR Weight],1)*$AG1312)+(INDEX(Model_Scenarios[GP Weight],1)*$AH1312)+(INDEX(Model_Scenarios[LTV Weight],1)*$AI1312))-(INDEX(Model_Scenarios[LTV Weight],1)*$AP1312)-(INDEX(Model_Scenarios[GP Weight],1)*($AS1312+$AV1312+$AY1312))</f>
        <v>2.1983939314552718</v>
      </c>
      <c r="BA1312">
        <f>INDEX(Model_Assumptions[Values],9)*((INDEX(Model_Scenarios[GR Weight],2)*$AG1312)+(INDEX(Model_Scenarios[GP Weight],2)*$AH1312)+(INDEX(Model_Scenarios[LTV Weight],2)*$AI1312))-(INDEX(Model_Scenarios[LTV Weight],2)*$AP1312)-(INDEX(Model_Scenarios[GP Weight],2)*($AS1312+$AV1312+$AY1312))</f>
        <v>1.5392571115040294</v>
      </c>
      <c r="BB1312">
        <f>INDEX(Model_Assumptions[Values],9)*((INDEX(Model_Scenarios[GR Weight],3)*$AG1312)+(INDEX(Model_Scenarios[GP Weight],3)*$AH1312)+(INDEX(Model_Scenarios[LTV Weight],3)*$AI1312))-(INDEX(Model_Scenarios[LTV Weight],3)*$AP1312)-(INDEX(Model_Scenarios[GP Weight],3)*($AS1312+$AV1312+$AY1312))</f>
        <v>0.48655361852035106</v>
      </c>
      <c r="BC1312">
        <f>INDEX(Model_Assumptions[Values],9)*((INDEX(Model_Scenarios[GR Weight],4)*$AG1312)+(INDEX(Model_Scenarios[GP Weight],4)*$AH1312)+(INDEX(Model_Scenarios[LTV Weight],4)*$AI1312))-(INDEX(Model_Scenarios[LTV Weight],4)*$AP1312)-(INDEX(Model_Scenarios[GP Weight],4)*($AS1312+$AV1312+$AY1312))</f>
        <v>0.23056056629309085</v>
      </c>
      <c r="BD1312">
        <f>INDEX(Model_Assumptions[Values],9)*((INDEX(Model_Scenarios[GR Weight],5)*$AG1312)+(INDEX(Model_Scenarios[GP Weight],5)*$AH1312)+(INDEX(Model_Scenarios[LTV Weight],5)*$AI1312))-(INDEX(Model_Scenarios[LTV Weight],5)*$AP1312)-(INDEX(Model_Scenarios[GP Weight],5)*($AS1312+$AV1312+$AY1312))</f>
        <v>-0.44773044304124365</v>
      </c>
    </row>
    <row r="1313" spans="1:56" x14ac:dyDescent="0.25">
      <c r="A1313">
        <v>1312</v>
      </c>
      <c r="B1313">
        <v>27</v>
      </c>
      <c r="C1313" s="3">
        <v>12</v>
      </c>
      <c r="D1313" s="4">
        <v>0.22</v>
      </c>
      <c r="E1313" t="str">
        <v>SKU-1033</v>
      </c>
      <c r="F1313" t="str">
        <v>Raise</v>
      </c>
      <c r="G1313" t="str">
        <v>Full</v>
      </c>
      <c r="H1313">
        <v>224.77</v>
      </c>
      <c r="I1313">
        <v>78.790000000000006</v>
      </c>
      <c r="J1313">
        <v>15</v>
      </c>
      <c r="K1313">
        <v>3371.55</v>
      </c>
      <c r="L1313">
        <v>2189.6999999999998</v>
      </c>
      <c r="M1313">
        <v>0.64946389642745905</v>
      </c>
      <c r="N1313">
        <v>258.01494479999997</v>
      </c>
      <c r="O1313">
        <v>689.15922719999935</v>
      </c>
      <c r="P1313">
        <v>767.94922719999954</v>
      </c>
      <c r="Q1313">
        <v>411.31040074586326</v>
      </c>
      <c r="R1313">
        <v>282.04141765430626</v>
      </c>
      <c r="S1313">
        <v>1</v>
      </c>
      <c r="T1313">
        <f t="shared" si="460"/>
        <v>232.08388785599999</v>
      </c>
      <c r="U1313">
        <f t="shared" si="461"/>
        <v>3.253943077812866E-2</v>
      </c>
      <c r="V1313">
        <f>IF($F1313="Reduce", INDEX(Model_Assumptions[Values], 2), INDEX(Model_Assumptions[Values], 1))</f>
        <v>-0.4</v>
      </c>
      <c r="W1313">
        <f t="shared" si="462"/>
        <v>14.804763415331227</v>
      </c>
      <c r="X1313">
        <f t="shared" si="475"/>
        <v>3435.9470522183437</v>
      </c>
      <c r="Y1313">
        <f t="shared" si="463"/>
        <v>2269.4797427243966</v>
      </c>
      <c r="Z1313">
        <f t="shared" si="464"/>
        <v>64.397052218343561</v>
      </c>
      <c r="AA1313">
        <f t="shared" si="465"/>
        <v>79.779742724396783</v>
      </c>
      <c r="AB1313">
        <f t="shared" si="476"/>
        <v>0.66051068547728542</v>
      </c>
      <c r="AC1313">
        <f t="shared" si="466"/>
        <v>1.1046789049826367E-2</v>
      </c>
      <c r="AD1313">
        <f t="shared" si="467"/>
        <v>1.1046789049826367E-2</v>
      </c>
      <c r="AE1313">
        <f t="shared" si="468"/>
        <v>0.21999999999999967</v>
      </c>
      <c r="AF1313">
        <f t="shared" si="477"/>
        <v>219.992305770359</v>
      </c>
      <c r="AG1313">
        <f t="shared" si="469"/>
        <v>9.3442922443313717E-2</v>
      </c>
      <c r="AH1313">
        <f t="shared" si="470"/>
        <v>0.10388674133481417</v>
      </c>
      <c r="AI1313">
        <f t="shared" si="478"/>
        <v>0.78000000000000036</v>
      </c>
      <c r="AJ1313">
        <f>MAX(0, $R1313 - $AA1313) * INDEX(Model_Assumptions[Values], 7)</f>
        <v>404.52334985981895</v>
      </c>
      <c r="AK1313">
        <f>MAX(0, INDEX(Model_Assumptions[Values], 4) - $AD1313)</f>
        <v>3.8953210950173636E-2</v>
      </c>
      <c r="AL1313">
        <f>MAX(0, INDEX(Model_Assumptions[Values], 5) - $AC1313)</f>
        <v>8.9532109501736339E-3</v>
      </c>
      <c r="AM1313">
        <f>INDEX(Model_Assumptions[Values], 6) * MAX(0, INDEX(Model_Assumptions[Values], 3) - $AB1313)^2</f>
        <v>0</v>
      </c>
      <c r="AN1313">
        <f t="shared" si="471"/>
        <v>230.85247819529238</v>
      </c>
      <c r="AO1313" cm="1">
        <f t="array" ref="AO1313">IFERROR(STDEV(IF($E$2:$E$2201=$E1313, $AJ$2:$AJ$2201)), 0)</f>
        <v>185.25905367173581</v>
      </c>
      <c r="AP1313">
        <f t="shared" si="479"/>
        <v>0.93744876821112033</v>
      </c>
      <c r="AQ1313">
        <f t="shared" si="472"/>
        <v>2.6831269337949163E-2</v>
      </c>
      <c r="AR1313" cm="1">
        <f t="array" ref="AR1313">IFERROR(STDEV(IF($E$2:$E$2201=$E1313, $AK$2:$AK$2201)), 0)</f>
        <v>1.3187783870041657E-2</v>
      </c>
      <c r="AS1313">
        <f t="shared" si="480"/>
        <v>0.91917957798516625</v>
      </c>
      <c r="AT1313">
        <f t="shared" si="473"/>
        <v>4.2133219784385566E-3</v>
      </c>
      <c r="AU1313" cm="1">
        <f t="array" ref="AU1313">IFERROR(STDEV(IF($E$2:$E$2201=$E1313, $AL$2:$AL$2201)), 0)</f>
        <v>6.3302242764644388E-3</v>
      </c>
      <c r="AV1313">
        <f t="shared" si="481"/>
        <v>0.74877109636665251</v>
      </c>
      <c r="AW1313">
        <f t="shared" si="474"/>
        <v>0</v>
      </c>
      <c r="AX1313" cm="1">
        <f t="array" ref="AX1313">IFERROR(STDEV(IF($E$2:$E$2201=$E1313, $AM$2:$AM$2201)), 0)</f>
        <v>0</v>
      </c>
      <c r="AY1313">
        <f t="shared" si="482"/>
        <v>0.74877109636665251</v>
      </c>
      <c r="AZ1313">
        <f>INDEX(Model_Assumptions[Values],9)*((INDEX(Model_Scenarios[GR Weight],1)*$AG1313)+(INDEX(Model_Scenarios[GP Weight],1)*$AH1313)+(INDEX(Model_Scenarios[LTV Weight],1)*$AI1313))-(INDEX(Model_Scenarios[LTV Weight],1)*$AP1313)-(INDEX(Model_Scenarios[GP Weight],1)*($AS1313+$AV1313+$AY1313))</f>
        <v>2.227033640248322</v>
      </c>
      <c r="BA1313">
        <f>INDEX(Model_Assumptions[Values],9)*((INDEX(Model_Scenarios[GR Weight],2)*$AG1313)+(INDEX(Model_Scenarios[GP Weight],2)*$AH1313)+(INDEX(Model_Scenarios[LTV Weight],2)*$AI1313))-(INDEX(Model_Scenarios[LTV Weight],2)*$AP1313)-(INDEX(Model_Scenarios[GP Weight],2)*($AS1313+$AV1313+$AY1313))</f>
        <v>1.616282879686378</v>
      </c>
      <c r="BB1313">
        <f>INDEX(Model_Assumptions[Values],9)*((INDEX(Model_Scenarios[GR Weight],3)*$AG1313)+(INDEX(Model_Scenarios[GP Weight],3)*$AH1313)+(INDEX(Model_Scenarios[LTV Weight],3)*$AI1313))-(INDEX(Model_Scenarios[LTV Weight],3)*$AP1313)-(INDEX(Model_Scenarios[GP Weight],3)*($AS1313+$AV1313+$AY1313))</f>
        <v>0.63777332335415471</v>
      </c>
      <c r="BC1313">
        <f>INDEX(Model_Assumptions[Values],9)*((INDEX(Model_Scenarios[GR Weight],4)*$AG1313)+(INDEX(Model_Scenarios[GP Weight],4)*$AH1313)+(INDEX(Model_Scenarios[LTV Weight],4)*$AI1313))-(INDEX(Model_Scenarios[LTV Weight],4)*$AP1313)-(INDEX(Model_Scenarios[GP Weight],4)*($AS1313+$AV1313+$AY1313))</f>
        <v>0.38823966139692323</v>
      </c>
      <c r="BD1313">
        <f>INDEX(Model_Assumptions[Values],9)*((INDEX(Model_Scenarios[GR Weight],5)*$AG1313)+(INDEX(Model_Scenarios[GP Weight],5)*$AH1313)+(INDEX(Model_Scenarios[LTV Weight],5)*$AI1313))-(INDEX(Model_Scenarios[LTV Weight],5)*$AP1313)-(INDEX(Model_Scenarios[GP Weight],5)*($AS1313+$AV1313+$AY1313))</f>
        <v>-0.20942770483388617</v>
      </c>
    </row>
    <row r="1314" spans="1:56" x14ac:dyDescent="0.25">
      <c r="A1314">
        <v>1313</v>
      </c>
      <c r="B1314">
        <v>27</v>
      </c>
      <c r="C1314" s="3">
        <v>13</v>
      </c>
      <c r="D1314" s="4">
        <v>0.24</v>
      </c>
      <c r="E1314" t="str">
        <v>SKU-1033</v>
      </c>
      <c r="F1314" t="str">
        <v>Raise</v>
      </c>
      <c r="G1314" t="str">
        <v>Full</v>
      </c>
      <c r="H1314">
        <v>224.77</v>
      </c>
      <c r="I1314">
        <v>78.790000000000006</v>
      </c>
      <c r="J1314">
        <v>15</v>
      </c>
      <c r="K1314">
        <v>3371.55</v>
      </c>
      <c r="L1314">
        <v>2189.6999999999998</v>
      </c>
      <c r="M1314">
        <v>0.64946389642745905</v>
      </c>
      <c r="N1314">
        <v>258.01494479999997</v>
      </c>
      <c r="O1314">
        <v>689.15922719999935</v>
      </c>
      <c r="P1314">
        <v>767.94922719999954</v>
      </c>
      <c r="Q1314">
        <v>411.31040074586326</v>
      </c>
      <c r="R1314">
        <v>282.04141765430626</v>
      </c>
      <c r="S1314">
        <v>1</v>
      </c>
      <c r="T1314">
        <f t="shared" si="460"/>
        <v>232.748786752</v>
      </c>
      <c r="U1314">
        <f t="shared" si="461"/>
        <v>3.5497560848867689E-2</v>
      </c>
      <c r="V1314">
        <f>IF($F1314="Reduce", INDEX(Model_Assumptions[Values], 2), INDEX(Model_Assumptions[Values], 1))</f>
        <v>-0.4</v>
      </c>
      <c r="W1314">
        <f t="shared" si="462"/>
        <v>14.787014634906793</v>
      </c>
      <c r="X1314">
        <f t="shared" si="475"/>
        <v>3441.6597159586245</v>
      </c>
      <c r="Y1314">
        <f t="shared" si="463"/>
        <v>2276.590832874318</v>
      </c>
      <c r="Z1314">
        <f t="shared" si="464"/>
        <v>70.109715958624292</v>
      </c>
      <c r="AA1314">
        <f t="shared" si="465"/>
        <v>86.890832874318221</v>
      </c>
      <c r="AB1314">
        <f t="shared" si="476"/>
        <v>0.66148051253236884</v>
      </c>
      <c r="AC1314">
        <f t="shared" si="466"/>
        <v>1.2016616104909783E-2</v>
      </c>
      <c r="AD1314">
        <f t="shared" si="467"/>
        <v>1.2016616104909783E-2</v>
      </c>
      <c r="AE1314">
        <f t="shared" si="468"/>
        <v>0.24000000000000005</v>
      </c>
      <c r="AF1314">
        <f t="shared" si="477"/>
        <v>214.35147741727275</v>
      </c>
      <c r="AG1314">
        <f t="shared" si="469"/>
        <v>0.10173224588963954</v>
      </c>
      <c r="AH1314">
        <f t="shared" si="470"/>
        <v>0.11314658547301194</v>
      </c>
      <c r="AI1314">
        <f t="shared" si="478"/>
        <v>0.76</v>
      </c>
      <c r="AJ1314">
        <f>MAX(0, $R1314 - $AA1314) * INDEX(Model_Assumptions[Values], 7)</f>
        <v>390.30116955997607</v>
      </c>
      <c r="AK1314">
        <f>MAX(0, INDEX(Model_Assumptions[Values], 4) - $AD1314)</f>
        <v>3.798338389509022E-2</v>
      </c>
      <c r="AL1314">
        <f>MAX(0, INDEX(Model_Assumptions[Values], 5) - $AC1314)</f>
        <v>7.9833838950902174E-3</v>
      </c>
      <c r="AM1314">
        <f>INDEX(Model_Assumptions[Values], 6) * MAX(0, INDEX(Model_Assumptions[Values], 3) - $AB1314)^2</f>
        <v>0</v>
      </c>
      <c r="AN1314">
        <f t="shared" si="471"/>
        <v>230.85247819529238</v>
      </c>
      <c r="AO1314" cm="1">
        <f t="array" ref="AO1314">IFERROR(STDEV(IF($E$2:$E$2201=$E1314, $AJ$2:$AJ$2201)), 0)</f>
        <v>185.25905367173581</v>
      </c>
      <c r="AP1314">
        <f t="shared" si="479"/>
        <v>0.86067961702543294</v>
      </c>
      <c r="AQ1314">
        <f t="shared" si="472"/>
        <v>2.6831269337949163E-2</v>
      </c>
      <c r="AR1314" cm="1">
        <f t="array" ref="AR1314">IFERROR(STDEV(IF($E$2:$E$2201=$E1314, $AK$2:$AK$2201)), 0)</f>
        <v>1.3187783870041657E-2</v>
      </c>
      <c r="AS1314">
        <f t="shared" si="480"/>
        <v>0.84563977291704207</v>
      </c>
      <c r="AT1314">
        <f t="shared" si="473"/>
        <v>4.2133219784385566E-3</v>
      </c>
      <c r="AU1314" cm="1">
        <f t="array" ref="AU1314">IFERROR(STDEV(IF($E$2:$E$2201=$E1314, $AL$2:$AL$2201)), 0)</f>
        <v>6.3302242764644388E-3</v>
      </c>
      <c r="AV1314">
        <f t="shared" si="481"/>
        <v>0.59556529942685033</v>
      </c>
      <c r="AW1314">
        <f t="shared" si="474"/>
        <v>0</v>
      </c>
      <c r="AX1314" cm="1">
        <f t="array" ref="AX1314">IFERROR(STDEV(IF($E$2:$E$2201=$E1314, $AM$2:$AM$2201)), 0)</f>
        <v>0</v>
      </c>
      <c r="AY1314">
        <f t="shared" si="482"/>
        <v>0.59556529942685033</v>
      </c>
      <c r="AZ1314">
        <f>INDEX(Model_Assumptions[Values],9)*((INDEX(Model_Scenarios[GR Weight],1)*$AG1314)+(INDEX(Model_Scenarios[GP Weight],1)*$AH1314)+(INDEX(Model_Scenarios[LTV Weight],1)*$AI1314))-(INDEX(Model_Scenarios[LTV Weight],1)*$AP1314)-(INDEX(Model_Scenarios[GP Weight],1)*($AS1314+$AV1314+$AY1314))</f>
        <v>2.2552186848839058</v>
      </c>
      <c r="BA1314">
        <f>INDEX(Model_Assumptions[Values],9)*((INDEX(Model_Scenarios[GR Weight],2)*$AG1314)+(INDEX(Model_Scenarios[GP Weight],2)*$AH1314)+(INDEX(Model_Scenarios[LTV Weight],2)*$AI1314))-(INDEX(Model_Scenarios[LTV Weight],2)*$AP1314)-(INDEX(Model_Scenarios[GP Weight],2)*($AS1314+$AV1314+$AY1314))</f>
        <v>1.6926499444695622</v>
      </c>
      <c r="BB1314">
        <f>INDEX(Model_Assumptions[Values],9)*((INDEX(Model_Scenarios[GR Weight],3)*$AG1314)+(INDEX(Model_Scenarios[GP Weight],3)*$AH1314)+(INDEX(Model_Scenarios[LTV Weight],3)*$AI1314))-(INDEX(Model_Scenarios[LTV Weight],3)*$AP1314)-(INDEX(Model_Scenarios[GP Weight],3)*($AS1314+$AV1314+$AY1314))</f>
        <v>0.78803035500988727</v>
      </c>
      <c r="BC1314">
        <f>INDEX(Model_Assumptions[Values],9)*((INDEX(Model_Scenarios[GR Weight],4)*$AG1314)+(INDEX(Model_Scenarios[GP Weight],4)*$AH1314)+(INDEX(Model_Scenarios[LTV Weight],4)*$AI1314))-(INDEX(Model_Scenarios[LTV Weight],4)*$AP1314)-(INDEX(Model_Scenarios[GP Weight],4)*($AS1314+$AV1314+$AY1314))</f>
        <v>0.54496443965725039</v>
      </c>
      <c r="BD1314">
        <f>INDEX(Model_Assumptions[Values],9)*((INDEX(Model_Scenarios[GR Weight],5)*$AG1314)+(INDEX(Model_Scenarios[GP Weight],5)*$AH1314)+(INDEX(Model_Scenarios[LTV Weight],5)*$AI1314))-(INDEX(Model_Scenarios[LTV Weight],5)*$AP1314)-(INDEX(Model_Scenarios[GP Weight],5)*($AS1314+$AV1314+$AY1314))</f>
        <v>2.7491747210155459E-2</v>
      </c>
    </row>
    <row r="1315" spans="1:56" x14ac:dyDescent="0.25">
      <c r="A1315">
        <v>1314</v>
      </c>
      <c r="B1315">
        <v>27</v>
      </c>
      <c r="C1315" s="3">
        <v>14</v>
      </c>
      <c r="D1315" s="4">
        <v>0.26</v>
      </c>
      <c r="E1315" t="str">
        <v>SKU-1033</v>
      </c>
      <c r="F1315" t="str">
        <v>Raise</v>
      </c>
      <c r="G1315" t="str">
        <v>Full</v>
      </c>
      <c r="H1315">
        <v>224.77</v>
      </c>
      <c r="I1315">
        <v>78.790000000000006</v>
      </c>
      <c r="J1315">
        <v>15</v>
      </c>
      <c r="K1315">
        <v>3371.55</v>
      </c>
      <c r="L1315">
        <v>2189.6999999999998</v>
      </c>
      <c r="M1315">
        <v>0.64946389642745905</v>
      </c>
      <c r="N1315">
        <v>258.01494479999997</v>
      </c>
      <c r="O1315">
        <v>689.15922719999935</v>
      </c>
      <c r="P1315">
        <v>767.94922719999954</v>
      </c>
      <c r="Q1315">
        <v>411.31040074586326</v>
      </c>
      <c r="R1315">
        <v>282.04141765430626</v>
      </c>
      <c r="S1315">
        <v>1</v>
      </c>
      <c r="T1315">
        <f t="shared" si="460"/>
        <v>233.41368564800001</v>
      </c>
      <c r="U1315">
        <f t="shared" si="461"/>
        <v>3.8455690919606718E-2</v>
      </c>
      <c r="V1315">
        <f>IF($F1315="Reduce", INDEX(Model_Assumptions[Values], 2), INDEX(Model_Assumptions[Values], 1))</f>
        <v>-0.4</v>
      </c>
      <c r="W1315">
        <f t="shared" si="462"/>
        <v>14.769265854482359</v>
      </c>
      <c r="X1315">
        <f t="shared" si="475"/>
        <v>3447.3487774098858</v>
      </c>
      <c r="Y1315">
        <f t="shared" si="463"/>
        <v>2283.6783207352205</v>
      </c>
      <c r="Z1315">
        <f t="shared" si="464"/>
        <v>75.798777409885588</v>
      </c>
      <c r="AA1315">
        <f t="shared" si="465"/>
        <v>93.978320735220677</v>
      </c>
      <c r="AB1315">
        <f t="shared" si="476"/>
        <v>0.66244481431641744</v>
      </c>
      <c r="AC1315">
        <f t="shared" si="466"/>
        <v>1.2980917888958388E-2</v>
      </c>
      <c r="AD1315">
        <f t="shared" si="467"/>
        <v>1.2980917888958388E-2</v>
      </c>
      <c r="AE1315">
        <f t="shared" si="468"/>
        <v>0.2600000000000004</v>
      </c>
      <c r="AF1315">
        <f t="shared" si="477"/>
        <v>208.7106490641865</v>
      </c>
      <c r="AG1315">
        <f t="shared" si="469"/>
        <v>0.10998732138848399</v>
      </c>
      <c r="AH1315">
        <f t="shared" si="470"/>
        <v>0.12237569543220023</v>
      </c>
      <c r="AI1315">
        <f t="shared" si="478"/>
        <v>0.73999999999999955</v>
      </c>
      <c r="AJ1315">
        <f>MAX(0, $R1315 - $AA1315) * INDEX(Model_Assumptions[Values], 7)</f>
        <v>376.12619383817116</v>
      </c>
      <c r="AK1315">
        <f>MAX(0, INDEX(Model_Assumptions[Values], 4) - $AD1315)</f>
        <v>3.7019082111041615E-2</v>
      </c>
      <c r="AL1315">
        <f>MAX(0, INDEX(Model_Assumptions[Values], 5) - $AC1315)</f>
        <v>7.0190821110416128E-3</v>
      </c>
      <c r="AM1315">
        <f>INDEX(Model_Assumptions[Values], 6) * MAX(0, INDEX(Model_Assumptions[Values], 3) - $AB1315)^2</f>
        <v>0</v>
      </c>
      <c r="AN1315">
        <f t="shared" si="471"/>
        <v>230.85247819529238</v>
      </c>
      <c r="AO1315" cm="1">
        <f t="array" ref="AO1315">IFERROR(STDEV(IF($E$2:$E$2201=$E1315, $AJ$2:$AJ$2201)), 0)</f>
        <v>185.25905367173581</v>
      </c>
      <c r="AP1315">
        <f t="shared" si="479"/>
        <v>0.78416526892279259</v>
      </c>
      <c r="AQ1315">
        <f t="shared" si="472"/>
        <v>2.6831269337949163E-2</v>
      </c>
      <c r="AR1315" cm="1">
        <f t="array" ref="AR1315">IFERROR(STDEV(IF($E$2:$E$2201=$E1315, $AK$2:$AK$2201)), 0)</f>
        <v>1.3187783870041657E-2</v>
      </c>
      <c r="AS1315">
        <f t="shared" si="480"/>
        <v>0.77251893672869787</v>
      </c>
      <c r="AT1315">
        <f t="shared" si="473"/>
        <v>4.2133219784385566E-3</v>
      </c>
      <c r="AU1315" cm="1">
        <f t="array" ref="AU1315">IFERROR(STDEV(IF($E$2:$E$2201=$E1315, $AL$2:$AL$2201)), 0)</f>
        <v>6.3302242764644388E-3</v>
      </c>
      <c r="AV1315">
        <f t="shared" si="481"/>
        <v>0.44323234218332169</v>
      </c>
      <c r="AW1315">
        <f t="shared" si="474"/>
        <v>0</v>
      </c>
      <c r="AX1315" cm="1">
        <f t="array" ref="AX1315">IFERROR(STDEV(IF($E$2:$E$2201=$E1315, $AM$2:$AM$2201)), 0)</f>
        <v>0</v>
      </c>
      <c r="AY1315">
        <f t="shared" si="482"/>
        <v>0.44323234218332169</v>
      </c>
      <c r="AZ1315">
        <f>INDEX(Model_Assumptions[Values],9)*((INDEX(Model_Scenarios[GR Weight],1)*$AG1315)+(INDEX(Model_Scenarios[GP Weight],1)*$AH1315)+(INDEX(Model_Scenarios[LTV Weight],1)*$AI1315))-(INDEX(Model_Scenarios[LTV Weight],1)*$AP1315)-(INDEX(Model_Scenarios[GP Weight],1)*($AS1315+$AV1315+$AY1315))</f>
        <v>2.282950931162572</v>
      </c>
      <c r="BA1315">
        <f>INDEX(Model_Assumptions[Values],9)*((INDEX(Model_Scenarios[GR Weight],2)*$AG1315)+(INDEX(Model_Scenarios[GP Weight],2)*$AH1315)+(INDEX(Model_Scenarios[LTV Weight],2)*$AI1315))-(INDEX(Model_Scenarios[LTV Weight],2)*$AP1315)-(INDEX(Model_Scenarios[GP Weight],2)*($AS1315+$AV1315+$AY1315))</f>
        <v>1.7683620374546785</v>
      </c>
      <c r="BB1315">
        <f>INDEX(Model_Assumptions[Values],9)*((INDEX(Model_Scenarios[GR Weight],3)*$AG1315)+(INDEX(Model_Scenarios[GP Weight],3)*$AH1315)+(INDEX(Model_Scenarios[LTV Weight],3)*$AI1315))-(INDEX(Model_Scenarios[LTV Weight],3)*$AP1315)-(INDEX(Model_Scenarios[GP Weight],3)*($AS1315+$AV1315+$AY1315))</f>
        <v>0.93733124378946786</v>
      </c>
      <c r="BC1315">
        <f>INDEX(Model_Assumptions[Values],9)*((INDEX(Model_Scenarios[GR Weight],4)*$AG1315)+(INDEX(Model_Scenarios[GP Weight],4)*$AH1315)+(INDEX(Model_Scenarios[LTV Weight],4)*$AI1315))-(INDEX(Model_Scenarios[LTV Weight],4)*$AP1315)-(INDEX(Model_Scenarios[GP Weight],4)*($AS1315+$AV1315+$AY1315))</f>
        <v>0.70074143137598965</v>
      </c>
      <c r="BD1315">
        <f>INDEX(Model_Assumptions[Values],9)*((INDEX(Model_Scenarios[GR Weight],5)*$AG1315)+(INDEX(Model_Scenarios[GP Weight],5)*$AH1315)+(INDEX(Model_Scenarios[LTV Weight],5)*$AI1315))-(INDEX(Model_Scenarios[LTV Weight],5)*$AP1315)-(INDEX(Model_Scenarios[GP Weight],5)*($AS1315+$AV1315+$AY1315))</f>
        <v>0.26303817499389803</v>
      </c>
    </row>
    <row r="1316" spans="1:56" x14ac:dyDescent="0.25">
      <c r="A1316">
        <v>1315</v>
      </c>
      <c r="B1316">
        <v>27</v>
      </c>
      <c r="C1316" s="3">
        <v>15</v>
      </c>
      <c r="D1316" s="4">
        <v>0.28000000000000003</v>
      </c>
      <c r="E1316" t="str">
        <v>SKU-1033</v>
      </c>
      <c r="F1316" t="str">
        <v>Raise</v>
      </c>
      <c r="G1316" t="str">
        <v>Full</v>
      </c>
      <c r="H1316">
        <v>224.77</v>
      </c>
      <c r="I1316">
        <v>78.790000000000006</v>
      </c>
      <c r="J1316">
        <v>15</v>
      </c>
      <c r="K1316">
        <v>3371.55</v>
      </c>
      <c r="L1316">
        <v>2189.6999999999998</v>
      </c>
      <c r="M1316">
        <v>0.64946389642745905</v>
      </c>
      <c r="N1316">
        <v>258.01494479999997</v>
      </c>
      <c r="O1316">
        <v>689.15922719999935</v>
      </c>
      <c r="P1316">
        <v>767.94922719999954</v>
      </c>
      <c r="Q1316">
        <v>411.31040074586326</v>
      </c>
      <c r="R1316">
        <v>282.04141765430626</v>
      </c>
      <c r="S1316">
        <v>1</v>
      </c>
      <c r="T1316">
        <f t="shared" si="460"/>
        <v>234.07858454399999</v>
      </c>
      <c r="U1316">
        <f t="shared" si="461"/>
        <v>4.1413820990345615E-2</v>
      </c>
      <c r="V1316">
        <f>IF($F1316="Reduce", INDEX(Model_Assumptions[Values], 2), INDEX(Model_Assumptions[Values], 1))</f>
        <v>-0.4</v>
      </c>
      <c r="W1316">
        <f t="shared" si="462"/>
        <v>14.751517074057926</v>
      </c>
      <c r="X1316">
        <f t="shared" si="475"/>
        <v>3453.0142365721276</v>
      </c>
      <c r="Y1316">
        <f t="shared" si="463"/>
        <v>2290.7422063071035</v>
      </c>
      <c r="Z1316">
        <f t="shared" si="464"/>
        <v>81.464236572127447</v>
      </c>
      <c r="AA1316">
        <f t="shared" si="465"/>
        <v>101.0422063071037</v>
      </c>
      <c r="AB1316">
        <f t="shared" si="476"/>
        <v>0.66340363791293444</v>
      </c>
      <c r="AC1316">
        <f t="shared" si="466"/>
        <v>1.3939741485475388E-2</v>
      </c>
      <c r="AD1316">
        <f t="shared" si="467"/>
        <v>1.3939741485475388E-2</v>
      </c>
      <c r="AE1316">
        <f t="shared" si="468"/>
        <v>0.27999999999999992</v>
      </c>
      <c r="AF1316">
        <f t="shared" si="477"/>
        <v>203.06982071110053</v>
      </c>
      <c r="AG1316">
        <f t="shared" si="469"/>
        <v>0.1182081489398471</v>
      </c>
      <c r="AH1316">
        <f t="shared" si="470"/>
        <v>0.13157407121237841</v>
      </c>
      <c r="AI1316">
        <f t="shared" si="478"/>
        <v>0.72000000000000008</v>
      </c>
      <c r="AJ1316">
        <f>MAX(0, $R1316 - $AA1316) * INDEX(Model_Assumptions[Values], 7)</f>
        <v>361.99842269440512</v>
      </c>
      <c r="AK1316">
        <f>MAX(0, INDEX(Model_Assumptions[Values], 4) - $AD1316)</f>
        <v>3.6060258514524615E-2</v>
      </c>
      <c r="AL1316">
        <f>MAX(0, INDEX(Model_Assumptions[Values], 5) - $AC1316)</f>
        <v>6.0602585145246128E-3</v>
      </c>
      <c r="AM1316">
        <f>INDEX(Model_Assumptions[Values], 6) * MAX(0, INDEX(Model_Assumptions[Values], 3) - $AB1316)^2</f>
        <v>0</v>
      </c>
      <c r="AN1316">
        <f t="shared" si="471"/>
        <v>230.85247819529238</v>
      </c>
      <c r="AO1316" cm="1">
        <f t="array" ref="AO1316">IFERROR(STDEV(IF($E$2:$E$2201=$E1316, $AJ$2:$AJ$2201)), 0)</f>
        <v>185.25905367173581</v>
      </c>
      <c r="AP1316">
        <f t="shared" si="479"/>
        <v>0.70790572390320439</v>
      </c>
      <c r="AQ1316">
        <f t="shared" si="472"/>
        <v>2.6831269337949163E-2</v>
      </c>
      <c r="AR1316" cm="1">
        <f t="array" ref="AR1316">IFERROR(STDEV(IF($E$2:$E$2201=$E1316, $AK$2:$AK$2201)), 0)</f>
        <v>1.3187783870041657E-2</v>
      </c>
      <c r="AS1316">
        <f t="shared" si="480"/>
        <v>0.69981349918394598</v>
      </c>
      <c r="AT1316">
        <f t="shared" si="473"/>
        <v>4.2133219784385566E-3</v>
      </c>
      <c r="AU1316" cm="1">
        <f t="array" ref="AU1316">IFERROR(STDEV(IF($E$2:$E$2201=$E1316, $AL$2:$AL$2201)), 0)</f>
        <v>6.3302242764644388E-3</v>
      </c>
      <c r="AV1316">
        <f t="shared" si="481"/>
        <v>0.29176478674743078</v>
      </c>
      <c r="AW1316">
        <f t="shared" si="474"/>
        <v>0</v>
      </c>
      <c r="AX1316" cm="1">
        <f t="array" ref="AX1316">IFERROR(STDEV(IF($E$2:$E$2201=$E1316, $AM$2:$AM$2201)), 0)</f>
        <v>0</v>
      </c>
      <c r="AY1316">
        <f t="shared" si="482"/>
        <v>0.29176478674743078</v>
      </c>
      <c r="AZ1316">
        <f>INDEX(Model_Assumptions[Values],9)*((INDEX(Model_Scenarios[GR Weight],1)*$AG1316)+(INDEX(Model_Scenarios[GP Weight],1)*$AH1316)+(INDEX(Model_Scenarios[LTV Weight],1)*$AI1316))-(INDEX(Model_Scenarios[LTV Weight],1)*$AP1316)-(INDEX(Model_Scenarios[GP Weight],1)*($AS1316+$AV1316+$AY1316))</f>
        <v>2.3102322236856692</v>
      </c>
      <c r="BA1316">
        <f>INDEX(Model_Assumptions[Values],9)*((INDEX(Model_Scenarios[GR Weight],2)*$AG1316)+(INDEX(Model_Scenarios[GP Weight],2)*$AH1316)+(INDEX(Model_Scenarios[LTV Weight],2)*$AI1316))-(INDEX(Model_Scenarios[LTV Weight],2)*$AP1316)-(INDEX(Model_Scenarios[GP Weight],2)*($AS1316+$AV1316+$AY1316))</f>
        <v>1.8434228478444197</v>
      </c>
      <c r="BB1316">
        <f>INDEX(Model_Assumptions[Values],9)*((INDEX(Model_Scenarios[GR Weight],3)*$AG1316)+(INDEX(Model_Scenarios[GP Weight],3)*$AH1316)+(INDEX(Model_Scenarios[LTV Weight],3)*$AI1316))-(INDEX(Model_Scenarios[LTV Weight],3)*$AP1316)-(INDEX(Model_Scenarios[GP Weight],3)*($AS1316+$AV1316+$AY1316))</f>
        <v>1.0856824457976066</v>
      </c>
      <c r="BC1316">
        <f>INDEX(Model_Assumptions[Values],9)*((INDEX(Model_Scenarios[GR Weight],4)*$AG1316)+(INDEX(Model_Scenarios[GP Weight],4)*$AH1316)+(INDEX(Model_Scenarios[LTV Weight],4)*$AI1316))-(INDEX(Model_Scenarios[LTV Weight],4)*$AP1316)-(INDEX(Model_Scenarios[GP Weight],4)*($AS1316+$AV1316+$AY1316))</f>
        <v>0.85557709265785087</v>
      </c>
      <c r="BD1316">
        <f>INDEX(Model_Assumptions[Values],9)*((INDEX(Model_Scenarios[GR Weight],5)*$AG1316)+(INDEX(Model_Scenarios[GP Weight],5)*$AH1316)+(INDEX(Model_Scenarios[LTV Weight],5)*$AI1316))-(INDEX(Model_Scenarios[LTV Weight],5)*$AP1316)-(INDEX(Model_Scenarios[GP Weight],5)*($AS1316+$AV1316+$AY1316))</f>
        <v>0.4972217238247425</v>
      </c>
    </row>
    <row r="1317" spans="1:56" x14ac:dyDescent="0.25">
      <c r="A1317">
        <v>1316</v>
      </c>
      <c r="B1317">
        <v>27</v>
      </c>
      <c r="C1317" s="3">
        <v>16</v>
      </c>
      <c r="D1317" s="4">
        <v>0.3</v>
      </c>
      <c r="E1317" t="str">
        <v>SKU-1033</v>
      </c>
      <c r="F1317" t="str">
        <v>Raise</v>
      </c>
      <c r="G1317" t="str">
        <v>Full</v>
      </c>
      <c r="H1317">
        <v>224.77</v>
      </c>
      <c r="I1317">
        <v>78.790000000000006</v>
      </c>
      <c r="J1317">
        <v>15</v>
      </c>
      <c r="K1317">
        <v>3371.55</v>
      </c>
      <c r="L1317">
        <v>2189.6999999999998</v>
      </c>
      <c r="M1317">
        <v>0.64946389642745905</v>
      </c>
      <c r="N1317">
        <v>258.01494479999997</v>
      </c>
      <c r="O1317">
        <v>689.15922719999935</v>
      </c>
      <c r="P1317">
        <v>767.94922719999954</v>
      </c>
      <c r="Q1317">
        <v>411.31040074586326</v>
      </c>
      <c r="R1317">
        <v>282.04141765430626</v>
      </c>
      <c r="S1317">
        <v>1</v>
      </c>
      <c r="T1317">
        <f t="shared" si="460"/>
        <v>234.74348344000001</v>
      </c>
      <c r="U1317">
        <f t="shared" si="461"/>
        <v>4.4371951061084644E-2</v>
      </c>
      <c r="V1317">
        <f>IF($F1317="Reduce", INDEX(Model_Assumptions[Values], 2), INDEX(Model_Assumptions[Values], 1))</f>
        <v>-0.4</v>
      </c>
      <c r="W1317">
        <f t="shared" si="462"/>
        <v>14.733768293633492</v>
      </c>
      <c r="X1317">
        <f t="shared" si="475"/>
        <v>3458.656093445351</v>
      </c>
      <c r="Y1317">
        <f t="shared" si="463"/>
        <v>2297.782489589968</v>
      </c>
      <c r="Z1317">
        <f t="shared" si="464"/>
        <v>87.10609344535078</v>
      </c>
      <c r="AA1317">
        <f t="shared" si="465"/>
        <v>108.08248958996819</v>
      </c>
      <c r="AB1317">
        <f t="shared" si="476"/>
        <v>0.66435702987197687</v>
      </c>
      <c r="AC1317">
        <f t="shared" si="466"/>
        <v>1.4893133444517814E-2</v>
      </c>
      <c r="AD1317">
        <f t="shared" si="467"/>
        <v>1.4893133444517814E-2</v>
      </c>
      <c r="AE1317">
        <f t="shared" si="468"/>
        <v>0.30000000000000027</v>
      </c>
      <c r="AF1317">
        <f t="shared" si="477"/>
        <v>197.42899235801431</v>
      </c>
      <c r="AG1317">
        <f t="shared" si="469"/>
        <v>0.12639472854373016</v>
      </c>
      <c r="AH1317">
        <f t="shared" si="470"/>
        <v>0.14074171281354764</v>
      </c>
      <c r="AI1317">
        <f t="shared" si="478"/>
        <v>0.69999999999999973</v>
      </c>
      <c r="AJ1317">
        <f>MAX(0, $R1317 - $AA1317) * INDEX(Model_Assumptions[Values], 7)</f>
        <v>347.91785612867614</v>
      </c>
      <c r="AK1317">
        <f>MAX(0, INDEX(Model_Assumptions[Values], 4) - $AD1317)</f>
        <v>3.5106866555482188E-2</v>
      </c>
      <c r="AL1317">
        <f>MAX(0, INDEX(Model_Assumptions[Values], 5) - $AC1317)</f>
        <v>5.1068665554821861E-3</v>
      </c>
      <c r="AM1317">
        <f>INDEX(Model_Assumptions[Values], 6) * MAX(0, INDEX(Model_Assumptions[Values], 3) - $AB1317)^2</f>
        <v>0</v>
      </c>
      <c r="AN1317">
        <f t="shared" si="471"/>
        <v>230.85247819529238</v>
      </c>
      <c r="AO1317" cm="1">
        <f t="array" ref="AO1317">IFERROR(STDEV(IF($E$2:$E$2201=$E1317, $AJ$2:$AJ$2201)), 0)</f>
        <v>185.25905367173581</v>
      </c>
      <c r="AP1317">
        <f t="shared" si="479"/>
        <v>0.63190098196665856</v>
      </c>
      <c r="AQ1317">
        <f t="shared" si="472"/>
        <v>2.6831269337949163E-2</v>
      </c>
      <c r="AR1317" cm="1">
        <f t="array" ref="AR1317">IFERROR(STDEV(IF($E$2:$E$2201=$E1317, $AK$2:$AK$2201)), 0)</f>
        <v>1.3187783870041657E-2</v>
      </c>
      <c r="AS1317">
        <f t="shared" si="480"/>
        <v>0.62751993049662291</v>
      </c>
      <c r="AT1317">
        <f t="shared" si="473"/>
        <v>4.2133219784385566E-3</v>
      </c>
      <c r="AU1317" cm="1">
        <f t="array" ref="AU1317">IFERROR(STDEV(IF($E$2:$E$2201=$E1317, $AL$2:$AL$2201)), 0)</f>
        <v>6.3302242764644388E-3</v>
      </c>
      <c r="AV1317">
        <f t="shared" si="481"/>
        <v>0.14115527950025375</v>
      </c>
      <c r="AW1317">
        <f t="shared" si="474"/>
        <v>0</v>
      </c>
      <c r="AX1317" cm="1">
        <f t="array" ref="AX1317">IFERROR(STDEV(IF($E$2:$E$2201=$E1317, $AM$2:$AM$2201)), 0)</f>
        <v>0</v>
      </c>
      <c r="AY1317">
        <f t="shared" si="482"/>
        <v>0.14115527950025375</v>
      </c>
      <c r="AZ1317">
        <f>INDEX(Model_Assumptions[Values],9)*((INDEX(Model_Scenarios[GR Weight],1)*$AG1317)+(INDEX(Model_Scenarios[GP Weight],1)*$AH1317)+(INDEX(Model_Scenarios[LTV Weight],1)*$AI1317))-(INDEX(Model_Scenarios[LTV Weight],1)*$AP1317)-(INDEX(Model_Scenarios[GP Weight],1)*($AS1317+$AV1317+$AY1317))</f>
        <v>2.3370643861555975</v>
      </c>
      <c r="BA1317">
        <f>INDEX(Model_Assumptions[Values],9)*((INDEX(Model_Scenarios[GR Weight],2)*$AG1317)+(INDEX(Model_Scenarios[GP Weight],2)*$AH1317)+(INDEX(Model_Scenarios[LTV Weight],2)*$AI1317))-(INDEX(Model_Scenarios[LTV Weight],2)*$AP1317)-(INDEX(Model_Scenarios[GP Weight],2)*($AS1317+$AV1317+$AY1317))</f>
        <v>1.9178360230435905</v>
      </c>
      <c r="BB1317">
        <f>INDEX(Model_Assumptions[Values],9)*((INDEX(Model_Scenarios[GR Weight],3)*$AG1317)+(INDEX(Model_Scenarios[GP Weight],3)*$AH1317)+(INDEX(Model_Scenarios[LTV Weight],3)*$AI1317))-(INDEX(Model_Scenarios[LTV Weight],3)*$AP1317)-(INDEX(Model_Scenarios[GP Weight],3)*($AS1317+$AV1317+$AY1317))</f>
        <v>1.2330903439927117</v>
      </c>
      <c r="BC1317">
        <f>INDEX(Model_Assumptions[Values],9)*((INDEX(Model_Scenarios[GR Weight],4)*$AG1317)+(INDEX(Model_Scenarios[GP Weight],4)*$AH1317)+(INDEX(Model_Scenarios[LTV Weight],4)*$AI1317))-(INDEX(Model_Scenarios[LTV Weight],4)*$AP1317)-(INDEX(Model_Scenarios[GP Weight],4)*($AS1317+$AV1317+$AY1317))</f>
        <v>1.0094778064612424</v>
      </c>
      <c r="BD1317">
        <f>INDEX(Model_Assumptions[Values],9)*((INDEX(Model_Scenarios[GR Weight],5)*$AG1317)+(INDEX(Model_Scenarios[GP Weight],5)*$AH1317)+(INDEX(Model_Scenarios[LTV Weight],5)*$AI1317))-(INDEX(Model_Scenarios[LTV Weight],5)*$AP1317)-(INDEX(Model_Scenarios[GP Weight],5)*($AS1317+$AV1317+$AY1317))</f>
        <v>0.73005242406589943</v>
      </c>
    </row>
    <row r="1318" spans="1:56" x14ac:dyDescent="0.25">
      <c r="A1318">
        <v>1317</v>
      </c>
      <c r="B1318">
        <v>27</v>
      </c>
      <c r="C1318" s="3">
        <v>17</v>
      </c>
      <c r="D1318" s="4">
        <v>0.32</v>
      </c>
      <c r="E1318" t="str">
        <v>SKU-1033</v>
      </c>
      <c r="F1318" t="str">
        <v>Raise</v>
      </c>
      <c r="G1318" t="str">
        <v>Full</v>
      </c>
      <c r="H1318">
        <v>224.77</v>
      </c>
      <c r="I1318">
        <v>78.790000000000006</v>
      </c>
      <c r="J1318">
        <v>15</v>
      </c>
      <c r="K1318">
        <v>3371.55</v>
      </c>
      <c r="L1318">
        <v>2189.6999999999998</v>
      </c>
      <c r="M1318">
        <v>0.64946389642745905</v>
      </c>
      <c r="N1318">
        <v>258.01494479999997</v>
      </c>
      <c r="O1318">
        <v>689.15922719999935</v>
      </c>
      <c r="P1318">
        <v>767.94922719999954</v>
      </c>
      <c r="Q1318">
        <v>411.31040074586326</v>
      </c>
      <c r="R1318">
        <v>282.04141765430626</v>
      </c>
      <c r="S1318">
        <v>1</v>
      </c>
      <c r="T1318">
        <f t="shared" si="460"/>
        <v>235.40838233599999</v>
      </c>
      <c r="U1318">
        <f t="shared" si="461"/>
        <v>4.7330081131823541E-2</v>
      </c>
      <c r="V1318">
        <f>IF($F1318="Reduce", INDEX(Model_Assumptions[Values], 2), INDEX(Model_Assumptions[Values], 1))</f>
        <v>-0.4</v>
      </c>
      <c r="W1318">
        <f t="shared" si="462"/>
        <v>14.716019513209059</v>
      </c>
      <c r="X1318">
        <f t="shared" si="475"/>
        <v>3464.2743480295544</v>
      </c>
      <c r="Y1318">
        <f t="shared" si="463"/>
        <v>2304.7991705838126</v>
      </c>
      <c r="Z1318">
        <f t="shared" si="464"/>
        <v>92.724348029554221</v>
      </c>
      <c r="AA1318">
        <f t="shared" si="465"/>
        <v>115.09917058381279</v>
      </c>
      <c r="AB1318">
        <f t="shared" si="476"/>
        <v>0.66530503621768866</v>
      </c>
      <c r="AC1318">
        <f t="shared" si="466"/>
        <v>1.5841139790229608E-2</v>
      </c>
      <c r="AD1318">
        <f t="shared" si="467"/>
        <v>1.5841139790229608E-2</v>
      </c>
      <c r="AE1318">
        <f t="shared" si="468"/>
        <v>0.31999999999999978</v>
      </c>
      <c r="AF1318">
        <f t="shared" si="477"/>
        <v>191.78816400492829</v>
      </c>
      <c r="AG1318">
        <f t="shared" si="469"/>
        <v>0.13454706020013121</v>
      </c>
      <c r="AH1318">
        <f t="shared" si="470"/>
        <v>0.14987862023570619</v>
      </c>
      <c r="AI1318">
        <f t="shared" si="478"/>
        <v>0.68000000000000016</v>
      </c>
      <c r="AJ1318">
        <f>MAX(0, $R1318 - $AA1318) * INDEX(Model_Assumptions[Values], 7)</f>
        <v>333.88449414098693</v>
      </c>
      <c r="AK1318">
        <f>MAX(0, INDEX(Model_Assumptions[Values], 4) - $AD1318)</f>
        <v>3.4158860209770395E-2</v>
      </c>
      <c r="AL1318">
        <f>MAX(0, INDEX(Model_Assumptions[Values], 5) - $AC1318)</f>
        <v>4.1588602097703924E-3</v>
      </c>
      <c r="AM1318">
        <f>INDEX(Model_Assumptions[Values], 6) * MAX(0, INDEX(Model_Assumptions[Values], 3) - $AB1318)^2</f>
        <v>0</v>
      </c>
      <c r="AN1318">
        <f t="shared" si="471"/>
        <v>230.85247819529238</v>
      </c>
      <c r="AO1318" cm="1">
        <f t="array" ref="AO1318">IFERROR(STDEV(IF($E$2:$E$2201=$E1318, $AJ$2:$AJ$2201)), 0)</f>
        <v>185.25905367173581</v>
      </c>
      <c r="AP1318">
        <f t="shared" si="479"/>
        <v>0.55615104311316965</v>
      </c>
      <c r="AQ1318">
        <f t="shared" si="472"/>
        <v>2.6831269337949163E-2</v>
      </c>
      <c r="AR1318" cm="1">
        <f t="array" ref="AR1318">IFERROR(STDEV(IF($E$2:$E$2201=$E1318, $AK$2:$AK$2201)), 0)</f>
        <v>1.3187783870041657E-2</v>
      </c>
      <c r="AS1318">
        <f t="shared" si="480"/>
        <v>0.55563474075937258</v>
      </c>
      <c r="AT1318">
        <f t="shared" si="473"/>
        <v>4.2133219784385566E-3</v>
      </c>
      <c r="AU1318" cm="1">
        <f t="array" ref="AU1318">IFERROR(STDEV(IF($E$2:$E$2201=$E1318, $AL$2:$AL$2201)), 0)</f>
        <v>6.3302242764644388E-3</v>
      </c>
      <c r="AV1318">
        <f t="shared" si="481"/>
        <v>-8.6034500974398812E-3</v>
      </c>
      <c r="AW1318">
        <f t="shared" si="474"/>
        <v>0</v>
      </c>
      <c r="AX1318" cm="1">
        <f t="array" ref="AX1318">IFERROR(STDEV(IF($E$2:$E$2201=$E1318, $AM$2:$AM$2201)), 0)</f>
        <v>0</v>
      </c>
      <c r="AY1318">
        <f t="shared" si="482"/>
        <v>-8.6034500974398812E-3</v>
      </c>
      <c r="AZ1318">
        <f>INDEX(Model_Assumptions[Values],9)*((INDEX(Model_Scenarios[GR Weight],1)*$AG1318)+(INDEX(Model_Scenarios[GP Weight],1)*$AH1318)+(INDEX(Model_Scenarios[LTV Weight],1)*$AI1318))-(INDEX(Model_Scenarios[LTV Weight],1)*$AP1318)-(INDEX(Model_Scenarios[GP Weight],1)*($AS1318+$AV1318+$AY1318))</f>
        <v>2.3634492216709342</v>
      </c>
      <c r="BA1318">
        <f>INDEX(Model_Assumptions[Values],9)*((INDEX(Model_Scenarios[GR Weight],2)*$AG1318)+(INDEX(Model_Scenarios[GP Weight],2)*$AH1318)+(INDEX(Model_Scenarios[LTV Weight],2)*$AI1318))-(INDEX(Model_Scenarios[LTV Weight],2)*$AP1318)-(INDEX(Model_Scenarios[GP Weight],2)*($AS1318+$AV1318+$AY1318))</f>
        <v>1.9916051692493459</v>
      </c>
      <c r="BB1318">
        <f>INDEX(Model_Assumptions[Values],9)*((INDEX(Model_Scenarios[GR Weight],3)*$AG1318)+(INDEX(Model_Scenarios[GP Weight],3)*$AH1318)+(INDEX(Model_Scenarios[LTV Weight],3)*$AI1318))-(INDEX(Model_Scenarios[LTV Weight],3)*$AP1318)-(INDEX(Model_Scenarios[GP Weight],3)*($AS1318+$AV1318+$AY1318))</f>
        <v>1.3795612492198097</v>
      </c>
      <c r="BC1318">
        <f>INDEX(Model_Assumptions[Values],9)*((INDEX(Model_Scenarios[GR Weight],4)*$AG1318)+(INDEX(Model_Scenarios[GP Weight],4)*$AH1318)+(INDEX(Model_Scenarios[LTV Weight],4)*$AI1318))-(INDEX(Model_Scenarios[LTV Weight],4)*$AP1318)-(INDEX(Model_Scenarios[GP Weight],4)*($AS1318+$AV1318+$AY1318))</f>
        <v>1.1624498836311923</v>
      </c>
      <c r="BD1318">
        <f>INDEX(Model_Assumptions[Values],9)*((INDEX(Model_Scenarios[GR Weight],5)*$AG1318)+(INDEX(Model_Scenarios[GP Weight],5)*$AH1318)+(INDEX(Model_Scenarios[LTV Weight],5)*$AI1318))-(INDEX(Model_Scenarios[LTV Weight],5)*$AP1318)-(INDEX(Model_Scenarios[GP Weight],5)*($AS1318+$AV1318+$AY1318))</f>
        <v>0.96154019275955993</v>
      </c>
    </row>
    <row r="1319" spans="1:56" x14ac:dyDescent="0.25">
      <c r="A1319">
        <v>1318</v>
      </c>
      <c r="B1319">
        <v>27</v>
      </c>
      <c r="C1319" s="3">
        <v>18</v>
      </c>
      <c r="D1319" s="4">
        <v>0.34</v>
      </c>
      <c r="E1319" t="str">
        <v>SKU-1033</v>
      </c>
      <c r="F1319" t="str">
        <v>Raise</v>
      </c>
      <c r="G1319" t="str">
        <v>Full</v>
      </c>
      <c r="H1319">
        <v>224.77</v>
      </c>
      <c r="I1319">
        <v>78.790000000000006</v>
      </c>
      <c r="J1319">
        <v>15</v>
      </c>
      <c r="K1319">
        <v>3371.55</v>
      </c>
      <c r="L1319">
        <v>2189.6999999999998</v>
      </c>
      <c r="M1319">
        <v>0.64946389642745905</v>
      </c>
      <c r="N1319">
        <v>258.01494479999997</v>
      </c>
      <c r="O1319">
        <v>689.15922719999935</v>
      </c>
      <c r="P1319">
        <v>767.94922719999954</v>
      </c>
      <c r="Q1319">
        <v>411.31040074586326</v>
      </c>
      <c r="R1319">
        <v>282.04141765430626</v>
      </c>
      <c r="S1319">
        <v>1</v>
      </c>
      <c r="T1319">
        <f t="shared" si="460"/>
        <v>236.073281232</v>
      </c>
      <c r="U1319">
        <f t="shared" si="461"/>
        <v>5.028821120256257E-2</v>
      </c>
      <c r="V1319">
        <f>IF($F1319="Reduce", INDEX(Model_Assumptions[Values], 2), INDEX(Model_Assumptions[Values], 1))</f>
        <v>-0.4</v>
      </c>
      <c r="W1319">
        <f t="shared" si="462"/>
        <v>14.698270732784625</v>
      </c>
      <c r="X1319">
        <f t="shared" si="475"/>
        <v>3469.8690003247393</v>
      </c>
      <c r="Y1319">
        <f t="shared" si="463"/>
        <v>2311.7922492886387</v>
      </c>
      <c r="Z1319">
        <f t="shared" si="464"/>
        <v>98.319000324739136</v>
      </c>
      <c r="AA1319">
        <f t="shared" si="465"/>
        <v>122.09224928863887</v>
      </c>
      <c r="AB1319">
        <f t="shared" si="476"/>
        <v>0.66624770245570708</v>
      </c>
      <c r="AC1319">
        <f t="shared" si="466"/>
        <v>1.6783806028248027E-2</v>
      </c>
      <c r="AD1319">
        <f t="shared" si="467"/>
        <v>1.6783806028248027E-2</v>
      </c>
      <c r="AE1319">
        <f t="shared" si="468"/>
        <v>0.34000000000000014</v>
      </c>
      <c r="AF1319">
        <f t="shared" si="477"/>
        <v>186.1473356518421</v>
      </c>
      <c r="AG1319">
        <f t="shared" si="469"/>
        <v>0.14266514390905224</v>
      </c>
      <c r="AH1319">
        <f t="shared" si="470"/>
        <v>0.15898479347885583</v>
      </c>
      <c r="AI1319">
        <f t="shared" si="478"/>
        <v>0.65999999999999992</v>
      </c>
      <c r="AJ1319">
        <f>MAX(0, $R1319 - $AA1319) * INDEX(Model_Assumptions[Values], 7)</f>
        <v>319.89833673133478</v>
      </c>
      <c r="AK1319">
        <f>MAX(0, INDEX(Model_Assumptions[Values], 4) - $AD1319)</f>
        <v>3.3216193971751976E-2</v>
      </c>
      <c r="AL1319">
        <f>MAX(0, INDEX(Model_Assumptions[Values], 5) - $AC1319)</f>
        <v>3.2161939717519732E-3</v>
      </c>
      <c r="AM1319">
        <f>INDEX(Model_Assumptions[Values], 6) * MAX(0, INDEX(Model_Assumptions[Values], 3) - $AB1319)^2</f>
        <v>0</v>
      </c>
      <c r="AN1319">
        <f t="shared" si="471"/>
        <v>230.85247819529238</v>
      </c>
      <c r="AO1319" cm="1">
        <f t="array" ref="AO1319">IFERROR(STDEV(IF($E$2:$E$2201=$E1319, $AJ$2:$AJ$2201)), 0)</f>
        <v>185.25905367173581</v>
      </c>
      <c r="AP1319">
        <f t="shared" si="479"/>
        <v>0.48065590734272301</v>
      </c>
      <c r="AQ1319">
        <f t="shared" si="472"/>
        <v>2.6831269337949163E-2</v>
      </c>
      <c r="AR1319" cm="1">
        <f t="array" ref="AR1319">IFERROR(STDEV(IF($E$2:$E$2201=$E1319, $AK$2:$AK$2201)), 0)</f>
        <v>1.3187783870041657E-2</v>
      </c>
      <c r="AS1319">
        <f t="shared" si="480"/>
        <v>0.48415447938203465</v>
      </c>
      <c r="AT1319">
        <f t="shared" si="473"/>
        <v>4.2133219784385566E-3</v>
      </c>
      <c r="AU1319" cm="1">
        <f t="array" ref="AU1319">IFERROR(STDEV(IF($E$2:$E$2201=$E1319, $AL$2:$AL$2201)), 0)</f>
        <v>6.3302242764644388E-3</v>
      </c>
      <c r="AV1319">
        <f t="shared" si="481"/>
        <v>-0.15751859067519486</v>
      </c>
      <c r="AW1319">
        <f t="shared" si="474"/>
        <v>0</v>
      </c>
      <c r="AX1319" cm="1">
        <f t="array" ref="AX1319">IFERROR(STDEV(IF($E$2:$E$2201=$E1319, $AM$2:$AM$2201)), 0)</f>
        <v>0</v>
      </c>
      <c r="AY1319">
        <f t="shared" si="482"/>
        <v>-0.15751859067519486</v>
      </c>
      <c r="AZ1319">
        <f>INDEX(Model_Assumptions[Values],9)*((INDEX(Model_Scenarios[GR Weight],1)*$AG1319)+(INDEX(Model_Scenarios[GP Weight],1)*$AH1319)+(INDEX(Model_Scenarios[LTV Weight],1)*$AI1319))-(INDEX(Model_Scenarios[LTV Weight],1)*$AP1319)-(INDEX(Model_Scenarios[GP Weight],1)*($AS1319+$AV1319+$AY1319))</f>
        <v>2.3893885130166104</v>
      </c>
      <c r="BA1319">
        <f>INDEX(Model_Assumptions[Values],9)*((INDEX(Model_Scenarios[GR Weight],2)*$AG1319)+(INDEX(Model_Scenarios[GP Weight],2)*$AH1319)+(INDEX(Model_Scenarios[LTV Weight],2)*$AI1319))-(INDEX(Model_Scenarios[LTV Weight],2)*$AP1319)-(INDEX(Model_Scenarios[GP Weight],2)*($AS1319+$AV1319+$AY1319))</f>
        <v>2.0647338520315461</v>
      </c>
      <c r="BB1319">
        <f>INDEX(Model_Assumptions[Values],9)*((INDEX(Model_Scenarios[GR Weight],3)*$AG1319)+(INDEX(Model_Scenarios[GP Weight],3)*$AH1319)+(INDEX(Model_Scenarios[LTV Weight],3)*$AI1319))-(INDEX(Model_Scenarios[LTV Weight],3)*$AP1319)-(INDEX(Model_Scenarios[GP Weight],3)*($AS1319+$AV1319+$AY1319))</f>
        <v>1.5251014012261481</v>
      </c>
      <c r="BC1319">
        <f>INDEX(Model_Assumptions[Values],9)*((INDEX(Model_Scenarios[GR Weight],4)*$AG1319)+(INDEX(Model_Scenarios[GP Weight],4)*$AH1319)+(INDEX(Model_Scenarios[LTV Weight],4)*$AI1319))-(INDEX(Model_Scenarios[LTV Weight],4)*$AP1319)-(INDEX(Model_Scenarios[GP Weight],4)*($AS1319+$AV1319+$AY1319))</f>
        <v>1.3144995639149466</v>
      </c>
      <c r="BD1319">
        <f>INDEX(Model_Assumptions[Values],9)*((INDEX(Model_Scenarios[GR Weight],5)*$AG1319)+(INDEX(Model_Scenarios[GP Weight],5)*$AH1319)+(INDEX(Model_Scenarios[LTV Weight],5)*$AI1319))-(INDEX(Model_Scenarios[LTV Weight],5)*$AP1319)-(INDEX(Model_Scenarios[GP Weight],5)*($AS1319+$AV1319+$AY1319))</f>
        <v>1.1916948352228203</v>
      </c>
    </row>
    <row r="1320" spans="1:56" x14ac:dyDescent="0.25">
      <c r="A1320">
        <v>1319</v>
      </c>
      <c r="B1320">
        <v>27</v>
      </c>
      <c r="C1320" s="3">
        <v>19</v>
      </c>
      <c r="D1320" s="4">
        <v>0.36</v>
      </c>
      <c r="E1320" t="str">
        <v>SKU-1033</v>
      </c>
      <c r="F1320" t="str">
        <v>Raise</v>
      </c>
      <c r="G1320" t="str">
        <v>Full</v>
      </c>
      <c r="H1320">
        <v>224.77</v>
      </c>
      <c r="I1320">
        <v>78.790000000000006</v>
      </c>
      <c r="J1320">
        <v>15</v>
      </c>
      <c r="K1320">
        <v>3371.55</v>
      </c>
      <c r="L1320">
        <v>2189.6999999999998</v>
      </c>
      <c r="M1320">
        <v>0.64946389642745905</v>
      </c>
      <c r="N1320">
        <v>258.01494479999997</v>
      </c>
      <c r="O1320">
        <v>689.15922719999935</v>
      </c>
      <c r="P1320">
        <v>767.94922719999954</v>
      </c>
      <c r="Q1320">
        <v>411.31040074586326</v>
      </c>
      <c r="R1320">
        <v>282.04141765430626</v>
      </c>
      <c r="S1320">
        <v>1</v>
      </c>
      <c r="T1320">
        <f t="shared" si="460"/>
        <v>236.73818012799998</v>
      </c>
      <c r="U1320">
        <f t="shared" si="461"/>
        <v>5.3246341273301467E-2</v>
      </c>
      <c r="V1320">
        <f>IF($F1320="Reduce", INDEX(Model_Assumptions[Values], 2), INDEX(Model_Assumptions[Values], 1))</f>
        <v>-0.4</v>
      </c>
      <c r="W1320">
        <f t="shared" si="462"/>
        <v>14.680521952360191</v>
      </c>
      <c r="X1320">
        <f t="shared" si="475"/>
        <v>3475.4400503309048</v>
      </c>
      <c r="Y1320">
        <f t="shared" si="463"/>
        <v>2318.7617257044453</v>
      </c>
      <c r="Z1320">
        <f t="shared" si="464"/>
        <v>103.89005033090461</v>
      </c>
      <c r="AA1320">
        <f t="shared" si="465"/>
        <v>129.06172570444551</v>
      </c>
      <c r="AB1320">
        <f t="shared" si="476"/>
        <v>0.66718507358044365</v>
      </c>
      <c r="AC1320">
        <f t="shared" si="466"/>
        <v>1.7721177152984602E-2</v>
      </c>
      <c r="AD1320">
        <f t="shared" si="467"/>
        <v>1.7721177152984602E-2</v>
      </c>
      <c r="AE1320">
        <f t="shared" si="468"/>
        <v>0.3599999999999996</v>
      </c>
      <c r="AF1320">
        <f t="shared" si="477"/>
        <v>180.50650729875611</v>
      </c>
      <c r="AG1320">
        <f t="shared" si="469"/>
        <v>0.15074897967049192</v>
      </c>
      <c r="AH1320">
        <f t="shared" si="470"/>
        <v>0.16806023254299537</v>
      </c>
      <c r="AI1320">
        <f t="shared" si="478"/>
        <v>0.64000000000000035</v>
      </c>
      <c r="AJ1320">
        <f>MAX(0, $R1320 - $AA1320) * INDEX(Model_Assumptions[Values], 7)</f>
        <v>305.9593838997215</v>
      </c>
      <c r="AK1320">
        <f>MAX(0, INDEX(Model_Assumptions[Values], 4) - $AD1320)</f>
        <v>3.2278822847015401E-2</v>
      </c>
      <c r="AL1320">
        <f>MAX(0, INDEX(Model_Assumptions[Values], 5) - $AC1320)</f>
        <v>2.2788228470153986E-3</v>
      </c>
      <c r="AM1320">
        <f>INDEX(Model_Assumptions[Values], 6) * MAX(0, INDEX(Model_Assumptions[Values], 3) - $AB1320)^2</f>
        <v>0</v>
      </c>
      <c r="AN1320">
        <f t="shared" si="471"/>
        <v>230.85247819529238</v>
      </c>
      <c r="AO1320" cm="1">
        <f t="array" ref="AO1320">IFERROR(STDEV(IF($E$2:$E$2201=$E1320, $AJ$2:$AJ$2201)), 0)</f>
        <v>185.25905367173581</v>
      </c>
      <c r="AP1320">
        <f t="shared" si="479"/>
        <v>0.40541557465532851</v>
      </c>
      <c r="AQ1320">
        <f t="shared" si="472"/>
        <v>2.6831269337949163E-2</v>
      </c>
      <c r="AR1320" cm="1">
        <f t="array" ref="AR1320">IFERROR(STDEV(IF($E$2:$E$2201=$E1320, $AK$2:$AK$2201)), 0)</f>
        <v>1.3187783870041657E-2</v>
      </c>
      <c r="AS1320">
        <f t="shared" si="480"/>
        <v>0.41307573453954632</v>
      </c>
      <c r="AT1320">
        <f t="shared" si="473"/>
        <v>4.2133219784385566E-3</v>
      </c>
      <c r="AU1320" cm="1">
        <f t="array" ref="AU1320">IFERROR(STDEV(IF($E$2:$E$2201=$E1320, $AL$2:$AL$2201)), 0)</f>
        <v>6.3302242764644388E-3</v>
      </c>
      <c r="AV1320">
        <f t="shared" si="481"/>
        <v>-0.30559725010305888</v>
      </c>
      <c r="AW1320">
        <f t="shared" si="474"/>
        <v>0</v>
      </c>
      <c r="AX1320" cm="1">
        <f t="array" ref="AX1320">IFERROR(STDEV(IF($E$2:$E$2201=$E1320, $AM$2:$AM$2201)), 0)</f>
        <v>0</v>
      </c>
      <c r="AY1320">
        <f t="shared" si="482"/>
        <v>-0.30559725010305888</v>
      </c>
      <c r="AZ1320">
        <f>INDEX(Model_Assumptions[Values],9)*((INDEX(Model_Scenarios[GR Weight],1)*$AG1320)+(INDEX(Model_Scenarios[GP Weight],1)*$AH1320)+(INDEX(Model_Scenarios[LTV Weight],1)*$AI1320))-(INDEX(Model_Scenarios[LTV Weight],1)*$AP1320)-(INDEX(Model_Scenarios[GP Weight],1)*($AS1320+$AV1320+$AY1320))</f>
        <v>2.4148840229491402</v>
      </c>
      <c r="BA1320">
        <f>INDEX(Model_Assumptions[Values],9)*((INDEX(Model_Scenarios[GR Weight],2)*$AG1320)+(INDEX(Model_Scenarios[GP Weight],2)*$AH1320)+(INDEX(Model_Scenarios[LTV Weight],2)*$AI1320))-(INDEX(Model_Scenarios[LTV Weight],2)*$AP1320)-(INDEX(Model_Scenarios[GP Weight],2)*($AS1320+$AV1320+$AY1320))</f>
        <v>2.1372255969032161</v>
      </c>
      <c r="BB1320">
        <f>INDEX(Model_Assumptions[Values],9)*((INDEX(Model_Scenarios[GR Weight],3)*$AG1320)+(INDEX(Model_Scenarios[GP Weight],3)*$AH1320)+(INDEX(Model_Scenarios[LTV Weight],3)*$AI1320))-(INDEX(Model_Scenarios[LTV Weight],3)*$AP1320)-(INDEX(Model_Scenarios[GP Weight],3)*($AS1320+$AV1320+$AY1320))</f>
        <v>1.6697169696595264</v>
      </c>
      <c r="BC1320">
        <f>INDEX(Model_Assumptions[Values],9)*((INDEX(Model_Scenarios[GR Weight],4)*$AG1320)+(INDEX(Model_Scenarios[GP Weight],4)*$AH1320)+(INDEX(Model_Scenarios[LTV Weight],4)*$AI1320))-(INDEX(Model_Scenarios[LTV Weight],4)*$AP1320)-(INDEX(Model_Scenarios[GP Weight],4)*($AS1320+$AV1320+$AY1320))</f>
        <v>1.4656330169603047</v>
      </c>
      <c r="BD1320">
        <f>INDEX(Model_Assumptions[Values],9)*((INDEX(Model_Scenarios[GR Weight],5)*$AG1320)+(INDEX(Model_Scenarios[GP Weight],5)*$AH1320)+(INDEX(Model_Scenarios[LTV Weight],5)*$AI1320))-(INDEX(Model_Scenarios[LTV Weight],5)*$AP1320)-(INDEX(Model_Scenarios[GP Weight],5)*($AS1320+$AV1320+$AY1320))</f>
        <v>1.4205260466165122</v>
      </c>
    </row>
    <row r="1321" spans="1:56" x14ac:dyDescent="0.25">
      <c r="A1321">
        <v>1320</v>
      </c>
      <c r="B1321">
        <v>27</v>
      </c>
      <c r="C1321" s="3">
        <v>20</v>
      </c>
      <c r="D1321" s="4">
        <v>0.38</v>
      </c>
      <c r="E1321" t="str">
        <v>SKU-1033</v>
      </c>
      <c r="F1321" t="str">
        <v>Raise</v>
      </c>
      <c r="G1321" t="str">
        <v>Full</v>
      </c>
      <c r="H1321">
        <v>224.77</v>
      </c>
      <c r="I1321">
        <v>78.790000000000006</v>
      </c>
      <c r="J1321">
        <v>15</v>
      </c>
      <c r="K1321">
        <v>3371.55</v>
      </c>
      <c r="L1321">
        <v>2189.6999999999998</v>
      </c>
      <c r="M1321">
        <v>0.64946389642745905</v>
      </c>
      <c r="N1321">
        <v>258.01494479999997</v>
      </c>
      <c r="O1321">
        <v>689.15922719999935</v>
      </c>
      <c r="P1321">
        <v>767.94922719999954</v>
      </c>
      <c r="Q1321">
        <v>411.31040074586326</v>
      </c>
      <c r="R1321">
        <v>282.04141765430626</v>
      </c>
      <c r="S1321">
        <v>1</v>
      </c>
      <c r="T1321">
        <f t="shared" si="460"/>
        <v>237.40307902399999</v>
      </c>
      <c r="U1321">
        <f t="shared" si="461"/>
        <v>5.6204471344040496E-2</v>
      </c>
      <c r="V1321">
        <f>IF($F1321="Reduce", INDEX(Model_Assumptions[Values], 2), INDEX(Model_Assumptions[Values], 1))</f>
        <v>-0.4</v>
      </c>
      <c r="W1321">
        <f t="shared" si="462"/>
        <v>14.662773171935758</v>
      </c>
      <c r="X1321">
        <f t="shared" si="475"/>
        <v>3480.9874980480517</v>
      </c>
      <c r="Y1321">
        <f t="shared" si="463"/>
        <v>2325.707599831233</v>
      </c>
      <c r="Z1321">
        <f t="shared" si="464"/>
        <v>109.43749804805157</v>
      </c>
      <c r="AA1321">
        <f t="shared" si="465"/>
        <v>136.00759983123316</v>
      </c>
      <c r="AB1321">
        <f t="shared" si="476"/>
        <v>0.66811719408224335</v>
      </c>
      <c r="AC1321">
        <f t="shared" si="466"/>
        <v>1.8653297654784295E-2</v>
      </c>
      <c r="AD1321">
        <f t="shared" si="467"/>
        <v>1.8653297654784295E-2</v>
      </c>
      <c r="AE1321">
        <f t="shared" si="468"/>
        <v>0.38</v>
      </c>
      <c r="AF1321">
        <f t="shared" si="477"/>
        <v>174.86567894566988</v>
      </c>
      <c r="AG1321">
        <f t="shared" si="469"/>
        <v>0.15879856748445154</v>
      </c>
      <c r="AH1321">
        <f t="shared" si="470"/>
        <v>0.17710493742812539</v>
      </c>
      <c r="AI1321">
        <f t="shared" si="478"/>
        <v>0.62</v>
      </c>
      <c r="AJ1321">
        <f>MAX(0, $R1321 - $AA1321) * INDEX(Model_Assumptions[Values], 7)</f>
        <v>292.06763564614619</v>
      </c>
      <c r="AK1321">
        <f>MAX(0, INDEX(Model_Assumptions[Values], 4) - $AD1321)</f>
        <v>3.1346702345215707E-2</v>
      </c>
      <c r="AL1321">
        <f>MAX(0, INDEX(Model_Assumptions[Values], 5) - $AC1321)</f>
        <v>1.3467023452157049E-3</v>
      </c>
      <c r="AM1321">
        <f>INDEX(Model_Assumptions[Values], 6) * MAX(0, INDEX(Model_Assumptions[Values], 3) - $AB1321)^2</f>
        <v>0</v>
      </c>
      <c r="AN1321">
        <f t="shared" si="471"/>
        <v>230.85247819529238</v>
      </c>
      <c r="AO1321" cm="1">
        <f t="array" ref="AO1321">IFERROR(STDEV(IF($E$2:$E$2201=$E1321, $AJ$2:$AJ$2201)), 0)</f>
        <v>185.25905367173581</v>
      </c>
      <c r="AP1321">
        <f t="shared" si="479"/>
        <v>0.33043004505098122</v>
      </c>
      <c r="AQ1321">
        <f t="shared" si="472"/>
        <v>2.6831269337949163E-2</v>
      </c>
      <c r="AR1321" cm="1">
        <f t="array" ref="AR1321">IFERROR(STDEV(IF($E$2:$E$2201=$E1321, $AK$2:$AK$2201)), 0)</f>
        <v>1.3187783870041657E-2</v>
      </c>
      <c r="AS1321">
        <f t="shared" si="480"/>
        <v>0.34239513262907917</v>
      </c>
      <c r="AT1321">
        <f t="shared" si="473"/>
        <v>4.2133219784385566E-3</v>
      </c>
      <c r="AU1321" cm="1">
        <f t="array" ref="AU1321">IFERROR(STDEV(IF($E$2:$E$2201=$E1321, $AL$2:$AL$2201)), 0)</f>
        <v>6.3302242764644388E-3</v>
      </c>
      <c r="AV1321">
        <f t="shared" si="481"/>
        <v>-0.45284645662253187</v>
      </c>
      <c r="AW1321">
        <f t="shared" si="474"/>
        <v>0</v>
      </c>
      <c r="AX1321" cm="1">
        <f t="array" ref="AX1321">IFERROR(STDEV(IF($E$2:$E$2201=$E1321, $AM$2:$AM$2201)), 0)</f>
        <v>0</v>
      </c>
      <c r="AY1321">
        <f t="shared" si="482"/>
        <v>-0.45284645662253187</v>
      </c>
      <c r="AZ1321">
        <f>INDEX(Model_Assumptions[Values],9)*((INDEX(Model_Scenarios[GR Weight],1)*$AG1321)+(INDEX(Model_Scenarios[GP Weight],1)*$AH1321)+(INDEX(Model_Scenarios[LTV Weight],1)*$AI1321))-(INDEX(Model_Scenarios[LTV Weight],1)*$AP1321)-(INDEX(Model_Scenarios[GP Weight],1)*($AS1321+$AV1321+$AY1321))</f>
        <v>2.439937494477102</v>
      </c>
      <c r="BA1321">
        <f>INDEX(Model_Assumptions[Values],9)*((INDEX(Model_Scenarios[GR Weight],2)*$AG1321)+(INDEX(Model_Scenarios[GP Weight],2)*$AH1321)+(INDEX(Model_Scenarios[LTV Weight],2)*$AI1321))-(INDEX(Model_Scenarios[LTV Weight],2)*$AP1321)-(INDEX(Model_Scenarios[GP Weight],2)*($AS1321+$AV1321+$AY1321))</f>
        <v>2.2090838898815233</v>
      </c>
      <c r="BB1321">
        <f>INDEX(Model_Assumptions[Values],9)*((INDEX(Model_Scenarios[GR Weight],3)*$AG1321)+(INDEX(Model_Scenarios[GP Weight],3)*$AH1321)+(INDEX(Model_Scenarios[LTV Weight],3)*$AI1321))-(INDEX(Model_Scenarios[LTV Weight],3)*$AP1321)-(INDEX(Model_Scenarios[GP Weight],3)*($AS1321+$AV1321+$AY1321))</f>
        <v>1.8134140550499858</v>
      </c>
      <c r="BC1321">
        <f>INDEX(Model_Assumptions[Values],9)*((INDEX(Model_Scenarios[GR Weight],4)*$AG1321)+(INDEX(Model_Scenarios[GP Weight],4)*$AH1321)+(INDEX(Model_Scenarios[LTV Weight],4)*$AI1321))-(INDEX(Model_Scenarios[LTV Weight],4)*$AP1321)-(INDEX(Model_Scenarios[GP Weight],4)*($AS1321+$AV1321+$AY1321))</f>
        <v>1.6158563432973096</v>
      </c>
      <c r="BD1321">
        <f>INDEX(Model_Assumptions[Values],9)*((INDEX(Model_Scenarios[GR Weight],5)*$AG1321)+(INDEX(Model_Scenarios[GP Weight],5)*$AH1321)+(INDEX(Model_Scenarios[LTV Weight],5)*$AI1321))-(INDEX(Model_Scenarios[LTV Weight],5)*$AP1321)-(INDEX(Model_Scenarios[GP Weight],5)*($AS1321+$AV1321+$AY1321))</f>
        <v>1.6480434134878426</v>
      </c>
    </row>
    <row r="1322" spans="1:56" x14ac:dyDescent="0.25">
      <c r="A1322">
        <v>1321</v>
      </c>
      <c r="B1322">
        <v>27</v>
      </c>
      <c r="C1322" s="3">
        <v>21</v>
      </c>
      <c r="D1322" s="4">
        <v>0.4</v>
      </c>
      <c r="E1322" t="str">
        <v>SKU-1033</v>
      </c>
      <c r="F1322" t="str">
        <v>Raise</v>
      </c>
      <c r="G1322" t="str">
        <v>Full</v>
      </c>
      <c r="H1322">
        <v>224.77</v>
      </c>
      <c r="I1322">
        <v>78.790000000000006</v>
      </c>
      <c r="J1322">
        <v>15</v>
      </c>
      <c r="K1322">
        <v>3371.55</v>
      </c>
      <c r="L1322">
        <v>2189.6999999999998</v>
      </c>
      <c r="M1322">
        <v>0.64946389642745905</v>
      </c>
      <c r="N1322">
        <v>258.01494479999997</v>
      </c>
      <c r="O1322">
        <v>689.15922719999935</v>
      </c>
      <c r="P1322">
        <v>767.94922719999954</v>
      </c>
      <c r="Q1322">
        <v>411.31040074586326</v>
      </c>
      <c r="R1322">
        <v>282.04141765430626</v>
      </c>
      <c r="S1322">
        <v>1</v>
      </c>
      <c r="T1322">
        <f t="shared" si="460"/>
        <v>238.06797792</v>
      </c>
      <c r="U1322">
        <f t="shared" si="461"/>
        <v>5.9162601414779525E-2</v>
      </c>
      <c r="V1322">
        <f>IF($F1322="Reduce", INDEX(Model_Assumptions[Values], 2), INDEX(Model_Assumptions[Values], 1))</f>
        <v>-0.4</v>
      </c>
      <c r="W1322">
        <f t="shared" si="462"/>
        <v>14.645024391511324</v>
      </c>
      <c r="X1322">
        <f t="shared" si="475"/>
        <v>3486.5113434761793</v>
      </c>
      <c r="Y1322">
        <f t="shared" si="463"/>
        <v>2332.6298716690017</v>
      </c>
      <c r="Z1322">
        <f t="shared" si="464"/>
        <v>114.96134347617908</v>
      </c>
      <c r="AA1322">
        <f t="shared" si="465"/>
        <v>142.92987166900184</v>
      </c>
      <c r="AB1322">
        <f t="shared" si="476"/>
        <v>0.66904410795442426</v>
      </c>
      <c r="AC1322">
        <f t="shared" si="466"/>
        <v>1.9580211526965208E-2</v>
      </c>
      <c r="AD1322">
        <f t="shared" si="467"/>
        <v>1.9580211526965208E-2</v>
      </c>
      <c r="AE1322">
        <f t="shared" si="468"/>
        <v>0.40000000000000036</v>
      </c>
      <c r="AF1322">
        <f t="shared" si="477"/>
        <v>169.22485059258366</v>
      </c>
      <c r="AG1322">
        <f t="shared" si="469"/>
        <v>0.16681390735092982</v>
      </c>
      <c r="AH1322">
        <f t="shared" si="470"/>
        <v>0.18611890813424589</v>
      </c>
      <c r="AI1322">
        <f t="shared" si="478"/>
        <v>0.59999999999999964</v>
      </c>
      <c r="AJ1322">
        <f>MAX(0, $R1322 - $AA1322) * INDEX(Model_Assumptions[Values], 7)</f>
        <v>278.22309197060883</v>
      </c>
      <c r="AK1322">
        <f>MAX(0, INDEX(Model_Assumptions[Values], 4) - $AD1322)</f>
        <v>3.0419788473034795E-2</v>
      </c>
      <c r="AL1322">
        <f>MAX(0, INDEX(Model_Assumptions[Values], 5) - $AC1322)</f>
        <v>4.1978847303479269E-4</v>
      </c>
      <c r="AM1322">
        <f>INDEX(Model_Assumptions[Values], 6) * MAX(0, INDEX(Model_Assumptions[Values], 3) - $AB1322)^2</f>
        <v>0</v>
      </c>
      <c r="AN1322">
        <f t="shared" si="471"/>
        <v>230.85247819529238</v>
      </c>
      <c r="AO1322" cm="1">
        <f t="array" ref="AO1322">IFERROR(STDEV(IF($E$2:$E$2201=$E1322, $AJ$2:$AJ$2201)), 0)</f>
        <v>185.25905367173581</v>
      </c>
      <c r="AP1322">
        <f t="shared" si="479"/>
        <v>0.25569931852968109</v>
      </c>
      <c r="AQ1322">
        <f t="shared" si="472"/>
        <v>2.6831269337949163E-2</v>
      </c>
      <c r="AR1322" cm="1">
        <f t="array" ref="AR1322">IFERROR(STDEV(IF($E$2:$E$2201=$E1322, $AK$2:$AK$2201)), 0)</f>
        <v>1.3187783870041657E-2</v>
      </c>
      <c r="AS1322">
        <f t="shared" si="480"/>
        <v>0.27210933773623458</v>
      </c>
      <c r="AT1322">
        <f t="shared" si="473"/>
        <v>4.2133219784385566E-3</v>
      </c>
      <c r="AU1322" cm="1">
        <f t="array" ref="AU1322">IFERROR(STDEV(IF($E$2:$E$2201=$E1322, $AL$2:$AL$2201)), 0)</f>
        <v>6.3302242764644388E-3</v>
      </c>
      <c r="AV1322">
        <f t="shared" si="481"/>
        <v>-0.59927315995864383</v>
      </c>
      <c r="AW1322">
        <f t="shared" si="474"/>
        <v>0</v>
      </c>
      <c r="AX1322" cm="1">
        <f t="array" ref="AX1322">IFERROR(STDEV(IF($E$2:$E$2201=$E1322, $AM$2:$AM$2201)), 0)</f>
        <v>0</v>
      </c>
      <c r="AY1322">
        <f t="shared" si="482"/>
        <v>-0.59927315995864383</v>
      </c>
      <c r="AZ1322">
        <f>INDEX(Model_Assumptions[Values],9)*((INDEX(Model_Scenarios[GR Weight],1)*$AG1322)+(INDEX(Model_Scenarios[GP Weight],1)*$AH1322)+(INDEX(Model_Scenarios[LTV Weight],1)*$AI1322))-(INDEX(Model_Scenarios[LTV Weight],1)*$AP1322)-(INDEX(Model_Scenarios[GP Weight],1)*($AS1322+$AV1322+$AY1322))</f>
        <v>2.4645506511369475</v>
      </c>
      <c r="BA1322">
        <f>INDEX(Model_Assumptions[Values],9)*((INDEX(Model_Scenarios[GR Weight],2)*$AG1322)+(INDEX(Model_Scenarios[GP Weight],2)*$AH1322)+(INDEX(Model_Scenarios[LTV Weight],2)*$AI1322))-(INDEX(Model_Scenarios[LTV Weight],2)*$AP1322)-(INDEX(Model_Scenarios[GP Weight],2)*($AS1322+$AV1322+$AY1322))</f>
        <v>2.2803121780393605</v>
      </c>
      <c r="BB1322">
        <f>INDEX(Model_Assumptions[Values],9)*((INDEX(Model_Scenarios[GR Weight],3)*$AG1322)+(INDEX(Model_Scenarios[GP Weight],3)*$AH1322)+(INDEX(Model_Scenarios[LTV Weight],3)*$AI1322))-(INDEX(Model_Scenarios[LTV Weight],3)*$AP1322)-(INDEX(Model_Scenarios[GP Weight],3)*($AS1322+$AV1322+$AY1322))</f>
        <v>1.956198689775088</v>
      </c>
      <c r="BC1322">
        <f>INDEX(Model_Assumptions[Values],9)*((INDEX(Model_Scenarios[GR Weight],4)*$AG1322)+(INDEX(Model_Scenarios[GP Weight],4)*$AH1322)+(INDEX(Model_Scenarios[LTV Weight],4)*$AI1322))-(INDEX(Model_Scenarios[LTV Weight],4)*$AP1322)-(INDEX(Model_Scenarios[GP Weight],4)*($AS1322+$AV1322+$AY1322))</f>
        <v>1.7651755753035212</v>
      </c>
      <c r="BD1322">
        <f>INDEX(Model_Assumptions[Values],9)*((INDEX(Model_Scenarios[GR Weight],5)*$AG1322)+(INDEX(Model_Scenarios[GP Weight],5)*$AH1322)+(INDEX(Model_Scenarios[LTV Weight],5)*$AI1322))-(INDEX(Model_Scenarios[LTV Weight],5)*$AP1322)-(INDEX(Model_Scenarios[GP Weight],5)*($AS1322+$AV1322+$AY1322))</f>
        <v>1.8742564152872647</v>
      </c>
    </row>
    <row r="1323" spans="1:56" x14ac:dyDescent="0.25">
      <c r="A1323">
        <v>1322</v>
      </c>
      <c r="B1323">
        <v>27</v>
      </c>
      <c r="C1323" s="3">
        <v>22</v>
      </c>
      <c r="D1323" s="4">
        <v>0.42</v>
      </c>
      <c r="E1323" t="str">
        <v>SKU-1033</v>
      </c>
      <c r="F1323" t="str">
        <v>Raise</v>
      </c>
      <c r="G1323" t="str">
        <v>Full</v>
      </c>
      <c r="H1323">
        <v>224.77</v>
      </c>
      <c r="I1323">
        <v>78.790000000000006</v>
      </c>
      <c r="J1323">
        <v>15</v>
      </c>
      <c r="K1323">
        <v>3371.55</v>
      </c>
      <c r="L1323">
        <v>2189.6999999999998</v>
      </c>
      <c r="M1323">
        <v>0.64946389642745905</v>
      </c>
      <c r="N1323">
        <v>258.01494479999997</v>
      </c>
      <c r="O1323">
        <v>689.15922719999935</v>
      </c>
      <c r="P1323">
        <v>767.94922719999954</v>
      </c>
      <c r="Q1323">
        <v>411.31040074586326</v>
      </c>
      <c r="R1323">
        <v>282.04141765430626</v>
      </c>
      <c r="S1323">
        <v>1</v>
      </c>
      <c r="T1323">
        <f t="shared" si="460"/>
        <v>238.73287681599999</v>
      </c>
      <c r="U1323">
        <f t="shared" si="461"/>
        <v>6.2120731485518423E-2</v>
      </c>
      <c r="V1323">
        <f>IF($F1323="Reduce", INDEX(Model_Assumptions[Values], 2), INDEX(Model_Assumptions[Values], 1))</f>
        <v>-0.4</v>
      </c>
      <c r="W1323">
        <f t="shared" si="462"/>
        <v>14.627275611086889</v>
      </c>
      <c r="X1323">
        <f t="shared" si="475"/>
        <v>3492.0115866152873</v>
      </c>
      <c r="Y1323">
        <f t="shared" si="463"/>
        <v>2339.5285412177514</v>
      </c>
      <c r="Z1323">
        <f t="shared" si="464"/>
        <v>120.46158661528716</v>
      </c>
      <c r="AA1323">
        <f t="shared" si="465"/>
        <v>149.82854121775154</v>
      </c>
      <c r="AB1323">
        <f t="shared" si="476"/>
        <v>0.66996585870019787</v>
      </c>
      <c r="AC1323">
        <f t="shared" si="466"/>
        <v>2.0501962272738816E-2</v>
      </c>
      <c r="AD1323">
        <f t="shared" si="467"/>
        <v>2.0501962272738816E-2</v>
      </c>
      <c r="AE1323">
        <f t="shared" si="468"/>
        <v>0.41999999999999987</v>
      </c>
      <c r="AF1323">
        <f t="shared" si="477"/>
        <v>163.58402223949764</v>
      </c>
      <c r="AG1323">
        <f t="shared" si="469"/>
        <v>0.17479499926992673</v>
      </c>
      <c r="AH1323">
        <f t="shared" si="470"/>
        <v>0.19510214466135689</v>
      </c>
      <c r="AI1323">
        <f t="shared" si="478"/>
        <v>0.58000000000000007</v>
      </c>
      <c r="AJ1323">
        <f>MAX(0, $R1323 - $AA1323) * INDEX(Model_Assumptions[Values], 7)</f>
        <v>264.42575287310945</v>
      </c>
      <c r="AK1323">
        <f>MAX(0, INDEX(Model_Assumptions[Values], 4) - $AD1323)</f>
        <v>2.9498037727261187E-2</v>
      </c>
      <c r="AL1323">
        <f>MAX(0, INDEX(Model_Assumptions[Values], 5) - $AC1323)</f>
        <v>0</v>
      </c>
      <c r="AM1323">
        <f>INDEX(Model_Assumptions[Values], 6) * MAX(0, INDEX(Model_Assumptions[Values], 3) - $AB1323)^2</f>
        <v>0</v>
      </c>
      <c r="AN1323">
        <f t="shared" si="471"/>
        <v>230.85247819529238</v>
      </c>
      <c r="AO1323" cm="1">
        <f t="array" ref="AO1323">IFERROR(STDEV(IF($E$2:$E$2201=$E1323, $AJ$2:$AJ$2201)), 0)</f>
        <v>185.25905367173581</v>
      </c>
      <c r="AP1323">
        <f t="shared" si="479"/>
        <v>0.18122339509142812</v>
      </c>
      <c r="AQ1323">
        <f t="shared" si="472"/>
        <v>2.6831269337949163E-2</v>
      </c>
      <c r="AR1323" cm="1">
        <f t="array" ref="AR1323">IFERROR(STDEV(IF($E$2:$E$2201=$E1323, $AK$2:$AK$2201)), 0)</f>
        <v>1.3187783870041657E-2</v>
      </c>
      <c r="AS1323">
        <f t="shared" si="480"/>
        <v>0.20221505111029697</v>
      </c>
      <c r="AT1323">
        <f t="shared" si="473"/>
        <v>4.2133219784385566E-3</v>
      </c>
      <c r="AU1323" cm="1">
        <f t="array" ref="AU1323">IFERROR(STDEV(IF($E$2:$E$2201=$E1323, $AL$2:$AL$2201)), 0)</f>
        <v>6.3302242764644388E-3</v>
      </c>
      <c r="AV1323">
        <f t="shared" si="481"/>
        <v>-0.66558810469062624</v>
      </c>
      <c r="AW1323">
        <f t="shared" si="474"/>
        <v>0</v>
      </c>
      <c r="AX1323" cm="1">
        <f t="array" ref="AX1323">IFERROR(STDEV(IF($E$2:$E$2201=$E1323, $AM$2:$AM$2201)), 0)</f>
        <v>0</v>
      </c>
      <c r="AY1323">
        <f t="shared" si="482"/>
        <v>-0.66558810469062624</v>
      </c>
      <c r="AZ1323">
        <f>INDEX(Model_Assumptions[Values],9)*((INDEX(Model_Scenarios[GR Weight],1)*$AG1323)+(INDEX(Model_Scenarios[GP Weight],1)*$AH1323)+(INDEX(Model_Scenarios[LTV Weight],1)*$AI1323))-(INDEX(Model_Scenarios[LTV Weight],1)*$AP1323)-(INDEX(Model_Scenarios[GP Weight],1)*($AS1323+$AV1323+$AY1323))</f>
        <v>2.4728659717195951</v>
      </c>
      <c r="BA1323">
        <f>INDEX(Model_Assumptions[Values],9)*((INDEX(Model_Scenarios[GR Weight],2)*$AG1323)+(INDEX(Model_Scenarios[GP Weight],2)*$AH1323)+(INDEX(Model_Scenarios[LTV Weight],2)*$AI1323))-(INDEX(Model_Scenarios[LTV Weight],2)*$AP1323)-(INDEX(Model_Scenarios[GP Weight],2)*($AS1323+$AV1323+$AY1323))</f>
        <v>2.3191954189585648</v>
      </c>
      <c r="BB1323">
        <f>INDEX(Model_Assumptions[Values],9)*((INDEX(Model_Scenarios[GR Weight],3)*$AG1323)+(INDEX(Model_Scenarios[GP Weight],3)*$AH1323)+(INDEX(Model_Scenarios[LTV Weight],3)*$AI1323))-(INDEX(Model_Scenarios[LTV Weight],3)*$AP1323)-(INDEX(Model_Scenarios[GP Weight],3)*($AS1323+$AV1323+$AY1323))</f>
        <v>2.042569549603046</v>
      </c>
      <c r="BC1323">
        <f>INDEX(Model_Assumptions[Values],9)*((INDEX(Model_Scenarios[GR Weight],4)*$AG1323)+(INDEX(Model_Scenarios[GP Weight],4)*$AH1323)+(INDEX(Model_Scenarios[LTV Weight],4)*$AI1323))-(INDEX(Model_Scenarios[LTV Weight],4)*$AP1323)-(INDEX(Model_Scenarios[GP Weight],4)*($AS1323+$AV1323+$AY1323))</f>
        <v>1.8580893887471519</v>
      </c>
      <c r="BD1323">
        <f>INDEX(Model_Assumptions[Values],9)*((INDEX(Model_Scenarios[GR Weight],5)*$AG1323)+(INDEX(Model_Scenarios[GP Weight],5)*$AH1323)+(INDEX(Model_Scenarios[LTV Weight],5)*$AI1323))-(INDEX(Model_Scenarios[LTV Weight],5)*$AP1323)-(INDEX(Model_Scenarios[GP Weight],5)*($AS1323+$AV1323+$AY1323))</f>
        <v>2.011948685364827</v>
      </c>
    </row>
    <row r="1324" spans="1:56" x14ac:dyDescent="0.25">
      <c r="A1324">
        <v>1323</v>
      </c>
      <c r="B1324">
        <v>27</v>
      </c>
      <c r="C1324" s="3">
        <v>23</v>
      </c>
      <c r="D1324" s="4">
        <v>0.44</v>
      </c>
      <c r="E1324" t="str">
        <v>SKU-1033</v>
      </c>
      <c r="F1324" t="str">
        <v>Raise</v>
      </c>
      <c r="G1324" t="str">
        <v>Full</v>
      </c>
      <c r="H1324">
        <v>224.77</v>
      </c>
      <c r="I1324">
        <v>78.790000000000006</v>
      </c>
      <c r="J1324">
        <v>15</v>
      </c>
      <c r="K1324">
        <v>3371.55</v>
      </c>
      <c r="L1324">
        <v>2189.6999999999998</v>
      </c>
      <c r="M1324">
        <v>0.64946389642745905</v>
      </c>
      <c r="N1324">
        <v>258.01494479999997</v>
      </c>
      <c r="O1324">
        <v>689.15922719999935</v>
      </c>
      <c r="P1324">
        <v>767.94922719999954</v>
      </c>
      <c r="Q1324">
        <v>411.31040074586326</v>
      </c>
      <c r="R1324">
        <v>282.04141765430626</v>
      </c>
      <c r="S1324">
        <v>1</v>
      </c>
      <c r="T1324">
        <f t="shared" si="460"/>
        <v>239.397775712</v>
      </c>
      <c r="U1324">
        <f t="shared" si="461"/>
        <v>6.5078861556257445E-2</v>
      </c>
      <c r="V1324">
        <f>IF($F1324="Reduce", INDEX(Model_Assumptions[Values], 2), INDEX(Model_Assumptions[Values], 1))</f>
        <v>-0.4</v>
      </c>
      <c r="W1324">
        <f t="shared" si="462"/>
        <v>14.609526830662455</v>
      </c>
      <c r="X1324">
        <f t="shared" si="475"/>
        <v>3497.4882274653764</v>
      </c>
      <c r="Y1324">
        <f t="shared" si="463"/>
        <v>2346.4036084774816</v>
      </c>
      <c r="Z1324">
        <f t="shared" si="464"/>
        <v>125.93822746537626</v>
      </c>
      <c r="AA1324">
        <f t="shared" si="465"/>
        <v>156.70360847748179</v>
      </c>
      <c r="AB1324">
        <f t="shared" si="476"/>
        <v>0.67088248933947559</v>
      </c>
      <c r="AC1324">
        <f t="shared" si="466"/>
        <v>2.1418592912016532E-2</v>
      </c>
      <c r="AD1324">
        <f t="shared" si="467"/>
        <v>2.1418592912016532E-2</v>
      </c>
      <c r="AE1324">
        <f t="shared" si="468"/>
        <v>0.44000000000000022</v>
      </c>
      <c r="AF1324">
        <f t="shared" si="477"/>
        <v>157.94319388641145</v>
      </c>
      <c r="AG1324">
        <f t="shared" si="469"/>
        <v>0.18274184324144296</v>
      </c>
      <c r="AH1324">
        <f t="shared" si="470"/>
        <v>0.20405464700945777</v>
      </c>
      <c r="AI1324">
        <f t="shared" si="478"/>
        <v>0.55999999999999983</v>
      </c>
      <c r="AJ1324">
        <f>MAX(0, $R1324 - $AA1324) * INDEX(Model_Assumptions[Values], 7)</f>
        <v>250.67561835364893</v>
      </c>
      <c r="AK1324">
        <f>MAX(0, INDEX(Model_Assumptions[Values], 4) - $AD1324)</f>
        <v>2.8581407087983471E-2</v>
      </c>
      <c r="AL1324">
        <f>MAX(0, INDEX(Model_Assumptions[Values], 5) - $AC1324)</f>
        <v>0</v>
      </c>
      <c r="AM1324">
        <f>INDEX(Model_Assumptions[Values], 6) * MAX(0, INDEX(Model_Assumptions[Values], 3) - $AB1324)^2</f>
        <v>0</v>
      </c>
      <c r="AN1324">
        <f t="shared" si="471"/>
        <v>230.85247819529238</v>
      </c>
      <c r="AO1324" cm="1">
        <f t="array" ref="AO1324">IFERROR(STDEV(IF($E$2:$E$2201=$E1324, $AJ$2:$AJ$2201)), 0)</f>
        <v>185.25905367173581</v>
      </c>
      <c r="AP1324">
        <f t="shared" si="479"/>
        <v>0.10700227473622728</v>
      </c>
      <c r="AQ1324">
        <f t="shared" si="472"/>
        <v>2.6831269337949163E-2</v>
      </c>
      <c r="AR1324" cm="1">
        <f t="array" ref="AR1324">IFERROR(STDEV(IF($E$2:$E$2201=$E1324, $AK$2:$AK$2201)), 0)</f>
        <v>1.3187783870041657E-2</v>
      </c>
      <c r="AS1324">
        <f t="shared" si="480"/>
        <v>0.13270901064810819</v>
      </c>
      <c r="AT1324">
        <f t="shared" si="473"/>
        <v>4.2133219784385566E-3</v>
      </c>
      <c r="AU1324" cm="1">
        <f t="array" ref="AU1324">IFERROR(STDEV(IF($E$2:$E$2201=$E1324, $AL$2:$AL$2201)), 0)</f>
        <v>6.3302242764644388E-3</v>
      </c>
      <c r="AV1324">
        <f t="shared" si="481"/>
        <v>-0.66558810469062624</v>
      </c>
      <c r="AW1324">
        <f t="shared" si="474"/>
        <v>0</v>
      </c>
      <c r="AX1324" cm="1">
        <f t="array" ref="AX1324">IFERROR(STDEV(IF($E$2:$E$2201=$E1324, $AM$2:$AM$2201)), 0)</f>
        <v>0</v>
      </c>
      <c r="AY1324">
        <f t="shared" si="482"/>
        <v>-0.66558810469062624</v>
      </c>
      <c r="AZ1324">
        <f>INDEX(Model_Assumptions[Values],9)*((INDEX(Model_Scenarios[GR Weight],1)*$AG1324)+(INDEX(Model_Scenarios[GP Weight],1)*$AH1324)+(INDEX(Model_Scenarios[LTV Weight],1)*$AI1324))-(INDEX(Model_Scenarios[LTV Weight],1)*$AP1324)-(INDEX(Model_Scenarios[GP Weight],1)*($AS1324+$AV1324+$AY1324))</f>
        <v>2.4676431452097831</v>
      </c>
      <c r="BA1324">
        <f>INDEX(Model_Assumptions[Values],9)*((INDEX(Model_Scenarios[GR Weight],2)*$AG1324)+(INDEX(Model_Scenarios[GP Weight],2)*$AH1324)+(INDEX(Model_Scenarios[LTV Weight],2)*$AI1324))-(INDEX(Model_Scenarios[LTV Weight],2)*$AP1324)-(INDEX(Model_Scenarios[GP Weight],2)*($AS1324+$AV1324+$AY1324))</f>
        <v>2.3312529906086206</v>
      </c>
      <c r="BB1324">
        <f>INDEX(Model_Assumptions[Values],9)*((INDEX(Model_Scenarios[GR Weight],3)*$AG1324)+(INDEX(Model_Scenarios[GP Weight],3)*$AH1324)+(INDEX(Model_Scenarios[LTV Weight],3)*$AI1324))-(INDEX(Model_Scenarios[LTV Weight],3)*$AP1324)-(INDEX(Model_Scenarios[GP Weight],3)*($AS1324+$AV1324+$AY1324))</f>
        <v>2.0821855459804639</v>
      </c>
      <c r="BC1324">
        <f>INDEX(Model_Assumptions[Values],9)*((INDEX(Model_Scenarios[GR Weight],4)*$AG1324)+(INDEX(Model_Scenarios[GP Weight],4)*$AH1324)+(INDEX(Model_Scenarios[LTV Weight],4)*$AI1324))-(INDEX(Model_Scenarios[LTV Weight],4)*$AP1324)-(INDEX(Model_Scenarios[GP Weight],4)*($AS1324+$AV1324+$AY1324))</f>
        <v>1.9042566950748085</v>
      </c>
      <c r="BD1324">
        <f>INDEX(Model_Assumptions[Values],9)*((INDEX(Model_Scenarios[GR Weight],5)*$AG1324)+(INDEX(Model_Scenarios[GP Weight],5)*$AH1324)+(INDEX(Model_Scenarios[LTV Weight],5)*$AI1324))-(INDEX(Model_Scenarios[LTV Weight],5)*$AP1324)-(INDEX(Model_Scenarios[GP Weight],5)*($AS1324+$AV1324+$AY1324))</f>
        <v>2.0762985131366243</v>
      </c>
    </row>
    <row r="1325" spans="1:56" x14ac:dyDescent="0.25">
      <c r="A1325">
        <v>1324</v>
      </c>
      <c r="B1325">
        <v>27</v>
      </c>
      <c r="C1325" s="3">
        <v>24</v>
      </c>
      <c r="D1325" s="4">
        <v>0.46</v>
      </c>
      <c r="E1325" t="str">
        <v>SKU-1033</v>
      </c>
      <c r="F1325" t="str">
        <v>Raise</v>
      </c>
      <c r="G1325" t="str">
        <v>Full</v>
      </c>
      <c r="H1325">
        <v>224.77</v>
      </c>
      <c r="I1325">
        <v>78.790000000000006</v>
      </c>
      <c r="J1325">
        <v>15</v>
      </c>
      <c r="K1325">
        <v>3371.55</v>
      </c>
      <c r="L1325">
        <v>2189.6999999999998</v>
      </c>
      <c r="M1325">
        <v>0.64946389642745905</v>
      </c>
      <c r="N1325">
        <v>258.01494479999997</v>
      </c>
      <c r="O1325">
        <v>689.15922719999935</v>
      </c>
      <c r="P1325">
        <v>767.94922719999954</v>
      </c>
      <c r="Q1325">
        <v>411.31040074586326</v>
      </c>
      <c r="R1325">
        <v>282.04141765430626</v>
      </c>
      <c r="S1325">
        <v>1</v>
      </c>
      <c r="T1325">
        <f t="shared" si="460"/>
        <v>240.06267460799998</v>
      </c>
      <c r="U1325">
        <f t="shared" si="461"/>
        <v>6.8036991626996349E-2</v>
      </c>
      <c r="V1325">
        <f>IF($F1325="Reduce", INDEX(Model_Assumptions[Values], 2), INDEX(Model_Assumptions[Values], 1))</f>
        <v>-0.4</v>
      </c>
      <c r="W1325">
        <f t="shared" si="462"/>
        <v>14.591778050238023</v>
      </c>
      <c r="X1325">
        <f t="shared" si="475"/>
        <v>3502.941266026447</v>
      </c>
      <c r="Y1325">
        <f t="shared" si="463"/>
        <v>2353.2550734481929</v>
      </c>
      <c r="Z1325">
        <f t="shared" si="464"/>
        <v>131.39126602644683</v>
      </c>
      <c r="AA1325">
        <f t="shared" si="465"/>
        <v>163.55507344819307</v>
      </c>
      <c r="AB1325">
        <f t="shared" si="476"/>
        <v>0.67179404241556184</v>
      </c>
      <c r="AC1325">
        <f t="shared" si="466"/>
        <v>2.233014598810279E-2</v>
      </c>
      <c r="AD1325">
        <f t="shared" si="467"/>
        <v>2.233014598810279E-2</v>
      </c>
      <c r="AE1325">
        <f t="shared" si="468"/>
        <v>0.45999999999999969</v>
      </c>
      <c r="AF1325">
        <f t="shared" si="477"/>
        <v>152.30236553332546</v>
      </c>
      <c r="AG1325">
        <f t="shared" si="469"/>
        <v>0.19065443926547915</v>
      </c>
      <c r="AH1325">
        <f t="shared" si="470"/>
        <v>0.21297641517854915</v>
      </c>
      <c r="AI1325">
        <f t="shared" si="478"/>
        <v>0.54000000000000026</v>
      </c>
      <c r="AJ1325">
        <f>MAX(0, $R1325 - $AA1325) * INDEX(Model_Assumptions[Values], 7)</f>
        <v>236.97268841222638</v>
      </c>
      <c r="AK1325">
        <f>MAX(0, INDEX(Model_Assumptions[Values], 4) - $AD1325)</f>
        <v>2.7669854011897213E-2</v>
      </c>
      <c r="AL1325">
        <f>MAX(0, INDEX(Model_Assumptions[Values], 5) - $AC1325)</f>
        <v>0</v>
      </c>
      <c r="AM1325">
        <f>INDEX(Model_Assumptions[Values], 6) * MAX(0, INDEX(Model_Assumptions[Values], 3) - $AB1325)^2</f>
        <v>0</v>
      </c>
      <c r="AN1325">
        <f t="shared" si="471"/>
        <v>230.85247819529238</v>
      </c>
      <c r="AO1325" cm="1">
        <f t="array" ref="AO1325">IFERROR(STDEV(IF($E$2:$E$2201=$E1325, $AJ$2:$AJ$2201)), 0)</f>
        <v>185.25905367173581</v>
      </c>
      <c r="AP1325">
        <f t="shared" si="479"/>
        <v>3.3035957464073631E-2</v>
      </c>
      <c r="AQ1325">
        <f t="shared" si="472"/>
        <v>2.6831269337949163E-2</v>
      </c>
      <c r="AR1325" cm="1">
        <f t="array" ref="AR1325">IFERROR(STDEV(IF($E$2:$E$2201=$E1325, $AK$2:$AK$2201)), 0)</f>
        <v>1.3187783870041657E-2</v>
      </c>
      <c r="AS1325">
        <f t="shared" si="480"/>
        <v>6.3587990386545598E-2</v>
      </c>
      <c r="AT1325">
        <f t="shared" si="473"/>
        <v>4.2133219784385566E-3</v>
      </c>
      <c r="AU1325" cm="1">
        <f t="array" ref="AU1325">IFERROR(STDEV(IF($E$2:$E$2201=$E1325, $AL$2:$AL$2201)), 0)</f>
        <v>6.3302242764644388E-3</v>
      </c>
      <c r="AV1325">
        <f t="shared" si="481"/>
        <v>-0.66558810469062624</v>
      </c>
      <c r="AW1325">
        <f t="shared" si="474"/>
        <v>0</v>
      </c>
      <c r="AX1325" cm="1">
        <f t="array" ref="AX1325">IFERROR(STDEV(IF($E$2:$E$2201=$E1325, $AM$2:$AM$2201)), 0)</f>
        <v>0</v>
      </c>
      <c r="AY1325">
        <f t="shared" si="482"/>
        <v>-0.66558810469062624</v>
      </c>
      <c r="AZ1325">
        <f>INDEX(Model_Assumptions[Values],9)*((INDEX(Model_Scenarios[GR Weight],1)*$AG1325)+(INDEX(Model_Scenarios[GP Weight],1)*$AH1325)+(INDEX(Model_Scenarios[LTV Weight],1)*$AI1325))-(INDEX(Model_Scenarios[LTV Weight],1)*$AP1325)-(INDEX(Model_Scenarios[GP Weight],1)*($AS1325+$AV1325+$AY1325))</f>
        <v>2.462145483150227</v>
      </c>
      <c r="BA1325">
        <f>INDEX(Model_Assumptions[Values],9)*((INDEX(Model_Scenarios[GR Weight],2)*$AG1325)+(INDEX(Model_Scenarios[GP Weight],2)*$AH1325)+(INDEX(Model_Scenarios[LTV Weight],2)*$AI1325))-(INDEX(Model_Scenarios[LTV Weight],2)*$AP1325)-(INDEX(Model_Scenarios[GP Weight],2)*($AS1325+$AV1325+$AY1325))</f>
        <v>2.3430115160749527</v>
      </c>
      <c r="BB1325">
        <f>INDEX(Model_Assumptions[Values],9)*((INDEX(Model_Scenarios[GR Weight],3)*$AG1325)+(INDEX(Model_Scenarios[GP Weight],3)*$AH1325)+(INDEX(Model_Scenarios[LTV Weight],3)*$AI1325))-(INDEX(Model_Scenarios[LTV Weight],3)*$AP1325)-(INDEX(Model_Scenarios[GP Weight],3)*($AS1325+$AV1325+$AY1325))</f>
        <v>2.1214682693068285</v>
      </c>
      <c r="BC1325">
        <f>INDEX(Model_Assumptions[Values],9)*((INDEX(Model_Scenarios[GR Weight],4)*$AG1325)+(INDEX(Model_Scenarios[GP Weight],4)*$AH1325)+(INDEX(Model_Scenarios[LTV Weight],4)*$AI1325))-(INDEX(Model_Scenarios[LTV Weight],4)*$AP1325)-(INDEX(Model_Scenarios[GP Weight],4)*($AS1325+$AV1325+$AY1325))</f>
        <v>1.9500990846859751</v>
      </c>
      <c r="BD1325">
        <f>INDEX(Model_Assumptions[Values],9)*((INDEX(Model_Scenarios[GR Weight],5)*$AG1325)+(INDEX(Model_Scenarios[GP Weight],5)*$AH1325)+(INDEX(Model_Scenarios[LTV Weight],5)*$AI1325))-(INDEX(Model_Scenarios[LTV Weight],5)*$AP1325)-(INDEX(Model_Scenarios[GP Weight],5)*($AS1325+$AV1325+$AY1325))</f>
        <v>2.1402541120875602</v>
      </c>
    </row>
    <row r="1326" spans="1:56" x14ac:dyDescent="0.25">
      <c r="A1326">
        <v>1325</v>
      </c>
      <c r="B1326">
        <v>27</v>
      </c>
      <c r="C1326" s="3">
        <v>25</v>
      </c>
      <c r="D1326" s="4">
        <v>0.48</v>
      </c>
      <c r="E1326" t="str">
        <v>SKU-1033</v>
      </c>
      <c r="F1326" t="str">
        <v>Raise</v>
      </c>
      <c r="G1326" t="str">
        <v>Full</v>
      </c>
      <c r="H1326">
        <v>224.77</v>
      </c>
      <c r="I1326">
        <v>78.790000000000006</v>
      </c>
      <c r="J1326">
        <v>15</v>
      </c>
      <c r="K1326">
        <v>3371.55</v>
      </c>
      <c r="L1326">
        <v>2189.6999999999998</v>
      </c>
      <c r="M1326">
        <v>0.64946389642745905</v>
      </c>
      <c r="N1326">
        <v>258.01494479999997</v>
      </c>
      <c r="O1326">
        <v>689.15922719999935</v>
      </c>
      <c r="P1326">
        <v>767.94922719999954</v>
      </c>
      <c r="Q1326">
        <v>411.31040074586326</v>
      </c>
      <c r="R1326">
        <v>282.04141765430626</v>
      </c>
      <c r="S1326">
        <v>1</v>
      </c>
      <c r="T1326">
        <f t="shared" si="460"/>
        <v>240.72757350399999</v>
      </c>
      <c r="U1326">
        <f t="shared" si="461"/>
        <v>7.0995121697735378E-2</v>
      </c>
      <c r="V1326">
        <f>IF($F1326="Reduce", INDEX(Model_Assumptions[Values], 2), INDEX(Model_Assumptions[Values], 1))</f>
        <v>-0.4</v>
      </c>
      <c r="W1326">
        <f t="shared" si="462"/>
        <v>14.574029269813588</v>
      </c>
      <c r="X1326">
        <f t="shared" si="475"/>
        <v>3508.3707022984977</v>
      </c>
      <c r="Y1326">
        <f t="shared" si="463"/>
        <v>2360.0829361298847</v>
      </c>
      <c r="Z1326">
        <f t="shared" si="464"/>
        <v>136.82070229849751</v>
      </c>
      <c r="AA1326">
        <f t="shared" si="465"/>
        <v>170.38293612988491</v>
      </c>
      <c r="AB1326">
        <f t="shared" si="476"/>
        <v>0.67270056000173639</v>
      </c>
      <c r="AC1326">
        <f t="shared" si="466"/>
        <v>2.3236663574277339E-2</v>
      </c>
      <c r="AD1326">
        <f t="shared" si="467"/>
        <v>2.3236663574277339E-2</v>
      </c>
      <c r="AE1326">
        <f t="shared" si="468"/>
        <v>0.48000000000000009</v>
      </c>
      <c r="AF1326">
        <f t="shared" si="477"/>
        <v>146.66153718023924</v>
      </c>
      <c r="AG1326">
        <f t="shared" si="469"/>
        <v>0.19853278734203333</v>
      </c>
      <c r="AH1326">
        <f t="shared" si="470"/>
        <v>0.22186744916863041</v>
      </c>
      <c r="AI1326">
        <f t="shared" si="478"/>
        <v>0.51999999999999991</v>
      </c>
      <c r="AJ1326">
        <f>MAX(0, $R1326 - $AA1326) * INDEX(Model_Assumptions[Values], 7)</f>
        <v>223.31696304884269</v>
      </c>
      <c r="AK1326">
        <f>MAX(0, INDEX(Model_Assumptions[Values], 4) - $AD1326)</f>
        <v>2.6763336425722664E-2</v>
      </c>
      <c r="AL1326">
        <f>MAX(0, INDEX(Model_Assumptions[Values], 5) - $AC1326)</f>
        <v>0</v>
      </c>
      <c r="AM1326">
        <f>INDEX(Model_Assumptions[Values], 6) * MAX(0, INDEX(Model_Assumptions[Values], 3) - $AB1326)^2</f>
        <v>0</v>
      </c>
      <c r="AN1326">
        <f t="shared" si="471"/>
        <v>230.85247819529238</v>
      </c>
      <c r="AO1326" cm="1">
        <f t="array" ref="AO1326">IFERROR(STDEV(IF($E$2:$E$2201=$E1326, $AJ$2:$AJ$2201)), 0)</f>
        <v>185.25905367173581</v>
      </c>
      <c r="AP1326">
        <f t="shared" si="479"/>
        <v>-4.0675556725027921E-2</v>
      </c>
      <c r="AQ1326">
        <f t="shared" si="472"/>
        <v>2.6831269337949163E-2</v>
      </c>
      <c r="AR1326" cm="1">
        <f t="array" ref="AR1326">IFERROR(STDEV(IF($E$2:$E$2201=$E1326, $AK$2:$AK$2201)), 0)</f>
        <v>1.3187783870041657E-2</v>
      </c>
      <c r="AS1326">
        <f t="shared" si="480"/>
        <v>-5.1511999965983928E-3</v>
      </c>
      <c r="AT1326">
        <f t="shared" si="473"/>
        <v>4.2133219784385566E-3</v>
      </c>
      <c r="AU1326" cm="1">
        <f t="array" ref="AU1326">IFERROR(STDEV(IF($E$2:$E$2201=$E1326, $AL$2:$AL$2201)), 0)</f>
        <v>6.3302242764644388E-3</v>
      </c>
      <c r="AV1326">
        <f t="shared" si="481"/>
        <v>-0.66558810469062624</v>
      </c>
      <c r="AW1326">
        <f t="shared" si="474"/>
        <v>0</v>
      </c>
      <c r="AX1326" cm="1">
        <f t="array" ref="AX1326">IFERROR(STDEV(IF($E$2:$E$2201=$E1326, $AM$2:$AM$2201)), 0)</f>
        <v>0</v>
      </c>
      <c r="AY1326">
        <f t="shared" si="482"/>
        <v>-0.66558810469062624</v>
      </c>
      <c r="AZ1326">
        <f>INDEX(Model_Assumptions[Values],9)*((INDEX(Model_Scenarios[GR Weight],1)*$AG1326)+(INDEX(Model_Scenarios[GP Weight],1)*$AH1326)+(INDEX(Model_Scenarios[LTV Weight],1)*$AI1326))-(INDEX(Model_Scenarios[LTV Weight],1)*$AP1326)-(INDEX(Model_Scenarios[GP Weight],1)*($AS1326+$AV1326+$AY1326))</f>
        <v>2.4563733045731393</v>
      </c>
      <c r="BA1326">
        <f>INDEX(Model_Assumptions[Values],9)*((INDEX(Model_Scenarios[GR Weight],2)*$AG1326)+(INDEX(Model_Scenarios[GP Weight],2)*$AH1326)+(INDEX(Model_Scenarios[LTV Weight],2)*$AI1326))-(INDEX(Model_Scenarios[LTV Weight],2)*$AP1326)-(INDEX(Model_Scenarios[GP Weight],2)*($AS1326+$AV1326+$AY1326))</f>
        <v>2.3544716334219937</v>
      </c>
      <c r="BB1326">
        <f>INDEX(Model_Assumptions[Values],9)*((INDEX(Model_Scenarios[GR Weight],3)*$AG1326)+(INDEX(Model_Scenarios[GP Weight],3)*$AH1326)+(INDEX(Model_Scenarios[LTV Weight],3)*$AI1326))-(INDEX(Model_Scenarios[LTV Weight],3)*$AP1326)-(INDEX(Model_Scenarios[GP Weight],3)*($AS1326+$AV1326+$AY1326))</f>
        <v>2.1604188361949035</v>
      </c>
      <c r="BC1326">
        <f>INDEX(Model_Assumptions[Values],9)*((INDEX(Model_Scenarios[GR Weight],4)*$AG1326)+(INDEX(Model_Scenarios[GP Weight],4)*$AH1326)+(INDEX(Model_Scenarios[LTV Weight],4)*$AI1326))-(INDEX(Model_Scenarios[LTV Weight],4)*$AP1326)-(INDEX(Model_Scenarios[GP Weight],4)*($AS1326+$AV1326+$AY1326))</f>
        <v>1.9956176741934175</v>
      </c>
      <c r="BD1326">
        <f>INDEX(Model_Assumptions[Values],9)*((INDEX(Model_Scenarios[GR Weight],5)*$AG1326)+(INDEX(Model_Scenarios[GP Weight],5)*$AH1326)+(INDEX(Model_Scenarios[LTV Weight],5)*$AI1326))-(INDEX(Model_Scenarios[LTV Weight],5)*$AP1326)-(INDEX(Model_Scenarios[GP Weight],5)*($AS1326+$AV1326+$AY1326))</f>
        <v>2.2038172368948423</v>
      </c>
    </row>
    <row r="1327" spans="1:56" x14ac:dyDescent="0.25">
      <c r="A1327">
        <v>1326</v>
      </c>
      <c r="B1327">
        <v>27</v>
      </c>
      <c r="C1327" s="3">
        <v>26</v>
      </c>
      <c r="D1327" s="4">
        <v>0.5</v>
      </c>
      <c r="E1327" t="str">
        <v>SKU-1033</v>
      </c>
      <c r="F1327" t="str">
        <v>Raise</v>
      </c>
      <c r="G1327" t="str">
        <v>Full</v>
      </c>
      <c r="H1327">
        <v>224.77</v>
      </c>
      <c r="I1327">
        <v>78.790000000000006</v>
      </c>
      <c r="J1327">
        <v>15</v>
      </c>
      <c r="K1327">
        <v>3371.55</v>
      </c>
      <c r="L1327">
        <v>2189.6999999999998</v>
      </c>
      <c r="M1327">
        <v>0.64946389642745905</v>
      </c>
      <c r="N1327">
        <v>258.01494479999997</v>
      </c>
      <c r="O1327">
        <v>689.15922719999935</v>
      </c>
      <c r="P1327">
        <v>767.94922719999954</v>
      </c>
      <c r="Q1327">
        <v>411.31040074586326</v>
      </c>
      <c r="R1327">
        <v>282.04141765430626</v>
      </c>
      <c r="S1327">
        <v>1</v>
      </c>
      <c r="T1327">
        <f t="shared" si="460"/>
        <v>241.39247239999997</v>
      </c>
      <c r="U1327">
        <f t="shared" si="461"/>
        <v>7.3953251768474282E-2</v>
      </c>
      <c r="V1327">
        <f>IF($F1327="Reduce", INDEX(Model_Assumptions[Values], 2), INDEX(Model_Assumptions[Values], 1))</f>
        <v>-0.4</v>
      </c>
      <c r="W1327">
        <f t="shared" si="462"/>
        <v>14.556280489389154</v>
      </c>
      <c r="X1327">
        <f t="shared" si="475"/>
        <v>3513.7765362815294</v>
      </c>
      <c r="Y1327">
        <f t="shared" si="463"/>
        <v>2366.887196522558</v>
      </c>
      <c r="Z1327">
        <f t="shared" si="464"/>
        <v>142.22653628152921</v>
      </c>
      <c r="AA1327">
        <f t="shared" si="465"/>
        <v>177.18719652255822</v>
      </c>
      <c r="AB1327">
        <f t="shared" si="476"/>
        <v>0.67360208370772712</v>
      </c>
      <c r="AC1327">
        <f t="shared" si="466"/>
        <v>2.4138187280268064E-2</v>
      </c>
      <c r="AD1327">
        <f t="shared" si="467"/>
        <v>2.4138187280268064E-2</v>
      </c>
      <c r="AE1327">
        <f t="shared" si="468"/>
        <v>0.49999999999999956</v>
      </c>
      <c r="AF1327">
        <f t="shared" si="477"/>
        <v>141.02070882715324</v>
      </c>
      <c r="AG1327">
        <f t="shared" si="469"/>
        <v>0.20637688747110683</v>
      </c>
      <c r="AH1327">
        <f t="shared" si="470"/>
        <v>0.23072774897970277</v>
      </c>
      <c r="AI1327">
        <f t="shared" si="478"/>
        <v>0.50000000000000044</v>
      </c>
      <c r="AJ1327">
        <f>MAX(0, $R1327 - $AA1327) * INDEX(Model_Assumptions[Values], 7)</f>
        <v>209.70844226349607</v>
      </c>
      <c r="AK1327">
        <f>MAX(0, INDEX(Model_Assumptions[Values], 4) - $AD1327)</f>
        <v>2.5861812719731939E-2</v>
      </c>
      <c r="AL1327">
        <f>MAX(0, INDEX(Model_Assumptions[Values], 5) - $AC1327)</f>
        <v>0</v>
      </c>
      <c r="AM1327">
        <f>INDEX(Model_Assumptions[Values], 6) * MAX(0, INDEX(Model_Assumptions[Values], 3) - $AB1327)^2</f>
        <v>0</v>
      </c>
      <c r="AN1327">
        <f t="shared" si="471"/>
        <v>230.85247819529238</v>
      </c>
      <c r="AO1327" cm="1">
        <f t="array" ref="AO1327">IFERROR(STDEV(IF($E$2:$E$2201=$E1327, $AJ$2:$AJ$2201)), 0)</f>
        <v>185.25905367173581</v>
      </c>
      <c r="AP1327">
        <f t="shared" si="479"/>
        <v>-0.11413226783108719</v>
      </c>
      <c r="AQ1327">
        <f t="shared" si="472"/>
        <v>2.6831269337949163E-2</v>
      </c>
      <c r="AR1327" cm="1">
        <f t="array" ref="AR1327">IFERROR(STDEV(IF($E$2:$E$2201=$E1327, $AK$2:$AK$2201)), 0)</f>
        <v>1.3187783870041657E-2</v>
      </c>
      <c r="AS1327">
        <f t="shared" si="480"/>
        <v>-7.3511715673435757E-2</v>
      </c>
      <c r="AT1327">
        <f t="shared" si="473"/>
        <v>4.2133219784385566E-3</v>
      </c>
      <c r="AU1327" cm="1">
        <f t="array" ref="AU1327">IFERROR(STDEV(IF($E$2:$E$2201=$E1327, $AL$2:$AL$2201)), 0)</f>
        <v>6.3302242764644388E-3</v>
      </c>
      <c r="AV1327">
        <f t="shared" si="481"/>
        <v>-0.66558810469062624</v>
      </c>
      <c r="AW1327">
        <f t="shared" si="474"/>
        <v>0</v>
      </c>
      <c r="AX1327" cm="1">
        <f t="array" ref="AX1327">IFERROR(STDEV(IF($E$2:$E$2201=$E1327, $AM$2:$AM$2201)), 0)</f>
        <v>0</v>
      </c>
      <c r="AY1327">
        <f t="shared" si="482"/>
        <v>-0.66558810469062624</v>
      </c>
      <c r="AZ1327">
        <f>INDEX(Model_Assumptions[Values],9)*((INDEX(Model_Scenarios[GR Weight],1)*$AG1327)+(INDEX(Model_Scenarios[GP Weight],1)*$AH1327)+(INDEX(Model_Scenarios[LTV Weight],1)*$AI1327))-(INDEX(Model_Scenarios[LTV Weight],1)*$AP1327)-(INDEX(Model_Scenarios[GP Weight],1)*($AS1327+$AV1327+$AY1327))</f>
        <v>2.4503269249957453</v>
      </c>
      <c r="BA1327">
        <f>INDEX(Model_Assumptions[Values],9)*((INDEX(Model_Scenarios[GR Weight],2)*$AG1327)+(INDEX(Model_Scenarios[GP Weight],2)*$AH1327)+(INDEX(Model_Scenarios[LTV Weight],2)*$AI1327))-(INDEX(Model_Scenarios[LTV Weight],2)*$AP1327)-(INDEX(Model_Scenarios[GP Weight],2)*($AS1327+$AV1327+$AY1327))</f>
        <v>2.3656339736841789</v>
      </c>
      <c r="BB1327">
        <f>INDEX(Model_Assumptions[Values],9)*((INDEX(Model_Scenarios[GR Weight],3)*$AG1327)+(INDEX(Model_Scenarios[GP Weight],3)*$AH1327)+(INDEX(Model_Scenarios[LTV Weight],3)*$AI1327))-(INDEX(Model_Scenarios[LTV Weight],3)*$AP1327)-(INDEX(Model_Scenarios[GP Weight],3)*($AS1327+$AV1327+$AY1327))</f>
        <v>2.19903835095494</v>
      </c>
      <c r="BC1327">
        <f>INDEX(Model_Assumptions[Values],9)*((INDEX(Model_Scenarios[GR Weight],4)*$AG1327)+(INDEX(Model_Scenarios[GP Weight],4)*$AH1327)+(INDEX(Model_Scenarios[LTV Weight],4)*$AI1327))-(INDEX(Model_Scenarios[LTV Weight],4)*$AP1327)-(INDEX(Model_Scenarios[GP Weight],4)*($AS1327+$AV1327+$AY1327))</f>
        <v>2.0408135679073842</v>
      </c>
      <c r="BD1327">
        <f>INDEX(Model_Assumptions[Values],9)*((INDEX(Model_Scenarios[GR Weight],5)*$AG1327)+(INDEX(Model_Scenarios[GP Weight],5)*$AH1327)+(INDEX(Model_Scenarios[LTV Weight],5)*$AI1327))-(INDEX(Model_Scenarios[LTV Weight],5)*$AP1327)-(INDEX(Model_Scenarios[GP Weight],5)*($AS1327+$AV1327+$AY1327))</f>
        <v>2.2669896229031403</v>
      </c>
    </row>
    <row r="1328" spans="1:56" x14ac:dyDescent="0.25">
      <c r="A1328">
        <v>1327</v>
      </c>
      <c r="B1328">
        <v>27</v>
      </c>
      <c r="C1328" s="3">
        <v>27</v>
      </c>
      <c r="D1328" s="4">
        <v>0.52</v>
      </c>
      <c r="E1328" t="str">
        <v>SKU-1033</v>
      </c>
      <c r="F1328" t="str">
        <v>Raise</v>
      </c>
      <c r="G1328" t="str">
        <v>Full</v>
      </c>
      <c r="H1328">
        <v>224.77</v>
      </c>
      <c r="I1328">
        <v>78.790000000000006</v>
      </c>
      <c r="J1328">
        <v>15</v>
      </c>
      <c r="K1328">
        <v>3371.55</v>
      </c>
      <c r="L1328">
        <v>2189.6999999999998</v>
      </c>
      <c r="M1328">
        <v>0.64946389642745905</v>
      </c>
      <c r="N1328">
        <v>258.01494479999997</v>
      </c>
      <c r="O1328">
        <v>689.15922719999935</v>
      </c>
      <c r="P1328">
        <v>767.94922719999954</v>
      </c>
      <c r="Q1328">
        <v>411.31040074586326</v>
      </c>
      <c r="R1328">
        <v>282.04141765430626</v>
      </c>
      <c r="S1328">
        <v>1</v>
      </c>
      <c r="T1328">
        <f t="shared" si="460"/>
        <v>242.05737129599999</v>
      </c>
      <c r="U1328">
        <f t="shared" si="461"/>
        <v>7.6911381839213297E-2</v>
      </c>
      <c r="V1328">
        <f>IF($F1328="Reduce", INDEX(Model_Assumptions[Values], 2), INDEX(Model_Assumptions[Values], 1))</f>
        <v>-0.4</v>
      </c>
      <c r="W1328">
        <f t="shared" si="462"/>
        <v>14.538531708964721</v>
      </c>
      <c r="X1328">
        <f t="shared" si="475"/>
        <v>3519.1587679755426</v>
      </c>
      <c r="Y1328">
        <f t="shared" si="463"/>
        <v>2373.6678546262119</v>
      </c>
      <c r="Z1328">
        <f t="shared" si="464"/>
        <v>147.60876797554238</v>
      </c>
      <c r="AA1328">
        <f t="shared" si="465"/>
        <v>183.9678546262121</v>
      </c>
      <c r="AB1328">
        <f t="shared" si="476"/>
        <v>0.67449865468607595</v>
      </c>
      <c r="AC1328">
        <f t="shared" si="466"/>
        <v>2.5034758258616896E-2</v>
      </c>
      <c r="AD1328">
        <f t="shared" si="467"/>
        <v>2.5034758258616896E-2</v>
      </c>
      <c r="AE1328">
        <f t="shared" si="468"/>
        <v>0.51999999999999991</v>
      </c>
      <c r="AF1328">
        <f t="shared" si="477"/>
        <v>135.37988047406702</v>
      </c>
      <c r="AG1328">
        <f t="shared" si="469"/>
        <v>0.21418673965270027</v>
      </c>
      <c r="AH1328">
        <f t="shared" si="470"/>
        <v>0.23955731461176502</v>
      </c>
      <c r="AI1328">
        <f t="shared" si="478"/>
        <v>0.48000000000000004</v>
      </c>
      <c r="AJ1328">
        <f>MAX(0, $R1328 - $AA1328) * INDEX(Model_Assumptions[Values], 7)</f>
        <v>196.14712605618831</v>
      </c>
      <c r="AK1328">
        <f>MAX(0, INDEX(Model_Assumptions[Values], 4) - $AD1328)</f>
        <v>2.4965241741383107E-2</v>
      </c>
      <c r="AL1328">
        <f>MAX(0, INDEX(Model_Assumptions[Values], 5) - $AC1328)</f>
        <v>0</v>
      </c>
      <c r="AM1328">
        <f>INDEX(Model_Assumptions[Values], 6) * MAX(0, INDEX(Model_Assumptions[Values], 3) - $AB1328)^2</f>
        <v>0</v>
      </c>
      <c r="AN1328">
        <f t="shared" si="471"/>
        <v>230.85247819529238</v>
      </c>
      <c r="AO1328" cm="1">
        <f t="array" ref="AO1328">IFERROR(STDEV(IF($E$2:$E$2201=$E1328, $AJ$2:$AJ$2201)), 0)</f>
        <v>185.25905367173581</v>
      </c>
      <c r="AP1328">
        <f t="shared" si="479"/>
        <v>-0.18733417585409437</v>
      </c>
      <c r="AQ1328">
        <f t="shared" si="472"/>
        <v>2.6831269337949163E-2</v>
      </c>
      <c r="AR1328" cm="1">
        <f t="array" ref="AR1328">IFERROR(STDEV(IF($E$2:$E$2201=$E1328, $AK$2:$AK$2201)), 0)</f>
        <v>1.3187783870041657E-2</v>
      </c>
      <c r="AS1328">
        <f t="shared" si="480"/>
        <v>-0.14149667714869535</v>
      </c>
      <c r="AT1328">
        <f t="shared" si="473"/>
        <v>4.2133219784385566E-3</v>
      </c>
      <c r="AU1328" cm="1">
        <f t="array" ref="AU1328">IFERROR(STDEV(IF($E$2:$E$2201=$E1328, $AL$2:$AL$2201)), 0)</f>
        <v>6.3302242764644388E-3</v>
      </c>
      <c r="AV1328">
        <f t="shared" si="481"/>
        <v>-0.66558810469062624</v>
      </c>
      <c r="AW1328">
        <f t="shared" si="474"/>
        <v>0</v>
      </c>
      <c r="AX1328" cm="1">
        <f t="array" ref="AX1328">IFERROR(STDEV(IF($E$2:$E$2201=$E1328, $AM$2:$AM$2201)), 0)</f>
        <v>0</v>
      </c>
      <c r="AY1328">
        <f t="shared" si="482"/>
        <v>-0.66558810469062624</v>
      </c>
      <c r="AZ1328">
        <f>INDEX(Model_Assumptions[Values],9)*((INDEX(Model_Scenarios[GR Weight],1)*$AG1328)+(INDEX(Model_Scenarios[GP Weight],1)*$AH1328)+(INDEX(Model_Scenarios[LTV Weight],1)*$AI1328))-(INDEX(Model_Scenarios[LTV Weight],1)*$AP1328)-(INDEX(Model_Scenarios[GP Weight],1)*($AS1328+$AV1328+$AY1328))</f>
        <v>2.444006656468503</v>
      </c>
      <c r="BA1328">
        <f>INDEX(Model_Assumptions[Values],9)*((INDEX(Model_Scenarios[GR Weight],2)*$AG1328)+(INDEX(Model_Scenarios[GP Weight],2)*$AH1328)+(INDEX(Model_Scenarios[LTV Weight],2)*$AI1328))-(INDEX(Model_Scenarios[LTV Weight],2)*$AP1328)-(INDEX(Model_Scenarios[GP Weight],2)*($AS1328+$AV1328+$AY1328))</f>
        <v>2.3764991609624415</v>
      </c>
      <c r="BB1328">
        <f>INDEX(Model_Assumptions[Values],9)*((INDEX(Model_Scenarios[GR Weight],3)*$AG1328)+(INDEX(Model_Scenarios[GP Weight],3)*$AH1328)+(INDEX(Model_Scenarios[LTV Weight],3)*$AI1328))-(INDEX(Model_Scenarios[LTV Weight],3)*$AP1328)-(INDEX(Model_Scenarios[GP Weight],3)*($AS1328+$AV1328+$AY1328))</f>
        <v>2.2373279057635838</v>
      </c>
      <c r="BC1328">
        <f>INDEX(Model_Assumptions[Values],9)*((INDEX(Model_Scenarios[GR Weight],4)*$AG1328)+(INDEX(Model_Scenarios[GP Weight],4)*$AH1328)+(INDEX(Model_Scenarios[LTV Weight],4)*$AI1328))-(INDEX(Model_Scenarios[LTV Weight],4)*$AP1328)-(INDEX(Model_Scenarios[GP Weight],4)*($AS1328+$AV1328+$AY1328))</f>
        <v>2.0856878580045244</v>
      </c>
      <c r="BD1328">
        <f>INDEX(Model_Assumptions[Values],9)*((INDEX(Model_Scenarios[GR Weight],5)*$AG1328)+(INDEX(Model_Scenarios[GP Weight],5)*$AH1328)+(INDEX(Model_Scenarios[LTV Weight],5)*$AI1328))-(INDEX(Model_Scenarios[LTV Weight],5)*$AP1328)-(INDEX(Model_Scenarios[GP Weight],5)*($AS1328+$AV1328+$AY1328))</f>
        <v>2.3297729863900494</v>
      </c>
    </row>
    <row r="1329" spans="1:56" x14ac:dyDescent="0.25">
      <c r="A1329">
        <v>1328</v>
      </c>
      <c r="B1329">
        <v>27</v>
      </c>
      <c r="C1329" s="3">
        <v>28</v>
      </c>
      <c r="D1329" s="4">
        <v>0.54</v>
      </c>
      <c r="E1329" t="str">
        <v>SKU-1033</v>
      </c>
      <c r="F1329" t="str">
        <v>Raise</v>
      </c>
      <c r="G1329" t="str">
        <v>Full</v>
      </c>
      <c r="H1329">
        <v>224.77</v>
      </c>
      <c r="I1329">
        <v>78.790000000000006</v>
      </c>
      <c r="J1329">
        <v>15</v>
      </c>
      <c r="K1329">
        <v>3371.55</v>
      </c>
      <c r="L1329">
        <v>2189.6999999999998</v>
      </c>
      <c r="M1329">
        <v>0.64946389642745905</v>
      </c>
      <c r="N1329">
        <v>258.01494479999997</v>
      </c>
      <c r="O1329">
        <v>689.15922719999935</v>
      </c>
      <c r="P1329">
        <v>767.94922719999954</v>
      </c>
      <c r="Q1329">
        <v>411.31040074586326</v>
      </c>
      <c r="R1329">
        <v>282.04141765430626</v>
      </c>
      <c r="S1329">
        <v>1</v>
      </c>
      <c r="T1329">
        <f t="shared" si="460"/>
        <v>242.722270192</v>
      </c>
      <c r="U1329">
        <f t="shared" si="461"/>
        <v>7.9869511909952326E-2</v>
      </c>
      <c r="V1329">
        <f>IF($F1329="Reduce", INDEX(Model_Assumptions[Values], 2), INDEX(Model_Assumptions[Values], 1))</f>
        <v>-0.4</v>
      </c>
      <c r="W1329">
        <f t="shared" si="462"/>
        <v>14.520782928540285</v>
      </c>
      <c r="X1329">
        <f t="shared" si="475"/>
        <v>3524.5173973805363</v>
      </c>
      <c r="Y1329">
        <f t="shared" si="463"/>
        <v>2380.4249104408473</v>
      </c>
      <c r="Z1329">
        <f t="shared" si="464"/>
        <v>152.96739738053611</v>
      </c>
      <c r="AA1329">
        <f t="shared" si="465"/>
        <v>190.72491044084745</v>
      </c>
      <c r="AB1329">
        <f t="shared" si="476"/>
        <v>0.67539031363840274</v>
      </c>
      <c r="AC1329">
        <f t="shared" si="466"/>
        <v>2.5926417210943686E-2</v>
      </c>
      <c r="AD1329">
        <f t="shared" si="467"/>
        <v>2.5926417210943686E-2</v>
      </c>
      <c r="AE1329">
        <f t="shared" si="468"/>
        <v>0.54000000000000026</v>
      </c>
      <c r="AF1329">
        <f t="shared" si="477"/>
        <v>129.7390521209808</v>
      </c>
      <c r="AG1329">
        <f t="shared" si="469"/>
        <v>0.22196234388681238</v>
      </c>
      <c r="AH1329">
        <f t="shared" si="470"/>
        <v>0.24835614606481834</v>
      </c>
      <c r="AI1329">
        <f t="shared" si="478"/>
        <v>0.45999999999999974</v>
      </c>
      <c r="AJ1329">
        <f>MAX(0, $R1329 - $AA1329) * INDEX(Model_Assumptions[Values], 7)</f>
        <v>182.63301442691761</v>
      </c>
      <c r="AK1329">
        <f>MAX(0, INDEX(Model_Assumptions[Values], 4) - $AD1329)</f>
        <v>2.4073582789056316E-2</v>
      </c>
      <c r="AL1329">
        <f>MAX(0, INDEX(Model_Assumptions[Values], 5) - $AC1329)</f>
        <v>0</v>
      </c>
      <c r="AM1329">
        <f>INDEX(Model_Assumptions[Values], 6) * MAX(0, INDEX(Model_Assumptions[Values], 3) - $AB1329)^2</f>
        <v>0</v>
      </c>
      <c r="AN1329">
        <f t="shared" si="471"/>
        <v>230.85247819529238</v>
      </c>
      <c r="AO1329" cm="1">
        <f t="array" ref="AO1329">IFERROR(STDEV(IF($E$2:$E$2201=$E1329, $AJ$2:$AJ$2201)), 0)</f>
        <v>185.25905367173581</v>
      </c>
      <c r="AP1329">
        <f t="shared" si="479"/>
        <v>-0.26028128079405927</v>
      </c>
      <c r="AQ1329">
        <f t="shared" si="472"/>
        <v>2.6831269337949163E-2</v>
      </c>
      <c r="AR1329" cm="1">
        <f t="array" ref="AR1329">IFERROR(STDEV(IF($E$2:$E$2201=$E1329, $AK$2:$AK$2201)), 0)</f>
        <v>1.3187783870041657E-2</v>
      </c>
      <c r="AS1329">
        <f t="shared" si="480"/>
        <v>-0.20910917073469873</v>
      </c>
      <c r="AT1329">
        <f t="shared" si="473"/>
        <v>4.2133219784385566E-3</v>
      </c>
      <c r="AU1329" cm="1">
        <f t="array" ref="AU1329">IFERROR(STDEV(IF($E$2:$E$2201=$E1329, $AL$2:$AL$2201)), 0)</f>
        <v>6.3302242764644388E-3</v>
      </c>
      <c r="AV1329">
        <f t="shared" si="481"/>
        <v>-0.66558810469062624</v>
      </c>
      <c r="AW1329">
        <f t="shared" si="474"/>
        <v>0</v>
      </c>
      <c r="AX1329" cm="1">
        <f t="array" ref="AX1329">IFERROR(STDEV(IF($E$2:$E$2201=$E1329, $AM$2:$AM$2201)), 0)</f>
        <v>0</v>
      </c>
      <c r="AY1329">
        <f t="shared" si="482"/>
        <v>-0.66558810469062624</v>
      </c>
      <c r="AZ1329">
        <f>INDEX(Model_Assumptions[Values],9)*((INDEX(Model_Scenarios[GR Weight],1)*$AG1329)+(INDEX(Model_Scenarios[GP Weight],1)*$AH1329)+(INDEX(Model_Scenarios[LTV Weight],1)*$AI1329))-(INDEX(Model_Scenarios[LTV Weight],1)*$AP1329)-(INDEX(Model_Scenarios[GP Weight],1)*($AS1329+$AV1329+$AY1329))</f>
        <v>2.4374128076226569</v>
      </c>
      <c r="BA1329">
        <f>INDEX(Model_Assumptions[Values],9)*((INDEX(Model_Scenarios[GR Weight],2)*$AG1329)+(INDEX(Model_Scenarios[GP Weight],2)*$AH1329)+(INDEX(Model_Scenarios[LTV Weight],2)*$AI1329))-(INDEX(Model_Scenarios[LTV Weight],2)*$AP1329)-(INDEX(Model_Scenarios[GP Weight],2)*($AS1329+$AV1329+$AY1329))</f>
        <v>2.3870678125192555</v>
      </c>
      <c r="BB1329">
        <f>INDEX(Model_Assumptions[Values],9)*((INDEX(Model_Scenarios[GR Weight],3)*$AG1329)+(INDEX(Model_Scenarios[GP Weight],3)*$AH1329)+(INDEX(Model_Scenarios[LTV Weight],3)*$AI1329))-(INDEX(Model_Scenarios[LTV Weight],3)*$AP1329)-(INDEX(Model_Scenarios[GP Weight],3)*($AS1329+$AV1329+$AY1329))</f>
        <v>2.2752885808301535</v>
      </c>
      <c r="BC1329">
        <f>INDEX(Model_Assumptions[Values],9)*((INDEX(Model_Scenarios[GR Weight],4)*$AG1329)+(INDEX(Model_Scenarios[GP Weight],4)*$AH1329)+(INDEX(Model_Scenarios[LTV Weight],4)*$AI1329))-(INDEX(Model_Scenarios[LTV Weight],4)*$AP1329)-(INDEX(Model_Scenarios[GP Weight],4)*($AS1329+$AV1329+$AY1329))</f>
        <v>2.130241624694154</v>
      </c>
      <c r="BD1329">
        <f>INDEX(Model_Assumptions[Values],9)*((INDEX(Model_Scenarios[GR Weight],5)*$AG1329)+(INDEX(Model_Scenarios[GP Weight],5)*$AH1329)+(INDEX(Model_Scenarios[LTV Weight],5)*$AI1329))-(INDEX(Model_Scenarios[LTV Weight],5)*$AP1329)-(INDEX(Model_Scenarios[GP Weight],5)*($AS1329+$AV1329+$AY1329))</f>
        <v>2.3921690248273508</v>
      </c>
    </row>
    <row r="1330" spans="1:56" x14ac:dyDescent="0.25">
      <c r="A1330">
        <v>1329</v>
      </c>
      <c r="B1330">
        <v>27</v>
      </c>
      <c r="C1330" s="3">
        <v>29</v>
      </c>
      <c r="D1330" s="4">
        <v>0.56000000000000005</v>
      </c>
      <c r="E1330" t="str">
        <v>SKU-1033</v>
      </c>
      <c r="F1330" t="str">
        <v>Raise</v>
      </c>
      <c r="G1330" t="str">
        <v>Full</v>
      </c>
      <c r="H1330">
        <v>224.77</v>
      </c>
      <c r="I1330">
        <v>78.790000000000006</v>
      </c>
      <c r="J1330">
        <v>15</v>
      </c>
      <c r="K1330">
        <v>3371.55</v>
      </c>
      <c r="L1330">
        <v>2189.6999999999998</v>
      </c>
      <c r="M1330">
        <v>0.64946389642745905</v>
      </c>
      <c r="N1330">
        <v>258.01494479999997</v>
      </c>
      <c r="O1330">
        <v>689.15922719999935</v>
      </c>
      <c r="P1330">
        <v>767.94922719999954</v>
      </c>
      <c r="Q1330">
        <v>411.31040074586326</v>
      </c>
      <c r="R1330">
        <v>282.04141765430626</v>
      </c>
      <c r="S1330">
        <v>1</v>
      </c>
      <c r="T1330">
        <f t="shared" si="460"/>
        <v>243.38716908799998</v>
      </c>
      <c r="U1330">
        <f t="shared" si="461"/>
        <v>8.282764198069123E-2</v>
      </c>
      <c r="V1330">
        <f>IF($F1330="Reduce", INDEX(Model_Assumptions[Values], 2), INDEX(Model_Assumptions[Values], 1))</f>
        <v>-0.4</v>
      </c>
      <c r="W1330">
        <f t="shared" si="462"/>
        <v>14.503034148115853</v>
      </c>
      <c r="X1330">
        <f t="shared" si="475"/>
        <v>3529.852424496511</v>
      </c>
      <c r="Y1330">
        <f t="shared" si="463"/>
        <v>2387.1583639664632</v>
      </c>
      <c r="Z1330">
        <f t="shared" si="464"/>
        <v>158.30242449651087</v>
      </c>
      <c r="AA1330">
        <f t="shared" si="465"/>
        <v>197.45836396646337</v>
      </c>
      <c r="AB1330">
        <f t="shared" si="476"/>
        <v>0.67627710082156234</v>
      </c>
      <c r="AC1330">
        <f t="shared" si="466"/>
        <v>2.6813204394103285E-2</v>
      </c>
      <c r="AD1330">
        <f t="shared" si="467"/>
        <v>2.6813204394103285E-2</v>
      </c>
      <c r="AE1330">
        <f t="shared" si="468"/>
        <v>0.55999999999999983</v>
      </c>
      <c r="AF1330">
        <f t="shared" si="477"/>
        <v>124.09822376789481</v>
      </c>
      <c r="AG1330">
        <f t="shared" si="469"/>
        <v>0.22970370017344377</v>
      </c>
      <c r="AH1330">
        <f t="shared" si="470"/>
        <v>0.25712424333886158</v>
      </c>
      <c r="AI1330">
        <f t="shared" si="478"/>
        <v>0.44000000000000017</v>
      </c>
      <c r="AJ1330">
        <f>MAX(0, $R1330 - $AA1330) * INDEX(Model_Assumptions[Values], 7)</f>
        <v>169.16610737568578</v>
      </c>
      <c r="AK1330">
        <f>MAX(0, INDEX(Model_Assumptions[Values], 4) - $AD1330)</f>
        <v>2.3186795605896718E-2</v>
      </c>
      <c r="AL1330">
        <f>MAX(0, INDEX(Model_Assumptions[Values], 5) - $AC1330)</f>
        <v>0</v>
      </c>
      <c r="AM1330">
        <f>INDEX(Model_Assumptions[Values], 6) * MAX(0, INDEX(Model_Assumptions[Values], 3) - $AB1330)^2</f>
        <v>0</v>
      </c>
      <c r="AN1330">
        <f t="shared" si="471"/>
        <v>230.85247819529238</v>
      </c>
      <c r="AO1330" cm="1">
        <f t="array" ref="AO1330">IFERROR(STDEV(IF($E$2:$E$2201=$E1330, $AJ$2:$AJ$2201)), 0)</f>
        <v>185.25905367173581</v>
      </c>
      <c r="AP1330">
        <f t="shared" si="479"/>
        <v>-0.33297358265097204</v>
      </c>
      <c r="AQ1330">
        <f t="shared" si="472"/>
        <v>2.6831269337949163E-2</v>
      </c>
      <c r="AR1330" cm="1">
        <f t="array" ref="AR1330">IFERROR(STDEV(IF($E$2:$E$2201=$E1330, $AK$2:$AK$2201)), 0)</f>
        <v>1.3187783870041657E-2</v>
      </c>
      <c r="AS1330">
        <f t="shared" si="480"/>
        <v>-0.27635224901823729</v>
      </c>
      <c r="AT1330">
        <f t="shared" si="473"/>
        <v>4.2133219784385566E-3</v>
      </c>
      <c r="AU1330" cm="1">
        <f t="array" ref="AU1330">IFERROR(STDEV(IF($E$2:$E$2201=$E1330, $AL$2:$AL$2201)), 0)</f>
        <v>6.3302242764644388E-3</v>
      </c>
      <c r="AV1330">
        <f t="shared" si="481"/>
        <v>-0.66558810469062624</v>
      </c>
      <c r="AW1330">
        <f t="shared" si="474"/>
        <v>0</v>
      </c>
      <c r="AX1330" cm="1">
        <f t="array" ref="AX1330">IFERROR(STDEV(IF($E$2:$E$2201=$E1330, $AM$2:$AM$2201)), 0)</f>
        <v>0</v>
      </c>
      <c r="AY1330">
        <f t="shared" si="482"/>
        <v>-0.66558810469062624</v>
      </c>
      <c r="AZ1330">
        <f>INDEX(Model_Assumptions[Values],9)*((INDEX(Model_Scenarios[GR Weight],1)*$AG1330)+(INDEX(Model_Scenarios[GP Weight],1)*$AH1330)+(INDEX(Model_Scenarios[LTV Weight],1)*$AI1330))-(INDEX(Model_Scenarios[LTV Weight],1)*$AP1330)-(INDEX(Model_Scenarios[GP Weight],1)*($AS1330+$AV1330+$AY1330))</f>
        <v>2.43054568371688</v>
      </c>
      <c r="BA1330">
        <f>INDEX(Model_Assumptions[Values],9)*((INDEX(Model_Scenarios[GR Weight],2)*$AG1330)+(INDEX(Model_Scenarios[GP Weight],2)*$AH1330)+(INDEX(Model_Scenarios[LTV Weight],2)*$AI1330))-(INDEX(Model_Scenarios[LTV Weight],2)*$AP1330)-(INDEX(Model_Scenarios[GP Weight],2)*($AS1330+$AV1330+$AY1330))</f>
        <v>2.3973405388719748</v>
      </c>
      <c r="BB1330">
        <f>INDEX(Model_Assumptions[Values],9)*((INDEX(Model_Scenarios[GR Weight],3)*$AG1330)+(INDEX(Model_Scenarios[GP Weight],3)*$AH1330)+(INDEX(Model_Scenarios[LTV Weight],3)*$AI1330))-(INDEX(Model_Scenarios[LTV Weight],3)*$AP1330)-(INDEX(Model_Scenarios[GP Weight],3)*($AS1330+$AV1330+$AY1330))</f>
        <v>2.3129214445600228</v>
      </c>
      <c r="BC1330">
        <f>INDEX(Model_Assumptions[Values],9)*((INDEX(Model_Scenarios[GR Weight],4)*$AG1330)+(INDEX(Model_Scenarios[GP Weight],4)*$AH1330)+(INDEX(Model_Scenarios[LTV Weight],4)*$AI1330))-(INDEX(Model_Scenarios[LTV Weight],4)*$AP1330)-(INDEX(Model_Scenarios[GP Weight],4)*($AS1330+$AV1330+$AY1330))</f>
        <v>2.174475936381647</v>
      </c>
      <c r="BD1330">
        <f>INDEX(Model_Assumptions[Values],9)*((INDEX(Model_Scenarios[GR Weight],5)*$AG1330)+(INDEX(Model_Scenarios[GP Weight],5)*$AH1330)+(INDEX(Model_Scenarios[LTV Weight],5)*$AI1330))-(INDEX(Model_Scenarios[LTV Weight],5)*$AP1330)-(INDEX(Model_Scenarios[GP Weight],5)*($AS1330+$AV1330+$AY1330))</f>
        <v>2.4541794171377758</v>
      </c>
    </row>
    <row r="1331" spans="1:56" x14ac:dyDescent="0.25">
      <c r="A1331">
        <v>1330</v>
      </c>
      <c r="B1331">
        <v>27</v>
      </c>
      <c r="C1331" s="3">
        <v>30</v>
      </c>
      <c r="D1331" s="4">
        <v>0.57999999999999996</v>
      </c>
      <c r="E1331" t="str">
        <v>SKU-1033</v>
      </c>
      <c r="F1331" t="str">
        <v>Raise</v>
      </c>
      <c r="G1331" t="str">
        <v>Full</v>
      </c>
      <c r="H1331">
        <v>224.77</v>
      </c>
      <c r="I1331">
        <v>78.790000000000006</v>
      </c>
      <c r="J1331">
        <v>15</v>
      </c>
      <c r="K1331">
        <v>3371.55</v>
      </c>
      <c r="L1331">
        <v>2189.6999999999998</v>
      </c>
      <c r="M1331">
        <v>0.64946389642745905</v>
      </c>
      <c r="N1331">
        <v>258.01494479999997</v>
      </c>
      <c r="O1331">
        <v>689.15922719999935</v>
      </c>
      <c r="P1331">
        <v>767.94922719999954</v>
      </c>
      <c r="Q1331">
        <v>411.31040074586326</v>
      </c>
      <c r="R1331">
        <v>282.04141765430626</v>
      </c>
      <c r="S1331">
        <v>1</v>
      </c>
      <c r="T1331">
        <f t="shared" si="460"/>
        <v>244.05206798399999</v>
      </c>
      <c r="U1331">
        <f t="shared" si="461"/>
        <v>8.5785772051430259E-2</v>
      </c>
      <c r="V1331">
        <f>IF($F1331="Reduce", INDEX(Model_Assumptions[Values], 2), INDEX(Model_Assumptions[Values], 1))</f>
        <v>-0.4</v>
      </c>
      <c r="W1331">
        <f t="shared" si="462"/>
        <v>14.48528536769142</v>
      </c>
      <c r="X1331">
        <f t="shared" si="475"/>
        <v>3535.1638493234668</v>
      </c>
      <c r="Y1331">
        <f t="shared" si="463"/>
        <v>2393.8682152030597</v>
      </c>
      <c r="Z1331">
        <f t="shared" si="464"/>
        <v>163.61384932346664</v>
      </c>
      <c r="AA1331">
        <f t="shared" si="465"/>
        <v>204.16821520305984</v>
      </c>
      <c r="AB1331">
        <f t="shared" si="476"/>
        <v>0.67715905605370463</v>
      </c>
      <c r="AC1331">
        <f t="shared" si="466"/>
        <v>2.769515962624558E-2</v>
      </c>
      <c r="AD1331">
        <f t="shared" si="467"/>
        <v>2.769515962624558E-2</v>
      </c>
      <c r="AE1331">
        <f t="shared" si="468"/>
        <v>0.58000000000000018</v>
      </c>
      <c r="AF1331">
        <f t="shared" si="477"/>
        <v>118.45739541480857</v>
      </c>
      <c r="AG1331">
        <f t="shared" si="469"/>
        <v>0.23741080851259447</v>
      </c>
      <c r="AH1331">
        <f t="shared" si="470"/>
        <v>0.26586160643389467</v>
      </c>
      <c r="AI1331">
        <f t="shared" si="478"/>
        <v>0.41999999999999982</v>
      </c>
      <c r="AJ1331">
        <f>MAX(0, $R1331 - $AA1331) * INDEX(Model_Assumptions[Values], 7)</f>
        <v>155.74640490249283</v>
      </c>
      <c r="AK1331">
        <f>MAX(0, INDEX(Model_Assumptions[Values], 4) - $AD1331)</f>
        <v>2.2304840373754423E-2</v>
      </c>
      <c r="AL1331">
        <f>MAX(0, INDEX(Model_Assumptions[Values], 5) - $AC1331)</f>
        <v>0</v>
      </c>
      <c r="AM1331">
        <f>INDEX(Model_Assumptions[Values], 6) * MAX(0, INDEX(Model_Assumptions[Values], 3) - $AB1331)^2</f>
        <v>0</v>
      </c>
      <c r="AN1331">
        <f t="shared" si="471"/>
        <v>230.85247819529238</v>
      </c>
      <c r="AO1331" cm="1">
        <f t="array" ref="AO1331">IFERROR(STDEV(IF($E$2:$E$2201=$E1331, $AJ$2:$AJ$2201)), 0)</f>
        <v>185.25905367173581</v>
      </c>
      <c r="AP1331">
        <f t="shared" si="479"/>
        <v>-0.40541108142483279</v>
      </c>
      <c r="AQ1331">
        <f t="shared" si="472"/>
        <v>2.6831269337949163E-2</v>
      </c>
      <c r="AR1331" cm="1">
        <f t="array" ref="AR1331">IFERROR(STDEV(IF($E$2:$E$2201=$E1331, $AK$2:$AK$2201)), 0)</f>
        <v>1.3187783870041657E-2</v>
      </c>
      <c r="AS1331">
        <f t="shared" si="480"/>
        <v>-0.34322893132009169</v>
      </c>
      <c r="AT1331">
        <f t="shared" si="473"/>
        <v>4.2133219784385566E-3</v>
      </c>
      <c r="AU1331" cm="1">
        <f t="array" ref="AU1331">IFERROR(STDEV(IF($E$2:$E$2201=$E1331, $AL$2:$AL$2201)), 0)</f>
        <v>6.3302242764644388E-3</v>
      </c>
      <c r="AV1331">
        <f t="shared" si="481"/>
        <v>-0.66558810469062624</v>
      </c>
      <c r="AW1331">
        <f t="shared" si="474"/>
        <v>0</v>
      </c>
      <c r="AX1331" cm="1">
        <f t="array" ref="AX1331">IFERROR(STDEV(IF($E$2:$E$2201=$E1331, $AM$2:$AM$2201)), 0)</f>
        <v>0</v>
      </c>
      <c r="AY1331">
        <f t="shared" si="482"/>
        <v>-0.66558810469062624</v>
      </c>
      <c r="AZ1331">
        <f>INDEX(Model_Assumptions[Values],9)*((INDEX(Model_Scenarios[GR Weight],1)*$AG1331)+(INDEX(Model_Scenarios[GP Weight],1)*$AH1331)+(INDEX(Model_Scenarios[LTV Weight],1)*$AI1331))-(INDEX(Model_Scenarios[LTV Weight],1)*$AP1331)-(INDEX(Model_Scenarios[GP Weight],1)*($AS1331+$AV1331+$AY1331))</f>
        <v>2.4234055866832445</v>
      </c>
      <c r="BA1331">
        <f>INDEX(Model_Assumptions[Values],9)*((INDEX(Model_Scenarios[GR Weight],2)*$AG1331)+(INDEX(Model_Scenarios[GP Weight],2)*$AH1331)+(INDEX(Model_Scenarios[LTV Weight],2)*$AI1331))-(INDEX(Model_Scenarios[LTV Weight],2)*$AP1331)-(INDEX(Model_Scenarios[GP Weight],2)*($AS1331+$AV1331+$AY1331))</f>
        <v>2.4073179438847503</v>
      </c>
      <c r="BB1331">
        <f>INDEX(Model_Assumptions[Values],9)*((INDEX(Model_Scenarios[GR Weight],3)*$AG1331)+(INDEX(Model_Scenarios[GP Weight],3)*$AH1331)+(INDEX(Model_Scenarios[LTV Weight],3)*$AI1331))-(INDEX(Model_Scenarios[LTV Weight],3)*$AP1331)-(INDEX(Model_Scenarios[GP Weight],3)*($AS1331+$AV1331+$AY1331))</f>
        <v>2.3502275537154622</v>
      </c>
      <c r="BC1331">
        <f>INDEX(Model_Assumptions[Values],9)*((INDEX(Model_Scenarios[GR Weight],4)*$AG1331)+(INDEX(Model_Scenarios[GP Weight],4)*$AH1331)+(INDEX(Model_Scenarios[LTV Weight],4)*$AI1331))-(INDEX(Model_Scenarios[LTV Weight],4)*$AP1331)-(INDEX(Model_Scenarios[GP Weight],4)*($AS1331+$AV1331+$AY1331))</f>
        <v>2.2183918498292758</v>
      </c>
      <c r="BD1331">
        <f>INDEX(Model_Assumptions[Values],9)*((INDEX(Model_Scenarios[GR Weight],5)*$AG1331)+(INDEX(Model_Scenarios[GP Weight],5)*$AH1331)+(INDEX(Model_Scenarios[LTV Weight],5)*$AI1331))-(INDEX(Model_Scenarios[LTV Weight],5)*$AP1331)-(INDEX(Model_Scenarios[GP Weight],5)*($AS1331+$AV1331+$AY1331))</f>
        <v>2.5158058239477525</v>
      </c>
    </row>
    <row r="1332" spans="1:56" x14ac:dyDescent="0.25">
      <c r="A1332">
        <v>1331</v>
      </c>
      <c r="B1332">
        <v>27</v>
      </c>
      <c r="C1332" s="3">
        <v>31</v>
      </c>
      <c r="D1332" s="4">
        <v>0.6</v>
      </c>
      <c r="E1332" t="str">
        <v>SKU-1033</v>
      </c>
      <c r="F1332" t="str">
        <v>Raise</v>
      </c>
      <c r="G1332" t="str">
        <v>Full</v>
      </c>
      <c r="H1332">
        <v>224.77</v>
      </c>
      <c r="I1332">
        <v>78.790000000000006</v>
      </c>
      <c r="J1332">
        <v>15</v>
      </c>
      <c r="K1332">
        <v>3371.55</v>
      </c>
      <c r="L1332">
        <v>2189.6999999999998</v>
      </c>
      <c r="M1332">
        <v>0.64946389642745905</v>
      </c>
      <c r="N1332">
        <v>258.01494479999997</v>
      </c>
      <c r="O1332">
        <v>689.15922719999935</v>
      </c>
      <c r="P1332">
        <v>767.94922719999954</v>
      </c>
      <c r="Q1332">
        <v>411.31040074586326</v>
      </c>
      <c r="R1332">
        <v>282.04141765430626</v>
      </c>
      <c r="S1332">
        <v>1</v>
      </c>
      <c r="T1332">
        <f t="shared" si="460"/>
        <v>244.71696687999997</v>
      </c>
      <c r="U1332">
        <f t="shared" si="461"/>
        <v>8.8743902122169163E-2</v>
      </c>
      <c r="V1332">
        <f>IF($F1332="Reduce", INDEX(Model_Assumptions[Values], 2), INDEX(Model_Assumptions[Values], 1))</f>
        <v>-0.4</v>
      </c>
      <c r="W1332">
        <f t="shared" si="462"/>
        <v>14.467536587266984</v>
      </c>
      <c r="X1332">
        <f t="shared" si="475"/>
        <v>3540.4516718614022</v>
      </c>
      <c r="Y1332">
        <f t="shared" si="463"/>
        <v>2400.5544641506367</v>
      </c>
      <c r="Z1332">
        <f t="shared" si="464"/>
        <v>168.90167186140206</v>
      </c>
      <c r="AA1332">
        <f t="shared" si="465"/>
        <v>210.85446415063689</v>
      </c>
      <c r="AB1332">
        <f t="shared" si="476"/>
        <v>0.67803621872023423</v>
      </c>
      <c r="AC1332">
        <f t="shared" si="466"/>
        <v>2.8572322292775176E-2</v>
      </c>
      <c r="AD1332">
        <f t="shared" si="467"/>
        <v>2.8572322292775176E-2</v>
      </c>
      <c r="AE1332">
        <f t="shared" si="468"/>
        <v>0.59999999999999964</v>
      </c>
      <c r="AF1332">
        <f t="shared" si="477"/>
        <v>112.81656706172261</v>
      </c>
      <c r="AG1332">
        <f t="shared" si="469"/>
        <v>0.2450836689042625</v>
      </c>
      <c r="AH1332">
        <f t="shared" si="470"/>
        <v>0.2745682353499177</v>
      </c>
      <c r="AI1332">
        <f t="shared" si="478"/>
        <v>0.40000000000000036</v>
      </c>
      <c r="AJ1332">
        <f>MAX(0, $R1332 - $AA1332) * INDEX(Model_Assumptions[Values], 7)</f>
        <v>142.37390700733874</v>
      </c>
      <c r="AK1332">
        <f>MAX(0, INDEX(Model_Assumptions[Values], 4) - $AD1332)</f>
        <v>2.1427677707224826E-2</v>
      </c>
      <c r="AL1332">
        <f>MAX(0, INDEX(Model_Assumptions[Values], 5) - $AC1332)</f>
        <v>0</v>
      </c>
      <c r="AM1332">
        <f>INDEX(Model_Assumptions[Values], 6) * MAX(0, INDEX(Model_Assumptions[Values], 3) - $AB1332)^2</f>
        <v>0</v>
      </c>
      <c r="AN1332">
        <f t="shared" si="471"/>
        <v>230.85247819529238</v>
      </c>
      <c r="AO1332" cm="1">
        <f t="array" ref="AO1332">IFERROR(STDEV(IF($E$2:$E$2201=$E1332, $AJ$2:$AJ$2201)), 0)</f>
        <v>185.25905367173581</v>
      </c>
      <c r="AP1332">
        <f t="shared" si="479"/>
        <v>-0.47759377711564138</v>
      </c>
      <c r="AQ1332">
        <f t="shared" si="472"/>
        <v>2.6831269337949163E-2</v>
      </c>
      <c r="AR1332" cm="1">
        <f t="array" ref="AR1332">IFERROR(STDEV(IF($E$2:$E$2201=$E1332, $AK$2:$AK$2201)), 0)</f>
        <v>1.3187783870041657E-2</v>
      </c>
      <c r="AS1332">
        <f t="shared" si="480"/>
        <v>-0.40974220414694046</v>
      </c>
      <c r="AT1332">
        <f t="shared" si="473"/>
        <v>4.2133219784385566E-3</v>
      </c>
      <c r="AU1332" cm="1">
        <f t="array" ref="AU1332">IFERROR(STDEV(IF($E$2:$E$2201=$E1332, $AL$2:$AL$2201)), 0)</f>
        <v>6.3302242764644388E-3</v>
      </c>
      <c r="AV1332">
        <f t="shared" si="481"/>
        <v>-0.66558810469062624</v>
      </c>
      <c r="AW1332">
        <f t="shared" si="474"/>
        <v>0</v>
      </c>
      <c r="AX1332" cm="1">
        <f t="array" ref="AX1332">IFERROR(STDEV(IF($E$2:$E$2201=$E1332, $AM$2:$AM$2201)), 0)</f>
        <v>0</v>
      </c>
      <c r="AY1332">
        <f t="shared" si="482"/>
        <v>-0.66558810469062624</v>
      </c>
      <c r="AZ1332">
        <f>INDEX(Model_Assumptions[Values],9)*((INDEX(Model_Scenarios[GR Weight],1)*$AG1332)+(INDEX(Model_Scenarios[GP Weight],1)*$AH1332)+(INDEX(Model_Scenarios[LTV Weight],1)*$AI1332))-(INDEX(Model_Scenarios[LTV Weight],1)*$AP1332)-(INDEX(Model_Scenarios[GP Weight],1)*($AS1332+$AV1332+$AY1332))</f>
        <v>2.4159928151724239</v>
      </c>
      <c r="BA1332">
        <f>INDEX(Model_Assumptions[Values],9)*((INDEX(Model_Scenarios[GR Weight],2)*$AG1332)+(INDEX(Model_Scenarios[GP Weight],2)*$AH1332)+(INDEX(Model_Scenarios[LTV Weight],2)*$AI1332))-(INDEX(Model_Scenarios[LTV Weight],2)*$AP1332)-(INDEX(Model_Scenarios[GP Weight],2)*($AS1332+$AV1332+$AY1332))</f>
        <v>2.4170006248589218</v>
      </c>
      <c r="BB1332">
        <f>INDEX(Model_Assumptions[Values],9)*((INDEX(Model_Scenarios[GR Weight],3)*$AG1332)+(INDEX(Model_Scenarios[GP Weight],3)*$AH1332)+(INDEX(Model_Scenarios[LTV Weight],3)*$AI1332))-(INDEX(Model_Scenarios[LTV Weight],3)*$AP1332)-(INDEX(Model_Scenarios[GP Weight],3)*($AS1332+$AV1332+$AY1332))</f>
        <v>2.3872079535738089</v>
      </c>
      <c r="BC1332">
        <f>INDEX(Model_Assumptions[Values],9)*((INDEX(Model_Scenarios[GR Weight],4)*$AG1332)+(INDEX(Model_Scenarios[GP Weight],4)*$AH1332)+(INDEX(Model_Scenarios[LTV Weight],4)*$AI1332))-(INDEX(Model_Scenarios[LTV Weight],4)*$AP1332)-(INDEX(Model_Scenarios[GP Weight],4)*($AS1332+$AV1332+$AY1332))</f>
        <v>2.2619904103143758</v>
      </c>
      <c r="BD1332">
        <f>INDEX(Model_Assumptions[Values],9)*((INDEX(Model_Scenarios[GR Weight],5)*$AG1332)+(INDEX(Model_Scenarios[GP Weight],5)*$AH1332)+(INDEX(Model_Scenarios[LTV Weight],5)*$AI1332))-(INDEX(Model_Scenarios[LTV Weight],5)*$AP1332)-(INDEX(Model_Scenarios[GP Weight],5)*($AS1332+$AV1332+$AY1332))</f>
        <v>2.5770498878359538</v>
      </c>
    </row>
    <row r="1333" spans="1:56" x14ac:dyDescent="0.25">
      <c r="A1333">
        <v>1332</v>
      </c>
      <c r="B1333">
        <v>27</v>
      </c>
      <c r="C1333" s="3">
        <v>32</v>
      </c>
      <c r="D1333" s="4">
        <v>0.62</v>
      </c>
      <c r="E1333" t="str">
        <v>SKU-1033</v>
      </c>
      <c r="F1333" t="str">
        <v>Raise</v>
      </c>
      <c r="G1333" t="str">
        <v>Full</v>
      </c>
      <c r="H1333">
        <v>224.77</v>
      </c>
      <c r="I1333">
        <v>78.790000000000006</v>
      </c>
      <c r="J1333">
        <v>15</v>
      </c>
      <c r="K1333">
        <v>3371.55</v>
      </c>
      <c r="L1333">
        <v>2189.6999999999998</v>
      </c>
      <c r="M1333">
        <v>0.64946389642745905</v>
      </c>
      <c r="N1333">
        <v>258.01494479999997</v>
      </c>
      <c r="O1333">
        <v>689.15922719999935</v>
      </c>
      <c r="P1333">
        <v>767.94922719999954</v>
      </c>
      <c r="Q1333">
        <v>411.31040074586326</v>
      </c>
      <c r="R1333">
        <v>282.04141765430626</v>
      </c>
      <c r="S1333">
        <v>1</v>
      </c>
      <c r="T1333">
        <f t="shared" si="460"/>
        <v>245.38186577599998</v>
      </c>
      <c r="U1333">
        <f t="shared" si="461"/>
        <v>9.1702032192908178E-2</v>
      </c>
      <c r="V1333">
        <f>IF($F1333="Reduce", INDEX(Model_Assumptions[Values], 2), INDEX(Model_Assumptions[Values], 1))</f>
        <v>-0.4</v>
      </c>
      <c r="W1333">
        <f t="shared" si="462"/>
        <v>14.449787806842551</v>
      </c>
      <c r="X1333">
        <f t="shared" si="475"/>
        <v>3545.7158921103201</v>
      </c>
      <c r="Y1333">
        <f t="shared" si="463"/>
        <v>2407.2171108091952</v>
      </c>
      <c r="Z1333">
        <f t="shared" si="464"/>
        <v>174.16589211031987</v>
      </c>
      <c r="AA1333">
        <f t="shared" si="465"/>
        <v>217.5171108091954</v>
      </c>
      <c r="AB1333">
        <f t="shared" si="476"/>
        <v>0.67890862777967265</v>
      </c>
      <c r="AC1333">
        <f t="shared" si="466"/>
        <v>2.9444731352213593E-2</v>
      </c>
      <c r="AD1333">
        <f t="shared" si="467"/>
        <v>2.9444731352213593E-2</v>
      </c>
      <c r="AE1333">
        <f t="shared" si="468"/>
        <v>0.62</v>
      </c>
      <c r="AF1333">
        <f t="shared" si="477"/>
        <v>107.17573870863637</v>
      </c>
      <c r="AG1333">
        <f t="shared" si="469"/>
        <v>0.25272228134845182</v>
      </c>
      <c r="AH1333">
        <f t="shared" si="470"/>
        <v>0.28324413008693178</v>
      </c>
      <c r="AI1333">
        <f t="shared" si="478"/>
        <v>0.38</v>
      </c>
      <c r="AJ1333">
        <f>MAX(0, $R1333 - $AA1333) * INDEX(Model_Assumptions[Values], 7)</f>
        <v>129.04861369022171</v>
      </c>
      <c r="AK1333">
        <f>MAX(0, INDEX(Model_Assumptions[Values], 4) - $AD1333)</f>
        <v>2.0555268647786409E-2</v>
      </c>
      <c r="AL1333">
        <f>MAX(0, INDEX(Model_Assumptions[Values], 5) - $AC1333)</f>
        <v>0</v>
      </c>
      <c r="AM1333">
        <f>INDEX(Model_Assumptions[Values], 6) * MAX(0, INDEX(Model_Assumptions[Values], 3) - $AB1333)^2</f>
        <v>0</v>
      </c>
      <c r="AN1333">
        <f t="shared" si="471"/>
        <v>230.85247819529238</v>
      </c>
      <c r="AO1333" cm="1">
        <f t="array" ref="AO1333">IFERROR(STDEV(IF($E$2:$E$2201=$E1333, $AJ$2:$AJ$2201)), 0)</f>
        <v>185.25905367173581</v>
      </c>
      <c r="AP1333">
        <f t="shared" si="479"/>
        <v>-0.54952166972340766</v>
      </c>
      <c r="AQ1333">
        <f t="shared" si="472"/>
        <v>2.6831269337949163E-2</v>
      </c>
      <c r="AR1333" cm="1">
        <f t="array" ref="AR1333">IFERROR(STDEV(IF($E$2:$E$2201=$E1333, $AK$2:$AK$2201)), 0)</f>
        <v>1.3187783870041657E-2</v>
      </c>
      <c r="AS1333">
        <f t="shared" si="480"/>
        <v>-0.47589502163587777</v>
      </c>
      <c r="AT1333">
        <f t="shared" si="473"/>
        <v>4.2133219784385566E-3</v>
      </c>
      <c r="AU1333" cm="1">
        <f t="array" ref="AU1333">IFERROR(STDEV(IF($E$2:$E$2201=$E1333, $AL$2:$AL$2201)), 0)</f>
        <v>6.3302242764644388E-3</v>
      </c>
      <c r="AV1333">
        <f t="shared" si="481"/>
        <v>-0.66558810469062624</v>
      </c>
      <c r="AW1333">
        <f t="shared" si="474"/>
        <v>0</v>
      </c>
      <c r="AX1333" cm="1">
        <f t="array" ref="AX1333">IFERROR(STDEV(IF($E$2:$E$2201=$E1333, $AM$2:$AM$2201)), 0)</f>
        <v>0</v>
      </c>
      <c r="AY1333">
        <f t="shared" si="482"/>
        <v>-0.66558810469062624</v>
      </c>
      <c r="AZ1333">
        <f>INDEX(Model_Assumptions[Values],9)*((INDEX(Model_Scenarios[GR Weight],1)*$AG1333)+(INDEX(Model_Scenarios[GP Weight],1)*$AH1333)+(INDEX(Model_Scenarios[LTV Weight],1)*$AI1333))-(INDEX(Model_Scenarios[LTV Weight],1)*$AP1333)-(INDEX(Model_Scenarios[GP Weight],1)*($AS1333+$AV1333+$AY1333))</f>
        <v>2.4083076645981314</v>
      </c>
      <c r="BA1333">
        <f>INDEX(Model_Assumptions[Values],9)*((INDEX(Model_Scenarios[GR Weight],2)*$AG1333)+(INDEX(Model_Scenarios[GP Weight],2)*$AH1333)+(INDEX(Model_Scenarios[LTV Weight],2)*$AI1333))-(INDEX(Model_Scenarios[LTV Weight],2)*$AP1333)-(INDEX(Model_Scenarios[GP Weight],2)*($AS1333+$AV1333+$AY1333))</f>
        <v>2.4263891726219118</v>
      </c>
      <c r="BB1333">
        <f>INDEX(Model_Assumptions[Values],9)*((INDEX(Model_Scenarios[GR Weight],3)*$AG1333)+(INDEX(Model_Scenarios[GP Weight],3)*$AH1333)+(INDEX(Model_Scenarios[LTV Weight],3)*$AI1333))-(INDEX(Model_Scenarios[LTV Weight],3)*$AP1333)-(INDEX(Model_Scenarios[GP Weight],3)*($AS1333+$AV1333+$AY1333))</f>
        <v>2.423863678083054</v>
      </c>
      <c r="BC1333">
        <f>INDEX(Model_Assumptions[Values],9)*((INDEX(Model_Scenarios[GR Weight],4)*$AG1333)+(INDEX(Model_Scenarios[GP Weight],4)*$AH1333)+(INDEX(Model_Scenarios[LTV Weight],4)*$AI1333))-(INDEX(Model_Scenarios[LTV Weight],4)*$AP1333)-(INDEX(Model_Scenarios[GP Weight],4)*($AS1333+$AV1333+$AY1333))</f>
        <v>2.3052726517849389</v>
      </c>
      <c r="BD1333">
        <f>INDEX(Model_Assumptions[Values],9)*((INDEX(Model_Scenarios[GR Weight],5)*$AG1333)+(INDEX(Model_Scenarios[GP Weight],5)*$AH1333)+(INDEX(Model_Scenarios[LTV Weight],5)*$AI1333))-(INDEX(Model_Scenarios[LTV Weight],5)*$AP1333)-(INDEX(Model_Scenarios[GP Weight],5)*($AS1333+$AV1333+$AY1333))</f>
        <v>2.637913233577788</v>
      </c>
    </row>
    <row r="1334" spans="1:56" x14ac:dyDescent="0.25">
      <c r="A1334">
        <v>1333</v>
      </c>
      <c r="B1334">
        <v>27</v>
      </c>
      <c r="C1334" s="3">
        <v>33</v>
      </c>
      <c r="D1334" s="4">
        <v>0.64</v>
      </c>
      <c r="E1334" t="str">
        <v>SKU-1033</v>
      </c>
      <c r="F1334" t="str">
        <v>Raise</v>
      </c>
      <c r="G1334" t="str">
        <v>Full</v>
      </c>
      <c r="H1334">
        <v>224.77</v>
      </c>
      <c r="I1334">
        <v>78.790000000000006</v>
      </c>
      <c r="J1334">
        <v>15</v>
      </c>
      <c r="K1334">
        <v>3371.55</v>
      </c>
      <c r="L1334">
        <v>2189.6999999999998</v>
      </c>
      <c r="M1334">
        <v>0.64946389642745905</v>
      </c>
      <c r="N1334">
        <v>258.01494479999997</v>
      </c>
      <c r="O1334">
        <v>689.15922719999935</v>
      </c>
      <c r="P1334">
        <v>767.94922719999954</v>
      </c>
      <c r="Q1334">
        <v>411.31040074586326</v>
      </c>
      <c r="R1334">
        <v>282.04141765430626</v>
      </c>
      <c r="S1334">
        <v>1</v>
      </c>
      <c r="T1334">
        <f t="shared" si="460"/>
        <v>246.04676467199999</v>
      </c>
      <c r="U1334">
        <f t="shared" si="461"/>
        <v>9.4660162263647207E-2</v>
      </c>
      <c r="V1334">
        <f>IF($F1334="Reduce", INDEX(Model_Assumptions[Values], 2), INDEX(Model_Assumptions[Values], 1))</f>
        <v>-0.4</v>
      </c>
      <c r="W1334">
        <f t="shared" si="462"/>
        <v>14.432039026418117</v>
      </c>
      <c r="X1334">
        <f t="shared" si="475"/>
        <v>3550.9565100702184</v>
      </c>
      <c r="Y1334">
        <f t="shared" si="463"/>
        <v>2413.8561551787352</v>
      </c>
      <c r="Z1334">
        <f t="shared" si="464"/>
        <v>179.40651007021825</v>
      </c>
      <c r="AA1334">
        <f t="shared" si="465"/>
        <v>224.15615517873539</v>
      </c>
      <c r="AB1334">
        <f t="shared" si="476"/>
        <v>0.67977632176942726</v>
      </c>
      <c r="AC1334">
        <f t="shared" si="466"/>
        <v>3.0312425341968208E-2</v>
      </c>
      <c r="AD1334">
        <f t="shared" si="467"/>
        <v>3.0312425341968208E-2</v>
      </c>
      <c r="AE1334">
        <f t="shared" si="468"/>
        <v>0.64000000000000035</v>
      </c>
      <c r="AF1334">
        <f t="shared" si="477"/>
        <v>101.53491035555015</v>
      </c>
      <c r="AG1334">
        <f t="shared" si="469"/>
        <v>0.2603266458451598</v>
      </c>
      <c r="AH1334">
        <f t="shared" si="470"/>
        <v>0.29188929064493696</v>
      </c>
      <c r="AI1334">
        <f t="shared" si="478"/>
        <v>0.35999999999999965</v>
      </c>
      <c r="AJ1334">
        <f>MAX(0, $R1334 - $AA1334) * INDEX(Model_Assumptions[Values], 7)</f>
        <v>115.77052495114174</v>
      </c>
      <c r="AK1334">
        <f>MAX(0, INDEX(Model_Assumptions[Values], 4) - $AD1334)</f>
        <v>1.9687574658031795E-2</v>
      </c>
      <c r="AL1334">
        <f>MAX(0, INDEX(Model_Assumptions[Values], 5) - $AC1334)</f>
        <v>0</v>
      </c>
      <c r="AM1334">
        <f>INDEX(Model_Assumptions[Values], 6) * MAX(0, INDEX(Model_Assumptions[Values], 3) - $AB1334)^2</f>
        <v>0</v>
      </c>
      <c r="AN1334">
        <f t="shared" si="471"/>
        <v>230.85247819529238</v>
      </c>
      <c r="AO1334" cm="1">
        <f t="array" ref="AO1334">IFERROR(STDEV(IF($E$2:$E$2201=$E1334, $AJ$2:$AJ$2201)), 0)</f>
        <v>185.25905367173581</v>
      </c>
      <c r="AP1334">
        <f t="shared" si="479"/>
        <v>-0.62119475924813172</v>
      </c>
      <c r="AQ1334">
        <f t="shared" si="472"/>
        <v>2.6831269337949163E-2</v>
      </c>
      <c r="AR1334" cm="1">
        <f t="array" ref="AR1334">IFERROR(STDEV(IF($E$2:$E$2201=$E1334, $AK$2:$AK$2201)), 0)</f>
        <v>1.3187783870041657E-2</v>
      </c>
      <c r="AS1334">
        <f t="shared" si="480"/>
        <v>-0.54169030599185908</v>
      </c>
      <c r="AT1334">
        <f t="shared" si="473"/>
        <v>4.2133219784385566E-3</v>
      </c>
      <c r="AU1334" cm="1">
        <f t="array" ref="AU1334">IFERROR(STDEV(IF($E$2:$E$2201=$E1334, $AL$2:$AL$2201)), 0)</f>
        <v>6.3302242764644388E-3</v>
      </c>
      <c r="AV1334">
        <f t="shared" si="481"/>
        <v>-0.66558810469062624</v>
      </c>
      <c r="AW1334">
        <f t="shared" si="474"/>
        <v>0</v>
      </c>
      <c r="AX1334" cm="1">
        <f t="array" ref="AX1334">IFERROR(STDEV(IF($E$2:$E$2201=$E1334, $AM$2:$AM$2201)), 0)</f>
        <v>0</v>
      </c>
      <c r="AY1334">
        <f t="shared" si="482"/>
        <v>-0.66558810469062624</v>
      </c>
      <c r="AZ1334">
        <f>INDEX(Model_Assumptions[Values],9)*((INDEX(Model_Scenarios[GR Weight],1)*$AG1334)+(INDEX(Model_Scenarios[GP Weight],1)*$AH1334)+(INDEX(Model_Scenarios[LTV Weight],1)*$AI1334))-(INDEX(Model_Scenarios[LTV Weight],1)*$AP1334)-(INDEX(Model_Scenarios[GP Weight],1)*($AS1334+$AV1334+$AY1334))</f>
        <v>2.400350427180864</v>
      </c>
      <c r="BA1334">
        <f>INDEX(Model_Assumptions[Values],9)*((INDEX(Model_Scenarios[GR Weight],2)*$AG1334)+(INDEX(Model_Scenarios[GP Weight],2)*$AH1334)+(INDEX(Model_Scenarios[LTV Weight],2)*$AI1334))-(INDEX(Model_Scenarios[LTV Weight],2)*$AP1334)-(INDEX(Model_Scenarios[GP Weight],2)*($AS1334+$AV1334+$AY1334))</f>
        <v>2.4354841716147142</v>
      </c>
      <c r="BB1334">
        <f>INDEX(Model_Assumptions[Values],9)*((INDEX(Model_Scenarios[GR Weight],3)*$AG1334)+(INDEX(Model_Scenarios[GP Weight],3)*$AH1334)+(INDEX(Model_Scenarios[LTV Weight],3)*$AI1334))-(INDEX(Model_Scenarios[LTV Weight],3)*$AP1334)-(INDEX(Model_Scenarios[GP Weight],3)*($AS1334+$AV1334+$AY1334))</f>
        <v>2.4601957500149307</v>
      </c>
      <c r="BC1334">
        <f>INDEX(Model_Assumptions[Values],9)*((INDEX(Model_Scenarios[GR Weight],4)*$AG1334)+(INDEX(Model_Scenarios[GP Weight],4)*$AH1334)+(INDEX(Model_Scenarios[LTV Weight],4)*$AI1334))-(INDEX(Model_Scenarios[LTV Weight],4)*$AP1334)-(INDEX(Model_Scenarios[GP Weight],4)*($AS1334+$AV1334+$AY1334))</f>
        <v>2.348239597012697</v>
      </c>
      <c r="BD1334">
        <f>INDEX(Model_Assumptions[Values],9)*((INDEX(Model_Scenarios[GR Weight],5)*$AG1334)+(INDEX(Model_Scenarios[GP Weight],5)*$AH1334)+(INDEX(Model_Scenarios[LTV Weight],5)*$AI1334))-(INDEX(Model_Scenarios[LTV Weight],5)*$AP1334)-(INDEX(Model_Scenarios[GP Weight],5)*($AS1334+$AV1334+$AY1334))</f>
        <v>2.6983974683859806</v>
      </c>
    </row>
    <row r="1335" spans="1:56" x14ac:dyDescent="0.25">
      <c r="A1335">
        <v>1334</v>
      </c>
      <c r="B1335">
        <v>27</v>
      </c>
      <c r="C1335" s="3">
        <v>34</v>
      </c>
      <c r="D1335" s="4">
        <v>0.66</v>
      </c>
      <c r="E1335" t="str">
        <v>SKU-1033</v>
      </c>
      <c r="F1335" t="str">
        <v>Raise</v>
      </c>
      <c r="G1335" t="str">
        <v>Full</v>
      </c>
      <c r="H1335">
        <v>224.77</v>
      </c>
      <c r="I1335">
        <v>78.790000000000006</v>
      </c>
      <c r="J1335">
        <v>15</v>
      </c>
      <c r="K1335">
        <v>3371.55</v>
      </c>
      <c r="L1335">
        <v>2189.6999999999998</v>
      </c>
      <c r="M1335">
        <v>0.64946389642745905</v>
      </c>
      <c r="N1335">
        <v>258.01494479999997</v>
      </c>
      <c r="O1335">
        <v>689.15922719999935</v>
      </c>
      <c r="P1335">
        <v>767.94922719999954</v>
      </c>
      <c r="Q1335">
        <v>411.31040074586326</v>
      </c>
      <c r="R1335">
        <v>282.04141765430626</v>
      </c>
      <c r="S1335">
        <v>1</v>
      </c>
      <c r="T1335">
        <f t="shared" si="460"/>
        <v>246.71166356799998</v>
      </c>
      <c r="U1335">
        <f t="shared" si="461"/>
        <v>9.7618292334386111E-2</v>
      </c>
      <c r="V1335">
        <f>IF($F1335="Reduce", INDEX(Model_Assumptions[Values], 2), INDEX(Model_Assumptions[Values], 1))</f>
        <v>-0.4</v>
      </c>
      <c r="W1335">
        <f t="shared" si="462"/>
        <v>14.414290245993683</v>
      </c>
      <c r="X1335">
        <f t="shared" si="475"/>
        <v>3556.1735257410974</v>
      </c>
      <c r="Y1335">
        <f t="shared" si="463"/>
        <v>2420.4715972592548</v>
      </c>
      <c r="Z1335">
        <f t="shared" si="464"/>
        <v>184.62352574109718</v>
      </c>
      <c r="AA1335">
        <f t="shared" si="465"/>
        <v>230.77159725925503</v>
      </c>
      <c r="AB1335">
        <f t="shared" si="476"/>
        <v>0.68063933881146443</v>
      </c>
      <c r="AC1335">
        <f t="shared" si="466"/>
        <v>3.1175442384005381E-2</v>
      </c>
      <c r="AD1335">
        <f t="shared" si="467"/>
        <v>3.1175442384005381E-2</v>
      </c>
      <c r="AE1335">
        <f t="shared" si="468"/>
        <v>0.65999999999999992</v>
      </c>
      <c r="AF1335">
        <f t="shared" si="477"/>
        <v>95.894082002464145</v>
      </c>
      <c r="AG1335">
        <f t="shared" si="469"/>
        <v>0.26789676239438642</v>
      </c>
      <c r="AH1335">
        <f t="shared" si="470"/>
        <v>0.30050371702393086</v>
      </c>
      <c r="AI1335">
        <f t="shared" si="478"/>
        <v>0.34000000000000008</v>
      </c>
      <c r="AJ1335">
        <f>MAX(0, $R1335 - $AA1335) * INDEX(Model_Assumptions[Values], 7)</f>
        <v>102.53964079010245</v>
      </c>
      <c r="AK1335">
        <f>MAX(0, INDEX(Model_Assumptions[Values], 4) - $AD1335)</f>
        <v>1.8824557615994622E-2</v>
      </c>
      <c r="AL1335">
        <f>MAX(0, INDEX(Model_Assumptions[Values], 5) - $AC1335)</f>
        <v>0</v>
      </c>
      <c r="AM1335">
        <f>INDEX(Model_Assumptions[Values], 6) * MAX(0, INDEX(Model_Assumptions[Values], 3) - $AB1335)^2</f>
        <v>0</v>
      </c>
      <c r="AN1335">
        <f t="shared" si="471"/>
        <v>230.85247819529238</v>
      </c>
      <c r="AO1335" cm="1">
        <f t="array" ref="AO1335">IFERROR(STDEV(IF($E$2:$E$2201=$E1335, $AJ$2:$AJ$2201)), 0)</f>
        <v>185.25905367173581</v>
      </c>
      <c r="AP1335">
        <f t="shared" si="479"/>
        <v>-0.69261304568979387</v>
      </c>
      <c r="AQ1335">
        <f t="shared" si="472"/>
        <v>2.6831269337949163E-2</v>
      </c>
      <c r="AR1335" cm="1">
        <f t="array" ref="AR1335">IFERROR(STDEV(IF($E$2:$E$2201=$E1335, $AK$2:$AK$2201)), 0)</f>
        <v>1.3187783870041657E-2</v>
      </c>
      <c r="AS1335">
        <f t="shared" si="480"/>
        <v>-0.60713094791788169</v>
      </c>
      <c r="AT1335">
        <f t="shared" si="473"/>
        <v>4.2133219784385566E-3</v>
      </c>
      <c r="AU1335" cm="1">
        <f t="array" ref="AU1335">IFERROR(STDEV(IF($E$2:$E$2201=$E1335, $AL$2:$AL$2201)), 0)</f>
        <v>6.3302242764644388E-3</v>
      </c>
      <c r="AV1335">
        <f t="shared" si="481"/>
        <v>-0.66558810469062624</v>
      </c>
      <c r="AW1335">
        <f t="shared" si="474"/>
        <v>0</v>
      </c>
      <c r="AX1335" cm="1">
        <f t="array" ref="AX1335">IFERROR(STDEV(IF($E$2:$E$2201=$E1335, $AM$2:$AM$2201)), 0)</f>
        <v>0</v>
      </c>
      <c r="AY1335">
        <f t="shared" si="482"/>
        <v>-0.66558810469062624</v>
      </c>
      <c r="AZ1335">
        <f>INDEX(Model_Assumptions[Values],9)*((INDEX(Model_Scenarios[GR Weight],1)*$AG1335)+(INDEX(Model_Scenarios[GP Weight],1)*$AH1335)+(INDEX(Model_Scenarios[LTV Weight],1)*$AI1335))-(INDEX(Model_Scenarios[LTV Weight],1)*$AP1335)-(INDEX(Model_Scenarios[GP Weight],1)*($AS1335+$AV1335+$AY1335))</f>
        <v>2.3921213919909072</v>
      </c>
      <c r="BA1335">
        <f>INDEX(Model_Assumptions[Values],9)*((INDEX(Model_Scenarios[GR Weight],2)*$AG1335)+(INDEX(Model_Scenarios[GP Weight],2)*$AH1335)+(INDEX(Model_Scenarios[LTV Weight],2)*$AI1335))-(INDEX(Model_Scenarios[LTV Weight],2)*$AP1335)-(INDEX(Model_Scenarios[GP Weight],2)*($AS1335+$AV1335+$AY1335))</f>
        <v>2.4442861999779142</v>
      </c>
      <c r="BB1335">
        <f>INDEX(Model_Assumptions[Values],9)*((INDEX(Model_Scenarios[GR Weight],3)*$AG1335)+(INDEX(Model_Scenarios[GP Weight],3)*$AH1335)+(INDEX(Model_Scenarios[LTV Weight],3)*$AI1335))-(INDEX(Model_Scenarios[LTV Weight],3)*$AP1335)-(INDEX(Model_Scenarios[GP Weight],3)*($AS1335+$AV1335+$AY1335))</f>
        <v>2.4962051811154766</v>
      </c>
      <c r="BC1335">
        <f>INDEX(Model_Assumptions[Values],9)*((INDEX(Model_Scenarios[GR Weight],4)*$AG1335)+(INDEX(Model_Scenarios[GP Weight],4)*$AH1335)+(INDEX(Model_Scenarios[LTV Weight],4)*$AI1335))-(INDEX(Model_Scenarios[LTV Weight],4)*$AP1335)-(INDEX(Model_Scenarios[GP Weight],4)*($AS1335+$AV1335+$AY1335))</f>
        <v>2.3908922577436904</v>
      </c>
      <c r="BD1335">
        <f>INDEX(Model_Assumptions[Values],9)*((INDEX(Model_Scenarios[GR Weight],5)*$AG1335)+(INDEX(Model_Scenarios[GP Weight],5)*$AH1335)+(INDEX(Model_Scenarios[LTV Weight],5)*$AI1335))-(INDEX(Model_Scenarios[LTV Weight],5)*$AP1335)-(INDEX(Model_Scenarios[GP Weight],5)*($AS1335+$AV1335+$AY1335))</f>
        <v>2.7585041821471687</v>
      </c>
    </row>
    <row r="1336" spans="1:56" x14ac:dyDescent="0.25">
      <c r="A1336">
        <v>1335</v>
      </c>
      <c r="B1336">
        <v>27</v>
      </c>
      <c r="C1336" s="3">
        <v>35</v>
      </c>
      <c r="D1336" s="4">
        <v>0.68</v>
      </c>
      <c r="E1336" t="str">
        <v>SKU-1033</v>
      </c>
      <c r="F1336" t="str">
        <v>Raise</v>
      </c>
      <c r="G1336" t="str">
        <v>Full</v>
      </c>
      <c r="H1336">
        <v>224.77</v>
      </c>
      <c r="I1336">
        <v>78.790000000000006</v>
      </c>
      <c r="J1336">
        <v>15</v>
      </c>
      <c r="K1336">
        <v>3371.55</v>
      </c>
      <c r="L1336">
        <v>2189.6999999999998</v>
      </c>
      <c r="M1336">
        <v>0.64946389642745905</v>
      </c>
      <c r="N1336">
        <v>258.01494479999997</v>
      </c>
      <c r="O1336">
        <v>689.15922719999935</v>
      </c>
      <c r="P1336">
        <v>767.94922719999954</v>
      </c>
      <c r="Q1336">
        <v>411.31040074586326</v>
      </c>
      <c r="R1336">
        <v>282.04141765430626</v>
      </c>
      <c r="S1336">
        <v>1</v>
      </c>
      <c r="T1336">
        <f t="shared" si="460"/>
        <v>247.37656246399999</v>
      </c>
      <c r="U1336">
        <f t="shared" si="461"/>
        <v>0.10057642240512514</v>
      </c>
      <c r="V1336">
        <f>IF($F1336="Reduce", INDEX(Model_Assumptions[Values], 2), INDEX(Model_Assumptions[Values], 1))</f>
        <v>-0.4</v>
      </c>
      <c r="W1336">
        <f t="shared" si="462"/>
        <v>14.39654146556925</v>
      </c>
      <c r="X1336">
        <f t="shared" si="475"/>
        <v>3561.3669391229573</v>
      </c>
      <c r="Y1336">
        <f t="shared" si="463"/>
        <v>2427.063437050756</v>
      </c>
      <c r="Z1336">
        <f t="shared" si="464"/>
        <v>189.81693912295714</v>
      </c>
      <c r="AA1336">
        <f t="shared" si="465"/>
        <v>237.36343705075615</v>
      </c>
      <c r="AB1336">
        <f t="shared" si="476"/>
        <v>0.6814977166178946</v>
      </c>
      <c r="AC1336">
        <f t="shared" si="466"/>
        <v>3.2033820190435547E-2</v>
      </c>
      <c r="AD1336">
        <f t="shared" si="467"/>
        <v>3.2033820190435547E-2</v>
      </c>
      <c r="AE1336">
        <f t="shared" si="468"/>
        <v>0.68000000000000027</v>
      </c>
      <c r="AF1336">
        <f t="shared" si="477"/>
        <v>90.253253649377925</v>
      </c>
      <c r="AG1336">
        <f t="shared" si="469"/>
        <v>0.2754326309961323</v>
      </c>
      <c r="AH1336">
        <f t="shared" si="470"/>
        <v>0.30908740922391581</v>
      </c>
      <c r="AI1336">
        <f t="shared" si="478"/>
        <v>0.31999999999999973</v>
      </c>
      <c r="AJ1336">
        <f>MAX(0, $R1336 - $AA1336) * INDEX(Model_Assumptions[Values], 7)</f>
        <v>89.355961207100222</v>
      </c>
      <c r="AK1336">
        <f>MAX(0, INDEX(Model_Assumptions[Values], 4) - $AD1336)</f>
        <v>1.7966179809564456E-2</v>
      </c>
      <c r="AL1336">
        <f>MAX(0, INDEX(Model_Assumptions[Values], 5) - $AC1336)</f>
        <v>0</v>
      </c>
      <c r="AM1336">
        <f>INDEX(Model_Assumptions[Values], 6) * MAX(0, INDEX(Model_Assumptions[Values], 3) - $AB1336)^2</f>
        <v>0</v>
      </c>
      <c r="AN1336">
        <f t="shared" si="471"/>
        <v>230.85247819529238</v>
      </c>
      <c r="AO1336" cm="1">
        <f t="array" ref="AO1336">IFERROR(STDEV(IF($E$2:$E$2201=$E1336, $AJ$2:$AJ$2201)), 0)</f>
        <v>185.25905367173581</v>
      </c>
      <c r="AP1336">
        <f t="shared" si="479"/>
        <v>-0.76377652904841364</v>
      </c>
      <c r="AQ1336">
        <f t="shared" si="472"/>
        <v>2.6831269337949163E-2</v>
      </c>
      <c r="AR1336" cm="1">
        <f t="array" ref="AR1336">IFERROR(STDEV(IF($E$2:$E$2201=$E1336, $AK$2:$AK$2201)), 0)</f>
        <v>1.3187783870041657E-2</v>
      </c>
      <c r="AS1336">
        <f t="shared" si="480"/>
        <v>-0.67221980703848949</v>
      </c>
      <c r="AT1336">
        <f t="shared" si="473"/>
        <v>4.2133219784385566E-3</v>
      </c>
      <c r="AU1336" cm="1">
        <f t="array" ref="AU1336">IFERROR(STDEV(IF($E$2:$E$2201=$E1336, $AL$2:$AL$2201)), 0)</f>
        <v>6.3302242764644388E-3</v>
      </c>
      <c r="AV1336">
        <f t="shared" si="481"/>
        <v>-0.66558810469062624</v>
      </c>
      <c r="AW1336">
        <f t="shared" si="474"/>
        <v>0</v>
      </c>
      <c r="AX1336" cm="1">
        <f t="array" ref="AX1336">IFERROR(STDEV(IF($E$2:$E$2201=$E1336, $AM$2:$AM$2201)), 0)</f>
        <v>0</v>
      </c>
      <c r="AY1336">
        <f t="shared" si="482"/>
        <v>-0.66558810469062624</v>
      </c>
      <c r="AZ1336">
        <f>INDEX(Model_Assumptions[Values],9)*((INDEX(Model_Scenarios[GR Weight],1)*$AG1336)+(INDEX(Model_Scenarios[GP Weight],1)*$AH1336)+(INDEX(Model_Scenarios[LTV Weight],1)*$AI1336))-(INDEX(Model_Scenarios[LTV Weight],1)*$AP1336)-(INDEX(Model_Scenarios[GP Weight],1)*($AS1336+$AV1336+$AY1336))</f>
        <v>2.3836208449907281</v>
      </c>
      <c r="BA1336">
        <f>INDEX(Model_Assumptions[Values],9)*((INDEX(Model_Scenarios[GR Weight],2)*$AG1336)+(INDEX(Model_Scenarios[GP Weight],2)*$AH1336)+(INDEX(Model_Scenarios[LTV Weight],2)*$AI1336))-(INDEX(Model_Scenarios[LTV Weight],2)*$AP1336)-(INDEX(Model_Scenarios[GP Weight],2)*($AS1336+$AV1336+$AY1336))</f>
        <v>2.4527958296364316</v>
      </c>
      <c r="BB1336">
        <f>INDEX(Model_Assumptions[Values],9)*((INDEX(Model_Scenarios[GR Weight],3)*$AG1336)+(INDEX(Model_Scenarios[GP Weight],3)*$AH1336)+(INDEX(Model_Scenarios[LTV Weight],3)*$AI1336))-(INDEX(Model_Scenarios[LTV Weight],3)*$AP1336)-(INDEX(Model_Scenarios[GP Weight],3)*($AS1336+$AV1336+$AY1336))</f>
        <v>2.531892972253293</v>
      </c>
      <c r="BC1336">
        <f>INDEX(Model_Assumptions[Values],9)*((INDEX(Model_Scenarios[GR Weight],4)*$AG1336)+(INDEX(Model_Scenarios[GP Weight],4)*$AH1336)+(INDEX(Model_Scenarios[LTV Weight],4)*$AI1336))-(INDEX(Model_Scenarios[LTV Weight],4)*$AP1336)-(INDEX(Model_Scenarios[GP Weight],4)*($AS1336+$AV1336+$AY1336))</f>
        <v>2.4332316348465177</v>
      </c>
      <c r="BD1336">
        <f>INDEX(Model_Assumptions[Values],9)*((INDEX(Model_Scenarios[GR Weight],5)*$AG1336)+(INDEX(Model_Scenarios[GP Weight],5)*$AH1336)+(INDEX(Model_Scenarios[LTV Weight],5)*$AI1336))-(INDEX(Model_Scenarios[LTV Weight],5)*$AP1336)-(INDEX(Model_Scenarios[GP Weight],5)*($AS1336+$AV1336+$AY1336))</f>
        <v>2.8182349476548625</v>
      </c>
    </row>
    <row r="1337" spans="1:56" x14ac:dyDescent="0.25">
      <c r="A1337">
        <v>1336</v>
      </c>
      <c r="B1337">
        <v>27</v>
      </c>
      <c r="C1337" s="3">
        <v>36</v>
      </c>
      <c r="D1337" s="4">
        <v>0.70000000000000007</v>
      </c>
      <c r="E1337" t="str">
        <v>SKU-1033</v>
      </c>
      <c r="F1337" t="str">
        <v>Raise</v>
      </c>
      <c r="G1337" t="str">
        <v>Full</v>
      </c>
      <c r="H1337">
        <v>224.77</v>
      </c>
      <c r="I1337">
        <v>78.790000000000006</v>
      </c>
      <c r="J1337">
        <v>15</v>
      </c>
      <c r="K1337">
        <v>3371.55</v>
      </c>
      <c r="L1337">
        <v>2189.6999999999998</v>
      </c>
      <c r="M1337">
        <v>0.64946389642745905</v>
      </c>
      <c r="N1337">
        <v>258.01494479999997</v>
      </c>
      <c r="O1337">
        <v>689.15922719999935</v>
      </c>
      <c r="P1337">
        <v>767.94922719999954</v>
      </c>
      <c r="Q1337">
        <v>411.31040074586326</v>
      </c>
      <c r="R1337">
        <v>282.04141765430626</v>
      </c>
      <c r="S1337">
        <v>1</v>
      </c>
      <c r="T1337">
        <f t="shared" si="460"/>
        <v>248.04146135999997</v>
      </c>
      <c r="U1337">
        <f t="shared" si="461"/>
        <v>0.10353455247586404</v>
      </c>
      <c r="V1337">
        <f>IF($F1337="Reduce", INDEX(Model_Assumptions[Values], 2), INDEX(Model_Assumptions[Values], 1))</f>
        <v>-0.4</v>
      </c>
      <c r="W1337">
        <f t="shared" si="462"/>
        <v>14.378792685144816</v>
      </c>
      <c r="X1337">
        <f t="shared" si="475"/>
        <v>3566.5367502157983</v>
      </c>
      <c r="Y1337">
        <f t="shared" si="463"/>
        <v>2433.6316745532381</v>
      </c>
      <c r="Z1337">
        <f t="shared" si="464"/>
        <v>194.98675021579811</v>
      </c>
      <c r="AA1337">
        <f t="shared" si="465"/>
        <v>243.93167455323828</v>
      </c>
      <c r="AB1337">
        <f t="shared" si="476"/>
        <v>0.68235149249646387</v>
      </c>
      <c r="AC1337">
        <f t="shared" si="466"/>
        <v>3.2887596069004821E-2</v>
      </c>
      <c r="AD1337">
        <f t="shared" si="467"/>
        <v>3.2887596069004821E-2</v>
      </c>
      <c r="AE1337">
        <f t="shared" si="468"/>
        <v>0.69999999999999973</v>
      </c>
      <c r="AF1337">
        <f t="shared" si="477"/>
        <v>84.612425296291946</v>
      </c>
      <c r="AG1337">
        <f t="shared" si="469"/>
        <v>0.28293425165039754</v>
      </c>
      <c r="AH1337">
        <f t="shared" si="470"/>
        <v>0.31764036724489125</v>
      </c>
      <c r="AI1337">
        <f t="shared" si="478"/>
        <v>0.30000000000000027</v>
      </c>
      <c r="AJ1337">
        <f>MAX(0, $R1337 - $AA1337) * INDEX(Model_Assumptions[Values], 7)</f>
        <v>76.219486202135954</v>
      </c>
      <c r="AK1337">
        <f>MAX(0, INDEX(Model_Assumptions[Values], 4) - $AD1337)</f>
        <v>1.7112403930995182E-2</v>
      </c>
      <c r="AL1337">
        <f>MAX(0, INDEX(Model_Assumptions[Values], 5) - $AC1337)</f>
        <v>0</v>
      </c>
      <c r="AM1337">
        <f>INDEX(Model_Assumptions[Values], 6) * MAX(0, INDEX(Model_Assumptions[Values], 3) - $AB1337)^2</f>
        <v>0</v>
      </c>
      <c r="AN1337">
        <f t="shared" si="471"/>
        <v>230.85247819529238</v>
      </c>
      <c r="AO1337" cm="1">
        <f t="array" ref="AO1337">IFERROR(STDEV(IF($E$2:$E$2201=$E1337, $AJ$2:$AJ$2201)), 0)</f>
        <v>185.25905367173581</v>
      </c>
      <c r="AP1337">
        <f t="shared" si="479"/>
        <v>-0.83468520932398627</v>
      </c>
      <c r="AQ1337">
        <f t="shared" si="472"/>
        <v>2.6831269337949163E-2</v>
      </c>
      <c r="AR1337" cm="1">
        <f t="array" ref="AR1337">IFERROR(STDEV(IF($E$2:$E$2201=$E1337, $AK$2:$AK$2201)), 0)</f>
        <v>1.3187783870041657E-2</v>
      </c>
      <c r="AS1337">
        <f t="shared" si="480"/>
        <v>-0.73695971231618929</v>
      </c>
      <c r="AT1337">
        <f t="shared" si="473"/>
        <v>4.2133219784385566E-3</v>
      </c>
      <c r="AU1337" cm="1">
        <f t="array" ref="AU1337">IFERROR(STDEV(IF($E$2:$E$2201=$E1337, $AL$2:$AL$2201)), 0)</f>
        <v>6.3302242764644388E-3</v>
      </c>
      <c r="AV1337">
        <f t="shared" si="481"/>
        <v>-0.66558810469062624</v>
      </c>
      <c r="AW1337">
        <f t="shared" si="474"/>
        <v>0</v>
      </c>
      <c r="AX1337" cm="1">
        <f t="array" ref="AX1337">IFERROR(STDEV(IF($E$2:$E$2201=$E1337, $AM$2:$AM$2201)), 0)</f>
        <v>0</v>
      </c>
      <c r="AY1337">
        <f t="shared" si="482"/>
        <v>-0.66558810469062624</v>
      </c>
      <c r="AZ1337">
        <f>INDEX(Model_Assumptions[Values],9)*((INDEX(Model_Scenarios[GR Weight],1)*$AG1337)+(INDEX(Model_Scenarios[GP Weight],1)*$AH1337)+(INDEX(Model_Scenarios[LTV Weight],1)*$AI1337))-(INDEX(Model_Scenarios[LTV Weight],1)*$AP1337)-(INDEX(Model_Scenarios[GP Weight],1)*($AS1337+$AV1337+$AY1337))</f>
        <v>2.3748490690765789</v>
      </c>
      <c r="BA1337">
        <f>INDEX(Model_Assumptions[Values],9)*((INDEX(Model_Scenarios[GR Weight],2)*$AG1337)+(INDEX(Model_Scenarios[GP Weight],2)*$AH1337)+(INDEX(Model_Scenarios[LTV Weight],2)*$AI1337))-(INDEX(Model_Scenarios[LTV Weight],2)*$AP1337)-(INDEX(Model_Scenarios[GP Weight],2)*($AS1337+$AV1337+$AY1337))</f>
        <v>2.46101362638277</v>
      </c>
      <c r="BB1337">
        <f>INDEX(Model_Assumptions[Values],9)*((INDEX(Model_Scenarios[GR Weight],3)*$AG1337)+(INDEX(Model_Scenarios[GP Weight],3)*$AH1337)+(INDEX(Model_Scenarios[LTV Weight],3)*$AI1337))-(INDEX(Model_Scenarios[LTV Weight],3)*$AP1337)-(INDEX(Model_Scenarios[GP Weight],3)*($AS1337+$AV1337+$AY1337))</f>
        <v>2.5672601135652564</v>
      </c>
      <c r="BC1337">
        <f>INDEX(Model_Assumptions[Values],9)*((INDEX(Model_Scenarios[GR Weight],4)*$AG1337)+(INDEX(Model_Scenarios[GP Weight],4)*$AH1337)+(INDEX(Model_Scenarios[LTV Weight],4)*$AI1337))-(INDEX(Model_Scenarios[LTV Weight],4)*$AP1337)-(INDEX(Model_Scenarios[GP Weight],4)*($AS1337+$AV1337+$AY1337))</f>
        <v>2.4752587184580563</v>
      </c>
      <c r="BD1337">
        <f>INDEX(Model_Assumptions[Values],9)*((INDEX(Model_Scenarios[GR Weight],5)*$AG1337)+(INDEX(Model_Scenarios[GP Weight],5)*$AH1337)+(INDEX(Model_Scenarios[LTV Weight],5)*$AI1337))-(INDEX(Model_Scenarios[LTV Weight],5)*$AP1337)-(INDEX(Model_Scenarios[GP Weight],5)*($AS1337+$AV1337+$AY1337))</f>
        <v>2.8775913208384383</v>
      </c>
    </row>
    <row r="1338" spans="1:56" x14ac:dyDescent="0.25">
      <c r="A1338">
        <v>1337</v>
      </c>
      <c r="B1338">
        <v>27</v>
      </c>
      <c r="C1338" s="3">
        <v>37</v>
      </c>
      <c r="D1338" s="4">
        <v>0.72</v>
      </c>
      <c r="E1338" t="str">
        <v>SKU-1033</v>
      </c>
      <c r="F1338" t="str">
        <v>Raise</v>
      </c>
      <c r="G1338" t="str">
        <v>Full</v>
      </c>
      <c r="H1338">
        <v>224.77</v>
      </c>
      <c r="I1338">
        <v>78.790000000000006</v>
      </c>
      <c r="J1338">
        <v>15</v>
      </c>
      <c r="K1338">
        <v>3371.55</v>
      </c>
      <c r="L1338">
        <v>2189.6999999999998</v>
      </c>
      <c r="M1338">
        <v>0.64946389642745905</v>
      </c>
      <c r="N1338">
        <v>258.01494479999997</v>
      </c>
      <c r="O1338">
        <v>689.15922719999935</v>
      </c>
      <c r="P1338">
        <v>767.94922719999954</v>
      </c>
      <c r="Q1338">
        <v>411.31040074586326</v>
      </c>
      <c r="R1338">
        <v>282.04141765430626</v>
      </c>
      <c r="S1338">
        <v>1</v>
      </c>
      <c r="T1338">
        <f t="shared" si="460"/>
        <v>248.70636025599998</v>
      </c>
      <c r="U1338">
        <f t="shared" si="461"/>
        <v>0.10649268254660306</v>
      </c>
      <c r="V1338">
        <f>IF($F1338="Reduce", INDEX(Model_Assumptions[Values], 2), INDEX(Model_Assumptions[Values], 1))</f>
        <v>-0.4</v>
      </c>
      <c r="W1338">
        <f t="shared" si="462"/>
        <v>14.361043904720381</v>
      </c>
      <c r="X1338">
        <f t="shared" si="475"/>
        <v>3571.6829590196198</v>
      </c>
      <c r="Y1338">
        <f t="shared" si="463"/>
        <v>2440.1763097667008</v>
      </c>
      <c r="Z1338">
        <f t="shared" si="464"/>
        <v>200.13295901961965</v>
      </c>
      <c r="AA1338">
        <f t="shared" si="465"/>
        <v>250.47630976670098</v>
      </c>
      <c r="AB1338">
        <f t="shared" si="476"/>
        <v>0.68320070335596006</v>
      </c>
      <c r="AC1338">
        <f t="shared" si="466"/>
        <v>3.3736806928501006E-2</v>
      </c>
      <c r="AD1338">
        <f t="shared" si="467"/>
        <v>3.3736806928501006E-2</v>
      </c>
      <c r="AE1338">
        <f t="shared" si="468"/>
        <v>0.72000000000000008</v>
      </c>
      <c r="AF1338">
        <f t="shared" si="477"/>
        <v>78.971596943205725</v>
      </c>
      <c r="AG1338">
        <f t="shared" si="469"/>
        <v>0.29040162435718142</v>
      </c>
      <c r="AH1338">
        <f t="shared" si="470"/>
        <v>0.32616259108685658</v>
      </c>
      <c r="AI1338">
        <f t="shared" si="478"/>
        <v>0.27999999999999992</v>
      </c>
      <c r="AJ1338">
        <f>MAX(0, $R1338 - $AA1338) * INDEX(Model_Assumptions[Values], 7)</f>
        <v>63.130215775210559</v>
      </c>
      <c r="AK1338">
        <f>MAX(0, INDEX(Model_Assumptions[Values], 4) - $AD1338)</f>
        <v>1.6263193071498996E-2</v>
      </c>
      <c r="AL1338">
        <f>MAX(0, INDEX(Model_Assumptions[Values], 5) - $AC1338)</f>
        <v>0</v>
      </c>
      <c r="AM1338">
        <f>INDEX(Model_Assumptions[Values], 6) * MAX(0, INDEX(Model_Assumptions[Values], 3) - $AB1338)^2</f>
        <v>0</v>
      </c>
      <c r="AN1338">
        <f t="shared" si="471"/>
        <v>230.85247819529238</v>
      </c>
      <c r="AO1338" cm="1">
        <f t="array" ref="AO1338">IFERROR(STDEV(IF($E$2:$E$2201=$E1338, $AJ$2:$AJ$2201)), 0)</f>
        <v>185.25905367173581</v>
      </c>
      <c r="AP1338">
        <f t="shared" si="479"/>
        <v>-0.90533908651650685</v>
      </c>
      <c r="AQ1338">
        <f t="shared" si="472"/>
        <v>2.6831269337949163E-2</v>
      </c>
      <c r="AR1338" cm="1">
        <f t="array" ref="AR1338">IFERROR(STDEV(IF($E$2:$E$2201=$E1338, $AK$2:$AK$2201)), 0)</f>
        <v>1.3187783870041657E-2</v>
      </c>
      <c r="AS1338">
        <f t="shared" si="480"/>
        <v>-0.80135346246137595</v>
      </c>
      <c r="AT1338">
        <f t="shared" si="473"/>
        <v>4.2133219784385566E-3</v>
      </c>
      <c r="AU1338" cm="1">
        <f t="array" ref="AU1338">IFERROR(STDEV(IF($E$2:$E$2201=$E1338, $AL$2:$AL$2201)), 0)</f>
        <v>6.3302242764644388E-3</v>
      </c>
      <c r="AV1338">
        <f t="shared" si="481"/>
        <v>-0.66558810469062624</v>
      </c>
      <c r="AW1338">
        <f t="shared" si="474"/>
        <v>0</v>
      </c>
      <c r="AX1338" cm="1">
        <f t="array" ref="AX1338">IFERROR(STDEV(IF($E$2:$E$2201=$E1338, $AM$2:$AM$2201)), 0)</f>
        <v>0</v>
      </c>
      <c r="AY1338">
        <f t="shared" si="482"/>
        <v>-0.66558810469062624</v>
      </c>
      <c r="AZ1338">
        <f>INDEX(Model_Assumptions[Values],9)*((INDEX(Model_Scenarios[GR Weight],1)*$AG1338)+(INDEX(Model_Scenarios[GP Weight],1)*$AH1338)+(INDEX(Model_Scenarios[LTV Weight],1)*$AI1338))-(INDEX(Model_Scenarios[LTV Weight],1)*$AP1338)-(INDEX(Model_Scenarios[GP Weight],1)*($AS1338+$AV1338+$AY1338))</f>
        <v>2.3658063441194868</v>
      </c>
      <c r="BA1338">
        <f>INDEX(Model_Assumptions[Values],9)*((INDEX(Model_Scenarios[GR Weight],2)*$AG1338)+(INDEX(Model_Scenarios[GP Weight],2)*$AH1338)+(INDEX(Model_Scenarios[LTV Weight],2)*$AI1338))-(INDEX(Model_Scenarios[LTV Weight],2)*$AP1338)-(INDEX(Model_Scenarios[GP Weight],2)*($AS1338+$AV1338+$AY1338))</f>
        <v>2.4689401499589976</v>
      </c>
      <c r="BB1338">
        <f>INDEX(Model_Assumptions[Values],9)*((INDEX(Model_Scenarios[GR Weight],3)*$AG1338)+(INDEX(Model_Scenarios[GP Weight],3)*$AH1338)+(INDEX(Model_Scenarios[LTV Weight],3)*$AI1338))-(INDEX(Model_Scenarios[LTV Weight],3)*$AP1338)-(INDEX(Model_Scenarios[GP Weight],3)*($AS1338+$AV1338+$AY1338))</f>
        <v>2.6023075845999983</v>
      </c>
      <c r="BC1338">
        <f>INDEX(Model_Assumptions[Values],9)*((INDEX(Model_Scenarios[GR Weight],4)*$AG1338)+(INDEX(Model_Scenarios[GP Weight],4)*$AH1338)+(INDEX(Model_Scenarios[LTV Weight],4)*$AI1338))-(INDEX(Model_Scenarios[LTV Weight],4)*$AP1338)-(INDEX(Model_Scenarios[GP Weight],4)*($AS1338+$AV1338+$AY1338))</f>
        <v>2.5169744881269382</v>
      </c>
      <c r="BD1338">
        <f>INDEX(Model_Assumptions[Values],9)*((INDEX(Model_Scenarios[GR Weight],5)*$AG1338)+(INDEX(Model_Scenarios[GP Weight],5)*$AH1338)+(INDEX(Model_Scenarios[LTV Weight],5)*$AI1338))-(INDEX(Model_Scenarios[LTV Weight],5)*$AP1338)-(INDEX(Model_Scenarios[GP Weight],5)*($AS1338+$AV1338+$AY1338))</f>
        <v>2.9365748409886097</v>
      </c>
    </row>
    <row r="1339" spans="1:56" x14ac:dyDescent="0.25">
      <c r="A1339">
        <v>1338</v>
      </c>
      <c r="B1339">
        <v>27</v>
      </c>
      <c r="C1339" s="3">
        <v>38</v>
      </c>
      <c r="D1339" s="4">
        <v>0.74</v>
      </c>
      <c r="E1339" t="str">
        <v>SKU-1033</v>
      </c>
      <c r="F1339" t="str">
        <v>Raise</v>
      </c>
      <c r="G1339" t="str">
        <v>Full</v>
      </c>
      <c r="H1339">
        <v>224.77</v>
      </c>
      <c r="I1339">
        <v>78.790000000000006</v>
      </c>
      <c r="J1339">
        <v>15</v>
      </c>
      <c r="K1339">
        <v>3371.55</v>
      </c>
      <c r="L1339">
        <v>2189.6999999999998</v>
      </c>
      <c r="M1339">
        <v>0.64946389642745905</v>
      </c>
      <c r="N1339">
        <v>258.01494479999997</v>
      </c>
      <c r="O1339">
        <v>689.15922719999935</v>
      </c>
      <c r="P1339">
        <v>767.94922719999954</v>
      </c>
      <c r="Q1339">
        <v>411.31040074586326</v>
      </c>
      <c r="R1339">
        <v>282.04141765430626</v>
      </c>
      <c r="S1339">
        <v>1</v>
      </c>
      <c r="T1339">
        <f t="shared" si="460"/>
        <v>249.37125915199999</v>
      </c>
      <c r="U1339">
        <f t="shared" si="461"/>
        <v>0.10945081261734209</v>
      </c>
      <c r="V1339">
        <f>IF($F1339="Reduce", INDEX(Model_Assumptions[Values], 2), INDEX(Model_Assumptions[Values], 1))</f>
        <v>-0.4</v>
      </c>
      <c r="W1339">
        <f t="shared" si="462"/>
        <v>14.343295124295947</v>
      </c>
      <c r="X1339">
        <f t="shared" si="475"/>
        <v>3576.8055655344224</v>
      </c>
      <c r="Y1339">
        <f t="shared" si="463"/>
        <v>2446.6973426911445</v>
      </c>
      <c r="Z1339">
        <f t="shared" si="464"/>
        <v>205.2555655344222</v>
      </c>
      <c r="AA1339">
        <f t="shared" si="465"/>
        <v>256.99734269114469</v>
      </c>
      <c r="AB1339">
        <f t="shared" si="476"/>
        <v>0.68404538571153095</v>
      </c>
      <c r="AC1339">
        <f t="shared" si="466"/>
        <v>3.4581489284071898E-2</v>
      </c>
      <c r="AD1339">
        <f t="shared" si="467"/>
        <v>3.4581489284071898E-2</v>
      </c>
      <c r="AE1339">
        <f t="shared" si="468"/>
        <v>0.74000000000000044</v>
      </c>
      <c r="AF1339">
        <f t="shared" si="477"/>
        <v>73.330768590119504</v>
      </c>
      <c r="AG1339">
        <f t="shared" si="469"/>
        <v>0.29783474911648455</v>
      </c>
      <c r="AH1339">
        <f t="shared" si="470"/>
        <v>0.3346540807498124</v>
      </c>
      <c r="AI1339">
        <f t="shared" si="478"/>
        <v>0.25999999999999956</v>
      </c>
      <c r="AJ1339">
        <f>MAX(0, $R1339 - $AA1339) * INDEX(Model_Assumptions[Values], 7)</f>
        <v>50.088149926323126</v>
      </c>
      <c r="AK1339">
        <f>MAX(0, INDEX(Model_Assumptions[Values], 4) - $AD1339)</f>
        <v>1.5418510715928105E-2</v>
      </c>
      <c r="AL1339">
        <f>MAX(0, INDEX(Model_Assumptions[Values], 5) - $AC1339)</f>
        <v>0</v>
      </c>
      <c r="AM1339">
        <f>INDEX(Model_Assumptions[Values], 6) * MAX(0, INDEX(Model_Assumptions[Values], 3) - $AB1339)^2</f>
        <v>0</v>
      </c>
      <c r="AN1339">
        <f t="shared" si="471"/>
        <v>230.85247819529238</v>
      </c>
      <c r="AO1339" cm="1">
        <f t="array" ref="AO1339">IFERROR(STDEV(IF($E$2:$E$2201=$E1339, $AJ$2:$AJ$2201)), 0)</f>
        <v>185.25905367173581</v>
      </c>
      <c r="AP1339">
        <f t="shared" si="479"/>
        <v>-0.97573816062598018</v>
      </c>
      <c r="AQ1339">
        <f t="shared" si="472"/>
        <v>2.6831269337949163E-2</v>
      </c>
      <c r="AR1339" cm="1">
        <f t="array" ref="AR1339">IFERROR(STDEV(IF($E$2:$E$2201=$E1339, $AK$2:$AK$2201)), 0)</f>
        <v>1.3187783870041657E-2</v>
      </c>
      <c r="AS1339">
        <f t="shared" si="480"/>
        <v>-0.86540382633560775</v>
      </c>
      <c r="AT1339">
        <f t="shared" si="473"/>
        <v>4.2133219784385566E-3</v>
      </c>
      <c r="AU1339" cm="1">
        <f t="array" ref="AU1339">IFERROR(STDEV(IF($E$2:$E$2201=$E1339, $AL$2:$AL$2201)), 0)</f>
        <v>6.3302242764644388E-3</v>
      </c>
      <c r="AV1339">
        <f t="shared" si="481"/>
        <v>-0.66558810469062624</v>
      </c>
      <c r="AW1339">
        <f t="shared" si="474"/>
        <v>0</v>
      </c>
      <c r="AX1339" cm="1">
        <f t="array" ref="AX1339">IFERROR(STDEV(IF($E$2:$E$2201=$E1339, $AM$2:$AM$2201)), 0)</f>
        <v>0</v>
      </c>
      <c r="AY1339">
        <f t="shared" si="482"/>
        <v>-0.66558810469062624</v>
      </c>
      <c r="AZ1339">
        <f>INDEX(Model_Assumptions[Values],9)*((INDEX(Model_Scenarios[GR Weight],1)*$AG1339)+(INDEX(Model_Scenarios[GP Weight],1)*$AH1339)+(INDEX(Model_Scenarios[LTV Weight],1)*$AI1339))-(INDEX(Model_Scenarios[LTV Weight],1)*$AP1339)-(INDEX(Model_Scenarios[GP Weight],1)*($AS1339+$AV1339+$AY1339))</f>
        <v>2.3564929470056168</v>
      </c>
      <c r="BA1339">
        <f>INDEX(Model_Assumptions[Values],9)*((INDEX(Model_Scenarios[GR Weight],2)*$AG1339)+(INDEX(Model_Scenarios[GP Weight],2)*$AH1339)+(INDEX(Model_Scenarios[LTV Weight],2)*$AI1339))-(INDEX(Model_Scenarios[LTV Weight],2)*$AP1339)-(INDEX(Model_Scenarios[GP Weight],2)*($AS1339+$AV1339+$AY1339))</f>
        <v>2.4765759541374335</v>
      </c>
      <c r="BB1339">
        <f>INDEX(Model_Assumptions[Values],9)*((INDEX(Model_Scenarios[GR Weight],3)*$AG1339)+(INDEX(Model_Scenarios[GP Weight],3)*$AH1339)+(INDEX(Model_Scenarios[LTV Weight],3)*$AI1339))-(INDEX(Model_Scenarios[LTV Weight],3)*$AP1339)-(INDEX(Model_Scenarios[GP Weight],3)*($AS1339+$AV1339+$AY1339))</f>
        <v>2.6370363544590694</v>
      </c>
      <c r="BC1339">
        <f>INDEX(Model_Assumptions[Values],9)*((INDEX(Model_Scenarios[GR Weight],4)*$AG1339)+(INDEX(Model_Scenarios[GP Weight],4)*$AH1339)+(INDEX(Model_Scenarios[LTV Weight],4)*$AI1339))-(INDEX(Model_Scenarios[LTV Weight],4)*$AP1339)-(INDEX(Model_Scenarios[GP Weight],4)*($AS1339+$AV1339+$AY1339))</f>
        <v>2.558379912954714</v>
      </c>
      <c r="BD1339">
        <f>INDEX(Model_Assumptions[Values],9)*((INDEX(Model_Scenarios[GR Weight],5)*$AG1339)+(INDEX(Model_Scenarios[GP Weight],5)*$AH1339)+(INDEX(Model_Scenarios[LTV Weight],5)*$AI1339))-(INDEX(Model_Scenarios[LTV Weight],5)*$AP1339)-(INDEX(Model_Scenarios[GP Weight],5)*($AS1339+$AV1339+$AY1339))</f>
        <v>2.9951870309792366</v>
      </c>
    </row>
    <row r="1340" spans="1:56" x14ac:dyDescent="0.25">
      <c r="A1340">
        <v>1339</v>
      </c>
      <c r="B1340">
        <v>27</v>
      </c>
      <c r="C1340" s="3">
        <v>39</v>
      </c>
      <c r="D1340" s="4">
        <v>0.76</v>
      </c>
      <c r="E1340" t="str">
        <v>SKU-1033</v>
      </c>
      <c r="F1340" t="str">
        <v>Raise</v>
      </c>
      <c r="G1340" t="str">
        <v>Full</v>
      </c>
      <c r="H1340">
        <v>224.77</v>
      </c>
      <c r="I1340">
        <v>78.790000000000006</v>
      </c>
      <c r="J1340">
        <v>15</v>
      </c>
      <c r="K1340">
        <v>3371.55</v>
      </c>
      <c r="L1340">
        <v>2189.6999999999998</v>
      </c>
      <c r="M1340">
        <v>0.64946389642745905</v>
      </c>
      <c r="N1340">
        <v>258.01494479999997</v>
      </c>
      <c r="O1340">
        <v>689.15922719999935</v>
      </c>
      <c r="P1340">
        <v>767.94922719999954</v>
      </c>
      <c r="Q1340">
        <v>411.31040074586326</v>
      </c>
      <c r="R1340">
        <v>282.04141765430626</v>
      </c>
      <c r="S1340">
        <v>1</v>
      </c>
      <c r="T1340">
        <f t="shared" si="460"/>
        <v>250.03615804799998</v>
      </c>
      <c r="U1340">
        <f t="shared" si="461"/>
        <v>0.11240894268808099</v>
      </c>
      <c r="V1340">
        <f>IF($F1340="Reduce", INDEX(Model_Assumptions[Values], 2), INDEX(Model_Assumptions[Values], 1))</f>
        <v>-0.4</v>
      </c>
      <c r="W1340">
        <f t="shared" si="462"/>
        <v>14.325546343871515</v>
      </c>
      <c r="X1340">
        <f t="shared" si="475"/>
        <v>3581.9045697602064</v>
      </c>
      <c r="Y1340">
        <f t="shared" si="463"/>
        <v>2453.1947733265697</v>
      </c>
      <c r="Z1340">
        <f t="shared" si="464"/>
        <v>210.35456976020623</v>
      </c>
      <c r="AA1340">
        <f t="shared" si="465"/>
        <v>263.49477332656988</v>
      </c>
      <c r="AB1340">
        <f t="shared" si="476"/>
        <v>0.6848855756899187</v>
      </c>
      <c r="AC1340">
        <f t="shared" si="466"/>
        <v>3.5421679262459649E-2</v>
      </c>
      <c r="AD1340">
        <f t="shared" si="467"/>
        <v>3.5421679262459649E-2</v>
      </c>
      <c r="AE1340">
        <f t="shared" si="468"/>
        <v>0.76</v>
      </c>
      <c r="AF1340">
        <f t="shared" si="477"/>
        <v>67.689940237033497</v>
      </c>
      <c r="AG1340">
        <f t="shared" si="469"/>
        <v>0.30523362592830772</v>
      </c>
      <c r="AH1340">
        <f t="shared" si="470"/>
        <v>0.34311483623375932</v>
      </c>
      <c r="AI1340">
        <f t="shared" si="478"/>
        <v>0.24</v>
      </c>
      <c r="AJ1340">
        <f>MAX(0, $R1340 - $AA1340) * INDEX(Model_Assumptions[Values], 7)</f>
        <v>37.093288655472747</v>
      </c>
      <c r="AK1340">
        <f>MAX(0, INDEX(Model_Assumptions[Values], 4) - $AD1340)</f>
        <v>1.4578320737540354E-2</v>
      </c>
      <c r="AL1340">
        <f>MAX(0, INDEX(Model_Assumptions[Values], 5) - $AC1340)</f>
        <v>0</v>
      </c>
      <c r="AM1340">
        <f>INDEX(Model_Assumptions[Values], 6) * MAX(0, INDEX(Model_Assumptions[Values], 3) - $AB1340)^2</f>
        <v>0</v>
      </c>
      <c r="AN1340">
        <f t="shared" si="471"/>
        <v>230.85247819529238</v>
      </c>
      <c r="AO1340" cm="1">
        <f t="array" ref="AO1340">IFERROR(STDEV(IF($E$2:$E$2201=$E1340, $AJ$2:$AJ$2201)), 0)</f>
        <v>185.25905367173581</v>
      </c>
      <c r="AP1340">
        <f t="shared" si="479"/>
        <v>-1.0458824316524113</v>
      </c>
      <c r="AQ1340">
        <f t="shared" si="472"/>
        <v>2.6831269337949163E-2</v>
      </c>
      <c r="AR1340" cm="1">
        <f t="array" ref="AR1340">IFERROR(STDEV(IF($E$2:$E$2201=$E1340, $AK$2:$AK$2201)), 0)</f>
        <v>1.3187783870041657E-2</v>
      </c>
      <c r="AS1340">
        <f t="shared" si="480"/>
        <v>-0.92911354334851604</v>
      </c>
      <c r="AT1340">
        <f t="shared" si="473"/>
        <v>4.2133219784385566E-3</v>
      </c>
      <c r="AU1340" cm="1">
        <f t="array" ref="AU1340">IFERROR(STDEV(IF($E$2:$E$2201=$E1340, $AL$2:$AL$2201)), 0)</f>
        <v>6.3302242764644388E-3</v>
      </c>
      <c r="AV1340">
        <f t="shared" si="481"/>
        <v>-0.66558810469062624</v>
      </c>
      <c r="AW1340">
        <f t="shared" si="474"/>
        <v>0</v>
      </c>
      <c r="AX1340" cm="1">
        <f t="array" ref="AX1340">IFERROR(STDEV(IF($E$2:$E$2201=$E1340, $AM$2:$AM$2201)), 0)</f>
        <v>0</v>
      </c>
      <c r="AY1340">
        <f t="shared" si="482"/>
        <v>-0.66558810469062624</v>
      </c>
      <c r="AZ1340">
        <f>INDEX(Model_Assumptions[Values],9)*((INDEX(Model_Scenarios[GR Weight],1)*$AG1340)+(INDEX(Model_Scenarios[GP Weight],1)*$AH1340)+(INDEX(Model_Scenarios[LTV Weight],1)*$AI1340))-(INDEX(Model_Scenarios[LTV Weight],1)*$AP1340)-(INDEX(Model_Scenarios[GP Weight],1)*($AS1340+$AV1340+$AY1340))</f>
        <v>2.3469091516759395</v>
      </c>
      <c r="BA1340">
        <f>INDEX(Model_Assumptions[Values],9)*((INDEX(Model_Scenarios[GR Weight],2)*$AG1340)+(INDEX(Model_Scenarios[GP Weight],2)*$AH1340)+(INDEX(Model_Scenarios[LTV Weight],2)*$AI1340))-(INDEX(Model_Scenarios[LTV Weight],2)*$AP1340)-(INDEX(Model_Scenarios[GP Weight],2)*($AS1340+$AV1340+$AY1340))</f>
        <v>2.4839215868000113</v>
      </c>
      <c r="BB1340">
        <f>INDEX(Model_Assumptions[Values],9)*((INDEX(Model_Scenarios[GR Weight],3)*$AG1340)+(INDEX(Model_Scenarios[GP Weight],3)*$AH1340)+(INDEX(Model_Scenarios[LTV Weight],3)*$AI1340))-(INDEX(Model_Scenarios[LTV Weight],3)*$AP1340)-(INDEX(Model_Scenarios[GP Weight],3)*($AS1340+$AV1340+$AY1340))</f>
        <v>2.6714473819358466</v>
      </c>
      <c r="BC1340">
        <f>INDEX(Model_Assumptions[Values],9)*((INDEX(Model_Scenarios[GR Weight],4)*$AG1340)+(INDEX(Model_Scenarios[GP Weight],4)*$AH1340)+(INDEX(Model_Scenarios[LTV Weight],4)*$AI1340))-(INDEX(Model_Scenarios[LTV Weight],4)*$AP1340)-(INDEX(Model_Scenarios[GP Weight],4)*($AS1340+$AV1340+$AY1340))</f>
        <v>2.5994759517347599</v>
      </c>
      <c r="BD1340">
        <f>INDEX(Model_Assumptions[Values],9)*((INDEX(Model_Scenarios[GR Weight],5)*$AG1340)+(INDEX(Model_Scenarios[GP Weight],5)*$AH1340)+(INDEX(Model_Scenarios[LTV Weight],5)*$AI1340))-(INDEX(Model_Scenarios[LTV Weight],5)*$AP1340)-(INDEX(Model_Scenarios[GP Weight],5)*($AS1340+$AV1340+$AY1340))</f>
        <v>3.0534293974856213</v>
      </c>
    </row>
    <row r="1341" spans="1:56" x14ac:dyDescent="0.25">
      <c r="A1341">
        <v>1340</v>
      </c>
      <c r="B1341">
        <v>27</v>
      </c>
      <c r="C1341" s="3">
        <v>40</v>
      </c>
      <c r="D1341" s="4">
        <v>0.78</v>
      </c>
      <c r="E1341" t="str">
        <v>SKU-1033</v>
      </c>
      <c r="F1341" t="str">
        <v>Raise</v>
      </c>
      <c r="G1341" t="str">
        <v>Full</v>
      </c>
      <c r="H1341">
        <v>224.77</v>
      </c>
      <c r="I1341">
        <v>78.790000000000006</v>
      </c>
      <c r="J1341">
        <v>15</v>
      </c>
      <c r="K1341">
        <v>3371.55</v>
      </c>
      <c r="L1341">
        <v>2189.6999999999998</v>
      </c>
      <c r="M1341">
        <v>0.64946389642745905</v>
      </c>
      <c r="N1341">
        <v>258.01494479999997</v>
      </c>
      <c r="O1341">
        <v>689.15922719999935</v>
      </c>
      <c r="P1341">
        <v>767.94922719999954</v>
      </c>
      <c r="Q1341">
        <v>411.31040074586326</v>
      </c>
      <c r="R1341">
        <v>282.04141765430626</v>
      </c>
      <c r="S1341">
        <v>1</v>
      </c>
      <c r="T1341">
        <f t="shared" si="460"/>
        <v>250.70105694399999</v>
      </c>
      <c r="U1341">
        <f t="shared" si="461"/>
        <v>0.11536707275882002</v>
      </c>
      <c r="V1341">
        <f>IF($F1341="Reduce", INDEX(Model_Assumptions[Values], 2), INDEX(Model_Assumptions[Values], 1))</f>
        <v>-0.4</v>
      </c>
      <c r="W1341">
        <f t="shared" si="462"/>
        <v>14.30779756344708</v>
      </c>
      <c r="X1341">
        <f t="shared" si="475"/>
        <v>3586.9799716969706</v>
      </c>
      <c r="Y1341">
        <f t="shared" si="463"/>
        <v>2459.668601672975</v>
      </c>
      <c r="Z1341">
        <f t="shared" si="464"/>
        <v>215.42997169697037</v>
      </c>
      <c r="AA1341">
        <f t="shared" si="465"/>
        <v>269.96860167297518</v>
      </c>
      <c r="AB1341">
        <f t="shared" si="476"/>
        <v>0.68572130903461004</v>
      </c>
      <c r="AC1341">
        <f t="shared" si="466"/>
        <v>3.6257412607150985E-2</v>
      </c>
      <c r="AD1341">
        <f t="shared" si="467"/>
        <v>3.6257412607150985E-2</v>
      </c>
      <c r="AE1341">
        <f t="shared" si="468"/>
        <v>0.78000000000000036</v>
      </c>
      <c r="AF1341">
        <f t="shared" si="477"/>
        <v>62.049111883947276</v>
      </c>
      <c r="AG1341">
        <f t="shared" si="469"/>
        <v>0.31259825479264886</v>
      </c>
      <c r="AH1341">
        <f t="shared" si="470"/>
        <v>0.35154485753869558</v>
      </c>
      <c r="AI1341">
        <f t="shared" si="478"/>
        <v>0.21999999999999964</v>
      </c>
      <c r="AJ1341">
        <f>MAX(0, $R1341 - $AA1341) * INDEX(Model_Assumptions[Values], 7)</f>
        <v>24.145631962662151</v>
      </c>
      <c r="AK1341">
        <f>MAX(0, INDEX(Model_Assumptions[Values], 4) - $AD1341)</f>
        <v>1.3742587392849018E-2</v>
      </c>
      <c r="AL1341">
        <f>MAX(0, INDEX(Model_Assumptions[Values], 5) - $AC1341)</f>
        <v>0</v>
      </c>
      <c r="AM1341">
        <f>INDEX(Model_Assumptions[Values], 6) * MAX(0, INDEX(Model_Assumptions[Values], 3) - $AB1341)^2</f>
        <v>0</v>
      </c>
      <c r="AN1341">
        <f t="shared" si="471"/>
        <v>230.85247819529238</v>
      </c>
      <c r="AO1341" cm="1">
        <f t="array" ref="AO1341">IFERROR(STDEV(IF($E$2:$E$2201=$E1341, $AJ$2:$AJ$2201)), 0)</f>
        <v>185.25905367173581</v>
      </c>
      <c r="AP1341">
        <f t="shared" si="479"/>
        <v>-1.1157718995957855</v>
      </c>
      <c r="AQ1341">
        <f t="shared" si="472"/>
        <v>2.6831269337949163E-2</v>
      </c>
      <c r="AR1341" cm="1">
        <f t="array" ref="AR1341">IFERROR(STDEV(IF($E$2:$E$2201=$E1341, $AK$2:$AK$2201)), 0)</f>
        <v>1.3187783870041657E-2</v>
      </c>
      <c r="AS1341">
        <f t="shared" si="480"/>
        <v>-0.99248532384833521</v>
      </c>
      <c r="AT1341">
        <f t="shared" si="473"/>
        <v>4.2133219784385566E-3</v>
      </c>
      <c r="AU1341" cm="1">
        <f t="array" ref="AU1341">IFERROR(STDEV(IF($E$2:$E$2201=$E1341, $AL$2:$AL$2201)), 0)</f>
        <v>6.3302242764644388E-3</v>
      </c>
      <c r="AV1341">
        <f t="shared" si="481"/>
        <v>-0.66558810469062624</v>
      </c>
      <c r="AW1341">
        <f t="shared" si="474"/>
        <v>0</v>
      </c>
      <c r="AX1341" cm="1">
        <f t="array" ref="AX1341">IFERROR(STDEV(IF($E$2:$E$2201=$E1341, $AM$2:$AM$2201)), 0)</f>
        <v>0</v>
      </c>
      <c r="AY1341">
        <f t="shared" si="482"/>
        <v>-0.66558810469062624</v>
      </c>
      <c r="AZ1341">
        <f>INDEX(Model_Assumptions[Values],9)*((INDEX(Model_Scenarios[GR Weight],1)*$AG1341)+(INDEX(Model_Scenarios[GP Weight],1)*$AH1341)+(INDEX(Model_Scenarios[LTV Weight],1)*$AI1341))-(INDEX(Model_Scenarios[LTV Weight],1)*$AP1341)-(INDEX(Model_Scenarios[GP Weight],1)*($AS1341+$AV1341+$AY1341))</f>
        <v>2.3370552291652578</v>
      </c>
      <c r="BA1341">
        <f>INDEX(Model_Assumptions[Values],9)*((INDEX(Model_Scenarios[GR Weight],2)*$AG1341)+(INDEX(Model_Scenarios[GP Weight],2)*$AH1341)+(INDEX(Model_Scenarios[LTV Weight],2)*$AI1341))-(INDEX(Model_Scenarios[LTV Weight],2)*$AP1341)-(INDEX(Model_Scenarios[GP Weight],2)*($AS1341+$AV1341+$AY1341))</f>
        <v>2.4909775900163589</v>
      </c>
      <c r="BB1341">
        <f>INDEX(Model_Assumptions[Values],9)*((INDEX(Model_Scenarios[GR Weight],3)*$AG1341)+(INDEX(Model_Scenarios[GP Weight],3)*$AH1341)+(INDEX(Model_Scenarios[LTV Weight],3)*$AI1341))-(INDEX(Model_Scenarios[LTV Weight],3)*$AP1341)-(INDEX(Model_Scenarios[GP Weight],3)*($AS1341+$AV1341+$AY1341))</f>
        <v>2.7055416156521974</v>
      </c>
      <c r="BC1341">
        <f>INDEX(Model_Assumptions[Values],9)*((INDEX(Model_Scenarios[GR Weight],4)*$AG1341)+(INDEX(Model_Scenarios[GP Weight],4)*$AH1341)+(INDEX(Model_Scenarios[LTV Weight],4)*$AI1341))-(INDEX(Model_Scenarios[LTV Weight],4)*$AP1341)-(INDEX(Model_Scenarios[GP Weight],4)*($AS1341+$AV1341+$AY1341))</f>
        <v>2.6402635530889436</v>
      </c>
      <c r="BD1341">
        <f>INDEX(Model_Assumptions[Values],9)*((INDEX(Model_Scenarios[GR Weight],5)*$AG1341)+(INDEX(Model_Scenarios[GP Weight],5)*$AH1341)+(INDEX(Model_Scenarios[LTV Weight],5)*$AI1341))-(INDEX(Model_Scenarios[LTV Weight],5)*$AP1341)-(INDEX(Model_Scenarios[GP Weight],5)*($AS1341+$AV1341+$AY1341))</f>
        <v>3.1113034311992811</v>
      </c>
    </row>
    <row r="1342" spans="1:56" x14ac:dyDescent="0.25">
      <c r="A1342">
        <v>1341</v>
      </c>
      <c r="B1342">
        <v>27</v>
      </c>
      <c r="C1342" s="3">
        <v>41</v>
      </c>
      <c r="D1342" s="4">
        <v>0.8</v>
      </c>
      <c r="E1342" t="str">
        <v>SKU-1033</v>
      </c>
      <c r="F1342" t="str">
        <v>Raise</v>
      </c>
      <c r="G1342" t="str">
        <v>Full</v>
      </c>
      <c r="H1342">
        <v>224.77</v>
      </c>
      <c r="I1342">
        <v>78.790000000000006</v>
      </c>
      <c r="J1342">
        <v>15</v>
      </c>
      <c r="K1342">
        <v>3371.55</v>
      </c>
      <c r="L1342">
        <v>2189.6999999999998</v>
      </c>
      <c r="M1342">
        <v>0.64946389642745905</v>
      </c>
      <c r="N1342">
        <v>258.01494479999997</v>
      </c>
      <c r="O1342">
        <v>689.15922719999935</v>
      </c>
      <c r="P1342">
        <v>767.94922719999954</v>
      </c>
      <c r="Q1342">
        <v>411.31040074586326</v>
      </c>
      <c r="R1342">
        <v>282.04141765430626</v>
      </c>
      <c r="S1342">
        <v>1</v>
      </c>
      <c r="T1342">
        <f t="shared" si="460"/>
        <v>251.36595583999997</v>
      </c>
      <c r="U1342">
        <f t="shared" si="461"/>
        <v>0.11832520282955891</v>
      </c>
      <c r="V1342">
        <f>IF($F1342="Reduce", INDEX(Model_Assumptions[Values], 2), INDEX(Model_Assumptions[Values], 1))</f>
        <v>-0.4</v>
      </c>
      <c r="W1342">
        <f t="shared" si="462"/>
        <v>14.290048783022646</v>
      </c>
      <c r="X1342">
        <f t="shared" si="475"/>
        <v>3592.0317713447157</v>
      </c>
      <c r="Y1342">
        <f t="shared" si="463"/>
        <v>2466.1188277303613</v>
      </c>
      <c r="Z1342">
        <f t="shared" si="464"/>
        <v>220.48177134471553</v>
      </c>
      <c r="AA1342">
        <f t="shared" si="465"/>
        <v>276.4188277303615</v>
      </c>
      <c r="AB1342">
        <f t="shared" si="476"/>
        <v>0.68655262111090498</v>
      </c>
      <c r="AC1342">
        <f t="shared" si="466"/>
        <v>3.7088724683445928E-2</v>
      </c>
      <c r="AD1342">
        <f t="shared" si="467"/>
        <v>3.7088724683445928E-2</v>
      </c>
      <c r="AE1342">
        <f t="shared" si="468"/>
        <v>0.79999999999999982</v>
      </c>
      <c r="AF1342">
        <f t="shared" si="477"/>
        <v>56.408283530861304</v>
      </c>
      <c r="AG1342">
        <f t="shared" si="469"/>
        <v>0.31992863570950925</v>
      </c>
      <c r="AH1342">
        <f t="shared" si="470"/>
        <v>0.35994414466462227</v>
      </c>
      <c r="AI1342">
        <f t="shared" si="478"/>
        <v>0.20000000000000018</v>
      </c>
      <c r="AJ1342">
        <f>MAX(0, $R1342 - $AA1342) * INDEX(Model_Assumptions[Values], 7)</f>
        <v>11.245179847889517</v>
      </c>
      <c r="AK1342">
        <f>MAX(0, INDEX(Model_Assumptions[Values], 4) - $AD1342)</f>
        <v>1.2911275316554074E-2</v>
      </c>
      <c r="AL1342">
        <f>MAX(0, INDEX(Model_Assumptions[Values], 5) - $AC1342)</f>
        <v>0</v>
      </c>
      <c r="AM1342">
        <f>INDEX(Model_Assumptions[Values], 6) * MAX(0, INDEX(Model_Assumptions[Values], 3) - $AB1342)^2</f>
        <v>0</v>
      </c>
      <c r="AN1342">
        <f t="shared" si="471"/>
        <v>230.85247819529238</v>
      </c>
      <c r="AO1342" cm="1">
        <f t="array" ref="AO1342">IFERROR(STDEV(IF($E$2:$E$2201=$E1342, $AJ$2:$AJ$2201)), 0)</f>
        <v>185.25905367173581</v>
      </c>
      <c r="AP1342">
        <f t="shared" si="479"/>
        <v>-1.1854065644561123</v>
      </c>
      <c r="AQ1342">
        <f t="shared" si="472"/>
        <v>2.6831269337949163E-2</v>
      </c>
      <c r="AR1342" cm="1">
        <f t="array" ref="AR1342">IFERROR(STDEV(IF($E$2:$E$2201=$E1342, $AK$2:$AK$2201)), 0)</f>
        <v>1.3187783870041657E-2</v>
      </c>
      <c r="AS1342">
        <f t="shared" si="480"/>
        <v>-1.0555218495062522</v>
      </c>
      <c r="AT1342">
        <f t="shared" si="473"/>
        <v>4.2133219784385566E-3</v>
      </c>
      <c r="AU1342" cm="1">
        <f t="array" ref="AU1342">IFERROR(STDEV(IF($E$2:$E$2201=$E1342, $AL$2:$AL$2201)), 0)</f>
        <v>6.3302242764644388E-3</v>
      </c>
      <c r="AV1342">
        <f t="shared" si="481"/>
        <v>-0.66558810469062624</v>
      </c>
      <c r="AW1342">
        <f t="shared" si="474"/>
        <v>0</v>
      </c>
      <c r="AX1342" cm="1">
        <f t="array" ref="AX1342">IFERROR(STDEV(IF($E$2:$E$2201=$E1342, $AM$2:$AM$2201)), 0)</f>
        <v>0</v>
      </c>
      <c r="AY1342">
        <f t="shared" si="482"/>
        <v>-0.66558810469062624</v>
      </c>
      <c r="AZ1342">
        <f>INDEX(Model_Assumptions[Values],9)*((INDEX(Model_Scenarios[GR Weight],1)*$AG1342)+(INDEX(Model_Scenarios[GP Weight],1)*$AH1342)+(INDEX(Model_Scenarios[LTV Weight],1)*$AI1342))-(INDEX(Model_Scenarios[LTV Weight],1)*$AP1342)-(INDEX(Model_Scenarios[GP Weight],1)*($AS1342+$AV1342+$AY1342))</f>
        <v>2.3269314476407073</v>
      </c>
      <c r="BA1342">
        <f>INDEX(Model_Assumptions[Values],9)*((INDEX(Model_Scenarios[GR Weight],2)*$AG1342)+(INDEX(Model_Scenarios[GP Weight],2)*$AH1342)+(INDEX(Model_Scenarios[LTV Weight],2)*$AI1342))-(INDEX(Model_Scenarios[LTV Weight],2)*$AP1342)-(INDEX(Model_Scenarios[GP Weight],2)*($AS1342+$AV1342+$AY1342))</f>
        <v>2.4977445001207284</v>
      </c>
      <c r="BB1342">
        <f>INDEX(Model_Assumptions[Values],9)*((INDEX(Model_Scenarios[GR Weight],3)*$AG1342)+(INDEX(Model_Scenarios[GP Weight],3)*$AH1342)+(INDEX(Model_Scenarios[LTV Weight],3)*$AI1342))-(INDEX(Model_Scenarios[LTV Weight],3)*$AP1342)-(INDEX(Model_Scenarios[GP Weight],3)*($AS1342+$AV1342+$AY1342))</f>
        <v>2.7393199941930475</v>
      </c>
      <c r="BC1342">
        <f>INDEX(Model_Assumptions[Values],9)*((INDEX(Model_Scenarios[GR Weight],4)*$AG1342)+(INDEX(Model_Scenarios[GP Weight],4)*$AH1342)+(INDEX(Model_Scenarios[LTV Weight],4)*$AI1342))-(INDEX(Model_Scenarios[LTV Weight],4)*$AP1342)-(INDEX(Model_Scenarios[GP Weight],4)*($AS1342+$AV1342+$AY1342))</f>
        <v>2.6807436556021904</v>
      </c>
      <c r="BD1342">
        <f>INDEX(Model_Assumptions[Values],9)*((INDEX(Model_Scenarios[GR Weight],5)*$AG1342)+(INDEX(Model_Scenarios[GP Weight],5)*$AH1342)+(INDEX(Model_Scenarios[LTV Weight],5)*$AI1342))-(INDEX(Model_Scenarios[LTV Weight],5)*$AP1342)-(INDEX(Model_Scenarios[GP Weight],5)*($AS1342+$AV1342+$AY1342))</f>
        <v>3.1688106070393767</v>
      </c>
    </row>
    <row r="1343" spans="1:56" x14ac:dyDescent="0.25">
      <c r="A1343">
        <v>1342</v>
      </c>
      <c r="B1343">
        <v>27</v>
      </c>
      <c r="C1343" s="3">
        <v>42</v>
      </c>
      <c r="D1343" s="4">
        <v>0.82000000000000006</v>
      </c>
      <c r="E1343" t="str">
        <v>SKU-1033</v>
      </c>
      <c r="F1343" t="str">
        <v>Raise</v>
      </c>
      <c r="G1343" t="str">
        <v>Full</v>
      </c>
      <c r="H1343">
        <v>224.77</v>
      </c>
      <c r="I1343">
        <v>78.790000000000006</v>
      </c>
      <c r="J1343">
        <v>15</v>
      </c>
      <c r="K1343">
        <v>3371.55</v>
      </c>
      <c r="L1343">
        <v>2189.6999999999998</v>
      </c>
      <c r="M1343">
        <v>0.64946389642745905</v>
      </c>
      <c r="N1343">
        <v>258.01494479999997</v>
      </c>
      <c r="O1343">
        <v>689.15922719999935</v>
      </c>
      <c r="P1343">
        <v>767.94922719999954</v>
      </c>
      <c r="Q1343">
        <v>411.31040074586326</v>
      </c>
      <c r="R1343">
        <v>282.04141765430626</v>
      </c>
      <c r="S1343">
        <v>1</v>
      </c>
      <c r="T1343">
        <f t="shared" si="460"/>
        <v>252.03085473599998</v>
      </c>
      <c r="U1343">
        <f t="shared" si="461"/>
        <v>0.12128333290029794</v>
      </c>
      <c r="V1343">
        <f>IF($F1343="Reduce", INDEX(Model_Assumptions[Values], 2), INDEX(Model_Assumptions[Values], 1))</f>
        <v>-0.4</v>
      </c>
      <c r="W1343">
        <f t="shared" si="462"/>
        <v>14.272300002598213</v>
      </c>
      <c r="X1343">
        <f t="shared" si="475"/>
        <v>3597.0599687034423</v>
      </c>
      <c r="Y1343">
        <f t="shared" si="463"/>
        <v>2472.5454514987291</v>
      </c>
      <c r="Z1343">
        <f t="shared" si="464"/>
        <v>225.50996870344215</v>
      </c>
      <c r="AA1343">
        <f t="shared" si="465"/>
        <v>282.84545149872929</v>
      </c>
      <c r="AB1343">
        <f t="shared" si="476"/>
        <v>0.68737954691090575</v>
      </c>
      <c r="AC1343">
        <f t="shared" si="466"/>
        <v>3.7915650483446695E-2</v>
      </c>
      <c r="AD1343">
        <f t="shared" si="467"/>
        <v>3.7915650483446695E-2</v>
      </c>
      <c r="AE1343">
        <f t="shared" si="468"/>
        <v>0.82000000000000017</v>
      </c>
      <c r="AF1343">
        <f t="shared" si="477"/>
        <v>50.767455177775076</v>
      </c>
      <c r="AG1343">
        <f t="shared" si="469"/>
        <v>0.32722476867888967</v>
      </c>
      <c r="AH1343">
        <f t="shared" si="470"/>
        <v>0.36831269761154006</v>
      </c>
      <c r="AI1343">
        <f t="shared" si="478"/>
        <v>0.17999999999999983</v>
      </c>
      <c r="AJ1343">
        <f>MAX(0, $R1343 - $AA1343) * INDEX(Model_Assumptions[Values], 7)</f>
        <v>0</v>
      </c>
      <c r="AK1343">
        <f>MAX(0, INDEX(Model_Assumptions[Values], 4) - $AD1343)</f>
        <v>1.2084349516553308E-2</v>
      </c>
      <c r="AL1343">
        <f>MAX(0, INDEX(Model_Assumptions[Values], 5) - $AC1343)</f>
        <v>0</v>
      </c>
      <c r="AM1343">
        <f>INDEX(Model_Assumptions[Values], 6) * MAX(0, INDEX(Model_Assumptions[Values], 3) - $AB1343)^2</f>
        <v>0</v>
      </c>
      <c r="AN1343">
        <f t="shared" si="471"/>
        <v>230.85247819529238</v>
      </c>
      <c r="AO1343" cm="1">
        <f t="array" ref="AO1343">IFERROR(STDEV(IF($E$2:$E$2201=$E1343, $AJ$2:$AJ$2201)), 0)</f>
        <v>185.25905367173581</v>
      </c>
      <c r="AP1343">
        <f t="shared" si="479"/>
        <v>-1.2461063231184613</v>
      </c>
      <c r="AQ1343">
        <f t="shared" si="472"/>
        <v>2.6831269337949163E-2</v>
      </c>
      <c r="AR1343" cm="1">
        <f t="array" ref="AR1343">IFERROR(STDEV(IF($E$2:$E$2201=$E1343, $AK$2:$AK$2201)), 0)</f>
        <v>1.3187783870041657E-2</v>
      </c>
      <c r="AS1343">
        <f t="shared" si="480"/>
        <v>-1.118225773694703</v>
      </c>
      <c r="AT1343">
        <f t="shared" si="473"/>
        <v>4.2133219784385566E-3</v>
      </c>
      <c r="AU1343" cm="1">
        <f t="array" ref="AU1343">IFERROR(STDEV(IF($E$2:$E$2201=$E1343, $AL$2:$AL$2201)), 0)</f>
        <v>6.3302242764644388E-3</v>
      </c>
      <c r="AV1343">
        <f t="shared" si="481"/>
        <v>-0.66558810469062624</v>
      </c>
      <c r="AW1343">
        <f t="shared" si="474"/>
        <v>0</v>
      </c>
      <c r="AX1343" cm="1">
        <f t="array" ref="AX1343">IFERROR(STDEV(IF($E$2:$E$2201=$E1343, $AM$2:$AM$2201)), 0)</f>
        <v>0</v>
      </c>
      <c r="AY1343">
        <f t="shared" si="482"/>
        <v>-0.66558810469062624</v>
      </c>
      <c r="AZ1343">
        <f>INDEX(Model_Assumptions[Values],9)*((INDEX(Model_Scenarios[GR Weight],1)*$AG1343)+(INDEX(Model_Scenarios[GP Weight],1)*$AH1343)+(INDEX(Model_Scenarios[LTV Weight],1)*$AI1343))-(INDEX(Model_Scenarios[LTV Weight],1)*$AP1343)-(INDEX(Model_Scenarios[GP Weight],1)*($AS1343+$AV1343+$AY1343))</f>
        <v>2.309593989947579</v>
      </c>
      <c r="BA1343">
        <f>INDEX(Model_Assumptions[Values],9)*((INDEX(Model_Scenarios[GR Weight],2)*$AG1343)+(INDEX(Model_Scenarios[GP Weight],2)*$AH1343)+(INDEX(Model_Scenarios[LTV Weight],2)*$AI1343))-(INDEX(Model_Scenarios[LTV Weight],2)*$AP1343)-(INDEX(Model_Scenarios[GP Weight],2)*($AS1343+$AV1343+$AY1343))</f>
        <v>2.4985807807628979</v>
      </c>
      <c r="BB1343">
        <f>INDEX(Model_Assumptions[Values],9)*((INDEX(Model_Scenarios[GR Weight],3)*$AG1343)+(INDEX(Model_Scenarios[GP Weight],3)*$AH1343)+(INDEX(Model_Scenarios[LTV Weight],3)*$AI1343))-(INDEX(Model_Scenarios[LTV Weight],3)*$AP1343)-(INDEX(Model_Scenarios[GP Weight],3)*($AS1343+$AV1343+$AY1343))</f>
        <v>2.7693114049927758</v>
      </c>
      <c r="BC1343">
        <f>INDEX(Model_Assumptions[Values],9)*((INDEX(Model_Scenarios[GR Weight],4)*$AG1343)+(INDEX(Model_Scenarios[GP Weight],4)*$AH1343)+(INDEX(Model_Scenarios[LTV Weight],4)*$AI1343))-(INDEX(Model_Scenarios[LTV Weight],4)*$AP1343)-(INDEX(Model_Scenarios[GP Weight],4)*($AS1343+$AV1343+$AY1343))</f>
        <v>2.7183131570203742</v>
      </c>
      <c r="BD1343">
        <f>INDEX(Model_Assumptions[Values],9)*((INDEX(Model_Scenarios[GR Weight],5)*$AG1343)+(INDEX(Model_Scenarios[GP Weight],5)*$AH1343)+(INDEX(Model_Scenarios[LTV Weight],5)*$AI1343))-(INDEX(Model_Scenarios[LTV Weight],5)*$AP1343)-(INDEX(Model_Scenarios[GP Weight],5)*($AS1343+$AV1343+$AY1343))</f>
        <v>3.2237823585820156</v>
      </c>
    </row>
    <row r="1344" spans="1:56" x14ac:dyDescent="0.25">
      <c r="A1344">
        <v>1343</v>
      </c>
      <c r="B1344">
        <v>27</v>
      </c>
      <c r="C1344" s="3">
        <v>43</v>
      </c>
      <c r="D1344" s="4">
        <v>0.84</v>
      </c>
      <c r="E1344" t="str">
        <v>SKU-1033</v>
      </c>
      <c r="F1344" t="str">
        <v>Raise</v>
      </c>
      <c r="G1344" t="str">
        <v>Full</v>
      </c>
      <c r="H1344">
        <v>224.77</v>
      </c>
      <c r="I1344">
        <v>78.790000000000006</v>
      </c>
      <c r="J1344">
        <v>15</v>
      </c>
      <c r="K1344">
        <v>3371.55</v>
      </c>
      <c r="L1344">
        <v>2189.6999999999998</v>
      </c>
      <c r="M1344">
        <v>0.64946389642745905</v>
      </c>
      <c r="N1344">
        <v>258.01494479999997</v>
      </c>
      <c r="O1344">
        <v>689.15922719999935</v>
      </c>
      <c r="P1344">
        <v>767.94922719999954</v>
      </c>
      <c r="Q1344">
        <v>411.31040074586326</v>
      </c>
      <c r="R1344">
        <v>282.04141765430626</v>
      </c>
      <c r="S1344">
        <v>1</v>
      </c>
      <c r="T1344">
        <f t="shared" si="460"/>
        <v>252.69575363199996</v>
      </c>
      <c r="U1344">
        <f t="shared" si="461"/>
        <v>0.12424146297103685</v>
      </c>
      <c r="V1344">
        <f>IF($F1344="Reduce", INDEX(Model_Assumptions[Values], 2), INDEX(Model_Assumptions[Values], 1))</f>
        <v>-0.4</v>
      </c>
      <c r="W1344">
        <f t="shared" si="462"/>
        <v>14.254551222173777</v>
      </c>
      <c r="X1344">
        <f t="shared" si="475"/>
        <v>3602.0645637731486</v>
      </c>
      <c r="Y1344">
        <f t="shared" si="463"/>
        <v>2478.9484729780766</v>
      </c>
      <c r="Z1344">
        <f t="shared" si="464"/>
        <v>230.51456377314844</v>
      </c>
      <c r="AA1344">
        <f t="shared" si="465"/>
        <v>289.24847297807673</v>
      </c>
      <c r="AB1344">
        <f t="shared" si="476"/>
        <v>0.68820212105842649</v>
      </c>
      <c r="AC1344">
        <f t="shared" si="466"/>
        <v>3.8738224630967433E-2</v>
      </c>
      <c r="AD1344">
        <f t="shared" si="467"/>
        <v>3.8738224630967433E-2</v>
      </c>
      <c r="AE1344">
        <f t="shared" si="468"/>
        <v>0.83999999999999975</v>
      </c>
      <c r="AF1344">
        <f t="shared" si="477"/>
        <v>45.126626824689076</v>
      </c>
      <c r="AG1344">
        <f t="shared" si="469"/>
        <v>0.3344866537007874</v>
      </c>
      <c r="AH1344">
        <f t="shared" si="470"/>
        <v>0.37665051637944652</v>
      </c>
      <c r="AI1344">
        <f t="shared" si="478"/>
        <v>0.16000000000000025</v>
      </c>
      <c r="AJ1344">
        <f>MAX(0, $R1344 - $AA1344) * INDEX(Model_Assumptions[Values], 7)</f>
        <v>0</v>
      </c>
      <c r="AK1344">
        <f>MAX(0, INDEX(Model_Assumptions[Values], 4) - $AD1344)</f>
        <v>1.126177536903257E-2</v>
      </c>
      <c r="AL1344">
        <f>MAX(0, INDEX(Model_Assumptions[Values], 5) - $AC1344)</f>
        <v>0</v>
      </c>
      <c r="AM1344">
        <f>INDEX(Model_Assumptions[Values], 6) * MAX(0, INDEX(Model_Assumptions[Values], 3) - $AB1344)^2</f>
        <v>0</v>
      </c>
      <c r="AN1344">
        <f t="shared" si="471"/>
        <v>230.85247819529238</v>
      </c>
      <c r="AO1344" cm="1">
        <f t="array" ref="AO1344">IFERROR(STDEV(IF($E$2:$E$2201=$E1344, $AJ$2:$AJ$2201)), 0)</f>
        <v>185.25905367173581</v>
      </c>
      <c r="AP1344">
        <f t="shared" si="479"/>
        <v>-1.2461063231184613</v>
      </c>
      <c r="AQ1344">
        <f t="shared" si="472"/>
        <v>2.6831269337949163E-2</v>
      </c>
      <c r="AR1344" cm="1">
        <f t="array" ref="AR1344">IFERROR(STDEV(IF($E$2:$E$2201=$E1344, $AK$2:$AK$2201)), 0)</f>
        <v>1.3187783870041657E-2</v>
      </c>
      <c r="AS1344">
        <f t="shared" si="480"/>
        <v>-1.1805997218596678</v>
      </c>
      <c r="AT1344">
        <f t="shared" si="473"/>
        <v>4.2133219784385566E-3</v>
      </c>
      <c r="AU1344" cm="1">
        <f t="array" ref="AU1344">IFERROR(STDEV(IF($E$2:$E$2201=$E1344, $AL$2:$AL$2201)), 0)</f>
        <v>6.3302242764644388E-3</v>
      </c>
      <c r="AV1344">
        <f t="shared" si="481"/>
        <v>-0.66558810469062624</v>
      </c>
      <c r="AW1344">
        <f t="shared" si="474"/>
        <v>0</v>
      </c>
      <c r="AX1344" cm="1">
        <f t="array" ref="AX1344">IFERROR(STDEV(IF($E$2:$E$2201=$E1344, $AM$2:$AM$2201)), 0)</f>
        <v>0</v>
      </c>
      <c r="AY1344">
        <f t="shared" si="482"/>
        <v>-0.66558810469062624</v>
      </c>
      <c r="AZ1344">
        <f>INDEX(Model_Assumptions[Values],9)*((INDEX(Model_Scenarios[GR Weight],1)*$AG1344)+(INDEX(Model_Scenarios[GP Weight],1)*$AH1344)+(INDEX(Model_Scenarios[LTV Weight],1)*$AI1344))-(INDEX(Model_Scenarios[LTV Weight],1)*$AP1344)-(INDEX(Model_Scenarios[GP Weight],1)*($AS1344+$AV1344+$AY1344))</f>
        <v>2.2436312366589788</v>
      </c>
      <c r="BA1344">
        <f>INDEX(Model_Assumptions[Values],9)*((INDEX(Model_Scenarios[GR Weight],2)*$AG1344)+(INDEX(Model_Scenarios[GP Weight],2)*$AH1344)+(INDEX(Model_Scenarios[LTV Weight],2)*$AI1344))-(INDEX(Model_Scenarios[LTV Weight],2)*$AP1344)-(INDEX(Model_Scenarios[GP Weight],2)*($AS1344+$AV1344+$AY1344))</f>
        <v>2.459839802930222</v>
      </c>
      <c r="BB1344">
        <f>INDEX(Model_Assumptions[Values],9)*((INDEX(Model_Scenarios[GR Weight],3)*$AG1344)+(INDEX(Model_Scenarios[GP Weight],3)*$AH1344)+(INDEX(Model_Scenarios[LTV Weight],3)*$AI1344))-(INDEX(Model_Scenarios[LTV Weight],3)*$AP1344)-(INDEX(Model_Scenarios[GP Weight],3)*($AS1344+$AV1344+$AY1344))</f>
        <v>2.7748108259717226</v>
      </c>
      <c r="BC1344">
        <f>INDEX(Model_Assumptions[Values],9)*((INDEX(Model_Scenarios[GR Weight],4)*$AG1344)+(INDEX(Model_Scenarios[GP Weight],4)*$AH1344)+(INDEX(Model_Scenarios[LTV Weight],4)*$AI1344))-(INDEX(Model_Scenarios[LTV Weight],4)*$AP1344)-(INDEX(Model_Scenarios[GP Weight],4)*($AS1344+$AV1344+$AY1344))</f>
        <v>2.7374435205102698</v>
      </c>
      <c r="BD1344">
        <f>INDEX(Model_Assumptions[Values],9)*((INDEX(Model_Scenarios[GR Weight],5)*$AG1344)+(INDEX(Model_Scenarios[GP Weight],5)*$AH1344)+(INDEX(Model_Scenarios[LTV Weight],5)*$AI1344))-(INDEX(Model_Scenarios[LTV Weight],5)*$AP1344)-(INDEX(Model_Scenarios[GP Weight],5)*($AS1344+$AV1344+$AY1344))</f>
        <v>3.2632789167063874</v>
      </c>
    </row>
    <row r="1345" spans="1:56" x14ac:dyDescent="0.25">
      <c r="A1345">
        <v>1344</v>
      </c>
      <c r="B1345">
        <v>27</v>
      </c>
      <c r="C1345" s="3">
        <v>44</v>
      </c>
      <c r="D1345" s="4">
        <v>0.86</v>
      </c>
      <c r="E1345" t="str">
        <v>SKU-1033</v>
      </c>
      <c r="F1345" t="str">
        <v>Raise</v>
      </c>
      <c r="G1345" t="str">
        <v>Full</v>
      </c>
      <c r="H1345">
        <v>224.77</v>
      </c>
      <c r="I1345">
        <v>78.790000000000006</v>
      </c>
      <c r="J1345">
        <v>15</v>
      </c>
      <c r="K1345">
        <v>3371.55</v>
      </c>
      <c r="L1345">
        <v>2189.6999999999998</v>
      </c>
      <c r="M1345">
        <v>0.64946389642745905</v>
      </c>
      <c r="N1345">
        <v>258.01494479999997</v>
      </c>
      <c r="O1345">
        <v>689.15922719999935</v>
      </c>
      <c r="P1345">
        <v>767.94922719999954</v>
      </c>
      <c r="Q1345">
        <v>411.31040074586326</v>
      </c>
      <c r="R1345">
        <v>282.04141765430626</v>
      </c>
      <c r="S1345">
        <v>1</v>
      </c>
      <c r="T1345">
        <f t="shared" si="460"/>
        <v>253.36065252799997</v>
      </c>
      <c r="U1345">
        <f t="shared" si="461"/>
        <v>0.12719959304177586</v>
      </c>
      <c r="V1345">
        <f>IF($F1345="Reduce", INDEX(Model_Assumptions[Values], 2), INDEX(Model_Assumptions[Values], 1))</f>
        <v>-0.4</v>
      </c>
      <c r="W1345">
        <f t="shared" si="462"/>
        <v>14.236802441749346</v>
      </c>
      <c r="X1345">
        <f t="shared" si="475"/>
        <v>3607.0455565538377</v>
      </c>
      <c r="Y1345">
        <f t="shared" si="463"/>
        <v>2485.3278921684068</v>
      </c>
      <c r="Z1345">
        <f t="shared" si="464"/>
        <v>235.49555655383756</v>
      </c>
      <c r="AA1345">
        <f t="shared" si="465"/>
        <v>295.62789216840702</v>
      </c>
      <c r="AB1345">
        <f t="shared" si="476"/>
        <v>0.68902037781382575</v>
      </c>
      <c r="AC1345">
        <f t="shared" si="466"/>
        <v>3.9556481386366693E-2</v>
      </c>
      <c r="AD1345">
        <f t="shared" si="467"/>
        <v>3.9556481386366693E-2</v>
      </c>
      <c r="AE1345">
        <f t="shared" si="468"/>
        <v>0.8600000000000001</v>
      </c>
      <c r="AF1345">
        <f t="shared" si="477"/>
        <v>39.485798471602848</v>
      </c>
      <c r="AG1345">
        <f t="shared" si="469"/>
        <v>0.34171429077520704</v>
      </c>
      <c r="AH1345">
        <f t="shared" si="470"/>
        <v>0.38495760096834586</v>
      </c>
      <c r="AI1345">
        <f t="shared" si="478"/>
        <v>0.1399999999999999</v>
      </c>
      <c r="AJ1345">
        <f>MAX(0, $R1345 - $AA1345) * INDEX(Model_Assumptions[Values], 7)</f>
        <v>0</v>
      </c>
      <c r="AK1345">
        <f>MAX(0, INDEX(Model_Assumptions[Values], 4) - $AD1345)</f>
        <v>1.044351861363331E-2</v>
      </c>
      <c r="AL1345">
        <f>MAX(0, INDEX(Model_Assumptions[Values], 5) - $AC1345)</f>
        <v>0</v>
      </c>
      <c r="AM1345">
        <f>INDEX(Model_Assumptions[Values], 6) * MAX(0, INDEX(Model_Assumptions[Values], 3) - $AB1345)^2</f>
        <v>0</v>
      </c>
      <c r="AN1345">
        <f t="shared" si="471"/>
        <v>230.85247819529238</v>
      </c>
      <c r="AO1345" cm="1">
        <f t="array" ref="AO1345">IFERROR(STDEV(IF($E$2:$E$2201=$E1345, $AJ$2:$AJ$2201)), 0)</f>
        <v>185.25905367173581</v>
      </c>
      <c r="AP1345">
        <f t="shared" si="479"/>
        <v>-1.2461063231184613</v>
      </c>
      <c r="AQ1345">
        <f t="shared" si="472"/>
        <v>2.6831269337949163E-2</v>
      </c>
      <c r="AR1345" cm="1">
        <f t="array" ref="AR1345">IFERROR(STDEV(IF($E$2:$E$2201=$E1345, $AK$2:$AK$2201)), 0)</f>
        <v>1.3187783870041657E-2</v>
      </c>
      <c r="AS1345">
        <f t="shared" si="480"/>
        <v>-1.242646291887106</v>
      </c>
      <c r="AT1345">
        <f t="shared" si="473"/>
        <v>4.2133219784385566E-3</v>
      </c>
      <c r="AU1345" cm="1">
        <f t="array" ref="AU1345">IFERROR(STDEV(IF($E$2:$E$2201=$E1345, $AL$2:$AL$2201)), 0)</f>
        <v>6.3302242764644388E-3</v>
      </c>
      <c r="AV1345">
        <f t="shared" si="481"/>
        <v>-0.66558810469062624</v>
      </c>
      <c r="AW1345">
        <f t="shared" si="474"/>
        <v>0</v>
      </c>
      <c r="AX1345" cm="1">
        <f t="array" ref="AX1345">IFERROR(STDEV(IF($E$2:$E$2201=$E1345, $AM$2:$AM$2201)), 0)</f>
        <v>0</v>
      </c>
      <c r="AY1345">
        <f t="shared" si="482"/>
        <v>-0.66558810469062624</v>
      </c>
      <c r="AZ1345">
        <f>INDEX(Model_Assumptions[Values],9)*((INDEX(Model_Scenarios[GR Weight],1)*$AG1345)+(INDEX(Model_Scenarios[GP Weight],1)*$AH1345)+(INDEX(Model_Scenarios[LTV Weight],1)*$AI1345))-(INDEX(Model_Scenarios[LTV Weight],1)*$AP1345)-(INDEX(Model_Scenarios[GP Weight],1)*($AS1345+$AV1345+$AY1345))</f>
        <v>2.177603254493381</v>
      </c>
      <c r="BA1345">
        <f>INDEX(Model_Assumptions[Values],9)*((INDEX(Model_Scenarios[GR Weight],2)*$AG1345)+(INDEX(Model_Scenarios[GP Weight],2)*$AH1345)+(INDEX(Model_Scenarios[LTV Weight],2)*$AI1345))-(INDEX(Model_Scenarios[LTV Weight],2)*$AP1345)-(INDEX(Model_Scenarios[GP Weight],2)*($AS1345+$AV1345+$AY1345))</f>
        <v>2.4209769293304224</v>
      </c>
      <c r="BB1345">
        <f>INDEX(Model_Assumptions[Values],9)*((INDEX(Model_Scenarios[GR Weight],3)*$AG1345)+(INDEX(Model_Scenarios[GP Weight],3)*$AH1345)+(INDEX(Model_Scenarios[LTV Weight],3)*$AI1345))-(INDEX(Model_Scenarios[LTV Weight],3)*$AP1345)-(INDEX(Model_Scenarios[GP Weight],3)*($AS1345+$AV1345+$AY1345))</f>
        <v>2.7800990698549239</v>
      </c>
      <c r="BC1345">
        <f>INDEX(Model_Assumptions[Values],9)*((INDEX(Model_Scenarios[GR Weight],4)*$AG1345)+(INDEX(Model_Scenarios[GP Weight],4)*$AH1345)+(INDEX(Model_Scenarios[LTV Weight],4)*$AI1345))-(INDEX(Model_Scenarios[LTV Weight],4)*$AP1345)-(INDEX(Model_Scenarios[GP Weight],4)*($AS1345+$AV1345+$AY1345))</f>
        <v>2.7563455829306811</v>
      </c>
      <c r="BD1345">
        <f>INDEX(Model_Assumptions[Values],9)*((INDEX(Model_Scenarios[GR Weight],5)*$AG1345)+(INDEX(Model_Scenarios[GP Weight],5)*$AH1345)+(INDEX(Model_Scenarios[LTV Weight],5)*$AI1345))-(INDEX(Model_Scenarios[LTV Weight],5)*$AP1345)-(INDEX(Model_Scenarios[GP Weight],5)*($AS1345+$AV1345+$AY1345))</f>
        <v>3.3024766499153708</v>
      </c>
    </row>
    <row r="1346" spans="1:56" x14ac:dyDescent="0.25">
      <c r="A1346">
        <v>1345</v>
      </c>
      <c r="B1346">
        <v>27</v>
      </c>
      <c r="C1346" s="3">
        <v>45</v>
      </c>
      <c r="D1346" s="4">
        <v>0.88</v>
      </c>
      <c r="E1346" t="str">
        <v>SKU-1033</v>
      </c>
      <c r="F1346" t="str">
        <v>Raise</v>
      </c>
      <c r="G1346" t="str">
        <v>Full</v>
      </c>
      <c r="H1346">
        <v>224.77</v>
      </c>
      <c r="I1346">
        <v>78.790000000000006</v>
      </c>
      <c r="J1346">
        <v>15</v>
      </c>
      <c r="K1346">
        <v>3371.55</v>
      </c>
      <c r="L1346">
        <v>2189.6999999999998</v>
      </c>
      <c r="M1346">
        <v>0.64946389642745905</v>
      </c>
      <c r="N1346">
        <v>258.01494479999997</v>
      </c>
      <c r="O1346">
        <v>689.15922719999935</v>
      </c>
      <c r="P1346">
        <v>767.94922719999954</v>
      </c>
      <c r="Q1346">
        <v>411.31040074586326</v>
      </c>
      <c r="R1346">
        <v>282.04141765430626</v>
      </c>
      <c r="S1346">
        <v>1</v>
      </c>
      <c r="T1346">
        <f t="shared" ref="T1346:T1409" si="483">$H1346 + MIN($D1346, $S1346) * ($N1346 - $H1346)</f>
        <v>254.02555142399996</v>
      </c>
      <c r="U1346">
        <f t="shared" ref="U1346:U1409" si="484">IFERROR(($T1346-$H1346)/$H1346, 0)</f>
        <v>0.13015772311251478</v>
      </c>
      <c r="V1346">
        <f>IF($F1346="Reduce", INDEX(Model_Assumptions[Values], 2), INDEX(Model_Assumptions[Values], 1))</f>
        <v>-0.4</v>
      </c>
      <c r="W1346">
        <f t="shared" ref="W1346:W1409" si="485">$J1346 * (1 + ($U1346 * $V1346))</f>
        <v>14.219053661324912</v>
      </c>
      <c r="X1346">
        <f t="shared" si="475"/>
        <v>3612.0029470455061</v>
      </c>
      <c r="Y1346">
        <f t="shared" ref="Y1346:Y1409" si="486">$X1346-($W1346*$I1346)</f>
        <v>2491.6837090697163</v>
      </c>
      <c r="Z1346">
        <f t="shared" ref="Z1346:Z1409" si="487">$X1346-$K1346</f>
        <v>240.45294704550588</v>
      </c>
      <c r="AA1346">
        <f t="shared" ref="AA1346:AA1409" si="488">$Y1346-$L1346</f>
        <v>301.9837090697165</v>
      </c>
      <c r="AB1346">
        <f t="shared" si="476"/>
        <v>0.68983435107876301</v>
      </c>
      <c r="AC1346">
        <f t="shared" ref="AC1346:AC1409" si="489">$AB1346-$M1346</f>
        <v>4.0370454651303955E-2</v>
      </c>
      <c r="AD1346">
        <f t="shared" ref="AD1346:AD1409" si="490">IFERROR(($X1346-($W1346*$I1346))/$X1346, 0) - IFERROR(($K1346-($J1346*$I1346))/$K1346, 0)</f>
        <v>4.0370454651303955E-2</v>
      </c>
      <c r="AE1346">
        <f t="shared" ref="AE1346:AE1409" si="491">IFERROR(($T1346-$H1346)/($N1346-$H1346), 0)</f>
        <v>0.87999999999999956</v>
      </c>
      <c r="AF1346">
        <f t="shared" si="477"/>
        <v>33.844970118516876</v>
      </c>
      <c r="AG1346">
        <f t="shared" ref="AG1346:AG1409" si="492">IFERROR($Z1346/$O1346, 0)</f>
        <v>0.34890767990214339</v>
      </c>
      <c r="AH1346">
        <f t="shared" ref="AH1346:AH1409" si="493">IFERROR($AA1346/$P1346, 0)</f>
        <v>0.39323395137823336</v>
      </c>
      <c r="AI1346">
        <f t="shared" si="478"/>
        <v>0.12000000000000044</v>
      </c>
      <c r="AJ1346">
        <f>MAX(0, $R1346 - $AA1346) * INDEX(Model_Assumptions[Values], 7)</f>
        <v>0</v>
      </c>
      <c r="AK1346">
        <f>MAX(0, INDEX(Model_Assumptions[Values], 4) - $AD1346)</f>
        <v>9.6295453486960475E-3</v>
      </c>
      <c r="AL1346">
        <f>MAX(0, INDEX(Model_Assumptions[Values], 5) - $AC1346)</f>
        <v>0</v>
      </c>
      <c r="AM1346">
        <f>INDEX(Model_Assumptions[Values], 6) * MAX(0, INDEX(Model_Assumptions[Values], 3) - $AB1346)^2</f>
        <v>0</v>
      </c>
      <c r="AN1346">
        <f t="shared" ref="AN1346:AN1409" si="494">AVERAGEIF($E$2:$E$2201, $E1346, $AJ$2:$AJ$2201)</f>
        <v>230.85247819529238</v>
      </c>
      <c r="AO1346" cm="1">
        <f t="array" ref="AO1346">IFERROR(STDEV(IF($E$2:$E$2201=$E1346, $AJ$2:$AJ$2201)), 0)</f>
        <v>185.25905367173581</v>
      </c>
      <c r="AP1346">
        <f t="shared" si="479"/>
        <v>-1.2461063231184613</v>
      </c>
      <c r="AQ1346">
        <f t="shared" ref="AQ1346:AQ1409" si="495">AVERAGEIF($E$2:$E$2201, $E1346, $AK$2:$AK$2201)</f>
        <v>2.6831269337949163E-2</v>
      </c>
      <c r="AR1346" cm="1">
        <f t="array" ref="AR1346">IFERROR(STDEV(IF($E$2:$E$2201=$E1346, $AK$2:$AK$2201)), 0)</f>
        <v>1.3187783870041657E-2</v>
      </c>
      <c r="AS1346">
        <f t="shared" si="480"/>
        <v>-1.3043680544636329</v>
      </c>
      <c r="AT1346">
        <f t="shared" ref="AT1346:AT1409" si="496">AVERAGEIF($E$2:$E$2201, $E1346, $AL$2:$AL$2201)</f>
        <v>4.2133219784385566E-3</v>
      </c>
      <c r="AU1346" cm="1">
        <f t="array" ref="AU1346">IFERROR(STDEV(IF($E$2:$E$2201=$E1346, $AL$2:$AL$2201)), 0)</f>
        <v>6.3302242764644388E-3</v>
      </c>
      <c r="AV1346">
        <f t="shared" si="481"/>
        <v>-0.66558810469062624</v>
      </c>
      <c r="AW1346">
        <f t="shared" ref="AW1346:AW1409" si="497">AVERAGEIF($E$2:$E$2201, $E1346, $AM$2:$AM$2201)</f>
        <v>0</v>
      </c>
      <c r="AX1346" cm="1">
        <f t="array" ref="AX1346">IFERROR(STDEV(IF($E$2:$E$2201=$E1346, $AM$2:$AM$2201)), 0)</f>
        <v>0</v>
      </c>
      <c r="AY1346">
        <f t="shared" si="482"/>
        <v>-0.66558810469062624</v>
      </c>
      <c r="AZ1346">
        <f>INDEX(Model_Assumptions[Values],9)*((INDEX(Model_Scenarios[GR Weight],1)*$AG1346)+(INDEX(Model_Scenarios[GP Weight],1)*$AH1346)+(INDEX(Model_Scenarios[LTV Weight],1)*$AI1346))-(INDEX(Model_Scenarios[LTV Weight],1)*$AP1346)-(INDEX(Model_Scenarios[GP Weight],1)*($AS1346+$AV1346+$AY1346))</f>
        <v>2.111510300519448</v>
      </c>
      <c r="BA1346">
        <f>INDEX(Model_Assumptions[Values],9)*((INDEX(Model_Scenarios[GR Weight],2)*$AG1346)+(INDEX(Model_Scenarios[GP Weight],2)*$AH1346)+(INDEX(Model_Scenarios[LTV Weight],2)*$AI1346))-(INDEX(Model_Scenarios[LTV Weight],2)*$AP1346)-(INDEX(Model_Scenarios[GP Weight],2)*($AS1346+$AV1346+$AY1346))</f>
        <v>2.3819926741008195</v>
      </c>
      <c r="BB1346">
        <f>INDEX(Model_Assumptions[Values],9)*((INDEX(Model_Scenarios[GR Weight],3)*$AG1346)+(INDEX(Model_Scenarios[GP Weight],3)*$AH1346)+(INDEX(Model_Scenarios[LTV Weight],3)*$AI1346))-(INDEX(Model_Scenarios[LTV Weight],3)*$AP1346)-(INDEX(Model_Scenarios[GP Weight],3)*($AS1346+$AV1346+$AY1346))</f>
        <v>2.7851770363826827</v>
      </c>
      <c r="BC1346">
        <f>INDEX(Model_Assumptions[Values],9)*((INDEX(Model_Scenarios[GR Weight],4)*$AG1346)+(INDEX(Model_Scenarios[GP Weight],4)*$AH1346)+(INDEX(Model_Scenarios[LTV Weight],4)*$AI1346))-(INDEX(Model_Scenarios[LTV Weight],4)*$AP1346)-(INDEX(Model_Scenarios[GP Weight],4)*($AS1346+$AV1346+$AY1346))</f>
        <v>2.7750202440219081</v>
      </c>
      <c r="BD1346">
        <f>INDEX(Model_Assumptions[Values],9)*((INDEX(Model_Scenarios[GR Weight],5)*$AG1346)+(INDEX(Model_Scenarios[GP Weight],5)*$AH1346)+(INDEX(Model_Scenarios[LTV Weight],5)*$AI1346))-(INDEX(Model_Scenarios[LTV Weight],5)*$AP1346)-(INDEX(Model_Scenarios[GP Weight],5)*($AS1346+$AV1346+$AY1346))</f>
        <v>3.3413769720865876</v>
      </c>
    </row>
    <row r="1347" spans="1:56" x14ac:dyDescent="0.25">
      <c r="A1347">
        <v>1346</v>
      </c>
      <c r="B1347">
        <v>27</v>
      </c>
      <c r="C1347" s="3">
        <v>46</v>
      </c>
      <c r="D1347" s="4">
        <v>0.9</v>
      </c>
      <c r="E1347" t="str">
        <v>SKU-1033</v>
      </c>
      <c r="F1347" t="str">
        <v>Raise</v>
      </c>
      <c r="G1347" t="str">
        <v>Full</v>
      </c>
      <c r="H1347">
        <v>224.77</v>
      </c>
      <c r="I1347">
        <v>78.790000000000006</v>
      </c>
      <c r="J1347">
        <v>15</v>
      </c>
      <c r="K1347">
        <v>3371.55</v>
      </c>
      <c r="L1347">
        <v>2189.6999999999998</v>
      </c>
      <c r="M1347">
        <v>0.64946389642745905</v>
      </c>
      <c r="N1347">
        <v>258.01494479999997</v>
      </c>
      <c r="O1347">
        <v>689.15922719999935</v>
      </c>
      <c r="P1347">
        <v>767.94922719999954</v>
      </c>
      <c r="Q1347">
        <v>411.31040074586326</v>
      </c>
      <c r="R1347">
        <v>282.04141765430626</v>
      </c>
      <c r="S1347">
        <v>1</v>
      </c>
      <c r="T1347">
        <f t="shared" si="483"/>
        <v>254.69045031999997</v>
      </c>
      <c r="U1347">
        <f t="shared" si="484"/>
        <v>0.13311585318325381</v>
      </c>
      <c r="V1347">
        <f>IF($F1347="Reduce", INDEX(Model_Assumptions[Values], 2), INDEX(Model_Assumptions[Values], 1))</f>
        <v>-0.4</v>
      </c>
      <c r="W1347">
        <f t="shared" si="485"/>
        <v>14.201304880900476</v>
      </c>
      <c r="X1347">
        <f t="shared" ref="X1347:X1410" si="498">$W1347*$T1347</f>
        <v>3616.9367352481559</v>
      </c>
      <c r="Y1347">
        <f t="shared" si="486"/>
        <v>2498.0159236820073</v>
      </c>
      <c r="Z1347">
        <f t="shared" si="487"/>
        <v>245.38673524815567</v>
      </c>
      <c r="AA1347">
        <f t="shared" si="488"/>
        <v>308.31592368200745</v>
      </c>
      <c r="AB1347">
        <f t="shared" ref="AB1347:AB1410" si="499">IFERROR($Y1347/$X1347,0)</f>
        <v>0.69064407440088105</v>
      </c>
      <c r="AC1347">
        <f t="shared" si="489"/>
        <v>4.1180177973421994E-2</v>
      </c>
      <c r="AD1347">
        <f t="shared" si="490"/>
        <v>4.1180177973421994E-2</v>
      </c>
      <c r="AE1347">
        <f t="shared" si="491"/>
        <v>0.89999999999999991</v>
      </c>
      <c r="AF1347">
        <f t="shared" ref="AF1347:AF1410" si="500">$R1347 * (1 - $AE1347)</f>
        <v>28.204141765430652</v>
      </c>
      <c r="AG1347">
        <f t="shared" si="492"/>
        <v>0.3560668210815997</v>
      </c>
      <c r="AH1347">
        <f t="shared" si="493"/>
        <v>0.40147956760911191</v>
      </c>
      <c r="AI1347">
        <f t="shared" ref="AI1347:AI1410" si="501">IFERROR($AF1347/$R1347, 0)</f>
        <v>0.10000000000000009</v>
      </c>
      <c r="AJ1347">
        <f>MAX(0, $R1347 - $AA1347) * INDEX(Model_Assumptions[Values], 7)</f>
        <v>0</v>
      </c>
      <c r="AK1347">
        <f>MAX(0, INDEX(Model_Assumptions[Values], 4) - $AD1347)</f>
        <v>8.8198220265780086E-3</v>
      </c>
      <c r="AL1347">
        <f>MAX(0, INDEX(Model_Assumptions[Values], 5) - $AC1347)</f>
        <v>0</v>
      </c>
      <c r="AM1347">
        <f>INDEX(Model_Assumptions[Values], 6) * MAX(0, INDEX(Model_Assumptions[Values], 3) - $AB1347)^2</f>
        <v>0</v>
      </c>
      <c r="AN1347">
        <f t="shared" si="494"/>
        <v>230.85247819529238</v>
      </c>
      <c r="AO1347" cm="1">
        <f t="array" ref="AO1347">IFERROR(STDEV(IF($E$2:$E$2201=$E1347, $AJ$2:$AJ$2201)), 0)</f>
        <v>185.25905367173581</v>
      </c>
      <c r="AP1347">
        <f t="shared" ref="AP1347:AP1410" si="502">IF($AO1347=0, 0, ($AJ1347-$AN1347)/$AO1347)</f>
        <v>-1.2461063231184613</v>
      </c>
      <c r="AQ1347">
        <f t="shared" si="495"/>
        <v>2.6831269337949163E-2</v>
      </c>
      <c r="AR1347" cm="1">
        <f t="array" ref="AR1347">IFERROR(STDEV(IF($E$2:$E$2201=$E1347, $AK$2:$AK$2201)), 0)</f>
        <v>1.3187783870041657E-2</v>
      </c>
      <c r="AS1347">
        <f t="shared" ref="AS1347:AS1410" si="503">IF($AR1347=0, 0, ($AK1347-$AQ1347)/$AR1347)</f>
        <v>-1.365767553431573</v>
      </c>
      <c r="AT1347">
        <f t="shared" si="496"/>
        <v>4.2133219784385566E-3</v>
      </c>
      <c r="AU1347" cm="1">
        <f t="array" ref="AU1347">IFERROR(STDEV(IF($E$2:$E$2201=$E1347, $AL$2:$AL$2201)), 0)</f>
        <v>6.3302242764644388E-3</v>
      </c>
      <c r="AV1347">
        <f t="shared" ref="AV1347:AV1410" si="504">IF($AU1347=0, 0, ($AL1347-$AT1347)/$AU1347)</f>
        <v>-0.66558810469062624</v>
      </c>
      <c r="AW1347">
        <f t="shared" si="497"/>
        <v>0</v>
      </c>
      <c r="AX1347" cm="1">
        <f t="array" ref="AX1347">IFERROR(STDEV(IF($E$2:$E$2201=$E1347, $AM$2:$AM$2201)), 0)</f>
        <v>0</v>
      </c>
      <c r="AY1347">
        <f t="shared" ref="AY1347:AY1410" si="505">IF($AU1347=0, 0, ($AL1347-$AT1347)/$AU1347)</f>
        <v>-0.66558810469062624</v>
      </c>
      <c r="AZ1347">
        <f>INDEX(Model_Assumptions[Values],9)*((INDEX(Model_Scenarios[GR Weight],1)*$AG1347)+(INDEX(Model_Scenarios[GP Weight],1)*$AH1347)+(INDEX(Model_Scenarios[LTV Weight],1)*$AI1347))-(INDEX(Model_Scenarios[LTV Weight],1)*$AP1347)-(INDEX(Model_Scenarios[GP Weight],1)*($AS1347+$AV1347+$AY1347))</f>
        <v>2.0453526291214077</v>
      </c>
      <c r="BA1347">
        <f>INDEX(Model_Assumptions[Values],9)*((INDEX(Model_Scenarios[GR Weight],2)*$AG1347)+(INDEX(Model_Scenarios[GP Weight],2)*$AH1347)+(INDEX(Model_Scenarios[LTV Weight],2)*$AI1347))-(INDEX(Model_Scenarios[LTV Weight],2)*$AP1347)-(INDEX(Model_Scenarios[GP Weight],2)*($AS1347+$AV1347+$AY1347))</f>
        <v>2.342887546009877</v>
      </c>
      <c r="BB1347">
        <f>INDEX(Model_Assumptions[Values],9)*((INDEX(Model_Scenarios[GR Weight],3)*$AG1347)+(INDEX(Model_Scenarios[GP Weight],3)*$AH1347)+(INDEX(Model_Scenarios[LTV Weight],3)*$AI1347))-(INDEX(Model_Scenarios[LTV Weight],3)*$AP1347)-(INDEX(Model_Scenarios[GP Weight],3)*($AS1347+$AV1347+$AY1347))</f>
        <v>2.7900456158998193</v>
      </c>
      <c r="BC1347">
        <f>INDEX(Model_Assumptions[Values],9)*((INDEX(Model_Scenarios[GR Weight],4)*$AG1347)+(INDEX(Model_Scenarios[GP Weight],4)*$AH1347)+(INDEX(Model_Scenarios[LTV Weight],4)*$AI1347))-(INDEX(Model_Scenarios[LTV Weight],4)*$AP1347)-(INDEX(Model_Scenarios[GP Weight],4)*($AS1347+$AV1347+$AY1347))</f>
        <v>2.7934683941287726</v>
      </c>
      <c r="BD1347">
        <f>INDEX(Model_Assumptions[Values],9)*((INDEX(Model_Scenarios[GR Weight],5)*$AG1347)+(INDEX(Model_Scenarios[GP Weight],5)*$AH1347)+(INDEX(Model_Scenarios[LTV Weight],5)*$AI1347))-(INDEX(Model_Scenarios[LTV Weight],5)*$AP1347)-(INDEX(Model_Scenarios[GP Weight],5)*($AS1347+$AV1347+$AY1347))</f>
        <v>3.3799812823333273</v>
      </c>
    </row>
    <row r="1348" spans="1:56" x14ac:dyDescent="0.25">
      <c r="A1348">
        <v>1347</v>
      </c>
      <c r="B1348">
        <v>27</v>
      </c>
      <c r="C1348" s="3">
        <v>47</v>
      </c>
      <c r="D1348" s="4">
        <v>0.92</v>
      </c>
      <c r="E1348" t="str">
        <v>SKU-1033</v>
      </c>
      <c r="F1348" t="str">
        <v>Raise</v>
      </c>
      <c r="G1348" t="str">
        <v>Full</v>
      </c>
      <c r="H1348">
        <v>224.77</v>
      </c>
      <c r="I1348">
        <v>78.790000000000006</v>
      </c>
      <c r="J1348">
        <v>15</v>
      </c>
      <c r="K1348">
        <v>3371.55</v>
      </c>
      <c r="L1348">
        <v>2189.6999999999998</v>
      </c>
      <c r="M1348">
        <v>0.64946389642745905</v>
      </c>
      <c r="N1348">
        <v>258.01494479999997</v>
      </c>
      <c r="O1348">
        <v>689.15922719999935</v>
      </c>
      <c r="P1348">
        <v>767.94922719999954</v>
      </c>
      <c r="Q1348">
        <v>411.31040074586326</v>
      </c>
      <c r="R1348">
        <v>282.04141765430626</v>
      </c>
      <c r="S1348">
        <v>1</v>
      </c>
      <c r="T1348">
        <f t="shared" si="483"/>
        <v>255.35534921599998</v>
      </c>
      <c r="U1348">
        <f t="shared" si="484"/>
        <v>0.13607398325399284</v>
      </c>
      <c r="V1348">
        <f>IF($F1348="Reduce", INDEX(Model_Assumptions[Values], 2), INDEX(Model_Assumptions[Values], 1))</f>
        <v>-0.4</v>
      </c>
      <c r="W1348">
        <f t="shared" si="485"/>
        <v>14.183556100476043</v>
      </c>
      <c r="X1348">
        <f t="shared" si="498"/>
        <v>3621.8469211617867</v>
      </c>
      <c r="Y1348">
        <f t="shared" si="486"/>
        <v>2504.3245360052792</v>
      </c>
      <c r="Z1348">
        <f t="shared" si="487"/>
        <v>250.29692116178649</v>
      </c>
      <c r="AA1348">
        <f t="shared" si="488"/>
        <v>314.62453600527942</v>
      </c>
      <c r="AB1348">
        <f t="shared" si="499"/>
        <v>0.6914495809784148</v>
      </c>
      <c r="AC1348">
        <f t="shared" si="489"/>
        <v>4.1985684550955749E-2</v>
      </c>
      <c r="AD1348">
        <f t="shared" si="490"/>
        <v>4.1985684550955749E-2</v>
      </c>
      <c r="AE1348">
        <f t="shared" si="491"/>
        <v>0.92000000000000026</v>
      </c>
      <c r="AF1348">
        <f t="shared" si="500"/>
        <v>22.563313412344428</v>
      </c>
      <c r="AG1348">
        <f t="shared" si="492"/>
        <v>0.36319171431357528</v>
      </c>
      <c r="AH1348">
        <f t="shared" si="493"/>
        <v>0.40969444966098095</v>
      </c>
      <c r="AI1348">
        <f t="shared" si="501"/>
        <v>7.9999999999999738E-2</v>
      </c>
      <c r="AJ1348">
        <f>MAX(0, $R1348 - $AA1348) * INDEX(Model_Assumptions[Values], 7)</f>
        <v>0</v>
      </c>
      <c r="AK1348">
        <f>MAX(0, INDEX(Model_Assumptions[Values], 4) - $AD1348)</f>
        <v>8.0143154490442542E-3</v>
      </c>
      <c r="AL1348">
        <f>MAX(0, INDEX(Model_Assumptions[Values], 5) - $AC1348)</f>
        <v>0</v>
      </c>
      <c r="AM1348">
        <f>INDEX(Model_Assumptions[Values], 6) * MAX(0, INDEX(Model_Assumptions[Values], 3) - $AB1348)^2</f>
        <v>0</v>
      </c>
      <c r="AN1348">
        <f t="shared" si="494"/>
        <v>230.85247819529238</v>
      </c>
      <c r="AO1348" cm="1">
        <f t="array" ref="AO1348">IFERROR(STDEV(IF($E$2:$E$2201=$E1348, $AJ$2:$AJ$2201)), 0)</f>
        <v>185.25905367173581</v>
      </c>
      <c r="AP1348">
        <f t="shared" si="502"/>
        <v>-1.2461063231184613</v>
      </c>
      <c r="AQ1348">
        <f t="shared" si="495"/>
        <v>2.6831269337949163E-2</v>
      </c>
      <c r="AR1348" cm="1">
        <f t="array" ref="AR1348">IFERROR(STDEV(IF($E$2:$E$2201=$E1348, $AK$2:$AK$2201)), 0)</f>
        <v>1.3187783870041657E-2</v>
      </c>
      <c r="AS1348">
        <f t="shared" si="503"/>
        <v>-1.4268473061384401</v>
      </c>
      <c r="AT1348">
        <f t="shared" si="496"/>
        <v>4.2133219784385566E-3</v>
      </c>
      <c r="AU1348" cm="1">
        <f t="array" ref="AU1348">IFERROR(STDEV(IF($E$2:$E$2201=$E1348, $AL$2:$AL$2201)), 0)</f>
        <v>6.3302242764644388E-3</v>
      </c>
      <c r="AV1348">
        <f t="shared" si="504"/>
        <v>-0.66558810469062624</v>
      </c>
      <c r="AW1348">
        <f t="shared" si="497"/>
        <v>0</v>
      </c>
      <c r="AX1348" cm="1">
        <f t="array" ref="AX1348">IFERROR(STDEV(IF($E$2:$E$2201=$E1348, $AM$2:$AM$2201)), 0)</f>
        <v>0</v>
      </c>
      <c r="AY1348">
        <f t="shared" si="505"/>
        <v>-0.66558810469062624</v>
      </c>
      <c r="AZ1348">
        <f>INDEX(Model_Assumptions[Values],9)*((INDEX(Model_Scenarios[GR Weight],1)*$AG1348)+(INDEX(Model_Scenarios[GP Weight],1)*$AH1348)+(INDEX(Model_Scenarios[LTV Weight],1)*$AI1348))-(INDEX(Model_Scenarios[LTV Weight],1)*$AP1348)-(INDEX(Model_Scenarios[GP Weight],1)*($AS1348+$AV1348+$AY1348))</f>
        <v>1.9791304920340154</v>
      </c>
      <c r="BA1348">
        <f>INDEX(Model_Assumptions[Values],9)*((INDEX(Model_Scenarios[GR Weight],2)*$AG1348)+(INDEX(Model_Scenarios[GP Weight],2)*$AH1348)+(INDEX(Model_Scenarios[LTV Weight],2)*$AI1348))-(INDEX(Model_Scenarios[LTV Weight],2)*$AP1348)-(INDEX(Model_Scenarios[GP Weight],2)*($AS1348+$AV1348+$AY1348))</f>
        <v>2.3036620485270998</v>
      </c>
      <c r="BB1348">
        <f>INDEX(Model_Assumptions[Values],9)*((INDEX(Model_Scenarios[GR Weight],3)*$AG1348)+(INDEX(Model_Scenarios[GP Weight],3)*$AH1348)+(INDEX(Model_Scenarios[LTV Weight],3)*$AI1348))-(INDEX(Model_Scenarios[LTV Weight],3)*$AP1348)-(INDEX(Model_Scenarios[GP Weight],3)*($AS1348+$AV1348+$AY1348))</f>
        <v>2.7947056894779623</v>
      </c>
      <c r="BC1348">
        <f>INDEX(Model_Assumptions[Values],9)*((INDEX(Model_Scenarios[GR Weight],4)*$AG1348)+(INDEX(Model_Scenarios[GP Weight],4)*$AH1348)+(INDEX(Model_Scenarios[LTV Weight],4)*$AI1348))-(INDEX(Model_Scenarios[LTV Weight],4)*$AP1348)-(INDEX(Model_Scenarios[GP Weight],4)*($AS1348+$AV1348+$AY1348))</f>
        <v>2.8116909143229036</v>
      </c>
      <c r="BD1348">
        <f>INDEX(Model_Assumptions[Values],9)*((INDEX(Model_Scenarios[GR Weight],5)*$AG1348)+(INDEX(Model_Scenarios[GP Weight],5)*$AH1348)+(INDEX(Model_Scenarios[LTV Weight],5)*$AI1348))-(INDEX(Model_Scenarios[LTV Weight],5)*$AP1348)-(INDEX(Model_Scenarios[GP Weight],5)*($AS1348+$AV1348+$AY1348))</f>
        <v>3.4182909651967188</v>
      </c>
    </row>
    <row r="1349" spans="1:56" x14ac:dyDescent="0.25">
      <c r="A1349">
        <v>1348</v>
      </c>
      <c r="B1349">
        <v>27</v>
      </c>
      <c r="C1349" s="3">
        <v>48</v>
      </c>
      <c r="D1349" s="4">
        <v>0.94000000000000006</v>
      </c>
      <c r="E1349" t="str">
        <v>SKU-1033</v>
      </c>
      <c r="F1349" t="str">
        <v>Raise</v>
      </c>
      <c r="G1349" t="str">
        <v>Full</v>
      </c>
      <c r="H1349">
        <v>224.77</v>
      </c>
      <c r="I1349">
        <v>78.790000000000006</v>
      </c>
      <c r="J1349">
        <v>15</v>
      </c>
      <c r="K1349">
        <v>3371.55</v>
      </c>
      <c r="L1349">
        <v>2189.6999999999998</v>
      </c>
      <c r="M1349">
        <v>0.64946389642745905</v>
      </c>
      <c r="N1349">
        <v>258.01494479999997</v>
      </c>
      <c r="O1349">
        <v>689.15922719999935</v>
      </c>
      <c r="P1349">
        <v>767.94922719999954</v>
      </c>
      <c r="Q1349">
        <v>411.31040074586326</v>
      </c>
      <c r="R1349">
        <v>282.04141765430626</v>
      </c>
      <c r="S1349">
        <v>1</v>
      </c>
      <c r="T1349">
        <f t="shared" si="483"/>
        <v>256.02024811199999</v>
      </c>
      <c r="U1349">
        <f t="shared" si="484"/>
        <v>0.13903211332473187</v>
      </c>
      <c r="V1349">
        <f>IF($F1349="Reduce", INDEX(Model_Assumptions[Values], 2), INDEX(Model_Assumptions[Values], 1))</f>
        <v>-0.4</v>
      </c>
      <c r="W1349">
        <f t="shared" si="485"/>
        <v>14.165807320051609</v>
      </c>
      <c r="X1349">
        <f t="shared" si="498"/>
        <v>3626.7335047863985</v>
      </c>
      <c r="Y1349">
        <f t="shared" si="486"/>
        <v>2510.6095460395318</v>
      </c>
      <c r="Z1349">
        <f t="shared" si="487"/>
        <v>255.18350478639832</v>
      </c>
      <c r="AA1349">
        <f t="shared" si="488"/>
        <v>320.90954603953196</v>
      </c>
      <c r="AB1349">
        <f t="shared" si="499"/>
        <v>0.6922509036647283</v>
      </c>
      <c r="AC1349">
        <f t="shared" si="489"/>
        <v>4.2787007237269248E-2</v>
      </c>
      <c r="AD1349">
        <f t="shared" si="490"/>
        <v>4.2787007237269248E-2</v>
      </c>
      <c r="AE1349">
        <f t="shared" si="491"/>
        <v>0.94000000000000061</v>
      </c>
      <c r="AF1349">
        <f t="shared" si="500"/>
        <v>16.922485059258204</v>
      </c>
      <c r="AG1349">
        <f t="shared" si="492"/>
        <v>0.37028235959807021</v>
      </c>
      <c r="AH1349">
        <f t="shared" si="493"/>
        <v>0.41787859753383988</v>
      </c>
      <c r="AI1349">
        <f t="shared" si="501"/>
        <v>5.9999999999999394E-2</v>
      </c>
      <c r="AJ1349">
        <f>MAX(0, $R1349 - $AA1349) * INDEX(Model_Assumptions[Values], 7)</f>
        <v>0</v>
      </c>
      <c r="AK1349">
        <f>MAX(0, INDEX(Model_Assumptions[Values], 4) - $AD1349)</f>
        <v>7.212992762730755E-3</v>
      </c>
      <c r="AL1349">
        <f>MAX(0, INDEX(Model_Assumptions[Values], 5) - $AC1349)</f>
        <v>0</v>
      </c>
      <c r="AM1349">
        <f>INDEX(Model_Assumptions[Values], 6) * MAX(0, INDEX(Model_Assumptions[Values], 3) - $AB1349)^2</f>
        <v>0</v>
      </c>
      <c r="AN1349">
        <f t="shared" si="494"/>
        <v>230.85247819529238</v>
      </c>
      <c r="AO1349" cm="1">
        <f t="array" ref="AO1349">IFERROR(STDEV(IF($E$2:$E$2201=$E1349, $AJ$2:$AJ$2201)), 0)</f>
        <v>185.25905367173581</v>
      </c>
      <c r="AP1349">
        <f t="shared" si="502"/>
        <v>-1.2461063231184613</v>
      </c>
      <c r="AQ1349">
        <f t="shared" si="495"/>
        <v>2.6831269337949163E-2</v>
      </c>
      <c r="AR1349" cm="1">
        <f t="array" ref="AR1349">IFERROR(STDEV(IF($E$2:$E$2201=$E1349, $AK$2:$AK$2201)), 0)</f>
        <v>1.3187783870041657E-2</v>
      </c>
      <c r="AS1349">
        <f t="shared" si="503"/>
        <v>-1.4876098037809622</v>
      </c>
      <c r="AT1349">
        <f t="shared" si="496"/>
        <v>4.2133219784385566E-3</v>
      </c>
      <c r="AU1349" cm="1">
        <f t="array" ref="AU1349">IFERROR(STDEV(IF($E$2:$E$2201=$E1349, $AL$2:$AL$2201)), 0)</f>
        <v>6.3302242764644388E-3</v>
      </c>
      <c r="AV1349">
        <f t="shared" si="504"/>
        <v>-0.66558810469062624</v>
      </c>
      <c r="AW1349">
        <f t="shared" si="497"/>
        <v>0</v>
      </c>
      <c r="AX1349" cm="1">
        <f t="array" ref="AX1349">IFERROR(STDEV(IF($E$2:$E$2201=$E1349, $AM$2:$AM$2201)), 0)</f>
        <v>0</v>
      </c>
      <c r="AY1349">
        <f t="shared" si="505"/>
        <v>-0.66558810469062624</v>
      </c>
      <c r="AZ1349">
        <f>INDEX(Model_Assumptions[Values],9)*((INDEX(Model_Scenarios[GR Weight],1)*$AG1349)+(INDEX(Model_Scenarios[GP Weight],1)*$AH1349)+(INDEX(Model_Scenarios[LTV Weight],1)*$AI1349))-(INDEX(Model_Scenarios[LTV Weight],1)*$AP1349)-(INDEX(Model_Scenarios[GP Weight],1)*($AS1349+$AV1349+$AY1349))</f>
        <v>1.9128441383769432</v>
      </c>
      <c r="BA1349">
        <f>INDEX(Model_Assumptions[Values],9)*((INDEX(Model_Scenarios[GR Weight],2)*$AG1349)+(INDEX(Model_Scenarios[GP Weight],2)*$AH1349)+(INDEX(Model_Scenarios[LTV Weight],2)*$AI1349))-(INDEX(Model_Scenarios[LTV Weight],2)*$AP1349)-(INDEX(Model_Scenarios[GP Weight],2)*($AS1349+$AV1349+$AY1349))</f>
        <v>2.2643166798918335</v>
      </c>
      <c r="BB1349">
        <f>INDEX(Model_Assumptions[Values],9)*((INDEX(Model_Scenarios[GR Weight],3)*$AG1349)+(INDEX(Model_Scenarios[GP Weight],3)*$AH1349)+(INDEX(Model_Scenarios[LTV Weight],3)*$AI1349))-(INDEX(Model_Scenarios[LTV Weight],3)*$AP1349)-(INDEX(Model_Scenarios[GP Weight],3)*($AS1349+$AV1349+$AY1349))</f>
        <v>2.7991581290359657</v>
      </c>
      <c r="BC1349">
        <f>INDEX(Model_Assumptions[Values],9)*((INDEX(Model_Scenarios[GR Weight],4)*$AG1349)+(INDEX(Model_Scenarios[GP Weight],4)*$AH1349)+(INDEX(Model_Scenarios[LTV Weight],4)*$AI1349))-(INDEX(Model_Scenarios[LTV Weight],4)*$AP1349)-(INDEX(Model_Scenarios[GP Weight],4)*($AS1349+$AV1349+$AY1349))</f>
        <v>2.8296886765231548</v>
      </c>
      <c r="BD1349">
        <f>INDEX(Model_Assumptions[Values],9)*((INDEX(Model_Scenarios[GR Weight],5)*$AG1349)+(INDEX(Model_Scenarios[GP Weight],5)*$AH1349)+(INDEX(Model_Scenarios[LTV Weight],5)*$AI1349))-(INDEX(Model_Scenarios[LTV Weight],5)*$AP1349)-(INDEX(Model_Scenarios[GP Weight],5)*($AS1349+$AV1349+$AY1349))</f>
        <v>3.4563073908349624</v>
      </c>
    </row>
    <row r="1350" spans="1:56" x14ac:dyDescent="0.25">
      <c r="A1350">
        <v>1349</v>
      </c>
      <c r="B1350">
        <v>27</v>
      </c>
      <c r="C1350" s="3">
        <v>49</v>
      </c>
      <c r="D1350" s="4">
        <v>0.96</v>
      </c>
      <c r="E1350" t="str">
        <v>SKU-1033</v>
      </c>
      <c r="F1350" t="str">
        <v>Raise</v>
      </c>
      <c r="G1350" t="str">
        <v>Full</v>
      </c>
      <c r="H1350">
        <v>224.77</v>
      </c>
      <c r="I1350">
        <v>78.790000000000006</v>
      </c>
      <c r="J1350">
        <v>15</v>
      </c>
      <c r="K1350">
        <v>3371.55</v>
      </c>
      <c r="L1350">
        <v>2189.6999999999998</v>
      </c>
      <c r="M1350">
        <v>0.64946389642745905</v>
      </c>
      <c r="N1350">
        <v>258.01494479999997</v>
      </c>
      <c r="O1350">
        <v>689.15922719999935</v>
      </c>
      <c r="P1350">
        <v>767.94922719999954</v>
      </c>
      <c r="Q1350">
        <v>411.31040074586326</v>
      </c>
      <c r="R1350">
        <v>282.04141765430626</v>
      </c>
      <c r="S1350">
        <v>1</v>
      </c>
      <c r="T1350">
        <f t="shared" si="483"/>
        <v>256.68514700799994</v>
      </c>
      <c r="U1350">
        <f t="shared" si="484"/>
        <v>0.14199024339547062</v>
      </c>
      <c r="V1350">
        <f>IF($F1350="Reduce", INDEX(Model_Assumptions[Values], 2), INDEX(Model_Assumptions[Values], 1))</f>
        <v>-0.4</v>
      </c>
      <c r="W1350">
        <f t="shared" si="485"/>
        <v>14.148058539627176</v>
      </c>
      <c r="X1350">
        <f t="shared" si="498"/>
        <v>3631.5964861219904</v>
      </c>
      <c r="Y1350">
        <f t="shared" si="486"/>
        <v>2516.8709537847653</v>
      </c>
      <c r="Z1350">
        <f t="shared" si="487"/>
        <v>260.04648612199026</v>
      </c>
      <c r="AA1350">
        <f t="shared" si="488"/>
        <v>327.17095378476552</v>
      </c>
      <c r="AB1350">
        <f t="shared" si="499"/>
        <v>0.69304807497278209</v>
      </c>
      <c r="AC1350">
        <f t="shared" si="489"/>
        <v>4.3584178545323038E-2</v>
      </c>
      <c r="AD1350">
        <f t="shared" si="490"/>
        <v>4.3584178545323038E-2</v>
      </c>
      <c r="AE1350">
        <f t="shared" si="491"/>
        <v>0.9599999999999993</v>
      </c>
      <c r="AF1350">
        <f t="shared" si="500"/>
        <v>11.281656706172448</v>
      </c>
      <c r="AG1350">
        <f t="shared" si="492"/>
        <v>0.37733875693508306</v>
      </c>
      <c r="AH1350">
        <f t="shared" si="493"/>
        <v>0.4260320112276893</v>
      </c>
      <c r="AI1350">
        <f t="shared" si="501"/>
        <v>4.0000000000000702E-2</v>
      </c>
      <c r="AJ1350">
        <f>MAX(0, $R1350 - $AA1350) * INDEX(Model_Assumptions[Values], 7)</f>
        <v>0</v>
      </c>
      <c r="AK1350">
        <f>MAX(0, INDEX(Model_Assumptions[Values], 4) - $AD1350)</f>
        <v>6.4158214546769649E-3</v>
      </c>
      <c r="AL1350">
        <f>MAX(0, INDEX(Model_Assumptions[Values], 5) - $AC1350)</f>
        <v>0</v>
      </c>
      <c r="AM1350">
        <f>INDEX(Model_Assumptions[Values], 6) * MAX(0, INDEX(Model_Assumptions[Values], 3) - $AB1350)^2</f>
        <v>0</v>
      </c>
      <c r="AN1350">
        <f t="shared" si="494"/>
        <v>230.85247819529238</v>
      </c>
      <c r="AO1350" cm="1">
        <f t="array" ref="AO1350">IFERROR(STDEV(IF($E$2:$E$2201=$E1350, $AJ$2:$AJ$2201)), 0)</f>
        <v>185.25905367173581</v>
      </c>
      <c r="AP1350">
        <f t="shared" si="502"/>
        <v>-1.2461063231184613</v>
      </c>
      <c r="AQ1350">
        <f t="shared" si="495"/>
        <v>2.6831269337949163E-2</v>
      </c>
      <c r="AR1350" cm="1">
        <f t="array" ref="AR1350">IFERROR(STDEV(IF($E$2:$E$2201=$E1350, $AK$2:$AK$2201)), 0)</f>
        <v>1.3187783870041657E-2</v>
      </c>
      <c r="AS1350">
        <f t="shared" si="503"/>
        <v>-1.5480575117438371</v>
      </c>
      <c r="AT1350">
        <f t="shared" si="496"/>
        <v>4.2133219784385566E-3</v>
      </c>
      <c r="AU1350" cm="1">
        <f t="array" ref="AU1350">IFERROR(STDEV(IF($E$2:$E$2201=$E1350, $AL$2:$AL$2201)), 0)</f>
        <v>6.3302242764644388E-3</v>
      </c>
      <c r="AV1350">
        <f t="shared" si="504"/>
        <v>-0.66558810469062624</v>
      </c>
      <c r="AW1350">
        <f t="shared" si="497"/>
        <v>0</v>
      </c>
      <c r="AX1350" cm="1">
        <f t="array" ref="AX1350">IFERROR(STDEV(IF($E$2:$E$2201=$E1350, $AM$2:$AM$2201)), 0)</f>
        <v>0</v>
      </c>
      <c r="AY1350">
        <f t="shared" si="505"/>
        <v>-0.66558810469062624</v>
      </c>
      <c r="AZ1350">
        <f>INDEX(Model_Assumptions[Values],9)*((INDEX(Model_Scenarios[GR Weight],1)*$AG1350)+(INDEX(Model_Scenarios[GP Weight],1)*$AH1350)+(INDEX(Model_Scenarios[LTV Weight],1)*$AI1350))-(INDEX(Model_Scenarios[LTV Weight],1)*$AP1350)-(INDEX(Model_Scenarios[GP Weight],1)*($AS1350+$AV1350+$AY1350))</f>
        <v>1.8464938146886669</v>
      </c>
      <c r="BA1350">
        <f>INDEX(Model_Assumptions[Values],9)*((INDEX(Model_Scenarios[GR Weight],2)*$AG1350)+(INDEX(Model_Scenarios[GP Weight],2)*$AH1350)+(INDEX(Model_Scenarios[LTV Weight],2)*$AI1350))-(INDEX(Model_Scenarios[LTV Weight],2)*$AP1350)-(INDEX(Model_Scenarios[GP Weight],2)*($AS1350+$AV1350+$AY1350))</f>
        <v>2.2248519331810219</v>
      </c>
      <c r="BB1350">
        <f>INDEX(Model_Assumptions[Values],9)*((INDEX(Model_Scenarios[GR Weight],3)*$AG1350)+(INDEX(Model_Scenarios[GP Weight],3)*$AH1350)+(INDEX(Model_Scenarios[LTV Weight],3)*$AI1350))-(INDEX(Model_Scenarios[LTV Weight],3)*$AP1350)-(INDEX(Model_Scenarios[GP Weight],3)*($AS1350+$AV1350+$AY1350))</f>
        <v>2.8034037974584773</v>
      </c>
      <c r="BC1350">
        <f>INDEX(Model_Assumptions[Values],9)*((INDEX(Model_Scenarios[GR Weight],4)*$AG1350)+(INDEX(Model_Scenarios[GP Weight],4)*$AH1350)+(INDEX(Model_Scenarios[LTV Weight],4)*$AI1350))-(INDEX(Model_Scenarios[LTV Weight],4)*$AP1350)-(INDEX(Model_Scenarios[GP Weight],4)*($AS1350+$AV1350+$AY1350))</f>
        <v>2.8474625436141721</v>
      </c>
      <c r="BD1350">
        <f>INDEX(Model_Assumptions[Values],9)*((INDEX(Model_Scenarios[GR Weight],5)*$AG1350)+(INDEX(Model_Scenarios[GP Weight],5)*$AH1350)+(INDEX(Model_Scenarios[LTV Weight],5)*$AI1350))-(INDEX(Model_Scenarios[LTV Weight],5)*$AP1350)-(INDEX(Model_Scenarios[GP Weight],5)*($AS1350+$AV1350+$AY1350))</f>
        <v>3.4940319152096446</v>
      </c>
    </row>
    <row r="1351" spans="1:56" x14ac:dyDescent="0.25">
      <c r="A1351">
        <v>1350</v>
      </c>
      <c r="B1351">
        <v>27</v>
      </c>
      <c r="C1351" s="3">
        <v>50</v>
      </c>
      <c r="D1351" s="4">
        <v>0.98</v>
      </c>
      <c r="E1351" t="str">
        <v>SKU-1033</v>
      </c>
      <c r="F1351" t="str">
        <v>Raise</v>
      </c>
      <c r="G1351" t="str">
        <v>Full</v>
      </c>
      <c r="H1351">
        <v>224.77</v>
      </c>
      <c r="I1351">
        <v>78.790000000000006</v>
      </c>
      <c r="J1351">
        <v>15</v>
      </c>
      <c r="K1351">
        <v>3371.55</v>
      </c>
      <c r="L1351">
        <v>2189.6999999999998</v>
      </c>
      <c r="M1351">
        <v>0.64946389642745905</v>
      </c>
      <c r="N1351">
        <v>258.01494479999997</v>
      </c>
      <c r="O1351">
        <v>689.15922719999935</v>
      </c>
      <c r="P1351">
        <v>767.94922719999954</v>
      </c>
      <c r="Q1351">
        <v>411.31040074586326</v>
      </c>
      <c r="R1351">
        <v>282.04141765430626</v>
      </c>
      <c r="S1351">
        <v>1</v>
      </c>
      <c r="T1351">
        <f t="shared" si="483"/>
        <v>257.35004590399996</v>
      </c>
      <c r="U1351">
        <f t="shared" si="484"/>
        <v>0.14494837346620965</v>
      </c>
      <c r="V1351">
        <f>IF($F1351="Reduce", INDEX(Model_Assumptions[Values], 2), INDEX(Model_Assumptions[Values], 1))</f>
        <v>-0.4</v>
      </c>
      <c r="W1351">
        <f t="shared" si="485"/>
        <v>14.130309759202742</v>
      </c>
      <c r="X1351">
        <f t="shared" si="498"/>
        <v>3636.4358651685643</v>
      </c>
      <c r="Y1351">
        <f t="shared" si="486"/>
        <v>2523.1087592409804</v>
      </c>
      <c r="Z1351">
        <f t="shared" si="487"/>
        <v>264.88586516856412</v>
      </c>
      <c r="AA1351">
        <f t="shared" si="488"/>
        <v>333.40875924098054</v>
      </c>
      <c r="AB1351">
        <f t="shared" si="499"/>
        <v>0.69384112707952939</v>
      </c>
      <c r="AC1351">
        <f t="shared" si="489"/>
        <v>4.4377230652070332E-2</v>
      </c>
      <c r="AD1351">
        <f t="shared" si="490"/>
        <v>4.4377230652070332E-2</v>
      </c>
      <c r="AE1351">
        <f t="shared" si="491"/>
        <v>0.97999999999999965</v>
      </c>
      <c r="AF1351">
        <f t="shared" si="500"/>
        <v>5.6408283530862242</v>
      </c>
      <c r="AG1351">
        <f t="shared" si="492"/>
        <v>0.38436090632461661</v>
      </c>
      <c r="AH1351">
        <f t="shared" si="493"/>
        <v>0.43415469074252977</v>
      </c>
      <c r="AI1351">
        <f t="shared" si="501"/>
        <v>2.0000000000000351E-2</v>
      </c>
      <c r="AJ1351">
        <f>MAX(0, $R1351 - $AA1351) * INDEX(Model_Assumptions[Values], 7)</f>
        <v>0</v>
      </c>
      <c r="AK1351">
        <f>MAX(0, INDEX(Model_Assumptions[Values], 4) - $AD1351)</f>
        <v>5.6227693479296709E-3</v>
      </c>
      <c r="AL1351">
        <f>MAX(0, INDEX(Model_Assumptions[Values], 5) - $AC1351)</f>
        <v>0</v>
      </c>
      <c r="AM1351">
        <f>INDEX(Model_Assumptions[Values], 6) * MAX(0, INDEX(Model_Assumptions[Values], 3) - $AB1351)^2</f>
        <v>0</v>
      </c>
      <c r="AN1351">
        <f t="shared" si="494"/>
        <v>230.85247819529238</v>
      </c>
      <c r="AO1351" cm="1">
        <f t="array" ref="AO1351">IFERROR(STDEV(IF($E$2:$E$2201=$E1351, $AJ$2:$AJ$2201)), 0)</f>
        <v>185.25905367173581</v>
      </c>
      <c r="AP1351">
        <f t="shared" si="502"/>
        <v>-1.2461063231184613</v>
      </c>
      <c r="AQ1351">
        <f t="shared" si="495"/>
        <v>2.6831269337949163E-2</v>
      </c>
      <c r="AR1351" cm="1">
        <f t="array" ref="AR1351">IFERROR(STDEV(IF($E$2:$E$2201=$E1351, $AK$2:$AK$2201)), 0)</f>
        <v>1.3187783870041657E-2</v>
      </c>
      <c r="AS1351">
        <f t="shared" si="503"/>
        <v>-1.6081928699330814</v>
      </c>
      <c r="AT1351">
        <f t="shared" si="496"/>
        <v>4.2133219784385566E-3</v>
      </c>
      <c r="AU1351" cm="1">
        <f t="array" ref="AU1351">IFERROR(STDEV(IF($E$2:$E$2201=$E1351, $AL$2:$AL$2201)), 0)</f>
        <v>6.3302242764644388E-3</v>
      </c>
      <c r="AV1351">
        <f t="shared" si="504"/>
        <v>-0.66558810469062624</v>
      </c>
      <c r="AW1351">
        <f t="shared" si="497"/>
        <v>0</v>
      </c>
      <c r="AX1351" cm="1">
        <f t="array" ref="AX1351">IFERROR(STDEV(IF($E$2:$E$2201=$E1351, $AM$2:$AM$2201)), 0)</f>
        <v>0</v>
      </c>
      <c r="AY1351">
        <f t="shared" si="505"/>
        <v>-0.66558810469062624</v>
      </c>
      <c r="AZ1351">
        <f>INDEX(Model_Assumptions[Values],9)*((INDEX(Model_Scenarios[GR Weight],1)*$AG1351)+(INDEX(Model_Scenarios[GP Weight],1)*$AH1351)+(INDEX(Model_Scenarios[LTV Weight],1)*$AI1351))-(INDEX(Model_Scenarios[LTV Weight],1)*$AP1351)-(INDEX(Model_Scenarios[GP Weight],1)*($AS1351+$AV1351+$AY1351))</f>
        <v>1.780079764959777</v>
      </c>
      <c r="BA1351">
        <f>INDEX(Model_Assumptions[Values],9)*((INDEX(Model_Scenarios[GR Weight],2)*$AG1351)+(INDEX(Model_Scenarios[GP Weight],2)*$AH1351)+(INDEX(Model_Scenarios[LTV Weight],2)*$AI1351))-(INDEX(Model_Scenarios[LTV Weight],2)*$AP1351)-(INDEX(Model_Scenarios[GP Weight],2)*($AS1351+$AV1351+$AY1351))</f>
        <v>2.1852682963758601</v>
      </c>
      <c r="BB1351">
        <f>INDEX(Model_Assumptions[Values],9)*((INDEX(Model_Scenarios[GR Weight],3)*$AG1351)+(INDEX(Model_Scenarios[GP Weight],3)*$AH1351)+(INDEX(Model_Scenarios[LTV Weight],3)*$AI1351))-(INDEX(Model_Scenarios[LTV Weight],3)*$AP1351)-(INDEX(Model_Scenarios[GP Weight],3)*($AS1351+$AV1351+$AY1351))</f>
        <v>2.8074435487125999</v>
      </c>
      <c r="BC1351">
        <f>INDEX(Model_Assumptions[Values],9)*((INDEX(Model_Scenarios[GR Weight],4)*$AG1351)+(INDEX(Model_Scenarios[GP Weight],4)*$AH1351)+(INDEX(Model_Scenarios[LTV Weight],4)*$AI1351))-(INDEX(Model_Scenarios[LTV Weight],4)*$AP1351)-(INDEX(Model_Scenarios[GP Weight],4)*($AS1351+$AV1351+$AY1351))</f>
        <v>2.8650133695630617</v>
      </c>
      <c r="BD1351">
        <f>INDEX(Model_Assumptions[Values],9)*((INDEX(Model_Scenarios[GR Weight],5)*$AG1351)+(INDEX(Model_Scenarios[GP Weight],5)*$AH1351)+(INDEX(Model_Scenarios[LTV Weight],5)*$AI1351))-(INDEX(Model_Scenarios[LTV Weight],5)*$AP1351)-(INDEX(Model_Scenarios[GP Weight],5)*($AS1351+$AV1351+$AY1351))</f>
        <v>3.531465880269073</v>
      </c>
    </row>
    <row r="1352" spans="1:56" x14ac:dyDescent="0.25">
      <c r="A1352">
        <v>1351</v>
      </c>
      <c r="B1352">
        <v>28</v>
      </c>
      <c r="C1352" s="3">
        <v>1</v>
      </c>
      <c r="D1352" s="4">
        <v>0</v>
      </c>
      <c r="E1352" t="str">
        <v>SKU-1034</v>
      </c>
      <c r="F1352" t="str">
        <v>Raise</v>
      </c>
      <c r="G1352" t="str">
        <v>Full</v>
      </c>
      <c r="H1352">
        <v>196.28</v>
      </c>
      <c r="I1352">
        <v>71.73</v>
      </c>
      <c r="J1352">
        <v>38</v>
      </c>
      <c r="K1352">
        <v>7458.64</v>
      </c>
      <c r="L1352">
        <v>4732.8999999999996</v>
      </c>
      <c r="M1352">
        <v>0.63455267984511909</v>
      </c>
      <c r="N1352">
        <v>228.89345445731379</v>
      </c>
      <c r="O1352">
        <v>552.63090600598207</v>
      </c>
      <c r="P1352">
        <v>767.82090600598258</v>
      </c>
      <c r="Q1352">
        <v>1597.9585464320285</v>
      </c>
      <c r="R1352">
        <v>1338.2902826368238</v>
      </c>
      <c r="S1352">
        <v>1</v>
      </c>
      <c r="T1352">
        <f t="shared" si="483"/>
        <v>196.28</v>
      </c>
      <c r="U1352">
        <f t="shared" si="484"/>
        <v>0</v>
      </c>
      <c r="V1352">
        <f>IF($F1352="Reduce", INDEX(Model_Assumptions[Values], 2), INDEX(Model_Assumptions[Values], 1))</f>
        <v>-0.4</v>
      </c>
      <c r="W1352">
        <f t="shared" si="485"/>
        <v>38</v>
      </c>
      <c r="X1352">
        <f t="shared" si="498"/>
        <v>7458.64</v>
      </c>
      <c r="Y1352">
        <f t="shared" si="486"/>
        <v>4732.8999999999996</v>
      </c>
      <c r="Z1352">
        <f t="shared" si="487"/>
        <v>0</v>
      </c>
      <c r="AA1352">
        <f t="shared" si="488"/>
        <v>0</v>
      </c>
      <c r="AB1352">
        <f t="shared" si="499"/>
        <v>0.63455267984511909</v>
      </c>
      <c r="AC1352">
        <f t="shared" si="489"/>
        <v>0</v>
      </c>
      <c r="AD1352">
        <f t="shared" si="490"/>
        <v>0</v>
      </c>
      <c r="AE1352">
        <f t="shared" si="491"/>
        <v>0</v>
      </c>
      <c r="AF1352">
        <f t="shared" si="500"/>
        <v>1338.2902826368238</v>
      </c>
      <c r="AG1352">
        <f t="shared" si="492"/>
        <v>0</v>
      </c>
      <c r="AH1352">
        <f t="shared" si="493"/>
        <v>0</v>
      </c>
      <c r="AI1352">
        <f t="shared" si="501"/>
        <v>1</v>
      </c>
      <c r="AJ1352">
        <f>MAX(0, $R1352 - $AA1352) * INDEX(Model_Assumptions[Values], 7)</f>
        <v>2676.5805652736476</v>
      </c>
      <c r="AK1352">
        <f>MAX(0, INDEX(Model_Assumptions[Values], 4) - $AD1352)</f>
        <v>0.05</v>
      </c>
      <c r="AL1352">
        <f>MAX(0, INDEX(Model_Assumptions[Values], 5) - $AC1352)</f>
        <v>0.02</v>
      </c>
      <c r="AM1352">
        <f>INDEX(Model_Assumptions[Values], 6) * MAX(0, INDEX(Model_Assumptions[Values], 3) - $AB1352)^2</f>
        <v>0</v>
      </c>
      <c r="AN1352">
        <f t="shared" si="494"/>
        <v>1823.6035139208095</v>
      </c>
      <c r="AO1352" cm="1">
        <f t="array" ref="AO1352">IFERROR(STDEV(IF($E$2:$E$2201=$E1352, $AJ$2:$AJ$2201)), 0)</f>
        <v>492.30394512955741</v>
      </c>
      <c r="AP1352">
        <f t="shared" si="502"/>
        <v>1.7326228233421204</v>
      </c>
      <c r="AQ1352">
        <f t="shared" si="495"/>
        <v>2.3182227467709718E-2</v>
      </c>
      <c r="AR1352" cm="1">
        <f t="array" ref="AR1352">IFERROR(STDEV(IF($E$2:$E$2201=$E1352, $AK$2:$AK$2201)), 0)</f>
        <v>1.5157676933123677E-2</v>
      </c>
      <c r="AS1352">
        <f t="shared" si="503"/>
        <v>1.7692534714000998</v>
      </c>
      <c r="AT1352">
        <f t="shared" si="496"/>
        <v>3.621894468874834E-3</v>
      </c>
      <c r="AU1352" cm="1">
        <f t="array" ref="AU1352">IFERROR(STDEV(IF($E$2:$E$2201=$E1352, $AL$2:$AL$2201)), 0)</f>
        <v>6.0711258953941973E-3</v>
      </c>
      <c r="AV1352">
        <f t="shared" si="504"/>
        <v>2.6977048101654852</v>
      </c>
      <c r="AW1352">
        <f t="shared" si="497"/>
        <v>0</v>
      </c>
      <c r="AX1352" cm="1">
        <f t="array" ref="AX1352">IFERROR(STDEV(IF($E$2:$E$2201=$E1352, $AM$2:$AM$2201)), 0)</f>
        <v>0</v>
      </c>
      <c r="AY1352">
        <f t="shared" si="505"/>
        <v>2.6977048101654852</v>
      </c>
      <c r="AZ1352">
        <f>INDEX(Model_Assumptions[Values],9)*((INDEX(Model_Scenarios[GR Weight],1)*$AG1352)+(INDEX(Model_Scenarios[GP Weight],1)*$AH1352)+(INDEX(Model_Scenarios[LTV Weight],1)*$AI1352))-(INDEX(Model_Scenarios[LTV Weight],1)*$AP1352)-(INDEX(Model_Scenarios[GP Weight],1)*($AS1352+$AV1352+$AY1352))</f>
        <v>1.8974354321531965</v>
      </c>
      <c r="BA1352">
        <f>INDEX(Model_Assumptions[Values],9)*((INDEX(Model_Scenarios[GR Weight],2)*$AG1352)+(INDEX(Model_Scenarios[GP Weight],2)*$AH1352)+(INDEX(Model_Scenarios[LTV Weight],2)*$AI1352))-(INDEX(Model_Scenarios[LTV Weight],2)*$AP1352)-(INDEX(Model_Scenarios[GP Weight],2)*($AS1352+$AV1352+$AY1352))</f>
        <v>0.69086254648140755</v>
      </c>
      <c r="BB1352">
        <f>INDEX(Model_Assumptions[Values],9)*((INDEX(Model_Scenarios[GR Weight],3)*$AG1352)+(INDEX(Model_Scenarios[GP Weight],3)*$AH1352)+(INDEX(Model_Scenarios[LTV Weight],3)*$AI1352))-(INDEX(Model_Scenarios[LTV Weight],3)*$AP1352)-(INDEX(Model_Scenarios[GP Weight],3)*($AS1352+$AV1352+$AY1352))</f>
        <v>-1.2006812114427223</v>
      </c>
      <c r="BC1352">
        <f>INDEX(Model_Assumptions[Values],9)*((INDEX(Model_Scenarios[GR Weight],4)*$AG1352)+(INDEX(Model_Scenarios[GP Weight],4)*$AH1352)+(INDEX(Model_Scenarios[LTV Weight],4)*$AI1352))-(INDEX(Model_Scenarios[LTV Weight],4)*$AP1352)-(INDEX(Model_Scenarios[GP Weight],4)*($AS1352+$AV1352+$AY1352))</f>
        <v>-1.5274189291085103</v>
      </c>
      <c r="BD1352">
        <f>INDEX(Model_Assumptions[Values],9)*((INDEX(Model_Scenarios[GR Weight],5)*$AG1352)+(INDEX(Model_Scenarios[GP Weight],5)*$AH1352)+(INDEX(Model_Scenarios[LTV Weight],5)*$AI1352))-(INDEX(Model_Scenarios[LTV Weight],5)*$AP1352)-(INDEX(Model_Scenarios[GP Weight],5)*($AS1352+$AV1352+$AY1352))</f>
        <v>-3.1237204062876192</v>
      </c>
    </row>
    <row r="1353" spans="1:56" x14ac:dyDescent="0.25">
      <c r="A1353">
        <v>1352</v>
      </c>
      <c r="B1353">
        <v>28</v>
      </c>
      <c r="C1353" s="3">
        <v>2</v>
      </c>
      <c r="D1353" s="4">
        <v>0.02</v>
      </c>
      <c r="E1353" t="str">
        <v>SKU-1034</v>
      </c>
      <c r="F1353" t="str">
        <v>Raise</v>
      </c>
      <c r="G1353" t="str">
        <v>Full</v>
      </c>
      <c r="H1353">
        <v>196.28</v>
      </c>
      <c r="I1353">
        <v>71.73</v>
      </c>
      <c r="J1353">
        <v>38</v>
      </c>
      <c r="K1353">
        <v>7458.64</v>
      </c>
      <c r="L1353">
        <v>4732.8999999999996</v>
      </c>
      <c r="M1353">
        <v>0.63455267984511909</v>
      </c>
      <c r="N1353">
        <v>228.89345445731379</v>
      </c>
      <c r="O1353">
        <v>552.63090600598207</v>
      </c>
      <c r="P1353">
        <v>767.82090600598258</v>
      </c>
      <c r="Q1353">
        <v>1597.9585464320285</v>
      </c>
      <c r="R1353">
        <v>1338.2902826368238</v>
      </c>
      <c r="S1353">
        <v>1</v>
      </c>
      <c r="T1353">
        <f t="shared" si="483"/>
        <v>196.93226908914627</v>
      </c>
      <c r="U1353">
        <f t="shared" si="484"/>
        <v>3.3231561501236651E-3</v>
      </c>
      <c r="V1353">
        <f>IF($F1353="Reduce", INDEX(Model_Assumptions[Values], 2), INDEX(Model_Assumptions[Values], 1))</f>
        <v>-0.4</v>
      </c>
      <c r="W1353">
        <f t="shared" si="485"/>
        <v>37.949488026518118</v>
      </c>
      <c r="X1353">
        <f t="shared" si="498"/>
        <v>7473.478787833601</v>
      </c>
      <c r="Y1353">
        <f t="shared" si="486"/>
        <v>4751.3620116914562</v>
      </c>
      <c r="Z1353">
        <f t="shared" si="487"/>
        <v>14.838787833600691</v>
      </c>
      <c r="AA1353">
        <f t="shared" si="488"/>
        <v>18.46201169145661</v>
      </c>
      <c r="AB1353">
        <f t="shared" si="499"/>
        <v>0.63576309595290537</v>
      </c>
      <c r="AC1353">
        <f t="shared" si="489"/>
        <v>1.2104161077862718E-3</v>
      </c>
      <c r="AD1353">
        <f t="shared" si="490"/>
        <v>1.2104161077862718E-3</v>
      </c>
      <c r="AE1353">
        <f t="shared" si="491"/>
        <v>1.9999999999999914E-2</v>
      </c>
      <c r="AF1353">
        <f t="shared" si="500"/>
        <v>1311.5244769840874</v>
      </c>
      <c r="AG1353">
        <f t="shared" si="492"/>
        <v>2.6851172586138467E-2</v>
      </c>
      <c r="AH1353">
        <f t="shared" si="493"/>
        <v>2.4044684830856585E-2</v>
      </c>
      <c r="AI1353">
        <f t="shared" si="501"/>
        <v>0.98000000000000009</v>
      </c>
      <c r="AJ1353">
        <f>MAX(0, $R1353 - $AA1353) * INDEX(Model_Assumptions[Values], 7)</f>
        <v>2639.6565418907344</v>
      </c>
      <c r="AK1353">
        <f>MAX(0, INDEX(Model_Assumptions[Values], 4) - $AD1353)</f>
        <v>4.8789583892213731E-2</v>
      </c>
      <c r="AL1353">
        <f>MAX(0, INDEX(Model_Assumptions[Values], 5) - $AC1353)</f>
        <v>1.8789583892213729E-2</v>
      </c>
      <c r="AM1353">
        <f>INDEX(Model_Assumptions[Values], 6) * MAX(0, INDEX(Model_Assumptions[Values], 3) - $AB1353)^2</f>
        <v>0</v>
      </c>
      <c r="AN1353">
        <f t="shared" si="494"/>
        <v>1823.6035139208095</v>
      </c>
      <c r="AO1353" cm="1">
        <f t="array" ref="AO1353">IFERROR(STDEV(IF($E$2:$E$2201=$E1353, $AJ$2:$AJ$2201)), 0)</f>
        <v>492.30394512955741</v>
      </c>
      <c r="AP1353">
        <f t="shared" si="502"/>
        <v>1.6576203299674308</v>
      </c>
      <c r="AQ1353">
        <f t="shared" si="495"/>
        <v>2.3182227467709718E-2</v>
      </c>
      <c r="AR1353" cm="1">
        <f t="array" ref="AR1353">IFERROR(STDEV(IF($E$2:$E$2201=$E1353, $AK$2:$AK$2201)), 0)</f>
        <v>1.5157676933123677E-2</v>
      </c>
      <c r="AS1353">
        <f t="shared" si="503"/>
        <v>1.6893984835199201</v>
      </c>
      <c r="AT1353">
        <f t="shared" si="496"/>
        <v>3.621894468874834E-3</v>
      </c>
      <c r="AU1353" cm="1">
        <f t="array" ref="AU1353">IFERROR(STDEV(IF($E$2:$E$2201=$E1353, $AL$2:$AL$2201)), 0)</f>
        <v>6.0711258953941973E-3</v>
      </c>
      <c r="AV1353">
        <f t="shared" si="504"/>
        <v>2.4983322178915315</v>
      </c>
      <c r="AW1353">
        <f t="shared" si="497"/>
        <v>0</v>
      </c>
      <c r="AX1353" cm="1">
        <f t="array" ref="AX1353">IFERROR(STDEV(IF($E$2:$E$2201=$E1353, $AM$2:$AM$2201)), 0)</f>
        <v>0</v>
      </c>
      <c r="AY1353">
        <f t="shared" si="505"/>
        <v>2.4983322178915315</v>
      </c>
      <c r="AZ1353">
        <f>INDEX(Model_Assumptions[Values],9)*((INDEX(Model_Scenarios[GR Weight],1)*$AG1353)+(INDEX(Model_Scenarios[GP Weight],1)*$AH1353)+(INDEX(Model_Scenarios[LTV Weight],1)*$AI1353))-(INDEX(Model_Scenarios[LTV Weight],1)*$AP1353)-(INDEX(Model_Scenarios[GP Weight],1)*($AS1353+$AV1353+$AY1353))</f>
        <v>1.9507453728042552</v>
      </c>
      <c r="BA1353">
        <f>INDEX(Model_Assumptions[Values],9)*((INDEX(Model_Scenarios[GR Weight],2)*$AG1353)+(INDEX(Model_Scenarios[GP Weight],2)*$AH1353)+(INDEX(Model_Scenarios[LTV Weight],2)*$AI1353))-(INDEX(Model_Scenarios[LTV Weight],2)*$AP1353)-(INDEX(Model_Scenarios[GP Weight],2)*($AS1353+$AV1353+$AY1353))</f>
        <v>0.81451726593103402</v>
      </c>
      <c r="BB1353">
        <f>INDEX(Model_Assumptions[Values],9)*((INDEX(Model_Scenarios[GR Weight],3)*$AG1353)+(INDEX(Model_Scenarios[GP Weight],3)*$AH1353)+(INDEX(Model_Scenarios[LTV Weight],3)*$AI1353))-(INDEX(Model_Scenarios[LTV Weight],3)*$AP1353)-(INDEX(Model_Scenarios[GP Weight],3)*($AS1353+$AV1353+$AY1353))</f>
        <v>-0.967527989556344</v>
      </c>
      <c r="BC1353">
        <f>INDEX(Model_Assumptions[Values],9)*((INDEX(Model_Scenarios[GR Weight],4)*$AG1353)+(INDEX(Model_Scenarios[GP Weight],4)*$AH1353)+(INDEX(Model_Scenarios[LTV Weight],4)*$AI1353))-(INDEX(Model_Scenarios[LTV Weight],4)*$AP1353)-(INDEX(Model_Scenarios[GP Weight],4)*($AS1353+$AV1353+$AY1353))</f>
        <v>-1.2783403702665319</v>
      </c>
      <c r="BD1353">
        <f>INDEX(Model_Assumptions[Values],9)*((INDEX(Model_Scenarios[GR Weight],5)*$AG1353)+(INDEX(Model_Scenarios[GP Weight],5)*$AH1353)+(INDEX(Model_Scenarios[LTV Weight],5)*$AI1353))-(INDEX(Model_Scenarios[LTV Weight],5)*$AP1353)-(INDEX(Model_Scenarios[GP Weight],5)*($AS1353+$AV1353+$AY1353))</f>
        <v>-2.7737656322375051</v>
      </c>
    </row>
    <row r="1354" spans="1:56" x14ac:dyDescent="0.25">
      <c r="A1354">
        <v>1353</v>
      </c>
      <c r="B1354">
        <v>28</v>
      </c>
      <c r="C1354" s="3">
        <v>3</v>
      </c>
      <c r="D1354" s="4">
        <v>0.04</v>
      </c>
      <c r="E1354" t="str">
        <v>SKU-1034</v>
      </c>
      <c r="F1354" t="str">
        <v>Raise</v>
      </c>
      <c r="G1354" t="str">
        <v>Full</v>
      </c>
      <c r="H1354">
        <v>196.28</v>
      </c>
      <c r="I1354">
        <v>71.73</v>
      </c>
      <c r="J1354">
        <v>38</v>
      </c>
      <c r="K1354">
        <v>7458.64</v>
      </c>
      <c r="L1354">
        <v>4732.8999999999996</v>
      </c>
      <c r="M1354">
        <v>0.63455267984511909</v>
      </c>
      <c r="N1354">
        <v>228.89345445731379</v>
      </c>
      <c r="O1354">
        <v>552.63090600598207</v>
      </c>
      <c r="P1354">
        <v>767.82090600598258</v>
      </c>
      <c r="Q1354">
        <v>1597.9585464320285</v>
      </c>
      <c r="R1354">
        <v>1338.2902826368238</v>
      </c>
      <c r="S1354">
        <v>1</v>
      </c>
      <c r="T1354">
        <f t="shared" si="483"/>
        <v>197.58453817829255</v>
      </c>
      <c r="U1354">
        <f t="shared" si="484"/>
        <v>6.6463123002473302E-3</v>
      </c>
      <c r="V1354">
        <f>IF($F1354="Reduce", INDEX(Model_Assumptions[Values], 2), INDEX(Model_Assumptions[Values], 1))</f>
        <v>-0.4</v>
      </c>
      <c r="W1354">
        <f t="shared" si="485"/>
        <v>37.898976053036243</v>
      </c>
      <c r="X1354">
        <f t="shared" si="498"/>
        <v>7488.2516808693345</v>
      </c>
      <c r="Y1354">
        <f t="shared" si="486"/>
        <v>4769.7581285850447</v>
      </c>
      <c r="Z1354">
        <f t="shared" si="487"/>
        <v>29.611680869334123</v>
      </c>
      <c r="AA1354">
        <f t="shared" si="488"/>
        <v>36.858128585045051</v>
      </c>
      <c r="AB1354">
        <f t="shared" si="499"/>
        <v>0.63696552037248144</v>
      </c>
      <c r="AC1354">
        <f t="shared" si="489"/>
        <v>2.4128405273623477E-3</v>
      </c>
      <c r="AD1354">
        <f t="shared" si="490"/>
        <v>2.4128405273623477E-3</v>
      </c>
      <c r="AE1354">
        <f t="shared" si="491"/>
        <v>3.9999999999999827E-2</v>
      </c>
      <c r="AF1354">
        <f t="shared" si="500"/>
        <v>1284.758671331351</v>
      </c>
      <c r="AG1354">
        <f t="shared" si="492"/>
        <v>5.358310682141542E-2</v>
      </c>
      <c r="AH1354">
        <f t="shared" si="493"/>
        <v>4.8003549130710782E-2</v>
      </c>
      <c r="AI1354">
        <f t="shared" si="501"/>
        <v>0.96000000000000008</v>
      </c>
      <c r="AJ1354">
        <f>MAX(0, $R1354 - $AA1354) * INDEX(Model_Assumptions[Values], 7)</f>
        <v>2602.8643081035575</v>
      </c>
      <c r="AK1354">
        <f>MAX(0, INDEX(Model_Assumptions[Values], 4) - $AD1354)</f>
        <v>4.7587159472637655E-2</v>
      </c>
      <c r="AL1354">
        <f>MAX(0, INDEX(Model_Assumptions[Values], 5) - $AC1354)</f>
        <v>1.7587159472637653E-2</v>
      </c>
      <c r="AM1354">
        <f>INDEX(Model_Assumptions[Values], 6) * MAX(0, INDEX(Model_Assumptions[Values], 3) - $AB1354)^2</f>
        <v>0</v>
      </c>
      <c r="AN1354">
        <f t="shared" si="494"/>
        <v>1823.6035139208095</v>
      </c>
      <c r="AO1354" cm="1">
        <f t="array" ref="AO1354">IFERROR(STDEV(IF($E$2:$E$2201=$E1354, $AJ$2:$AJ$2201)), 0)</f>
        <v>492.30394512955741</v>
      </c>
      <c r="AP1354">
        <f t="shared" si="502"/>
        <v>1.5828855362466645</v>
      </c>
      <c r="AQ1354">
        <f t="shared" si="495"/>
        <v>2.3182227467709718E-2</v>
      </c>
      <c r="AR1354" cm="1">
        <f t="array" ref="AR1354">IFERROR(STDEV(IF($E$2:$E$2201=$E1354, $AK$2:$AK$2201)), 0)</f>
        <v>1.5157676933123677E-2</v>
      </c>
      <c r="AS1354">
        <f t="shared" si="503"/>
        <v>1.6100707326461401</v>
      </c>
      <c r="AT1354">
        <f t="shared" si="496"/>
        <v>3.621894468874834E-3</v>
      </c>
      <c r="AU1354" cm="1">
        <f t="array" ref="AU1354">IFERROR(STDEV(IF($E$2:$E$2201=$E1354, $AL$2:$AL$2201)), 0)</f>
        <v>6.0711258953941973E-3</v>
      </c>
      <c r="AV1354">
        <f t="shared" si="504"/>
        <v>2.3002759692987813</v>
      </c>
      <c r="AW1354">
        <f t="shared" si="497"/>
        <v>0</v>
      </c>
      <c r="AX1354" cm="1">
        <f t="array" ref="AX1354">IFERROR(STDEV(IF($E$2:$E$2201=$E1354, $AM$2:$AM$2201)), 0)</f>
        <v>0</v>
      </c>
      <c r="AY1354">
        <f t="shared" si="505"/>
        <v>2.3002759692987813</v>
      </c>
      <c r="AZ1354">
        <f>INDEX(Model_Assumptions[Values],9)*((INDEX(Model_Scenarios[GR Weight],1)*$AG1354)+(INDEX(Model_Scenarios[GP Weight],1)*$AH1354)+(INDEX(Model_Scenarios[LTV Weight],1)*$AI1354))-(INDEX(Model_Scenarios[LTV Weight],1)*$AP1354)-(INDEX(Model_Scenarios[GP Weight],1)*($AS1354+$AV1354+$AY1354))</f>
        <v>2.0034226318543618</v>
      </c>
      <c r="BA1354">
        <f>INDEX(Model_Assumptions[Values],9)*((INDEX(Model_Scenarios[GR Weight],2)*$AG1354)+(INDEX(Model_Scenarios[GP Weight],2)*$AH1354)+(INDEX(Model_Scenarios[LTV Weight],2)*$AI1354))-(INDEX(Model_Scenarios[LTV Weight],2)*$AP1354)-(INDEX(Model_Scenarios[GP Weight],2)*($AS1354+$AV1354+$AY1354))</f>
        <v>0.93719074643770028</v>
      </c>
      <c r="BB1354">
        <f>INDEX(Model_Assumptions[Values],9)*((INDEX(Model_Scenarios[GR Weight],3)*$AG1354)+(INDEX(Model_Scenarios[GP Weight],3)*$AH1354)+(INDEX(Model_Scenarios[LTV Weight],3)*$AI1354))-(INDEX(Model_Scenarios[LTV Weight],3)*$AP1354)-(INDEX(Model_Scenarios[GP Weight],3)*($AS1354+$AV1354+$AY1354))</f>
        <v>-0.73588705492844797</v>
      </c>
      <c r="BC1354">
        <f>INDEX(Model_Assumptions[Values],9)*((INDEX(Model_Scenarios[GR Weight],4)*$AG1354)+(INDEX(Model_Scenarios[GP Weight],4)*$AH1354)+(INDEX(Model_Scenarios[LTV Weight],4)*$AI1354))-(INDEX(Model_Scenarios[LTV Weight],4)*$AP1354)-(INDEX(Model_Scenarios[GP Weight],4)*($AS1354+$AV1354+$AY1354))</f>
        <v>-1.0308069478930744</v>
      </c>
      <c r="BD1354">
        <f>INDEX(Model_Assumptions[Values],9)*((INDEX(Model_Scenarios[GR Weight],5)*$AG1354)+(INDEX(Model_Scenarios[GP Weight],5)*$AH1354)+(INDEX(Model_Scenarios[LTV Weight],5)*$AI1354))-(INDEX(Model_Scenarios[LTV Weight],5)*$AP1354)-(INDEX(Model_Scenarios[GP Weight],5)*($AS1354+$AV1354+$AY1354))</f>
        <v>-2.4259709863148329</v>
      </c>
    </row>
    <row r="1355" spans="1:56" x14ac:dyDescent="0.25">
      <c r="A1355">
        <v>1354</v>
      </c>
      <c r="B1355">
        <v>28</v>
      </c>
      <c r="C1355" s="3">
        <v>4</v>
      </c>
      <c r="D1355" s="4">
        <v>0.06</v>
      </c>
      <c r="E1355" t="str">
        <v>SKU-1034</v>
      </c>
      <c r="F1355" t="str">
        <v>Raise</v>
      </c>
      <c r="G1355" t="str">
        <v>Full</v>
      </c>
      <c r="H1355">
        <v>196.28</v>
      </c>
      <c r="I1355">
        <v>71.73</v>
      </c>
      <c r="J1355">
        <v>38</v>
      </c>
      <c r="K1355">
        <v>7458.64</v>
      </c>
      <c r="L1355">
        <v>4732.8999999999996</v>
      </c>
      <c r="M1355">
        <v>0.63455267984511909</v>
      </c>
      <c r="N1355">
        <v>228.89345445731379</v>
      </c>
      <c r="O1355">
        <v>552.63090600598207</v>
      </c>
      <c r="P1355">
        <v>767.82090600598258</v>
      </c>
      <c r="Q1355">
        <v>1597.9585464320285</v>
      </c>
      <c r="R1355">
        <v>1338.2902826368238</v>
      </c>
      <c r="S1355">
        <v>1</v>
      </c>
      <c r="T1355">
        <f t="shared" si="483"/>
        <v>198.23680726743882</v>
      </c>
      <c r="U1355">
        <f t="shared" si="484"/>
        <v>9.9694684503709961E-3</v>
      </c>
      <c r="V1355">
        <f>IF($F1355="Reduce", INDEX(Model_Assumptions[Values], 2), INDEX(Model_Assumptions[Values], 1))</f>
        <v>-0.4</v>
      </c>
      <c r="W1355">
        <f t="shared" si="485"/>
        <v>37.848464079554361</v>
      </c>
      <c r="X1355">
        <f t="shared" si="498"/>
        <v>7502.9586791071988</v>
      </c>
      <c r="Y1355">
        <f t="shared" si="486"/>
        <v>4788.0883506807641</v>
      </c>
      <c r="Z1355">
        <f t="shared" si="487"/>
        <v>44.318679107198477</v>
      </c>
      <c r="AA1355">
        <f t="shared" si="488"/>
        <v>55.188350680764415</v>
      </c>
      <c r="AB1355">
        <f t="shared" si="499"/>
        <v>0.63816003199027538</v>
      </c>
      <c r="AC1355">
        <f t="shared" si="489"/>
        <v>3.607352145156284E-3</v>
      </c>
      <c r="AD1355">
        <f t="shared" si="490"/>
        <v>3.607352145156284E-3</v>
      </c>
      <c r="AE1355">
        <f t="shared" si="491"/>
        <v>5.9999999999999741E-2</v>
      </c>
      <c r="AF1355">
        <f t="shared" si="500"/>
        <v>1257.9928656786149</v>
      </c>
      <c r="AG1355">
        <f t="shared" si="492"/>
        <v>8.0195802705827574E-2</v>
      </c>
      <c r="AH1355">
        <f t="shared" si="493"/>
        <v>7.1876592899561415E-2</v>
      </c>
      <c r="AI1355">
        <f t="shared" si="501"/>
        <v>0.94000000000000039</v>
      </c>
      <c r="AJ1355">
        <f>MAX(0, $R1355 - $AA1355) * INDEX(Model_Assumptions[Values], 7)</f>
        <v>2566.2038639121188</v>
      </c>
      <c r="AK1355">
        <f>MAX(0, INDEX(Model_Assumptions[Values], 4) - $AD1355)</f>
        <v>4.6392647854843719E-2</v>
      </c>
      <c r="AL1355">
        <f>MAX(0, INDEX(Model_Assumptions[Values], 5) - $AC1355)</f>
        <v>1.6392647854843716E-2</v>
      </c>
      <c r="AM1355">
        <f>INDEX(Model_Assumptions[Values], 6) * MAX(0, INDEX(Model_Assumptions[Values], 3) - $AB1355)^2</f>
        <v>0</v>
      </c>
      <c r="AN1355">
        <f t="shared" si="494"/>
        <v>1823.6035139208095</v>
      </c>
      <c r="AO1355" cm="1">
        <f t="array" ref="AO1355">IFERROR(STDEV(IF($E$2:$E$2201=$E1355, $AJ$2:$AJ$2201)), 0)</f>
        <v>492.30394512955741</v>
      </c>
      <c r="AP1355">
        <f t="shared" si="502"/>
        <v>1.5084184421798255</v>
      </c>
      <c r="AQ1355">
        <f t="shared" si="495"/>
        <v>2.3182227467709718E-2</v>
      </c>
      <c r="AR1355" cm="1">
        <f t="array" ref="AR1355">IFERROR(STDEV(IF($E$2:$E$2201=$E1355, $AK$2:$AK$2201)), 0)</f>
        <v>1.5157676933123677E-2</v>
      </c>
      <c r="AS1355">
        <f t="shared" si="503"/>
        <v>1.531265014391016</v>
      </c>
      <c r="AT1355">
        <f t="shared" si="496"/>
        <v>3.621894468874834E-3</v>
      </c>
      <c r="AU1355" cm="1">
        <f t="array" ref="AU1355">IFERROR(STDEV(IF($E$2:$E$2201=$E1355, $AL$2:$AL$2201)), 0)</f>
        <v>6.0711258953941973E-3</v>
      </c>
      <c r="AV1355">
        <f t="shared" si="504"/>
        <v>2.1035230706807275</v>
      </c>
      <c r="AW1355">
        <f t="shared" si="497"/>
        <v>0</v>
      </c>
      <c r="AX1355" cm="1">
        <f t="array" ref="AX1355">IFERROR(STDEV(IF($E$2:$E$2201=$E1355, $AM$2:$AM$2201)), 0)</f>
        <v>0</v>
      </c>
      <c r="AY1355">
        <f t="shared" si="505"/>
        <v>2.1035230706807275</v>
      </c>
      <c r="AZ1355">
        <f>INDEX(Model_Assumptions[Values],9)*((INDEX(Model_Scenarios[GR Weight],1)*$AG1355)+(INDEX(Model_Scenarios[GP Weight],1)*$AH1355)+(INDEX(Model_Scenarios[LTV Weight],1)*$AI1355))-(INDEX(Model_Scenarios[LTV Weight],1)*$AP1355)-(INDEX(Model_Scenarios[GP Weight],1)*($AS1355+$AV1355+$AY1355))</f>
        <v>2.0554703284835885</v>
      </c>
      <c r="BA1355">
        <f>INDEX(Model_Assumptions[Values],9)*((INDEX(Model_Scenarios[GR Weight],2)*$AG1355)+(INDEX(Model_Scenarios[GP Weight],2)*$AH1355)+(INDEX(Model_Scenarios[LTV Weight],2)*$AI1355))-(INDEX(Model_Scenarios[LTV Weight],2)*$AP1355)-(INDEX(Model_Scenarios[GP Weight],2)*($AS1355+$AV1355+$AY1355))</f>
        <v>1.0588892263615526</v>
      </c>
      <c r="BB1355">
        <f>INDEX(Model_Assumptions[Values],9)*((INDEX(Model_Scenarios[GR Weight],3)*$AG1355)+(INDEX(Model_Scenarios[GP Weight],3)*$AH1355)+(INDEX(Model_Scenarios[LTV Weight],3)*$AI1355))-(INDEX(Model_Scenarios[LTV Weight],3)*$AP1355)-(INDEX(Model_Scenarios[GP Weight],3)*($AS1355+$AV1355+$AY1355))</f>
        <v>-0.50574749042877709</v>
      </c>
      <c r="BC1355">
        <f>INDEX(Model_Assumptions[Values],9)*((INDEX(Model_Scenarios[GR Weight],4)*$AG1355)+(INDEX(Model_Scenarios[GP Weight],4)*$AH1355)+(INDEX(Model_Scenarios[LTV Weight],4)*$AI1355))-(INDEX(Model_Scenarios[LTV Weight],4)*$AP1355)-(INDEX(Model_Scenarios[GP Weight],4)*($AS1355+$AV1355+$AY1355))</f>
        <v>-0.78480774485788141</v>
      </c>
      <c r="BD1355">
        <f>INDEX(Model_Assumptions[Values],9)*((INDEX(Model_Scenarios[GR Weight],5)*$AG1355)+(INDEX(Model_Scenarios[GP Weight],5)*$AH1355)+(INDEX(Model_Scenarios[LTV Weight],5)*$AI1355))-(INDEX(Model_Scenarios[LTV Weight],5)*$AP1355)-(INDEX(Model_Scenarios[GP Weight],5)*($AS1355+$AV1355+$AY1355))</f>
        <v>-2.0803193130291939</v>
      </c>
    </row>
    <row r="1356" spans="1:56" x14ac:dyDescent="0.25">
      <c r="A1356">
        <v>1355</v>
      </c>
      <c r="B1356">
        <v>28</v>
      </c>
      <c r="C1356" s="3">
        <v>5</v>
      </c>
      <c r="D1356" s="4">
        <v>0.08</v>
      </c>
      <c r="E1356" t="str">
        <v>SKU-1034</v>
      </c>
      <c r="F1356" t="str">
        <v>Raise</v>
      </c>
      <c r="G1356" t="str">
        <v>Full</v>
      </c>
      <c r="H1356">
        <v>196.28</v>
      </c>
      <c r="I1356">
        <v>71.73</v>
      </c>
      <c r="J1356">
        <v>38</v>
      </c>
      <c r="K1356">
        <v>7458.64</v>
      </c>
      <c r="L1356">
        <v>4732.8999999999996</v>
      </c>
      <c r="M1356">
        <v>0.63455267984511909</v>
      </c>
      <c r="N1356">
        <v>228.89345445731379</v>
      </c>
      <c r="O1356">
        <v>552.63090600598207</v>
      </c>
      <c r="P1356">
        <v>767.82090600598258</v>
      </c>
      <c r="Q1356">
        <v>1597.9585464320285</v>
      </c>
      <c r="R1356">
        <v>1338.2902826368238</v>
      </c>
      <c r="S1356">
        <v>1</v>
      </c>
      <c r="T1356">
        <f t="shared" si="483"/>
        <v>198.88907635658509</v>
      </c>
      <c r="U1356">
        <f t="shared" si="484"/>
        <v>1.329262460049466E-2</v>
      </c>
      <c r="V1356">
        <f>IF($F1356="Reduce", INDEX(Model_Assumptions[Values], 2), INDEX(Model_Assumptions[Values], 1))</f>
        <v>-0.4</v>
      </c>
      <c r="W1356">
        <f t="shared" si="485"/>
        <v>37.797952106072479</v>
      </c>
      <c r="X1356">
        <f t="shared" si="498"/>
        <v>7517.5997825471959</v>
      </c>
      <c r="Y1356">
        <f t="shared" si="486"/>
        <v>4806.3526779786171</v>
      </c>
      <c r="Z1356">
        <f t="shared" si="487"/>
        <v>58.959782547195573</v>
      </c>
      <c r="AA1356">
        <f t="shared" si="488"/>
        <v>73.45267797861743</v>
      </c>
      <c r="AB1356">
        <f t="shared" si="499"/>
        <v>0.63934670865786314</v>
      </c>
      <c r="AC1356">
        <f t="shared" si="489"/>
        <v>4.7940288127440445E-3</v>
      </c>
      <c r="AD1356">
        <f t="shared" si="490"/>
        <v>4.7940288127440445E-3</v>
      </c>
      <c r="AE1356">
        <f t="shared" si="491"/>
        <v>7.9999999999999655E-2</v>
      </c>
      <c r="AF1356">
        <f t="shared" si="500"/>
        <v>1231.2270600258785</v>
      </c>
      <c r="AG1356">
        <f t="shared" si="492"/>
        <v>0.10668926023937819</v>
      </c>
      <c r="AH1356">
        <f t="shared" si="493"/>
        <v>9.5663816137412011E-2</v>
      </c>
      <c r="AI1356">
        <f t="shared" si="501"/>
        <v>0.92000000000000037</v>
      </c>
      <c r="AJ1356">
        <f>MAX(0, $R1356 - $AA1356) * INDEX(Model_Assumptions[Values], 7)</f>
        <v>2529.6752093164127</v>
      </c>
      <c r="AK1356">
        <f>MAX(0, INDEX(Model_Assumptions[Values], 4) - $AD1356)</f>
        <v>4.5205971187255958E-2</v>
      </c>
      <c r="AL1356">
        <f>MAX(0, INDEX(Model_Assumptions[Values], 5) - $AC1356)</f>
        <v>1.5205971187255956E-2</v>
      </c>
      <c r="AM1356">
        <f>INDEX(Model_Assumptions[Values], 6) * MAX(0, INDEX(Model_Assumptions[Values], 3) - $AB1356)^2</f>
        <v>0</v>
      </c>
      <c r="AN1356">
        <f t="shared" si="494"/>
        <v>1823.6035139208095</v>
      </c>
      <c r="AO1356" cm="1">
        <f t="array" ref="AO1356">IFERROR(STDEV(IF($E$2:$E$2201=$E1356, $AJ$2:$AJ$2201)), 0)</f>
        <v>492.30394512955741</v>
      </c>
      <c r="AP1356">
        <f t="shared" si="502"/>
        <v>1.4342190477669026</v>
      </c>
      <c r="AQ1356">
        <f t="shared" si="495"/>
        <v>2.3182227467709718E-2</v>
      </c>
      <c r="AR1356" cm="1">
        <f t="array" ref="AR1356">IFERROR(STDEV(IF($E$2:$E$2201=$E1356, $AK$2:$AK$2201)), 0)</f>
        <v>1.5157676933123677E-2</v>
      </c>
      <c r="AS1356">
        <f t="shared" si="503"/>
        <v>1.4529761926392775</v>
      </c>
      <c r="AT1356">
        <f t="shared" si="496"/>
        <v>3.621894468874834E-3</v>
      </c>
      <c r="AU1356" cm="1">
        <f t="array" ref="AU1356">IFERROR(STDEV(IF($E$2:$E$2201=$E1356, $AL$2:$AL$2201)), 0)</f>
        <v>6.0711258953941973E-3</v>
      </c>
      <c r="AV1356">
        <f t="shared" si="504"/>
        <v>1.9080606987855866</v>
      </c>
      <c r="AW1356">
        <f t="shared" si="497"/>
        <v>0</v>
      </c>
      <c r="AX1356" cm="1">
        <f t="array" ref="AX1356">IFERROR(STDEV(IF($E$2:$E$2201=$E1356, $AM$2:$AM$2201)), 0)</f>
        <v>0</v>
      </c>
      <c r="AY1356">
        <f t="shared" si="505"/>
        <v>1.9080606987855866</v>
      </c>
      <c r="AZ1356">
        <f>INDEX(Model_Assumptions[Values],9)*((INDEX(Model_Scenarios[GR Weight],1)*$AG1356)+(INDEX(Model_Scenarios[GP Weight],1)*$AH1356)+(INDEX(Model_Scenarios[LTV Weight],1)*$AI1356))-(INDEX(Model_Scenarios[LTV Weight],1)*$AP1356)-(INDEX(Model_Scenarios[GP Weight],1)*($AS1356+$AV1356+$AY1356))</f>
        <v>2.1068915409538294</v>
      </c>
      <c r="BA1356">
        <f>INDEX(Model_Assumptions[Values],9)*((INDEX(Model_Scenarios[GR Weight],2)*$AG1356)+(INDEX(Model_Scenarios[GP Weight],2)*$AH1356)+(INDEX(Model_Scenarios[LTV Weight],2)*$AI1356))-(INDEX(Model_Scenarios[LTV Weight],2)*$AP1356)-(INDEX(Model_Scenarios[GP Weight],2)*($AS1356+$AV1356+$AY1356))</f>
        <v>1.1796188622263706</v>
      </c>
      <c r="BB1356">
        <f>INDEX(Model_Assumptions[Values],9)*((INDEX(Model_Scenarios[GR Weight],3)*$AG1356)+(INDEX(Model_Scenarios[GP Weight],3)*$AH1356)+(INDEX(Model_Scenarios[LTV Weight],3)*$AI1356))-(INDEX(Model_Scenarios[LTV Weight],3)*$AP1356)-(INDEX(Model_Scenarios[GP Weight],3)*($AS1356+$AV1356+$AY1356))</f>
        <v>-0.27709852214072428</v>
      </c>
      <c r="BC1356">
        <f>INDEX(Model_Assumptions[Values],9)*((INDEX(Model_Scenarios[GR Weight],4)*$AG1356)+(INDEX(Model_Scenarios[GP Weight],4)*$AH1356)+(INDEX(Model_Scenarios[LTV Weight],4)*$AI1356))-(INDEX(Model_Scenarios[LTV Weight],4)*$AP1356)-(INDEX(Model_Scenarios[GP Weight],4)*($AS1356+$AV1356+$AY1356))</f>
        <v>-0.54033198724434528</v>
      </c>
      <c r="BD1356">
        <f>INDEX(Model_Assumptions[Values],9)*((INDEX(Model_Scenarios[GR Weight],5)*$AG1356)+(INDEX(Model_Scenarios[GP Weight],5)*$AH1356)+(INDEX(Model_Scenarios[LTV Weight],5)*$AI1356))-(INDEX(Model_Scenarios[LTV Weight],5)*$AP1356)-(INDEX(Model_Scenarios[GP Weight],5)*($AS1356+$AV1356+$AY1356))</f>
        <v>-1.7367936819402123</v>
      </c>
    </row>
    <row r="1357" spans="1:56" x14ac:dyDescent="0.25">
      <c r="A1357">
        <v>1356</v>
      </c>
      <c r="B1357">
        <v>28</v>
      </c>
      <c r="C1357" s="3">
        <v>6</v>
      </c>
      <c r="D1357" s="4">
        <v>0.1</v>
      </c>
      <c r="E1357" t="str">
        <v>SKU-1034</v>
      </c>
      <c r="F1357" t="str">
        <v>Raise</v>
      </c>
      <c r="G1357" t="str">
        <v>Full</v>
      </c>
      <c r="H1357">
        <v>196.28</v>
      </c>
      <c r="I1357">
        <v>71.73</v>
      </c>
      <c r="J1357">
        <v>38</v>
      </c>
      <c r="K1357">
        <v>7458.64</v>
      </c>
      <c r="L1357">
        <v>4732.8999999999996</v>
      </c>
      <c r="M1357">
        <v>0.63455267984511909</v>
      </c>
      <c r="N1357">
        <v>228.89345445731379</v>
      </c>
      <c r="O1357">
        <v>552.63090600598207</v>
      </c>
      <c r="P1357">
        <v>767.82090600598258</v>
      </c>
      <c r="Q1357">
        <v>1597.9585464320285</v>
      </c>
      <c r="R1357">
        <v>1338.2902826368238</v>
      </c>
      <c r="S1357">
        <v>1</v>
      </c>
      <c r="T1357">
        <f t="shared" si="483"/>
        <v>199.54134544573139</v>
      </c>
      <c r="U1357">
        <f t="shared" si="484"/>
        <v>1.661578075061847E-2</v>
      </c>
      <c r="V1357">
        <f>IF($F1357="Reduce", INDEX(Model_Assumptions[Values], 2), INDEX(Model_Assumptions[Values], 1))</f>
        <v>-0.4</v>
      </c>
      <c r="W1357">
        <f t="shared" si="485"/>
        <v>37.747440132590597</v>
      </c>
      <c r="X1357">
        <f t="shared" si="498"/>
        <v>7532.1749911893248</v>
      </c>
      <c r="Y1357">
        <f t="shared" si="486"/>
        <v>4824.551110478601</v>
      </c>
      <c r="Z1357">
        <f t="shared" si="487"/>
        <v>73.534991189324501</v>
      </c>
      <c r="AA1357">
        <f t="shared" si="488"/>
        <v>91.651110478601368</v>
      </c>
      <c r="AB1357">
        <f t="shared" si="499"/>
        <v>0.64052562720888251</v>
      </c>
      <c r="AC1357">
        <f t="shared" si="489"/>
        <v>5.9729473637634145E-3</v>
      </c>
      <c r="AD1357">
        <f t="shared" si="490"/>
        <v>5.9729473637634145E-3</v>
      </c>
      <c r="AE1357">
        <f t="shared" si="491"/>
        <v>0.10000000000000044</v>
      </c>
      <c r="AF1357">
        <f t="shared" si="500"/>
        <v>1204.4612543731409</v>
      </c>
      <c r="AG1357">
        <f t="shared" si="492"/>
        <v>0.13306347942206567</v>
      </c>
      <c r="AH1357">
        <f t="shared" si="493"/>
        <v>0.11936521884425905</v>
      </c>
      <c r="AI1357">
        <f t="shared" si="501"/>
        <v>0.89999999999999969</v>
      </c>
      <c r="AJ1357">
        <f>MAX(0, $R1357 - $AA1357) * INDEX(Model_Assumptions[Values], 7)</f>
        <v>2493.2783443164449</v>
      </c>
      <c r="AK1357">
        <f>MAX(0, INDEX(Model_Assumptions[Values], 4) - $AD1357)</f>
        <v>4.4027052636236588E-2</v>
      </c>
      <c r="AL1357">
        <f>MAX(0, INDEX(Model_Assumptions[Values], 5) - $AC1357)</f>
        <v>1.4027052636236586E-2</v>
      </c>
      <c r="AM1357">
        <f>INDEX(Model_Assumptions[Values], 6) * MAX(0, INDEX(Model_Assumptions[Values], 3) - $AB1357)^2</f>
        <v>0</v>
      </c>
      <c r="AN1357">
        <f t="shared" si="494"/>
        <v>1823.6035139208095</v>
      </c>
      <c r="AO1357" cm="1">
        <f t="array" ref="AO1357">IFERROR(STDEV(IF($E$2:$E$2201=$E1357, $AJ$2:$AJ$2201)), 0)</f>
        <v>492.30394512955741</v>
      </c>
      <c r="AP1357">
        <f t="shared" si="502"/>
        <v>1.3602873530079067</v>
      </c>
      <c r="AQ1357">
        <f t="shared" si="495"/>
        <v>2.3182227467709718E-2</v>
      </c>
      <c r="AR1357" cm="1">
        <f t="array" ref="AR1357">IFERROR(STDEV(IF($E$2:$E$2201=$E1357, $AK$2:$AK$2201)), 0)</f>
        <v>1.5157676933123677E-2</v>
      </c>
      <c r="AS1357">
        <f t="shared" si="503"/>
        <v>1.375199198432262</v>
      </c>
      <c r="AT1357">
        <f t="shared" si="496"/>
        <v>3.621894468874834E-3</v>
      </c>
      <c r="AU1357" cm="1">
        <f t="array" ref="AU1357">IFERROR(STDEV(IF($E$2:$E$2201=$E1357, $AL$2:$AL$2201)), 0)</f>
        <v>6.0711258953941973E-3</v>
      </c>
      <c r="AV1357">
        <f t="shared" si="504"/>
        <v>1.7138761980303403</v>
      </c>
      <c r="AW1357">
        <f t="shared" si="497"/>
        <v>0</v>
      </c>
      <c r="AX1357" cm="1">
        <f t="array" ref="AX1357">IFERROR(STDEV(IF($E$2:$E$2201=$E1357, $AM$2:$AM$2201)), 0)</f>
        <v>0</v>
      </c>
      <c r="AY1357">
        <f t="shared" si="505"/>
        <v>1.7138761980303403</v>
      </c>
      <c r="AZ1357">
        <f>INDEX(Model_Assumptions[Values],9)*((INDEX(Model_Scenarios[GR Weight],1)*$AG1357)+(INDEX(Model_Scenarios[GP Weight],1)*$AH1357)+(INDEX(Model_Scenarios[LTV Weight],1)*$AI1357))-(INDEX(Model_Scenarios[LTV Weight],1)*$AP1357)-(INDEX(Model_Scenarios[GP Weight],1)*($AS1357+$AV1357+$AY1357))</f>
        <v>2.1576893072775416</v>
      </c>
      <c r="BA1357">
        <f>INDEX(Model_Assumptions[Values],9)*((INDEX(Model_Scenarios[GR Weight],2)*$AG1357)+(INDEX(Model_Scenarios[GP Weight],2)*$AH1357)+(INDEX(Model_Scenarios[LTV Weight],2)*$AI1357))-(INDEX(Model_Scenarios[LTV Weight],2)*$AP1357)-(INDEX(Model_Scenarios[GP Weight],2)*($AS1357+$AV1357+$AY1357))</f>
        <v>1.2993857300570797</v>
      </c>
      <c r="BB1357">
        <f>INDEX(Model_Assumptions[Values],9)*((INDEX(Model_Scenarios[GR Weight],3)*$AG1357)+(INDEX(Model_Scenarios[GP Weight],3)*$AH1357)+(INDEX(Model_Scenarios[LTV Weight],3)*$AI1357))-(INDEX(Model_Scenarios[LTV Weight],3)*$AP1357)-(INDEX(Model_Scenarios[GP Weight],3)*($AS1357+$AV1357+$AY1357))</f>
        <v>-4.9929517020657954E-2</v>
      </c>
      <c r="BC1357">
        <f>INDEX(Model_Assumptions[Values],9)*((INDEX(Model_Scenarios[GR Weight],4)*$AG1357)+(INDEX(Model_Scenarios[GP Weight],4)*$AH1357)+(INDEX(Model_Scenarios[LTV Weight],4)*$AI1357))-(INDEX(Model_Scenarios[LTV Weight],4)*$AP1357)-(INDEX(Model_Scenarios[GP Weight],4)*($AS1357+$AV1357+$AY1357))</f>
        <v>-0.29736904200883418</v>
      </c>
      <c r="BD1357">
        <f>INDEX(Model_Assumptions[Values],9)*((INDEX(Model_Scenarios[GR Weight],5)*$AG1357)+(INDEX(Model_Scenarios[GP Weight],5)*$AH1357)+(INDEX(Model_Scenarios[LTV Weight],5)*$AI1357))-(INDEX(Model_Scenarios[LTV Weight],5)*$AP1357)-(INDEX(Model_Scenarios[GP Weight],5)*($AS1357+$AV1357+$AY1357))</f>
        <v>-1.395377383979318</v>
      </c>
    </row>
    <row r="1358" spans="1:56" x14ac:dyDescent="0.25">
      <c r="A1358">
        <v>1357</v>
      </c>
      <c r="B1358">
        <v>28</v>
      </c>
      <c r="C1358" s="3">
        <v>7</v>
      </c>
      <c r="D1358" s="4">
        <v>0.12</v>
      </c>
      <c r="E1358" t="str">
        <v>SKU-1034</v>
      </c>
      <c r="F1358" t="str">
        <v>Raise</v>
      </c>
      <c r="G1358" t="str">
        <v>Full</v>
      </c>
      <c r="H1358">
        <v>196.28</v>
      </c>
      <c r="I1358">
        <v>71.73</v>
      </c>
      <c r="J1358">
        <v>38</v>
      </c>
      <c r="K1358">
        <v>7458.64</v>
      </c>
      <c r="L1358">
        <v>4732.8999999999996</v>
      </c>
      <c r="M1358">
        <v>0.63455267984511909</v>
      </c>
      <c r="N1358">
        <v>228.89345445731379</v>
      </c>
      <c r="O1358">
        <v>552.63090600598207</v>
      </c>
      <c r="P1358">
        <v>767.82090600598258</v>
      </c>
      <c r="Q1358">
        <v>1597.9585464320285</v>
      </c>
      <c r="R1358">
        <v>1338.2902826368238</v>
      </c>
      <c r="S1358">
        <v>1</v>
      </c>
      <c r="T1358">
        <f t="shared" si="483"/>
        <v>200.19361453487767</v>
      </c>
      <c r="U1358">
        <f t="shared" si="484"/>
        <v>1.9938936900742138E-2</v>
      </c>
      <c r="V1358">
        <f>IF($F1358="Reduce", INDEX(Model_Assumptions[Values], 2), INDEX(Model_Assumptions[Values], 1))</f>
        <v>-0.4</v>
      </c>
      <c r="W1358">
        <f t="shared" si="485"/>
        <v>37.696928159108722</v>
      </c>
      <c r="X1358">
        <f t="shared" si="498"/>
        <v>7546.6843050335874</v>
      </c>
      <c r="Y1358">
        <f t="shared" si="486"/>
        <v>4842.6836481807186</v>
      </c>
      <c r="Z1358">
        <f t="shared" si="487"/>
        <v>88.044305033587079</v>
      </c>
      <c r="AA1358">
        <f t="shared" si="488"/>
        <v>109.78364818071896</v>
      </c>
      <c r="AB1358">
        <f t="shared" si="499"/>
        <v>0.64169686347561683</v>
      </c>
      <c r="AC1358">
        <f t="shared" si="489"/>
        <v>7.1441836304977357E-3</v>
      </c>
      <c r="AD1358">
        <f t="shared" si="490"/>
        <v>7.1441836304977357E-3</v>
      </c>
      <c r="AE1358">
        <f t="shared" si="491"/>
        <v>0.12000000000000034</v>
      </c>
      <c r="AF1358">
        <f t="shared" si="500"/>
        <v>1177.6954487204046</v>
      </c>
      <c r="AG1358">
        <f t="shared" si="492"/>
        <v>0.15931846025389326</v>
      </c>
      <c r="AH1358">
        <f t="shared" si="493"/>
        <v>0.14298080102010607</v>
      </c>
      <c r="AI1358">
        <f t="shared" si="501"/>
        <v>0.87999999999999967</v>
      </c>
      <c r="AJ1358">
        <f>MAX(0, $R1358 - $AA1358) * INDEX(Model_Assumptions[Values], 7)</f>
        <v>2457.0132689122097</v>
      </c>
      <c r="AK1358">
        <f>MAX(0, INDEX(Model_Assumptions[Values], 4) - $AD1358)</f>
        <v>4.2855816369502267E-2</v>
      </c>
      <c r="AL1358">
        <f>MAX(0, INDEX(Model_Assumptions[Values], 5) - $AC1358)</f>
        <v>1.2855816369502265E-2</v>
      </c>
      <c r="AM1358">
        <f>INDEX(Model_Assumptions[Values], 6) * MAX(0, INDEX(Model_Assumptions[Values], 3) - $AB1358)^2</f>
        <v>0</v>
      </c>
      <c r="AN1358">
        <f t="shared" si="494"/>
        <v>1823.6035139208095</v>
      </c>
      <c r="AO1358" cm="1">
        <f t="array" ref="AO1358">IFERROR(STDEV(IF($E$2:$E$2201=$E1358, $AJ$2:$AJ$2201)), 0)</f>
        <v>492.30394512955741</v>
      </c>
      <c r="AP1358">
        <f t="shared" si="502"/>
        <v>1.2866233579028268</v>
      </c>
      <c r="AQ1358">
        <f t="shared" si="495"/>
        <v>2.3182227467709718E-2</v>
      </c>
      <c r="AR1358" cm="1">
        <f t="array" ref="AR1358">IFERROR(STDEV(IF($E$2:$E$2201=$E1358, $AK$2:$AK$2201)), 0)</f>
        <v>1.5157676933123677E-2</v>
      </c>
      <c r="AS1358">
        <f t="shared" si="503"/>
        <v>1.2979290288738354</v>
      </c>
      <c r="AT1358">
        <f t="shared" si="496"/>
        <v>3.621894468874834E-3</v>
      </c>
      <c r="AU1358" cm="1">
        <f t="array" ref="AU1358">IFERROR(STDEV(IF($E$2:$E$2201=$E1358, $AL$2:$AL$2201)), 0)</f>
        <v>6.0711258953941973E-3</v>
      </c>
      <c r="AV1358">
        <f t="shared" si="504"/>
        <v>1.5209570777691597</v>
      </c>
      <c r="AW1358">
        <f t="shared" si="497"/>
        <v>0</v>
      </c>
      <c r="AX1358" cm="1">
        <f t="array" ref="AX1358">IFERROR(STDEV(IF($E$2:$E$2201=$E1358, $AM$2:$AM$2201)), 0)</f>
        <v>0</v>
      </c>
      <c r="AY1358">
        <f t="shared" si="505"/>
        <v>1.5209570777691597</v>
      </c>
      <c r="AZ1358">
        <f>INDEX(Model_Assumptions[Values],9)*((INDEX(Model_Scenarios[GR Weight],1)*$AG1358)+(INDEX(Model_Scenarios[GP Weight],1)*$AH1358)+(INDEX(Model_Scenarios[LTV Weight],1)*$AI1358))-(INDEX(Model_Scenarios[LTV Weight],1)*$AP1358)-(INDEX(Model_Scenarios[GP Weight],1)*($AS1358+$AV1358+$AY1358))</f>
        <v>2.2078666258735211</v>
      </c>
      <c r="BA1358">
        <f>INDEX(Model_Assumptions[Values],9)*((INDEX(Model_Scenarios[GR Weight],2)*$AG1358)+(INDEX(Model_Scenarios[GP Weight],2)*$AH1358)+(INDEX(Model_Scenarios[LTV Weight],2)*$AI1358))-(INDEX(Model_Scenarios[LTV Weight],2)*$AP1358)-(INDEX(Model_Scenarios[GP Weight],2)*($AS1358+$AV1358+$AY1358))</f>
        <v>1.4181958266912562</v>
      </c>
      <c r="BB1358">
        <f>INDEX(Model_Assumptions[Values],9)*((INDEX(Model_Scenarios[GR Weight],3)*$AG1358)+(INDEX(Model_Scenarios[GP Weight],3)*$AH1358)+(INDEX(Model_Scenarios[LTV Weight],3)*$AI1358))-(INDEX(Model_Scenarios[LTV Weight],3)*$AP1358)-(INDEX(Model_Scenarios[GP Weight],3)*($AS1358+$AV1358+$AY1358))</f>
        <v>0.17577001939716674</v>
      </c>
      <c r="BC1358">
        <f>INDEX(Model_Assumptions[Values],9)*((INDEX(Model_Scenarios[GR Weight],4)*$AG1358)+(INDEX(Model_Scenarios[GP Weight],4)*$AH1358)+(INDEX(Model_Scenarios[LTV Weight],4)*$AI1358))-(INDEX(Model_Scenarios[LTV Weight],4)*$AP1358)-(INDEX(Model_Scenarios[GP Weight],4)*($AS1358+$AV1358+$AY1358))</f>
        <v>-5.5908414685603702E-2</v>
      </c>
      <c r="BD1358">
        <f>INDEX(Model_Assumptions[Values],9)*((INDEX(Model_Scenarios[GR Weight],5)*$AG1358)+(INDEX(Model_Scenarios[GP Weight],5)*$AH1358)+(INDEX(Model_Scenarios[LTV Weight],5)*$AI1358))-(INDEX(Model_Scenarios[LTV Weight],5)*$AP1358)-(INDEX(Model_Scenarios[GP Weight],5)*($AS1358+$AV1358+$AY1358))</f>
        <v>-1.0560539278432077</v>
      </c>
    </row>
    <row r="1359" spans="1:56" x14ac:dyDescent="0.25">
      <c r="A1359">
        <v>1358</v>
      </c>
      <c r="B1359">
        <v>28</v>
      </c>
      <c r="C1359" s="3">
        <v>8</v>
      </c>
      <c r="D1359" s="4">
        <v>0.14000000000000001</v>
      </c>
      <c r="E1359" t="str">
        <v>SKU-1034</v>
      </c>
      <c r="F1359" t="str">
        <v>Raise</v>
      </c>
      <c r="G1359" t="str">
        <v>Full</v>
      </c>
      <c r="H1359">
        <v>196.28</v>
      </c>
      <c r="I1359">
        <v>71.73</v>
      </c>
      <c r="J1359">
        <v>38</v>
      </c>
      <c r="K1359">
        <v>7458.64</v>
      </c>
      <c r="L1359">
        <v>4732.8999999999996</v>
      </c>
      <c r="M1359">
        <v>0.63455267984511909</v>
      </c>
      <c r="N1359">
        <v>228.89345445731379</v>
      </c>
      <c r="O1359">
        <v>552.63090600598207</v>
      </c>
      <c r="P1359">
        <v>767.82090600598258</v>
      </c>
      <c r="Q1359">
        <v>1597.9585464320285</v>
      </c>
      <c r="R1359">
        <v>1338.2902826368238</v>
      </c>
      <c r="S1359">
        <v>1</v>
      </c>
      <c r="T1359">
        <f t="shared" si="483"/>
        <v>200.84588362402394</v>
      </c>
      <c r="U1359">
        <f t="shared" si="484"/>
        <v>2.3262093050865802E-2</v>
      </c>
      <c r="V1359">
        <f>IF($F1359="Reduce", INDEX(Model_Assumptions[Values], 2), INDEX(Model_Assumptions[Values], 1))</f>
        <v>-0.4</v>
      </c>
      <c r="W1359">
        <f t="shared" si="485"/>
        <v>37.64641618562684</v>
      </c>
      <c r="X1359">
        <f t="shared" si="498"/>
        <v>7561.12772407998</v>
      </c>
      <c r="Y1359">
        <f t="shared" si="486"/>
        <v>4860.7502910849671</v>
      </c>
      <c r="Z1359">
        <f t="shared" si="487"/>
        <v>102.48772407997967</v>
      </c>
      <c r="AA1359">
        <f t="shared" si="488"/>
        <v>127.85029108496747</v>
      </c>
      <c r="AB1359">
        <f t="shared" si="499"/>
        <v>0.64286049230525488</v>
      </c>
      <c r="AC1359">
        <f t="shared" si="489"/>
        <v>8.3078124601357883E-3</v>
      </c>
      <c r="AD1359">
        <f t="shared" si="490"/>
        <v>8.3078124601357883E-3</v>
      </c>
      <c r="AE1359">
        <f t="shared" si="491"/>
        <v>0.14000000000000026</v>
      </c>
      <c r="AF1359">
        <f t="shared" si="500"/>
        <v>1150.9296430676682</v>
      </c>
      <c r="AG1359">
        <f t="shared" si="492"/>
        <v>0.18545420273485441</v>
      </c>
      <c r="AH1359">
        <f t="shared" si="493"/>
        <v>0.16651056266494951</v>
      </c>
      <c r="AI1359">
        <f t="shared" si="501"/>
        <v>0.85999999999999976</v>
      </c>
      <c r="AJ1359">
        <f>MAX(0, $R1359 - $AA1359) * INDEX(Model_Assumptions[Values], 7)</f>
        <v>2420.8799831037127</v>
      </c>
      <c r="AK1359">
        <f>MAX(0, INDEX(Model_Assumptions[Values], 4) - $AD1359)</f>
        <v>4.1692187539864214E-2</v>
      </c>
      <c r="AL1359">
        <f>MAX(0, INDEX(Model_Assumptions[Values], 5) - $AC1359)</f>
        <v>1.1692187539864212E-2</v>
      </c>
      <c r="AM1359">
        <f>INDEX(Model_Assumptions[Values], 6) * MAX(0, INDEX(Model_Assumptions[Values], 3) - $AB1359)^2</f>
        <v>0</v>
      </c>
      <c r="AN1359">
        <f t="shared" si="494"/>
        <v>1823.6035139208095</v>
      </c>
      <c r="AO1359" cm="1">
        <f t="array" ref="AO1359">IFERROR(STDEV(IF($E$2:$E$2201=$E1359, $AJ$2:$AJ$2201)), 0)</f>
        <v>492.30394512955741</v>
      </c>
      <c r="AP1359">
        <f t="shared" si="502"/>
        <v>1.2132270624516743</v>
      </c>
      <c r="AQ1359">
        <f t="shared" si="495"/>
        <v>2.3182227467709718E-2</v>
      </c>
      <c r="AR1359" cm="1">
        <f t="array" ref="AR1359">IFERROR(STDEV(IF($E$2:$E$2201=$E1359, $AK$2:$AK$2201)), 0)</f>
        <v>1.5157676933123677E-2</v>
      </c>
      <c r="AS1359">
        <f t="shared" si="503"/>
        <v>1.2211607460576734</v>
      </c>
      <c r="AT1359">
        <f t="shared" si="496"/>
        <v>3.621894468874834E-3</v>
      </c>
      <c r="AU1359" cm="1">
        <f t="array" ref="AU1359">IFERROR(STDEV(IF($E$2:$E$2201=$E1359, $AL$2:$AL$2201)), 0)</f>
        <v>6.0711258953941973E-3</v>
      </c>
      <c r="AV1359">
        <f t="shared" si="504"/>
        <v>1.3292910096151738</v>
      </c>
      <c r="AW1359">
        <f t="shared" si="497"/>
        <v>0</v>
      </c>
      <c r="AX1359" cm="1">
        <f t="array" ref="AX1359">IFERROR(STDEV(IF($E$2:$E$2201=$E1359, $AM$2:$AM$2201)), 0)</f>
        <v>0</v>
      </c>
      <c r="AY1359">
        <f t="shared" si="505"/>
        <v>1.3292910096151738</v>
      </c>
      <c r="AZ1359">
        <f>INDEX(Model_Assumptions[Values],9)*((INDEX(Model_Scenarios[GR Weight],1)*$AG1359)+(INDEX(Model_Scenarios[GP Weight],1)*$AH1359)+(INDEX(Model_Scenarios[LTV Weight],1)*$AI1359))-(INDEX(Model_Scenarios[LTV Weight],1)*$AP1359)-(INDEX(Model_Scenarios[GP Weight],1)*($AS1359+$AV1359+$AY1359))</f>
        <v>2.2574264562097595</v>
      </c>
      <c r="BA1359">
        <f>INDEX(Model_Assumptions[Values],9)*((INDEX(Model_Scenarios[GR Weight],2)*$AG1359)+(INDEX(Model_Scenarios[GP Weight],2)*$AH1359)+(INDEX(Model_Scenarios[LTV Weight],2)*$AI1359))-(INDEX(Model_Scenarios[LTV Weight],2)*$AP1359)-(INDEX(Model_Scenarios[GP Weight],2)*($AS1359+$AV1359+$AY1359))</f>
        <v>1.5360550710648968</v>
      </c>
      <c r="BB1359">
        <f>INDEX(Model_Assumptions[Values],9)*((INDEX(Model_Scenarios[GR Weight],3)*$AG1359)+(INDEX(Model_Scenarios[GP Weight],3)*$AH1359)+(INDEX(Model_Scenarios[LTV Weight],3)*$AI1359))-(INDEX(Model_Scenarios[LTV Weight],3)*$AP1359)-(INDEX(Model_Scenarios[GP Weight],3)*($AS1359+$AV1359+$AY1359))</f>
        <v>0.40001044525075224</v>
      </c>
      <c r="BC1359">
        <f>INDEX(Model_Assumptions[Values],9)*((INDEX(Model_Scenarios[GR Weight],4)*$AG1359)+(INDEX(Model_Scenarios[GP Weight],4)*$AH1359)+(INDEX(Model_Scenarios[LTV Weight],4)*$AI1359))-(INDEX(Model_Scenarios[LTV Weight],4)*$AP1359)-(INDEX(Model_Scenarios[GP Weight],4)*($AS1359+$AV1359+$AY1359))</f>
        <v>0.18406025286334704</v>
      </c>
      <c r="BD1359">
        <f>INDEX(Model_Assumptions[Values],9)*((INDEX(Model_Scenarios[GR Weight],5)*$AG1359)+(INDEX(Model_Scenarios[GP Weight],5)*$AH1359)+(INDEX(Model_Scenarios[LTV Weight],5)*$AI1359))-(INDEX(Model_Scenarios[LTV Weight],5)*$AP1359)-(INDEX(Model_Scenarios[GP Weight],5)*($AS1359+$AV1359+$AY1359))</f>
        <v>-0.7188070364578647</v>
      </c>
    </row>
    <row r="1360" spans="1:56" x14ac:dyDescent="0.25">
      <c r="A1360">
        <v>1359</v>
      </c>
      <c r="B1360">
        <v>28</v>
      </c>
      <c r="C1360" s="3">
        <v>9</v>
      </c>
      <c r="D1360" s="4">
        <v>0.16</v>
      </c>
      <c r="E1360" t="str">
        <v>SKU-1034</v>
      </c>
      <c r="F1360" t="str">
        <v>Raise</v>
      </c>
      <c r="G1360" t="str">
        <v>Full</v>
      </c>
      <c r="H1360">
        <v>196.28</v>
      </c>
      <c r="I1360">
        <v>71.73</v>
      </c>
      <c r="J1360">
        <v>38</v>
      </c>
      <c r="K1360">
        <v>7458.64</v>
      </c>
      <c r="L1360">
        <v>4732.8999999999996</v>
      </c>
      <c r="M1360">
        <v>0.63455267984511909</v>
      </c>
      <c r="N1360">
        <v>228.89345445731379</v>
      </c>
      <c r="O1360">
        <v>552.63090600598207</v>
      </c>
      <c r="P1360">
        <v>767.82090600598258</v>
      </c>
      <c r="Q1360">
        <v>1597.9585464320285</v>
      </c>
      <c r="R1360">
        <v>1338.2902826368238</v>
      </c>
      <c r="S1360">
        <v>1</v>
      </c>
      <c r="T1360">
        <f t="shared" si="483"/>
        <v>201.49815271317021</v>
      </c>
      <c r="U1360">
        <f t="shared" si="484"/>
        <v>2.6585249200989466E-2</v>
      </c>
      <c r="V1360">
        <f>IF($F1360="Reduce", INDEX(Model_Assumptions[Values], 2), INDEX(Model_Assumptions[Values], 1))</f>
        <v>-0.4</v>
      </c>
      <c r="W1360">
        <f t="shared" si="485"/>
        <v>37.595904212144958</v>
      </c>
      <c r="X1360">
        <f t="shared" si="498"/>
        <v>7575.5052483285044</v>
      </c>
      <c r="Y1360">
        <f t="shared" si="486"/>
        <v>4878.7510391913465</v>
      </c>
      <c r="Z1360">
        <f t="shared" si="487"/>
        <v>116.86524832850409</v>
      </c>
      <c r="AA1360">
        <f t="shared" si="488"/>
        <v>145.8510391913469</v>
      </c>
      <c r="AB1360">
        <f t="shared" si="499"/>
        <v>0.64401658757583424</v>
      </c>
      <c r="AC1360">
        <f t="shared" si="489"/>
        <v>9.4639077307151487E-3</v>
      </c>
      <c r="AD1360">
        <f t="shared" si="490"/>
        <v>9.4639077307151487E-3</v>
      </c>
      <c r="AE1360">
        <f t="shared" si="491"/>
        <v>0.16000000000000017</v>
      </c>
      <c r="AF1360">
        <f t="shared" si="500"/>
        <v>1124.1638374149318</v>
      </c>
      <c r="AG1360">
        <f t="shared" si="492"/>
        <v>0.2114707068649524</v>
      </c>
      <c r="AH1360">
        <f t="shared" si="493"/>
        <v>0.18995450377878936</v>
      </c>
      <c r="AI1360">
        <f t="shared" si="501"/>
        <v>0.83999999999999986</v>
      </c>
      <c r="AJ1360">
        <f>MAX(0, $R1360 - $AA1360) * INDEX(Model_Assumptions[Values], 7)</f>
        <v>2384.8784868909538</v>
      </c>
      <c r="AK1360">
        <f>MAX(0, INDEX(Model_Assumptions[Values], 4) - $AD1360)</f>
        <v>4.0536092269284854E-2</v>
      </c>
      <c r="AL1360">
        <f>MAX(0, INDEX(Model_Assumptions[Values], 5) - $AC1360)</f>
        <v>1.0536092269284852E-2</v>
      </c>
      <c r="AM1360">
        <f>INDEX(Model_Assumptions[Values], 6) * MAX(0, INDEX(Model_Assumptions[Values], 3) - $AB1360)^2</f>
        <v>0</v>
      </c>
      <c r="AN1360">
        <f t="shared" si="494"/>
        <v>1823.6035139208095</v>
      </c>
      <c r="AO1360" cm="1">
        <f t="array" ref="AO1360">IFERROR(STDEV(IF($E$2:$E$2201=$E1360, $AJ$2:$AJ$2201)), 0)</f>
        <v>492.30394512955741</v>
      </c>
      <c r="AP1360">
        <f t="shared" si="502"/>
        <v>1.1400984666544487</v>
      </c>
      <c r="AQ1360">
        <f t="shared" si="495"/>
        <v>2.3182227467709718E-2</v>
      </c>
      <c r="AR1360" cm="1">
        <f t="array" ref="AR1360">IFERROR(STDEV(IF($E$2:$E$2201=$E1360, $AK$2:$AK$2201)), 0)</f>
        <v>1.5157676933123677E-2</v>
      </c>
      <c r="AS1360">
        <f t="shared" si="503"/>
        <v>1.14488947601543</v>
      </c>
      <c r="AT1360">
        <f t="shared" si="496"/>
        <v>3.621894468874834E-3</v>
      </c>
      <c r="AU1360" cm="1">
        <f t="array" ref="AU1360">IFERROR(STDEV(IF($E$2:$E$2201=$E1360, $AL$2:$AL$2201)), 0)</f>
        <v>6.0711258953941973E-3</v>
      </c>
      <c r="AV1360">
        <f t="shared" si="504"/>
        <v>1.1388658248143742</v>
      </c>
      <c r="AW1360">
        <f t="shared" si="497"/>
        <v>0</v>
      </c>
      <c r="AX1360" cm="1">
        <f t="array" ref="AX1360">IFERROR(STDEV(IF($E$2:$E$2201=$E1360, $AM$2:$AM$2201)), 0)</f>
        <v>0</v>
      </c>
      <c r="AY1360">
        <f t="shared" si="505"/>
        <v>1.1388658248143742</v>
      </c>
      <c r="AZ1360">
        <f>INDEX(Model_Assumptions[Values],9)*((INDEX(Model_Scenarios[GR Weight],1)*$AG1360)+(INDEX(Model_Scenarios[GP Weight],1)*$AH1360)+(INDEX(Model_Scenarios[LTV Weight],1)*$AI1360))-(INDEX(Model_Scenarios[LTV Weight],1)*$AP1360)-(INDEX(Model_Scenarios[GP Weight],1)*($AS1360+$AV1360+$AY1360))</f>
        <v>2.3063717194338933</v>
      </c>
      <c r="BA1360">
        <f>INDEX(Model_Assumptions[Values],9)*((INDEX(Model_Scenarios[GR Weight],2)*$AG1360)+(INDEX(Model_Scenarios[GP Weight],2)*$AH1360)+(INDEX(Model_Scenarios[LTV Weight],2)*$AI1360))-(INDEX(Model_Scenarios[LTV Weight],2)*$AP1360)-(INDEX(Model_Scenarios[GP Weight],2)*($AS1360+$AV1360+$AY1360))</f>
        <v>1.6529693054732761</v>
      </c>
      <c r="BB1360">
        <f>INDEX(Model_Assumptions[Values],9)*((INDEX(Model_Scenarios[GR Weight],3)*$AG1360)+(INDEX(Model_Scenarios[GP Weight],3)*$AH1360)+(INDEX(Model_Scenarios[LTV Weight],3)*$AI1360))-(INDEX(Model_Scenarios[LTV Weight],3)*$AP1360)-(INDEX(Model_Scenarios[GP Weight],3)*($AS1360+$AV1360+$AY1360))</f>
        <v>0.62280198455683</v>
      </c>
      <c r="BC1360">
        <f>INDEX(Model_Assumptions[Values],9)*((INDEX(Model_Scenarios[GR Weight],4)*$AG1360)+(INDEX(Model_Scenarios[GP Weight],4)*$AH1360)+(INDEX(Model_Scenarios[LTV Weight],4)*$AI1360))-(INDEX(Model_Scenarios[LTV Weight],4)*$AP1360)-(INDEX(Model_Scenarios[GP Weight],4)*($AS1360+$AV1360+$AY1360))</f>
        <v>0.42254718465475083</v>
      </c>
      <c r="BD1360">
        <f>INDEX(Model_Assumptions[Values],9)*((INDEX(Model_Scenarios[GR Weight],5)*$AG1360)+(INDEX(Model_Scenarios[GP Weight],5)*$AH1360)+(INDEX(Model_Scenarios[LTV Weight],5)*$AI1360))-(INDEX(Model_Scenarios[LTV Weight],5)*$AP1360)-(INDEX(Model_Scenarios[GP Weight],5)*($AS1360+$AV1360+$AY1360))</f>
        <v>-0.38362064351128722</v>
      </c>
    </row>
    <row r="1361" spans="1:56" x14ac:dyDescent="0.25">
      <c r="A1361">
        <v>1360</v>
      </c>
      <c r="B1361">
        <v>28</v>
      </c>
      <c r="C1361" s="3">
        <v>10</v>
      </c>
      <c r="D1361" s="4">
        <v>0.18</v>
      </c>
      <c r="E1361" t="str">
        <v>SKU-1034</v>
      </c>
      <c r="F1361" t="str">
        <v>Raise</v>
      </c>
      <c r="G1361" t="str">
        <v>Full</v>
      </c>
      <c r="H1361">
        <v>196.28</v>
      </c>
      <c r="I1361">
        <v>71.73</v>
      </c>
      <c r="J1361">
        <v>38</v>
      </c>
      <c r="K1361">
        <v>7458.64</v>
      </c>
      <c r="L1361">
        <v>4732.8999999999996</v>
      </c>
      <c r="M1361">
        <v>0.63455267984511909</v>
      </c>
      <c r="N1361">
        <v>228.89345445731379</v>
      </c>
      <c r="O1361">
        <v>552.63090600598207</v>
      </c>
      <c r="P1361">
        <v>767.82090600598258</v>
      </c>
      <c r="Q1361">
        <v>1597.9585464320285</v>
      </c>
      <c r="R1361">
        <v>1338.2902826368238</v>
      </c>
      <c r="S1361">
        <v>1</v>
      </c>
      <c r="T1361">
        <f t="shared" si="483"/>
        <v>202.15042180231649</v>
      </c>
      <c r="U1361">
        <f t="shared" si="484"/>
        <v>2.9908405351113131E-2</v>
      </c>
      <c r="V1361">
        <f>IF($F1361="Reduce", INDEX(Model_Assumptions[Values], 2), INDEX(Model_Assumptions[Values], 1))</f>
        <v>-0.4</v>
      </c>
      <c r="W1361">
        <f t="shared" si="485"/>
        <v>37.545392238663084</v>
      </c>
      <c r="X1361">
        <f t="shared" si="498"/>
        <v>7589.8168777791616</v>
      </c>
      <c r="Y1361">
        <f t="shared" si="486"/>
        <v>4896.6858924998578</v>
      </c>
      <c r="Z1361">
        <f t="shared" si="487"/>
        <v>131.17687777916126</v>
      </c>
      <c r="AA1361">
        <f t="shared" si="488"/>
        <v>163.78589249985816</v>
      </c>
      <c r="AB1361">
        <f t="shared" si="499"/>
        <v>0.64516522221187833</v>
      </c>
      <c r="AC1361">
        <f t="shared" si="489"/>
        <v>1.0612542366759237E-2</v>
      </c>
      <c r="AD1361">
        <f t="shared" si="490"/>
        <v>1.0612542366759237E-2</v>
      </c>
      <c r="AE1361">
        <f t="shared" si="491"/>
        <v>0.18000000000000008</v>
      </c>
      <c r="AF1361">
        <f t="shared" si="500"/>
        <v>1097.3980317621954</v>
      </c>
      <c r="AG1361">
        <f t="shared" si="492"/>
        <v>0.23736797264418885</v>
      </c>
      <c r="AH1361">
        <f t="shared" si="493"/>
        <v>0.21331262436162685</v>
      </c>
      <c r="AI1361">
        <f t="shared" si="501"/>
        <v>0.82</v>
      </c>
      <c r="AJ1361">
        <f>MAX(0, $R1361 - $AA1361) * INDEX(Model_Assumptions[Values], 7)</f>
        <v>2349.0087802739313</v>
      </c>
      <c r="AK1361">
        <f>MAX(0, INDEX(Model_Assumptions[Values], 4) - $AD1361)</f>
        <v>3.9387457633240766E-2</v>
      </c>
      <c r="AL1361">
        <f>MAX(0, INDEX(Model_Assumptions[Values], 5) - $AC1361)</f>
        <v>9.3874576332407637E-3</v>
      </c>
      <c r="AM1361">
        <f>INDEX(Model_Assumptions[Values], 6) * MAX(0, INDEX(Model_Assumptions[Values], 3) - $AB1361)^2</f>
        <v>0</v>
      </c>
      <c r="AN1361">
        <f t="shared" si="494"/>
        <v>1823.6035139208095</v>
      </c>
      <c r="AO1361" cm="1">
        <f t="array" ref="AO1361">IFERROR(STDEV(IF($E$2:$E$2201=$E1361, $AJ$2:$AJ$2201)), 0)</f>
        <v>492.30394512955741</v>
      </c>
      <c r="AP1361">
        <f t="shared" si="502"/>
        <v>1.0672375705111468</v>
      </c>
      <c r="AQ1361">
        <f t="shared" si="495"/>
        <v>2.3182227467709718E-2</v>
      </c>
      <c r="AR1361" cm="1">
        <f t="array" ref="AR1361">IFERROR(STDEV(IF($E$2:$E$2201=$E1361, $AK$2:$AK$2201)), 0)</f>
        <v>1.5157676933123677E-2</v>
      </c>
      <c r="AS1361">
        <f t="shared" si="503"/>
        <v>1.0691104076851103</v>
      </c>
      <c r="AT1361">
        <f t="shared" si="496"/>
        <v>3.621894468874834E-3</v>
      </c>
      <c r="AU1361" cm="1">
        <f t="array" ref="AU1361">IFERROR(STDEV(IF($E$2:$E$2201=$E1361, $AL$2:$AL$2201)), 0)</f>
        <v>6.0711258953941973E-3</v>
      </c>
      <c r="AV1361">
        <f t="shared" si="504"/>
        <v>0.94966951166997227</v>
      </c>
      <c r="AW1361">
        <f t="shared" si="497"/>
        <v>0</v>
      </c>
      <c r="AX1361" cm="1">
        <f t="array" ref="AX1361">IFERROR(STDEV(IF($E$2:$E$2201=$E1361, $AM$2:$AM$2201)), 0)</f>
        <v>0</v>
      </c>
      <c r="AY1361">
        <f t="shared" si="505"/>
        <v>0.94966951166997227</v>
      </c>
      <c r="AZ1361">
        <f>INDEX(Model_Assumptions[Values],9)*((INDEX(Model_Scenarios[GR Weight],1)*$AG1361)+(INDEX(Model_Scenarios[GP Weight],1)*$AH1361)+(INDEX(Model_Scenarios[LTV Weight],1)*$AI1361))-(INDEX(Model_Scenarios[LTV Weight],1)*$AP1361)-(INDEX(Model_Scenarios[GP Weight],1)*($AS1361+$AV1361+$AY1361))</f>
        <v>2.354705298991485</v>
      </c>
      <c r="BA1361">
        <f>INDEX(Model_Assumptions[Values],9)*((INDEX(Model_Scenarios[GR Weight],2)*$AG1361)+(INDEX(Model_Scenarios[GP Weight],2)*$AH1361)+(INDEX(Model_Scenarios[LTV Weight],2)*$AI1361))-(INDEX(Model_Scenarios[LTV Weight],2)*$AP1361)-(INDEX(Model_Scenarios[GP Weight],2)*($AS1361+$AV1361+$AY1361))</f>
        <v>1.7689442968075122</v>
      </c>
      <c r="BB1361">
        <f>INDEX(Model_Assumptions[Values],9)*((INDEX(Model_Scenarios[GR Weight],3)*$AG1361)+(INDEX(Model_Scenarios[GP Weight],3)*$AH1361)+(INDEX(Model_Scenarios[LTV Weight],3)*$AI1361))-(INDEX(Model_Scenarios[LTV Weight],3)*$AP1361)-(INDEX(Model_Scenarios[GP Weight],3)*($AS1361+$AV1361+$AY1361))</f>
        <v>0.84415472937485503</v>
      </c>
      <c r="BC1361">
        <f>INDEX(Model_Assumptions[Values],9)*((INDEX(Model_Scenarios[GR Weight],4)*$AG1361)+(INDEX(Model_Scenarios[GP Weight],4)*$AH1361)+(INDEX(Model_Scenarios[LTV Weight],4)*$AI1361))-(INDEX(Model_Scenarios[LTV Weight],4)*$AP1361)-(INDEX(Model_Scenarios[GP Weight],4)*($AS1361+$AV1361+$AY1361))</f>
        <v>0.65956247274806423</v>
      </c>
      <c r="BD1361">
        <f>INDEX(Model_Assumptions[Values],9)*((INDEX(Model_Scenarios[GR Weight],5)*$AG1361)+(INDEX(Model_Scenarios[GP Weight],5)*$AH1361)+(INDEX(Model_Scenarios[LTV Weight],5)*$AI1361))-(INDEX(Model_Scenarios[LTV Weight],5)*$AP1361)-(INDEX(Model_Scenarios[GP Weight],5)*($AS1361+$AV1361+$AY1361))</f>
        <v>-5.0478890052904068E-2</v>
      </c>
    </row>
    <row r="1362" spans="1:56" x14ac:dyDescent="0.25">
      <c r="A1362">
        <v>1361</v>
      </c>
      <c r="B1362">
        <v>28</v>
      </c>
      <c r="C1362" s="3">
        <v>11</v>
      </c>
      <c r="D1362" s="4">
        <v>0.2</v>
      </c>
      <c r="E1362" t="str">
        <v>SKU-1034</v>
      </c>
      <c r="F1362" t="str">
        <v>Raise</v>
      </c>
      <c r="G1362" t="str">
        <v>Full</v>
      </c>
      <c r="H1362">
        <v>196.28</v>
      </c>
      <c r="I1362">
        <v>71.73</v>
      </c>
      <c r="J1362">
        <v>38</v>
      </c>
      <c r="K1362">
        <v>7458.64</v>
      </c>
      <c r="L1362">
        <v>4732.8999999999996</v>
      </c>
      <c r="M1362">
        <v>0.63455267984511909</v>
      </c>
      <c r="N1362">
        <v>228.89345445731379</v>
      </c>
      <c r="O1362">
        <v>552.63090600598207</v>
      </c>
      <c r="P1362">
        <v>767.82090600598258</v>
      </c>
      <c r="Q1362">
        <v>1597.9585464320285</v>
      </c>
      <c r="R1362">
        <v>1338.2902826368238</v>
      </c>
      <c r="S1362">
        <v>1</v>
      </c>
      <c r="T1362">
        <f t="shared" si="483"/>
        <v>202.80269089146276</v>
      </c>
      <c r="U1362">
        <f t="shared" si="484"/>
        <v>3.3231561501236795E-2</v>
      </c>
      <c r="V1362">
        <f>IF($F1362="Reduce", INDEX(Model_Assumptions[Values], 2), INDEX(Model_Assumptions[Values], 1))</f>
        <v>-0.4</v>
      </c>
      <c r="W1362">
        <f t="shared" si="485"/>
        <v>37.494880265181202</v>
      </c>
      <c r="X1362">
        <f t="shared" si="498"/>
        <v>7604.0626124319506</v>
      </c>
      <c r="Y1362">
        <f t="shared" si="486"/>
        <v>4914.5548510105027</v>
      </c>
      <c r="Z1362">
        <f t="shared" si="487"/>
        <v>145.42261243195026</v>
      </c>
      <c r="AA1362">
        <f t="shared" si="488"/>
        <v>181.65485101050308</v>
      </c>
      <c r="AB1362">
        <f t="shared" si="499"/>
        <v>0.64630646819972948</v>
      </c>
      <c r="AC1362">
        <f t="shared" si="489"/>
        <v>1.1753788354610384E-2</v>
      </c>
      <c r="AD1362">
        <f t="shared" si="490"/>
        <v>1.1753788354610384E-2</v>
      </c>
      <c r="AE1362">
        <f t="shared" si="491"/>
        <v>0.2</v>
      </c>
      <c r="AF1362">
        <f t="shared" si="500"/>
        <v>1070.632226109459</v>
      </c>
      <c r="AG1362">
        <f t="shared" si="492"/>
        <v>0.26314600007256217</v>
      </c>
      <c r="AH1362">
        <f t="shared" si="493"/>
        <v>0.23658492441346432</v>
      </c>
      <c r="AI1362">
        <f t="shared" si="501"/>
        <v>0.79999999999999993</v>
      </c>
      <c r="AJ1362">
        <f>MAX(0, $R1362 - $AA1362) * INDEX(Model_Assumptions[Values], 7)</f>
        <v>2313.2708632526414</v>
      </c>
      <c r="AK1362">
        <f>MAX(0, INDEX(Model_Assumptions[Values], 4) - $AD1362)</f>
        <v>3.8246211645389619E-2</v>
      </c>
      <c r="AL1362">
        <f>MAX(0, INDEX(Model_Assumptions[Values], 5) - $AC1362)</f>
        <v>8.2462116453896166E-3</v>
      </c>
      <c r="AM1362">
        <f>INDEX(Model_Assumptions[Values], 6) * MAX(0, INDEX(Model_Assumptions[Values], 3) - $AB1362)^2</f>
        <v>0</v>
      </c>
      <c r="AN1362">
        <f t="shared" si="494"/>
        <v>1823.6035139208095</v>
      </c>
      <c r="AO1362" cm="1">
        <f t="array" ref="AO1362">IFERROR(STDEV(IF($E$2:$E$2201=$E1362, $AJ$2:$AJ$2201)), 0)</f>
        <v>492.30394512955741</v>
      </c>
      <c r="AP1362">
        <f t="shared" si="502"/>
        <v>0.99464437402176087</v>
      </c>
      <c r="AQ1362">
        <f t="shared" si="495"/>
        <v>2.3182227467709718E-2</v>
      </c>
      <c r="AR1362" cm="1">
        <f t="array" ref="AR1362">IFERROR(STDEV(IF($E$2:$E$2201=$E1362, $AK$2:$AK$2201)), 0)</f>
        <v>1.5157676933123677E-2</v>
      </c>
      <c r="AS1362">
        <f t="shared" si="503"/>
        <v>0.99381879189950062</v>
      </c>
      <c r="AT1362">
        <f t="shared" si="496"/>
        <v>3.621894468874834E-3</v>
      </c>
      <c r="AU1362" cm="1">
        <f t="array" ref="AU1362">IFERROR(STDEV(IF($E$2:$E$2201=$E1362, $AL$2:$AL$2201)), 0)</f>
        <v>6.0711258953941973E-3</v>
      </c>
      <c r="AV1362">
        <f t="shared" si="504"/>
        <v>0.76169021301682738</v>
      </c>
      <c r="AW1362">
        <f t="shared" si="497"/>
        <v>0</v>
      </c>
      <c r="AX1362" cm="1">
        <f t="array" ref="AX1362">IFERROR(STDEV(IF($E$2:$E$2201=$E1362, $AM$2:$AM$2201)), 0)</f>
        <v>0</v>
      </c>
      <c r="AY1362">
        <f t="shared" si="505"/>
        <v>0.76169021301682738</v>
      </c>
      <c r="AZ1362">
        <f>INDEX(Model_Assumptions[Values],9)*((INDEX(Model_Scenarios[GR Weight],1)*$AG1362)+(INDEX(Model_Scenarios[GP Weight],1)*$AH1362)+(INDEX(Model_Scenarios[LTV Weight],1)*$AI1362))-(INDEX(Model_Scenarios[LTV Weight],1)*$AP1362)-(INDEX(Model_Scenarios[GP Weight],1)*($AS1362+$AV1362+$AY1362))</f>
        <v>2.4024300412322894</v>
      </c>
      <c r="BA1362">
        <f>INDEX(Model_Assumptions[Values],9)*((INDEX(Model_Scenarios[GR Weight],2)*$AG1362)+(INDEX(Model_Scenarios[GP Weight],2)*$AH1362)+(INDEX(Model_Scenarios[LTV Weight],2)*$AI1362))-(INDEX(Model_Scenarios[LTV Weight],2)*$AP1362)-(INDEX(Model_Scenarios[GP Weight],2)*($AS1362+$AV1362+$AY1362))</f>
        <v>1.8839857377671101</v>
      </c>
      <c r="BB1362">
        <f>INDEX(Model_Assumptions[Values],9)*((INDEX(Model_Scenarios[GR Weight],3)*$AG1362)+(INDEX(Model_Scenarios[GP Weight],3)*$AH1362)+(INDEX(Model_Scenarios[LTV Weight],3)*$AI1362))-(INDEX(Model_Scenarios[LTV Weight],3)*$AP1362)-(INDEX(Model_Scenarios[GP Weight],3)*($AS1362+$AV1362+$AY1362))</f>
        <v>1.0640786419289565</v>
      </c>
      <c r="BC1362">
        <f>INDEX(Model_Assumptions[Values],9)*((INDEX(Model_Scenarios[GR Weight],4)*$AG1362)+(INDEX(Model_Scenarios[GP Weight],4)*$AH1362)+(INDEX(Model_Scenarios[LTV Weight],4)*$AI1362))-(INDEX(Model_Scenarios[LTV Weight],4)*$AP1362)-(INDEX(Model_Scenarios[GP Weight],4)*($AS1362+$AV1362+$AY1362))</f>
        <v>0.89511607936741322</v>
      </c>
      <c r="BD1362">
        <f>INDEX(Model_Assumptions[Values],9)*((INDEX(Model_Scenarios[GR Weight],5)*$AG1362)+(INDEX(Model_Scenarios[GP Weight],5)*$AH1362)+(INDEX(Model_Scenarios[LTV Weight],5)*$AI1362))-(INDEX(Model_Scenarios[LTV Weight],5)*$AP1362)-(INDEX(Model_Scenarios[GP Weight],5)*($AS1362+$AV1362+$AY1362))</f>
        <v>0.28063387884091329</v>
      </c>
    </row>
    <row r="1363" spans="1:56" x14ac:dyDescent="0.25">
      <c r="A1363">
        <v>1362</v>
      </c>
      <c r="B1363">
        <v>28</v>
      </c>
      <c r="C1363" s="3">
        <v>12</v>
      </c>
      <c r="D1363" s="4">
        <v>0.22</v>
      </c>
      <c r="E1363" t="str">
        <v>SKU-1034</v>
      </c>
      <c r="F1363" t="str">
        <v>Raise</v>
      </c>
      <c r="G1363" t="str">
        <v>Full</v>
      </c>
      <c r="H1363">
        <v>196.28</v>
      </c>
      <c r="I1363">
        <v>71.73</v>
      </c>
      <c r="J1363">
        <v>38</v>
      </c>
      <c r="K1363">
        <v>7458.64</v>
      </c>
      <c r="L1363">
        <v>4732.8999999999996</v>
      </c>
      <c r="M1363">
        <v>0.63455267984511909</v>
      </c>
      <c r="N1363">
        <v>228.89345445731379</v>
      </c>
      <c r="O1363">
        <v>552.63090600598207</v>
      </c>
      <c r="P1363">
        <v>767.82090600598258</v>
      </c>
      <c r="Q1363">
        <v>1597.9585464320285</v>
      </c>
      <c r="R1363">
        <v>1338.2902826368238</v>
      </c>
      <c r="S1363">
        <v>1</v>
      </c>
      <c r="T1363">
        <f t="shared" si="483"/>
        <v>203.45495998060903</v>
      </c>
      <c r="U1363">
        <f t="shared" si="484"/>
        <v>3.6554717651360459E-2</v>
      </c>
      <c r="V1363">
        <f>IF($F1363="Reduce", INDEX(Model_Assumptions[Values], 2), INDEX(Model_Assumptions[Values], 1))</f>
        <v>-0.4</v>
      </c>
      <c r="W1363">
        <f t="shared" si="485"/>
        <v>37.44436829169932</v>
      </c>
      <c r="X1363">
        <f t="shared" si="498"/>
        <v>7618.2424522868705</v>
      </c>
      <c r="Y1363">
        <f t="shared" si="486"/>
        <v>4932.3579147232776</v>
      </c>
      <c r="Z1363">
        <f t="shared" si="487"/>
        <v>159.60245228687018</v>
      </c>
      <c r="AA1363">
        <f t="shared" si="488"/>
        <v>199.45791472327801</v>
      </c>
      <c r="AB1363">
        <f t="shared" si="499"/>
        <v>0.64744039660258712</v>
      </c>
      <c r="AC1363">
        <f t="shared" si="489"/>
        <v>1.2887716757468026E-2</v>
      </c>
      <c r="AD1363">
        <f t="shared" si="490"/>
        <v>1.2887716757468026E-2</v>
      </c>
      <c r="AE1363">
        <f t="shared" si="491"/>
        <v>0.21999999999999992</v>
      </c>
      <c r="AF1363">
        <f t="shared" si="500"/>
        <v>1043.8664204567226</v>
      </c>
      <c r="AG1363">
        <f t="shared" si="492"/>
        <v>0.28880478915007068</v>
      </c>
      <c r="AH1363">
        <f t="shared" si="493"/>
        <v>0.25977140393429704</v>
      </c>
      <c r="AI1363">
        <f t="shared" si="501"/>
        <v>0.78</v>
      </c>
      <c r="AJ1363">
        <f>MAX(0, $R1363 - $AA1363) * INDEX(Model_Assumptions[Values], 7)</f>
        <v>2277.6647358270916</v>
      </c>
      <c r="AK1363">
        <f>MAX(0, INDEX(Model_Assumptions[Values], 4) - $AD1363)</f>
        <v>3.7112283242531977E-2</v>
      </c>
      <c r="AL1363">
        <f>MAX(0, INDEX(Model_Assumptions[Values], 5) - $AC1363)</f>
        <v>7.1122832425319742E-3</v>
      </c>
      <c r="AM1363">
        <f>INDEX(Model_Assumptions[Values], 6) * MAX(0, INDEX(Model_Assumptions[Values], 3) - $AB1363)^2</f>
        <v>0</v>
      </c>
      <c r="AN1363">
        <f t="shared" si="494"/>
        <v>1823.6035139208095</v>
      </c>
      <c r="AO1363" cm="1">
        <f t="array" ref="AO1363">IFERROR(STDEV(IF($E$2:$E$2201=$E1363, $AJ$2:$AJ$2201)), 0)</f>
        <v>492.30394512955741</v>
      </c>
      <c r="AP1363">
        <f t="shared" si="502"/>
        <v>0.92231887718630579</v>
      </c>
      <c r="AQ1363">
        <f t="shared" si="495"/>
        <v>2.3182227467709718E-2</v>
      </c>
      <c r="AR1363" cm="1">
        <f t="array" ref="AR1363">IFERROR(STDEV(IF($E$2:$E$2201=$E1363, $AK$2:$AK$2201)), 0)</f>
        <v>1.5157676933123677E-2</v>
      </c>
      <c r="AS1363">
        <f t="shared" si="503"/>
        <v>0.91900994039405004</v>
      </c>
      <c r="AT1363">
        <f t="shared" si="496"/>
        <v>3.621894468874834E-3</v>
      </c>
      <c r="AU1363" cm="1">
        <f t="array" ref="AU1363">IFERROR(STDEV(IF($E$2:$E$2201=$E1363, $AL$2:$AL$2201)), 0)</f>
        <v>6.0711258953941973E-3</v>
      </c>
      <c r="AV1363">
        <f t="shared" si="504"/>
        <v>0.57491622374444429</v>
      </c>
      <c r="AW1363">
        <f t="shared" si="497"/>
        <v>0</v>
      </c>
      <c r="AX1363" cm="1">
        <f t="array" ref="AX1363">IFERROR(STDEV(IF($E$2:$E$2201=$E1363, $AM$2:$AM$2201)), 0)</f>
        <v>0</v>
      </c>
      <c r="AY1363">
        <f t="shared" si="505"/>
        <v>0.57491622374444429</v>
      </c>
      <c r="AZ1363">
        <f>INDEX(Model_Assumptions[Values],9)*((INDEX(Model_Scenarios[GR Weight],1)*$AG1363)+(INDEX(Model_Scenarios[GP Weight],1)*$AH1363)+(INDEX(Model_Scenarios[LTV Weight],1)*$AI1363))-(INDEX(Model_Scenarios[LTV Weight],1)*$AP1363)-(INDEX(Model_Scenarios[GP Weight],1)*($AS1363+$AV1363+$AY1363))</f>
        <v>2.4495487560048463</v>
      </c>
      <c r="BA1363">
        <f>INDEX(Model_Assumptions[Values],9)*((INDEX(Model_Scenarios[GR Weight],2)*$AG1363)+(INDEX(Model_Scenarios[GP Weight],2)*$AH1363)+(INDEX(Model_Scenarios[LTV Weight],2)*$AI1363))-(INDEX(Model_Scenarios[LTV Weight],2)*$AP1363)-(INDEX(Model_Scenarios[GP Weight],2)*($AS1363+$AV1363+$AY1363))</f>
        <v>1.9980992480491633</v>
      </c>
      <c r="BB1363">
        <f>INDEX(Model_Assumptions[Values],9)*((INDEX(Model_Scenarios[GR Weight],3)*$AG1363)+(INDEX(Model_Scenarios[GP Weight],3)*$AH1363)+(INDEX(Model_Scenarios[LTV Weight],3)*$AI1363))-(INDEX(Model_Scenarios[LTV Weight],3)*$AP1363)-(INDEX(Model_Scenarios[GP Weight],3)*($AS1363+$AV1363+$AY1363))</f>
        <v>1.2825835566890578</v>
      </c>
      <c r="BC1363">
        <f>INDEX(Model_Assumptions[Values],9)*((INDEX(Model_Scenarios[GR Weight],4)*$AG1363)+(INDEX(Model_Scenarios[GP Weight],4)*$AH1363)+(INDEX(Model_Scenarios[LTV Weight],4)*$AI1363))-(INDEX(Model_Scenarios[LTV Weight],4)*$AP1363)-(INDEX(Model_Scenarios[GP Weight],4)*($AS1363+$AV1363+$AY1363))</f>
        <v>1.129217838982723</v>
      </c>
      <c r="BD1363">
        <f>INDEX(Model_Assumptions[Values],9)*((INDEX(Model_Scenarios[GR Weight],5)*$AG1363)+(INDEX(Model_Scenarios[GP Weight],5)*$AH1363)+(INDEX(Model_Scenarios[LTV Weight],5)*$AI1363))-(INDEX(Model_Scenarios[LTV Weight],5)*$AP1363)-(INDEX(Model_Scenarios[GP Weight],5)*($AS1363+$AV1363+$AY1363))</f>
        <v>0.60973311733719515</v>
      </c>
    </row>
    <row r="1364" spans="1:56" x14ac:dyDescent="0.25">
      <c r="A1364">
        <v>1363</v>
      </c>
      <c r="B1364">
        <v>28</v>
      </c>
      <c r="C1364" s="3">
        <v>13</v>
      </c>
      <c r="D1364" s="4">
        <v>0.24</v>
      </c>
      <c r="E1364" t="str">
        <v>SKU-1034</v>
      </c>
      <c r="F1364" t="str">
        <v>Raise</v>
      </c>
      <c r="G1364" t="str">
        <v>Full</v>
      </c>
      <c r="H1364">
        <v>196.28</v>
      </c>
      <c r="I1364">
        <v>71.73</v>
      </c>
      <c r="J1364">
        <v>38</v>
      </c>
      <c r="K1364">
        <v>7458.64</v>
      </c>
      <c r="L1364">
        <v>4732.8999999999996</v>
      </c>
      <c r="M1364">
        <v>0.63455267984511909</v>
      </c>
      <c r="N1364">
        <v>228.89345445731379</v>
      </c>
      <c r="O1364">
        <v>552.63090600598207</v>
      </c>
      <c r="P1364">
        <v>767.82090600598258</v>
      </c>
      <c r="Q1364">
        <v>1597.9585464320285</v>
      </c>
      <c r="R1364">
        <v>1338.2902826368238</v>
      </c>
      <c r="S1364">
        <v>1</v>
      </c>
      <c r="T1364">
        <f t="shared" si="483"/>
        <v>204.10722906975531</v>
      </c>
      <c r="U1364">
        <f t="shared" si="484"/>
        <v>3.987787380148413E-2</v>
      </c>
      <c r="V1364">
        <f>IF($F1364="Reduce", INDEX(Model_Assumptions[Values], 2), INDEX(Model_Assumptions[Values], 1))</f>
        <v>-0.4</v>
      </c>
      <c r="W1364">
        <f t="shared" si="485"/>
        <v>37.393856318217445</v>
      </c>
      <c r="X1364">
        <f t="shared" si="498"/>
        <v>7632.356397343925</v>
      </c>
      <c r="Y1364">
        <f t="shared" si="486"/>
        <v>4950.0950836381871</v>
      </c>
      <c r="Z1364">
        <f t="shared" si="487"/>
        <v>173.71639734392465</v>
      </c>
      <c r="AA1364">
        <f t="shared" si="488"/>
        <v>217.1950836381875</v>
      </c>
      <c r="AB1364">
        <f t="shared" si="499"/>
        <v>0.64856707757525967</v>
      </c>
      <c r="AC1364">
        <f t="shared" si="489"/>
        <v>1.4014397730140571E-2</v>
      </c>
      <c r="AD1364">
        <f t="shared" si="490"/>
        <v>1.4014397730140571E-2</v>
      </c>
      <c r="AE1364">
        <f t="shared" si="491"/>
        <v>0.23999999999999982</v>
      </c>
      <c r="AF1364">
        <f t="shared" si="500"/>
        <v>1017.1006148039864</v>
      </c>
      <c r="AG1364">
        <f t="shared" si="492"/>
        <v>0.31434433987672095</v>
      </c>
      <c r="AH1364">
        <f t="shared" si="493"/>
        <v>0.28287206292413092</v>
      </c>
      <c r="AI1364">
        <f t="shared" si="501"/>
        <v>0.76000000000000023</v>
      </c>
      <c r="AJ1364">
        <f>MAX(0, $R1364 - $AA1364) * INDEX(Model_Assumptions[Values], 7)</f>
        <v>2242.1903979972726</v>
      </c>
      <c r="AK1364">
        <f>MAX(0, INDEX(Model_Assumptions[Values], 4) - $AD1364)</f>
        <v>3.5985602269859432E-2</v>
      </c>
      <c r="AL1364">
        <f>MAX(0, INDEX(Model_Assumptions[Values], 5) - $AC1364)</f>
        <v>5.9856022698594295E-3</v>
      </c>
      <c r="AM1364">
        <f>INDEX(Model_Assumptions[Values], 6) * MAX(0, INDEX(Model_Assumptions[Values], 3) - $AB1364)^2</f>
        <v>0</v>
      </c>
      <c r="AN1364">
        <f t="shared" si="494"/>
        <v>1823.6035139208095</v>
      </c>
      <c r="AO1364" cm="1">
        <f t="array" ref="AO1364">IFERROR(STDEV(IF($E$2:$E$2201=$E1364, $AJ$2:$AJ$2201)), 0)</f>
        <v>492.30394512955741</v>
      </c>
      <c r="AP1364">
        <f t="shared" si="502"/>
        <v>0.85026108000476308</v>
      </c>
      <c r="AQ1364">
        <f t="shared" si="495"/>
        <v>2.3182227467709718E-2</v>
      </c>
      <c r="AR1364" cm="1">
        <f t="array" ref="AR1364">IFERROR(STDEV(IF($E$2:$E$2201=$E1364, $AK$2:$AK$2201)), 0)</f>
        <v>1.5157676933123677E-2</v>
      </c>
      <c r="AS1364">
        <f t="shared" si="503"/>
        <v>0.84467922483364399</v>
      </c>
      <c r="AT1364">
        <f t="shared" si="496"/>
        <v>3.621894468874834E-3</v>
      </c>
      <c r="AU1364" cm="1">
        <f t="array" ref="AU1364">IFERROR(STDEV(IF($E$2:$E$2201=$E1364, $AL$2:$AL$2201)), 0)</f>
        <v>6.0711258953941973E-3</v>
      </c>
      <c r="AV1364">
        <f t="shared" si="504"/>
        <v>0.38933598836713307</v>
      </c>
      <c r="AW1364">
        <f t="shared" si="497"/>
        <v>0</v>
      </c>
      <c r="AX1364" cm="1">
        <f t="array" ref="AX1364">IFERROR(STDEV(IF($E$2:$E$2201=$E1364, $AM$2:$AM$2201)), 0)</f>
        <v>0</v>
      </c>
      <c r="AY1364">
        <f t="shared" si="505"/>
        <v>0.38933598836713307</v>
      </c>
      <c r="AZ1364">
        <f>INDEX(Model_Assumptions[Values],9)*((INDEX(Model_Scenarios[GR Weight],1)*$AG1364)+(INDEX(Model_Scenarios[GP Weight],1)*$AH1364)+(INDEX(Model_Scenarios[LTV Weight],1)*$AI1364))-(INDEX(Model_Scenarios[LTV Weight],1)*$AP1364)-(INDEX(Model_Scenarios[GP Weight],1)*($AS1364+$AV1364+$AY1364))</f>
        <v>2.4960642172398253</v>
      </c>
      <c r="BA1364">
        <f>INDEX(Model_Assumptions[Values],9)*((INDEX(Model_Scenarios[GR Weight],2)*$AG1364)+(INDEX(Model_Scenarios[GP Weight],2)*$AH1364)+(INDEX(Model_Scenarios[LTV Weight],2)*$AI1364))-(INDEX(Model_Scenarios[LTV Weight],2)*$AP1364)-(INDEX(Model_Scenarios[GP Weight],2)*($AS1364+$AV1364+$AY1364))</f>
        <v>2.1112903755149945</v>
      </c>
      <c r="BB1364">
        <f>INDEX(Model_Assumptions[Values],9)*((INDEX(Model_Scenarios[GR Weight],3)*$AG1364)+(INDEX(Model_Scenarios[GP Weight],3)*$AH1364)+(INDEX(Model_Scenarios[LTV Weight],3)*$AI1364))-(INDEX(Model_Scenarios[LTV Weight],3)*$AP1364)-(INDEX(Model_Scenarios[GP Weight],3)*($AS1364+$AV1364+$AY1364))</f>
        <v>1.4996791824124571</v>
      </c>
      <c r="BC1364">
        <f>INDEX(Model_Assumptions[Values],9)*((INDEX(Model_Scenarios[GR Weight],4)*$AG1364)+(INDEX(Model_Scenarios[GP Weight],4)*$AH1364)+(INDEX(Model_Scenarios[LTV Weight],4)*$AI1364))-(INDEX(Model_Scenarios[LTV Weight],4)*$AP1364)-(INDEX(Model_Scenarios[GP Weight],4)*($AS1364+$AV1364+$AY1364))</f>
        <v>1.3618774603512938</v>
      </c>
      <c r="BD1364">
        <f>INDEX(Model_Assumptions[Values],9)*((INDEX(Model_Scenarios[GR Weight],5)*$AG1364)+(INDEX(Model_Scenarios[GP Weight],5)*$AH1364)+(INDEX(Model_Scenarios[LTV Weight],5)*$AI1364))-(INDEX(Model_Scenarios[LTV Weight],5)*$AP1364)-(INDEX(Model_Scenarios[GP Weight],5)*($AS1364+$AV1364+$AY1364))</f>
        <v>0.93683408205453977</v>
      </c>
    </row>
    <row r="1365" spans="1:56" x14ac:dyDescent="0.25">
      <c r="A1365">
        <v>1364</v>
      </c>
      <c r="B1365">
        <v>28</v>
      </c>
      <c r="C1365" s="3">
        <v>14</v>
      </c>
      <c r="D1365" s="4">
        <v>0.26</v>
      </c>
      <c r="E1365" t="str">
        <v>SKU-1034</v>
      </c>
      <c r="F1365" t="str">
        <v>Raise</v>
      </c>
      <c r="G1365" t="str">
        <v>Full</v>
      </c>
      <c r="H1365">
        <v>196.28</v>
      </c>
      <c r="I1365">
        <v>71.73</v>
      </c>
      <c r="J1365">
        <v>38</v>
      </c>
      <c r="K1365">
        <v>7458.64</v>
      </c>
      <c r="L1365">
        <v>4732.8999999999996</v>
      </c>
      <c r="M1365">
        <v>0.63455267984511909</v>
      </c>
      <c r="N1365">
        <v>228.89345445731379</v>
      </c>
      <c r="O1365">
        <v>552.63090600598207</v>
      </c>
      <c r="P1365">
        <v>767.82090600598258</v>
      </c>
      <c r="Q1365">
        <v>1597.9585464320285</v>
      </c>
      <c r="R1365">
        <v>1338.2902826368238</v>
      </c>
      <c r="S1365">
        <v>1</v>
      </c>
      <c r="T1365">
        <f t="shared" si="483"/>
        <v>204.75949815890158</v>
      </c>
      <c r="U1365">
        <f t="shared" si="484"/>
        <v>4.3201029951607794E-2</v>
      </c>
      <c r="V1365">
        <f>IF($F1365="Reduce", INDEX(Model_Assumptions[Values], 2), INDEX(Model_Assumptions[Values], 1))</f>
        <v>-0.4</v>
      </c>
      <c r="W1365">
        <f t="shared" si="485"/>
        <v>37.343344344735563</v>
      </c>
      <c r="X1365">
        <f t="shared" si="498"/>
        <v>7646.4044476031095</v>
      </c>
      <c r="Y1365">
        <f t="shared" si="486"/>
        <v>4967.7663577552275</v>
      </c>
      <c r="Z1365">
        <f t="shared" si="487"/>
        <v>187.76444760310915</v>
      </c>
      <c r="AA1365">
        <f t="shared" si="488"/>
        <v>234.86635775522791</v>
      </c>
      <c r="AB1365">
        <f t="shared" si="499"/>
        <v>0.64968658037863214</v>
      </c>
      <c r="AC1365">
        <f t="shared" si="489"/>
        <v>1.5133900533513045E-2</v>
      </c>
      <c r="AD1365">
        <f t="shared" si="490"/>
        <v>1.5133900533513045E-2</v>
      </c>
      <c r="AE1365">
        <f t="shared" si="491"/>
        <v>0.25999999999999973</v>
      </c>
      <c r="AF1365">
        <f t="shared" si="500"/>
        <v>990.33480915124994</v>
      </c>
      <c r="AG1365">
        <f t="shared" si="492"/>
        <v>0.3397646522525048</v>
      </c>
      <c r="AH1365">
        <f t="shared" si="493"/>
        <v>0.30588690138296121</v>
      </c>
      <c r="AI1365">
        <f t="shared" si="501"/>
        <v>0.74000000000000021</v>
      </c>
      <c r="AJ1365">
        <f>MAX(0, $R1365 - $AA1365) * INDEX(Model_Assumptions[Values], 7)</f>
        <v>2206.8478497631918</v>
      </c>
      <c r="AK1365">
        <f>MAX(0, INDEX(Model_Assumptions[Values], 4) - $AD1365)</f>
        <v>3.4866099466486958E-2</v>
      </c>
      <c r="AL1365">
        <f>MAX(0, INDEX(Model_Assumptions[Values], 5) - $AC1365)</f>
        <v>4.8660994664869554E-3</v>
      </c>
      <c r="AM1365">
        <f>INDEX(Model_Assumptions[Values], 6) * MAX(0, INDEX(Model_Assumptions[Values], 3) - $AB1365)^2</f>
        <v>0</v>
      </c>
      <c r="AN1365">
        <f t="shared" si="494"/>
        <v>1823.6035139208095</v>
      </c>
      <c r="AO1365" cm="1">
        <f t="array" ref="AO1365">IFERROR(STDEV(IF($E$2:$E$2201=$E1365, $AJ$2:$AJ$2201)), 0)</f>
        <v>492.30394512955741</v>
      </c>
      <c r="AP1365">
        <f t="shared" si="502"/>
        <v>0.77847098247714752</v>
      </c>
      <c r="AQ1365">
        <f t="shared" si="495"/>
        <v>2.3182227467709718E-2</v>
      </c>
      <c r="AR1365" cm="1">
        <f t="array" ref="AR1365">IFERROR(STDEV(IF($E$2:$E$2201=$E1365, $AK$2:$AK$2201)), 0)</f>
        <v>1.5157676933123677E-2</v>
      </c>
      <c r="AS1365">
        <f t="shared" si="503"/>
        <v>0.7708220758581269</v>
      </c>
      <c r="AT1365">
        <f t="shared" si="496"/>
        <v>3.621894468874834E-3</v>
      </c>
      <c r="AU1365" cm="1">
        <f t="array" ref="AU1365">IFERROR(STDEV(IF($E$2:$E$2201=$E1365, $AL$2:$AL$2201)), 0)</f>
        <v>6.0711258953941973E-3</v>
      </c>
      <c r="AV1365">
        <f t="shared" si="504"/>
        <v>0.20493809864098286</v>
      </c>
      <c r="AW1365">
        <f t="shared" si="497"/>
        <v>0</v>
      </c>
      <c r="AX1365" cm="1">
        <f t="array" ref="AX1365">IFERROR(STDEV(IF($E$2:$E$2201=$E1365, $AM$2:$AM$2201)), 0)</f>
        <v>0</v>
      </c>
      <c r="AY1365">
        <f t="shared" si="505"/>
        <v>0.20493809864098286</v>
      </c>
      <c r="AZ1365">
        <f>INDEX(Model_Assumptions[Values],9)*((INDEX(Model_Scenarios[GR Weight],1)*$AG1365)+(INDEX(Model_Scenarios[GP Weight],1)*$AH1365)+(INDEX(Model_Scenarios[LTV Weight],1)*$AI1365))-(INDEX(Model_Scenarios[LTV Weight],1)*$AP1365)-(INDEX(Model_Scenarios[GP Weight],1)*($AS1365+$AV1365+$AY1365))</f>
        <v>2.5419791635220066</v>
      </c>
      <c r="BA1365">
        <f>INDEX(Model_Assumptions[Values],9)*((INDEX(Model_Scenarios[GR Weight],2)*$AG1365)+(INDEX(Model_Scenarios[GP Weight],2)*$AH1365)+(INDEX(Model_Scenarios[LTV Weight],2)*$AI1365))-(INDEX(Model_Scenarios[LTV Weight],2)*$AP1365)-(INDEX(Model_Scenarios[GP Weight],2)*($AS1365+$AV1365+$AY1365))</f>
        <v>2.223564597334176</v>
      </c>
      <c r="BB1365">
        <f>INDEX(Model_Assumptions[Values],9)*((INDEX(Model_Scenarios[GR Weight],3)*$AG1365)+(INDEX(Model_Scenarios[GP Weight],3)*$AH1365)+(INDEX(Model_Scenarios[LTV Weight],3)*$AI1365))-(INDEX(Model_Scenarios[LTV Weight],3)*$AP1365)-(INDEX(Model_Scenarios[GP Weight],3)*($AS1365+$AV1365+$AY1365))</f>
        <v>1.715375104145922</v>
      </c>
      <c r="BC1365">
        <f>INDEX(Model_Assumptions[Values],9)*((INDEX(Model_Scenarios[GR Weight],4)*$AG1365)+(INDEX(Model_Scenarios[GP Weight],4)*$AH1365)+(INDEX(Model_Scenarios[LTV Weight],4)*$AI1365))-(INDEX(Model_Scenarios[LTV Weight],4)*$AP1365)-(INDEX(Model_Scenarios[GP Weight],4)*($AS1365+$AV1365+$AY1365))</f>
        <v>1.593104528519889</v>
      </c>
      <c r="BD1365">
        <f>INDEX(Model_Assumptions[Values],9)*((INDEX(Model_Scenarios[GR Weight],5)*$AG1365)+(INDEX(Model_Scenarios[GP Weight],5)*$AH1365)+(INDEX(Model_Scenarios[LTV Weight],5)*$AI1365))-(INDEX(Model_Scenarios[LTV Weight],5)*$AP1365)-(INDEX(Model_Scenarios[GP Weight],5)*($AS1365+$AV1365+$AY1365))</f>
        <v>1.2619518352093109</v>
      </c>
    </row>
    <row r="1366" spans="1:56" x14ac:dyDescent="0.25">
      <c r="A1366">
        <v>1365</v>
      </c>
      <c r="B1366">
        <v>28</v>
      </c>
      <c r="C1366" s="3">
        <v>15</v>
      </c>
      <c r="D1366" s="4">
        <v>0.28000000000000003</v>
      </c>
      <c r="E1366" t="str">
        <v>SKU-1034</v>
      </c>
      <c r="F1366" t="str">
        <v>Raise</v>
      </c>
      <c r="G1366" t="str">
        <v>Full</v>
      </c>
      <c r="H1366">
        <v>196.28</v>
      </c>
      <c r="I1366">
        <v>71.73</v>
      </c>
      <c r="J1366">
        <v>38</v>
      </c>
      <c r="K1366">
        <v>7458.64</v>
      </c>
      <c r="L1366">
        <v>4732.8999999999996</v>
      </c>
      <c r="M1366">
        <v>0.63455267984511909</v>
      </c>
      <c r="N1366">
        <v>228.89345445731379</v>
      </c>
      <c r="O1366">
        <v>552.63090600598207</v>
      </c>
      <c r="P1366">
        <v>767.82090600598258</v>
      </c>
      <c r="Q1366">
        <v>1597.9585464320285</v>
      </c>
      <c r="R1366">
        <v>1338.2902826368238</v>
      </c>
      <c r="S1366">
        <v>1</v>
      </c>
      <c r="T1366">
        <f t="shared" si="483"/>
        <v>205.41176724804785</v>
      </c>
      <c r="U1366">
        <f t="shared" si="484"/>
        <v>4.6524186101731459E-2</v>
      </c>
      <c r="V1366">
        <f>IF($F1366="Reduce", INDEX(Model_Assumptions[Values], 2), INDEX(Model_Assumptions[Values], 1))</f>
        <v>-0.4</v>
      </c>
      <c r="W1366">
        <f t="shared" si="485"/>
        <v>37.292832371253681</v>
      </c>
      <c r="X1366">
        <f t="shared" si="498"/>
        <v>7660.3866030644258</v>
      </c>
      <c r="Y1366">
        <f t="shared" si="486"/>
        <v>4985.3717370743998</v>
      </c>
      <c r="Z1366">
        <f t="shared" si="487"/>
        <v>201.74660306442547</v>
      </c>
      <c r="AA1366">
        <f t="shared" si="488"/>
        <v>252.47173707440015</v>
      </c>
      <c r="AB1366">
        <f t="shared" si="499"/>
        <v>0.65079897339385906</v>
      </c>
      <c r="AC1366">
        <f t="shared" si="489"/>
        <v>1.6246293548739965E-2</v>
      </c>
      <c r="AD1366">
        <f t="shared" si="490"/>
        <v>1.6246293548739965E-2</v>
      </c>
      <c r="AE1366">
        <f t="shared" si="491"/>
        <v>0.27999999999999964</v>
      </c>
      <c r="AF1366">
        <f t="shared" si="500"/>
        <v>963.56900349851367</v>
      </c>
      <c r="AG1366">
        <f t="shared" si="492"/>
        <v>0.36506572627742545</v>
      </c>
      <c r="AH1366">
        <f t="shared" si="493"/>
        <v>0.32881591931078913</v>
      </c>
      <c r="AI1366">
        <f t="shared" si="501"/>
        <v>0.72000000000000042</v>
      </c>
      <c r="AJ1366">
        <f>MAX(0, $R1366 - $AA1366) * INDEX(Model_Assumptions[Values], 7)</f>
        <v>2171.6370911248473</v>
      </c>
      <c r="AK1366">
        <f>MAX(0, INDEX(Model_Assumptions[Values], 4) - $AD1366)</f>
        <v>3.3753706451260038E-2</v>
      </c>
      <c r="AL1366">
        <f>MAX(0, INDEX(Model_Assumptions[Values], 5) - $AC1366)</f>
        <v>3.7537064512600353E-3</v>
      </c>
      <c r="AM1366">
        <f>INDEX(Model_Assumptions[Values], 6) * MAX(0, INDEX(Model_Assumptions[Values], 3) - $AB1366)^2</f>
        <v>0</v>
      </c>
      <c r="AN1366">
        <f t="shared" si="494"/>
        <v>1823.6035139208095</v>
      </c>
      <c r="AO1366" cm="1">
        <f t="array" ref="AO1366">IFERROR(STDEV(IF($E$2:$E$2201=$E1366, $AJ$2:$AJ$2201)), 0)</f>
        <v>492.30394512955741</v>
      </c>
      <c r="AP1366">
        <f t="shared" si="502"/>
        <v>0.70694858460345544</v>
      </c>
      <c r="AQ1366">
        <f t="shared" si="495"/>
        <v>2.3182227467709718E-2</v>
      </c>
      <c r="AR1366" cm="1">
        <f t="array" ref="AR1366">IFERROR(STDEV(IF($E$2:$E$2201=$E1366, $AK$2:$AK$2201)), 0)</f>
        <v>1.5157676933123677E-2</v>
      </c>
      <c r="AS1366">
        <f t="shared" si="503"/>
        <v>0.69743398214595409</v>
      </c>
      <c r="AT1366">
        <f t="shared" si="496"/>
        <v>3.621894468874834E-3</v>
      </c>
      <c r="AU1366" cm="1">
        <f t="array" ref="AU1366">IFERROR(STDEV(IF($E$2:$E$2201=$E1366, $AL$2:$AL$2201)), 0)</f>
        <v>6.0711258953941973E-3</v>
      </c>
      <c r="AV1366">
        <f t="shared" si="504"/>
        <v>2.1711291226096833E-2</v>
      </c>
      <c r="AW1366">
        <f t="shared" si="497"/>
        <v>0</v>
      </c>
      <c r="AX1366" cm="1">
        <f t="array" ref="AX1366">IFERROR(STDEV(IF($E$2:$E$2201=$E1366, $AM$2:$AM$2201)), 0)</f>
        <v>0</v>
      </c>
      <c r="AY1366">
        <f t="shared" si="505"/>
        <v>2.1711291226096833E-2</v>
      </c>
      <c r="AZ1366">
        <f>INDEX(Model_Assumptions[Values],9)*((INDEX(Model_Scenarios[GR Weight],1)*$AG1366)+(INDEX(Model_Scenarios[GP Weight],1)*$AH1366)+(INDEX(Model_Scenarios[LTV Weight],1)*$AI1366))-(INDEX(Model_Scenarios[LTV Weight],1)*$AP1366)-(INDEX(Model_Scenarios[GP Weight],1)*($AS1366+$AV1366+$AY1366))</f>
        <v>2.58729629865153</v>
      </c>
      <c r="BA1366">
        <f>INDEX(Model_Assumptions[Values],9)*((INDEX(Model_Scenarios[GR Weight],2)*$AG1366)+(INDEX(Model_Scenarios[GP Weight],2)*$AH1366)+(INDEX(Model_Scenarios[LTV Weight],2)*$AI1366))-(INDEX(Model_Scenarios[LTV Weight],2)*$AP1366)-(INDEX(Model_Scenarios[GP Weight],2)*($AS1366+$AV1366+$AY1366))</f>
        <v>2.3349273211069845</v>
      </c>
      <c r="BB1366">
        <f>INDEX(Model_Assumptions[Values],9)*((INDEX(Model_Scenarios[GR Weight],3)*$AG1366)+(INDEX(Model_Scenarios[GP Weight],3)*$AH1366)+(INDEX(Model_Scenarios[LTV Weight],3)*$AI1366))-(INDEX(Model_Scenarios[LTV Weight],3)*$AP1366)-(INDEX(Model_Scenarios[GP Weight],3)*($AS1366+$AV1366+$AY1366))</f>
        <v>1.92968078518993</v>
      </c>
      <c r="BC1366">
        <f>INDEX(Model_Assumptions[Values],9)*((INDEX(Model_Scenarios[GR Weight],4)*$AG1366)+(INDEX(Model_Scenarios[GP Weight],4)*$AH1366)+(INDEX(Model_Scenarios[LTV Weight],4)*$AI1366))-(INDEX(Model_Scenarios[LTV Weight],4)*$AP1366)-(INDEX(Model_Scenarios[GP Weight],4)*($AS1366+$AV1366+$AY1366))</f>
        <v>1.8229085067889879</v>
      </c>
      <c r="BD1366">
        <f>INDEX(Model_Assumptions[Values],9)*((INDEX(Model_Scenarios[GR Weight],5)*$AG1366)+(INDEX(Model_Scenarios[GP Weight],5)*$AH1366)+(INDEX(Model_Scenarios[LTV Weight],5)*$AI1366))-(INDEX(Model_Scenarios[LTV Weight],5)*$AP1366)-(INDEX(Model_Scenarios[GP Weight],5)*($AS1366+$AV1366+$AY1366))</f>
        <v>1.5851012477022512</v>
      </c>
    </row>
    <row r="1367" spans="1:56" x14ac:dyDescent="0.25">
      <c r="A1367">
        <v>1366</v>
      </c>
      <c r="B1367">
        <v>28</v>
      </c>
      <c r="C1367" s="3">
        <v>16</v>
      </c>
      <c r="D1367" s="4">
        <v>0.3</v>
      </c>
      <c r="E1367" t="str">
        <v>SKU-1034</v>
      </c>
      <c r="F1367" t="str">
        <v>Raise</v>
      </c>
      <c r="G1367" t="str">
        <v>Full</v>
      </c>
      <c r="H1367">
        <v>196.28</v>
      </c>
      <c r="I1367">
        <v>71.73</v>
      </c>
      <c r="J1367">
        <v>38</v>
      </c>
      <c r="K1367">
        <v>7458.64</v>
      </c>
      <c r="L1367">
        <v>4732.8999999999996</v>
      </c>
      <c r="M1367">
        <v>0.63455267984511909</v>
      </c>
      <c r="N1367">
        <v>228.89345445731379</v>
      </c>
      <c r="O1367">
        <v>552.63090600598207</v>
      </c>
      <c r="P1367">
        <v>767.82090600598258</v>
      </c>
      <c r="Q1367">
        <v>1597.9585464320285</v>
      </c>
      <c r="R1367">
        <v>1338.2902826368238</v>
      </c>
      <c r="S1367">
        <v>1</v>
      </c>
      <c r="T1367">
        <f t="shared" si="483"/>
        <v>206.06403633719412</v>
      </c>
      <c r="U1367">
        <f t="shared" si="484"/>
        <v>4.9847342251855123E-2</v>
      </c>
      <c r="V1367">
        <f>IF($F1367="Reduce", INDEX(Model_Assumptions[Values], 2), INDEX(Model_Assumptions[Values], 1))</f>
        <v>-0.4</v>
      </c>
      <c r="W1367">
        <f t="shared" si="485"/>
        <v>37.242320397771806</v>
      </c>
      <c r="X1367">
        <f t="shared" si="498"/>
        <v>7674.3028637278758</v>
      </c>
      <c r="Y1367">
        <f t="shared" si="486"/>
        <v>5002.9112215957039</v>
      </c>
      <c r="Z1367">
        <f t="shared" si="487"/>
        <v>215.66286372787545</v>
      </c>
      <c r="AA1367">
        <f t="shared" si="488"/>
        <v>270.01122159570423</v>
      </c>
      <c r="AB1367">
        <f t="shared" si="499"/>
        <v>0.6519043241362884</v>
      </c>
      <c r="AC1367">
        <f t="shared" si="489"/>
        <v>1.735164429116931E-2</v>
      </c>
      <c r="AD1367">
        <f t="shared" si="490"/>
        <v>1.735164429116931E-2</v>
      </c>
      <c r="AE1367">
        <f t="shared" si="491"/>
        <v>0.29999999999999954</v>
      </c>
      <c r="AF1367">
        <f t="shared" si="500"/>
        <v>936.80319784577716</v>
      </c>
      <c r="AG1367">
        <f t="shared" si="492"/>
        <v>0.39024756195148624</v>
      </c>
      <c r="AH1367">
        <f t="shared" si="493"/>
        <v>0.35165911670761463</v>
      </c>
      <c r="AI1367">
        <f t="shared" si="501"/>
        <v>0.7000000000000004</v>
      </c>
      <c r="AJ1367">
        <f>MAX(0, $R1367 - $AA1367) * INDEX(Model_Assumptions[Values], 7)</f>
        <v>2136.5581220822392</v>
      </c>
      <c r="AK1367">
        <f>MAX(0, INDEX(Model_Assumptions[Values], 4) - $AD1367)</f>
        <v>3.2648355708830692E-2</v>
      </c>
      <c r="AL1367">
        <f>MAX(0, INDEX(Model_Assumptions[Values], 5) - $AC1367)</f>
        <v>2.6483557088306901E-3</v>
      </c>
      <c r="AM1367">
        <f>INDEX(Model_Assumptions[Values], 6) * MAX(0, INDEX(Model_Assumptions[Values], 3) - $AB1367)^2</f>
        <v>0</v>
      </c>
      <c r="AN1367">
        <f t="shared" si="494"/>
        <v>1823.6035139208095</v>
      </c>
      <c r="AO1367" cm="1">
        <f t="array" ref="AO1367">IFERROR(STDEV(IF($E$2:$E$2201=$E1367, $AJ$2:$AJ$2201)), 0)</f>
        <v>492.30394512955741</v>
      </c>
      <c r="AP1367">
        <f t="shared" si="502"/>
        <v>0.63569388638368673</v>
      </c>
      <c r="AQ1367">
        <f t="shared" si="495"/>
        <v>2.3182227467709718E-2</v>
      </c>
      <c r="AR1367" cm="1">
        <f t="array" ref="AR1367">IFERROR(STDEV(IF($E$2:$E$2201=$E1367, $AK$2:$AK$2201)), 0)</f>
        <v>1.5157676933123677E-2</v>
      </c>
      <c r="AS1367">
        <f t="shared" si="503"/>
        <v>0.62451048949558297</v>
      </c>
      <c r="AT1367">
        <f t="shared" si="496"/>
        <v>3.621894468874834E-3</v>
      </c>
      <c r="AU1367" cm="1">
        <f t="array" ref="AU1367">IFERROR(STDEV(IF($E$2:$E$2201=$E1367, $AL$2:$AL$2201)), 0)</f>
        <v>6.0711258953941973E-3</v>
      </c>
      <c r="AV1367">
        <f t="shared" si="504"/>
        <v>-0.16035555460688269</v>
      </c>
      <c r="AW1367">
        <f t="shared" si="497"/>
        <v>0</v>
      </c>
      <c r="AX1367" cm="1">
        <f t="array" ref="AX1367">IFERROR(STDEV(IF($E$2:$E$2201=$E1367, $AM$2:$AM$2201)), 0)</f>
        <v>0</v>
      </c>
      <c r="AY1367">
        <f t="shared" si="505"/>
        <v>-0.16035555460688269</v>
      </c>
      <c r="AZ1367">
        <f>INDEX(Model_Assumptions[Values],9)*((INDEX(Model_Scenarios[GR Weight],1)*$AG1367)+(INDEX(Model_Scenarios[GP Weight],1)*$AH1367)+(INDEX(Model_Scenarios[LTV Weight],1)*$AI1367))-(INDEX(Model_Scenarios[LTV Weight],1)*$AP1367)-(INDEX(Model_Scenarios[GP Weight],1)*($AS1367+$AV1367+$AY1367))</f>
        <v>2.6320182921944211</v>
      </c>
      <c r="BA1367">
        <f>INDEX(Model_Assumptions[Values],9)*((INDEX(Model_Scenarios[GR Weight],2)*$AG1367)+(INDEX(Model_Scenarios[GP Weight],2)*$AH1367)+(INDEX(Model_Scenarios[LTV Weight],2)*$AI1367))-(INDEX(Model_Scenarios[LTV Weight],2)*$AP1367)-(INDEX(Model_Scenarios[GP Weight],2)*($AS1367+$AV1367+$AY1367))</f>
        <v>2.4453838859654713</v>
      </c>
      <c r="BB1367">
        <f>INDEX(Model_Assumptions[Values],9)*((INDEX(Model_Scenarios[GR Weight],3)*$AG1367)+(INDEX(Model_Scenarios[GP Weight],3)*$AH1367)+(INDEX(Model_Scenarios[LTV Weight],3)*$AI1367))-(INDEX(Model_Scenarios[LTV Weight],3)*$AP1367)-(INDEX(Model_Scenarios[GP Weight],3)*($AS1367+$AV1367+$AY1367))</f>
        <v>2.1426055690255734</v>
      </c>
      <c r="BC1367">
        <f>INDEX(Model_Assumptions[Values],9)*((INDEX(Model_Scenarios[GR Weight],4)*$AG1367)+(INDEX(Model_Scenarios[GP Weight],4)*$AH1367)+(INDEX(Model_Scenarios[LTV Weight],4)*$AI1367))-(INDEX(Model_Scenarios[LTV Weight],4)*$AP1367)-(INDEX(Model_Scenarios[GP Weight],4)*($AS1367+$AV1367+$AY1367))</f>
        <v>2.0512987386396846</v>
      </c>
      <c r="BD1367">
        <f>INDEX(Model_Assumptions[Values],9)*((INDEX(Model_Scenarios[GR Weight],5)*$AG1367)+(INDEX(Model_Scenarios[GP Weight],5)*$AH1367)+(INDEX(Model_Scenarios[LTV Weight],5)*$AI1367))-(INDEX(Model_Scenarios[LTV Weight],5)*$AP1367)-(INDEX(Model_Scenarios[GP Weight],5)*($AS1367+$AV1367+$AY1367))</f>
        <v>1.906297002146506</v>
      </c>
    </row>
    <row r="1368" spans="1:56" x14ac:dyDescent="0.25">
      <c r="A1368">
        <v>1367</v>
      </c>
      <c r="B1368">
        <v>28</v>
      </c>
      <c r="C1368" s="3">
        <v>17</v>
      </c>
      <c r="D1368" s="4">
        <v>0.32</v>
      </c>
      <c r="E1368" t="str">
        <v>SKU-1034</v>
      </c>
      <c r="F1368" t="str">
        <v>Raise</v>
      </c>
      <c r="G1368" t="str">
        <v>Full</v>
      </c>
      <c r="H1368">
        <v>196.28</v>
      </c>
      <c r="I1368">
        <v>71.73</v>
      </c>
      <c r="J1368">
        <v>38</v>
      </c>
      <c r="K1368">
        <v>7458.64</v>
      </c>
      <c r="L1368">
        <v>4732.8999999999996</v>
      </c>
      <c r="M1368">
        <v>0.63455267984511909</v>
      </c>
      <c r="N1368">
        <v>228.89345445731379</v>
      </c>
      <c r="O1368">
        <v>552.63090600598207</v>
      </c>
      <c r="P1368">
        <v>767.82090600598258</v>
      </c>
      <c r="Q1368">
        <v>1597.9585464320285</v>
      </c>
      <c r="R1368">
        <v>1338.2902826368238</v>
      </c>
      <c r="S1368">
        <v>1</v>
      </c>
      <c r="T1368">
        <f t="shared" si="483"/>
        <v>206.71630542634043</v>
      </c>
      <c r="U1368">
        <f t="shared" si="484"/>
        <v>5.3170498401978933E-2</v>
      </c>
      <c r="V1368">
        <f>IF($F1368="Reduce", INDEX(Model_Assumptions[Values], 2), INDEX(Model_Assumptions[Values], 1))</f>
        <v>-0.4</v>
      </c>
      <c r="W1368">
        <f t="shared" si="485"/>
        <v>37.191808424289917</v>
      </c>
      <c r="X1368">
        <f t="shared" si="498"/>
        <v>7688.1532295934558</v>
      </c>
      <c r="Y1368">
        <f t="shared" si="486"/>
        <v>5020.3848113191398</v>
      </c>
      <c r="Z1368">
        <f t="shared" si="487"/>
        <v>229.51322959345543</v>
      </c>
      <c r="AA1368">
        <f t="shared" si="488"/>
        <v>287.48481131914014</v>
      </c>
      <c r="AB1368">
        <f t="shared" si="499"/>
        <v>0.65300269926912136</v>
      </c>
      <c r="AC1368">
        <f t="shared" si="489"/>
        <v>1.8450019424002262E-2</v>
      </c>
      <c r="AD1368">
        <f t="shared" si="490"/>
        <v>1.8450019424002262E-2</v>
      </c>
      <c r="AE1368">
        <f t="shared" si="491"/>
        <v>0.32000000000000034</v>
      </c>
      <c r="AF1368">
        <f t="shared" si="500"/>
        <v>910.03739219303975</v>
      </c>
      <c r="AG1368">
        <f t="shared" si="492"/>
        <v>0.41531015927468057</v>
      </c>
      <c r="AH1368">
        <f t="shared" si="493"/>
        <v>0.37441649357343776</v>
      </c>
      <c r="AI1368">
        <f t="shared" si="501"/>
        <v>0.67999999999999972</v>
      </c>
      <c r="AJ1368">
        <f>MAX(0, $R1368 - $AA1368) * INDEX(Model_Assumptions[Values], 7)</f>
        <v>2101.6109426353673</v>
      </c>
      <c r="AK1368">
        <f>MAX(0, INDEX(Model_Assumptions[Values], 4) - $AD1368)</f>
        <v>3.1549980575997741E-2</v>
      </c>
      <c r="AL1368">
        <f>MAX(0, INDEX(Model_Assumptions[Values], 5) - $AC1368)</f>
        <v>1.5499805759977385E-3</v>
      </c>
      <c r="AM1368">
        <f>INDEX(Model_Assumptions[Values], 6) * MAX(0, INDEX(Model_Assumptions[Values], 3) - $AB1368)^2</f>
        <v>0</v>
      </c>
      <c r="AN1368">
        <f t="shared" si="494"/>
        <v>1823.6035139208095</v>
      </c>
      <c r="AO1368" cm="1">
        <f t="array" ref="AO1368">IFERROR(STDEV(IF($E$2:$E$2201=$E1368, $AJ$2:$AJ$2201)), 0)</f>
        <v>492.30394512955741</v>
      </c>
      <c r="AP1368">
        <f t="shared" si="502"/>
        <v>0.56470688781784162</v>
      </c>
      <c r="AQ1368">
        <f t="shared" si="495"/>
        <v>2.3182227467709718E-2</v>
      </c>
      <c r="AR1368" cm="1">
        <f t="array" ref="AR1368">IFERROR(STDEV(IF($E$2:$E$2201=$E1368, $AK$2:$AK$2201)), 0)</f>
        <v>1.5157676933123677E-2</v>
      </c>
      <c r="AS1368">
        <f t="shared" si="503"/>
        <v>0.55204719992429641</v>
      </c>
      <c r="AT1368">
        <f t="shared" si="496"/>
        <v>3.621894468874834E-3</v>
      </c>
      <c r="AU1368" cm="1">
        <f t="array" ref="AU1368">IFERROR(STDEV(IF($E$2:$E$2201=$E1368, $AL$2:$AL$2201)), 0)</f>
        <v>6.0711258953941973E-3</v>
      </c>
      <c r="AV1368">
        <f t="shared" si="504"/>
        <v>-0.34127341922672588</v>
      </c>
      <c r="AW1368">
        <f t="shared" si="497"/>
        <v>0</v>
      </c>
      <c r="AX1368" cm="1">
        <f t="array" ref="AX1368">IFERROR(STDEV(IF($E$2:$E$2201=$E1368, $AM$2:$AM$2201)), 0)</f>
        <v>0</v>
      </c>
      <c r="AY1368">
        <f t="shared" si="505"/>
        <v>-0.34127341922672588</v>
      </c>
      <c r="AZ1368">
        <f>INDEX(Model_Assumptions[Values],9)*((INDEX(Model_Scenarios[GR Weight],1)*$AG1368)+(INDEX(Model_Scenarios[GP Weight],1)*$AH1368)+(INDEX(Model_Scenarios[LTV Weight],1)*$AI1368))-(INDEX(Model_Scenarios[LTV Weight],1)*$AP1368)-(INDEX(Model_Scenarios[GP Weight],1)*($AS1368+$AV1368+$AY1368))</f>
        <v>2.6761477800227</v>
      </c>
      <c r="BA1368">
        <f>INDEX(Model_Assumptions[Values],9)*((INDEX(Model_Scenarios[GR Weight],2)*$AG1368)+(INDEX(Model_Scenarios[GP Weight],2)*$AH1368)+(INDEX(Model_Scenarios[LTV Weight],2)*$AI1368))-(INDEX(Model_Scenarios[LTV Weight],2)*$AP1368)-(INDEX(Model_Scenarios[GP Weight],2)*($AS1368+$AV1368+$AY1368))</f>
        <v>2.5549395636536816</v>
      </c>
      <c r="BB1368">
        <f>INDEX(Model_Assumptions[Values],9)*((INDEX(Model_Scenarios[GR Weight],3)*$AG1368)+(INDEX(Model_Scenarios[GP Weight],3)*$AH1368)+(INDEX(Model_Scenarios[LTV Weight],3)*$AI1368))-(INDEX(Model_Scenarios[LTV Weight],3)*$AP1368)-(INDEX(Model_Scenarios[GP Weight],3)*($AS1368+$AV1368+$AY1368))</f>
        <v>2.3541586812049333</v>
      </c>
      <c r="BC1368">
        <f>INDEX(Model_Assumptions[Values],9)*((INDEX(Model_Scenarios[GR Weight],4)*$AG1368)+(INDEX(Model_Scenarios[GP Weight],4)*$AH1368)+(INDEX(Model_Scenarios[LTV Weight],4)*$AI1368))-(INDEX(Model_Scenarios[LTV Weight],4)*$AP1368)-(INDEX(Model_Scenarios[GP Weight],4)*($AS1368+$AV1368+$AY1368))</f>
        <v>2.2782844496240577</v>
      </c>
      <c r="BD1368">
        <f>INDEX(Model_Assumptions[Values],9)*((INDEX(Model_Scenarios[GR Weight],5)*$AG1368)+(INDEX(Model_Scenarios[GP Weight],5)*$AH1368)+(INDEX(Model_Scenarios[LTV Weight],5)*$AI1368))-(INDEX(Model_Scenarios[LTV Weight],5)*$AP1368)-(INDEX(Model_Scenarios[GP Weight],5)*($AS1368+$AV1368+$AY1368))</f>
        <v>2.2255535958382091</v>
      </c>
    </row>
    <row r="1369" spans="1:56" x14ac:dyDescent="0.25">
      <c r="A1369">
        <v>1368</v>
      </c>
      <c r="B1369">
        <v>28</v>
      </c>
      <c r="C1369" s="3">
        <v>18</v>
      </c>
      <c r="D1369" s="4">
        <v>0.34</v>
      </c>
      <c r="E1369" t="str">
        <v>SKU-1034</v>
      </c>
      <c r="F1369" t="str">
        <v>Raise</v>
      </c>
      <c r="G1369" t="str">
        <v>Full</v>
      </c>
      <c r="H1369">
        <v>196.28</v>
      </c>
      <c r="I1369">
        <v>71.73</v>
      </c>
      <c r="J1369">
        <v>38</v>
      </c>
      <c r="K1369">
        <v>7458.64</v>
      </c>
      <c r="L1369">
        <v>4732.8999999999996</v>
      </c>
      <c r="M1369">
        <v>0.63455267984511909</v>
      </c>
      <c r="N1369">
        <v>228.89345445731379</v>
      </c>
      <c r="O1369">
        <v>552.63090600598207</v>
      </c>
      <c r="P1369">
        <v>767.82090600598258</v>
      </c>
      <c r="Q1369">
        <v>1597.9585464320285</v>
      </c>
      <c r="R1369">
        <v>1338.2902826368238</v>
      </c>
      <c r="S1369">
        <v>1</v>
      </c>
      <c r="T1369">
        <f t="shared" si="483"/>
        <v>207.3685745154867</v>
      </c>
      <c r="U1369">
        <f t="shared" si="484"/>
        <v>5.6493654552102597E-2</v>
      </c>
      <c r="V1369">
        <f>IF($F1369="Reduce", INDEX(Model_Assumptions[Values], 2), INDEX(Model_Assumptions[Values], 1))</f>
        <v>-0.4</v>
      </c>
      <c r="W1369">
        <f t="shared" si="485"/>
        <v>37.141296450808042</v>
      </c>
      <c r="X1369">
        <f t="shared" si="498"/>
        <v>7701.9377006611694</v>
      </c>
      <c r="Y1369">
        <f t="shared" si="486"/>
        <v>5037.7925062447084</v>
      </c>
      <c r="Z1369">
        <f t="shared" si="487"/>
        <v>243.29770066116907</v>
      </c>
      <c r="AA1369">
        <f t="shared" si="488"/>
        <v>304.89250624470878</v>
      </c>
      <c r="AB1369">
        <f t="shared" si="499"/>
        <v>0.65409416461681347</v>
      </c>
      <c r="AC1369">
        <f t="shared" si="489"/>
        <v>1.9541484771694373E-2</v>
      </c>
      <c r="AD1369">
        <f t="shared" si="490"/>
        <v>1.9541484771694373E-2</v>
      </c>
      <c r="AE1369">
        <f t="shared" si="491"/>
        <v>0.34000000000000025</v>
      </c>
      <c r="AF1369">
        <f t="shared" si="500"/>
        <v>883.27158654030336</v>
      </c>
      <c r="AG1369">
        <f t="shared" si="492"/>
        <v>0.44025351824701503</v>
      </c>
      <c r="AH1369">
        <f t="shared" si="493"/>
        <v>0.39708804990825969</v>
      </c>
      <c r="AI1369">
        <f t="shared" si="501"/>
        <v>0.6599999999999997</v>
      </c>
      <c r="AJ1369">
        <f>MAX(0, $R1369 - $AA1369) * INDEX(Model_Assumptions[Values], 7)</f>
        <v>2066.79555278423</v>
      </c>
      <c r="AK1369">
        <f>MAX(0, INDEX(Model_Assumptions[Values], 4) - $AD1369)</f>
        <v>3.045851522830563E-2</v>
      </c>
      <c r="AL1369">
        <f>MAX(0, INDEX(Model_Assumptions[Values], 5) - $AC1369)</f>
        <v>4.5851522830562749E-4</v>
      </c>
      <c r="AM1369">
        <f>INDEX(Model_Assumptions[Values], 6) * MAX(0, INDEX(Model_Assumptions[Values], 3) - $AB1369)^2</f>
        <v>0</v>
      </c>
      <c r="AN1369">
        <f t="shared" si="494"/>
        <v>1823.6035139208095</v>
      </c>
      <c r="AO1369" cm="1">
        <f t="array" ref="AO1369">IFERROR(STDEV(IF($E$2:$E$2201=$E1369, $AJ$2:$AJ$2201)), 0)</f>
        <v>492.30394512955741</v>
      </c>
      <c r="AP1369">
        <f t="shared" si="502"/>
        <v>0.49398758890591621</v>
      </c>
      <c r="AQ1369">
        <f t="shared" si="495"/>
        <v>2.3182227467709718E-2</v>
      </c>
      <c r="AR1369" cm="1">
        <f t="array" ref="AR1369">IFERROR(STDEV(IF($E$2:$E$2201=$E1369, $AK$2:$AK$2201)), 0)</f>
        <v>1.5157676933123677E-2</v>
      </c>
      <c r="AS1369">
        <f t="shared" si="503"/>
        <v>0.48003977078408561</v>
      </c>
      <c r="AT1369">
        <f t="shared" si="496"/>
        <v>3.621894468874834E-3</v>
      </c>
      <c r="AU1369" cm="1">
        <f t="array" ref="AU1369">IFERROR(STDEV(IF($E$2:$E$2201=$E1369, $AL$2:$AL$2201)), 0)</f>
        <v>6.0711258953941973E-3</v>
      </c>
      <c r="AV1369">
        <f t="shared" si="504"/>
        <v>-0.5210531448489768</v>
      </c>
      <c r="AW1369">
        <f t="shared" si="497"/>
        <v>0</v>
      </c>
      <c r="AX1369" cm="1">
        <f t="array" ref="AX1369">IFERROR(STDEV(IF($E$2:$E$2201=$E1369, $AM$2:$AM$2201)), 0)</f>
        <v>0</v>
      </c>
      <c r="AY1369">
        <f t="shared" si="505"/>
        <v>-0.5210531448489768</v>
      </c>
      <c r="AZ1369">
        <f>INDEX(Model_Assumptions[Values],9)*((INDEX(Model_Scenarios[GR Weight],1)*$AG1369)+(INDEX(Model_Scenarios[GP Weight],1)*$AH1369)+(INDEX(Model_Scenarios[LTV Weight],1)*$AI1369))-(INDEX(Model_Scenarios[LTV Weight],1)*$AP1369)-(INDEX(Model_Scenarios[GP Weight],1)*($AS1369+$AV1369+$AY1369))</f>
        <v>2.7196873648442894</v>
      </c>
      <c r="BA1369">
        <f>INDEX(Model_Assumptions[Values],9)*((INDEX(Model_Scenarios[GR Weight],2)*$AG1369)+(INDEX(Model_Scenarios[GP Weight],2)*$AH1369)+(INDEX(Model_Scenarios[LTV Weight],2)*$AI1369))-(INDEX(Model_Scenarios[LTV Weight],2)*$AP1369)-(INDEX(Model_Scenarios[GP Weight],2)*($AS1369+$AV1369+$AY1369))</f>
        <v>2.663599559587448</v>
      </c>
      <c r="BB1369">
        <f>INDEX(Model_Assumptions[Values],9)*((INDEX(Model_Scenarios[GR Weight],3)*$AG1369)+(INDEX(Model_Scenarios[GP Weight],3)*$AH1369)+(INDEX(Model_Scenarios[LTV Weight],3)*$AI1369))-(INDEX(Model_Scenarios[LTV Weight],3)*$AP1369)-(INDEX(Model_Scenarios[GP Weight],3)*($AS1369+$AV1369+$AY1369))</f>
        <v>2.5643492312057097</v>
      </c>
      <c r="BC1369">
        <f>INDEX(Model_Assumptions[Values],9)*((INDEX(Model_Scenarios[GR Weight],4)*$AG1369)+(INDEX(Model_Scenarios[GP Weight],4)*$AH1369)+(INDEX(Model_Scenarios[LTV Weight],4)*$AI1369))-(INDEX(Model_Scenarios[LTV Weight],4)*$AP1369)-(INDEX(Model_Scenarios[GP Weight],4)*($AS1369+$AV1369+$AY1369))</f>
        <v>2.503874749219809</v>
      </c>
      <c r="BD1369">
        <f>INDEX(Model_Assumptions[Values],9)*((INDEX(Model_Scenarios[GR Weight],5)*$AG1369)+(INDEX(Model_Scenarios[GP Weight],5)*$AH1369)+(INDEX(Model_Scenarios[LTV Weight],5)*$AI1369))-(INDEX(Model_Scenarios[LTV Weight],5)*$AP1369)-(INDEX(Model_Scenarios[GP Weight],5)*($AS1369+$AV1369+$AY1369))</f>
        <v>2.5428853436708772</v>
      </c>
    </row>
    <row r="1370" spans="1:56" x14ac:dyDescent="0.25">
      <c r="A1370">
        <v>1369</v>
      </c>
      <c r="B1370">
        <v>28</v>
      </c>
      <c r="C1370" s="3">
        <v>19</v>
      </c>
      <c r="D1370" s="4">
        <v>0.36</v>
      </c>
      <c r="E1370" t="str">
        <v>SKU-1034</v>
      </c>
      <c r="F1370" t="str">
        <v>Raise</v>
      </c>
      <c r="G1370" t="str">
        <v>Full</v>
      </c>
      <c r="H1370">
        <v>196.28</v>
      </c>
      <c r="I1370">
        <v>71.73</v>
      </c>
      <c r="J1370">
        <v>38</v>
      </c>
      <c r="K1370">
        <v>7458.64</v>
      </c>
      <c r="L1370">
        <v>4732.8999999999996</v>
      </c>
      <c r="M1370">
        <v>0.63455267984511909</v>
      </c>
      <c r="N1370">
        <v>228.89345445731379</v>
      </c>
      <c r="O1370">
        <v>552.63090600598207</v>
      </c>
      <c r="P1370">
        <v>767.82090600598258</v>
      </c>
      <c r="Q1370">
        <v>1597.9585464320285</v>
      </c>
      <c r="R1370">
        <v>1338.2902826368238</v>
      </c>
      <c r="S1370">
        <v>1</v>
      </c>
      <c r="T1370">
        <f t="shared" si="483"/>
        <v>208.02084360463297</v>
      </c>
      <c r="U1370">
        <f t="shared" si="484"/>
        <v>5.9816810702226261E-2</v>
      </c>
      <c r="V1370">
        <f>IF($F1370="Reduce", INDEX(Model_Assumptions[Values], 2), INDEX(Model_Assumptions[Values], 1))</f>
        <v>-0.4</v>
      </c>
      <c r="W1370">
        <f t="shared" si="485"/>
        <v>37.09078447732616</v>
      </c>
      <c r="X1370">
        <f t="shared" si="498"/>
        <v>7715.6562769310131</v>
      </c>
      <c r="Y1370">
        <f t="shared" si="486"/>
        <v>5055.1343063724071</v>
      </c>
      <c r="Z1370">
        <f t="shared" si="487"/>
        <v>257.01627693101273</v>
      </c>
      <c r="AA1370">
        <f t="shared" si="488"/>
        <v>322.23430637240745</v>
      </c>
      <c r="AB1370">
        <f t="shared" si="499"/>
        <v>0.65517878517822492</v>
      </c>
      <c r="AC1370">
        <f t="shared" si="489"/>
        <v>2.0626105333105826E-2</v>
      </c>
      <c r="AD1370">
        <f t="shared" si="490"/>
        <v>2.0626105333105826E-2</v>
      </c>
      <c r="AE1370">
        <f t="shared" si="491"/>
        <v>0.36000000000000015</v>
      </c>
      <c r="AF1370">
        <f t="shared" si="500"/>
        <v>856.50578088756708</v>
      </c>
      <c r="AG1370">
        <f t="shared" si="492"/>
        <v>0.46507763886848302</v>
      </c>
      <c r="AH1370">
        <f t="shared" si="493"/>
        <v>0.41967378571207686</v>
      </c>
      <c r="AI1370">
        <f t="shared" si="501"/>
        <v>0.6399999999999999</v>
      </c>
      <c r="AJ1370">
        <f>MAX(0, $R1370 - $AA1370) * INDEX(Model_Assumptions[Values], 7)</f>
        <v>2032.1119525288327</v>
      </c>
      <c r="AK1370">
        <f>MAX(0, INDEX(Model_Assumptions[Values], 4) - $AD1370)</f>
        <v>2.9373894666894176E-2</v>
      </c>
      <c r="AL1370">
        <f>MAX(0, INDEX(Model_Assumptions[Values], 5) - $AC1370)</f>
        <v>0</v>
      </c>
      <c r="AM1370">
        <f>INDEX(Model_Assumptions[Values], 6) * MAX(0, INDEX(Model_Assumptions[Values], 3) - $AB1370)^2</f>
        <v>0</v>
      </c>
      <c r="AN1370">
        <f t="shared" si="494"/>
        <v>1823.6035139208095</v>
      </c>
      <c r="AO1370" cm="1">
        <f t="array" ref="AO1370">IFERROR(STDEV(IF($E$2:$E$2201=$E1370, $AJ$2:$AJ$2201)), 0)</f>
        <v>492.30394512955741</v>
      </c>
      <c r="AP1370">
        <f t="shared" si="502"/>
        <v>0.42353598964792161</v>
      </c>
      <c r="AQ1370">
        <f t="shared" si="495"/>
        <v>2.3182227467709718E-2</v>
      </c>
      <c r="AR1370" cm="1">
        <f t="array" ref="AR1370">IFERROR(STDEV(IF($E$2:$E$2201=$E1370, $AK$2:$AK$2201)), 0)</f>
        <v>1.5157676933123677E-2</v>
      </c>
      <c r="AS1370">
        <f t="shared" si="503"/>
        <v>0.4084839138940855</v>
      </c>
      <c r="AT1370">
        <f t="shared" si="496"/>
        <v>3.621894468874834E-3</v>
      </c>
      <c r="AU1370" cm="1">
        <f t="array" ref="AU1370">IFERROR(STDEV(IF($E$2:$E$2201=$E1370, $AL$2:$AL$2201)), 0)</f>
        <v>6.0711258953941973E-3</v>
      </c>
      <c r="AV1370">
        <f t="shared" si="504"/>
        <v>-0.5965770651573129</v>
      </c>
      <c r="AW1370">
        <f t="shared" si="497"/>
        <v>0</v>
      </c>
      <c r="AX1370" cm="1">
        <f t="array" ref="AX1370">IFERROR(STDEV(IF($E$2:$E$2201=$E1370, $AM$2:$AM$2201)), 0)</f>
        <v>0</v>
      </c>
      <c r="AY1370">
        <f t="shared" si="505"/>
        <v>-0.5965770651573129</v>
      </c>
      <c r="AZ1370">
        <f>INDEX(Model_Assumptions[Values],9)*((INDEX(Model_Scenarios[GR Weight],1)*$AG1370)+(INDEX(Model_Scenarios[GP Weight],1)*$AH1370)+(INDEX(Model_Scenarios[LTV Weight],1)*$AI1370))-(INDEX(Model_Scenarios[LTV Weight],1)*$AP1370)-(INDEX(Model_Scenarios[GP Weight],1)*($AS1370+$AV1370+$AY1370))</f>
        <v>2.7420139422139962</v>
      </c>
      <c r="BA1370">
        <f>INDEX(Model_Assumptions[Values],9)*((INDEX(Model_Scenarios[GR Weight],2)*$AG1370)+(INDEX(Model_Scenarios[GP Weight],2)*$AH1370)+(INDEX(Model_Scenarios[LTV Weight],2)*$AI1370))-(INDEX(Model_Scenarios[LTV Weight],2)*$AP1370)-(INDEX(Model_Scenarios[GP Weight],2)*($AS1370+$AV1370+$AY1370))</f>
        <v>2.7301176648763974</v>
      </c>
      <c r="BB1370">
        <f>INDEX(Model_Assumptions[Values],9)*((INDEX(Model_Scenarios[GR Weight],3)*$AG1370)+(INDEX(Model_Scenarios[GP Weight],3)*$AH1370)+(INDEX(Model_Scenarios[LTV Weight],3)*$AI1370))-(INDEX(Model_Scenarios[LTV Weight],3)*$AP1370)-(INDEX(Model_Scenarios[GP Weight],3)*($AS1370+$AV1370+$AY1370))</f>
        <v>2.7009963534697583</v>
      </c>
      <c r="BC1370">
        <f>INDEX(Model_Assumptions[Values],9)*((INDEX(Model_Scenarios[GR Weight],4)*$AG1370)+(INDEX(Model_Scenarios[GP Weight],4)*$AH1370)+(INDEX(Model_Scenarios[LTV Weight],4)*$AI1370))-(INDEX(Model_Scenarios[LTV Weight],4)*$AP1370)-(INDEX(Model_Scenarios[GP Weight],4)*($AS1370+$AV1370+$AY1370))</f>
        <v>2.655888771868792</v>
      </c>
      <c r="BD1370">
        <f>INDEX(Model_Assumptions[Values],9)*((INDEX(Model_Scenarios[GR Weight],5)*$AG1370)+(INDEX(Model_Scenarios[GP Weight],5)*$AH1370)+(INDEX(Model_Scenarios[LTV Weight],5)*$AI1370))-(INDEX(Model_Scenarios[LTV Weight],5)*$AP1370)-(INDEX(Model_Scenarios[GP Weight],5)*($AS1370+$AV1370+$AY1370))</f>
        <v>2.744865171196011</v>
      </c>
    </row>
    <row r="1371" spans="1:56" x14ac:dyDescent="0.25">
      <c r="A1371">
        <v>1370</v>
      </c>
      <c r="B1371">
        <v>28</v>
      </c>
      <c r="C1371" s="3">
        <v>20</v>
      </c>
      <c r="D1371" s="4">
        <v>0.38</v>
      </c>
      <c r="E1371" t="str">
        <v>SKU-1034</v>
      </c>
      <c r="F1371" t="str">
        <v>Raise</v>
      </c>
      <c r="G1371" t="str">
        <v>Full</v>
      </c>
      <c r="H1371">
        <v>196.28</v>
      </c>
      <c r="I1371">
        <v>71.73</v>
      </c>
      <c r="J1371">
        <v>38</v>
      </c>
      <c r="K1371">
        <v>7458.64</v>
      </c>
      <c r="L1371">
        <v>4732.8999999999996</v>
      </c>
      <c r="M1371">
        <v>0.63455267984511909</v>
      </c>
      <c r="N1371">
        <v>228.89345445731379</v>
      </c>
      <c r="O1371">
        <v>552.63090600598207</v>
      </c>
      <c r="P1371">
        <v>767.82090600598258</v>
      </c>
      <c r="Q1371">
        <v>1597.9585464320285</v>
      </c>
      <c r="R1371">
        <v>1338.2902826368238</v>
      </c>
      <c r="S1371">
        <v>1</v>
      </c>
      <c r="T1371">
        <f t="shared" si="483"/>
        <v>208.67311269377925</v>
      </c>
      <c r="U1371">
        <f t="shared" si="484"/>
        <v>6.3139966852349932E-2</v>
      </c>
      <c r="V1371">
        <f>IF($F1371="Reduce", INDEX(Model_Assumptions[Values], 2), INDEX(Model_Assumptions[Values], 1))</f>
        <v>-0.4</v>
      </c>
      <c r="W1371">
        <f t="shared" si="485"/>
        <v>37.040272503844278</v>
      </c>
      <c r="X1371">
        <f t="shared" si="498"/>
        <v>7729.3089584029894</v>
      </c>
      <c r="Y1371">
        <f t="shared" si="486"/>
        <v>5072.4102117022394</v>
      </c>
      <c r="Z1371">
        <f t="shared" si="487"/>
        <v>270.66895840298912</v>
      </c>
      <c r="AA1371">
        <f t="shared" si="488"/>
        <v>339.51021170223976</v>
      </c>
      <c r="AB1371">
        <f t="shared" si="499"/>
        <v>0.65625662513952454</v>
      </c>
      <c r="AC1371">
        <f t="shared" si="489"/>
        <v>2.1703945294405447E-2</v>
      </c>
      <c r="AD1371">
        <f t="shared" si="490"/>
        <v>2.1703945294405447E-2</v>
      </c>
      <c r="AE1371">
        <f t="shared" si="491"/>
        <v>0.38000000000000006</v>
      </c>
      <c r="AF1371">
        <f t="shared" si="500"/>
        <v>829.73997523483058</v>
      </c>
      <c r="AG1371">
        <f t="shared" si="492"/>
        <v>0.48978252113908954</v>
      </c>
      <c r="AH1371">
        <f t="shared" si="493"/>
        <v>0.442173700984894</v>
      </c>
      <c r="AI1371">
        <f t="shared" si="501"/>
        <v>0.61999999999999988</v>
      </c>
      <c r="AJ1371">
        <f>MAX(0, $R1371 - $AA1371) * INDEX(Model_Assumptions[Values], 7)</f>
        <v>1997.5601418691681</v>
      </c>
      <c r="AK1371">
        <f>MAX(0, INDEX(Model_Assumptions[Values], 4) - $AD1371)</f>
        <v>2.8296054705594556E-2</v>
      </c>
      <c r="AL1371">
        <f>MAX(0, INDEX(Model_Assumptions[Values], 5) - $AC1371)</f>
        <v>0</v>
      </c>
      <c r="AM1371">
        <f>INDEX(Model_Assumptions[Values], 6) * MAX(0, INDEX(Model_Assumptions[Values], 3) - $AB1371)^2</f>
        <v>0</v>
      </c>
      <c r="AN1371">
        <f t="shared" si="494"/>
        <v>1823.6035139208095</v>
      </c>
      <c r="AO1371" cm="1">
        <f t="array" ref="AO1371">IFERROR(STDEV(IF($E$2:$E$2201=$E1371, $AJ$2:$AJ$2201)), 0)</f>
        <v>492.30394512955741</v>
      </c>
      <c r="AP1371">
        <f t="shared" si="502"/>
        <v>0.3533520900438431</v>
      </c>
      <c r="AQ1371">
        <f t="shared" si="495"/>
        <v>2.3182227467709718E-2</v>
      </c>
      <c r="AR1371" cm="1">
        <f t="array" ref="AR1371">IFERROR(STDEV(IF($E$2:$E$2201=$E1371, $AK$2:$AK$2201)), 0)</f>
        <v>1.5157676933123677E-2</v>
      </c>
      <c r="AS1371">
        <f t="shared" si="503"/>
        <v>0.33737539468925642</v>
      </c>
      <c r="AT1371">
        <f t="shared" si="496"/>
        <v>3.621894468874834E-3</v>
      </c>
      <c r="AU1371" cm="1">
        <f t="array" ref="AU1371">IFERROR(STDEV(IF($E$2:$E$2201=$E1371, $AL$2:$AL$2201)), 0)</f>
        <v>6.0711258953941973E-3</v>
      </c>
      <c r="AV1371">
        <f t="shared" si="504"/>
        <v>-0.5965770651573129</v>
      </c>
      <c r="AW1371">
        <f t="shared" si="497"/>
        <v>0</v>
      </c>
      <c r="AX1371" cm="1">
        <f t="array" ref="AX1371">IFERROR(STDEV(IF($E$2:$E$2201=$E1371, $AM$2:$AM$2201)), 0)</f>
        <v>0</v>
      </c>
      <c r="AY1371">
        <f t="shared" si="505"/>
        <v>-0.5965770651573129</v>
      </c>
      <c r="AZ1371">
        <f>INDEX(Model_Assumptions[Values],9)*((INDEX(Model_Scenarios[GR Weight],1)*$AG1371)+(INDEX(Model_Scenarios[GP Weight],1)*$AH1371)+(INDEX(Model_Scenarios[LTV Weight],1)*$AI1371))-(INDEX(Model_Scenarios[LTV Weight],1)*$AP1371)-(INDEX(Model_Scenarios[GP Weight],1)*($AS1371+$AV1371+$AY1371))</f>
        <v>2.7488743125894537</v>
      </c>
      <c r="BA1371">
        <f>INDEX(Model_Assumptions[Values],9)*((INDEX(Model_Scenarios[GR Weight],2)*$AG1371)+(INDEX(Model_Scenarios[GP Weight],2)*$AH1371)+(INDEX(Model_Scenarios[LTV Weight],2)*$AI1371))-(INDEX(Model_Scenarios[LTV Weight],2)*$AP1371)-(INDEX(Model_Scenarios[GP Weight],2)*($AS1371+$AV1371+$AY1371))</f>
        <v>2.7659874804357871</v>
      </c>
      <c r="BB1371">
        <f>INDEX(Model_Assumptions[Values],9)*((INDEX(Model_Scenarios[GR Weight],3)*$AG1371)+(INDEX(Model_Scenarios[GP Weight],3)*$AH1371)+(INDEX(Model_Scenarios[LTV Weight],3)*$AI1371))-(INDEX(Model_Scenarios[LTV Weight],3)*$AP1371)-(INDEX(Model_Scenarios[GP Weight],3)*($AS1371+$AV1371+$AY1371))</f>
        <v>2.7842138495987681</v>
      </c>
      <c r="BC1371">
        <f>INDEX(Model_Assumptions[Values],9)*((INDEX(Model_Scenarios[GR Weight],4)*$AG1371)+(INDEX(Model_Scenarios[GP Weight],4)*$AH1371)+(INDEX(Model_Scenarios[LTV Weight],4)*$AI1371))-(INDEX(Model_Scenarios[LTV Weight],4)*$AP1371)-(INDEX(Model_Scenarios[GP Weight],4)*($AS1371+$AV1371+$AY1371))</f>
        <v>2.7544403191726969</v>
      </c>
      <c r="BD1371">
        <f>INDEX(Model_Assumptions[Values],9)*((INDEX(Model_Scenarios[GR Weight],5)*$AG1371)+(INDEX(Model_Scenarios[GP Weight],5)*$AH1371)+(INDEX(Model_Scenarios[LTV Weight],5)*$AI1371))-(INDEX(Model_Scenarios[LTV Weight],5)*$AP1371)-(INDEX(Model_Scenarios[GP Weight],5)*($AS1371+$AV1371+$AY1371))</f>
        <v>2.8631004809305405</v>
      </c>
    </row>
    <row r="1372" spans="1:56" x14ac:dyDescent="0.25">
      <c r="A1372">
        <v>1371</v>
      </c>
      <c r="B1372">
        <v>28</v>
      </c>
      <c r="C1372" s="3">
        <v>21</v>
      </c>
      <c r="D1372" s="4">
        <v>0.4</v>
      </c>
      <c r="E1372" t="str">
        <v>SKU-1034</v>
      </c>
      <c r="F1372" t="str">
        <v>Raise</v>
      </c>
      <c r="G1372" t="str">
        <v>Full</v>
      </c>
      <c r="H1372">
        <v>196.28</v>
      </c>
      <c r="I1372">
        <v>71.73</v>
      </c>
      <c r="J1372">
        <v>38</v>
      </c>
      <c r="K1372">
        <v>7458.64</v>
      </c>
      <c r="L1372">
        <v>4732.8999999999996</v>
      </c>
      <c r="M1372">
        <v>0.63455267984511909</v>
      </c>
      <c r="N1372">
        <v>228.89345445731379</v>
      </c>
      <c r="O1372">
        <v>552.63090600598207</v>
      </c>
      <c r="P1372">
        <v>767.82090600598258</v>
      </c>
      <c r="Q1372">
        <v>1597.9585464320285</v>
      </c>
      <c r="R1372">
        <v>1338.2902826368238</v>
      </c>
      <c r="S1372">
        <v>1</v>
      </c>
      <c r="T1372">
        <f t="shared" si="483"/>
        <v>209.32538178292552</v>
      </c>
      <c r="U1372">
        <f t="shared" si="484"/>
        <v>6.646312300247359E-2</v>
      </c>
      <c r="V1372">
        <f>IF($F1372="Reduce", INDEX(Model_Assumptions[Values], 2), INDEX(Model_Assumptions[Values], 1))</f>
        <v>-0.4</v>
      </c>
      <c r="W1372">
        <f t="shared" si="485"/>
        <v>36.989760530362403</v>
      </c>
      <c r="X1372">
        <f t="shared" si="498"/>
        <v>7742.8957450770995</v>
      </c>
      <c r="Y1372">
        <f t="shared" si="486"/>
        <v>5089.6202222342035</v>
      </c>
      <c r="Z1372">
        <f t="shared" si="487"/>
        <v>284.25574507709916</v>
      </c>
      <c r="AA1372">
        <f t="shared" si="488"/>
        <v>356.7202222342039</v>
      </c>
      <c r="AB1372">
        <f t="shared" si="499"/>
        <v>0.65732774788685</v>
      </c>
      <c r="AC1372">
        <f t="shared" si="489"/>
        <v>2.2775068041730906E-2</v>
      </c>
      <c r="AD1372">
        <f t="shared" si="490"/>
        <v>2.2775068041730906E-2</v>
      </c>
      <c r="AE1372">
        <f t="shared" si="491"/>
        <v>0.4</v>
      </c>
      <c r="AF1372">
        <f t="shared" si="500"/>
        <v>802.97416958209431</v>
      </c>
      <c r="AG1372">
        <f t="shared" si="492"/>
        <v>0.5143681650588362</v>
      </c>
      <c r="AH1372">
        <f t="shared" si="493"/>
        <v>0.46458779572670877</v>
      </c>
      <c r="AI1372">
        <f t="shared" si="501"/>
        <v>0.6</v>
      </c>
      <c r="AJ1372">
        <f>MAX(0, $R1372 - $AA1372) * INDEX(Model_Assumptions[Values], 7)</f>
        <v>1963.1401208052398</v>
      </c>
      <c r="AK1372">
        <f>MAX(0, INDEX(Model_Assumptions[Values], 4) - $AD1372)</f>
        <v>2.7224931958269097E-2</v>
      </c>
      <c r="AL1372">
        <f>MAX(0, INDEX(Model_Assumptions[Values], 5) - $AC1372)</f>
        <v>0</v>
      </c>
      <c r="AM1372">
        <f>INDEX(Model_Assumptions[Values], 6) * MAX(0, INDEX(Model_Assumptions[Values], 3) - $AB1372)^2</f>
        <v>0</v>
      </c>
      <c r="AN1372">
        <f t="shared" si="494"/>
        <v>1823.6035139208095</v>
      </c>
      <c r="AO1372" cm="1">
        <f t="array" ref="AO1372">IFERROR(STDEV(IF($E$2:$E$2201=$E1372, $AJ$2:$AJ$2201)), 0)</f>
        <v>492.30394512955741</v>
      </c>
      <c r="AP1372">
        <f t="shared" si="502"/>
        <v>0.28343589009368808</v>
      </c>
      <c r="AQ1372">
        <f t="shared" si="495"/>
        <v>2.3182227467709718E-2</v>
      </c>
      <c r="AR1372" cm="1">
        <f t="array" ref="AR1372">IFERROR(STDEV(IF($E$2:$E$2201=$E1372, $AK$2:$AK$2201)), 0)</f>
        <v>1.5157676933123677E-2</v>
      </c>
      <c r="AS1372">
        <f t="shared" si="503"/>
        <v>0.26671003138514993</v>
      </c>
      <c r="AT1372">
        <f t="shared" si="496"/>
        <v>3.621894468874834E-3</v>
      </c>
      <c r="AU1372" cm="1">
        <f t="array" ref="AU1372">IFERROR(STDEV(IF($E$2:$E$2201=$E1372, $AL$2:$AL$2201)), 0)</f>
        <v>6.0711258953941973E-3</v>
      </c>
      <c r="AV1372">
        <f t="shared" si="504"/>
        <v>-0.5965770651573129</v>
      </c>
      <c r="AW1372">
        <f t="shared" si="497"/>
        <v>0</v>
      </c>
      <c r="AX1372" cm="1">
        <f t="array" ref="AX1372">IFERROR(STDEV(IF($E$2:$E$2201=$E1372, $AM$2:$AM$2201)), 0)</f>
        <v>0</v>
      </c>
      <c r="AY1372">
        <f t="shared" si="505"/>
        <v>-0.5965770651573129</v>
      </c>
      <c r="AZ1372">
        <f>INDEX(Model_Assumptions[Values],9)*((INDEX(Model_Scenarios[GR Weight],1)*$AG1372)+(INDEX(Model_Scenarios[GP Weight],1)*$AH1372)+(INDEX(Model_Scenarios[LTV Weight],1)*$AI1372))-(INDEX(Model_Scenarios[LTV Weight],1)*$AP1372)-(INDEX(Model_Scenarios[GP Weight],1)*($AS1372+$AV1372+$AY1372))</f>
        <v>2.7553736782107694</v>
      </c>
      <c r="BA1372">
        <f>INDEX(Model_Assumptions[Values],9)*((INDEX(Model_Scenarios[GR Weight],2)*$AG1372)+(INDEX(Model_Scenarios[GP Weight],2)*$AH1372)+(INDEX(Model_Scenarios[LTV Weight],2)*$AI1372))-(INDEX(Model_Scenarios[LTV Weight],2)*$AP1372)-(INDEX(Model_Scenarios[GP Weight],2)*($AS1372+$AV1372+$AY1372))</f>
        <v>2.8014194107458339</v>
      </c>
      <c r="BB1372">
        <f>INDEX(Model_Assumptions[Values],9)*((INDEX(Model_Scenarios[GR Weight],3)*$AG1372)+(INDEX(Model_Scenarios[GP Weight],3)*$AH1372)+(INDEX(Model_Scenarios[LTV Weight],3)*$AI1372))-(INDEX(Model_Scenarios[LTV Weight],3)*$AP1372)-(INDEX(Model_Scenarios[GP Weight],3)*($AS1372+$AV1372+$AY1372))</f>
        <v>2.8668699274331266</v>
      </c>
      <c r="BC1372">
        <f>INDEX(Model_Assumptions[Values],9)*((INDEX(Model_Scenarios[GR Weight],4)*$AG1372)+(INDEX(Model_Scenarios[GP Weight],4)*$AH1372)+(INDEX(Model_Scenarios[LTV Weight],4)*$AI1372))-(INDEX(Model_Scenarios[LTV Weight],4)*$AP1372)-(INDEX(Model_Scenarios[GP Weight],4)*($AS1372+$AV1372+$AY1372))</f>
        <v>2.8523975989719133</v>
      </c>
      <c r="BD1372">
        <f>INDEX(Model_Assumptions[Values],9)*((INDEX(Model_Scenarios[GR Weight],5)*$AG1372)+(INDEX(Model_Scenarios[GP Weight],5)*$AH1372)+(INDEX(Model_Scenarios[LTV Weight],5)*$AI1372))-(INDEX(Model_Scenarios[LTV Weight],5)*$AP1372)-(INDEX(Model_Scenarios[GP Weight],5)*($AS1372+$AV1372+$AY1372))</f>
        <v>2.9806698851950753</v>
      </c>
    </row>
    <row r="1373" spans="1:56" x14ac:dyDescent="0.25">
      <c r="A1373">
        <v>1372</v>
      </c>
      <c r="B1373">
        <v>28</v>
      </c>
      <c r="C1373" s="3">
        <v>22</v>
      </c>
      <c r="D1373" s="4">
        <v>0.42</v>
      </c>
      <c r="E1373" t="str">
        <v>SKU-1034</v>
      </c>
      <c r="F1373" t="str">
        <v>Raise</v>
      </c>
      <c r="G1373" t="str">
        <v>Full</v>
      </c>
      <c r="H1373">
        <v>196.28</v>
      </c>
      <c r="I1373">
        <v>71.73</v>
      </c>
      <c r="J1373">
        <v>38</v>
      </c>
      <c r="K1373">
        <v>7458.64</v>
      </c>
      <c r="L1373">
        <v>4732.8999999999996</v>
      </c>
      <c r="M1373">
        <v>0.63455267984511909</v>
      </c>
      <c r="N1373">
        <v>228.89345445731379</v>
      </c>
      <c r="O1373">
        <v>552.63090600598207</v>
      </c>
      <c r="P1373">
        <v>767.82090600598258</v>
      </c>
      <c r="Q1373">
        <v>1597.9585464320285</v>
      </c>
      <c r="R1373">
        <v>1338.2902826368238</v>
      </c>
      <c r="S1373">
        <v>1</v>
      </c>
      <c r="T1373">
        <f t="shared" si="483"/>
        <v>209.97765087207179</v>
      </c>
      <c r="U1373">
        <f t="shared" si="484"/>
        <v>6.9786279152597261E-2</v>
      </c>
      <c r="V1373">
        <f>IF($F1373="Reduce", INDEX(Model_Assumptions[Values], 2), INDEX(Model_Assumptions[Values], 1))</f>
        <v>-0.4</v>
      </c>
      <c r="W1373">
        <f t="shared" si="485"/>
        <v>36.939248556880521</v>
      </c>
      <c r="X1373">
        <f t="shared" si="498"/>
        <v>7756.4166369533395</v>
      </c>
      <c r="Y1373">
        <f t="shared" si="486"/>
        <v>5106.7643379682995</v>
      </c>
      <c r="Z1373">
        <f t="shared" si="487"/>
        <v>297.77663695333922</v>
      </c>
      <c r="AA1373">
        <f t="shared" si="488"/>
        <v>373.86433796829988</v>
      </c>
      <c r="AB1373">
        <f t="shared" si="499"/>
        <v>0.65839221601873577</v>
      </c>
      <c r="AC1373">
        <f t="shared" si="489"/>
        <v>2.3839536173616671E-2</v>
      </c>
      <c r="AD1373">
        <f t="shared" si="490"/>
        <v>2.3839536173616671E-2</v>
      </c>
      <c r="AE1373">
        <f t="shared" si="491"/>
        <v>0.41999999999999993</v>
      </c>
      <c r="AF1373">
        <f t="shared" si="500"/>
        <v>776.20836392935792</v>
      </c>
      <c r="AG1373">
        <f t="shared" si="492"/>
        <v>0.53883457062771634</v>
      </c>
      <c r="AH1373">
        <f t="shared" si="493"/>
        <v>0.48691606993752118</v>
      </c>
      <c r="AI1373">
        <f t="shared" si="501"/>
        <v>0.58000000000000007</v>
      </c>
      <c r="AJ1373">
        <f>MAX(0, $R1373 - $AA1373) * INDEX(Model_Assumptions[Values], 7)</f>
        <v>1928.8518893370479</v>
      </c>
      <c r="AK1373">
        <f>MAX(0, INDEX(Model_Assumptions[Values], 4) - $AD1373)</f>
        <v>2.6160463826383332E-2</v>
      </c>
      <c r="AL1373">
        <f>MAX(0, INDEX(Model_Assumptions[Values], 5) - $AC1373)</f>
        <v>0</v>
      </c>
      <c r="AM1373">
        <f>INDEX(Model_Assumptions[Values], 6) * MAX(0, INDEX(Model_Assumptions[Values], 3) - $AB1373)^2</f>
        <v>0</v>
      </c>
      <c r="AN1373">
        <f t="shared" si="494"/>
        <v>1823.6035139208095</v>
      </c>
      <c r="AO1373" cm="1">
        <f t="array" ref="AO1373">IFERROR(STDEV(IF($E$2:$E$2201=$E1373, $AJ$2:$AJ$2201)), 0)</f>
        <v>492.30394512955741</v>
      </c>
      <c r="AP1373">
        <f t="shared" si="502"/>
        <v>0.21378738979745651</v>
      </c>
      <c r="AQ1373">
        <f t="shared" si="495"/>
        <v>2.3182227467709718E-2</v>
      </c>
      <c r="AR1373" cm="1">
        <f t="array" ref="AR1373">IFERROR(STDEV(IF($E$2:$E$2201=$E1373, $AK$2:$AK$2201)), 0)</f>
        <v>1.5157676933123677E-2</v>
      </c>
      <c r="AS1373">
        <f t="shared" si="503"/>
        <v>0.19648369415799802</v>
      </c>
      <c r="AT1373">
        <f t="shared" si="496"/>
        <v>3.621894468874834E-3</v>
      </c>
      <c r="AU1373" cm="1">
        <f t="array" ref="AU1373">IFERROR(STDEV(IF($E$2:$E$2201=$E1373, $AL$2:$AL$2201)), 0)</f>
        <v>6.0711258953941973E-3</v>
      </c>
      <c r="AV1373">
        <f t="shared" si="504"/>
        <v>-0.5965770651573129</v>
      </c>
      <c r="AW1373">
        <f t="shared" si="497"/>
        <v>0</v>
      </c>
      <c r="AX1373" cm="1">
        <f t="array" ref="AX1373">IFERROR(STDEV(IF($E$2:$E$2201=$E1373, $AM$2:$AM$2201)), 0)</f>
        <v>0</v>
      </c>
      <c r="AY1373">
        <f t="shared" si="505"/>
        <v>-0.5965770651573129</v>
      </c>
      <c r="AZ1373">
        <f>INDEX(Model_Assumptions[Values],9)*((INDEX(Model_Scenarios[GR Weight],1)*$AG1373)+(INDEX(Model_Scenarios[GP Weight],1)*$AH1373)+(INDEX(Model_Scenarios[LTV Weight],1)*$AI1373))-(INDEX(Model_Scenarios[LTV Weight],1)*$AP1373)-(INDEX(Model_Scenarios[GP Weight],1)*($AS1373+$AV1373+$AY1373))</f>
        <v>2.7615124520603165</v>
      </c>
      <c r="BA1373">
        <f>INDEX(Model_Assumptions[Values],9)*((INDEX(Model_Scenarios[GR Weight],2)*$AG1373)+(INDEX(Model_Scenarios[GP Weight],2)*$AH1373)+(INDEX(Model_Scenarios[LTV Weight],2)*$AI1373))-(INDEX(Model_Scenarios[LTV Weight],2)*$AP1373)-(INDEX(Model_Scenarios[GP Weight],2)*($AS1373+$AV1373+$AY1373))</f>
        <v>2.8364142817712872</v>
      </c>
      <c r="BB1373">
        <f>INDEX(Model_Assumptions[Values],9)*((INDEX(Model_Scenarios[GR Weight],3)*$AG1373)+(INDEX(Model_Scenarios[GP Weight],3)*$AH1373)+(INDEX(Model_Scenarios[LTV Weight],3)*$AI1373))-(INDEX(Model_Scenarios[LTV Weight],3)*$AP1373)-(INDEX(Model_Scenarios[GP Weight],3)*($AS1373+$AV1373+$AY1373))</f>
        <v>2.9489660324111453</v>
      </c>
      <c r="BC1373">
        <f>INDEX(Model_Assumptions[Values],9)*((INDEX(Model_Scenarios[GR Weight],4)*$AG1373)+(INDEX(Model_Scenarios[GP Weight],4)*$AH1373)+(INDEX(Model_Scenarios[LTV Weight],4)*$AI1373))-(INDEX(Model_Scenarios[LTV Weight],4)*$AP1373)-(INDEX(Model_Scenarios[GP Weight],4)*($AS1373+$AV1373+$AY1373))</f>
        <v>2.9497620567047487</v>
      </c>
      <c r="BD1373">
        <f>INDEX(Model_Assumptions[Values],9)*((INDEX(Model_Scenarios[GR Weight],5)*$AG1373)+(INDEX(Model_Scenarios[GP Weight],5)*$AH1373)+(INDEX(Model_Scenarios[LTV Weight],5)*$AI1373))-(INDEX(Model_Scenarios[LTV Weight],5)*$AP1373)-(INDEX(Model_Scenarios[GP Weight],5)*($AS1373+$AV1373+$AY1373))</f>
        <v>3.097575655392681</v>
      </c>
    </row>
    <row r="1374" spans="1:56" x14ac:dyDescent="0.25">
      <c r="A1374">
        <v>1373</v>
      </c>
      <c r="B1374">
        <v>28</v>
      </c>
      <c r="C1374" s="3">
        <v>23</v>
      </c>
      <c r="D1374" s="4">
        <v>0.44</v>
      </c>
      <c r="E1374" t="str">
        <v>SKU-1034</v>
      </c>
      <c r="F1374" t="str">
        <v>Raise</v>
      </c>
      <c r="G1374" t="str">
        <v>Full</v>
      </c>
      <c r="H1374">
        <v>196.28</v>
      </c>
      <c r="I1374">
        <v>71.73</v>
      </c>
      <c r="J1374">
        <v>38</v>
      </c>
      <c r="K1374">
        <v>7458.64</v>
      </c>
      <c r="L1374">
        <v>4732.8999999999996</v>
      </c>
      <c r="M1374">
        <v>0.63455267984511909</v>
      </c>
      <c r="N1374">
        <v>228.89345445731379</v>
      </c>
      <c r="O1374">
        <v>552.63090600598207</v>
      </c>
      <c r="P1374">
        <v>767.82090600598258</v>
      </c>
      <c r="Q1374">
        <v>1597.9585464320285</v>
      </c>
      <c r="R1374">
        <v>1338.2902826368238</v>
      </c>
      <c r="S1374">
        <v>1</v>
      </c>
      <c r="T1374">
        <f t="shared" si="483"/>
        <v>210.62991996121806</v>
      </c>
      <c r="U1374">
        <f t="shared" si="484"/>
        <v>7.3109435302720918E-2</v>
      </c>
      <c r="V1374">
        <f>IF($F1374="Reduce", INDEX(Model_Assumptions[Values], 2), INDEX(Model_Assumptions[Values], 1))</f>
        <v>-0.4</v>
      </c>
      <c r="W1374">
        <f t="shared" si="485"/>
        <v>36.888736583398639</v>
      </c>
      <c r="X1374">
        <f t="shared" si="498"/>
        <v>7769.8716340317123</v>
      </c>
      <c r="Y1374">
        <f t="shared" si="486"/>
        <v>5123.8425589045273</v>
      </c>
      <c r="Z1374">
        <f t="shared" si="487"/>
        <v>311.23163403171202</v>
      </c>
      <c r="AA1374">
        <f t="shared" si="488"/>
        <v>390.94255890452769</v>
      </c>
      <c r="AB1374">
        <f t="shared" si="499"/>
        <v>0.65945009135830657</v>
      </c>
      <c r="AC1374">
        <f t="shared" si="489"/>
        <v>2.4897411513187473E-2</v>
      </c>
      <c r="AD1374">
        <f t="shared" si="490"/>
        <v>2.4897411513187473E-2</v>
      </c>
      <c r="AE1374">
        <f t="shared" si="491"/>
        <v>0.43999999999999984</v>
      </c>
      <c r="AF1374">
        <f t="shared" si="500"/>
        <v>749.44255827662153</v>
      </c>
      <c r="AG1374">
        <f t="shared" si="492"/>
        <v>0.563181737845735</v>
      </c>
      <c r="AH1374">
        <f t="shared" si="493"/>
        <v>0.50915852361733116</v>
      </c>
      <c r="AI1374">
        <f t="shared" si="501"/>
        <v>0.56000000000000016</v>
      </c>
      <c r="AJ1374">
        <f>MAX(0, $R1374 - $AA1374) * INDEX(Model_Assumptions[Values], 7)</f>
        <v>1894.6954474645922</v>
      </c>
      <c r="AK1374">
        <f>MAX(0, INDEX(Model_Assumptions[Values], 4) - $AD1374)</f>
        <v>2.510258848681253E-2</v>
      </c>
      <c r="AL1374">
        <f>MAX(0, INDEX(Model_Assumptions[Values], 5) - $AC1374)</f>
        <v>0</v>
      </c>
      <c r="AM1374">
        <f>INDEX(Model_Assumptions[Values], 6) * MAX(0, INDEX(Model_Assumptions[Values], 3) - $AB1374)^2</f>
        <v>0</v>
      </c>
      <c r="AN1374">
        <f t="shared" si="494"/>
        <v>1823.6035139208095</v>
      </c>
      <c r="AO1374" cm="1">
        <f t="array" ref="AO1374">IFERROR(STDEV(IF($E$2:$E$2201=$E1374, $AJ$2:$AJ$2201)), 0)</f>
        <v>492.30394512955741</v>
      </c>
      <c r="AP1374">
        <f t="shared" si="502"/>
        <v>0.1444065891551484</v>
      </c>
      <c r="AQ1374">
        <f t="shared" si="495"/>
        <v>2.3182227467709718E-2</v>
      </c>
      <c r="AR1374" cm="1">
        <f t="array" ref="AR1374">IFERROR(STDEV(IF($E$2:$E$2201=$E1374, $AK$2:$AK$2201)), 0)</f>
        <v>1.5157676933123677E-2</v>
      </c>
      <c r="AS1374">
        <f t="shared" si="503"/>
        <v>0.12669230434027109</v>
      </c>
      <c r="AT1374">
        <f t="shared" si="496"/>
        <v>3.621894468874834E-3</v>
      </c>
      <c r="AU1374" cm="1">
        <f t="array" ref="AU1374">IFERROR(STDEV(IF($E$2:$E$2201=$E1374, $AL$2:$AL$2201)), 0)</f>
        <v>6.0711258953941973E-3</v>
      </c>
      <c r="AV1374">
        <f t="shared" si="504"/>
        <v>-0.5965770651573129</v>
      </c>
      <c r="AW1374">
        <f t="shared" si="497"/>
        <v>0</v>
      </c>
      <c r="AX1374" cm="1">
        <f t="array" ref="AX1374">IFERROR(STDEV(IF($E$2:$E$2201=$E1374, $AM$2:$AM$2201)), 0)</f>
        <v>0</v>
      </c>
      <c r="AY1374">
        <f t="shared" si="505"/>
        <v>-0.5965770651573129</v>
      </c>
      <c r="AZ1374">
        <f>INDEX(Model_Assumptions[Values],9)*((INDEX(Model_Scenarios[GR Weight],1)*$AG1374)+(INDEX(Model_Scenarios[GP Weight],1)*$AH1374)+(INDEX(Model_Scenarios[LTV Weight],1)*$AI1374))-(INDEX(Model_Scenarios[LTV Weight],1)*$AP1374)-(INDEX(Model_Scenarios[GP Weight],1)*($AS1374+$AV1374+$AY1374))</f>
        <v>2.7672910420048509</v>
      </c>
      <c r="BA1374">
        <f>INDEX(Model_Assumptions[Values],9)*((INDEX(Model_Scenarios[GR Weight],2)*$AG1374)+(INDEX(Model_Scenarios[GP Weight],2)*$AH1374)+(INDEX(Model_Scenarios[LTV Weight],2)*$AI1374))-(INDEX(Model_Scenarios[LTV Weight],2)*$AP1374)-(INDEX(Model_Scenarios[GP Weight],2)*($AS1374+$AV1374+$AY1374))</f>
        <v>2.8709729092456575</v>
      </c>
      <c r="BB1374">
        <f>INDEX(Model_Assumptions[Values],9)*((INDEX(Model_Scenarios[GR Weight],3)*$AG1374)+(INDEX(Model_Scenarios[GP Weight],3)*$AH1374)+(INDEX(Model_Scenarios[LTV Weight],3)*$AI1374))-(INDEX(Model_Scenarios[LTV Weight],3)*$AP1374)-(INDEX(Model_Scenarios[GP Weight],3)*($AS1374+$AV1374+$AY1374))</f>
        <v>3.0305035920664629</v>
      </c>
      <c r="BC1374">
        <f>INDEX(Model_Assumptions[Values],9)*((INDEX(Model_Scenarios[GR Weight],4)*$AG1374)+(INDEX(Model_Scenarios[GP Weight],4)*$AH1374)+(INDEX(Model_Scenarios[LTV Weight],4)*$AI1374))-(INDEX(Model_Scenarios[LTV Weight],4)*$AP1374)-(INDEX(Model_Scenarios[GP Weight],4)*($AS1374+$AV1374+$AY1374))</f>
        <v>3.0465351199048447</v>
      </c>
      <c r="BD1374">
        <f>INDEX(Model_Assumptions[Values],9)*((INDEX(Model_Scenarios[GR Weight],5)*$AG1374)+(INDEX(Model_Scenarios[GP Weight],5)*$AH1374)+(INDEX(Model_Scenarios[LTV Weight],5)*$AI1374))-(INDEX(Model_Scenarios[LTV Weight],5)*$AP1374)-(INDEX(Model_Scenarios[GP Weight],5)*($AS1374+$AV1374+$AY1374))</f>
        <v>3.2138200347905039</v>
      </c>
    </row>
    <row r="1375" spans="1:56" x14ac:dyDescent="0.25">
      <c r="A1375">
        <v>1374</v>
      </c>
      <c r="B1375">
        <v>28</v>
      </c>
      <c r="C1375" s="3">
        <v>24</v>
      </c>
      <c r="D1375" s="4">
        <v>0.46</v>
      </c>
      <c r="E1375" t="str">
        <v>SKU-1034</v>
      </c>
      <c r="F1375" t="str">
        <v>Raise</v>
      </c>
      <c r="G1375" t="str">
        <v>Full</v>
      </c>
      <c r="H1375">
        <v>196.28</v>
      </c>
      <c r="I1375">
        <v>71.73</v>
      </c>
      <c r="J1375">
        <v>38</v>
      </c>
      <c r="K1375">
        <v>7458.64</v>
      </c>
      <c r="L1375">
        <v>4732.8999999999996</v>
      </c>
      <c r="M1375">
        <v>0.63455267984511909</v>
      </c>
      <c r="N1375">
        <v>228.89345445731379</v>
      </c>
      <c r="O1375">
        <v>552.63090600598207</v>
      </c>
      <c r="P1375">
        <v>767.82090600598258</v>
      </c>
      <c r="Q1375">
        <v>1597.9585464320285</v>
      </c>
      <c r="R1375">
        <v>1338.2902826368238</v>
      </c>
      <c r="S1375">
        <v>1</v>
      </c>
      <c r="T1375">
        <f t="shared" si="483"/>
        <v>211.28218905036434</v>
      </c>
      <c r="U1375">
        <f t="shared" si="484"/>
        <v>7.6432591452844589E-2</v>
      </c>
      <c r="V1375">
        <f>IF($F1375="Reduce", INDEX(Model_Assumptions[Values], 2), INDEX(Model_Assumptions[Values], 1))</f>
        <v>-0.4</v>
      </c>
      <c r="W1375">
        <f t="shared" si="485"/>
        <v>36.838224609916765</v>
      </c>
      <c r="X1375">
        <f t="shared" si="498"/>
        <v>7783.2607363122179</v>
      </c>
      <c r="Y1375">
        <f t="shared" si="486"/>
        <v>5140.8548850428888</v>
      </c>
      <c r="Z1375">
        <f t="shared" si="487"/>
        <v>324.62073631221756</v>
      </c>
      <c r="AA1375">
        <f t="shared" si="488"/>
        <v>407.95488504288915</v>
      </c>
      <c r="AB1375">
        <f t="shared" si="499"/>
        <v>0.66050143496524749</v>
      </c>
      <c r="AC1375">
        <f t="shared" si="489"/>
        <v>2.5948755120128397E-2</v>
      </c>
      <c r="AD1375">
        <f t="shared" si="490"/>
        <v>2.5948755120128397E-2</v>
      </c>
      <c r="AE1375">
        <f t="shared" si="491"/>
        <v>0.45999999999999974</v>
      </c>
      <c r="AF1375">
        <f t="shared" si="500"/>
        <v>722.67675262388525</v>
      </c>
      <c r="AG1375">
        <f t="shared" si="492"/>
        <v>0.58740966671289219</v>
      </c>
      <c r="AH1375">
        <f t="shared" si="493"/>
        <v>0.53131515676614116</v>
      </c>
      <c r="AI1375">
        <f t="shared" si="501"/>
        <v>0.54000000000000026</v>
      </c>
      <c r="AJ1375">
        <f>MAX(0, $R1375 - $AA1375) * INDEX(Model_Assumptions[Values], 7)</f>
        <v>1860.6707951878693</v>
      </c>
      <c r="AK1375">
        <f>MAX(0, INDEX(Model_Assumptions[Values], 4) - $AD1375)</f>
        <v>2.4051244879871606E-2</v>
      </c>
      <c r="AL1375">
        <f>MAX(0, INDEX(Model_Assumptions[Values], 5) - $AC1375)</f>
        <v>0</v>
      </c>
      <c r="AM1375">
        <f>INDEX(Model_Assumptions[Values], 6) * MAX(0, INDEX(Model_Assumptions[Values], 3) - $AB1375)^2</f>
        <v>0</v>
      </c>
      <c r="AN1375">
        <f t="shared" si="494"/>
        <v>1823.6035139208095</v>
      </c>
      <c r="AO1375" cm="1">
        <f t="array" ref="AO1375">IFERROR(STDEV(IF($E$2:$E$2201=$E1375, $AJ$2:$AJ$2201)), 0)</f>
        <v>492.30394512955741</v>
      </c>
      <c r="AP1375">
        <f t="shared" si="502"/>
        <v>7.529348816675635E-2</v>
      </c>
      <c r="AQ1375">
        <f t="shared" si="495"/>
        <v>2.3182227467709718E-2</v>
      </c>
      <c r="AR1375" cm="1">
        <f t="array" ref="AR1375">IFERROR(STDEV(IF($E$2:$E$2201=$E1375, $AK$2:$AK$2201)), 0)</f>
        <v>1.5157676933123677E-2</v>
      </c>
      <c r="AS1375">
        <f t="shared" si="503"/>
        <v>5.7331833630973258E-2</v>
      </c>
      <c r="AT1375">
        <f t="shared" si="496"/>
        <v>3.621894468874834E-3</v>
      </c>
      <c r="AU1375" cm="1">
        <f t="array" ref="AU1375">IFERROR(STDEV(IF($E$2:$E$2201=$E1375, $AL$2:$AL$2201)), 0)</f>
        <v>6.0711258953941973E-3</v>
      </c>
      <c r="AV1375">
        <f t="shared" si="504"/>
        <v>-0.5965770651573129</v>
      </c>
      <c r="AW1375">
        <f t="shared" si="497"/>
        <v>0</v>
      </c>
      <c r="AX1375" cm="1">
        <f t="array" ref="AX1375">IFERROR(STDEV(IF($E$2:$E$2201=$E1375, $AM$2:$AM$2201)), 0)</f>
        <v>0</v>
      </c>
      <c r="AY1375">
        <f t="shared" si="505"/>
        <v>-0.5965770651573129</v>
      </c>
      <c r="AZ1375">
        <f>INDEX(Model_Assumptions[Values],9)*((INDEX(Model_Scenarios[GR Weight],1)*$AG1375)+(INDEX(Model_Scenarios[GP Weight],1)*$AH1375)+(INDEX(Model_Scenarios[LTV Weight],1)*$AI1375))-(INDEX(Model_Scenarios[LTV Weight],1)*$AP1375)-(INDEX(Model_Scenarios[GP Weight],1)*($AS1375+$AV1375+$AY1375))</f>
        <v>2.7727098508744774</v>
      </c>
      <c r="BA1375">
        <f>INDEX(Model_Assumptions[Values],9)*((INDEX(Model_Scenarios[GR Weight],2)*$AG1375)+(INDEX(Model_Scenarios[GP Weight],2)*$AH1375)+(INDEX(Model_Scenarios[LTV Weight],2)*$AI1375))-(INDEX(Model_Scenarios[LTV Weight],2)*$AP1375)-(INDEX(Model_Scenarios[GP Weight],2)*($AS1375+$AV1375+$AY1375))</f>
        <v>2.9050960988291501</v>
      </c>
      <c r="BB1375">
        <f>INDEX(Model_Assumptions[Values],9)*((INDEX(Model_Scenarios[GR Weight],3)*$AG1375)+(INDEX(Model_Scenarios[GP Weight],3)*$AH1375)+(INDEX(Model_Scenarios[LTV Weight],3)*$AI1375))-(INDEX(Model_Scenarios[LTV Weight],3)*$AP1375)-(INDEX(Model_Scenarios[GP Weight],3)*($AS1375+$AV1375+$AY1375))</f>
        <v>3.1114840163044386</v>
      </c>
      <c r="BC1375">
        <f>INDEX(Model_Assumptions[Values],9)*((INDEX(Model_Scenarios[GR Weight],4)*$AG1375)+(INDEX(Model_Scenarios[GP Weight],4)*$AH1375)+(INDEX(Model_Scenarios[LTV Weight],4)*$AI1375))-(INDEX(Model_Scenarios[LTV Weight],4)*$AP1375)-(INDEX(Model_Scenarios[GP Weight],4)*($AS1375+$AV1375+$AY1375))</f>
        <v>3.1427181984775601</v>
      </c>
      <c r="BD1375">
        <f>INDEX(Model_Assumptions[Values],9)*((INDEX(Model_Scenarios[GR Weight],5)*$AG1375)+(INDEX(Model_Scenarios[GP Weight],5)*$AH1375)+(INDEX(Model_Scenarios[LTV Weight],5)*$AI1375))-(INDEX(Model_Scenarios[LTV Weight],5)*$AP1375)-(INDEX(Model_Scenarios[GP Weight],5)*($AS1375+$AV1375+$AY1375))</f>
        <v>3.3294052389541005</v>
      </c>
    </row>
    <row r="1376" spans="1:56" x14ac:dyDescent="0.25">
      <c r="A1376">
        <v>1375</v>
      </c>
      <c r="B1376">
        <v>28</v>
      </c>
      <c r="C1376" s="3">
        <v>25</v>
      </c>
      <c r="D1376" s="4">
        <v>0.48</v>
      </c>
      <c r="E1376" t="str">
        <v>SKU-1034</v>
      </c>
      <c r="F1376" t="str">
        <v>Raise</v>
      </c>
      <c r="G1376" t="str">
        <v>Full</v>
      </c>
      <c r="H1376">
        <v>196.28</v>
      </c>
      <c r="I1376">
        <v>71.73</v>
      </c>
      <c r="J1376">
        <v>38</v>
      </c>
      <c r="K1376">
        <v>7458.64</v>
      </c>
      <c r="L1376">
        <v>4732.8999999999996</v>
      </c>
      <c r="M1376">
        <v>0.63455267984511909</v>
      </c>
      <c r="N1376">
        <v>228.89345445731379</v>
      </c>
      <c r="O1376">
        <v>552.63090600598207</v>
      </c>
      <c r="P1376">
        <v>767.82090600598258</v>
      </c>
      <c r="Q1376">
        <v>1597.9585464320285</v>
      </c>
      <c r="R1376">
        <v>1338.2902826368238</v>
      </c>
      <c r="S1376">
        <v>1</v>
      </c>
      <c r="T1376">
        <f t="shared" si="483"/>
        <v>211.93445813951061</v>
      </c>
      <c r="U1376">
        <f t="shared" si="484"/>
        <v>7.975574760296826E-2</v>
      </c>
      <c r="V1376">
        <f>IF($F1376="Reduce", INDEX(Model_Assumptions[Values], 2), INDEX(Model_Assumptions[Values], 1))</f>
        <v>-0.4</v>
      </c>
      <c r="W1376">
        <f t="shared" si="485"/>
        <v>36.787712636434883</v>
      </c>
      <c r="X1376">
        <f t="shared" si="498"/>
        <v>7796.5839437948543</v>
      </c>
      <c r="Y1376">
        <f t="shared" si="486"/>
        <v>5157.8013163833803</v>
      </c>
      <c r="Z1376">
        <f t="shared" si="487"/>
        <v>337.94394379485402</v>
      </c>
      <c r="AA1376">
        <f t="shared" si="488"/>
        <v>424.90131638338062</v>
      </c>
      <c r="AB1376">
        <f t="shared" si="499"/>
        <v>0.66154630714755169</v>
      </c>
      <c r="AC1376">
        <f t="shared" si="489"/>
        <v>2.6993627302432599E-2</v>
      </c>
      <c r="AD1376">
        <f t="shared" si="490"/>
        <v>2.6993627302432599E-2</v>
      </c>
      <c r="AE1376">
        <f t="shared" si="491"/>
        <v>0.47999999999999965</v>
      </c>
      <c r="AF1376">
        <f t="shared" si="500"/>
        <v>695.91094697114886</v>
      </c>
      <c r="AG1376">
        <f t="shared" si="492"/>
        <v>0.61151835722918446</v>
      </c>
      <c r="AH1376">
        <f t="shared" si="493"/>
        <v>0.55338596938394635</v>
      </c>
      <c r="AI1376">
        <f t="shared" si="501"/>
        <v>0.52000000000000035</v>
      </c>
      <c r="AJ1376">
        <f>MAX(0, $R1376 - $AA1376) * INDEX(Model_Assumptions[Values], 7)</f>
        <v>1826.7779325068864</v>
      </c>
      <c r="AK1376">
        <f>MAX(0, INDEX(Model_Assumptions[Values], 4) - $AD1376)</f>
        <v>2.3006372697567404E-2</v>
      </c>
      <c r="AL1376">
        <f>MAX(0, INDEX(Model_Assumptions[Values], 5) - $AC1376)</f>
        <v>0</v>
      </c>
      <c r="AM1376">
        <f>INDEX(Model_Assumptions[Values], 6) * MAX(0, INDEX(Model_Assumptions[Values], 3) - $AB1376)^2</f>
        <v>0</v>
      </c>
      <c r="AN1376">
        <f t="shared" si="494"/>
        <v>1823.6035139208095</v>
      </c>
      <c r="AO1376" cm="1">
        <f t="array" ref="AO1376">IFERROR(STDEV(IF($E$2:$E$2201=$E1376, $AJ$2:$AJ$2201)), 0)</f>
        <v>492.30394512955741</v>
      </c>
      <c r="AP1376">
        <f t="shared" si="502"/>
        <v>6.4480868322951516E-3</v>
      </c>
      <c r="AQ1376">
        <f t="shared" si="495"/>
        <v>2.3182227467709718E-2</v>
      </c>
      <c r="AR1376" cm="1">
        <f t="array" ref="AR1376">IFERROR(STDEV(IF($E$2:$E$2201=$E1376, $AK$2:$AK$2201)), 0)</f>
        <v>1.5157676933123677E-2</v>
      </c>
      <c r="AS1376">
        <f t="shared" si="503"/>
        <v>-1.1601696679391763E-2</v>
      </c>
      <c r="AT1376">
        <f t="shared" si="496"/>
        <v>3.621894468874834E-3</v>
      </c>
      <c r="AU1376" cm="1">
        <f t="array" ref="AU1376">IFERROR(STDEV(IF($E$2:$E$2201=$E1376, $AL$2:$AL$2201)), 0)</f>
        <v>6.0711258953941973E-3</v>
      </c>
      <c r="AV1376">
        <f t="shared" si="504"/>
        <v>-0.5965770651573129</v>
      </c>
      <c r="AW1376">
        <f t="shared" si="497"/>
        <v>0</v>
      </c>
      <c r="AX1376" cm="1">
        <f t="array" ref="AX1376">IFERROR(STDEV(IF($E$2:$E$2201=$E1376, $AM$2:$AM$2201)), 0)</f>
        <v>0</v>
      </c>
      <c r="AY1376">
        <f t="shared" si="505"/>
        <v>-0.5965770651573129</v>
      </c>
      <c r="AZ1376">
        <f>INDEX(Model_Assumptions[Values],9)*((INDEX(Model_Scenarios[GR Weight],1)*$AG1376)+(INDEX(Model_Scenarios[GP Weight],1)*$AH1376)+(INDEX(Model_Scenarios[LTV Weight],1)*$AI1376))-(INDEX(Model_Scenarios[LTV Weight],1)*$AP1376)-(INDEX(Model_Scenarios[GP Weight],1)*($AS1376+$AV1376+$AY1376))</f>
        <v>2.7777692765401323</v>
      </c>
      <c r="BA1376">
        <f>INDEX(Model_Assumptions[Values],9)*((INDEX(Model_Scenarios[GR Weight],2)*$AG1376)+(INDEX(Model_Scenarios[GP Weight],2)*$AH1376)+(INDEX(Model_Scenarios[LTV Weight],2)*$AI1376))-(INDEX(Model_Scenarios[LTV Weight],2)*$AP1376)-(INDEX(Model_Scenarios[GP Weight],2)*($AS1376+$AV1376+$AY1376))</f>
        <v>2.9387846462636471</v>
      </c>
      <c r="BB1376">
        <f>INDEX(Model_Assumptions[Values],9)*((INDEX(Model_Scenarios[GR Weight],3)*$AG1376)+(INDEX(Model_Scenarios[GP Weight],3)*$AH1376)+(INDEX(Model_Scenarios[LTV Weight],3)*$AI1376))-(INDEX(Model_Scenarios[LTV Weight],3)*$AP1376)-(INDEX(Model_Scenarios[GP Weight],3)*($AS1376+$AV1376+$AY1376))</f>
        <v>3.1919086976733757</v>
      </c>
      <c r="BC1376">
        <f>INDEX(Model_Assumptions[Values],9)*((INDEX(Model_Scenarios[GR Weight],4)*$AG1376)+(INDEX(Model_Scenarios[GP Weight],4)*$AH1376)+(INDEX(Model_Scenarios[LTV Weight],4)*$AI1376))-(INDEX(Model_Scenarios[LTV Weight],4)*$AP1376)-(INDEX(Model_Scenarios[GP Weight],4)*($AS1376+$AV1376+$AY1376))</f>
        <v>3.2383126849711967</v>
      </c>
      <c r="BD1376">
        <f>INDEX(Model_Assumptions[Values],9)*((INDEX(Model_Scenarios[GR Weight],5)*$AG1376)+(INDEX(Model_Scenarios[GP Weight],5)*$AH1376)+(INDEX(Model_Scenarios[LTV Weight],5)*$AI1376))-(INDEX(Model_Scenarios[LTV Weight],5)*$AP1376)-(INDEX(Model_Scenarios[GP Weight],5)*($AS1376+$AV1376+$AY1376))</f>
        <v>3.4443334561736734</v>
      </c>
    </row>
    <row r="1377" spans="1:56" x14ac:dyDescent="0.25">
      <c r="A1377">
        <v>1376</v>
      </c>
      <c r="B1377">
        <v>28</v>
      </c>
      <c r="C1377" s="3">
        <v>26</v>
      </c>
      <c r="D1377" s="4">
        <v>0.5</v>
      </c>
      <c r="E1377" t="str">
        <v>SKU-1034</v>
      </c>
      <c r="F1377" t="str">
        <v>Raise</v>
      </c>
      <c r="G1377" t="str">
        <v>Full</v>
      </c>
      <c r="H1377">
        <v>196.28</v>
      </c>
      <c r="I1377">
        <v>71.73</v>
      </c>
      <c r="J1377">
        <v>38</v>
      </c>
      <c r="K1377">
        <v>7458.64</v>
      </c>
      <c r="L1377">
        <v>4732.8999999999996</v>
      </c>
      <c r="M1377">
        <v>0.63455267984511909</v>
      </c>
      <c r="N1377">
        <v>228.89345445731379</v>
      </c>
      <c r="O1377">
        <v>552.63090600598207</v>
      </c>
      <c r="P1377">
        <v>767.82090600598258</v>
      </c>
      <c r="Q1377">
        <v>1597.9585464320285</v>
      </c>
      <c r="R1377">
        <v>1338.2902826368238</v>
      </c>
      <c r="S1377">
        <v>1</v>
      </c>
      <c r="T1377">
        <f t="shared" si="483"/>
        <v>212.58672722865691</v>
      </c>
      <c r="U1377">
        <f t="shared" si="484"/>
        <v>8.307890375309207E-2</v>
      </c>
      <c r="V1377">
        <f>IF($F1377="Reduce", INDEX(Model_Assumptions[Values], 2), INDEX(Model_Assumptions[Values], 1))</f>
        <v>-0.4</v>
      </c>
      <c r="W1377">
        <f t="shared" si="485"/>
        <v>36.737200662953001</v>
      </c>
      <c r="X1377">
        <f t="shared" si="498"/>
        <v>7809.8412564796236</v>
      </c>
      <c r="Y1377">
        <f t="shared" si="486"/>
        <v>5174.6818529260045</v>
      </c>
      <c r="Z1377">
        <f t="shared" si="487"/>
        <v>351.20125647962323</v>
      </c>
      <c r="AA1377">
        <f t="shared" si="488"/>
        <v>441.78185292600483</v>
      </c>
      <c r="AB1377">
        <f t="shared" si="499"/>
        <v>0.66258476747305262</v>
      </c>
      <c r="AC1377">
        <f t="shared" si="489"/>
        <v>2.8032087627933522E-2</v>
      </c>
      <c r="AD1377">
        <f t="shared" si="490"/>
        <v>2.8032087627933522E-2</v>
      </c>
      <c r="AE1377">
        <f t="shared" si="491"/>
        <v>0.50000000000000044</v>
      </c>
      <c r="AF1377">
        <f t="shared" si="500"/>
        <v>669.14514131841133</v>
      </c>
      <c r="AG1377">
        <f t="shared" si="492"/>
        <v>0.63550780939461526</v>
      </c>
      <c r="AH1377">
        <f t="shared" si="493"/>
        <v>0.5753709614707504</v>
      </c>
      <c r="AI1377">
        <f t="shared" si="501"/>
        <v>0.49999999999999956</v>
      </c>
      <c r="AJ1377">
        <f>MAX(0, $R1377 - $AA1377) * INDEX(Model_Assumptions[Values], 7)</f>
        <v>1793.0168594216379</v>
      </c>
      <c r="AK1377">
        <f>MAX(0, INDEX(Model_Assumptions[Values], 4) - $AD1377)</f>
        <v>2.1967912372066481E-2</v>
      </c>
      <c r="AL1377">
        <f>MAX(0, INDEX(Model_Assumptions[Values], 5) - $AC1377)</f>
        <v>0</v>
      </c>
      <c r="AM1377">
        <f>INDEX(Model_Assumptions[Values], 6) * MAX(0, INDEX(Model_Assumptions[Values], 3) - $AB1377)^2</f>
        <v>0</v>
      </c>
      <c r="AN1377">
        <f t="shared" si="494"/>
        <v>1823.6035139208095</v>
      </c>
      <c r="AO1377" cm="1">
        <f t="array" ref="AO1377">IFERROR(STDEV(IF($E$2:$E$2201=$E1377, $AJ$2:$AJ$2201)), 0)</f>
        <v>492.30394512955741</v>
      </c>
      <c r="AP1377">
        <f t="shared" si="502"/>
        <v>-6.2129614848246285E-2</v>
      </c>
      <c r="AQ1377">
        <f t="shared" si="495"/>
        <v>2.3182227467709718E-2</v>
      </c>
      <c r="AR1377" cm="1">
        <f t="array" ref="AR1377">IFERROR(STDEV(IF($E$2:$E$2201=$E1377, $AK$2:$AK$2201)), 0)</f>
        <v>1.5157676933123677E-2</v>
      </c>
      <c r="AS1377">
        <f t="shared" si="503"/>
        <v>-8.011221646963762E-2</v>
      </c>
      <c r="AT1377">
        <f t="shared" si="496"/>
        <v>3.621894468874834E-3</v>
      </c>
      <c r="AU1377" cm="1">
        <f t="array" ref="AU1377">IFERROR(STDEV(IF($E$2:$E$2201=$E1377, $AL$2:$AL$2201)), 0)</f>
        <v>6.0711258953941973E-3</v>
      </c>
      <c r="AV1377">
        <f t="shared" si="504"/>
        <v>-0.5965770651573129</v>
      </c>
      <c r="AW1377">
        <f t="shared" si="497"/>
        <v>0</v>
      </c>
      <c r="AX1377" cm="1">
        <f t="array" ref="AX1377">IFERROR(STDEV(IF($E$2:$E$2201=$E1377, $AM$2:$AM$2201)), 0)</f>
        <v>0</v>
      </c>
      <c r="AY1377">
        <f t="shared" si="505"/>
        <v>-0.5965770651573129</v>
      </c>
      <c r="AZ1377">
        <f>INDEX(Model_Assumptions[Values],9)*((INDEX(Model_Scenarios[GR Weight],1)*$AG1377)+(INDEX(Model_Scenarios[GP Weight],1)*$AH1377)+(INDEX(Model_Scenarios[LTV Weight],1)*$AI1377))-(INDEX(Model_Scenarios[LTV Weight],1)*$AP1377)-(INDEX(Model_Scenarios[GP Weight],1)*($AS1377+$AV1377+$AY1377))</f>
        <v>2.7824697119897048</v>
      </c>
      <c r="BA1377">
        <f>INDEX(Model_Assumptions[Values],9)*((INDEX(Model_Scenarios[GR Weight],2)*$AG1377)+(INDEX(Model_Scenarios[GP Weight],2)*$AH1377)+(INDEX(Model_Scenarios[LTV Weight],2)*$AI1377))-(INDEX(Model_Scenarios[LTV Weight],2)*$AP1377)-(INDEX(Model_Scenarios[GP Weight],2)*($AS1377+$AV1377+$AY1377))</f>
        <v>2.9720393375249232</v>
      </c>
      <c r="BB1377">
        <f>INDEX(Model_Assumptions[Values],9)*((INDEX(Model_Scenarios[GR Weight],3)*$AG1377)+(INDEX(Model_Scenarios[GP Weight],3)*$AH1377)+(INDEX(Model_Scenarios[LTV Weight],3)*$AI1377))-(INDEX(Model_Scenarios[LTV Weight],3)*$AP1377)-(INDEX(Model_Scenarios[GP Weight],3)*($AS1377+$AV1377+$AY1377))</f>
        <v>3.2717790116308718</v>
      </c>
      <c r="BC1377">
        <f>INDEX(Model_Assumptions[Values],9)*((INDEX(Model_Scenarios[GR Weight],4)*$AG1377)+(INDEX(Model_Scenarios[GP Weight],4)*$AH1377)+(INDEX(Model_Scenarios[LTV Weight],4)*$AI1377))-(INDEX(Model_Scenarios[LTV Weight],4)*$AP1377)-(INDEX(Model_Scenarios[GP Weight],4)*($AS1377+$AV1377+$AY1377))</f>
        <v>3.3333199548433545</v>
      </c>
      <c r="BD1377">
        <f>INDEX(Model_Assumptions[Values],9)*((INDEX(Model_Scenarios[GR Weight],5)*$AG1377)+(INDEX(Model_Scenarios[GP Weight],5)*$AH1377)+(INDEX(Model_Scenarios[LTV Weight],5)*$AI1377))-(INDEX(Model_Scenarios[LTV Weight],5)*$AP1377)-(INDEX(Model_Scenarios[GP Weight],5)*($AS1377+$AV1377+$AY1377))</f>
        <v>3.5586068478825847</v>
      </c>
    </row>
    <row r="1378" spans="1:56" x14ac:dyDescent="0.25">
      <c r="A1378">
        <v>1377</v>
      </c>
      <c r="B1378">
        <v>28</v>
      </c>
      <c r="C1378" s="3">
        <v>27</v>
      </c>
      <c r="D1378" s="4">
        <v>0.52</v>
      </c>
      <c r="E1378" t="str">
        <v>SKU-1034</v>
      </c>
      <c r="F1378" t="str">
        <v>Raise</v>
      </c>
      <c r="G1378" t="str">
        <v>Full</v>
      </c>
      <c r="H1378">
        <v>196.28</v>
      </c>
      <c r="I1378">
        <v>71.73</v>
      </c>
      <c r="J1378">
        <v>38</v>
      </c>
      <c r="K1378">
        <v>7458.64</v>
      </c>
      <c r="L1378">
        <v>4732.8999999999996</v>
      </c>
      <c r="M1378">
        <v>0.63455267984511909</v>
      </c>
      <c r="N1378">
        <v>228.89345445731379</v>
      </c>
      <c r="O1378">
        <v>552.63090600598207</v>
      </c>
      <c r="P1378">
        <v>767.82090600598258</v>
      </c>
      <c r="Q1378">
        <v>1597.9585464320285</v>
      </c>
      <c r="R1378">
        <v>1338.2902826368238</v>
      </c>
      <c r="S1378">
        <v>1</v>
      </c>
      <c r="T1378">
        <f t="shared" si="483"/>
        <v>213.23899631780318</v>
      </c>
      <c r="U1378">
        <f t="shared" si="484"/>
        <v>8.6402059903215728E-2</v>
      </c>
      <c r="V1378">
        <f>IF($F1378="Reduce", INDEX(Model_Assumptions[Values], 2), INDEX(Model_Assumptions[Values], 1))</f>
        <v>-0.4</v>
      </c>
      <c r="W1378">
        <f t="shared" si="485"/>
        <v>36.686688689471126</v>
      </c>
      <c r="X1378">
        <f t="shared" si="498"/>
        <v>7823.0326743665255</v>
      </c>
      <c r="Y1378">
        <f t="shared" si="486"/>
        <v>5191.4964946707614</v>
      </c>
      <c r="Z1378">
        <f t="shared" si="487"/>
        <v>364.39267436652517</v>
      </c>
      <c r="AA1378">
        <f t="shared" si="488"/>
        <v>458.59649467076179</v>
      </c>
      <c r="AB1378">
        <f t="shared" si="499"/>
        <v>0.66361687478074427</v>
      </c>
      <c r="AC1378">
        <f t="shared" si="489"/>
        <v>2.9064194935625176E-2</v>
      </c>
      <c r="AD1378">
        <f t="shared" si="490"/>
        <v>2.9064194935625176E-2</v>
      </c>
      <c r="AE1378">
        <f t="shared" si="491"/>
        <v>0.52000000000000035</v>
      </c>
      <c r="AF1378">
        <f t="shared" si="500"/>
        <v>642.37933566567494</v>
      </c>
      <c r="AG1378">
        <f t="shared" si="492"/>
        <v>0.65937802320918459</v>
      </c>
      <c r="AH1378">
        <f t="shared" si="493"/>
        <v>0.59727013302655318</v>
      </c>
      <c r="AI1378">
        <f t="shared" si="501"/>
        <v>0.47999999999999965</v>
      </c>
      <c r="AJ1378">
        <f>MAX(0, $R1378 - $AA1378) * INDEX(Model_Assumptions[Values], 7)</f>
        <v>1759.387575932124</v>
      </c>
      <c r="AK1378">
        <f>MAX(0, INDEX(Model_Assumptions[Values], 4) - $AD1378)</f>
        <v>2.0935805064374827E-2</v>
      </c>
      <c r="AL1378">
        <f>MAX(0, INDEX(Model_Assumptions[Values], 5) - $AC1378)</f>
        <v>0</v>
      </c>
      <c r="AM1378">
        <f>INDEX(Model_Assumptions[Values], 6) * MAX(0, INDEX(Model_Assumptions[Values], 3) - $AB1378)^2</f>
        <v>0</v>
      </c>
      <c r="AN1378">
        <f t="shared" si="494"/>
        <v>1823.6035139208095</v>
      </c>
      <c r="AO1378" cm="1">
        <f t="array" ref="AO1378">IFERROR(STDEV(IF($E$2:$E$2201=$E1378, $AJ$2:$AJ$2201)), 0)</f>
        <v>492.30394512955741</v>
      </c>
      <c r="AP1378">
        <f t="shared" si="502"/>
        <v>-0.13043961687486796</v>
      </c>
      <c r="AQ1378">
        <f t="shared" si="495"/>
        <v>2.3182227467709718E-2</v>
      </c>
      <c r="AR1378" cm="1">
        <f t="array" ref="AR1378">IFERROR(STDEV(IF($E$2:$E$2201=$E1378, $AK$2:$AK$2201)), 0)</f>
        <v>1.5157676933123677E-2</v>
      </c>
      <c r="AS1378">
        <f t="shared" si="503"/>
        <v>-0.14820360753473</v>
      </c>
      <c r="AT1378">
        <f t="shared" si="496"/>
        <v>3.621894468874834E-3</v>
      </c>
      <c r="AU1378" cm="1">
        <f t="array" ref="AU1378">IFERROR(STDEV(IF($E$2:$E$2201=$E1378, $AL$2:$AL$2201)), 0)</f>
        <v>6.0711258953941973E-3</v>
      </c>
      <c r="AV1378">
        <f t="shared" si="504"/>
        <v>-0.5965770651573129</v>
      </c>
      <c r="AW1378">
        <f t="shared" si="497"/>
        <v>0</v>
      </c>
      <c r="AX1378" cm="1">
        <f t="array" ref="AX1378">IFERROR(STDEV(IF($E$2:$E$2201=$E1378, $AM$2:$AM$2201)), 0)</f>
        <v>0</v>
      </c>
      <c r="AY1378">
        <f t="shared" si="505"/>
        <v>-0.5965770651573129</v>
      </c>
      <c r="AZ1378">
        <f>INDEX(Model_Assumptions[Values],9)*((INDEX(Model_Scenarios[GR Weight],1)*$AG1378)+(INDEX(Model_Scenarios[GP Weight],1)*$AH1378)+(INDEX(Model_Scenarios[LTV Weight],1)*$AI1378))-(INDEX(Model_Scenarios[LTV Weight],1)*$AP1378)-(INDEX(Model_Scenarios[GP Weight],1)*($AS1378+$AV1378+$AY1378))</f>
        <v>2.7868115454026974</v>
      </c>
      <c r="BA1378">
        <f>INDEX(Model_Assumptions[Values],9)*((INDEX(Model_Scenarios[GR Weight],2)*$AG1378)+(INDEX(Model_Scenarios[GP Weight],2)*$AH1378)+(INDEX(Model_Scenarios[LTV Weight],2)*$AI1378))-(INDEX(Model_Scenarios[LTV Weight],2)*$AP1378)-(INDEX(Model_Scenarios[GP Weight],2)*($AS1378+$AV1378+$AY1378))</f>
        <v>3.004860948971976</v>
      </c>
      <c r="BB1378">
        <f>INDEX(Model_Assumptions[Values],9)*((INDEX(Model_Scenarios[GR Weight],3)*$AG1378)+(INDEX(Model_Scenarios[GP Weight],3)*$AH1378)+(INDEX(Model_Scenarios[LTV Weight],3)*$AI1378))-(INDEX(Model_Scenarios[LTV Weight],3)*$AP1378)-(INDEX(Model_Scenarios[GP Weight],3)*($AS1378+$AV1378+$AY1378))</f>
        <v>3.3510963168051697</v>
      </c>
      <c r="BC1378">
        <f>INDEX(Model_Assumptions[Values],9)*((INDEX(Model_Scenarios[GR Weight],4)*$AG1378)+(INDEX(Model_Scenarios[GP Weight],4)*$AH1378)+(INDEX(Model_Scenarios[LTV Weight],4)*$AI1378))-(INDEX(Model_Scenarios[LTV Weight],4)*$AP1378)-(INDEX(Model_Scenarios[GP Weight],4)*($AS1378+$AV1378+$AY1378))</f>
        <v>3.4277413667222754</v>
      </c>
      <c r="BD1378">
        <f>INDEX(Model_Assumptions[Values],9)*((INDEX(Model_Scenarios[GR Weight],5)*$AG1378)+(INDEX(Model_Scenarios[GP Weight],5)*$AH1378)+(INDEX(Model_Scenarios[LTV Weight],5)*$AI1378))-(INDEX(Model_Scenarios[LTV Weight],5)*$AP1378)-(INDEX(Model_Scenarios[GP Weight],5)*($AS1378+$AV1378+$AY1378))</f>
        <v>3.6722275490680683</v>
      </c>
    </row>
    <row r="1379" spans="1:56" x14ac:dyDescent="0.25">
      <c r="A1379">
        <v>1378</v>
      </c>
      <c r="B1379">
        <v>28</v>
      </c>
      <c r="C1379" s="3">
        <v>28</v>
      </c>
      <c r="D1379" s="4">
        <v>0.54</v>
      </c>
      <c r="E1379" t="str">
        <v>SKU-1034</v>
      </c>
      <c r="F1379" t="str">
        <v>Raise</v>
      </c>
      <c r="G1379" t="str">
        <v>Full</v>
      </c>
      <c r="H1379">
        <v>196.28</v>
      </c>
      <c r="I1379">
        <v>71.73</v>
      </c>
      <c r="J1379">
        <v>38</v>
      </c>
      <c r="K1379">
        <v>7458.64</v>
      </c>
      <c r="L1379">
        <v>4732.8999999999996</v>
      </c>
      <c r="M1379">
        <v>0.63455267984511909</v>
      </c>
      <c r="N1379">
        <v>228.89345445731379</v>
      </c>
      <c r="O1379">
        <v>552.63090600598207</v>
      </c>
      <c r="P1379">
        <v>767.82090600598258</v>
      </c>
      <c r="Q1379">
        <v>1597.9585464320285</v>
      </c>
      <c r="R1379">
        <v>1338.2902826368238</v>
      </c>
      <c r="S1379">
        <v>1</v>
      </c>
      <c r="T1379">
        <f t="shared" si="483"/>
        <v>213.89126540694946</v>
      </c>
      <c r="U1379">
        <f t="shared" si="484"/>
        <v>8.9725216053339399E-2</v>
      </c>
      <c r="V1379">
        <f>IF($F1379="Reduce", INDEX(Model_Assumptions[Values], 2), INDEX(Model_Assumptions[Values], 1))</f>
        <v>-0.4</v>
      </c>
      <c r="W1379">
        <f t="shared" si="485"/>
        <v>36.636176715989244</v>
      </c>
      <c r="X1379">
        <f t="shared" si="498"/>
        <v>7836.1581974555575</v>
      </c>
      <c r="Y1379">
        <f t="shared" si="486"/>
        <v>5208.2452416176493</v>
      </c>
      <c r="Z1379">
        <f t="shared" si="487"/>
        <v>377.51819745555713</v>
      </c>
      <c r="AA1379">
        <f t="shared" si="488"/>
        <v>475.34524161764966</v>
      </c>
      <c r="AB1379">
        <f t="shared" si="499"/>
        <v>0.6646426871918939</v>
      </c>
      <c r="AC1379">
        <f t="shared" si="489"/>
        <v>3.0090007346774805E-2</v>
      </c>
      <c r="AD1379">
        <f t="shared" si="490"/>
        <v>3.0090007346774805E-2</v>
      </c>
      <c r="AE1379">
        <f t="shared" si="491"/>
        <v>0.54000000000000026</v>
      </c>
      <c r="AF1379">
        <f t="shared" si="500"/>
        <v>615.61353001293855</v>
      </c>
      <c r="AG1379">
        <f t="shared" si="492"/>
        <v>0.68312899867288746</v>
      </c>
      <c r="AH1379">
        <f t="shared" si="493"/>
        <v>0.61908348405135238</v>
      </c>
      <c r="AI1379">
        <f t="shared" si="501"/>
        <v>0.45999999999999969</v>
      </c>
      <c r="AJ1379">
        <f>MAX(0, $R1379 - $AA1379) * INDEX(Model_Assumptions[Values], 7)</f>
        <v>1725.8900820383483</v>
      </c>
      <c r="AK1379">
        <f>MAX(0, INDEX(Model_Assumptions[Values], 4) - $AD1379)</f>
        <v>1.9909992653225198E-2</v>
      </c>
      <c r="AL1379">
        <f>MAX(0, INDEX(Model_Assumptions[Values], 5) - $AC1379)</f>
        <v>0</v>
      </c>
      <c r="AM1379">
        <f>INDEX(Model_Assumptions[Values], 6) * MAX(0, INDEX(Model_Assumptions[Values], 3) - $AB1379)^2</f>
        <v>0</v>
      </c>
      <c r="AN1379">
        <f t="shared" si="494"/>
        <v>1823.6035139208095</v>
      </c>
      <c r="AO1379" cm="1">
        <f t="array" ref="AO1379">IFERROR(STDEV(IF($E$2:$E$2201=$E1379, $AJ$2:$AJ$2201)), 0)</f>
        <v>492.30394512955741</v>
      </c>
      <c r="AP1379">
        <f t="shared" si="502"/>
        <v>-0.19848191924756248</v>
      </c>
      <c r="AQ1379">
        <f t="shared" si="495"/>
        <v>2.3182227467709718E-2</v>
      </c>
      <c r="AR1379" cm="1">
        <f t="array" ref="AR1379">IFERROR(STDEV(IF($E$2:$E$2201=$E1379, $AK$2:$AK$2201)), 0)</f>
        <v>1.5157676933123677E-2</v>
      </c>
      <c r="AS1379">
        <f t="shared" si="503"/>
        <v>-0.21587970431892439</v>
      </c>
      <c r="AT1379">
        <f t="shared" si="496"/>
        <v>3.621894468874834E-3</v>
      </c>
      <c r="AU1379" cm="1">
        <f t="array" ref="AU1379">IFERROR(STDEV(IF($E$2:$E$2201=$E1379, $AL$2:$AL$2201)), 0)</f>
        <v>6.0711258953941973E-3</v>
      </c>
      <c r="AV1379">
        <f t="shared" si="504"/>
        <v>-0.5965770651573129</v>
      </c>
      <c r="AW1379">
        <f t="shared" si="497"/>
        <v>0</v>
      </c>
      <c r="AX1379" cm="1">
        <f t="array" ref="AX1379">IFERROR(STDEV(IF($E$2:$E$2201=$E1379, $AM$2:$AM$2201)), 0)</f>
        <v>0</v>
      </c>
      <c r="AY1379">
        <f t="shared" si="505"/>
        <v>-0.5965770651573129</v>
      </c>
      <c r="AZ1379">
        <f>INDEX(Model_Assumptions[Values],9)*((INDEX(Model_Scenarios[GR Weight],1)*$AG1379)+(INDEX(Model_Scenarios[GP Weight],1)*$AH1379)+(INDEX(Model_Scenarios[LTV Weight],1)*$AI1379))-(INDEX(Model_Scenarios[LTV Weight],1)*$AP1379)-(INDEX(Model_Scenarios[GP Weight],1)*($AS1379+$AV1379+$AY1379))</f>
        <v>2.7907951602235239</v>
      </c>
      <c r="BA1379">
        <f>INDEX(Model_Assumptions[Values],9)*((INDEX(Model_Scenarios[GR Weight],2)*$AG1379)+(INDEX(Model_Scenarios[GP Weight],2)*$AH1379)+(INDEX(Model_Scenarios[LTV Weight],2)*$AI1379))-(INDEX(Model_Scenarios[LTV Weight],2)*$AP1379)-(INDEX(Model_Scenarios[GP Weight],2)*($AS1379+$AV1379+$AY1379))</f>
        <v>3.0372502474936431</v>
      </c>
      <c r="BB1379">
        <f>INDEX(Model_Assumptions[Values],9)*((INDEX(Model_Scenarios[GR Weight],3)*$AG1379)+(INDEX(Model_Scenarios[GP Weight],3)*$AH1379)+(INDEX(Model_Scenarios[LTV Weight],3)*$AI1379))-(INDEX(Model_Scenarios[LTV Weight],3)*$AP1379)-(INDEX(Model_Scenarios[GP Weight],3)*($AS1379+$AV1379+$AY1379))</f>
        <v>3.4298619552517429</v>
      </c>
      <c r="BC1379">
        <f>INDEX(Model_Assumptions[Values],9)*((INDEX(Model_Scenarios[GR Weight],4)*$AG1379)+(INDEX(Model_Scenarios[GP Weight],4)*$AH1379)+(INDEX(Model_Scenarios[LTV Weight],4)*$AI1379))-(INDEX(Model_Scenarios[LTV Weight],4)*$AP1379)-(INDEX(Model_Scenarios[GP Weight],4)*($AS1379+$AV1379+$AY1379))</f>
        <v>3.52157826266343</v>
      </c>
      <c r="BD1379">
        <f>INDEX(Model_Assumptions[Values],9)*((INDEX(Model_Scenarios[GR Weight],5)*$AG1379)+(INDEX(Model_Scenarios[GP Weight],5)*$AH1379)+(INDEX(Model_Scenarios[LTV Weight],5)*$AI1379))-(INDEX(Model_Scenarios[LTV Weight],5)*$AP1379)-(INDEX(Model_Scenarios[GP Weight],5)*($AS1379+$AV1379+$AY1379))</f>
        <v>3.7851976686744493</v>
      </c>
    </row>
    <row r="1380" spans="1:56" x14ac:dyDescent="0.25">
      <c r="A1380">
        <v>1379</v>
      </c>
      <c r="B1380">
        <v>28</v>
      </c>
      <c r="C1380" s="3">
        <v>29</v>
      </c>
      <c r="D1380" s="4">
        <v>0.56000000000000005</v>
      </c>
      <c r="E1380" t="str">
        <v>SKU-1034</v>
      </c>
      <c r="F1380" t="str">
        <v>Raise</v>
      </c>
      <c r="G1380" t="str">
        <v>Full</v>
      </c>
      <c r="H1380">
        <v>196.28</v>
      </c>
      <c r="I1380">
        <v>71.73</v>
      </c>
      <c r="J1380">
        <v>38</v>
      </c>
      <c r="K1380">
        <v>7458.64</v>
      </c>
      <c r="L1380">
        <v>4732.8999999999996</v>
      </c>
      <c r="M1380">
        <v>0.63455267984511909</v>
      </c>
      <c r="N1380">
        <v>228.89345445731379</v>
      </c>
      <c r="O1380">
        <v>552.63090600598207</v>
      </c>
      <c r="P1380">
        <v>767.82090600598258</v>
      </c>
      <c r="Q1380">
        <v>1597.9585464320285</v>
      </c>
      <c r="R1380">
        <v>1338.2902826368238</v>
      </c>
      <c r="S1380">
        <v>1</v>
      </c>
      <c r="T1380">
        <f t="shared" si="483"/>
        <v>214.54353449609573</v>
      </c>
      <c r="U1380">
        <f t="shared" si="484"/>
        <v>9.3048372203463056E-2</v>
      </c>
      <c r="V1380">
        <f>IF($F1380="Reduce", INDEX(Model_Assumptions[Values], 2), INDEX(Model_Assumptions[Values], 1))</f>
        <v>-0.4</v>
      </c>
      <c r="W1380">
        <f t="shared" si="485"/>
        <v>36.585664742507362</v>
      </c>
      <c r="X1380">
        <f t="shared" si="498"/>
        <v>7849.2178257467212</v>
      </c>
      <c r="Y1380">
        <f t="shared" si="486"/>
        <v>5224.9280937666681</v>
      </c>
      <c r="Z1380">
        <f t="shared" si="487"/>
        <v>390.57782574672092</v>
      </c>
      <c r="AA1380">
        <f t="shared" si="488"/>
        <v>492.02809376666846</v>
      </c>
      <c r="AB1380">
        <f t="shared" si="499"/>
        <v>0.6656622621209527</v>
      </c>
      <c r="AC1380">
        <f t="shared" si="489"/>
        <v>3.1109582275833603E-2</v>
      </c>
      <c r="AD1380">
        <f t="shared" si="490"/>
        <v>3.1109582275833603E-2</v>
      </c>
      <c r="AE1380">
        <f t="shared" si="491"/>
        <v>0.56000000000000016</v>
      </c>
      <c r="AF1380">
        <f t="shared" si="500"/>
        <v>588.84772436020228</v>
      </c>
      <c r="AG1380">
        <f t="shared" si="492"/>
        <v>0.70676073578572718</v>
      </c>
      <c r="AH1380">
        <f t="shared" si="493"/>
        <v>0.64081101454514811</v>
      </c>
      <c r="AI1380">
        <f t="shared" si="501"/>
        <v>0.43999999999999984</v>
      </c>
      <c r="AJ1380">
        <f>MAX(0, $R1380 - $AA1380) * INDEX(Model_Assumptions[Values], 7)</f>
        <v>1692.5243777403107</v>
      </c>
      <c r="AK1380">
        <f>MAX(0, INDEX(Model_Assumptions[Values], 4) - $AD1380)</f>
        <v>1.88904177241664E-2</v>
      </c>
      <c r="AL1380">
        <f>MAX(0, INDEX(Model_Assumptions[Values], 5) - $AC1380)</f>
        <v>0</v>
      </c>
      <c r="AM1380">
        <f>INDEX(Model_Assumptions[Values], 6) * MAX(0, INDEX(Model_Assumptions[Values], 3) - $AB1380)^2</f>
        <v>0</v>
      </c>
      <c r="AN1380">
        <f t="shared" si="494"/>
        <v>1823.6035139208095</v>
      </c>
      <c r="AO1380" cm="1">
        <f t="array" ref="AO1380">IFERROR(STDEV(IF($E$2:$E$2201=$E1380, $AJ$2:$AJ$2201)), 0)</f>
        <v>492.30394512955741</v>
      </c>
      <c r="AP1380">
        <f t="shared" si="502"/>
        <v>-0.26625652196632982</v>
      </c>
      <c r="AQ1380">
        <f t="shared" si="495"/>
        <v>2.3182227467709718E-2</v>
      </c>
      <c r="AR1380" cm="1">
        <f t="array" ref="AR1380">IFERROR(STDEV(IF($E$2:$E$2201=$E1380, $AK$2:$AK$2201)), 0)</f>
        <v>1.5157676933123677E-2</v>
      </c>
      <c r="AS1380">
        <f t="shared" si="503"/>
        <v>-0.28314429463558083</v>
      </c>
      <c r="AT1380">
        <f t="shared" si="496"/>
        <v>3.621894468874834E-3</v>
      </c>
      <c r="AU1380" cm="1">
        <f t="array" ref="AU1380">IFERROR(STDEV(IF($E$2:$E$2201=$E1380, $AL$2:$AL$2201)), 0)</f>
        <v>6.0711258953941973E-3</v>
      </c>
      <c r="AV1380">
        <f t="shared" si="504"/>
        <v>-0.5965770651573129</v>
      </c>
      <c r="AW1380">
        <f t="shared" si="497"/>
        <v>0</v>
      </c>
      <c r="AX1380" cm="1">
        <f t="array" ref="AX1380">IFERROR(STDEV(IF($E$2:$E$2201=$E1380, $AM$2:$AM$2201)), 0)</f>
        <v>0</v>
      </c>
      <c r="AY1380">
        <f t="shared" si="505"/>
        <v>-0.5965770651573129</v>
      </c>
      <c r="AZ1380">
        <f>INDEX(Model_Assumptions[Values],9)*((INDEX(Model_Scenarios[GR Weight],1)*$AG1380)+(INDEX(Model_Scenarios[GP Weight],1)*$AH1380)+(INDEX(Model_Scenarios[LTV Weight],1)*$AI1380))-(INDEX(Model_Scenarios[LTV Weight],1)*$AP1380)-(INDEX(Model_Scenarios[GP Weight],1)*($AS1380+$AV1380+$AY1380))</f>
        <v>2.7944209352335214</v>
      </c>
      <c r="BA1380">
        <f>INDEX(Model_Assumptions[Values],9)*((INDEX(Model_Scenarios[GR Weight],2)*$AG1380)+(INDEX(Model_Scenarios[GP Weight],2)*$AH1380)+(INDEX(Model_Scenarios[LTV Weight],2)*$AI1380))-(INDEX(Model_Scenarios[LTV Weight],2)*$AP1380)-(INDEX(Model_Scenarios[GP Weight],2)*($AS1380+$AV1380+$AY1380))</f>
        <v>3.0692079906525986</v>
      </c>
      <c r="BB1380">
        <f>INDEX(Model_Assumptions[Values],9)*((INDEX(Model_Scenarios[GR Weight],3)*$AG1380)+(INDEX(Model_Scenarios[GP Weight],3)*$AH1380)+(INDEX(Model_Scenarios[LTV Weight],3)*$AI1380))-(INDEX(Model_Scenarios[LTV Weight],3)*$AP1380)-(INDEX(Model_Scenarios[GP Weight],3)*($AS1380+$AV1380+$AY1380))</f>
        <v>3.5080772527052719</v>
      </c>
      <c r="BC1380">
        <f>INDEX(Model_Assumptions[Values],9)*((INDEX(Model_Scenarios[GR Weight],4)*$AG1380)+(INDEX(Model_Scenarios[GP Weight],4)*$AH1380)+(INDEX(Model_Scenarios[LTV Weight],4)*$AI1380))-(INDEX(Model_Scenarios[LTV Weight],4)*$AP1380)-(INDEX(Model_Scenarios[GP Weight],4)*($AS1380+$AV1380+$AY1380))</f>
        <v>3.6148319684015027</v>
      </c>
      <c r="BD1380">
        <f>INDEX(Model_Assumptions[Values],9)*((INDEX(Model_Scenarios[GR Weight],5)*$AG1380)+(INDEX(Model_Scenarios[GP Weight],5)*$AH1380)+(INDEX(Model_Scenarios[LTV Weight],5)*$AI1380))-(INDEX(Model_Scenarios[LTV Weight],5)*$AP1380)-(INDEX(Model_Scenarios[GP Weight],5)*($AS1380+$AV1380+$AY1380))</f>
        <v>3.8975192899990807</v>
      </c>
    </row>
    <row r="1381" spans="1:56" x14ac:dyDescent="0.25">
      <c r="A1381">
        <v>1380</v>
      </c>
      <c r="B1381">
        <v>28</v>
      </c>
      <c r="C1381" s="3">
        <v>30</v>
      </c>
      <c r="D1381" s="4">
        <v>0.57999999999999996</v>
      </c>
      <c r="E1381" t="str">
        <v>SKU-1034</v>
      </c>
      <c r="F1381" t="str">
        <v>Raise</v>
      </c>
      <c r="G1381" t="str">
        <v>Full</v>
      </c>
      <c r="H1381">
        <v>196.28</v>
      </c>
      <c r="I1381">
        <v>71.73</v>
      </c>
      <c r="J1381">
        <v>38</v>
      </c>
      <c r="K1381">
        <v>7458.64</v>
      </c>
      <c r="L1381">
        <v>4732.8999999999996</v>
      </c>
      <c r="M1381">
        <v>0.63455267984511909</v>
      </c>
      <c r="N1381">
        <v>228.89345445731379</v>
      </c>
      <c r="O1381">
        <v>552.63090600598207</v>
      </c>
      <c r="P1381">
        <v>767.82090600598258</v>
      </c>
      <c r="Q1381">
        <v>1597.9585464320285</v>
      </c>
      <c r="R1381">
        <v>1338.2902826368238</v>
      </c>
      <c r="S1381">
        <v>1</v>
      </c>
      <c r="T1381">
        <f t="shared" si="483"/>
        <v>215.195803585242</v>
      </c>
      <c r="U1381">
        <f t="shared" si="484"/>
        <v>9.6371528353586727E-2</v>
      </c>
      <c r="V1381">
        <f>IF($F1381="Reduce", INDEX(Model_Assumptions[Values], 2), INDEX(Model_Assumptions[Values], 1))</f>
        <v>-0.4</v>
      </c>
      <c r="W1381">
        <f t="shared" si="485"/>
        <v>36.53515276902548</v>
      </c>
      <c r="X1381">
        <f t="shared" si="498"/>
        <v>7862.2115592400178</v>
      </c>
      <c r="Y1381">
        <f t="shared" si="486"/>
        <v>5241.5450511178205</v>
      </c>
      <c r="Z1381">
        <f t="shared" si="487"/>
        <v>403.57155924001745</v>
      </c>
      <c r="AA1381">
        <f t="shared" si="488"/>
        <v>508.64505111782091</v>
      </c>
      <c r="AB1381">
        <f t="shared" si="499"/>
        <v>0.6666756562862679</v>
      </c>
      <c r="AC1381">
        <f t="shared" si="489"/>
        <v>3.2122976441148809E-2</v>
      </c>
      <c r="AD1381">
        <f t="shared" si="490"/>
        <v>3.2122976441148809E-2</v>
      </c>
      <c r="AE1381">
        <f t="shared" si="491"/>
        <v>0.58000000000000007</v>
      </c>
      <c r="AF1381">
        <f t="shared" si="500"/>
        <v>562.08191870746589</v>
      </c>
      <c r="AG1381">
        <f t="shared" si="492"/>
        <v>0.73027323454770532</v>
      </c>
      <c r="AH1381">
        <f t="shared" si="493"/>
        <v>0.66245272450794368</v>
      </c>
      <c r="AI1381">
        <f t="shared" si="501"/>
        <v>0.41999999999999993</v>
      </c>
      <c r="AJ1381">
        <f>MAX(0, $R1381 - $AA1381) * INDEX(Model_Assumptions[Values], 7)</f>
        <v>1659.2904630380058</v>
      </c>
      <c r="AK1381">
        <f>MAX(0, INDEX(Model_Assumptions[Values], 4) - $AD1381)</f>
        <v>1.7877023558851193E-2</v>
      </c>
      <c r="AL1381">
        <f>MAX(0, INDEX(Model_Assumptions[Values], 5) - $AC1381)</f>
        <v>0</v>
      </c>
      <c r="AM1381">
        <f>INDEX(Model_Assumptions[Values], 6) * MAX(0, INDEX(Model_Assumptions[Values], 3) - $AB1381)^2</f>
        <v>0</v>
      </c>
      <c r="AN1381">
        <f t="shared" si="494"/>
        <v>1823.6035139208095</v>
      </c>
      <c r="AO1381" cm="1">
        <f t="array" ref="AO1381">IFERROR(STDEV(IF($E$2:$E$2201=$E1381, $AJ$2:$AJ$2201)), 0)</f>
        <v>492.30394512955741</v>
      </c>
      <c r="AP1381">
        <f t="shared" si="502"/>
        <v>-0.33376342503118112</v>
      </c>
      <c r="AQ1381">
        <f t="shared" si="495"/>
        <v>2.3182227467709718E-2</v>
      </c>
      <c r="AR1381" cm="1">
        <f t="array" ref="AR1381">IFERROR(STDEV(IF($E$2:$E$2201=$E1381, $AK$2:$AK$2201)), 0)</f>
        <v>1.5157676933123677E-2</v>
      </c>
      <c r="AS1381">
        <f t="shared" si="503"/>
        <v>-0.35000112037387471</v>
      </c>
      <c r="AT1381">
        <f t="shared" si="496"/>
        <v>3.621894468874834E-3</v>
      </c>
      <c r="AU1381" cm="1">
        <f t="array" ref="AU1381">IFERROR(STDEV(IF($E$2:$E$2201=$E1381, $AL$2:$AL$2201)), 0)</f>
        <v>6.0711258953941973E-3</v>
      </c>
      <c r="AV1381">
        <f t="shared" si="504"/>
        <v>-0.5965770651573129</v>
      </c>
      <c r="AW1381">
        <f t="shared" si="497"/>
        <v>0</v>
      </c>
      <c r="AX1381" cm="1">
        <f t="array" ref="AX1381">IFERROR(STDEV(IF($E$2:$E$2201=$E1381, $AM$2:$AM$2201)), 0)</f>
        <v>0</v>
      </c>
      <c r="AY1381">
        <f t="shared" si="505"/>
        <v>-0.5965770651573129</v>
      </c>
      <c r="AZ1381">
        <f>INDEX(Model_Assumptions[Values],9)*((INDEX(Model_Scenarios[GR Weight],1)*$AG1381)+(INDEX(Model_Scenarios[GP Weight],1)*$AH1381)+(INDEX(Model_Scenarios[LTV Weight],1)*$AI1381))-(INDEX(Model_Scenarios[LTV Weight],1)*$AP1381)-(INDEX(Model_Scenarios[GP Weight],1)*($AS1381+$AV1381+$AY1381))</f>
        <v>2.7976892446216195</v>
      </c>
      <c r="BA1381">
        <f>INDEX(Model_Assumptions[Values],9)*((INDEX(Model_Scenarios[GR Weight],2)*$AG1381)+(INDEX(Model_Scenarios[GP Weight],2)*$AH1381)+(INDEX(Model_Scenarios[LTV Weight],2)*$AI1381))-(INDEX(Model_Scenarios[LTV Weight],2)*$AP1381)-(INDEX(Model_Scenarios[GP Weight],2)*($AS1381+$AV1381+$AY1381))</f>
        <v>3.1007349268266906</v>
      </c>
      <c r="BB1381">
        <f>INDEX(Model_Assumptions[Values],9)*((INDEX(Model_Scenarios[GR Weight],3)*$AG1381)+(INDEX(Model_Scenarios[GP Weight],3)*$AH1381)+(INDEX(Model_Scenarios[LTV Weight],3)*$AI1381))-(INDEX(Model_Scenarios[LTV Weight],3)*$AP1381)-(INDEX(Model_Scenarios[GP Weight],3)*($AS1381+$AV1381+$AY1381))</f>
        <v>3.5857435188269804</v>
      </c>
      <c r="BC1381">
        <f>INDEX(Model_Assumptions[Values],9)*((INDEX(Model_Scenarios[GR Weight],4)*$AG1381)+(INDEX(Model_Scenarios[GP Weight],4)*$AH1381)+(INDEX(Model_Scenarios[LTV Weight],4)*$AI1381))-(INDEX(Model_Scenarios[LTV Weight],4)*$AP1381)-(INDEX(Model_Scenarios[GP Weight],4)*($AS1381+$AV1381+$AY1381))</f>
        <v>3.7075037935977151</v>
      </c>
      <c r="BD1381">
        <f>INDEX(Model_Assumptions[Values],9)*((INDEX(Model_Scenarios[GR Weight],5)*$AG1381)+(INDEX(Model_Scenarios[GP Weight],5)*$AH1381)+(INDEX(Model_Scenarios[LTV Weight],5)*$AI1381))-(INDEX(Model_Scenarios[LTV Weight],5)*$AP1381)-(INDEX(Model_Scenarios[GP Weight],5)*($AS1381+$AV1381+$AY1381))</f>
        <v>4.0091944710810212</v>
      </c>
    </row>
    <row r="1382" spans="1:56" x14ac:dyDescent="0.25">
      <c r="A1382">
        <v>1381</v>
      </c>
      <c r="B1382">
        <v>28</v>
      </c>
      <c r="C1382" s="3">
        <v>31</v>
      </c>
      <c r="D1382" s="4">
        <v>0.6</v>
      </c>
      <c r="E1382" t="str">
        <v>SKU-1034</v>
      </c>
      <c r="F1382" t="str">
        <v>Raise</v>
      </c>
      <c r="G1382" t="str">
        <v>Full</v>
      </c>
      <c r="H1382">
        <v>196.28</v>
      </c>
      <c r="I1382">
        <v>71.73</v>
      </c>
      <c r="J1382">
        <v>38</v>
      </c>
      <c r="K1382">
        <v>7458.64</v>
      </c>
      <c r="L1382">
        <v>4732.8999999999996</v>
      </c>
      <c r="M1382">
        <v>0.63455267984511909</v>
      </c>
      <c r="N1382">
        <v>228.89345445731379</v>
      </c>
      <c r="O1382">
        <v>552.63090600598207</v>
      </c>
      <c r="P1382">
        <v>767.82090600598258</v>
      </c>
      <c r="Q1382">
        <v>1597.9585464320285</v>
      </c>
      <c r="R1382">
        <v>1338.2902826368238</v>
      </c>
      <c r="S1382">
        <v>1</v>
      </c>
      <c r="T1382">
        <f t="shared" si="483"/>
        <v>215.84807267438828</v>
      </c>
      <c r="U1382">
        <f t="shared" si="484"/>
        <v>9.9694684503710398E-2</v>
      </c>
      <c r="V1382">
        <f>IF($F1382="Reduce", INDEX(Model_Assumptions[Values], 2), INDEX(Model_Assumptions[Values], 1))</f>
        <v>-0.4</v>
      </c>
      <c r="W1382">
        <f t="shared" si="485"/>
        <v>36.484640795543598</v>
      </c>
      <c r="X1382">
        <f t="shared" si="498"/>
        <v>7875.1393979354461</v>
      </c>
      <c r="Y1382">
        <f t="shared" si="486"/>
        <v>5258.0961136711039</v>
      </c>
      <c r="Z1382">
        <f t="shared" si="487"/>
        <v>416.49939793544581</v>
      </c>
      <c r="AA1382">
        <f t="shared" si="488"/>
        <v>525.19611367110429</v>
      </c>
      <c r="AB1382">
        <f t="shared" si="499"/>
        <v>0.66768292572060006</v>
      </c>
      <c r="AC1382">
        <f t="shared" si="489"/>
        <v>3.3130245875480968E-2</v>
      </c>
      <c r="AD1382">
        <f t="shared" si="490"/>
        <v>3.3130245875480968E-2</v>
      </c>
      <c r="AE1382">
        <f t="shared" si="491"/>
        <v>0.6</v>
      </c>
      <c r="AF1382">
        <f t="shared" si="500"/>
        <v>535.3161130547295</v>
      </c>
      <c r="AG1382">
        <f t="shared" si="492"/>
        <v>0.75366649495882032</v>
      </c>
      <c r="AH1382">
        <f t="shared" si="493"/>
        <v>0.68400861393973578</v>
      </c>
      <c r="AI1382">
        <f t="shared" si="501"/>
        <v>0.39999999999999997</v>
      </c>
      <c r="AJ1382">
        <f>MAX(0, $R1382 - $AA1382) * INDEX(Model_Assumptions[Values], 7)</f>
        <v>1626.188337931439</v>
      </c>
      <c r="AK1382">
        <f>MAX(0, INDEX(Model_Assumptions[Values], 4) - $AD1382)</f>
        <v>1.6869754124519035E-2</v>
      </c>
      <c r="AL1382">
        <f>MAX(0, INDEX(Model_Assumptions[Values], 5) - $AC1382)</f>
        <v>0</v>
      </c>
      <c r="AM1382">
        <f>INDEX(Model_Assumptions[Values], 6) * MAX(0, INDEX(Model_Assumptions[Values], 3) - $AB1382)^2</f>
        <v>0</v>
      </c>
      <c r="AN1382">
        <f t="shared" si="494"/>
        <v>1823.6035139208095</v>
      </c>
      <c r="AO1382" cm="1">
        <f t="array" ref="AO1382">IFERROR(STDEV(IF($E$2:$E$2201=$E1382, $AJ$2:$AJ$2201)), 0)</f>
        <v>492.30394512955741</v>
      </c>
      <c r="AP1382">
        <f t="shared" si="502"/>
        <v>-0.40100262844210527</v>
      </c>
      <c r="AQ1382">
        <f t="shared" si="495"/>
        <v>2.3182227467709718E-2</v>
      </c>
      <c r="AR1382" cm="1">
        <f t="array" ref="AR1382">IFERROR(STDEV(IF($E$2:$E$2201=$E1382, $AK$2:$AK$2201)), 0)</f>
        <v>1.5157676933123677E-2</v>
      </c>
      <c r="AS1382">
        <f t="shared" si="503"/>
        <v>-0.41645387819265361</v>
      </c>
      <c r="AT1382">
        <f t="shared" si="496"/>
        <v>3.621894468874834E-3</v>
      </c>
      <c r="AU1382" cm="1">
        <f t="array" ref="AU1382">IFERROR(STDEV(IF($E$2:$E$2201=$E1382, $AL$2:$AL$2201)), 0)</f>
        <v>6.0711258953941973E-3</v>
      </c>
      <c r="AV1382">
        <f t="shared" si="504"/>
        <v>-0.5965770651573129</v>
      </c>
      <c r="AW1382">
        <f t="shared" si="497"/>
        <v>0</v>
      </c>
      <c r="AX1382" cm="1">
        <f t="array" ref="AX1382">IFERROR(STDEV(IF($E$2:$E$2201=$E1382, $AM$2:$AM$2201)), 0)</f>
        <v>0</v>
      </c>
      <c r="AY1382">
        <f t="shared" si="505"/>
        <v>-0.5965770651573129</v>
      </c>
      <c r="AZ1382">
        <f>INDEX(Model_Assumptions[Values],9)*((INDEX(Model_Scenarios[GR Weight],1)*$AG1382)+(INDEX(Model_Scenarios[GP Weight],1)*$AH1382)+(INDEX(Model_Scenarios[LTV Weight],1)*$AI1382))-(INDEX(Model_Scenarios[LTV Weight],1)*$AP1382)-(INDEX(Model_Scenarios[GP Weight],1)*($AS1382+$AV1382+$AY1382))</f>
        <v>2.8006004580536903</v>
      </c>
      <c r="BA1382">
        <f>INDEX(Model_Assumptions[Values],9)*((INDEX(Model_Scenarios[GR Weight],2)*$AG1382)+(INDEX(Model_Scenarios[GP Weight],2)*$AH1382)+(INDEX(Model_Scenarios[LTV Weight],2)*$AI1382))-(INDEX(Model_Scenarios[LTV Weight],2)*$AP1382)-(INDEX(Model_Scenarios[GP Weight],2)*($AS1382+$AV1382+$AY1382))</f>
        <v>3.1318317953476758</v>
      </c>
      <c r="BB1382">
        <f>INDEX(Model_Assumptions[Values],9)*((INDEX(Model_Scenarios[GR Weight],3)*$AG1382)+(INDEX(Model_Scenarios[GP Weight],3)*$AH1382)+(INDEX(Model_Scenarios[LTV Weight],3)*$AI1382))-(INDEX(Model_Scenarios[LTV Weight],3)*$AP1382)-(INDEX(Model_Scenarios[GP Weight],3)*($AS1382+$AV1382+$AY1382))</f>
        <v>3.6628620474474531</v>
      </c>
      <c r="BC1382">
        <f>INDEX(Model_Assumptions[Values],9)*((INDEX(Model_Scenarios[GR Weight],4)*$AG1382)+(INDEX(Model_Scenarios[GP Weight],4)*$AH1382)+(INDEX(Model_Scenarios[LTV Weight],4)*$AI1382))-(INDEX(Model_Scenarios[LTV Weight],4)*$AP1382)-(INDEX(Model_Scenarios[GP Weight],4)*($AS1382+$AV1382+$AY1382))</f>
        <v>3.7995950320826521</v>
      </c>
      <c r="BD1382">
        <f>INDEX(Model_Assumptions[Values],9)*((INDEX(Model_Scenarios[GR Weight],5)*$AG1382)+(INDEX(Model_Scenarios[GP Weight],5)*$AH1382)+(INDEX(Model_Scenarios[LTV Weight],5)*$AI1382))-(INDEX(Model_Scenarios[LTV Weight],5)*$AP1382)-(INDEX(Model_Scenarios[GP Weight],5)*($AS1382+$AV1382+$AY1382))</f>
        <v>4.120225245082624</v>
      </c>
    </row>
    <row r="1383" spans="1:56" x14ac:dyDescent="0.25">
      <c r="A1383">
        <v>1382</v>
      </c>
      <c r="B1383">
        <v>28</v>
      </c>
      <c r="C1383" s="3">
        <v>32</v>
      </c>
      <c r="D1383" s="4">
        <v>0.62</v>
      </c>
      <c r="E1383" t="str">
        <v>SKU-1034</v>
      </c>
      <c r="F1383" t="str">
        <v>Raise</v>
      </c>
      <c r="G1383" t="str">
        <v>Full</v>
      </c>
      <c r="H1383">
        <v>196.28</v>
      </c>
      <c r="I1383">
        <v>71.73</v>
      </c>
      <c r="J1383">
        <v>38</v>
      </c>
      <c r="K1383">
        <v>7458.64</v>
      </c>
      <c r="L1383">
        <v>4732.8999999999996</v>
      </c>
      <c r="M1383">
        <v>0.63455267984511909</v>
      </c>
      <c r="N1383">
        <v>228.89345445731379</v>
      </c>
      <c r="O1383">
        <v>552.63090600598207</v>
      </c>
      <c r="P1383">
        <v>767.82090600598258</v>
      </c>
      <c r="Q1383">
        <v>1597.9585464320285</v>
      </c>
      <c r="R1383">
        <v>1338.2902826368238</v>
      </c>
      <c r="S1383">
        <v>1</v>
      </c>
      <c r="T1383">
        <f t="shared" si="483"/>
        <v>216.50034176353455</v>
      </c>
      <c r="U1383">
        <f t="shared" si="484"/>
        <v>0.10301784065383406</v>
      </c>
      <c r="V1383">
        <f>IF($F1383="Reduce", INDEX(Model_Assumptions[Values], 2), INDEX(Model_Assumptions[Values], 1))</f>
        <v>-0.4</v>
      </c>
      <c r="W1383">
        <f t="shared" si="485"/>
        <v>36.434128822061723</v>
      </c>
      <c r="X1383">
        <f t="shared" si="498"/>
        <v>7888.0013418330072</v>
      </c>
      <c r="Y1383">
        <f t="shared" si="486"/>
        <v>5274.5812814265191</v>
      </c>
      <c r="Z1383">
        <f t="shared" si="487"/>
        <v>429.36134183300692</v>
      </c>
      <c r="AA1383">
        <f t="shared" si="488"/>
        <v>541.68128142651949</v>
      </c>
      <c r="AB1383">
        <f t="shared" si="499"/>
        <v>0.66868412578145131</v>
      </c>
      <c r="AC1383">
        <f t="shared" si="489"/>
        <v>3.4131445936332216E-2</v>
      </c>
      <c r="AD1383">
        <f t="shared" si="490"/>
        <v>3.4131445936332216E-2</v>
      </c>
      <c r="AE1383">
        <f t="shared" si="491"/>
        <v>0.61999999999999988</v>
      </c>
      <c r="AF1383">
        <f t="shared" si="500"/>
        <v>508.55030740199322</v>
      </c>
      <c r="AG1383">
        <f t="shared" si="492"/>
        <v>0.77694051701907385</v>
      </c>
      <c r="AH1383">
        <f t="shared" si="493"/>
        <v>0.70547868284052551</v>
      </c>
      <c r="AI1383">
        <f t="shared" si="501"/>
        <v>0.38000000000000012</v>
      </c>
      <c r="AJ1383">
        <f>MAX(0, $R1383 - $AA1383) * INDEX(Model_Assumptions[Values], 7)</f>
        <v>1593.2180024206086</v>
      </c>
      <c r="AK1383">
        <f>MAX(0, INDEX(Model_Assumptions[Values], 4) - $AD1383)</f>
        <v>1.5868554063667786E-2</v>
      </c>
      <c r="AL1383">
        <f>MAX(0, INDEX(Model_Assumptions[Values], 5) - $AC1383)</f>
        <v>0</v>
      </c>
      <c r="AM1383">
        <f>INDEX(Model_Assumptions[Values], 6) * MAX(0, INDEX(Model_Assumptions[Values], 3) - $AB1383)^2</f>
        <v>0</v>
      </c>
      <c r="AN1383">
        <f t="shared" si="494"/>
        <v>1823.6035139208095</v>
      </c>
      <c r="AO1383" cm="1">
        <f t="array" ref="AO1383">IFERROR(STDEV(IF($E$2:$E$2201=$E1383, $AJ$2:$AJ$2201)), 0)</f>
        <v>492.30394512955741</v>
      </c>
      <c r="AP1383">
        <f t="shared" si="502"/>
        <v>-0.46797413219910594</v>
      </c>
      <c r="AQ1383">
        <f t="shared" si="495"/>
        <v>2.3182227467709718E-2</v>
      </c>
      <c r="AR1383" cm="1">
        <f t="array" ref="AR1383">IFERROR(STDEV(IF($E$2:$E$2201=$E1383, $AK$2:$AK$2201)), 0)</f>
        <v>1.5157676933123677E-2</v>
      </c>
      <c r="AS1383">
        <f t="shared" si="503"/>
        <v>-0.48250622020182732</v>
      </c>
      <c r="AT1383">
        <f t="shared" si="496"/>
        <v>3.621894468874834E-3</v>
      </c>
      <c r="AU1383" cm="1">
        <f t="array" ref="AU1383">IFERROR(STDEV(IF($E$2:$E$2201=$E1383, $AL$2:$AL$2201)), 0)</f>
        <v>6.0711258953941973E-3</v>
      </c>
      <c r="AV1383">
        <f t="shared" si="504"/>
        <v>-0.5965770651573129</v>
      </c>
      <c r="AW1383">
        <f t="shared" si="497"/>
        <v>0</v>
      </c>
      <c r="AX1383" cm="1">
        <f t="array" ref="AX1383">IFERROR(STDEV(IF($E$2:$E$2201=$E1383, $AM$2:$AM$2201)), 0)</f>
        <v>0</v>
      </c>
      <c r="AY1383">
        <f t="shared" si="505"/>
        <v>-0.5965770651573129</v>
      </c>
      <c r="AZ1383">
        <f>INDEX(Model_Assumptions[Values],9)*((INDEX(Model_Scenarios[GR Weight],1)*$AG1383)+(INDEX(Model_Scenarios[GP Weight],1)*$AH1383)+(INDEX(Model_Scenarios[LTV Weight],1)*$AI1383))-(INDEX(Model_Scenarios[LTV Weight],1)*$AP1383)-(INDEX(Model_Scenarios[GP Weight],1)*($AS1383+$AV1383+$AY1383))</f>
        <v>2.8031549407407308</v>
      </c>
      <c r="BA1383">
        <f>INDEX(Model_Assumptions[Values],9)*((INDEX(Model_Scenarios[GR Weight],2)*$AG1383)+(INDEX(Model_Scenarios[GP Weight],2)*$AH1383)+(INDEX(Model_Scenarios[LTV Weight],2)*$AI1383))-(INDEX(Model_Scenarios[LTV Weight],2)*$AP1383)-(INDEX(Model_Scenarios[GP Weight],2)*($AS1383+$AV1383+$AY1383))</f>
        <v>3.162499326637541</v>
      </c>
      <c r="BB1383">
        <f>INDEX(Model_Assumptions[Values],9)*((INDEX(Model_Scenarios[GR Weight],3)*$AG1383)+(INDEX(Model_Scenarios[GP Weight],3)*$AH1383)+(INDEX(Model_Scenarios[LTV Weight],3)*$AI1383))-(INDEX(Model_Scenarios[LTV Weight],3)*$AP1383)-(INDEX(Model_Scenarios[GP Weight],3)*($AS1383+$AV1383+$AY1383))</f>
        <v>3.739434116805163</v>
      </c>
      <c r="BC1383">
        <f>INDEX(Model_Assumptions[Values],9)*((INDEX(Model_Scenarios[GR Weight],4)*$AG1383)+(INDEX(Model_Scenarios[GP Weight],4)*$AH1383)+(INDEX(Model_Scenarios[LTV Weight],4)*$AI1383))-(INDEX(Model_Scenarios[LTV Weight],4)*$AP1383)-(INDEX(Model_Scenarios[GP Weight],4)*($AS1383+$AV1383+$AY1383))</f>
        <v>3.8911069620947889</v>
      </c>
      <c r="BD1383">
        <f>INDEX(Model_Assumptions[Values],9)*((INDEX(Model_Scenarios[GR Weight],5)*$AG1383)+(INDEX(Model_Scenarios[GP Weight],5)*$AH1383)+(INDEX(Model_Scenarios[LTV Weight],5)*$AI1383))-(INDEX(Model_Scenarios[LTV Weight],5)*$AP1383)-(INDEX(Model_Scenarios[GP Weight],5)*($AS1383+$AV1383+$AY1383))</f>
        <v>4.2306136206643448</v>
      </c>
    </row>
    <row r="1384" spans="1:56" x14ac:dyDescent="0.25">
      <c r="A1384">
        <v>1383</v>
      </c>
      <c r="B1384">
        <v>28</v>
      </c>
      <c r="C1384" s="3">
        <v>33</v>
      </c>
      <c r="D1384" s="4">
        <v>0.64</v>
      </c>
      <c r="E1384" t="str">
        <v>SKU-1034</v>
      </c>
      <c r="F1384" t="str">
        <v>Raise</v>
      </c>
      <c r="G1384" t="str">
        <v>Full</v>
      </c>
      <c r="H1384">
        <v>196.28</v>
      </c>
      <c r="I1384">
        <v>71.73</v>
      </c>
      <c r="J1384">
        <v>38</v>
      </c>
      <c r="K1384">
        <v>7458.64</v>
      </c>
      <c r="L1384">
        <v>4732.8999999999996</v>
      </c>
      <c r="M1384">
        <v>0.63455267984511909</v>
      </c>
      <c r="N1384">
        <v>228.89345445731379</v>
      </c>
      <c r="O1384">
        <v>552.63090600598207</v>
      </c>
      <c r="P1384">
        <v>767.82090600598258</v>
      </c>
      <c r="Q1384">
        <v>1597.9585464320285</v>
      </c>
      <c r="R1384">
        <v>1338.2902826368238</v>
      </c>
      <c r="S1384">
        <v>1</v>
      </c>
      <c r="T1384">
        <f t="shared" si="483"/>
        <v>217.15261085268082</v>
      </c>
      <c r="U1384">
        <f t="shared" si="484"/>
        <v>0.10634099680395773</v>
      </c>
      <c r="V1384">
        <f>IF($F1384="Reduce", INDEX(Model_Assumptions[Values], 2), INDEX(Model_Assumptions[Values], 1))</f>
        <v>-0.4</v>
      </c>
      <c r="W1384">
        <f t="shared" si="485"/>
        <v>36.383616848579841</v>
      </c>
      <c r="X1384">
        <f t="shared" si="498"/>
        <v>7900.7973909326993</v>
      </c>
      <c r="Y1384">
        <f t="shared" si="486"/>
        <v>5291.0005543840671</v>
      </c>
      <c r="Z1384">
        <f t="shared" si="487"/>
        <v>442.15739093269895</v>
      </c>
      <c r="AA1384">
        <f t="shared" si="488"/>
        <v>558.10055438406744</v>
      </c>
      <c r="AB1384">
        <f t="shared" si="499"/>
        <v>0.66967931116120638</v>
      </c>
      <c r="AC1384">
        <f t="shared" si="489"/>
        <v>3.5126631316087287E-2</v>
      </c>
      <c r="AD1384">
        <f t="shared" si="490"/>
        <v>3.5126631316087287E-2</v>
      </c>
      <c r="AE1384">
        <f t="shared" si="491"/>
        <v>0.63999999999999979</v>
      </c>
      <c r="AF1384">
        <f t="shared" si="500"/>
        <v>481.78450174925683</v>
      </c>
      <c r="AG1384">
        <f t="shared" si="492"/>
        <v>0.80009530072846258</v>
      </c>
      <c r="AH1384">
        <f t="shared" si="493"/>
        <v>0.72686293121031398</v>
      </c>
      <c r="AI1384">
        <f t="shared" si="501"/>
        <v>0.36000000000000021</v>
      </c>
      <c r="AJ1384">
        <f>MAX(0, $R1384 - $AA1384) * INDEX(Model_Assumptions[Values], 7)</f>
        <v>1560.3794565055127</v>
      </c>
      <c r="AK1384">
        <f>MAX(0, INDEX(Model_Assumptions[Values], 4) - $AD1384)</f>
        <v>1.4873368683912716E-2</v>
      </c>
      <c r="AL1384">
        <f>MAX(0, INDEX(Model_Assumptions[Values], 5) - $AC1384)</f>
        <v>0</v>
      </c>
      <c r="AM1384">
        <f>INDEX(Model_Assumptions[Values], 6) * MAX(0, INDEX(Model_Assumptions[Values], 3) - $AB1384)^2</f>
        <v>0</v>
      </c>
      <c r="AN1384">
        <f t="shared" si="494"/>
        <v>1823.6035139208095</v>
      </c>
      <c r="AO1384" cm="1">
        <f t="array" ref="AO1384">IFERROR(STDEV(IF($E$2:$E$2201=$E1384, $AJ$2:$AJ$2201)), 0)</f>
        <v>492.30394512955741</v>
      </c>
      <c r="AP1384">
        <f t="shared" si="502"/>
        <v>-0.53467793630218685</v>
      </c>
      <c r="AQ1384">
        <f t="shared" si="495"/>
        <v>2.3182227467709718E-2</v>
      </c>
      <c r="AR1384" cm="1">
        <f t="array" ref="AR1384">IFERROR(STDEV(IF($E$2:$E$2201=$E1384, $AK$2:$AK$2201)), 0)</f>
        <v>1.5157676933123677E-2</v>
      </c>
      <c r="AS1384">
        <f t="shared" si="503"/>
        <v>-0.54816175463140193</v>
      </c>
      <c r="AT1384">
        <f t="shared" si="496"/>
        <v>3.621894468874834E-3</v>
      </c>
      <c r="AU1384" cm="1">
        <f t="array" ref="AU1384">IFERROR(STDEV(IF($E$2:$E$2201=$E1384, $AL$2:$AL$2201)), 0)</f>
        <v>6.0711258953941973E-3</v>
      </c>
      <c r="AV1384">
        <f t="shared" si="504"/>
        <v>-0.5965770651573129</v>
      </c>
      <c r="AW1384">
        <f t="shared" si="497"/>
        <v>0</v>
      </c>
      <c r="AX1384" cm="1">
        <f t="array" ref="AX1384">IFERROR(STDEV(IF($E$2:$E$2201=$E1384, $AM$2:$AM$2201)), 0)</f>
        <v>0</v>
      </c>
      <c r="AY1384">
        <f t="shared" si="505"/>
        <v>-0.5965770651573129</v>
      </c>
      <c r="AZ1384">
        <f>INDEX(Model_Assumptions[Values],9)*((INDEX(Model_Scenarios[GR Weight],1)*$AG1384)+(INDEX(Model_Scenarios[GP Weight],1)*$AH1384)+(INDEX(Model_Scenarios[LTV Weight],1)*$AI1384))-(INDEX(Model_Scenarios[LTV Weight],1)*$AP1384)-(INDEX(Model_Scenarios[GP Weight],1)*($AS1384+$AV1384+$AY1384))</f>
        <v>2.8053530535057418</v>
      </c>
      <c r="BA1384">
        <f>INDEX(Model_Assumptions[Values],9)*((INDEX(Model_Scenarios[GR Weight],2)*$AG1384)+(INDEX(Model_Scenarios[GP Weight],2)*$AH1384)+(INDEX(Model_Scenarios[LTV Weight],2)*$AI1384))-(INDEX(Model_Scenarios[LTV Weight],2)*$AP1384)-(INDEX(Model_Scenarios[GP Weight],2)*($AS1384+$AV1384+$AY1384))</f>
        <v>3.1927382423422888</v>
      </c>
      <c r="BB1384">
        <f>INDEX(Model_Assumptions[Values],9)*((INDEX(Model_Scenarios[GR Weight],3)*$AG1384)+(INDEX(Model_Scenarios[GP Weight],3)*$AH1384)+(INDEX(Model_Scenarios[LTV Weight],3)*$AI1384))-(INDEX(Model_Scenarios[LTV Weight],3)*$AP1384)-(INDEX(Model_Scenarios[GP Weight],3)*($AS1384+$AV1384+$AY1384))</f>
        <v>3.8154609897806129</v>
      </c>
      <c r="BC1384">
        <f>INDEX(Model_Assumptions[Values],9)*((INDEX(Model_Scenarios[GR Weight],4)*$AG1384)+(INDEX(Model_Scenarios[GP Weight],4)*$AH1384)+(INDEX(Model_Scenarios[LTV Weight],4)*$AI1384))-(INDEX(Model_Scenarios[LTV Weight],4)*$AP1384)-(INDEX(Model_Scenarios[GP Weight],4)*($AS1384+$AV1384+$AY1384))</f>
        <v>3.9820408465146255</v>
      </c>
      <c r="BD1384">
        <f>INDEX(Model_Assumptions[Values],9)*((INDEX(Model_Scenarios[GR Weight],5)*$AG1384)+(INDEX(Model_Scenarios[GP Weight],5)*$AH1384)+(INDEX(Model_Scenarios[LTV Weight],5)*$AI1384))-(INDEX(Model_Scenarios[LTV Weight],5)*$AP1384)-(INDEX(Model_Scenarios[GP Weight],5)*($AS1384+$AV1384+$AY1384))</f>
        <v>4.3403615823526884</v>
      </c>
    </row>
    <row r="1385" spans="1:56" x14ac:dyDescent="0.25">
      <c r="A1385">
        <v>1384</v>
      </c>
      <c r="B1385">
        <v>28</v>
      </c>
      <c r="C1385" s="3">
        <v>34</v>
      </c>
      <c r="D1385" s="4">
        <v>0.66</v>
      </c>
      <c r="E1385" t="str">
        <v>SKU-1034</v>
      </c>
      <c r="F1385" t="str">
        <v>Raise</v>
      </c>
      <c r="G1385" t="str">
        <v>Full</v>
      </c>
      <c r="H1385">
        <v>196.28</v>
      </c>
      <c r="I1385">
        <v>71.73</v>
      </c>
      <c r="J1385">
        <v>38</v>
      </c>
      <c r="K1385">
        <v>7458.64</v>
      </c>
      <c r="L1385">
        <v>4732.8999999999996</v>
      </c>
      <c r="M1385">
        <v>0.63455267984511909</v>
      </c>
      <c r="N1385">
        <v>228.89345445731379</v>
      </c>
      <c r="O1385">
        <v>552.63090600598207</v>
      </c>
      <c r="P1385">
        <v>767.82090600598258</v>
      </c>
      <c r="Q1385">
        <v>1597.9585464320285</v>
      </c>
      <c r="R1385">
        <v>1338.2902826368238</v>
      </c>
      <c r="S1385">
        <v>1</v>
      </c>
      <c r="T1385">
        <f t="shared" si="483"/>
        <v>217.8048799418271</v>
      </c>
      <c r="U1385">
        <f t="shared" si="484"/>
        <v>0.10966415295408138</v>
      </c>
      <c r="V1385">
        <f>IF($F1385="Reduce", INDEX(Model_Assumptions[Values], 2), INDEX(Model_Assumptions[Values], 1))</f>
        <v>-0.4</v>
      </c>
      <c r="W1385">
        <f t="shared" si="485"/>
        <v>36.333104875097959</v>
      </c>
      <c r="X1385">
        <f t="shared" si="498"/>
        <v>7913.527545234524</v>
      </c>
      <c r="Y1385">
        <f t="shared" si="486"/>
        <v>5307.3539325437469</v>
      </c>
      <c r="Z1385">
        <f t="shared" si="487"/>
        <v>454.88754523452371</v>
      </c>
      <c r="AA1385">
        <f t="shared" si="488"/>
        <v>574.45393254374721</v>
      </c>
      <c r="AB1385">
        <f t="shared" si="499"/>
        <v>0.67066853589709197</v>
      </c>
      <c r="AC1385">
        <f t="shared" si="489"/>
        <v>3.6115856051972872E-2</v>
      </c>
      <c r="AD1385">
        <f t="shared" si="490"/>
        <v>3.6115856051972872E-2</v>
      </c>
      <c r="AE1385">
        <f t="shared" si="491"/>
        <v>0.6599999999999997</v>
      </c>
      <c r="AF1385">
        <f t="shared" si="500"/>
        <v>455.0186960965205</v>
      </c>
      <c r="AG1385">
        <f t="shared" si="492"/>
        <v>0.82313084608698972</v>
      </c>
      <c r="AH1385">
        <f t="shared" si="493"/>
        <v>0.74816135904909997</v>
      </c>
      <c r="AI1385">
        <f t="shared" si="501"/>
        <v>0.3400000000000003</v>
      </c>
      <c r="AJ1385">
        <f>MAX(0, $R1385 - $AA1385) * INDEX(Model_Assumptions[Values], 7)</f>
        <v>1527.6727001861532</v>
      </c>
      <c r="AK1385">
        <f>MAX(0, INDEX(Model_Assumptions[Values], 4) - $AD1385)</f>
        <v>1.3884143948027131E-2</v>
      </c>
      <c r="AL1385">
        <f>MAX(0, INDEX(Model_Assumptions[Values], 5) - $AC1385)</f>
        <v>0</v>
      </c>
      <c r="AM1385">
        <f>INDEX(Model_Assumptions[Values], 6) * MAX(0, INDEX(Model_Assumptions[Values], 3) - $AB1385)^2</f>
        <v>0</v>
      </c>
      <c r="AN1385">
        <f t="shared" si="494"/>
        <v>1823.6035139208095</v>
      </c>
      <c r="AO1385" cm="1">
        <f t="array" ref="AO1385">IFERROR(STDEV(IF($E$2:$E$2201=$E1385, $AJ$2:$AJ$2201)), 0)</f>
        <v>492.30394512955741</v>
      </c>
      <c r="AP1385">
        <f t="shared" si="502"/>
        <v>-0.60111404075134434</v>
      </c>
      <c r="AQ1385">
        <f t="shared" si="495"/>
        <v>2.3182227467709718E-2</v>
      </c>
      <c r="AR1385" cm="1">
        <f t="array" ref="AR1385">IFERROR(STDEV(IF($E$2:$E$2201=$E1385, $AK$2:$AK$2201)), 0)</f>
        <v>1.5157676933123677E-2</v>
      </c>
      <c r="AS1385">
        <f t="shared" si="503"/>
        <v>-0.61342404648853066</v>
      </c>
      <c r="AT1385">
        <f t="shared" si="496"/>
        <v>3.621894468874834E-3</v>
      </c>
      <c r="AU1385" cm="1">
        <f t="array" ref="AU1385">IFERROR(STDEV(IF($E$2:$E$2201=$E1385, $AL$2:$AL$2201)), 0)</f>
        <v>6.0711258953941973E-3</v>
      </c>
      <c r="AV1385">
        <f t="shared" si="504"/>
        <v>-0.5965770651573129</v>
      </c>
      <c r="AW1385">
        <f t="shared" si="497"/>
        <v>0</v>
      </c>
      <c r="AX1385" cm="1">
        <f t="array" ref="AX1385">IFERROR(STDEV(IF($E$2:$E$2201=$E1385, $AM$2:$AM$2201)), 0)</f>
        <v>0</v>
      </c>
      <c r="AY1385">
        <f t="shared" si="505"/>
        <v>-0.5965770651573129</v>
      </c>
      <c r="AZ1385">
        <f>INDEX(Model_Assumptions[Values],9)*((INDEX(Model_Scenarios[GR Weight],1)*$AG1385)+(INDEX(Model_Scenarios[GP Weight],1)*$AH1385)+(INDEX(Model_Scenarios[LTV Weight],1)*$AI1385))-(INDEX(Model_Scenarios[LTV Weight],1)*$AP1385)-(INDEX(Model_Scenarios[GP Weight],1)*($AS1385+$AV1385+$AY1385))</f>
        <v>2.8071951528494372</v>
      </c>
      <c r="BA1385">
        <f>INDEX(Model_Assumptions[Values],9)*((INDEX(Model_Scenarios[GR Weight],2)*$AG1385)+(INDEX(Model_Scenarios[GP Weight],2)*$AH1385)+(INDEX(Model_Scenarios[LTV Weight],2)*$AI1385))-(INDEX(Model_Scenarios[LTV Weight],2)*$AP1385)-(INDEX(Model_Scenarios[GP Weight],2)*($AS1385+$AV1385+$AY1385))</f>
        <v>3.2225492554633486</v>
      </c>
      <c r="BB1385">
        <f>INDEX(Model_Assumptions[Values],9)*((INDEX(Model_Scenarios[GR Weight],3)*$AG1385)+(INDEX(Model_Scenarios[GP Weight],3)*$AH1385)+(INDEX(Model_Scenarios[LTV Weight],3)*$AI1385))-(INDEX(Model_Scenarios[LTV Weight],3)*$AP1385)-(INDEX(Model_Scenarios[GP Weight],3)*($AS1385+$AV1385+$AY1385))</f>
        <v>3.8909439141263054</v>
      </c>
      <c r="BC1385">
        <f>INDEX(Model_Assumptions[Values],9)*((INDEX(Model_Scenarios[GR Weight],4)*$AG1385)+(INDEX(Model_Scenarios[GP Weight],4)*$AH1385)+(INDEX(Model_Scenarios[LTV Weight],4)*$AI1385))-(INDEX(Model_Scenarios[LTV Weight],4)*$AP1385)-(INDEX(Model_Scenarios[GP Weight],4)*($AS1385+$AV1385+$AY1385))</f>
        <v>4.0723979330946651</v>
      </c>
      <c r="BD1385">
        <f>INDEX(Model_Assumptions[Values],9)*((INDEX(Model_Scenarios[GR Weight],5)*$AG1385)+(INDEX(Model_Scenarios[GP Weight],5)*$AH1385)+(INDEX(Model_Scenarios[LTV Weight],5)*$AI1385))-(INDEX(Model_Scenarios[LTV Weight],5)*$AP1385)-(INDEX(Model_Scenarios[GP Weight],5)*($AS1385+$AV1385+$AY1385))</f>
        <v>4.4494710909015875</v>
      </c>
    </row>
    <row r="1386" spans="1:56" x14ac:dyDescent="0.25">
      <c r="A1386">
        <v>1385</v>
      </c>
      <c r="B1386">
        <v>28</v>
      </c>
      <c r="C1386" s="3">
        <v>35</v>
      </c>
      <c r="D1386" s="4">
        <v>0.68</v>
      </c>
      <c r="E1386" t="str">
        <v>SKU-1034</v>
      </c>
      <c r="F1386" t="str">
        <v>Raise</v>
      </c>
      <c r="G1386" t="str">
        <v>Full</v>
      </c>
      <c r="H1386">
        <v>196.28</v>
      </c>
      <c r="I1386">
        <v>71.73</v>
      </c>
      <c r="J1386">
        <v>38</v>
      </c>
      <c r="K1386">
        <v>7458.64</v>
      </c>
      <c r="L1386">
        <v>4732.8999999999996</v>
      </c>
      <c r="M1386">
        <v>0.63455267984511909</v>
      </c>
      <c r="N1386">
        <v>228.89345445731379</v>
      </c>
      <c r="O1386">
        <v>552.63090600598207</v>
      </c>
      <c r="P1386">
        <v>767.82090600598258</v>
      </c>
      <c r="Q1386">
        <v>1597.9585464320285</v>
      </c>
      <c r="R1386">
        <v>1338.2902826368238</v>
      </c>
      <c r="S1386">
        <v>1</v>
      </c>
      <c r="T1386">
        <f t="shared" si="483"/>
        <v>218.45714903097337</v>
      </c>
      <c r="U1386">
        <f t="shared" si="484"/>
        <v>0.11298730910420506</v>
      </c>
      <c r="V1386">
        <f>IF($F1386="Reduce", INDEX(Model_Assumptions[Values], 2), INDEX(Model_Assumptions[Values], 1))</f>
        <v>-0.4</v>
      </c>
      <c r="W1386">
        <f t="shared" si="485"/>
        <v>36.282592901616084</v>
      </c>
      <c r="X1386">
        <f t="shared" si="498"/>
        <v>7926.1918047384816</v>
      </c>
      <c r="Y1386">
        <f t="shared" si="486"/>
        <v>5323.6414159055603</v>
      </c>
      <c r="Z1386">
        <f t="shared" si="487"/>
        <v>467.55180473848122</v>
      </c>
      <c r="AA1386">
        <f t="shared" si="488"/>
        <v>590.74141590556064</v>
      </c>
      <c r="AB1386">
        <f t="shared" si="499"/>
        <v>0.6716518533809579</v>
      </c>
      <c r="AC1386">
        <f t="shared" si="489"/>
        <v>3.7099173535838803E-2</v>
      </c>
      <c r="AD1386">
        <f t="shared" si="490"/>
        <v>3.7099173535838803E-2</v>
      </c>
      <c r="AE1386">
        <f t="shared" si="491"/>
        <v>0.6799999999999996</v>
      </c>
      <c r="AF1386">
        <f t="shared" si="500"/>
        <v>428.25289044378417</v>
      </c>
      <c r="AG1386">
        <f t="shared" si="492"/>
        <v>0.84604715309465539</v>
      </c>
      <c r="AH1386">
        <f t="shared" si="493"/>
        <v>0.76937396635688615</v>
      </c>
      <c r="AI1386">
        <f t="shared" si="501"/>
        <v>0.3200000000000004</v>
      </c>
      <c r="AJ1386">
        <f>MAX(0, $R1386 - $AA1386) * INDEX(Model_Assumptions[Values], 7)</f>
        <v>1495.0977334625263</v>
      </c>
      <c r="AK1386">
        <f>MAX(0, INDEX(Model_Assumptions[Values], 4) - $AD1386)</f>
        <v>1.29008264641612E-2</v>
      </c>
      <c r="AL1386">
        <f>MAX(0, INDEX(Model_Assumptions[Values], 5) - $AC1386)</f>
        <v>0</v>
      </c>
      <c r="AM1386">
        <f>INDEX(Model_Assumptions[Values], 6) * MAX(0, INDEX(Model_Assumptions[Values], 3) - $AB1386)^2</f>
        <v>0</v>
      </c>
      <c r="AN1386">
        <f t="shared" si="494"/>
        <v>1823.6035139208095</v>
      </c>
      <c r="AO1386" cm="1">
        <f t="array" ref="AO1386">IFERROR(STDEV(IF($E$2:$E$2201=$E1386, $AJ$2:$AJ$2201)), 0)</f>
        <v>492.30394512955741</v>
      </c>
      <c r="AP1386">
        <f t="shared" si="502"/>
        <v>-0.66728244554658567</v>
      </c>
      <c r="AQ1386">
        <f t="shared" si="495"/>
        <v>2.3182227467709718E-2</v>
      </c>
      <c r="AR1386" cm="1">
        <f t="array" ref="AR1386">IFERROR(STDEV(IF($E$2:$E$2201=$E1386, $AK$2:$AK$2201)), 0)</f>
        <v>1.5157676933123677E-2</v>
      </c>
      <c r="AS1386">
        <f t="shared" si="503"/>
        <v>-0.67829661820280918</v>
      </c>
      <c r="AT1386">
        <f t="shared" si="496"/>
        <v>3.621894468874834E-3</v>
      </c>
      <c r="AU1386" cm="1">
        <f t="array" ref="AU1386">IFERROR(STDEV(IF($E$2:$E$2201=$E1386, $AL$2:$AL$2201)), 0)</f>
        <v>6.0711258953941973E-3</v>
      </c>
      <c r="AV1386">
        <f t="shared" si="504"/>
        <v>-0.5965770651573129</v>
      </c>
      <c r="AW1386">
        <f t="shared" si="497"/>
        <v>0</v>
      </c>
      <c r="AX1386" cm="1">
        <f t="array" ref="AX1386">IFERROR(STDEV(IF($E$2:$E$2201=$E1386, $AM$2:$AM$2201)), 0)</f>
        <v>0</v>
      </c>
      <c r="AY1386">
        <f t="shared" si="505"/>
        <v>-0.5965770651573129</v>
      </c>
      <c r="AZ1386">
        <f>INDEX(Model_Assumptions[Values],9)*((INDEX(Model_Scenarios[GR Weight],1)*$AG1386)+(INDEX(Model_Scenarios[GP Weight],1)*$AH1386)+(INDEX(Model_Scenarios[LTV Weight],1)*$AI1386))-(INDEX(Model_Scenarios[LTV Weight],1)*$AP1386)-(INDEX(Model_Scenarios[GP Weight],1)*($AS1386+$AV1386+$AY1386))</f>
        <v>2.8086815910147847</v>
      </c>
      <c r="BA1386">
        <f>INDEX(Model_Assumptions[Values],9)*((INDEX(Model_Scenarios[GR Weight],2)*$AG1386)+(INDEX(Model_Scenarios[GP Weight],2)*$AH1386)+(INDEX(Model_Scenarios[LTV Weight],2)*$AI1386))-(INDEX(Model_Scenarios[LTV Weight],2)*$AP1386)-(INDEX(Model_Scenarios[GP Weight],2)*($AS1386+$AV1386+$AY1386))</f>
        <v>3.2519330704866474</v>
      </c>
      <c r="BB1386">
        <f>INDEX(Model_Assumptions[Values],9)*((INDEX(Model_Scenarios[GR Weight],3)*$AG1386)+(INDEX(Model_Scenarios[GP Weight],3)*$AH1386)+(INDEX(Model_Scenarios[LTV Weight],3)*$AI1386))-(INDEX(Model_Scenarios[LTV Weight],3)*$AP1386)-(INDEX(Model_Scenarios[GP Weight],3)*($AS1386+$AV1386+$AY1386))</f>
        <v>3.9658841226926071</v>
      </c>
      <c r="BC1386">
        <f>INDEX(Model_Assumptions[Values],9)*((INDEX(Model_Scenarios[GR Weight],4)*$AG1386)+(INDEX(Model_Scenarios[GP Weight],4)*$AH1386)+(INDEX(Model_Scenarios[LTV Weight],4)*$AI1386))-(INDEX(Model_Scenarios[LTV Weight],4)*$AP1386)-(INDEX(Model_Scenarios[GP Weight],4)*($AS1386+$AV1386+$AY1386))</f>
        <v>4.1621794546852753</v>
      </c>
      <c r="BD1386">
        <f>INDEX(Model_Assumptions[Values],9)*((INDEX(Model_Scenarios[GR Weight],5)*$AG1386)+(INDEX(Model_Scenarios[GP Weight],5)*$AH1386)+(INDEX(Model_Scenarios[LTV Weight],5)*$AI1386))-(INDEX(Model_Scenarios[LTV Weight],5)*$AP1386)-(INDEX(Model_Scenarios[GP Weight],5)*($AS1386+$AV1386+$AY1386))</f>
        <v>4.5579440836473282</v>
      </c>
    </row>
    <row r="1387" spans="1:56" x14ac:dyDescent="0.25">
      <c r="A1387">
        <v>1386</v>
      </c>
      <c r="B1387">
        <v>28</v>
      </c>
      <c r="C1387" s="3">
        <v>36</v>
      </c>
      <c r="D1387" s="4">
        <v>0.70000000000000007</v>
      </c>
      <c r="E1387" t="str">
        <v>SKU-1034</v>
      </c>
      <c r="F1387" t="str">
        <v>Raise</v>
      </c>
      <c r="G1387" t="str">
        <v>Full</v>
      </c>
      <c r="H1387">
        <v>196.28</v>
      </c>
      <c r="I1387">
        <v>71.73</v>
      </c>
      <c r="J1387">
        <v>38</v>
      </c>
      <c r="K1387">
        <v>7458.64</v>
      </c>
      <c r="L1387">
        <v>4732.8999999999996</v>
      </c>
      <c r="M1387">
        <v>0.63455267984511909</v>
      </c>
      <c r="N1387">
        <v>228.89345445731379</v>
      </c>
      <c r="O1387">
        <v>552.63090600598207</v>
      </c>
      <c r="P1387">
        <v>767.82090600598258</v>
      </c>
      <c r="Q1387">
        <v>1597.9585464320285</v>
      </c>
      <c r="R1387">
        <v>1338.2902826368238</v>
      </c>
      <c r="S1387">
        <v>1</v>
      </c>
      <c r="T1387">
        <f t="shared" si="483"/>
        <v>219.10941812011967</v>
      </c>
      <c r="U1387">
        <f t="shared" si="484"/>
        <v>0.11631046525432887</v>
      </c>
      <c r="V1387">
        <f>IF($F1387="Reduce", INDEX(Model_Assumptions[Values], 2), INDEX(Model_Assumptions[Values], 1))</f>
        <v>-0.4</v>
      </c>
      <c r="W1387">
        <f t="shared" si="485"/>
        <v>36.232080928134202</v>
      </c>
      <c r="X1387">
        <f t="shared" si="498"/>
        <v>7938.7901694445709</v>
      </c>
      <c r="Y1387">
        <f t="shared" si="486"/>
        <v>5339.8630044695046</v>
      </c>
      <c r="Z1387">
        <f t="shared" si="487"/>
        <v>480.15016944457057</v>
      </c>
      <c r="AA1387">
        <f t="shared" si="488"/>
        <v>606.96300446950499</v>
      </c>
      <c r="AB1387">
        <f t="shared" si="499"/>
        <v>0.67262931636888224</v>
      </c>
      <c r="AC1387">
        <f t="shared" si="489"/>
        <v>3.8076636523763141E-2</v>
      </c>
      <c r="AD1387">
        <f t="shared" si="490"/>
        <v>3.8076636523763141E-2</v>
      </c>
      <c r="AE1387">
        <f t="shared" si="491"/>
        <v>0.7000000000000004</v>
      </c>
      <c r="AF1387">
        <f t="shared" si="500"/>
        <v>401.48708479104658</v>
      </c>
      <c r="AG1387">
        <f t="shared" si="492"/>
        <v>0.86884422175145792</v>
      </c>
      <c r="AH1387">
        <f t="shared" si="493"/>
        <v>0.79050075313366863</v>
      </c>
      <c r="AI1387">
        <f t="shared" si="501"/>
        <v>0.2999999999999996</v>
      </c>
      <c r="AJ1387">
        <f>MAX(0, $R1387 - $AA1387) * INDEX(Model_Assumptions[Values], 7)</f>
        <v>1462.6545563346376</v>
      </c>
      <c r="AK1387">
        <f>MAX(0, INDEX(Model_Assumptions[Values], 4) - $AD1387)</f>
        <v>1.1923363476236862E-2</v>
      </c>
      <c r="AL1387">
        <f>MAX(0, INDEX(Model_Assumptions[Values], 5) - $AC1387)</f>
        <v>0</v>
      </c>
      <c r="AM1387">
        <f>INDEX(Model_Assumptions[Values], 6) * MAX(0, INDEX(Model_Assumptions[Values], 3) - $AB1387)^2</f>
        <v>0</v>
      </c>
      <c r="AN1387">
        <f t="shared" si="494"/>
        <v>1823.6035139208095</v>
      </c>
      <c r="AO1387" cm="1">
        <f t="array" ref="AO1387">IFERROR(STDEV(IF($E$2:$E$2201=$E1387, $AJ$2:$AJ$2201)), 0)</f>
        <v>492.30394512955741</v>
      </c>
      <c r="AP1387">
        <f t="shared" si="502"/>
        <v>-0.73318315068789996</v>
      </c>
      <c r="AQ1387">
        <f t="shared" si="495"/>
        <v>2.3182227467709718E-2</v>
      </c>
      <c r="AR1387" cm="1">
        <f t="array" ref="AR1387">IFERROR(STDEV(IF($E$2:$E$2201=$E1387, $AK$2:$AK$2201)), 0)</f>
        <v>1.5157676933123677E-2</v>
      </c>
      <c r="AS1387">
        <f t="shared" si="503"/>
        <v>-0.742782950259954</v>
      </c>
      <c r="AT1387">
        <f t="shared" si="496"/>
        <v>3.621894468874834E-3</v>
      </c>
      <c r="AU1387" cm="1">
        <f t="array" ref="AU1387">IFERROR(STDEV(IF($E$2:$E$2201=$E1387, $AL$2:$AL$2201)), 0)</f>
        <v>6.0711258953941973E-3</v>
      </c>
      <c r="AV1387">
        <f t="shared" si="504"/>
        <v>-0.5965770651573129</v>
      </c>
      <c r="AW1387">
        <f t="shared" si="497"/>
        <v>0</v>
      </c>
      <c r="AX1387" cm="1">
        <f t="array" ref="AX1387">IFERROR(STDEV(IF($E$2:$E$2201=$E1387, $AM$2:$AM$2201)), 0)</f>
        <v>0</v>
      </c>
      <c r="AY1387">
        <f t="shared" si="505"/>
        <v>-0.5965770651573129</v>
      </c>
      <c r="AZ1387">
        <f>INDEX(Model_Assumptions[Values],9)*((INDEX(Model_Scenarios[GR Weight],1)*$AG1387)+(INDEX(Model_Scenarios[GP Weight],1)*$AH1387)+(INDEX(Model_Scenarios[LTV Weight],1)*$AI1387))-(INDEX(Model_Scenarios[LTV Weight],1)*$AP1387)-(INDEX(Model_Scenarios[GP Weight],1)*($AS1387+$AV1387+$AY1387))</f>
        <v>2.8098127160503399</v>
      </c>
      <c r="BA1387">
        <f>INDEX(Model_Assumptions[Values],9)*((INDEX(Model_Scenarios[GR Weight],2)*$AG1387)+(INDEX(Model_Scenarios[GP Weight],2)*$AH1387)+(INDEX(Model_Scenarios[LTV Weight],2)*$AI1387))-(INDEX(Model_Scenarios[LTV Weight],2)*$AP1387)-(INDEX(Model_Scenarios[GP Weight],2)*($AS1387+$AV1387+$AY1387))</f>
        <v>3.2808903835093117</v>
      </c>
      <c r="BB1387">
        <f>INDEX(Model_Assumptions[Values],9)*((INDEX(Model_Scenarios[GR Weight],3)*$AG1387)+(INDEX(Model_Scenarios[GP Weight],3)*$AH1387)+(INDEX(Model_Scenarios[LTV Weight],3)*$AI1387))-(INDEX(Model_Scenarios[LTV Weight],3)*$AP1387)-(INDEX(Model_Scenarios[GP Weight],3)*($AS1387+$AV1387+$AY1387))</f>
        <v>4.0402828336495045</v>
      </c>
      <c r="BC1387">
        <f>INDEX(Model_Assumptions[Values],9)*((INDEX(Model_Scenarios[GR Weight],4)*$AG1387)+(INDEX(Model_Scenarios[GP Weight],4)*$AH1387)+(INDEX(Model_Scenarios[LTV Weight],4)*$AI1387))-(INDEX(Model_Scenarios[LTV Weight],4)*$AP1387)-(INDEX(Model_Scenarios[GP Weight],4)*($AS1387+$AV1387+$AY1387))</f>
        <v>4.2513866294564435</v>
      </c>
      <c r="BD1387">
        <f>INDEX(Model_Assumptions[Values],9)*((INDEX(Model_Scenarios[GR Weight],5)*$AG1387)+(INDEX(Model_Scenarios[GP Weight],5)*$AH1387)+(INDEX(Model_Scenarios[LTV Weight],5)*$AI1387))-(INDEX(Model_Scenarios[LTV Weight],5)*$AP1387)-(INDEX(Model_Scenarios[GP Weight],5)*($AS1387+$AV1387+$AY1387))</f>
        <v>4.6657824748570409</v>
      </c>
    </row>
    <row r="1388" spans="1:56" x14ac:dyDescent="0.25">
      <c r="A1388">
        <v>1387</v>
      </c>
      <c r="B1388">
        <v>28</v>
      </c>
      <c r="C1388" s="3">
        <v>37</v>
      </c>
      <c r="D1388" s="4">
        <v>0.72</v>
      </c>
      <c r="E1388" t="str">
        <v>SKU-1034</v>
      </c>
      <c r="F1388" t="str">
        <v>Raise</v>
      </c>
      <c r="G1388" t="str">
        <v>Full</v>
      </c>
      <c r="H1388">
        <v>196.28</v>
      </c>
      <c r="I1388">
        <v>71.73</v>
      </c>
      <c r="J1388">
        <v>38</v>
      </c>
      <c r="K1388">
        <v>7458.64</v>
      </c>
      <c r="L1388">
        <v>4732.8999999999996</v>
      </c>
      <c r="M1388">
        <v>0.63455267984511909</v>
      </c>
      <c r="N1388">
        <v>228.89345445731379</v>
      </c>
      <c r="O1388">
        <v>552.63090600598207</v>
      </c>
      <c r="P1388">
        <v>767.82090600598258</v>
      </c>
      <c r="Q1388">
        <v>1597.9585464320285</v>
      </c>
      <c r="R1388">
        <v>1338.2902826368238</v>
      </c>
      <c r="S1388">
        <v>1</v>
      </c>
      <c r="T1388">
        <f t="shared" si="483"/>
        <v>219.76168720926594</v>
      </c>
      <c r="U1388">
        <f t="shared" si="484"/>
        <v>0.11963362140445252</v>
      </c>
      <c r="V1388">
        <f>IF($F1388="Reduce", INDEX(Model_Assumptions[Values], 2), INDEX(Model_Assumptions[Values], 1))</f>
        <v>-0.4</v>
      </c>
      <c r="W1388">
        <f t="shared" si="485"/>
        <v>36.18156895465232</v>
      </c>
      <c r="X1388">
        <f t="shared" si="498"/>
        <v>7951.3226393527902</v>
      </c>
      <c r="Y1388">
        <f t="shared" si="486"/>
        <v>5356.018698235579</v>
      </c>
      <c r="Z1388">
        <f t="shared" si="487"/>
        <v>492.68263935278992</v>
      </c>
      <c r="AA1388">
        <f t="shared" si="488"/>
        <v>623.11869823557936</v>
      </c>
      <c r="AB1388">
        <f t="shared" si="499"/>
        <v>0.67360097699060795</v>
      </c>
      <c r="AC1388">
        <f t="shared" si="489"/>
        <v>3.9048297145488853E-2</v>
      </c>
      <c r="AD1388">
        <f t="shared" si="490"/>
        <v>3.9048297145488853E-2</v>
      </c>
      <c r="AE1388">
        <f t="shared" si="491"/>
        <v>0.72000000000000031</v>
      </c>
      <c r="AF1388">
        <f t="shared" si="500"/>
        <v>374.72127913831025</v>
      </c>
      <c r="AG1388">
        <f t="shared" si="492"/>
        <v>0.89152205205739399</v>
      </c>
      <c r="AH1388">
        <f t="shared" si="493"/>
        <v>0.8115417193794463</v>
      </c>
      <c r="AI1388">
        <f t="shared" si="501"/>
        <v>0.27999999999999969</v>
      </c>
      <c r="AJ1388">
        <f>MAX(0, $R1388 - $AA1388) * INDEX(Model_Assumptions[Values], 7)</f>
        <v>1430.3431688024889</v>
      </c>
      <c r="AK1388">
        <f>MAX(0, INDEX(Model_Assumptions[Values], 4) - $AD1388)</f>
        <v>1.095170285451115E-2</v>
      </c>
      <c r="AL1388">
        <f>MAX(0, INDEX(Model_Assumptions[Values], 5) - $AC1388)</f>
        <v>0</v>
      </c>
      <c r="AM1388">
        <f>INDEX(Model_Assumptions[Values], 6) * MAX(0, INDEX(Model_Assumptions[Values], 3) - $AB1388)^2</f>
        <v>0</v>
      </c>
      <c r="AN1388">
        <f t="shared" si="494"/>
        <v>1823.6035139208095</v>
      </c>
      <c r="AO1388" cm="1">
        <f t="array" ref="AO1388">IFERROR(STDEV(IF($E$2:$E$2201=$E1388, $AJ$2:$AJ$2201)), 0)</f>
        <v>492.30394512955741</v>
      </c>
      <c r="AP1388">
        <f t="shared" si="502"/>
        <v>-0.79881615617528334</v>
      </c>
      <c r="AQ1388">
        <f t="shared" si="495"/>
        <v>2.3182227467709718E-2</v>
      </c>
      <c r="AR1388" cm="1">
        <f t="array" ref="AR1388">IFERROR(STDEV(IF($E$2:$E$2201=$E1388, $AK$2:$AK$2201)), 0)</f>
        <v>1.5157676933123677E-2</v>
      </c>
      <c r="AS1388">
        <f t="shared" si="503"/>
        <v>-0.80688648182436984</v>
      </c>
      <c r="AT1388">
        <f t="shared" si="496"/>
        <v>3.621894468874834E-3</v>
      </c>
      <c r="AU1388" cm="1">
        <f t="array" ref="AU1388">IFERROR(STDEV(IF($E$2:$E$2201=$E1388, $AL$2:$AL$2201)), 0)</f>
        <v>6.0711258953941973E-3</v>
      </c>
      <c r="AV1388">
        <f t="shared" si="504"/>
        <v>-0.5965770651573129</v>
      </c>
      <c r="AW1388">
        <f t="shared" si="497"/>
        <v>0</v>
      </c>
      <c r="AX1388" cm="1">
        <f t="array" ref="AX1388">IFERROR(STDEV(IF($E$2:$E$2201=$E1388, $AM$2:$AM$2201)), 0)</f>
        <v>0</v>
      </c>
      <c r="AY1388">
        <f t="shared" si="505"/>
        <v>-0.5965770651573129</v>
      </c>
      <c r="AZ1388">
        <f>INDEX(Model_Assumptions[Values],9)*((INDEX(Model_Scenarios[GR Weight],1)*$AG1388)+(INDEX(Model_Scenarios[GP Weight],1)*$AH1388)+(INDEX(Model_Scenarios[LTV Weight],1)*$AI1388))-(INDEX(Model_Scenarios[LTV Weight],1)*$AP1388)-(INDEX(Model_Scenarios[GP Weight],1)*($AS1388+$AV1388+$AY1388))</f>
        <v>2.8105888718725449</v>
      </c>
      <c r="BA1388">
        <f>INDEX(Model_Assumptions[Values],9)*((INDEX(Model_Scenarios[GR Weight],2)*$AG1388)+(INDEX(Model_Scenarios[GP Weight],2)*$AH1388)+(INDEX(Model_Scenarios[LTV Weight],2)*$AI1388))-(INDEX(Model_Scenarios[LTV Weight],2)*$AP1388)-(INDEX(Model_Scenarios[GP Weight],2)*($AS1388+$AV1388+$AY1388))</f>
        <v>3.3094218823642243</v>
      </c>
      <c r="BB1388">
        <f>INDEX(Model_Assumptions[Values],9)*((INDEX(Model_Scenarios[GR Weight],3)*$AG1388)+(INDEX(Model_Scenarios[GP Weight],3)*$AH1388)+(INDEX(Model_Scenarios[LTV Weight],3)*$AI1388))-(INDEX(Model_Scenarios[LTV Weight],3)*$AP1388)-(INDEX(Model_Scenarios[GP Weight],3)*($AS1388+$AV1388+$AY1388))</f>
        <v>4.1141412507045345</v>
      </c>
      <c r="BC1388">
        <f>INDEX(Model_Assumptions[Values],9)*((INDEX(Model_Scenarios[GR Weight],4)*$AG1388)+(INDEX(Model_Scenarios[GP Weight],4)*$AH1388)+(INDEX(Model_Scenarios[LTV Weight],4)*$AI1388))-(INDEX(Model_Scenarios[LTV Weight],4)*$AP1388)-(INDEX(Model_Scenarios[GP Weight],4)*($AS1388+$AV1388+$AY1388))</f>
        <v>4.3400206611157035</v>
      </c>
      <c r="BD1388">
        <f>INDEX(Model_Assumptions[Values],9)*((INDEX(Model_Scenarios[GR Weight],5)*$AG1388)+(INDEX(Model_Scenarios[GP Weight],5)*$AH1388)+(INDEX(Model_Scenarios[LTV Weight],5)*$AI1388))-(INDEX(Model_Scenarios[LTV Weight],5)*$AP1388)-(INDEX(Model_Scenarios[GP Weight],5)*($AS1388+$AV1388+$AY1388))</f>
        <v>4.7729881560711398</v>
      </c>
    </row>
    <row r="1389" spans="1:56" x14ac:dyDescent="0.25">
      <c r="A1389">
        <v>1388</v>
      </c>
      <c r="B1389">
        <v>28</v>
      </c>
      <c r="C1389" s="3">
        <v>38</v>
      </c>
      <c r="D1389" s="4">
        <v>0.74</v>
      </c>
      <c r="E1389" t="str">
        <v>SKU-1034</v>
      </c>
      <c r="F1389" t="str">
        <v>Raise</v>
      </c>
      <c r="G1389" t="str">
        <v>Full</v>
      </c>
      <c r="H1389">
        <v>196.28</v>
      </c>
      <c r="I1389">
        <v>71.73</v>
      </c>
      <c r="J1389">
        <v>38</v>
      </c>
      <c r="K1389">
        <v>7458.64</v>
      </c>
      <c r="L1389">
        <v>4732.8999999999996</v>
      </c>
      <c r="M1389">
        <v>0.63455267984511909</v>
      </c>
      <c r="N1389">
        <v>228.89345445731379</v>
      </c>
      <c r="O1389">
        <v>552.63090600598207</v>
      </c>
      <c r="P1389">
        <v>767.82090600598258</v>
      </c>
      <c r="Q1389">
        <v>1597.9585464320285</v>
      </c>
      <c r="R1389">
        <v>1338.2902826368238</v>
      </c>
      <c r="S1389">
        <v>1</v>
      </c>
      <c r="T1389">
        <f t="shared" si="483"/>
        <v>220.41395629841222</v>
      </c>
      <c r="U1389">
        <f t="shared" si="484"/>
        <v>0.12295677755457619</v>
      </c>
      <c r="V1389">
        <f>IF($F1389="Reduce", INDEX(Model_Assumptions[Values], 2), INDEX(Model_Assumptions[Values], 1))</f>
        <v>-0.4</v>
      </c>
      <c r="W1389">
        <f t="shared" si="485"/>
        <v>36.131056981170445</v>
      </c>
      <c r="X1389">
        <f t="shared" si="498"/>
        <v>7963.7892144631442</v>
      </c>
      <c r="Y1389">
        <f t="shared" si="486"/>
        <v>5372.1084972037879</v>
      </c>
      <c r="Z1389">
        <f t="shared" si="487"/>
        <v>505.14921446314384</v>
      </c>
      <c r="AA1389">
        <f t="shared" si="488"/>
        <v>639.20849720378828</v>
      </c>
      <c r="AB1389">
        <f t="shared" si="499"/>
        <v>0.67456688675880949</v>
      </c>
      <c r="AC1389">
        <f t="shared" si="489"/>
        <v>4.0014206913690398E-2</v>
      </c>
      <c r="AD1389">
        <f t="shared" si="490"/>
        <v>4.0014206913690398E-2</v>
      </c>
      <c r="AE1389">
        <f t="shared" si="491"/>
        <v>0.74000000000000021</v>
      </c>
      <c r="AF1389">
        <f t="shared" si="500"/>
        <v>347.95547348557392</v>
      </c>
      <c r="AG1389">
        <f t="shared" si="492"/>
        <v>0.9140806440124718</v>
      </c>
      <c r="AH1389">
        <f t="shared" si="493"/>
        <v>0.83249686509422527</v>
      </c>
      <c r="AI1389">
        <f t="shared" si="501"/>
        <v>0.25999999999999979</v>
      </c>
      <c r="AJ1389">
        <f>MAX(0, $R1389 - $AA1389) * INDEX(Model_Assumptions[Values], 7)</f>
        <v>1398.163570866071</v>
      </c>
      <c r="AK1389">
        <f>MAX(0, INDEX(Model_Assumptions[Values], 4) - $AD1389)</f>
        <v>9.985793086309605E-3</v>
      </c>
      <c r="AL1389">
        <f>MAX(0, INDEX(Model_Assumptions[Values], 5) - $AC1389)</f>
        <v>0</v>
      </c>
      <c r="AM1389">
        <f>INDEX(Model_Assumptions[Values], 6) * MAX(0, INDEX(Model_Assumptions[Values], 3) - $AB1389)^2</f>
        <v>0</v>
      </c>
      <c r="AN1389">
        <f t="shared" si="494"/>
        <v>1823.6035139208095</v>
      </c>
      <c r="AO1389" cm="1">
        <f t="array" ref="AO1389">IFERROR(STDEV(IF($E$2:$E$2201=$E1389, $AJ$2:$AJ$2201)), 0)</f>
        <v>492.30394512955741</v>
      </c>
      <c r="AP1389">
        <f t="shared" si="502"/>
        <v>-0.86418146200875434</v>
      </c>
      <c r="AQ1389">
        <f t="shared" si="495"/>
        <v>2.3182227467709718E-2</v>
      </c>
      <c r="AR1389" cm="1">
        <f t="array" ref="AR1389">IFERROR(STDEV(IF($E$2:$E$2201=$E1389, $AK$2:$AK$2201)), 0)</f>
        <v>1.5157676933123677E-2</v>
      </c>
      <c r="AS1389">
        <f t="shared" si="503"/>
        <v>-0.87061061135049578</v>
      </c>
      <c r="AT1389">
        <f t="shared" si="496"/>
        <v>3.621894468874834E-3</v>
      </c>
      <c r="AU1389" cm="1">
        <f t="array" ref="AU1389">IFERROR(STDEV(IF($E$2:$E$2201=$E1389, $AL$2:$AL$2201)), 0)</f>
        <v>6.0711258953941973E-3</v>
      </c>
      <c r="AV1389">
        <f t="shared" si="504"/>
        <v>-0.5965770651573129</v>
      </c>
      <c r="AW1389">
        <f t="shared" si="497"/>
        <v>0</v>
      </c>
      <c r="AX1389" cm="1">
        <f t="array" ref="AX1389">IFERROR(STDEV(IF($E$2:$E$2201=$E1389, $AM$2:$AM$2201)), 0)</f>
        <v>0</v>
      </c>
      <c r="AY1389">
        <f t="shared" si="505"/>
        <v>-0.5965770651573129</v>
      </c>
      <c r="AZ1389">
        <f>INDEX(Model_Assumptions[Values],9)*((INDEX(Model_Scenarios[GR Weight],1)*$AG1389)+(INDEX(Model_Scenarios[GP Weight],1)*$AH1389)+(INDEX(Model_Scenarios[LTV Weight],1)*$AI1389))-(INDEX(Model_Scenarios[LTV Weight],1)*$AP1389)-(INDEX(Model_Scenarios[GP Weight],1)*($AS1389+$AV1389+$AY1389))</f>
        <v>2.8110103983268635</v>
      </c>
      <c r="BA1389">
        <f>INDEX(Model_Assumptions[Values],9)*((INDEX(Model_Scenarios[GR Weight],2)*$AG1389)+(INDEX(Model_Scenarios[GP Weight],2)*$AH1389)+(INDEX(Model_Scenarios[LTV Weight],2)*$AI1389))-(INDEX(Model_Scenarios[LTV Weight],2)*$AP1389)-(INDEX(Model_Scenarios[GP Weight],2)*($AS1389+$AV1389+$AY1389))</f>
        <v>3.3375282467422931</v>
      </c>
      <c r="BB1389">
        <f>INDEX(Model_Assumptions[Values],9)*((INDEX(Model_Scenarios[GR Weight],3)*$AG1389)+(INDEX(Model_Scenarios[GP Weight],3)*$AH1389)+(INDEX(Model_Scenarios[LTV Weight],3)*$AI1389))-(INDEX(Model_Scenarios[LTV Weight],3)*$AP1389)-(INDEX(Model_Scenarios[GP Weight],3)*($AS1389+$AV1389+$AY1389))</f>
        <v>4.187460563316777</v>
      </c>
      <c r="BC1389">
        <f>INDEX(Model_Assumptions[Values],9)*((INDEX(Model_Scenarios[GR Weight],4)*$AG1389)+(INDEX(Model_Scenarios[GP Weight],4)*$AH1389)+(INDEX(Model_Scenarios[LTV Weight],4)*$AI1389))-(INDEX(Model_Scenarios[LTV Weight],4)*$AP1389)-(INDEX(Model_Scenarios[GP Weight],4)*($AS1389+$AV1389+$AY1389))</f>
        <v>4.4280827391221376</v>
      </c>
      <c r="BD1389">
        <f>INDEX(Model_Assumptions[Values],9)*((INDEX(Model_Scenarios[GR Weight],5)*$AG1389)+(INDEX(Model_Scenarios[GP Weight],5)*$AH1389)+(INDEX(Model_Scenarios[LTV Weight],5)*$AI1389))-(INDEX(Model_Scenarios[LTV Weight],5)*$AP1389)-(INDEX(Model_Scenarios[GP Weight],5)*($AS1389+$AV1389+$AY1389))</f>
        <v>4.8795629964395975</v>
      </c>
    </row>
    <row r="1390" spans="1:56" x14ac:dyDescent="0.25">
      <c r="A1390">
        <v>1389</v>
      </c>
      <c r="B1390">
        <v>28</v>
      </c>
      <c r="C1390" s="3">
        <v>39</v>
      </c>
      <c r="D1390" s="4">
        <v>0.76</v>
      </c>
      <c r="E1390" t="str">
        <v>SKU-1034</v>
      </c>
      <c r="F1390" t="str">
        <v>Raise</v>
      </c>
      <c r="G1390" t="str">
        <v>Full</v>
      </c>
      <c r="H1390">
        <v>196.28</v>
      </c>
      <c r="I1390">
        <v>71.73</v>
      </c>
      <c r="J1390">
        <v>38</v>
      </c>
      <c r="K1390">
        <v>7458.64</v>
      </c>
      <c r="L1390">
        <v>4732.8999999999996</v>
      </c>
      <c r="M1390">
        <v>0.63455267984511909</v>
      </c>
      <c r="N1390">
        <v>228.89345445731379</v>
      </c>
      <c r="O1390">
        <v>552.63090600598207</v>
      </c>
      <c r="P1390">
        <v>767.82090600598258</v>
      </c>
      <c r="Q1390">
        <v>1597.9585464320285</v>
      </c>
      <c r="R1390">
        <v>1338.2902826368238</v>
      </c>
      <c r="S1390">
        <v>1</v>
      </c>
      <c r="T1390">
        <f t="shared" si="483"/>
        <v>221.06622538755849</v>
      </c>
      <c r="U1390">
        <f t="shared" si="484"/>
        <v>0.12627993370469986</v>
      </c>
      <c r="V1390">
        <f>IF($F1390="Reduce", INDEX(Model_Assumptions[Values], 2), INDEX(Model_Assumptions[Values], 1))</f>
        <v>-0.4</v>
      </c>
      <c r="W1390">
        <f t="shared" si="485"/>
        <v>36.080545007688563</v>
      </c>
      <c r="X1390">
        <f t="shared" si="498"/>
        <v>7976.1898947756281</v>
      </c>
      <c r="Y1390">
        <f t="shared" si="486"/>
        <v>5388.1324013741269</v>
      </c>
      <c r="Z1390">
        <f t="shared" si="487"/>
        <v>517.54989477562776</v>
      </c>
      <c r="AA1390">
        <f t="shared" si="488"/>
        <v>655.23240137412722</v>
      </c>
      <c r="AB1390">
        <f t="shared" si="499"/>
        <v>0.67552709657819598</v>
      </c>
      <c r="AC1390">
        <f t="shared" si="489"/>
        <v>4.097441673307689E-2</v>
      </c>
      <c r="AD1390">
        <f t="shared" si="490"/>
        <v>4.097441673307689E-2</v>
      </c>
      <c r="AE1390">
        <f t="shared" si="491"/>
        <v>0.76000000000000012</v>
      </c>
      <c r="AF1390">
        <f t="shared" si="500"/>
        <v>321.18966783283753</v>
      </c>
      <c r="AG1390">
        <f t="shared" si="492"/>
        <v>0.93651999761668314</v>
      </c>
      <c r="AH1390">
        <f t="shared" si="493"/>
        <v>0.85336619027799943</v>
      </c>
      <c r="AI1390">
        <f t="shared" si="501"/>
        <v>0.23999999999999985</v>
      </c>
      <c r="AJ1390">
        <f>MAX(0, $R1390 - $AA1390) * INDEX(Model_Assumptions[Values], 7)</f>
        <v>1366.1157625253932</v>
      </c>
      <c r="AK1390">
        <f>MAX(0, INDEX(Model_Assumptions[Values], 4) - $AD1390)</f>
        <v>9.0255832669231123E-3</v>
      </c>
      <c r="AL1390">
        <f>MAX(0, INDEX(Model_Assumptions[Values], 5) - $AC1390)</f>
        <v>0</v>
      </c>
      <c r="AM1390">
        <f>INDEX(Model_Assumptions[Values], 6) * MAX(0, INDEX(Model_Assumptions[Values], 3) - $AB1390)^2</f>
        <v>0</v>
      </c>
      <c r="AN1390">
        <f t="shared" si="494"/>
        <v>1823.6035139208095</v>
      </c>
      <c r="AO1390" cm="1">
        <f t="array" ref="AO1390">IFERROR(STDEV(IF($E$2:$E$2201=$E1390, $AJ$2:$AJ$2201)), 0)</f>
        <v>492.30394512955741</v>
      </c>
      <c r="AP1390">
        <f t="shared" si="502"/>
        <v>-0.92927906818829442</v>
      </c>
      <c r="AQ1390">
        <f t="shared" si="495"/>
        <v>2.3182227467709718E-2</v>
      </c>
      <c r="AR1390" cm="1">
        <f t="array" ref="AR1390">IFERROR(STDEV(IF($E$2:$E$2201=$E1390, $AK$2:$AK$2201)), 0)</f>
        <v>1.5157676933123677E-2</v>
      </c>
      <c r="AS1390">
        <f t="shared" si="503"/>
        <v>-0.93395869718336977</v>
      </c>
      <c r="AT1390">
        <f t="shared" si="496"/>
        <v>3.621894468874834E-3</v>
      </c>
      <c r="AU1390" cm="1">
        <f t="array" ref="AU1390">IFERROR(STDEV(IF($E$2:$E$2201=$E1390, $AL$2:$AL$2201)), 0)</f>
        <v>6.0711258953941973E-3</v>
      </c>
      <c r="AV1390">
        <f t="shared" si="504"/>
        <v>-0.5965770651573129</v>
      </c>
      <c r="AW1390">
        <f t="shared" si="497"/>
        <v>0</v>
      </c>
      <c r="AX1390" cm="1">
        <f t="array" ref="AX1390">IFERROR(STDEV(IF($E$2:$E$2201=$E1390, $AM$2:$AM$2201)), 0)</f>
        <v>0</v>
      </c>
      <c r="AY1390">
        <f t="shared" si="505"/>
        <v>-0.5965770651573129</v>
      </c>
      <c r="AZ1390">
        <f>INDEX(Model_Assumptions[Values],9)*((INDEX(Model_Scenarios[GR Weight],1)*$AG1390)+(INDEX(Model_Scenarios[GP Weight],1)*$AH1390)+(INDEX(Model_Scenarios[LTV Weight],1)*$AI1390))-(INDEX(Model_Scenarios[LTV Weight],1)*$AP1390)-(INDEX(Model_Scenarios[GP Weight],1)*($AS1390+$AV1390+$AY1390))</f>
        <v>2.8110776312477763</v>
      </c>
      <c r="BA1390">
        <f>INDEX(Model_Assumptions[Values],9)*((INDEX(Model_Scenarios[GR Weight],2)*$AG1390)+(INDEX(Model_Scenarios[GP Weight],2)*$AH1390)+(INDEX(Model_Scenarios[LTV Weight],2)*$AI1390))-(INDEX(Model_Scenarios[LTV Weight],2)*$AP1390)-(INDEX(Model_Scenarios[GP Weight],2)*($AS1390+$AV1390+$AY1390))</f>
        <v>3.3652101483125021</v>
      </c>
      <c r="BB1390">
        <f>INDEX(Model_Assumptions[Values],9)*((INDEX(Model_Scenarios[GR Weight],3)*$AG1390)+(INDEX(Model_Scenarios[GP Weight],3)*$AH1390)+(INDEX(Model_Scenarios[LTV Weight],3)*$AI1390))-(INDEX(Model_Scenarios[LTV Weight],3)*$AP1390)-(INDEX(Model_Scenarios[GP Weight],3)*($AS1390+$AV1390+$AY1390))</f>
        <v>4.2602419469069686</v>
      </c>
      <c r="BC1390">
        <f>INDEX(Model_Assumptions[Values],9)*((INDEX(Model_Scenarios[GR Weight],4)*$AG1390)+(INDEX(Model_Scenarios[GP Weight],4)*$AH1390)+(INDEX(Model_Scenarios[LTV Weight],4)*$AI1390))-(INDEX(Model_Scenarios[LTV Weight],4)*$AP1390)-(INDEX(Model_Scenarios[GP Weight],4)*($AS1390+$AV1390+$AY1390))</f>
        <v>4.5155740388964807</v>
      </c>
      <c r="BD1390">
        <f>INDEX(Model_Assumptions[Values],9)*((INDEX(Model_Scenarios[GR Weight],5)*$AG1390)+(INDEX(Model_Scenarios[GP Weight],5)*$AH1390)+(INDEX(Model_Scenarios[LTV Weight],5)*$AI1390))-(INDEX(Model_Scenarios[LTV Weight],5)*$AP1390)-(INDEX(Model_Scenarios[GP Weight],5)*($AS1390+$AV1390+$AY1390))</f>
        <v>4.9855088430521528</v>
      </c>
    </row>
    <row r="1391" spans="1:56" x14ac:dyDescent="0.25">
      <c r="A1391">
        <v>1390</v>
      </c>
      <c r="B1391">
        <v>28</v>
      </c>
      <c r="C1391" s="3">
        <v>40</v>
      </c>
      <c r="D1391" s="4">
        <v>0.78</v>
      </c>
      <c r="E1391" t="str">
        <v>SKU-1034</v>
      </c>
      <c r="F1391" t="str">
        <v>Raise</v>
      </c>
      <c r="G1391" t="str">
        <v>Full</v>
      </c>
      <c r="H1391">
        <v>196.28</v>
      </c>
      <c r="I1391">
        <v>71.73</v>
      </c>
      <c r="J1391">
        <v>38</v>
      </c>
      <c r="K1391">
        <v>7458.64</v>
      </c>
      <c r="L1391">
        <v>4732.8999999999996</v>
      </c>
      <c r="M1391">
        <v>0.63455267984511909</v>
      </c>
      <c r="N1391">
        <v>228.89345445731379</v>
      </c>
      <c r="O1391">
        <v>552.63090600598207</v>
      </c>
      <c r="P1391">
        <v>767.82090600598258</v>
      </c>
      <c r="Q1391">
        <v>1597.9585464320285</v>
      </c>
      <c r="R1391">
        <v>1338.2902826368238</v>
      </c>
      <c r="S1391">
        <v>1</v>
      </c>
      <c r="T1391">
        <f t="shared" si="483"/>
        <v>221.71849447670476</v>
      </c>
      <c r="U1391">
        <f t="shared" si="484"/>
        <v>0.12960308985482352</v>
      </c>
      <c r="V1391">
        <f>IF($F1391="Reduce", INDEX(Model_Assumptions[Values], 2), INDEX(Model_Assumptions[Values], 1))</f>
        <v>-0.4</v>
      </c>
      <c r="W1391">
        <f t="shared" si="485"/>
        <v>36.030033034206681</v>
      </c>
      <c r="X1391">
        <f t="shared" si="498"/>
        <v>7988.5246802902439</v>
      </c>
      <c r="Y1391">
        <f t="shared" si="486"/>
        <v>5404.0904107465985</v>
      </c>
      <c r="Z1391">
        <f t="shared" si="487"/>
        <v>529.88468029024352</v>
      </c>
      <c r="AA1391">
        <f t="shared" si="488"/>
        <v>671.1904107465989</v>
      </c>
      <c r="AB1391">
        <f t="shared" si="499"/>
        <v>0.67648165675445515</v>
      </c>
      <c r="AC1391">
        <f t="shared" si="489"/>
        <v>4.1928976909336058E-2</v>
      </c>
      <c r="AD1391">
        <f t="shared" si="490"/>
        <v>4.1928976909336058E-2</v>
      </c>
      <c r="AE1391">
        <f t="shared" si="491"/>
        <v>0.78000000000000014</v>
      </c>
      <c r="AF1391">
        <f t="shared" si="500"/>
        <v>294.42386218010103</v>
      </c>
      <c r="AG1391">
        <f t="shared" si="492"/>
        <v>0.95884011287003135</v>
      </c>
      <c r="AH1391">
        <f t="shared" si="493"/>
        <v>0.87414969493077233</v>
      </c>
      <c r="AI1391">
        <f t="shared" si="501"/>
        <v>0.21999999999999983</v>
      </c>
      <c r="AJ1391">
        <f>MAX(0, $R1391 - $AA1391) * INDEX(Model_Assumptions[Values], 7)</f>
        <v>1334.1997437804498</v>
      </c>
      <c r="AK1391">
        <f>MAX(0, INDEX(Model_Assumptions[Values], 4) - $AD1391)</f>
        <v>8.0710230906639452E-3</v>
      </c>
      <c r="AL1391">
        <f>MAX(0, INDEX(Model_Assumptions[Values], 5) - $AC1391)</f>
        <v>0</v>
      </c>
      <c r="AM1391">
        <f>INDEX(Model_Assumptions[Values], 6) * MAX(0, INDEX(Model_Assumptions[Values], 3) - $AB1391)^2</f>
        <v>0</v>
      </c>
      <c r="AN1391">
        <f t="shared" si="494"/>
        <v>1823.6035139208095</v>
      </c>
      <c r="AO1391" cm="1">
        <f t="array" ref="AO1391">IFERROR(STDEV(IF($E$2:$E$2201=$E1391, $AJ$2:$AJ$2201)), 0)</f>
        <v>492.30394512955741</v>
      </c>
      <c r="AP1391">
        <f t="shared" si="502"/>
        <v>-0.99410897471391491</v>
      </c>
      <c r="AQ1391">
        <f t="shared" si="495"/>
        <v>2.3182227467709718E-2</v>
      </c>
      <c r="AR1391" cm="1">
        <f t="array" ref="AR1391">IFERROR(STDEV(IF($E$2:$E$2201=$E1391, $AK$2:$AK$2201)), 0)</f>
        <v>1.5157676933123677E-2</v>
      </c>
      <c r="AS1391">
        <f t="shared" si="503"/>
        <v>-0.99693405814868974</v>
      </c>
      <c r="AT1391">
        <f t="shared" si="496"/>
        <v>3.621894468874834E-3</v>
      </c>
      <c r="AU1391" cm="1">
        <f t="array" ref="AU1391">IFERROR(STDEV(IF($E$2:$E$2201=$E1391, $AL$2:$AL$2201)), 0)</f>
        <v>6.0711258953941973E-3</v>
      </c>
      <c r="AV1391">
        <f t="shared" si="504"/>
        <v>-0.5965770651573129</v>
      </c>
      <c r="AW1391">
        <f t="shared" si="497"/>
        <v>0</v>
      </c>
      <c r="AX1391" cm="1">
        <f t="array" ref="AX1391">IFERROR(STDEV(IF($E$2:$E$2201=$E1391, $AM$2:$AM$2201)), 0)</f>
        <v>0</v>
      </c>
      <c r="AY1391">
        <f t="shared" si="505"/>
        <v>-0.5965770651573129</v>
      </c>
      <c r="AZ1391">
        <f>INDEX(Model_Assumptions[Values],9)*((INDEX(Model_Scenarios[GR Weight],1)*$AG1391)+(INDEX(Model_Scenarios[GP Weight],1)*$AH1391)+(INDEX(Model_Scenarios[LTV Weight],1)*$AI1391))-(INDEX(Model_Scenarios[LTV Weight],1)*$AP1391)-(INDEX(Model_Scenarios[GP Weight],1)*($AS1391+$AV1391+$AY1391))</f>
        <v>2.8107909025178648</v>
      </c>
      <c r="BA1391">
        <f>INDEX(Model_Assumptions[Values],9)*((INDEX(Model_Scenarios[GR Weight],2)*$AG1391)+(INDEX(Model_Scenarios[GP Weight],2)*$AH1391)+(INDEX(Model_Scenarios[LTV Weight],2)*$AI1391))-(INDEX(Model_Scenarios[LTV Weight],2)*$AP1391)-(INDEX(Model_Scenarios[GP Weight],2)*($AS1391+$AV1391+$AY1391))</f>
        <v>3.392468250840003</v>
      </c>
      <c r="BB1391">
        <f>INDEX(Model_Assumptions[Values],9)*((INDEX(Model_Scenarios[GR Weight],3)*$AG1391)+(INDEX(Model_Scenarios[GP Weight],3)*$AH1391)+(INDEX(Model_Scenarios[LTV Weight],3)*$AI1391))-(INDEX(Model_Scenarios[LTV Weight],3)*$AP1391)-(INDEX(Model_Scenarios[GP Weight],3)*($AS1391+$AV1391+$AY1391))</f>
        <v>4.3324865630641174</v>
      </c>
      <c r="BC1391">
        <f>INDEX(Model_Assumptions[Values],9)*((INDEX(Model_Scenarios[GR Weight],4)*$AG1391)+(INDEX(Model_Scenarios[GP Weight],4)*$AH1391)+(INDEX(Model_Scenarios[LTV Weight],4)*$AI1391))-(INDEX(Model_Scenarios[LTV Weight],4)*$AP1391)-(INDEX(Model_Scenarios[GP Weight],4)*($AS1391+$AV1391+$AY1391))</f>
        <v>4.6024957220277409</v>
      </c>
      <c r="BD1391">
        <f>INDEX(Model_Assumptions[Values],9)*((INDEX(Model_Scenarios[GR Weight],5)*$AG1391)+(INDEX(Model_Scenarios[GP Weight],5)*$AH1391)+(INDEX(Model_Scenarios[LTV Weight],5)*$AI1391))-(INDEX(Model_Scenarios[LTV Weight],5)*$AP1391)-(INDEX(Model_Scenarios[GP Weight],5)*($AS1391+$AV1391+$AY1391))</f>
        <v>5.0908275212629572</v>
      </c>
    </row>
    <row r="1392" spans="1:56" x14ac:dyDescent="0.25">
      <c r="A1392">
        <v>1391</v>
      </c>
      <c r="B1392">
        <v>28</v>
      </c>
      <c r="C1392" s="3">
        <v>41</v>
      </c>
      <c r="D1392" s="4">
        <v>0.8</v>
      </c>
      <c r="E1392" t="str">
        <v>SKU-1034</v>
      </c>
      <c r="F1392" t="str">
        <v>Raise</v>
      </c>
      <c r="G1392" t="str">
        <v>Full</v>
      </c>
      <c r="H1392">
        <v>196.28</v>
      </c>
      <c r="I1392">
        <v>71.73</v>
      </c>
      <c r="J1392">
        <v>38</v>
      </c>
      <c r="K1392">
        <v>7458.64</v>
      </c>
      <c r="L1392">
        <v>4732.8999999999996</v>
      </c>
      <c r="M1392">
        <v>0.63455267984511909</v>
      </c>
      <c r="N1392">
        <v>228.89345445731379</v>
      </c>
      <c r="O1392">
        <v>552.63090600598207</v>
      </c>
      <c r="P1392">
        <v>767.82090600598258</v>
      </c>
      <c r="Q1392">
        <v>1597.9585464320285</v>
      </c>
      <c r="R1392">
        <v>1338.2902826368238</v>
      </c>
      <c r="S1392">
        <v>1</v>
      </c>
      <c r="T1392">
        <f t="shared" si="483"/>
        <v>222.37076356585104</v>
      </c>
      <c r="U1392">
        <f t="shared" si="484"/>
        <v>0.13292624600494718</v>
      </c>
      <c r="V1392">
        <f>IF($F1392="Reduce", INDEX(Model_Assumptions[Values], 2), INDEX(Model_Assumptions[Values], 1))</f>
        <v>-0.4</v>
      </c>
      <c r="W1392">
        <f t="shared" si="485"/>
        <v>35.979521060724807</v>
      </c>
      <c r="X1392">
        <f t="shared" si="498"/>
        <v>8000.7935710069942</v>
      </c>
      <c r="Y1392">
        <f t="shared" si="486"/>
        <v>5419.9825253212039</v>
      </c>
      <c r="Z1392">
        <f t="shared" si="487"/>
        <v>542.15357100699384</v>
      </c>
      <c r="AA1392">
        <f t="shared" si="488"/>
        <v>687.08252532120423</v>
      </c>
      <c r="AB1392">
        <f t="shared" si="499"/>
        <v>0.67743061700303753</v>
      </c>
      <c r="AC1392">
        <f t="shared" si="489"/>
        <v>4.2877937157918433E-2</v>
      </c>
      <c r="AD1392">
        <f t="shared" si="490"/>
        <v>4.2877937157918433E-2</v>
      </c>
      <c r="AE1392">
        <f t="shared" si="491"/>
        <v>0.8</v>
      </c>
      <c r="AF1392">
        <f t="shared" si="500"/>
        <v>267.65805652736469</v>
      </c>
      <c r="AG1392">
        <f t="shared" si="492"/>
        <v>0.9810409897725213</v>
      </c>
      <c r="AH1392">
        <f t="shared" si="493"/>
        <v>0.8948473790525453</v>
      </c>
      <c r="AI1392">
        <f t="shared" si="501"/>
        <v>0.19999999999999996</v>
      </c>
      <c r="AJ1392">
        <f>MAX(0, $R1392 - $AA1392) * INDEX(Model_Assumptions[Values], 7)</f>
        <v>1302.4155146312391</v>
      </c>
      <c r="AK1392">
        <f>MAX(0, INDEX(Model_Assumptions[Values], 4) - $AD1392)</f>
        <v>7.1220628420815696E-3</v>
      </c>
      <c r="AL1392">
        <f>MAX(0, INDEX(Model_Assumptions[Values], 5) - $AC1392)</f>
        <v>0</v>
      </c>
      <c r="AM1392">
        <f>INDEX(Model_Assumptions[Values], 6) * MAX(0, INDEX(Model_Assumptions[Values], 3) - $AB1392)^2</f>
        <v>0</v>
      </c>
      <c r="AN1392">
        <f t="shared" si="494"/>
        <v>1823.6035139208095</v>
      </c>
      <c r="AO1392" cm="1">
        <f t="array" ref="AO1392">IFERROR(STDEV(IF($E$2:$E$2201=$E1392, $AJ$2:$AJ$2201)), 0)</f>
        <v>492.30394512955741</v>
      </c>
      <c r="AP1392">
        <f t="shared" si="502"/>
        <v>-1.0586711815856191</v>
      </c>
      <c r="AQ1392">
        <f t="shared" si="495"/>
        <v>2.3182227467709718E-2</v>
      </c>
      <c r="AR1392" cm="1">
        <f t="array" ref="AR1392">IFERROR(STDEV(IF($E$2:$E$2201=$E1392, $AK$2:$AK$2201)), 0)</f>
        <v>1.5157676933123677E-2</v>
      </c>
      <c r="AS1392">
        <f t="shared" si="503"/>
        <v>-1.0595399741323348</v>
      </c>
      <c r="AT1392">
        <f t="shared" si="496"/>
        <v>3.621894468874834E-3</v>
      </c>
      <c r="AU1392" cm="1">
        <f t="array" ref="AU1392">IFERROR(STDEV(IF($E$2:$E$2201=$E1392, $AL$2:$AL$2201)), 0)</f>
        <v>6.0711258953941973E-3</v>
      </c>
      <c r="AV1392">
        <f t="shared" si="504"/>
        <v>-0.5965770651573129</v>
      </c>
      <c r="AW1392">
        <f t="shared" si="497"/>
        <v>0</v>
      </c>
      <c r="AX1392" cm="1">
        <f t="array" ref="AX1392">IFERROR(STDEV(IF($E$2:$E$2201=$E1392, $AM$2:$AM$2201)), 0)</f>
        <v>0</v>
      </c>
      <c r="AY1392">
        <f t="shared" si="505"/>
        <v>-0.5965770651573129</v>
      </c>
      <c r="AZ1392">
        <f>INDEX(Model_Assumptions[Values],9)*((INDEX(Model_Scenarios[GR Weight],1)*$AG1392)+(INDEX(Model_Scenarios[GP Weight],1)*$AH1392)+(INDEX(Model_Scenarios[LTV Weight],1)*$AI1392))-(INDEX(Model_Scenarios[LTV Weight],1)*$AP1392)-(INDEX(Model_Scenarios[GP Weight],1)*($AS1392+$AV1392+$AY1392))</f>
        <v>2.8101505401257247</v>
      </c>
      <c r="BA1392">
        <f>INDEX(Model_Assumptions[Values],9)*((INDEX(Model_Scenarios[GR Weight],2)*$AG1392)+(INDEX(Model_Scenarios[GP Weight],2)*$AH1392)+(INDEX(Model_Scenarios[LTV Weight],2)*$AI1392))-(INDEX(Model_Scenarios[LTV Weight],2)*$AP1392)-(INDEX(Model_Scenarios[GP Weight],2)*($AS1392+$AV1392+$AY1392))</f>
        <v>3.4193032103019805</v>
      </c>
      <c r="BB1392">
        <f>INDEX(Model_Assumptions[Values],9)*((INDEX(Model_Scenarios[GR Weight],3)*$AG1392)+(INDEX(Model_Scenarios[GP Weight],3)*$AH1392)+(INDEX(Model_Scenarios[LTV Weight],3)*$AI1392))-(INDEX(Model_Scenarios[LTV Weight],3)*$AP1392)-(INDEX(Model_Scenarios[GP Weight],3)*($AS1392+$AV1392+$AY1392))</f>
        <v>4.4041955597482891</v>
      </c>
      <c r="BC1392">
        <f>INDEX(Model_Assumptions[Values],9)*((INDEX(Model_Scenarios[GR Weight],4)*$AG1392)+(INDEX(Model_Scenarios[GP Weight],4)*$AH1392)+(INDEX(Model_Scenarios[LTV Weight],4)*$AI1392))-(INDEX(Model_Scenarios[LTV Weight],4)*$AP1392)-(INDEX(Model_Scenarios[GP Weight],4)*($AS1392+$AV1392+$AY1392))</f>
        <v>4.6888489364759875</v>
      </c>
      <c r="BD1392">
        <f>INDEX(Model_Assumptions[Values],9)*((INDEX(Model_Scenarios[GR Weight],5)*$AG1392)+(INDEX(Model_Scenarios[GP Weight],5)*$AH1392)+(INDEX(Model_Scenarios[LTV Weight],5)*$AI1392))-(INDEX(Model_Scenarios[LTV Weight],5)*$AP1392)-(INDEX(Model_Scenarios[GP Weight],5)*($AS1392+$AV1392+$AY1392))</f>
        <v>5.1955208350092539</v>
      </c>
    </row>
    <row r="1393" spans="1:56" x14ac:dyDescent="0.25">
      <c r="A1393">
        <v>1392</v>
      </c>
      <c r="B1393">
        <v>28</v>
      </c>
      <c r="C1393" s="3">
        <v>42</v>
      </c>
      <c r="D1393" s="4">
        <v>0.82000000000000006</v>
      </c>
      <c r="E1393" t="str">
        <v>SKU-1034</v>
      </c>
      <c r="F1393" t="str">
        <v>Raise</v>
      </c>
      <c r="G1393" t="str">
        <v>Full</v>
      </c>
      <c r="H1393">
        <v>196.28</v>
      </c>
      <c r="I1393">
        <v>71.73</v>
      </c>
      <c r="J1393">
        <v>38</v>
      </c>
      <c r="K1393">
        <v>7458.64</v>
      </c>
      <c r="L1393">
        <v>4732.8999999999996</v>
      </c>
      <c r="M1393">
        <v>0.63455267984511909</v>
      </c>
      <c r="N1393">
        <v>228.89345445731379</v>
      </c>
      <c r="O1393">
        <v>552.63090600598207</v>
      </c>
      <c r="P1393">
        <v>767.82090600598258</v>
      </c>
      <c r="Q1393">
        <v>1597.9585464320285</v>
      </c>
      <c r="R1393">
        <v>1338.2902826368238</v>
      </c>
      <c r="S1393">
        <v>1</v>
      </c>
      <c r="T1393">
        <f t="shared" si="483"/>
        <v>223.02303265499731</v>
      </c>
      <c r="U1393">
        <f t="shared" si="484"/>
        <v>0.13624940215507086</v>
      </c>
      <c r="V1393">
        <f>IF($F1393="Reduce", INDEX(Model_Assumptions[Values], 2), INDEX(Model_Assumptions[Values], 1))</f>
        <v>-0.4</v>
      </c>
      <c r="W1393">
        <f t="shared" si="485"/>
        <v>35.929009087242925</v>
      </c>
      <c r="X1393">
        <f t="shared" si="498"/>
        <v>8012.9965669258736</v>
      </c>
      <c r="Y1393">
        <f t="shared" si="486"/>
        <v>5435.8087450979383</v>
      </c>
      <c r="Z1393">
        <f t="shared" si="487"/>
        <v>554.35656692587327</v>
      </c>
      <c r="AA1393">
        <f t="shared" si="488"/>
        <v>702.90874509793866</v>
      </c>
      <c r="AB1393">
        <f t="shared" si="499"/>
        <v>0.67837402645778822</v>
      </c>
      <c r="AC1393">
        <f t="shared" si="489"/>
        <v>4.3821346612669121E-2</v>
      </c>
      <c r="AD1393">
        <f t="shared" si="490"/>
        <v>4.3821346612669121E-2</v>
      </c>
      <c r="AE1393">
        <f t="shared" si="491"/>
        <v>0.82</v>
      </c>
      <c r="AF1393">
        <f t="shared" si="500"/>
        <v>240.89225087462836</v>
      </c>
      <c r="AG1393">
        <f t="shared" si="492"/>
        <v>1.0031226283241432</v>
      </c>
      <c r="AH1393">
        <f t="shared" si="493"/>
        <v>0.91545924264331224</v>
      </c>
      <c r="AI1393">
        <f t="shared" si="501"/>
        <v>0.18000000000000005</v>
      </c>
      <c r="AJ1393">
        <f>MAX(0, $R1393 - $AA1393) * INDEX(Model_Assumptions[Values], 7)</f>
        <v>1270.7630750777703</v>
      </c>
      <c r="AK1393">
        <f>MAX(0, INDEX(Model_Assumptions[Values], 4) - $AD1393)</f>
        <v>6.1786533873308819E-3</v>
      </c>
      <c r="AL1393">
        <f>MAX(0, INDEX(Model_Assumptions[Values], 5) - $AC1393)</f>
        <v>0</v>
      </c>
      <c r="AM1393">
        <f>INDEX(Model_Assumptions[Values], 6) * MAX(0, INDEX(Model_Assumptions[Values], 3) - $AB1393)^2</f>
        <v>0</v>
      </c>
      <c r="AN1393">
        <f t="shared" si="494"/>
        <v>1823.6035139208095</v>
      </c>
      <c r="AO1393" cm="1">
        <f t="array" ref="AO1393">IFERROR(STDEV(IF($E$2:$E$2201=$E1393, $AJ$2:$AJ$2201)), 0)</f>
        <v>492.30394512955741</v>
      </c>
      <c r="AP1393">
        <f t="shared" si="502"/>
        <v>-1.122965688803389</v>
      </c>
      <c r="AQ1393">
        <f t="shared" si="495"/>
        <v>2.3182227467709718E-2</v>
      </c>
      <c r="AR1393" cm="1">
        <f t="array" ref="AR1393">IFERROR(STDEV(IF($E$2:$E$2201=$E1393, $AK$2:$AK$2201)), 0)</f>
        <v>1.5157676933123677E-2</v>
      </c>
      <c r="AS1393">
        <f t="shared" si="503"/>
        <v>-1.12177968664983</v>
      </c>
      <c r="AT1393">
        <f t="shared" si="496"/>
        <v>3.621894468874834E-3</v>
      </c>
      <c r="AU1393" cm="1">
        <f t="array" ref="AU1393">IFERROR(STDEV(IF($E$2:$E$2201=$E1393, $AL$2:$AL$2201)), 0)</f>
        <v>6.0711258953941973E-3</v>
      </c>
      <c r="AV1393">
        <f t="shared" si="504"/>
        <v>-0.5965770651573129</v>
      </c>
      <c r="AW1393">
        <f t="shared" si="497"/>
        <v>0</v>
      </c>
      <c r="AX1393" cm="1">
        <f t="array" ref="AX1393">IFERROR(STDEV(IF($E$2:$E$2201=$E1393, $AM$2:$AM$2201)), 0)</f>
        <v>0</v>
      </c>
      <c r="AY1393">
        <f t="shared" si="505"/>
        <v>-0.5965770651573129</v>
      </c>
      <c r="AZ1393">
        <f>INDEX(Model_Assumptions[Values],9)*((INDEX(Model_Scenarios[GR Weight],1)*$AG1393)+(INDEX(Model_Scenarios[GP Weight],1)*$AH1393)+(INDEX(Model_Scenarios[LTV Weight],1)*$AI1393))-(INDEX(Model_Scenarios[LTV Weight],1)*$AP1393)-(INDEX(Model_Scenarios[GP Weight],1)*($AS1393+$AV1393+$AY1393))</f>
        <v>2.8091568682228849</v>
      </c>
      <c r="BA1393">
        <f>INDEX(Model_Assumptions[Values],9)*((INDEX(Model_Scenarios[GR Weight],2)*$AG1393)+(INDEX(Model_Scenarios[GP Weight],2)*$AH1393)+(INDEX(Model_Scenarios[LTV Weight],2)*$AI1393))-(INDEX(Model_Scenarios[LTV Weight],2)*$AP1393)-(INDEX(Model_Scenarios[GP Weight],2)*($AS1393+$AV1393+$AY1393))</f>
        <v>3.4457156750015141</v>
      </c>
      <c r="BB1393">
        <f>INDEX(Model_Assumptions[Values],9)*((INDEX(Model_Scenarios[GR Weight],3)*$AG1393)+(INDEX(Model_Scenarios[GP Weight],3)*$AH1393)+(INDEX(Model_Scenarios[LTV Weight],3)*$AI1393))-(INDEX(Model_Scenarios[LTV Weight],3)*$AP1393)-(INDEX(Model_Scenarios[GP Weight],3)*($AS1393+$AV1393+$AY1393))</f>
        <v>4.4753700714898912</v>
      </c>
      <c r="BC1393">
        <f>INDEX(Model_Assumptions[Values],9)*((INDEX(Model_Scenarios[GR Weight],4)*$AG1393)+(INDEX(Model_Scenarios[GP Weight],4)*$AH1393)+(INDEX(Model_Scenarios[LTV Weight],4)*$AI1393))-(INDEX(Model_Scenarios[LTV Weight],4)*$AP1393)-(INDEX(Model_Scenarios[GP Weight],4)*($AS1393+$AV1393+$AY1393))</f>
        <v>4.7746348167716226</v>
      </c>
      <c r="BD1393">
        <f>INDEX(Model_Assumptions[Values],9)*((INDEX(Model_Scenarios[GR Weight],5)*$AG1393)+(INDEX(Model_Scenarios[GP Weight],5)*$AH1393)+(INDEX(Model_Scenarios[LTV Weight],5)*$AI1393))-(INDEX(Model_Scenarios[LTV Weight],5)*$AP1393)-(INDEX(Model_Scenarios[GP Weight],5)*($AS1393+$AV1393+$AY1393))</f>
        <v>5.2995905671245502</v>
      </c>
    </row>
    <row r="1394" spans="1:56" x14ac:dyDescent="0.25">
      <c r="A1394">
        <v>1393</v>
      </c>
      <c r="B1394">
        <v>28</v>
      </c>
      <c r="C1394" s="3">
        <v>43</v>
      </c>
      <c r="D1394" s="4">
        <v>0.84</v>
      </c>
      <c r="E1394" t="str">
        <v>SKU-1034</v>
      </c>
      <c r="F1394" t="str">
        <v>Raise</v>
      </c>
      <c r="G1394" t="str">
        <v>Full</v>
      </c>
      <c r="H1394">
        <v>196.28</v>
      </c>
      <c r="I1394">
        <v>71.73</v>
      </c>
      <c r="J1394">
        <v>38</v>
      </c>
      <c r="K1394">
        <v>7458.64</v>
      </c>
      <c r="L1394">
        <v>4732.8999999999996</v>
      </c>
      <c r="M1394">
        <v>0.63455267984511909</v>
      </c>
      <c r="N1394">
        <v>228.89345445731379</v>
      </c>
      <c r="O1394">
        <v>552.63090600598207</v>
      </c>
      <c r="P1394">
        <v>767.82090600598258</v>
      </c>
      <c r="Q1394">
        <v>1597.9585464320285</v>
      </c>
      <c r="R1394">
        <v>1338.2902826368238</v>
      </c>
      <c r="S1394">
        <v>1</v>
      </c>
      <c r="T1394">
        <f t="shared" si="483"/>
        <v>223.67530174414358</v>
      </c>
      <c r="U1394">
        <f t="shared" si="484"/>
        <v>0.13957255830519452</v>
      </c>
      <c r="V1394">
        <f>IF($F1394="Reduce", INDEX(Model_Assumptions[Values], 2), INDEX(Model_Assumptions[Values], 1))</f>
        <v>-0.4</v>
      </c>
      <c r="W1394">
        <f t="shared" si="485"/>
        <v>35.878497113761043</v>
      </c>
      <c r="X1394">
        <f t="shared" si="498"/>
        <v>8025.1336680468858</v>
      </c>
      <c r="Y1394">
        <f t="shared" si="486"/>
        <v>5451.5690700768064</v>
      </c>
      <c r="Z1394">
        <f t="shared" si="487"/>
        <v>566.49366804688543</v>
      </c>
      <c r="AA1394">
        <f t="shared" si="488"/>
        <v>718.66907007680675</v>
      </c>
      <c r="AB1394">
        <f t="shared" si="499"/>
        <v>0.67931193367942744</v>
      </c>
      <c r="AC1394">
        <f t="shared" si="489"/>
        <v>4.4759253834308343E-2</v>
      </c>
      <c r="AD1394">
        <f t="shared" si="490"/>
        <v>4.4759253834308343E-2</v>
      </c>
      <c r="AE1394">
        <f t="shared" si="491"/>
        <v>0.83999999999999986</v>
      </c>
      <c r="AF1394">
        <f t="shared" si="500"/>
        <v>214.126445221892</v>
      </c>
      <c r="AG1394">
        <f t="shared" si="492"/>
        <v>1.0250850285249036</v>
      </c>
      <c r="AH1394">
        <f t="shared" si="493"/>
        <v>0.93598528570307926</v>
      </c>
      <c r="AI1394">
        <f t="shared" si="501"/>
        <v>0.16000000000000014</v>
      </c>
      <c r="AJ1394">
        <f>MAX(0, $R1394 - $AA1394) * INDEX(Model_Assumptions[Values], 7)</f>
        <v>1239.2424251200341</v>
      </c>
      <c r="AK1394">
        <f>MAX(0, INDEX(Model_Assumptions[Values], 4) - $AD1394)</f>
        <v>5.2407461656916593E-3</v>
      </c>
      <c r="AL1394">
        <f>MAX(0, INDEX(Model_Assumptions[Values], 5) - $AC1394)</f>
        <v>0</v>
      </c>
      <c r="AM1394">
        <f>INDEX(Model_Assumptions[Values], 6) * MAX(0, INDEX(Model_Assumptions[Values], 3) - $AB1394)^2</f>
        <v>0</v>
      </c>
      <c r="AN1394">
        <f t="shared" si="494"/>
        <v>1823.6035139208095</v>
      </c>
      <c r="AO1394" cm="1">
        <f t="array" ref="AO1394">IFERROR(STDEV(IF($E$2:$E$2201=$E1394, $AJ$2:$AJ$2201)), 0)</f>
        <v>492.30394512955741</v>
      </c>
      <c r="AP1394">
        <f t="shared" si="502"/>
        <v>-1.1869924963672427</v>
      </c>
      <c r="AQ1394">
        <f t="shared" si="495"/>
        <v>2.3182227467709718E-2</v>
      </c>
      <c r="AR1394" cm="1">
        <f t="array" ref="AR1394">IFERROR(STDEV(IF($E$2:$E$2201=$E1394, $AK$2:$AK$2201)), 0)</f>
        <v>1.5157676933123677E-2</v>
      </c>
      <c r="AS1394">
        <f t="shared" si="503"/>
        <v>-1.1836563994058356</v>
      </c>
      <c r="AT1394">
        <f t="shared" si="496"/>
        <v>3.621894468874834E-3</v>
      </c>
      <c r="AU1394" cm="1">
        <f t="array" ref="AU1394">IFERROR(STDEV(IF($E$2:$E$2201=$E1394, $AL$2:$AL$2201)), 0)</f>
        <v>6.0711258953941973E-3</v>
      </c>
      <c r="AV1394">
        <f t="shared" si="504"/>
        <v>-0.5965770651573129</v>
      </c>
      <c r="AW1394">
        <f t="shared" si="497"/>
        <v>0</v>
      </c>
      <c r="AX1394" cm="1">
        <f t="array" ref="AX1394">IFERROR(STDEV(IF($E$2:$E$2201=$E1394, $AM$2:$AM$2201)), 0)</f>
        <v>0</v>
      </c>
      <c r="AY1394">
        <f t="shared" si="505"/>
        <v>-0.5965770651573129</v>
      </c>
      <c r="AZ1394">
        <f>INDEX(Model_Assumptions[Values],9)*((INDEX(Model_Scenarios[GR Weight],1)*$AG1394)+(INDEX(Model_Scenarios[GP Weight],1)*$AH1394)+(INDEX(Model_Scenarios[LTV Weight],1)*$AI1394))-(INDEX(Model_Scenarios[LTV Weight],1)*$AP1394)-(INDEX(Model_Scenarios[GP Weight],1)*($AS1394+$AV1394+$AY1394))</f>
        <v>2.8078102071798323</v>
      </c>
      <c r="BA1394">
        <f>INDEX(Model_Assumptions[Values],9)*((INDEX(Model_Scenarios[GR Weight],2)*$AG1394)+(INDEX(Model_Scenarios[GP Weight],2)*$AH1394)+(INDEX(Model_Scenarios[LTV Weight],2)*$AI1394))-(INDEX(Model_Scenarios[LTV Weight],2)*$AP1394)-(INDEX(Model_Scenarios[GP Weight],2)*($AS1394+$AV1394+$AY1394))</f>
        <v>3.4717062856795575</v>
      </c>
      <c r="BB1394">
        <f>INDEX(Model_Assumptions[Values],9)*((INDEX(Model_Scenarios[GR Weight],3)*$AG1394)+(INDEX(Model_Scenarios[GP Weight],3)*$AH1394)+(INDEX(Model_Scenarios[LTV Weight],3)*$AI1394))-(INDEX(Model_Scenarios[LTV Weight],3)*$AP1394)-(INDEX(Model_Scenarios[GP Weight],3)*($AS1394+$AV1394+$AY1394))</f>
        <v>4.5460112195855773</v>
      </c>
      <c r="BC1394">
        <f>INDEX(Model_Assumptions[Values],9)*((INDEX(Model_Scenarios[GR Weight],4)*$AG1394)+(INDEX(Model_Scenarios[GP Weight],4)*$AH1394)+(INDEX(Model_Scenarios[LTV Weight],4)*$AI1394))-(INDEX(Model_Scenarios[LTV Weight],4)*$AP1394)-(INDEX(Model_Scenarios[GP Weight],4)*($AS1394+$AV1394+$AY1394))</f>
        <v>4.8598544842113043</v>
      </c>
      <c r="BD1394">
        <f>INDEX(Model_Assumptions[Values],9)*((INDEX(Model_Scenarios[GR Weight],5)*$AG1394)+(INDEX(Model_Scenarios[GP Weight],5)*$AH1394)+(INDEX(Model_Scenarios[LTV Weight],5)*$AI1394))-(INDEX(Model_Scenarios[LTV Weight],5)*$AP1394)-(INDEX(Model_Scenarios[GP Weight],5)*($AS1394+$AV1394+$AY1394))</f>
        <v>5.4030384796464359</v>
      </c>
    </row>
    <row r="1395" spans="1:56" x14ac:dyDescent="0.25">
      <c r="A1395">
        <v>1394</v>
      </c>
      <c r="B1395">
        <v>28</v>
      </c>
      <c r="C1395" s="3">
        <v>44</v>
      </c>
      <c r="D1395" s="4">
        <v>0.86</v>
      </c>
      <c r="E1395" t="str">
        <v>SKU-1034</v>
      </c>
      <c r="F1395" t="str">
        <v>Raise</v>
      </c>
      <c r="G1395" t="str">
        <v>Full</v>
      </c>
      <c r="H1395">
        <v>196.28</v>
      </c>
      <c r="I1395">
        <v>71.73</v>
      </c>
      <c r="J1395">
        <v>38</v>
      </c>
      <c r="K1395">
        <v>7458.64</v>
      </c>
      <c r="L1395">
        <v>4732.8999999999996</v>
      </c>
      <c r="M1395">
        <v>0.63455267984511909</v>
      </c>
      <c r="N1395">
        <v>228.89345445731379</v>
      </c>
      <c r="O1395">
        <v>552.63090600598207</v>
      </c>
      <c r="P1395">
        <v>767.82090600598258</v>
      </c>
      <c r="Q1395">
        <v>1597.9585464320285</v>
      </c>
      <c r="R1395">
        <v>1338.2902826368238</v>
      </c>
      <c r="S1395">
        <v>1</v>
      </c>
      <c r="T1395">
        <f t="shared" si="483"/>
        <v>224.32757083328985</v>
      </c>
      <c r="U1395">
        <f t="shared" si="484"/>
        <v>0.14289571445531818</v>
      </c>
      <c r="V1395">
        <f>IF($F1395="Reduce", INDEX(Model_Assumptions[Values], 2), INDEX(Model_Assumptions[Values], 1))</f>
        <v>-0.4</v>
      </c>
      <c r="W1395">
        <f t="shared" si="485"/>
        <v>35.827985140279168</v>
      </c>
      <c r="X1395">
        <f t="shared" si="498"/>
        <v>8037.2048743700316</v>
      </c>
      <c r="Y1395">
        <f t="shared" si="486"/>
        <v>5467.2635002578063</v>
      </c>
      <c r="Z1395">
        <f t="shared" si="487"/>
        <v>578.56487437003125</v>
      </c>
      <c r="AA1395">
        <f t="shared" si="488"/>
        <v>734.36350025780666</v>
      </c>
      <c r="AB1395">
        <f t="shared" si="499"/>
        <v>0.68024438666388221</v>
      </c>
      <c r="AC1395">
        <f t="shared" si="489"/>
        <v>4.5691706818763111E-2</v>
      </c>
      <c r="AD1395">
        <f t="shared" si="490"/>
        <v>4.5691706818763111E-2</v>
      </c>
      <c r="AE1395">
        <f t="shared" si="491"/>
        <v>0.85999999999999976</v>
      </c>
      <c r="AF1395">
        <f t="shared" si="500"/>
        <v>187.36063956915564</v>
      </c>
      <c r="AG1395">
        <f t="shared" si="492"/>
        <v>1.046928190374804</v>
      </c>
      <c r="AH1395">
        <f t="shared" si="493"/>
        <v>0.9564255082318438</v>
      </c>
      <c r="AI1395">
        <f t="shared" si="501"/>
        <v>0.14000000000000024</v>
      </c>
      <c r="AJ1395">
        <f>MAX(0, $R1395 - $AA1395) * INDEX(Model_Assumptions[Values], 7)</f>
        <v>1207.8535647580343</v>
      </c>
      <c r="AK1395">
        <f>MAX(0, INDEX(Model_Assumptions[Values], 4) - $AD1395)</f>
        <v>4.3082931812368913E-3</v>
      </c>
      <c r="AL1395">
        <f>MAX(0, INDEX(Model_Assumptions[Values], 5) - $AC1395)</f>
        <v>0</v>
      </c>
      <c r="AM1395">
        <f>INDEX(Model_Assumptions[Values], 6) * MAX(0, INDEX(Model_Assumptions[Values], 3) - $AB1395)^2</f>
        <v>0</v>
      </c>
      <c r="AN1395">
        <f t="shared" si="494"/>
        <v>1823.6035139208095</v>
      </c>
      <c r="AO1395" cm="1">
        <f t="array" ref="AO1395">IFERROR(STDEV(IF($E$2:$E$2201=$E1395, $AJ$2:$AJ$2201)), 0)</f>
        <v>492.30394512955741</v>
      </c>
      <c r="AP1395">
        <f t="shared" si="502"/>
        <v>-1.2507516042771729</v>
      </c>
      <c r="AQ1395">
        <f t="shared" si="495"/>
        <v>2.3182227467709718E-2</v>
      </c>
      <c r="AR1395" cm="1">
        <f t="array" ref="AR1395">IFERROR(STDEV(IF($E$2:$E$2201=$E1395, $AK$2:$AK$2201)), 0)</f>
        <v>1.5157676933123677E-2</v>
      </c>
      <c r="AS1395">
        <f t="shared" si="503"/>
        <v>-1.2451732788438121</v>
      </c>
      <c r="AT1395">
        <f t="shared" si="496"/>
        <v>3.621894468874834E-3</v>
      </c>
      <c r="AU1395" cm="1">
        <f t="array" ref="AU1395">IFERROR(STDEV(IF($E$2:$E$2201=$E1395, $AL$2:$AL$2201)), 0)</f>
        <v>6.0711258953941973E-3</v>
      </c>
      <c r="AV1395">
        <f t="shared" si="504"/>
        <v>-0.5965770651573129</v>
      </c>
      <c r="AW1395">
        <f t="shared" si="497"/>
        <v>0</v>
      </c>
      <c r="AX1395" cm="1">
        <f t="array" ref="AX1395">IFERROR(STDEV(IF($E$2:$E$2201=$E1395, $AM$2:$AM$2201)), 0)</f>
        <v>0</v>
      </c>
      <c r="AY1395">
        <f t="shared" si="505"/>
        <v>-0.5965770651573129</v>
      </c>
      <c r="AZ1395">
        <f>INDEX(Model_Assumptions[Values],9)*((INDEX(Model_Scenarios[GR Weight],1)*$AG1395)+(INDEX(Model_Scenarios[GP Weight],1)*$AH1395)+(INDEX(Model_Scenarios[LTV Weight],1)*$AI1395))-(INDEX(Model_Scenarios[LTV Weight],1)*$AP1395)-(INDEX(Model_Scenarios[GP Weight],1)*($AS1395+$AV1395+$AY1395))</f>
        <v>2.8061108736409071</v>
      </c>
      <c r="BA1395">
        <f>INDEX(Model_Assumptions[Values],9)*((INDEX(Model_Scenarios[GR Weight],2)*$AG1395)+(INDEX(Model_Scenarios[GP Weight],2)*$AH1395)+(INDEX(Model_Scenarios[LTV Weight],2)*$AI1395))-(INDEX(Model_Scenarios[LTV Weight],2)*$AP1395)-(INDEX(Model_Scenarios[GP Weight],2)*($AS1395+$AV1395+$AY1395))</f>
        <v>3.4972756756247976</v>
      </c>
      <c r="BB1395">
        <f>INDEX(Model_Assumptions[Values],9)*((INDEX(Model_Scenarios[GR Weight],3)*$AG1395)+(INDEX(Model_Scenarios[GP Weight],3)*$AH1395)+(INDEX(Model_Scenarios[LTV Weight],3)*$AI1395))-(INDEX(Model_Scenarios[LTV Weight],3)*$AP1395)-(INDEX(Model_Scenarios[GP Weight],3)*($AS1395+$AV1395+$AY1395))</f>
        <v>4.6161201122905542</v>
      </c>
      <c r="BC1395">
        <f>INDEX(Model_Assumptions[Values],9)*((INDEX(Model_Scenarios[GR Weight],4)*$AG1395)+(INDEX(Model_Scenarios[GP Weight],4)*$AH1395)+(INDEX(Model_Scenarios[LTV Weight],4)*$AI1395))-(INDEX(Model_Scenarios[LTV Weight],4)*$AP1395)-(INDEX(Model_Scenarios[GP Weight],4)*($AS1395+$AV1395+$AY1395))</f>
        <v>4.9445090470502384</v>
      </c>
      <c r="BD1395">
        <f>INDEX(Model_Assumptions[Values],9)*((INDEX(Model_Scenarios[GR Weight],5)*$AG1395)+(INDEX(Model_Scenarios[GP Weight],5)*$AH1395)+(INDEX(Model_Scenarios[LTV Weight],5)*$AI1395))-(INDEX(Model_Scenarios[LTV Weight],5)*$AP1395)-(INDEX(Model_Scenarios[GP Weight],5)*($AS1395+$AV1395+$AY1395))</f>
        <v>5.5058663141188084</v>
      </c>
    </row>
    <row r="1396" spans="1:56" x14ac:dyDescent="0.25">
      <c r="A1396">
        <v>1395</v>
      </c>
      <c r="B1396">
        <v>28</v>
      </c>
      <c r="C1396" s="3">
        <v>45</v>
      </c>
      <c r="D1396" s="4">
        <v>0.88</v>
      </c>
      <c r="E1396" t="str">
        <v>SKU-1034</v>
      </c>
      <c r="F1396" t="str">
        <v>Raise</v>
      </c>
      <c r="G1396" t="str">
        <v>Full</v>
      </c>
      <c r="H1396">
        <v>196.28</v>
      </c>
      <c r="I1396">
        <v>71.73</v>
      </c>
      <c r="J1396">
        <v>38</v>
      </c>
      <c r="K1396">
        <v>7458.64</v>
      </c>
      <c r="L1396">
        <v>4732.8999999999996</v>
      </c>
      <c r="M1396">
        <v>0.63455267984511909</v>
      </c>
      <c r="N1396">
        <v>228.89345445731379</v>
      </c>
      <c r="O1396">
        <v>552.63090600598207</v>
      </c>
      <c r="P1396">
        <v>767.82090600598258</v>
      </c>
      <c r="Q1396">
        <v>1597.9585464320285</v>
      </c>
      <c r="R1396">
        <v>1338.2902826368238</v>
      </c>
      <c r="S1396">
        <v>1</v>
      </c>
      <c r="T1396">
        <f t="shared" si="483"/>
        <v>224.97983992243613</v>
      </c>
      <c r="U1396">
        <f t="shared" si="484"/>
        <v>0.14621887060544184</v>
      </c>
      <c r="V1396">
        <f>IF($F1396="Reduce", INDEX(Model_Assumptions[Values], 2), INDEX(Model_Assumptions[Values], 1))</f>
        <v>-0.4</v>
      </c>
      <c r="W1396">
        <f t="shared" si="485"/>
        <v>35.777473166797286</v>
      </c>
      <c r="X1396">
        <f t="shared" si="498"/>
        <v>8049.2101858953074</v>
      </c>
      <c r="Y1396">
        <f t="shared" si="486"/>
        <v>5482.892035640938</v>
      </c>
      <c r="Z1396">
        <f t="shared" si="487"/>
        <v>590.57018589530708</v>
      </c>
      <c r="AA1396">
        <f t="shared" si="488"/>
        <v>749.99203564093841</v>
      </c>
      <c r="AB1396">
        <f t="shared" si="499"/>
        <v>0.68117143285047421</v>
      </c>
      <c r="AC1396">
        <f t="shared" si="489"/>
        <v>4.6618753005355118E-2</v>
      </c>
      <c r="AD1396">
        <f t="shared" si="490"/>
        <v>4.6618753005355118E-2</v>
      </c>
      <c r="AE1396">
        <f t="shared" si="491"/>
        <v>0.87999999999999967</v>
      </c>
      <c r="AF1396">
        <f t="shared" si="500"/>
        <v>160.5948339164193</v>
      </c>
      <c r="AG1396">
        <f t="shared" si="492"/>
        <v>1.0686521138738381</v>
      </c>
      <c r="AH1396">
        <f t="shared" si="493"/>
        <v>0.97677991022960597</v>
      </c>
      <c r="AI1396">
        <f t="shared" si="501"/>
        <v>0.12000000000000033</v>
      </c>
      <c r="AJ1396">
        <f>MAX(0, $R1396 - $AA1396) * INDEX(Model_Assumptions[Values], 7)</f>
        <v>1176.5964939917708</v>
      </c>
      <c r="AK1396">
        <f>MAX(0, INDEX(Model_Assumptions[Values], 4) - $AD1396)</f>
        <v>3.3812469946448848E-3</v>
      </c>
      <c r="AL1396">
        <f>MAX(0, INDEX(Model_Assumptions[Values], 5) - $AC1396)</f>
        <v>0</v>
      </c>
      <c r="AM1396">
        <f>INDEX(Model_Assumptions[Values], 6) * MAX(0, INDEX(Model_Assumptions[Values], 3) - $AB1396)^2</f>
        <v>0</v>
      </c>
      <c r="AN1396">
        <f t="shared" si="494"/>
        <v>1823.6035139208095</v>
      </c>
      <c r="AO1396" cm="1">
        <f t="array" ref="AO1396">IFERROR(STDEV(IF($E$2:$E$2201=$E1396, $AJ$2:$AJ$2201)), 0)</f>
        <v>492.30394512955741</v>
      </c>
      <c r="AP1396">
        <f t="shared" si="502"/>
        <v>-1.3142430125331797</v>
      </c>
      <c r="AQ1396">
        <f t="shared" si="495"/>
        <v>2.3182227467709718E-2</v>
      </c>
      <c r="AR1396" cm="1">
        <f t="array" ref="AR1396">IFERROR(STDEV(IF($E$2:$E$2201=$E1396, $AK$2:$AK$2201)), 0)</f>
        <v>1.5157676933123677E-2</v>
      </c>
      <c r="AS1396">
        <f t="shared" si="503"/>
        <v>-1.3063334546862035</v>
      </c>
      <c r="AT1396">
        <f t="shared" si="496"/>
        <v>3.621894468874834E-3</v>
      </c>
      <c r="AU1396" cm="1">
        <f t="array" ref="AU1396">IFERROR(STDEV(IF($E$2:$E$2201=$E1396, $AL$2:$AL$2201)), 0)</f>
        <v>6.0711258953941973E-3</v>
      </c>
      <c r="AV1396">
        <f t="shared" si="504"/>
        <v>-0.5965770651573129</v>
      </c>
      <c r="AW1396">
        <f t="shared" si="497"/>
        <v>0</v>
      </c>
      <c r="AX1396" cm="1">
        <f t="array" ref="AX1396">IFERROR(STDEV(IF($E$2:$E$2201=$E1396, $AM$2:$AM$2201)), 0)</f>
        <v>0</v>
      </c>
      <c r="AY1396">
        <f t="shared" si="505"/>
        <v>-0.5965770651573129</v>
      </c>
      <c r="AZ1396">
        <f>INDEX(Model_Assumptions[Values],9)*((INDEX(Model_Scenarios[GR Weight],1)*$AG1396)+(INDEX(Model_Scenarios[GP Weight],1)*$AH1396)+(INDEX(Model_Scenarios[LTV Weight],1)*$AI1396))-(INDEX(Model_Scenarios[LTV Weight],1)*$AP1396)-(INDEX(Model_Scenarios[GP Weight],1)*($AS1396+$AV1396+$AY1396))</f>
        <v>2.8040591805783501</v>
      </c>
      <c r="BA1396">
        <f>INDEX(Model_Assumptions[Values],9)*((INDEX(Model_Scenarios[GR Weight],2)*$AG1396)+(INDEX(Model_Scenarios[GP Weight],2)*$AH1396)+(INDEX(Model_Scenarios[LTV Weight],2)*$AI1396))-(INDEX(Model_Scenarios[LTV Weight],2)*$AP1396)-(INDEX(Model_Scenarios[GP Weight],2)*($AS1396+$AV1396+$AY1396))</f>
        <v>3.5224244707817185</v>
      </c>
      <c r="BB1396">
        <f>INDEX(Model_Assumptions[Values],9)*((INDEX(Model_Scenarios[GR Weight],3)*$AG1396)+(INDEX(Model_Scenarios[GP Weight],3)*$AH1396)+(INDEX(Model_Scenarios[LTV Weight],3)*$AI1396))-(INDEX(Model_Scenarios[LTV Weight],3)*$AP1396)-(INDEX(Model_Scenarios[GP Weight],3)*($AS1396+$AV1396+$AY1396))</f>
        <v>4.6856978450076712</v>
      </c>
      <c r="BC1396">
        <f>INDEX(Model_Assumptions[Values],9)*((INDEX(Model_Scenarios[GR Weight],4)*$AG1396)+(INDEX(Model_Scenarios[GP Weight],4)*$AH1396)+(INDEX(Model_Scenarios[LTV Weight],4)*$AI1396))-(INDEX(Model_Scenarios[LTV Weight],4)*$AP1396)-(INDEX(Model_Scenarios[GP Weight],4)*($AS1396+$AV1396+$AY1396))</f>
        <v>5.0285996006912717</v>
      </c>
      <c r="BD1396">
        <f>INDEX(Model_Assumptions[Values],9)*((INDEX(Model_Scenarios[GR Weight],5)*$AG1396)+(INDEX(Model_Scenarios[GP Weight],5)*$AH1396)+(INDEX(Model_Scenarios[LTV Weight],5)*$AI1396))-(INDEX(Model_Scenarios[LTV Weight],5)*$AP1396)-(INDEX(Model_Scenarios[GP Weight],5)*($AS1396+$AV1396+$AY1396))</f>
        <v>5.6080757918890054</v>
      </c>
    </row>
    <row r="1397" spans="1:56" x14ac:dyDescent="0.25">
      <c r="A1397">
        <v>1396</v>
      </c>
      <c r="B1397">
        <v>28</v>
      </c>
      <c r="C1397" s="3">
        <v>46</v>
      </c>
      <c r="D1397" s="4">
        <v>0.9</v>
      </c>
      <c r="E1397" t="str">
        <v>SKU-1034</v>
      </c>
      <c r="F1397" t="str">
        <v>Raise</v>
      </c>
      <c r="G1397" t="str">
        <v>Full</v>
      </c>
      <c r="H1397">
        <v>196.28</v>
      </c>
      <c r="I1397">
        <v>71.73</v>
      </c>
      <c r="J1397">
        <v>38</v>
      </c>
      <c r="K1397">
        <v>7458.64</v>
      </c>
      <c r="L1397">
        <v>4732.8999999999996</v>
      </c>
      <c r="M1397">
        <v>0.63455267984511909</v>
      </c>
      <c r="N1397">
        <v>228.89345445731379</v>
      </c>
      <c r="O1397">
        <v>552.63090600598207</v>
      </c>
      <c r="P1397">
        <v>767.82090600598258</v>
      </c>
      <c r="Q1397">
        <v>1597.9585464320285</v>
      </c>
      <c r="R1397">
        <v>1338.2902826368238</v>
      </c>
      <c r="S1397">
        <v>1</v>
      </c>
      <c r="T1397">
        <f t="shared" si="483"/>
        <v>225.63210901158243</v>
      </c>
      <c r="U1397">
        <f t="shared" si="484"/>
        <v>0.14954202675556566</v>
      </c>
      <c r="V1397">
        <f>IF($F1397="Reduce", INDEX(Model_Assumptions[Values], 2), INDEX(Model_Assumptions[Values], 1))</f>
        <v>-0.4</v>
      </c>
      <c r="W1397">
        <f t="shared" si="485"/>
        <v>35.726961193315404</v>
      </c>
      <c r="X1397">
        <f t="shared" si="498"/>
        <v>8061.149602622716</v>
      </c>
      <c r="Y1397">
        <f t="shared" si="486"/>
        <v>5498.4546762262016</v>
      </c>
      <c r="Z1397">
        <f t="shared" si="487"/>
        <v>602.50960262271565</v>
      </c>
      <c r="AA1397">
        <f t="shared" si="488"/>
        <v>765.55467622620199</v>
      </c>
      <c r="AB1397">
        <f t="shared" si="499"/>
        <v>0.6820931191299644</v>
      </c>
      <c r="AC1397">
        <f t="shared" si="489"/>
        <v>4.7540439284845304E-2</v>
      </c>
      <c r="AD1397">
        <f t="shared" si="490"/>
        <v>4.7540439284845304E-2</v>
      </c>
      <c r="AE1397">
        <f t="shared" si="491"/>
        <v>0.90000000000000047</v>
      </c>
      <c r="AF1397">
        <f t="shared" si="500"/>
        <v>133.82902826368175</v>
      </c>
      <c r="AG1397">
        <f t="shared" si="492"/>
        <v>1.0902567990220107</v>
      </c>
      <c r="AH1397">
        <f t="shared" si="493"/>
        <v>0.99704849169636578</v>
      </c>
      <c r="AI1397">
        <f t="shared" si="501"/>
        <v>9.9999999999999534E-2</v>
      </c>
      <c r="AJ1397">
        <f>MAX(0, $R1397 - $AA1397) * INDEX(Model_Assumptions[Values], 7)</f>
        <v>1145.4712128212436</v>
      </c>
      <c r="AK1397">
        <f>MAX(0, INDEX(Model_Assumptions[Values], 4) - $AD1397)</f>
        <v>2.4595607151546989E-3</v>
      </c>
      <c r="AL1397">
        <f>MAX(0, INDEX(Model_Assumptions[Values], 5) - $AC1397)</f>
        <v>0</v>
      </c>
      <c r="AM1397">
        <f>INDEX(Model_Assumptions[Values], 6) * MAX(0, INDEX(Model_Assumptions[Values], 3) - $AB1397)^2</f>
        <v>0</v>
      </c>
      <c r="AN1397">
        <f t="shared" si="494"/>
        <v>1823.6035139208095</v>
      </c>
      <c r="AO1397" cm="1">
        <f t="array" ref="AO1397">IFERROR(STDEV(IF($E$2:$E$2201=$E1397, $AJ$2:$AJ$2201)), 0)</f>
        <v>492.30394512955741</v>
      </c>
      <c r="AP1397">
        <f t="shared" si="502"/>
        <v>-1.3774667211352631</v>
      </c>
      <c r="AQ1397">
        <f t="shared" si="495"/>
        <v>2.3182227467709718E-2</v>
      </c>
      <c r="AR1397" cm="1">
        <f t="array" ref="AR1397">IFERROR(STDEV(IF($E$2:$E$2201=$E1397, $AK$2:$AK$2201)), 0)</f>
        <v>1.5157676933123677E-2</v>
      </c>
      <c r="AS1397">
        <f t="shared" si="503"/>
        <v>-1.367140020465162</v>
      </c>
      <c r="AT1397">
        <f t="shared" si="496"/>
        <v>3.621894468874834E-3</v>
      </c>
      <c r="AU1397" cm="1">
        <f t="array" ref="AU1397">IFERROR(STDEV(IF($E$2:$E$2201=$E1397, $AL$2:$AL$2201)), 0)</f>
        <v>6.0711258953941973E-3</v>
      </c>
      <c r="AV1397">
        <f t="shared" si="504"/>
        <v>-0.5965770651573129</v>
      </c>
      <c r="AW1397">
        <f t="shared" si="497"/>
        <v>0</v>
      </c>
      <c r="AX1397" cm="1">
        <f t="array" ref="AX1397">IFERROR(STDEV(IF($E$2:$E$2201=$E1397, $AM$2:$AM$2201)), 0)</f>
        <v>0</v>
      </c>
      <c r="AY1397">
        <f t="shared" si="505"/>
        <v>-0.5965770651573129</v>
      </c>
      <c r="AZ1397">
        <f>INDEX(Model_Assumptions[Values],9)*((INDEX(Model_Scenarios[GR Weight],1)*$AG1397)+(INDEX(Model_Scenarios[GP Weight],1)*$AH1397)+(INDEX(Model_Scenarios[LTV Weight],1)*$AI1397))-(INDEX(Model_Scenarios[LTV Weight],1)*$AP1397)-(INDEX(Model_Scenarios[GP Weight],1)*($AS1397+$AV1397+$AY1397))</f>
        <v>2.8016554373453757</v>
      </c>
      <c r="BA1397">
        <f>INDEX(Model_Assumptions[Values],9)*((INDEX(Model_Scenarios[GR Weight],2)*$AG1397)+(INDEX(Model_Scenarios[GP Weight],2)*$AH1397)+(INDEX(Model_Scenarios[LTV Weight],2)*$AI1397))-(INDEX(Model_Scenarios[LTV Weight],2)*$AP1397)-(INDEX(Model_Scenarios[GP Weight],2)*($AS1397+$AV1397+$AY1397))</f>
        <v>3.5471532898567508</v>
      </c>
      <c r="BB1397">
        <f>INDEX(Model_Assumptions[Values],9)*((INDEX(Model_Scenarios[GR Weight],3)*$AG1397)+(INDEX(Model_Scenarios[GP Weight],3)*$AH1397)+(INDEX(Model_Scenarios[LTV Weight],3)*$AI1397))-(INDEX(Model_Scenarios[LTV Weight],3)*$AP1397)-(INDEX(Model_Scenarios[GP Weight],3)*($AS1397+$AV1397+$AY1397))</f>
        <v>4.7547455004731836</v>
      </c>
      <c r="BC1397">
        <f>INDEX(Model_Assumptions[Values],9)*((INDEX(Model_Scenarios[GR Weight],4)*$AG1397)+(INDEX(Model_Scenarios[GP Weight],4)*$AH1397)+(INDEX(Model_Scenarios[LTV Weight],4)*$AI1397))-(INDEX(Model_Scenarios[LTV Weight],4)*$AP1397)-(INDEX(Model_Scenarios[GP Weight],4)*($AS1397+$AV1397+$AY1397))</f>
        <v>5.112127227870662</v>
      </c>
      <c r="BD1397">
        <f>INDEX(Model_Assumptions[Values],9)*((INDEX(Model_Scenarios[GR Weight],5)*$AG1397)+(INDEX(Model_Scenarios[GP Weight],5)*$AH1397)+(INDEX(Model_Scenarios[LTV Weight],5)*$AI1397))-(INDEX(Model_Scenarios[LTV Weight],5)*$AP1397)-(INDEX(Model_Scenarios[GP Weight],5)*($AS1397+$AV1397+$AY1397))</f>
        <v>5.7096686143997157</v>
      </c>
    </row>
    <row r="1398" spans="1:56" x14ac:dyDescent="0.25">
      <c r="A1398">
        <v>1397</v>
      </c>
      <c r="B1398">
        <v>28</v>
      </c>
      <c r="C1398" s="3">
        <v>47</v>
      </c>
      <c r="D1398" s="4">
        <v>0.92</v>
      </c>
      <c r="E1398" t="str">
        <v>SKU-1034</v>
      </c>
      <c r="F1398" t="str">
        <v>Raise</v>
      </c>
      <c r="G1398" t="str">
        <v>Full</v>
      </c>
      <c r="H1398">
        <v>196.28</v>
      </c>
      <c r="I1398">
        <v>71.73</v>
      </c>
      <c r="J1398">
        <v>38</v>
      </c>
      <c r="K1398">
        <v>7458.64</v>
      </c>
      <c r="L1398">
        <v>4732.8999999999996</v>
      </c>
      <c r="M1398">
        <v>0.63455267984511909</v>
      </c>
      <c r="N1398">
        <v>228.89345445731379</v>
      </c>
      <c r="O1398">
        <v>552.63090600598207</v>
      </c>
      <c r="P1398">
        <v>767.82090600598258</v>
      </c>
      <c r="Q1398">
        <v>1597.9585464320285</v>
      </c>
      <c r="R1398">
        <v>1338.2902826368238</v>
      </c>
      <c r="S1398">
        <v>1</v>
      </c>
      <c r="T1398">
        <f t="shared" si="483"/>
        <v>226.2843781007287</v>
      </c>
      <c r="U1398">
        <f t="shared" si="484"/>
        <v>0.15286518290568932</v>
      </c>
      <c r="V1398">
        <f>IF($F1398="Reduce", INDEX(Model_Assumptions[Values], 2), INDEX(Model_Assumptions[Values], 1))</f>
        <v>-0.4</v>
      </c>
      <c r="W1398">
        <f t="shared" si="485"/>
        <v>35.676449219833522</v>
      </c>
      <c r="X1398">
        <f t="shared" si="498"/>
        <v>8073.0231245522564</v>
      </c>
      <c r="Y1398">
        <f t="shared" si="486"/>
        <v>5513.951422013597</v>
      </c>
      <c r="Z1398">
        <f t="shared" si="487"/>
        <v>614.38312455225605</v>
      </c>
      <c r="AA1398">
        <f t="shared" si="488"/>
        <v>781.0514220135974</v>
      </c>
      <c r="AB1398">
        <f t="shared" si="499"/>
        <v>0.68300949185246018</v>
      </c>
      <c r="AC1398">
        <f t="shared" si="489"/>
        <v>4.8456812007341088E-2</v>
      </c>
      <c r="AD1398">
        <f t="shared" si="490"/>
        <v>4.8456812007341088E-2</v>
      </c>
      <c r="AE1398">
        <f t="shared" si="491"/>
        <v>0.92000000000000037</v>
      </c>
      <c r="AF1398">
        <f t="shared" si="500"/>
        <v>107.0632226109454</v>
      </c>
      <c r="AG1398">
        <f t="shared" si="492"/>
        <v>1.11174224581932</v>
      </c>
      <c r="AH1398">
        <f t="shared" si="493"/>
        <v>1.0172312526321232</v>
      </c>
      <c r="AI1398">
        <f t="shared" si="501"/>
        <v>7.9999999999999627E-2</v>
      </c>
      <c r="AJ1398">
        <f>MAX(0, $R1398 - $AA1398) * INDEX(Model_Assumptions[Values], 7)</f>
        <v>1114.4777212464528</v>
      </c>
      <c r="AK1398">
        <f>MAX(0, INDEX(Model_Assumptions[Values], 4) - $AD1398)</f>
        <v>1.5431879926589148E-3</v>
      </c>
      <c r="AL1398">
        <f>MAX(0, INDEX(Model_Assumptions[Values], 5) - $AC1398)</f>
        <v>0</v>
      </c>
      <c r="AM1398">
        <f>INDEX(Model_Assumptions[Values], 6) * MAX(0, INDEX(Model_Assumptions[Values], 3) - $AB1398)^2</f>
        <v>0</v>
      </c>
      <c r="AN1398">
        <f t="shared" si="494"/>
        <v>1823.6035139208095</v>
      </c>
      <c r="AO1398" cm="1">
        <f t="array" ref="AO1398">IFERROR(STDEV(IF($E$2:$E$2201=$E1398, $AJ$2:$AJ$2201)), 0)</f>
        <v>492.30394512955741</v>
      </c>
      <c r="AP1398">
        <f t="shared" si="502"/>
        <v>-1.4404227300834229</v>
      </c>
      <c r="AQ1398">
        <f t="shared" si="495"/>
        <v>2.3182227467709718E-2</v>
      </c>
      <c r="AR1398" cm="1">
        <f t="array" ref="AR1398">IFERROR(STDEV(IF($E$2:$E$2201=$E1398, $AK$2:$AK$2201)), 0)</f>
        <v>1.5157676933123677E-2</v>
      </c>
      <c r="AS1398">
        <f t="shared" si="503"/>
        <v>-1.4275960340442124</v>
      </c>
      <c r="AT1398">
        <f t="shared" si="496"/>
        <v>3.621894468874834E-3</v>
      </c>
      <c r="AU1398" cm="1">
        <f t="array" ref="AU1398">IFERROR(STDEV(IF($E$2:$E$2201=$E1398, $AL$2:$AL$2201)), 0)</f>
        <v>6.0711258953941973E-3</v>
      </c>
      <c r="AV1398">
        <f t="shared" si="504"/>
        <v>-0.5965770651573129</v>
      </c>
      <c r="AW1398">
        <f t="shared" si="497"/>
        <v>0</v>
      </c>
      <c r="AX1398" cm="1">
        <f t="array" ref="AX1398">IFERROR(STDEV(IF($E$2:$E$2201=$E1398, $AM$2:$AM$2201)), 0)</f>
        <v>0</v>
      </c>
      <c r="AY1398">
        <f t="shared" si="505"/>
        <v>-0.5965770651573129</v>
      </c>
      <c r="AZ1398">
        <f>INDEX(Model_Assumptions[Values],9)*((INDEX(Model_Scenarios[GR Weight],1)*$AG1398)+(INDEX(Model_Scenarios[GP Weight],1)*$AH1398)+(INDEX(Model_Scenarios[LTV Weight],1)*$AI1398))-(INDEX(Model_Scenarios[LTV Weight],1)*$AP1398)-(INDEX(Model_Scenarios[GP Weight],1)*($AS1398+$AV1398+$AY1398))</f>
        <v>2.7988999497283427</v>
      </c>
      <c r="BA1398">
        <f>INDEX(Model_Assumptions[Values],9)*((INDEX(Model_Scenarios[GR Weight],2)*$AG1398)+(INDEX(Model_Scenarios[GP Weight],2)*$AH1398)+(INDEX(Model_Scenarios[LTV Weight],2)*$AI1398))-(INDEX(Model_Scenarios[LTV Weight],2)*$AP1398)-(INDEX(Model_Scenarios[GP Weight],2)*($AS1398+$AV1398+$AY1398))</f>
        <v>3.5714627444226044</v>
      </c>
      <c r="BB1398">
        <f>INDEX(Model_Assumptions[Values],9)*((INDEX(Model_Scenarios[GR Weight],3)*$AG1398)+(INDEX(Model_Scenarios[GP Weight],3)*$AH1398)+(INDEX(Model_Scenarios[LTV Weight],3)*$AI1398))-(INDEX(Model_Scenarios[LTV Weight],3)*$AP1398)-(INDEX(Model_Scenarios[GP Weight],3)*($AS1398+$AV1398+$AY1398))</f>
        <v>4.8232641489393266</v>
      </c>
      <c r="BC1398">
        <f>INDEX(Model_Assumptions[Values],9)*((INDEX(Model_Scenarios[GR Weight],4)*$AG1398)+(INDEX(Model_Scenarios[GP Weight],4)*$AH1398)+(INDEX(Model_Scenarios[LTV Weight],4)*$AI1398))-(INDEX(Model_Scenarios[LTV Weight],4)*$AP1398)-(INDEX(Model_Scenarios[GP Weight],4)*($AS1398+$AV1398+$AY1398))</f>
        <v>5.1950929988406447</v>
      </c>
      <c r="BD1398">
        <f>INDEX(Model_Assumptions[Values],9)*((INDEX(Model_Scenarios[GR Weight],5)*$AG1398)+(INDEX(Model_Scenarios[GP Weight],5)*$AH1398)+(INDEX(Model_Scenarios[LTV Weight],5)*$AI1398))-(INDEX(Model_Scenarios[LTV Weight],5)*$AP1398)-(INDEX(Model_Scenarios[GP Weight],5)*($AS1398+$AV1398+$AY1398))</f>
        <v>5.8106464634758757</v>
      </c>
    </row>
    <row r="1399" spans="1:56" x14ac:dyDescent="0.25">
      <c r="A1399">
        <v>1398</v>
      </c>
      <c r="B1399">
        <v>28</v>
      </c>
      <c r="C1399" s="3">
        <v>48</v>
      </c>
      <c r="D1399" s="4">
        <v>0.94000000000000006</v>
      </c>
      <c r="E1399" t="str">
        <v>SKU-1034</v>
      </c>
      <c r="F1399" t="str">
        <v>Raise</v>
      </c>
      <c r="G1399" t="str">
        <v>Full</v>
      </c>
      <c r="H1399">
        <v>196.28</v>
      </c>
      <c r="I1399">
        <v>71.73</v>
      </c>
      <c r="J1399">
        <v>38</v>
      </c>
      <c r="K1399">
        <v>7458.64</v>
      </c>
      <c r="L1399">
        <v>4732.8999999999996</v>
      </c>
      <c r="M1399">
        <v>0.63455267984511909</v>
      </c>
      <c r="N1399">
        <v>228.89345445731379</v>
      </c>
      <c r="O1399">
        <v>552.63090600598207</v>
      </c>
      <c r="P1399">
        <v>767.82090600598258</v>
      </c>
      <c r="Q1399">
        <v>1597.9585464320285</v>
      </c>
      <c r="R1399">
        <v>1338.2902826368238</v>
      </c>
      <c r="S1399">
        <v>1</v>
      </c>
      <c r="T1399">
        <f t="shared" si="483"/>
        <v>226.93664718987498</v>
      </c>
      <c r="U1399">
        <f t="shared" si="484"/>
        <v>0.156188339055813</v>
      </c>
      <c r="V1399">
        <f>IF($F1399="Reduce", INDEX(Model_Assumptions[Values], 2), INDEX(Model_Assumptions[Values], 1))</f>
        <v>-0.4</v>
      </c>
      <c r="W1399">
        <f t="shared" si="485"/>
        <v>35.62593724635164</v>
      </c>
      <c r="X1399">
        <f t="shared" si="498"/>
        <v>8084.8307516839277</v>
      </c>
      <c r="Y1399">
        <f t="shared" si="486"/>
        <v>5529.3822730031243</v>
      </c>
      <c r="Z1399">
        <f t="shared" si="487"/>
        <v>626.19075168392737</v>
      </c>
      <c r="AA1399">
        <f t="shared" si="488"/>
        <v>796.48227300312465</v>
      </c>
      <c r="AB1399">
        <f t="shared" si="499"/>
        <v>0.68392059683518436</v>
      </c>
      <c r="AC1399">
        <f t="shared" si="489"/>
        <v>4.9367916990065264E-2</v>
      </c>
      <c r="AD1399">
        <f t="shared" si="490"/>
        <v>4.9367916990065264E-2</v>
      </c>
      <c r="AE1399">
        <f t="shared" si="491"/>
        <v>0.94000000000000028</v>
      </c>
      <c r="AF1399">
        <f t="shared" si="500"/>
        <v>80.297416958209055</v>
      </c>
      <c r="AG1399">
        <f t="shared" si="492"/>
        <v>1.1331084542657646</v>
      </c>
      <c r="AH1399">
        <f t="shared" si="493"/>
        <v>1.0373281930368783</v>
      </c>
      <c r="AI1399">
        <f t="shared" si="501"/>
        <v>5.999999999999972E-2</v>
      </c>
      <c r="AJ1399">
        <f>MAX(0, $R1399 - $AA1399) * INDEX(Model_Assumptions[Values], 7)</f>
        <v>1083.6160192673983</v>
      </c>
      <c r="AK1399">
        <f>MAX(0, INDEX(Model_Assumptions[Values], 4) - $AD1399)</f>
        <v>6.3208300993473909E-4</v>
      </c>
      <c r="AL1399">
        <f>MAX(0, INDEX(Model_Assumptions[Values], 5) - $AC1399)</f>
        <v>0</v>
      </c>
      <c r="AM1399">
        <f>INDEX(Model_Assumptions[Values], 6) * MAX(0, INDEX(Model_Assumptions[Values], 3) - $AB1399)^2</f>
        <v>0</v>
      </c>
      <c r="AN1399">
        <f t="shared" si="494"/>
        <v>1823.6035139208095</v>
      </c>
      <c r="AO1399" cm="1">
        <f t="array" ref="AO1399">IFERROR(STDEV(IF($E$2:$E$2201=$E1399, $AJ$2:$AJ$2201)), 0)</f>
        <v>492.30394512955741</v>
      </c>
      <c r="AP1399">
        <f t="shared" si="502"/>
        <v>-1.5031110393776594</v>
      </c>
      <c r="AQ1399">
        <f t="shared" si="495"/>
        <v>2.3182227467709718E-2</v>
      </c>
      <c r="AR1399" cm="1">
        <f t="array" ref="AR1399">IFERROR(STDEV(IF($E$2:$E$2201=$E1399, $AK$2:$AK$2201)), 0)</f>
        <v>1.5157676933123677E-2</v>
      </c>
      <c r="AS1399">
        <f t="shared" si="503"/>
        <v>-1.4877045181307917</v>
      </c>
      <c r="AT1399">
        <f t="shared" si="496"/>
        <v>3.621894468874834E-3</v>
      </c>
      <c r="AU1399" cm="1">
        <f t="array" ref="AU1399">IFERROR(STDEV(IF($E$2:$E$2201=$E1399, $AL$2:$AL$2201)), 0)</f>
        <v>6.0711258953941973E-3</v>
      </c>
      <c r="AV1399">
        <f t="shared" si="504"/>
        <v>-0.5965770651573129</v>
      </c>
      <c r="AW1399">
        <f t="shared" si="497"/>
        <v>0</v>
      </c>
      <c r="AX1399" cm="1">
        <f t="array" ref="AX1399">IFERROR(STDEV(IF($E$2:$E$2201=$E1399, $AM$2:$AM$2201)), 0)</f>
        <v>0</v>
      </c>
      <c r="AY1399">
        <f t="shared" si="505"/>
        <v>-0.5965770651573129</v>
      </c>
      <c r="AZ1399">
        <f>INDEX(Model_Assumptions[Values],9)*((INDEX(Model_Scenarios[GR Weight],1)*$AG1399)+(INDEX(Model_Scenarios[GP Weight],1)*$AH1399)+(INDEX(Model_Scenarios[LTV Weight],1)*$AI1399))-(INDEX(Model_Scenarios[LTV Weight],1)*$AP1399)-(INDEX(Model_Scenarios[GP Weight],1)*($AS1399+$AV1399+$AY1399))</f>
        <v>2.7957930199979897</v>
      </c>
      <c r="BA1399">
        <f>INDEX(Model_Assumptions[Values],9)*((INDEX(Model_Scenarios[GR Weight],2)*$AG1399)+(INDEX(Model_Scenarios[GP Weight],2)*$AH1399)+(INDEX(Model_Scenarios[LTV Weight],2)*$AI1399))-(INDEX(Model_Scenarios[LTV Weight],2)*$AP1399)-(INDEX(Model_Scenarios[GP Weight],2)*($AS1399+$AV1399+$AY1399))</f>
        <v>3.5953534390207631</v>
      </c>
      <c r="BB1399">
        <f>INDEX(Model_Assumptions[Values],9)*((INDEX(Model_Scenarios[GR Weight],3)*$AG1399)+(INDEX(Model_Scenarios[GP Weight],3)*$AH1399)+(INDEX(Model_Scenarios[LTV Weight],3)*$AI1399))-(INDEX(Model_Scenarios[LTV Weight],3)*$AP1399)-(INDEX(Model_Scenarios[GP Weight],3)*($AS1399+$AV1399+$AY1399))</f>
        <v>4.8912548483537019</v>
      </c>
      <c r="BC1399">
        <f>INDEX(Model_Assumptions[Values],9)*((INDEX(Model_Scenarios[GR Weight],4)*$AG1399)+(INDEX(Model_Scenarios[GP Weight],4)*$AH1399)+(INDEX(Model_Scenarios[LTV Weight],4)*$AI1399))-(INDEX(Model_Scenarios[LTV Weight],4)*$AP1399)-(INDEX(Model_Scenarios[GP Weight],4)*($AS1399+$AV1399+$AY1399))</f>
        <v>5.2774979715488177</v>
      </c>
      <c r="BD1399">
        <f>INDEX(Model_Assumptions[Values],9)*((INDEX(Model_Scenarios[GR Weight],5)*$AG1399)+(INDEX(Model_Scenarios[GP Weight],5)*$AH1399)+(INDEX(Model_Scenarios[LTV Weight],5)*$AI1399))-(INDEX(Model_Scenarios[LTV Weight],5)*$AP1399)-(INDEX(Model_Scenarios[GP Weight],5)*($AS1399+$AV1399+$AY1399))</f>
        <v>5.9110110016065747</v>
      </c>
    </row>
    <row r="1400" spans="1:56" x14ac:dyDescent="0.25">
      <c r="A1400">
        <v>1399</v>
      </c>
      <c r="B1400">
        <v>28</v>
      </c>
      <c r="C1400" s="3">
        <v>49</v>
      </c>
      <c r="D1400" s="4">
        <v>0.96</v>
      </c>
      <c r="E1400" t="str">
        <v>SKU-1034</v>
      </c>
      <c r="F1400" t="str">
        <v>Raise</v>
      </c>
      <c r="G1400" t="str">
        <v>Full</v>
      </c>
      <c r="H1400">
        <v>196.28</v>
      </c>
      <c r="I1400">
        <v>71.73</v>
      </c>
      <c r="J1400">
        <v>38</v>
      </c>
      <c r="K1400">
        <v>7458.64</v>
      </c>
      <c r="L1400">
        <v>4732.8999999999996</v>
      </c>
      <c r="M1400">
        <v>0.63455267984511909</v>
      </c>
      <c r="N1400">
        <v>228.89345445731379</v>
      </c>
      <c r="O1400">
        <v>552.63090600598207</v>
      </c>
      <c r="P1400">
        <v>767.82090600598258</v>
      </c>
      <c r="Q1400">
        <v>1597.9585464320285</v>
      </c>
      <c r="R1400">
        <v>1338.2902826368238</v>
      </c>
      <c r="S1400">
        <v>1</v>
      </c>
      <c r="T1400">
        <f t="shared" si="483"/>
        <v>227.58891627902125</v>
      </c>
      <c r="U1400">
        <f t="shared" si="484"/>
        <v>0.15951149520593666</v>
      </c>
      <c r="V1400">
        <f>IF($F1400="Reduce", INDEX(Model_Assumptions[Values], 2), INDEX(Model_Assumptions[Values], 1))</f>
        <v>-0.4</v>
      </c>
      <c r="W1400">
        <f t="shared" si="485"/>
        <v>35.575425272869758</v>
      </c>
      <c r="X1400">
        <f t="shared" si="498"/>
        <v>8096.5724840177318</v>
      </c>
      <c r="Y1400">
        <f t="shared" si="486"/>
        <v>5544.7472291947834</v>
      </c>
      <c r="Z1400">
        <f t="shared" si="487"/>
        <v>637.93248401773144</v>
      </c>
      <c r="AA1400">
        <f t="shared" si="488"/>
        <v>811.84722919478372</v>
      </c>
      <c r="AB1400">
        <f t="shared" si="499"/>
        <v>0.68482647937011176</v>
      </c>
      <c r="AC1400">
        <f t="shared" si="489"/>
        <v>5.0273799524992668E-2</v>
      </c>
      <c r="AD1400">
        <f t="shared" si="490"/>
        <v>5.0273799524992668E-2</v>
      </c>
      <c r="AE1400">
        <f t="shared" si="491"/>
        <v>0.96000000000000019</v>
      </c>
      <c r="AF1400">
        <f t="shared" si="500"/>
        <v>53.531611305472701</v>
      </c>
      <c r="AG1400">
        <f t="shared" si="492"/>
        <v>1.1543554243613476</v>
      </c>
      <c r="AH1400">
        <f t="shared" si="493"/>
        <v>1.057339312910631</v>
      </c>
      <c r="AI1400">
        <f t="shared" si="501"/>
        <v>3.9999999999999813E-2</v>
      </c>
      <c r="AJ1400">
        <f>MAX(0, $R1400 - $AA1400) * INDEX(Model_Assumptions[Values], 7)</f>
        <v>1052.8861068840802</v>
      </c>
      <c r="AK1400">
        <f>MAX(0, INDEX(Model_Assumptions[Values], 4) - $AD1400)</f>
        <v>0</v>
      </c>
      <c r="AL1400">
        <f>MAX(0, INDEX(Model_Assumptions[Values], 5) - $AC1400)</f>
        <v>0</v>
      </c>
      <c r="AM1400">
        <f>INDEX(Model_Assumptions[Values], 6) * MAX(0, INDEX(Model_Assumptions[Values], 3) - $AB1400)^2</f>
        <v>0</v>
      </c>
      <c r="AN1400">
        <f t="shared" si="494"/>
        <v>1823.6035139208095</v>
      </c>
      <c r="AO1400" cm="1">
        <f t="array" ref="AO1400">IFERROR(STDEV(IF($E$2:$E$2201=$E1400, $AJ$2:$AJ$2201)), 0)</f>
        <v>492.30394512955741</v>
      </c>
      <c r="AP1400">
        <f t="shared" si="502"/>
        <v>-1.5655316490179723</v>
      </c>
      <c r="AQ1400">
        <f t="shared" si="495"/>
        <v>2.3182227467709718E-2</v>
      </c>
      <c r="AR1400" cm="1">
        <f t="array" ref="AR1400">IFERROR(STDEV(IF($E$2:$E$2201=$E1400, $AK$2:$AK$2201)), 0)</f>
        <v>1.5157676933123677E-2</v>
      </c>
      <c r="AS1400">
        <f t="shared" si="503"/>
        <v>-1.5294050381196738</v>
      </c>
      <c r="AT1400">
        <f t="shared" si="496"/>
        <v>3.621894468874834E-3</v>
      </c>
      <c r="AU1400" cm="1">
        <f t="array" ref="AU1400">IFERROR(STDEV(IF($E$2:$E$2201=$E1400, $AL$2:$AL$2201)), 0)</f>
        <v>6.0711258953941973E-3</v>
      </c>
      <c r="AV1400">
        <f t="shared" si="504"/>
        <v>-0.5965770651573129</v>
      </c>
      <c r="AW1400">
        <f t="shared" si="497"/>
        <v>0</v>
      </c>
      <c r="AX1400" cm="1">
        <f t="array" ref="AX1400">IFERROR(STDEV(IF($E$2:$E$2201=$E1400, $AM$2:$AM$2201)), 0)</f>
        <v>0</v>
      </c>
      <c r="AY1400">
        <f t="shared" si="505"/>
        <v>-0.5965770651573129</v>
      </c>
      <c r="AZ1400">
        <f>INDEX(Model_Assumptions[Values],9)*((INDEX(Model_Scenarios[GR Weight],1)*$AG1400)+(INDEX(Model_Scenarios[GP Weight],1)*$AH1400)+(INDEX(Model_Scenarios[LTV Weight],1)*$AI1400))-(INDEX(Model_Scenarios[LTV Weight],1)*$AP1400)-(INDEX(Model_Scenarios[GP Weight],1)*($AS1400+$AV1400+$AY1400))</f>
        <v>2.7905286046937965</v>
      </c>
      <c r="BA1400">
        <f>INDEX(Model_Assumptions[Values],9)*((INDEX(Model_Scenarios[GR Weight],2)*$AG1400)+(INDEX(Model_Scenarios[GP Weight],2)*$AH1400)+(INDEX(Model_Scenarios[LTV Weight],2)*$AI1400))-(INDEX(Model_Scenarios[LTV Weight],2)*$AP1400)-(INDEX(Model_Scenarios[GP Weight],2)*($AS1400+$AV1400+$AY1400))</f>
        <v>3.6152132867301829</v>
      </c>
      <c r="BB1400">
        <f>INDEX(Model_Assumptions[Values],9)*((INDEX(Model_Scenarios[GR Weight],3)*$AG1400)+(INDEX(Model_Scenarios[GP Weight],3)*$AH1400)+(INDEX(Model_Scenarios[LTV Weight],3)*$AI1400))-(INDEX(Model_Scenarios[LTV Weight],3)*$AP1400)-(INDEX(Model_Scenarios[GP Weight],3)*($AS1400+$AV1400+$AY1400))</f>
        <v>4.9523964466044825</v>
      </c>
      <c r="BC1400">
        <f>INDEX(Model_Assumptions[Values],9)*((INDEX(Model_Scenarios[GR Weight],4)*$AG1400)+(INDEX(Model_Scenarios[GP Weight],4)*$AH1400)+(INDEX(Model_Scenarios[LTV Weight],4)*$AI1400))-(INDEX(Model_Scenarios[LTV Weight],4)*$AP1400)-(INDEX(Model_Scenarios[GP Weight],4)*($AS1400+$AV1400+$AY1400))</f>
        <v>5.3530209938833577</v>
      </c>
      <c r="BD1400">
        <f>INDEX(Model_Assumptions[Values],9)*((INDEX(Model_Scenarios[GR Weight],5)*$AG1400)+(INDEX(Model_Scenarios[GP Weight],5)*$AH1400)+(INDEX(Model_Scenarios[LTV Weight],5)*$AI1400))-(INDEX(Model_Scenarios[LTV Weight],5)*$AP1400)-(INDEX(Model_Scenarios[GP Weight],5)*($AS1400+$AV1400+$AY1400))</f>
        <v>6.0008289897589409</v>
      </c>
    </row>
    <row r="1401" spans="1:56" x14ac:dyDescent="0.25">
      <c r="A1401">
        <v>1400</v>
      </c>
      <c r="B1401">
        <v>28</v>
      </c>
      <c r="C1401" s="3">
        <v>50</v>
      </c>
      <c r="D1401" s="4">
        <v>0.98</v>
      </c>
      <c r="E1401" t="str">
        <v>SKU-1034</v>
      </c>
      <c r="F1401" t="str">
        <v>Raise</v>
      </c>
      <c r="G1401" t="str">
        <v>Full</v>
      </c>
      <c r="H1401">
        <v>196.28</v>
      </c>
      <c r="I1401">
        <v>71.73</v>
      </c>
      <c r="J1401">
        <v>38</v>
      </c>
      <c r="K1401">
        <v>7458.64</v>
      </c>
      <c r="L1401">
        <v>4732.8999999999996</v>
      </c>
      <c r="M1401">
        <v>0.63455267984511909</v>
      </c>
      <c r="N1401">
        <v>228.89345445731379</v>
      </c>
      <c r="O1401">
        <v>552.63090600598207</v>
      </c>
      <c r="P1401">
        <v>767.82090600598258</v>
      </c>
      <c r="Q1401">
        <v>1597.9585464320285</v>
      </c>
      <c r="R1401">
        <v>1338.2902826368238</v>
      </c>
      <c r="S1401">
        <v>1</v>
      </c>
      <c r="T1401">
        <f t="shared" si="483"/>
        <v>228.24118536816752</v>
      </c>
      <c r="U1401">
        <f t="shared" si="484"/>
        <v>0.16283465135606032</v>
      </c>
      <c r="V1401">
        <f>IF($F1401="Reduce", INDEX(Model_Assumptions[Values], 2), INDEX(Model_Assumptions[Values], 1))</f>
        <v>-0.4</v>
      </c>
      <c r="W1401">
        <f t="shared" si="485"/>
        <v>35.524913299387883</v>
      </c>
      <c r="X1401">
        <f t="shared" si="498"/>
        <v>8108.2483215536695</v>
      </c>
      <c r="Y1401">
        <f t="shared" si="486"/>
        <v>5560.0462905885761</v>
      </c>
      <c r="Z1401">
        <f t="shared" si="487"/>
        <v>649.60832155366916</v>
      </c>
      <c r="AA1401">
        <f t="shared" si="488"/>
        <v>827.14629058857645</v>
      </c>
      <c r="AB1401">
        <f t="shared" si="499"/>
        <v>0.68572718423147438</v>
      </c>
      <c r="AC1401">
        <f t="shared" si="489"/>
        <v>5.1174504386355291E-2</v>
      </c>
      <c r="AD1401">
        <f t="shared" si="490"/>
        <v>5.1174504386355291E-2</v>
      </c>
      <c r="AE1401">
        <f t="shared" si="491"/>
        <v>0.98000000000000009</v>
      </c>
      <c r="AF1401">
        <f t="shared" si="500"/>
        <v>26.765805652736351</v>
      </c>
      <c r="AG1401">
        <f t="shared" si="492"/>
        <v>1.1754831561060708</v>
      </c>
      <c r="AH1401">
        <f t="shared" si="493"/>
        <v>1.0772646122533835</v>
      </c>
      <c r="AI1401">
        <f t="shared" si="501"/>
        <v>1.9999999999999907E-2</v>
      </c>
      <c r="AJ1401">
        <f>MAX(0, $R1401 - $AA1401) * INDEX(Model_Assumptions[Values], 7)</f>
        <v>1022.2879840964947</v>
      </c>
      <c r="AK1401">
        <f>MAX(0, INDEX(Model_Assumptions[Values], 4) - $AD1401)</f>
        <v>0</v>
      </c>
      <c r="AL1401">
        <f>MAX(0, INDEX(Model_Assumptions[Values], 5) - $AC1401)</f>
        <v>0</v>
      </c>
      <c r="AM1401">
        <f>INDEX(Model_Assumptions[Values], 6) * MAX(0, INDEX(Model_Assumptions[Values], 3) - $AB1401)^2</f>
        <v>0</v>
      </c>
      <c r="AN1401">
        <f t="shared" si="494"/>
        <v>1823.6035139208095</v>
      </c>
      <c r="AO1401" cm="1">
        <f t="array" ref="AO1401">IFERROR(STDEV(IF($E$2:$E$2201=$E1401, $AJ$2:$AJ$2201)), 0)</f>
        <v>492.30394512955741</v>
      </c>
      <c r="AP1401">
        <f t="shared" si="502"/>
        <v>-1.6276845590043691</v>
      </c>
      <c r="AQ1401">
        <f t="shared" si="495"/>
        <v>2.3182227467709718E-2</v>
      </c>
      <c r="AR1401" cm="1">
        <f t="array" ref="AR1401">IFERROR(STDEV(IF($E$2:$E$2201=$E1401, $AK$2:$AK$2201)), 0)</f>
        <v>1.5157676933123677E-2</v>
      </c>
      <c r="AS1401">
        <f t="shared" si="503"/>
        <v>-1.5294050381196738</v>
      </c>
      <c r="AT1401">
        <f t="shared" si="496"/>
        <v>3.621894468874834E-3</v>
      </c>
      <c r="AU1401" cm="1">
        <f t="array" ref="AU1401">IFERROR(STDEV(IF($E$2:$E$2201=$E1401, $AL$2:$AL$2201)), 0)</f>
        <v>6.0711258953941973E-3</v>
      </c>
      <c r="AV1401">
        <f t="shared" si="504"/>
        <v>-0.5965770651573129</v>
      </c>
      <c r="AW1401">
        <f t="shared" si="497"/>
        <v>0</v>
      </c>
      <c r="AX1401" cm="1">
        <f t="array" ref="AX1401">IFERROR(STDEV(IF($E$2:$E$2201=$E1401, $AM$2:$AM$2201)), 0)</f>
        <v>0</v>
      </c>
      <c r="AY1401">
        <f t="shared" si="505"/>
        <v>-0.5965770651573129</v>
      </c>
      <c r="AZ1401">
        <f>INDEX(Model_Assumptions[Values],9)*((INDEX(Model_Scenarios[GR Weight],1)*$AG1401)+(INDEX(Model_Scenarios[GP Weight],1)*$AH1401)+(INDEX(Model_Scenarios[LTV Weight],1)*$AI1401))-(INDEX(Model_Scenarios[LTV Weight],1)*$AP1401)-(INDEX(Model_Scenarios[GP Weight],1)*($AS1401+$AV1401+$AY1401))</f>
        <v>2.7807774482266523</v>
      </c>
      <c r="BA1401">
        <f>INDEX(Model_Assumptions[Values],9)*((INDEX(Model_Scenarios[GR Weight],2)*$AG1401)+(INDEX(Model_Scenarios[GP Weight],2)*$AH1401)+(INDEX(Model_Scenarios[LTV Weight],2)*$AI1401))-(INDEX(Model_Scenarios[LTV Weight],2)*$AP1401)-(INDEX(Model_Scenarios[GP Weight],2)*($AS1401+$AV1401+$AY1401))</f>
        <v>3.6263837763726365</v>
      </c>
      <c r="BB1401">
        <f>INDEX(Model_Assumptions[Values],9)*((INDEX(Model_Scenarios[GR Weight],3)*$AG1401)+(INDEX(Model_Scenarios[GP Weight],3)*$AH1401)+(INDEX(Model_Scenarios[LTV Weight],3)*$AI1401))-(INDEX(Model_Scenarios[LTV Weight],3)*$AP1401)-(INDEX(Model_Scenarios[GP Weight],3)*($AS1401+$AV1401+$AY1401))</f>
        <v>4.9985365491297626</v>
      </c>
      <c r="BC1401">
        <f>INDEX(Model_Assumptions[Values],9)*((INDEX(Model_Scenarios[GR Weight],4)*$AG1401)+(INDEX(Model_Scenarios[GP Weight],4)*$AH1401)+(INDEX(Model_Scenarios[LTV Weight],4)*$AI1401))-(INDEX(Model_Scenarios[LTV Weight],4)*$AP1401)-(INDEX(Model_Scenarios[GP Weight],4)*($AS1401+$AV1401+$AY1401))</f>
        <v>5.4135096712823598</v>
      </c>
      <c r="BD1401">
        <f>INDEX(Model_Assumptions[Values],9)*((INDEX(Model_Scenarios[GR Weight],5)*$AG1401)+(INDEX(Model_Scenarios[GP Weight],5)*$AH1401)+(INDEX(Model_Scenarios[LTV Weight],5)*$AI1401))-(INDEX(Model_Scenarios[LTV Weight],5)*$AP1401)-(INDEX(Model_Scenarios[GP Weight],5)*($AS1401+$AV1401+$AY1401))</f>
        <v>6.0672895221928318</v>
      </c>
    </row>
    <row r="1402" spans="1:56" x14ac:dyDescent="0.25">
      <c r="A1402">
        <v>1401</v>
      </c>
      <c r="B1402">
        <v>29</v>
      </c>
      <c r="C1402" s="3">
        <v>1</v>
      </c>
      <c r="D1402" s="4">
        <v>0</v>
      </c>
      <c r="E1402" t="str">
        <v>SKU-1035</v>
      </c>
      <c r="F1402" t="str">
        <v>Reduce</v>
      </c>
      <c r="G1402" t="str">
        <v>Constrained</v>
      </c>
      <c r="H1402">
        <v>98.58</v>
      </c>
      <c r="I1402">
        <v>52.57</v>
      </c>
      <c r="J1402">
        <v>26</v>
      </c>
      <c r="K1402">
        <v>2563.08</v>
      </c>
      <c r="L1402">
        <v>1196.26</v>
      </c>
      <c r="M1402">
        <v>0.46672753093933861</v>
      </c>
      <c r="N1402">
        <v>98.58</v>
      </c>
      <c r="O1402">
        <v>0</v>
      </c>
      <c r="P1402">
        <v>0</v>
      </c>
      <c r="Q1402">
        <v>1043.7165376847788</v>
      </c>
      <c r="R1402">
        <v>778.43858435656409</v>
      </c>
      <c r="S1402">
        <v>0.5</v>
      </c>
      <c r="T1402">
        <f t="shared" si="483"/>
        <v>98.58</v>
      </c>
      <c r="U1402">
        <f t="shared" si="484"/>
        <v>0</v>
      </c>
      <c r="V1402">
        <f>IF($F1402="Reduce", INDEX(Model_Assumptions[Values], 2), INDEX(Model_Assumptions[Values], 1))</f>
        <v>-0.8</v>
      </c>
      <c r="W1402">
        <f t="shared" si="485"/>
        <v>26</v>
      </c>
      <c r="X1402">
        <f t="shared" si="498"/>
        <v>2563.08</v>
      </c>
      <c r="Y1402">
        <f t="shared" si="486"/>
        <v>1196.26</v>
      </c>
      <c r="Z1402">
        <f t="shared" si="487"/>
        <v>0</v>
      </c>
      <c r="AA1402">
        <f t="shared" si="488"/>
        <v>0</v>
      </c>
      <c r="AB1402">
        <f t="shared" si="499"/>
        <v>0.46672753093933861</v>
      </c>
      <c r="AC1402">
        <f t="shared" si="489"/>
        <v>0</v>
      </c>
      <c r="AD1402">
        <f t="shared" si="490"/>
        <v>0</v>
      </c>
      <c r="AE1402">
        <f t="shared" si="491"/>
        <v>0</v>
      </c>
      <c r="AF1402">
        <f t="shared" si="500"/>
        <v>778.43858435656409</v>
      </c>
      <c r="AG1402">
        <f t="shared" si="492"/>
        <v>0</v>
      </c>
      <c r="AH1402">
        <f t="shared" si="493"/>
        <v>0</v>
      </c>
      <c r="AI1402">
        <f t="shared" si="501"/>
        <v>1</v>
      </c>
      <c r="AJ1402">
        <f>MAX(0, $R1402 - $AA1402) * INDEX(Model_Assumptions[Values], 7)</f>
        <v>1556.8771687131282</v>
      </c>
      <c r="AK1402">
        <f>MAX(0, INDEX(Model_Assumptions[Values], 4) - $AD1402)</f>
        <v>0.05</v>
      </c>
      <c r="AL1402">
        <f>MAX(0, INDEX(Model_Assumptions[Values], 5) - $AC1402)</f>
        <v>0.02</v>
      </c>
      <c r="AM1402">
        <f>INDEX(Model_Assumptions[Values], 6) * MAX(0, INDEX(Model_Assumptions[Values], 3) - $AB1402)^2</f>
        <v>0</v>
      </c>
      <c r="AN1402">
        <f t="shared" si="494"/>
        <v>1556.877168713128</v>
      </c>
      <c r="AO1402" cm="1">
        <f t="array" ref="AO1402">IFERROR(STDEV(IF($E$2:$E$2201=$E1402, $AJ$2:$AJ$2201)), 0)</f>
        <v>2.296820968131694E-13</v>
      </c>
      <c r="AP1402">
        <f t="shared" si="502"/>
        <v>0.98994949366116647</v>
      </c>
      <c r="AQ1402">
        <f t="shared" si="495"/>
        <v>4.9999999999999982E-2</v>
      </c>
      <c r="AR1402" cm="1">
        <f t="array" ref="AR1402">IFERROR(STDEV(IF($E$2:$E$2201=$E1402, $AK$2:$AK$2201)), 0)</f>
        <v>2.102802400022913E-17</v>
      </c>
      <c r="AS1402">
        <f t="shared" si="503"/>
        <v>0.98994949366116658</v>
      </c>
      <c r="AT1402">
        <f t="shared" si="496"/>
        <v>2.0000000000000007E-2</v>
      </c>
      <c r="AU1402" cm="1">
        <f t="array" ref="AU1402">IFERROR(STDEV(IF($E$2:$E$2201=$E1402, $AL$2:$AL$2201)), 0)</f>
        <v>7.0093413334097106E-18</v>
      </c>
      <c r="AV1402">
        <f t="shared" si="504"/>
        <v>-0.98994949366116647</v>
      </c>
      <c r="AW1402">
        <f t="shared" si="497"/>
        <v>0</v>
      </c>
      <c r="AX1402" cm="1">
        <f t="array" ref="AX1402">IFERROR(STDEV(IF($E$2:$E$2201=$E1402, $AM$2:$AM$2201)), 0)</f>
        <v>0</v>
      </c>
      <c r="AY1402">
        <f t="shared" si="505"/>
        <v>-0.98994949366116647</v>
      </c>
      <c r="AZ1402">
        <f>INDEX(Model_Assumptions[Values],9)*((INDEX(Model_Scenarios[GR Weight],1)*$AG1402)+(INDEX(Model_Scenarios[GP Weight],1)*$AH1402)+(INDEX(Model_Scenarios[LTV Weight],1)*$AI1402))-(INDEX(Model_Scenarios[LTV Weight],1)*$AP1402)-(INDEX(Model_Scenarios[GP Weight],1)*($AS1402+$AV1402+$AY1402))</f>
        <v>3.3070353544371835</v>
      </c>
      <c r="BA1402">
        <f>INDEX(Model_Assumptions[Values],9)*((INDEX(Model_Scenarios[GR Weight],2)*$AG1402)+(INDEX(Model_Scenarios[GP Weight],2)*$AH1402)+(INDEX(Model_Scenarios[LTV Weight],2)*$AI1402))-(INDEX(Model_Scenarios[LTV Weight],2)*$AP1402)-(INDEX(Model_Scenarios[GP Weight],2)*($AS1402+$AV1402+$AY1402))</f>
        <v>2.8045227278524751</v>
      </c>
      <c r="BB1402">
        <f>INDEX(Model_Assumptions[Values],9)*((INDEX(Model_Scenarios[GR Weight],3)*$AG1402)+(INDEX(Model_Scenarios[GP Weight],3)*$AH1402)+(INDEX(Model_Scenarios[LTV Weight],3)*$AI1402))-(INDEX(Model_Scenarios[LTV Weight],3)*$AP1402)-(INDEX(Model_Scenarios[GP Weight],3)*($AS1402+$AV1402+$AY1402))</f>
        <v>1.9505025253169417</v>
      </c>
      <c r="BC1402">
        <f>INDEX(Model_Assumptions[Values],9)*((INDEX(Model_Scenarios[GR Weight],4)*$AG1402)+(INDEX(Model_Scenarios[GP Weight],4)*$AH1402)+(INDEX(Model_Scenarios[LTV Weight],4)*$AI1402))-(INDEX(Model_Scenarios[LTV Weight],4)*$AP1402)-(INDEX(Model_Scenarios[GP Weight],4)*($AS1402+$AV1402+$AY1402))</f>
        <v>1.5494974746830583</v>
      </c>
      <c r="BD1402">
        <f>INDEX(Model_Assumptions[Values],9)*((INDEX(Model_Scenarios[GR Weight],5)*$AG1402)+(INDEX(Model_Scenarios[GP Weight],5)*$AH1402)+(INDEX(Model_Scenarios[LTV Weight],5)*$AI1402))-(INDEX(Model_Scenarios[LTV Weight],5)*$AP1402)-(INDEX(Model_Scenarios[GP Weight],5)*($AS1402+$AV1402+$AY1402))</f>
        <v>1.5469848480983499</v>
      </c>
    </row>
    <row r="1403" spans="1:56" x14ac:dyDescent="0.25">
      <c r="A1403">
        <v>1402</v>
      </c>
      <c r="B1403">
        <v>29</v>
      </c>
      <c r="C1403" s="3">
        <v>2</v>
      </c>
      <c r="D1403" s="4">
        <v>0.02</v>
      </c>
      <c r="E1403" t="str">
        <v>SKU-1035</v>
      </c>
      <c r="F1403" t="str">
        <v>Reduce</v>
      </c>
      <c r="G1403" t="str">
        <v>Constrained</v>
      </c>
      <c r="H1403">
        <v>98.58</v>
      </c>
      <c r="I1403">
        <v>52.57</v>
      </c>
      <c r="J1403">
        <v>26</v>
      </c>
      <c r="K1403">
        <v>2563.08</v>
      </c>
      <c r="L1403">
        <v>1196.26</v>
      </c>
      <c r="M1403">
        <v>0.46672753093933861</v>
      </c>
      <c r="N1403">
        <v>98.58</v>
      </c>
      <c r="O1403">
        <v>0</v>
      </c>
      <c r="P1403">
        <v>0</v>
      </c>
      <c r="Q1403">
        <v>1043.7165376847788</v>
      </c>
      <c r="R1403">
        <v>778.43858435656409</v>
      </c>
      <c r="S1403">
        <v>0.5</v>
      </c>
      <c r="T1403">
        <f t="shared" si="483"/>
        <v>98.58</v>
      </c>
      <c r="U1403">
        <f t="shared" si="484"/>
        <v>0</v>
      </c>
      <c r="V1403">
        <f>IF($F1403="Reduce", INDEX(Model_Assumptions[Values], 2), INDEX(Model_Assumptions[Values], 1))</f>
        <v>-0.8</v>
      </c>
      <c r="W1403">
        <f t="shared" si="485"/>
        <v>26</v>
      </c>
      <c r="X1403">
        <f t="shared" si="498"/>
        <v>2563.08</v>
      </c>
      <c r="Y1403">
        <f t="shared" si="486"/>
        <v>1196.26</v>
      </c>
      <c r="Z1403">
        <f t="shared" si="487"/>
        <v>0</v>
      </c>
      <c r="AA1403">
        <f t="shared" si="488"/>
        <v>0</v>
      </c>
      <c r="AB1403">
        <f t="shared" si="499"/>
        <v>0.46672753093933861</v>
      </c>
      <c r="AC1403">
        <f t="shared" si="489"/>
        <v>0</v>
      </c>
      <c r="AD1403">
        <f t="shared" si="490"/>
        <v>0</v>
      </c>
      <c r="AE1403">
        <f t="shared" si="491"/>
        <v>0</v>
      </c>
      <c r="AF1403">
        <f t="shared" si="500"/>
        <v>778.43858435656409</v>
      </c>
      <c r="AG1403">
        <f t="shared" si="492"/>
        <v>0</v>
      </c>
      <c r="AH1403">
        <f t="shared" si="493"/>
        <v>0</v>
      </c>
      <c r="AI1403">
        <f t="shared" si="501"/>
        <v>1</v>
      </c>
      <c r="AJ1403">
        <f>MAX(0, $R1403 - $AA1403) * INDEX(Model_Assumptions[Values], 7)</f>
        <v>1556.8771687131282</v>
      </c>
      <c r="AK1403">
        <f>MAX(0, INDEX(Model_Assumptions[Values], 4) - $AD1403)</f>
        <v>0.05</v>
      </c>
      <c r="AL1403">
        <f>MAX(0, INDEX(Model_Assumptions[Values], 5) - $AC1403)</f>
        <v>0.02</v>
      </c>
      <c r="AM1403">
        <f>INDEX(Model_Assumptions[Values], 6) * MAX(0, INDEX(Model_Assumptions[Values], 3) - $AB1403)^2</f>
        <v>0</v>
      </c>
      <c r="AN1403">
        <f t="shared" si="494"/>
        <v>1556.877168713128</v>
      </c>
      <c r="AO1403" cm="1">
        <f t="array" ref="AO1403">IFERROR(STDEV(IF($E$2:$E$2201=$E1403, $AJ$2:$AJ$2201)), 0)</f>
        <v>2.296820968131694E-13</v>
      </c>
      <c r="AP1403">
        <f t="shared" si="502"/>
        <v>0.98994949366116647</v>
      </c>
      <c r="AQ1403">
        <f t="shared" si="495"/>
        <v>4.9999999999999982E-2</v>
      </c>
      <c r="AR1403" cm="1">
        <f t="array" ref="AR1403">IFERROR(STDEV(IF($E$2:$E$2201=$E1403, $AK$2:$AK$2201)), 0)</f>
        <v>2.102802400022913E-17</v>
      </c>
      <c r="AS1403">
        <f t="shared" si="503"/>
        <v>0.98994949366116658</v>
      </c>
      <c r="AT1403">
        <f t="shared" si="496"/>
        <v>2.0000000000000007E-2</v>
      </c>
      <c r="AU1403" cm="1">
        <f t="array" ref="AU1403">IFERROR(STDEV(IF($E$2:$E$2201=$E1403, $AL$2:$AL$2201)), 0)</f>
        <v>7.0093413334097106E-18</v>
      </c>
      <c r="AV1403">
        <f t="shared" si="504"/>
        <v>-0.98994949366116647</v>
      </c>
      <c r="AW1403">
        <f t="shared" si="497"/>
        <v>0</v>
      </c>
      <c r="AX1403" cm="1">
        <f t="array" ref="AX1403">IFERROR(STDEV(IF($E$2:$E$2201=$E1403, $AM$2:$AM$2201)), 0)</f>
        <v>0</v>
      </c>
      <c r="AY1403">
        <f t="shared" si="505"/>
        <v>-0.98994949366116647</v>
      </c>
      <c r="AZ1403">
        <f>INDEX(Model_Assumptions[Values],9)*((INDEX(Model_Scenarios[GR Weight],1)*$AG1403)+(INDEX(Model_Scenarios[GP Weight],1)*$AH1403)+(INDEX(Model_Scenarios[LTV Weight],1)*$AI1403))-(INDEX(Model_Scenarios[LTV Weight],1)*$AP1403)-(INDEX(Model_Scenarios[GP Weight],1)*($AS1403+$AV1403+$AY1403))</f>
        <v>3.3070353544371835</v>
      </c>
      <c r="BA1403">
        <f>INDEX(Model_Assumptions[Values],9)*((INDEX(Model_Scenarios[GR Weight],2)*$AG1403)+(INDEX(Model_Scenarios[GP Weight],2)*$AH1403)+(INDEX(Model_Scenarios[LTV Weight],2)*$AI1403))-(INDEX(Model_Scenarios[LTV Weight],2)*$AP1403)-(INDEX(Model_Scenarios[GP Weight],2)*($AS1403+$AV1403+$AY1403))</f>
        <v>2.8045227278524751</v>
      </c>
      <c r="BB1403">
        <f>INDEX(Model_Assumptions[Values],9)*((INDEX(Model_Scenarios[GR Weight],3)*$AG1403)+(INDEX(Model_Scenarios[GP Weight],3)*$AH1403)+(INDEX(Model_Scenarios[LTV Weight],3)*$AI1403))-(INDEX(Model_Scenarios[LTV Weight],3)*$AP1403)-(INDEX(Model_Scenarios[GP Weight],3)*($AS1403+$AV1403+$AY1403))</f>
        <v>1.9505025253169417</v>
      </c>
      <c r="BC1403">
        <f>INDEX(Model_Assumptions[Values],9)*((INDEX(Model_Scenarios[GR Weight],4)*$AG1403)+(INDEX(Model_Scenarios[GP Weight],4)*$AH1403)+(INDEX(Model_Scenarios[LTV Weight],4)*$AI1403))-(INDEX(Model_Scenarios[LTV Weight],4)*$AP1403)-(INDEX(Model_Scenarios[GP Weight],4)*($AS1403+$AV1403+$AY1403))</f>
        <v>1.5494974746830583</v>
      </c>
      <c r="BD1403">
        <f>INDEX(Model_Assumptions[Values],9)*((INDEX(Model_Scenarios[GR Weight],5)*$AG1403)+(INDEX(Model_Scenarios[GP Weight],5)*$AH1403)+(INDEX(Model_Scenarios[LTV Weight],5)*$AI1403))-(INDEX(Model_Scenarios[LTV Weight],5)*$AP1403)-(INDEX(Model_Scenarios[GP Weight],5)*($AS1403+$AV1403+$AY1403))</f>
        <v>1.5469848480983499</v>
      </c>
    </row>
    <row r="1404" spans="1:56" x14ac:dyDescent="0.25">
      <c r="A1404">
        <v>1403</v>
      </c>
      <c r="B1404">
        <v>29</v>
      </c>
      <c r="C1404" s="3">
        <v>3</v>
      </c>
      <c r="D1404" s="4">
        <v>0.04</v>
      </c>
      <c r="E1404" t="str">
        <v>SKU-1035</v>
      </c>
      <c r="F1404" t="str">
        <v>Reduce</v>
      </c>
      <c r="G1404" t="str">
        <v>Constrained</v>
      </c>
      <c r="H1404">
        <v>98.58</v>
      </c>
      <c r="I1404">
        <v>52.57</v>
      </c>
      <c r="J1404">
        <v>26</v>
      </c>
      <c r="K1404">
        <v>2563.08</v>
      </c>
      <c r="L1404">
        <v>1196.26</v>
      </c>
      <c r="M1404">
        <v>0.46672753093933861</v>
      </c>
      <c r="N1404">
        <v>98.58</v>
      </c>
      <c r="O1404">
        <v>0</v>
      </c>
      <c r="P1404">
        <v>0</v>
      </c>
      <c r="Q1404">
        <v>1043.7165376847788</v>
      </c>
      <c r="R1404">
        <v>778.43858435656409</v>
      </c>
      <c r="S1404">
        <v>0.5</v>
      </c>
      <c r="T1404">
        <f t="shared" si="483"/>
        <v>98.58</v>
      </c>
      <c r="U1404">
        <f t="shared" si="484"/>
        <v>0</v>
      </c>
      <c r="V1404">
        <f>IF($F1404="Reduce", INDEX(Model_Assumptions[Values], 2), INDEX(Model_Assumptions[Values], 1))</f>
        <v>-0.8</v>
      </c>
      <c r="W1404">
        <f t="shared" si="485"/>
        <v>26</v>
      </c>
      <c r="X1404">
        <f t="shared" si="498"/>
        <v>2563.08</v>
      </c>
      <c r="Y1404">
        <f t="shared" si="486"/>
        <v>1196.26</v>
      </c>
      <c r="Z1404">
        <f t="shared" si="487"/>
        <v>0</v>
      </c>
      <c r="AA1404">
        <f t="shared" si="488"/>
        <v>0</v>
      </c>
      <c r="AB1404">
        <f t="shared" si="499"/>
        <v>0.46672753093933861</v>
      </c>
      <c r="AC1404">
        <f t="shared" si="489"/>
        <v>0</v>
      </c>
      <c r="AD1404">
        <f t="shared" si="490"/>
        <v>0</v>
      </c>
      <c r="AE1404">
        <f t="shared" si="491"/>
        <v>0</v>
      </c>
      <c r="AF1404">
        <f t="shared" si="500"/>
        <v>778.43858435656409</v>
      </c>
      <c r="AG1404">
        <f t="shared" si="492"/>
        <v>0</v>
      </c>
      <c r="AH1404">
        <f t="shared" si="493"/>
        <v>0</v>
      </c>
      <c r="AI1404">
        <f t="shared" si="501"/>
        <v>1</v>
      </c>
      <c r="AJ1404">
        <f>MAX(0, $R1404 - $AA1404) * INDEX(Model_Assumptions[Values], 7)</f>
        <v>1556.8771687131282</v>
      </c>
      <c r="AK1404">
        <f>MAX(0, INDEX(Model_Assumptions[Values], 4) - $AD1404)</f>
        <v>0.05</v>
      </c>
      <c r="AL1404">
        <f>MAX(0, INDEX(Model_Assumptions[Values], 5) - $AC1404)</f>
        <v>0.02</v>
      </c>
      <c r="AM1404">
        <f>INDEX(Model_Assumptions[Values], 6) * MAX(0, INDEX(Model_Assumptions[Values], 3) - $AB1404)^2</f>
        <v>0</v>
      </c>
      <c r="AN1404">
        <f t="shared" si="494"/>
        <v>1556.877168713128</v>
      </c>
      <c r="AO1404" cm="1">
        <f t="array" ref="AO1404">IFERROR(STDEV(IF($E$2:$E$2201=$E1404, $AJ$2:$AJ$2201)), 0)</f>
        <v>2.296820968131694E-13</v>
      </c>
      <c r="AP1404">
        <f t="shared" si="502"/>
        <v>0.98994949366116647</v>
      </c>
      <c r="AQ1404">
        <f t="shared" si="495"/>
        <v>4.9999999999999982E-2</v>
      </c>
      <c r="AR1404" cm="1">
        <f t="array" ref="AR1404">IFERROR(STDEV(IF($E$2:$E$2201=$E1404, $AK$2:$AK$2201)), 0)</f>
        <v>2.102802400022913E-17</v>
      </c>
      <c r="AS1404">
        <f t="shared" si="503"/>
        <v>0.98994949366116658</v>
      </c>
      <c r="AT1404">
        <f t="shared" si="496"/>
        <v>2.0000000000000007E-2</v>
      </c>
      <c r="AU1404" cm="1">
        <f t="array" ref="AU1404">IFERROR(STDEV(IF($E$2:$E$2201=$E1404, $AL$2:$AL$2201)), 0)</f>
        <v>7.0093413334097106E-18</v>
      </c>
      <c r="AV1404">
        <f t="shared" si="504"/>
        <v>-0.98994949366116647</v>
      </c>
      <c r="AW1404">
        <f t="shared" si="497"/>
        <v>0</v>
      </c>
      <c r="AX1404" cm="1">
        <f t="array" ref="AX1404">IFERROR(STDEV(IF($E$2:$E$2201=$E1404, $AM$2:$AM$2201)), 0)</f>
        <v>0</v>
      </c>
      <c r="AY1404">
        <f t="shared" si="505"/>
        <v>-0.98994949366116647</v>
      </c>
      <c r="AZ1404">
        <f>INDEX(Model_Assumptions[Values],9)*((INDEX(Model_Scenarios[GR Weight],1)*$AG1404)+(INDEX(Model_Scenarios[GP Weight],1)*$AH1404)+(INDEX(Model_Scenarios[LTV Weight],1)*$AI1404))-(INDEX(Model_Scenarios[LTV Weight],1)*$AP1404)-(INDEX(Model_Scenarios[GP Weight],1)*($AS1404+$AV1404+$AY1404))</f>
        <v>3.3070353544371835</v>
      </c>
      <c r="BA1404">
        <f>INDEX(Model_Assumptions[Values],9)*((INDEX(Model_Scenarios[GR Weight],2)*$AG1404)+(INDEX(Model_Scenarios[GP Weight],2)*$AH1404)+(INDEX(Model_Scenarios[LTV Weight],2)*$AI1404))-(INDEX(Model_Scenarios[LTV Weight],2)*$AP1404)-(INDEX(Model_Scenarios[GP Weight],2)*($AS1404+$AV1404+$AY1404))</f>
        <v>2.8045227278524751</v>
      </c>
      <c r="BB1404">
        <f>INDEX(Model_Assumptions[Values],9)*((INDEX(Model_Scenarios[GR Weight],3)*$AG1404)+(INDEX(Model_Scenarios[GP Weight],3)*$AH1404)+(INDEX(Model_Scenarios[LTV Weight],3)*$AI1404))-(INDEX(Model_Scenarios[LTV Weight],3)*$AP1404)-(INDEX(Model_Scenarios[GP Weight],3)*($AS1404+$AV1404+$AY1404))</f>
        <v>1.9505025253169417</v>
      </c>
      <c r="BC1404">
        <f>INDEX(Model_Assumptions[Values],9)*((INDEX(Model_Scenarios[GR Weight],4)*$AG1404)+(INDEX(Model_Scenarios[GP Weight],4)*$AH1404)+(INDEX(Model_Scenarios[LTV Weight],4)*$AI1404))-(INDEX(Model_Scenarios[LTV Weight],4)*$AP1404)-(INDEX(Model_Scenarios[GP Weight],4)*($AS1404+$AV1404+$AY1404))</f>
        <v>1.5494974746830583</v>
      </c>
      <c r="BD1404">
        <f>INDEX(Model_Assumptions[Values],9)*((INDEX(Model_Scenarios[GR Weight],5)*$AG1404)+(INDEX(Model_Scenarios[GP Weight],5)*$AH1404)+(INDEX(Model_Scenarios[LTV Weight],5)*$AI1404))-(INDEX(Model_Scenarios[LTV Weight],5)*$AP1404)-(INDEX(Model_Scenarios[GP Weight],5)*($AS1404+$AV1404+$AY1404))</f>
        <v>1.5469848480983499</v>
      </c>
    </row>
    <row r="1405" spans="1:56" x14ac:dyDescent="0.25">
      <c r="A1405">
        <v>1404</v>
      </c>
      <c r="B1405">
        <v>29</v>
      </c>
      <c r="C1405" s="3">
        <v>4</v>
      </c>
      <c r="D1405" s="4">
        <v>0.06</v>
      </c>
      <c r="E1405" t="str">
        <v>SKU-1035</v>
      </c>
      <c r="F1405" t="str">
        <v>Reduce</v>
      </c>
      <c r="G1405" t="str">
        <v>Constrained</v>
      </c>
      <c r="H1405">
        <v>98.58</v>
      </c>
      <c r="I1405">
        <v>52.57</v>
      </c>
      <c r="J1405">
        <v>26</v>
      </c>
      <c r="K1405">
        <v>2563.08</v>
      </c>
      <c r="L1405">
        <v>1196.26</v>
      </c>
      <c r="M1405">
        <v>0.46672753093933861</v>
      </c>
      <c r="N1405">
        <v>98.58</v>
      </c>
      <c r="O1405">
        <v>0</v>
      </c>
      <c r="P1405">
        <v>0</v>
      </c>
      <c r="Q1405">
        <v>1043.7165376847788</v>
      </c>
      <c r="R1405">
        <v>778.43858435656409</v>
      </c>
      <c r="S1405">
        <v>0.5</v>
      </c>
      <c r="T1405">
        <f t="shared" si="483"/>
        <v>98.58</v>
      </c>
      <c r="U1405">
        <f t="shared" si="484"/>
        <v>0</v>
      </c>
      <c r="V1405">
        <f>IF($F1405="Reduce", INDEX(Model_Assumptions[Values], 2), INDEX(Model_Assumptions[Values], 1))</f>
        <v>-0.8</v>
      </c>
      <c r="W1405">
        <f t="shared" si="485"/>
        <v>26</v>
      </c>
      <c r="X1405">
        <f t="shared" si="498"/>
        <v>2563.08</v>
      </c>
      <c r="Y1405">
        <f t="shared" si="486"/>
        <v>1196.26</v>
      </c>
      <c r="Z1405">
        <f t="shared" si="487"/>
        <v>0</v>
      </c>
      <c r="AA1405">
        <f t="shared" si="488"/>
        <v>0</v>
      </c>
      <c r="AB1405">
        <f t="shared" si="499"/>
        <v>0.46672753093933861</v>
      </c>
      <c r="AC1405">
        <f t="shared" si="489"/>
        <v>0</v>
      </c>
      <c r="AD1405">
        <f t="shared" si="490"/>
        <v>0</v>
      </c>
      <c r="AE1405">
        <f t="shared" si="491"/>
        <v>0</v>
      </c>
      <c r="AF1405">
        <f t="shared" si="500"/>
        <v>778.43858435656409</v>
      </c>
      <c r="AG1405">
        <f t="shared" si="492"/>
        <v>0</v>
      </c>
      <c r="AH1405">
        <f t="shared" si="493"/>
        <v>0</v>
      </c>
      <c r="AI1405">
        <f t="shared" si="501"/>
        <v>1</v>
      </c>
      <c r="AJ1405">
        <f>MAX(0, $R1405 - $AA1405) * INDEX(Model_Assumptions[Values], 7)</f>
        <v>1556.8771687131282</v>
      </c>
      <c r="AK1405">
        <f>MAX(0, INDEX(Model_Assumptions[Values], 4) - $AD1405)</f>
        <v>0.05</v>
      </c>
      <c r="AL1405">
        <f>MAX(0, INDEX(Model_Assumptions[Values], 5) - $AC1405)</f>
        <v>0.02</v>
      </c>
      <c r="AM1405">
        <f>INDEX(Model_Assumptions[Values], 6) * MAX(0, INDEX(Model_Assumptions[Values], 3) - $AB1405)^2</f>
        <v>0</v>
      </c>
      <c r="AN1405">
        <f t="shared" si="494"/>
        <v>1556.877168713128</v>
      </c>
      <c r="AO1405" cm="1">
        <f t="array" ref="AO1405">IFERROR(STDEV(IF($E$2:$E$2201=$E1405, $AJ$2:$AJ$2201)), 0)</f>
        <v>2.296820968131694E-13</v>
      </c>
      <c r="AP1405">
        <f t="shared" si="502"/>
        <v>0.98994949366116647</v>
      </c>
      <c r="AQ1405">
        <f t="shared" si="495"/>
        <v>4.9999999999999982E-2</v>
      </c>
      <c r="AR1405" cm="1">
        <f t="array" ref="AR1405">IFERROR(STDEV(IF($E$2:$E$2201=$E1405, $AK$2:$AK$2201)), 0)</f>
        <v>2.102802400022913E-17</v>
      </c>
      <c r="AS1405">
        <f t="shared" si="503"/>
        <v>0.98994949366116658</v>
      </c>
      <c r="AT1405">
        <f t="shared" si="496"/>
        <v>2.0000000000000007E-2</v>
      </c>
      <c r="AU1405" cm="1">
        <f t="array" ref="AU1405">IFERROR(STDEV(IF($E$2:$E$2201=$E1405, $AL$2:$AL$2201)), 0)</f>
        <v>7.0093413334097106E-18</v>
      </c>
      <c r="AV1405">
        <f t="shared" si="504"/>
        <v>-0.98994949366116647</v>
      </c>
      <c r="AW1405">
        <f t="shared" si="497"/>
        <v>0</v>
      </c>
      <c r="AX1405" cm="1">
        <f t="array" ref="AX1405">IFERROR(STDEV(IF($E$2:$E$2201=$E1405, $AM$2:$AM$2201)), 0)</f>
        <v>0</v>
      </c>
      <c r="AY1405">
        <f t="shared" si="505"/>
        <v>-0.98994949366116647</v>
      </c>
      <c r="AZ1405">
        <f>INDEX(Model_Assumptions[Values],9)*((INDEX(Model_Scenarios[GR Weight],1)*$AG1405)+(INDEX(Model_Scenarios[GP Weight],1)*$AH1405)+(INDEX(Model_Scenarios[LTV Weight],1)*$AI1405))-(INDEX(Model_Scenarios[LTV Weight],1)*$AP1405)-(INDEX(Model_Scenarios[GP Weight],1)*($AS1405+$AV1405+$AY1405))</f>
        <v>3.3070353544371835</v>
      </c>
      <c r="BA1405">
        <f>INDEX(Model_Assumptions[Values],9)*((INDEX(Model_Scenarios[GR Weight],2)*$AG1405)+(INDEX(Model_Scenarios[GP Weight],2)*$AH1405)+(INDEX(Model_Scenarios[LTV Weight],2)*$AI1405))-(INDEX(Model_Scenarios[LTV Weight],2)*$AP1405)-(INDEX(Model_Scenarios[GP Weight],2)*($AS1405+$AV1405+$AY1405))</f>
        <v>2.8045227278524751</v>
      </c>
      <c r="BB1405">
        <f>INDEX(Model_Assumptions[Values],9)*((INDEX(Model_Scenarios[GR Weight],3)*$AG1405)+(INDEX(Model_Scenarios[GP Weight],3)*$AH1405)+(INDEX(Model_Scenarios[LTV Weight],3)*$AI1405))-(INDEX(Model_Scenarios[LTV Weight],3)*$AP1405)-(INDEX(Model_Scenarios[GP Weight],3)*($AS1405+$AV1405+$AY1405))</f>
        <v>1.9505025253169417</v>
      </c>
      <c r="BC1405">
        <f>INDEX(Model_Assumptions[Values],9)*((INDEX(Model_Scenarios[GR Weight],4)*$AG1405)+(INDEX(Model_Scenarios[GP Weight],4)*$AH1405)+(INDEX(Model_Scenarios[LTV Weight],4)*$AI1405))-(INDEX(Model_Scenarios[LTV Weight],4)*$AP1405)-(INDEX(Model_Scenarios[GP Weight],4)*($AS1405+$AV1405+$AY1405))</f>
        <v>1.5494974746830583</v>
      </c>
      <c r="BD1405">
        <f>INDEX(Model_Assumptions[Values],9)*((INDEX(Model_Scenarios[GR Weight],5)*$AG1405)+(INDEX(Model_Scenarios[GP Weight],5)*$AH1405)+(INDEX(Model_Scenarios[LTV Weight],5)*$AI1405))-(INDEX(Model_Scenarios[LTV Weight],5)*$AP1405)-(INDEX(Model_Scenarios[GP Weight],5)*($AS1405+$AV1405+$AY1405))</f>
        <v>1.5469848480983499</v>
      </c>
    </row>
    <row r="1406" spans="1:56" x14ac:dyDescent="0.25">
      <c r="A1406">
        <v>1405</v>
      </c>
      <c r="B1406">
        <v>29</v>
      </c>
      <c r="C1406" s="3">
        <v>5</v>
      </c>
      <c r="D1406" s="4">
        <v>0.08</v>
      </c>
      <c r="E1406" t="str">
        <v>SKU-1035</v>
      </c>
      <c r="F1406" t="str">
        <v>Reduce</v>
      </c>
      <c r="G1406" t="str">
        <v>Constrained</v>
      </c>
      <c r="H1406">
        <v>98.58</v>
      </c>
      <c r="I1406">
        <v>52.57</v>
      </c>
      <c r="J1406">
        <v>26</v>
      </c>
      <c r="K1406">
        <v>2563.08</v>
      </c>
      <c r="L1406">
        <v>1196.26</v>
      </c>
      <c r="M1406">
        <v>0.46672753093933861</v>
      </c>
      <c r="N1406">
        <v>98.58</v>
      </c>
      <c r="O1406">
        <v>0</v>
      </c>
      <c r="P1406">
        <v>0</v>
      </c>
      <c r="Q1406">
        <v>1043.7165376847788</v>
      </c>
      <c r="R1406">
        <v>778.43858435656409</v>
      </c>
      <c r="S1406">
        <v>0.5</v>
      </c>
      <c r="T1406">
        <f t="shared" si="483"/>
        <v>98.58</v>
      </c>
      <c r="U1406">
        <f t="shared" si="484"/>
        <v>0</v>
      </c>
      <c r="V1406">
        <f>IF($F1406="Reduce", INDEX(Model_Assumptions[Values], 2), INDEX(Model_Assumptions[Values], 1))</f>
        <v>-0.8</v>
      </c>
      <c r="W1406">
        <f t="shared" si="485"/>
        <v>26</v>
      </c>
      <c r="X1406">
        <f t="shared" si="498"/>
        <v>2563.08</v>
      </c>
      <c r="Y1406">
        <f t="shared" si="486"/>
        <v>1196.26</v>
      </c>
      <c r="Z1406">
        <f t="shared" si="487"/>
        <v>0</v>
      </c>
      <c r="AA1406">
        <f t="shared" si="488"/>
        <v>0</v>
      </c>
      <c r="AB1406">
        <f t="shared" si="499"/>
        <v>0.46672753093933861</v>
      </c>
      <c r="AC1406">
        <f t="shared" si="489"/>
        <v>0</v>
      </c>
      <c r="AD1406">
        <f t="shared" si="490"/>
        <v>0</v>
      </c>
      <c r="AE1406">
        <f t="shared" si="491"/>
        <v>0</v>
      </c>
      <c r="AF1406">
        <f t="shared" si="500"/>
        <v>778.43858435656409</v>
      </c>
      <c r="AG1406">
        <f t="shared" si="492"/>
        <v>0</v>
      </c>
      <c r="AH1406">
        <f t="shared" si="493"/>
        <v>0</v>
      </c>
      <c r="AI1406">
        <f t="shared" si="501"/>
        <v>1</v>
      </c>
      <c r="AJ1406">
        <f>MAX(0, $R1406 - $AA1406) * INDEX(Model_Assumptions[Values], 7)</f>
        <v>1556.8771687131282</v>
      </c>
      <c r="AK1406">
        <f>MAX(0, INDEX(Model_Assumptions[Values], 4) - $AD1406)</f>
        <v>0.05</v>
      </c>
      <c r="AL1406">
        <f>MAX(0, INDEX(Model_Assumptions[Values], 5) - $AC1406)</f>
        <v>0.02</v>
      </c>
      <c r="AM1406">
        <f>INDEX(Model_Assumptions[Values], 6) * MAX(0, INDEX(Model_Assumptions[Values], 3) - $AB1406)^2</f>
        <v>0</v>
      </c>
      <c r="AN1406">
        <f t="shared" si="494"/>
        <v>1556.877168713128</v>
      </c>
      <c r="AO1406" cm="1">
        <f t="array" ref="AO1406">IFERROR(STDEV(IF($E$2:$E$2201=$E1406, $AJ$2:$AJ$2201)), 0)</f>
        <v>2.296820968131694E-13</v>
      </c>
      <c r="AP1406">
        <f t="shared" si="502"/>
        <v>0.98994949366116647</v>
      </c>
      <c r="AQ1406">
        <f t="shared" si="495"/>
        <v>4.9999999999999982E-2</v>
      </c>
      <c r="AR1406" cm="1">
        <f t="array" ref="AR1406">IFERROR(STDEV(IF($E$2:$E$2201=$E1406, $AK$2:$AK$2201)), 0)</f>
        <v>2.102802400022913E-17</v>
      </c>
      <c r="AS1406">
        <f t="shared" si="503"/>
        <v>0.98994949366116658</v>
      </c>
      <c r="AT1406">
        <f t="shared" si="496"/>
        <v>2.0000000000000007E-2</v>
      </c>
      <c r="AU1406" cm="1">
        <f t="array" ref="AU1406">IFERROR(STDEV(IF($E$2:$E$2201=$E1406, $AL$2:$AL$2201)), 0)</f>
        <v>7.0093413334097106E-18</v>
      </c>
      <c r="AV1406">
        <f t="shared" si="504"/>
        <v>-0.98994949366116647</v>
      </c>
      <c r="AW1406">
        <f t="shared" si="497"/>
        <v>0</v>
      </c>
      <c r="AX1406" cm="1">
        <f t="array" ref="AX1406">IFERROR(STDEV(IF($E$2:$E$2201=$E1406, $AM$2:$AM$2201)), 0)</f>
        <v>0</v>
      </c>
      <c r="AY1406">
        <f t="shared" si="505"/>
        <v>-0.98994949366116647</v>
      </c>
      <c r="AZ1406">
        <f>INDEX(Model_Assumptions[Values],9)*((INDEX(Model_Scenarios[GR Weight],1)*$AG1406)+(INDEX(Model_Scenarios[GP Weight],1)*$AH1406)+(INDEX(Model_Scenarios[LTV Weight],1)*$AI1406))-(INDEX(Model_Scenarios[LTV Weight],1)*$AP1406)-(INDEX(Model_Scenarios[GP Weight],1)*($AS1406+$AV1406+$AY1406))</f>
        <v>3.3070353544371835</v>
      </c>
      <c r="BA1406">
        <f>INDEX(Model_Assumptions[Values],9)*((INDEX(Model_Scenarios[GR Weight],2)*$AG1406)+(INDEX(Model_Scenarios[GP Weight],2)*$AH1406)+(INDEX(Model_Scenarios[LTV Weight],2)*$AI1406))-(INDEX(Model_Scenarios[LTV Weight],2)*$AP1406)-(INDEX(Model_Scenarios[GP Weight],2)*($AS1406+$AV1406+$AY1406))</f>
        <v>2.8045227278524751</v>
      </c>
      <c r="BB1406">
        <f>INDEX(Model_Assumptions[Values],9)*((INDEX(Model_Scenarios[GR Weight],3)*$AG1406)+(INDEX(Model_Scenarios[GP Weight],3)*$AH1406)+(INDEX(Model_Scenarios[LTV Weight],3)*$AI1406))-(INDEX(Model_Scenarios[LTV Weight],3)*$AP1406)-(INDEX(Model_Scenarios[GP Weight],3)*($AS1406+$AV1406+$AY1406))</f>
        <v>1.9505025253169417</v>
      </c>
      <c r="BC1406">
        <f>INDEX(Model_Assumptions[Values],9)*((INDEX(Model_Scenarios[GR Weight],4)*$AG1406)+(INDEX(Model_Scenarios[GP Weight],4)*$AH1406)+(INDEX(Model_Scenarios[LTV Weight],4)*$AI1406))-(INDEX(Model_Scenarios[LTV Weight],4)*$AP1406)-(INDEX(Model_Scenarios[GP Weight],4)*($AS1406+$AV1406+$AY1406))</f>
        <v>1.5494974746830583</v>
      </c>
      <c r="BD1406">
        <f>INDEX(Model_Assumptions[Values],9)*((INDEX(Model_Scenarios[GR Weight],5)*$AG1406)+(INDEX(Model_Scenarios[GP Weight],5)*$AH1406)+(INDEX(Model_Scenarios[LTV Weight],5)*$AI1406))-(INDEX(Model_Scenarios[LTV Weight],5)*$AP1406)-(INDEX(Model_Scenarios[GP Weight],5)*($AS1406+$AV1406+$AY1406))</f>
        <v>1.5469848480983499</v>
      </c>
    </row>
    <row r="1407" spans="1:56" x14ac:dyDescent="0.25">
      <c r="A1407">
        <v>1406</v>
      </c>
      <c r="B1407">
        <v>29</v>
      </c>
      <c r="C1407" s="3">
        <v>6</v>
      </c>
      <c r="D1407" s="4">
        <v>0.1</v>
      </c>
      <c r="E1407" t="str">
        <v>SKU-1035</v>
      </c>
      <c r="F1407" t="str">
        <v>Reduce</v>
      </c>
      <c r="G1407" t="str">
        <v>Constrained</v>
      </c>
      <c r="H1407">
        <v>98.58</v>
      </c>
      <c r="I1407">
        <v>52.57</v>
      </c>
      <c r="J1407">
        <v>26</v>
      </c>
      <c r="K1407">
        <v>2563.08</v>
      </c>
      <c r="L1407">
        <v>1196.26</v>
      </c>
      <c r="M1407">
        <v>0.46672753093933861</v>
      </c>
      <c r="N1407">
        <v>98.58</v>
      </c>
      <c r="O1407">
        <v>0</v>
      </c>
      <c r="P1407">
        <v>0</v>
      </c>
      <c r="Q1407">
        <v>1043.7165376847788</v>
      </c>
      <c r="R1407">
        <v>778.43858435656409</v>
      </c>
      <c r="S1407">
        <v>0.5</v>
      </c>
      <c r="T1407">
        <f t="shared" si="483"/>
        <v>98.58</v>
      </c>
      <c r="U1407">
        <f t="shared" si="484"/>
        <v>0</v>
      </c>
      <c r="V1407">
        <f>IF($F1407="Reduce", INDEX(Model_Assumptions[Values], 2), INDEX(Model_Assumptions[Values], 1))</f>
        <v>-0.8</v>
      </c>
      <c r="W1407">
        <f t="shared" si="485"/>
        <v>26</v>
      </c>
      <c r="X1407">
        <f t="shared" si="498"/>
        <v>2563.08</v>
      </c>
      <c r="Y1407">
        <f t="shared" si="486"/>
        <v>1196.26</v>
      </c>
      <c r="Z1407">
        <f t="shared" si="487"/>
        <v>0</v>
      </c>
      <c r="AA1407">
        <f t="shared" si="488"/>
        <v>0</v>
      </c>
      <c r="AB1407">
        <f t="shared" si="499"/>
        <v>0.46672753093933861</v>
      </c>
      <c r="AC1407">
        <f t="shared" si="489"/>
        <v>0</v>
      </c>
      <c r="AD1407">
        <f t="shared" si="490"/>
        <v>0</v>
      </c>
      <c r="AE1407">
        <f t="shared" si="491"/>
        <v>0</v>
      </c>
      <c r="AF1407">
        <f t="shared" si="500"/>
        <v>778.43858435656409</v>
      </c>
      <c r="AG1407">
        <f t="shared" si="492"/>
        <v>0</v>
      </c>
      <c r="AH1407">
        <f t="shared" si="493"/>
        <v>0</v>
      </c>
      <c r="AI1407">
        <f t="shared" si="501"/>
        <v>1</v>
      </c>
      <c r="AJ1407">
        <f>MAX(0, $R1407 - $AA1407) * INDEX(Model_Assumptions[Values], 7)</f>
        <v>1556.8771687131282</v>
      </c>
      <c r="AK1407">
        <f>MAX(0, INDEX(Model_Assumptions[Values], 4) - $AD1407)</f>
        <v>0.05</v>
      </c>
      <c r="AL1407">
        <f>MAX(0, INDEX(Model_Assumptions[Values], 5) - $AC1407)</f>
        <v>0.02</v>
      </c>
      <c r="AM1407">
        <f>INDEX(Model_Assumptions[Values], 6) * MAX(0, INDEX(Model_Assumptions[Values], 3) - $AB1407)^2</f>
        <v>0</v>
      </c>
      <c r="AN1407">
        <f t="shared" si="494"/>
        <v>1556.877168713128</v>
      </c>
      <c r="AO1407" cm="1">
        <f t="array" ref="AO1407">IFERROR(STDEV(IF($E$2:$E$2201=$E1407, $AJ$2:$AJ$2201)), 0)</f>
        <v>2.296820968131694E-13</v>
      </c>
      <c r="AP1407">
        <f t="shared" si="502"/>
        <v>0.98994949366116647</v>
      </c>
      <c r="AQ1407">
        <f t="shared" si="495"/>
        <v>4.9999999999999982E-2</v>
      </c>
      <c r="AR1407" cm="1">
        <f t="array" ref="AR1407">IFERROR(STDEV(IF($E$2:$E$2201=$E1407, $AK$2:$AK$2201)), 0)</f>
        <v>2.102802400022913E-17</v>
      </c>
      <c r="AS1407">
        <f t="shared" si="503"/>
        <v>0.98994949366116658</v>
      </c>
      <c r="AT1407">
        <f t="shared" si="496"/>
        <v>2.0000000000000007E-2</v>
      </c>
      <c r="AU1407" cm="1">
        <f t="array" ref="AU1407">IFERROR(STDEV(IF($E$2:$E$2201=$E1407, $AL$2:$AL$2201)), 0)</f>
        <v>7.0093413334097106E-18</v>
      </c>
      <c r="AV1407">
        <f t="shared" si="504"/>
        <v>-0.98994949366116647</v>
      </c>
      <c r="AW1407">
        <f t="shared" si="497"/>
        <v>0</v>
      </c>
      <c r="AX1407" cm="1">
        <f t="array" ref="AX1407">IFERROR(STDEV(IF($E$2:$E$2201=$E1407, $AM$2:$AM$2201)), 0)</f>
        <v>0</v>
      </c>
      <c r="AY1407">
        <f t="shared" si="505"/>
        <v>-0.98994949366116647</v>
      </c>
      <c r="AZ1407">
        <f>INDEX(Model_Assumptions[Values],9)*((INDEX(Model_Scenarios[GR Weight],1)*$AG1407)+(INDEX(Model_Scenarios[GP Weight],1)*$AH1407)+(INDEX(Model_Scenarios[LTV Weight],1)*$AI1407))-(INDEX(Model_Scenarios[LTV Weight],1)*$AP1407)-(INDEX(Model_Scenarios[GP Weight],1)*($AS1407+$AV1407+$AY1407))</f>
        <v>3.3070353544371835</v>
      </c>
      <c r="BA1407">
        <f>INDEX(Model_Assumptions[Values],9)*((INDEX(Model_Scenarios[GR Weight],2)*$AG1407)+(INDEX(Model_Scenarios[GP Weight],2)*$AH1407)+(INDEX(Model_Scenarios[LTV Weight],2)*$AI1407))-(INDEX(Model_Scenarios[LTV Weight],2)*$AP1407)-(INDEX(Model_Scenarios[GP Weight],2)*($AS1407+$AV1407+$AY1407))</f>
        <v>2.8045227278524751</v>
      </c>
      <c r="BB1407">
        <f>INDEX(Model_Assumptions[Values],9)*((INDEX(Model_Scenarios[GR Weight],3)*$AG1407)+(INDEX(Model_Scenarios[GP Weight],3)*$AH1407)+(INDEX(Model_Scenarios[LTV Weight],3)*$AI1407))-(INDEX(Model_Scenarios[LTV Weight],3)*$AP1407)-(INDEX(Model_Scenarios[GP Weight],3)*($AS1407+$AV1407+$AY1407))</f>
        <v>1.9505025253169417</v>
      </c>
      <c r="BC1407">
        <f>INDEX(Model_Assumptions[Values],9)*((INDEX(Model_Scenarios[GR Weight],4)*$AG1407)+(INDEX(Model_Scenarios[GP Weight],4)*$AH1407)+(INDEX(Model_Scenarios[LTV Weight],4)*$AI1407))-(INDEX(Model_Scenarios[LTV Weight],4)*$AP1407)-(INDEX(Model_Scenarios[GP Weight],4)*($AS1407+$AV1407+$AY1407))</f>
        <v>1.5494974746830583</v>
      </c>
      <c r="BD1407">
        <f>INDEX(Model_Assumptions[Values],9)*((INDEX(Model_Scenarios[GR Weight],5)*$AG1407)+(INDEX(Model_Scenarios[GP Weight],5)*$AH1407)+(INDEX(Model_Scenarios[LTV Weight],5)*$AI1407))-(INDEX(Model_Scenarios[LTV Weight],5)*$AP1407)-(INDEX(Model_Scenarios[GP Weight],5)*($AS1407+$AV1407+$AY1407))</f>
        <v>1.5469848480983499</v>
      </c>
    </row>
    <row r="1408" spans="1:56" x14ac:dyDescent="0.25">
      <c r="A1408">
        <v>1407</v>
      </c>
      <c r="B1408">
        <v>29</v>
      </c>
      <c r="C1408" s="3">
        <v>7</v>
      </c>
      <c r="D1408" s="4">
        <v>0.12</v>
      </c>
      <c r="E1408" t="str">
        <v>SKU-1035</v>
      </c>
      <c r="F1408" t="str">
        <v>Reduce</v>
      </c>
      <c r="G1408" t="str">
        <v>Constrained</v>
      </c>
      <c r="H1408">
        <v>98.58</v>
      </c>
      <c r="I1408">
        <v>52.57</v>
      </c>
      <c r="J1408">
        <v>26</v>
      </c>
      <c r="K1408">
        <v>2563.08</v>
      </c>
      <c r="L1408">
        <v>1196.26</v>
      </c>
      <c r="M1408">
        <v>0.46672753093933861</v>
      </c>
      <c r="N1408">
        <v>98.58</v>
      </c>
      <c r="O1408">
        <v>0</v>
      </c>
      <c r="P1408">
        <v>0</v>
      </c>
      <c r="Q1408">
        <v>1043.7165376847788</v>
      </c>
      <c r="R1408">
        <v>778.43858435656409</v>
      </c>
      <c r="S1408">
        <v>0.5</v>
      </c>
      <c r="T1408">
        <f t="shared" si="483"/>
        <v>98.58</v>
      </c>
      <c r="U1408">
        <f t="shared" si="484"/>
        <v>0</v>
      </c>
      <c r="V1408">
        <f>IF($F1408="Reduce", INDEX(Model_Assumptions[Values], 2), INDEX(Model_Assumptions[Values], 1))</f>
        <v>-0.8</v>
      </c>
      <c r="W1408">
        <f t="shared" si="485"/>
        <v>26</v>
      </c>
      <c r="X1408">
        <f t="shared" si="498"/>
        <v>2563.08</v>
      </c>
      <c r="Y1408">
        <f t="shared" si="486"/>
        <v>1196.26</v>
      </c>
      <c r="Z1408">
        <f t="shared" si="487"/>
        <v>0</v>
      </c>
      <c r="AA1408">
        <f t="shared" si="488"/>
        <v>0</v>
      </c>
      <c r="AB1408">
        <f t="shared" si="499"/>
        <v>0.46672753093933861</v>
      </c>
      <c r="AC1408">
        <f t="shared" si="489"/>
        <v>0</v>
      </c>
      <c r="AD1408">
        <f t="shared" si="490"/>
        <v>0</v>
      </c>
      <c r="AE1408">
        <f t="shared" si="491"/>
        <v>0</v>
      </c>
      <c r="AF1408">
        <f t="shared" si="500"/>
        <v>778.43858435656409</v>
      </c>
      <c r="AG1408">
        <f t="shared" si="492"/>
        <v>0</v>
      </c>
      <c r="AH1408">
        <f t="shared" si="493"/>
        <v>0</v>
      </c>
      <c r="AI1408">
        <f t="shared" si="501"/>
        <v>1</v>
      </c>
      <c r="AJ1408">
        <f>MAX(0, $R1408 - $AA1408) * INDEX(Model_Assumptions[Values], 7)</f>
        <v>1556.8771687131282</v>
      </c>
      <c r="AK1408">
        <f>MAX(0, INDEX(Model_Assumptions[Values], 4) - $AD1408)</f>
        <v>0.05</v>
      </c>
      <c r="AL1408">
        <f>MAX(0, INDEX(Model_Assumptions[Values], 5) - $AC1408)</f>
        <v>0.02</v>
      </c>
      <c r="AM1408">
        <f>INDEX(Model_Assumptions[Values], 6) * MAX(0, INDEX(Model_Assumptions[Values], 3) - $AB1408)^2</f>
        <v>0</v>
      </c>
      <c r="AN1408">
        <f t="shared" si="494"/>
        <v>1556.877168713128</v>
      </c>
      <c r="AO1408" cm="1">
        <f t="array" ref="AO1408">IFERROR(STDEV(IF($E$2:$E$2201=$E1408, $AJ$2:$AJ$2201)), 0)</f>
        <v>2.296820968131694E-13</v>
      </c>
      <c r="AP1408">
        <f t="shared" si="502"/>
        <v>0.98994949366116647</v>
      </c>
      <c r="AQ1408">
        <f t="shared" si="495"/>
        <v>4.9999999999999982E-2</v>
      </c>
      <c r="AR1408" cm="1">
        <f t="array" ref="AR1408">IFERROR(STDEV(IF($E$2:$E$2201=$E1408, $AK$2:$AK$2201)), 0)</f>
        <v>2.102802400022913E-17</v>
      </c>
      <c r="AS1408">
        <f t="shared" si="503"/>
        <v>0.98994949366116658</v>
      </c>
      <c r="AT1408">
        <f t="shared" si="496"/>
        <v>2.0000000000000007E-2</v>
      </c>
      <c r="AU1408" cm="1">
        <f t="array" ref="AU1408">IFERROR(STDEV(IF($E$2:$E$2201=$E1408, $AL$2:$AL$2201)), 0)</f>
        <v>7.0093413334097106E-18</v>
      </c>
      <c r="AV1408">
        <f t="shared" si="504"/>
        <v>-0.98994949366116647</v>
      </c>
      <c r="AW1408">
        <f t="shared" si="497"/>
        <v>0</v>
      </c>
      <c r="AX1408" cm="1">
        <f t="array" ref="AX1408">IFERROR(STDEV(IF($E$2:$E$2201=$E1408, $AM$2:$AM$2201)), 0)</f>
        <v>0</v>
      </c>
      <c r="AY1408">
        <f t="shared" si="505"/>
        <v>-0.98994949366116647</v>
      </c>
      <c r="AZ1408">
        <f>INDEX(Model_Assumptions[Values],9)*((INDEX(Model_Scenarios[GR Weight],1)*$AG1408)+(INDEX(Model_Scenarios[GP Weight],1)*$AH1408)+(INDEX(Model_Scenarios[LTV Weight],1)*$AI1408))-(INDEX(Model_Scenarios[LTV Weight],1)*$AP1408)-(INDEX(Model_Scenarios[GP Weight],1)*($AS1408+$AV1408+$AY1408))</f>
        <v>3.3070353544371835</v>
      </c>
      <c r="BA1408">
        <f>INDEX(Model_Assumptions[Values],9)*((INDEX(Model_Scenarios[GR Weight],2)*$AG1408)+(INDEX(Model_Scenarios[GP Weight],2)*$AH1408)+(INDEX(Model_Scenarios[LTV Weight],2)*$AI1408))-(INDEX(Model_Scenarios[LTV Weight],2)*$AP1408)-(INDEX(Model_Scenarios[GP Weight],2)*($AS1408+$AV1408+$AY1408))</f>
        <v>2.8045227278524751</v>
      </c>
      <c r="BB1408">
        <f>INDEX(Model_Assumptions[Values],9)*((INDEX(Model_Scenarios[GR Weight],3)*$AG1408)+(INDEX(Model_Scenarios[GP Weight],3)*$AH1408)+(INDEX(Model_Scenarios[LTV Weight],3)*$AI1408))-(INDEX(Model_Scenarios[LTV Weight],3)*$AP1408)-(INDEX(Model_Scenarios[GP Weight],3)*($AS1408+$AV1408+$AY1408))</f>
        <v>1.9505025253169417</v>
      </c>
      <c r="BC1408">
        <f>INDEX(Model_Assumptions[Values],9)*((INDEX(Model_Scenarios[GR Weight],4)*$AG1408)+(INDEX(Model_Scenarios[GP Weight],4)*$AH1408)+(INDEX(Model_Scenarios[LTV Weight],4)*$AI1408))-(INDEX(Model_Scenarios[LTV Weight],4)*$AP1408)-(INDEX(Model_Scenarios[GP Weight],4)*($AS1408+$AV1408+$AY1408))</f>
        <v>1.5494974746830583</v>
      </c>
      <c r="BD1408">
        <f>INDEX(Model_Assumptions[Values],9)*((INDEX(Model_Scenarios[GR Weight],5)*$AG1408)+(INDEX(Model_Scenarios[GP Weight],5)*$AH1408)+(INDEX(Model_Scenarios[LTV Weight],5)*$AI1408))-(INDEX(Model_Scenarios[LTV Weight],5)*$AP1408)-(INDEX(Model_Scenarios[GP Weight],5)*($AS1408+$AV1408+$AY1408))</f>
        <v>1.5469848480983499</v>
      </c>
    </row>
    <row r="1409" spans="1:56" x14ac:dyDescent="0.25">
      <c r="A1409">
        <v>1408</v>
      </c>
      <c r="B1409">
        <v>29</v>
      </c>
      <c r="C1409" s="3">
        <v>8</v>
      </c>
      <c r="D1409" s="4">
        <v>0.14000000000000001</v>
      </c>
      <c r="E1409" t="str">
        <v>SKU-1035</v>
      </c>
      <c r="F1409" t="str">
        <v>Reduce</v>
      </c>
      <c r="G1409" t="str">
        <v>Constrained</v>
      </c>
      <c r="H1409">
        <v>98.58</v>
      </c>
      <c r="I1409">
        <v>52.57</v>
      </c>
      <c r="J1409">
        <v>26</v>
      </c>
      <c r="K1409">
        <v>2563.08</v>
      </c>
      <c r="L1409">
        <v>1196.26</v>
      </c>
      <c r="M1409">
        <v>0.46672753093933861</v>
      </c>
      <c r="N1409">
        <v>98.58</v>
      </c>
      <c r="O1409">
        <v>0</v>
      </c>
      <c r="P1409">
        <v>0</v>
      </c>
      <c r="Q1409">
        <v>1043.7165376847788</v>
      </c>
      <c r="R1409">
        <v>778.43858435656409</v>
      </c>
      <c r="S1409">
        <v>0.5</v>
      </c>
      <c r="T1409">
        <f t="shared" si="483"/>
        <v>98.58</v>
      </c>
      <c r="U1409">
        <f t="shared" si="484"/>
        <v>0</v>
      </c>
      <c r="V1409">
        <f>IF($F1409="Reduce", INDEX(Model_Assumptions[Values], 2), INDEX(Model_Assumptions[Values], 1))</f>
        <v>-0.8</v>
      </c>
      <c r="W1409">
        <f t="shared" si="485"/>
        <v>26</v>
      </c>
      <c r="X1409">
        <f t="shared" si="498"/>
        <v>2563.08</v>
      </c>
      <c r="Y1409">
        <f t="shared" si="486"/>
        <v>1196.26</v>
      </c>
      <c r="Z1409">
        <f t="shared" si="487"/>
        <v>0</v>
      </c>
      <c r="AA1409">
        <f t="shared" si="488"/>
        <v>0</v>
      </c>
      <c r="AB1409">
        <f t="shared" si="499"/>
        <v>0.46672753093933861</v>
      </c>
      <c r="AC1409">
        <f t="shared" si="489"/>
        <v>0</v>
      </c>
      <c r="AD1409">
        <f t="shared" si="490"/>
        <v>0</v>
      </c>
      <c r="AE1409">
        <f t="shared" si="491"/>
        <v>0</v>
      </c>
      <c r="AF1409">
        <f t="shared" si="500"/>
        <v>778.43858435656409</v>
      </c>
      <c r="AG1409">
        <f t="shared" si="492"/>
        <v>0</v>
      </c>
      <c r="AH1409">
        <f t="shared" si="493"/>
        <v>0</v>
      </c>
      <c r="AI1409">
        <f t="shared" si="501"/>
        <v>1</v>
      </c>
      <c r="AJ1409">
        <f>MAX(0, $R1409 - $AA1409) * INDEX(Model_Assumptions[Values], 7)</f>
        <v>1556.8771687131282</v>
      </c>
      <c r="AK1409">
        <f>MAX(0, INDEX(Model_Assumptions[Values], 4) - $AD1409)</f>
        <v>0.05</v>
      </c>
      <c r="AL1409">
        <f>MAX(0, INDEX(Model_Assumptions[Values], 5) - $AC1409)</f>
        <v>0.02</v>
      </c>
      <c r="AM1409">
        <f>INDEX(Model_Assumptions[Values], 6) * MAX(0, INDEX(Model_Assumptions[Values], 3) - $AB1409)^2</f>
        <v>0</v>
      </c>
      <c r="AN1409">
        <f t="shared" si="494"/>
        <v>1556.877168713128</v>
      </c>
      <c r="AO1409" cm="1">
        <f t="array" ref="AO1409">IFERROR(STDEV(IF($E$2:$E$2201=$E1409, $AJ$2:$AJ$2201)), 0)</f>
        <v>2.296820968131694E-13</v>
      </c>
      <c r="AP1409">
        <f t="shared" si="502"/>
        <v>0.98994949366116647</v>
      </c>
      <c r="AQ1409">
        <f t="shared" si="495"/>
        <v>4.9999999999999982E-2</v>
      </c>
      <c r="AR1409" cm="1">
        <f t="array" ref="AR1409">IFERROR(STDEV(IF($E$2:$E$2201=$E1409, $AK$2:$AK$2201)), 0)</f>
        <v>2.102802400022913E-17</v>
      </c>
      <c r="AS1409">
        <f t="shared" si="503"/>
        <v>0.98994949366116658</v>
      </c>
      <c r="AT1409">
        <f t="shared" si="496"/>
        <v>2.0000000000000007E-2</v>
      </c>
      <c r="AU1409" cm="1">
        <f t="array" ref="AU1409">IFERROR(STDEV(IF($E$2:$E$2201=$E1409, $AL$2:$AL$2201)), 0)</f>
        <v>7.0093413334097106E-18</v>
      </c>
      <c r="AV1409">
        <f t="shared" si="504"/>
        <v>-0.98994949366116647</v>
      </c>
      <c r="AW1409">
        <f t="shared" si="497"/>
        <v>0</v>
      </c>
      <c r="AX1409" cm="1">
        <f t="array" ref="AX1409">IFERROR(STDEV(IF($E$2:$E$2201=$E1409, $AM$2:$AM$2201)), 0)</f>
        <v>0</v>
      </c>
      <c r="AY1409">
        <f t="shared" si="505"/>
        <v>-0.98994949366116647</v>
      </c>
      <c r="AZ1409">
        <f>INDEX(Model_Assumptions[Values],9)*((INDEX(Model_Scenarios[GR Weight],1)*$AG1409)+(INDEX(Model_Scenarios[GP Weight],1)*$AH1409)+(INDEX(Model_Scenarios[LTV Weight],1)*$AI1409))-(INDEX(Model_Scenarios[LTV Weight],1)*$AP1409)-(INDEX(Model_Scenarios[GP Weight],1)*($AS1409+$AV1409+$AY1409))</f>
        <v>3.3070353544371835</v>
      </c>
      <c r="BA1409">
        <f>INDEX(Model_Assumptions[Values],9)*((INDEX(Model_Scenarios[GR Weight],2)*$AG1409)+(INDEX(Model_Scenarios[GP Weight],2)*$AH1409)+(INDEX(Model_Scenarios[LTV Weight],2)*$AI1409))-(INDEX(Model_Scenarios[LTV Weight],2)*$AP1409)-(INDEX(Model_Scenarios[GP Weight],2)*($AS1409+$AV1409+$AY1409))</f>
        <v>2.8045227278524751</v>
      </c>
      <c r="BB1409">
        <f>INDEX(Model_Assumptions[Values],9)*((INDEX(Model_Scenarios[GR Weight],3)*$AG1409)+(INDEX(Model_Scenarios[GP Weight],3)*$AH1409)+(INDEX(Model_Scenarios[LTV Weight],3)*$AI1409))-(INDEX(Model_Scenarios[LTV Weight],3)*$AP1409)-(INDEX(Model_Scenarios[GP Weight],3)*($AS1409+$AV1409+$AY1409))</f>
        <v>1.9505025253169417</v>
      </c>
      <c r="BC1409">
        <f>INDEX(Model_Assumptions[Values],9)*((INDEX(Model_Scenarios[GR Weight],4)*$AG1409)+(INDEX(Model_Scenarios[GP Weight],4)*$AH1409)+(INDEX(Model_Scenarios[LTV Weight],4)*$AI1409))-(INDEX(Model_Scenarios[LTV Weight],4)*$AP1409)-(INDEX(Model_Scenarios[GP Weight],4)*($AS1409+$AV1409+$AY1409))</f>
        <v>1.5494974746830583</v>
      </c>
      <c r="BD1409">
        <f>INDEX(Model_Assumptions[Values],9)*((INDEX(Model_Scenarios[GR Weight],5)*$AG1409)+(INDEX(Model_Scenarios[GP Weight],5)*$AH1409)+(INDEX(Model_Scenarios[LTV Weight],5)*$AI1409))-(INDEX(Model_Scenarios[LTV Weight],5)*$AP1409)-(INDEX(Model_Scenarios[GP Weight],5)*($AS1409+$AV1409+$AY1409))</f>
        <v>1.5469848480983499</v>
      </c>
    </row>
    <row r="1410" spans="1:56" x14ac:dyDescent="0.25">
      <c r="A1410">
        <v>1409</v>
      </c>
      <c r="B1410">
        <v>29</v>
      </c>
      <c r="C1410" s="3">
        <v>9</v>
      </c>
      <c r="D1410" s="4">
        <v>0.16</v>
      </c>
      <c r="E1410" t="str">
        <v>SKU-1035</v>
      </c>
      <c r="F1410" t="str">
        <v>Reduce</v>
      </c>
      <c r="G1410" t="str">
        <v>Constrained</v>
      </c>
      <c r="H1410">
        <v>98.58</v>
      </c>
      <c r="I1410">
        <v>52.57</v>
      </c>
      <c r="J1410">
        <v>26</v>
      </c>
      <c r="K1410">
        <v>2563.08</v>
      </c>
      <c r="L1410">
        <v>1196.26</v>
      </c>
      <c r="M1410">
        <v>0.46672753093933861</v>
      </c>
      <c r="N1410">
        <v>98.58</v>
      </c>
      <c r="O1410">
        <v>0</v>
      </c>
      <c r="P1410">
        <v>0</v>
      </c>
      <c r="Q1410">
        <v>1043.7165376847788</v>
      </c>
      <c r="R1410">
        <v>778.43858435656409</v>
      </c>
      <c r="S1410">
        <v>0.5</v>
      </c>
      <c r="T1410">
        <f t="shared" ref="T1410:T1473" si="506">$H1410 + MIN($D1410, $S1410) * ($N1410 - $H1410)</f>
        <v>98.58</v>
      </c>
      <c r="U1410">
        <f t="shared" ref="U1410:U1473" si="507">IFERROR(($T1410-$H1410)/$H1410, 0)</f>
        <v>0</v>
      </c>
      <c r="V1410">
        <f>IF($F1410="Reduce", INDEX(Model_Assumptions[Values], 2), INDEX(Model_Assumptions[Values], 1))</f>
        <v>-0.8</v>
      </c>
      <c r="W1410">
        <f t="shared" ref="W1410:W1473" si="508">$J1410 * (1 + ($U1410 * $V1410))</f>
        <v>26</v>
      </c>
      <c r="X1410">
        <f t="shared" si="498"/>
        <v>2563.08</v>
      </c>
      <c r="Y1410">
        <f t="shared" ref="Y1410:Y1473" si="509">$X1410-($W1410*$I1410)</f>
        <v>1196.26</v>
      </c>
      <c r="Z1410">
        <f t="shared" ref="Z1410:Z1473" si="510">$X1410-$K1410</f>
        <v>0</v>
      </c>
      <c r="AA1410">
        <f t="shared" ref="AA1410:AA1473" si="511">$Y1410-$L1410</f>
        <v>0</v>
      </c>
      <c r="AB1410">
        <f t="shared" si="499"/>
        <v>0.46672753093933861</v>
      </c>
      <c r="AC1410">
        <f t="shared" ref="AC1410:AC1473" si="512">$AB1410-$M1410</f>
        <v>0</v>
      </c>
      <c r="AD1410">
        <f t="shared" ref="AD1410:AD1473" si="513">IFERROR(($X1410-($W1410*$I1410))/$X1410, 0) - IFERROR(($K1410-($J1410*$I1410))/$K1410, 0)</f>
        <v>0</v>
      </c>
      <c r="AE1410">
        <f t="shared" ref="AE1410:AE1473" si="514">IFERROR(($T1410-$H1410)/($N1410-$H1410), 0)</f>
        <v>0</v>
      </c>
      <c r="AF1410">
        <f t="shared" si="500"/>
        <v>778.43858435656409</v>
      </c>
      <c r="AG1410">
        <f t="shared" ref="AG1410:AG1473" si="515">IFERROR($Z1410/$O1410, 0)</f>
        <v>0</v>
      </c>
      <c r="AH1410">
        <f t="shared" ref="AH1410:AH1473" si="516">IFERROR($AA1410/$P1410, 0)</f>
        <v>0</v>
      </c>
      <c r="AI1410">
        <f t="shared" si="501"/>
        <v>1</v>
      </c>
      <c r="AJ1410">
        <f>MAX(0, $R1410 - $AA1410) * INDEX(Model_Assumptions[Values], 7)</f>
        <v>1556.8771687131282</v>
      </c>
      <c r="AK1410">
        <f>MAX(0, INDEX(Model_Assumptions[Values], 4) - $AD1410)</f>
        <v>0.05</v>
      </c>
      <c r="AL1410">
        <f>MAX(0, INDEX(Model_Assumptions[Values], 5) - $AC1410)</f>
        <v>0.02</v>
      </c>
      <c r="AM1410">
        <f>INDEX(Model_Assumptions[Values], 6) * MAX(0, INDEX(Model_Assumptions[Values], 3) - $AB1410)^2</f>
        <v>0</v>
      </c>
      <c r="AN1410">
        <f t="shared" ref="AN1410:AN1473" si="517">AVERAGEIF($E$2:$E$2201, $E1410, $AJ$2:$AJ$2201)</f>
        <v>1556.877168713128</v>
      </c>
      <c r="AO1410" cm="1">
        <f t="array" ref="AO1410">IFERROR(STDEV(IF($E$2:$E$2201=$E1410, $AJ$2:$AJ$2201)), 0)</f>
        <v>2.296820968131694E-13</v>
      </c>
      <c r="AP1410">
        <f t="shared" si="502"/>
        <v>0.98994949366116647</v>
      </c>
      <c r="AQ1410">
        <f t="shared" ref="AQ1410:AQ1473" si="518">AVERAGEIF($E$2:$E$2201, $E1410, $AK$2:$AK$2201)</f>
        <v>4.9999999999999982E-2</v>
      </c>
      <c r="AR1410" cm="1">
        <f t="array" ref="AR1410">IFERROR(STDEV(IF($E$2:$E$2201=$E1410, $AK$2:$AK$2201)), 0)</f>
        <v>2.102802400022913E-17</v>
      </c>
      <c r="AS1410">
        <f t="shared" si="503"/>
        <v>0.98994949366116658</v>
      </c>
      <c r="AT1410">
        <f t="shared" ref="AT1410:AT1473" si="519">AVERAGEIF($E$2:$E$2201, $E1410, $AL$2:$AL$2201)</f>
        <v>2.0000000000000007E-2</v>
      </c>
      <c r="AU1410" cm="1">
        <f t="array" ref="AU1410">IFERROR(STDEV(IF($E$2:$E$2201=$E1410, $AL$2:$AL$2201)), 0)</f>
        <v>7.0093413334097106E-18</v>
      </c>
      <c r="AV1410">
        <f t="shared" si="504"/>
        <v>-0.98994949366116647</v>
      </c>
      <c r="AW1410">
        <f t="shared" ref="AW1410:AW1473" si="520">AVERAGEIF($E$2:$E$2201, $E1410, $AM$2:$AM$2201)</f>
        <v>0</v>
      </c>
      <c r="AX1410" cm="1">
        <f t="array" ref="AX1410">IFERROR(STDEV(IF($E$2:$E$2201=$E1410, $AM$2:$AM$2201)), 0)</f>
        <v>0</v>
      </c>
      <c r="AY1410">
        <f t="shared" si="505"/>
        <v>-0.98994949366116647</v>
      </c>
      <c r="AZ1410">
        <f>INDEX(Model_Assumptions[Values],9)*((INDEX(Model_Scenarios[GR Weight],1)*$AG1410)+(INDEX(Model_Scenarios[GP Weight],1)*$AH1410)+(INDEX(Model_Scenarios[LTV Weight],1)*$AI1410))-(INDEX(Model_Scenarios[LTV Weight],1)*$AP1410)-(INDEX(Model_Scenarios[GP Weight],1)*($AS1410+$AV1410+$AY1410))</f>
        <v>3.3070353544371835</v>
      </c>
      <c r="BA1410">
        <f>INDEX(Model_Assumptions[Values],9)*((INDEX(Model_Scenarios[GR Weight],2)*$AG1410)+(INDEX(Model_Scenarios[GP Weight],2)*$AH1410)+(INDEX(Model_Scenarios[LTV Weight],2)*$AI1410))-(INDEX(Model_Scenarios[LTV Weight],2)*$AP1410)-(INDEX(Model_Scenarios[GP Weight],2)*($AS1410+$AV1410+$AY1410))</f>
        <v>2.8045227278524751</v>
      </c>
      <c r="BB1410">
        <f>INDEX(Model_Assumptions[Values],9)*((INDEX(Model_Scenarios[GR Weight],3)*$AG1410)+(INDEX(Model_Scenarios[GP Weight],3)*$AH1410)+(INDEX(Model_Scenarios[LTV Weight],3)*$AI1410))-(INDEX(Model_Scenarios[LTV Weight],3)*$AP1410)-(INDEX(Model_Scenarios[GP Weight],3)*($AS1410+$AV1410+$AY1410))</f>
        <v>1.9505025253169417</v>
      </c>
      <c r="BC1410">
        <f>INDEX(Model_Assumptions[Values],9)*((INDEX(Model_Scenarios[GR Weight],4)*$AG1410)+(INDEX(Model_Scenarios[GP Weight],4)*$AH1410)+(INDEX(Model_Scenarios[LTV Weight],4)*$AI1410))-(INDEX(Model_Scenarios[LTV Weight],4)*$AP1410)-(INDEX(Model_Scenarios[GP Weight],4)*($AS1410+$AV1410+$AY1410))</f>
        <v>1.5494974746830583</v>
      </c>
      <c r="BD1410">
        <f>INDEX(Model_Assumptions[Values],9)*((INDEX(Model_Scenarios[GR Weight],5)*$AG1410)+(INDEX(Model_Scenarios[GP Weight],5)*$AH1410)+(INDEX(Model_Scenarios[LTV Weight],5)*$AI1410))-(INDEX(Model_Scenarios[LTV Weight],5)*$AP1410)-(INDEX(Model_Scenarios[GP Weight],5)*($AS1410+$AV1410+$AY1410))</f>
        <v>1.5469848480983499</v>
      </c>
    </row>
    <row r="1411" spans="1:56" x14ac:dyDescent="0.25">
      <c r="A1411">
        <v>1410</v>
      </c>
      <c r="B1411">
        <v>29</v>
      </c>
      <c r="C1411" s="3">
        <v>10</v>
      </c>
      <c r="D1411" s="4">
        <v>0.18</v>
      </c>
      <c r="E1411" t="str">
        <v>SKU-1035</v>
      </c>
      <c r="F1411" t="str">
        <v>Reduce</v>
      </c>
      <c r="G1411" t="str">
        <v>Constrained</v>
      </c>
      <c r="H1411">
        <v>98.58</v>
      </c>
      <c r="I1411">
        <v>52.57</v>
      </c>
      <c r="J1411">
        <v>26</v>
      </c>
      <c r="K1411">
        <v>2563.08</v>
      </c>
      <c r="L1411">
        <v>1196.26</v>
      </c>
      <c r="M1411">
        <v>0.46672753093933861</v>
      </c>
      <c r="N1411">
        <v>98.58</v>
      </c>
      <c r="O1411">
        <v>0</v>
      </c>
      <c r="P1411">
        <v>0</v>
      </c>
      <c r="Q1411">
        <v>1043.7165376847788</v>
      </c>
      <c r="R1411">
        <v>778.43858435656409</v>
      </c>
      <c r="S1411">
        <v>0.5</v>
      </c>
      <c r="T1411">
        <f t="shared" si="506"/>
        <v>98.58</v>
      </c>
      <c r="U1411">
        <f t="shared" si="507"/>
        <v>0</v>
      </c>
      <c r="V1411">
        <f>IF($F1411="Reduce", INDEX(Model_Assumptions[Values], 2), INDEX(Model_Assumptions[Values], 1))</f>
        <v>-0.8</v>
      </c>
      <c r="W1411">
        <f t="shared" si="508"/>
        <v>26</v>
      </c>
      <c r="X1411">
        <f t="shared" ref="X1411:X1474" si="521">$W1411*$T1411</f>
        <v>2563.08</v>
      </c>
      <c r="Y1411">
        <f t="shared" si="509"/>
        <v>1196.26</v>
      </c>
      <c r="Z1411">
        <f t="shared" si="510"/>
        <v>0</v>
      </c>
      <c r="AA1411">
        <f t="shared" si="511"/>
        <v>0</v>
      </c>
      <c r="AB1411">
        <f t="shared" ref="AB1411:AB1474" si="522">IFERROR($Y1411/$X1411,0)</f>
        <v>0.46672753093933861</v>
      </c>
      <c r="AC1411">
        <f t="shared" si="512"/>
        <v>0</v>
      </c>
      <c r="AD1411">
        <f t="shared" si="513"/>
        <v>0</v>
      </c>
      <c r="AE1411">
        <f t="shared" si="514"/>
        <v>0</v>
      </c>
      <c r="AF1411">
        <f t="shared" ref="AF1411:AF1474" si="523">$R1411 * (1 - $AE1411)</f>
        <v>778.43858435656409</v>
      </c>
      <c r="AG1411">
        <f t="shared" si="515"/>
        <v>0</v>
      </c>
      <c r="AH1411">
        <f t="shared" si="516"/>
        <v>0</v>
      </c>
      <c r="AI1411">
        <f t="shared" ref="AI1411:AI1474" si="524">IFERROR($AF1411/$R1411, 0)</f>
        <v>1</v>
      </c>
      <c r="AJ1411">
        <f>MAX(0, $R1411 - $AA1411) * INDEX(Model_Assumptions[Values], 7)</f>
        <v>1556.8771687131282</v>
      </c>
      <c r="AK1411">
        <f>MAX(0, INDEX(Model_Assumptions[Values], 4) - $AD1411)</f>
        <v>0.05</v>
      </c>
      <c r="AL1411">
        <f>MAX(0, INDEX(Model_Assumptions[Values], 5) - $AC1411)</f>
        <v>0.02</v>
      </c>
      <c r="AM1411">
        <f>INDEX(Model_Assumptions[Values], 6) * MAX(0, INDEX(Model_Assumptions[Values], 3) - $AB1411)^2</f>
        <v>0</v>
      </c>
      <c r="AN1411">
        <f t="shared" si="517"/>
        <v>1556.877168713128</v>
      </c>
      <c r="AO1411" cm="1">
        <f t="array" ref="AO1411">IFERROR(STDEV(IF($E$2:$E$2201=$E1411, $AJ$2:$AJ$2201)), 0)</f>
        <v>2.296820968131694E-13</v>
      </c>
      <c r="AP1411">
        <f t="shared" ref="AP1411:AP1474" si="525">IF($AO1411=0, 0, ($AJ1411-$AN1411)/$AO1411)</f>
        <v>0.98994949366116647</v>
      </c>
      <c r="AQ1411">
        <f t="shared" si="518"/>
        <v>4.9999999999999982E-2</v>
      </c>
      <c r="AR1411" cm="1">
        <f t="array" ref="AR1411">IFERROR(STDEV(IF($E$2:$E$2201=$E1411, $AK$2:$AK$2201)), 0)</f>
        <v>2.102802400022913E-17</v>
      </c>
      <c r="AS1411">
        <f t="shared" ref="AS1411:AS1474" si="526">IF($AR1411=0, 0, ($AK1411-$AQ1411)/$AR1411)</f>
        <v>0.98994949366116658</v>
      </c>
      <c r="AT1411">
        <f t="shared" si="519"/>
        <v>2.0000000000000007E-2</v>
      </c>
      <c r="AU1411" cm="1">
        <f t="array" ref="AU1411">IFERROR(STDEV(IF($E$2:$E$2201=$E1411, $AL$2:$AL$2201)), 0)</f>
        <v>7.0093413334097106E-18</v>
      </c>
      <c r="AV1411">
        <f t="shared" ref="AV1411:AV1474" si="527">IF($AU1411=0, 0, ($AL1411-$AT1411)/$AU1411)</f>
        <v>-0.98994949366116647</v>
      </c>
      <c r="AW1411">
        <f t="shared" si="520"/>
        <v>0</v>
      </c>
      <c r="AX1411" cm="1">
        <f t="array" ref="AX1411">IFERROR(STDEV(IF($E$2:$E$2201=$E1411, $AM$2:$AM$2201)), 0)</f>
        <v>0</v>
      </c>
      <c r="AY1411">
        <f t="shared" ref="AY1411:AY1474" si="528">IF($AU1411=0, 0, ($AL1411-$AT1411)/$AU1411)</f>
        <v>-0.98994949366116647</v>
      </c>
      <c r="AZ1411">
        <f>INDEX(Model_Assumptions[Values],9)*((INDEX(Model_Scenarios[GR Weight],1)*$AG1411)+(INDEX(Model_Scenarios[GP Weight],1)*$AH1411)+(INDEX(Model_Scenarios[LTV Weight],1)*$AI1411))-(INDEX(Model_Scenarios[LTV Weight],1)*$AP1411)-(INDEX(Model_Scenarios[GP Weight],1)*($AS1411+$AV1411+$AY1411))</f>
        <v>3.3070353544371835</v>
      </c>
      <c r="BA1411">
        <f>INDEX(Model_Assumptions[Values],9)*((INDEX(Model_Scenarios[GR Weight],2)*$AG1411)+(INDEX(Model_Scenarios[GP Weight],2)*$AH1411)+(INDEX(Model_Scenarios[LTV Weight],2)*$AI1411))-(INDEX(Model_Scenarios[LTV Weight],2)*$AP1411)-(INDEX(Model_Scenarios[GP Weight],2)*($AS1411+$AV1411+$AY1411))</f>
        <v>2.8045227278524751</v>
      </c>
      <c r="BB1411">
        <f>INDEX(Model_Assumptions[Values],9)*((INDEX(Model_Scenarios[GR Weight],3)*$AG1411)+(INDEX(Model_Scenarios[GP Weight],3)*$AH1411)+(INDEX(Model_Scenarios[LTV Weight],3)*$AI1411))-(INDEX(Model_Scenarios[LTV Weight],3)*$AP1411)-(INDEX(Model_Scenarios[GP Weight],3)*($AS1411+$AV1411+$AY1411))</f>
        <v>1.9505025253169417</v>
      </c>
      <c r="BC1411">
        <f>INDEX(Model_Assumptions[Values],9)*((INDEX(Model_Scenarios[GR Weight],4)*$AG1411)+(INDEX(Model_Scenarios[GP Weight],4)*$AH1411)+(INDEX(Model_Scenarios[LTV Weight],4)*$AI1411))-(INDEX(Model_Scenarios[LTV Weight],4)*$AP1411)-(INDEX(Model_Scenarios[GP Weight],4)*($AS1411+$AV1411+$AY1411))</f>
        <v>1.5494974746830583</v>
      </c>
      <c r="BD1411">
        <f>INDEX(Model_Assumptions[Values],9)*((INDEX(Model_Scenarios[GR Weight],5)*$AG1411)+(INDEX(Model_Scenarios[GP Weight],5)*$AH1411)+(INDEX(Model_Scenarios[LTV Weight],5)*$AI1411))-(INDEX(Model_Scenarios[LTV Weight],5)*$AP1411)-(INDEX(Model_Scenarios[GP Weight],5)*($AS1411+$AV1411+$AY1411))</f>
        <v>1.5469848480983499</v>
      </c>
    </row>
    <row r="1412" spans="1:56" x14ac:dyDescent="0.25">
      <c r="A1412">
        <v>1411</v>
      </c>
      <c r="B1412">
        <v>29</v>
      </c>
      <c r="C1412" s="3">
        <v>11</v>
      </c>
      <c r="D1412" s="4">
        <v>0.2</v>
      </c>
      <c r="E1412" t="str">
        <v>SKU-1035</v>
      </c>
      <c r="F1412" t="str">
        <v>Reduce</v>
      </c>
      <c r="G1412" t="str">
        <v>Constrained</v>
      </c>
      <c r="H1412">
        <v>98.58</v>
      </c>
      <c r="I1412">
        <v>52.57</v>
      </c>
      <c r="J1412">
        <v>26</v>
      </c>
      <c r="K1412">
        <v>2563.08</v>
      </c>
      <c r="L1412">
        <v>1196.26</v>
      </c>
      <c r="M1412">
        <v>0.46672753093933861</v>
      </c>
      <c r="N1412">
        <v>98.58</v>
      </c>
      <c r="O1412">
        <v>0</v>
      </c>
      <c r="P1412">
        <v>0</v>
      </c>
      <c r="Q1412">
        <v>1043.7165376847788</v>
      </c>
      <c r="R1412">
        <v>778.43858435656409</v>
      </c>
      <c r="S1412">
        <v>0.5</v>
      </c>
      <c r="T1412">
        <f t="shared" si="506"/>
        <v>98.58</v>
      </c>
      <c r="U1412">
        <f t="shared" si="507"/>
        <v>0</v>
      </c>
      <c r="V1412">
        <f>IF($F1412="Reduce", INDEX(Model_Assumptions[Values], 2), INDEX(Model_Assumptions[Values], 1))</f>
        <v>-0.8</v>
      </c>
      <c r="W1412">
        <f t="shared" si="508"/>
        <v>26</v>
      </c>
      <c r="X1412">
        <f t="shared" si="521"/>
        <v>2563.08</v>
      </c>
      <c r="Y1412">
        <f t="shared" si="509"/>
        <v>1196.26</v>
      </c>
      <c r="Z1412">
        <f t="shared" si="510"/>
        <v>0</v>
      </c>
      <c r="AA1412">
        <f t="shared" si="511"/>
        <v>0</v>
      </c>
      <c r="AB1412">
        <f t="shared" si="522"/>
        <v>0.46672753093933861</v>
      </c>
      <c r="AC1412">
        <f t="shared" si="512"/>
        <v>0</v>
      </c>
      <c r="AD1412">
        <f t="shared" si="513"/>
        <v>0</v>
      </c>
      <c r="AE1412">
        <f t="shared" si="514"/>
        <v>0</v>
      </c>
      <c r="AF1412">
        <f t="shared" si="523"/>
        <v>778.43858435656409</v>
      </c>
      <c r="AG1412">
        <f t="shared" si="515"/>
        <v>0</v>
      </c>
      <c r="AH1412">
        <f t="shared" si="516"/>
        <v>0</v>
      </c>
      <c r="AI1412">
        <f t="shared" si="524"/>
        <v>1</v>
      </c>
      <c r="AJ1412">
        <f>MAX(0, $R1412 - $AA1412) * INDEX(Model_Assumptions[Values], 7)</f>
        <v>1556.8771687131282</v>
      </c>
      <c r="AK1412">
        <f>MAX(0, INDEX(Model_Assumptions[Values], 4) - $AD1412)</f>
        <v>0.05</v>
      </c>
      <c r="AL1412">
        <f>MAX(0, INDEX(Model_Assumptions[Values], 5) - $AC1412)</f>
        <v>0.02</v>
      </c>
      <c r="AM1412">
        <f>INDEX(Model_Assumptions[Values], 6) * MAX(0, INDEX(Model_Assumptions[Values], 3) - $AB1412)^2</f>
        <v>0</v>
      </c>
      <c r="AN1412">
        <f t="shared" si="517"/>
        <v>1556.877168713128</v>
      </c>
      <c r="AO1412" cm="1">
        <f t="array" ref="AO1412">IFERROR(STDEV(IF($E$2:$E$2201=$E1412, $AJ$2:$AJ$2201)), 0)</f>
        <v>2.296820968131694E-13</v>
      </c>
      <c r="AP1412">
        <f t="shared" si="525"/>
        <v>0.98994949366116647</v>
      </c>
      <c r="AQ1412">
        <f t="shared" si="518"/>
        <v>4.9999999999999982E-2</v>
      </c>
      <c r="AR1412" cm="1">
        <f t="array" ref="AR1412">IFERROR(STDEV(IF($E$2:$E$2201=$E1412, $AK$2:$AK$2201)), 0)</f>
        <v>2.102802400022913E-17</v>
      </c>
      <c r="AS1412">
        <f t="shared" si="526"/>
        <v>0.98994949366116658</v>
      </c>
      <c r="AT1412">
        <f t="shared" si="519"/>
        <v>2.0000000000000007E-2</v>
      </c>
      <c r="AU1412" cm="1">
        <f t="array" ref="AU1412">IFERROR(STDEV(IF($E$2:$E$2201=$E1412, $AL$2:$AL$2201)), 0)</f>
        <v>7.0093413334097106E-18</v>
      </c>
      <c r="AV1412">
        <f t="shared" si="527"/>
        <v>-0.98994949366116647</v>
      </c>
      <c r="AW1412">
        <f t="shared" si="520"/>
        <v>0</v>
      </c>
      <c r="AX1412" cm="1">
        <f t="array" ref="AX1412">IFERROR(STDEV(IF($E$2:$E$2201=$E1412, $AM$2:$AM$2201)), 0)</f>
        <v>0</v>
      </c>
      <c r="AY1412">
        <f t="shared" si="528"/>
        <v>-0.98994949366116647</v>
      </c>
      <c r="AZ1412">
        <f>INDEX(Model_Assumptions[Values],9)*((INDEX(Model_Scenarios[GR Weight],1)*$AG1412)+(INDEX(Model_Scenarios[GP Weight],1)*$AH1412)+(INDEX(Model_Scenarios[LTV Weight],1)*$AI1412))-(INDEX(Model_Scenarios[LTV Weight],1)*$AP1412)-(INDEX(Model_Scenarios[GP Weight],1)*($AS1412+$AV1412+$AY1412))</f>
        <v>3.3070353544371835</v>
      </c>
      <c r="BA1412">
        <f>INDEX(Model_Assumptions[Values],9)*((INDEX(Model_Scenarios[GR Weight],2)*$AG1412)+(INDEX(Model_Scenarios[GP Weight],2)*$AH1412)+(INDEX(Model_Scenarios[LTV Weight],2)*$AI1412))-(INDEX(Model_Scenarios[LTV Weight],2)*$AP1412)-(INDEX(Model_Scenarios[GP Weight],2)*($AS1412+$AV1412+$AY1412))</f>
        <v>2.8045227278524751</v>
      </c>
      <c r="BB1412">
        <f>INDEX(Model_Assumptions[Values],9)*((INDEX(Model_Scenarios[GR Weight],3)*$AG1412)+(INDEX(Model_Scenarios[GP Weight],3)*$AH1412)+(INDEX(Model_Scenarios[LTV Weight],3)*$AI1412))-(INDEX(Model_Scenarios[LTV Weight],3)*$AP1412)-(INDEX(Model_Scenarios[GP Weight],3)*($AS1412+$AV1412+$AY1412))</f>
        <v>1.9505025253169417</v>
      </c>
      <c r="BC1412">
        <f>INDEX(Model_Assumptions[Values],9)*((INDEX(Model_Scenarios[GR Weight],4)*$AG1412)+(INDEX(Model_Scenarios[GP Weight],4)*$AH1412)+(INDEX(Model_Scenarios[LTV Weight],4)*$AI1412))-(INDEX(Model_Scenarios[LTV Weight],4)*$AP1412)-(INDEX(Model_Scenarios[GP Weight],4)*($AS1412+$AV1412+$AY1412))</f>
        <v>1.5494974746830583</v>
      </c>
      <c r="BD1412">
        <f>INDEX(Model_Assumptions[Values],9)*((INDEX(Model_Scenarios[GR Weight],5)*$AG1412)+(INDEX(Model_Scenarios[GP Weight],5)*$AH1412)+(INDEX(Model_Scenarios[LTV Weight],5)*$AI1412))-(INDEX(Model_Scenarios[LTV Weight],5)*$AP1412)-(INDEX(Model_Scenarios[GP Weight],5)*($AS1412+$AV1412+$AY1412))</f>
        <v>1.5469848480983499</v>
      </c>
    </row>
    <row r="1413" spans="1:56" x14ac:dyDescent="0.25">
      <c r="A1413">
        <v>1412</v>
      </c>
      <c r="B1413">
        <v>29</v>
      </c>
      <c r="C1413" s="3">
        <v>12</v>
      </c>
      <c r="D1413" s="4">
        <v>0.22</v>
      </c>
      <c r="E1413" t="str">
        <v>SKU-1035</v>
      </c>
      <c r="F1413" t="str">
        <v>Reduce</v>
      </c>
      <c r="G1413" t="str">
        <v>Constrained</v>
      </c>
      <c r="H1413">
        <v>98.58</v>
      </c>
      <c r="I1413">
        <v>52.57</v>
      </c>
      <c r="J1413">
        <v>26</v>
      </c>
      <c r="K1413">
        <v>2563.08</v>
      </c>
      <c r="L1413">
        <v>1196.26</v>
      </c>
      <c r="M1413">
        <v>0.46672753093933861</v>
      </c>
      <c r="N1413">
        <v>98.58</v>
      </c>
      <c r="O1413">
        <v>0</v>
      </c>
      <c r="P1413">
        <v>0</v>
      </c>
      <c r="Q1413">
        <v>1043.7165376847788</v>
      </c>
      <c r="R1413">
        <v>778.43858435656409</v>
      </c>
      <c r="S1413">
        <v>0.5</v>
      </c>
      <c r="T1413">
        <f t="shared" si="506"/>
        <v>98.58</v>
      </c>
      <c r="U1413">
        <f t="shared" si="507"/>
        <v>0</v>
      </c>
      <c r="V1413">
        <f>IF($F1413="Reduce", INDEX(Model_Assumptions[Values], 2), INDEX(Model_Assumptions[Values], 1))</f>
        <v>-0.8</v>
      </c>
      <c r="W1413">
        <f t="shared" si="508"/>
        <v>26</v>
      </c>
      <c r="X1413">
        <f t="shared" si="521"/>
        <v>2563.08</v>
      </c>
      <c r="Y1413">
        <f t="shared" si="509"/>
        <v>1196.26</v>
      </c>
      <c r="Z1413">
        <f t="shared" si="510"/>
        <v>0</v>
      </c>
      <c r="AA1413">
        <f t="shared" si="511"/>
        <v>0</v>
      </c>
      <c r="AB1413">
        <f t="shared" si="522"/>
        <v>0.46672753093933861</v>
      </c>
      <c r="AC1413">
        <f t="shared" si="512"/>
        <v>0</v>
      </c>
      <c r="AD1413">
        <f t="shared" si="513"/>
        <v>0</v>
      </c>
      <c r="AE1413">
        <f t="shared" si="514"/>
        <v>0</v>
      </c>
      <c r="AF1413">
        <f t="shared" si="523"/>
        <v>778.43858435656409</v>
      </c>
      <c r="AG1413">
        <f t="shared" si="515"/>
        <v>0</v>
      </c>
      <c r="AH1413">
        <f t="shared" si="516"/>
        <v>0</v>
      </c>
      <c r="AI1413">
        <f t="shared" si="524"/>
        <v>1</v>
      </c>
      <c r="AJ1413">
        <f>MAX(0, $R1413 - $AA1413) * INDEX(Model_Assumptions[Values], 7)</f>
        <v>1556.8771687131282</v>
      </c>
      <c r="AK1413">
        <f>MAX(0, INDEX(Model_Assumptions[Values], 4) - $AD1413)</f>
        <v>0.05</v>
      </c>
      <c r="AL1413">
        <f>MAX(0, INDEX(Model_Assumptions[Values], 5) - $AC1413)</f>
        <v>0.02</v>
      </c>
      <c r="AM1413">
        <f>INDEX(Model_Assumptions[Values], 6) * MAX(0, INDEX(Model_Assumptions[Values], 3) - $AB1413)^2</f>
        <v>0</v>
      </c>
      <c r="AN1413">
        <f t="shared" si="517"/>
        <v>1556.877168713128</v>
      </c>
      <c r="AO1413" cm="1">
        <f t="array" ref="AO1413">IFERROR(STDEV(IF($E$2:$E$2201=$E1413, $AJ$2:$AJ$2201)), 0)</f>
        <v>2.296820968131694E-13</v>
      </c>
      <c r="AP1413">
        <f t="shared" si="525"/>
        <v>0.98994949366116647</v>
      </c>
      <c r="AQ1413">
        <f t="shared" si="518"/>
        <v>4.9999999999999982E-2</v>
      </c>
      <c r="AR1413" cm="1">
        <f t="array" ref="AR1413">IFERROR(STDEV(IF($E$2:$E$2201=$E1413, $AK$2:$AK$2201)), 0)</f>
        <v>2.102802400022913E-17</v>
      </c>
      <c r="AS1413">
        <f t="shared" si="526"/>
        <v>0.98994949366116658</v>
      </c>
      <c r="AT1413">
        <f t="shared" si="519"/>
        <v>2.0000000000000007E-2</v>
      </c>
      <c r="AU1413" cm="1">
        <f t="array" ref="AU1413">IFERROR(STDEV(IF($E$2:$E$2201=$E1413, $AL$2:$AL$2201)), 0)</f>
        <v>7.0093413334097106E-18</v>
      </c>
      <c r="AV1413">
        <f t="shared" si="527"/>
        <v>-0.98994949366116647</v>
      </c>
      <c r="AW1413">
        <f t="shared" si="520"/>
        <v>0</v>
      </c>
      <c r="AX1413" cm="1">
        <f t="array" ref="AX1413">IFERROR(STDEV(IF($E$2:$E$2201=$E1413, $AM$2:$AM$2201)), 0)</f>
        <v>0</v>
      </c>
      <c r="AY1413">
        <f t="shared" si="528"/>
        <v>-0.98994949366116647</v>
      </c>
      <c r="AZ1413">
        <f>INDEX(Model_Assumptions[Values],9)*((INDEX(Model_Scenarios[GR Weight],1)*$AG1413)+(INDEX(Model_Scenarios[GP Weight],1)*$AH1413)+(INDEX(Model_Scenarios[LTV Weight],1)*$AI1413))-(INDEX(Model_Scenarios[LTV Weight],1)*$AP1413)-(INDEX(Model_Scenarios[GP Weight],1)*($AS1413+$AV1413+$AY1413))</f>
        <v>3.3070353544371835</v>
      </c>
      <c r="BA1413">
        <f>INDEX(Model_Assumptions[Values],9)*((INDEX(Model_Scenarios[GR Weight],2)*$AG1413)+(INDEX(Model_Scenarios[GP Weight],2)*$AH1413)+(INDEX(Model_Scenarios[LTV Weight],2)*$AI1413))-(INDEX(Model_Scenarios[LTV Weight],2)*$AP1413)-(INDEX(Model_Scenarios[GP Weight],2)*($AS1413+$AV1413+$AY1413))</f>
        <v>2.8045227278524751</v>
      </c>
      <c r="BB1413">
        <f>INDEX(Model_Assumptions[Values],9)*((INDEX(Model_Scenarios[GR Weight],3)*$AG1413)+(INDEX(Model_Scenarios[GP Weight],3)*$AH1413)+(INDEX(Model_Scenarios[LTV Weight],3)*$AI1413))-(INDEX(Model_Scenarios[LTV Weight],3)*$AP1413)-(INDEX(Model_Scenarios[GP Weight],3)*($AS1413+$AV1413+$AY1413))</f>
        <v>1.9505025253169417</v>
      </c>
      <c r="BC1413">
        <f>INDEX(Model_Assumptions[Values],9)*((INDEX(Model_Scenarios[GR Weight],4)*$AG1413)+(INDEX(Model_Scenarios[GP Weight],4)*$AH1413)+(INDEX(Model_Scenarios[LTV Weight],4)*$AI1413))-(INDEX(Model_Scenarios[LTV Weight],4)*$AP1413)-(INDEX(Model_Scenarios[GP Weight],4)*($AS1413+$AV1413+$AY1413))</f>
        <v>1.5494974746830583</v>
      </c>
      <c r="BD1413">
        <f>INDEX(Model_Assumptions[Values],9)*((INDEX(Model_Scenarios[GR Weight],5)*$AG1413)+(INDEX(Model_Scenarios[GP Weight],5)*$AH1413)+(INDEX(Model_Scenarios[LTV Weight],5)*$AI1413))-(INDEX(Model_Scenarios[LTV Weight],5)*$AP1413)-(INDEX(Model_Scenarios[GP Weight],5)*($AS1413+$AV1413+$AY1413))</f>
        <v>1.5469848480983499</v>
      </c>
    </row>
    <row r="1414" spans="1:56" x14ac:dyDescent="0.25">
      <c r="A1414">
        <v>1413</v>
      </c>
      <c r="B1414">
        <v>29</v>
      </c>
      <c r="C1414" s="3">
        <v>13</v>
      </c>
      <c r="D1414" s="4">
        <v>0.24</v>
      </c>
      <c r="E1414" t="str">
        <v>SKU-1035</v>
      </c>
      <c r="F1414" t="str">
        <v>Reduce</v>
      </c>
      <c r="G1414" t="str">
        <v>Constrained</v>
      </c>
      <c r="H1414">
        <v>98.58</v>
      </c>
      <c r="I1414">
        <v>52.57</v>
      </c>
      <c r="J1414">
        <v>26</v>
      </c>
      <c r="K1414">
        <v>2563.08</v>
      </c>
      <c r="L1414">
        <v>1196.26</v>
      </c>
      <c r="M1414">
        <v>0.46672753093933861</v>
      </c>
      <c r="N1414">
        <v>98.58</v>
      </c>
      <c r="O1414">
        <v>0</v>
      </c>
      <c r="P1414">
        <v>0</v>
      </c>
      <c r="Q1414">
        <v>1043.7165376847788</v>
      </c>
      <c r="R1414">
        <v>778.43858435656409</v>
      </c>
      <c r="S1414">
        <v>0.5</v>
      </c>
      <c r="T1414">
        <f t="shared" si="506"/>
        <v>98.58</v>
      </c>
      <c r="U1414">
        <f t="shared" si="507"/>
        <v>0</v>
      </c>
      <c r="V1414">
        <f>IF($F1414="Reduce", INDEX(Model_Assumptions[Values], 2), INDEX(Model_Assumptions[Values], 1))</f>
        <v>-0.8</v>
      </c>
      <c r="W1414">
        <f t="shared" si="508"/>
        <v>26</v>
      </c>
      <c r="X1414">
        <f t="shared" si="521"/>
        <v>2563.08</v>
      </c>
      <c r="Y1414">
        <f t="shared" si="509"/>
        <v>1196.26</v>
      </c>
      <c r="Z1414">
        <f t="shared" si="510"/>
        <v>0</v>
      </c>
      <c r="AA1414">
        <f t="shared" si="511"/>
        <v>0</v>
      </c>
      <c r="AB1414">
        <f t="shared" si="522"/>
        <v>0.46672753093933861</v>
      </c>
      <c r="AC1414">
        <f t="shared" si="512"/>
        <v>0</v>
      </c>
      <c r="AD1414">
        <f t="shared" si="513"/>
        <v>0</v>
      </c>
      <c r="AE1414">
        <f t="shared" si="514"/>
        <v>0</v>
      </c>
      <c r="AF1414">
        <f t="shared" si="523"/>
        <v>778.43858435656409</v>
      </c>
      <c r="AG1414">
        <f t="shared" si="515"/>
        <v>0</v>
      </c>
      <c r="AH1414">
        <f t="shared" si="516"/>
        <v>0</v>
      </c>
      <c r="AI1414">
        <f t="shared" si="524"/>
        <v>1</v>
      </c>
      <c r="AJ1414">
        <f>MAX(0, $R1414 - $AA1414) * INDEX(Model_Assumptions[Values], 7)</f>
        <v>1556.8771687131282</v>
      </c>
      <c r="AK1414">
        <f>MAX(0, INDEX(Model_Assumptions[Values], 4) - $AD1414)</f>
        <v>0.05</v>
      </c>
      <c r="AL1414">
        <f>MAX(0, INDEX(Model_Assumptions[Values], 5) - $AC1414)</f>
        <v>0.02</v>
      </c>
      <c r="AM1414">
        <f>INDEX(Model_Assumptions[Values], 6) * MAX(0, INDEX(Model_Assumptions[Values], 3) - $AB1414)^2</f>
        <v>0</v>
      </c>
      <c r="AN1414">
        <f t="shared" si="517"/>
        <v>1556.877168713128</v>
      </c>
      <c r="AO1414" cm="1">
        <f t="array" ref="AO1414">IFERROR(STDEV(IF($E$2:$E$2201=$E1414, $AJ$2:$AJ$2201)), 0)</f>
        <v>2.296820968131694E-13</v>
      </c>
      <c r="AP1414">
        <f t="shared" si="525"/>
        <v>0.98994949366116647</v>
      </c>
      <c r="AQ1414">
        <f t="shared" si="518"/>
        <v>4.9999999999999982E-2</v>
      </c>
      <c r="AR1414" cm="1">
        <f t="array" ref="AR1414">IFERROR(STDEV(IF($E$2:$E$2201=$E1414, $AK$2:$AK$2201)), 0)</f>
        <v>2.102802400022913E-17</v>
      </c>
      <c r="AS1414">
        <f t="shared" si="526"/>
        <v>0.98994949366116658</v>
      </c>
      <c r="AT1414">
        <f t="shared" si="519"/>
        <v>2.0000000000000007E-2</v>
      </c>
      <c r="AU1414" cm="1">
        <f t="array" ref="AU1414">IFERROR(STDEV(IF($E$2:$E$2201=$E1414, $AL$2:$AL$2201)), 0)</f>
        <v>7.0093413334097106E-18</v>
      </c>
      <c r="AV1414">
        <f t="shared" si="527"/>
        <v>-0.98994949366116647</v>
      </c>
      <c r="AW1414">
        <f t="shared" si="520"/>
        <v>0</v>
      </c>
      <c r="AX1414" cm="1">
        <f t="array" ref="AX1414">IFERROR(STDEV(IF($E$2:$E$2201=$E1414, $AM$2:$AM$2201)), 0)</f>
        <v>0</v>
      </c>
      <c r="AY1414">
        <f t="shared" si="528"/>
        <v>-0.98994949366116647</v>
      </c>
      <c r="AZ1414">
        <f>INDEX(Model_Assumptions[Values],9)*((INDEX(Model_Scenarios[GR Weight],1)*$AG1414)+(INDEX(Model_Scenarios[GP Weight],1)*$AH1414)+(INDEX(Model_Scenarios[LTV Weight],1)*$AI1414))-(INDEX(Model_Scenarios[LTV Weight],1)*$AP1414)-(INDEX(Model_Scenarios[GP Weight],1)*($AS1414+$AV1414+$AY1414))</f>
        <v>3.3070353544371835</v>
      </c>
      <c r="BA1414">
        <f>INDEX(Model_Assumptions[Values],9)*((INDEX(Model_Scenarios[GR Weight],2)*$AG1414)+(INDEX(Model_Scenarios[GP Weight],2)*$AH1414)+(INDEX(Model_Scenarios[LTV Weight],2)*$AI1414))-(INDEX(Model_Scenarios[LTV Weight],2)*$AP1414)-(INDEX(Model_Scenarios[GP Weight],2)*($AS1414+$AV1414+$AY1414))</f>
        <v>2.8045227278524751</v>
      </c>
      <c r="BB1414">
        <f>INDEX(Model_Assumptions[Values],9)*((INDEX(Model_Scenarios[GR Weight],3)*$AG1414)+(INDEX(Model_Scenarios[GP Weight],3)*$AH1414)+(INDEX(Model_Scenarios[LTV Weight],3)*$AI1414))-(INDEX(Model_Scenarios[LTV Weight],3)*$AP1414)-(INDEX(Model_Scenarios[GP Weight],3)*($AS1414+$AV1414+$AY1414))</f>
        <v>1.9505025253169417</v>
      </c>
      <c r="BC1414">
        <f>INDEX(Model_Assumptions[Values],9)*((INDEX(Model_Scenarios[GR Weight],4)*$AG1414)+(INDEX(Model_Scenarios[GP Weight],4)*$AH1414)+(INDEX(Model_Scenarios[LTV Weight],4)*$AI1414))-(INDEX(Model_Scenarios[LTV Weight],4)*$AP1414)-(INDEX(Model_Scenarios[GP Weight],4)*($AS1414+$AV1414+$AY1414))</f>
        <v>1.5494974746830583</v>
      </c>
      <c r="BD1414">
        <f>INDEX(Model_Assumptions[Values],9)*((INDEX(Model_Scenarios[GR Weight],5)*$AG1414)+(INDEX(Model_Scenarios[GP Weight],5)*$AH1414)+(INDEX(Model_Scenarios[LTV Weight],5)*$AI1414))-(INDEX(Model_Scenarios[LTV Weight],5)*$AP1414)-(INDEX(Model_Scenarios[GP Weight],5)*($AS1414+$AV1414+$AY1414))</f>
        <v>1.5469848480983499</v>
      </c>
    </row>
    <row r="1415" spans="1:56" x14ac:dyDescent="0.25">
      <c r="A1415">
        <v>1414</v>
      </c>
      <c r="B1415">
        <v>29</v>
      </c>
      <c r="C1415" s="3">
        <v>14</v>
      </c>
      <c r="D1415" s="4">
        <v>0.26</v>
      </c>
      <c r="E1415" t="str">
        <v>SKU-1035</v>
      </c>
      <c r="F1415" t="str">
        <v>Reduce</v>
      </c>
      <c r="G1415" t="str">
        <v>Constrained</v>
      </c>
      <c r="H1415">
        <v>98.58</v>
      </c>
      <c r="I1415">
        <v>52.57</v>
      </c>
      <c r="J1415">
        <v>26</v>
      </c>
      <c r="K1415">
        <v>2563.08</v>
      </c>
      <c r="L1415">
        <v>1196.26</v>
      </c>
      <c r="M1415">
        <v>0.46672753093933861</v>
      </c>
      <c r="N1415">
        <v>98.58</v>
      </c>
      <c r="O1415">
        <v>0</v>
      </c>
      <c r="P1415">
        <v>0</v>
      </c>
      <c r="Q1415">
        <v>1043.7165376847788</v>
      </c>
      <c r="R1415">
        <v>778.43858435656409</v>
      </c>
      <c r="S1415">
        <v>0.5</v>
      </c>
      <c r="T1415">
        <f t="shared" si="506"/>
        <v>98.58</v>
      </c>
      <c r="U1415">
        <f t="shared" si="507"/>
        <v>0</v>
      </c>
      <c r="V1415">
        <f>IF($F1415="Reduce", INDEX(Model_Assumptions[Values], 2), INDEX(Model_Assumptions[Values], 1))</f>
        <v>-0.8</v>
      </c>
      <c r="W1415">
        <f t="shared" si="508"/>
        <v>26</v>
      </c>
      <c r="X1415">
        <f t="shared" si="521"/>
        <v>2563.08</v>
      </c>
      <c r="Y1415">
        <f t="shared" si="509"/>
        <v>1196.26</v>
      </c>
      <c r="Z1415">
        <f t="shared" si="510"/>
        <v>0</v>
      </c>
      <c r="AA1415">
        <f t="shared" si="511"/>
        <v>0</v>
      </c>
      <c r="AB1415">
        <f t="shared" si="522"/>
        <v>0.46672753093933861</v>
      </c>
      <c r="AC1415">
        <f t="shared" si="512"/>
        <v>0</v>
      </c>
      <c r="AD1415">
        <f t="shared" si="513"/>
        <v>0</v>
      </c>
      <c r="AE1415">
        <f t="shared" si="514"/>
        <v>0</v>
      </c>
      <c r="AF1415">
        <f t="shared" si="523"/>
        <v>778.43858435656409</v>
      </c>
      <c r="AG1415">
        <f t="shared" si="515"/>
        <v>0</v>
      </c>
      <c r="AH1415">
        <f t="shared" si="516"/>
        <v>0</v>
      </c>
      <c r="AI1415">
        <f t="shared" si="524"/>
        <v>1</v>
      </c>
      <c r="AJ1415">
        <f>MAX(0, $R1415 - $AA1415) * INDEX(Model_Assumptions[Values], 7)</f>
        <v>1556.8771687131282</v>
      </c>
      <c r="AK1415">
        <f>MAX(0, INDEX(Model_Assumptions[Values], 4) - $AD1415)</f>
        <v>0.05</v>
      </c>
      <c r="AL1415">
        <f>MAX(0, INDEX(Model_Assumptions[Values], 5) - $AC1415)</f>
        <v>0.02</v>
      </c>
      <c r="AM1415">
        <f>INDEX(Model_Assumptions[Values], 6) * MAX(0, INDEX(Model_Assumptions[Values], 3) - $AB1415)^2</f>
        <v>0</v>
      </c>
      <c r="AN1415">
        <f t="shared" si="517"/>
        <v>1556.877168713128</v>
      </c>
      <c r="AO1415" cm="1">
        <f t="array" ref="AO1415">IFERROR(STDEV(IF($E$2:$E$2201=$E1415, $AJ$2:$AJ$2201)), 0)</f>
        <v>2.296820968131694E-13</v>
      </c>
      <c r="AP1415">
        <f t="shared" si="525"/>
        <v>0.98994949366116647</v>
      </c>
      <c r="AQ1415">
        <f t="shared" si="518"/>
        <v>4.9999999999999982E-2</v>
      </c>
      <c r="AR1415" cm="1">
        <f t="array" ref="AR1415">IFERROR(STDEV(IF($E$2:$E$2201=$E1415, $AK$2:$AK$2201)), 0)</f>
        <v>2.102802400022913E-17</v>
      </c>
      <c r="AS1415">
        <f t="shared" si="526"/>
        <v>0.98994949366116658</v>
      </c>
      <c r="AT1415">
        <f t="shared" si="519"/>
        <v>2.0000000000000007E-2</v>
      </c>
      <c r="AU1415" cm="1">
        <f t="array" ref="AU1415">IFERROR(STDEV(IF($E$2:$E$2201=$E1415, $AL$2:$AL$2201)), 0)</f>
        <v>7.0093413334097106E-18</v>
      </c>
      <c r="AV1415">
        <f t="shared" si="527"/>
        <v>-0.98994949366116647</v>
      </c>
      <c r="AW1415">
        <f t="shared" si="520"/>
        <v>0</v>
      </c>
      <c r="AX1415" cm="1">
        <f t="array" ref="AX1415">IFERROR(STDEV(IF($E$2:$E$2201=$E1415, $AM$2:$AM$2201)), 0)</f>
        <v>0</v>
      </c>
      <c r="AY1415">
        <f t="shared" si="528"/>
        <v>-0.98994949366116647</v>
      </c>
      <c r="AZ1415">
        <f>INDEX(Model_Assumptions[Values],9)*((INDEX(Model_Scenarios[GR Weight],1)*$AG1415)+(INDEX(Model_Scenarios[GP Weight],1)*$AH1415)+(INDEX(Model_Scenarios[LTV Weight],1)*$AI1415))-(INDEX(Model_Scenarios[LTV Weight],1)*$AP1415)-(INDEX(Model_Scenarios[GP Weight],1)*($AS1415+$AV1415+$AY1415))</f>
        <v>3.3070353544371835</v>
      </c>
      <c r="BA1415">
        <f>INDEX(Model_Assumptions[Values],9)*((INDEX(Model_Scenarios[GR Weight],2)*$AG1415)+(INDEX(Model_Scenarios[GP Weight],2)*$AH1415)+(INDEX(Model_Scenarios[LTV Weight],2)*$AI1415))-(INDEX(Model_Scenarios[LTV Weight],2)*$AP1415)-(INDEX(Model_Scenarios[GP Weight],2)*($AS1415+$AV1415+$AY1415))</f>
        <v>2.8045227278524751</v>
      </c>
      <c r="BB1415">
        <f>INDEX(Model_Assumptions[Values],9)*((INDEX(Model_Scenarios[GR Weight],3)*$AG1415)+(INDEX(Model_Scenarios[GP Weight],3)*$AH1415)+(INDEX(Model_Scenarios[LTV Weight],3)*$AI1415))-(INDEX(Model_Scenarios[LTV Weight],3)*$AP1415)-(INDEX(Model_Scenarios[GP Weight],3)*($AS1415+$AV1415+$AY1415))</f>
        <v>1.9505025253169417</v>
      </c>
      <c r="BC1415">
        <f>INDEX(Model_Assumptions[Values],9)*((INDEX(Model_Scenarios[GR Weight],4)*$AG1415)+(INDEX(Model_Scenarios[GP Weight],4)*$AH1415)+(INDEX(Model_Scenarios[LTV Weight],4)*$AI1415))-(INDEX(Model_Scenarios[LTV Weight],4)*$AP1415)-(INDEX(Model_Scenarios[GP Weight],4)*($AS1415+$AV1415+$AY1415))</f>
        <v>1.5494974746830583</v>
      </c>
      <c r="BD1415">
        <f>INDEX(Model_Assumptions[Values],9)*((INDEX(Model_Scenarios[GR Weight],5)*$AG1415)+(INDEX(Model_Scenarios[GP Weight],5)*$AH1415)+(INDEX(Model_Scenarios[LTV Weight],5)*$AI1415))-(INDEX(Model_Scenarios[LTV Weight],5)*$AP1415)-(INDEX(Model_Scenarios[GP Weight],5)*($AS1415+$AV1415+$AY1415))</f>
        <v>1.5469848480983499</v>
      </c>
    </row>
    <row r="1416" spans="1:56" x14ac:dyDescent="0.25">
      <c r="A1416">
        <v>1415</v>
      </c>
      <c r="B1416">
        <v>29</v>
      </c>
      <c r="C1416" s="3">
        <v>15</v>
      </c>
      <c r="D1416" s="4">
        <v>0.28000000000000003</v>
      </c>
      <c r="E1416" t="str">
        <v>SKU-1035</v>
      </c>
      <c r="F1416" t="str">
        <v>Reduce</v>
      </c>
      <c r="G1416" t="str">
        <v>Constrained</v>
      </c>
      <c r="H1416">
        <v>98.58</v>
      </c>
      <c r="I1416">
        <v>52.57</v>
      </c>
      <c r="J1416">
        <v>26</v>
      </c>
      <c r="K1416">
        <v>2563.08</v>
      </c>
      <c r="L1416">
        <v>1196.26</v>
      </c>
      <c r="M1416">
        <v>0.46672753093933861</v>
      </c>
      <c r="N1416">
        <v>98.58</v>
      </c>
      <c r="O1416">
        <v>0</v>
      </c>
      <c r="P1416">
        <v>0</v>
      </c>
      <c r="Q1416">
        <v>1043.7165376847788</v>
      </c>
      <c r="R1416">
        <v>778.43858435656409</v>
      </c>
      <c r="S1416">
        <v>0.5</v>
      </c>
      <c r="T1416">
        <f t="shared" si="506"/>
        <v>98.58</v>
      </c>
      <c r="U1416">
        <f t="shared" si="507"/>
        <v>0</v>
      </c>
      <c r="V1416">
        <f>IF($F1416="Reduce", INDEX(Model_Assumptions[Values], 2), INDEX(Model_Assumptions[Values], 1))</f>
        <v>-0.8</v>
      </c>
      <c r="W1416">
        <f t="shared" si="508"/>
        <v>26</v>
      </c>
      <c r="X1416">
        <f t="shared" si="521"/>
        <v>2563.08</v>
      </c>
      <c r="Y1416">
        <f t="shared" si="509"/>
        <v>1196.26</v>
      </c>
      <c r="Z1416">
        <f t="shared" si="510"/>
        <v>0</v>
      </c>
      <c r="AA1416">
        <f t="shared" si="511"/>
        <v>0</v>
      </c>
      <c r="AB1416">
        <f t="shared" si="522"/>
        <v>0.46672753093933861</v>
      </c>
      <c r="AC1416">
        <f t="shared" si="512"/>
        <v>0</v>
      </c>
      <c r="AD1416">
        <f t="shared" si="513"/>
        <v>0</v>
      </c>
      <c r="AE1416">
        <f t="shared" si="514"/>
        <v>0</v>
      </c>
      <c r="AF1416">
        <f t="shared" si="523"/>
        <v>778.43858435656409</v>
      </c>
      <c r="AG1416">
        <f t="shared" si="515"/>
        <v>0</v>
      </c>
      <c r="AH1416">
        <f t="shared" si="516"/>
        <v>0</v>
      </c>
      <c r="AI1416">
        <f t="shared" si="524"/>
        <v>1</v>
      </c>
      <c r="AJ1416">
        <f>MAX(0, $R1416 - $AA1416) * INDEX(Model_Assumptions[Values], 7)</f>
        <v>1556.8771687131282</v>
      </c>
      <c r="AK1416">
        <f>MAX(0, INDEX(Model_Assumptions[Values], 4) - $AD1416)</f>
        <v>0.05</v>
      </c>
      <c r="AL1416">
        <f>MAX(0, INDEX(Model_Assumptions[Values], 5) - $AC1416)</f>
        <v>0.02</v>
      </c>
      <c r="AM1416">
        <f>INDEX(Model_Assumptions[Values], 6) * MAX(0, INDEX(Model_Assumptions[Values], 3) - $AB1416)^2</f>
        <v>0</v>
      </c>
      <c r="AN1416">
        <f t="shared" si="517"/>
        <v>1556.877168713128</v>
      </c>
      <c r="AO1416" cm="1">
        <f t="array" ref="AO1416">IFERROR(STDEV(IF($E$2:$E$2201=$E1416, $AJ$2:$AJ$2201)), 0)</f>
        <v>2.296820968131694E-13</v>
      </c>
      <c r="AP1416">
        <f t="shared" si="525"/>
        <v>0.98994949366116647</v>
      </c>
      <c r="AQ1416">
        <f t="shared" si="518"/>
        <v>4.9999999999999982E-2</v>
      </c>
      <c r="AR1416" cm="1">
        <f t="array" ref="AR1416">IFERROR(STDEV(IF($E$2:$E$2201=$E1416, $AK$2:$AK$2201)), 0)</f>
        <v>2.102802400022913E-17</v>
      </c>
      <c r="AS1416">
        <f t="shared" si="526"/>
        <v>0.98994949366116658</v>
      </c>
      <c r="AT1416">
        <f t="shared" si="519"/>
        <v>2.0000000000000007E-2</v>
      </c>
      <c r="AU1416" cm="1">
        <f t="array" ref="AU1416">IFERROR(STDEV(IF($E$2:$E$2201=$E1416, $AL$2:$AL$2201)), 0)</f>
        <v>7.0093413334097106E-18</v>
      </c>
      <c r="AV1416">
        <f t="shared" si="527"/>
        <v>-0.98994949366116647</v>
      </c>
      <c r="AW1416">
        <f t="shared" si="520"/>
        <v>0</v>
      </c>
      <c r="AX1416" cm="1">
        <f t="array" ref="AX1416">IFERROR(STDEV(IF($E$2:$E$2201=$E1416, $AM$2:$AM$2201)), 0)</f>
        <v>0</v>
      </c>
      <c r="AY1416">
        <f t="shared" si="528"/>
        <v>-0.98994949366116647</v>
      </c>
      <c r="AZ1416">
        <f>INDEX(Model_Assumptions[Values],9)*((INDEX(Model_Scenarios[GR Weight],1)*$AG1416)+(INDEX(Model_Scenarios[GP Weight],1)*$AH1416)+(INDEX(Model_Scenarios[LTV Weight],1)*$AI1416))-(INDEX(Model_Scenarios[LTV Weight],1)*$AP1416)-(INDEX(Model_Scenarios[GP Weight],1)*($AS1416+$AV1416+$AY1416))</f>
        <v>3.3070353544371835</v>
      </c>
      <c r="BA1416">
        <f>INDEX(Model_Assumptions[Values],9)*((INDEX(Model_Scenarios[GR Weight],2)*$AG1416)+(INDEX(Model_Scenarios[GP Weight],2)*$AH1416)+(INDEX(Model_Scenarios[LTV Weight],2)*$AI1416))-(INDEX(Model_Scenarios[LTV Weight],2)*$AP1416)-(INDEX(Model_Scenarios[GP Weight],2)*($AS1416+$AV1416+$AY1416))</f>
        <v>2.8045227278524751</v>
      </c>
      <c r="BB1416">
        <f>INDEX(Model_Assumptions[Values],9)*((INDEX(Model_Scenarios[GR Weight],3)*$AG1416)+(INDEX(Model_Scenarios[GP Weight],3)*$AH1416)+(INDEX(Model_Scenarios[LTV Weight],3)*$AI1416))-(INDEX(Model_Scenarios[LTV Weight],3)*$AP1416)-(INDEX(Model_Scenarios[GP Weight],3)*($AS1416+$AV1416+$AY1416))</f>
        <v>1.9505025253169417</v>
      </c>
      <c r="BC1416">
        <f>INDEX(Model_Assumptions[Values],9)*((INDEX(Model_Scenarios[GR Weight],4)*$AG1416)+(INDEX(Model_Scenarios[GP Weight],4)*$AH1416)+(INDEX(Model_Scenarios[LTV Weight],4)*$AI1416))-(INDEX(Model_Scenarios[LTV Weight],4)*$AP1416)-(INDEX(Model_Scenarios[GP Weight],4)*($AS1416+$AV1416+$AY1416))</f>
        <v>1.5494974746830583</v>
      </c>
      <c r="BD1416">
        <f>INDEX(Model_Assumptions[Values],9)*((INDEX(Model_Scenarios[GR Weight],5)*$AG1416)+(INDEX(Model_Scenarios[GP Weight],5)*$AH1416)+(INDEX(Model_Scenarios[LTV Weight],5)*$AI1416))-(INDEX(Model_Scenarios[LTV Weight],5)*$AP1416)-(INDEX(Model_Scenarios[GP Weight],5)*($AS1416+$AV1416+$AY1416))</f>
        <v>1.5469848480983499</v>
      </c>
    </row>
    <row r="1417" spans="1:56" x14ac:dyDescent="0.25">
      <c r="A1417">
        <v>1416</v>
      </c>
      <c r="B1417">
        <v>29</v>
      </c>
      <c r="C1417" s="3">
        <v>16</v>
      </c>
      <c r="D1417" s="4">
        <v>0.3</v>
      </c>
      <c r="E1417" t="str">
        <v>SKU-1035</v>
      </c>
      <c r="F1417" t="str">
        <v>Reduce</v>
      </c>
      <c r="G1417" t="str">
        <v>Constrained</v>
      </c>
      <c r="H1417">
        <v>98.58</v>
      </c>
      <c r="I1417">
        <v>52.57</v>
      </c>
      <c r="J1417">
        <v>26</v>
      </c>
      <c r="K1417">
        <v>2563.08</v>
      </c>
      <c r="L1417">
        <v>1196.26</v>
      </c>
      <c r="M1417">
        <v>0.46672753093933861</v>
      </c>
      <c r="N1417">
        <v>98.58</v>
      </c>
      <c r="O1417">
        <v>0</v>
      </c>
      <c r="P1417">
        <v>0</v>
      </c>
      <c r="Q1417">
        <v>1043.7165376847788</v>
      </c>
      <c r="R1417">
        <v>778.43858435656409</v>
      </c>
      <c r="S1417">
        <v>0.5</v>
      </c>
      <c r="T1417">
        <f t="shared" si="506"/>
        <v>98.58</v>
      </c>
      <c r="U1417">
        <f t="shared" si="507"/>
        <v>0</v>
      </c>
      <c r="V1417">
        <f>IF($F1417="Reduce", INDEX(Model_Assumptions[Values], 2), INDEX(Model_Assumptions[Values], 1))</f>
        <v>-0.8</v>
      </c>
      <c r="W1417">
        <f t="shared" si="508"/>
        <v>26</v>
      </c>
      <c r="X1417">
        <f t="shared" si="521"/>
        <v>2563.08</v>
      </c>
      <c r="Y1417">
        <f t="shared" si="509"/>
        <v>1196.26</v>
      </c>
      <c r="Z1417">
        <f t="shared" si="510"/>
        <v>0</v>
      </c>
      <c r="AA1417">
        <f t="shared" si="511"/>
        <v>0</v>
      </c>
      <c r="AB1417">
        <f t="shared" si="522"/>
        <v>0.46672753093933861</v>
      </c>
      <c r="AC1417">
        <f t="shared" si="512"/>
        <v>0</v>
      </c>
      <c r="AD1417">
        <f t="shared" si="513"/>
        <v>0</v>
      </c>
      <c r="AE1417">
        <f t="shared" si="514"/>
        <v>0</v>
      </c>
      <c r="AF1417">
        <f t="shared" si="523"/>
        <v>778.43858435656409</v>
      </c>
      <c r="AG1417">
        <f t="shared" si="515"/>
        <v>0</v>
      </c>
      <c r="AH1417">
        <f t="shared" si="516"/>
        <v>0</v>
      </c>
      <c r="AI1417">
        <f t="shared" si="524"/>
        <v>1</v>
      </c>
      <c r="AJ1417">
        <f>MAX(0, $R1417 - $AA1417) * INDEX(Model_Assumptions[Values], 7)</f>
        <v>1556.8771687131282</v>
      </c>
      <c r="AK1417">
        <f>MAX(0, INDEX(Model_Assumptions[Values], 4) - $AD1417)</f>
        <v>0.05</v>
      </c>
      <c r="AL1417">
        <f>MAX(0, INDEX(Model_Assumptions[Values], 5) - $AC1417)</f>
        <v>0.02</v>
      </c>
      <c r="AM1417">
        <f>INDEX(Model_Assumptions[Values], 6) * MAX(0, INDEX(Model_Assumptions[Values], 3) - $AB1417)^2</f>
        <v>0</v>
      </c>
      <c r="AN1417">
        <f t="shared" si="517"/>
        <v>1556.877168713128</v>
      </c>
      <c r="AO1417" cm="1">
        <f t="array" ref="AO1417">IFERROR(STDEV(IF($E$2:$E$2201=$E1417, $AJ$2:$AJ$2201)), 0)</f>
        <v>2.296820968131694E-13</v>
      </c>
      <c r="AP1417">
        <f t="shared" si="525"/>
        <v>0.98994949366116647</v>
      </c>
      <c r="AQ1417">
        <f t="shared" si="518"/>
        <v>4.9999999999999982E-2</v>
      </c>
      <c r="AR1417" cm="1">
        <f t="array" ref="AR1417">IFERROR(STDEV(IF($E$2:$E$2201=$E1417, $AK$2:$AK$2201)), 0)</f>
        <v>2.102802400022913E-17</v>
      </c>
      <c r="AS1417">
        <f t="shared" si="526"/>
        <v>0.98994949366116658</v>
      </c>
      <c r="AT1417">
        <f t="shared" si="519"/>
        <v>2.0000000000000007E-2</v>
      </c>
      <c r="AU1417" cm="1">
        <f t="array" ref="AU1417">IFERROR(STDEV(IF($E$2:$E$2201=$E1417, $AL$2:$AL$2201)), 0)</f>
        <v>7.0093413334097106E-18</v>
      </c>
      <c r="AV1417">
        <f t="shared" si="527"/>
        <v>-0.98994949366116647</v>
      </c>
      <c r="AW1417">
        <f t="shared" si="520"/>
        <v>0</v>
      </c>
      <c r="AX1417" cm="1">
        <f t="array" ref="AX1417">IFERROR(STDEV(IF($E$2:$E$2201=$E1417, $AM$2:$AM$2201)), 0)</f>
        <v>0</v>
      </c>
      <c r="AY1417">
        <f t="shared" si="528"/>
        <v>-0.98994949366116647</v>
      </c>
      <c r="AZ1417">
        <f>INDEX(Model_Assumptions[Values],9)*((INDEX(Model_Scenarios[GR Weight],1)*$AG1417)+(INDEX(Model_Scenarios[GP Weight],1)*$AH1417)+(INDEX(Model_Scenarios[LTV Weight],1)*$AI1417))-(INDEX(Model_Scenarios[LTV Weight],1)*$AP1417)-(INDEX(Model_Scenarios[GP Weight],1)*($AS1417+$AV1417+$AY1417))</f>
        <v>3.3070353544371835</v>
      </c>
      <c r="BA1417">
        <f>INDEX(Model_Assumptions[Values],9)*((INDEX(Model_Scenarios[GR Weight],2)*$AG1417)+(INDEX(Model_Scenarios[GP Weight],2)*$AH1417)+(INDEX(Model_Scenarios[LTV Weight],2)*$AI1417))-(INDEX(Model_Scenarios[LTV Weight],2)*$AP1417)-(INDEX(Model_Scenarios[GP Weight],2)*($AS1417+$AV1417+$AY1417))</f>
        <v>2.8045227278524751</v>
      </c>
      <c r="BB1417">
        <f>INDEX(Model_Assumptions[Values],9)*((INDEX(Model_Scenarios[GR Weight],3)*$AG1417)+(INDEX(Model_Scenarios[GP Weight],3)*$AH1417)+(INDEX(Model_Scenarios[LTV Weight],3)*$AI1417))-(INDEX(Model_Scenarios[LTV Weight],3)*$AP1417)-(INDEX(Model_Scenarios[GP Weight],3)*($AS1417+$AV1417+$AY1417))</f>
        <v>1.9505025253169417</v>
      </c>
      <c r="BC1417">
        <f>INDEX(Model_Assumptions[Values],9)*((INDEX(Model_Scenarios[GR Weight],4)*$AG1417)+(INDEX(Model_Scenarios[GP Weight],4)*$AH1417)+(INDEX(Model_Scenarios[LTV Weight],4)*$AI1417))-(INDEX(Model_Scenarios[LTV Weight],4)*$AP1417)-(INDEX(Model_Scenarios[GP Weight],4)*($AS1417+$AV1417+$AY1417))</f>
        <v>1.5494974746830583</v>
      </c>
      <c r="BD1417">
        <f>INDEX(Model_Assumptions[Values],9)*((INDEX(Model_Scenarios[GR Weight],5)*$AG1417)+(INDEX(Model_Scenarios[GP Weight],5)*$AH1417)+(INDEX(Model_Scenarios[LTV Weight],5)*$AI1417))-(INDEX(Model_Scenarios[LTV Weight],5)*$AP1417)-(INDEX(Model_Scenarios[GP Weight],5)*($AS1417+$AV1417+$AY1417))</f>
        <v>1.5469848480983499</v>
      </c>
    </row>
    <row r="1418" spans="1:56" x14ac:dyDescent="0.25">
      <c r="A1418">
        <v>1417</v>
      </c>
      <c r="B1418">
        <v>29</v>
      </c>
      <c r="C1418" s="3">
        <v>17</v>
      </c>
      <c r="D1418" s="4">
        <v>0.32</v>
      </c>
      <c r="E1418" t="str">
        <v>SKU-1035</v>
      </c>
      <c r="F1418" t="str">
        <v>Reduce</v>
      </c>
      <c r="G1418" t="str">
        <v>Constrained</v>
      </c>
      <c r="H1418">
        <v>98.58</v>
      </c>
      <c r="I1418">
        <v>52.57</v>
      </c>
      <c r="J1418">
        <v>26</v>
      </c>
      <c r="K1418">
        <v>2563.08</v>
      </c>
      <c r="L1418">
        <v>1196.26</v>
      </c>
      <c r="M1418">
        <v>0.46672753093933861</v>
      </c>
      <c r="N1418">
        <v>98.58</v>
      </c>
      <c r="O1418">
        <v>0</v>
      </c>
      <c r="P1418">
        <v>0</v>
      </c>
      <c r="Q1418">
        <v>1043.7165376847788</v>
      </c>
      <c r="R1418">
        <v>778.43858435656409</v>
      </c>
      <c r="S1418">
        <v>0.5</v>
      </c>
      <c r="T1418">
        <f t="shared" si="506"/>
        <v>98.58</v>
      </c>
      <c r="U1418">
        <f t="shared" si="507"/>
        <v>0</v>
      </c>
      <c r="V1418">
        <f>IF($F1418="Reduce", INDEX(Model_Assumptions[Values], 2), INDEX(Model_Assumptions[Values], 1))</f>
        <v>-0.8</v>
      </c>
      <c r="W1418">
        <f t="shared" si="508"/>
        <v>26</v>
      </c>
      <c r="X1418">
        <f t="shared" si="521"/>
        <v>2563.08</v>
      </c>
      <c r="Y1418">
        <f t="shared" si="509"/>
        <v>1196.26</v>
      </c>
      <c r="Z1418">
        <f t="shared" si="510"/>
        <v>0</v>
      </c>
      <c r="AA1418">
        <f t="shared" si="511"/>
        <v>0</v>
      </c>
      <c r="AB1418">
        <f t="shared" si="522"/>
        <v>0.46672753093933861</v>
      </c>
      <c r="AC1418">
        <f t="shared" si="512"/>
        <v>0</v>
      </c>
      <c r="AD1418">
        <f t="shared" si="513"/>
        <v>0</v>
      </c>
      <c r="AE1418">
        <f t="shared" si="514"/>
        <v>0</v>
      </c>
      <c r="AF1418">
        <f t="shared" si="523"/>
        <v>778.43858435656409</v>
      </c>
      <c r="AG1418">
        <f t="shared" si="515"/>
        <v>0</v>
      </c>
      <c r="AH1418">
        <f t="shared" si="516"/>
        <v>0</v>
      </c>
      <c r="AI1418">
        <f t="shared" si="524"/>
        <v>1</v>
      </c>
      <c r="AJ1418">
        <f>MAX(0, $R1418 - $AA1418) * INDEX(Model_Assumptions[Values], 7)</f>
        <v>1556.8771687131282</v>
      </c>
      <c r="AK1418">
        <f>MAX(0, INDEX(Model_Assumptions[Values], 4) - $AD1418)</f>
        <v>0.05</v>
      </c>
      <c r="AL1418">
        <f>MAX(0, INDEX(Model_Assumptions[Values], 5) - $AC1418)</f>
        <v>0.02</v>
      </c>
      <c r="AM1418">
        <f>INDEX(Model_Assumptions[Values], 6) * MAX(0, INDEX(Model_Assumptions[Values], 3) - $AB1418)^2</f>
        <v>0</v>
      </c>
      <c r="AN1418">
        <f t="shared" si="517"/>
        <v>1556.877168713128</v>
      </c>
      <c r="AO1418" cm="1">
        <f t="array" ref="AO1418">IFERROR(STDEV(IF($E$2:$E$2201=$E1418, $AJ$2:$AJ$2201)), 0)</f>
        <v>2.296820968131694E-13</v>
      </c>
      <c r="AP1418">
        <f t="shared" si="525"/>
        <v>0.98994949366116647</v>
      </c>
      <c r="AQ1418">
        <f t="shared" si="518"/>
        <v>4.9999999999999982E-2</v>
      </c>
      <c r="AR1418" cm="1">
        <f t="array" ref="AR1418">IFERROR(STDEV(IF($E$2:$E$2201=$E1418, $AK$2:$AK$2201)), 0)</f>
        <v>2.102802400022913E-17</v>
      </c>
      <c r="AS1418">
        <f t="shared" si="526"/>
        <v>0.98994949366116658</v>
      </c>
      <c r="AT1418">
        <f t="shared" si="519"/>
        <v>2.0000000000000007E-2</v>
      </c>
      <c r="AU1418" cm="1">
        <f t="array" ref="AU1418">IFERROR(STDEV(IF($E$2:$E$2201=$E1418, $AL$2:$AL$2201)), 0)</f>
        <v>7.0093413334097106E-18</v>
      </c>
      <c r="AV1418">
        <f t="shared" si="527"/>
        <v>-0.98994949366116647</v>
      </c>
      <c r="AW1418">
        <f t="shared" si="520"/>
        <v>0</v>
      </c>
      <c r="AX1418" cm="1">
        <f t="array" ref="AX1418">IFERROR(STDEV(IF($E$2:$E$2201=$E1418, $AM$2:$AM$2201)), 0)</f>
        <v>0</v>
      </c>
      <c r="AY1418">
        <f t="shared" si="528"/>
        <v>-0.98994949366116647</v>
      </c>
      <c r="AZ1418">
        <f>INDEX(Model_Assumptions[Values],9)*((INDEX(Model_Scenarios[GR Weight],1)*$AG1418)+(INDEX(Model_Scenarios[GP Weight],1)*$AH1418)+(INDEX(Model_Scenarios[LTV Weight],1)*$AI1418))-(INDEX(Model_Scenarios[LTV Weight],1)*$AP1418)-(INDEX(Model_Scenarios[GP Weight],1)*($AS1418+$AV1418+$AY1418))</f>
        <v>3.3070353544371835</v>
      </c>
      <c r="BA1418">
        <f>INDEX(Model_Assumptions[Values],9)*((INDEX(Model_Scenarios[GR Weight],2)*$AG1418)+(INDEX(Model_Scenarios[GP Weight],2)*$AH1418)+(INDEX(Model_Scenarios[LTV Weight],2)*$AI1418))-(INDEX(Model_Scenarios[LTV Weight],2)*$AP1418)-(INDEX(Model_Scenarios[GP Weight],2)*($AS1418+$AV1418+$AY1418))</f>
        <v>2.8045227278524751</v>
      </c>
      <c r="BB1418">
        <f>INDEX(Model_Assumptions[Values],9)*((INDEX(Model_Scenarios[GR Weight],3)*$AG1418)+(INDEX(Model_Scenarios[GP Weight],3)*$AH1418)+(INDEX(Model_Scenarios[LTV Weight],3)*$AI1418))-(INDEX(Model_Scenarios[LTV Weight],3)*$AP1418)-(INDEX(Model_Scenarios[GP Weight],3)*($AS1418+$AV1418+$AY1418))</f>
        <v>1.9505025253169417</v>
      </c>
      <c r="BC1418">
        <f>INDEX(Model_Assumptions[Values],9)*((INDEX(Model_Scenarios[GR Weight],4)*$AG1418)+(INDEX(Model_Scenarios[GP Weight],4)*$AH1418)+(INDEX(Model_Scenarios[LTV Weight],4)*$AI1418))-(INDEX(Model_Scenarios[LTV Weight],4)*$AP1418)-(INDEX(Model_Scenarios[GP Weight],4)*($AS1418+$AV1418+$AY1418))</f>
        <v>1.5494974746830583</v>
      </c>
      <c r="BD1418">
        <f>INDEX(Model_Assumptions[Values],9)*((INDEX(Model_Scenarios[GR Weight],5)*$AG1418)+(INDEX(Model_Scenarios[GP Weight],5)*$AH1418)+(INDEX(Model_Scenarios[LTV Weight],5)*$AI1418))-(INDEX(Model_Scenarios[LTV Weight],5)*$AP1418)-(INDEX(Model_Scenarios[GP Weight],5)*($AS1418+$AV1418+$AY1418))</f>
        <v>1.5469848480983499</v>
      </c>
    </row>
    <row r="1419" spans="1:56" x14ac:dyDescent="0.25">
      <c r="A1419">
        <v>1418</v>
      </c>
      <c r="B1419">
        <v>29</v>
      </c>
      <c r="C1419" s="3">
        <v>18</v>
      </c>
      <c r="D1419" s="4">
        <v>0.34</v>
      </c>
      <c r="E1419" t="str">
        <v>SKU-1035</v>
      </c>
      <c r="F1419" t="str">
        <v>Reduce</v>
      </c>
      <c r="G1419" t="str">
        <v>Constrained</v>
      </c>
      <c r="H1419">
        <v>98.58</v>
      </c>
      <c r="I1419">
        <v>52.57</v>
      </c>
      <c r="J1419">
        <v>26</v>
      </c>
      <c r="K1419">
        <v>2563.08</v>
      </c>
      <c r="L1419">
        <v>1196.26</v>
      </c>
      <c r="M1419">
        <v>0.46672753093933861</v>
      </c>
      <c r="N1419">
        <v>98.58</v>
      </c>
      <c r="O1419">
        <v>0</v>
      </c>
      <c r="P1419">
        <v>0</v>
      </c>
      <c r="Q1419">
        <v>1043.7165376847788</v>
      </c>
      <c r="R1419">
        <v>778.43858435656409</v>
      </c>
      <c r="S1419">
        <v>0.5</v>
      </c>
      <c r="T1419">
        <f t="shared" si="506"/>
        <v>98.58</v>
      </c>
      <c r="U1419">
        <f t="shared" si="507"/>
        <v>0</v>
      </c>
      <c r="V1419">
        <f>IF($F1419="Reduce", INDEX(Model_Assumptions[Values], 2), INDEX(Model_Assumptions[Values], 1))</f>
        <v>-0.8</v>
      </c>
      <c r="W1419">
        <f t="shared" si="508"/>
        <v>26</v>
      </c>
      <c r="X1419">
        <f t="shared" si="521"/>
        <v>2563.08</v>
      </c>
      <c r="Y1419">
        <f t="shared" si="509"/>
        <v>1196.26</v>
      </c>
      <c r="Z1419">
        <f t="shared" si="510"/>
        <v>0</v>
      </c>
      <c r="AA1419">
        <f t="shared" si="511"/>
        <v>0</v>
      </c>
      <c r="AB1419">
        <f t="shared" si="522"/>
        <v>0.46672753093933861</v>
      </c>
      <c r="AC1419">
        <f t="shared" si="512"/>
        <v>0</v>
      </c>
      <c r="AD1419">
        <f t="shared" si="513"/>
        <v>0</v>
      </c>
      <c r="AE1419">
        <f t="shared" si="514"/>
        <v>0</v>
      </c>
      <c r="AF1419">
        <f t="shared" si="523"/>
        <v>778.43858435656409</v>
      </c>
      <c r="AG1419">
        <f t="shared" si="515"/>
        <v>0</v>
      </c>
      <c r="AH1419">
        <f t="shared" si="516"/>
        <v>0</v>
      </c>
      <c r="AI1419">
        <f t="shared" si="524"/>
        <v>1</v>
      </c>
      <c r="AJ1419">
        <f>MAX(0, $R1419 - $AA1419) * INDEX(Model_Assumptions[Values], 7)</f>
        <v>1556.8771687131282</v>
      </c>
      <c r="AK1419">
        <f>MAX(0, INDEX(Model_Assumptions[Values], 4) - $AD1419)</f>
        <v>0.05</v>
      </c>
      <c r="AL1419">
        <f>MAX(0, INDEX(Model_Assumptions[Values], 5) - $AC1419)</f>
        <v>0.02</v>
      </c>
      <c r="AM1419">
        <f>INDEX(Model_Assumptions[Values], 6) * MAX(0, INDEX(Model_Assumptions[Values], 3) - $AB1419)^2</f>
        <v>0</v>
      </c>
      <c r="AN1419">
        <f t="shared" si="517"/>
        <v>1556.877168713128</v>
      </c>
      <c r="AO1419" cm="1">
        <f t="array" ref="AO1419">IFERROR(STDEV(IF($E$2:$E$2201=$E1419, $AJ$2:$AJ$2201)), 0)</f>
        <v>2.296820968131694E-13</v>
      </c>
      <c r="AP1419">
        <f t="shared" si="525"/>
        <v>0.98994949366116647</v>
      </c>
      <c r="AQ1419">
        <f t="shared" si="518"/>
        <v>4.9999999999999982E-2</v>
      </c>
      <c r="AR1419" cm="1">
        <f t="array" ref="AR1419">IFERROR(STDEV(IF($E$2:$E$2201=$E1419, $AK$2:$AK$2201)), 0)</f>
        <v>2.102802400022913E-17</v>
      </c>
      <c r="AS1419">
        <f t="shared" si="526"/>
        <v>0.98994949366116658</v>
      </c>
      <c r="AT1419">
        <f t="shared" si="519"/>
        <v>2.0000000000000007E-2</v>
      </c>
      <c r="AU1419" cm="1">
        <f t="array" ref="AU1419">IFERROR(STDEV(IF($E$2:$E$2201=$E1419, $AL$2:$AL$2201)), 0)</f>
        <v>7.0093413334097106E-18</v>
      </c>
      <c r="AV1419">
        <f t="shared" si="527"/>
        <v>-0.98994949366116647</v>
      </c>
      <c r="AW1419">
        <f t="shared" si="520"/>
        <v>0</v>
      </c>
      <c r="AX1419" cm="1">
        <f t="array" ref="AX1419">IFERROR(STDEV(IF($E$2:$E$2201=$E1419, $AM$2:$AM$2201)), 0)</f>
        <v>0</v>
      </c>
      <c r="AY1419">
        <f t="shared" si="528"/>
        <v>-0.98994949366116647</v>
      </c>
      <c r="AZ1419">
        <f>INDEX(Model_Assumptions[Values],9)*((INDEX(Model_Scenarios[GR Weight],1)*$AG1419)+(INDEX(Model_Scenarios[GP Weight],1)*$AH1419)+(INDEX(Model_Scenarios[LTV Weight],1)*$AI1419))-(INDEX(Model_Scenarios[LTV Weight],1)*$AP1419)-(INDEX(Model_Scenarios[GP Weight],1)*($AS1419+$AV1419+$AY1419))</f>
        <v>3.3070353544371835</v>
      </c>
      <c r="BA1419">
        <f>INDEX(Model_Assumptions[Values],9)*((INDEX(Model_Scenarios[GR Weight],2)*$AG1419)+(INDEX(Model_Scenarios[GP Weight],2)*$AH1419)+(INDEX(Model_Scenarios[LTV Weight],2)*$AI1419))-(INDEX(Model_Scenarios[LTV Weight],2)*$AP1419)-(INDEX(Model_Scenarios[GP Weight],2)*($AS1419+$AV1419+$AY1419))</f>
        <v>2.8045227278524751</v>
      </c>
      <c r="BB1419">
        <f>INDEX(Model_Assumptions[Values],9)*((INDEX(Model_Scenarios[GR Weight],3)*$AG1419)+(INDEX(Model_Scenarios[GP Weight],3)*$AH1419)+(INDEX(Model_Scenarios[LTV Weight],3)*$AI1419))-(INDEX(Model_Scenarios[LTV Weight],3)*$AP1419)-(INDEX(Model_Scenarios[GP Weight],3)*($AS1419+$AV1419+$AY1419))</f>
        <v>1.9505025253169417</v>
      </c>
      <c r="BC1419">
        <f>INDEX(Model_Assumptions[Values],9)*((INDEX(Model_Scenarios[GR Weight],4)*$AG1419)+(INDEX(Model_Scenarios[GP Weight],4)*$AH1419)+(INDEX(Model_Scenarios[LTV Weight],4)*$AI1419))-(INDEX(Model_Scenarios[LTV Weight],4)*$AP1419)-(INDEX(Model_Scenarios[GP Weight],4)*($AS1419+$AV1419+$AY1419))</f>
        <v>1.5494974746830583</v>
      </c>
      <c r="BD1419">
        <f>INDEX(Model_Assumptions[Values],9)*((INDEX(Model_Scenarios[GR Weight],5)*$AG1419)+(INDEX(Model_Scenarios[GP Weight],5)*$AH1419)+(INDEX(Model_Scenarios[LTV Weight],5)*$AI1419))-(INDEX(Model_Scenarios[LTV Weight],5)*$AP1419)-(INDEX(Model_Scenarios[GP Weight],5)*($AS1419+$AV1419+$AY1419))</f>
        <v>1.5469848480983499</v>
      </c>
    </row>
    <row r="1420" spans="1:56" x14ac:dyDescent="0.25">
      <c r="A1420">
        <v>1419</v>
      </c>
      <c r="B1420">
        <v>29</v>
      </c>
      <c r="C1420" s="3">
        <v>19</v>
      </c>
      <c r="D1420" s="4">
        <v>0.36</v>
      </c>
      <c r="E1420" t="str">
        <v>SKU-1035</v>
      </c>
      <c r="F1420" t="str">
        <v>Reduce</v>
      </c>
      <c r="G1420" t="str">
        <v>Constrained</v>
      </c>
      <c r="H1420">
        <v>98.58</v>
      </c>
      <c r="I1420">
        <v>52.57</v>
      </c>
      <c r="J1420">
        <v>26</v>
      </c>
      <c r="K1420">
        <v>2563.08</v>
      </c>
      <c r="L1420">
        <v>1196.26</v>
      </c>
      <c r="M1420">
        <v>0.46672753093933861</v>
      </c>
      <c r="N1420">
        <v>98.58</v>
      </c>
      <c r="O1420">
        <v>0</v>
      </c>
      <c r="P1420">
        <v>0</v>
      </c>
      <c r="Q1420">
        <v>1043.7165376847788</v>
      </c>
      <c r="R1420">
        <v>778.43858435656409</v>
      </c>
      <c r="S1420">
        <v>0.5</v>
      </c>
      <c r="T1420">
        <f t="shared" si="506"/>
        <v>98.58</v>
      </c>
      <c r="U1420">
        <f t="shared" si="507"/>
        <v>0</v>
      </c>
      <c r="V1420">
        <f>IF($F1420="Reduce", INDEX(Model_Assumptions[Values], 2), INDEX(Model_Assumptions[Values], 1))</f>
        <v>-0.8</v>
      </c>
      <c r="W1420">
        <f t="shared" si="508"/>
        <v>26</v>
      </c>
      <c r="X1420">
        <f t="shared" si="521"/>
        <v>2563.08</v>
      </c>
      <c r="Y1420">
        <f t="shared" si="509"/>
        <v>1196.26</v>
      </c>
      <c r="Z1420">
        <f t="shared" si="510"/>
        <v>0</v>
      </c>
      <c r="AA1420">
        <f t="shared" si="511"/>
        <v>0</v>
      </c>
      <c r="AB1420">
        <f t="shared" si="522"/>
        <v>0.46672753093933861</v>
      </c>
      <c r="AC1420">
        <f t="shared" si="512"/>
        <v>0</v>
      </c>
      <c r="AD1420">
        <f t="shared" si="513"/>
        <v>0</v>
      </c>
      <c r="AE1420">
        <f t="shared" si="514"/>
        <v>0</v>
      </c>
      <c r="AF1420">
        <f t="shared" si="523"/>
        <v>778.43858435656409</v>
      </c>
      <c r="AG1420">
        <f t="shared" si="515"/>
        <v>0</v>
      </c>
      <c r="AH1420">
        <f t="shared" si="516"/>
        <v>0</v>
      </c>
      <c r="AI1420">
        <f t="shared" si="524"/>
        <v>1</v>
      </c>
      <c r="AJ1420">
        <f>MAX(0, $R1420 - $AA1420) * INDEX(Model_Assumptions[Values], 7)</f>
        <v>1556.8771687131282</v>
      </c>
      <c r="AK1420">
        <f>MAX(0, INDEX(Model_Assumptions[Values], 4) - $AD1420)</f>
        <v>0.05</v>
      </c>
      <c r="AL1420">
        <f>MAX(0, INDEX(Model_Assumptions[Values], 5) - $AC1420)</f>
        <v>0.02</v>
      </c>
      <c r="AM1420">
        <f>INDEX(Model_Assumptions[Values], 6) * MAX(0, INDEX(Model_Assumptions[Values], 3) - $AB1420)^2</f>
        <v>0</v>
      </c>
      <c r="AN1420">
        <f t="shared" si="517"/>
        <v>1556.877168713128</v>
      </c>
      <c r="AO1420" cm="1">
        <f t="array" ref="AO1420">IFERROR(STDEV(IF($E$2:$E$2201=$E1420, $AJ$2:$AJ$2201)), 0)</f>
        <v>2.296820968131694E-13</v>
      </c>
      <c r="AP1420">
        <f t="shared" si="525"/>
        <v>0.98994949366116647</v>
      </c>
      <c r="AQ1420">
        <f t="shared" si="518"/>
        <v>4.9999999999999982E-2</v>
      </c>
      <c r="AR1420" cm="1">
        <f t="array" ref="AR1420">IFERROR(STDEV(IF($E$2:$E$2201=$E1420, $AK$2:$AK$2201)), 0)</f>
        <v>2.102802400022913E-17</v>
      </c>
      <c r="AS1420">
        <f t="shared" si="526"/>
        <v>0.98994949366116658</v>
      </c>
      <c r="AT1420">
        <f t="shared" si="519"/>
        <v>2.0000000000000007E-2</v>
      </c>
      <c r="AU1420" cm="1">
        <f t="array" ref="AU1420">IFERROR(STDEV(IF($E$2:$E$2201=$E1420, $AL$2:$AL$2201)), 0)</f>
        <v>7.0093413334097106E-18</v>
      </c>
      <c r="AV1420">
        <f t="shared" si="527"/>
        <v>-0.98994949366116647</v>
      </c>
      <c r="AW1420">
        <f t="shared" si="520"/>
        <v>0</v>
      </c>
      <c r="AX1420" cm="1">
        <f t="array" ref="AX1420">IFERROR(STDEV(IF($E$2:$E$2201=$E1420, $AM$2:$AM$2201)), 0)</f>
        <v>0</v>
      </c>
      <c r="AY1420">
        <f t="shared" si="528"/>
        <v>-0.98994949366116647</v>
      </c>
      <c r="AZ1420">
        <f>INDEX(Model_Assumptions[Values],9)*((INDEX(Model_Scenarios[GR Weight],1)*$AG1420)+(INDEX(Model_Scenarios[GP Weight],1)*$AH1420)+(INDEX(Model_Scenarios[LTV Weight],1)*$AI1420))-(INDEX(Model_Scenarios[LTV Weight],1)*$AP1420)-(INDEX(Model_Scenarios[GP Weight],1)*($AS1420+$AV1420+$AY1420))</f>
        <v>3.3070353544371835</v>
      </c>
      <c r="BA1420">
        <f>INDEX(Model_Assumptions[Values],9)*((INDEX(Model_Scenarios[GR Weight],2)*$AG1420)+(INDEX(Model_Scenarios[GP Weight],2)*$AH1420)+(INDEX(Model_Scenarios[LTV Weight],2)*$AI1420))-(INDEX(Model_Scenarios[LTV Weight],2)*$AP1420)-(INDEX(Model_Scenarios[GP Weight],2)*($AS1420+$AV1420+$AY1420))</f>
        <v>2.8045227278524751</v>
      </c>
      <c r="BB1420">
        <f>INDEX(Model_Assumptions[Values],9)*((INDEX(Model_Scenarios[GR Weight],3)*$AG1420)+(INDEX(Model_Scenarios[GP Weight],3)*$AH1420)+(INDEX(Model_Scenarios[LTV Weight],3)*$AI1420))-(INDEX(Model_Scenarios[LTV Weight],3)*$AP1420)-(INDEX(Model_Scenarios[GP Weight],3)*($AS1420+$AV1420+$AY1420))</f>
        <v>1.9505025253169417</v>
      </c>
      <c r="BC1420">
        <f>INDEX(Model_Assumptions[Values],9)*((INDEX(Model_Scenarios[GR Weight],4)*$AG1420)+(INDEX(Model_Scenarios[GP Weight],4)*$AH1420)+(INDEX(Model_Scenarios[LTV Weight],4)*$AI1420))-(INDEX(Model_Scenarios[LTV Weight],4)*$AP1420)-(INDEX(Model_Scenarios[GP Weight],4)*($AS1420+$AV1420+$AY1420))</f>
        <v>1.5494974746830583</v>
      </c>
      <c r="BD1420">
        <f>INDEX(Model_Assumptions[Values],9)*((INDEX(Model_Scenarios[GR Weight],5)*$AG1420)+(INDEX(Model_Scenarios[GP Weight],5)*$AH1420)+(INDEX(Model_Scenarios[LTV Weight],5)*$AI1420))-(INDEX(Model_Scenarios[LTV Weight],5)*$AP1420)-(INDEX(Model_Scenarios[GP Weight],5)*($AS1420+$AV1420+$AY1420))</f>
        <v>1.5469848480983499</v>
      </c>
    </row>
    <row r="1421" spans="1:56" x14ac:dyDescent="0.25">
      <c r="A1421">
        <v>1420</v>
      </c>
      <c r="B1421">
        <v>29</v>
      </c>
      <c r="C1421" s="3">
        <v>20</v>
      </c>
      <c r="D1421" s="4">
        <v>0.38</v>
      </c>
      <c r="E1421" t="str">
        <v>SKU-1035</v>
      </c>
      <c r="F1421" t="str">
        <v>Reduce</v>
      </c>
      <c r="G1421" t="str">
        <v>Constrained</v>
      </c>
      <c r="H1421">
        <v>98.58</v>
      </c>
      <c r="I1421">
        <v>52.57</v>
      </c>
      <c r="J1421">
        <v>26</v>
      </c>
      <c r="K1421">
        <v>2563.08</v>
      </c>
      <c r="L1421">
        <v>1196.26</v>
      </c>
      <c r="M1421">
        <v>0.46672753093933861</v>
      </c>
      <c r="N1421">
        <v>98.58</v>
      </c>
      <c r="O1421">
        <v>0</v>
      </c>
      <c r="P1421">
        <v>0</v>
      </c>
      <c r="Q1421">
        <v>1043.7165376847788</v>
      </c>
      <c r="R1421">
        <v>778.43858435656409</v>
      </c>
      <c r="S1421">
        <v>0.5</v>
      </c>
      <c r="T1421">
        <f t="shared" si="506"/>
        <v>98.58</v>
      </c>
      <c r="U1421">
        <f t="shared" si="507"/>
        <v>0</v>
      </c>
      <c r="V1421">
        <f>IF($F1421="Reduce", INDEX(Model_Assumptions[Values], 2), INDEX(Model_Assumptions[Values], 1))</f>
        <v>-0.8</v>
      </c>
      <c r="W1421">
        <f t="shared" si="508"/>
        <v>26</v>
      </c>
      <c r="X1421">
        <f t="shared" si="521"/>
        <v>2563.08</v>
      </c>
      <c r="Y1421">
        <f t="shared" si="509"/>
        <v>1196.26</v>
      </c>
      <c r="Z1421">
        <f t="shared" si="510"/>
        <v>0</v>
      </c>
      <c r="AA1421">
        <f t="shared" si="511"/>
        <v>0</v>
      </c>
      <c r="AB1421">
        <f t="shared" si="522"/>
        <v>0.46672753093933861</v>
      </c>
      <c r="AC1421">
        <f t="shared" si="512"/>
        <v>0</v>
      </c>
      <c r="AD1421">
        <f t="shared" si="513"/>
        <v>0</v>
      </c>
      <c r="AE1421">
        <f t="shared" si="514"/>
        <v>0</v>
      </c>
      <c r="AF1421">
        <f t="shared" si="523"/>
        <v>778.43858435656409</v>
      </c>
      <c r="AG1421">
        <f t="shared" si="515"/>
        <v>0</v>
      </c>
      <c r="AH1421">
        <f t="shared" si="516"/>
        <v>0</v>
      </c>
      <c r="AI1421">
        <f t="shared" si="524"/>
        <v>1</v>
      </c>
      <c r="AJ1421">
        <f>MAX(0, $R1421 - $AA1421) * INDEX(Model_Assumptions[Values], 7)</f>
        <v>1556.8771687131282</v>
      </c>
      <c r="AK1421">
        <f>MAX(0, INDEX(Model_Assumptions[Values], 4) - $AD1421)</f>
        <v>0.05</v>
      </c>
      <c r="AL1421">
        <f>MAX(0, INDEX(Model_Assumptions[Values], 5) - $AC1421)</f>
        <v>0.02</v>
      </c>
      <c r="AM1421">
        <f>INDEX(Model_Assumptions[Values], 6) * MAX(0, INDEX(Model_Assumptions[Values], 3) - $AB1421)^2</f>
        <v>0</v>
      </c>
      <c r="AN1421">
        <f t="shared" si="517"/>
        <v>1556.877168713128</v>
      </c>
      <c r="AO1421" cm="1">
        <f t="array" ref="AO1421">IFERROR(STDEV(IF($E$2:$E$2201=$E1421, $AJ$2:$AJ$2201)), 0)</f>
        <v>2.296820968131694E-13</v>
      </c>
      <c r="AP1421">
        <f t="shared" si="525"/>
        <v>0.98994949366116647</v>
      </c>
      <c r="AQ1421">
        <f t="shared" si="518"/>
        <v>4.9999999999999982E-2</v>
      </c>
      <c r="AR1421" cm="1">
        <f t="array" ref="AR1421">IFERROR(STDEV(IF($E$2:$E$2201=$E1421, $AK$2:$AK$2201)), 0)</f>
        <v>2.102802400022913E-17</v>
      </c>
      <c r="AS1421">
        <f t="shared" si="526"/>
        <v>0.98994949366116658</v>
      </c>
      <c r="AT1421">
        <f t="shared" si="519"/>
        <v>2.0000000000000007E-2</v>
      </c>
      <c r="AU1421" cm="1">
        <f t="array" ref="AU1421">IFERROR(STDEV(IF($E$2:$E$2201=$E1421, $AL$2:$AL$2201)), 0)</f>
        <v>7.0093413334097106E-18</v>
      </c>
      <c r="AV1421">
        <f t="shared" si="527"/>
        <v>-0.98994949366116647</v>
      </c>
      <c r="AW1421">
        <f t="shared" si="520"/>
        <v>0</v>
      </c>
      <c r="AX1421" cm="1">
        <f t="array" ref="AX1421">IFERROR(STDEV(IF($E$2:$E$2201=$E1421, $AM$2:$AM$2201)), 0)</f>
        <v>0</v>
      </c>
      <c r="AY1421">
        <f t="shared" si="528"/>
        <v>-0.98994949366116647</v>
      </c>
      <c r="AZ1421">
        <f>INDEX(Model_Assumptions[Values],9)*((INDEX(Model_Scenarios[GR Weight],1)*$AG1421)+(INDEX(Model_Scenarios[GP Weight],1)*$AH1421)+(INDEX(Model_Scenarios[LTV Weight],1)*$AI1421))-(INDEX(Model_Scenarios[LTV Weight],1)*$AP1421)-(INDEX(Model_Scenarios[GP Weight],1)*($AS1421+$AV1421+$AY1421))</f>
        <v>3.3070353544371835</v>
      </c>
      <c r="BA1421">
        <f>INDEX(Model_Assumptions[Values],9)*((INDEX(Model_Scenarios[GR Weight],2)*$AG1421)+(INDEX(Model_Scenarios[GP Weight],2)*$AH1421)+(INDEX(Model_Scenarios[LTV Weight],2)*$AI1421))-(INDEX(Model_Scenarios[LTV Weight],2)*$AP1421)-(INDEX(Model_Scenarios[GP Weight],2)*($AS1421+$AV1421+$AY1421))</f>
        <v>2.8045227278524751</v>
      </c>
      <c r="BB1421">
        <f>INDEX(Model_Assumptions[Values],9)*((INDEX(Model_Scenarios[GR Weight],3)*$AG1421)+(INDEX(Model_Scenarios[GP Weight],3)*$AH1421)+(INDEX(Model_Scenarios[LTV Weight],3)*$AI1421))-(INDEX(Model_Scenarios[LTV Weight],3)*$AP1421)-(INDEX(Model_Scenarios[GP Weight],3)*($AS1421+$AV1421+$AY1421))</f>
        <v>1.9505025253169417</v>
      </c>
      <c r="BC1421">
        <f>INDEX(Model_Assumptions[Values],9)*((INDEX(Model_Scenarios[GR Weight],4)*$AG1421)+(INDEX(Model_Scenarios[GP Weight],4)*$AH1421)+(INDEX(Model_Scenarios[LTV Weight],4)*$AI1421))-(INDEX(Model_Scenarios[LTV Weight],4)*$AP1421)-(INDEX(Model_Scenarios[GP Weight],4)*($AS1421+$AV1421+$AY1421))</f>
        <v>1.5494974746830583</v>
      </c>
      <c r="BD1421">
        <f>INDEX(Model_Assumptions[Values],9)*((INDEX(Model_Scenarios[GR Weight],5)*$AG1421)+(INDEX(Model_Scenarios[GP Weight],5)*$AH1421)+(INDEX(Model_Scenarios[LTV Weight],5)*$AI1421))-(INDEX(Model_Scenarios[LTV Weight],5)*$AP1421)-(INDEX(Model_Scenarios[GP Weight],5)*($AS1421+$AV1421+$AY1421))</f>
        <v>1.5469848480983499</v>
      </c>
    </row>
    <row r="1422" spans="1:56" x14ac:dyDescent="0.25">
      <c r="A1422">
        <v>1421</v>
      </c>
      <c r="B1422">
        <v>29</v>
      </c>
      <c r="C1422" s="3">
        <v>21</v>
      </c>
      <c r="D1422" s="4">
        <v>0.4</v>
      </c>
      <c r="E1422" t="str">
        <v>SKU-1035</v>
      </c>
      <c r="F1422" t="str">
        <v>Reduce</v>
      </c>
      <c r="G1422" t="str">
        <v>Constrained</v>
      </c>
      <c r="H1422">
        <v>98.58</v>
      </c>
      <c r="I1422">
        <v>52.57</v>
      </c>
      <c r="J1422">
        <v>26</v>
      </c>
      <c r="K1422">
        <v>2563.08</v>
      </c>
      <c r="L1422">
        <v>1196.26</v>
      </c>
      <c r="M1422">
        <v>0.46672753093933861</v>
      </c>
      <c r="N1422">
        <v>98.58</v>
      </c>
      <c r="O1422">
        <v>0</v>
      </c>
      <c r="P1422">
        <v>0</v>
      </c>
      <c r="Q1422">
        <v>1043.7165376847788</v>
      </c>
      <c r="R1422">
        <v>778.43858435656409</v>
      </c>
      <c r="S1422">
        <v>0.5</v>
      </c>
      <c r="T1422">
        <f t="shared" si="506"/>
        <v>98.58</v>
      </c>
      <c r="U1422">
        <f t="shared" si="507"/>
        <v>0</v>
      </c>
      <c r="V1422">
        <f>IF($F1422="Reduce", INDEX(Model_Assumptions[Values], 2), INDEX(Model_Assumptions[Values], 1))</f>
        <v>-0.8</v>
      </c>
      <c r="W1422">
        <f t="shared" si="508"/>
        <v>26</v>
      </c>
      <c r="X1422">
        <f t="shared" si="521"/>
        <v>2563.08</v>
      </c>
      <c r="Y1422">
        <f t="shared" si="509"/>
        <v>1196.26</v>
      </c>
      <c r="Z1422">
        <f t="shared" si="510"/>
        <v>0</v>
      </c>
      <c r="AA1422">
        <f t="shared" si="511"/>
        <v>0</v>
      </c>
      <c r="AB1422">
        <f t="shared" si="522"/>
        <v>0.46672753093933861</v>
      </c>
      <c r="AC1422">
        <f t="shared" si="512"/>
        <v>0</v>
      </c>
      <c r="AD1422">
        <f t="shared" si="513"/>
        <v>0</v>
      </c>
      <c r="AE1422">
        <f t="shared" si="514"/>
        <v>0</v>
      </c>
      <c r="AF1422">
        <f t="shared" si="523"/>
        <v>778.43858435656409</v>
      </c>
      <c r="AG1422">
        <f t="shared" si="515"/>
        <v>0</v>
      </c>
      <c r="AH1422">
        <f t="shared" si="516"/>
        <v>0</v>
      </c>
      <c r="AI1422">
        <f t="shared" si="524"/>
        <v>1</v>
      </c>
      <c r="AJ1422">
        <f>MAX(0, $R1422 - $AA1422) * INDEX(Model_Assumptions[Values], 7)</f>
        <v>1556.8771687131282</v>
      </c>
      <c r="AK1422">
        <f>MAX(0, INDEX(Model_Assumptions[Values], 4) - $AD1422)</f>
        <v>0.05</v>
      </c>
      <c r="AL1422">
        <f>MAX(0, INDEX(Model_Assumptions[Values], 5) - $AC1422)</f>
        <v>0.02</v>
      </c>
      <c r="AM1422">
        <f>INDEX(Model_Assumptions[Values], 6) * MAX(0, INDEX(Model_Assumptions[Values], 3) - $AB1422)^2</f>
        <v>0</v>
      </c>
      <c r="AN1422">
        <f t="shared" si="517"/>
        <v>1556.877168713128</v>
      </c>
      <c r="AO1422" cm="1">
        <f t="array" ref="AO1422">IFERROR(STDEV(IF($E$2:$E$2201=$E1422, $AJ$2:$AJ$2201)), 0)</f>
        <v>2.296820968131694E-13</v>
      </c>
      <c r="AP1422">
        <f t="shared" si="525"/>
        <v>0.98994949366116647</v>
      </c>
      <c r="AQ1422">
        <f t="shared" si="518"/>
        <v>4.9999999999999982E-2</v>
      </c>
      <c r="AR1422" cm="1">
        <f t="array" ref="AR1422">IFERROR(STDEV(IF($E$2:$E$2201=$E1422, $AK$2:$AK$2201)), 0)</f>
        <v>2.102802400022913E-17</v>
      </c>
      <c r="AS1422">
        <f t="shared" si="526"/>
        <v>0.98994949366116658</v>
      </c>
      <c r="AT1422">
        <f t="shared" si="519"/>
        <v>2.0000000000000007E-2</v>
      </c>
      <c r="AU1422" cm="1">
        <f t="array" ref="AU1422">IFERROR(STDEV(IF($E$2:$E$2201=$E1422, $AL$2:$AL$2201)), 0)</f>
        <v>7.0093413334097106E-18</v>
      </c>
      <c r="AV1422">
        <f t="shared" si="527"/>
        <v>-0.98994949366116647</v>
      </c>
      <c r="AW1422">
        <f t="shared" si="520"/>
        <v>0</v>
      </c>
      <c r="AX1422" cm="1">
        <f t="array" ref="AX1422">IFERROR(STDEV(IF($E$2:$E$2201=$E1422, $AM$2:$AM$2201)), 0)</f>
        <v>0</v>
      </c>
      <c r="AY1422">
        <f t="shared" si="528"/>
        <v>-0.98994949366116647</v>
      </c>
      <c r="AZ1422">
        <f>INDEX(Model_Assumptions[Values],9)*((INDEX(Model_Scenarios[GR Weight],1)*$AG1422)+(INDEX(Model_Scenarios[GP Weight],1)*$AH1422)+(INDEX(Model_Scenarios[LTV Weight],1)*$AI1422))-(INDEX(Model_Scenarios[LTV Weight],1)*$AP1422)-(INDEX(Model_Scenarios[GP Weight],1)*($AS1422+$AV1422+$AY1422))</f>
        <v>3.3070353544371835</v>
      </c>
      <c r="BA1422">
        <f>INDEX(Model_Assumptions[Values],9)*((INDEX(Model_Scenarios[GR Weight],2)*$AG1422)+(INDEX(Model_Scenarios[GP Weight],2)*$AH1422)+(INDEX(Model_Scenarios[LTV Weight],2)*$AI1422))-(INDEX(Model_Scenarios[LTV Weight],2)*$AP1422)-(INDEX(Model_Scenarios[GP Weight],2)*($AS1422+$AV1422+$AY1422))</f>
        <v>2.8045227278524751</v>
      </c>
      <c r="BB1422">
        <f>INDEX(Model_Assumptions[Values],9)*((INDEX(Model_Scenarios[GR Weight],3)*$AG1422)+(INDEX(Model_Scenarios[GP Weight],3)*$AH1422)+(INDEX(Model_Scenarios[LTV Weight],3)*$AI1422))-(INDEX(Model_Scenarios[LTV Weight],3)*$AP1422)-(INDEX(Model_Scenarios[GP Weight],3)*($AS1422+$AV1422+$AY1422))</f>
        <v>1.9505025253169417</v>
      </c>
      <c r="BC1422">
        <f>INDEX(Model_Assumptions[Values],9)*((INDEX(Model_Scenarios[GR Weight],4)*$AG1422)+(INDEX(Model_Scenarios[GP Weight],4)*$AH1422)+(INDEX(Model_Scenarios[LTV Weight],4)*$AI1422))-(INDEX(Model_Scenarios[LTV Weight],4)*$AP1422)-(INDEX(Model_Scenarios[GP Weight],4)*($AS1422+$AV1422+$AY1422))</f>
        <v>1.5494974746830583</v>
      </c>
      <c r="BD1422">
        <f>INDEX(Model_Assumptions[Values],9)*((INDEX(Model_Scenarios[GR Weight],5)*$AG1422)+(INDEX(Model_Scenarios[GP Weight],5)*$AH1422)+(INDEX(Model_Scenarios[LTV Weight],5)*$AI1422))-(INDEX(Model_Scenarios[LTV Weight],5)*$AP1422)-(INDEX(Model_Scenarios[GP Weight],5)*($AS1422+$AV1422+$AY1422))</f>
        <v>1.5469848480983499</v>
      </c>
    </row>
    <row r="1423" spans="1:56" x14ac:dyDescent="0.25">
      <c r="A1423">
        <v>1422</v>
      </c>
      <c r="B1423">
        <v>29</v>
      </c>
      <c r="C1423" s="3">
        <v>22</v>
      </c>
      <c r="D1423" s="4">
        <v>0.42</v>
      </c>
      <c r="E1423" t="str">
        <v>SKU-1035</v>
      </c>
      <c r="F1423" t="str">
        <v>Reduce</v>
      </c>
      <c r="G1423" t="str">
        <v>Constrained</v>
      </c>
      <c r="H1423">
        <v>98.58</v>
      </c>
      <c r="I1423">
        <v>52.57</v>
      </c>
      <c r="J1423">
        <v>26</v>
      </c>
      <c r="K1423">
        <v>2563.08</v>
      </c>
      <c r="L1423">
        <v>1196.26</v>
      </c>
      <c r="M1423">
        <v>0.46672753093933861</v>
      </c>
      <c r="N1423">
        <v>98.58</v>
      </c>
      <c r="O1423">
        <v>0</v>
      </c>
      <c r="P1423">
        <v>0</v>
      </c>
      <c r="Q1423">
        <v>1043.7165376847788</v>
      </c>
      <c r="R1423">
        <v>778.43858435656409</v>
      </c>
      <c r="S1423">
        <v>0.5</v>
      </c>
      <c r="T1423">
        <f t="shared" si="506"/>
        <v>98.58</v>
      </c>
      <c r="U1423">
        <f t="shared" si="507"/>
        <v>0</v>
      </c>
      <c r="V1423">
        <f>IF($F1423="Reduce", INDEX(Model_Assumptions[Values], 2), INDEX(Model_Assumptions[Values], 1))</f>
        <v>-0.8</v>
      </c>
      <c r="W1423">
        <f t="shared" si="508"/>
        <v>26</v>
      </c>
      <c r="X1423">
        <f t="shared" si="521"/>
        <v>2563.08</v>
      </c>
      <c r="Y1423">
        <f t="shared" si="509"/>
        <v>1196.26</v>
      </c>
      <c r="Z1423">
        <f t="shared" si="510"/>
        <v>0</v>
      </c>
      <c r="AA1423">
        <f t="shared" si="511"/>
        <v>0</v>
      </c>
      <c r="AB1423">
        <f t="shared" si="522"/>
        <v>0.46672753093933861</v>
      </c>
      <c r="AC1423">
        <f t="shared" si="512"/>
        <v>0</v>
      </c>
      <c r="AD1423">
        <f t="shared" si="513"/>
        <v>0</v>
      </c>
      <c r="AE1423">
        <f t="shared" si="514"/>
        <v>0</v>
      </c>
      <c r="AF1423">
        <f t="shared" si="523"/>
        <v>778.43858435656409</v>
      </c>
      <c r="AG1423">
        <f t="shared" si="515"/>
        <v>0</v>
      </c>
      <c r="AH1423">
        <f t="shared" si="516"/>
        <v>0</v>
      </c>
      <c r="AI1423">
        <f t="shared" si="524"/>
        <v>1</v>
      </c>
      <c r="AJ1423">
        <f>MAX(0, $R1423 - $AA1423) * INDEX(Model_Assumptions[Values], 7)</f>
        <v>1556.8771687131282</v>
      </c>
      <c r="AK1423">
        <f>MAX(0, INDEX(Model_Assumptions[Values], 4) - $AD1423)</f>
        <v>0.05</v>
      </c>
      <c r="AL1423">
        <f>MAX(0, INDEX(Model_Assumptions[Values], 5) - $AC1423)</f>
        <v>0.02</v>
      </c>
      <c r="AM1423">
        <f>INDEX(Model_Assumptions[Values], 6) * MAX(0, INDEX(Model_Assumptions[Values], 3) - $AB1423)^2</f>
        <v>0</v>
      </c>
      <c r="AN1423">
        <f t="shared" si="517"/>
        <v>1556.877168713128</v>
      </c>
      <c r="AO1423" cm="1">
        <f t="array" ref="AO1423">IFERROR(STDEV(IF($E$2:$E$2201=$E1423, $AJ$2:$AJ$2201)), 0)</f>
        <v>2.296820968131694E-13</v>
      </c>
      <c r="AP1423">
        <f t="shared" si="525"/>
        <v>0.98994949366116647</v>
      </c>
      <c r="AQ1423">
        <f t="shared" si="518"/>
        <v>4.9999999999999982E-2</v>
      </c>
      <c r="AR1423" cm="1">
        <f t="array" ref="AR1423">IFERROR(STDEV(IF($E$2:$E$2201=$E1423, $AK$2:$AK$2201)), 0)</f>
        <v>2.102802400022913E-17</v>
      </c>
      <c r="AS1423">
        <f t="shared" si="526"/>
        <v>0.98994949366116658</v>
      </c>
      <c r="AT1423">
        <f t="shared" si="519"/>
        <v>2.0000000000000007E-2</v>
      </c>
      <c r="AU1423" cm="1">
        <f t="array" ref="AU1423">IFERROR(STDEV(IF($E$2:$E$2201=$E1423, $AL$2:$AL$2201)), 0)</f>
        <v>7.0093413334097106E-18</v>
      </c>
      <c r="AV1423">
        <f t="shared" si="527"/>
        <v>-0.98994949366116647</v>
      </c>
      <c r="AW1423">
        <f t="shared" si="520"/>
        <v>0</v>
      </c>
      <c r="AX1423" cm="1">
        <f t="array" ref="AX1423">IFERROR(STDEV(IF($E$2:$E$2201=$E1423, $AM$2:$AM$2201)), 0)</f>
        <v>0</v>
      </c>
      <c r="AY1423">
        <f t="shared" si="528"/>
        <v>-0.98994949366116647</v>
      </c>
      <c r="AZ1423">
        <f>INDEX(Model_Assumptions[Values],9)*((INDEX(Model_Scenarios[GR Weight],1)*$AG1423)+(INDEX(Model_Scenarios[GP Weight],1)*$AH1423)+(INDEX(Model_Scenarios[LTV Weight],1)*$AI1423))-(INDEX(Model_Scenarios[LTV Weight],1)*$AP1423)-(INDEX(Model_Scenarios[GP Weight],1)*($AS1423+$AV1423+$AY1423))</f>
        <v>3.3070353544371835</v>
      </c>
      <c r="BA1423">
        <f>INDEX(Model_Assumptions[Values],9)*((INDEX(Model_Scenarios[GR Weight],2)*$AG1423)+(INDEX(Model_Scenarios[GP Weight],2)*$AH1423)+(INDEX(Model_Scenarios[LTV Weight],2)*$AI1423))-(INDEX(Model_Scenarios[LTV Weight],2)*$AP1423)-(INDEX(Model_Scenarios[GP Weight],2)*($AS1423+$AV1423+$AY1423))</f>
        <v>2.8045227278524751</v>
      </c>
      <c r="BB1423">
        <f>INDEX(Model_Assumptions[Values],9)*((INDEX(Model_Scenarios[GR Weight],3)*$AG1423)+(INDEX(Model_Scenarios[GP Weight],3)*$AH1423)+(INDEX(Model_Scenarios[LTV Weight],3)*$AI1423))-(INDEX(Model_Scenarios[LTV Weight],3)*$AP1423)-(INDEX(Model_Scenarios[GP Weight],3)*($AS1423+$AV1423+$AY1423))</f>
        <v>1.9505025253169417</v>
      </c>
      <c r="BC1423">
        <f>INDEX(Model_Assumptions[Values],9)*((INDEX(Model_Scenarios[GR Weight],4)*$AG1423)+(INDEX(Model_Scenarios[GP Weight],4)*$AH1423)+(INDEX(Model_Scenarios[LTV Weight],4)*$AI1423))-(INDEX(Model_Scenarios[LTV Weight],4)*$AP1423)-(INDEX(Model_Scenarios[GP Weight],4)*($AS1423+$AV1423+$AY1423))</f>
        <v>1.5494974746830583</v>
      </c>
      <c r="BD1423">
        <f>INDEX(Model_Assumptions[Values],9)*((INDEX(Model_Scenarios[GR Weight],5)*$AG1423)+(INDEX(Model_Scenarios[GP Weight],5)*$AH1423)+(INDEX(Model_Scenarios[LTV Weight],5)*$AI1423))-(INDEX(Model_Scenarios[LTV Weight],5)*$AP1423)-(INDEX(Model_Scenarios[GP Weight],5)*($AS1423+$AV1423+$AY1423))</f>
        <v>1.5469848480983499</v>
      </c>
    </row>
    <row r="1424" spans="1:56" x14ac:dyDescent="0.25">
      <c r="A1424">
        <v>1423</v>
      </c>
      <c r="B1424">
        <v>29</v>
      </c>
      <c r="C1424" s="3">
        <v>23</v>
      </c>
      <c r="D1424" s="4">
        <v>0.44</v>
      </c>
      <c r="E1424" t="str">
        <v>SKU-1035</v>
      </c>
      <c r="F1424" t="str">
        <v>Reduce</v>
      </c>
      <c r="G1424" t="str">
        <v>Constrained</v>
      </c>
      <c r="H1424">
        <v>98.58</v>
      </c>
      <c r="I1424">
        <v>52.57</v>
      </c>
      <c r="J1424">
        <v>26</v>
      </c>
      <c r="K1424">
        <v>2563.08</v>
      </c>
      <c r="L1424">
        <v>1196.26</v>
      </c>
      <c r="M1424">
        <v>0.46672753093933861</v>
      </c>
      <c r="N1424">
        <v>98.58</v>
      </c>
      <c r="O1424">
        <v>0</v>
      </c>
      <c r="P1424">
        <v>0</v>
      </c>
      <c r="Q1424">
        <v>1043.7165376847788</v>
      </c>
      <c r="R1424">
        <v>778.43858435656409</v>
      </c>
      <c r="S1424">
        <v>0.5</v>
      </c>
      <c r="T1424">
        <f t="shared" si="506"/>
        <v>98.58</v>
      </c>
      <c r="U1424">
        <f t="shared" si="507"/>
        <v>0</v>
      </c>
      <c r="V1424">
        <f>IF($F1424="Reduce", INDEX(Model_Assumptions[Values], 2), INDEX(Model_Assumptions[Values], 1))</f>
        <v>-0.8</v>
      </c>
      <c r="W1424">
        <f t="shared" si="508"/>
        <v>26</v>
      </c>
      <c r="X1424">
        <f t="shared" si="521"/>
        <v>2563.08</v>
      </c>
      <c r="Y1424">
        <f t="shared" si="509"/>
        <v>1196.26</v>
      </c>
      <c r="Z1424">
        <f t="shared" si="510"/>
        <v>0</v>
      </c>
      <c r="AA1424">
        <f t="shared" si="511"/>
        <v>0</v>
      </c>
      <c r="AB1424">
        <f t="shared" si="522"/>
        <v>0.46672753093933861</v>
      </c>
      <c r="AC1424">
        <f t="shared" si="512"/>
        <v>0</v>
      </c>
      <c r="AD1424">
        <f t="shared" si="513"/>
        <v>0</v>
      </c>
      <c r="AE1424">
        <f t="shared" si="514"/>
        <v>0</v>
      </c>
      <c r="AF1424">
        <f t="shared" si="523"/>
        <v>778.43858435656409</v>
      </c>
      <c r="AG1424">
        <f t="shared" si="515"/>
        <v>0</v>
      </c>
      <c r="AH1424">
        <f t="shared" si="516"/>
        <v>0</v>
      </c>
      <c r="AI1424">
        <f t="shared" si="524"/>
        <v>1</v>
      </c>
      <c r="AJ1424">
        <f>MAX(0, $R1424 - $AA1424) * INDEX(Model_Assumptions[Values], 7)</f>
        <v>1556.8771687131282</v>
      </c>
      <c r="AK1424">
        <f>MAX(0, INDEX(Model_Assumptions[Values], 4) - $AD1424)</f>
        <v>0.05</v>
      </c>
      <c r="AL1424">
        <f>MAX(0, INDEX(Model_Assumptions[Values], 5) - $AC1424)</f>
        <v>0.02</v>
      </c>
      <c r="AM1424">
        <f>INDEX(Model_Assumptions[Values], 6) * MAX(0, INDEX(Model_Assumptions[Values], 3) - $AB1424)^2</f>
        <v>0</v>
      </c>
      <c r="AN1424">
        <f t="shared" si="517"/>
        <v>1556.877168713128</v>
      </c>
      <c r="AO1424" cm="1">
        <f t="array" ref="AO1424">IFERROR(STDEV(IF($E$2:$E$2201=$E1424, $AJ$2:$AJ$2201)), 0)</f>
        <v>2.296820968131694E-13</v>
      </c>
      <c r="AP1424">
        <f t="shared" si="525"/>
        <v>0.98994949366116647</v>
      </c>
      <c r="AQ1424">
        <f t="shared" si="518"/>
        <v>4.9999999999999982E-2</v>
      </c>
      <c r="AR1424" cm="1">
        <f t="array" ref="AR1424">IFERROR(STDEV(IF($E$2:$E$2201=$E1424, $AK$2:$AK$2201)), 0)</f>
        <v>2.102802400022913E-17</v>
      </c>
      <c r="AS1424">
        <f t="shared" si="526"/>
        <v>0.98994949366116658</v>
      </c>
      <c r="AT1424">
        <f t="shared" si="519"/>
        <v>2.0000000000000007E-2</v>
      </c>
      <c r="AU1424" cm="1">
        <f t="array" ref="AU1424">IFERROR(STDEV(IF($E$2:$E$2201=$E1424, $AL$2:$AL$2201)), 0)</f>
        <v>7.0093413334097106E-18</v>
      </c>
      <c r="AV1424">
        <f t="shared" si="527"/>
        <v>-0.98994949366116647</v>
      </c>
      <c r="AW1424">
        <f t="shared" si="520"/>
        <v>0</v>
      </c>
      <c r="AX1424" cm="1">
        <f t="array" ref="AX1424">IFERROR(STDEV(IF($E$2:$E$2201=$E1424, $AM$2:$AM$2201)), 0)</f>
        <v>0</v>
      </c>
      <c r="AY1424">
        <f t="shared" si="528"/>
        <v>-0.98994949366116647</v>
      </c>
      <c r="AZ1424">
        <f>INDEX(Model_Assumptions[Values],9)*((INDEX(Model_Scenarios[GR Weight],1)*$AG1424)+(INDEX(Model_Scenarios[GP Weight],1)*$AH1424)+(INDEX(Model_Scenarios[LTV Weight],1)*$AI1424))-(INDEX(Model_Scenarios[LTV Weight],1)*$AP1424)-(INDEX(Model_Scenarios[GP Weight],1)*($AS1424+$AV1424+$AY1424))</f>
        <v>3.3070353544371835</v>
      </c>
      <c r="BA1424">
        <f>INDEX(Model_Assumptions[Values],9)*((INDEX(Model_Scenarios[GR Weight],2)*$AG1424)+(INDEX(Model_Scenarios[GP Weight],2)*$AH1424)+(INDEX(Model_Scenarios[LTV Weight],2)*$AI1424))-(INDEX(Model_Scenarios[LTV Weight],2)*$AP1424)-(INDEX(Model_Scenarios[GP Weight],2)*($AS1424+$AV1424+$AY1424))</f>
        <v>2.8045227278524751</v>
      </c>
      <c r="BB1424">
        <f>INDEX(Model_Assumptions[Values],9)*((INDEX(Model_Scenarios[GR Weight],3)*$AG1424)+(INDEX(Model_Scenarios[GP Weight],3)*$AH1424)+(INDEX(Model_Scenarios[LTV Weight],3)*$AI1424))-(INDEX(Model_Scenarios[LTV Weight],3)*$AP1424)-(INDEX(Model_Scenarios[GP Weight],3)*($AS1424+$AV1424+$AY1424))</f>
        <v>1.9505025253169417</v>
      </c>
      <c r="BC1424">
        <f>INDEX(Model_Assumptions[Values],9)*((INDEX(Model_Scenarios[GR Weight],4)*$AG1424)+(INDEX(Model_Scenarios[GP Weight],4)*$AH1424)+(INDEX(Model_Scenarios[LTV Weight],4)*$AI1424))-(INDEX(Model_Scenarios[LTV Weight],4)*$AP1424)-(INDEX(Model_Scenarios[GP Weight],4)*($AS1424+$AV1424+$AY1424))</f>
        <v>1.5494974746830583</v>
      </c>
      <c r="BD1424">
        <f>INDEX(Model_Assumptions[Values],9)*((INDEX(Model_Scenarios[GR Weight],5)*$AG1424)+(INDEX(Model_Scenarios[GP Weight],5)*$AH1424)+(INDEX(Model_Scenarios[LTV Weight],5)*$AI1424))-(INDEX(Model_Scenarios[LTV Weight],5)*$AP1424)-(INDEX(Model_Scenarios[GP Weight],5)*($AS1424+$AV1424+$AY1424))</f>
        <v>1.5469848480983499</v>
      </c>
    </row>
    <row r="1425" spans="1:56" x14ac:dyDescent="0.25">
      <c r="A1425">
        <v>1424</v>
      </c>
      <c r="B1425">
        <v>29</v>
      </c>
      <c r="C1425" s="3">
        <v>24</v>
      </c>
      <c r="D1425" s="4">
        <v>0.46</v>
      </c>
      <c r="E1425" t="str">
        <v>SKU-1035</v>
      </c>
      <c r="F1425" t="str">
        <v>Reduce</v>
      </c>
      <c r="G1425" t="str">
        <v>Constrained</v>
      </c>
      <c r="H1425">
        <v>98.58</v>
      </c>
      <c r="I1425">
        <v>52.57</v>
      </c>
      <c r="J1425">
        <v>26</v>
      </c>
      <c r="K1425">
        <v>2563.08</v>
      </c>
      <c r="L1425">
        <v>1196.26</v>
      </c>
      <c r="M1425">
        <v>0.46672753093933861</v>
      </c>
      <c r="N1425">
        <v>98.58</v>
      </c>
      <c r="O1425">
        <v>0</v>
      </c>
      <c r="P1425">
        <v>0</v>
      </c>
      <c r="Q1425">
        <v>1043.7165376847788</v>
      </c>
      <c r="R1425">
        <v>778.43858435656409</v>
      </c>
      <c r="S1425">
        <v>0.5</v>
      </c>
      <c r="T1425">
        <f t="shared" si="506"/>
        <v>98.58</v>
      </c>
      <c r="U1425">
        <f t="shared" si="507"/>
        <v>0</v>
      </c>
      <c r="V1425">
        <f>IF($F1425="Reduce", INDEX(Model_Assumptions[Values], 2), INDEX(Model_Assumptions[Values], 1))</f>
        <v>-0.8</v>
      </c>
      <c r="W1425">
        <f t="shared" si="508"/>
        <v>26</v>
      </c>
      <c r="X1425">
        <f t="shared" si="521"/>
        <v>2563.08</v>
      </c>
      <c r="Y1425">
        <f t="shared" si="509"/>
        <v>1196.26</v>
      </c>
      <c r="Z1425">
        <f t="shared" si="510"/>
        <v>0</v>
      </c>
      <c r="AA1425">
        <f t="shared" si="511"/>
        <v>0</v>
      </c>
      <c r="AB1425">
        <f t="shared" si="522"/>
        <v>0.46672753093933861</v>
      </c>
      <c r="AC1425">
        <f t="shared" si="512"/>
        <v>0</v>
      </c>
      <c r="AD1425">
        <f t="shared" si="513"/>
        <v>0</v>
      </c>
      <c r="AE1425">
        <f t="shared" si="514"/>
        <v>0</v>
      </c>
      <c r="AF1425">
        <f t="shared" si="523"/>
        <v>778.43858435656409</v>
      </c>
      <c r="AG1425">
        <f t="shared" si="515"/>
        <v>0</v>
      </c>
      <c r="AH1425">
        <f t="shared" si="516"/>
        <v>0</v>
      </c>
      <c r="AI1425">
        <f t="shared" si="524"/>
        <v>1</v>
      </c>
      <c r="AJ1425">
        <f>MAX(0, $R1425 - $AA1425) * INDEX(Model_Assumptions[Values], 7)</f>
        <v>1556.8771687131282</v>
      </c>
      <c r="AK1425">
        <f>MAX(0, INDEX(Model_Assumptions[Values], 4) - $AD1425)</f>
        <v>0.05</v>
      </c>
      <c r="AL1425">
        <f>MAX(0, INDEX(Model_Assumptions[Values], 5) - $AC1425)</f>
        <v>0.02</v>
      </c>
      <c r="AM1425">
        <f>INDEX(Model_Assumptions[Values], 6) * MAX(0, INDEX(Model_Assumptions[Values], 3) - $AB1425)^2</f>
        <v>0</v>
      </c>
      <c r="AN1425">
        <f t="shared" si="517"/>
        <v>1556.877168713128</v>
      </c>
      <c r="AO1425" cm="1">
        <f t="array" ref="AO1425">IFERROR(STDEV(IF($E$2:$E$2201=$E1425, $AJ$2:$AJ$2201)), 0)</f>
        <v>2.296820968131694E-13</v>
      </c>
      <c r="AP1425">
        <f t="shared" si="525"/>
        <v>0.98994949366116647</v>
      </c>
      <c r="AQ1425">
        <f t="shared" si="518"/>
        <v>4.9999999999999982E-2</v>
      </c>
      <c r="AR1425" cm="1">
        <f t="array" ref="AR1425">IFERROR(STDEV(IF($E$2:$E$2201=$E1425, $AK$2:$AK$2201)), 0)</f>
        <v>2.102802400022913E-17</v>
      </c>
      <c r="AS1425">
        <f t="shared" si="526"/>
        <v>0.98994949366116658</v>
      </c>
      <c r="AT1425">
        <f t="shared" si="519"/>
        <v>2.0000000000000007E-2</v>
      </c>
      <c r="AU1425" cm="1">
        <f t="array" ref="AU1425">IFERROR(STDEV(IF($E$2:$E$2201=$E1425, $AL$2:$AL$2201)), 0)</f>
        <v>7.0093413334097106E-18</v>
      </c>
      <c r="AV1425">
        <f t="shared" si="527"/>
        <v>-0.98994949366116647</v>
      </c>
      <c r="AW1425">
        <f t="shared" si="520"/>
        <v>0</v>
      </c>
      <c r="AX1425" cm="1">
        <f t="array" ref="AX1425">IFERROR(STDEV(IF($E$2:$E$2201=$E1425, $AM$2:$AM$2201)), 0)</f>
        <v>0</v>
      </c>
      <c r="AY1425">
        <f t="shared" si="528"/>
        <v>-0.98994949366116647</v>
      </c>
      <c r="AZ1425">
        <f>INDEX(Model_Assumptions[Values],9)*((INDEX(Model_Scenarios[GR Weight],1)*$AG1425)+(INDEX(Model_Scenarios[GP Weight],1)*$AH1425)+(INDEX(Model_Scenarios[LTV Weight],1)*$AI1425))-(INDEX(Model_Scenarios[LTV Weight],1)*$AP1425)-(INDEX(Model_Scenarios[GP Weight],1)*($AS1425+$AV1425+$AY1425))</f>
        <v>3.3070353544371835</v>
      </c>
      <c r="BA1425">
        <f>INDEX(Model_Assumptions[Values],9)*((INDEX(Model_Scenarios[GR Weight],2)*$AG1425)+(INDEX(Model_Scenarios[GP Weight],2)*$AH1425)+(INDEX(Model_Scenarios[LTV Weight],2)*$AI1425))-(INDEX(Model_Scenarios[LTV Weight],2)*$AP1425)-(INDEX(Model_Scenarios[GP Weight],2)*($AS1425+$AV1425+$AY1425))</f>
        <v>2.8045227278524751</v>
      </c>
      <c r="BB1425">
        <f>INDEX(Model_Assumptions[Values],9)*((INDEX(Model_Scenarios[GR Weight],3)*$AG1425)+(INDEX(Model_Scenarios[GP Weight],3)*$AH1425)+(INDEX(Model_Scenarios[LTV Weight],3)*$AI1425))-(INDEX(Model_Scenarios[LTV Weight],3)*$AP1425)-(INDEX(Model_Scenarios[GP Weight],3)*($AS1425+$AV1425+$AY1425))</f>
        <v>1.9505025253169417</v>
      </c>
      <c r="BC1425">
        <f>INDEX(Model_Assumptions[Values],9)*((INDEX(Model_Scenarios[GR Weight],4)*$AG1425)+(INDEX(Model_Scenarios[GP Weight],4)*$AH1425)+(INDEX(Model_Scenarios[LTV Weight],4)*$AI1425))-(INDEX(Model_Scenarios[LTV Weight],4)*$AP1425)-(INDEX(Model_Scenarios[GP Weight],4)*($AS1425+$AV1425+$AY1425))</f>
        <v>1.5494974746830583</v>
      </c>
      <c r="BD1425">
        <f>INDEX(Model_Assumptions[Values],9)*((INDEX(Model_Scenarios[GR Weight],5)*$AG1425)+(INDEX(Model_Scenarios[GP Weight],5)*$AH1425)+(INDEX(Model_Scenarios[LTV Weight],5)*$AI1425))-(INDEX(Model_Scenarios[LTV Weight],5)*$AP1425)-(INDEX(Model_Scenarios[GP Weight],5)*($AS1425+$AV1425+$AY1425))</f>
        <v>1.5469848480983499</v>
      </c>
    </row>
    <row r="1426" spans="1:56" x14ac:dyDescent="0.25">
      <c r="A1426">
        <v>1425</v>
      </c>
      <c r="B1426">
        <v>29</v>
      </c>
      <c r="C1426" s="3">
        <v>25</v>
      </c>
      <c r="D1426" s="4">
        <v>0.48</v>
      </c>
      <c r="E1426" t="str">
        <v>SKU-1035</v>
      </c>
      <c r="F1426" t="str">
        <v>Reduce</v>
      </c>
      <c r="G1426" t="str">
        <v>Constrained</v>
      </c>
      <c r="H1426">
        <v>98.58</v>
      </c>
      <c r="I1426">
        <v>52.57</v>
      </c>
      <c r="J1426">
        <v>26</v>
      </c>
      <c r="K1426">
        <v>2563.08</v>
      </c>
      <c r="L1426">
        <v>1196.26</v>
      </c>
      <c r="M1426">
        <v>0.46672753093933861</v>
      </c>
      <c r="N1426">
        <v>98.58</v>
      </c>
      <c r="O1426">
        <v>0</v>
      </c>
      <c r="P1426">
        <v>0</v>
      </c>
      <c r="Q1426">
        <v>1043.7165376847788</v>
      </c>
      <c r="R1426">
        <v>778.43858435656409</v>
      </c>
      <c r="S1426">
        <v>0.5</v>
      </c>
      <c r="T1426">
        <f t="shared" si="506"/>
        <v>98.58</v>
      </c>
      <c r="U1426">
        <f t="shared" si="507"/>
        <v>0</v>
      </c>
      <c r="V1426">
        <f>IF($F1426="Reduce", INDEX(Model_Assumptions[Values], 2), INDEX(Model_Assumptions[Values], 1))</f>
        <v>-0.8</v>
      </c>
      <c r="W1426">
        <f t="shared" si="508"/>
        <v>26</v>
      </c>
      <c r="X1426">
        <f t="shared" si="521"/>
        <v>2563.08</v>
      </c>
      <c r="Y1426">
        <f t="shared" si="509"/>
        <v>1196.26</v>
      </c>
      <c r="Z1426">
        <f t="shared" si="510"/>
        <v>0</v>
      </c>
      <c r="AA1426">
        <f t="shared" si="511"/>
        <v>0</v>
      </c>
      <c r="AB1426">
        <f t="shared" si="522"/>
        <v>0.46672753093933861</v>
      </c>
      <c r="AC1426">
        <f t="shared" si="512"/>
        <v>0</v>
      </c>
      <c r="AD1426">
        <f t="shared" si="513"/>
        <v>0</v>
      </c>
      <c r="AE1426">
        <f t="shared" si="514"/>
        <v>0</v>
      </c>
      <c r="AF1426">
        <f t="shared" si="523"/>
        <v>778.43858435656409</v>
      </c>
      <c r="AG1426">
        <f t="shared" si="515"/>
        <v>0</v>
      </c>
      <c r="AH1426">
        <f t="shared" si="516"/>
        <v>0</v>
      </c>
      <c r="AI1426">
        <f t="shared" si="524"/>
        <v>1</v>
      </c>
      <c r="AJ1426">
        <f>MAX(0, $R1426 - $AA1426) * INDEX(Model_Assumptions[Values], 7)</f>
        <v>1556.8771687131282</v>
      </c>
      <c r="AK1426">
        <f>MAX(0, INDEX(Model_Assumptions[Values], 4) - $AD1426)</f>
        <v>0.05</v>
      </c>
      <c r="AL1426">
        <f>MAX(0, INDEX(Model_Assumptions[Values], 5) - $AC1426)</f>
        <v>0.02</v>
      </c>
      <c r="AM1426">
        <f>INDEX(Model_Assumptions[Values], 6) * MAX(0, INDEX(Model_Assumptions[Values], 3) - $AB1426)^2</f>
        <v>0</v>
      </c>
      <c r="AN1426">
        <f t="shared" si="517"/>
        <v>1556.877168713128</v>
      </c>
      <c r="AO1426" cm="1">
        <f t="array" ref="AO1426">IFERROR(STDEV(IF($E$2:$E$2201=$E1426, $AJ$2:$AJ$2201)), 0)</f>
        <v>2.296820968131694E-13</v>
      </c>
      <c r="AP1426">
        <f t="shared" si="525"/>
        <v>0.98994949366116647</v>
      </c>
      <c r="AQ1426">
        <f t="shared" si="518"/>
        <v>4.9999999999999982E-2</v>
      </c>
      <c r="AR1426" cm="1">
        <f t="array" ref="AR1426">IFERROR(STDEV(IF($E$2:$E$2201=$E1426, $AK$2:$AK$2201)), 0)</f>
        <v>2.102802400022913E-17</v>
      </c>
      <c r="AS1426">
        <f t="shared" si="526"/>
        <v>0.98994949366116658</v>
      </c>
      <c r="AT1426">
        <f t="shared" si="519"/>
        <v>2.0000000000000007E-2</v>
      </c>
      <c r="AU1426" cm="1">
        <f t="array" ref="AU1426">IFERROR(STDEV(IF($E$2:$E$2201=$E1426, $AL$2:$AL$2201)), 0)</f>
        <v>7.0093413334097106E-18</v>
      </c>
      <c r="AV1426">
        <f t="shared" si="527"/>
        <v>-0.98994949366116647</v>
      </c>
      <c r="AW1426">
        <f t="shared" si="520"/>
        <v>0</v>
      </c>
      <c r="AX1426" cm="1">
        <f t="array" ref="AX1426">IFERROR(STDEV(IF($E$2:$E$2201=$E1426, $AM$2:$AM$2201)), 0)</f>
        <v>0</v>
      </c>
      <c r="AY1426">
        <f t="shared" si="528"/>
        <v>-0.98994949366116647</v>
      </c>
      <c r="AZ1426">
        <f>INDEX(Model_Assumptions[Values],9)*((INDEX(Model_Scenarios[GR Weight],1)*$AG1426)+(INDEX(Model_Scenarios[GP Weight],1)*$AH1426)+(INDEX(Model_Scenarios[LTV Weight],1)*$AI1426))-(INDEX(Model_Scenarios[LTV Weight],1)*$AP1426)-(INDEX(Model_Scenarios[GP Weight],1)*($AS1426+$AV1426+$AY1426))</f>
        <v>3.3070353544371835</v>
      </c>
      <c r="BA1426">
        <f>INDEX(Model_Assumptions[Values],9)*((INDEX(Model_Scenarios[GR Weight],2)*$AG1426)+(INDEX(Model_Scenarios[GP Weight],2)*$AH1426)+(INDEX(Model_Scenarios[LTV Weight],2)*$AI1426))-(INDEX(Model_Scenarios[LTV Weight],2)*$AP1426)-(INDEX(Model_Scenarios[GP Weight],2)*($AS1426+$AV1426+$AY1426))</f>
        <v>2.8045227278524751</v>
      </c>
      <c r="BB1426">
        <f>INDEX(Model_Assumptions[Values],9)*((INDEX(Model_Scenarios[GR Weight],3)*$AG1426)+(INDEX(Model_Scenarios[GP Weight],3)*$AH1426)+(INDEX(Model_Scenarios[LTV Weight],3)*$AI1426))-(INDEX(Model_Scenarios[LTV Weight],3)*$AP1426)-(INDEX(Model_Scenarios[GP Weight],3)*($AS1426+$AV1426+$AY1426))</f>
        <v>1.9505025253169417</v>
      </c>
      <c r="BC1426">
        <f>INDEX(Model_Assumptions[Values],9)*((INDEX(Model_Scenarios[GR Weight],4)*$AG1426)+(INDEX(Model_Scenarios[GP Weight],4)*$AH1426)+(INDEX(Model_Scenarios[LTV Weight],4)*$AI1426))-(INDEX(Model_Scenarios[LTV Weight],4)*$AP1426)-(INDEX(Model_Scenarios[GP Weight],4)*($AS1426+$AV1426+$AY1426))</f>
        <v>1.5494974746830583</v>
      </c>
      <c r="BD1426">
        <f>INDEX(Model_Assumptions[Values],9)*((INDEX(Model_Scenarios[GR Weight],5)*$AG1426)+(INDEX(Model_Scenarios[GP Weight],5)*$AH1426)+(INDEX(Model_Scenarios[LTV Weight],5)*$AI1426))-(INDEX(Model_Scenarios[LTV Weight],5)*$AP1426)-(INDEX(Model_Scenarios[GP Weight],5)*($AS1426+$AV1426+$AY1426))</f>
        <v>1.5469848480983499</v>
      </c>
    </row>
    <row r="1427" spans="1:56" x14ac:dyDescent="0.25">
      <c r="A1427">
        <v>1426</v>
      </c>
      <c r="B1427">
        <v>29</v>
      </c>
      <c r="C1427" s="3">
        <v>26</v>
      </c>
      <c r="D1427" s="4">
        <v>0.5</v>
      </c>
      <c r="E1427" t="str">
        <v>SKU-1035</v>
      </c>
      <c r="F1427" t="str">
        <v>Reduce</v>
      </c>
      <c r="G1427" t="str">
        <v>Constrained</v>
      </c>
      <c r="H1427">
        <v>98.58</v>
      </c>
      <c r="I1427">
        <v>52.57</v>
      </c>
      <c r="J1427">
        <v>26</v>
      </c>
      <c r="K1427">
        <v>2563.08</v>
      </c>
      <c r="L1427">
        <v>1196.26</v>
      </c>
      <c r="M1427">
        <v>0.46672753093933861</v>
      </c>
      <c r="N1427">
        <v>98.58</v>
      </c>
      <c r="O1427">
        <v>0</v>
      </c>
      <c r="P1427">
        <v>0</v>
      </c>
      <c r="Q1427">
        <v>1043.7165376847788</v>
      </c>
      <c r="R1427">
        <v>778.43858435656409</v>
      </c>
      <c r="S1427">
        <v>0.5</v>
      </c>
      <c r="T1427">
        <f t="shared" si="506"/>
        <v>98.58</v>
      </c>
      <c r="U1427">
        <f t="shared" si="507"/>
        <v>0</v>
      </c>
      <c r="V1427">
        <f>IF($F1427="Reduce", INDEX(Model_Assumptions[Values], 2), INDEX(Model_Assumptions[Values], 1))</f>
        <v>-0.8</v>
      </c>
      <c r="W1427">
        <f t="shared" si="508"/>
        <v>26</v>
      </c>
      <c r="X1427">
        <f t="shared" si="521"/>
        <v>2563.08</v>
      </c>
      <c r="Y1427">
        <f t="shared" si="509"/>
        <v>1196.26</v>
      </c>
      <c r="Z1427">
        <f t="shared" si="510"/>
        <v>0</v>
      </c>
      <c r="AA1427">
        <f t="shared" si="511"/>
        <v>0</v>
      </c>
      <c r="AB1427">
        <f t="shared" si="522"/>
        <v>0.46672753093933861</v>
      </c>
      <c r="AC1427">
        <f t="shared" si="512"/>
        <v>0</v>
      </c>
      <c r="AD1427">
        <f t="shared" si="513"/>
        <v>0</v>
      </c>
      <c r="AE1427">
        <f t="shared" si="514"/>
        <v>0</v>
      </c>
      <c r="AF1427">
        <f t="shared" si="523"/>
        <v>778.43858435656409</v>
      </c>
      <c r="AG1427">
        <f t="shared" si="515"/>
        <v>0</v>
      </c>
      <c r="AH1427">
        <f t="shared" si="516"/>
        <v>0</v>
      </c>
      <c r="AI1427">
        <f t="shared" si="524"/>
        <v>1</v>
      </c>
      <c r="AJ1427">
        <f>MAX(0, $R1427 - $AA1427) * INDEX(Model_Assumptions[Values], 7)</f>
        <v>1556.8771687131282</v>
      </c>
      <c r="AK1427">
        <f>MAX(0, INDEX(Model_Assumptions[Values], 4) - $AD1427)</f>
        <v>0.05</v>
      </c>
      <c r="AL1427">
        <f>MAX(0, INDEX(Model_Assumptions[Values], 5) - $AC1427)</f>
        <v>0.02</v>
      </c>
      <c r="AM1427">
        <f>INDEX(Model_Assumptions[Values], 6) * MAX(0, INDEX(Model_Assumptions[Values], 3) - $AB1427)^2</f>
        <v>0</v>
      </c>
      <c r="AN1427">
        <f t="shared" si="517"/>
        <v>1556.877168713128</v>
      </c>
      <c r="AO1427" cm="1">
        <f t="array" ref="AO1427">IFERROR(STDEV(IF($E$2:$E$2201=$E1427, $AJ$2:$AJ$2201)), 0)</f>
        <v>2.296820968131694E-13</v>
      </c>
      <c r="AP1427">
        <f t="shared" si="525"/>
        <v>0.98994949366116647</v>
      </c>
      <c r="AQ1427">
        <f t="shared" si="518"/>
        <v>4.9999999999999982E-2</v>
      </c>
      <c r="AR1427" cm="1">
        <f t="array" ref="AR1427">IFERROR(STDEV(IF($E$2:$E$2201=$E1427, $AK$2:$AK$2201)), 0)</f>
        <v>2.102802400022913E-17</v>
      </c>
      <c r="AS1427">
        <f t="shared" si="526"/>
        <v>0.98994949366116658</v>
      </c>
      <c r="AT1427">
        <f t="shared" si="519"/>
        <v>2.0000000000000007E-2</v>
      </c>
      <c r="AU1427" cm="1">
        <f t="array" ref="AU1427">IFERROR(STDEV(IF($E$2:$E$2201=$E1427, $AL$2:$AL$2201)), 0)</f>
        <v>7.0093413334097106E-18</v>
      </c>
      <c r="AV1427">
        <f t="shared" si="527"/>
        <v>-0.98994949366116647</v>
      </c>
      <c r="AW1427">
        <f t="shared" si="520"/>
        <v>0</v>
      </c>
      <c r="AX1427" cm="1">
        <f t="array" ref="AX1427">IFERROR(STDEV(IF($E$2:$E$2201=$E1427, $AM$2:$AM$2201)), 0)</f>
        <v>0</v>
      </c>
      <c r="AY1427">
        <f t="shared" si="528"/>
        <v>-0.98994949366116647</v>
      </c>
      <c r="AZ1427">
        <f>INDEX(Model_Assumptions[Values],9)*((INDEX(Model_Scenarios[GR Weight],1)*$AG1427)+(INDEX(Model_Scenarios[GP Weight],1)*$AH1427)+(INDEX(Model_Scenarios[LTV Weight],1)*$AI1427))-(INDEX(Model_Scenarios[LTV Weight],1)*$AP1427)-(INDEX(Model_Scenarios[GP Weight],1)*($AS1427+$AV1427+$AY1427))</f>
        <v>3.3070353544371835</v>
      </c>
      <c r="BA1427">
        <f>INDEX(Model_Assumptions[Values],9)*((INDEX(Model_Scenarios[GR Weight],2)*$AG1427)+(INDEX(Model_Scenarios[GP Weight],2)*$AH1427)+(INDEX(Model_Scenarios[LTV Weight],2)*$AI1427))-(INDEX(Model_Scenarios[LTV Weight],2)*$AP1427)-(INDEX(Model_Scenarios[GP Weight],2)*($AS1427+$AV1427+$AY1427))</f>
        <v>2.8045227278524751</v>
      </c>
      <c r="BB1427">
        <f>INDEX(Model_Assumptions[Values],9)*((INDEX(Model_Scenarios[GR Weight],3)*$AG1427)+(INDEX(Model_Scenarios[GP Weight],3)*$AH1427)+(INDEX(Model_Scenarios[LTV Weight],3)*$AI1427))-(INDEX(Model_Scenarios[LTV Weight],3)*$AP1427)-(INDEX(Model_Scenarios[GP Weight],3)*($AS1427+$AV1427+$AY1427))</f>
        <v>1.9505025253169417</v>
      </c>
      <c r="BC1427">
        <f>INDEX(Model_Assumptions[Values],9)*((INDEX(Model_Scenarios[GR Weight],4)*$AG1427)+(INDEX(Model_Scenarios[GP Weight],4)*$AH1427)+(INDEX(Model_Scenarios[LTV Weight],4)*$AI1427))-(INDEX(Model_Scenarios[LTV Weight],4)*$AP1427)-(INDEX(Model_Scenarios[GP Weight],4)*($AS1427+$AV1427+$AY1427))</f>
        <v>1.5494974746830583</v>
      </c>
      <c r="BD1427">
        <f>INDEX(Model_Assumptions[Values],9)*((INDEX(Model_Scenarios[GR Weight],5)*$AG1427)+(INDEX(Model_Scenarios[GP Weight],5)*$AH1427)+(INDEX(Model_Scenarios[LTV Weight],5)*$AI1427))-(INDEX(Model_Scenarios[LTV Weight],5)*$AP1427)-(INDEX(Model_Scenarios[GP Weight],5)*($AS1427+$AV1427+$AY1427))</f>
        <v>1.5469848480983499</v>
      </c>
    </row>
    <row r="1428" spans="1:56" x14ac:dyDescent="0.25">
      <c r="A1428">
        <v>1427</v>
      </c>
      <c r="B1428">
        <v>29</v>
      </c>
      <c r="C1428" s="3">
        <v>27</v>
      </c>
      <c r="D1428" s="4">
        <v>0.52</v>
      </c>
      <c r="E1428" t="str">
        <v>SKU-1035</v>
      </c>
      <c r="F1428" t="str">
        <v>Reduce</v>
      </c>
      <c r="G1428" t="str">
        <v>Constrained</v>
      </c>
      <c r="H1428">
        <v>98.58</v>
      </c>
      <c r="I1428">
        <v>52.57</v>
      </c>
      <c r="J1428">
        <v>26</v>
      </c>
      <c r="K1428">
        <v>2563.08</v>
      </c>
      <c r="L1428">
        <v>1196.26</v>
      </c>
      <c r="M1428">
        <v>0.46672753093933861</v>
      </c>
      <c r="N1428">
        <v>98.58</v>
      </c>
      <c r="O1428">
        <v>0</v>
      </c>
      <c r="P1428">
        <v>0</v>
      </c>
      <c r="Q1428">
        <v>1043.7165376847788</v>
      </c>
      <c r="R1428">
        <v>778.43858435656409</v>
      </c>
      <c r="S1428">
        <v>0.5</v>
      </c>
      <c r="T1428">
        <f t="shared" si="506"/>
        <v>98.58</v>
      </c>
      <c r="U1428">
        <f t="shared" si="507"/>
        <v>0</v>
      </c>
      <c r="V1428">
        <f>IF($F1428="Reduce", INDEX(Model_Assumptions[Values], 2), INDEX(Model_Assumptions[Values], 1))</f>
        <v>-0.8</v>
      </c>
      <c r="W1428">
        <f t="shared" si="508"/>
        <v>26</v>
      </c>
      <c r="X1428">
        <f t="shared" si="521"/>
        <v>2563.08</v>
      </c>
      <c r="Y1428">
        <f t="shared" si="509"/>
        <v>1196.26</v>
      </c>
      <c r="Z1428">
        <f t="shared" si="510"/>
        <v>0</v>
      </c>
      <c r="AA1428">
        <f t="shared" si="511"/>
        <v>0</v>
      </c>
      <c r="AB1428">
        <f t="shared" si="522"/>
        <v>0.46672753093933861</v>
      </c>
      <c r="AC1428">
        <f t="shared" si="512"/>
        <v>0</v>
      </c>
      <c r="AD1428">
        <f t="shared" si="513"/>
        <v>0</v>
      </c>
      <c r="AE1428">
        <f t="shared" si="514"/>
        <v>0</v>
      </c>
      <c r="AF1428">
        <f t="shared" si="523"/>
        <v>778.43858435656409</v>
      </c>
      <c r="AG1428">
        <f t="shared" si="515"/>
        <v>0</v>
      </c>
      <c r="AH1428">
        <f t="shared" si="516"/>
        <v>0</v>
      </c>
      <c r="AI1428">
        <f t="shared" si="524"/>
        <v>1</v>
      </c>
      <c r="AJ1428">
        <f>MAX(0, $R1428 - $AA1428) * INDEX(Model_Assumptions[Values], 7)</f>
        <v>1556.8771687131282</v>
      </c>
      <c r="AK1428">
        <f>MAX(0, INDEX(Model_Assumptions[Values], 4) - $AD1428)</f>
        <v>0.05</v>
      </c>
      <c r="AL1428">
        <f>MAX(0, INDEX(Model_Assumptions[Values], 5) - $AC1428)</f>
        <v>0.02</v>
      </c>
      <c r="AM1428">
        <f>INDEX(Model_Assumptions[Values], 6) * MAX(0, INDEX(Model_Assumptions[Values], 3) - $AB1428)^2</f>
        <v>0</v>
      </c>
      <c r="AN1428">
        <f t="shared" si="517"/>
        <v>1556.877168713128</v>
      </c>
      <c r="AO1428" cm="1">
        <f t="array" ref="AO1428">IFERROR(STDEV(IF($E$2:$E$2201=$E1428, $AJ$2:$AJ$2201)), 0)</f>
        <v>2.296820968131694E-13</v>
      </c>
      <c r="AP1428">
        <f t="shared" si="525"/>
        <v>0.98994949366116647</v>
      </c>
      <c r="AQ1428">
        <f t="shared" si="518"/>
        <v>4.9999999999999982E-2</v>
      </c>
      <c r="AR1428" cm="1">
        <f t="array" ref="AR1428">IFERROR(STDEV(IF($E$2:$E$2201=$E1428, $AK$2:$AK$2201)), 0)</f>
        <v>2.102802400022913E-17</v>
      </c>
      <c r="AS1428">
        <f t="shared" si="526"/>
        <v>0.98994949366116658</v>
      </c>
      <c r="AT1428">
        <f t="shared" si="519"/>
        <v>2.0000000000000007E-2</v>
      </c>
      <c r="AU1428" cm="1">
        <f t="array" ref="AU1428">IFERROR(STDEV(IF($E$2:$E$2201=$E1428, $AL$2:$AL$2201)), 0)</f>
        <v>7.0093413334097106E-18</v>
      </c>
      <c r="AV1428">
        <f t="shared" si="527"/>
        <v>-0.98994949366116647</v>
      </c>
      <c r="AW1428">
        <f t="shared" si="520"/>
        <v>0</v>
      </c>
      <c r="AX1428" cm="1">
        <f t="array" ref="AX1428">IFERROR(STDEV(IF($E$2:$E$2201=$E1428, $AM$2:$AM$2201)), 0)</f>
        <v>0</v>
      </c>
      <c r="AY1428">
        <f t="shared" si="528"/>
        <v>-0.98994949366116647</v>
      </c>
      <c r="AZ1428">
        <f>INDEX(Model_Assumptions[Values],9)*((INDEX(Model_Scenarios[GR Weight],1)*$AG1428)+(INDEX(Model_Scenarios[GP Weight],1)*$AH1428)+(INDEX(Model_Scenarios[LTV Weight],1)*$AI1428))-(INDEX(Model_Scenarios[LTV Weight],1)*$AP1428)-(INDEX(Model_Scenarios[GP Weight],1)*($AS1428+$AV1428+$AY1428))</f>
        <v>3.3070353544371835</v>
      </c>
      <c r="BA1428">
        <f>INDEX(Model_Assumptions[Values],9)*((INDEX(Model_Scenarios[GR Weight],2)*$AG1428)+(INDEX(Model_Scenarios[GP Weight],2)*$AH1428)+(INDEX(Model_Scenarios[LTV Weight],2)*$AI1428))-(INDEX(Model_Scenarios[LTV Weight],2)*$AP1428)-(INDEX(Model_Scenarios[GP Weight],2)*($AS1428+$AV1428+$AY1428))</f>
        <v>2.8045227278524751</v>
      </c>
      <c r="BB1428">
        <f>INDEX(Model_Assumptions[Values],9)*((INDEX(Model_Scenarios[GR Weight],3)*$AG1428)+(INDEX(Model_Scenarios[GP Weight],3)*$AH1428)+(INDEX(Model_Scenarios[LTV Weight],3)*$AI1428))-(INDEX(Model_Scenarios[LTV Weight],3)*$AP1428)-(INDEX(Model_Scenarios[GP Weight],3)*($AS1428+$AV1428+$AY1428))</f>
        <v>1.9505025253169417</v>
      </c>
      <c r="BC1428">
        <f>INDEX(Model_Assumptions[Values],9)*((INDEX(Model_Scenarios[GR Weight],4)*$AG1428)+(INDEX(Model_Scenarios[GP Weight],4)*$AH1428)+(INDEX(Model_Scenarios[LTV Weight],4)*$AI1428))-(INDEX(Model_Scenarios[LTV Weight],4)*$AP1428)-(INDEX(Model_Scenarios[GP Weight],4)*($AS1428+$AV1428+$AY1428))</f>
        <v>1.5494974746830583</v>
      </c>
      <c r="BD1428">
        <f>INDEX(Model_Assumptions[Values],9)*((INDEX(Model_Scenarios[GR Weight],5)*$AG1428)+(INDEX(Model_Scenarios[GP Weight],5)*$AH1428)+(INDEX(Model_Scenarios[LTV Weight],5)*$AI1428))-(INDEX(Model_Scenarios[LTV Weight],5)*$AP1428)-(INDEX(Model_Scenarios[GP Weight],5)*($AS1428+$AV1428+$AY1428))</f>
        <v>1.5469848480983499</v>
      </c>
    </row>
    <row r="1429" spans="1:56" x14ac:dyDescent="0.25">
      <c r="A1429">
        <v>1428</v>
      </c>
      <c r="B1429">
        <v>29</v>
      </c>
      <c r="C1429" s="3">
        <v>28</v>
      </c>
      <c r="D1429" s="4">
        <v>0.54</v>
      </c>
      <c r="E1429" t="str">
        <v>SKU-1035</v>
      </c>
      <c r="F1429" t="str">
        <v>Reduce</v>
      </c>
      <c r="G1429" t="str">
        <v>Constrained</v>
      </c>
      <c r="H1429">
        <v>98.58</v>
      </c>
      <c r="I1429">
        <v>52.57</v>
      </c>
      <c r="J1429">
        <v>26</v>
      </c>
      <c r="K1429">
        <v>2563.08</v>
      </c>
      <c r="L1429">
        <v>1196.26</v>
      </c>
      <c r="M1429">
        <v>0.46672753093933861</v>
      </c>
      <c r="N1429">
        <v>98.58</v>
      </c>
      <c r="O1429">
        <v>0</v>
      </c>
      <c r="P1429">
        <v>0</v>
      </c>
      <c r="Q1429">
        <v>1043.7165376847788</v>
      </c>
      <c r="R1429">
        <v>778.43858435656409</v>
      </c>
      <c r="S1429">
        <v>0.5</v>
      </c>
      <c r="T1429">
        <f t="shared" si="506"/>
        <v>98.58</v>
      </c>
      <c r="U1429">
        <f t="shared" si="507"/>
        <v>0</v>
      </c>
      <c r="V1429">
        <f>IF($F1429="Reduce", INDEX(Model_Assumptions[Values], 2), INDEX(Model_Assumptions[Values], 1))</f>
        <v>-0.8</v>
      </c>
      <c r="W1429">
        <f t="shared" si="508"/>
        <v>26</v>
      </c>
      <c r="X1429">
        <f t="shared" si="521"/>
        <v>2563.08</v>
      </c>
      <c r="Y1429">
        <f t="shared" si="509"/>
        <v>1196.26</v>
      </c>
      <c r="Z1429">
        <f t="shared" si="510"/>
        <v>0</v>
      </c>
      <c r="AA1429">
        <f t="shared" si="511"/>
        <v>0</v>
      </c>
      <c r="AB1429">
        <f t="shared" si="522"/>
        <v>0.46672753093933861</v>
      </c>
      <c r="AC1429">
        <f t="shared" si="512"/>
        <v>0</v>
      </c>
      <c r="AD1429">
        <f t="shared" si="513"/>
        <v>0</v>
      </c>
      <c r="AE1429">
        <f t="shared" si="514"/>
        <v>0</v>
      </c>
      <c r="AF1429">
        <f t="shared" si="523"/>
        <v>778.43858435656409</v>
      </c>
      <c r="AG1429">
        <f t="shared" si="515"/>
        <v>0</v>
      </c>
      <c r="AH1429">
        <f t="shared" si="516"/>
        <v>0</v>
      </c>
      <c r="AI1429">
        <f t="shared" si="524"/>
        <v>1</v>
      </c>
      <c r="AJ1429">
        <f>MAX(0, $R1429 - $AA1429) * INDEX(Model_Assumptions[Values], 7)</f>
        <v>1556.8771687131282</v>
      </c>
      <c r="AK1429">
        <f>MAX(0, INDEX(Model_Assumptions[Values], 4) - $AD1429)</f>
        <v>0.05</v>
      </c>
      <c r="AL1429">
        <f>MAX(0, INDEX(Model_Assumptions[Values], 5) - $AC1429)</f>
        <v>0.02</v>
      </c>
      <c r="AM1429">
        <f>INDEX(Model_Assumptions[Values], 6) * MAX(0, INDEX(Model_Assumptions[Values], 3) - $AB1429)^2</f>
        <v>0</v>
      </c>
      <c r="AN1429">
        <f t="shared" si="517"/>
        <v>1556.877168713128</v>
      </c>
      <c r="AO1429" cm="1">
        <f t="array" ref="AO1429">IFERROR(STDEV(IF($E$2:$E$2201=$E1429, $AJ$2:$AJ$2201)), 0)</f>
        <v>2.296820968131694E-13</v>
      </c>
      <c r="AP1429">
        <f t="shared" si="525"/>
        <v>0.98994949366116647</v>
      </c>
      <c r="AQ1429">
        <f t="shared" si="518"/>
        <v>4.9999999999999982E-2</v>
      </c>
      <c r="AR1429" cm="1">
        <f t="array" ref="AR1429">IFERROR(STDEV(IF($E$2:$E$2201=$E1429, $AK$2:$AK$2201)), 0)</f>
        <v>2.102802400022913E-17</v>
      </c>
      <c r="AS1429">
        <f t="shared" si="526"/>
        <v>0.98994949366116658</v>
      </c>
      <c r="AT1429">
        <f t="shared" si="519"/>
        <v>2.0000000000000007E-2</v>
      </c>
      <c r="AU1429" cm="1">
        <f t="array" ref="AU1429">IFERROR(STDEV(IF($E$2:$E$2201=$E1429, $AL$2:$AL$2201)), 0)</f>
        <v>7.0093413334097106E-18</v>
      </c>
      <c r="AV1429">
        <f t="shared" si="527"/>
        <v>-0.98994949366116647</v>
      </c>
      <c r="AW1429">
        <f t="shared" si="520"/>
        <v>0</v>
      </c>
      <c r="AX1429" cm="1">
        <f t="array" ref="AX1429">IFERROR(STDEV(IF($E$2:$E$2201=$E1429, $AM$2:$AM$2201)), 0)</f>
        <v>0</v>
      </c>
      <c r="AY1429">
        <f t="shared" si="528"/>
        <v>-0.98994949366116647</v>
      </c>
      <c r="AZ1429">
        <f>INDEX(Model_Assumptions[Values],9)*((INDEX(Model_Scenarios[GR Weight],1)*$AG1429)+(INDEX(Model_Scenarios[GP Weight],1)*$AH1429)+(INDEX(Model_Scenarios[LTV Weight],1)*$AI1429))-(INDEX(Model_Scenarios[LTV Weight],1)*$AP1429)-(INDEX(Model_Scenarios[GP Weight],1)*($AS1429+$AV1429+$AY1429))</f>
        <v>3.3070353544371835</v>
      </c>
      <c r="BA1429">
        <f>INDEX(Model_Assumptions[Values],9)*((INDEX(Model_Scenarios[GR Weight],2)*$AG1429)+(INDEX(Model_Scenarios[GP Weight],2)*$AH1429)+(INDEX(Model_Scenarios[LTV Weight],2)*$AI1429))-(INDEX(Model_Scenarios[LTV Weight],2)*$AP1429)-(INDEX(Model_Scenarios[GP Weight],2)*($AS1429+$AV1429+$AY1429))</f>
        <v>2.8045227278524751</v>
      </c>
      <c r="BB1429">
        <f>INDEX(Model_Assumptions[Values],9)*((INDEX(Model_Scenarios[GR Weight],3)*$AG1429)+(INDEX(Model_Scenarios[GP Weight],3)*$AH1429)+(INDEX(Model_Scenarios[LTV Weight],3)*$AI1429))-(INDEX(Model_Scenarios[LTV Weight],3)*$AP1429)-(INDEX(Model_Scenarios[GP Weight],3)*($AS1429+$AV1429+$AY1429))</f>
        <v>1.9505025253169417</v>
      </c>
      <c r="BC1429">
        <f>INDEX(Model_Assumptions[Values],9)*((INDEX(Model_Scenarios[GR Weight],4)*$AG1429)+(INDEX(Model_Scenarios[GP Weight],4)*$AH1429)+(INDEX(Model_Scenarios[LTV Weight],4)*$AI1429))-(INDEX(Model_Scenarios[LTV Weight],4)*$AP1429)-(INDEX(Model_Scenarios[GP Weight],4)*($AS1429+$AV1429+$AY1429))</f>
        <v>1.5494974746830583</v>
      </c>
      <c r="BD1429">
        <f>INDEX(Model_Assumptions[Values],9)*((INDEX(Model_Scenarios[GR Weight],5)*$AG1429)+(INDEX(Model_Scenarios[GP Weight],5)*$AH1429)+(INDEX(Model_Scenarios[LTV Weight],5)*$AI1429))-(INDEX(Model_Scenarios[LTV Weight],5)*$AP1429)-(INDEX(Model_Scenarios[GP Weight],5)*($AS1429+$AV1429+$AY1429))</f>
        <v>1.5469848480983499</v>
      </c>
    </row>
    <row r="1430" spans="1:56" x14ac:dyDescent="0.25">
      <c r="A1430">
        <v>1429</v>
      </c>
      <c r="B1430">
        <v>29</v>
      </c>
      <c r="C1430" s="3">
        <v>29</v>
      </c>
      <c r="D1430" s="4">
        <v>0.56000000000000005</v>
      </c>
      <c r="E1430" t="str">
        <v>SKU-1035</v>
      </c>
      <c r="F1430" t="str">
        <v>Reduce</v>
      </c>
      <c r="G1430" t="str">
        <v>Constrained</v>
      </c>
      <c r="H1430">
        <v>98.58</v>
      </c>
      <c r="I1430">
        <v>52.57</v>
      </c>
      <c r="J1430">
        <v>26</v>
      </c>
      <c r="K1430">
        <v>2563.08</v>
      </c>
      <c r="L1430">
        <v>1196.26</v>
      </c>
      <c r="M1430">
        <v>0.46672753093933861</v>
      </c>
      <c r="N1430">
        <v>98.58</v>
      </c>
      <c r="O1430">
        <v>0</v>
      </c>
      <c r="P1430">
        <v>0</v>
      </c>
      <c r="Q1430">
        <v>1043.7165376847788</v>
      </c>
      <c r="R1430">
        <v>778.43858435656409</v>
      </c>
      <c r="S1430">
        <v>0.5</v>
      </c>
      <c r="T1430">
        <f t="shared" si="506"/>
        <v>98.58</v>
      </c>
      <c r="U1430">
        <f t="shared" si="507"/>
        <v>0</v>
      </c>
      <c r="V1430">
        <f>IF($F1430="Reduce", INDEX(Model_Assumptions[Values], 2), INDEX(Model_Assumptions[Values], 1))</f>
        <v>-0.8</v>
      </c>
      <c r="W1430">
        <f t="shared" si="508"/>
        <v>26</v>
      </c>
      <c r="X1430">
        <f t="shared" si="521"/>
        <v>2563.08</v>
      </c>
      <c r="Y1430">
        <f t="shared" si="509"/>
        <v>1196.26</v>
      </c>
      <c r="Z1430">
        <f t="shared" si="510"/>
        <v>0</v>
      </c>
      <c r="AA1430">
        <f t="shared" si="511"/>
        <v>0</v>
      </c>
      <c r="AB1430">
        <f t="shared" si="522"/>
        <v>0.46672753093933861</v>
      </c>
      <c r="AC1430">
        <f t="shared" si="512"/>
        <v>0</v>
      </c>
      <c r="AD1430">
        <f t="shared" si="513"/>
        <v>0</v>
      </c>
      <c r="AE1430">
        <f t="shared" si="514"/>
        <v>0</v>
      </c>
      <c r="AF1430">
        <f t="shared" si="523"/>
        <v>778.43858435656409</v>
      </c>
      <c r="AG1430">
        <f t="shared" si="515"/>
        <v>0</v>
      </c>
      <c r="AH1430">
        <f t="shared" si="516"/>
        <v>0</v>
      </c>
      <c r="AI1430">
        <f t="shared" si="524"/>
        <v>1</v>
      </c>
      <c r="AJ1430">
        <f>MAX(0, $R1430 - $AA1430) * INDEX(Model_Assumptions[Values], 7)</f>
        <v>1556.8771687131282</v>
      </c>
      <c r="AK1430">
        <f>MAX(0, INDEX(Model_Assumptions[Values], 4) - $AD1430)</f>
        <v>0.05</v>
      </c>
      <c r="AL1430">
        <f>MAX(0, INDEX(Model_Assumptions[Values], 5) - $AC1430)</f>
        <v>0.02</v>
      </c>
      <c r="AM1430">
        <f>INDEX(Model_Assumptions[Values], 6) * MAX(0, INDEX(Model_Assumptions[Values], 3) - $AB1430)^2</f>
        <v>0</v>
      </c>
      <c r="AN1430">
        <f t="shared" si="517"/>
        <v>1556.877168713128</v>
      </c>
      <c r="AO1430" cm="1">
        <f t="array" ref="AO1430">IFERROR(STDEV(IF($E$2:$E$2201=$E1430, $AJ$2:$AJ$2201)), 0)</f>
        <v>2.296820968131694E-13</v>
      </c>
      <c r="AP1430">
        <f t="shared" si="525"/>
        <v>0.98994949366116647</v>
      </c>
      <c r="AQ1430">
        <f t="shared" si="518"/>
        <v>4.9999999999999982E-2</v>
      </c>
      <c r="AR1430" cm="1">
        <f t="array" ref="AR1430">IFERROR(STDEV(IF($E$2:$E$2201=$E1430, $AK$2:$AK$2201)), 0)</f>
        <v>2.102802400022913E-17</v>
      </c>
      <c r="AS1430">
        <f t="shared" si="526"/>
        <v>0.98994949366116658</v>
      </c>
      <c r="AT1430">
        <f t="shared" si="519"/>
        <v>2.0000000000000007E-2</v>
      </c>
      <c r="AU1430" cm="1">
        <f t="array" ref="AU1430">IFERROR(STDEV(IF($E$2:$E$2201=$E1430, $AL$2:$AL$2201)), 0)</f>
        <v>7.0093413334097106E-18</v>
      </c>
      <c r="AV1430">
        <f t="shared" si="527"/>
        <v>-0.98994949366116647</v>
      </c>
      <c r="AW1430">
        <f t="shared" si="520"/>
        <v>0</v>
      </c>
      <c r="AX1430" cm="1">
        <f t="array" ref="AX1430">IFERROR(STDEV(IF($E$2:$E$2201=$E1430, $AM$2:$AM$2201)), 0)</f>
        <v>0</v>
      </c>
      <c r="AY1430">
        <f t="shared" si="528"/>
        <v>-0.98994949366116647</v>
      </c>
      <c r="AZ1430">
        <f>INDEX(Model_Assumptions[Values],9)*((INDEX(Model_Scenarios[GR Weight],1)*$AG1430)+(INDEX(Model_Scenarios[GP Weight],1)*$AH1430)+(INDEX(Model_Scenarios[LTV Weight],1)*$AI1430))-(INDEX(Model_Scenarios[LTV Weight],1)*$AP1430)-(INDEX(Model_Scenarios[GP Weight],1)*($AS1430+$AV1430+$AY1430))</f>
        <v>3.3070353544371835</v>
      </c>
      <c r="BA1430">
        <f>INDEX(Model_Assumptions[Values],9)*((INDEX(Model_Scenarios[GR Weight],2)*$AG1430)+(INDEX(Model_Scenarios[GP Weight],2)*$AH1430)+(INDEX(Model_Scenarios[LTV Weight],2)*$AI1430))-(INDEX(Model_Scenarios[LTV Weight],2)*$AP1430)-(INDEX(Model_Scenarios[GP Weight],2)*($AS1430+$AV1430+$AY1430))</f>
        <v>2.8045227278524751</v>
      </c>
      <c r="BB1430">
        <f>INDEX(Model_Assumptions[Values],9)*((INDEX(Model_Scenarios[GR Weight],3)*$AG1430)+(INDEX(Model_Scenarios[GP Weight],3)*$AH1430)+(INDEX(Model_Scenarios[LTV Weight],3)*$AI1430))-(INDEX(Model_Scenarios[LTV Weight],3)*$AP1430)-(INDEX(Model_Scenarios[GP Weight],3)*($AS1430+$AV1430+$AY1430))</f>
        <v>1.9505025253169417</v>
      </c>
      <c r="BC1430">
        <f>INDEX(Model_Assumptions[Values],9)*((INDEX(Model_Scenarios[GR Weight],4)*$AG1430)+(INDEX(Model_Scenarios[GP Weight],4)*$AH1430)+(INDEX(Model_Scenarios[LTV Weight],4)*$AI1430))-(INDEX(Model_Scenarios[LTV Weight],4)*$AP1430)-(INDEX(Model_Scenarios[GP Weight],4)*($AS1430+$AV1430+$AY1430))</f>
        <v>1.5494974746830583</v>
      </c>
      <c r="BD1430">
        <f>INDEX(Model_Assumptions[Values],9)*((INDEX(Model_Scenarios[GR Weight],5)*$AG1430)+(INDEX(Model_Scenarios[GP Weight],5)*$AH1430)+(INDEX(Model_Scenarios[LTV Weight],5)*$AI1430))-(INDEX(Model_Scenarios[LTV Weight],5)*$AP1430)-(INDEX(Model_Scenarios[GP Weight],5)*($AS1430+$AV1430+$AY1430))</f>
        <v>1.5469848480983499</v>
      </c>
    </row>
    <row r="1431" spans="1:56" x14ac:dyDescent="0.25">
      <c r="A1431">
        <v>1430</v>
      </c>
      <c r="B1431">
        <v>29</v>
      </c>
      <c r="C1431" s="3">
        <v>30</v>
      </c>
      <c r="D1431" s="4">
        <v>0.57999999999999996</v>
      </c>
      <c r="E1431" t="str">
        <v>SKU-1035</v>
      </c>
      <c r="F1431" t="str">
        <v>Reduce</v>
      </c>
      <c r="G1431" t="str">
        <v>Constrained</v>
      </c>
      <c r="H1431">
        <v>98.58</v>
      </c>
      <c r="I1431">
        <v>52.57</v>
      </c>
      <c r="J1431">
        <v>26</v>
      </c>
      <c r="K1431">
        <v>2563.08</v>
      </c>
      <c r="L1431">
        <v>1196.26</v>
      </c>
      <c r="M1431">
        <v>0.46672753093933861</v>
      </c>
      <c r="N1431">
        <v>98.58</v>
      </c>
      <c r="O1431">
        <v>0</v>
      </c>
      <c r="P1431">
        <v>0</v>
      </c>
      <c r="Q1431">
        <v>1043.7165376847788</v>
      </c>
      <c r="R1431">
        <v>778.43858435656409</v>
      </c>
      <c r="S1431">
        <v>0.5</v>
      </c>
      <c r="T1431">
        <f t="shared" si="506"/>
        <v>98.58</v>
      </c>
      <c r="U1431">
        <f t="shared" si="507"/>
        <v>0</v>
      </c>
      <c r="V1431">
        <f>IF($F1431="Reduce", INDEX(Model_Assumptions[Values], 2), INDEX(Model_Assumptions[Values], 1))</f>
        <v>-0.8</v>
      </c>
      <c r="W1431">
        <f t="shared" si="508"/>
        <v>26</v>
      </c>
      <c r="X1431">
        <f t="shared" si="521"/>
        <v>2563.08</v>
      </c>
      <c r="Y1431">
        <f t="shared" si="509"/>
        <v>1196.26</v>
      </c>
      <c r="Z1431">
        <f t="shared" si="510"/>
        <v>0</v>
      </c>
      <c r="AA1431">
        <f t="shared" si="511"/>
        <v>0</v>
      </c>
      <c r="AB1431">
        <f t="shared" si="522"/>
        <v>0.46672753093933861</v>
      </c>
      <c r="AC1431">
        <f t="shared" si="512"/>
        <v>0</v>
      </c>
      <c r="AD1431">
        <f t="shared" si="513"/>
        <v>0</v>
      </c>
      <c r="AE1431">
        <f t="shared" si="514"/>
        <v>0</v>
      </c>
      <c r="AF1431">
        <f t="shared" si="523"/>
        <v>778.43858435656409</v>
      </c>
      <c r="AG1431">
        <f t="shared" si="515"/>
        <v>0</v>
      </c>
      <c r="AH1431">
        <f t="shared" si="516"/>
        <v>0</v>
      </c>
      <c r="AI1431">
        <f t="shared" si="524"/>
        <v>1</v>
      </c>
      <c r="AJ1431">
        <f>MAX(0, $R1431 - $AA1431) * INDEX(Model_Assumptions[Values], 7)</f>
        <v>1556.8771687131282</v>
      </c>
      <c r="AK1431">
        <f>MAX(0, INDEX(Model_Assumptions[Values], 4) - $AD1431)</f>
        <v>0.05</v>
      </c>
      <c r="AL1431">
        <f>MAX(0, INDEX(Model_Assumptions[Values], 5) - $AC1431)</f>
        <v>0.02</v>
      </c>
      <c r="AM1431">
        <f>INDEX(Model_Assumptions[Values], 6) * MAX(0, INDEX(Model_Assumptions[Values], 3) - $AB1431)^2</f>
        <v>0</v>
      </c>
      <c r="AN1431">
        <f t="shared" si="517"/>
        <v>1556.877168713128</v>
      </c>
      <c r="AO1431" cm="1">
        <f t="array" ref="AO1431">IFERROR(STDEV(IF($E$2:$E$2201=$E1431, $AJ$2:$AJ$2201)), 0)</f>
        <v>2.296820968131694E-13</v>
      </c>
      <c r="AP1431">
        <f t="shared" si="525"/>
        <v>0.98994949366116647</v>
      </c>
      <c r="AQ1431">
        <f t="shared" si="518"/>
        <v>4.9999999999999982E-2</v>
      </c>
      <c r="AR1431" cm="1">
        <f t="array" ref="AR1431">IFERROR(STDEV(IF($E$2:$E$2201=$E1431, $AK$2:$AK$2201)), 0)</f>
        <v>2.102802400022913E-17</v>
      </c>
      <c r="AS1431">
        <f t="shared" si="526"/>
        <v>0.98994949366116658</v>
      </c>
      <c r="AT1431">
        <f t="shared" si="519"/>
        <v>2.0000000000000007E-2</v>
      </c>
      <c r="AU1431" cm="1">
        <f t="array" ref="AU1431">IFERROR(STDEV(IF($E$2:$E$2201=$E1431, $AL$2:$AL$2201)), 0)</f>
        <v>7.0093413334097106E-18</v>
      </c>
      <c r="AV1431">
        <f t="shared" si="527"/>
        <v>-0.98994949366116647</v>
      </c>
      <c r="AW1431">
        <f t="shared" si="520"/>
        <v>0</v>
      </c>
      <c r="AX1431" cm="1">
        <f t="array" ref="AX1431">IFERROR(STDEV(IF($E$2:$E$2201=$E1431, $AM$2:$AM$2201)), 0)</f>
        <v>0</v>
      </c>
      <c r="AY1431">
        <f t="shared" si="528"/>
        <v>-0.98994949366116647</v>
      </c>
      <c r="AZ1431">
        <f>INDEX(Model_Assumptions[Values],9)*((INDEX(Model_Scenarios[GR Weight],1)*$AG1431)+(INDEX(Model_Scenarios[GP Weight],1)*$AH1431)+(INDEX(Model_Scenarios[LTV Weight],1)*$AI1431))-(INDEX(Model_Scenarios[LTV Weight],1)*$AP1431)-(INDEX(Model_Scenarios[GP Weight],1)*($AS1431+$AV1431+$AY1431))</f>
        <v>3.3070353544371835</v>
      </c>
      <c r="BA1431">
        <f>INDEX(Model_Assumptions[Values],9)*((INDEX(Model_Scenarios[GR Weight],2)*$AG1431)+(INDEX(Model_Scenarios[GP Weight],2)*$AH1431)+(INDEX(Model_Scenarios[LTV Weight],2)*$AI1431))-(INDEX(Model_Scenarios[LTV Weight],2)*$AP1431)-(INDEX(Model_Scenarios[GP Weight],2)*($AS1431+$AV1431+$AY1431))</f>
        <v>2.8045227278524751</v>
      </c>
      <c r="BB1431">
        <f>INDEX(Model_Assumptions[Values],9)*((INDEX(Model_Scenarios[GR Weight],3)*$AG1431)+(INDEX(Model_Scenarios[GP Weight],3)*$AH1431)+(INDEX(Model_Scenarios[LTV Weight],3)*$AI1431))-(INDEX(Model_Scenarios[LTV Weight],3)*$AP1431)-(INDEX(Model_Scenarios[GP Weight],3)*($AS1431+$AV1431+$AY1431))</f>
        <v>1.9505025253169417</v>
      </c>
      <c r="BC1431">
        <f>INDEX(Model_Assumptions[Values],9)*((INDEX(Model_Scenarios[GR Weight],4)*$AG1431)+(INDEX(Model_Scenarios[GP Weight],4)*$AH1431)+(INDEX(Model_Scenarios[LTV Weight],4)*$AI1431))-(INDEX(Model_Scenarios[LTV Weight],4)*$AP1431)-(INDEX(Model_Scenarios[GP Weight],4)*($AS1431+$AV1431+$AY1431))</f>
        <v>1.5494974746830583</v>
      </c>
      <c r="BD1431">
        <f>INDEX(Model_Assumptions[Values],9)*((INDEX(Model_Scenarios[GR Weight],5)*$AG1431)+(INDEX(Model_Scenarios[GP Weight],5)*$AH1431)+(INDEX(Model_Scenarios[LTV Weight],5)*$AI1431))-(INDEX(Model_Scenarios[LTV Weight],5)*$AP1431)-(INDEX(Model_Scenarios[GP Weight],5)*($AS1431+$AV1431+$AY1431))</f>
        <v>1.5469848480983499</v>
      </c>
    </row>
    <row r="1432" spans="1:56" x14ac:dyDescent="0.25">
      <c r="A1432">
        <v>1431</v>
      </c>
      <c r="B1432">
        <v>29</v>
      </c>
      <c r="C1432" s="3">
        <v>31</v>
      </c>
      <c r="D1432" s="4">
        <v>0.6</v>
      </c>
      <c r="E1432" t="str">
        <v>SKU-1035</v>
      </c>
      <c r="F1432" t="str">
        <v>Reduce</v>
      </c>
      <c r="G1432" t="str">
        <v>Constrained</v>
      </c>
      <c r="H1432">
        <v>98.58</v>
      </c>
      <c r="I1432">
        <v>52.57</v>
      </c>
      <c r="J1432">
        <v>26</v>
      </c>
      <c r="K1432">
        <v>2563.08</v>
      </c>
      <c r="L1432">
        <v>1196.26</v>
      </c>
      <c r="M1432">
        <v>0.46672753093933861</v>
      </c>
      <c r="N1432">
        <v>98.58</v>
      </c>
      <c r="O1432">
        <v>0</v>
      </c>
      <c r="P1432">
        <v>0</v>
      </c>
      <c r="Q1432">
        <v>1043.7165376847788</v>
      </c>
      <c r="R1432">
        <v>778.43858435656409</v>
      </c>
      <c r="S1432">
        <v>0.5</v>
      </c>
      <c r="T1432">
        <f t="shared" si="506"/>
        <v>98.58</v>
      </c>
      <c r="U1432">
        <f t="shared" si="507"/>
        <v>0</v>
      </c>
      <c r="V1432">
        <f>IF($F1432="Reduce", INDEX(Model_Assumptions[Values], 2), INDEX(Model_Assumptions[Values], 1))</f>
        <v>-0.8</v>
      </c>
      <c r="W1432">
        <f t="shared" si="508"/>
        <v>26</v>
      </c>
      <c r="X1432">
        <f t="shared" si="521"/>
        <v>2563.08</v>
      </c>
      <c r="Y1432">
        <f t="shared" si="509"/>
        <v>1196.26</v>
      </c>
      <c r="Z1432">
        <f t="shared" si="510"/>
        <v>0</v>
      </c>
      <c r="AA1432">
        <f t="shared" si="511"/>
        <v>0</v>
      </c>
      <c r="AB1432">
        <f t="shared" si="522"/>
        <v>0.46672753093933861</v>
      </c>
      <c r="AC1432">
        <f t="shared" si="512"/>
        <v>0</v>
      </c>
      <c r="AD1432">
        <f t="shared" si="513"/>
        <v>0</v>
      </c>
      <c r="AE1432">
        <f t="shared" si="514"/>
        <v>0</v>
      </c>
      <c r="AF1432">
        <f t="shared" si="523"/>
        <v>778.43858435656409</v>
      </c>
      <c r="AG1432">
        <f t="shared" si="515"/>
        <v>0</v>
      </c>
      <c r="AH1432">
        <f t="shared" si="516"/>
        <v>0</v>
      </c>
      <c r="AI1432">
        <f t="shared" si="524"/>
        <v>1</v>
      </c>
      <c r="AJ1432">
        <f>MAX(0, $R1432 - $AA1432) * INDEX(Model_Assumptions[Values], 7)</f>
        <v>1556.8771687131282</v>
      </c>
      <c r="AK1432">
        <f>MAX(0, INDEX(Model_Assumptions[Values], 4) - $AD1432)</f>
        <v>0.05</v>
      </c>
      <c r="AL1432">
        <f>MAX(0, INDEX(Model_Assumptions[Values], 5) - $AC1432)</f>
        <v>0.02</v>
      </c>
      <c r="AM1432">
        <f>INDEX(Model_Assumptions[Values], 6) * MAX(0, INDEX(Model_Assumptions[Values], 3) - $AB1432)^2</f>
        <v>0</v>
      </c>
      <c r="AN1432">
        <f t="shared" si="517"/>
        <v>1556.877168713128</v>
      </c>
      <c r="AO1432" cm="1">
        <f t="array" ref="AO1432">IFERROR(STDEV(IF($E$2:$E$2201=$E1432, $AJ$2:$AJ$2201)), 0)</f>
        <v>2.296820968131694E-13</v>
      </c>
      <c r="AP1432">
        <f t="shared" si="525"/>
        <v>0.98994949366116647</v>
      </c>
      <c r="AQ1432">
        <f t="shared" si="518"/>
        <v>4.9999999999999982E-2</v>
      </c>
      <c r="AR1432" cm="1">
        <f t="array" ref="AR1432">IFERROR(STDEV(IF($E$2:$E$2201=$E1432, $AK$2:$AK$2201)), 0)</f>
        <v>2.102802400022913E-17</v>
      </c>
      <c r="AS1432">
        <f t="shared" si="526"/>
        <v>0.98994949366116658</v>
      </c>
      <c r="AT1432">
        <f t="shared" si="519"/>
        <v>2.0000000000000007E-2</v>
      </c>
      <c r="AU1432" cm="1">
        <f t="array" ref="AU1432">IFERROR(STDEV(IF($E$2:$E$2201=$E1432, $AL$2:$AL$2201)), 0)</f>
        <v>7.0093413334097106E-18</v>
      </c>
      <c r="AV1432">
        <f t="shared" si="527"/>
        <v>-0.98994949366116647</v>
      </c>
      <c r="AW1432">
        <f t="shared" si="520"/>
        <v>0</v>
      </c>
      <c r="AX1432" cm="1">
        <f t="array" ref="AX1432">IFERROR(STDEV(IF($E$2:$E$2201=$E1432, $AM$2:$AM$2201)), 0)</f>
        <v>0</v>
      </c>
      <c r="AY1432">
        <f t="shared" si="528"/>
        <v>-0.98994949366116647</v>
      </c>
      <c r="AZ1432">
        <f>INDEX(Model_Assumptions[Values],9)*((INDEX(Model_Scenarios[GR Weight],1)*$AG1432)+(INDEX(Model_Scenarios[GP Weight],1)*$AH1432)+(INDEX(Model_Scenarios[LTV Weight],1)*$AI1432))-(INDEX(Model_Scenarios[LTV Weight],1)*$AP1432)-(INDEX(Model_Scenarios[GP Weight],1)*($AS1432+$AV1432+$AY1432))</f>
        <v>3.3070353544371835</v>
      </c>
      <c r="BA1432">
        <f>INDEX(Model_Assumptions[Values],9)*((INDEX(Model_Scenarios[GR Weight],2)*$AG1432)+(INDEX(Model_Scenarios[GP Weight],2)*$AH1432)+(INDEX(Model_Scenarios[LTV Weight],2)*$AI1432))-(INDEX(Model_Scenarios[LTV Weight],2)*$AP1432)-(INDEX(Model_Scenarios[GP Weight],2)*($AS1432+$AV1432+$AY1432))</f>
        <v>2.8045227278524751</v>
      </c>
      <c r="BB1432">
        <f>INDEX(Model_Assumptions[Values],9)*((INDEX(Model_Scenarios[GR Weight],3)*$AG1432)+(INDEX(Model_Scenarios[GP Weight],3)*$AH1432)+(INDEX(Model_Scenarios[LTV Weight],3)*$AI1432))-(INDEX(Model_Scenarios[LTV Weight],3)*$AP1432)-(INDEX(Model_Scenarios[GP Weight],3)*($AS1432+$AV1432+$AY1432))</f>
        <v>1.9505025253169417</v>
      </c>
      <c r="BC1432">
        <f>INDEX(Model_Assumptions[Values],9)*((INDEX(Model_Scenarios[GR Weight],4)*$AG1432)+(INDEX(Model_Scenarios[GP Weight],4)*$AH1432)+(INDEX(Model_Scenarios[LTV Weight],4)*$AI1432))-(INDEX(Model_Scenarios[LTV Weight],4)*$AP1432)-(INDEX(Model_Scenarios[GP Weight],4)*($AS1432+$AV1432+$AY1432))</f>
        <v>1.5494974746830583</v>
      </c>
      <c r="BD1432">
        <f>INDEX(Model_Assumptions[Values],9)*((INDEX(Model_Scenarios[GR Weight],5)*$AG1432)+(INDEX(Model_Scenarios[GP Weight],5)*$AH1432)+(INDEX(Model_Scenarios[LTV Weight],5)*$AI1432))-(INDEX(Model_Scenarios[LTV Weight],5)*$AP1432)-(INDEX(Model_Scenarios[GP Weight],5)*($AS1432+$AV1432+$AY1432))</f>
        <v>1.5469848480983499</v>
      </c>
    </row>
    <row r="1433" spans="1:56" x14ac:dyDescent="0.25">
      <c r="A1433">
        <v>1432</v>
      </c>
      <c r="B1433">
        <v>29</v>
      </c>
      <c r="C1433" s="3">
        <v>32</v>
      </c>
      <c r="D1433" s="4">
        <v>0.62</v>
      </c>
      <c r="E1433" t="str">
        <v>SKU-1035</v>
      </c>
      <c r="F1433" t="str">
        <v>Reduce</v>
      </c>
      <c r="G1433" t="str">
        <v>Constrained</v>
      </c>
      <c r="H1433">
        <v>98.58</v>
      </c>
      <c r="I1433">
        <v>52.57</v>
      </c>
      <c r="J1433">
        <v>26</v>
      </c>
      <c r="K1433">
        <v>2563.08</v>
      </c>
      <c r="L1433">
        <v>1196.26</v>
      </c>
      <c r="M1433">
        <v>0.46672753093933861</v>
      </c>
      <c r="N1433">
        <v>98.58</v>
      </c>
      <c r="O1433">
        <v>0</v>
      </c>
      <c r="P1433">
        <v>0</v>
      </c>
      <c r="Q1433">
        <v>1043.7165376847788</v>
      </c>
      <c r="R1433">
        <v>778.43858435656409</v>
      </c>
      <c r="S1433">
        <v>0.5</v>
      </c>
      <c r="T1433">
        <f t="shared" si="506"/>
        <v>98.58</v>
      </c>
      <c r="U1433">
        <f t="shared" si="507"/>
        <v>0</v>
      </c>
      <c r="V1433">
        <f>IF($F1433="Reduce", INDEX(Model_Assumptions[Values], 2), INDEX(Model_Assumptions[Values], 1))</f>
        <v>-0.8</v>
      </c>
      <c r="W1433">
        <f t="shared" si="508"/>
        <v>26</v>
      </c>
      <c r="X1433">
        <f t="shared" si="521"/>
        <v>2563.08</v>
      </c>
      <c r="Y1433">
        <f t="shared" si="509"/>
        <v>1196.26</v>
      </c>
      <c r="Z1433">
        <f t="shared" si="510"/>
        <v>0</v>
      </c>
      <c r="AA1433">
        <f t="shared" si="511"/>
        <v>0</v>
      </c>
      <c r="AB1433">
        <f t="shared" si="522"/>
        <v>0.46672753093933861</v>
      </c>
      <c r="AC1433">
        <f t="shared" si="512"/>
        <v>0</v>
      </c>
      <c r="AD1433">
        <f t="shared" si="513"/>
        <v>0</v>
      </c>
      <c r="AE1433">
        <f t="shared" si="514"/>
        <v>0</v>
      </c>
      <c r="AF1433">
        <f t="shared" si="523"/>
        <v>778.43858435656409</v>
      </c>
      <c r="AG1433">
        <f t="shared" si="515"/>
        <v>0</v>
      </c>
      <c r="AH1433">
        <f t="shared" si="516"/>
        <v>0</v>
      </c>
      <c r="AI1433">
        <f t="shared" si="524"/>
        <v>1</v>
      </c>
      <c r="AJ1433">
        <f>MAX(0, $R1433 - $AA1433) * INDEX(Model_Assumptions[Values], 7)</f>
        <v>1556.8771687131282</v>
      </c>
      <c r="AK1433">
        <f>MAX(0, INDEX(Model_Assumptions[Values], 4) - $AD1433)</f>
        <v>0.05</v>
      </c>
      <c r="AL1433">
        <f>MAX(0, INDEX(Model_Assumptions[Values], 5) - $AC1433)</f>
        <v>0.02</v>
      </c>
      <c r="AM1433">
        <f>INDEX(Model_Assumptions[Values], 6) * MAX(0, INDEX(Model_Assumptions[Values], 3) - $AB1433)^2</f>
        <v>0</v>
      </c>
      <c r="AN1433">
        <f t="shared" si="517"/>
        <v>1556.877168713128</v>
      </c>
      <c r="AO1433" cm="1">
        <f t="array" ref="AO1433">IFERROR(STDEV(IF($E$2:$E$2201=$E1433, $AJ$2:$AJ$2201)), 0)</f>
        <v>2.296820968131694E-13</v>
      </c>
      <c r="AP1433">
        <f t="shared" si="525"/>
        <v>0.98994949366116647</v>
      </c>
      <c r="AQ1433">
        <f t="shared" si="518"/>
        <v>4.9999999999999982E-2</v>
      </c>
      <c r="AR1433" cm="1">
        <f t="array" ref="AR1433">IFERROR(STDEV(IF($E$2:$E$2201=$E1433, $AK$2:$AK$2201)), 0)</f>
        <v>2.102802400022913E-17</v>
      </c>
      <c r="AS1433">
        <f t="shared" si="526"/>
        <v>0.98994949366116658</v>
      </c>
      <c r="AT1433">
        <f t="shared" si="519"/>
        <v>2.0000000000000007E-2</v>
      </c>
      <c r="AU1433" cm="1">
        <f t="array" ref="AU1433">IFERROR(STDEV(IF($E$2:$E$2201=$E1433, $AL$2:$AL$2201)), 0)</f>
        <v>7.0093413334097106E-18</v>
      </c>
      <c r="AV1433">
        <f t="shared" si="527"/>
        <v>-0.98994949366116647</v>
      </c>
      <c r="AW1433">
        <f t="shared" si="520"/>
        <v>0</v>
      </c>
      <c r="AX1433" cm="1">
        <f t="array" ref="AX1433">IFERROR(STDEV(IF($E$2:$E$2201=$E1433, $AM$2:$AM$2201)), 0)</f>
        <v>0</v>
      </c>
      <c r="AY1433">
        <f t="shared" si="528"/>
        <v>-0.98994949366116647</v>
      </c>
      <c r="AZ1433">
        <f>INDEX(Model_Assumptions[Values],9)*((INDEX(Model_Scenarios[GR Weight],1)*$AG1433)+(INDEX(Model_Scenarios[GP Weight],1)*$AH1433)+(INDEX(Model_Scenarios[LTV Weight],1)*$AI1433))-(INDEX(Model_Scenarios[LTV Weight],1)*$AP1433)-(INDEX(Model_Scenarios[GP Weight],1)*($AS1433+$AV1433+$AY1433))</f>
        <v>3.3070353544371835</v>
      </c>
      <c r="BA1433">
        <f>INDEX(Model_Assumptions[Values],9)*((INDEX(Model_Scenarios[GR Weight],2)*$AG1433)+(INDEX(Model_Scenarios[GP Weight],2)*$AH1433)+(INDEX(Model_Scenarios[LTV Weight],2)*$AI1433))-(INDEX(Model_Scenarios[LTV Weight],2)*$AP1433)-(INDEX(Model_Scenarios[GP Weight],2)*($AS1433+$AV1433+$AY1433))</f>
        <v>2.8045227278524751</v>
      </c>
      <c r="BB1433">
        <f>INDEX(Model_Assumptions[Values],9)*((INDEX(Model_Scenarios[GR Weight],3)*$AG1433)+(INDEX(Model_Scenarios[GP Weight],3)*$AH1433)+(INDEX(Model_Scenarios[LTV Weight],3)*$AI1433))-(INDEX(Model_Scenarios[LTV Weight],3)*$AP1433)-(INDEX(Model_Scenarios[GP Weight],3)*($AS1433+$AV1433+$AY1433))</f>
        <v>1.9505025253169417</v>
      </c>
      <c r="BC1433">
        <f>INDEX(Model_Assumptions[Values],9)*((INDEX(Model_Scenarios[GR Weight],4)*$AG1433)+(INDEX(Model_Scenarios[GP Weight],4)*$AH1433)+(INDEX(Model_Scenarios[LTV Weight],4)*$AI1433))-(INDEX(Model_Scenarios[LTV Weight],4)*$AP1433)-(INDEX(Model_Scenarios[GP Weight],4)*($AS1433+$AV1433+$AY1433))</f>
        <v>1.5494974746830583</v>
      </c>
      <c r="BD1433">
        <f>INDEX(Model_Assumptions[Values],9)*((INDEX(Model_Scenarios[GR Weight],5)*$AG1433)+(INDEX(Model_Scenarios[GP Weight],5)*$AH1433)+(INDEX(Model_Scenarios[LTV Weight],5)*$AI1433))-(INDEX(Model_Scenarios[LTV Weight],5)*$AP1433)-(INDEX(Model_Scenarios[GP Weight],5)*($AS1433+$AV1433+$AY1433))</f>
        <v>1.5469848480983499</v>
      </c>
    </row>
    <row r="1434" spans="1:56" x14ac:dyDescent="0.25">
      <c r="A1434">
        <v>1433</v>
      </c>
      <c r="B1434">
        <v>29</v>
      </c>
      <c r="C1434" s="3">
        <v>33</v>
      </c>
      <c r="D1434" s="4">
        <v>0.64</v>
      </c>
      <c r="E1434" t="str">
        <v>SKU-1035</v>
      </c>
      <c r="F1434" t="str">
        <v>Reduce</v>
      </c>
      <c r="G1434" t="str">
        <v>Constrained</v>
      </c>
      <c r="H1434">
        <v>98.58</v>
      </c>
      <c r="I1434">
        <v>52.57</v>
      </c>
      <c r="J1434">
        <v>26</v>
      </c>
      <c r="K1434">
        <v>2563.08</v>
      </c>
      <c r="L1434">
        <v>1196.26</v>
      </c>
      <c r="M1434">
        <v>0.46672753093933861</v>
      </c>
      <c r="N1434">
        <v>98.58</v>
      </c>
      <c r="O1434">
        <v>0</v>
      </c>
      <c r="P1434">
        <v>0</v>
      </c>
      <c r="Q1434">
        <v>1043.7165376847788</v>
      </c>
      <c r="R1434">
        <v>778.43858435656409</v>
      </c>
      <c r="S1434">
        <v>0.5</v>
      </c>
      <c r="T1434">
        <f t="shared" si="506"/>
        <v>98.58</v>
      </c>
      <c r="U1434">
        <f t="shared" si="507"/>
        <v>0</v>
      </c>
      <c r="V1434">
        <f>IF($F1434="Reduce", INDEX(Model_Assumptions[Values], 2), INDEX(Model_Assumptions[Values], 1))</f>
        <v>-0.8</v>
      </c>
      <c r="W1434">
        <f t="shared" si="508"/>
        <v>26</v>
      </c>
      <c r="X1434">
        <f t="shared" si="521"/>
        <v>2563.08</v>
      </c>
      <c r="Y1434">
        <f t="shared" si="509"/>
        <v>1196.26</v>
      </c>
      <c r="Z1434">
        <f t="shared" si="510"/>
        <v>0</v>
      </c>
      <c r="AA1434">
        <f t="shared" si="511"/>
        <v>0</v>
      </c>
      <c r="AB1434">
        <f t="shared" si="522"/>
        <v>0.46672753093933861</v>
      </c>
      <c r="AC1434">
        <f t="shared" si="512"/>
        <v>0</v>
      </c>
      <c r="AD1434">
        <f t="shared" si="513"/>
        <v>0</v>
      </c>
      <c r="AE1434">
        <f t="shared" si="514"/>
        <v>0</v>
      </c>
      <c r="AF1434">
        <f t="shared" si="523"/>
        <v>778.43858435656409</v>
      </c>
      <c r="AG1434">
        <f t="shared" si="515"/>
        <v>0</v>
      </c>
      <c r="AH1434">
        <f t="shared" si="516"/>
        <v>0</v>
      </c>
      <c r="AI1434">
        <f t="shared" si="524"/>
        <v>1</v>
      </c>
      <c r="AJ1434">
        <f>MAX(0, $R1434 - $AA1434) * INDEX(Model_Assumptions[Values], 7)</f>
        <v>1556.8771687131282</v>
      </c>
      <c r="AK1434">
        <f>MAX(0, INDEX(Model_Assumptions[Values], 4) - $AD1434)</f>
        <v>0.05</v>
      </c>
      <c r="AL1434">
        <f>MAX(0, INDEX(Model_Assumptions[Values], 5) - $AC1434)</f>
        <v>0.02</v>
      </c>
      <c r="AM1434">
        <f>INDEX(Model_Assumptions[Values], 6) * MAX(0, INDEX(Model_Assumptions[Values], 3) - $AB1434)^2</f>
        <v>0</v>
      </c>
      <c r="AN1434">
        <f t="shared" si="517"/>
        <v>1556.877168713128</v>
      </c>
      <c r="AO1434" cm="1">
        <f t="array" ref="AO1434">IFERROR(STDEV(IF($E$2:$E$2201=$E1434, $AJ$2:$AJ$2201)), 0)</f>
        <v>2.296820968131694E-13</v>
      </c>
      <c r="AP1434">
        <f t="shared" si="525"/>
        <v>0.98994949366116647</v>
      </c>
      <c r="AQ1434">
        <f t="shared" si="518"/>
        <v>4.9999999999999982E-2</v>
      </c>
      <c r="AR1434" cm="1">
        <f t="array" ref="AR1434">IFERROR(STDEV(IF($E$2:$E$2201=$E1434, $AK$2:$AK$2201)), 0)</f>
        <v>2.102802400022913E-17</v>
      </c>
      <c r="AS1434">
        <f t="shared" si="526"/>
        <v>0.98994949366116658</v>
      </c>
      <c r="AT1434">
        <f t="shared" si="519"/>
        <v>2.0000000000000007E-2</v>
      </c>
      <c r="AU1434" cm="1">
        <f t="array" ref="AU1434">IFERROR(STDEV(IF($E$2:$E$2201=$E1434, $AL$2:$AL$2201)), 0)</f>
        <v>7.0093413334097106E-18</v>
      </c>
      <c r="AV1434">
        <f t="shared" si="527"/>
        <v>-0.98994949366116647</v>
      </c>
      <c r="AW1434">
        <f t="shared" si="520"/>
        <v>0</v>
      </c>
      <c r="AX1434" cm="1">
        <f t="array" ref="AX1434">IFERROR(STDEV(IF($E$2:$E$2201=$E1434, $AM$2:$AM$2201)), 0)</f>
        <v>0</v>
      </c>
      <c r="AY1434">
        <f t="shared" si="528"/>
        <v>-0.98994949366116647</v>
      </c>
      <c r="AZ1434">
        <f>INDEX(Model_Assumptions[Values],9)*((INDEX(Model_Scenarios[GR Weight],1)*$AG1434)+(INDEX(Model_Scenarios[GP Weight],1)*$AH1434)+(INDEX(Model_Scenarios[LTV Weight],1)*$AI1434))-(INDEX(Model_Scenarios[LTV Weight],1)*$AP1434)-(INDEX(Model_Scenarios[GP Weight],1)*($AS1434+$AV1434+$AY1434))</f>
        <v>3.3070353544371835</v>
      </c>
      <c r="BA1434">
        <f>INDEX(Model_Assumptions[Values],9)*((INDEX(Model_Scenarios[GR Weight],2)*$AG1434)+(INDEX(Model_Scenarios[GP Weight],2)*$AH1434)+(INDEX(Model_Scenarios[LTV Weight],2)*$AI1434))-(INDEX(Model_Scenarios[LTV Weight],2)*$AP1434)-(INDEX(Model_Scenarios[GP Weight],2)*($AS1434+$AV1434+$AY1434))</f>
        <v>2.8045227278524751</v>
      </c>
      <c r="BB1434">
        <f>INDEX(Model_Assumptions[Values],9)*((INDEX(Model_Scenarios[GR Weight],3)*$AG1434)+(INDEX(Model_Scenarios[GP Weight],3)*$AH1434)+(INDEX(Model_Scenarios[LTV Weight],3)*$AI1434))-(INDEX(Model_Scenarios[LTV Weight],3)*$AP1434)-(INDEX(Model_Scenarios[GP Weight],3)*($AS1434+$AV1434+$AY1434))</f>
        <v>1.9505025253169417</v>
      </c>
      <c r="BC1434">
        <f>INDEX(Model_Assumptions[Values],9)*((INDEX(Model_Scenarios[GR Weight],4)*$AG1434)+(INDEX(Model_Scenarios[GP Weight],4)*$AH1434)+(INDEX(Model_Scenarios[LTV Weight],4)*$AI1434))-(INDEX(Model_Scenarios[LTV Weight],4)*$AP1434)-(INDEX(Model_Scenarios[GP Weight],4)*($AS1434+$AV1434+$AY1434))</f>
        <v>1.5494974746830583</v>
      </c>
      <c r="BD1434">
        <f>INDEX(Model_Assumptions[Values],9)*((INDEX(Model_Scenarios[GR Weight],5)*$AG1434)+(INDEX(Model_Scenarios[GP Weight],5)*$AH1434)+(INDEX(Model_Scenarios[LTV Weight],5)*$AI1434))-(INDEX(Model_Scenarios[LTV Weight],5)*$AP1434)-(INDEX(Model_Scenarios[GP Weight],5)*($AS1434+$AV1434+$AY1434))</f>
        <v>1.5469848480983499</v>
      </c>
    </row>
    <row r="1435" spans="1:56" x14ac:dyDescent="0.25">
      <c r="A1435">
        <v>1434</v>
      </c>
      <c r="B1435">
        <v>29</v>
      </c>
      <c r="C1435" s="3">
        <v>34</v>
      </c>
      <c r="D1435" s="4">
        <v>0.66</v>
      </c>
      <c r="E1435" t="str">
        <v>SKU-1035</v>
      </c>
      <c r="F1435" t="str">
        <v>Reduce</v>
      </c>
      <c r="G1435" t="str">
        <v>Constrained</v>
      </c>
      <c r="H1435">
        <v>98.58</v>
      </c>
      <c r="I1435">
        <v>52.57</v>
      </c>
      <c r="J1435">
        <v>26</v>
      </c>
      <c r="K1435">
        <v>2563.08</v>
      </c>
      <c r="L1435">
        <v>1196.26</v>
      </c>
      <c r="M1435">
        <v>0.46672753093933861</v>
      </c>
      <c r="N1435">
        <v>98.58</v>
      </c>
      <c r="O1435">
        <v>0</v>
      </c>
      <c r="P1435">
        <v>0</v>
      </c>
      <c r="Q1435">
        <v>1043.7165376847788</v>
      </c>
      <c r="R1435">
        <v>778.43858435656409</v>
      </c>
      <c r="S1435">
        <v>0.5</v>
      </c>
      <c r="T1435">
        <f t="shared" si="506"/>
        <v>98.58</v>
      </c>
      <c r="U1435">
        <f t="shared" si="507"/>
        <v>0</v>
      </c>
      <c r="V1435">
        <f>IF($F1435="Reduce", INDEX(Model_Assumptions[Values], 2), INDEX(Model_Assumptions[Values], 1))</f>
        <v>-0.8</v>
      </c>
      <c r="W1435">
        <f t="shared" si="508"/>
        <v>26</v>
      </c>
      <c r="X1435">
        <f t="shared" si="521"/>
        <v>2563.08</v>
      </c>
      <c r="Y1435">
        <f t="shared" si="509"/>
        <v>1196.26</v>
      </c>
      <c r="Z1435">
        <f t="shared" si="510"/>
        <v>0</v>
      </c>
      <c r="AA1435">
        <f t="shared" si="511"/>
        <v>0</v>
      </c>
      <c r="AB1435">
        <f t="shared" si="522"/>
        <v>0.46672753093933861</v>
      </c>
      <c r="AC1435">
        <f t="shared" si="512"/>
        <v>0</v>
      </c>
      <c r="AD1435">
        <f t="shared" si="513"/>
        <v>0</v>
      </c>
      <c r="AE1435">
        <f t="shared" si="514"/>
        <v>0</v>
      </c>
      <c r="AF1435">
        <f t="shared" si="523"/>
        <v>778.43858435656409</v>
      </c>
      <c r="AG1435">
        <f t="shared" si="515"/>
        <v>0</v>
      </c>
      <c r="AH1435">
        <f t="shared" si="516"/>
        <v>0</v>
      </c>
      <c r="AI1435">
        <f t="shared" si="524"/>
        <v>1</v>
      </c>
      <c r="AJ1435">
        <f>MAX(0, $R1435 - $AA1435) * INDEX(Model_Assumptions[Values], 7)</f>
        <v>1556.8771687131282</v>
      </c>
      <c r="AK1435">
        <f>MAX(0, INDEX(Model_Assumptions[Values], 4) - $AD1435)</f>
        <v>0.05</v>
      </c>
      <c r="AL1435">
        <f>MAX(0, INDEX(Model_Assumptions[Values], 5) - $AC1435)</f>
        <v>0.02</v>
      </c>
      <c r="AM1435">
        <f>INDEX(Model_Assumptions[Values], 6) * MAX(0, INDEX(Model_Assumptions[Values], 3) - $AB1435)^2</f>
        <v>0</v>
      </c>
      <c r="AN1435">
        <f t="shared" si="517"/>
        <v>1556.877168713128</v>
      </c>
      <c r="AO1435" cm="1">
        <f t="array" ref="AO1435">IFERROR(STDEV(IF($E$2:$E$2201=$E1435, $AJ$2:$AJ$2201)), 0)</f>
        <v>2.296820968131694E-13</v>
      </c>
      <c r="AP1435">
        <f t="shared" si="525"/>
        <v>0.98994949366116647</v>
      </c>
      <c r="AQ1435">
        <f t="shared" si="518"/>
        <v>4.9999999999999982E-2</v>
      </c>
      <c r="AR1435" cm="1">
        <f t="array" ref="AR1435">IFERROR(STDEV(IF($E$2:$E$2201=$E1435, $AK$2:$AK$2201)), 0)</f>
        <v>2.102802400022913E-17</v>
      </c>
      <c r="AS1435">
        <f t="shared" si="526"/>
        <v>0.98994949366116658</v>
      </c>
      <c r="AT1435">
        <f t="shared" si="519"/>
        <v>2.0000000000000007E-2</v>
      </c>
      <c r="AU1435" cm="1">
        <f t="array" ref="AU1435">IFERROR(STDEV(IF($E$2:$E$2201=$E1435, $AL$2:$AL$2201)), 0)</f>
        <v>7.0093413334097106E-18</v>
      </c>
      <c r="AV1435">
        <f t="shared" si="527"/>
        <v>-0.98994949366116647</v>
      </c>
      <c r="AW1435">
        <f t="shared" si="520"/>
        <v>0</v>
      </c>
      <c r="AX1435" cm="1">
        <f t="array" ref="AX1435">IFERROR(STDEV(IF($E$2:$E$2201=$E1435, $AM$2:$AM$2201)), 0)</f>
        <v>0</v>
      </c>
      <c r="AY1435">
        <f t="shared" si="528"/>
        <v>-0.98994949366116647</v>
      </c>
      <c r="AZ1435">
        <f>INDEX(Model_Assumptions[Values],9)*((INDEX(Model_Scenarios[GR Weight],1)*$AG1435)+(INDEX(Model_Scenarios[GP Weight],1)*$AH1435)+(INDEX(Model_Scenarios[LTV Weight],1)*$AI1435))-(INDEX(Model_Scenarios[LTV Weight],1)*$AP1435)-(INDEX(Model_Scenarios[GP Weight],1)*($AS1435+$AV1435+$AY1435))</f>
        <v>3.3070353544371835</v>
      </c>
      <c r="BA1435">
        <f>INDEX(Model_Assumptions[Values],9)*((INDEX(Model_Scenarios[GR Weight],2)*$AG1435)+(INDEX(Model_Scenarios[GP Weight],2)*$AH1435)+(INDEX(Model_Scenarios[LTV Weight],2)*$AI1435))-(INDEX(Model_Scenarios[LTV Weight],2)*$AP1435)-(INDEX(Model_Scenarios[GP Weight],2)*($AS1435+$AV1435+$AY1435))</f>
        <v>2.8045227278524751</v>
      </c>
      <c r="BB1435">
        <f>INDEX(Model_Assumptions[Values],9)*((INDEX(Model_Scenarios[GR Weight],3)*$AG1435)+(INDEX(Model_Scenarios[GP Weight],3)*$AH1435)+(INDEX(Model_Scenarios[LTV Weight],3)*$AI1435))-(INDEX(Model_Scenarios[LTV Weight],3)*$AP1435)-(INDEX(Model_Scenarios[GP Weight],3)*($AS1435+$AV1435+$AY1435))</f>
        <v>1.9505025253169417</v>
      </c>
      <c r="BC1435">
        <f>INDEX(Model_Assumptions[Values],9)*((INDEX(Model_Scenarios[GR Weight],4)*$AG1435)+(INDEX(Model_Scenarios[GP Weight],4)*$AH1435)+(INDEX(Model_Scenarios[LTV Weight],4)*$AI1435))-(INDEX(Model_Scenarios[LTV Weight],4)*$AP1435)-(INDEX(Model_Scenarios[GP Weight],4)*($AS1435+$AV1435+$AY1435))</f>
        <v>1.5494974746830583</v>
      </c>
      <c r="BD1435">
        <f>INDEX(Model_Assumptions[Values],9)*((INDEX(Model_Scenarios[GR Weight],5)*$AG1435)+(INDEX(Model_Scenarios[GP Weight],5)*$AH1435)+(INDEX(Model_Scenarios[LTV Weight],5)*$AI1435))-(INDEX(Model_Scenarios[LTV Weight],5)*$AP1435)-(INDEX(Model_Scenarios[GP Weight],5)*($AS1435+$AV1435+$AY1435))</f>
        <v>1.5469848480983499</v>
      </c>
    </row>
    <row r="1436" spans="1:56" x14ac:dyDescent="0.25">
      <c r="A1436">
        <v>1435</v>
      </c>
      <c r="B1436">
        <v>29</v>
      </c>
      <c r="C1436" s="3">
        <v>35</v>
      </c>
      <c r="D1436" s="4">
        <v>0.68</v>
      </c>
      <c r="E1436" t="str">
        <v>SKU-1035</v>
      </c>
      <c r="F1436" t="str">
        <v>Reduce</v>
      </c>
      <c r="G1436" t="str">
        <v>Constrained</v>
      </c>
      <c r="H1436">
        <v>98.58</v>
      </c>
      <c r="I1436">
        <v>52.57</v>
      </c>
      <c r="J1436">
        <v>26</v>
      </c>
      <c r="K1436">
        <v>2563.08</v>
      </c>
      <c r="L1436">
        <v>1196.26</v>
      </c>
      <c r="M1436">
        <v>0.46672753093933861</v>
      </c>
      <c r="N1436">
        <v>98.58</v>
      </c>
      <c r="O1436">
        <v>0</v>
      </c>
      <c r="P1436">
        <v>0</v>
      </c>
      <c r="Q1436">
        <v>1043.7165376847788</v>
      </c>
      <c r="R1436">
        <v>778.43858435656409</v>
      </c>
      <c r="S1436">
        <v>0.5</v>
      </c>
      <c r="T1436">
        <f t="shared" si="506"/>
        <v>98.58</v>
      </c>
      <c r="U1436">
        <f t="shared" si="507"/>
        <v>0</v>
      </c>
      <c r="V1436">
        <f>IF($F1436="Reduce", INDEX(Model_Assumptions[Values], 2), INDEX(Model_Assumptions[Values], 1))</f>
        <v>-0.8</v>
      </c>
      <c r="W1436">
        <f t="shared" si="508"/>
        <v>26</v>
      </c>
      <c r="X1436">
        <f t="shared" si="521"/>
        <v>2563.08</v>
      </c>
      <c r="Y1436">
        <f t="shared" si="509"/>
        <v>1196.26</v>
      </c>
      <c r="Z1436">
        <f t="shared" si="510"/>
        <v>0</v>
      </c>
      <c r="AA1436">
        <f t="shared" si="511"/>
        <v>0</v>
      </c>
      <c r="AB1436">
        <f t="shared" si="522"/>
        <v>0.46672753093933861</v>
      </c>
      <c r="AC1436">
        <f t="shared" si="512"/>
        <v>0</v>
      </c>
      <c r="AD1436">
        <f t="shared" si="513"/>
        <v>0</v>
      </c>
      <c r="AE1436">
        <f t="shared" si="514"/>
        <v>0</v>
      </c>
      <c r="AF1436">
        <f t="shared" si="523"/>
        <v>778.43858435656409</v>
      </c>
      <c r="AG1436">
        <f t="shared" si="515"/>
        <v>0</v>
      </c>
      <c r="AH1436">
        <f t="shared" si="516"/>
        <v>0</v>
      </c>
      <c r="AI1436">
        <f t="shared" si="524"/>
        <v>1</v>
      </c>
      <c r="AJ1436">
        <f>MAX(0, $R1436 - $AA1436) * INDEX(Model_Assumptions[Values], 7)</f>
        <v>1556.8771687131282</v>
      </c>
      <c r="AK1436">
        <f>MAX(0, INDEX(Model_Assumptions[Values], 4) - $AD1436)</f>
        <v>0.05</v>
      </c>
      <c r="AL1436">
        <f>MAX(0, INDEX(Model_Assumptions[Values], 5) - $AC1436)</f>
        <v>0.02</v>
      </c>
      <c r="AM1436">
        <f>INDEX(Model_Assumptions[Values], 6) * MAX(0, INDEX(Model_Assumptions[Values], 3) - $AB1436)^2</f>
        <v>0</v>
      </c>
      <c r="AN1436">
        <f t="shared" si="517"/>
        <v>1556.877168713128</v>
      </c>
      <c r="AO1436" cm="1">
        <f t="array" ref="AO1436">IFERROR(STDEV(IF($E$2:$E$2201=$E1436, $AJ$2:$AJ$2201)), 0)</f>
        <v>2.296820968131694E-13</v>
      </c>
      <c r="AP1436">
        <f t="shared" si="525"/>
        <v>0.98994949366116647</v>
      </c>
      <c r="AQ1436">
        <f t="shared" si="518"/>
        <v>4.9999999999999982E-2</v>
      </c>
      <c r="AR1436" cm="1">
        <f t="array" ref="AR1436">IFERROR(STDEV(IF($E$2:$E$2201=$E1436, $AK$2:$AK$2201)), 0)</f>
        <v>2.102802400022913E-17</v>
      </c>
      <c r="AS1436">
        <f t="shared" si="526"/>
        <v>0.98994949366116658</v>
      </c>
      <c r="AT1436">
        <f t="shared" si="519"/>
        <v>2.0000000000000007E-2</v>
      </c>
      <c r="AU1436" cm="1">
        <f t="array" ref="AU1436">IFERROR(STDEV(IF($E$2:$E$2201=$E1436, $AL$2:$AL$2201)), 0)</f>
        <v>7.0093413334097106E-18</v>
      </c>
      <c r="AV1436">
        <f t="shared" si="527"/>
        <v>-0.98994949366116647</v>
      </c>
      <c r="AW1436">
        <f t="shared" si="520"/>
        <v>0</v>
      </c>
      <c r="AX1436" cm="1">
        <f t="array" ref="AX1436">IFERROR(STDEV(IF($E$2:$E$2201=$E1436, $AM$2:$AM$2201)), 0)</f>
        <v>0</v>
      </c>
      <c r="AY1436">
        <f t="shared" si="528"/>
        <v>-0.98994949366116647</v>
      </c>
      <c r="AZ1436">
        <f>INDEX(Model_Assumptions[Values],9)*((INDEX(Model_Scenarios[GR Weight],1)*$AG1436)+(INDEX(Model_Scenarios[GP Weight],1)*$AH1436)+(INDEX(Model_Scenarios[LTV Weight],1)*$AI1436))-(INDEX(Model_Scenarios[LTV Weight],1)*$AP1436)-(INDEX(Model_Scenarios[GP Weight],1)*($AS1436+$AV1436+$AY1436))</f>
        <v>3.3070353544371835</v>
      </c>
      <c r="BA1436">
        <f>INDEX(Model_Assumptions[Values],9)*((INDEX(Model_Scenarios[GR Weight],2)*$AG1436)+(INDEX(Model_Scenarios[GP Weight],2)*$AH1436)+(INDEX(Model_Scenarios[LTV Weight],2)*$AI1436))-(INDEX(Model_Scenarios[LTV Weight],2)*$AP1436)-(INDEX(Model_Scenarios[GP Weight],2)*($AS1436+$AV1436+$AY1436))</f>
        <v>2.8045227278524751</v>
      </c>
      <c r="BB1436">
        <f>INDEX(Model_Assumptions[Values],9)*((INDEX(Model_Scenarios[GR Weight],3)*$AG1436)+(INDEX(Model_Scenarios[GP Weight],3)*$AH1436)+(INDEX(Model_Scenarios[LTV Weight],3)*$AI1436))-(INDEX(Model_Scenarios[LTV Weight],3)*$AP1436)-(INDEX(Model_Scenarios[GP Weight],3)*($AS1436+$AV1436+$AY1436))</f>
        <v>1.9505025253169417</v>
      </c>
      <c r="BC1436">
        <f>INDEX(Model_Assumptions[Values],9)*((INDEX(Model_Scenarios[GR Weight],4)*$AG1436)+(INDEX(Model_Scenarios[GP Weight],4)*$AH1436)+(INDEX(Model_Scenarios[LTV Weight],4)*$AI1436))-(INDEX(Model_Scenarios[LTV Weight],4)*$AP1436)-(INDEX(Model_Scenarios[GP Weight],4)*($AS1436+$AV1436+$AY1436))</f>
        <v>1.5494974746830583</v>
      </c>
      <c r="BD1436">
        <f>INDEX(Model_Assumptions[Values],9)*((INDEX(Model_Scenarios[GR Weight],5)*$AG1436)+(INDEX(Model_Scenarios[GP Weight],5)*$AH1436)+(INDEX(Model_Scenarios[LTV Weight],5)*$AI1436))-(INDEX(Model_Scenarios[LTV Weight],5)*$AP1436)-(INDEX(Model_Scenarios[GP Weight],5)*($AS1436+$AV1436+$AY1436))</f>
        <v>1.5469848480983499</v>
      </c>
    </row>
    <row r="1437" spans="1:56" x14ac:dyDescent="0.25">
      <c r="A1437">
        <v>1436</v>
      </c>
      <c r="B1437">
        <v>29</v>
      </c>
      <c r="C1437" s="3">
        <v>36</v>
      </c>
      <c r="D1437" s="4">
        <v>0.70000000000000007</v>
      </c>
      <c r="E1437" t="str">
        <v>SKU-1035</v>
      </c>
      <c r="F1437" t="str">
        <v>Reduce</v>
      </c>
      <c r="G1437" t="str">
        <v>Constrained</v>
      </c>
      <c r="H1437">
        <v>98.58</v>
      </c>
      <c r="I1437">
        <v>52.57</v>
      </c>
      <c r="J1437">
        <v>26</v>
      </c>
      <c r="K1437">
        <v>2563.08</v>
      </c>
      <c r="L1437">
        <v>1196.26</v>
      </c>
      <c r="M1437">
        <v>0.46672753093933861</v>
      </c>
      <c r="N1437">
        <v>98.58</v>
      </c>
      <c r="O1437">
        <v>0</v>
      </c>
      <c r="P1437">
        <v>0</v>
      </c>
      <c r="Q1437">
        <v>1043.7165376847788</v>
      </c>
      <c r="R1437">
        <v>778.43858435656409</v>
      </c>
      <c r="S1437">
        <v>0.5</v>
      </c>
      <c r="T1437">
        <f t="shared" si="506"/>
        <v>98.58</v>
      </c>
      <c r="U1437">
        <f t="shared" si="507"/>
        <v>0</v>
      </c>
      <c r="V1437">
        <f>IF($F1437="Reduce", INDEX(Model_Assumptions[Values], 2), INDEX(Model_Assumptions[Values], 1))</f>
        <v>-0.8</v>
      </c>
      <c r="W1437">
        <f t="shared" si="508"/>
        <v>26</v>
      </c>
      <c r="X1437">
        <f t="shared" si="521"/>
        <v>2563.08</v>
      </c>
      <c r="Y1437">
        <f t="shared" si="509"/>
        <v>1196.26</v>
      </c>
      <c r="Z1437">
        <f t="shared" si="510"/>
        <v>0</v>
      </c>
      <c r="AA1437">
        <f t="shared" si="511"/>
        <v>0</v>
      </c>
      <c r="AB1437">
        <f t="shared" si="522"/>
        <v>0.46672753093933861</v>
      </c>
      <c r="AC1437">
        <f t="shared" si="512"/>
        <v>0</v>
      </c>
      <c r="AD1437">
        <f t="shared" si="513"/>
        <v>0</v>
      </c>
      <c r="AE1437">
        <f t="shared" si="514"/>
        <v>0</v>
      </c>
      <c r="AF1437">
        <f t="shared" si="523"/>
        <v>778.43858435656409</v>
      </c>
      <c r="AG1437">
        <f t="shared" si="515"/>
        <v>0</v>
      </c>
      <c r="AH1437">
        <f t="shared" si="516"/>
        <v>0</v>
      </c>
      <c r="AI1437">
        <f t="shared" si="524"/>
        <v>1</v>
      </c>
      <c r="AJ1437">
        <f>MAX(0, $R1437 - $AA1437) * INDEX(Model_Assumptions[Values], 7)</f>
        <v>1556.8771687131282</v>
      </c>
      <c r="AK1437">
        <f>MAX(0, INDEX(Model_Assumptions[Values], 4) - $AD1437)</f>
        <v>0.05</v>
      </c>
      <c r="AL1437">
        <f>MAX(0, INDEX(Model_Assumptions[Values], 5) - $AC1437)</f>
        <v>0.02</v>
      </c>
      <c r="AM1437">
        <f>INDEX(Model_Assumptions[Values], 6) * MAX(0, INDEX(Model_Assumptions[Values], 3) - $AB1437)^2</f>
        <v>0</v>
      </c>
      <c r="AN1437">
        <f t="shared" si="517"/>
        <v>1556.877168713128</v>
      </c>
      <c r="AO1437" cm="1">
        <f t="array" ref="AO1437">IFERROR(STDEV(IF($E$2:$E$2201=$E1437, $AJ$2:$AJ$2201)), 0)</f>
        <v>2.296820968131694E-13</v>
      </c>
      <c r="AP1437">
        <f t="shared" si="525"/>
        <v>0.98994949366116647</v>
      </c>
      <c r="AQ1437">
        <f t="shared" si="518"/>
        <v>4.9999999999999982E-2</v>
      </c>
      <c r="AR1437" cm="1">
        <f t="array" ref="AR1437">IFERROR(STDEV(IF($E$2:$E$2201=$E1437, $AK$2:$AK$2201)), 0)</f>
        <v>2.102802400022913E-17</v>
      </c>
      <c r="AS1437">
        <f t="shared" si="526"/>
        <v>0.98994949366116658</v>
      </c>
      <c r="AT1437">
        <f t="shared" si="519"/>
        <v>2.0000000000000007E-2</v>
      </c>
      <c r="AU1437" cm="1">
        <f t="array" ref="AU1437">IFERROR(STDEV(IF($E$2:$E$2201=$E1437, $AL$2:$AL$2201)), 0)</f>
        <v>7.0093413334097106E-18</v>
      </c>
      <c r="AV1437">
        <f t="shared" si="527"/>
        <v>-0.98994949366116647</v>
      </c>
      <c r="AW1437">
        <f t="shared" si="520"/>
        <v>0</v>
      </c>
      <c r="AX1437" cm="1">
        <f t="array" ref="AX1437">IFERROR(STDEV(IF($E$2:$E$2201=$E1437, $AM$2:$AM$2201)), 0)</f>
        <v>0</v>
      </c>
      <c r="AY1437">
        <f t="shared" si="528"/>
        <v>-0.98994949366116647</v>
      </c>
      <c r="AZ1437">
        <f>INDEX(Model_Assumptions[Values],9)*((INDEX(Model_Scenarios[GR Weight],1)*$AG1437)+(INDEX(Model_Scenarios[GP Weight],1)*$AH1437)+(INDEX(Model_Scenarios[LTV Weight],1)*$AI1437))-(INDEX(Model_Scenarios[LTV Weight],1)*$AP1437)-(INDEX(Model_Scenarios[GP Weight],1)*($AS1437+$AV1437+$AY1437))</f>
        <v>3.3070353544371835</v>
      </c>
      <c r="BA1437">
        <f>INDEX(Model_Assumptions[Values],9)*((INDEX(Model_Scenarios[GR Weight],2)*$AG1437)+(INDEX(Model_Scenarios[GP Weight],2)*$AH1437)+(INDEX(Model_Scenarios[LTV Weight],2)*$AI1437))-(INDEX(Model_Scenarios[LTV Weight],2)*$AP1437)-(INDEX(Model_Scenarios[GP Weight],2)*($AS1437+$AV1437+$AY1437))</f>
        <v>2.8045227278524751</v>
      </c>
      <c r="BB1437">
        <f>INDEX(Model_Assumptions[Values],9)*((INDEX(Model_Scenarios[GR Weight],3)*$AG1437)+(INDEX(Model_Scenarios[GP Weight],3)*$AH1437)+(INDEX(Model_Scenarios[LTV Weight],3)*$AI1437))-(INDEX(Model_Scenarios[LTV Weight],3)*$AP1437)-(INDEX(Model_Scenarios[GP Weight],3)*($AS1437+$AV1437+$AY1437))</f>
        <v>1.9505025253169417</v>
      </c>
      <c r="BC1437">
        <f>INDEX(Model_Assumptions[Values],9)*((INDEX(Model_Scenarios[GR Weight],4)*$AG1437)+(INDEX(Model_Scenarios[GP Weight],4)*$AH1437)+(INDEX(Model_Scenarios[LTV Weight],4)*$AI1437))-(INDEX(Model_Scenarios[LTV Weight],4)*$AP1437)-(INDEX(Model_Scenarios[GP Weight],4)*($AS1437+$AV1437+$AY1437))</f>
        <v>1.5494974746830583</v>
      </c>
      <c r="BD1437">
        <f>INDEX(Model_Assumptions[Values],9)*((INDEX(Model_Scenarios[GR Weight],5)*$AG1437)+(INDEX(Model_Scenarios[GP Weight],5)*$AH1437)+(INDEX(Model_Scenarios[LTV Weight],5)*$AI1437))-(INDEX(Model_Scenarios[LTV Weight],5)*$AP1437)-(INDEX(Model_Scenarios[GP Weight],5)*($AS1437+$AV1437+$AY1437))</f>
        <v>1.5469848480983499</v>
      </c>
    </row>
    <row r="1438" spans="1:56" x14ac:dyDescent="0.25">
      <c r="A1438">
        <v>1437</v>
      </c>
      <c r="B1438">
        <v>29</v>
      </c>
      <c r="C1438" s="3">
        <v>37</v>
      </c>
      <c r="D1438" s="4">
        <v>0.72</v>
      </c>
      <c r="E1438" t="str">
        <v>SKU-1035</v>
      </c>
      <c r="F1438" t="str">
        <v>Reduce</v>
      </c>
      <c r="G1438" t="str">
        <v>Constrained</v>
      </c>
      <c r="H1438">
        <v>98.58</v>
      </c>
      <c r="I1438">
        <v>52.57</v>
      </c>
      <c r="J1438">
        <v>26</v>
      </c>
      <c r="K1438">
        <v>2563.08</v>
      </c>
      <c r="L1438">
        <v>1196.26</v>
      </c>
      <c r="M1438">
        <v>0.46672753093933861</v>
      </c>
      <c r="N1438">
        <v>98.58</v>
      </c>
      <c r="O1438">
        <v>0</v>
      </c>
      <c r="P1438">
        <v>0</v>
      </c>
      <c r="Q1438">
        <v>1043.7165376847788</v>
      </c>
      <c r="R1438">
        <v>778.43858435656409</v>
      </c>
      <c r="S1438">
        <v>0.5</v>
      </c>
      <c r="T1438">
        <f t="shared" si="506"/>
        <v>98.58</v>
      </c>
      <c r="U1438">
        <f t="shared" si="507"/>
        <v>0</v>
      </c>
      <c r="V1438">
        <f>IF($F1438="Reduce", INDEX(Model_Assumptions[Values], 2), INDEX(Model_Assumptions[Values], 1))</f>
        <v>-0.8</v>
      </c>
      <c r="W1438">
        <f t="shared" si="508"/>
        <v>26</v>
      </c>
      <c r="X1438">
        <f t="shared" si="521"/>
        <v>2563.08</v>
      </c>
      <c r="Y1438">
        <f t="shared" si="509"/>
        <v>1196.26</v>
      </c>
      <c r="Z1438">
        <f t="shared" si="510"/>
        <v>0</v>
      </c>
      <c r="AA1438">
        <f t="shared" si="511"/>
        <v>0</v>
      </c>
      <c r="AB1438">
        <f t="shared" si="522"/>
        <v>0.46672753093933861</v>
      </c>
      <c r="AC1438">
        <f t="shared" si="512"/>
        <v>0</v>
      </c>
      <c r="AD1438">
        <f t="shared" si="513"/>
        <v>0</v>
      </c>
      <c r="AE1438">
        <f t="shared" si="514"/>
        <v>0</v>
      </c>
      <c r="AF1438">
        <f t="shared" si="523"/>
        <v>778.43858435656409</v>
      </c>
      <c r="AG1438">
        <f t="shared" si="515"/>
        <v>0</v>
      </c>
      <c r="AH1438">
        <f t="shared" si="516"/>
        <v>0</v>
      </c>
      <c r="AI1438">
        <f t="shared" si="524"/>
        <v>1</v>
      </c>
      <c r="AJ1438">
        <f>MAX(0, $R1438 - $AA1438) * INDEX(Model_Assumptions[Values], 7)</f>
        <v>1556.8771687131282</v>
      </c>
      <c r="AK1438">
        <f>MAX(0, INDEX(Model_Assumptions[Values], 4) - $AD1438)</f>
        <v>0.05</v>
      </c>
      <c r="AL1438">
        <f>MAX(0, INDEX(Model_Assumptions[Values], 5) - $AC1438)</f>
        <v>0.02</v>
      </c>
      <c r="AM1438">
        <f>INDEX(Model_Assumptions[Values], 6) * MAX(0, INDEX(Model_Assumptions[Values], 3) - $AB1438)^2</f>
        <v>0</v>
      </c>
      <c r="AN1438">
        <f t="shared" si="517"/>
        <v>1556.877168713128</v>
      </c>
      <c r="AO1438" cm="1">
        <f t="array" ref="AO1438">IFERROR(STDEV(IF($E$2:$E$2201=$E1438, $AJ$2:$AJ$2201)), 0)</f>
        <v>2.296820968131694E-13</v>
      </c>
      <c r="AP1438">
        <f t="shared" si="525"/>
        <v>0.98994949366116647</v>
      </c>
      <c r="AQ1438">
        <f t="shared" si="518"/>
        <v>4.9999999999999982E-2</v>
      </c>
      <c r="AR1438" cm="1">
        <f t="array" ref="AR1438">IFERROR(STDEV(IF($E$2:$E$2201=$E1438, $AK$2:$AK$2201)), 0)</f>
        <v>2.102802400022913E-17</v>
      </c>
      <c r="AS1438">
        <f t="shared" si="526"/>
        <v>0.98994949366116658</v>
      </c>
      <c r="AT1438">
        <f t="shared" si="519"/>
        <v>2.0000000000000007E-2</v>
      </c>
      <c r="AU1438" cm="1">
        <f t="array" ref="AU1438">IFERROR(STDEV(IF($E$2:$E$2201=$E1438, $AL$2:$AL$2201)), 0)</f>
        <v>7.0093413334097106E-18</v>
      </c>
      <c r="AV1438">
        <f t="shared" si="527"/>
        <v>-0.98994949366116647</v>
      </c>
      <c r="AW1438">
        <f t="shared" si="520"/>
        <v>0</v>
      </c>
      <c r="AX1438" cm="1">
        <f t="array" ref="AX1438">IFERROR(STDEV(IF($E$2:$E$2201=$E1438, $AM$2:$AM$2201)), 0)</f>
        <v>0</v>
      </c>
      <c r="AY1438">
        <f t="shared" si="528"/>
        <v>-0.98994949366116647</v>
      </c>
      <c r="AZ1438">
        <f>INDEX(Model_Assumptions[Values],9)*((INDEX(Model_Scenarios[GR Weight],1)*$AG1438)+(INDEX(Model_Scenarios[GP Weight],1)*$AH1438)+(INDEX(Model_Scenarios[LTV Weight],1)*$AI1438))-(INDEX(Model_Scenarios[LTV Weight],1)*$AP1438)-(INDEX(Model_Scenarios[GP Weight],1)*($AS1438+$AV1438+$AY1438))</f>
        <v>3.3070353544371835</v>
      </c>
      <c r="BA1438">
        <f>INDEX(Model_Assumptions[Values],9)*((INDEX(Model_Scenarios[GR Weight],2)*$AG1438)+(INDEX(Model_Scenarios[GP Weight],2)*$AH1438)+(INDEX(Model_Scenarios[LTV Weight],2)*$AI1438))-(INDEX(Model_Scenarios[LTV Weight],2)*$AP1438)-(INDEX(Model_Scenarios[GP Weight],2)*($AS1438+$AV1438+$AY1438))</f>
        <v>2.8045227278524751</v>
      </c>
      <c r="BB1438">
        <f>INDEX(Model_Assumptions[Values],9)*((INDEX(Model_Scenarios[GR Weight],3)*$AG1438)+(INDEX(Model_Scenarios[GP Weight],3)*$AH1438)+(INDEX(Model_Scenarios[LTV Weight],3)*$AI1438))-(INDEX(Model_Scenarios[LTV Weight],3)*$AP1438)-(INDEX(Model_Scenarios[GP Weight],3)*($AS1438+$AV1438+$AY1438))</f>
        <v>1.9505025253169417</v>
      </c>
      <c r="BC1438">
        <f>INDEX(Model_Assumptions[Values],9)*((INDEX(Model_Scenarios[GR Weight],4)*$AG1438)+(INDEX(Model_Scenarios[GP Weight],4)*$AH1438)+(INDEX(Model_Scenarios[LTV Weight],4)*$AI1438))-(INDEX(Model_Scenarios[LTV Weight],4)*$AP1438)-(INDEX(Model_Scenarios[GP Weight],4)*($AS1438+$AV1438+$AY1438))</f>
        <v>1.5494974746830583</v>
      </c>
      <c r="BD1438">
        <f>INDEX(Model_Assumptions[Values],9)*((INDEX(Model_Scenarios[GR Weight],5)*$AG1438)+(INDEX(Model_Scenarios[GP Weight],5)*$AH1438)+(INDEX(Model_Scenarios[LTV Weight],5)*$AI1438))-(INDEX(Model_Scenarios[LTV Weight],5)*$AP1438)-(INDEX(Model_Scenarios[GP Weight],5)*($AS1438+$AV1438+$AY1438))</f>
        <v>1.5469848480983499</v>
      </c>
    </row>
    <row r="1439" spans="1:56" x14ac:dyDescent="0.25">
      <c r="A1439">
        <v>1438</v>
      </c>
      <c r="B1439">
        <v>29</v>
      </c>
      <c r="C1439" s="3">
        <v>38</v>
      </c>
      <c r="D1439" s="4">
        <v>0.74</v>
      </c>
      <c r="E1439" t="str">
        <v>SKU-1035</v>
      </c>
      <c r="F1439" t="str">
        <v>Reduce</v>
      </c>
      <c r="G1439" t="str">
        <v>Constrained</v>
      </c>
      <c r="H1439">
        <v>98.58</v>
      </c>
      <c r="I1439">
        <v>52.57</v>
      </c>
      <c r="J1439">
        <v>26</v>
      </c>
      <c r="K1439">
        <v>2563.08</v>
      </c>
      <c r="L1439">
        <v>1196.26</v>
      </c>
      <c r="M1439">
        <v>0.46672753093933861</v>
      </c>
      <c r="N1439">
        <v>98.58</v>
      </c>
      <c r="O1439">
        <v>0</v>
      </c>
      <c r="P1439">
        <v>0</v>
      </c>
      <c r="Q1439">
        <v>1043.7165376847788</v>
      </c>
      <c r="R1439">
        <v>778.43858435656409</v>
      </c>
      <c r="S1439">
        <v>0.5</v>
      </c>
      <c r="T1439">
        <f t="shared" si="506"/>
        <v>98.58</v>
      </c>
      <c r="U1439">
        <f t="shared" si="507"/>
        <v>0</v>
      </c>
      <c r="V1439">
        <f>IF($F1439="Reduce", INDEX(Model_Assumptions[Values], 2), INDEX(Model_Assumptions[Values], 1))</f>
        <v>-0.8</v>
      </c>
      <c r="W1439">
        <f t="shared" si="508"/>
        <v>26</v>
      </c>
      <c r="X1439">
        <f t="shared" si="521"/>
        <v>2563.08</v>
      </c>
      <c r="Y1439">
        <f t="shared" si="509"/>
        <v>1196.26</v>
      </c>
      <c r="Z1439">
        <f t="shared" si="510"/>
        <v>0</v>
      </c>
      <c r="AA1439">
        <f t="shared" si="511"/>
        <v>0</v>
      </c>
      <c r="AB1439">
        <f t="shared" si="522"/>
        <v>0.46672753093933861</v>
      </c>
      <c r="AC1439">
        <f t="shared" si="512"/>
        <v>0</v>
      </c>
      <c r="AD1439">
        <f t="shared" si="513"/>
        <v>0</v>
      </c>
      <c r="AE1439">
        <f t="shared" si="514"/>
        <v>0</v>
      </c>
      <c r="AF1439">
        <f t="shared" si="523"/>
        <v>778.43858435656409</v>
      </c>
      <c r="AG1439">
        <f t="shared" si="515"/>
        <v>0</v>
      </c>
      <c r="AH1439">
        <f t="shared" si="516"/>
        <v>0</v>
      </c>
      <c r="AI1439">
        <f t="shared" si="524"/>
        <v>1</v>
      </c>
      <c r="AJ1439">
        <f>MAX(0, $R1439 - $AA1439) * INDEX(Model_Assumptions[Values], 7)</f>
        <v>1556.8771687131282</v>
      </c>
      <c r="AK1439">
        <f>MAX(0, INDEX(Model_Assumptions[Values], 4) - $AD1439)</f>
        <v>0.05</v>
      </c>
      <c r="AL1439">
        <f>MAX(0, INDEX(Model_Assumptions[Values], 5) - $AC1439)</f>
        <v>0.02</v>
      </c>
      <c r="AM1439">
        <f>INDEX(Model_Assumptions[Values], 6) * MAX(0, INDEX(Model_Assumptions[Values], 3) - $AB1439)^2</f>
        <v>0</v>
      </c>
      <c r="AN1439">
        <f t="shared" si="517"/>
        <v>1556.877168713128</v>
      </c>
      <c r="AO1439" cm="1">
        <f t="array" ref="AO1439">IFERROR(STDEV(IF($E$2:$E$2201=$E1439, $AJ$2:$AJ$2201)), 0)</f>
        <v>2.296820968131694E-13</v>
      </c>
      <c r="AP1439">
        <f t="shared" si="525"/>
        <v>0.98994949366116647</v>
      </c>
      <c r="AQ1439">
        <f t="shared" si="518"/>
        <v>4.9999999999999982E-2</v>
      </c>
      <c r="AR1439" cm="1">
        <f t="array" ref="AR1439">IFERROR(STDEV(IF($E$2:$E$2201=$E1439, $AK$2:$AK$2201)), 0)</f>
        <v>2.102802400022913E-17</v>
      </c>
      <c r="AS1439">
        <f t="shared" si="526"/>
        <v>0.98994949366116658</v>
      </c>
      <c r="AT1439">
        <f t="shared" si="519"/>
        <v>2.0000000000000007E-2</v>
      </c>
      <c r="AU1439" cm="1">
        <f t="array" ref="AU1439">IFERROR(STDEV(IF($E$2:$E$2201=$E1439, $AL$2:$AL$2201)), 0)</f>
        <v>7.0093413334097106E-18</v>
      </c>
      <c r="AV1439">
        <f t="shared" si="527"/>
        <v>-0.98994949366116647</v>
      </c>
      <c r="AW1439">
        <f t="shared" si="520"/>
        <v>0</v>
      </c>
      <c r="AX1439" cm="1">
        <f t="array" ref="AX1439">IFERROR(STDEV(IF($E$2:$E$2201=$E1439, $AM$2:$AM$2201)), 0)</f>
        <v>0</v>
      </c>
      <c r="AY1439">
        <f t="shared" si="528"/>
        <v>-0.98994949366116647</v>
      </c>
      <c r="AZ1439">
        <f>INDEX(Model_Assumptions[Values],9)*((INDEX(Model_Scenarios[GR Weight],1)*$AG1439)+(INDEX(Model_Scenarios[GP Weight],1)*$AH1439)+(INDEX(Model_Scenarios[LTV Weight],1)*$AI1439))-(INDEX(Model_Scenarios[LTV Weight],1)*$AP1439)-(INDEX(Model_Scenarios[GP Weight],1)*($AS1439+$AV1439+$AY1439))</f>
        <v>3.3070353544371835</v>
      </c>
      <c r="BA1439">
        <f>INDEX(Model_Assumptions[Values],9)*((INDEX(Model_Scenarios[GR Weight],2)*$AG1439)+(INDEX(Model_Scenarios[GP Weight],2)*$AH1439)+(INDEX(Model_Scenarios[LTV Weight],2)*$AI1439))-(INDEX(Model_Scenarios[LTV Weight],2)*$AP1439)-(INDEX(Model_Scenarios[GP Weight],2)*($AS1439+$AV1439+$AY1439))</f>
        <v>2.8045227278524751</v>
      </c>
      <c r="BB1439">
        <f>INDEX(Model_Assumptions[Values],9)*((INDEX(Model_Scenarios[GR Weight],3)*$AG1439)+(INDEX(Model_Scenarios[GP Weight],3)*$AH1439)+(INDEX(Model_Scenarios[LTV Weight],3)*$AI1439))-(INDEX(Model_Scenarios[LTV Weight],3)*$AP1439)-(INDEX(Model_Scenarios[GP Weight],3)*($AS1439+$AV1439+$AY1439))</f>
        <v>1.9505025253169417</v>
      </c>
      <c r="BC1439">
        <f>INDEX(Model_Assumptions[Values],9)*((INDEX(Model_Scenarios[GR Weight],4)*$AG1439)+(INDEX(Model_Scenarios[GP Weight],4)*$AH1439)+(INDEX(Model_Scenarios[LTV Weight],4)*$AI1439))-(INDEX(Model_Scenarios[LTV Weight],4)*$AP1439)-(INDEX(Model_Scenarios[GP Weight],4)*($AS1439+$AV1439+$AY1439))</f>
        <v>1.5494974746830583</v>
      </c>
      <c r="BD1439">
        <f>INDEX(Model_Assumptions[Values],9)*((INDEX(Model_Scenarios[GR Weight],5)*$AG1439)+(INDEX(Model_Scenarios[GP Weight],5)*$AH1439)+(INDEX(Model_Scenarios[LTV Weight],5)*$AI1439))-(INDEX(Model_Scenarios[LTV Weight],5)*$AP1439)-(INDEX(Model_Scenarios[GP Weight],5)*($AS1439+$AV1439+$AY1439))</f>
        <v>1.5469848480983499</v>
      </c>
    </row>
    <row r="1440" spans="1:56" x14ac:dyDescent="0.25">
      <c r="A1440">
        <v>1439</v>
      </c>
      <c r="B1440">
        <v>29</v>
      </c>
      <c r="C1440" s="3">
        <v>39</v>
      </c>
      <c r="D1440" s="4">
        <v>0.76</v>
      </c>
      <c r="E1440" t="str">
        <v>SKU-1035</v>
      </c>
      <c r="F1440" t="str">
        <v>Reduce</v>
      </c>
      <c r="G1440" t="str">
        <v>Constrained</v>
      </c>
      <c r="H1440">
        <v>98.58</v>
      </c>
      <c r="I1440">
        <v>52.57</v>
      </c>
      <c r="J1440">
        <v>26</v>
      </c>
      <c r="K1440">
        <v>2563.08</v>
      </c>
      <c r="L1440">
        <v>1196.26</v>
      </c>
      <c r="M1440">
        <v>0.46672753093933861</v>
      </c>
      <c r="N1440">
        <v>98.58</v>
      </c>
      <c r="O1440">
        <v>0</v>
      </c>
      <c r="P1440">
        <v>0</v>
      </c>
      <c r="Q1440">
        <v>1043.7165376847788</v>
      </c>
      <c r="R1440">
        <v>778.43858435656409</v>
      </c>
      <c r="S1440">
        <v>0.5</v>
      </c>
      <c r="T1440">
        <f t="shared" si="506"/>
        <v>98.58</v>
      </c>
      <c r="U1440">
        <f t="shared" si="507"/>
        <v>0</v>
      </c>
      <c r="V1440">
        <f>IF($F1440="Reduce", INDEX(Model_Assumptions[Values], 2), INDEX(Model_Assumptions[Values], 1))</f>
        <v>-0.8</v>
      </c>
      <c r="W1440">
        <f t="shared" si="508"/>
        <v>26</v>
      </c>
      <c r="X1440">
        <f t="shared" si="521"/>
        <v>2563.08</v>
      </c>
      <c r="Y1440">
        <f t="shared" si="509"/>
        <v>1196.26</v>
      </c>
      <c r="Z1440">
        <f t="shared" si="510"/>
        <v>0</v>
      </c>
      <c r="AA1440">
        <f t="shared" si="511"/>
        <v>0</v>
      </c>
      <c r="AB1440">
        <f t="shared" si="522"/>
        <v>0.46672753093933861</v>
      </c>
      <c r="AC1440">
        <f t="shared" si="512"/>
        <v>0</v>
      </c>
      <c r="AD1440">
        <f t="shared" si="513"/>
        <v>0</v>
      </c>
      <c r="AE1440">
        <f t="shared" si="514"/>
        <v>0</v>
      </c>
      <c r="AF1440">
        <f t="shared" si="523"/>
        <v>778.43858435656409</v>
      </c>
      <c r="AG1440">
        <f t="shared" si="515"/>
        <v>0</v>
      </c>
      <c r="AH1440">
        <f t="shared" si="516"/>
        <v>0</v>
      </c>
      <c r="AI1440">
        <f t="shared" si="524"/>
        <v>1</v>
      </c>
      <c r="AJ1440">
        <f>MAX(0, $R1440 - $AA1440) * INDEX(Model_Assumptions[Values], 7)</f>
        <v>1556.8771687131282</v>
      </c>
      <c r="AK1440">
        <f>MAX(0, INDEX(Model_Assumptions[Values], 4) - $AD1440)</f>
        <v>0.05</v>
      </c>
      <c r="AL1440">
        <f>MAX(0, INDEX(Model_Assumptions[Values], 5) - $AC1440)</f>
        <v>0.02</v>
      </c>
      <c r="AM1440">
        <f>INDEX(Model_Assumptions[Values], 6) * MAX(0, INDEX(Model_Assumptions[Values], 3) - $AB1440)^2</f>
        <v>0</v>
      </c>
      <c r="AN1440">
        <f t="shared" si="517"/>
        <v>1556.877168713128</v>
      </c>
      <c r="AO1440" cm="1">
        <f t="array" ref="AO1440">IFERROR(STDEV(IF($E$2:$E$2201=$E1440, $AJ$2:$AJ$2201)), 0)</f>
        <v>2.296820968131694E-13</v>
      </c>
      <c r="AP1440">
        <f t="shared" si="525"/>
        <v>0.98994949366116647</v>
      </c>
      <c r="AQ1440">
        <f t="shared" si="518"/>
        <v>4.9999999999999982E-2</v>
      </c>
      <c r="AR1440" cm="1">
        <f t="array" ref="AR1440">IFERROR(STDEV(IF($E$2:$E$2201=$E1440, $AK$2:$AK$2201)), 0)</f>
        <v>2.102802400022913E-17</v>
      </c>
      <c r="AS1440">
        <f t="shared" si="526"/>
        <v>0.98994949366116658</v>
      </c>
      <c r="AT1440">
        <f t="shared" si="519"/>
        <v>2.0000000000000007E-2</v>
      </c>
      <c r="AU1440" cm="1">
        <f t="array" ref="AU1440">IFERROR(STDEV(IF($E$2:$E$2201=$E1440, $AL$2:$AL$2201)), 0)</f>
        <v>7.0093413334097106E-18</v>
      </c>
      <c r="AV1440">
        <f t="shared" si="527"/>
        <v>-0.98994949366116647</v>
      </c>
      <c r="AW1440">
        <f t="shared" si="520"/>
        <v>0</v>
      </c>
      <c r="AX1440" cm="1">
        <f t="array" ref="AX1440">IFERROR(STDEV(IF($E$2:$E$2201=$E1440, $AM$2:$AM$2201)), 0)</f>
        <v>0</v>
      </c>
      <c r="AY1440">
        <f t="shared" si="528"/>
        <v>-0.98994949366116647</v>
      </c>
      <c r="AZ1440">
        <f>INDEX(Model_Assumptions[Values],9)*((INDEX(Model_Scenarios[GR Weight],1)*$AG1440)+(INDEX(Model_Scenarios[GP Weight],1)*$AH1440)+(INDEX(Model_Scenarios[LTV Weight],1)*$AI1440))-(INDEX(Model_Scenarios[LTV Weight],1)*$AP1440)-(INDEX(Model_Scenarios[GP Weight],1)*($AS1440+$AV1440+$AY1440))</f>
        <v>3.3070353544371835</v>
      </c>
      <c r="BA1440">
        <f>INDEX(Model_Assumptions[Values],9)*((INDEX(Model_Scenarios[GR Weight],2)*$AG1440)+(INDEX(Model_Scenarios[GP Weight],2)*$AH1440)+(INDEX(Model_Scenarios[LTV Weight],2)*$AI1440))-(INDEX(Model_Scenarios[LTV Weight],2)*$AP1440)-(INDEX(Model_Scenarios[GP Weight],2)*($AS1440+$AV1440+$AY1440))</f>
        <v>2.8045227278524751</v>
      </c>
      <c r="BB1440">
        <f>INDEX(Model_Assumptions[Values],9)*((INDEX(Model_Scenarios[GR Weight],3)*$AG1440)+(INDEX(Model_Scenarios[GP Weight],3)*$AH1440)+(INDEX(Model_Scenarios[LTV Weight],3)*$AI1440))-(INDEX(Model_Scenarios[LTV Weight],3)*$AP1440)-(INDEX(Model_Scenarios[GP Weight],3)*($AS1440+$AV1440+$AY1440))</f>
        <v>1.9505025253169417</v>
      </c>
      <c r="BC1440">
        <f>INDEX(Model_Assumptions[Values],9)*((INDEX(Model_Scenarios[GR Weight],4)*$AG1440)+(INDEX(Model_Scenarios[GP Weight],4)*$AH1440)+(INDEX(Model_Scenarios[LTV Weight],4)*$AI1440))-(INDEX(Model_Scenarios[LTV Weight],4)*$AP1440)-(INDEX(Model_Scenarios[GP Weight],4)*($AS1440+$AV1440+$AY1440))</f>
        <v>1.5494974746830583</v>
      </c>
      <c r="BD1440">
        <f>INDEX(Model_Assumptions[Values],9)*((INDEX(Model_Scenarios[GR Weight],5)*$AG1440)+(INDEX(Model_Scenarios[GP Weight],5)*$AH1440)+(INDEX(Model_Scenarios[LTV Weight],5)*$AI1440))-(INDEX(Model_Scenarios[LTV Weight],5)*$AP1440)-(INDEX(Model_Scenarios[GP Weight],5)*($AS1440+$AV1440+$AY1440))</f>
        <v>1.5469848480983499</v>
      </c>
    </row>
    <row r="1441" spans="1:56" x14ac:dyDescent="0.25">
      <c r="A1441">
        <v>1440</v>
      </c>
      <c r="B1441">
        <v>29</v>
      </c>
      <c r="C1441" s="3">
        <v>40</v>
      </c>
      <c r="D1441" s="4">
        <v>0.78</v>
      </c>
      <c r="E1441" t="str">
        <v>SKU-1035</v>
      </c>
      <c r="F1441" t="str">
        <v>Reduce</v>
      </c>
      <c r="G1441" t="str">
        <v>Constrained</v>
      </c>
      <c r="H1441">
        <v>98.58</v>
      </c>
      <c r="I1441">
        <v>52.57</v>
      </c>
      <c r="J1441">
        <v>26</v>
      </c>
      <c r="K1441">
        <v>2563.08</v>
      </c>
      <c r="L1441">
        <v>1196.26</v>
      </c>
      <c r="M1441">
        <v>0.46672753093933861</v>
      </c>
      <c r="N1441">
        <v>98.58</v>
      </c>
      <c r="O1441">
        <v>0</v>
      </c>
      <c r="P1441">
        <v>0</v>
      </c>
      <c r="Q1441">
        <v>1043.7165376847788</v>
      </c>
      <c r="R1441">
        <v>778.43858435656409</v>
      </c>
      <c r="S1441">
        <v>0.5</v>
      </c>
      <c r="T1441">
        <f t="shared" si="506"/>
        <v>98.58</v>
      </c>
      <c r="U1441">
        <f t="shared" si="507"/>
        <v>0</v>
      </c>
      <c r="V1441">
        <f>IF($F1441="Reduce", INDEX(Model_Assumptions[Values], 2), INDEX(Model_Assumptions[Values], 1))</f>
        <v>-0.8</v>
      </c>
      <c r="W1441">
        <f t="shared" si="508"/>
        <v>26</v>
      </c>
      <c r="X1441">
        <f t="shared" si="521"/>
        <v>2563.08</v>
      </c>
      <c r="Y1441">
        <f t="shared" si="509"/>
        <v>1196.26</v>
      </c>
      <c r="Z1441">
        <f t="shared" si="510"/>
        <v>0</v>
      </c>
      <c r="AA1441">
        <f t="shared" si="511"/>
        <v>0</v>
      </c>
      <c r="AB1441">
        <f t="shared" si="522"/>
        <v>0.46672753093933861</v>
      </c>
      <c r="AC1441">
        <f t="shared" si="512"/>
        <v>0</v>
      </c>
      <c r="AD1441">
        <f t="shared" si="513"/>
        <v>0</v>
      </c>
      <c r="AE1441">
        <f t="shared" si="514"/>
        <v>0</v>
      </c>
      <c r="AF1441">
        <f t="shared" si="523"/>
        <v>778.43858435656409</v>
      </c>
      <c r="AG1441">
        <f t="shared" si="515"/>
        <v>0</v>
      </c>
      <c r="AH1441">
        <f t="shared" si="516"/>
        <v>0</v>
      </c>
      <c r="AI1441">
        <f t="shared" si="524"/>
        <v>1</v>
      </c>
      <c r="AJ1441">
        <f>MAX(0, $R1441 - $AA1441) * INDEX(Model_Assumptions[Values], 7)</f>
        <v>1556.8771687131282</v>
      </c>
      <c r="AK1441">
        <f>MAX(0, INDEX(Model_Assumptions[Values], 4) - $AD1441)</f>
        <v>0.05</v>
      </c>
      <c r="AL1441">
        <f>MAX(0, INDEX(Model_Assumptions[Values], 5) - $AC1441)</f>
        <v>0.02</v>
      </c>
      <c r="AM1441">
        <f>INDEX(Model_Assumptions[Values], 6) * MAX(0, INDEX(Model_Assumptions[Values], 3) - $AB1441)^2</f>
        <v>0</v>
      </c>
      <c r="AN1441">
        <f t="shared" si="517"/>
        <v>1556.877168713128</v>
      </c>
      <c r="AO1441" cm="1">
        <f t="array" ref="AO1441">IFERROR(STDEV(IF($E$2:$E$2201=$E1441, $AJ$2:$AJ$2201)), 0)</f>
        <v>2.296820968131694E-13</v>
      </c>
      <c r="AP1441">
        <f t="shared" si="525"/>
        <v>0.98994949366116647</v>
      </c>
      <c r="AQ1441">
        <f t="shared" si="518"/>
        <v>4.9999999999999982E-2</v>
      </c>
      <c r="AR1441" cm="1">
        <f t="array" ref="AR1441">IFERROR(STDEV(IF($E$2:$E$2201=$E1441, $AK$2:$AK$2201)), 0)</f>
        <v>2.102802400022913E-17</v>
      </c>
      <c r="AS1441">
        <f t="shared" si="526"/>
        <v>0.98994949366116658</v>
      </c>
      <c r="AT1441">
        <f t="shared" si="519"/>
        <v>2.0000000000000007E-2</v>
      </c>
      <c r="AU1441" cm="1">
        <f t="array" ref="AU1441">IFERROR(STDEV(IF($E$2:$E$2201=$E1441, $AL$2:$AL$2201)), 0)</f>
        <v>7.0093413334097106E-18</v>
      </c>
      <c r="AV1441">
        <f t="shared" si="527"/>
        <v>-0.98994949366116647</v>
      </c>
      <c r="AW1441">
        <f t="shared" si="520"/>
        <v>0</v>
      </c>
      <c r="AX1441" cm="1">
        <f t="array" ref="AX1441">IFERROR(STDEV(IF($E$2:$E$2201=$E1441, $AM$2:$AM$2201)), 0)</f>
        <v>0</v>
      </c>
      <c r="AY1441">
        <f t="shared" si="528"/>
        <v>-0.98994949366116647</v>
      </c>
      <c r="AZ1441">
        <f>INDEX(Model_Assumptions[Values],9)*((INDEX(Model_Scenarios[GR Weight],1)*$AG1441)+(INDEX(Model_Scenarios[GP Weight],1)*$AH1441)+(INDEX(Model_Scenarios[LTV Weight],1)*$AI1441))-(INDEX(Model_Scenarios[LTV Weight],1)*$AP1441)-(INDEX(Model_Scenarios[GP Weight],1)*($AS1441+$AV1441+$AY1441))</f>
        <v>3.3070353544371835</v>
      </c>
      <c r="BA1441">
        <f>INDEX(Model_Assumptions[Values],9)*((INDEX(Model_Scenarios[GR Weight],2)*$AG1441)+(INDEX(Model_Scenarios[GP Weight],2)*$AH1441)+(INDEX(Model_Scenarios[LTV Weight],2)*$AI1441))-(INDEX(Model_Scenarios[LTV Weight],2)*$AP1441)-(INDEX(Model_Scenarios[GP Weight],2)*($AS1441+$AV1441+$AY1441))</f>
        <v>2.8045227278524751</v>
      </c>
      <c r="BB1441">
        <f>INDEX(Model_Assumptions[Values],9)*((INDEX(Model_Scenarios[GR Weight],3)*$AG1441)+(INDEX(Model_Scenarios[GP Weight],3)*$AH1441)+(INDEX(Model_Scenarios[LTV Weight],3)*$AI1441))-(INDEX(Model_Scenarios[LTV Weight],3)*$AP1441)-(INDEX(Model_Scenarios[GP Weight],3)*($AS1441+$AV1441+$AY1441))</f>
        <v>1.9505025253169417</v>
      </c>
      <c r="BC1441">
        <f>INDEX(Model_Assumptions[Values],9)*((INDEX(Model_Scenarios[GR Weight],4)*$AG1441)+(INDEX(Model_Scenarios[GP Weight],4)*$AH1441)+(INDEX(Model_Scenarios[LTV Weight],4)*$AI1441))-(INDEX(Model_Scenarios[LTV Weight],4)*$AP1441)-(INDEX(Model_Scenarios[GP Weight],4)*($AS1441+$AV1441+$AY1441))</f>
        <v>1.5494974746830583</v>
      </c>
      <c r="BD1441">
        <f>INDEX(Model_Assumptions[Values],9)*((INDEX(Model_Scenarios[GR Weight],5)*$AG1441)+(INDEX(Model_Scenarios[GP Weight],5)*$AH1441)+(INDEX(Model_Scenarios[LTV Weight],5)*$AI1441))-(INDEX(Model_Scenarios[LTV Weight],5)*$AP1441)-(INDEX(Model_Scenarios[GP Weight],5)*($AS1441+$AV1441+$AY1441))</f>
        <v>1.5469848480983499</v>
      </c>
    </row>
    <row r="1442" spans="1:56" x14ac:dyDescent="0.25">
      <c r="A1442">
        <v>1441</v>
      </c>
      <c r="B1442">
        <v>29</v>
      </c>
      <c r="C1442" s="3">
        <v>41</v>
      </c>
      <c r="D1442" s="4">
        <v>0.8</v>
      </c>
      <c r="E1442" t="str">
        <v>SKU-1035</v>
      </c>
      <c r="F1442" t="str">
        <v>Reduce</v>
      </c>
      <c r="G1442" t="str">
        <v>Constrained</v>
      </c>
      <c r="H1442">
        <v>98.58</v>
      </c>
      <c r="I1442">
        <v>52.57</v>
      </c>
      <c r="J1442">
        <v>26</v>
      </c>
      <c r="K1442">
        <v>2563.08</v>
      </c>
      <c r="L1442">
        <v>1196.26</v>
      </c>
      <c r="M1442">
        <v>0.46672753093933861</v>
      </c>
      <c r="N1442">
        <v>98.58</v>
      </c>
      <c r="O1442">
        <v>0</v>
      </c>
      <c r="P1442">
        <v>0</v>
      </c>
      <c r="Q1442">
        <v>1043.7165376847788</v>
      </c>
      <c r="R1442">
        <v>778.43858435656409</v>
      </c>
      <c r="S1442">
        <v>0.5</v>
      </c>
      <c r="T1442">
        <f t="shared" si="506"/>
        <v>98.58</v>
      </c>
      <c r="U1442">
        <f t="shared" si="507"/>
        <v>0</v>
      </c>
      <c r="V1442">
        <f>IF($F1442="Reduce", INDEX(Model_Assumptions[Values], 2), INDEX(Model_Assumptions[Values], 1))</f>
        <v>-0.8</v>
      </c>
      <c r="W1442">
        <f t="shared" si="508"/>
        <v>26</v>
      </c>
      <c r="X1442">
        <f t="shared" si="521"/>
        <v>2563.08</v>
      </c>
      <c r="Y1442">
        <f t="shared" si="509"/>
        <v>1196.26</v>
      </c>
      <c r="Z1442">
        <f t="shared" si="510"/>
        <v>0</v>
      </c>
      <c r="AA1442">
        <f t="shared" si="511"/>
        <v>0</v>
      </c>
      <c r="AB1442">
        <f t="shared" si="522"/>
        <v>0.46672753093933861</v>
      </c>
      <c r="AC1442">
        <f t="shared" si="512"/>
        <v>0</v>
      </c>
      <c r="AD1442">
        <f t="shared" si="513"/>
        <v>0</v>
      </c>
      <c r="AE1442">
        <f t="shared" si="514"/>
        <v>0</v>
      </c>
      <c r="AF1442">
        <f t="shared" si="523"/>
        <v>778.43858435656409</v>
      </c>
      <c r="AG1442">
        <f t="shared" si="515"/>
        <v>0</v>
      </c>
      <c r="AH1442">
        <f t="shared" si="516"/>
        <v>0</v>
      </c>
      <c r="AI1442">
        <f t="shared" si="524"/>
        <v>1</v>
      </c>
      <c r="AJ1442">
        <f>MAX(0, $R1442 - $AA1442) * INDEX(Model_Assumptions[Values], 7)</f>
        <v>1556.8771687131282</v>
      </c>
      <c r="AK1442">
        <f>MAX(0, INDEX(Model_Assumptions[Values], 4) - $AD1442)</f>
        <v>0.05</v>
      </c>
      <c r="AL1442">
        <f>MAX(0, INDEX(Model_Assumptions[Values], 5) - $AC1442)</f>
        <v>0.02</v>
      </c>
      <c r="AM1442">
        <f>INDEX(Model_Assumptions[Values], 6) * MAX(0, INDEX(Model_Assumptions[Values], 3) - $AB1442)^2</f>
        <v>0</v>
      </c>
      <c r="AN1442">
        <f t="shared" si="517"/>
        <v>1556.877168713128</v>
      </c>
      <c r="AO1442" cm="1">
        <f t="array" ref="AO1442">IFERROR(STDEV(IF($E$2:$E$2201=$E1442, $AJ$2:$AJ$2201)), 0)</f>
        <v>2.296820968131694E-13</v>
      </c>
      <c r="AP1442">
        <f t="shared" si="525"/>
        <v>0.98994949366116647</v>
      </c>
      <c r="AQ1442">
        <f t="shared" si="518"/>
        <v>4.9999999999999982E-2</v>
      </c>
      <c r="AR1442" cm="1">
        <f t="array" ref="AR1442">IFERROR(STDEV(IF($E$2:$E$2201=$E1442, $AK$2:$AK$2201)), 0)</f>
        <v>2.102802400022913E-17</v>
      </c>
      <c r="AS1442">
        <f t="shared" si="526"/>
        <v>0.98994949366116658</v>
      </c>
      <c r="AT1442">
        <f t="shared" si="519"/>
        <v>2.0000000000000007E-2</v>
      </c>
      <c r="AU1442" cm="1">
        <f t="array" ref="AU1442">IFERROR(STDEV(IF($E$2:$E$2201=$E1442, $AL$2:$AL$2201)), 0)</f>
        <v>7.0093413334097106E-18</v>
      </c>
      <c r="AV1442">
        <f t="shared" si="527"/>
        <v>-0.98994949366116647</v>
      </c>
      <c r="AW1442">
        <f t="shared" si="520"/>
        <v>0</v>
      </c>
      <c r="AX1442" cm="1">
        <f t="array" ref="AX1442">IFERROR(STDEV(IF($E$2:$E$2201=$E1442, $AM$2:$AM$2201)), 0)</f>
        <v>0</v>
      </c>
      <c r="AY1442">
        <f t="shared" si="528"/>
        <v>-0.98994949366116647</v>
      </c>
      <c r="AZ1442">
        <f>INDEX(Model_Assumptions[Values],9)*((INDEX(Model_Scenarios[GR Weight],1)*$AG1442)+(INDEX(Model_Scenarios[GP Weight],1)*$AH1442)+(INDEX(Model_Scenarios[LTV Weight],1)*$AI1442))-(INDEX(Model_Scenarios[LTV Weight],1)*$AP1442)-(INDEX(Model_Scenarios[GP Weight],1)*($AS1442+$AV1442+$AY1442))</f>
        <v>3.3070353544371835</v>
      </c>
      <c r="BA1442">
        <f>INDEX(Model_Assumptions[Values],9)*((INDEX(Model_Scenarios[GR Weight],2)*$AG1442)+(INDEX(Model_Scenarios[GP Weight],2)*$AH1442)+(INDEX(Model_Scenarios[LTV Weight],2)*$AI1442))-(INDEX(Model_Scenarios[LTV Weight],2)*$AP1442)-(INDEX(Model_Scenarios[GP Weight],2)*($AS1442+$AV1442+$AY1442))</f>
        <v>2.8045227278524751</v>
      </c>
      <c r="BB1442">
        <f>INDEX(Model_Assumptions[Values],9)*((INDEX(Model_Scenarios[GR Weight],3)*$AG1442)+(INDEX(Model_Scenarios[GP Weight],3)*$AH1442)+(INDEX(Model_Scenarios[LTV Weight],3)*$AI1442))-(INDEX(Model_Scenarios[LTV Weight],3)*$AP1442)-(INDEX(Model_Scenarios[GP Weight],3)*($AS1442+$AV1442+$AY1442))</f>
        <v>1.9505025253169417</v>
      </c>
      <c r="BC1442">
        <f>INDEX(Model_Assumptions[Values],9)*((INDEX(Model_Scenarios[GR Weight],4)*$AG1442)+(INDEX(Model_Scenarios[GP Weight],4)*$AH1442)+(INDEX(Model_Scenarios[LTV Weight],4)*$AI1442))-(INDEX(Model_Scenarios[LTV Weight],4)*$AP1442)-(INDEX(Model_Scenarios[GP Weight],4)*($AS1442+$AV1442+$AY1442))</f>
        <v>1.5494974746830583</v>
      </c>
      <c r="BD1442">
        <f>INDEX(Model_Assumptions[Values],9)*((INDEX(Model_Scenarios[GR Weight],5)*$AG1442)+(INDEX(Model_Scenarios[GP Weight],5)*$AH1442)+(INDEX(Model_Scenarios[LTV Weight],5)*$AI1442))-(INDEX(Model_Scenarios[LTV Weight],5)*$AP1442)-(INDEX(Model_Scenarios[GP Weight],5)*($AS1442+$AV1442+$AY1442))</f>
        <v>1.5469848480983499</v>
      </c>
    </row>
    <row r="1443" spans="1:56" x14ac:dyDescent="0.25">
      <c r="A1443">
        <v>1442</v>
      </c>
      <c r="B1443">
        <v>29</v>
      </c>
      <c r="C1443" s="3">
        <v>42</v>
      </c>
      <c r="D1443" s="4">
        <v>0.82000000000000006</v>
      </c>
      <c r="E1443" t="str">
        <v>SKU-1035</v>
      </c>
      <c r="F1443" t="str">
        <v>Reduce</v>
      </c>
      <c r="G1443" t="str">
        <v>Constrained</v>
      </c>
      <c r="H1443">
        <v>98.58</v>
      </c>
      <c r="I1443">
        <v>52.57</v>
      </c>
      <c r="J1443">
        <v>26</v>
      </c>
      <c r="K1443">
        <v>2563.08</v>
      </c>
      <c r="L1443">
        <v>1196.26</v>
      </c>
      <c r="M1443">
        <v>0.46672753093933861</v>
      </c>
      <c r="N1443">
        <v>98.58</v>
      </c>
      <c r="O1443">
        <v>0</v>
      </c>
      <c r="P1443">
        <v>0</v>
      </c>
      <c r="Q1443">
        <v>1043.7165376847788</v>
      </c>
      <c r="R1443">
        <v>778.43858435656409</v>
      </c>
      <c r="S1443">
        <v>0.5</v>
      </c>
      <c r="T1443">
        <f t="shared" si="506"/>
        <v>98.58</v>
      </c>
      <c r="U1443">
        <f t="shared" si="507"/>
        <v>0</v>
      </c>
      <c r="V1443">
        <f>IF($F1443="Reduce", INDEX(Model_Assumptions[Values], 2), INDEX(Model_Assumptions[Values], 1))</f>
        <v>-0.8</v>
      </c>
      <c r="W1443">
        <f t="shared" si="508"/>
        <v>26</v>
      </c>
      <c r="X1443">
        <f t="shared" si="521"/>
        <v>2563.08</v>
      </c>
      <c r="Y1443">
        <f t="shared" si="509"/>
        <v>1196.26</v>
      </c>
      <c r="Z1443">
        <f t="shared" si="510"/>
        <v>0</v>
      </c>
      <c r="AA1443">
        <f t="shared" si="511"/>
        <v>0</v>
      </c>
      <c r="AB1443">
        <f t="shared" si="522"/>
        <v>0.46672753093933861</v>
      </c>
      <c r="AC1443">
        <f t="shared" si="512"/>
        <v>0</v>
      </c>
      <c r="AD1443">
        <f t="shared" si="513"/>
        <v>0</v>
      </c>
      <c r="AE1443">
        <f t="shared" si="514"/>
        <v>0</v>
      </c>
      <c r="AF1443">
        <f t="shared" si="523"/>
        <v>778.43858435656409</v>
      </c>
      <c r="AG1443">
        <f t="shared" si="515"/>
        <v>0</v>
      </c>
      <c r="AH1443">
        <f t="shared" si="516"/>
        <v>0</v>
      </c>
      <c r="AI1443">
        <f t="shared" si="524"/>
        <v>1</v>
      </c>
      <c r="AJ1443">
        <f>MAX(0, $R1443 - $AA1443) * INDEX(Model_Assumptions[Values], 7)</f>
        <v>1556.8771687131282</v>
      </c>
      <c r="AK1443">
        <f>MAX(0, INDEX(Model_Assumptions[Values], 4) - $AD1443)</f>
        <v>0.05</v>
      </c>
      <c r="AL1443">
        <f>MAX(0, INDEX(Model_Assumptions[Values], 5) - $AC1443)</f>
        <v>0.02</v>
      </c>
      <c r="AM1443">
        <f>INDEX(Model_Assumptions[Values], 6) * MAX(0, INDEX(Model_Assumptions[Values], 3) - $AB1443)^2</f>
        <v>0</v>
      </c>
      <c r="AN1443">
        <f t="shared" si="517"/>
        <v>1556.877168713128</v>
      </c>
      <c r="AO1443" cm="1">
        <f t="array" ref="AO1443">IFERROR(STDEV(IF($E$2:$E$2201=$E1443, $AJ$2:$AJ$2201)), 0)</f>
        <v>2.296820968131694E-13</v>
      </c>
      <c r="AP1443">
        <f t="shared" si="525"/>
        <v>0.98994949366116647</v>
      </c>
      <c r="AQ1443">
        <f t="shared" si="518"/>
        <v>4.9999999999999982E-2</v>
      </c>
      <c r="AR1443" cm="1">
        <f t="array" ref="AR1443">IFERROR(STDEV(IF($E$2:$E$2201=$E1443, $AK$2:$AK$2201)), 0)</f>
        <v>2.102802400022913E-17</v>
      </c>
      <c r="AS1443">
        <f t="shared" si="526"/>
        <v>0.98994949366116658</v>
      </c>
      <c r="AT1443">
        <f t="shared" si="519"/>
        <v>2.0000000000000007E-2</v>
      </c>
      <c r="AU1443" cm="1">
        <f t="array" ref="AU1443">IFERROR(STDEV(IF($E$2:$E$2201=$E1443, $AL$2:$AL$2201)), 0)</f>
        <v>7.0093413334097106E-18</v>
      </c>
      <c r="AV1443">
        <f t="shared" si="527"/>
        <v>-0.98994949366116647</v>
      </c>
      <c r="AW1443">
        <f t="shared" si="520"/>
        <v>0</v>
      </c>
      <c r="AX1443" cm="1">
        <f t="array" ref="AX1443">IFERROR(STDEV(IF($E$2:$E$2201=$E1443, $AM$2:$AM$2201)), 0)</f>
        <v>0</v>
      </c>
      <c r="AY1443">
        <f t="shared" si="528"/>
        <v>-0.98994949366116647</v>
      </c>
      <c r="AZ1443">
        <f>INDEX(Model_Assumptions[Values],9)*((INDEX(Model_Scenarios[GR Weight],1)*$AG1443)+(INDEX(Model_Scenarios[GP Weight],1)*$AH1443)+(INDEX(Model_Scenarios[LTV Weight],1)*$AI1443))-(INDEX(Model_Scenarios[LTV Weight],1)*$AP1443)-(INDEX(Model_Scenarios[GP Weight],1)*($AS1443+$AV1443+$AY1443))</f>
        <v>3.3070353544371835</v>
      </c>
      <c r="BA1443">
        <f>INDEX(Model_Assumptions[Values],9)*((INDEX(Model_Scenarios[GR Weight],2)*$AG1443)+(INDEX(Model_Scenarios[GP Weight],2)*$AH1443)+(INDEX(Model_Scenarios[LTV Weight],2)*$AI1443))-(INDEX(Model_Scenarios[LTV Weight],2)*$AP1443)-(INDEX(Model_Scenarios[GP Weight],2)*($AS1443+$AV1443+$AY1443))</f>
        <v>2.8045227278524751</v>
      </c>
      <c r="BB1443">
        <f>INDEX(Model_Assumptions[Values],9)*((INDEX(Model_Scenarios[GR Weight],3)*$AG1443)+(INDEX(Model_Scenarios[GP Weight],3)*$AH1443)+(INDEX(Model_Scenarios[LTV Weight],3)*$AI1443))-(INDEX(Model_Scenarios[LTV Weight],3)*$AP1443)-(INDEX(Model_Scenarios[GP Weight],3)*($AS1443+$AV1443+$AY1443))</f>
        <v>1.9505025253169417</v>
      </c>
      <c r="BC1443">
        <f>INDEX(Model_Assumptions[Values],9)*((INDEX(Model_Scenarios[GR Weight],4)*$AG1443)+(INDEX(Model_Scenarios[GP Weight],4)*$AH1443)+(INDEX(Model_Scenarios[LTV Weight],4)*$AI1443))-(INDEX(Model_Scenarios[LTV Weight],4)*$AP1443)-(INDEX(Model_Scenarios[GP Weight],4)*($AS1443+$AV1443+$AY1443))</f>
        <v>1.5494974746830583</v>
      </c>
      <c r="BD1443">
        <f>INDEX(Model_Assumptions[Values],9)*((INDEX(Model_Scenarios[GR Weight],5)*$AG1443)+(INDEX(Model_Scenarios[GP Weight],5)*$AH1443)+(INDEX(Model_Scenarios[LTV Weight],5)*$AI1443))-(INDEX(Model_Scenarios[LTV Weight],5)*$AP1443)-(INDEX(Model_Scenarios[GP Weight],5)*($AS1443+$AV1443+$AY1443))</f>
        <v>1.5469848480983499</v>
      </c>
    </row>
    <row r="1444" spans="1:56" x14ac:dyDescent="0.25">
      <c r="A1444">
        <v>1443</v>
      </c>
      <c r="B1444">
        <v>29</v>
      </c>
      <c r="C1444" s="3">
        <v>43</v>
      </c>
      <c r="D1444" s="4">
        <v>0.84</v>
      </c>
      <c r="E1444" t="str">
        <v>SKU-1035</v>
      </c>
      <c r="F1444" t="str">
        <v>Reduce</v>
      </c>
      <c r="G1444" t="str">
        <v>Constrained</v>
      </c>
      <c r="H1444">
        <v>98.58</v>
      </c>
      <c r="I1444">
        <v>52.57</v>
      </c>
      <c r="J1444">
        <v>26</v>
      </c>
      <c r="K1444">
        <v>2563.08</v>
      </c>
      <c r="L1444">
        <v>1196.26</v>
      </c>
      <c r="M1444">
        <v>0.46672753093933861</v>
      </c>
      <c r="N1444">
        <v>98.58</v>
      </c>
      <c r="O1444">
        <v>0</v>
      </c>
      <c r="P1444">
        <v>0</v>
      </c>
      <c r="Q1444">
        <v>1043.7165376847788</v>
      </c>
      <c r="R1444">
        <v>778.43858435656409</v>
      </c>
      <c r="S1444">
        <v>0.5</v>
      </c>
      <c r="T1444">
        <f t="shared" si="506"/>
        <v>98.58</v>
      </c>
      <c r="U1444">
        <f t="shared" si="507"/>
        <v>0</v>
      </c>
      <c r="V1444">
        <f>IF($F1444="Reduce", INDEX(Model_Assumptions[Values], 2), INDEX(Model_Assumptions[Values], 1))</f>
        <v>-0.8</v>
      </c>
      <c r="W1444">
        <f t="shared" si="508"/>
        <v>26</v>
      </c>
      <c r="X1444">
        <f t="shared" si="521"/>
        <v>2563.08</v>
      </c>
      <c r="Y1444">
        <f t="shared" si="509"/>
        <v>1196.26</v>
      </c>
      <c r="Z1444">
        <f t="shared" si="510"/>
        <v>0</v>
      </c>
      <c r="AA1444">
        <f t="shared" si="511"/>
        <v>0</v>
      </c>
      <c r="AB1444">
        <f t="shared" si="522"/>
        <v>0.46672753093933861</v>
      </c>
      <c r="AC1444">
        <f t="shared" si="512"/>
        <v>0</v>
      </c>
      <c r="AD1444">
        <f t="shared" si="513"/>
        <v>0</v>
      </c>
      <c r="AE1444">
        <f t="shared" si="514"/>
        <v>0</v>
      </c>
      <c r="AF1444">
        <f t="shared" si="523"/>
        <v>778.43858435656409</v>
      </c>
      <c r="AG1444">
        <f t="shared" si="515"/>
        <v>0</v>
      </c>
      <c r="AH1444">
        <f t="shared" si="516"/>
        <v>0</v>
      </c>
      <c r="AI1444">
        <f t="shared" si="524"/>
        <v>1</v>
      </c>
      <c r="AJ1444">
        <f>MAX(0, $R1444 - $AA1444) * INDEX(Model_Assumptions[Values], 7)</f>
        <v>1556.8771687131282</v>
      </c>
      <c r="AK1444">
        <f>MAX(0, INDEX(Model_Assumptions[Values], 4) - $AD1444)</f>
        <v>0.05</v>
      </c>
      <c r="AL1444">
        <f>MAX(0, INDEX(Model_Assumptions[Values], 5) - $AC1444)</f>
        <v>0.02</v>
      </c>
      <c r="AM1444">
        <f>INDEX(Model_Assumptions[Values], 6) * MAX(0, INDEX(Model_Assumptions[Values], 3) - $AB1444)^2</f>
        <v>0</v>
      </c>
      <c r="AN1444">
        <f t="shared" si="517"/>
        <v>1556.877168713128</v>
      </c>
      <c r="AO1444" cm="1">
        <f t="array" ref="AO1444">IFERROR(STDEV(IF($E$2:$E$2201=$E1444, $AJ$2:$AJ$2201)), 0)</f>
        <v>2.296820968131694E-13</v>
      </c>
      <c r="AP1444">
        <f t="shared" si="525"/>
        <v>0.98994949366116647</v>
      </c>
      <c r="AQ1444">
        <f t="shared" si="518"/>
        <v>4.9999999999999982E-2</v>
      </c>
      <c r="AR1444" cm="1">
        <f t="array" ref="AR1444">IFERROR(STDEV(IF($E$2:$E$2201=$E1444, $AK$2:$AK$2201)), 0)</f>
        <v>2.102802400022913E-17</v>
      </c>
      <c r="AS1444">
        <f t="shared" si="526"/>
        <v>0.98994949366116658</v>
      </c>
      <c r="AT1444">
        <f t="shared" si="519"/>
        <v>2.0000000000000007E-2</v>
      </c>
      <c r="AU1444" cm="1">
        <f t="array" ref="AU1444">IFERROR(STDEV(IF($E$2:$E$2201=$E1444, $AL$2:$AL$2201)), 0)</f>
        <v>7.0093413334097106E-18</v>
      </c>
      <c r="AV1444">
        <f t="shared" si="527"/>
        <v>-0.98994949366116647</v>
      </c>
      <c r="AW1444">
        <f t="shared" si="520"/>
        <v>0</v>
      </c>
      <c r="AX1444" cm="1">
        <f t="array" ref="AX1444">IFERROR(STDEV(IF($E$2:$E$2201=$E1444, $AM$2:$AM$2201)), 0)</f>
        <v>0</v>
      </c>
      <c r="AY1444">
        <f t="shared" si="528"/>
        <v>-0.98994949366116647</v>
      </c>
      <c r="AZ1444">
        <f>INDEX(Model_Assumptions[Values],9)*((INDEX(Model_Scenarios[GR Weight],1)*$AG1444)+(INDEX(Model_Scenarios[GP Weight],1)*$AH1444)+(INDEX(Model_Scenarios[LTV Weight],1)*$AI1444))-(INDEX(Model_Scenarios[LTV Weight],1)*$AP1444)-(INDEX(Model_Scenarios[GP Weight],1)*($AS1444+$AV1444+$AY1444))</f>
        <v>3.3070353544371835</v>
      </c>
      <c r="BA1444">
        <f>INDEX(Model_Assumptions[Values],9)*((INDEX(Model_Scenarios[GR Weight],2)*$AG1444)+(INDEX(Model_Scenarios[GP Weight],2)*$AH1444)+(INDEX(Model_Scenarios[LTV Weight],2)*$AI1444))-(INDEX(Model_Scenarios[LTV Weight],2)*$AP1444)-(INDEX(Model_Scenarios[GP Weight],2)*($AS1444+$AV1444+$AY1444))</f>
        <v>2.8045227278524751</v>
      </c>
      <c r="BB1444">
        <f>INDEX(Model_Assumptions[Values],9)*((INDEX(Model_Scenarios[GR Weight],3)*$AG1444)+(INDEX(Model_Scenarios[GP Weight],3)*$AH1444)+(INDEX(Model_Scenarios[LTV Weight],3)*$AI1444))-(INDEX(Model_Scenarios[LTV Weight],3)*$AP1444)-(INDEX(Model_Scenarios[GP Weight],3)*($AS1444+$AV1444+$AY1444))</f>
        <v>1.9505025253169417</v>
      </c>
      <c r="BC1444">
        <f>INDEX(Model_Assumptions[Values],9)*((INDEX(Model_Scenarios[GR Weight],4)*$AG1444)+(INDEX(Model_Scenarios[GP Weight],4)*$AH1444)+(INDEX(Model_Scenarios[LTV Weight],4)*$AI1444))-(INDEX(Model_Scenarios[LTV Weight],4)*$AP1444)-(INDEX(Model_Scenarios[GP Weight],4)*($AS1444+$AV1444+$AY1444))</f>
        <v>1.5494974746830583</v>
      </c>
      <c r="BD1444">
        <f>INDEX(Model_Assumptions[Values],9)*((INDEX(Model_Scenarios[GR Weight],5)*$AG1444)+(INDEX(Model_Scenarios[GP Weight],5)*$AH1444)+(INDEX(Model_Scenarios[LTV Weight],5)*$AI1444))-(INDEX(Model_Scenarios[LTV Weight],5)*$AP1444)-(INDEX(Model_Scenarios[GP Weight],5)*($AS1444+$AV1444+$AY1444))</f>
        <v>1.5469848480983499</v>
      </c>
    </row>
    <row r="1445" spans="1:56" x14ac:dyDescent="0.25">
      <c r="A1445">
        <v>1444</v>
      </c>
      <c r="B1445">
        <v>29</v>
      </c>
      <c r="C1445" s="3">
        <v>44</v>
      </c>
      <c r="D1445" s="4">
        <v>0.86</v>
      </c>
      <c r="E1445" t="str">
        <v>SKU-1035</v>
      </c>
      <c r="F1445" t="str">
        <v>Reduce</v>
      </c>
      <c r="G1445" t="str">
        <v>Constrained</v>
      </c>
      <c r="H1445">
        <v>98.58</v>
      </c>
      <c r="I1445">
        <v>52.57</v>
      </c>
      <c r="J1445">
        <v>26</v>
      </c>
      <c r="K1445">
        <v>2563.08</v>
      </c>
      <c r="L1445">
        <v>1196.26</v>
      </c>
      <c r="M1445">
        <v>0.46672753093933861</v>
      </c>
      <c r="N1445">
        <v>98.58</v>
      </c>
      <c r="O1445">
        <v>0</v>
      </c>
      <c r="P1445">
        <v>0</v>
      </c>
      <c r="Q1445">
        <v>1043.7165376847788</v>
      </c>
      <c r="R1445">
        <v>778.43858435656409</v>
      </c>
      <c r="S1445">
        <v>0.5</v>
      </c>
      <c r="T1445">
        <f t="shared" si="506"/>
        <v>98.58</v>
      </c>
      <c r="U1445">
        <f t="shared" si="507"/>
        <v>0</v>
      </c>
      <c r="V1445">
        <f>IF($F1445="Reduce", INDEX(Model_Assumptions[Values], 2), INDEX(Model_Assumptions[Values], 1))</f>
        <v>-0.8</v>
      </c>
      <c r="W1445">
        <f t="shared" si="508"/>
        <v>26</v>
      </c>
      <c r="X1445">
        <f t="shared" si="521"/>
        <v>2563.08</v>
      </c>
      <c r="Y1445">
        <f t="shared" si="509"/>
        <v>1196.26</v>
      </c>
      <c r="Z1445">
        <f t="shared" si="510"/>
        <v>0</v>
      </c>
      <c r="AA1445">
        <f t="shared" si="511"/>
        <v>0</v>
      </c>
      <c r="AB1445">
        <f t="shared" si="522"/>
        <v>0.46672753093933861</v>
      </c>
      <c r="AC1445">
        <f t="shared" si="512"/>
        <v>0</v>
      </c>
      <c r="AD1445">
        <f t="shared" si="513"/>
        <v>0</v>
      </c>
      <c r="AE1445">
        <f t="shared" si="514"/>
        <v>0</v>
      </c>
      <c r="AF1445">
        <f t="shared" si="523"/>
        <v>778.43858435656409</v>
      </c>
      <c r="AG1445">
        <f t="shared" si="515"/>
        <v>0</v>
      </c>
      <c r="AH1445">
        <f t="shared" si="516"/>
        <v>0</v>
      </c>
      <c r="AI1445">
        <f t="shared" si="524"/>
        <v>1</v>
      </c>
      <c r="AJ1445">
        <f>MAX(0, $R1445 - $AA1445) * INDEX(Model_Assumptions[Values], 7)</f>
        <v>1556.8771687131282</v>
      </c>
      <c r="AK1445">
        <f>MAX(0, INDEX(Model_Assumptions[Values], 4) - $AD1445)</f>
        <v>0.05</v>
      </c>
      <c r="AL1445">
        <f>MAX(0, INDEX(Model_Assumptions[Values], 5) - $AC1445)</f>
        <v>0.02</v>
      </c>
      <c r="AM1445">
        <f>INDEX(Model_Assumptions[Values], 6) * MAX(0, INDEX(Model_Assumptions[Values], 3) - $AB1445)^2</f>
        <v>0</v>
      </c>
      <c r="AN1445">
        <f t="shared" si="517"/>
        <v>1556.877168713128</v>
      </c>
      <c r="AO1445" cm="1">
        <f t="array" ref="AO1445">IFERROR(STDEV(IF($E$2:$E$2201=$E1445, $AJ$2:$AJ$2201)), 0)</f>
        <v>2.296820968131694E-13</v>
      </c>
      <c r="AP1445">
        <f t="shared" si="525"/>
        <v>0.98994949366116647</v>
      </c>
      <c r="AQ1445">
        <f t="shared" si="518"/>
        <v>4.9999999999999982E-2</v>
      </c>
      <c r="AR1445" cm="1">
        <f t="array" ref="AR1445">IFERROR(STDEV(IF($E$2:$E$2201=$E1445, $AK$2:$AK$2201)), 0)</f>
        <v>2.102802400022913E-17</v>
      </c>
      <c r="AS1445">
        <f t="shared" si="526"/>
        <v>0.98994949366116658</v>
      </c>
      <c r="AT1445">
        <f t="shared" si="519"/>
        <v>2.0000000000000007E-2</v>
      </c>
      <c r="AU1445" cm="1">
        <f t="array" ref="AU1445">IFERROR(STDEV(IF($E$2:$E$2201=$E1445, $AL$2:$AL$2201)), 0)</f>
        <v>7.0093413334097106E-18</v>
      </c>
      <c r="AV1445">
        <f t="shared" si="527"/>
        <v>-0.98994949366116647</v>
      </c>
      <c r="AW1445">
        <f t="shared" si="520"/>
        <v>0</v>
      </c>
      <c r="AX1445" cm="1">
        <f t="array" ref="AX1445">IFERROR(STDEV(IF($E$2:$E$2201=$E1445, $AM$2:$AM$2201)), 0)</f>
        <v>0</v>
      </c>
      <c r="AY1445">
        <f t="shared" si="528"/>
        <v>-0.98994949366116647</v>
      </c>
      <c r="AZ1445">
        <f>INDEX(Model_Assumptions[Values],9)*((INDEX(Model_Scenarios[GR Weight],1)*$AG1445)+(INDEX(Model_Scenarios[GP Weight],1)*$AH1445)+(INDEX(Model_Scenarios[LTV Weight],1)*$AI1445))-(INDEX(Model_Scenarios[LTV Weight],1)*$AP1445)-(INDEX(Model_Scenarios[GP Weight],1)*($AS1445+$AV1445+$AY1445))</f>
        <v>3.3070353544371835</v>
      </c>
      <c r="BA1445">
        <f>INDEX(Model_Assumptions[Values],9)*((INDEX(Model_Scenarios[GR Weight],2)*$AG1445)+(INDEX(Model_Scenarios[GP Weight],2)*$AH1445)+(INDEX(Model_Scenarios[LTV Weight],2)*$AI1445))-(INDEX(Model_Scenarios[LTV Weight],2)*$AP1445)-(INDEX(Model_Scenarios[GP Weight],2)*($AS1445+$AV1445+$AY1445))</f>
        <v>2.8045227278524751</v>
      </c>
      <c r="BB1445">
        <f>INDEX(Model_Assumptions[Values],9)*((INDEX(Model_Scenarios[GR Weight],3)*$AG1445)+(INDEX(Model_Scenarios[GP Weight],3)*$AH1445)+(INDEX(Model_Scenarios[LTV Weight],3)*$AI1445))-(INDEX(Model_Scenarios[LTV Weight],3)*$AP1445)-(INDEX(Model_Scenarios[GP Weight],3)*($AS1445+$AV1445+$AY1445))</f>
        <v>1.9505025253169417</v>
      </c>
      <c r="BC1445">
        <f>INDEX(Model_Assumptions[Values],9)*((INDEX(Model_Scenarios[GR Weight],4)*$AG1445)+(INDEX(Model_Scenarios[GP Weight],4)*$AH1445)+(INDEX(Model_Scenarios[LTV Weight],4)*$AI1445))-(INDEX(Model_Scenarios[LTV Weight],4)*$AP1445)-(INDEX(Model_Scenarios[GP Weight],4)*($AS1445+$AV1445+$AY1445))</f>
        <v>1.5494974746830583</v>
      </c>
      <c r="BD1445">
        <f>INDEX(Model_Assumptions[Values],9)*((INDEX(Model_Scenarios[GR Weight],5)*$AG1445)+(INDEX(Model_Scenarios[GP Weight],5)*$AH1445)+(INDEX(Model_Scenarios[LTV Weight],5)*$AI1445))-(INDEX(Model_Scenarios[LTV Weight],5)*$AP1445)-(INDEX(Model_Scenarios[GP Weight],5)*($AS1445+$AV1445+$AY1445))</f>
        <v>1.5469848480983499</v>
      </c>
    </row>
    <row r="1446" spans="1:56" x14ac:dyDescent="0.25">
      <c r="A1446">
        <v>1445</v>
      </c>
      <c r="B1446">
        <v>29</v>
      </c>
      <c r="C1446" s="3">
        <v>45</v>
      </c>
      <c r="D1446" s="4">
        <v>0.88</v>
      </c>
      <c r="E1446" t="str">
        <v>SKU-1035</v>
      </c>
      <c r="F1446" t="str">
        <v>Reduce</v>
      </c>
      <c r="G1446" t="str">
        <v>Constrained</v>
      </c>
      <c r="H1446">
        <v>98.58</v>
      </c>
      <c r="I1446">
        <v>52.57</v>
      </c>
      <c r="J1446">
        <v>26</v>
      </c>
      <c r="K1446">
        <v>2563.08</v>
      </c>
      <c r="L1446">
        <v>1196.26</v>
      </c>
      <c r="M1446">
        <v>0.46672753093933861</v>
      </c>
      <c r="N1446">
        <v>98.58</v>
      </c>
      <c r="O1446">
        <v>0</v>
      </c>
      <c r="P1446">
        <v>0</v>
      </c>
      <c r="Q1446">
        <v>1043.7165376847788</v>
      </c>
      <c r="R1446">
        <v>778.43858435656409</v>
      </c>
      <c r="S1446">
        <v>0.5</v>
      </c>
      <c r="T1446">
        <f t="shared" si="506"/>
        <v>98.58</v>
      </c>
      <c r="U1446">
        <f t="shared" si="507"/>
        <v>0</v>
      </c>
      <c r="V1446">
        <f>IF($F1446="Reduce", INDEX(Model_Assumptions[Values], 2), INDEX(Model_Assumptions[Values], 1))</f>
        <v>-0.8</v>
      </c>
      <c r="W1446">
        <f t="shared" si="508"/>
        <v>26</v>
      </c>
      <c r="X1446">
        <f t="shared" si="521"/>
        <v>2563.08</v>
      </c>
      <c r="Y1446">
        <f t="shared" si="509"/>
        <v>1196.26</v>
      </c>
      <c r="Z1446">
        <f t="shared" si="510"/>
        <v>0</v>
      </c>
      <c r="AA1446">
        <f t="shared" si="511"/>
        <v>0</v>
      </c>
      <c r="AB1446">
        <f t="shared" si="522"/>
        <v>0.46672753093933861</v>
      </c>
      <c r="AC1446">
        <f t="shared" si="512"/>
        <v>0</v>
      </c>
      <c r="AD1446">
        <f t="shared" si="513"/>
        <v>0</v>
      </c>
      <c r="AE1446">
        <f t="shared" si="514"/>
        <v>0</v>
      </c>
      <c r="AF1446">
        <f t="shared" si="523"/>
        <v>778.43858435656409</v>
      </c>
      <c r="AG1446">
        <f t="shared" si="515"/>
        <v>0</v>
      </c>
      <c r="AH1446">
        <f t="shared" si="516"/>
        <v>0</v>
      </c>
      <c r="AI1446">
        <f t="shared" si="524"/>
        <v>1</v>
      </c>
      <c r="AJ1446">
        <f>MAX(0, $R1446 - $AA1446) * INDEX(Model_Assumptions[Values], 7)</f>
        <v>1556.8771687131282</v>
      </c>
      <c r="AK1446">
        <f>MAX(0, INDEX(Model_Assumptions[Values], 4) - $AD1446)</f>
        <v>0.05</v>
      </c>
      <c r="AL1446">
        <f>MAX(0, INDEX(Model_Assumptions[Values], 5) - $AC1446)</f>
        <v>0.02</v>
      </c>
      <c r="AM1446">
        <f>INDEX(Model_Assumptions[Values], 6) * MAX(0, INDEX(Model_Assumptions[Values], 3) - $AB1446)^2</f>
        <v>0</v>
      </c>
      <c r="AN1446">
        <f t="shared" si="517"/>
        <v>1556.877168713128</v>
      </c>
      <c r="AO1446" cm="1">
        <f t="array" ref="AO1446">IFERROR(STDEV(IF($E$2:$E$2201=$E1446, $AJ$2:$AJ$2201)), 0)</f>
        <v>2.296820968131694E-13</v>
      </c>
      <c r="AP1446">
        <f t="shared" si="525"/>
        <v>0.98994949366116647</v>
      </c>
      <c r="AQ1446">
        <f t="shared" si="518"/>
        <v>4.9999999999999982E-2</v>
      </c>
      <c r="AR1446" cm="1">
        <f t="array" ref="AR1446">IFERROR(STDEV(IF($E$2:$E$2201=$E1446, $AK$2:$AK$2201)), 0)</f>
        <v>2.102802400022913E-17</v>
      </c>
      <c r="AS1446">
        <f t="shared" si="526"/>
        <v>0.98994949366116658</v>
      </c>
      <c r="AT1446">
        <f t="shared" si="519"/>
        <v>2.0000000000000007E-2</v>
      </c>
      <c r="AU1446" cm="1">
        <f t="array" ref="AU1446">IFERROR(STDEV(IF($E$2:$E$2201=$E1446, $AL$2:$AL$2201)), 0)</f>
        <v>7.0093413334097106E-18</v>
      </c>
      <c r="AV1446">
        <f t="shared" si="527"/>
        <v>-0.98994949366116647</v>
      </c>
      <c r="AW1446">
        <f t="shared" si="520"/>
        <v>0</v>
      </c>
      <c r="AX1446" cm="1">
        <f t="array" ref="AX1446">IFERROR(STDEV(IF($E$2:$E$2201=$E1446, $AM$2:$AM$2201)), 0)</f>
        <v>0</v>
      </c>
      <c r="AY1446">
        <f t="shared" si="528"/>
        <v>-0.98994949366116647</v>
      </c>
      <c r="AZ1446">
        <f>INDEX(Model_Assumptions[Values],9)*((INDEX(Model_Scenarios[GR Weight],1)*$AG1446)+(INDEX(Model_Scenarios[GP Weight],1)*$AH1446)+(INDEX(Model_Scenarios[LTV Weight],1)*$AI1446))-(INDEX(Model_Scenarios[LTV Weight],1)*$AP1446)-(INDEX(Model_Scenarios[GP Weight],1)*($AS1446+$AV1446+$AY1446))</f>
        <v>3.3070353544371835</v>
      </c>
      <c r="BA1446">
        <f>INDEX(Model_Assumptions[Values],9)*((INDEX(Model_Scenarios[GR Weight],2)*$AG1446)+(INDEX(Model_Scenarios[GP Weight],2)*$AH1446)+(INDEX(Model_Scenarios[LTV Weight],2)*$AI1446))-(INDEX(Model_Scenarios[LTV Weight],2)*$AP1446)-(INDEX(Model_Scenarios[GP Weight],2)*($AS1446+$AV1446+$AY1446))</f>
        <v>2.8045227278524751</v>
      </c>
      <c r="BB1446">
        <f>INDEX(Model_Assumptions[Values],9)*((INDEX(Model_Scenarios[GR Weight],3)*$AG1446)+(INDEX(Model_Scenarios[GP Weight],3)*$AH1446)+(INDEX(Model_Scenarios[LTV Weight],3)*$AI1446))-(INDEX(Model_Scenarios[LTV Weight],3)*$AP1446)-(INDEX(Model_Scenarios[GP Weight],3)*($AS1446+$AV1446+$AY1446))</f>
        <v>1.9505025253169417</v>
      </c>
      <c r="BC1446">
        <f>INDEX(Model_Assumptions[Values],9)*((INDEX(Model_Scenarios[GR Weight],4)*$AG1446)+(INDEX(Model_Scenarios[GP Weight],4)*$AH1446)+(INDEX(Model_Scenarios[LTV Weight],4)*$AI1446))-(INDEX(Model_Scenarios[LTV Weight],4)*$AP1446)-(INDEX(Model_Scenarios[GP Weight],4)*($AS1446+$AV1446+$AY1446))</f>
        <v>1.5494974746830583</v>
      </c>
      <c r="BD1446">
        <f>INDEX(Model_Assumptions[Values],9)*((INDEX(Model_Scenarios[GR Weight],5)*$AG1446)+(INDEX(Model_Scenarios[GP Weight],5)*$AH1446)+(INDEX(Model_Scenarios[LTV Weight],5)*$AI1446))-(INDEX(Model_Scenarios[LTV Weight],5)*$AP1446)-(INDEX(Model_Scenarios[GP Weight],5)*($AS1446+$AV1446+$AY1446))</f>
        <v>1.5469848480983499</v>
      </c>
    </row>
    <row r="1447" spans="1:56" x14ac:dyDescent="0.25">
      <c r="A1447">
        <v>1446</v>
      </c>
      <c r="B1447">
        <v>29</v>
      </c>
      <c r="C1447" s="3">
        <v>46</v>
      </c>
      <c r="D1447" s="4">
        <v>0.9</v>
      </c>
      <c r="E1447" t="str">
        <v>SKU-1035</v>
      </c>
      <c r="F1447" t="str">
        <v>Reduce</v>
      </c>
      <c r="G1447" t="str">
        <v>Constrained</v>
      </c>
      <c r="H1447">
        <v>98.58</v>
      </c>
      <c r="I1447">
        <v>52.57</v>
      </c>
      <c r="J1447">
        <v>26</v>
      </c>
      <c r="K1447">
        <v>2563.08</v>
      </c>
      <c r="L1447">
        <v>1196.26</v>
      </c>
      <c r="M1447">
        <v>0.46672753093933861</v>
      </c>
      <c r="N1447">
        <v>98.58</v>
      </c>
      <c r="O1447">
        <v>0</v>
      </c>
      <c r="P1447">
        <v>0</v>
      </c>
      <c r="Q1447">
        <v>1043.7165376847788</v>
      </c>
      <c r="R1447">
        <v>778.43858435656409</v>
      </c>
      <c r="S1447">
        <v>0.5</v>
      </c>
      <c r="T1447">
        <f t="shared" si="506"/>
        <v>98.58</v>
      </c>
      <c r="U1447">
        <f t="shared" si="507"/>
        <v>0</v>
      </c>
      <c r="V1447">
        <f>IF($F1447="Reduce", INDEX(Model_Assumptions[Values], 2), INDEX(Model_Assumptions[Values], 1))</f>
        <v>-0.8</v>
      </c>
      <c r="W1447">
        <f t="shared" si="508"/>
        <v>26</v>
      </c>
      <c r="X1447">
        <f t="shared" si="521"/>
        <v>2563.08</v>
      </c>
      <c r="Y1447">
        <f t="shared" si="509"/>
        <v>1196.26</v>
      </c>
      <c r="Z1447">
        <f t="shared" si="510"/>
        <v>0</v>
      </c>
      <c r="AA1447">
        <f t="shared" si="511"/>
        <v>0</v>
      </c>
      <c r="AB1447">
        <f t="shared" si="522"/>
        <v>0.46672753093933861</v>
      </c>
      <c r="AC1447">
        <f t="shared" si="512"/>
        <v>0</v>
      </c>
      <c r="AD1447">
        <f t="shared" si="513"/>
        <v>0</v>
      </c>
      <c r="AE1447">
        <f t="shared" si="514"/>
        <v>0</v>
      </c>
      <c r="AF1447">
        <f t="shared" si="523"/>
        <v>778.43858435656409</v>
      </c>
      <c r="AG1447">
        <f t="shared" si="515"/>
        <v>0</v>
      </c>
      <c r="AH1447">
        <f t="shared" si="516"/>
        <v>0</v>
      </c>
      <c r="AI1447">
        <f t="shared" si="524"/>
        <v>1</v>
      </c>
      <c r="AJ1447">
        <f>MAX(0, $R1447 - $AA1447) * INDEX(Model_Assumptions[Values], 7)</f>
        <v>1556.8771687131282</v>
      </c>
      <c r="AK1447">
        <f>MAX(0, INDEX(Model_Assumptions[Values], 4) - $AD1447)</f>
        <v>0.05</v>
      </c>
      <c r="AL1447">
        <f>MAX(0, INDEX(Model_Assumptions[Values], 5) - $AC1447)</f>
        <v>0.02</v>
      </c>
      <c r="AM1447">
        <f>INDEX(Model_Assumptions[Values], 6) * MAX(0, INDEX(Model_Assumptions[Values], 3) - $AB1447)^2</f>
        <v>0</v>
      </c>
      <c r="AN1447">
        <f t="shared" si="517"/>
        <v>1556.877168713128</v>
      </c>
      <c r="AO1447" cm="1">
        <f t="array" ref="AO1447">IFERROR(STDEV(IF($E$2:$E$2201=$E1447, $AJ$2:$AJ$2201)), 0)</f>
        <v>2.296820968131694E-13</v>
      </c>
      <c r="AP1447">
        <f t="shared" si="525"/>
        <v>0.98994949366116647</v>
      </c>
      <c r="AQ1447">
        <f t="shared" si="518"/>
        <v>4.9999999999999982E-2</v>
      </c>
      <c r="AR1447" cm="1">
        <f t="array" ref="AR1447">IFERROR(STDEV(IF($E$2:$E$2201=$E1447, $AK$2:$AK$2201)), 0)</f>
        <v>2.102802400022913E-17</v>
      </c>
      <c r="AS1447">
        <f t="shared" si="526"/>
        <v>0.98994949366116658</v>
      </c>
      <c r="AT1447">
        <f t="shared" si="519"/>
        <v>2.0000000000000007E-2</v>
      </c>
      <c r="AU1447" cm="1">
        <f t="array" ref="AU1447">IFERROR(STDEV(IF($E$2:$E$2201=$E1447, $AL$2:$AL$2201)), 0)</f>
        <v>7.0093413334097106E-18</v>
      </c>
      <c r="AV1447">
        <f t="shared" si="527"/>
        <v>-0.98994949366116647</v>
      </c>
      <c r="AW1447">
        <f t="shared" si="520"/>
        <v>0</v>
      </c>
      <c r="AX1447" cm="1">
        <f t="array" ref="AX1447">IFERROR(STDEV(IF($E$2:$E$2201=$E1447, $AM$2:$AM$2201)), 0)</f>
        <v>0</v>
      </c>
      <c r="AY1447">
        <f t="shared" si="528"/>
        <v>-0.98994949366116647</v>
      </c>
      <c r="AZ1447">
        <f>INDEX(Model_Assumptions[Values],9)*((INDEX(Model_Scenarios[GR Weight],1)*$AG1447)+(INDEX(Model_Scenarios[GP Weight],1)*$AH1447)+(INDEX(Model_Scenarios[LTV Weight],1)*$AI1447))-(INDEX(Model_Scenarios[LTV Weight],1)*$AP1447)-(INDEX(Model_Scenarios[GP Weight],1)*($AS1447+$AV1447+$AY1447))</f>
        <v>3.3070353544371835</v>
      </c>
      <c r="BA1447">
        <f>INDEX(Model_Assumptions[Values],9)*((INDEX(Model_Scenarios[GR Weight],2)*$AG1447)+(INDEX(Model_Scenarios[GP Weight],2)*$AH1447)+(INDEX(Model_Scenarios[LTV Weight],2)*$AI1447))-(INDEX(Model_Scenarios[LTV Weight],2)*$AP1447)-(INDEX(Model_Scenarios[GP Weight],2)*($AS1447+$AV1447+$AY1447))</f>
        <v>2.8045227278524751</v>
      </c>
      <c r="BB1447">
        <f>INDEX(Model_Assumptions[Values],9)*((INDEX(Model_Scenarios[GR Weight],3)*$AG1447)+(INDEX(Model_Scenarios[GP Weight],3)*$AH1447)+(INDEX(Model_Scenarios[LTV Weight],3)*$AI1447))-(INDEX(Model_Scenarios[LTV Weight],3)*$AP1447)-(INDEX(Model_Scenarios[GP Weight],3)*($AS1447+$AV1447+$AY1447))</f>
        <v>1.9505025253169417</v>
      </c>
      <c r="BC1447">
        <f>INDEX(Model_Assumptions[Values],9)*((INDEX(Model_Scenarios[GR Weight],4)*$AG1447)+(INDEX(Model_Scenarios[GP Weight],4)*$AH1447)+(INDEX(Model_Scenarios[LTV Weight],4)*$AI1447))-(INDEX(Model_Scenarios[LTV Weight],4)*$AP1447)-(INDEX(Model_Scenarios[GP Weight],4)*($AS1447+$AV1447+$AY1447))</f>
        <v>1.5494974746830583</v>
      </c>
      <c r="BD1447">
        <f>INDEX(Model_Assumptions[Values],9)*((INDEX(Model_Scenarios[GR Weight],5)*$AG1447)+(INDEX(Model_Scenarios[GP Weight],5)*$AH1447)+(INDEX(Model_Scenarios[LTV Weight],5)*$AI1447))-(INDEX(Model_Scenarios[LTV Weight],5)*$AP1447)-(INDEX(Model_Scenarios[GP Weight],5)*($AS1447+$AV1447+$AY1447))</f>
        <v>1.5469848480983499</v>
      </c>
    </row>
    <row r="1448" spans="1:56" x14ac:dyDescent="0.25">
      <c r="A1448">
        <v>1447</v>
      </c>
      <c r="B1448">
        <v>29</v>
      </c>
      <c r="C1448" s="3">
        <v>47</v>
      </c>
      <c r="D1448" s="4">
        <v>0.92</v>
      </c>
      <c r="E1448" t="str">
        <v>SKU-1035</v>
      </c>
      <c r="F1448" t="str">
        <v>Reduce</v>
      </c>
      <c r="G1448" t="str">
        <v>Constrained</v>
      </c>
      <c r="H1448">
        <v>98.58</v>
      </c>
      <c r="I1448">
        <v>52.57</v>
      </c>
      <c r="J1448">
        <v>26</v>
      </c>
      <c r="K1448">
        <v>2563.08</v>
      </c>
      <c r="L1448">
        <v>1196.26</v>
      </c>
      <c r="M1448">
        <v>0.46672753093933861</v>
      </c>
      <c r="N1448">
        <v>98.58</v>
      </c>
      <c r="O1448">
        <v>0</v>
      </c>
      <c r="P1448">
        <v>0</v>
      </c>
      <c r="Q1448">
        <v>1043.7165376847788</v>
      </c>
      <c r="R1448">
        <v>778.43858435656409</v>
      </c>
      <c r="S1448">
        <v>0.5</v>
      </c>
      <c r="T1448">
        <f t="shared" si="506"/>
        <v>98.58</v>
      </c>
      <c r="U1448">
        <f t="shared" si="507"/>
        <v>0</v>
      </c>
      <c r="V1448">
        <f>IF($F1448="Reduce", INDEX(Model_Assumptions[Values], 2), INDEX(Model_Assumptions[Values], 1))</f>
        <v>-0.8</v>
      </c>
      <c r="W1448">
        <f t="shared" si="508"/>
        <v>26</v>
      </c>
      <c r="X1448">
        <f t="shared" si="521"/>
        <v>2563.08</v>
      </c>
      <c r="Y1448">
        <f t="shared" si="509"/>
        <v>1196.26</v>
      </c>
      <c r="Z1448">
        <f t="shared" si="510"/>
        <v>0</v>
      </c>
      <c r="AA1448">
        <f t="shared" si="511"/>
        <v>0</v>
      </c>
      <c r="AB1448">
        <f t="shared" si="522"/>
        <v>0.46672753093933861</v>
      </c>
      <c r="AC1448">
        <f t="shared" si="512"/>
        <v>0</v>
      </c>
      <c r="AD1448">
        <f t="shared" si="513"/>
        <v>0</v>
      </c>
      <c r="AE1448">
        <f t="shared" si="514"/>
        <v>0</v>
      </c>
      <c r="AF1448">
        <f t="shared" si="523"/>
        <v>778.43858435656409</v>
      </c>
      <c r="AG1448">
        <f t="shared" si="515"/>
        <v>0</v>
      </c>
      <c r="AH1448">
        <f t="shared" si="516"/>
        <v>0</v>
      </c>
      <c r="AI1448">
        <f t="shared" si="524"/>
        <v>1</v>
      </c>
      <c r="AJ1448">
        <f>MAX(0, $R1448 - $AA1448) * INDEX(Model_Assumptions[Values], 7)</f>
        <v>1556.8771687131282</v>
      </c>
      <c r="AK1448">
        <f>MAX(0, INDEX(Model_Assumptions[Values], 4) - $AD1448)</f>
        <v>0.05</v>
      </c>
      <c r="AL1448">
        <f>MAX(0, INDEX(Model_Assumptions[Values], 5) - $AC1448)</f>
        <v>0.02</v>
      </c>
      <c r="AM1448">
        <f>INDEX(Model_Assumptions[Values], 6) * MAX(0, INDEX(Model_Assumptions[Values], 3) - $AB1448)^2</f>
        <v>0</v>
      </c>
      <c r="AN1448">
        <f t="shared" si="517"/>
        <v>1556.877168713128</v>
      </c>
      <c r="AO1448" cm="1">
        <f t="array" ref="AO1448">IFERROR(STDEV(IF($E$2:$E$2201=$E1448, $AJ$2:$AJ$2201)), 0)</f>
        <v>2.296820968131694E-13</v>
      </c>
      <c r="AP1448">
        <f t="shared" si="525"/>
        <v>0.98994949366116647</v>
      </c>
      <c r="AQ1448">
        <f t="shared" si="518"/>
        <v>4.9999999999999982E-2</v>
      </c>
      <c r="AR1448" cm="1">
        <f t="array" ref="AR1448">IFERROR(STDEV(IF($E$2:$E$2201=$E1448, $AK$2:$AK$2201)), 0)</f>
        <v>2.102802400022913E-17</v>
      </c>
      <c r="AS1448">
        <f t="shared" si="526"/>
        <v>0.98994949366116658</v>
      </c>
      <c r="AT1448">
        <f t="shared" si="519"/>
        <v>2.0000000000000007E-2</v>
      </c>
      <c r="AU1448" cm="1">
        <f t="array" ref="AU1448">IFERROR(STDEV(IF($E$2:$E$2201=$E1448, $AL$2:$AL$2201)), 0)</f>
        <v>7.0093413334097106E-18</v>
      </c>
      <c r="AV1448">
        <f t="shared" si="527"/>
        <v>-0.98994949366116647</v>
      </c>
      <c r="AW1448">
        <f t="shared" si="520"/>
        <v>0</v>
      </c>
      <c r="AX1448" cm="1">
        <f t="array" ref="AX1448">IFERROR(STDEV(IF($E$2:$E$2201=$E1448, $AM$2:$AM$2201)), 0)</f>
        <v>0</v>
      </c>
      <c r="AY1448">
        <f t="shared" si="528"/>
        <v>-0.98994949366116647</v>
      </c>
      <c r="AZ1448">
        <f>INDEX(Model_Assumptions[Values],9)*((INDEX(Model_Scenarios[GR Weight],1)*$AG1448)+(INDEX(Model_Scenarios[GP Weight],1)*$AH1448)+(INDEX(Model_Scenarios[LTV Weight],1)*$AI1448))-(INDEX(Model_Scenarios[LTV Weight],1)*$AP1448)-(INDEX(Model_Scenarios[GP Weight],1)*($AS1448+$AV1448+$AY1448))</f>
        <v>3.3070353544371835</v>
      </c>
      <c r="BA1448">
        <f>INDEX(Model_Assumptions[Values],9)*((INDEX(Model_Scenarios[GR Weight],2)*$AG1448)+(INDEX(Model_Scenarios[GP Weight],2)*$AH1448)+(INDEX(Model_Scenarios[LTV Weight],2)*$AI1448))-(INDEX(Model_Scenarios[LTV Weight],2)*$AP1448)-(INDEX(Model_Scenarios[GP Weight],2)*($AS1448+$AV1448+$AY1448))</f>
        <v>2.8045227278524751</v>
      </c>
      <c r="BB1448">
        <f>INDEX(Model_Assumptions[Values],9)*((INDEX(Model_Scenarios[GR Weight],3)*$AG1448)+(INDEX(Model_Scenarios[GP Weight],3)*$AH1448)+(INDEX(Model_Scenarios[LTV Weight],3)*$AI1448))-(INDEX(Model_Scenarios[LTV Weight],3)*$AP1448)-(INDEX(Model_Scenarios[GP Weight],3)*($AS1448+$AV1448+$AY1448))</f>
        <v>1.9505025253169417</v>
      </c>
      <c r="BC1448">
        <f>INDEX(Model_Assumptions[Values],9)*((INDEX(Model_Scenarios[GR Weight],4)*$AG1448)+(INDEX(Model_Scenarios[GP Weight],4)*$AH1448)+(INDEX(Model_Scenarios[LTV Weight],4)*$AI1448))-(INDEX(Model_Scenarios[LTV Weight],4)*$AP1448)-(INDEX(Model_Scenarios[GP Weight],4)*($AS1448+$AV1448+$AY1448))</f>
        <v>1.5494974746830583</v>
      </c>
      <c r="BD1448">
        <f>INDEX(Model_Assumptions[Values],9)*((INDEX(Model_Scenarios[GR Weight],5)*$AG1448)+(INDEX(Model_Scenarios[GP Weight],5)*$AH1448)+(INDEX(Model_Scenarios[LTV Weight],5)*$AI1448))-(INDEX(Model_Scenarios[LTV Weight],5)*$AP1448)-(INDEX(Model_Scenarios[GP Weight],5)*($AS1448+$AV1448+$AY1448))</f>
        <v>1.5469848480983499</v>
      </c>
    </row>
    <row r="1449" spans="1:56" x14ac:dyDescent="0.25">
      <c r="A1449">
        <v>1448</v>
      </c>
      <c r="B1449">
        <v>29</v>
      </c>
      <c r="C1449" s="3">
        <v>48</v>
      </c>
      <c r="D1449" s="4">
        <v>0.94000000000000006</v>
      </c>
      <c r="E1449" t="str">
        <v>SKU-1035</v>
      </c>
      <c r="F1449" t="str">
        <v>Reduce</v>
      </c>
      <c r="G1449" t="str">
        <v>Constrained</v>
      </c>
      <c r="H1449">
        <v>98.58</v>
      </c>
      <c r="I1449">
        <v>52.57</v>
      </c>
      <c r="J1449">
        <v>26</v>
      </c>
      <c r="K1449">
        <v>2563.08</v>
      </c>
      <c r="L1449">
        <v>1196.26</v>
      </c>
      <c r="M1449">
        <v>0.46672753093933861</v>
      </c>
      <c r="N1449">
        <v>98.58</v>
      </c>
      <c r="O1449">
        <v>0</v>
      </c>
      <c r="P1449">
        <v>0</v>
      </c>
      <c r="Q1449">
        <v>1043.7165376847788</v>
      </c>
      <c r="R1449">
        <v>778.43858435656409</v>
      </c>
      <c r="S1449">
        <v>0.5</v>
      </c>
      <c r="T1449">
        <f t="shared" si="506"/>
        <v>98.58</v>
      </c>
      <c r="U1449">
        <f t="shared" si="507"/>
        <v>0</v>
      </c>
      <c r="V1449">
        <f>IF($F1449="Reduce", INDEX(Model_Assumptions[Values], 2), INDEX(Model_Assumptions[Values], 1))</f>
        <v>-0.8</v>
      </c>
      <c r="W1449">
        <f t="shared" si="508"/>
        <v>26</v>
      </c>
      <c r="X1449">
        <f t="shared" si="521"/>
        <v>2563.08</v>
      </c>
      <c r="Y1449">
        <f t="shared" si="509"/>
        <v>1196.26</v>
      </c>
      <c r="Z1449">
        <f t="shared" si="510"/>
        <v>0</v>
      </c>
      <c r="AA1449">
        <f t="shared" si="511"/>
        <v>0</v>
      </c>
      <c r="AB1449">
        <f t="shared" si="522"/>
        <v>0.46672753093933861</v>
      </c>
      <c r="AC1449">
        <f t="shared" si="512"/>
        <v>0</v>
      </c>
      <c r="AD1449">
        <f t="shared" si="513"/>
        <v>0</v>
      </c>
      <c r="AE1449">
        <f t="shared" si="514"/>
        <v>0</v>
      </c>
      <c r="AF1449">
        <f t="shared" si="523"/>
        <v>778.43858435656409</v>
      </c>
      <c r="AG1449">
        <f t="shared" si="515"/>
        <v>0</v>
      </c>
      <c r="AH1449">
        <f t="shared" si="516"/>
        <v>0</v>
      </c>
      <c r="AI1449">
        <f t="shared" si="524"/>
        <v>1</v>
      </c>
      <c r="AJ1449">
        <f>MAX(0, $R1449 - $AA1449) * INDEX(Model_Assumptions[Values], 7)</f>
        <v>1556.8771687131282</v>
      </c>
      <c r="AK1449">
        <f>MAX(0, INDEX(Model_Assumptions[Values], 4) - $AD1449)</f>
        <v>0.05</v>
      </c>
      <c r="AL1449">
        <f>MAX(0, INDEX(Model_Assumptions[Values], 5) - $AC1449)</f>
        <v>0.02</v>
      </c>
      <c r="AM1449">
        <f>INDEX(Model_Assumptions[Values], 6) * MAX(0, INDEX(Model_Assumptions[Values], 3) - $AB1449)^2</f>
        <v>0</v>
      </c>
      <c r="AN1449">
        <f t="shared" si="517"/>
        <v>1556.877168713128</v>
      </c>
      <c r="AO1449" cm="1">
        <f t="array" ref="AO1449">IFERROR(STDEV(IF($E$2:$E$2201=$E1449, $AJ$2:$AJ$2201)), 0)</f>
        <v>2.296820968131694E-13</v>
      </c>
      <c r="AP1449">
        <f t="shared" si="525"/>
        <v>0.98994949366116647</v>
      </c>
      <c r="AQ1449">
        <f t="shared" si="518"/>
        <v>4.9999999999999982E-2</v>
      </c>
      <c r="AR1449" cm="1">
        <f t="array" ref="AR1449">IFERROR(STDEV(IF($E$2:$E$2201=$E1449, $AK$2:$AK$2201)), 0)</f>
        <v>2.102802400022913E-17</v>
      </c>
      <c r="AS1449">
        <f t="shared" si="526"/>
        <v>0.98994949366116658</v>
      </c>
      <c r="AT1449">
        <f t="shared" si="519"/>
        <v>2.0000000000000007E-2</v>
      </c>
      <c r="AU1449" cm="1">
        <f t="array" ref="AU1449">IFERROR(STDEV(IF($E$2:$E$2201=$E1449, $AL$2:$AL$2201)), 0)</f>
        <v>7.0093413334097106E-18</v>
      </c>
      <c r="AV1449">
        <f t="shared" si="527"/>
        <v>-0.98994949366116647</v>
      </c>
      <c r="AW1449">
        <f t="shared" si="520"/>
        <v>0</v>
      </c>
      <c r="AX1449" cm="1">
        <f t="array" ref="AX1449">IFERROR(STDEV(IF($E$2:$E$2201=$E1449, $AM$2:$AM$2201)), 0)</f>
        <v>0</v>
      </c>
      <c r="AY1449">
        <f t="shared" si="528"/>
        <v>-0.98994949366116647</v>
      </c>
      <c r="AZ1449">
        <f>INDEX(Model_Assumptions[Values],9)*((INDEX(Model_Scenarios[GR Weight],1)*$AG1449)+(INDEX(Model_Scenarios[GP Weight],1)*$AH1449)+(INDEX(Model_Scenarios[LTV Weight],1)*$AI1449))-(INDEX(Model_Scenarios[LTV Weight],1)*$AP1449)-(INDEX(Model_Scenarios[GP Weight],1)*($AS1449+$AV1449+$AY1449))</f>
        <v>3.3070353544371835</v>
      </c>
      <c r="BA1449">
        <f>INDEX(Model_Assumptions[Values],9)*((INDEX(Model_Scenarios[GR Weight],2)*$AG1449)+(INDEX(Model_Scenarios[GP Weight],2)*$AH1449)+(INDEX(Model_Scenarios[LTV Weight],2)*$AI1449))-(INDEX(Model_Scenarios[LTV Weight],2)*$AP1449)-(INDEX(Model_Scenarios[GP Weight],2)*($AS1449+$AV1449+$AY1449))</f>
        <v>2.8045227278524751</v>
      </c>
      <c r="BB1449">
        <f>INDEX(Model_Assumptions[Values],9)*((INDEX(Model_Scenarios[GR Weight],3)*$AG1449)+(INDEX(Model_Scenarios[GP Weight],3)*$AH1449)+(INDEX(Model_Scenarios[LTV Weight],3)*$AI1449))-(INDEX(Model_Scenarios[LTV Weight],3)*$AP1449)-(INDEX(Model_Scenarios[GP Weight],3)*($AS1449+$AV1449+$AY1449))</f>
        <v>1.9505025253169417</v>
      </c>
      <c r="BC1449">
        <f>INDEX(Model_Assumptions[Values],9)*((INDEX(Model_Scenarios[GR Weight],4)*$AG1449)+(INDEX(Model_Scenarios[GP Weight],4)*$AH1449)+(INDEX(Model_Scenarios[LTV Weight],4)*$AI1449))-(INDEX(Model_Scenarios[LTV Weight],4)*$AP1449)-(INDEX(Model_Scenarios[GP Weight],4)*($AS1449+$AV1449+$AY1449))</f>
        <v>1.5494974746830583</v>
      </c>
      <c r="BD1449">
        <f>INDEX(Model_Assumptions[Values],9)*((INDEX(Model_Scenarios[GR Weight],5)*$AG1449)+(INDEX(Model_Scenarios[GP Weight],5)*$AH1449)+(INDEX(Model_Scenarios[LTV Weight],5)*$AI1449))-(INDEX(Model_Scenarios[LTV Weight],5)*$AP1449)-(INDEX(Model_Scenarios[GP Weight],5)*($AS1449+$AV1449+$AY1449))</f>
        <v>1.5469848480983499</v>
      </c>
    </row>
    <row r="1450" spans="1:56" x14ac:dyDescent="0.25">
      <c r="A1450">
        <v>1449</v>
      </c>
      <c r="B1450">
        <v>29</v>
      </c>
      <c r="C1450" s="3">
        <v>49</v>
      </c>
      <c r="D1450" s="4">
        <v>0.96</v>
      </c>
      <c r="E1450" t="str">
        <v>SKU-1035</v>
      </c>
      <c r="F1450" t="str">
        <v>Reduce</v>
      </c>
      <c r="G1450" t="str">
        <v>Constrained</v>
      </c>
      <c r="H1450">
        <v>98.58</v>
      </c>
      <c r="I1450">
        <v>52.57</v>
      </c>
      <c r="J1450">
        <v>26</v>
      </c>
      <c r="K1450">
        <v>2563.08</v>
      </c>
      <c r="L1450">
        <v>1196.26</v>
      </c>
      <c r="M1450">
        <v>0.46672753093933861</v>
      </c>
      <c r="N1450">
        <v>98.58</v>
      </c>
      <c r="O1450">
        <v>0</v>
      </c>
      <c r="P1450">
        <v>0</v>
      </c>
      <c r="Q1450">
        <v>1043.7165376847788</v>
      </c>
      <c r="R1450">
        <v>778.43858435656409</v>
      </c>
      <c r="S1450">
        <v>0.5</v>
      </c>
      <c r="T1450">
        <f t="shared" si="506"/>
        <v>98.58</v>
      </c>
      <c r="U1450">
        <f t="shared" si="507"/>
        <v>0</v>
      </c>
      <c r="V1450">
        <f>IF($F1450="Reduce", INDEX(Model_Assumptions[Values], 2), INDEX(Model_Assumptions[Values], 1))</f>
        <v>-0.8</v>
      </c>
      <c r="W1450">
        <f t="shared" si="508"/>
        <v>26</v>
      </c>
      <c r="X1450">
        <f t="shared" si="521"/>
        <v>2563.08</v>
      </c>
      <c r="Y1450">
        <f t="shared" si="509"/>
        <v>1196.26</v>
      </c>
      <c r="Z1450">
        <f t="shared" si="510"/>
        <v>0</v>
      </c>
      <c r="AA1450">
        <f t="shared" si="511"/>
        <v>0</v>
      </c>
      <c r="AB1450">
        <f t="shared" si="522"/>
        <v>0.46672753093933861</v>
      </c>
      <c r="AC1450">
        <f t="shared" si="512"/>
        <v>0</v>
      </c>
      <c r="AD1450">
        <f t="shared" si="513"/>
        <v>0</v>
      </c>
      <c r="AE1450">
        <f t="shared" si="514"/>
        <v>0</v>
      </c>
      <c r="AF1450">
        <f t="shared" si="523"/>
        <v>778.43858435656409</v>
      </c>
      <c r="AG1450">
        <f t="shared" si="515"/>
        <v>0</v>
      </c>
      <c r="AH1450">
        <f t="shared" si="516"/>
        <v>0</v>
      </c>
      <c r="AI1450">
        <f t="shared" si="524"/>
        <v>1</v>
      </c>
      <c r="AJ1450">
        <f>MAX(0, $R1450 - $AA1450) * INDEX(Model_Assumptions[Values], 7)</f>
        <v>1556.8771687131282</v>
      </c>
      <c r="AK1450">
        <f>MAX(0, INDEX(Model_Assumptions[Values], 4) - $AD1450)</f>
        <v>0.05</v>
      </c>
      <c r="AL1450">
        <f>MAX(0, INDEX(Model_Assumptions[Values], 5) - $AC1450)</f>
        <v>0.02</v>
      </c>
      <c r="AM1450">
        <f>INDEX(Model_Assumptions[Values], 6) * MAX(0, INDEX(Model_Assumptions[Values], 3) - $AB1450)^2</f>
        <v>0</v>
      </c>
      <c r="AN1450">
        <f t="shared" si="517"/>
        <v>1556.877168713128</v>
      </c>
      <c r="AO1450" cm="1">
        <f t="array" ref="AO1450">IFERROR(STDEV(IF($E$2:$E$2201=$E1450, $AJ$2:$AJ$2201)), 0)</f>
        <v>2.296820968131694E-13</v>
      </c>
      <c r="AP1450">
        <f t="shared" si="525"/>
        <v>0.98994949366116647</v>
      </c>
      <c r="AQ1450">
        <f t="shared" si="518"/>
        <v>4.9999999999999982E-2</v>
      </c>
      <c r="AR1450" cm="1">
        <f t="array" ref="AR1450">IFERROR(STDEV(IF($E$2:$E$2201=$E1450, $AK$2:$AK$2201)), 0)</f>
        <v>2.102802400022913E-17</v>
      </c>
      <c r="AS1450">
        <f t="shared" si="526"/>
        <v>0.98994949366116658</v>
      </c>
      <c r="AT1450">
        <f t="shared" si="519"/>
        <v>2.0000000000000007E-2</v>
      </c>
      <c r="AU1450" cm="1">
        <f t="array" ref="AU1450">IFERROR(STDEV(IF($E$2:$E$2201=$E1450, $AL$2:$AL$2201)), 0)</f>
        <v>7.0093413334097106E-18</v>
      </c>
      <c r="AV1450">
        <f t="shared" si="527"/>
        <v>-0.98994949366116647</v>
      </c>
      <c r="AW1450">
        <f t="shared" si="520"/>
        <v>0</v>
      </c>
      <c r="AX1450" cm="1">
        <f t="array" ref="AX1450">IFERROR(STDEV(IF($E$2:$E$2201=$E1450, $AM$2:$AM$2201)), 0)</f>
        <v>0</v>
      </c>
      <c r="AY1450">
        <f t="shared" si="528"/>
        <v>-0.98994949366116647</v>
      </c>
      <c r="AZ1450">
        <f>INDEX(Model_Assumptions[Values],9)*((INDEX(Model_Scenarios[GR Weight],1)*$AG1450)+(INDEX(Model_Scenarios[GP Weight],1)*$AH1450)+(INDEX(Model_Scenarios[LTV Weight],1)*$AI1450))-(INDEX(Model_Scenarios[LTV Weight],1)*$AP1450)-(INDEX(Model_Scenarios[GP Weight],1)*($AS1450+$AV1450+$AY1450))</f>
        <v>3.3070353544371835</v>
      </c>
      <c r="BA1450">
        <f>INDEX(Model_Assumptions[Values],9)*((INDEX(Model_Scenarios[GR Weight],2)*$AG1450)+(INDEX(Model_Scenarios[GP Weight],2)*$AH1450)+(INDEX(Model_Scenarios[LTV Weight],2)*$AI1450))-(INDEX(Model_Scenarios[LTV Weight],2)*$AP1450)-(INDEX(Model_Scenarios[GP Weight],2)*($AS1450+$AV1450+$AY1450))</f>
        <v>2.8045227278524751</v>
      </c>
      <c r="BB1450">
        <f>INDEX(Model_Assumptions[Values],9)*((INDEX(Model_Scenarios[GR Weight],3)*$AG1450)+(INDEX(Model_Scenarios[GP Weight],3)*$AH1450)+(INDEX(Model_Scenarios[LTV Weight],3)*$AI1450))-(INDEX(Model_Scenarios[LTV Weight],3)*$AP1450)-(INDEX(Model_Scenarios[GP Weight],3)*($AS1450+$AV1450+$AY1450))</f>
        <v>1.9505025253169417</v>
      </c>
      <c r="BC1450">
        <f>INDEX(Model_Assumptions[Values],9)*((INDEX(Model_Scenarios[GR Weight],4)*$AG1450)+(INDEX(Model_Scenarios[GP Weight],4)*$AH1450)+(INDEX(Model_Scenarios[LTV Weight],4)*$AI1450))-(INDEX(Model_Scenarios[LTV Weight],4)*$AP1450)-(INDEX(Model_Scenarios[GP Weight],4)*($AS1450+$AV1450+$AY1450))</f>
        <v>1.5494974746830583</v>
      </c>
      <c r="BD1450">
        <f>INDEX(Model_Assumptions[Values],9)*((INDEX(Model_Scenarios[GR Weight],5)*$AG1450)+(INDEX(Model_Scenarios[GP Weight],5)*$AH1450)+(INDEX(Model_Scenarios[LTV Weight],5)*$AI1450))-(INDEX(Model_Scenarios[LTV Weight],5)*$AP1450)-(INDEX(Model_Scenarios[GP Weight],5)*($AS1450+$AV1450+$AY1450))</f>
        <v>1.5469848480983499</v>
      </c>
    </row>
    <row r="1451" spans="1:56" x14ac:dyDescent="0.25">
      <c r="A1451">
        <v>1450</v>
      </c>
      <c r="B1451">
        <v>29</v>
      </c>
      <c r="C1451" s="3">
        <v>50</v>
      </c>
      <c r="D1451" s="4">
        <v>0.98</v>
      </c>
      <c r="E1451" t="str">
        <v>SKU-1035</v>
      </c>
      <c r="F1451" t="str">
        <v>Reduce</v>
      </c>
      <c r="G1451" t="str">
        <v>Constrained</v>
      </c>
      <c r="H1451">
        <v>98.58</v>
      </c>
      <c r="I1451">
        <v>52.57</v>
      </c>
      <c r="J1451">
        <v>26</v>
      </c>
      <c r="K1451">
        <v>2563.08</v>
      </c>
      <c r="L1451">
        <v>1196.26</v>
      </c>
      <c r="M1451">
        <v>0.46672753093933861</v>
      </c>
      <c r="N1451">
        <v>98.58</v>
      </c>
      <c r="O1451">
        <v>0</v>
      </c>
      <c r="P1451">
        <v>0</v>
      </c>
      <c r="Q1451">
        <v>1043.7165376847788</v>
      </c>
      <c r="R1451">
        <v>778.43858435656409</v>
      </c>
      <c r="S1451">
        <v>0.5</v>
      </c>
      <c r="T1451">
        <f t="shared" si="506"/>
        <v>98.58</v>
      </c>
      <c r="U1451">
        <f t="shared" si="507"/>
        <v>0</v>
      </c>
      <c r="V1451">
        <f>IF($F1451="Reduce", INDEX(Model_Assumptions[Values], 2), INDEX(Model_Assumptions[Values], 1))</f>
        <v>-0.8</v>
      </c>
      <c r="W1451">
        <f t="shared" si="508"/>
        <v>26</v>
      </c>
      <c r="X1451">
        <f t="shared" si="521"/>
        <v>2563.08</v>
      </c>
      <c r="Y1451">
        <f t="shared" si="509"/>
        <v>1196.26</v>
      </c>
      <c r="Z1451">
        <f t="shared" si="510"/>
        <v>0</v>
      </c>
      <c r="AA1451">
        <f t="shared" si="511"/>
        <v>0</v>
      </c>
      <c r="AB1451">
        <f t="shared" si="522"/>
        <v>0.46672753093933861</v>
      </c>
      <c r="AC1451">
        <f t="shared" si="512"/>
        <v>0</v>
      </c>
      <c r="AD1451">
        <f t="shared" si="513"/>
        <v>0</v>
      </c>
      <c r="AE1451">
        <f t="shared" si="514"/>
        <v>0</v>
      </c>
      <c r="AF1451">
        <f t="shared" si="523"/>
        <v>778.43858435656409</v>
      </c>
      <c r="AG1451">
        <f t="shared" si="515"/>
        <v>0</v>
      </c>
      <c r="AH1451">
        <f t="shared" si="516"/>
        <v>0</v>
      </c>
      <c r="AI1451">
        <f t="shared" si="524"/>
        <v>1</v>
      </c>
      <c r="AJ1451">
        <f>MAX(0, $R1451 - $AA1451) * INDEX(Model_Assumptions[Values], 7)</f>
        <v>1556.8771687131282</v>
      </c>
      <c r="AK1451">
        <f>MAX(0, INDEX(Model_Assumptions[Values], 4) - $AD1451)</f>
        <v>0.05</v>
      </c>
      <c r="AL1451">
        <f>MAX(0, INDEX(Model_Assumptions[Values], 5) - $AC1451)</f>
        <v>0.02</v>
      </c>
      <c r="AM1451">
        <f>INDEX(Model_Assumptions[Values], 6) * MAX(0, INDEX(Model_Assumptions[Values], 3) - $AB1451)^2</f>
        <v>0</v>
      </c>
      <c r="AN1451">
        <f t="shared" si="517"/>
        <v>1556.877168713128</v>
      </c>
      <c r="AO1451" cm="1">
        <f t="array" ref="AO1451">IFERROR(STDEV(IF($E$2:$E$2201=$E1451, $AJ$2:$AJ$2201)), 0)</f>
        <v>2.296820968131694E-13</v>
      </c>
      <c r="AP1451">
        <f t="shared" si="525"/>
        <v>0.98994949366116647</v>
      </c>
      <c r="AQ1451">
        <f t="shared" si="518"/>
        <v>4.9999999999999982E-2</v>
      </c>
      <c r="AR1451" cm="1">
        <f t="array" ref="AR1451">IFERROR(STDEV(IF($E$2:$E$2201=$E1451, $AK$2:$AK$2201)), 0)</f>
        <v>2.102802400022913E-17</v>
      </c>
      <c r="AS1451">
        <f t="shared" si="526"/>
        <v>0.98994949366116658</v>
      </c>
      <c r="AT1451">
        <f t="shared" si="519"/>
        <v>2.0000000000000007E-2</v>
      </c>
      <c r="AU1451" cm="1">
        <f t="array" ref="AU1451">IFERROR(STDEV(IF($E$2:$E$2201=$E1451, $AL$2:$AL$2201)), 0)</f>
        <v>7.0093413334097106E-18</v>
      </c>
      <c r="AV1451">
        <f t="shared" si="527"/>
        <v>-0.98994949366116647</v>
      </c>
      <c r="AW1451">
        <f t="shared" si="520"/>
        <v>0</v>
      </c>
      <c r="AX1451" cm="1">
        <f t="array" ref="AX1451">IFERROR(STDEV(IF($E$2:$E$2201=$E1451, $AM$2:$AM$2201)), 0)</f>
        <v>0</v>
      </c>
      <c r="AY1451">
        <f t="shared" si="528"/>
        <v>-0.98994949366116647</v>
      </c>
      <c r="AZ1451">
        <f>INDEX(Model_Assumptions[Values],9)*((INDEX(Model_Scenarios[GR Weight],1)*$AG1451)+(INDEX(Model_Scenarios[GP Weight],1)*$AH1451)+(INDEX(Model_Scenarios[LTV Weight],1)*$AI1451))-(INDEX(Model_Scenarios[LTV Weight],1)*$AP1451)-(INDEX(Model_Scenarios[GP Weight],1)*($AS1451+$AV1451+$AY1451))</f>
        <v>3.3070353544371835</v>
      </c>
      <c r="BA1451">
        <f>INDEX(Model_Assumptions[Values],9)*((INDEX(Model_Scenarios[GR Weight],2)*$AG1451)+(INDEX(Model_Scenarios[GP Weight],2)*$AH1451)+(INDEX(Model_Scenarios[LTV Weight],2)*$AI1451))-(INDEX(Model_Scenarios[LTV Weight],2)*$AP1451)-(INDEX(Model_Scenarios[GP Weight],2)*($AS1451+$AV1451+$AY1451))</f>
        <v>2.8045227278524751</v>
      </c>
      <c r="BB1451">
        <f>INDEX(Model_Assumptions[Values],9)*((INDEX(Model_Scenarios[GR Weight],3)*$AG1451)+(INDEX(Model_Scenarios[GP Weight],3)*$AH1451)+(INDEX(Model_Scenarios[LTV Weight],3)*$AI1451))-(INDEX(Model_Scenarios[LTV Weight],3)*$AP1451)-(INDEX(Model_Scenarios[GP Weight],3)*($AS1451+$AV1451+$AY1451))</f>
        <v>1.9505025253169417</v>
      </c>
      <c r="BC1451">
        <f>INDEX(Model_Assumptions[Values],9)*((INDEX(Model_Scenarios[GR Weight],4)*$AG1451)+(INDEX(Model_Scenarios[GP Weight],4)*$AH1451)+(INDEX(Model_Scenarios[LTV Weight],4)*$AI1451))-(INDEX(Model_Scenarios[LTV Weight],4)*$AP1451)-(INDEX(Model_Scenarios[GP Weight],4)*($AS1451+$AV1451+$AY1451))</f>
        <v>1.5494974746830583</v>
      </c>
      <c r="BD1451">
        <f>INDEX(Model_Assumptions[Values],9)*((INDEX(Model_Scenarios[GR Weight],5)*$AG1451)+(INDEX(Model_Scenarios[GP Weight],5)*$AH1451)+(INDEX(Model_Scenarios[LTV Weight],5)*$AI1451))-(INDEX(Model_Scenarios[LTV Weight],5)*$AP1451)-(INDEX(Model_Scenarios[GP Weight],5)*($AS1451+$AV1451+$AY1451))</f>
        <v>1.5469848480983499</v>
      </c>
    </row>
    <row r="1452" spans="1:56" x14ac:dyDescent="0.25">
      <c r="A1452">
        <v>1451</v>
      </c>
      <c r="B1452">
        <v>30</v>
      </c>
      <c r="C1452" s="3">
        <v>1</v>
      </c>
      <c r="D1452" s="4">
        <v>0</v>
      </c>
      <c r="E1452" t="str">
        <v>SKU-1036</v>
      </c>
      <c r="F1452" t="str">
        <v>Raise</v>
      </c>
      <c r="G1452" t="str">
        <v>Full</v>
      </c>
      <c r="H1452">
        <v>49.1</v>
      </c>
      <c r="I1452">
        <v>30.02</v>
      </c>
      <c r="J1452">
        <v>37</v>
      </c>
      <c r="K1452">
        <v>1816.7</v>
      </c>
      <c r="L1452">
        <v>705.96</v>
      </c>
      <c r="M1452">
        <v>0.38859470468431773</v>
      </c>
      <c r="N1452">
        <v>52.262974962461286</v>
      </c>
      <c r="O1452">
        <v>536.51709864860595</v>
      </c>
      <c r="P1452">
        <v>566.53709864860593</v>
      </c>
      <c r="Q1452">
        <v>1772.0208758689498</v>
      </c>
      <c r="R1452">
        <v>1472.140419952666</v>
      </c>
      <c r="S1452">
        <v>1</v>
      </c>
      <c r="T1452">
        <f t="shared" si="506"/>
        <v>49.1</v>
      </c>
      <c r="U1452">
        <f t="shared" si="507"/>
        <v>0</v>
      </c>
      <c r="V1452">
        <f>IF($F1452="Reduce", INDEX(Model_Assumptions[Values], 2), INDEX(Model_Assumptions[Values], 1))</f>
        <v>-0.4</v>
      </c>
      <c r="W1452">
        <f t="shared" si="508"/>
        <v>37</v>
      </c>
      <c r="X1452">
        <f t="shared" si="521"/>
        <v>1816.7</v>
      </c>
      <c r="Y1452">
        <f t="shared" si="509"/>
        <v>705.96</v>
      </c>
      <c r="Z1452">
        <f t="shared" si="510"/>
        <v>0</v>
      </c>
      <c r="AA1452">
        <f t="shared" si="511"/>
        <v>0</v>
      </c>
      <c r="AB1452">
        <f t="shared" si="522"/>
        <v>0.38859470468431773</v>
      </c>
      <c r="AC1452">
        <f t="shared" si="512"/>
        <v>0</v>
      </c>
      <c r="AD1452">
        <f t="shared" si="513"/>
        <v>0</v>
      </c>
      <c r="AE1452">
        <f t="shared" si="514"/>
        <v>0</v>
      </c>
      <c r="AF1452">
        <f t="shared" si="523"/>
        <v>1472.140419952666</v>
      </c>
      <c r="AG1452">
        <f t="shared" si="515"/>
        <v>0</v>
      </c>
      <c r="AH1452">
        <f t="shared" si="516"/>
        <v>0</v>
      </c>
      <c r="AI1452">
        <f t="shared" si="524"/>
        <v>1</v>
      </c>
      <c r="AJ1452">
        <f>MAX(0, $R1452 - $AA1452) * INDEX(Model_Assumptions[Values], 7)</f>
        <v>2944.280839905332</v>
      </c>
      <c r="AK1452">
        <f>MAX(0, INDEX(Model_Assumptions[Values], 4) - $AD1452)</f>
        <v>0.05</v>
      </c>
      <c r="AL1452">
        <f>MAX(0, INDEX(Model_Assumptions[Values], 5) - $AC1452)</f>
        <v>0.02</v>
      </c>
      <c r="AM1452">
        <f>INDEX(Model_Assumptions[Values], 6) * MAX(0, INDEX(Model_Assumptions[Values], 3) - $AB1452)^2</f>
        <v>0</v>
      </c>
      <c r="AN1452">
        <f t="shared" si="517"/>
        <v>2849.3689374727105</v>
      </c>
      <c r="AO1452" cm="1">
        <f t="array" ref="AO1452">IFERROR(STDEV(IF($E$2:$E$2201=$E1452, $AJ$2:$AJ$2201)), 0)</f>
        <v>55.91127686167448</v>
      </c>
      <c r="AP1452">
        <f t="shared" si="525"/>
        <v>1.6975448918370299</v>
      </c>
      <c r="AQ1452">
        <f t="shared" si="518"/>
        <v>3.14839837799476E-2</v>
      </c>
      <c r="AR1452" cm="1">
        <f t="array" ref="AR1452">IFERROR(STDEV(IF($E$2:$E$2201=$E1452, $AK$2:$AK$2201)), 0)</f>
        <v>1.079865719287894E-2</v>
      </c>
      <c r="AS1452">
        <f t="shared" si="526"/>
        <v>1.7146591367177202</v>
      </c>
      <c r="AT1452">
        <f t="shared" si="519"/>
        <v>5.3929154308132096E-3</v>
      </c>
      <c r="AU1452" cm="1">
        <f t="array" ref="AU1452">IFERROR(STDEV(IF($E$2:$E$2201=$E1452, $AL$2:$AL$2201)), 0)</f>
        <v>6.6856618096665984E-3</v>
      </c>
      <c r="AV1452">
        <f t="shared" si="527"/>
        <v>2.1848374902940564</v>
      </c>
      <c r="AW1452">
        <f t="shared" si="520"/>
        <v>0</v>
      </c>
      <c r="AX1452" cm="1">
        <f t="array" ref="AX1452">IFERROR(STDEV(IF($E$2:$E$2201=$E1452, $AM$2:$AM$2201)), 0)</f>
        <v>0</v>
      </c>
      <c r="AY1452">
        <f t="shared" si="528"/>
        <v>2.1848374902940564</v>
      </c>
      <c r="AZ1452">
        <f>INDEX(Model_Assumptions[Values],9)*((INDEX(Model_Scenarios[GR Weight],1)*$AG1452)+(INDEX(Model_Scenarios[GP Weight],1)*$AH1452)+(INDEX(Model_Scenarios[LTV Weight],1)*$AI1452))-(INDEX(Model_Scenarios[LTV Weight],1)*$AP1452)-(INDEX(Model_Scenarios[GP Weight],1)*($AS1452+$AV1452+$AY1452))</f>
        <v>2.0335306747997928</v>
      </c>
      <c r="BA1452">
        <f>INDEX(Model_Assumptions[Values],9)*((INDEX(Model_Scenarios[GR Weight],2)*$AG1452)+(INDEX(Model_Scenarios[GP Weight],2)*$AH1452)+(INDEX(Model_Scenarios[LTV Weight],2)*$AI1452))-(INDEX(Model_Scenarios[LTV Weight],2)*$AP1452)-(INDEX(Model_Scenarios[GP Weight],2)*($AS1452+$AV1452+$AY1452))</f>
        <v>0.92972899684476373</v>
      </c>
      <c r="BB1452">
        <f>INDEX(Model_Assumptions[Values],9)*((INDEX(Model_Scenarios[GR Weight],3)*$AG1452)+(INDEX(Model_Scenarios[GP Weight],3)*$AH1452)+(INDEX(Model_Scenarios[LTV Weight],3)*$AI1452))-(INDEX(Model_Scenarios[LTV Weight],3)*$AP1452)-(INDEX(Model_Scenarios[GP Weight],3)*($AS1452+$AV1452+$AY1452))</f>
        <v>-0.80853489779185339</v>
      </c>
      <c r="BC1452">
        <f>INDEX(Model_Assumptions[Values],9)*((INDEX(Model_Scenarios[GR Weight],4)*$AG1452)+(INDEX(Model_Scenarios[GP Weight],4)*$AH1452)+(INDEX(Model_Scenarios[LTV Weight],4)*$AI1452))-(INDEX(Model_Scenarios[LTV Weight],4)*$AP1452)-(INDEX(Model_Scenarios[GP Weight],4)*($AS1452+$AV1452+$AY1452))</f>
        <v>-1.1387804086081503</v>
      </c>
      <c r="BD1452">
        <f>INDEX(Model_Assumptions[Values],9)*((INDEX(Model_Scenarios[GR Weight],5)*$AG1452)+(INDEX(Model_Scenarios[GP Weight],5)*$AH1452)+(INDEX(Model_Scenarios[LTV Weight],5)*$AI1452))-(INDEX(Model_Scenarios[LTV Weight],5)*$AP1452)-(INDEX(Model_Scenarios[GP Weight],5)*($AS1452+$AV1452+$AY1452))</f>
        <v>-2.5207699874774656</v>
      </c>
    </row>
    <row r="1453" spans="1:56" x14ac:dyDescent="0.25">
      <c r="A1453">
        <v>1452</v>
      </c>
      <c r="B1453">
        <v>30</v>
      </c>
      <c r="C1453" s="3">
        <v>2</v>
      </c>
      <c r="D1453" s="4">
        <v>0.02</v>
      </c>
      <c r="E1453" t="str">
        <v>SKU-1036</v>
      </c>
      <c r="F1453" t="str">
        <v>Raise</v>
      </c>
      <c r="G1453" t="str">
        <v>Full</v>
      </c>
      <c r="H1453">
        <v>49.1</v>
      </c>
      <c r="I1453">
        <v>30.02</v>
      </c>
      <c r="J1453">
        <v>37</v>
      </c>
      <c r="K1453">
        <v>1816.7</v>
      </c>
      <c r="L1453">
        <v>705.96</v>
      </c>
      <c r="M1453">
        <v>0.38859470468431773</v>
      </c>
      <c r="N1453">
        <v>52.262974962461286</v>
      </c>
      <c r="O1453">
        <v>536.51709864860595</v>
      </c>
      <c r="P1453">
        <v>566.53709864860593</v>
      </c>
      <c r="Q1453">
        <v>1772.0208758689498</v>
      </c>
      <c r="R1453">
        <v>1472.140419952666</v>
      </c>
      <c r="S1453">
        <v>1</v>
      </c>
      <c r="T1453">
        <f t="shared" si="506"/>
        <v>49.163259499249229</v>
      </c>
      <c r="U1453">
        <f t="shared" si="507"/>
        <v>1.2883808401064612E-3</v>
      </c>
      <c r="V1453">
        <f>IF($F1453="Reduce", INDEX(Model_Assumptions[Values], 2), INDEX(Model_Assumptions[Values], 1))</f>
        <v>-0.4</v>
      </c>
      <c r="W1453">
        <f t="shared" si="508"/>
        <v>36.980931963566427</v>
      </c>
      <c r="X1453">
        <f t="shared" si="521"/>
        <v>1818.1031546488966</v>
      </c>
      <c r="Y1453">
        <f t="shared" si="509"/>
        <v>707.93557710263258</v>
      </c>
      <c r="Z1453">
        <f t="shared" si="510"/>
        <v>1.4031546488965887</v>
      </c>
      <c r="AA1453">
        <f t="shared" si="511"/>
        <v>1.9755771026325419</v>
      </c>
      <c r="AB1453">
        <f t="shared" si="522"/>
        <v>0.38938141397117026</v>
      </c>
      <c r="AC1453">
        <f t="shared" si="512"/>
        <v>7.8670928685253827E-4</v>
      </c>
      <c r="AD1453">
        <f t="shared" si="513"/>
        <v>7.8670928685253827E-4</v>
      </c>
      <c r="AE1453">
        <f t="shared" si="514"/>
        <v>2.0000000000000493E-2</v>
      </c>
      <c r="AF1453">
        <f t="shared" si="523"/>
        <v>1442.697611553612</v>
      </c>
      <c r="AG1453">
        <f t="shared" si="515"/>
        <v>2.6153027600255298E-3</v>
      </c>
      <c r="AH1453">
        <f t="shared" si="516"/>
        <v>3.4871098597867669E-3</v>
      </c>
      <c r="AI1453">
        <f t="shared" si="524"/>
        <v>0.97999999999999954</v>
      </c>
      <c r="AJ1453">
        <f>MAX(0, $R1453 - $AA1453) * INDEX(Model_Assumptions[Values], 7)</f>
        <v>2940.3296857000669</v>
      </c>
      <c r="AK1453">
        <f>MAX(0, INDEX(Model_Assumptions[Values], 4) - $AD1453)</f>
        <v>4.9213290713147465E-2</v>
      </c>
      <c r="AL1453">
        <f>MAX(0, INDEX(Model_Assumptions[Values], 5) - $AC1453)</f>
        <v>1.9213290713147462E-2</v>
      </c>
      <c r="AM1453">
        <f>INDEX(Model_Assumptions[Values], 6) * MAX(0, INDEX(Model_Assumptions[Values], 3) - $AB1453)^2</f>
        <v>0</v>
      </c>
      <c r="AN1453">
        <f t="shared" si="517"/>
        <v>2849.3689374727105</v>
      </c>
      <c r="AO1453" cm="1">
        <f t="array" ref="AO1453">IFERROR(STDEV(IF($E$2:$E$2201=$E1453, $AJ$2:$AJ$2201)), 0)</f>
        <v>55.91127686167448</v>
      </c>
      <c r="AP1453">
        <f t="shared" si="525"/>
        <v>1.6268766040238165</v>
      </c>
      <c r="AQ1453">
        <f t="shared" si="518"/>
        <v>3.14839837799476E-2</v>
      </c>
      <c r="AR1453" cm="1">
        <f t="array" ref="AR1453">IFERROR(STDEV(IF($E$2:$E$2201=$E1453, $AK$2:$AK$2201)), 0)</f>
        <v>1.079865719287894E-2</v>
      </c>
      <c r="AS1453">
        <f t="shared" si="526"/>
        <v>1.6418066261878623</v>
      </c>
      <c r="AT1453">
        <f t="shared" si="519"/>
        <v>5.3929154308132096E-3</v>
      </c>
      <c r="AU1453" cm="1">
        <f t="array" ref="AU1453">IFERROR(STDEV(IF($E$2:$E$2201=$E1453, $AL$2:$AL$2201)), 0)</f>
        <v>6.6856618096665984E-3</v>
      </c>
      <c r="AV1453">
        <f t="shared" si="527"/>
        <v>2.0671663742177007</v>
      </c>
      <c r="AW1453">
        <f t="shared" si="520"/>
        <v>0</v>
      </c>
      <c r="AX1453" cm="1">
        <f t="array" ref="AX1453">IFERROR(STDEV(IF($E$2:$E$2201=$E1453, $AM$2:$AM$2201)), 0)</f>
        <v>0</v>
      </c>
      <c r="AY1453">
        <f t="shared" si="528"/>
        <v>2.0671663742177007</v>
      </c>
      <c r="AZ1453">
        <f>INDEX(Model_Assumptions[Values],9)*((INDEX(Model_Scenarios[GR Weight],1)*$AG1453)+(INDEX(Model_Scenarios[GP Weight],1)*$AH1453)+(INDEX(Model_Scenarios[LTV Weight],1)*$AI1453))-(INDEX(Model_Scenarios[LTV Weight],1)*$AP1453)-(INDEX(Model_Scenarios[GP Weight],1)*($AS1453+$AV1453+$AY1453))</f>
        <v>2.0439359856285253</v>
      </c>
      <c r="BA1453">
        <f>INDEX(Model_Assumptions[Values],9)*((INDEX(Model_Scenarios[GR Weight],2)*$AG1453)+(INDEX(Model_Scenarios[GP Weight],2)*$AH1453)+(INDEX(Model_Scenarios[LTV Weight],2)*$AI1453))-(INDEX(Model_Scenarios[LTV Weight],2)*$AP1453)-(INDEX(Model_Scenarios[GP Weight],2)*($AS1453+$AV1453+$AY1453))</f>
        <v>0.97775091938967051</v>
      </c>
      <c r="BB1453">
        <f>INDEX(Model_Assumptions[Values],9)*((INDEX(Model_Scenarios[GR Weight],3)*$AG1453)+(INDEX(Model_Scenarios[GP Weight],3)*$AH1453)+(INDEX(Model_Scenarios[LTV Weight],3)*$AI1453))-(INDEX(Model_Scenarios[LTV Weight],3)*$AP1453)-(INDEX(Model_Scenarios[GP Weight],3)*($AS1453+$AV1453+$AY1453))</f>
        <v>-0.70302785202301088</v>
      </c>
      <c r="BC1453">
        <f>INDEX(Model_Assumptions[Values],9)*((INDEX(Model_Scenarios[GR Weight],4)*$AG1453)+(INDEX(Model_Scenarios[GP Weight],4)*$AH1453)+(INDEX(Model_Scenarios[LTV Weight],4)*$AI1453))-(INDEX(Model_Scenarios[LTV Weight],4)*$AP1453)-(INDEX(Model_Scenarios[GP Weight],4)*($AS1453+$AV1453+$AY1453))</f>
        <v>-1.029032540240616</v>
      </c>
      <c r="BD1453">
        <f>INDEX(Model_Assumptions[Values],9)*((INDEX(Model_Scenarios[GR Weight],5)*$AG1453)+(INDEX(Model_Scenarios[GP Weight],5)*$AH1453)+(INDEX(Model_Scenarios[LTV Weight],5)*$AI1453))-(INDEX(Model_Scenarios[LTV Weight],5)*$AP1453)-(INDEX(Model_Scenarios[GP Weight],5)*($AS1453+$AV1453+$AY1453))</f>
        <v>-2.3463909521743109</v>
      </c>
    </row>
    <row r="1454" spans="1:56" x14ac:dyDescent="0.25">
      <c r="A1454">
        <v>1453</v>
      </c>
      <c r="B1454">
        <v>30</v>
      </c>
      <c r="C1454" s="3">
        <v>3</v>
      </c>
      <c r="D1454" s="4">
        <v>0.04</v>
      </c>
      <c r="E1454" t="str">
        <v>SKU-1036</v>
      </c>
      <c r="F1454" t="str">
        <v>Raise</v>
      </c>
      <c r="G1454" t="str">
        <v>Full</v>
      </c>
      <c r="H1454">
        <v>49.1</v>
      </c>
      <c r="I1454">
        <v>30.02</v>
      </c>
      <c r="J1454">
        <v>37</v>
      </c>
      <c r="K1454">
        <v>1816.7</v>
      </c>
      <c r="L1454">
        <v>705.96</v>
      </c>
      <c r="M1454">
        <v>0.38859470468431773</v>
      </c>
      <c r="N1454">
        <v>52.262974962461286</v>
      </c>
      <c r="O1454">
        <v>536.51709864860595</v>
      </c>
      <c r="P1454">
        <v>566.53709864860593</v>
      </c>
      <c r="Q1454">
        <v>1772.0208758689498</v>
      </c>
      <c r="R1454">
        <v>1472.140419952666</v>
      </c>
      <c r="S1454">
        <v>1</v>
      </c>
      <c r="T1454">
        <f t="shared" si="506"/>
        <v>49.226518998498456</v>
      </c>
      <c r="U1454">
        <f t="shared" si="507"/>
        <v>2.5767616802129223E-3</v>
      </c>
      <c r="V1454">
        <f>IF($F1454="Reduce", INDEX(Model_Assumptions[Values], 2), INDEX(Model_Assumptions[Values], 1))</f>
        <v>-0.4</v>
      </c>
      <c r="W1454">
        <f t="shared" si="508"/>
        <v>36.961863927132846</v>
      </c>
      <c r="X1454">
        <f t="shared" si="521"/>
        <v>1819.5038968289198</v>
      </c>
      <c r="Y1454">
        <f t="shared" si="509"/>
        <v>709.90874173639168</v>
      </c>
      <c r="Z1454">
        <f t="shared" si="510"/>
        <v>2.8038968289197328</v>
      </c>
      <c r="AA1454">
        <f t="shared" si="511"/>
        <v>3.9487417363916393</v>
      </c>
      <c r="AB1454">
        <f t="shared" si="522"/>
        <v>0.39016610130576784</v>
      </c>
      <c r="AC1454">
        <f t="shared" si="512"/>
        <v>1.5713966214501163E-3</v>
      </c>
      <c r="AD1454">
        <f t="shared" si="513"/>
        <v>1.5713966214501163E-3</v>
      </c>
      <c r="AE1454">
        <f t="shared" si="514"/>
        <v>4.0000000000000986E-2</v>
      </c>
      <c r="AF1454">
        <f t="shared" si="523"/>
        <v>1413.2548031545577</v>
      </c>
      <c r="AG1454">
        <f t="shared" si="515"/>
        <v>5.226108983259369E-3</v>
      </c>
      <c r="AH1454">
        <f t="shared" si="516"/>
        <v>6.9699614479101259E-3</v>
      </c>
      <c r="AI1454">
        <f t="shared" si="524"/>
        <v>0.95999999999999897</v>
      </c>
      <c r="AJ1454">
        <f>MAX(0, $R1454 - $AA1454) * INDEX(Model_Assumptions[Values], 7)</f>
        <v>2936.3833564325487</v>
      </c>
      <c r="AK1454">
        <f>MAX(0, INDEX(Model_Assumptions[Values], 4) - $AD1454)</f>
        <v>4.8428603378549887E-2</v>
      </c>
      <c r="AL1454">
        <f>MAX(0, INDEX(Model_Assumptions[Values], 5) - $AC1454)</f>
        <v>1.8428603378549884E-2</v>
      </c>
      <c r="AM1454">
        <f>INDEX(Model_Assumptions[Values], 6) * MAX(0, INDEX(Model_Assumptions[Values], 3) - $AB1454)^2</f>
        <v>0</v>
      </c>
      <c r="AN1454">
        <f t="shared" si="517"/>
        <v>2849.3689374727105</v>
      </c>
      <c r="AO1454" cm="1">
        <f t="array" ref="AO1454">IFERROR(STDEV(IF($E$2:$E$2201=$E1454, $AJ$2:$AJ$2201)), 0)</f>
        <v>55.91127686167448</v>
      </c>
      <c r="AP1454">
        <f t="shared" si="525"/>
        <v>1.5562946125360977</v>
      </c>
      <c r="AQ1454">
        <f t="shared" si="518"/>
        <v>3.14839837799476E-2</v>
      </c>
      <c r="AR1454" cm="1">
        <f t="array" ref="AR1454">IFERROR(STDEV(IF($E$2:$E$2201=$E1454, $AK$2:$AK$2201)), 0)</f>
        <v>1.079865719287894E-2</v>
      </c>
      <c r="AS1454">
        <f t="shared" si="526"/>
        <v>1.5691413567398209</v>
      </c>
      <c r="AT1454">
        <f t="shared" si="519"/>
        <v>5.3929154308132096E-3</v>
      </c>
      <c r="AU1454" cm="1">
        <f t="array" ref="AU1454">IFERROR(STDEV(IF($E$2:$E$2201=$E1454, $AL$2:$AL$2201)), 0)</f>
        <v>6.6856618096665984E-3</v>
      </c>
      <c r="AV1454">
        <f t="shared" si="527"/>
        <v>1.9497976892712048</v>
      </c>
      <c r="AW1454">
        <f t="shared" si="520"/>
        <v>0</v>
      </c>
      <c r="AX1454" cm="1">
        <f t="array" ref="AX1454">IFERROR(STDEV(IF($E$2:$E$2201=$E1454, $AM$2:$AM$2201)), 0)</f>
        <v>0</v>
      </c>
      <c r="AY1454">
        <f t="shared" si="528"/>
        <v>1.9497976892712048</v>
      </c>
      <c r="AZ1454">
        <f>INDEX(Model_Assumptions[Values],9)*((INDEX(Model_Scenarios[GR Weight],1)*$AG1454)+(INDEX(Model_Scenarios[GP Weight],1)*$AH1454)+(INDEX(Model_Scenarios[LTV Weight],1)*$AI1454))-(INDEX(Model_Scenarios[LTV Weight],1)*$AP1454)-(INDEX(Model_Scenarios[GP Weight],1)*($AS1454+$AV1454+$AY1454))</f>
        <v>2.0541886716584798</v>
      </c>
      <c r="BA1454">
        <f>INDEX(Model_Assumptions[Values],9)*((INDEX(Model_Scenarios[GR Weight],2)*$AG1454)+(INDEX(Model_Scenarios[GP Weight],2)*$AH1454)+(INDEX(Model_Scenarios[LTV Weight],2)*$AI1454))-(INDEX(Model_Scenarios[LTV Weight],2)*$AP1454)-(INDEX(Model_Scenarios[GP Weight],2)*($AS1454+$AV1454+$AY1454))</f>
        <v>1.0255506979804416</v>
      </c>
      <c r="BB1454">
        <f>INDEX(Model_Assumptions[Values],9)*((INDEX(Model_Scenarios[GR Weight],3)*$AG1454)+(INDEX(Model_Scenarios[GP Weight],3)*$AH1454)+(INDEX(Model_Scenarios[LTV Weight],3)*$AI1454))-(INDEX(Model_Scenarios[LTV Weight],3)*$AP1454)-(INDEX(Model_Scenarios[GP Weight],3)*($AS1454+$AV1454+$AY1454))</f>
        <v>-0.59784563360030463</v>
      </c>
      <c r="BC1454">
        <f>INDEX(Model_Assumptions[Values],9)*((INDEX(Model_Scenarios[GR Weight],4)*$AG1454)+(INDEX(Model_Scenarios[GP Weight],4)*$AH1454)+(INDEX(Model_Scenarios[LTV Weight],4)*$AI1454))-(INDEX(Model_Scenarios[LTV Weight],4)*$AP1454)-(INDEX(Model_Scenarios[GP Weight],4)*($AS1454+$AV1454+$AY1454))</f>
        <v>-0.91960311785506477</v>
      </c>
      <c r="BD1454">
        <f>INDEX(Model_Assumptions[Values],9)*((INDEX(Model_Scenarios[GR Weight],5)*$AG1454)+(INDEX(Model_Scenarios[GP Weight],5)*$AH1454)+(INDEX(Model_Scenarios[LTV Weight],5)*$AI1454))-(INDEX(Model_Scenarios[LTV Weight],5)*$AP1454)-(INDEX(Model_Scenarios[GP Weight],5)*($AS1454+$AV1454+$AY1454))</f>
        <v>-2.1724853545742402</v>
      </c>
    </row>
    <row r="1455" spans="1:56" x14ac:dyDescent="0.25">
      <c r="A1455">
        <v>1454</v>
      </c>
      <c r="B1455">
        <v>30</v>
      </c>
      <c r="C1455" s="3">
        <v>4</v>
      </c>
      <c r="D1455" s="4">
        <v>0.06</v>
      </c>
      <c r="E1455" t="str">
        <v>SKU-1036</v>
      </c>
      <c r="F1455" t="str">
        <v>Raise</v>
      </c>
      <c r="G1455" t="str">
        <v>Full</v>
      </c>
      <c r="H1455">
        <v>49.1</v>
      </c>
      <c r="I1455">
        <v>30.02</v>
      </c>
      <c r="J1455">
        <v>37</v>
      </c>
      <c r="K1455">
        <v>1816.7</v>
      </c>
      <c r="L1455">
        <v>705.96</v>
      </c>
      <c r="M1455">
        <v>0.38859470468431773</v>
      </c>
      <c r="N1455">
        <v>52.262974962461286</v>
      </c>
      <c r="O1455">
        <v>536.51709864860595</v>
      </c>
      <c r="P1455">
        <v>566.53709864860593</v>
      </c>
      <c r="Q1455">
        <v>1772.0208758689498</v>
      </c>
      <c r="R1455">
        <v>1472.140419952666</v>
      </c>
      <c r="S1455">
        <v>1</v>
      </c>
      <c r="T1455">
        <f t="shared" si="506"/>
        <v>49.289778497747676</v>
      </c>
      <c r="U1455">
        <f t="shared" si="507"/>
        <v>3.8651425203192389E-3</v>
      </c>
      <c r="V1455">
        <f>IF($F1455="Reduce", INDEX(Model_Assumptions[Values], 2), INDEX(Model_Assumptions[Values], 1))</f>
        <v>-0.4</v>
      </c>
      <c r="W1455">
        <f t="shared" si="508"/>
        <v>36.942795890699273</v>
      </c>
      <c r="X1455">
        <f t="shared" si="521"/>
        <v>1820.9022265400702</v>
      </c>
      <c r="Y1455">
        <f t="shared" si="509"/>
        <v>711.87949390127801</v>
      </c>
      <c r="Z1455">
        <f t="shared" si="510"/>
        <v>4.2022265400701144</v>
      </c>
      <c r="AA1455">
        <f t="shared" si="511"/>
        <v>5.9194939012779741</v>
      </c>
      <c r="AB1455">
        <f t="shared" si="522"/>
        <v>0.39094877447315407</v>
      </c>
      <c r="AC1455">
        <f t="shared" si="512"/>
        <v>2.3540697888363438E-3</v>
      </c>
      <c r="AD1455">
        <f t="shared" si="513"/>
        <v>2.3540697888363438E-3</v>
      </c>
      <c r="AE1455">
        <f t="shared" si="514"/>
        <v>5.9999999999999235E-2</v>
      </c>
      <c r="AF1455">
        <f t="shared" si="523"/>
        <v>1383.8119947555072</v>
      </c>
      <c r="AG1455">
        <f t="shared" si="515"/>
        <v>7.8324186697027887E-3</v>
      </c>
      <c r="AH1455">
        <f t="shared" si="516"/>
        <v>1.0448554764371282E-2</v>
      </c>
      <c r="AI1455">
        <f t="shared" si="524"/>
        <v>0.94000000000000072</v>
      </c>
      <c r="AJ1455">
        <f>MAX(0, $R1455 - $AA1455) * INDEX(Model_Assumptions[Values], 7)</f>
        <v>2932.441852102776</v>
      </c>
      <c r="AK1455">
        <f>MAX(0, INDEX(Model_Assumptions[Values], 4) - $AD1455)</f>
        <v>4.7645930211163659E-2</v>
      </c>
      <c r="AL1455">
        <f>MAX(0, INDEX(Model_Assumptions[Values], 5) - $AC1455)</f>
        <v>1.7645930211163657E-2</v>
      </c>
      <c r="AM1455">
        <f>INDEX(Model_Assumptions[Values], 6) * MAX(0, INDEX(Model_Assumptions[Values], 3) - $AB1455)^2</f>
        <v>0</v>
      </c>
      <c r="AN1455">
        <f t="shared" si="517"/>
        <v>2849.3689374727105</v>
      </c>
      <c r="AO1455" cm="1">
        <f t="array" ref="AO1455">IFERROR(STDEV(IF($E$2:$E$2201=$E1455, $AJ$2:$AJ$2201)), 0)</f>
        <v>55.91127686167448</v>
      </c>
      <c r="AP1455">
        <f t="shared" si="525"/>
        <v>1.4857989173738493</v>
      </c>
      <c r="AQ1455">
        <f t="shared" si="518"/>
        <v>3.14839837799476E-2</v>
      </c>
      <c r="AR1455" cm="1">
        <f t="array" ref="AR1455">IFERROR(STDEV(IF($E$2:$E$2201=$E1455, $AK$2:$AK$2201)), 0)</f>
        <v>1.079865719287894E-2</v>
      </c>
      <c r="AS1455">
        <f t="shared" si="526"/>
        <v>1.4966626074465892</v>
      </c>
      <c r="AT1455">
        <f t="shared" si="519"/>
        <v>5.3929154308132096E-3</v>
      </c>
      <c r="AU1455" cm="1">
        <f t="array" ref="AU1455">IFERROR(STDEV(IF($E$2:$E$2201=$E1455, $AL$2:$AL$2201)), 0)</f>
        <v>6.6856618096665984E-3</v>
      </c>
      <c r="AV1455">
        <f t="shared" si="527"/>
        <v>1.8327302710158297</v>
      </c>
      <c r="AW1455">
        <f t="shared" si="520"/>
        <v>0</v>
      </c>
      <c r="AX1455" cm="1">
        <f t="array" ref="AX1455">IFERROR(STDEV(IF($E$2:$E$2201=$E1455, $AM$2:$AM$2201)), 0)</f>
        <v>0</v>
      </c>
      <c r="AY1455">
        <f t="shared" si="528"/>
        <v>1.8327302710158297</v>
      </c>
      <c r="AZ1455">
        <f>INDEX(Model_Assumptions[Values],9)*((INDEX(Model_Scenarios[GR Weight],1)*$AG1455)+(INDEX(Model_Scenarios[GP Weight],1)*$AH1455)+(INDEX(Model_Scenarios[LTV Weight],1)*$AI1455))-(INDEX(Model_Scenarios[LTV Weight],1)*$AP1455)-(INDEX(Model_Scenarios[GP Weight],1)*($AS1455+$AV1455+$AY1455))</f>
        <v>2.0642890378701355</v>
      </c>
      <c r="BA1455">
        <f>INDEX(Model_Assumptions[Values],9)*((INDEX(Model_Scenarios[GR Weight],2)*$AG1455)+(INDEX(Model_Scenarios[GP Weight],2)*$AH1455)+(INDEX(Model_Scenarios[LTV Weight],2)*$AI1455))-(INDEX(Model_Scenarios[LTV Weight],2)*$AP1455)-(INDEX(Model_Scenarios[GP Weight],2)*($AS1455+$AV1455+$AY1455))</f>
        <v>1.0731289425779991</v>
      </c>
      <c r="BB1455">
        <f>INDEX(Model_Assumptions[Values],9)*((INDEX(Model_Scenarios[GR Weight],3)*$AG1455)+(INDEX(Model_Scenarios[GP Weight],3)*$AH1455)+(INDEX(Model_Scenarios[LTV Weight],3)*$AI1455))-(INDEX(Model_Scenarios[LTV Weight],3)*$AP1455)-(INDEX(Model_Scenarios[GP Weight],3)*($AS1455+$AV1455+$AY1455))</f>
        <v>-0.49298717509214685</v>
      </c>
      <c r="BC1455">
        <f>INDEX(Model_Assumptions[Values],9)*((INDEX(Model_Scenarios[GR Weight],4)*$AG1455)+(INDEX(Model_Scenarios[GP Weight],4)*$AH1455)+(INDEX(Model_Scenarios[LTV Weight],4)*$AI1455))-(INDEX(Model_Scenarios[LTV Weight],4)*$AP1455)-(INDEX(Model_Scenarios[GP Weight],4)*($AS1455+$AV1455+$AY1455))</f>
        <v>-0.81049107401991116</v>
      </c>
      <c r="BD1455">
        <f>INDEX(Model_Assumptions[Values],9)*((INDEX(Model_Scenarios[GR Weight],5)*$AG1455)+(INDEX(Model_Scenarios[GP Weight],5)*$AH1455)+(INDEX(Model_Scenarios[LTV Weight],5)*$AI1455))-(INDEX(Model_Scenarios[LTV Weight],5)*$AP1455)-(INDEX(Model_Scenarios[GP Weight],5)*($AS1455+$AV1455+$AY1455))</f>
        <v>-1.9990515172847747</v>
      </c>
    </row>
    <row r="1456" spans="1:56" x14ac:dyDescent="0.25">
      <c r="A1456">
        <v>1455</v>
      </c>
      <c r="B1456">
        <v>30</v>
      </c>
      <c r="C1456" s="3">
        <v>5</v>
      </c>
      <c r="D1456" s="4">
        <v>0.08</v>
      </c>
      <c r="E1456" t="str">
        <v>SKU-1036</v>
      </c>
      <c r="F1456" t="str">
        <v>Raise</v>
      </c>
      <c r="G1456" t="str">
        <v>Full</v>
      </c>
      <c r="H1456">
        <v>49.1</v>
      </c>
      <c r="I1456">
        <v>30.02</v>
      </c>
      <c r="J1456">
        <v>37</v>
      </c>
      <c r="K1456">
        <v>1816.7</v>
      </c>
      <c r="L1456">
        <v>705.96</v>
      </c>
      <c r="M1456">
        <v>0.38859470468431773</v>
      </c>
      <c r="N1456">
        <v>52.262974962461286</v>
      </c>
      <c r="O1456">
        <v>536.51709864860595</v>
      </c>
      <c r="P1456">
        <v>566.53709864860593</v>
      </c>
      <c r="Q1456">
        <v>1772.0208758689498</v>
      </c>
      <c r="R1456">
        <v>1472.140419952666</v>
      </c>
      <c r="S1456">
        <v>1</v>
      </c>
      <c r="T1456">
        <f t="shared" si="506"/>
        <v>49.353037996996903</v>
      </c>
      <c r="U1456">
        <f t="shared" si="507"/>
        <v>5.1535233604256998E-3</v>
      </c>
      <c r="V1456">
        <f>IF($F1456="Reduce", INDEX(Model_Assumptions[Values], 2), INDEX(Model_Assumptions[Values], 1))</f>
        <v>-0.4</v>
      </c>
      <c r="W1456">
        <f t="shared" si="508"/>
        <v>36.923727854265699</v>
      </c>
      <c r="X1456">
        <f t="shared" si="521"/>
        <v>1822.298143782348</v>
      </c>
      <c r="Y1456">
        <f t="shared" si="509"/>
        <v>713.84783359729181</v>
      </c>
      <c r="Z1456">
        <f t="shared" si="510"/>
        <v>5.598143782347961</v>
      </c>
      <c r="AA1456">
        <f t="shared" si="511"/>
        <v>7.8878335972917739</v>
      </c>
      <c r="AB1456">
        <f t="shared" si="522"/>
        <v>0.39172944121845765</v>
      </c>
      <c r="AC1456">
        <f t="shared" si="512"/>
        <v>3.1347365341399258E-3</v>
      </c>
      <c r="AD1456">
        <f t="shared" si="513"/>
        <v>3.1347365341399258E-3</v>
      </c>
      <c r="AE1456">
        <f t="shared" si="514"/>
        <v>7.9999999999999724E-2</v>
      </c>
      <c r="AF1456">
        <f t="shared" si="523"/>
        <v>1354.3691863564532</v>
      </c>
      <c r="AG1456">
        <f t="shared" si="515"/>
        <v>1.0434231819356213E-2</v>
      </c>
      <c r="AH1456">
        <f t="shared" si="516"/>
        <v>1.3922889809170634E-2</v>
      </c>
      <c r="AI1456">
        <f t="shared" si="524"/>
        <v>0.92000000000000026</v>
      </c>
      <c r="AJ1456">
        <f>MAX(0, $R1456 - $AA1456) * INDEX(Model_Assumptions[Values], 7)</f>
        <v>2928.5051727107484</v>
      </c>
      <c r="AK1456">
        <f>MAX(0, INDEX(Model_Assumptions[Values], 4) - $AD1456)</f>
        <v>4.6865263465860077E-2</v>
      </c>
      <c r="AL1456">
        <f>MAX(0, INDEX(Model_Assumptions[Values], 5) - $AC1456)</f>
        <v>1.6865263465860075E-2</v>
      </c>
      <c r="AM1456">
        <f>INDEX(Model_Assumptions[Values], 6) * MAX(0, INDEX(Model_Assumptions[Values], 3) - $AB1456)^2</f>
        <v>0</v>
      </c>
      <c r="AN1456">
        <f t="shared" si="517"/>
        <v>2849.3689374727105</v>
      </c>
      <c r="AO1456" cm="1">
        <f t="array" ref="AO1456">IFERROR(STDEV(IF($E$2:$E$2201=$E1456, $AJ$2:$AJ$2201)), 0)</f>
        <v>55.91127686167448</v>
      </c>
      <c r="AP1456">
        <f t="shared" si="525"/>
        <v>1.4153895185370635</v>
      </c>
      <c r="AQ1456">
        <f t="shared" si="518"/>
        <v>3.14839837799476E-2</v>
      </c>
      <c r="AR1456" cm="1">
        <f t="array" ref="AR1456">IFERROR(STDEV(IF($E$2:$E$2201=$E1456, $AK$2:$AK$2201)), 0)</f>
        <v>1.079865719287894E-2</v>
      </c>
      <c r="AS1456">
        <f t="shared" si="526"/>
        <v>1.4243696610774439</v>
      </c>
      <c r="AT1456">
        <f t="shared" si="519"/>
        <v>5.3929154308132096E-3</v>
      </c>
      <c r="AU1456" cm="1">
        <f t="array" ref="AU1456">IFERROR(STDEV(IF($E$2:$E$2201=$E1456, $AL$2:$AL$2201)), 0)</f>
        <v>6.6856618096665984E-3</v>
      </c>
      <c r="AV1456">
        <f t="shared" si="527"/>
        <v>1.7159629609830609</v>
      </c>
      <c r="AW1456">
        <f t="shared" si="520"/>
        <v>0</v>
      </c>
      <c r="AX1456" cm="1">
        <f t="array" ref="AX1456">IFERROR(STDEV(IF($E$2:$E$2201=$E1456, $AM$2:$AM$2201)), 0)</f>
        <v>0</v>
      </c>
      <c r="AY1456">
        <f t="shared" si="528"/>
        <v>1.7159629609830609</v>
      </c>
      <c r="AZ1456">
        <f>INDEX(Model_Assumptions[Values],9)*((INDEX(Model_Scenarios[GR Weight],1)*$AG1456)+(INDEX(Model_Scenarios[GP Weight],1)*$AH1456)+(INDEX(Model_Scenarios[LTV Weight],1)*$AI1456))-(INDEX(Model_Scenarios[LTV Weight],1)*$AP1456)-(INDEX(Model_Scenarios[GP Weight],1)*($AS1456+$AV1456+$AY1456))</f>
        <v>2.0742373876802569</v>
      </c>
      <c r="BA1456">
        <f>INDEX(Model_Assumptions[Values],9)*((INDEX(Model_Scenarios[GR Weight],2)*$AG1456)+(INDEX(Model_Scenarios[GP Weight],2)*$AH1456)+(INDEX(Model_Scenarios[LTV Weight],2)*$AI1456))-(INDEX(Model_Scenarios[LTV Weight],2)*$AP1456)-(INDEX(Model_Scenarios[GP Weight],2)*($AS1456+$AV1456+$AY1456))</f>
        <v>1.1204862600158845</v>
      </c>
      <c r="BB1456">
        <f>INDEX(Model_Assumptions[Values],9)*((INDEX(Model_Scenarios[GR Weight],3)*$AG1456)+(INDEX(Model_Scenarios[GP Weight],3)*$AH1456)+(INDEX(Model_Scenarios[LTV Weight],3)*$AI1456))-(INDEX(Model_Scenarios[LTV Weight],3)*$AP1456)-(INDEX(Model_Scenarios[GP Weight],3)*($AS1456+$AV1456+$AY1456))</f>
        <v>-0.38845141453982879</v>
      </c>
      <c r="BC1456">
        <f>INDEX(Model_Assumptions[Values],9)*((INDEX(Model_Scenarios[GR Weight],4)*$AG1456)+(INDEX(Model_Scenarios[GP Weight],4)*$AH1456)+(INDEX(Model_Scenarios[LTV Weight],4)*$AI1456))-(INDEX(Model_Scenarios[LTV Weight],4)*$AP1456)-(INDEX(Model_Scenarios[GP Weight],4)*($AS1456+$AV1456+$AY1456))</f>
        <v>-0.70169534677644452</v>
      </c>
      <c r="BD1456">
        <f>INDEX(Model_Assumptions[Values],9)*((INDEX(Model_Scenarios[GR Weight],5)*$AG1456)+(INDEX(Model_Scenarios[GP Weight],5)*$AH1456)+(INDEX(Model_Scenarios[LTV Weight],5)*$AI1456))-(INDEX(Model_Scenarios[LTV Weight],5)*$AP1456)-(INDEX(Model_Scenarios[GP Weight],5)*($AS1456+$AV1456+$AY1456))</f>
        <v>-1.8260877715136512</v>
      </c>
    </row>
    <row r="1457" spans="1:56" x14ac:dyDescent="0.25">
      <c r="A1457">
        <v>1456</v>
      </c>
      <c r="B1457">
        <v>30</v>
      </c>
      <c r="C1457" s="3">
        <v>6</v>
      </c>
      <c r="D1457" s="4">
        <v>0.1</v>
      </c>
      <c r="E1457" t="str">
        <v>SKU-1036</v>
      </c>
      <c r="F1457" t="str">
        <v>Raise</v>
      </c>
      <c r="G1457" t="str">
        <v>Full</v>
      </c>
      <c r="H1457">
        <v>49.1</v>
      </c>
      <c r="I1457">
        <v>30.02</v>
      </c>
      <c r="J1457">
        <v>37</v>
      </c>
      <c r="K1457">
        <v>1816.7</v>
      </c>
      <c r="L1457">
        <v>705.96</v>
      </c>
      <c r="M1457">
        <v>0.38859470468431773</v>
      </c>
      <c r="N1457">
        <v>52.262974962461286</v>
      </c>
      <c r="O1457">
        <v>536.51709864860595</v>
      </c>
      <c r="P1457">
        <v>566.53709864860593</v>
      </c>
      <c r="Q1457">
        <v>1772.0208758689498</v>
      </c>
      <c r="R1457">
        <v>1472.140419952666</v>
      </c>
      <c r="S1457">
        <v>1</v>
      </c>
      <c r="T1457">
        <f t="shared" si="506"/>
        <v>49.416297496246131</v>
      </c>
      <c r="U1457">
        <f t="shared" si="507"/>
        <v>6.4419042005321612E-3</v>
      </c>
      <c r="V1457">
        <f>IF($F1457="Reduce", INDEX(Model_Assumptions[Values], 2), INDEX(Model_Assumptions[Values], 1))</f>
        <v>-0.4</v>
      </c>
      <c r="W1457">
        <f t="shared" si="508"/>
        <v>36.904659817832126</v>
      </c>
      <c r="X1457">
        <f t="shared" si="521"/>
        <v>1823.6916485557529</v>
      </c>
      <c r="Y1457">
        <f t="shared" si="509"/>
        <v>715.81376082443239</v>
      </c>
      <c r="Z1457">
        <f t="shared" si="510"/>
        <v>6.9916485557528176</v>
      </c>
      <c r="AA1457">
        <f t="shared" si="511"/>
        <v>9.8537608244323565</v>
      </c>
      <c r="AB1457">
        <f t="shared" si="522"/>
        <v>0.39250810924714774</v>
      </c>
      <c r="AC1457">
        <f t="shared" si="512"/>
        <v>3.913404562830014E-3</v>
      </c>
      <c r="AD1457">
        <f t="shared" si="513"/>
        <v>3.913404562830014E-3</v>
      </c>
      <c r="AE1457">
        <f t="shared" si="514"/>
        <v>0.10000000000000023</v>
      </c>
      <c r="AF1457">
        <f t="shared" si="523"/>
        <v>1324.9263779573992</v>
      </c>
      <c r="AG1457">
        <f t="shared" si="515"/>
        <v>1.3031548432218796E-2</v>
      </c>
      <c r="AH1457">
        <f t="shared" si="516"/>
        <v>1.739296658230698E-2</v>
      </c>
      <c r="AI1457">
        <f t="shared" si="524"/>
        <v>0.8999999999999998</v>
      </c>
      <c r="AJ1457">
        <f>MAX(0, $R1457 - $AA1457) * INDEX(Model_Assumptions[Values], 7)</f>
        <v>2924.5733182564672</v>
      </c>
      <c r="AK1457">
        <f>MAX(0, INDEX(Model_Assumptions[Values], 4) - $AD1457)</f>
        <v>4.6086595437169989E-2</v>
      </c>
      <c r="AL1457">
        <f>MAX(0, INDEX(Model_Assumptions[Values], 5) - $AC1457)</f>
        <v>1.6086595437169986E-2</v>
      </c>
      <c r="AM1457">
        <f>INDEX(Model_Assumptions[Values], 6) * MAX(0, INDEX(Model_Assumptions[Values], 3) - $AB1457)^2</f>
        <v>0</v>
      </c>
      <c r="AN1457">
        <f t="shared" si="517"/>
        <v>2849.3689374727105</v>
      </c>
      <c r="AO1457" cm="1">
        <f t="array" ref="AO1457">IFERROR(STDEV(IF($E$2:$E$2201=$E1457, $AJ$2:$AJ$2201)), 0)</f>
        <v>55.91127686167448</v>
      </c>
      <c r="AP1457">
        <f t="shared" si="525"/>
        <v>1.3450664160257642</v>
      </c>
      <c r="AQ1457">
        <f t="shared" si="518"/>
        <v>3.14839837799476E-2</v>
      </c>
      <c r="AR1457" cm="1">
        <f t="array" ref="AR1457">IFERROR(STDEV(IF($E$2:$E$2201=$E1457, $AK$2:$AK$2201)), 0)</f>
        <v>1.079865719287894E-2</v>
      </c>
      <c r="AS1457">
        <f t="shared" si="526"/>
        <v>1.3522618040742997</v>
      </c>
      <c r="AT1457">
        <f t="shared" si="519"/>
        <v>5.3929154308132096E-3</v>
      </c>
      <c r="AU1457" cm="1">
        <f t="array" ref="AU1457">IFERROR(STDEV(IF($E$2:$E$2201=$E1457, $AL$2:$AL$2201)), 0)</f>
        <v>6.6856618096665984E-3</v>
      </c>
      <c r="AV1457">
        <f t="shared" si="527"/>
        <v>1.5994946066364149</v>
      </c>
      <c r="AW1457">
        <f t="shared" si="520"/>
        <v>0</v>
      </c>
      <c r="AX1457" cm="1">
        <f t="array" ref="AX1457">IFERROR(STDEV(IF($E$2:$E$2201=$E1457, $AM$2:$AM$2201)), 0)</f>
        <v>0</v>
      </c>
      <c r="AY1457">
        <f t="shared" si="528"/>
        <v>1.5994946066364149</v>
      </c>
      <c r="AZ1457">
        <f>INDEX(Model_Assumptions[Values],9)*((INDEX(Model_Scenarios[GR Weight],1)*$AG1457)+(INDEX(Model_Scenarios[GP Weight],1)*$AH1457)+(INDEX(Model_Scenarios[LTV Weight],1)*$AI1457))-(INDEX(Model_Scenarios[LTV Weight],1)*$AP1457)-(INDEX(Model_Scenarios[GP Weight],1)*($AS1457+$AV1457+$AY1457))</f>
        <v>2.0840340229519381</v>
      </c>
      <c r="BA1457">
        <f>INDEX(Model_Assumptions[Values],9)*((INDEX(Model_Scenarios[GR Weight],2)*$AG1457)+(INDEX(Model_Scenarios[GP Weight],2)*$AH1457)+(INDEX(Model_Scenarios[LTV Weight],2)*$AI1457))-(INDEX(Model_Scenarios[LTV Weight],2)*$AP1457)-(INDEX(Model_Scenarios[GP Weight],2)*($AS1457+$AV1457+$AY1457))</f>
        <v>1.1676232540202973</v>
      </c>
      <c r="BB1457">
        <f>INDEX(Model_Assumptions[Values],9)*((INDEX(Model_Scenarios[GR Weight],3)*$AG1457)+(INDEX(Model_Scenarios[GP Weight],3)*$AH1457)+(INDEX(Model_Scenarios[LTV Weight],3)*$AI1457))-(INDEX(Model_Scenarios[LTV Weight],3)*$AP1457)-(INDEX(Model_Scenarios[GP Weight],3)*($AS1457+$AV1457+$AY1457))</f>
        <v>-0.28423729542249077</v>
      </c>
      <c r="BC1457">
        <f>INDEX(Model_Assumptions[Values],9)*((INDEX(Model_Scenarios[GR Weight],4)*$AG1457)+(INDEX(Model_Scenarios[GP Weight],4)*$AH1457)+(INDEX(Model_Scenarios[LTV Weight],4)*$AI1457))-(INDEX(Model_Scenarios[LTV Weight],4)*$AP1457)-(INDEX(Model_Scenarios[GP Weight],4)*($AS1457+$AV1457+$AY1457))</f>
        <v>-0.59321487960380481</v>
      </c>
      <c r="BD1457">
        <f>INDEX(Model_Assumptions[Values],9)*((INDEX(Model_Scenarios[GR Weight],5)*$AG1457)+(INDEX(Model_Scenarios[GP Weight],5)*$AH1457)+(INDEX(Model_Scenarios[LTV Weight],5)*$AI1457))-(INDEX(Model_Scenarios[LTV Weight],5)*$AP1457)-(INDEX(Model_Scenarios[GP Weight],5)*($AS1457+$AV1457+$AY1457))</f>
        <v>-1.6535924570137999</v>
      </c>
    </row>
    <row r="1458" spans="1:56" x14ac:dyDescent="0.25">
      <c r="A1458">
        <v>1457</v>
      </c>
      <c r="B1458">
        <v>30</v>
      </c>
      <c r="C1458" s="3">
        <v>7</v>
      </c>
      <c r="D1458" s="4">
        <v>0.12</v>
      </c>
      <c r="E1458" t="str">
        <v>SKU-1036</v>
      </c>
      <c r="F1458" t="str">
        <v>Raise</v>
      </c>
      <c r="G1458" t="str">
        <v>Full</v>
      </c>
      <c r="H1458">
        <v>49.1</v>
      </c>
      <c r="I1458">
        <v>30.02</v>
      </c>
      <c r="J1458">
        <v>37</v>
      </c>
      <c r="K1458">
        <v>1816.7</v>
      </c>
      <c r="L1458">
        <v>705.96</v>
      </c>
      <c r="M1458">
        <v>0.38859470468431773</v>
      </c>
      <c r="N1458">
        <v>52.262974962461286</v>
      </c>
      <c r="O1458">
        <v>536.51709864860595</v>
      </c>
      <c r="P1458">
        <v>566.53709864860593</v>
      </c>
      <c r="Q1458">
        <v>1772.0208758689498</v>
      </c>
      <c r="R1458">
        <v>1472.140419952666</v>
      </c>
      <c r="S1458">
        <v>1</v>
      </c>
      <c r="T1458">
        <f t="shared" si="506"/>
        <v>49.479556995495358</v>
      </c>
      <c r="U1458">
        <f t="shared" si="507"/>
        <v>7.7302850406386226E-3</v>
      </c>
      <c r="V1458">
        <f>IF($F1458="Reduce", INDEX(Model_Assumptions[Values], 2), INDEX(Model_Assumptions[Values], 1))</f>
        <v>-0.4</v>
      </c>
      <c r="W1458">
        <f t="shared" si="508"/>
        <v>36.885591781398553</v>
      </c>
      <c r="X1458">
        <f t="shared" si="521"/>
        <v>1825.0827408602847</v>
      </c>
      <c r="Y1458">
        <f t="shared" si="509"/>
        <v>717.77727558270021</v>
      </c>
      <c r="Z1458">
        <f t="shared" si="510"/>
        <v>8.3827408602846845</v>
      </c>
      <c r="AA1458">
        <f t="shared" si="511"/>
        <v>11.817275582700177</v>
      </c>
      <c r="AB1458">
        <f t="shared" si="522"/>
        <v>0.39328478622528823</v>
      </c>
      <c r="AC1458">
        <f t="shared" si="512"/>
        <v>4.6900815409705032E-3</v>
      </c>
      <c r="AD1458">
        <f t="shared" si="513"/>
        <v>4.6900815409705032E-3</v>
      </c>
      <c r="AE1458">
        <f t="shared" si="514"/>
        <v>0.12000000000000072</v>
      </c>
      <c r="AF1458">
        <f t="shared" si="523"/>
        <v>1295.4835695583449</v>
      </c>
      <c r="AG1458">
        <f t="shared" si="515"/>
        <v>1.5624368508290534E-2</v>
      </c>
      <c r="AH1458">
        <f t="shared" si="516"/>
        <v>2.0858785083781122E-2</v>
      </c>
      <c r="AI1458">
        <f t="shared" si="524"/>
        <v>0.87999999999999923</v>
      </c>
      <c r="AJ1458">
        <f>MAX(0, $R1458 - $AA1458) * INDEX(Model_Assumptions[Values], 7)</f>
        <v>2920.6462887399316</v>
      </c>
      <c r="AK1458">
        <f>MAX(0, INDEX(Model_Assumptions[Values], 4) - $AD1458)</f>
        <v>4.53099184590295E-2</v>
      </c>
      <c r="AL1458">
        <f>MAX(0, INDEX(Model_Assumptions[Values], 5) - $AC1458)</f>
        <v>1.5309918459029497E-2</v>
      </c>
      <c r="AM1458">
        <f>INDEX(Model_Assumptions[Values], 6) * MAX(0, INDEX(Model_Assumptions[Values], 3) - $AB1458)^2</f>
        <v>0</v>
      </c>
      <c r="AN1458">
        <f t="shared" si="517"/>
        <v>2849.3689374727105</v>
      </c>
      <c r="AO1458" cm="1">
        <f t="array" ref="AO1458">IFERROR(STDEV(IF($E$2:$E$2201=$E1458, $AJ$2:$AJ$2201)), 0)</f>
        <v>55.91127686167448</v>
      </c>
      <c r="AP1458">
        <f t="shared" si="525"/>
        <v>1.2748296098399354</v>
      </c>
      <c r="AQ1458">
        <f t="shared" si="518"/>
        <v>3.14839837799476E-2</v>
      </c>
      <c r="AR1458" cm="1">
        <f t="array" ref="AR1458">IFERROR(STDEV(IF($E$2:$E$2201=$E1458, $AK$2:$AK$2201)), 0)</f>
        <v>1.079865719287894E-2</v>
      </c>
      <c r="AS1458">
        <f t="shared" si="526"/>
        <v>1.28033832652816</v>
      </c>
      <c r="AT1458">
        <f t="shared" si="519"/>
        <v>5.3929154308132096E-3</v>
      </c>
      <c r="AU1458" cm="1">
        <f t="array" ref="AU1458">IFERROR(STDEV(IF($E$2:$E$2201=$E1458, $AL$2:$AL$2201)), 0)</f>
        <v>6.6856618096665984E-3</v>
      </c>
      <c r="AV1458">
        <f t="shared" si="527"/>
        <v>1.4833240613334031</v>
      </c>
      <c r="AW1458">
        <f t="shared" si="520"/>
        <v>0</v>
      </c>
      <c r="AX1458" cm="1">
        <f t="array" ref="AX1458">IFERROR(STDEV(IF($E$2:$E$2201=$E1458, $AM$2:$AM$2201)), 0)</f>
        <v>0</v>
      </c>
      <c r="AY1458">
        <f t="shared" si="528"/>
        <v>1.4833240613334031</v>
      </c>
      <c r="AZ1458">
        <f>INDEX(Model_Assumptions[Values],9)*((INDEX(Model_Scenarios[GR Weight],1)*$AG1458)+(INDEX(Model_Scenarios[GP Weight],1)*$AH1458)+(INDEX(Model_Scenarios[LTV Weight],1)*$AI1458))-(INDEX(Model_Scenarios[LTV Weight],1)*$AP1458)-(INDEX(Model_Scenarios[GP Weight],1)*($AS1458+$AV1458+$AY1458))</f>
        <v>2.0936792440045879</v>
      </c>
      <c r="BA1458">
        <f>INDEX(Model_Assumptions[Values],9)*((INDEX(Model_Scenarios[GR Weight],2)*$AG1458)+(INDEX(Model_Scenarios[GP Weight],2)*$AH1458)+(INDEX(Model_Scenarios[LTV Weight],2)*$AI1458))-(INDEX(Model_Scenarios[LTV Weight],2)*$AP1458)-(INDEX(Model_Scenarios[GP Weight],2)*($AS1458+$AV1458+$AY1458))</f>
        <v>1.2145405252300447</v>
      </c>
      <c r="BB1458">
        <f>INDEX(Model_Assumptions[Values],9)*((INDEX(Model_Scenarios[GR Weight],3)*$AG1458)+(INDEX(Model_Scenarios[GP Weight],3)*$AH1458)+(INDEX(Model_Scenarios[LTV Weight],3)*$AI1458))-(INDEX(Model_Scenarios[LTV Weight],3)*$AP1458)-(INDEX(Model_Scenarios[GP Weight],3)*($AS1458+$AV1458+$AY1458))</f>
        <v>-0.18034376662223339</v>
      </c>
      <c r="BC1458">
        <f>INDEX(Model_Assumptions[Values],9)*((INDEX(Model_Scenarios[GR Weight],4)*$AG1458)+(INDEX(Model_Scenarios[GP Weight],4)*$AH1458)+(INDEX(Model_Scenarios[LTV Weight],4)*$AI1458))-(INDEX(Model_Scenarios[LTV Weight],4)*$AP1458)-(INDEX(Model_Scenarios[GP Weight],4)*($AS1458+$AV1458+$AY1458))</f>
        <v>-0.48504862138409455</v>
      </c>
      <c r="BD1458">
        <f>INDEX(Model_Assumptions[Values],9)*((INDEX(Model_Scenarios[GR Weight],5)*$AG1458)+(INDEX(Model_Scenarios[GP Weight],5)*$AH1458)+(INDEX(Model_Scenarios[LTV Weight],5)*$AI1458))-(INDEX(Model_Scenarios[LTV Weight],5)*$AP1458)-(INDEX(Model_Scenarios[GP Weight],5)*($AS1458+$AV1458+$AY1458))</f>
        <v>-1.4815639220285277</v>
      </c>
    </row>
    <row r="1459" spans="1:56" x14ac:dyDescent="0.25">
      <c r="A1459">
        <v>1458</v>
      </c>
      <c r="B1459">
        <v>30</v>
      </c>
      <c r="C1459" s="3">
        <v>8</v>
      </c>
      <c r="D1459" s="4">
        <v>0.14000000000000001</v>
      </c>
      <c r="E1459" t="str">
        <v>SKU-1036</v>
      </c>
      <c r="F1459" t="str">
        <v>Raise</v>
      </c>
      <c r="G1459" t="str">
        <v>Full</v>
      </c>
      <c r="H1459">
        <v>49.1</v>
      </c>
      <c r="I1459">
        <v>30.02</v>
      </c>
      <c r="J1459">
        <v>37</v>
      </c>
      <c r="K1459">
        <v>1816.7</v>
      </c>
      <c r="L1459">
        <v>705.96</v>
      </c>
      <c r="M1459">
        <v>0.38859470468431773</v>
      </c>
      <c r="N1459">
        <v>52.262974962461286</v>
      </c>
      <c r="O1459">
        <v>536.51709864860595</v>
      </c>
      <c r="P1459">
        <v>566.53709864860593</v>
      </c>
      <c r="Q1459">
        <v>1772.0208758689498</v>
      </c>
      <c r="R1459">
        <v>1472.140419952666</v>
      </c>
      <c r="S1459">
        <v>1</v>
      </c>
      <c r="T1459">
        <f t="shared" si="506"/>
        <v>49.542816494744578</v>
      </c>
      <c r="U1459">
        <f t="shared" si="507"/>
        <v>9.0186658807449391E-3</v>
      </c>
      <c r="V1459">
        <f>IF($F1459="Reduce", INDEX(Model_Assumptions[Values], 2), INDEX(Model_Assumptions[Values], 1))</f>
        <v>-0.4</v>
      </c>
      <c r="W1459">
        <f t="shared" si="508"/>
        <v>36.866523744964972</v>
      </c>
      <c r="X1459">
        <f t="shared" si="521"/>
        <v>1826.4714206959434</v>
      </c>
      <c r="Y1459">
        <f t="shared" si="509"/>
        <v>719.73837787209482</v>
      </c>
      <c r="Z1459">
        <f t="shared" si="510"/>
        <v>9.7714206959433341</v>
      </c>
      <c r="AA1459">
        <f t="shared" si="511"/>
        <v>13.778377872094779</v>
      </c>
      <c r="AB1459">
        <f t="shared" si="522"/>
        <v>0.39405947977978856</v>
      </c>
      <c r="AC1459">
        <f t="shared" si="512"/>
        <v>5.4647750954708307E-3</v>
      </c>
      <c r="AD1459">
        <f t="shared" si="513"/>
        <v>5.4647750954708307E-3</v>
      </c>
      <c r="AE1459">
        <f t="shared" si="514"/>
        <v>0.13999999999999896</v>
      </c>
      <c r="AF1459">
        <f t="shared" si="523"/>
        <v>1266.0407611592941</v>
      </c>
      <c r="AG1459">
        <f t="shared" si="515"/>
        <v>1.8212692047571005E-2</v>
      </c>
      <c r="AH1459">
        <f t="shared" si="516"/>
        <v>2.432034531359226E-2</v>
      </c>
      <c r="AI1459">
        <f t="shared" si="524"/>
        <v>0.86000000000000087</v>
      </c>
      <c r="AJ1459">
        <f>MAX(0, $R1459 - $AA1459) * INDEX(Model_Assumptions[Values], 7)</f>
        <v>2916.7240841611424</v>
      </c>
      <c r="AK1459">
        <f>MAX(0, INDEX(Model_Assumptions[Values], 4) - $AD1459)</f>
        <v>4.4535224904529172E-2</v>
      </c>
      <c r="AL1459">
        <f>MAX(0, INDEX(Model_Assumptions[Values], 5) - $AC1459)</f>
        <v>1.453522490452917E-2</v>
      </c>
      <c r="AM1459">
        <f>INDEX(Model_Assumptions[Values], 6) * MAX(0, INDEX(Model_Assumptions[Values], 3) - $AB1459)^2</f>
        <v>0</v>
      </c>
      <c r="AN1459">
        <f t="shared" si="517"/>
        <v>2849.3689374727105</v>
      </c>
      <c r="AO1459" cm="1">
        <f t="array" ref="AO1459">IFERROR(STDEV(IF($E$2:$E$2201=$E1459, $AJ$2:$AJ$2201)), 0)</f>
        <v>55.91127686167448</v>
      </c>
      <c r="AP1459">
        <f t="shared" si="525"/>
        <v>1.2046790999795935</v>
      </c>
      <c r="AQ1459">
        <f t="shared" si="518"/>
        <v>3.14839837799476E-2</v>
      </c>
      <c r="AR1459" cm="1">
        <f t="array" ref="AR1459">IFERROR(STDEV(IF($E$2:$E$2201=$E1459, $AK$2:$AK$2201)), 0)</f>
        <v>1.079865719287894E-2</v>
      </c>
      <c r="AS1459">
        <f t="shared" si="526"/>
        <v>1.2085985221558913</v>
      </c>
      <c r="AT1459">
        <f t="shared" si="519"/>
        <v>5.3929154308132096E-3</v>
      </c>
      <c r="AU1459" cm="1">
        <f t="array" ref="AU1459">IFERROR(STDEV(IF($E$2:$E$2201=$E1459, $AL$2:$AL$2201)), 0)</f>
        <v>6.6856618096665984E-3</v>
      </c>
      <c r="AV1459">
        <f t="shared" si="527"/>
        <v>1.3674501842880189</v>
      </c>
      <c r="AW1459">
        <f t="shared" si="520"/>
        <v>0</v>
      </c>
      <c r="AX1459" cm="1">
        <f t="array" ref="AX1459">IFERROR(STDEV(IF($E$2:$E$2201=$E1459, $AM$2:$AM$2201)), 0)</f>
        <v>0</v>
      </c>
      <c r="AY1459">
        <f t="shared" si="528"/>
        <v>1.3674501842880189</v>
      </c>
      <c r="AZ1459">
        <f>INDEX(Model_Assumptions[Values],9)*((INDEX(Model_Scenarios[GR Weight],1)*$AG1459)+(INDEX(Model_Scenarios[GP Weight],1)*$AH1459)+(INDEX(Model_Scenarios[LTV Weight],1)*$AI1459))-(INDEX(Model_Scenarios[LTV Weight],1)*$AP1459)-(INDEX(Model_Scenarios[GP Weight],1)*($AS1459+$AV1459+$AY1459))</f>
        <v>2.1031733496237175</v>
      </c>
      <c r="BA1459">
        <f>INDEX(Model_Assumptions[Values],9)*((INDEX(Model_Scenarios[GR Weight],2)*$AG1459)+(INDEX(Model_Scenarios[GP Weight],2)*$AH1459)+(INDEX(Model_Scenarios[LTV Weight],2)*$AI1459))-(INDEX(Model_Scenarios[LTV Weight],2)*$AP1459)-(INDEX(Model_Scenarios[GP Weight],2)*($AS1459+$AV1459+$AY1459))</f>
        <v>1.2612386712161521</v>
      </c>
      <c r="BB1459">
        <f>INDEX(Model_Assumptions[Values],9)*((INDEX(Model_Scenarios[GR Weight],3)*$AG1459)+(INDEX(Model_Scenarios[GP Weight],3)*$AH1459)+(INDEX(Model_Scenarios[LTV Weight],3)*$AI1459))-(INDEX(Model_Scenarios[LTV Weight],3)*$AP1459)-(INDEX(Model_Scenarios[GP Weight],3)*($AS1459+$AV1459+$AY1459))</f>
        <v>-7.6769782389760399E-2</v>
      </c>
      <c r="BC1459">
        <f>INDEX(Model_Assumptions[Values],9)*((INDEX(Model_Scenarios[GR Weight],4)*$AG1459)+(INDEX(Model_Scenarios[GP Weight],4)*$AH1459)+(INDEX(Model_Scenarios[LTV Weight],4)*$AI1459))-(INDEX(Model_Scenarios[LTV Weight],4)*$AP1459)-(INDEX(Model_Scenarios[GP Weight],4)*($AS1459+$AV1459+$AY1459))</f>
        <v>-0.37719552636801623</v>
      </c>
      <c r="BD1459">
        <f>INDEX(Model_Assumptions[Values],9)*((INDEX(Model_Scenarios[GR Weight],5)*$AG1459)+(INDEX(Model_Scenarios[GP Weight],5)*$AH1459)+(INDEX(Model_Scenarios[LTV Weight],5)*$AI1459))-(INDEX(Model_Scenarios[LTV Weight],5)*$AP1459)-(INDEX(Model_Scenarios[GP Weight],5)*($AS1459+$AV1459+$AY1459))</f>
        <v>-1.3100005232375085</v>
      </c>
    </row>
    <row r="1460" spans="1:56" x14ac:dyDescent="0.25">
      <c r="A1460">
        <v>1459</v>
      </c>
      <c r="B1460">
        <v>30</v>
      </c>
      <c r="C1460" s="3">
        <v>9</v>
      </c>
      <c r="D1460" s="4">
        <v>0.16</v>
      </c>
      <c r="E1460" t="str">
        <v>SKU-1036</v>
      </c>
      <c r="F1460" t="str">
        <v>Raise</v>
      </c>
      <c r="G1460" t="str">
        <v>Full</v>
      </c>
      <c r="H1460">
        <v>49.1</v>
      </c>
      <c r="I1460">
        <v>30.02</v>
      </c>
      <c r="J1460">
        <v>37</v>
      </c>
      <c r="K1460">
        <v>1816.7</v>
      </c>
      <c r="L1460">
        <v>705.96</v>
      </c>
      <c r="M1460">
        <v>0.38859470468431773</v>
      </c>
      <c r="N1460">
        <v>52.262974962461286</v>
      </c>
      <c r="O1460">
        <v>536.51709864860595</v>
      </c>
      <c r="P1460">
        <v>566.53709864860593</v>
      </c>
      <c r="Q1460">
        <v>1772.0208758689498</v>
      </c>
      <c r="R1460">
        <v>1472.140419952666</v>
      </c>
      <c r="S1460">
        <v>1</v>
      </c>
      <c r="T1460">
        <f t="shared" si="506"/>
        <v>49.606075993993805</v>
      </c>
      <c r="U1460">
        <f t="shared" si="507"/>
        <v>1.03070467208514E-2</v>
      </c>
      <c r="V1460">
        <f>IF($F1460="Reduce", INDEX(Model_Assumptions[Values], 2), INDEX(Model_Assumptions[Values], 1))</f>
        <v>-0.4</v>
      </c>
      <c r="W1460">
        <f t="shared" si="508"/>
        <v>36.847455708531399</v>
      </c>
      <c r="X1460">
        <f t="shared" si="521"/>
        <v>1827.8576880627295</v>
      </c>
      <c r="Y1460">
        <f t="shared" si="509"/>
        <v>721.69706769261688</v>
      </c>
      <c r="Z1460">
        <f t="shared" si="510"/>
        <v>11.157688062729449</v>
      </c>
      <c r="AA1460">
        <f t="shared" si="511"/>
        <v>15.737067692616847</v>
      </c>
      <c r="AB1460">
        <f t="shared" si="522"/>
        <v>0.39483219749865411</v>
      </c>
      <c r="AC1460">
        <f t="shared" si="512"/>
        <v>6.2374928143363872E-3</v>
      </c>
      <c r="AD1460">
        <f t="shared" si="513"/>
        <v>6.2374928143363872E-3</v>
      </c>
      <c r="AE1460">
        <f t="shared" si="514"/>
        <v>0.15999999999999945</v>
      </c>
      <c r="AF1460">
        <f t="shared" si="523"/>
        <v>1236.5979527602401</v>
      </c>
      <c r="AG1460">
        <f t="shared" si="515"/>
        <v>2.0796519050061482E-2</v>
      </c>
      <c r="AH1460">
        <f t="shared" si="516"/>
        <v>2.7777647271741594E-2</v>
      </c>
      <c r="AI1460">
        <f t="shared" si="524"/>
        <v>0.84000000000000041</v>
      </c>
      <c r="AJ1460">
        <f>MAX(0, $R1460 - $AA1460) * INDEX(Model_Assumptions[Values], 7)</f>
        <v>2912.8067045200983</v>
      </c>
      <c r="AK1460">
        <f>MAX(0, INDEX(Model_Assumptions[Values], 4) - $AD1460)</f>
        <v>4.3762507185663616E-2</v>
      </c>
      <c r="AL1460">
        <f>MAX(0, INDEX(Model_Assumptions[Values], 5) - $AC1460)</f>
        <v>1.3762507185663613E-2</v>
      </c>
      <c r="AM1460">
        <f>INDEX(Model_Assumptions[Values], 6) * MAX(0, INDEX(Model_Assumptions[Values], 3) - $AB1460)^2</f>
        <v>0</v>
      </c>
      <c r="AN1460">
        <f t="shared" si="517"/>
        <v>2849.3689374727105</v>
      </c>
      <c r="AO1460" cm="1">
        <f t="array" ref="AO1460">IFERROR(STDEV(IF($E$2:$E$2201=$E1460, $AJ$2:$AJ$2201)), 0)</f>
        <v>55.91127686167448</v>
      </c>
      <c r="AP1460">
        <f t="shared" si="525"/>
        <v>1.1346148864447139</v>
      </c>
      <c r="AQ1460">
        <f t="shared" si="518"/>
        <v>3.14839837799476E-2</v>
      </c>
      <c r="AR1460" cm="1">
        <f t="array" ref="AR1460">IFERROR(STDEV(IF($E$2:$E$2201=$E1460, $AK$2:$AK$2201)), 0)</f>
        <v>1.079865719287894E-2</v>
      </c>
      <c r="AS1460">
        <f t="shared" si="526"/>
        <v>1.1370416882770349</v>
      </c>
      <c r="AT1460">
        <f t="shared" si="519"/>
        <v>5.3929154308132096E-3</v>
      </c>
      <c r="AU1460" cm="1">
        <f t="array" ref="AU1460">IFERROR(STDEV(IF($E$2:$E$2201=$E1460, $AL$2:$AL$2201)), 0)</f>
        <v>6.6856618096665984E-3</v>
      </c>
      <c r="AV1460">
        <f t="shared" si="527"/>
        <v>1.2518718405332829</v>
      </c>
      <c r="AW1460">
        <f t="shared" si="520"/>
        <v>0</v>
      </c>
      <c r="AX1460" cm="1">
        <f t="array" ref="AX1460">IFERROR(STDEV(IF($E$2:$E$2201=$E1460, $AM$2:$AM$2201)), 0)</f>
        <v>0</v>
      </c>
      <c r="AY1460">
        <f t="shared" si="528"/>
        <v>1.2518718405332829</v>
      </c>
      <c r="AZ1460">
        <f>INDEX(Model_Assumptions[Values],9)*((INDEX(Model_Scenarios[GR Weight],1)*$AG1460)+(INDEX(Model_Scenarios[GP Weight],1)*$AH1460)+(INDEX(Model_Scenarios[LTV Weight],1)*$AI1460))-(INDEX(Model_Scenarios[LTV Weight],1)*$AP1460)-(INDEX(Model_Scenarios[GP Weight],1)*($AS1460+$AV1460+$AY1460))</f>
        <v>2.1125166370707724</v>
      </c>
      <c r="BA1460">
        <f>INDEX(Model_Assumptions[Values],9)*((INDEX(Model_Scenarios[GR Weight],2)*$AG1460)+(INDEX(Model_Scenarios[GP Weight],2)*$AH1460)+(INDEX(Model_Scenarios[LTV Weight],2)*$AI1460))-(INDEX(Model_Scenarios[LTV Weight],2)*$AP1460)-(INDEX(Model_Scenarios[GP Weight],2)*($AS1460+$AV1460+$AY1460))</f>
        <v>1.3077182865015049</v>
      </c>
      <c r="BB1460">
        <f>INDEX(Model_Assumptions[Values],9)*((INDEX(Model_Scenarios[GR Weight],3)*$AG1460)+(INDEX(Model_Scenarios[GP Weight],3)*$AH1460)+(INDEX(Model_Scenarios[LTV Weight],3)*$AI1460))-(INDEX(Model_Scenarios[LTV Weight],3)*$AP1460)-(INDEX(Model_Scenarios[GP Weight],3)*($AS1460+$AV1460+$AY1460))</f>
        <v>2.6485697689979659E-2</v>
      </c>
      <c r="BC1460">
        <f>INDEX(Model_Assumptions[Values],9)*((INDEX(Model_Scenarios[GR Weight],4)*$AG1460)+(INDEX(Model_Scenarios[GP Weight],4)*$AH1460)+(INDEX(Model_Scenarios[LTV Weight],4)*$AI1460))-(INDEX(Model_Scenarios[LTV Weight],4)*$AP1460)-(INDEX(Model_Scenarios[GP Weight],4)*($AS1460+$AV1460+$AY1460))</f>
        <v>-0.26965455414051842</v>
      </c>
      <c r="BD1460">
        <f>INDEX(Model_Assumptions[Values],9)*((INDEX(Model_Scenarios[GR Weight],5)*$AG1460)+(INDEX(Model_Scenarios[GP Weight],5)*$AH1460)+(INDEX(Model_Scenarios[LTV Weight],5)*$AI1460))-(INDEX(Model_Scenarios[LTV Weight],5)*$AP1460)-(INDEX(Model_Scenarios[GP Weight],5)*($AS1460+$AV1460+$AY1460))</f>
        <v>-1.1389006257028078</v>
      </c>
    </row>
    <row r="1461" spans="1:56" x14ac:dyDescent="0.25">
      <c r="A1461">
        <v>1460</v>
      </c>
      <c r="B1461">
        <v>30</v>
      </c>
      <c r="C1461" s="3">
        <v>10</v>
      </c>
      <c r="D1461" s="4">
        <v>0.18</v>
      </c>
      <c r="E1461" t="str">
        <v>SKU-1036</v>
      </c>
      <c r="F1461" t="str">
        <v>Raise</v>
      </c>
      <c r="G1461" t="str">
        <v>Full</v>
      </c>
      <c r="H1461">
        <v>49.1</v>
      </c>
      <c r="I1461">
        <v>30.02</v>
      </c>
      <c r="J1461">
        <v>37</v>
      </c>
      <c r="K1461">
        <v>1816.7</v>
      </c>
      <c r="L1461">
        <v>705.96</v>
      </c>
      <c r="M1461">
        <v>0.38859470468431773</v>
      </c>
      <c r="N1461">
        <v>52.262974962461286</v>
      </c>
      <c r="O1461">
        <v>536.51709864860595</v>
      </c>
      <c r="P1461">
        <v>566.53709864860593</v>
      </c>
      <c r="Q1461">
        <v>1772.0208758689498</v>
      </c>
      <c r="R1461">
        <v>1472.140419952666</v>
      </c>
      <c r="S1461">
        <v>1</v>
      </c>
      <c r="T1461">
        <f t="shared" si="506"/>
        <v>49.669335493243032</v>
      </c>
      <c r="U1461">
        <f t="shared" si="507"/>
        <v>1.1595427560957862E-2</v>
      </c>
      <c r="V1461">
        <f>IF($F1461="Reduce", INDEX(Model_Assumptions[Values], 2), INDEX(Model_Assumptions[Values], 1))</f>
        <v>-0.4</v>
      </c>
      <c r="W1461">
        <f t="shared" si="508"/>
        <v>36.828387672097826</v>
      </c>
      <c r="X1461">
        <f t="shared" si="521"/>
        <v>1829.2415429606426</v>
      </c>
      <c r="Y1461">
        <f t="shared" si="509"/>
        <v>723.65334504426596</v>
      </c>
      <c r="Z1461">
        <f t="shared" si="510"/>
        <v>12.541542960642573</v>
      </c>
      <c r="AA1461">
        <f t="shared" si="511"/>
        <v>17.693345044265925</v>
      </c>
      <c r="AB1461">
        <f t="shared" si="522"/>
        <v>0.39560294693123305</v>
      </c>
      <c r="AC1461">
        <f t="shared" si="512"/>
        <v>7.0082422469153194E-3</v>
      </c>
      <c r="AD1461">
        <f t="shared" si="513"/>
        <v>7.0082422469153194E-3</v>
      </c>
      <c r="AE1461">
        <f t="shared" si="514"/>
        <v>0.17999999999999997</v>
      </c>
      <c r="AF1461">
        <f t="shared" si="523"/>
        <v>1207.1551443611861</v>
      </c>
      <c r="AG1461">
        <f t="shared" si="515"/>
        <v>2.3375849515761115E-2</v>
      </c>
      <c r="AH1461">
        <f t="shared" si="516"/>
        <v>3.1230690958228325E-2</v>
      </c>
      <c r="AI1461">
        <f t="shared" si="524"/>
        <v>0.82</v>
      </c>
      <c r="AJ1461">
        <f>MAX(0, $R1461 - $AA1461) * INDEX(Model_Assumptions[Values], 7)</f>
        <v>2908.8941498168001</v>
      </c>
      <c r="AK1461">
        <f>MAX(0, INDEX(Model_Assumptions[Values], 4) - $AD1461)</f>
        <v>4.2991757753084683E-2</v>
      </c>
      <c r="AL1461">
        <f>MAX(0, INDEX(Model_Assumptions[Values], 5) - $AC1461)</f>
        <v>1.2991757753084681E-2</v>
      </c>
      <c r="AM1461">
        <f>INDEX(Model_Assumptions[Values], 6) * MAX(0, INDEX(Model_Assumptions[Values], 3) - $AB1461)^2</f>
        <v>0</v>
      </c>
      <c r="AN1461">
        <f t="shared" si="517"/>
        <v>2849.3689374727105</v>
      </c>
      <c r="AO1461" cm="1">
        <f t="array" ref="AO1461">IFERROR(STDEV(IF($E$2:$E$2201=$E1461, $AJ$2:$AJ$2201)), 0)</f>
        <v>55.91127686167448</v>
      </c>
      <c r="AP1461">
        <f t="shared" si="525"/>
        <v>1.0646369692353128</v>
      </c>
      <c r="AQ1461">
        <f t="shared" si="518"/>
        <v>3.14839837799476E-2</v>
      </c>
      <c r="AR1461" cm="1">
        <f t="array" ref="AR1461">IFERROR(STDEV(IF($E$2:$E$2201=$E1461, $AK$2:$AK$2201)), 0)</f>
        <v>1.079865719287894E-2</v>
      </c>
      <c r="AS1461">
        <f t="shared" si="526"/>
        <v>1.0656671257909514</v>
      </c>
      <c r="AT1461">
        <f t="shared" si="519"/>
        <v>5.3929154308132096E-3</v>
      </c>
      <c r="AU1461" cm="1">
        <f t="array" ref="AU1461">IFERROR(STDEV(IF($E$2:$E$2201=$E1461, $AL$2:$AL$2201)), 0)</f>
        <v>6.6856618096665984E-3</v>
      </c>
      <c r="AV1461">
        <f t="shared" si="527"/>
        <v>1.1365879008843272</v>
      </c>
      <c r="AW1461">
        <f t="shared" si="520"/>
        <v>0</v>
      </c>
      <c r="AX1461" cm="1">
        <f t="array" ref="AX1461">IFERROR(STDEV(IF($E$2:$E$2201=$E1461, $AM$2:$AM$2201)), 0)</f>
        <v>0</v>
      </c>
      <c r="AY1461">
        <f t="shared" si="528"/>
        <v>1.1365879008843272</v>
      </c>
      <c r="AZ1461">
        <f>INDEX(Model_Assumptions[Values],9)*((INDEX(Model_Scenarios[GR Weight],1)*$AG1461)+(INDEX(Model_Scenarios[GP Weight],1)*$AH1461)+(INDEX(Model_Scenarios[LTV Weight],1)*$AI1461))-(INDEX(Model_Scenarios[LTV Weight],1)*$AP1461)-(INDEX(Model_Scenarios[GP Weight],1)*($AS1461+$AV1461+$AY1461))</f>
        <v>2.1217094020927836</v>
      </c>
      <c r="BA1461">
        <f>INDEX(Model_Assumptions[Values],9)*((INDEX(Model_Scenarios[GR Weight],2)*$AG1461)+(INDEX(Model_Scenarios[GP Weight],2)*$AH1461)+(INDEX(Model_Scenarios[LTV Weight],2)*$AI1461))-(INDEX(Model_Scenarios[LTV Weight],2)*$AP1461)-(INDEX(Model_Scenarios[GP Weight],2)*($AS1461+$AV1461+$AY1461))</f>
        <v>1.3539799625801745</v>
      </c>
      <c r="BB1461">
        <f>INDEX(Model_Assumptions[Values],9)*((INDEX(Model_Scenarios[GR Weight],3)*$AG1461)+(INDEX(Model_Scenarios[GP Weight],3)*$AH1461)+(INDEX(Model_Scenarios[LTV Weight],3)*$AI1461))-(INDEX(Model_Scenarios[LTV Weight],3)*$AP1461)-(INDEX(Model_Scenarios[GP Weight],3)*($AS1461+$AV1461+$AY1461))</f>
        <v>0.12942370873161413</v>
      </c>
      <c r="BC1461">
        <f>INDEX(Model_Assumptions[Values],9)*((INDEX(Model_Scenarios[GR Weight],4)*$AG1461)+(INDEX(Model_Scenarios[GP Weight],4)*$AH1461)+(INDEX(Model_Scenarios[LTV Weight],4)*$AI1461))-(INDEX(Model_Scenarios[LTV Weight],4)*$AP1461)-(INDEX(Model_Scenarios[GP Weight],4)*($AS1461+$AV1461+$AY1461))</f>
        <v>-0.16242466958697444</v>
      </c>
      <c r="BD1461">
        <f>INDEX(Model_Assumptions[Values],9)*((INDEX(Model_Scenarios[GR Weight],5)*$AG1461)+(INDEX(Model_Scenarios[GP Weight],5)*$AH1461)+(INDEX(Model_Scenarios[LTV Weight],5)*$AI1461))-(INDEX(Model_Scenarios[LTV Weight],5)*$AP1461)-(INDEX(Model_Scenarios[GP Weight],5)*($AS1461+$AV1461+$AY1461))</f>
        <v>-0.96826260281572241</v>
      </c>
    </row>
    <row r="1462" spans="1:56" x14ac:dyDescent="0.25">
      <c r="A1462">
        <v>1461</v>
      </c>
      <c r="B1462">
        <v>30</v>
      </c>
      <c r="C1462" s="3">
        <v>11</v>
      </c>
      <c r="D1462" s="4">
        <v>0.2</v>
      </c>
      <c r="E1462" t="str">
        <v>SKU-1036</v>
      </c>
      <c r="F1462" t="str">
        <v>Raise</v>
      </c>
      <c r="G1462" t="str">
        <v>Full</v>
      </c>
      <c r="H1462">
        <v>49.1</v>
      </c>
      <c r="I1462">
        <v>30.02</v>
      </c>
      <c r="J1462">
        <v>37</v>
      </c>
      <c r="K1462">
        <v>1816.7</v>
      </c>
      <c r="L1462">
        <v>705.96</v>
      </c>
      <c r="M1462">
        <v>0.38859470468431773</v>
      </c>
      <c r="N1462">
        <v>52.262974962461286</v>
      </c>
      <c r="O1462">
        <v>536.51709864860595</v>
      </c>
      <c r="P1462">
        <v>566.53709864860593</v>
      </c>
      <c r="Q1462">
        <v>1772.0208758689498</v>
      </c>
      <c r="R1462">
        <v>1472.140419952666</v>
      </c>
      <c r="S1462">
        <v>1</v>
      </c>
      <c r="T1462">
        <f t="shared" si="506"/>
        <v>49.73259499249226</v>
      </c>
      <c r="U1462">
        <f t="shared" si="507"/>
        <v>1.2883808401064322E-2</v>
      </c>
      <c r="V1462">
        <f>IF($F1462="Reduce", INDEX(Model_Assumptions[Values], 2), INDEX(Model_Assumptions[Values], 1))</f>
        <v>-0.4</v>
      </c>
      <c r="W1462">
        <f t="shared" si="508"/>
        <v>36.809319635664245</v>
      </c>
      <c r="X1462">
        <f t="shared" si="521"/>
        <v>1830.6229853896828</v>
      </c>
      <c r="Y1462">
        <f t="shared" si="509"/>
        <v>725.60720992704205</v>
      </c>
      <c r="Z1462">
        <f t="shared" si="510"/>
        <v>13.922985389682708</v>
      </c>
      <c r="AA1462">
        <f t="shared" si="511"/>
        <v>19.647209927042013</v>
      </c>
      <c r="AB1462">
        <f t="shared" si="522"/>
        <v>0.39637173558846295</v>
      </c>
      <c r="AC1462">
        <f t="shared" si="512"/>
        <v>7.7770309041452212E-3</v>
      </c>
      <c r="AD1462">
        <f t="shared" si="513"/>
        <v>7.7770309041452212E-3</v>
      </c>
      <c r="AE1462">
        <f t="shared" si="514"/>
        <v>0.20000000000000046</v>
      </c>
      <c r="AF1462">
        <f t="shared" si="523"/>
        <v>1177.7123359621321</v>
      </c>
      <c r="AG1462">
        <f t="shared" si="515"/>
        <v>2.5950683444669904E-2</v>
      </c>
      <c r="AH1462">
        <f t="shared" si="516"/>
        <v>3.4679476373052451E-2</v>
      </c>
      <c r="AI1462">
        <f t="shared" si="524"/>
        <v>0.79999999999999949</v>
      </c>
      <c r="AJ1462">
        <f>MAX(0, $R1462 - $AA1462) * INDEX(Model_Assumptions[Values], 7)</f>
        <v>2904.9864200512479</v>
      </c>
      <c r="AK1462">
        <f>MAX(0, INDEX(Model_Assumptions[Values], 4) - $AD1462)</f>
        <v>4.2222969095854782E-2</v>
      </c>
      <c r="AL1462">
        <f>MAX(0, INDEX(Model_Assumptions[Values], 5) - $AC1462)</f>
        <v>1.2222969095854779E-2</v>
      </c>
      <c r="AM1462">
        <f>INDEX(Model_Assumptions[Values], 6) * MAX(0, INDEX(Model_Assumptions[Values], 3) - $AB1462)^2</f>
        <v>0</v>
      </c>
      <c r="AN1462">
        <f t="shared" si="517"/>
        <v>2849.3689374727105</v>
      </c>
      <c r="AO1462" cm="1">
        <f t="array" ref="AO1462">IFERROR(STDEV(IF($E$2:$E$2201=$E1462, $AJ$2:$AJ$2201)), 0)</f>
        <v>55.91127686167448</v>
      </c>
      <c r="AP1462">
        <f t="shared" si="525"/>
        <v>0.9947453483513905</v>
      </c>
      <c r="AQ1462">
        <f t="shared" si="518"/>
        <v>3.14839837799476E-2</v>
      </c>
      <c r="AR1462" cm="1">
        <f t="array" ref="AR1462">IFERROR(STDEV(IF($E$2:$E$2201=$E1462, $AK$2:$AK$2201)), 0)</f>
        <v>1.079865719287894E-2</v>
      </c>
      <c r="AS1462">
        <f t="shared" si="526"/>
        <v>0.99447413915397664</v>
      </c>
      <c r="AT1462">
        <f t="shared" si="519"/>
        <v>5.3929154308132096E-3</v>
      </c>
      <c r="AU1462" cm="1">
        <f t="array" ref="AU1462">IFERROR(STDEV(IF($E$2:$E$2201=$E1462, $AL$2:$AL$2201)), 0)</f>
        <v>6.6856618096665984E-3</v>
      </c>
      <c r="AV1462">
        <f t="shared" si="527"/>
        <v>1.0215972419014971</v>
      </c>
      <c r="AW1462">
        <f t="shared" si="520"/>
        <v>0</v>
      </c>
      <c r="AX1462" cm="1">
        <f t="array" ref="AX1462">IFERROR(STDEV(IF($E$2:$E$2201=$E1462, $AM$2:$AM$2201)), 0)</f>
        <v>0</v>
      </c>
      <c r="AY1462">
        <f t="shared" si="528"/>
        <v>1.0215972419014971</v>
      </c>
      <c r="AZ1462">
        <f>INDEX(Model_Assumptions[Values],9)*((INDEX(Model_Scenarios[GR Weight],1)*$AG1462)+(INDEX(Model_Scenarios[GP Weight],1)*$AH1462)+(INDEX(Model_Scenarios[LTV Weight],1)*$AI1462))-(INDEX(Model_Scenarios[LTV Weight],1)*$AP1462)-(INDEX(Model_Scenarios[GP Weight],1)*($AS1462+$AV1462+$AY1462))</f>
        <v>2.1307519389320504</v>
      </c>
      <c r="BA1462">
        <f>INDEX(Model_Assumptions[Values],9)*((INDEX(Model_Scenarios[GR Weight],2)*$AG1462)+(INDEX(Model_Scenarios[GP Weight],2)*$AH1462)+(INDEX(Model_Scenarios[LTV Weight],2)*$AI1462))-(INDEX(Model_Scenarios[LTV Weight],2)*$AP1462)-(INDEX(Model_Scenarios[GP Weight],2)*($AS1462+$AV1462+$AY1462))</f>
        <v>1.4000242879367555</v>
      </c>
      <c r="BB1462">
        <f>INDEX(Model_Assumptions[Values],9)*((INDEX(Model_Scenarios[GR Weight],3)*$AG1462)+(INDEX(Model_Scenarios[GP Weight],3)*$AH1462)+(INDEX(Model_Scenarios[LTV Weight],3)*$AI1462))-(INDEX(Model_Scenarios[LTV Weight],3)*$AP1462)-(INDEX(Model_Scenarios[GP Weight],3)*($AS1462+$AV1462+$AY1462))</f>
        <v>0.2320452805831823</v>
      </c>
      <c r="BC1462">
        <f>INDEX(Model_Assumptions[Values],9)*((INDEX(Model_Scenarios[GR Weight],4)*$AG1462)+(INDEX(Model_Scenarios[GP Weight],4)*$AH1462)+(INDEX(Model_Scenarios[LTV Weight],4)*$AI1462))-(INDEX(Model_Scenarios[LTV Weight],4)*$AP1462)-(INDEX(Model_Scenarios[GP Weight],4)*($AS1462+$AV1462+$AY1462))</f>
        <v>-5.550484285934365E-2</v>
      </c>
      <c r="BD1462">
        <f>INDEX(Model_Assumptions[Values],9)*((INDEX(Model_Scenarios[GR Weight],5)*$AG1462)+(INDEX(Model_Scenarios[GP Weight],5)*$AH1462)+(INDEX(Model_Scenarios[LTV Weight],5)*$AI1462))-(INDEX(Model_Scenarios[LTV Weight],5)*$AP1462)-(INDEX(Model_Scenarios[GP Weight],5)*($AS1462+$AV1462+$AY1462))</f>
        <v>-0.79808483624361815</v>
      </c>
    </row>
    <row r="1463" spans="1:56" x14ac:dyDescent="0.25">
      <c r="A1463">
        <v>1462</v>
      </c>
      <c r="B1463">
        <v>30</v>
      </c>
      <c r="C1463" s="3">
        <v>12</v>
      </c>
      <c r="D1463" s="4">
        <v>0.22</v>
      </c>
      <c r="E1463" t="str">
        <v>SKU-1036</v>
      </c>
      <c r="F1463" t="str">
        <v>Raise</v>
      </c>
      <c r="G1463" t="str">
        <v>Full</v>
      </c>
      <c r="H1463">
        <v>49.1</v>
      </c>
      <c r="I1463">
        <v>30.02</v>
      </c>
      <c r="J1463">
        <v>37</v>
      </c>
      <c r="K1463">
        <v>1816.7</v>
      </c>
      <c r="L1463">
        <v>705.96</v>
      </c>
      <c r="M1463">
        <v>0.38859470468431773</v>
      </c>
      <c r="N1463">
        <v>52.262974962461286</v>
      </c>
      <c r="O1463">
        <v>536.51709864860595</v>
      </c>
      <c r="P1463">
        <v>566.53709864860593</v>
      </c>
      <c r="Q1463">
        <v>1772.0208758689498</v>
      </c>
      <c r="R1463">
        <v>1472.140419952666</v>
      </c>
      <c r="S1463">
        <v>1</v>
      </c>
      <c r="T1463">
        <f t="shared" si="506"/>
        <v>49.795854491741487</v>
      </c>
      <c r="U1463">
        <f t="shared" si="507"/>
        <v>1.4172189241170783E-2</v>
      </c>
      <c r="V1463">
        <f>IF($F1463="Reduce", INDEX(Model_Assumptions[Values], 2), INDEX(Model_Assumptions[Values], 1))</f>
        <v>-0.4</v>
      </c>
      <c r="W1463">
        <f t="shared" si="508"/>
        <v>36.790251599230672</v>
      </c>
      <c r="X1463">
        <f t="shared" si="521"/>
        <v>1832.0020153498501</v>
      </c>
      <c r="Y1463">
        <f t="shared" si="509"/>
        <v>727.55866234094538</v>
      </c>
      <c r="Z1463">
        <f t="shared" si="510"/>
        <v>15.30201534985008</v>
      </c>
      <c r="AA1463">
        <f t="shared" si="511"/>
        <v>21.598662340945339</v>
      </c>
      <c r="AB1463">
        <f t="shared" si="522"/>
        <v>0.39713857094311461</v>
      </c>
      <c r="AC1463">
        <f t="shared" si="512"/>
        <v>8.5438662587968839E-3</v>
      </c>
      <c r="AD1463">
        <f t="shared" si="513"/>
        <v>8.5438662587968839E-3</v>
      </c>
      <c r="AE1463">
        <f t="shared" si="514"/>
        <v>0.22000000000000094</v>
      </c>
      <c r="AF1463">
        <f t="shared" si="523"/>
        <v>1148.2695275630781</v>
      </c>
      <c r="AG1463">
        <f t="shared" si="515"/>
        <v>2.8521020836788275E-2</v>
      </c>
      <c r="AH1463">
        <f t="shared" si="516"/>
        <v>3.8124003516214366E-2</v>
      </c>
      <c r="AI1463">
        <f t="shared" si="524"/>
        <v>0.77999999999999903</v>
      </c>
      <c r="AJ1463">
        <f>MAX(0, $R1463 - $AA1463) * INDEX(Model_Assumptions[Values], 7)</f>
        <v>2901.0835152234413</v>
      </c>
      <c r="AK1463">
        <f>MAX(0, INDEX(Model_Assumptions[Values], 4) - $AD1463)</f>
        <v>4.1456133741203119E-2</v>
      </c>
      <c r="AL1463">
        <f>MAX(0, INDEX(Model_Assumptions[Values], 5) - $AC1463)</f>
        <v>1.1456133741203117E-2</v>
      </c>
      <c r="AM1463">
        <f>INDEX(Model_Assumptions[Values], 6) * MAX(0, INDEX(Model_Assumptions[Values], 3) - $AB1463)^2</f>
        <v>0</v>
      </c>
      <c r="AN1463">
        <f t="shared" si="517"/>
        <v>2849.3689374727105</v>
      </c>
      <c r="AO1463" cm="1">
        <f t="array" ref="AO1463">IFERROR(STDEV(IF($E$2:$E$2201=$E1463, $AJ$2:$AJ$2201)), 0)</f>
        <v>55.91127686167448</v>
      </c>
      <c r="AP1463">
        <f t="shared" si="525"/>
        <v>0.9249400237929386</v>
      </c>
      <c r="AQ1463">
        <f t="shared" si="518"/>
        <v>3.14839837799476E-2</v>
      </c>
      <c r="AR1463" cm="1">
        <f t="array" ref="AR1463">IFERROR(STDEV(IF($E$2:$E$2201=$E1463, $AK$2:$AK$2201)), 0)</f>
        <v>1.079865719287894E-2</v>
      </c>
      <c r="AS1463">
        <f t="shared" si="526"/>
        <v>0.92346203635684887</v>
      </c>
      <c r="AT1463">
        <f t="shared" si="519"/>
        <v>5.3929154308132096E-3</v>
      </c>
      <c r="AU1463" cm="1">
        <f t="array" ref="AU1463">IFERROR(STDEV(IF($E$2:$E$2201=$E1463, $AL$2:$AL$2201)), 0)</f>
        <v>6.6856618096665984E-3</v>
      </c>
      <c r="AV1463">
        <f t="shared" si="527"/>
        <v>0.90689874585389307</v>
      </c>
      <c r="AW1463">
        <f t="shared" si="520"/>
        <v>0</v>
      </c>
      <c r="AX1463" cm="1">
        <f t="array" ref="AX1463">IFERROR(STDEV(IF($E$2:$E$2201=$E1463, $AM$2:$AM$2201)), 0)</f>
        <v>0</v>
      </c>
      <c r="AY1463">
        <f t="shared" si="528"/>
        <v>0.90689874585389307</v>
      </c>
      <c r="AZ1463">
        <f>INDEX(Model_Assumptions[Values],9)*((INDEX(Model_Scenarios[GR Weight],1)*$AG1463)+(INDEX(Model_Scenarios[GP Weight],1)*$AH1463)+(INDEX(Model_Scenarios[LTV Weight],1)*$AI1463))-(INDEX(Model_Scenarios[LTV Weight],1)*$AP1463)-(INDEX(Model_Scenarios[GP Weight],1)*($AS1463+$AV1463+$AY1463))</f>
        <v>2.1396445403356825</v>
      </c>
      <c r="BA1463">
        <f>INDEX(Model_Assumptions[Values],9)*((INDEX(Model_Scenarios[GR Weight],2)*$AG1463)+(INDEX(Model_Scenarios[GP Weight],2)*$AH1463)+(INDEX(Model_Scenarios[LTV Weight],2)*$AI1463))-(INDEX(Model_Scenarios[LTV Weight],2)*$AP1463)-(INDEX(Model_Scenarios[GP Weight],2)*($AS1463+$AV1463+$AY1463))</f>
        <v>1.4458518480654656</v>
      </c>
      <c r="BB1463">
        <f>INDEX(Model_Assumptions[Values],9)*((INDEX(Model_Scenarios[GR Weight],3)*$AG1463)+(INDEX(Model_Scenarios[GP Weight],3)*$AH1463)+(INDEX(Model_Scenarios[LTV Weight],3)*$AI1463))-(INDEX(Model_Scenarios[LTV Weight],3)*$AP1463)-(INDEX(Model_Scenarios[GP Weight],3)*($AS1463+$AV1463+$AY1463))</f>
        <v>0.3343514378595609</v>
      </c>
      <c r="BC1463">
        <f>INDEX(Model_Assumptions[Values],9)*((INDEX(Model_Scenarios[GR Weight],4)*$AG1463)+(INDEX(Model_Scenarios[GP Weight],4)*$AH1463)+(INDEX(Model_Scenarios[LTV Weight],4)*$AI1463))-(INDEX(Model_Scenarios[LTV Weight],4)*$AP1463)-(INDEX(Model_Scenarios[GP Weight],4)*($AS1463+$AV1463+$AY1463))</f>
        <v>5.1105950657249322E-2</v>
      </c>
      <c r="BD1463">
        <f>INDEX(Model_Assumptions[Values],9)*((INDEX(Model_Scenarios[GR Weight],5)*$AG1463)+(INDEX(Model_Scenarios[GP Weight],5)*$AH1463)+(INDEX(Model_Scenarios[LTV Weight],5)*$AI1463))-(INDEX(Model_Scenarios[LTV Weight],5)*$AP1463)-(INDEX(Model_Scenarios[GP Weight],5)*($AS1463+$AV1463+$AY1463))</f>
        <v>-0.62836571587740742</v>
      </c>
    </row>
    <row r="1464" spans="1:56" x14ac:dyDescent="0.25">
      <c r="A1464">
        <v>1463</v>
      </c>
      <c r="B1464">
        <v>30</v>
      </c>
      <c r="C1464" s="3">
        <v>13</v>
      </c>
      <c r="D1464" s="4">
        <v>0.24</v>
      </c>
      <c r="E1464" t="str">
        <v>SKU-1036</v>
      </c>
      <c r="F1464" t="str">
        <v>Raise</v>
      </c>
      <c r="G1464" t="str">
        <v>Full</v>
      </c>
      <c r="H1464">
        <v>49.1</v>
      </c>
      <c r="I1464">
        <v>30.02</v>
      </c>
      <c r="J1464">
        <v>37</v>
      </c>
      <c r="K1464">
        <v>1816.7</v>
      </c>
      <c r="L1464">
        <v>705.96</v>
      </c>
      <c r="M1464">
        <v>0.38859470468431773</v>
      </c>
      <c r="N1464">
        <v>52.262974962461286</v>
      </c>
      <c r="O1464">
        <v>536.51709864860595</v>
      </c>
      <c r="P1464">
        <v>566.53709864860593</v>
      </c>
      <c r="Q1464">
        <v>1772.0208758689498</v>
      </c>
      <c r="R1464">
        <v>1472.140419952666</v>
      </c>
      <c r="S1464">
        <v>1</v>
      </c>
      <c r="T1464">
        <f t="shared" si="506"/>
        <v>49.859113990990707</v>
      </c>
      <c r="U1464">
        <f t="shared" si="507"/>
        <v>1.54605700812771E-2</v>
      </c>
      <c r="V1464">
        <f>IF($F1464="Reduce", INDEX(Model_Assumptions[Values], 2), INDEX(Model_Assumptions[Values], 1))</f>
        <v>-0.4</v>
      </c>
      <c r="W1464">
        <f t="shared" si="508"/>
        <v>36.771183562797098</v>
      </c>
      <c r="X1464">
        <f t="shared" si="521"/>
        <v>1833.3786328411443</v>
      </c>
      <c r="Y1464">
        <f t="shared" si="509"/>
        <v>729.50770228597548</v>
      </c>
      <c r="Z1464">
        <f t="shared" si="510"/>
        <v>16.678632841144235</v>
      </c>
      <c r="AA1464">
        <f t="shared" si="511"/>
        <v>23.547702285975447</v>
      </c>
      <c r="AB1464">
        <f t="shared" si="522"/>
        <v>0.39790346043003366</v>
      </c>
      <c r="AC1464">
        <f t="shared" si="512"/>
        <v>9.3087557457159353E-3</v>
      </c>
      <c r="AD1464">
        <f t="shared" si="513"/>
        <v>9.3087557457159353E-3</v>
      </c>
      <c r="AE1464">
        <f t="shared" si="514"/>
        <v>0.23999999999999919</v>
      </c>
      <c r="AF1464">
        <f t="shared" si="523"/>
        <v>1118.8267191640273</v>
      </c>
      <c r="AG1464">
        <f t="shared" si="515"/>
        <v>3.1086861692115379E-2</v>
      </c>
      <c r="AH1464">
        <f t="shared" si="516"/>
        <v>4.1564272387713284E-2</v>
      </c>
      <c r="AI1464">
        <f t="shared" si="524"/>
        <v>0.76000000000000079</v>
      </c>
      <c r="AJ1464">
        <f>MAX(0, $R1464 - $AA1464) * INDEX(Model_Assumptions[Values], 7)</f>
        <v>2897.1854353333811</v>
      </c>
      <c r="AK1464">
        <f>MAX(0, INDEX(Model_Assumptions[Values], 4) - $AD1464)</f>
        <v>4.0691244254284067E-2</v>
      </c>
      <c r="AL1464">
        <f>MAX(0, INDEX(Model_Assumptions[Values], 5) - $AC1464)</f>
        <v>1.0691244254284065E-2</v>
      </c>
      <c r="AM1464">
        <f>INDEX(Model_Assumptions[Values], 6) * MAX(0, INDEX(Model_Assumptions[Values], 3) - $AB1464)^2</f>
        <v>0</v>
      </c>
      <c r="AN1464">
        <f t="shared" si="517"/>
        <v>2849.3689374727105</v>
      </c>
      <c r="AO1464" cm="1">
        <f t="array" ref="AO1464">IFERROR(STDEV(IF($E$2:$E$2201=$E1464, $AJ$2:$AJ$2201)), 0)</f>
        <v>55.91127686167448</v>
      </c>
      <c r="AP1464">
        <f t="shared" si="525"/>
        <v>0.85522099555997333</v>
      </c>
      <c r="AQ1464">
        <f t="shared" si="518"/>
        <v>3.14839837799476E-2</v>
      </c>
      <c r="AR1464" cm="1">
        <f t="array" ref="AR1464">IFERROR(STDEV(IF($E$2:$E$2201=$E1464, $AK$2:$AK$2201)), 0)</f>
        <v>1.079865719287894E-2</v>
      </c>
      <c r="AS1464">
        <f t="shared" si="526"/>
        <v>0.85263012890233225</v>
      </c>
      <c r="AT1464">
        <f t="shared" si="519"/>
        <v>5.3929154308132096E-3</v>
      </c>
      <c r="AU1464" cm="1">
        <f t="array" ref="AU1464">IFERROR(STDEV(IF($E$2:$E$2201=$E1464, $AL$2:$AL$2201)), 0)</f>
        <v>6.6856618096665984E-3</v>
      </c>
      <c r="AV1464">
        <f t="shared" si="527"/>
        <v>0.79249130068322637</v>
      </c>
      <c r="AW1464">
        <f t="shared" si="520"/>
        <v>0</v>
      </c>
      <c r="AX1464" cm="1">
        <f t="array" ref="AX1464">IFERROR(STDEV(IF($E$2:$E$2201=$E1464, $AM$2:$AM$2201)), 0)</f>
        <v>0</v>
      </c>
      <c r="AY1464">
        <f t="shared" si="528"/>
        <v>0.79249130068322637</v>
      </c>
      <c r="AZ1464">
        <f>INDEX(Model_Assumptions[Values],9)*((INDEX(Model_Scenarios[GR Weight],1)*$AG1464)+(INDEX(Model_Scenarios[GP Weight],1)*$AH1464)+(INDEX(Model_Scenarios[LTV Weight],1)*$AI1464))-(INDEX(Model_Scenarios[LTV Weight],1)*$AP1464)-(INDEX(Model_Scenarios[GP Weight],1)*($AS1464+$AV1464+$AY1464))</f>
        <v>2.1483874975650603</v>
      </c>
      <c r="BA1464">
        <f>INDEX(Model_Assumptions[Values],9)*((INDEX(Model_Scenarios[GR Weight],2)*$AG1464)+(INDEX(Model_Scenarios[GP Weight],2)*$AH1464)+(INDEX(Model_Scenarios[LTV Weight],2)*$AI1464))-(INDEX(Model_Scenarios[LTV Weight],2)*$AP1464)-(INDEX(Model_Scenarios[GP Weight],2)*($AS1464+$AV1464+$AY1464))</f>
        <v>1.491463225489063</v>
      </c>
      <c r="BB1464">
        <f>INDEX(Model_Assumptions[Values],9)*((INDEX(Model_Scenarios[GR Weight],3)*$AG1464)+(INDEX(Model_Scenarios[GP Weight],3)*$AH1464)+(INDEX(Model_Scenarios[LTV Weight],3)*$AI1464))-(INDEX(Model_Scenarios[LTV Weight],3)*$AP1464)-(INDEX(Model_Scenarios[GP Weight],3)*($AS1464+$AV1464+$AY1464))</f>
        <v>0.43634319997558024</v>
      </c>
      <c r="BC1464">
        <f>INDEX(Model_Assumptions[Values],9)*((INDEX(Model_Scenarios[GR Weight],4)*$AG1464)+(INDEX(Model_Scenarios[GP Weight],4)*$AH1464)+(INDEX(Model_Scenarios[LTV Weight],4)*$AI1464))-(INDEX(Model_Scenarios[LTV Weight],4)*$AP1464)-(INDEX(Model_Scenarios[GP Weight],4)*($AS1464+$AV1464+$AY1464))</f>
        <v>0.15740873037763459</v>
      </c>
      <c r="BD1464">
        <f>INDEX(Model_Assumptions[Values],9)*((INDEX(Model_Scenarios[GR Weight],5)*$AG1464)+(INDEX(Model_Scenarios[GP Weight],5)*$AH1464)+(INDEX(Model_Scenarios[LTV Weight],5)*$AI1464))-(INDEX(Model_Scenarios[LTV Weight],5)*$AP1464)-(INDEX(Model_Scenarios[GP Weight],5)*($AS1464+$AV1464+$AY1464))</f>
        <v>-0.4591036397794972</v>
      </c>
    </row>
    <row r="1465" spans="1:56" x14ac:dyDescent="0.25">
      <c r="A1465">
        <v>1464</v>
      </c>
      <c r="B1465">
        <v>30</v>
      </c>
      <c r="C1465" s="3">
        <v>14</v>
      </c>
      <c r="D1465" s="4">
        <v>0.26</v>
      </c>
      <c r="E1465" t="str">
        <v>SKU-1036</v>
      </c>
      <c r="F1465" t="str">
        <v>Raise</v>
      </c>
      <c r="G1465" t="str">
        <v>Full</v>
      </c>
      <c r="H1465">
        <v>49.1</v>
      </c>
      <c r="I1465">
        <v>30.02</v>
      </c>
      <c r="J1465">
        <v>37</v>
      </c>
      <c r="K1465">
        <v>1816.7</v>
      </c>
      <c r="L1465">
        <v>705.96</v>
      </c>
      <c r="M1465">
        <v>0.38859470468431773</v>
      </c>
      <c r="N1465">
        <v>52.262974962461286</v>
      </c>
      <c r="O1465">
        <v>536.51709864860595</v>
      </c>
      <c r="P1465">
        <v>566.53709864860593</v>
      </c>
      <c r="Q1465">
        <v>1772.0208758689498</v>
      </c>
      <c r="R1465">
        <v>1472.140419952666</v>
      </c>
      <c r="S1465">
        <v>1</v>
      </c>
      <c r="T1465">
        <f t="shared" si="506"/>
        <v>49.922373490239934</v>
      </c>
      <c r="U1465">
        <f t="shared" si="507"/>
        <v>1.6748950921383562E-2</v>
      </c>
      <c r="V1465">
        <f>IF($F1465="Reduce", INDEX(Model_Assumptions[Values], 2), INDEX(Model_Assumptions[Values], 1))</f>
        <v>-0.4</v>
      </c>
      <c r="W1465">
        <f t="shared" si="508"/>
        <v>36.752115526363525</v>
      </c>
      <c r="X1465">
        <f t="shared" si="521"/>
        <v>1834.7528378635659</v>
      </c>
      <c r="Y1465">
        <f t="shared" si="509"/>
        <v>731.45432976213283</v>
      </c>
      <c r="Z1465">
        <f t="shared" si="510"/>
        <v>18.052837863565856</v>
      </c>
      <c r="AA1465">
        <f t="shared" si="511"/>
        <v>25.494329762132793</v>
      </c>
      <c r="AB1465">
        <f t="shared" si="522"/>
        <v>0.39866641144638171</v>
      </c>
      <c r="AC1465">
        <f t="shared" si="512"/>
        <v>1.0071706762063981E-2</v>
      </c>
      <c r="AD1465">
        <f t="shared" si="513"/>
        <v>1.0071706762063981E-2</v>
      </c>
      <c r="AE1465">
        <f t="shared" si="514"/>
        <v>0.25999999999999968</v>
      </c>
      <c r="AF1465">
        <f t="shared" si="523"/>
        <v>1089.3839107649733</v>
      </c>
      <c r="AG1465">
        <f t="shared" si="515"/>
        <v>3.3648206010652486E-2</v>
      </c>
      <c r="AH1465">
        <f t="shared" si="516"/>
        <v>4.5000282987549989E-2</v>
      </c>
      <c r="AI1465">
        <f t="shared" si="524"/>
        <v>0.74000000000000032</v>
      </c>
      <c r="AJ1465">
        <f>MAX(0, $R1465 - $AA1465) * INDEX(Model_Assumptions[Values], 7)</f>
        <v>2893.2921803810664</v>
      </c>
      <c r="AK1465">
        <f>MAX(0, INDEX(Model_Assumptions[Values], 4) - $AD1465)</f>
        <v>3.9928293237936022E-2</v>
      </c>
      <c r="AL1465">
        <f>MAX(0, INDEX(Model_Assumptions[Values], 5) - $AC1465)</f>
        <v>9.9282932379360193E-3</v>
      </c>
      <c r="AM1465">
        <f>INDEX(Model_Assumptions[Values], 6) * MAX(0, INDEX(Model_Assumptions[Values], 3) - $AB1465)^2</f>
        <v>0</v>
      </c>
      <c r="AN1465">
        <f t="shared" si="517"/>
        <v>2849.3689374727105</v>
      </c>
      <c r="AO1465" cm="1">
        <f t="array" ref="AO1465">IFERROR(STDEV(IF($E$2:$E$2201=$E1465, $AJ$2:$AJ$2201)), 0)</f>
        <v>55.91127686167448</v>
      </c>
      <c r="AP1465">
        <f t="shared" si="525"/>
        <v>0.78558826365247869</v>
      </c>
      <c r="AQ1465">
        <f t="shared" si="518"/>
        <v>3.14839837799476E-2</v>
      </c>
      <c r="AR1465" cm="1">
        <f t="array" ref="AR1465">IFERROR(STDEV(IF($E$2:$E$2201=$E1465, $AK$2:$AK$2201)), 0)</f>
        <v>1.079865719287894E-2</v>
      </c>
      <c r="AS1465">
        <f t="shared" si="526"/>
        <v>0.78197773178288621</v>
      </c>
      <c r="AT1465">
        <f t="shared" si="519"/>
        <v>5.3929154308132096E-3</v>
      </c>
      <c r="AU1465" cm="1">
        <f t="array" ref="AU1465">IFERROR(STDEV(IF($E$2:$E$2201=$E1465, $AL$2:$AL$2201)), 0)</f>
        <v>6.6856618096665984E-3</v>
      </c>
      <c r="AV1465">
        <f t="shared" si="527"/>
        <v>0.67837379996775227</v>
      </c>
      <c r="AW1465">
        <f t="shared" si="520"/>
        <v>0</v>
      </c>
      <c r="AX1465" cm="1">
        <f t="array" ref="AX1465">IFERROR(STDEV(IF($E$2:$E$2201=$E1465, $AM$2:$AM$2201)), 0)</f>
        <v>0</v>
      </c>
      <c r="AY1465">
        <f t="shared" si="528"/>
        <v>0.67837379996775227</v>
      </c>
      <c r="AZ1465">
        <f>INDEX(Model_Assumptions[Values],9)*((INDEX(Model_Scenarios[GR Weight],1)*$AG1465)+(INDEX(Model_Scenarios[GP Weight],1)*$AH1465)+(INDEX(Model_Scenarios[LTV Weight],1)*$AI1465))-(INDEX(Model_Scenarios[LTV Weight],1)*$AP1465)-(INDEX(Model_Scenarios[GP Weight],1)*($AS1465+$AV1465+$AY1465))</f>
        <v>2.1569811004052806</v>
      </c>
      <c r="BA1465">
        <f>INDEX(Model_Assumptions[Values],9)*((INDEX(Model_Scenarios[GR Weight],2)*$AG1465)+(INDEX(Model_Scenarios[GP Weight],2)*$AH1465)+(INDEX(Model_Scenarios[LTV Weight],2)*$AI1465))-(INDEX(Model_Scenarios[LTV Weight],2)*$AP1465)-(INDEX(Model_Scenarios[GP Weight],2)*($AS1465+$AV1465+$AY1465))</f>
        <v>1.5368589997777511</v>
      </c>
      <c r="BB1465">
        <f>INDEX(Model_Assumptions[Values],9)*((INDEX(Model_Scenarios[GR Weight],3)*$AG1465)+(INDEX(Model_Scenarios[GP Weight],3)*$AH1465)+(INDEX(Model_Scenarios[LTV Weight],3)*$AI1465))-(INDEX(Model_Scenarios[LTV Weight],3)*$AP1465)-(INDEX(Model_Scenarios[GP Weight],3)*($AS1465+$AV1465+$AY1465))</f>
        <v>0.53802158117910071</v>
      </c>
      <c r="BC1465">
        <f>INDEX(Model_Assumptions[Values],9)*((INDEX(Model_Scenarios[GR Weight],4)*$AG1465)+(INDEX(Model_Scenarios[GP Weight],4)*$AH1465)+(INDEX(Model_Scenarios[LTV Weight],4)*$AI1465))-(INDEX(Model_Scenarios[LTV Weight],4)*$AP1465)-(INDEX(Model_Scenarios[GP Weight],4)*($AS1465+$AV1465+$AY1465))</f>
        <v>0.26340451054967473</v>
      </c>
      <c r="BD1465">
        <f>INDEX(Model_Assumptions[Values],9)*((INDEX(Model_Scenarios[GR Weight],5)*$AG1465)+(INDEX(Model_Scenarios[GP Weight],5)*$AH1465)+(INDEX(Model_Scenarios[LTV Weight],5)*$AI1465))-(INDEX(Model_Scenarios[LTV Weight],5)*$AP1465)-(INDEX(Model_Scenarios[GP Weight],5)*($AS1465+$AV1465+$AY1465))</f>
        <v>-0.29029701413181919</v>
      </c>
    </row>
    <row r="1466" spans="1:56" x14ac:dyDescent="0.25">
      <c r="A1466">
        <v>1465</v>
      </c>
      <c r="B1466">
        <v>30</v>
      </c>
      <c r="C1466" s="3">
        <v>15</v>
      </c>
      <c r="D1466" s="4">
        <v>0.28000000000000003</v>
      </c>
      <c r="E1466" t="str">
        <v>SKU-1036</v>
      </c>
      <c r="F1466" t="str">
        <v>Raise</v>
      </c>
      <c r="G1466" t="str">
        <v>Full</v>
      </c>
      <c r="H1466">
        <v>49.1</v>
      </c>
      <c r="I1466">
        <v>30.02</v>
      </c>
      <c r="J1466">
        <v>37</v>
      </c>
      <c r="K1466">
        <v>1816.7</v>
      </c>
      <c r="L1466">
        <v>705.96</v>
      </c>
      <c r="M1466">
        <v>0.38859470468431773</v>
      </c>
      <c r="N1466">
        <v>52.262974962461286</v>
      </c>
      <c r="O1466">
        <v>536.51709864860595</v>
      </c>
      <c r="P1466">
        <v>566.53709864860593</v>
      </c>
      <c r="Q1466">
        <v>1772.0208758689498</v>
      </c>
      <c r="R1466">
        <v>1472.140419952666</v>
      </c>
      <c r="S1466">
        <v>1</v>
      </c>
      <c r="T1466">
        <f t="shared" si="506"/>
        <v>49.985632989489162</v>
      </c>
      <c r="U1466">
        <f t="shared" si="507"/>
        <v>1.8037331761490024E-2</v>
      </c>
      <c r="V1466">
        <f>IF($F1466="Reduce", INDEX(Model_Assumptions[Values], 2), INDEX(Model_Assumptions[Values], 1))</f>
        <v>-0.4</v>
      </c>
      <c r="W1466">
        <f t="shared" si="508"/>
        <v>36.733047489929945</v>
      </c>
      <c r="X1466">
        <f t="shared" si="521"/>
        <v>1836.1246304171143</v>
      </c>
      <c r="Y1466">
        <f t="shared" si="509"/>
        <v>733.39854476941741</v>
      </c>
      <c r="Z1466">
        <f t="shared" si="510"/>
        <v>19.424630417114258</v>
      </c>
      <c r="AA1466">
        <f t="shared" si="511"/>
        <v>27.438544769417376</v>
      </c>
      <c r="AB1466">
        <f t="shared" si="522"/>
        <v>0.39942743135187425</v>
      </c>
      <c r="AC1466">
        <f t="shared" si="512"/>
        <v>1.0832726667556525E-2</v>
      </c>
      <c r="AD1466">
        <f t="shared" si="513"/>
        <v>1.0832726667556525E-2</v>
      </c>
      <c r="AE1466">
        <f t="shared" si="514"/>
        <v>0.28000000000000019</v>
      </c>
      <c r="AF1466">
        <f t="shared" si="523"/>
        <v>1059.9411023659191</v>
      </c>
      <c r="AG1466">
        <f t="shared" si="515"/>
        <v>3.6205053792398328E-2</v>
      </c>
      <c r="AH1466">
        <f t="shared" si="516"/>
        <v>4.84320353157245E-2</v>
      </c>
      <c r="AI1466">
        <f t="shared" si="524"/>
        <v>0.71999999999999964</v>
      </c>
      <c r="AJ1466">
        <f>MAX(0, $R1466 - $AA1466) * INDEX(Model_Assumptions[Values], 7)</f>
        <v>2889.4037503664972</v>
      </c>
      <c r="AK1466">
        <f>MAX(0, INDEX(Model_Assumptions[Values], 4) - $AD1466)</f>
        <v>3.9167273332443478E-2</v>
      </c>
      <c r="AL1466">
        <f>MAX(0, INDEX(Model_Assumptions[Values], 5) - $AC1466)</f>
        <v>9.1672733324434756E-3</v>
      </c>
      <c r="AM1466">
        <f>INDEX(Model_Assumptions[Values], 6) * MAX(0, INDEX(Model_Assumptions[Values], 3) - $AB1466)^2</f>
        <v>0</v>
      </c>
      <c r="AN1466">
        <f t="shared" si="517"/>
        <v>2849.3689374727105</v>
      </c>
      <c r="AO1466" cm="1">
        <f t="array" ref="AO1466">IFERROR(STDEV(IF($E$2:$E$2201=$E1466, $AJ$2:$AJ$2201)), 0)</f>
        <v>55.91127686167448</v>
      </c>
      <c r="AP1466">
        <f t="shared" si="525"/>
        <v>0.71604182807045436</v>
      </c>
      <c r="AQ1466">
        <f t="shared" si="518"/>
        <v>3.14839837799476E-2</v>
      </c>
      <c r="AR1466" cm="1">
        <f t="array" ref="AR1466">IFERROR(STDEV(IF($E$2:$E$2201=$E1466, $AK$2:$AK$2201)), 0)</f>
        <v>1.079865719287894E-2</v>
      </c>
      <c r="AS1466">
        <f t="shared" si="526"/>
        <v>0.71150416345863277</v>
      </c>
      <c r="AT1466">
        <f t="shared" si="519"/>
        <v>5.3929154308132096E-3</v>
      </c>
      <c r="AU1466" cm="1">
        <f t="array" ref="AU1466">IFERROR(STDEV(IF($E$2:$E$2201=$E1466, $AL$2:$AL$2201)), 0)</f>
        <v>6.6856618096665984E-3</v>
      </c>
      <c r="AV1466">
        <f t="shared" si="527"/>
        <v>0.56454514288668245</v>
      </c>
      <c r="AW1466">
        <f t="shared" si="520"/>
        <v>0</v>
      </c>
      <c r="AX1466" cm="1">
        <f t="array" ref="AX1466">IFERROR(STDEV(IF($E$2:$E$2201=$E1466, $AM$2:$AM$2201)), 0)</f>
        <v>0</v>
      </c>
      <c r="AY1466">
        <f t="shared" si="528"/>
        <v>0.56454514288668245</v>
      </c>
      <c r="AZ1466">
        <f>INDEX(Model_Assumptions[Values],9)*((INDEX(Model_Scenarios[GR Weight],1)*$AG1466)+(INDEX(Model_Scenarios[GP Weight],1)*$AH1466)+(INDEX(Model_Scenarios[LTV Weight],1)*$AI1466))-(INDEX(Model_Scenarios[LTV Weight],1)*$AP1466)-(INDEX(Model_Scenarios[GP Weight],1)*($AS1466+$AV1466+$AY1466))</f>
        <v>2.1654256371744971</v>
      </c>
      <c r="BA1466">
        <f>INDEX(Model_Assumptions[Values],9)*((INDEX(Model_Scenarios[GR Weight],2)*$AG1466)+(INDEX(Model_Scenarios[GP Weight],2)*$AH1466)+(INDEX(Model_Scenarios[LTV Weight],2)*$AI1466))-(INDEX(Model_Scenarios[LTV Weight],2)*$AP1466)-(INDEX(Model_Scenarios[GP Weight],2)*($AS1466+$AV1466+$AY1466))</f>
        <v>1.5820397475678272</v>
      </c>
      <c r="BB1466">
        <f>INDEX(Model_Assumptions[Values],9)*((INDEX(Model_Scenarios[GR Weight],3)*$AG1466)+(INDEX(Model_Scenarios[GP Weight],3)*$AH1466)+(INDEX(Model_Scenarios[LTV Weight],3)*$AI1466))-(INDEX(Model_Scenarios[LTV Weight],3)*$AP1466)-(INDEX(Model_Scenarios[GP Weight],3)*($AS1466+$AV1466+$AY1466))</f>
        <v>0.63938759058363426</v>
      </c>
      <c r="BC1466">
        <f>INDEX(Model_Assumptions[Values],9)*((INDEX(Model_Scenarios[GR Weight],4)*$AG1466)+(INDEX(Model_Scenarios[GP Weight],4)*$AH1466)+(INDEX(Model_Scenarios[LTV Weight],4)*$AI1466))-(INDEX(Model_Scenarios[LTV Weight],4)*$AP1466)-(INDEX(Model_Scenarios[GP Weight],4)*($AS1466+$AV1466+$AY1466))</f>
        <v>0.36909430028687906</v>
      </c>
      <c r="BD1466">
        <f>INDEX(Model_Assumptions[Values],9)*((INDEX(Model_Scenarios[GR Weight],5)*$AG1466)+(INDEX(Model_Scenarios[GP Weight],5)*$AH1466)+(INDEX(Model_Scenarios[LTV Weight],5)*$AI1466))-(INDEX(Model_Scenarios[LTV Weight],5)*$AP1466)-(INDEX(Model_Scenarios[GP Weight],5)*($AS1466+$AV1466+$AY1466))</f>
        <v>-0.12194425318457225</v>
      </c>
    </row>
    <row r="1467" spans="1:56" x14ac:dyDescent="0.25">
      <c r="A1467">
        <v>1466</v>
      </c>
      <c r="B1467">
        <v>30</v>
      </c>
      <c r="C1467" s="3">
        <v>16</v>
      </c>
      <c r="D1467" s="4">
        <v>0.3</v>
      </c>
      <c r="E1467" t="str">
        <v>SKU-1036</v>
      </c>
      <c r="F1467" t="str">
        <v>Raise</v>
      </c>
      <c r="G1467" t="str">
        <v>Full</v>
      </c>
      <c r="H1467">
        <v>49.1</v>
      </c>
      <c r="I1467">
        <v>30.02</v>
      </c>
      <c r="J1467">
        <v>37</v>
      </c>
      <c r="K1467">
        <v>1816.7</v>
      </c>
      <c r="L1467">
        <v>705.96</v>
      </c>
      <c r="M1467">
        <v>0.38859470468431773</v>
      </c>
      <c r="N1467">
        <v>52.262974962461286</v>
      </c>
      <c r="O1467">
        <v>536.51709864860595</v>
      </c>
      <c r="P1467">
        <v>566.53709864860593</v>
      </c>
      <c r="Q1467">
        <v>1772.0208758689498</v>
      </c>
      <c r="R1467">
        <v>1472.140419952666</v>
      </c>
      <c r="S1467">
        <v>1</v>
      </c>
      <c r="T1467">
        <f t="shared" si="506"/>
        <v>50.048892488738389</v>
      </c>
      <c r="U1467">
        <f t="shared" si="507"/>
        <v>1.9325712601596483E-2</v>
      </c>
      <c r="V1467">
        <f>IF($F1467="Reduce", INDEX(Model_Assumptions[Values], 2), INDEX(Model_Assumptions[Values], 1))</f>
        <v>-0.4</v>
      </c>
      <c r="W1467">
        <f t="shared" si="508"/>
        <v>36.713979453496371</v>
      </c>
      <c r="X1467">
        <f t="shared" si="521"/>
        <v>1837.4940105017902</v>
      </c>
      <c r="Y1467">
        <f t="shared" si="509"/>
        <v>735.34034730782923</v>
      </c>
      <c r="Z1467">
        <f t="shared" si="510"/>
        <v>20.794010501790126</v>
      </c>
      <c r="AA1467">
        <f t="shared" si="511"/>
        <v>29.380347307829197</v>
      </c>
      <c r="AB1467">
        <f t="shared" si="522"/>
        <v>0.40018652746901723</v>
      </c>
      <c r="AC1467">
        <f t="shared" si="512"/>
        <v>1.1591822784699501E-2</v>
      </c>
      <c r="AD1467">
        <f t="shared" si="513"/>
        <v>1.1591822784699501E-2</v>
      </c>
      <c r="AE1467">
        <f t="shared" si="514"/>
        <v>0.30000000000000066</v>
      </c>
      <c r="AF1467">
        <f t="shared" si="523"/>
        <v>1030.498293966865</v>
      </c>
      <c r="AG1467">
        <f t="shared" si="515"/>
        <v>3.875740503735417E-2</v>
      </c>
      <c r="AH1467">
        <f t="shared" si="516"/>
        <v>5.1859529372236798E-2</v>
      </c>
      <c r="AI1467">
        <f t="shared" si="524"/>
        <v>0.69999999999999918</v>
      </c>
      <c r="AJ1467">
        <f>MAX(0, $R1467 - $AA1467) * INDEX(Model_Assumptions[Values], 7)</f>
        <v>2885.5201452896736</v>
      </c>
      <c r="AK1467">
        <f>MAX(0, INDEX(Model_Assumptions[Values], 4) - $AD1467)</f>
        <v>3.8408177215300501E-2</v>
      </c>
      <c r="AL1467">
        <f>MAX(0, INDEX(Model_Assumptions[Values], 5) - $AC1467)</f>
        <v>8.408177215300499E-3</v>
      </c>
      <c r="AM1467">
        <f>INDEX(Model_Assumptions[Values], 6) * MAX(0, INDEX(Model_Assumptions[Values], 3) - $AB1467)^2</f>
        <v>0</v>
      </c>
      <c r="AN1467">
        <f t="shared" si="517"/>
        <v>2849.3689374727105</v>
      </c>
      <c r="AO1467" cm="1">
        <f t="array" ref="AO1467">IFERROR(STDEV(IF($E$2:$E$2201=$E1467, $AJ$2:$AJ$2201)), 0)</f>
        <v>55.91127686167448</v>
      </c>
      <c r="AP1467">
        <f t="shared" si="525"/>
        <v>0.64658168881390066</v>
      </c>
      <c r="AQ1467">
        <f t="shared" si="518"/>
        <v>3.14839837799476E-2</v>
      </c>
      <c r="AR1467" cm="1">
        <f t="array" ref="AR1467">IFERROR(STDEV(IF($E$2:$E$2201=$E1467, $AK$2:$AK$2201)), 0)</f>
        <v>1.079865719287894E-2</v>
      </c>
      <c r="AS1467">
        <f t="shared" si="526"/>
        <v>0.64120874583545329</v>
      </c>
      <c r="AT1467">
        <f t="shared" si="519"/>
        <v>5.3929154308132096E-3</v>
      </c>
      <c r="AU1467" cm="1">
        <f t="array" ref="AU1467">IFERROR(STDEV(IF($E$2:$E$2201=$E1467, $AL$2:$AL$2201)), 0)</f>
        <v>6.6856618096665984E-3</v>
      </c>
      <c r="AV1467">
        <f t="shared" si="527"/>
        <v>0.45100423418480612</v>
      </c>
      <c r="AW1467">
        <f t="shared" si="520"/>
        <v>0</v>
      </c>
      <c r="AX1467" cm="1">
        <f t="array" ref="AX1467">IFERROR(STDEV(IF($E$2:$E$2201=$E1467, $AM$2:$AM$2201)), 0)</f>
        <v>0</v>
      </c>
      <c r="AY1467">
        <f t="shared" si="528"/>
        <v>0.45100423418480612</v>
      </c>
      <c r="AZ1467">
        <f>INDEX(Model_Assumptions[Values],9)*((INDEX(Model_Scenarios[GR Weight],1)*$AG1467)+(INDEX(Model_Scenarios[GP Weight],1)*$AH1467)+(INDEX(Model_Scenarios[LTV Weight],1)*$AI1467))-(INDEX(Model_Scenarios[LTV Weight],1)*$AP1467)-(INDEX(Model_Scenarios[GP Weight],1)*($AS1467+$AV1467+$AY1467))</f>
        <v>2.1737213947331653</v>
      </c>
      <c r="BA1467">
        <f>INDEX(Model_Assumptions[Values],9)*((INDEX(Model_Scenarios[GR Weight],2)*$AG1467)+(INDEX(Model_Scenarios[GP Weight],2)*$AH1467)+(INDEX(Model_Scenarios[LTV Weight],2)*$AI1467))-(INDEX(Model_Scenarios[LTV Weight],2)*$AP1467)-(INDEX(Model_Scenarios[GP Weight],2)*($AS1467+$AV1467+$AY1467))</f>
        <v>1.6270060425802011</v>
      </c>
      <c r="BB1467">
        <f>INDEX(Model_Assumptions[Values],9)*((INDEX(Model_Scenarios[GR Weight],3)*$AG1467)+(INDEX(Model_Scenarios[GP Weight],3)*$AH1467)+(INDEX(Model_Scenarios[LTV Weight],3)*$AI1467))-(INDEX(Model_Scenarios[LTV Weight],3)*$AP1467)-(INDEX(Model_Scenarios[GP Weight],3)*($AS1467+$AV1467+$AY1467))</f>
        <v>0.74044223220077232</v>
      </c>
      <c r="BC1467">
        <f>INDEX(Model_Assumptions[Values],9)*((INDEX(Model_Scenarios[GR Weight],4)*$AG1467)+(INDEX(Model_Scenarios[GP Weight],4)*$AH1467)+(INDEX(Model_Scenarios[LTV Weight],4)*$AI1467))-(INDEX(Model_Scenarios[LTV Weight],4)*$AP1467)-(INDEX(Model_Scenarios[GP Weight],4)*($AS1467+$AV1467+$AY1467))</f>
        <v>0.47447910360083989</v>
      </c>
      <c r="BD1467">
        <f>INDEX(Model_Assumptions[Values],9)*((INDEX(Model_Scenarios[GR Weight],5)*$AG1467)+(INDEX(Model_Scenarios[GP Weight],5)*$AH1467)+(INDEX(Model_Scenarios[LTV Weight],5)*$AI1467))-(INDEX(Model_Scenarios[LTV Weight],5)*$AP1467)-(INDEX(Model_Scenarios[GP Weight],5)*($AS1467+$AV1467+$AY1467))</f>
        <v>4.5956220794743152E-2</v>
      </c>
    </row>
    <row r="1468" spans="1:56" x14ac:dyDescent="0.25">
      <c r="A1468">
        <v>1467</v>
      </c>
      <c r="B1468">
        <v>30</v>
      </c>
      <c r="C1468" s="3">
        <v>17</v>
      </c>
      <c r="D1468" s="4">
        <v>0.32</v>
      </c>
      <c r="E1468" t="str">
        <v>SKU-1036</v>
      </c>
      <c r="F1468" t="str">
        <v>Raise</v>
      </c>
      <c r="G1468" t="str">
        <v>Full</v>
      </c>
      <c r="H1468">
        <v>49.1</v>
      </c>
      <c r="I1468">
        <v>30.02</v>
      </c>
      <c r="J1468">
        <v>37</v>
      </c>
      <c r="K1468">
        <v>1816.7</v>
      </c>
      <c r="L1468">
        <v>705.96</v>
      </c>
      <c r="M1468">
        <v>0.38859470468431773</v>
      </c>
      <c r="N1468">
        <v>52.262974962461286</v>
      </c>
      <c r="O1468">
        <v>536.51709864860595</v>
      </c>
      <c r="P1468">
        <v>566.53709864860593</v>
      </c>
      <c r="Q1468">
        <v>1772.0208758689498</v>
      </c>
      <c r="R1468">
        <v>1472.140419952666</v>
      </c>
      <c r="S1468">
        <v>1</v>
      </c>
      <c r="T1468">
        <f t="shared" si="506"/>
        <v>50.112151987987609</v>
      </c>
      <c r="U1468">
        <f t="shared" si="507"/>
        <v>2.0614093441702799E-2</v>
      </c>
      <c r="V1468">
        <f>IF($F1468="Reduce", INDEX(Model_Assumptions[Values], 2), INDEX(Model_Assumptions[Values], 1))</f>
        <v>-0.4</v>
      </c>
      <c r="W1468">
        <f t="shared" si="508"/>
        <v>36.694911417062798</v>
      </c>
      <c r="X1468">
        <f t="shared" si="521"/>
        <v>1838.8609781175926</v>
      </c>
      <c r="Y1468">
        <f t="shared" si="509"/>
        <v>737.27973737736738</v>
      </c>
      <c r="Z1468">
        <f t="shared" si="510"/>
        <v>22.160978117592549</v>
      </c>
      <c r="AA1468">
        <f t="shared" si="511"/>
        <v>31.319737377367346</v>
      </c>
      <c r="AB1468">
        <f t="shared" si="522"/>
        <v>0.40094370708334176</v>
      </c>
      <c r="AC1468">
        <f t="shared" si="512"/>
        <v>1.2349002399024034E-2</v>
      </c>
      <c r="AD1468">
        <f t="shared" si="513"/>
        <v>1.2349002399024034E-2</v>
      </c>
      <c r="AE1468">
        <f t="shared" si="514"/>
        <v>0.3199999999999989</v>
      </c>
      <c r="AF1468">
        <f t="shared" si="523"/>
        <v>1001.0554855678145</v>
      </c>
      <c r="AG1468">
        <f t="shared" si="515"/>
        <v>4.1305259745518325E-2</v>
      </c>
      <c r="AH1468">
        <f t="shared" si="516"/>
        <v>5.5282765157085294E-2</v>
      </c>
      <c r="AI1468">
        <f t="shared" si="524"/>
        <v>0.68000000000000105</v>
      </c>
      <c r="AJ1468">
        <f>MAX(0, $R1468 - $AA1468) * INDEX(Model_Assumptions[Values], 7)</f>
        <v>2881.6413651505973</v>
      </c>
      <c r="AK1468">
        <f>MAX(0, INDEX(Model_Assumptions[Values], 4) - $AD1468)</f>
        <v>3.7650997600975969E-2</v>
      </c>
      <c r="AL1468">
        <f>MAX(0, INDEX(Model_Assumptions[Values], 5) - $AC1468)</f>
        <v>7.6509976009759666E-3</v>
      </c>
      <c r="AM1468">
        <f>INDEX(Model_Assumptions[Values], 6) * MAX(0, INDEX(Model_Assumptions[Values], 3) - $AB1468)^2</f>
        <v>0</v>
      </c>
      <c r="AN1468">
        <f t="shared" si="517"/>
        <v>2849.3689374727105</v>
      </c>
      <c r="AO1468" cm="1">
        <f t="array" ref="AO1468">IFERROR(STDEV(IF($E$2:$E$2201=$E1468, $AJ$2:$AJ$2201)), 0)</f>
        <v>55.91127686167448</v>
      </c>
      <c r="AP1468">
        <f t="shared" si="525"/>
        <v>0.5772078458828499</v>
      </c>
      <c r="AQ1468">
        <f t="shared" si="518"/>
        <v>3.14839837799476E-2</v>
      </c>
      <c r="AR1468" cm="1">
        <f t="array" ref="AR1468">IFERROR(STDEV(IF($E$2:$E$2201=$E1468, $AK$2:$AK$2201)), 0)</f>
        <v>1.079865719287894E-2</v>
      </c>
      <c r="AS1468">
        <f t="shared" si="526"/>
        <v>0.5710908042432481</v>
      </c>
      <c r="AT1468">
        <f t="shared" si="519"/>
        <v>5.3929154308132096E-3</v>
      </c>
      <c r="AU1468" cm="1">
        <f t="array" ref="AU1468">IFERROR(STDEV(IF($E$2:$E$2201=$E1468, $AL$2:$AL$2201)), 0)</f>
        <v>6.6856618096665984E-3</v>
      </c>
      <c r="AV1468">
        <f t="shared" si="527"/>
        <v>0.33774998413737645</v>
      </c>
      <c r="AW1468">
        <f t="shared" si="520"/>
        <v>0</v>
      </c>
      <c r="AX1468" cm="1">
        <f t="array" ref="AX1468">IFERROR(STDEV(IF($E$2:$E$2201=$E1468, $AM$2:$AM$2201)), 0)</f>
        <v>0</v>
      </c>
      <c r="AY1468">
        <f t="shared" si="528"/>
        <v>0.33774998413737645</v>
      </c>
      <c r="AZ1468">
        <f>INDEX(Model_Assumptions[Values],9)*((INDEX(Model_Scenarios[GR Weight],1)*$AG1468)+(INDEX(Model_Scenarios[GP Weight],1)*$AH1468)+(INDEX(Model_Scenarios[LTV Weight],1)*$AI1468))-(INDEX(Model_Scenarios[LTV Weight],1)*$AP1468)-(INDEX(Model_Scenarios[GP Weight],1)*($AS1468+$AV1468+$AY1468))</f>
        <v>2.1818686584932263</v>
      </c>
      <c r="BA1468">
        <f>INDEX(Model_Assumptions[Values],9)*((INDEX(Model_Scenarios[GR Weight],2)*$AG1468)+(INDEX(Model_Scenarios[GP Weight],2)*$AH1468)+(INDEX(Model_Scenarios[LTV Weight],2)*$AI1468))-(INDEX(Model_Scenarios[LTV Weight],2)*$AP1468)-(INDEX(Model_Scenarios[GP Weight],2)*($AS1468+$AV1468+$AY1468))</f>
        <v>1.6717584556387748</v>
      </c>
      <c r="BB1468">
        <f>INDEX(Model_Assumptions[Values],9)*((INDEX(Model_Scenarios[GR Weight],3)*$AG1468)+(INDEX(Model_Scenarios[GP Weight],3)*$AH1468)+(INDEX(Model_Scenarios[LTV Weight],3)*$AI1468))-(INDEX(Model_Scenarios[LTV Weight],3)*$AP1468)-(INDEX(Model_Scenarios[GP Weight],3)*($AS1468+$AV1468+$AY1468))</f>
        <v>0.84118650497235881</v>
      </c>
      <c r="BC1468">
        <f>INDEX(Model_Assumptions[Values],9)*((INDEX(Model_Scenarios[GR Weight],4)*$AG1468)+(INDEX(Model_Scenarios[GP Weight],4)*$AH1468)+(INDEX(Model_Scenarios[LTV Weight],4)*$AI1468))-(INDEX(Model_Scenarios[LTV Weight],4)*$AP1468)-(INDEX(Model_Scenarios[GP Weight],4)*($AS1468+$AV1468+$AY1468))</f>
        <v>0.57955991943340246</v>
      </c>
      <c r="BD1468">
        <f>INDEX(Model_Assumptions[Values],9)*((INDEX(Model_Scenarios[GR Weight],5)*$AG1468)+(INDEX(Model_Scenarios[GP Weight],5)*$AH1468)+(INDEX(Model_Scenarios[LTV Weight],5)*$AI1468))-(INDEX(Model_Scenarios[LTV Weight],5)*$AP1468)-(INDEX(Model_Scenarios[GP Weight],5)*($AS1468+$AV1468+$AY1468))</f>
        <v>0.21340597757189106</v>
      </c>
    </row>
    <row r="1469" spans="1:56" x14ac:dyDescent="0.25">
      <c r="A1469">
        <v>1468</v>
      </c>
      <c r="B1469">
        <v>30</v>
      </c>
      <c r="C1469" s="3">
        <v>18</v>
      </c>
      <c r="D1469" s="4">
        <v>0.34</v>
      </c>
      <c r="E1469" t="str">
        <v>SKU-1036</v>
      </c>
      <c r="F1469" t="str">
        <v>Raise</v>
      </c>
      <c r="G1469" t="str">
        <v>Full</v>
      </c>
      <c r="H1469">
        <v>49.1</v>
      </c>
      <c r="I1469">
        <v>30.02</v>
      </c>
      <c r="J1469">
        <v>37</v>
      </c>
      <c r="K1469">
        <v>1816.7</v>
      </c>
      <c r="L1469">
        <v>705.96</v>
      </c>
      <c r="M1469">
        <v>0.38859470468431773</v>
      </c>
      <c r="N1469">
        <v>52.262974962461286</v>
      </c>
      <c r="O1469">
        <v>536.51709864860595</v>
      </c>
      <c r="P1469">
        <v>566.53709864860593</v>
      </c>
      <c r="Q1469">
        <v>1772.0208758689498</v>
      </c>
      <c r="R1469">
        <v>1472.140419952666</v>
      </c>
      <c r="S1469">
        <v>1</v>
      </c>
      <c r="T1469">
        <f t="shared" si="506"/>
        <v>50.175411487236836</v>
      </c>
      <c r="U1469">
        <f t="shared" si="507"/>
        <v>2.1902474281809262E-2</v>
      </c>
      <c r="V1469">
        <f>IF($F1469="Reduce", INDEX(Model_Assumptions[Values], 2), INDEX(Model_Assumptions[Values], 1))</f>
        <v>-0.4</v>
      </c>
      <c r="W1469">
        <f t="shared" si="508"/>
        <v>36.675843380629225</v>
      </c>
      <c r="X1469">
        <f t="shared" si="521"/>
        <v>1840.2255332645227</v>
      </c>
      <c r="Y1469">
        <f t="shared" si="509"/>
        <v>739.21671497803345</v>
      </c>
      <c r="Z1469">
        <f t="shared" si="510"/>
        <v>23.525533264522664</v>
      </c>
      <c r="AA1469">
        <f t="shared" si="511"/>
        <v>33.256714978033415</v>
      </c>
      <c r="AB1469">
        <f t="shared" si="522"/>
        <v>0.40169897744363869</v>
      </c>
      <c r="AC1469">
        <f t="shared" si="512"/>
        <v>1.3104272759320967E-2</v>
      </c>
      <c r="AD1469">
        <f t="shared" si="513"/>
        <v>1.3104272759320967E-2</v>
      </c>
      <c r="AE1469">
        <f t="shared" si="514"/>
        <v>0.33999999999999941</v>
      </c>
      <c r="AF1469">
        <f t="shared" si="523"/>
        <v>971.61267716876046</v>
      </c>
      <c r="AG1469">
        <f t="shared" si="515"/>
        <v>4.3848617916892908E-2</v>
      </c>
      <c r="AH1469">
        <f t="shared" si="516"/>
        <v>5.870174267027279E-2</v>
      </c>
      <c r="AI1469">
        <f t="shared" si="524"/>
        <v>0.66000000000000059</v>
      </c>
      <c r="AJ1469">
        <f>MAX(0, $R1469 - $AA1469) * INDEX(Model_Assumptions[Values], 7)</f>
        <v>2877.7674099492651</v>
      </c>
      <c r="AK1469">
        <f>MAX(0, INDEX(Model_Assumptions[Values], 4) - $AD1469)</f>
        <v>3.6895727240679035E-2</v>
      </c>
      <c r="AL1469">
        <f>MAX(0, INDEX(Model_Assumptions[Values], 5) - $AC1469)</f>
        <v>6.8957272406790331E-3</v>
      </c>
      <c r="AM1469">
        <f>INDEX(Model_Assumptions[Values], 6) * MAX(0, INDEX(Model_Assumptions[Values], 3) - $AB1469)^2</f>
        <v>0</v>
      </c>
      <c r="AN1469">
        <f t="shared" si="517"/>
        <v>2849.3689374727105</v>
      </c>
      <c r="AO1469" cm="1">
        <f t="array" ref="AO1469">IFERROR(STDEV(IF($E$2:$E$2201=$E1469, $AJ$2:$AJ$2201)), 0)</f>
        <v>55.91127686167448</v>
      </c>
      <c r="AP1469">
        <f t="shared" si="525"/>
        <v>0.50792029927724514</v>
      </c>
      <c r="AQ1469">
        <f t="shared" si="518"/>
        <v>3.14839837799476E-2</v>
      </c>
      <c r="AR1469" cm="1">
        <f t="array" ref="AR1469">IFERROR(STDEV(IF($E$2:$E$2201=$E1469, $AK$2:$AK$2201)), 0)</f>
        <v>1.079865719287894E-2</v>
      </c>
      <c r="AS1469">
        <f t="shared" si="526"/>
        <v>0.50114966741421818</v>
      </c>
      <c r="AT1469">
        <f t="shared" si="519"/>
        <v>5.3929154308132096E-3</v>
      </c>
      <c r="AU1469" cm="1">
        <f t="array" ref="AU1469">IFERROR(STDEV(IF($E$2:$E$2201=$E1469, $AL$2:$AL$2201)), 0)</f>
        <v>6.6856618096665984E-3</v>
      </c>
      <c r="AV1469">
        <f t="shared" si="527"/>
        <v>0.22478130851503031</v>
      </c>
      <c r="AW1469">
        <f t="shared" si="520"/>
        <v>0</v>
      </c>
      <c r="AX1469" cm="1">
        <f t="array" ref="AX1469">IFERROR(STDEV(IF($E$2:$E$2201=$E1469, $AM$2:$AM$2201)), 0)</f>
        <v>0</v>
      </c>
      <c r="AY1469">
        <f t="shared" si="528"/>
        <v>0.22478130851503031</v>
      </c>
      <c r="AZ1469">
        <f>INDEX(Model_Assumptions[Values],9)*((INDEX(Model_Scenarios[GR Weight],1)*$AG1469)+(INDEX(Model_Scenarios[GP Weight],1)*$AH1469)+(INDEX(Model_Scenarios[LTV Weight],1)*$AI1469))-(INDEX(Model_Scenarios[LTV Weight],1)*$AP1469)-(INDEX(Model_Scenarios[GP Weight],1)*($AS1469+$AV1469+$AY1469))</f>
        <v>2.1898677124273616</v>
      </c>
      <c r="BA1469">
        <f>INDEX(Model_Assumptions[Values],9)*((INDEX(Model_Scenarios[GR Weight],2)*$AG1469)+(INDEX(Model_Scenarios[GP Weight],2)*$AH1469)+(INDEX(Model_Scenarios[LTV Weight],2)*$AI1469))-(INDEX(Model_Scenarios[LTV Weight],2)*$AP1469)-(INDEX(Model_Scenarios[GP Weight],2)*($AS1469+$AV1469+$AY1469))</f>
        <v>1.7162975546888792</v>
      </c>
      <c r="BB1469">
        <f>INDEX(Model_Assumptions[Values],9)*((INDEX(Model_Scenarios[GR Weight],3)*$AG1469)+(INDEX(Model_Scenarios[GP Weight],3)*$AH1469)+(INDEX(Model_Scenarios[LTV Weight],3)*$AI1469))-(INDEX(Model_Scenarios[LTV Weight],3)*$AP1469)-(INDEX(Model_Scenarios[GP Weight],3)*($AS1469+$AV1469+$AY1469))</f>
        <v>0.94162140280269901</v>
      </c>
      <c r="BC1469">
        <f>INDEX(Model_Assumptions[Values],9)*((INDEX(Model_Scenarios[GR Weight],4)*$AG1469)+(INDEX(Model_Scenarios[GP Weight],4)*$AH1469)+(INDEX(Model_Scenarios[LTV Weight],4)*$AI1469))-(INDEX(Model_Scenarios[LTV Weight],4)*$AP1469)-(INDEX(Model_Scenarios[GP Weight],4)*($AS1469+$AV1469+$AY1469))</f>
        <v>0.68433774168886963</v>
      </c>
      <c r="BD1469">
        <f>INDEX(Model_Assumptions[Values],9)*((INDEX(Model_Scenarios[GR Weight],5)*$AG1469)+(INDEX(Model_Scenarios[GP Weight],5)*$AH1469)+(INDEX(Model_Scenarios[LTV Weight],5)*$AI1469))-(INDEX(Model_Scenarios[LTV Weight],5)*$AP1469)-(INDEX(Model_Scenarios[GP Weight],5)*($AS1469+$AV1469+$AY1469))</f>
        <v>0.38040657899647923</v>
      </c>
    </row>
    <row r="1470" spans="1:56" x14ac:dyDescent="0.25">
      <c r="A1470">
        <v>1469</v>
      </c>
      <c r="B1470">
        <v>30</v>
      </c>
      <c r="C1470" s="3">
        <v>19</v>
      </c>
      <c r="D1470" s="4">
        <v>0.36</v>
      </c>
      <c r="E1470" t="str">
        <v>SKU-1036</v>
      </c>
      <c r="F1470" t="str">
        <v>Raise</v>
      </c>
      <c r="G1470" t="str">
        <v>Full</v>
      </c>
      <c r="H1470">
        <v>49.1</v>
      </c>
      <c r="I1470">
        <v>30.02</v>
      </c>
      <c r="J1470">
        <v>37</v>
      </c>
      <c r="K1470">
        <v>1816.7</v>
      </c>
      <c r="L1470">
        <v>705.96</v>
      </c>
      <c r="M1470">
        <v>0.38859470468431773</v>
      </c>
      <c r="N1470">
        <v>52.262974962461286</v>
      </c>
      <c r="O1470">
        <v>536.51709864860595</v>
      </c>
      <c r="P1470">
        <v>566.53709864860593</v>
      </c>
      <c r="Q1470">
        <v>1772.0208758689498</v>
      </c>
      <c r="R1470">
        <v>1472.140419952666</v>
      </c>
      <c r="S1470">
        <v>1</v>
      </c>
      <c r="T1470">
        <f t="shared" si="506"/>
        <v>50.238670986486063</v>
      </c>
      <c r="U1470">
        <f t="shared" si="507"/>
        <v>2.3190855121915724E-2</v>
      </c>
      <c r="V1470">
        <f>IF($F1470="Reduce", INDEX(Model_Assumptions[Values], 2), INDEX(Model_Assumptions[Values], 1))</f>
        <v>-0.4</v>
      </c>
      <c r="W1470">
        <f t="shared" si="508"/>
        <v>36.656775344195651</v>
      </c>
      <c r="X1470">
        <f t="shared" si="521"/>
        <v>1841.5876759425798</v>
      </c>
      <c r="Y1470">
        <f t="shared" si="509"/>
        <v>741.1512801098263</v>
      </c>
      <c r="Z1470">
        <f t="shared" si="510"/>
        <v>24.88767594257979</v>
      </c>
      <c r="AA1470">
        <f t="shared" si="511"/>
        <v>35.191280109826266</v>
      </c>
      <c r="AB1470">
        <f t="shared" si="522"/>
        <v>0.40245234576218741</v>
      </c>
      <c r="AC1470">
        <f t="shared" si="512"/>
        <v>1.3857641077869687E-2</v>
      </c>
      <c r="AD1470">
        <f t="shared" si="513"/>
        <v>1.3857641077869687E-2</v>
      </c>
      <c r="AE1470">
        <f t="shared" si="514"/>
        <v>0.35999999999999993</v>
      </c>
      <c r="AF1470">
        <f t="shared" si="523"/>
        <v>942.16986876970645</v>
      </c>
      <c r="AG1470">
        <f t="shared" si="515"/>
        <v>4.6387479551476651E-2</v>
      </c>
      <c r="AH1470">
        <f t="shared" si="516"/>
        <v>6.2116461911797274E-2</v>
      </c>
      <c r="AI1470">
        <f t="shared" si="524"/>
        <v>0.64000000000000012</v>
      </c>
      <c r="AJ1470">
        <f>MAX(0, $R1470 - $AA1470) * INDEX(Model_Assumptions[Values], 7)</f>
        <v>2873.8982796856794</v>
      </c>
      <c r="AK1470">
        <f>MAX(0, INDEX(Model_Assumptions[Values], 4) - $AD1470)</f>
        <v>3.6142358922130316E-2</v>
      </c>
      <c r="AL1470">
        <f>MAX(0, INDEX(Model_Assumptions[Values], 5) - $AC1470)</f>
        <v>6.1423589221303136E-3</v>
      </c>
      <c r="AM1470">
        <f>INDEX(Model_Assumptions[Values], 6) * MAX(0, INDEX(Model_Assumptions[Values], 3) - $AB1470)^2</f>
        <v>0</v>
      </c>
      <c r="AN1470">
        <f t="shared" si="517"/>
        <v>2849.3689374727105</v>
      </c>
      <c r="AO1470" cm="1">
        <f t="array" ref="AO1470">IFERROR(STDEV(IF($E$2:$E$2201=$E1470, $AJ$2:$AJ$2201)), 0)</f>
        <v>55.91127686167448</v>
      </c>
      <c r="AP1470">
        <f t="shared" si="525"/>
        <v>0.43871904899712727</v>
      </c>
      <c r="AQ1470">
        <f t="shared" si="518"/>
        <v>3.14839837799476E-2</v>
      </c>
      <c r="AR1470" cm="1">
        <f t="array" ref="AR1470">IFERROR(STDEV(IF($E$2:$E$2201=$E1470, $AK$2:$AK$2201)), 0)</f>
        <v>1.079865719287894E-2</v>
      </c>
      <c r="AS1470">
        <f t="shared" si="526"/>
        <v>0.43138466746167592</v>
      </c>
      <c r="AT1470">
        <f t="shared" si="519"/>
        <v>5.3929154308132096E-3</v>
      </c>
      <c r="AU1470" cm="1">
        <f t="array" ref="AU1470">IFERROR(STDEV(IF($E$2:$E$2201=$E1470, $AL$2:$AL$2201)), 0)</f>
        <v>6.6856618096665984E-3</v>
      </c>
      <c r="AV1470">
        <f t="shared" si="527"/>
        <v>0.1120971285495635</v>
      </c>
      <c r="AW1470">
        <f t="shared" si="520"/>
        <v>0</v>
      </c>
      <c r="AX1470" cm="1">
        <f t="array" ref="AX1470">IFERROR(STDEV(IF($E$2:$E$2201=$E1470, $AM$2:$AM$2201)), 0)</f>
        <v>0</v>
      </c>
      <c r="AY1470">
        <f t="shared" si="528"/>
        <v>0.1120971285495635</v>
      </c>
      <c r="AZ1470">
        <f>INDEX(Model_Assumptions[Values],9)*((INDEX(Model_Scenarios[GR Weight],1)*$AG1470)+(INDEX(Model_Scenarios[GP Weight],1)*$AH1470)+(INDEX(Model_Scenarios[LTV Weight],1)*$AI1470))-(INDEX(Model_Scenarios[LTV Weight],1)*$AP1470)-(INDEX(Model_Scenarios[GP Weight],1)*($AS1470+$AV1470+$AY1470))</f>
        <v>2.1977188390778557</v>
      </c>
      <c r="BA1470">
        <f>INDEX(Model_Assumptions[Values],9)*((INDEX(Model_Scenarios[GR Weight],2)*$AG1470)+(INDEX(Model_Scenarios[GP Weight],2)*$AH1470)+(INDEX(Model_Scenarios[LTV Weight],2)*$AI1470))-(INDEX(Model_Scenarios[LTV Weight],2)*$AP1470)-(INDEX(Model_Scenarios[GP Weight],2)*($AS1470+$AV1470+$AY1470))</f>
        <v>1.7606239048151118</v>
      </c>
      <c r="BB1470">
        <f>INDEX(Model_Assumptions[Values],9)*((INDEX(Model_Scenarios[GR Weight],3)*$AG1470)+(INDEX(Model_Scenarios[GP Weight],3)*$AH1470)+(INDEX(Model_Scenarios[LTV Weight],3)*$AI1470))-(INDEX(Model_Scenarios[LTV Weight],3)*$AP1470)-(INDEX(Model_Scenarios[GP Weight],3)*($AS1470+$AV1470+$AY1470))</f>
        <v>1.0417479145898594</v>
      </c>
      <c r="BC1470">
        <f>INDEX(Model_Assumptions[Values],9)*((INDEX(Model_Scenarios[GR Weight],4)*$AG1470)+(INDEX(Model_Scenarios[GP Weight],4)*$AH1470)+(INDEX(Model_Scenarios[LTV Weight],4)*$AI1470))-(INDEX(Model_Scenarios[LTV Weight],4)*$AP1470)-(INDEX(Model_Scenarios[GP Weight],4)*($AS1470+$AV1470+$AY1470))</f>
        <v>0.78881355926531027</v>
      </c>
      <c r="BD1470">
        <f>INDEX(Model_Assumptions[Values],9)*((INDEX(Model_Scenarios[GR Weight],5)*$AG1470)+(INDEX(Model_Scenarios[GP Weight],5)*$AH1470)+(INDEX(Model_Scenarios[LTV Weight],5)*$AI1470))-(INDEX(Model_Scenarios[LTV Weight],5)*$AP1470)-(INDEX(Model_Scenarios[GP Weight],5)*($AS1470+$AV1470+$AY1470))</f>
        <v>0.54695957905119585</v>
      </c>
    </row>
    <row r="1471" spans="1:56" x14ac:dyDescent="0.25">
      <c r="A1471">
        <v>1470</v>
      </c>
      <c r="B1471">
        <v>30</v>
      </c>
      <c r="C1471" s="3">
        <v>20</v>
      </c>
      <c r="D1471" s="4">
        <v>0.38</v>
      </c>
      <c r="E1471" t="str">
        <v>SKU-1036</v>
      </c>
      <c r="F1471" t="str">
        <v>Raise</v>
      </c>
      <c r="G1471" t="str">
        <v>Full</v>
      </c>
      <c r="H1471">
        <v>49.1</v>
      </c>
      <c r="I1471">
        <v>30.02</v>
      </c>
      <c r="J1471">
        <v>37</v>
      </c>
      <c r="K1471">
        <v>1816.7</v>
      </c>
      <c r="L1471">
        <v>705.96</v>
      </c>
      <c r="M1471">
        <v>0.38859470468431773</v>
      </c>
      <c r="N1471">
        <v>52.262974962461286</v>
      </c>
      <c r="O1471">
        <v>536.51709864860595</v>
      </c>
      <c r="P1471">
        <v>566.53709864860593</v>
      </c>
      <c r="Q1471">
        <v>1772.0208758689498</v>
      </c>
      <c r="R1471">
        <v>1472.140419952666</v>
      </c>
      <c r="S1471">
        <v>1</v>
      </c>
      <c r="T1471">
        <f t="shared" si="506"/>
        <v>50.301930485735291</v>
      </c>
      <c r="U1471">
        <f t="shared" si="507"/>
        <v>2.4479235962022183E-2</v>
      </c>
      <c r="V1471">
        <f>IF($F1471="Reduce", INDEX(Model_Assumptions[Values], 2), INDEX(Model_Assumptions[Values], 1))</f>
        <v>-0.4</v>
      </c>
      <c r="W1471">
        <f t="shared" si="508"/>
        <v>36.637707307762071</v>
      </c>
      <c r="X1471">
        <f t="shared" si="521"/>
        <v>1842.9474061517635</v>
      </c>
      <c r="Y1471">
        <f t="shared" si="509"/>
        <v>743.08343277274616</v>
      </c>
      <c r="Z1471">
        <f t="shared" si="510"/>
        <v>26.247406151763471</v>
      </c>
      <c r="AA1471">
        <f t="shared" si="511"/>
        <v>37.123432772746128</v>
      </c>
      <c r="AB1471">
        <f t="shared" si="522"/>
        <v>0.40320381921498771</v>
      </c>
      <c r="AC1471">
        <f t="shared" si="512"/>
        <v>1.4609114530669987E-2</v>
      </c>
      <c r="AD1471">
        <f t="shared" si="513"/>
        <v>1.4609114530669987E-2</v>
      </c>
      <c r="AE1471">
        <f t="shared" si="514"/>
        <v>0.38000000000000039</v>
      </c>
      <c r="AF1471">
        <f t="shared" si="523"/>
        <v>912.72706037065245</v>
      </c>
      <c r="AG1471">
        <f t="shared" si="515"/>
        <v>4.89218446492687E-2</v>
      </c>
      <c r="AH1471">
        <f t="shared" si="516"/>
        <v>6.5526922881659164E-2</v>
      </c>
      <c r="AI1471">
        <f t="shared" si="524"/>
        <v>0.61999999999999966</v>
      </c>
      <c r="AJ1471">
        <f>MAX(0, $R1471 - $AA1471) * INDEX(Model_Assumptions[Values], 7)</f>
        <v>2870.0339743598397</v>
      </c>
      <c r="AK1471">
        <f>MAX(0, INDEX(Model_Assumptions[Values], 4) - $AD1471)</f>
        <v>3.5390885469330016E-2</v>
      </c>
      <c r="AL1471">
        <f>MAX(0, INDEX(Model_Assumptions[Values], 5) - $AC1471)</f>
        <v>5.3908854693300139E-3</v>
      </c>
      <c r="AM1471">
        <f>INDEX(Model_Assumptions[Values], 6) * MAX(0, INDEX(Model_Assumptions[Values], 3) - $AB1471)^2</f>
        <v>0</v>
      </c>
      <c r="AN1471">
        <f t="shared" si="517"/>
        <v>2849.3689374727105</v>
      </c>
      <c r="AO1471" cm="1">
        <f t="array" ref="AO1471">IFERROR(STDEV(IF($E$2:$E$2201=$E1471, $AJ$2:$AJ$2201)), 0)</f>
        <v>55.91127686167448</v>
      </c>
      <c r="AP1471">
        <f t="shared" si="525"/>
        <v>0.36960409504248792</v>
      </c>
      <c r="AQ1471">
        <f t="shared" si="518"/>
        <v>3.14839837799476E-2</v>
      </c>
      <c r="AR1471" cm="1">
        <f t="array" ref="AR1471">IFERROR(STDEV(IF($E$2:$E$2201=$E1471, $AK$2:$AK$2201)), 0)</f>
        <v>1.079865719287894E-2</v>
      </c>
      <c r="AS1471">
        <f t="shared" si="526"/>
        <v>0.36179513985857253</v>
      </c>
      <c r="AT1471">
        <f t="shared" si="519"/>
        <v>5.3929154308132096E-3</v>
      </c>
      <c r="AU1471" cm="1">
        <f t="array" ref="AU1471">IFERROR(STDEV(IF($E$2:$E$2201=$E1471, $AL$2:$AL$2201)), 0)</f>
        <v>6.6856618096665984E-3</v>
      </c>
      <c r="AV1471">
        <f t="shared" si="527"/>
        <v>-3.0362910075120721E-4</v>
      </c>
      <c r="AW1471">
        <f t="shared" si="520"/>
        <v>0</v>
      </c>
      <c r="AX1471" cm="1">
        <f t="array" ref="AX1471">IFERROR(STDEV(IF($E$2:$E$2201=$E1471, $AM$2:$AM$2201)), 0)</f>
        <v>0</v>
      </c>
      <c r="AY1471">
        <f t="shared" si="528"/>
        <v>-3.0362910075120721E-4</v>
      </c>
      <c r="AZ1471">
        <f>INDEX(Model_Assumptions[Values],9)*((INDEX(Model_Scenarios[GR Weight],1)*$AG1471)+(INDEX(Model_Scenarios[GP Weight],1)*$AH1471)+(INDEX(Model_Scenarios[LTV Weight],1)*$AI1471))-(INDEX(Model_Scenarios[LTV Weight],1)*$AP1471)-(INDEX(Model_Scenarios[GP Weight],1)*($AS1471+$AV1471+$AY1471))</f>
        <v>2.2054223195657658</v>
      </c>
      <c r="BA1471">
        <f>INDEX(Model_Assumptions[Values],9)*((INDEX(Model_Scenarios[GR Weight],2)*$AG1471)+(INDEX(Model_Scenarios[GP Weight],2)*$AH1471)+(INDEX(Model_Scenarios[LTV Weight],2)*$AI1471))-(INDEX(Model_Scenarios[LTV Weight],2)*$AP1471)-(INDEX(Model_Scenarios[GP Weight],2)*($AS1471+$AV1471+$AY1471))</f>
        <v>1.8047380682595786</v>
      </c>
      <c r="BB1471">
        <f>INDEX(Model_Assumptions[Values],9)*((INDEX(Model_Scenarios[GR Weight],3)*$AG1471)+(INDEX(Model_Scenarios[GP Weight],3)*$AH1471)+(INDEX(Model_Scenarios[LTV Weight],3)*$AI1471))-(INDEX(Model_Scenarios[LTV Weight],3)*$AP1471)-(INDEX(Model_Scenarios[GP Weight],3)*($AS1471+$AV1471+$AY1471))</f>
        <v>1.1415670242575191</v>
      </c>
      <c r="BC1471">
        <f>INDEX(Model_Assumptions[Values],9)*((INDEX(Model_Scenarios[GR Weight],4)*$AG1471)+(INDEX(Model_Scenarios[GP Weight],4)*$AH1471)+(INDEX(Model_Scenarios[LTV Weight],4)*$AI1471))-(INDEX(Model_Scenarios[LTV Weight],4)*$AP1471)-(INDEX(Model_Scenarios[GP Weight],4)*($AS1471+$AV1471+$AY1471))</f>
        <v>0.89298835608640226</v>
      </c>
      <c r="BD1471">
        <f>INDEX(Model_Assumptions[Values],9)*((INDEX(Model_Scenarios[GR Weight],5)*$AG1471)+(INDEX(Model_Scenarios[GP Weight],5)*$AH1471)+(INDEX(Model_Scenarios[LTV Weight],5)*$AI1471))-(INDEX(Model_Scenarios[LTV Weight],5)*$AP1471)-(INDEX(Model_Scenarios[GP Weight],5)*($AS1471+$AV1471+$AY1471))</f>
        <v>0.71306652390182046</v>
      </c>
    </row>
    <row r="1472" spans="1:56" x14ac:dyDescent="0.25">
      <c r="A1472">
        <v>1471</v>
      </c>
      <c r="B1472">
        <v>30</v>
      </c>
      <c r="C1472" s="3">
        <v>21</v>
      </c>
      <c r="D1472" s="4">
        <v>0.4</v>
      </c>
      <c r="E1472" t="str">
        <v>SKU-1036</v>
      </c>
      <c r="F1472" t="str">
        <v>Raise</v>
      </c>
      <c r="G1472" t="str">
        <v>Full</v>
      </c>
      <c r="H1472">
        <v>49.1</v>
      </c>
      <c r="I1472">
        <v>30.02</v>
      </c>
      <c r="J1472">
        <v>37</v>
      </c>
      <c r="K1472">
        <v>1816.7</v>
      </c>
      <c r="L1472">
        <v>705.96</v>
      </c>
      <c r="M1472">
        <v>0.38859470468431773</v>
      </c>
      <c r="N1472">
        <v>52.262974962461286</v>
      </c>
      <c r="O1472">
        <v>536.51709864860595</v>
      </c>
      <c r="P1472">
        <v>566.53709864860593</v>
      </c>
      <c r="Q1472">
        <v>1772.0208758689498</v>
      </c>
      <c r="R1472">
        <v>1472.140419952666</v>
      </c>
      <c r="S1472">
        <v>1</v>
      </c>
      <c r="T1472">
        <f t="shared" si="506"/>
        <v>50.365189984984518</v>
      </c>
      <c r="U1472">
        <f t="shared" si="507"/>
        <v>2.5767616802128645E-2</v>
      </c>
      <c r="V1472">
        <f>IF($F1472="Reduce", INDEX(Model_Assumptions[Values], 2), INDEX(Model_Assumptions[Values], 1))</f>
        <v>-0.4</v>
      </c>
      <c r="W1472">
        <f t="shared" si="508"/>
        <v>36.618639271328497</v>
      </c>
      <c r="X1472">
        <f t="shared" si="521"/>
        <v>1844.3047238920749</v>
      </c>
      <c r="Y1472">
        <f t="shared" si="509"/>
        <v>745.01317296679349</v>
      </c>
      <c r="Z1472">
        <f t="shared" si="510"/>
        <v>27.604723892074844</v>
      </c>
      <c r="AA1472">
        <f t="shared" si="511"/>
        <v>39.053172966793454</v>
      </c>
      <c r="AB1472">
        <f t="shared" si="522"/>
        <v>0.40395340494198628</v>
      </c>
      <c r="AC1472">
        <f t="shared" si="512"/>
        <v>1.5358700257668556E-2</v>
      </c>
      <c r="AD1472">
        <f t="shared" si="513"/>
        <v>1.5358700257668556E-2</v>
      </c>
      <c r="AE1472">
        <f t="shared" si="514"/>
        <v>0.40000000000000091</v>
      </c>
      <c r="AF1472">
        <f t="shared" si="523"/>
        <v>883.28425197159822</v>
      </c>
      <c r="AG1472">
        <f t="shared" si="515"/>
        <v>5.1451713210271179E-2</v>
      </c>
      <c r="AH1472">
        <f t="shared" si="516"/>
        <v>6.8933125579859242E-2</v>
      </c>
      <c r="AI1472">
        <f t="shared" si="524"/>
        <v>0.59999999999999909</v>
      </c>
      <c r="AJ1472">
        <f>MAX(0, $R1472 - $AA1472) * INDEX(Model_Assumptions[Values], 7)</f>
        <v>2866.1744939717451</v>
      </c>
      <c r="AK1472">
        <f>MAX(0, INDEX(Model_Assumptions[Values], 4) - $AD1472)</f>
        <v>3.4641299742331447E-2</v>
      </c>
      <c r="AL1472">
        <f>MAX(0, INDEX(Model_Assumptions[Values], 5) - $AC1472)</f>
        <v>4.6412997423314444E-3</v>
      </c>
      <c r="AM1472">
        <f>INDEX(Model_Assumptions[Values], 6) * MAX(0, INDEX(Model_Assumptions[Values], 3) - $AB1472)^2</f>
        <v>0</v>
      </c>
      <c r="AN1472">
        <f t="shared" si="517"/>
        <v>2849.3689374727105</v>
      </c>
      <c r="AO1472" cm="1">
        <f t="array" ref="AO1472">IFERROR(STDEV(IF($E$2:$E$2201=$E1472, $AJ$2:$AJ$2201)), 0)</f>
        <v>55.91127686167448</v>
      </c>
      <c r="AP1472">
        <f t="shared" si="525"/>
        <v>0.30057543741331094</v>
      </c>
      <c r="AQ1472">
        <f t="shared" si="518"/>
        <v>3.14839837799476E-2</v>
      </c>
      <c r="AR1472" cm="1">
        <f t="array" ref="AR1472">IFERROR(STDEV(IF($E$2:$E$2201=$E1472, $AK$2:$AK$2201)), 0)</f>
        <v>1.079865719287894E-2</v>
      </c>
      <c r="AS1472">
        <f t="shared" si="526"/>
        <v>0.29238042341652493</v>
      </c>
      <c r="AT1472">
        <f t="shared" si="519"/>
        <v>5.3929154308132096E-3</v>
      </c>
      <c r="AU1472" cm="1">
        <f t="array" ref="AU1472">IFERROR(STDEV(IF($E$2:$E$2201=$E1472, $AL$2:$AL$2201)), 0)</f>
        <v>6.6856618096665984E-3</v>
      </c>
      <c r="AV1472">
        <f t="shared" si="527"/>
        <v>-0.11242203238504027</v>
      </c>
      <c r="AW1472">
        <f t="shared" si="520"/>
        <v>0</v>
      </c>
      <c r="AX1472" cm="1">
        <f t="array" ref="AX1472">IFERROR(STDEV(IF($E$2:$E$2201=$E1472, $AM$2:$AM$2201)), 0)</f>
        <v>0</v>
      </c>
      <c r="AY1472">
        <f t="shared" si="528"/>
        <v>-0.11242203238504027</v>
      </c>
      <c r="AZ1472">
        <f>INDEX(Model_Assumptions[Values],9)*((INDEX(Model_Scenarios[GR Weight],1)*$AG1472)+(INDEX(Model_Scenarios[GP Weight],1)*$AH1472)+(INDEX(Model_Scenarios[LTV Weight],1)*$AI1472))-(INDEX(Model_Scenarios[LTV Weight],1)*$AP1472)-(INDEX(Model_Scenarios[GP Weight],1)*($AS1472+$AV1472+$AY1472))</f>
        <v>2.2129784335997686</v>
      </c>
      <c r="BA1472">
        <f>INDEX(Model_Assumptions[Values],9)*((INDEX(Model_Scenarios[GR Weight],2)*$AG1472)+(INDEX(Model_Scenarios[GP Weight],2)*$AH1472)+(INDEX(Model_Scenarios[LTV Weight],2)*$AI1472))-(INDEX(Model_Scenarios[LTV Weight],2)*$AP1472)-(INDEX(Model_Scenarios[GP Weight],2)*($AS1472+$AV1472+$AY1472))</f>
        <v>1.8486406044396186</v>
      </c>
      <c r="BB1472">
        <f>INDEX(Model_Assumptions[Values],9)*((INDEX(Model_Scenarios[GR Weight],3)*$AG1472)+(INDEX(Model_Scenarios[GP Weight],3)*$AH1472)+(INDEX(Model_Scenarios[LTV Weight],3)*$AI1472))-(INDEX(Model_Scenarios[LTV Weight],3)*$AP1472)-(INDEX(Model_Scenarios[GP Weight],3)*($AS1472+$AV1472+$AY1472))</f>
        <v>1.2410797107860114</v>
      </c>
      <c r="BC1472">
        <f>INDEX(Model_Assumptions[Values],9)*((INDEX(Model_Scenarios[GR Weight],4)*$AG1472)+(INDEX(Model_Scenarios[GP Weight],4)*$AH1472)+(INDEX(Model_Scenarios[LTV Weight],4)*$AI1472))-(INDEX(Model_Scenarios[LTV Weight],4)*$AP1472)-(INDEX(Model_Scenarios[GP Weight],4)*($AS1472+$AV1472+$AY1472))</f>
        <v>0.99686311113247805</v>
      </c>
      <c r="BD1472">
        <f>INDEX(Model_Assumptions[Values],9)*((INDEX(Model_Scenarios[GR Weight],5)*$AG1472)+(INDEX(Model_Scenarios[GP Weight],5)*$AH1472)+(INDEX(Model_Scenarios[LTV Weight],5)*$AI1472))-(INDEX(Model_Scenarios[LTV Weight],5)*$AP1472)-(INDEX(Model_Scenarios[GP Weight],5)*($AS1472+$AV1472+$AY1472))</f>
        <v>0.87872895194601064</v>
      </c>
    </row>
    <row r="1473" spans="1:56" x14ac:dyDescent="0.25">
      <c r="A1473">
        <v>1472</v>
      </c>
      <c r="B1473">
        <v>30</v>
      </c>
      <c r="C1473" s="3">
        <v>22</v>
      </c>
      <c r="D1473" s="4">
        <v>0.42</v>
      </c>
      <c r="E1473" t="str">
        <v>SKU-1036</v>
      </c>
      <c r="F1473" t="str">
        <v>Raise</v>
      </c>
      <c r="G1473" t="str">
        <v>Full</v>
      </c>
      <c r="H1473">
        <v>49.1</v>
      </c>
      <c r="I1473">
        <v>30.02</v>
      </c>
      <c r="J1473">
        <v>37</v>
      </c>
      <c r="K1473">
        <v>1816.7</v>
      </c>
      <c r="L1473">
        <v>705.96</v>
      </c>
      <c r="M1473">
        <v>0.38859470468431773</v>
      </c>
      <c r="N1473">
        <v>52.262974962461286</v>
      </c>
      <c r="O1473">
        <v>536.51709864860595</v>
      </c>
      <c r="P1473">
        <v>566.53709864860593</v>
      </c>
      <c r="Q1473">
        <v>1772.0208758689498</v>
      </c>
      <c r="R1473">
        <v>1472.140419952666</v>
      </c>
      <c r="S1473">
        <v>1</v>
      </c>
      <c r="T1473">
        <f t="shared" si="506"/>
        <v>50.428449484233738</v>
      </c>
      <c r="U1473">
        <f t="shared" si="507"/>
        <v>2.7055997642234961E-2</v>
      </c>
      <c r="V1473">
        <f>IF($F1473="Reduce", INDEX(Model_Assumptions[Values], 2), INDEX(Model_Assumptions[Values], 1))</f>
        <v>-0.4</v>
      </c>
      <c r="W1473">
        <f t="shared" si="508"/>
        <v>36.599571234894924</v>
      </c>
      <c r="X1473">
        <f t="shared" si="521"/>
        <v>1845.6596291635128</v>
      </c>
      <c r="Y1473">
        <f t="shared" si="509"/>
        <v>746.94050069196715</v>
      </c>
      <c r="Z1473">
        <f t="shared" si="510"/>
        <v>28.959629163512773</v>
      </c>
      <c r="AA1473">
        <f t="shared" si="511"/>
        <v>40.980500691967109</v>
      </c>
      <c r="AB1473">
        <f t="shared" si="522"/>
        <v>0.40470111004730297</v>
      </c>
      <c r="AC1473">
        <f t="shared" si="512"/>
        <v>1.6106405362985243E-2</v>
      </c>
      <c r="AD1473">
        <f t="shared" si="513"/>
        <v>1.6106405362985243E-2</v>
      </c>
      <c r="AE1473">
        <f t="shared" si="514"/>
        <v>0.41999999999999915</v>
      </c>
      <c r="AF1473">
        <f t="shared" si="523"/>
        <v>853.84144357254752</v>
      </c>
      <c r="AG1473">
        <f t="shared" si="515"/>
        <v>5.3977085234481963E-2</v>
      </c>
      <c r="AH1473">
        <f t="shared" si="516"/>
        <v>7.233507000639551E-2</v>
      </c>
      <c r="AI1473">
        <f t="shared" si="524"/>
        <v>0.58000000000000085</v>
      </c>
      <c r="AJ1473">
        <f>MAX(0, $R1473 - $AA1473) * INDEX(Model_Assumptions[Values], 7)</f>
        <v>2862.3198385213977</v>
      </c>
      <c r="AK1473">
        <f>MAX(0, INDEX(Model_Assumptions[Values], 4) - $AD1473)</f>
        <v>3.3893594637014759E-2</v>
      </c>
      <c r="AL1473">
        <f>MAX(0, INDEX(Model_Assumptions[Values], 5) - $AC1473)</f>
        <v>3.8935946370147571E-3</v>
      </c>
      <c r="AM1473">
        <f>INDEX(Model_Assumptions[Values], 6) * MAX(0, INDEX(Model_Assumptions[Values], 3) - $AB1473)^2</f>
        <v>0</v>
      </c>
      <c r="AN1473">
        <f t="shared" si="517"/>
        <v>2849.3689374727105</v>
      </c>
      <c r="AO1473" cm="1">
        <f t="array" ref="AO1473">IFERROR(STDEV(IF($E$2:$E$2201=$E1473, $AJ$2:$AJ$2201)), 0)</f>
        <v>55.91127686167448</v>
      </c>
      <c r="AP1473">
        <f t="shared" si="525"/>
        <v>0.23163307610963696</v>
      </c>
      <c r="AQ1473">
        <f t="shared" si="518"/>
        <v>3.14839837799476E-2</v>
      </c>
      <c r="AR1473" cm="1">
        <f t="array" ref="AR1473">IFERROR(STDEV(IF($E$2:$E$2201=$E1473, $AK$2:$AK$2201)), 0)</f>
        <v>1.079865719287894E-2</v>
      </c>
      <c r="AS1473">
        <f t="shared" si="526"/>
        <v>0.22313986026486257</v>
      </c>
      <c r="AT1473">
        <f t="shared" si="519"/>
        <v>5.3929154308132096E-3</v>
      </c>
      <c r="AU1473" cm="1">
        <f t="array" ref="AU1473">IFERROR(STDEV(IF($E$2:$E$2201=$E1473, $AL$2:$AL$2201)), 0)</f>
        <v>6.6856618096665984E-3</v>
      </c>
      <c r="AV1473">
        <f t="shared" si="527"/>
        <v>-0.22425914389367249</v>
      </c>
      <c r="AW1473">
        <f t="shared" si="520"/>
        <v>0</v>
      </c>
      <c r="AX1473" cm="1">
        <f t="array" ref="AX1473">IFERROR(STDEV(IF($E$2:$E$2201=$E1473, $AM$2:$AM$2201)), 0)</f>
        <v>0</v>
      </c>
      <c r="AY1473">
        <f t="shared" si="528"/>
        <v>-0.22425914389367249</v>
      </c>
      <c r="AZ1473">
        <f>INDEX(Model_Assumptions[Values],9)*((INDEX(Model_Scenarios[GR Weight],1)*$AG1473)+(INDEX(Model_Scenarios[GP Weight],1)*$AH1473)+(INDEX(Model_Scenarios[LTV Weight],1)*$AI1473))-(INDEX(Model_Scenarios[LTV Weight],1)*$AP1473)-(INDEX(Model_Scenarios[GP Weight],1)*($AS1473+$AV1473+$AY1473))</f>
        <v>2.2203874594849808</v>
      </c>
      <c r="BA1473">
        <f>INDEX(Model_Assumptions[Values],9)*((INDEX(Model_Scenarios[GR Weight],2)*$AG1473)+(INDEX(Model_Scenarios[GP Weight],2)*$AH1473)+(INDEX(Model_Scenarios[LTV Weight],2)*$AI1473))-(INDEX(Model_Scenarios[LTV Weight],2)*$AP1473)-(INDEX(Model_Scenarios[GP Weight],2)*($AS1473+$AV1473+$AY1473))</f>
        <v>1.8923320699654922</v>
      </c>
      <c r="BB1473">
        <f>INDEX(Model_Assumptions[Values],9)*((INDEX(Model_Scenarios[GR Weight],3)*$AG1473)+(INDEX(Model_Scenarios[GP Weight],3)*$AH1473)+(INDEX(Model_Scenarios[LTV Weight],3)*$AI1473))-(INDEX(Model_Scenarios[LTV Weight],3)*$AP1473)-(INDEX(Model_Scenarios[GP Weight],3)*($AS1473+$AV1473+$AY1473))</f>
        <v>1.3402869482433104</v>
      </c>
      <c r="BC1473">
        <f>INDEX(Model_Assumptions[Values],9)*((INDEX(Model_Scenarios[GR Weight],4)*$AG1473)+(INDEX(Model_Scenarios[GP Weight],4)*$AH1473)+(INDEX(Model_Scenarios[LTV Weight],4)*$AI1473))-(INDEX(Model_Scenarios[LTV Weight],4)*$AP1473)-(INDEX(Model_Scenarios[GP Weight],4)*($AS1473+$AV1473+$AY1473))</f>
        <v>1.1004387984715145</v>
      </c>
      <c r="BD1473">
        <f>INDEX(Model_Assumptions[Values],9)*((INDEX(Model_Scenarios[GR Weight],5)*$AG1473)+(INDEX(Model_Scenarios[GP Weight],5)*$AH1473)+(INDEX(Model_Scenarios[LTV Weight],5)*$AI1473))-(INDEX(Model_Scenarios[LTV Weight],5)*$AP1473)-(INDEX(Model_Scenarios[GP Weight],5)*($AS1473+$AV1473+$AY1473))</f>
        <v>1.0439483938620269</v>
      </c>
    </row>
    <row r="1474" spans="1:56" x14ac:dyDescent="0.25">
      <c r="A1474">
        <v>1473</v>
      </c>
      <c r="B1474">
        <v>30</v>
      </c>
      <c r="C1474" s="3">
        <v>23</v>
      </c>
      <c r="D1474" s="4">
        <v>0.44</v>
      </c>
      <c r="E1474" t="str">
        <v>SKU-1036</v>
      </c>
      <c r="F1474" t="str">
        <v>Raise</v>
      </c>
      <c r="G1474" t="str">
        <v>Full</v>
      </c>
      <c r="H1474">
        <v>49.1</v>
      </c>
      <c r="I1474">
        <v>30.02</v>
      </c>
      <c r="J1474">
        <v>37</v>
      </c>
      <c r="K1474">
        <v>1816.7</v>
      </c>
      <c r="L1474">
        <v>705.96</v>
      </c>
      <c r="M1474">
        <v>0.38859470468431773</v>
      </c>
      <c r="N1474">
        <v>52.262974962461286</v>
      </c>
      <c r="O1474">
        <v>536.51709864860595</v>
      </c>
      <c r="P1474">
        <v>566.53709864860593</v>
      </c>
      <c r="Q1474">
        <v>1772.0208758689498</v>
      </c>
      <c r="R1474">
        <v>1472.140419952666</v>
      </c>
      <c r="S1474">
        <v>1</v>
      </c>
      <c r="T1474">
        <f t="shared" ref="T1474:T1537" si="529">$H1474 + MIN($D1474, $S1474) * ($N1474 - $H1474)</f>
        <v>50.491708983482965</v>
      </c>
      <c r="U1474">
        <f t="shared" ref="U1474:U1537" si="530">IFERROR(($T1474-$H1474)/$H1474, 0)</f>
        <v>2.8344378482341424E-2</v>
      </c>
      <c r="V1474">
        <f>IF($F1474="Reduce", INDEX(Model_Assumptions[Values], 2), INDEX(Model_Assumptions[Values], 1))</f>
        <v>-0.4</v>
      </c>
      <c r="W1474">
        <f t="shared" ref="W1474:W1537" si="531">$J1474 * (1 + ($U1474 * $V1474))</f>
        <v>36.580503198461344</v>
      </c>
      <c r="X1474">
        <f t="shared" si="521"/>
        <v>1847.012121966078</v>
      </c>
      <c r="Y1474">
        <f t="shared" ref="Y1474:Y1537" si="532">$X1474-($W1474*$I1474)</f>
        <v>748.86541594826849</v>
      </c>
      <c r="Z1474">
        <f t="shared" ref="Z1474:Z1537" si="533">$X1474-$K1474</f>
        <v>30.312121966077939</v>
      </c>
      <c r="AA1474">
        <f t="shared" ref="AA1474:AA1537" si="534">$Y1474-$L1474</f>
        <v>42.905415948268455</v>
      </c>
      <c r="AB1474">
        <f t="shared" si="522"/>
        <v>0.40544694159945643</v>
      </c>
      <c r="AC1474">
        <f t="shared" ref="AC1474:AC1537" si="535">$AB1474-$M1474</f>
        <v>1.6852236915138707E-2</v>
      </c>
      <c r="AD1474">
        <f t="shared" ref="AD1474:AD1537" si="536">IFERROR(($X1474-($W1474*$I1474))/$X1474, 0) - IFERROR(($K1474-($J1474*$I1474))/$K1474, 0)</f>
        <v>1.6852236915138707E-2</v>
      </c>
      <c r="AE1474">
        <f t="shared" ref="AE1474:AE1537" si="537">IFERROR(($T1474-$H1474)/($N1474-$H1474), 0)</f>
        <v>0.43999999999999961</v>
      </c>
      <c r="AF1474">
        <f t="shared" si="523"/>
        <v>824.39863517349352</v>
      </c>
      <c r="AG1474">
        <f t="shared" ref="AG1474:AG1537" si="538">IFERROR($Z1474/$O1474, 0)</f>
        <v>5.6497960721902336E-2</v>
      </c>
      <c r="AH1474">
        <f t="shared" ref="AH1474:AH1537" si="539">IFERROR($AA1474/$P1474, 0)</f>
        <v>7.5732756161270384E-2</v>
      </c>
      <c r="AI1474">
        <f t="shared" si="524"/>
        <v>0.56000000000000039</v>
      </c>
      <c r="AJ1474">
        <f>MAX(0, $R1474 - $AA1474) * INDEX(Model_Assumptions[Values], 7)</f>
        <v>2858.470008008795</v>
      </c>
      <c r="AK1474">
        <f>MAX(0, INDEX(Model_Assumptions[Values], 4) - $AD1474)</f>
        <v>3.3147763084861295E-2</v>
      </c>
      <c r="AL1474">
        <f>MAX(0, INDEX(Model_Assumptions[Values], 5) - $AC1474)</f>
        <v>3.1477630848612929E-3</v>
      </c>
      <c r="AM1474">
        <f>INDEX(Model_Assumptions[Values], 6) * MAX(0, INDEX(Model_Assumptions[Values], 3) - $AB1474)^2</f>
        <v>0</v>
      </c>
      <c r="AN1474">
        <f t="shared" ref="AN1474:AN1537" si="540">AVERAGEIF($E$2:$E$2201, $E1474, $AJ$2:$AJ$2201)</f>
        <v>2849.3689374727105</v>
      </c>
      <c r="AO1474" cm="1">
        <f t="array" ref="AO1474">IFERROR(STDEV(IF($E$2:$E$2201=$E1474, $AJ$2:$AJ$2201)), 0)</f>
        <v>55.91127686167448</v>
      </c>
      <c r="AP1474">
        <f t="shared" si="525"/>
        <v>0.16277701113141718</v>
      </c>
      <c r="AQ1474">
        <f t="shared" ref="AQ1474:AQ1537" si="541">AVERAGEIF($E$2:$E$2201, $E1474, $AK$2:$AK$2201)</f>
        <v>3.14839837799476E-2</v>
      </c>
      <c r="AR1474" cm="1">
        <f t="array" ref="AR1474">IFERROR(STDEV(IF($E$2:$E$2201=$E1474, $AK$2:$AK$2201)), 0)</f>
        <v>1.079865719287894E-2</v>
      </c>
      <c r="AS1474">
        <f t="shared" si="526"/>
        <v>0.15407279582973124</v>
      </c>
      <c r="AT1474">
        <f t="shared" ref="AT1474:AT1537" si="542">AVERAGEIF($E$2:$E$2201, $E1474, $AL$2:$AL$2201)</f>
        <v>5.3929154308132096E-3</v>
      </c>
      <c r="AU1474" cm="1">
        <f t="array" ref="AU1474">IFERROR(STDEV(IF($E$2:$E$2201=$E1474, $AL$2:$AL$2201)), 0)</f>
        <v>6.6856618096665984E-3</v>
      </c>
      <c r="AV1474">
        <f t="shared" si="527"/>
        <v>-0.33581602089201074</v>
      </c>
      <c r="AW1474">
        <f t="shared" ref="AW1474:AW1537" si="543">AVERAGEIF($E$2:$E$2201, $E1474, $AM$2:$AM$2201)</f>
        <v>0</v>
      </c>
      <c r="AX1474" cm="1">
        <f t="array" ref="AX1474">IFERROR(STDEV(IF($E$2:$E$2201=$E1474, $AM$2:$AM$2201)), 0)</f>
        <v>0</v>
      </c>
      <c r="AY1474">
        <f t="shared" si="528"/>
        <v>-0.33581602089201074</v>
      </c>
      <c r="AZ1474">
        <f>INDEX(Model_Assumptions[Values],9)*((INDEX(Model_Scenarios[GR Weight],1)*$AG1474)+(INDEX(Model_Scenarios[GP Weight],1)*$AH1474)+(INDEX(Model_Scenarios[LTV Weight],1)*$AI1474))-(INDEX(Model_Scenarios[LTV Weight],1)*$AP1474)-(INDEX(Model_Scenarios[GP Weight],1)*($AS1474+$AV1474+$AY1474))</f>
        <v>2.2276496741318836</v>
      </c>
      <c r="BA1474">
        <f>INDEX(Model_Assumptions[Values],9)*((INDEX(Model_Scenarios[GR Weight],2)*$AG1474)+(INDEX(Model_Scenarios[GP Weight],2)*$AH1474)+(INDEX(Model_Scenarios[LTV Weight],2)*$AI1474))-(INDEX(Model_Scenarios[LTV Weight],2)*$AP1474)-(INDEX(Model_Scenarios[GP Weight],2)*($AS1474+$AV1474+$AY1474))</f>
        <v>1.9358130186581353</v>
      </c>
      <c r="BB1474">
        <f>INDEX(Model_Assumptions[Values],9)*((INDEX(Model_Scenarios[GR Weight],3)*$AG1474)+(INDEX(Model_Scenarios[GP Weight],3)*$AH1474)+(INDEX(Model_Scenarios[LTV Weight],3)*$AI1474))-(INDEX(Model_Scenarios[LTV Weight],3)*$AP1474)-(INDEX(Model_Scenarios[GP Weight],3)*($AS1474+$AV1474+$AY1474))</f>
        <v>1.4391897058160368</v>
      </c>
      <c r="BC1474">
        <f>INDEX(Model_Assumptions[Values],9)*((INDEX(Model_Scenarios[GR Weight],4)*$AG1474)+(INDEX(Model_Scenarios[GP Weight],4)*$AH1474)+(INDEX(Model_Scenarios[LTV Weight],4)*$AI1474))-(INDEX(Model_Scenarios[LTV Weight],4)*$AP1474)-(INDEX(Model_Scenarios[GP Weight],4)*($AS1474+$AV1474+$AY1474))</f>
        <v>1.2037163872901293</v>
      </c>
      <c r="BD1474">
        <f>INDEX(Model_Assumptions[Values],9)*((INDEX(Model_Scenarios[GR Weight],5)*$AG1474)+(INDEX(Model_Scenarios[GP Weight],5)*$AH1474)+(INDEX(Model_Scenarios[LTV Weight],5)*$AI1474))-(INDEX(Model_Scenarios[LTV Weight],5)*$AP1474)-(INDEX(Model_Scenarios[GP Weight],5)*($AS1474+$AV1474+$AY1474))</f>
        <v>1.2087263726574018</v>
      </c>
    </row>
    <row r="1475" spans="1:56" x14ac:dyDescent="0.25">
      <c r="A1475">
        <v>1474</v>
      </c>
      <c r="B1475">
        <v>30</v>
      </c>
      <c r="C1475" s="3">
        <v>24</v>
      </c>
      <c r="D1475" s="4">
        <v>0.46</v>
      </c>
      <c r="E1475" t="str">
        <v>SKU-1036</v>
      </c>
      <c r="F1475" t="str">
        <v>Raise</v>
      </c>
      <c r="G1475" t="str">
        <v>Full</v>
      </c>
      <c r="H1475">
        <v>49.1</v>
      </c>
      <c r="I1475">
        <v>30.02</v>
      </c>
      <c r="J1475">
        <v>37</v>
      </c>
      <c r="K1475">
        <v>1816.7</v>
      </c>
      <c r="L1475">
        <v>705.96</v>
      </c>
      <c r="M1475">
        <v>0.38859470468431773</v>
      </c>
      <c r="N1475">
        <v>52.262974962461286</v>
      </c>
      <c r="O1475">
        <v>536.51709864860595</v>
      </c>
      <c r="P1475">
        <v>566.53709864860593</v>
      </c>
      <c r="Q1475">
        <v>1772.0208758689498</v>
      </c>
      <c r="R1475">
        <v>1472.140419952666</v>
      </c>
      <c r="S1475">
        <v>1</v>
      </c>
      <c r="T1475">
        <f t="shared" si="529"/>
        <v>50.554968482732193</v>
      </c>
      <c r="U1475">
        <f t="shared" si="530"/>
        <v>2.9632759322447882E-2</v>
      </c>
      <c r="V1475">
        <f>IF($F1475="Reduce", INDEX(Model_Assumptions[Values], 2), INDEX(Model_Assumptions[Values], 1))</f>
        <v>-0.4</v>
      </c>
      <c r="W1475">
        <f t="shared" si="531"/>
        <v>36.56143516202777</v>
      </c>
      <c r="X1475">
        <f t="shared" ref="X1475:X1538" si="544">$W1475*$T1475</f>
        <v>1848.3622022997704</v>
      </c>
      <c r="Y1475">
        <f t="shared" si="532"/>
        <v>750.78791873569685</v>
      </c>
      <c r="Z1475">
        <f t="shared" si="533"/>
        <v>31.662202299770343</v>
      </c>
      <c r="AA1475">
        <f t="shared" si="534"/>
        <v>44.827918735696812</v>
      </c>
      <c r="AB1475">
        <f t="shared" ref="AB1475:AB1538" si="545">IFERROR($Y1475/$X1475,0)</f>
        <v>0.40619090663158497</v>
      </c>
      <c r="AC1475">
        <f t="shared" si="535"/>
        <v>1.7596201947267243E-2</v>
      </c>
      <c r="AD1475">
        <f t="shared" si="536"/>
        <v>1.7596201947267243E-2</v>
      </c>
      <c r="AE1475">
        <f t="shared" si="537"/>
        <v>0.46000000000000013</v>
      </c>
      <c r="AF1475">
        <f t="shared" ref="AF1475:AF1538" si="546">$R1475 * (1 - $AE1475)</f>
        <v>794.9558267744394</v>
      </c>
      <c r="AG1475">
        <f t="shared" si="538"/>
        <v>5.9014339672532286E-2</v>
      </c>
      <c r="AH1475">
        <f t="shared" si="539"/>
        <v>7.9126184044482642E-2</v>
      </c>
      <c r="AI1475">
        <f t="shared" ref="AI1475:AI1538" si="547">IFERROR($AF1475/$R1475, 0)</f>
        <v>0.53999999999999981</v>
      </c>
      <c r="AJ1475">
        <f>MAX(0, $R1475 - $AA1475) * INDEX(Model_Assumptions[Values], 7)</f>
        <v>2854.6250024339383</v>
      </c>
      <c r="AK1475">
        <f>MAX(0, INDEX(Model_Assumptions[Values], 4) - $AD1475)</f>
        <v>3.240379805273276E-2</v>
      </c>
      <c r="AL1475">
        <f>MAX(0, INDEX(Model_Assumptions[Values], 5) - $AC1475)</f>
        <v>2.4037980527327578E-3</v>
      </c>
      <c r="AM1475">
        <f>INDEX(Model_Assumptions[Values], 6) * MAX(0, INDEX(Model_Assumptions[Values], 3) - $AB1475)^2</f>
        <v>0</v>
      </c>
      <c r="AN1475">
        <f t="shared" si="540"/>
        <v>2849.3689374727105</v>
      </c>
      <c r="AO1475" cm="1">
        <f t="array" ref="AO1475">IFERROR(STDEV(IF($E$2:$E$2201=$E1475, $AJ$2:$AJ$2201)), 0)</f>
        <v>55.91127686167448</v>
      </c>
      <c r="AP1475">
        <f t="shared" ref="AP1475:AP1538" si="548">IF($AO1475=0, 0, ($AJ1475-$AN1475)/$AO1475)</f>
        <v>9.400724247867602E-2</v>
      </c>
      <c r="AQ1475">
        <f t="shared" si="541"/>
        <v>3.14839837799476E-2</v>
      </c>
      <c r="AR1475" cm="1">
        <f t="array" ref="AR1475">IFERROR(STDEV(IF($E$2:$E$2201=$E1475, $AK$2:$AK$2201)), 0)</f>
        <v>1.079865719287894E-2</v>
      </c>
      <c r="AS1475">
        <f t="shared" ref="AS1475:AS1538" si="549">IF($AR1475=0, 0, ($AK1475-$AQ1475)/$AR1475)</f>
        <v>8.517857881364381E-2</v>
      </c>
      <c r="AT1475">
        <f t="shared" si="542"/>
        <v>5.3929154308132096E-3</v>
      </c>
      <c r="AU1475" cm="1">
        <f t="array" ref="AU1475">IFERROR(STDEV(IF($E$2:$E$2201=$E1475, $AL$2:$AL$2201)), 0)</f>
        <v>6.6856618096665984E-3</v>
      </c>
      <c r="AV1475">
        <f t="shared" ref="AV1475:AV1538" si="550">IF($AU1475=0, 0, ($AL1475-$AT1475)/$AU1475)</f>
        <v>-0.44709371535344139</v>
      </c>
      <c r="AW1475">
        <f t="shared" si="543"/>
        <v>0</v>
      </c>
      <c r="AX1475" cm="1">
        <f t="array" ref="AX1475">IFERROR(STDEV(IF($E$2:$E$2201=$E1475, $AM$2:$AM$2201)), 0)</f>
        <v>0</v>
      </c>
      <c r="AY1475">
        <f t="shared" ref="AY1475:AY1538" si="551">IF($AU1475=0, 0, ($AL1475-$AT1475)/$AU1475)</f>
        <v>-0.44709371535344139</v>
      </c>
      <c r="AZ1475">
        <f>INDEX(Model_Assumptions[Values],9)*((INDEX(Model_Scenarios[GR Weight],1)*$AG1475)+(INDEX(Model_Scenarios[GP Weight],1)*$AH1475)+(INDEX(Model_Scenarios[LTV Weight],1)*$AI1475))-(INDEX(Model_Scenarios[LTV Weight],1)*$AP1475)-(INDEX(Model_Scenarios[GP Weight],1)*($AS1475+$AV1475+$AY1475))</f>
        <v>2.2347653530648897</v>
      </c>
      <c r="BA1475">
        <f>INDEX(Model_Assumptions[Values],9)*((INDEX(Model_Scenarios[GR Weight],2)*$AG1475)+(INDEX(Model_Scenarios[GP Weight],2)*$AH1475)+(INDEX(Model_Scenarios[LTV Weight],2)*$AI1475))-(INDEX(Model_Scenarios[LTV Weight],2)*$AP1475)-(INDEX(Model_Scenarios[GP Weight],2)*($AS1475+$AV1475+$AY1475))</f>
        <v>1.9790840015663895</v>
      </c>
      <c r="BB1475">
        <f>INDEX(Model_Assumptions[Values],9)*((INDEX(Model_Scenarios[GR Weight],3)*$AG1475)+(INDEX(Model_Scenarios[GP Weight],3)*$AH1475)+(INDEX(Model_Scenarios[LTV Weight],3)*$AI1475))-(INDEX(Model_Scenarios[LTV Weight],3)*$AP1475)-(INDEX(Model_Scenarios[GP Weight],3)*($AS1475+$AV1475+$AY1475))</f>
        <v>1.5377889478396731</v>
      </c>
      <c r="BC1475">
        <f>INDEX(Model_Assumptions[Values],9)*((INDEX(Model_Scenarios[GR Weight],4)*$AG1475)+(INDEX(Model_Scenarios[GP Weight],4)*$AH1475)+(INDEX(Model_Scenarios[LTV Weight],4)*$AI1475))-(INDEX(Model_Scenarios[LTV Weight],4)*$AP1475)-(INDEX(Model_Scenarios[GP Weight],4)*($AS1475+$AV1475+$AY1475))</f>
        <v>1.3066968419238065</v>
      </c>
      <c r="BD1475">
        <f>INDEX(Model_Assumptions[Values],9)*((INDEX(Model_Scenarios[GR Weight],5)*$AG1475)+(INDEX(Model_Scenarios[GP Weight],5)*$AH1475)+(INDEX(Model_Scenarios[LTV Weight],5)*$AI1475))-(INDEX(Model_Scenarios[LTV Weight],5)*$AP1475)-(INDEX(Model_Scenarios[GP Weight],5)*($AS1475+$AV1475+$AY1475))</f>
        <v>1.3730644037164719</v>
      </c>
    </row>
    <row r="1476" spans="1:56" x14ac:dyDescent="0.25">
      <c r="A1476">
        <v>1475</v>
      </c>
      <c r="B1476">
        <v>30</v>
      </c>
      <c r="C1476" s="3">
        <v>25</v>
      </c>
      <c r="D1476" s="4">
        <v>0.48</v>
      </c>
      <c r="E1476" t="str">
        <v>SKU-1036</v>
      </c>
      <c r="F1476" t="str">
        <v>Raise</v>
      </c>
      <c r="G1476" t="str">
        <v>Full</v>
      </c>
      <c r="H1476">
        <v>49.1</v>
      </c>
      <c r="I1476">
        <v>30.02</v>
      </c>
      <c r="J1476">
        <v>37</v>
      </c>
      <c r="K1476">
        <v>1816.7</v>
      </c>
      <c r="L1476">
        <v>705.96</v>
      </c>
      <c r="M1476">
        <v>0.38859470468431773</v>
      </c>
      <c r="N1476">
        <v>52.262974962461286</v>
      </c>
      <c r="O1476">
        <v>536.51709864860595</v>
      </c>
      <c r="P1476">
        <v>566.53709864860593</v>
      </c>
      <c r="Q1476">
        <v>1772.0208758689498</v>
      </c>
      <c r="R1476">
        <v>1472.140419952666</v>
      </c>
      <c r="S1476">
        <v>1</v>
      </c>
      <c r="T1476">
        <f t="shared" si="529"/>
        <v>50.61822798198142</v>
      </c>
      <c r="U1476">
        <f t="shared" si="530"/>
        <v>3.0921140162554345E-2</v>
      </c>
      <c r="V1476">
        <f>IF($F1476="Reduce", INDEX(Model_Assumptions[Values], 2), INDEX(Model_Assumptions[Values], 1))</f>
        <v>-0.4</v>
      </c>
      <c r="W1476">
        <f t="shared" si="531"/>
        <v>36.542367125594197</v>
      </c>
      <c r="X1476">
        <f t="shared" si="544"/>
        <v>1849.70987016459</v>
      </c>
      <c r="Y1476">
        <f t="shared" si="532"/>
        <v>752.70800905425222</v>
      </c>
      <c r="Z1476">
        <f t="shared" si="533"/>
        <v>33.009870164589984</v>
      </c>
      <c r="AA1476">
        <f t="shared" si="534"/>
        <v>46.748009054252179</v>
      </c>
      <c r="AB1476">
        <f t="shared" si="545"/>
        <v>0.40693301214166905</v>
      </c>
      <c r="AC1476">
        <f t="shared" si="535"/>
        <v>1.8338307457351322E-2</v>
      </c>
      <c r="AD1476">
        <f t="shared" si="536"/>
        <v>1.8338307457351322E-2</v>
      </c>
      <c r="AE1476">
        <f t="shared" si="537"/>
        <v>0.48000000000000065</v>
      </c>
      <c r="AF1476">
        <f t="shared" si="546"/>
        <v>765.5130183753854</v>
      </c>
      <c r="AG1476">
        <f t="shared" si="538"/>
        <v>6.1526222086371811E-2</v>
      </c>
      <c r="AH1476">
        <f t="shared" si="539"/>
        <v>8.2515353656032298E-2</v>
      </c>
      <c r="AI1476">
        <f t="shared" si="547"/>
        <v>0.51999999999999935</v>
      </c>
      <c r="AJ1476">
        <f>MAX(0, $R1476 - $AA1476) * INDEX(Model_Assumptions[Values], 7)</f>
        <v>2850.7848217968276</v>
      </c>
      <c r="AK1476">
        <f>MAX(0, INDEX(Model_Assumptions[Values], 4) - $AD1476)</f>
        <v>3.1661692542648681E-2</v>
      </c>
      <c r="AL1476">
        <f>MAX(0, INDEX(Model_Assumptions[Values], 5) - $AC1476)</f>
        <v>1.6616925426486788E-3</v>
      </c>
      <c r="AM1476">
        <f>INDEX(Model_Assumptions[Values], 6) * MAX(0, INDEX(Model_Assumptions[Values], 3) - $AB1476)^2</f>
        <v>0</v>
      </c>
      <c r="AN1476">
        <f t="shared" si="540"/>
        <v>2849.3689374727105</v>
      </c>
      <c r="AO1476" cm="1">
        <f t="array" ref="AO1476">IFERROR(STDEV(IF($E$2:$E$2201=$E1476, $AJ$2:$AJ$2201)), 0)</f>
        <v>55.91127686167448</v>
      </c>
      <c r="AP1476">
        <f t="shared" si="548"/>
        <v>2.5323770151413474E-2</v>
      </c>
      <c r="AQ1476">
        <f t="shared" si="541"/>
        <v>3.14839837799476E-2</v>
      </c>
      <c r="AR1476" cm="1">
        <f t="array" ref="AR1476">IFERROR(STDEV(IF($E$2:$E$2201=$E1476, $AK$2:$AK$2201)), 0)</f>
        <v>1.079865719287894E-2</v>
      </c>
      <c r="AS1476">
        <f t="shared" si="549"/>
        <v>1.6456561174871785E-2</v>
      </c>
      <c r="AT1476">
        <f t="shared" si="542"/>
        <v>5.3929154308132096E-3</v>
      </c>
      <c r="AU1476" cm="1">
        <f t="array" ref="AU1476">IFERROR(STDEV(IF($E$2:$E$2201=$E1476, $AL$2:$AL$2201)), 0)</f>
        <v>6.6856618096665984E-3</v>
      </c>
      <c r="AV1476">
        <f t="shared" si="550"/>
        <v>-0.55809327399266107</v>
      </c>
      <c r="AW1476">
        <f t="shared" si="543"/>
        <v>0</v>
      </c>
      <c r="AX1476" cm="1">
        <f t="array" ref="AX1476">IFERROR(STDEV(IF($E$2:$E$2201=$E1476, $AM$2:$AM$2201)), 0)</f>
        <v>0</v>
      </c>
      <c r="AY1476">
        <f t="shared" si="551"/>
        <v>-0.55809327399266107</v>
      </c>
      <c r="AZ1476">
        <f>INDEX(Model_Assumptions[Values],9)*((INDEX(Model_Scenarios[GR Weight],1)*$AG1476)+(INDEX(Model_Scenarios[GP Weight],1)*$AH1476)+(INDEX(Model_Scenarios[LTV Weight],1)*$AI1476))-(INDEX(Model_Scenarios[LTV Weight],1)*$AP1476)-(INDEX(Model_Scenarios[GP Weight],1)*($AS1476+$AV1476+$AY1476))</f>
        <v>2.2417347704311137</v>
      </c>
      <c r="BA1476">
        <f>INDEX(Model_Assumptions[Values],9)*((INDEX(Model_Scenarios[GR Weight],2)*$AG1476)+(INDEX(Model_Scenarios[GP Weight],2)*$AH1476)+(INDEX(Model_Scenarios[LTV Weight],2)*$AI1476))-(INDEX(Model_Scenarios[LTV Weight],2)*$AP1476)-(INDEX(Model_Scenarios[GP Weight],2)*($AS1476+$AV1476+$AY1476))</f>
        <v>2.0221455669844803</v>
      </c>
      <c r="BB1476">
        <f>INDEX(Model_Assumptions[Values],9)*((INDEX(Model_Scenarios[GR Weight],3)*$AG1476)+(INDEX(Model_Scenarios[GP Weight],3)*$AH1476)+(INDEX(Model_Scenarios[LTV Weight],3)*$AI1476))-(INDEX(Model_Scenarios[LTV Weight],3)*$AP1476)-(INDEX(Model_Scenarios[GP Weight],3)*($AS1476+$AV1476+$AY1476))</f>
        <v>1.6360856338291121</v>
      </c>
      <c r="BC1476">
        <f>INDEX(Model_Assumptions[Values],9)*((INDEX(Model_Scenarios[GR Weight],4)*$AG1476)+(INDEX(Model_Scenarios[GP Weight],4)*$AH1476)+(INDEX(Model_Scenarios[LTV Weight],4)*$AI1476))-(INDEX(Model_Scenarios[LTV Weight],4)*$AP1476)-(INDEX(Model_Scenarios[GP Weight],4)*($AS1476+$AV1476+$AY1476))</f>
        <v>1.4093811218874395</v>
      </c>
      <c r="BD1476">
        <f>INDEX(Model_Assumptions[Values],9)*((INDEX(Model_Scenarios[GR Weight],5)*$AG1476)+(INDEX(Model_Scenarios[GP Weight],5)*$AH1476)+(INDEX(Model_Scenarios[LTV Weight],5)*$AI1476))-(INDEX(Model_Scenarios[LTV Weight],5)*$AP1476)-(INDEX(Model_Scenarios[GP Weight],5)*($AS1476+$AV1476+$AY1476))</f>
        <v>1.536963994848354</v>
      </c>
    </row>
    <row r="1477" spans="1:56" x14ac:dyDescent="0.25">
      <c r="A1477">
        <v>1476</v>
      </c>
      <c r="B1477">
        <v>30</v>
      </c>
      <c r="C1477" s="3">
        <v>26</v>
      </c>
      <c r="D1477" s="4">
        <v>0.5</v>
      </c>
      <c r="E1477" t="str">
        <v>SKU-1036</v>
      </c>
      <c r="F1477" t="str">
        <v>Raise</v>
      </c>
      <c r="G1477" t="str">
        <v>Full</v>
      </c>
      <c r="H1477">
        <v>49.1</v>
      </c>
      <c r="I1477">
        <v>30.02</v>
      </c>
      <c r="J1477">
        <v>37</v>
      </c>
      <c r="K1477">
        <v>1816.7</v>
      </c>
      <c r="L1477">
        <v>705.96</v>
      </c>
      <c r="M1477">
        <v>0.38859470468431773</v>
      </c>
      <c r="N1477">
        <v>52.262974962461286</v>
      </c>
      <c r="O1477">
        <v>536.51709864860595</v>
      </c>
      <c r="P1477">
        <v>566.53709864860593</v>
      </c>
      <c r="Q1477">
        <v>1772.0208758689498</v>
      </c>
      <c r="R1477">
        <v>1472.140419952666</v>
      </c>
      <c r="S1477">
        <v>1</v>
      </c>
      <c r="T1477">
        <f t="shared" si="529"/>
        <v>50.681487481230647</v>
      </c>
      <c r="U1477">
        <f t="shared" si="530"/>
        <v>3.2209521002660807E-2</v>
      </c>
      <c r="V1477">
        <f>IF($F1477="Reduce", INDEX(Model_Assumptions[Values], 2), INDEX(Model_Assumptions[Values], 1))</f>
        <v>-0.4</v>
      </c>
      <c r="W1477">
        <f t="shared" si="531"/>
        <v>36.523299089160624</v>
      </c>
      <c r="X1477">
        <f t="shared" si="544"/>
        <v>1851.0551255605369</v>
      </c>
      <c r="Y1477">
        <f t="shared" si="532"/>
        <v>754.62568690393505</v>
      </c>
      <c r="Z1477">
        <f t="shared" si="533"/>
        <v>34.355125560536862</v>
      </c>
      <c r="AA1477">
        <f t="shared" si="534"/>
        <v>48.665686903935011</v>
      </c>
      <c r="AB1477">
        <f t="shared" si="545"/>
        <v>0.40767326509275037</v>
      </c>
      <c r="AC1477">
        <f t="shared" si="535"/>
        <v>1.9078560408432643E-2</v>
      </c>
      <c r="AD1477">
        <f t="shared" si="536"/>
        <v>1.9078560408432643E-2</v>
      </c>
      <c r="AE1477">
        <f t="shared" si="537"/>
        <v>0.50000000000000111</v>
      </c>
      <c r="AF1477">
        <f t="shared" si="546"/>
        <v>736.0702099763314</v>
      </c>
      <c r="AG1477">
        <f t="shared" si="538"/>
        <v>6.4033607963420919E-2</v>
      </c>
      <c r="AH1477">
        <f t="shared" si="539"/>
        <v>8.5900264995920156E-2</v>
      </c>
      <c r="AI1477">
        <f t="shared" si="547"/>
        <v>0.49999999999999895</v>
      </c>
      <c r="AJ1477">
        <f>MAX(0, $R1477 - $AA1477) * INDEX(Model_Assumptions[Values], 7)</f>
        <v>2846.9494660974619</v>
      </c>
      <c r="AK1477">
        <f>MAX(0, INDEX(Model_Assumptions[Values], 4) - $AD1477)</f>
        <v>3.092143959156736E-2</v>
      </c>
      <c r="AL1477">
        <f>MAX(0, INDEX(Model_Assumptions[Values], 5) - $AC1477)</f>
        <v>9.2143959156735719E-4</v>
      </c>
      <c r="AM1477">
        <f>INDEX(Model_Assumptions[Values], 6) * MAX(0, INDEX(Model_Assumptions[Values], 3) - $AB1477)^2</f>
        <v>0</v>
      </c>
      <c r="AN1477">
        <f t="shared" si="540"/>
        <v>2849.3689374727105</v>
      </c>
      <c r="AO1477" cm="1">
        <f t="array" ref="AO1477">IFERROR(STDEV(IF($E$2:$E$2201=$E1477, $AJ$2:$AJ$2201)), 0)</f>
        <v>55.91127686167448</v>
      </c>
      <c r="AP1477">
        <f t="shared" si="548"/>
        <v>-4.3273405850386734E-2</v>
      </c>
      <c r="AQ1477">
        <f t="shared" si="541"/>
        <v>3.14839837799476E-2</v>
      </c>
      <c r="AR1477" cm="1">
        <f t="array" ref="AR1477">IFERROR(STDEV(IF($E$2:$E$2201=$E1477, $AK$2:$AK$2201)), 0)</f>
        <v>1.079865719287894E-2</v>
      </c>
      <c r="AS1477">
        <f t="shared" si="549"/>
        <v>-5.2093901892839412E-2</v>
      </c>
      <c r="AT1477">
        <f t="shared" si="542"/>
        <v>5.3929154308132096E-3</v>
      </c>
      <c r="AU1477" cm="1">
        <f t="array" ref="AU1477">IFERROR(STDEV(IF($E$2:$E$2201=$E1477, $AL$2:$AL$2201)), 0)</f>
        <v>6.6856618096665984E-3</v>
      </c>
      <c r="AV1477">
        <f t="shared" si="550"/>
        <v>-0.66881573829844032</v>
      </c>
      <c r="AW1477">
        <f t="shared" si="543"/>
        <v>0</v>
      </c>
      <c r="AX1477" cm="1">
        <f t="array" ref="AX1477">IFERROR(STDEV(IF($E$2:$E$2201=$E1477, $AM$2:$AM$2201)), 0)</f>
        <v>0</v>
      </c>
      <c r="AY1477">
        <f t="shared" si="551"/>
        <v>-0.66881573829844032</v>
      </c>
      <c r="AZ1477">
        <f>INDEX(Model_Assumptions[Values],9)*((INDEX(Model_Scenarios[GR Weight],1)*$AG1477)+(INDEX(Model_Scenarios[GP Weight],1)*$AH1477)+(INDEX(Model_Scenarios[LTV Weight],1)*$AI1477))-(INDEX(Model_Scenarios[LTV Weight],1)*$AP1477)-(INDEX(Model_Scenarios[GP Weight],1)*($AS1477+$AV1477+$AY1477))</f>
        <v>2.2485581990089476</v>
      </c>
      <c r="BA1477">
        <f>INDEX(Model_Assumptions[Values],9)*((INDEX(Model_Scenarios[GR Weight],2)*$AG1477)+(INDEX(Model_Scenarios[GP Weight],2)*$AH1477)+(INDEX(Model_Scenarios[LTV Weight],2)*$AI1477))-(INDEX(Model_Scenarios[LTV Weight],2)*$AP1477)-(INDEX(Model_Scenarios[GP Weight],2)*($AS1477+$AV1477+$AY1477))</f>
        <v>2.0649982604691779</v>
      </c>
      <c r="BB1477">
        <f>INDEX(Model_Assumptions[Values],9)*((INDEX(Model_Scenarios[GR Weight],3)*$AG1477)+(INDEX(Model_Scenarios[GP Weight],3)*$AH1477)+(INDEX(Model_Scenarios[LTV Weight],3)*$AI1477))-(INDEX(Model_Scenarios[LTV Weight],3)*$AP1477)-(INDEX(Model_Scenarios[GP Weight],3)*($AS1477+$AV1477+$AY1477))</f>
        <v>1.7340807185086913</v>
      </c>
      <c r="BC1477">
        <f>INDEX(Model_Assumptions[Values],9)*((INDEX(Model_Scenarios[GR Weight],4)*$AG1477)+(INDEX(Model_Scenarios[GP Weight],4)*$AH1477)+(INDEX(Model_Scenarios[LTV Weight],4)*$AI1477))-(INDEX(Model_Scenarios[LTV Weight],4)*$AP1477)-(INDEX(Model_Scenarios[GP Weight],4)*($AS1477+$AV1477+$AY1477))</f>
        <v>1.5117701819053631</v>
      </c>
      <c r="BD1477">
        <f>INDEX(Model_Assumptions[Values],9)*((INDEX(Model_Scenarios[GR Weight],5)*$AG1477)+(INDEX(Model_Scenarios[GP Weight],5)*$AH1477)+(INDEX(Model_Scenarios[LTV Weight],5)*$AI1477))-(INDEX(Model_Scenarios[LTV Weight],5)*$AP1477)-(INDEX(Model_Scenarios[GP Weight],5)*($AS1477+$AV1477+$AY1477))</f>
        <v>1.7004266463341429</v>
      </c>
    </row>
    <row r="1478" spans="1:56" x14ac:dyDescent="0.25">
      <c r="A1478">
        <v>1477</v>
      </c>
      <c r="B1478">
        <v>30</v>
      </c>
      <c r="C1478" s="3">
        <v>27</v>
      </c>
      <c r="D1478" s="4">
        <v>0.52</v>
      </c>
      <c r="E1478" t="str">
        <v>SKU-1036</v>
      </c>
      <c r="F1478" t="str">
        <v>Raise</v>
      </c>
      <c r="G1478" t="str">
        <v>Full</v>
      </c>
      <c r="H1478">
        <v>49.1</v>
      </c>
      <c r="I1478">
        <v>30.02</v>
      </c>
      <c r="J1478">
        <v>37</v>
      </c>
      <c r="K1478">
        <v>1816.7</v>
      </c>
      <c r="L1478">
        <v>705.96</v>
      </c>
      <c r="M1478">
        <v>0.38859470468431773</v>
      </c>
      <c r="N1478">
        <v>52.262974962461286</v>
      </c>
      <c r="O1478">
        <v>536.51709864860595</v>
      </c>
      <c r="P1478">
        <v>566.53709864860593</v>
      </c>
      <c r="Q1478">
        <v>1772.0208758689498</v>
      </c>
      <c r="R1478">
        <v>1472.140419952666</v>
      </c>
      <c r="S1478">
        <v>1</v>
      </c>
      <c r="T1478">
        <f t="shared" si="529"/>
        <v>50.744746980479867</v>
      </c>
      <c r="U1478">
        <f t="shared" si="530"/>
        <v>3.3497901842767124E-2</v>
      </c>
      <c r="V1478">
        <f>IF($F1478="Reduce", INDEX(Model_Assumptions[Values], 2), INDEX(Model_Assumptions[Values], 1))</f>
        <v>-0.4</v>
      </c>
      <c r="W1478">
        <f t="shared" si="531"/>
        <v>36.504231052727043</v>
      </c>
      <c r="X1478">
        <f t="shared" si="544"/>
        <v>1852.3979684876101</v>
      </c>
      <c r="Y1478">
        <f t="shared" si="532"/>
        <v>756.54095228474421</v>
      </c>
      <c r="Z1478">
        <f t="shared" si="533"/>
        <v>35.697968487610069</v>
      </c>
      <c r="AA1478">
        <f t="shared" si="534"/>
        <v>50.580952284744171</v>
      </c>
      <c r="AB1478">
        <f t="shared" si="545"/>
        <v>0.40841167241314885</v>
      </c>
      <c r="AC1478">
        <f t="shared" si="535"/>
        <v>1.9816967728831125E-2</v>
      </c>
      <c r="AD1478">
        <f t="shared" si="536"/>
        <v>1.9816967728831125E-2</v>
      </c>
      <c r="AE1478">
        <f t="shared" si="537"/>
        <v>0.51999999999999935</v>
      </c>
      <c r="AF1478">
        <f t="shared" si="546"/>
        <v>706.62740157728058</v>
      </c>
      <c r="AG1478">
        <f t="shared" si="538"/>
        <v>6.6536497303677916E-2</v>
      </c>
      <c r="AH1478">
        <f t="shared" si="539"/>
        <v>8.9280918064144205E-2</v>
      </c>
      <c r="AI1478">
        <f t="shared" si="547"/>
        <v>0.48000000000000059</v>
      </c>
      <c r="AJ1478">
        <f>MAX(0, $R1478 - $AA1478) * INDEX(Model_Assumptions[Values], 7)</f>
        <v>2843.1189353358436</v>
      </c>
      <c r="AK1478">
        <f>MAX(0, INDEX(Model_Assumptions[Values], 4) - $AD1478)</f>
        <v>3.0183032271168878E-2</v>
      </c>
      <c r="AL1478">
        <f>MAX(0, INDEX(Model_Assumptions[Values], 5) - $AC1478)</f>
        <v>1.8303227116887519E-4</v>
      </c>
      <c r="AM1478">
        <f>INDEX(Model_Assumptions[Values], 6) * MAX(0, INDEX(Model_Assumptions[Values], 3) - $AB1478)^2</f>
        <v>0</v>
      </c>
      <c r="AN1478">
        <f t="shared" si="540"/>
        <v>2849.3689374727105</v>
      </c>
      <c r="AO1478" cm="1">
        <f t="array" ref="AO1478">IFERROR(STDEV(IF($E$2:$E$2201=$E1478, $AJ$2:$AJ$2201)), 0)</f>
        <v>55.91127686167448</v>
      </c>
      <c r="AP1478">
        <f t="shared" si="548"/>
        <v>-0.11178428552668393</v>
      </c>
      <c r="AQ1478">
        <f t="shared" si="541"/>
        <v>3.14839837799476E-2</v>
      </c>
      <c r="AR1478" cm="1">
        <f t="array" ref="AR1478">IFERROR(STDEV(IF($E$2:$E$2201=$E1478, $AK$2:$AK$2201)), 0)</f>
        <v>1.079865719287894E-2</v>
      </c>
      <c r="AS1478">
        <f t="shared" si="549"/>
        <v>-0.12047345198036481</v>
      </c>
      <c r="AT1478">
        <f t="shared" si="542"/>
        <v>5.3929154308132096E-3</v>
      </c>
      <c r="AU1478" cm="1">
        <f t="array" ref="AU1478">IFERROR(STDEV(IF($E$2:$E$2201=$E1478, $AL$2:$AL$2201)), 0)</f>
        <v>6.6856618096665984E-3</v>
      </c>
      <c r="AV1478">
        <f t="shared" si="550"/>
        <v>-0.77926214456608023</v>
      </c>
      <c r="AW1478">
        <f t="shared" si="543"/>
        <v>0</v>
      </c>
      <c r="AX1478" cm="1">
        <f t="array" ref="AX1478">IFERROR(STDEV(IF($E$2:$E$2201=$E1478, $AM$2:$AM$2201)), 0)</f>
        <v>0</v>
      </c>
      <c r="AY1478">
        <f t="shared" si="551"/>
        <v>-0.77926214456608023</v>
      </c>
      <c r="AZ1478">
        <f>INDEX(Model_Assumptions[Values],9)*((INDEX(Model_Scenarios[GR Weight],1)*$AG1478)+(INDEX(Model_Scenarios[GP Weight],1)*$AH1478)+(INDEX(Model_Scenarios[LTV Weight],1)*$AI1478))-(INDEX(Model_Scenarios[LTV Weight],1)*$AP1478)-(INDEX(Model_Scenarios[GP Weight],1)*($AS1478+$AV1478+$AY1478))</f>
        <v>2.2552359102165132</v>
      </c>
      <c r="BA1478">
        <f>INDEX(Model_Assumptions[Values],9)*((INDEX(Model_Scenarios[GR Weight],2)*$AG1478)+(INDEX(Model_Scenarios[GP Weight],2)*$AH1478)+(INDEX(Model_Scenarios[LTV Weight],2)*$AI1478))-(INDEX(Model_Scenarios[LTV Weight],2)*$AP1478)-(INDEX(Model_Scenarios[GP Weight],2)*($AS1478+$AV1478+$AY1478))</f>
        <v>2.1076426248567541</v>
      </c>
      <c r="BB1478">
        <f>INDEX(Model_Assumptions[Values],9)*((INDEX(Model_Scenarios[GR Weight],3)*$AG1478)+(INDEX(Model_Scenarios[GP Weight],3)*$AH1478)+(INDEX(Model_Scenarios[LTV Weight],3)*$AI1478))-(INDEX(Model_Scenarios[LTV Weight],3)*$AP1478)-(INDEX(Model_Scenarios[GP Weight],3)*($AS1478+$AV1478+$AY1478))</f>
        <v>1.8317751518419083</v>
      </c>
      <c r="BC1478">
        <f>INDEX(Model_Assumptions[Values],9)*((INDEX(Model_Scenarios[GR Weight],4)*$AG1478)+(INDEX(Model_Scenarios[GP Weight],4)*$AH1478)+(INDEX(Model_Scenarios[LTV Weight],4)*$AI1478))-(INDEX(Model_Scenarios[LTV Weight],4)*$AP1478)-(INDEX(Model_Scenarios[GP Weight],4)*($AS1478+$AV1478+$AY1478))</f>
        <v>1.6138649719410787</v>
      </c>
      <c r="BD1478">
        <f>INDEX(Model_Assumptions[Values],9)*((INDEX(Model_Scenarios[GR Weight],5)*$AG1478)+(INDEX(Model_Scenarios[GP Weight],5)*$AH1478)+(INDEX(Model_Scenarios[LTV Weight],5)*$AI1478))-(INDEX(Model_Scenarios[LTV Weight],5)*$AP1478)-(INDEX(Model_Scenarios[GP Weight],5)*($AS1478+$AV1478+$AY1478))</f>
        <v>1.8634538509736354</v>
      </c>
    </row>
    <row r="1479" spans="1:56" x14ac:dyDescent="0.25">
      <c r="A1479">
        <v>1478</v>
      </c>
      <c r="B1479">
        <v>30</v>
      </c>
      <c r="C1479" s="3">
        <v>28</v>
      </c>
      <c r="D1479" s="4">
        <v>0.54</v>
      </c>
      <c r="E1479" t="str">
        <v>SKU-1036</v>
      </c>
      <c r="F1479" t="str">
        <v>Raise</v>
      </c>
      <c r="G1479" t="str">
        <v>Full</v>
      </c>
      <c r="H1479">
        <v>49.1</v>
      </c>
      <c r="I1479">
        <v>30.02</v>
      </c>
      <c r="J1479">
        <v>37</v>
      </c>
      <c r="K1479">
        <v>1816.7</v>
      </c>
      <c r="L1479">
        <v>705.96</v>
      </c>
      <c r="M1479">
        <v>0.38859470468431773</v>
      </c>
      <c r="N1479">
        <v>52.262974962461286</v>
      </c>
      <c r="O1479">
        <v>536.51709864860595</v>
      </c>
      <c r="P1479">
        <v>566.53709864860593</v>
      </c>
      <c r="Q1479">
        <v>1772.0208758689498</v>
      </c>
      <c r="R1479">
        <v>1472.140419952666</v>
      </c>
      <c r="S1479">
        <v>1</v>
      </c>
      <c r="T1479">
        <f t="shared" si="529"/>
        <v>50.808006479729094</v>
      </c>
      <c r="U1479">
        <f t="shared" si="530"/>
        <v>3.4786282682873586E-2</v>
      </c>
      <c r="V1479">
        <f>IF($F1479="Reduce", INDEX(Model_Assumptions[Values], 2), INDEX(Model_Assumptions[Values], 1))</f>
        <v>-0.4</v>
      </c>
      <c r="W1479">
        <f t="shared" si="531"/>
        <v>36.48516301629347</v>
      </c>
      <c r="X1479">
        <f t="shared" si="544"/>
        <v>1853.738398945811</v>
      </c>
      <c r="Y1479">
        <f t="shared" si="532"/>
        <v>758.45380519668106</v>
      </c>
      <c r="Z1479">
        <f t="shared" si="533"/>
        <v>37.038398945810968</v>
      </c>
      <c r="AA1479">
        <f t="shared" si="534"/>
        <v>52.493805196681024</v>
      </c>
      <c r="AB1479">
        <f t="shared" si="545"/>
        <v>0.40914824099668035</v>
      </c>
      <c r="AC1479">
        <f t="shared" si="535"/>
        <v>2.0553536312362619E-2</v>
      </c>
      <c r="AD1479">
        <f t="shared" si="536"/>
        <v>2.0553536312362619E-2</v>
      </c>
      <c r="AE1479">
        <f t="shared" si="537"/>
        <v>0.53999999999999981</v>
      </c>
      <c r="AF1479">
        <f t="shared" si="546"/>
        <v>677.18459317822658</v>
      </c>
      <c r="AG1479">
        <f t="shared" si="538"/>
        <v>6.9034890107145336E-2</v>
      </c>
      <c r="AH1479">
        <f t="shared" si="539"/>
        <v>9.2657312860706859E-2</v>
      </c>
      <c r="AI1479">
        <f t="shared" si="547"/>
        <v>0.46000000000000013</v>
      </c>
      <c r="AJ1479">
        <f>MAX(0, $R1479 - $AA1479) * INDEX(Model_Assumptions[Values], 7)</f>
        <v>2839.2932295119699</v>
      </c>
      <c r="AK1479">
        <f>MAX(0, INDEX(Model_Assumptions[Values], 4) - $AD1479)</f>
        <v>2.9446463687637384E-2</v>
      </c>
      <c r="AL1479">
        <f>MAX(0, INDEX(Model_Assumptions[Values], 5) - $AC1479)</f>
        <v>0</v>
      </c>
      <c r="AM1479">
        <f>INDEX(Model_Assumptions[Values], 6) * MAX(0, INDEX(Model_Assumptions[Values], 3) - $AB1479)^2</f>
        <v>0</v>
      </c>
      <c r="AN1479">
        <f t="shared" si="540"/>
        <v>2849.3689374727105</v>
      </c>
      <c r="AO1479" cm="1">
        <f t="array" ref="AO1479">IFERROR(STDEV(IF($E$2:$E$2201=$E1479, $AJ$2:$AJ$2201)), 0)</f>
        <v>55.91127686167448</v>
      </c>
      <c r="AP1479">
        <f t="shared" si="548"/>
        <v>-0.18020886887752693</v>
      </c>
      <c r="AQ1479">
        <f t="shared" si="541"/>
        <v>3.14839837799476E-2</v>
      </c>
      <c r="AR1479" cm="1">
        <f t="array" ref="AR1479">IFERROR(STDEV(IF($E$2:$E$2201=$E1479, $AK$2:$AK$2201)), 0)</f>
        <v>1.079865719287894E-2</v>
      </c>
      <c r="AS1479">
        <f t="shared" si="549"/>
        <v>-0.18868272748336126</v>
      </c>
      <c r="AT1479">
        <f t="shared" si="542"/>
        <v>5.3929154308132096E-3</v>
      </c>
      <c r="AU1479" cm="1">
        <f t="array" ref="AU1479">IFERROR(STDEV(IF($E$2:$E$2201=$E1479, $AL$2:$AL$2201)), 0)</f>
        <v>6.6856618096665984E-3</v>
      </c>
      <c r="AV1479">
        <f t="shared" si="550"/>
        <v>-0.80663898120239264</v>
      </c>
      <c r="AW1479">
        <f t="shared" si="543"/>
        <v>0</v>
      </c>
      <c r="AX1479" cm="1">
        <f t="array" ref="AX1479">IFERROR(STDEV(IF($E$2:$E$2201=$E1479, $AM$2:$AM$2201)), 0)</f>
        <v>0</v>
      </c>
      <c r="AY1479">
        <f t="shared" si="551"/>
        <v>-0.80663898120239264</v>
      </c>
      <c r="AZ1479">
        <f>INDEX(Model_Assumptions[Values],9)*((INDEX(Model_Scenarios[GR Weight],1)*$AG1479)+(INDEX(Model_Scenarios[GP Weight],1)*$AH1479)+(INDEX(Model_Scenarios[LTV Weight],1)*$AI1479))-(INDEX(Model_Scenarios[LTV Weight],1)*$AP1479)-(INDEX(Model_Scenarios[GP Weight],1)*($AS1479+$AV1479+$AY1479))</f>
        <v>2.2452092655747631</v>
      </c>
      <c r="BA1479">
        <f>INDEX(Model_Assumptions[Values],9)*((INDEX(Model_Scenarios[GR Weight],2)*$AG1479)+(INDEX(Model_Scenarios[GP Weight],2)*$AH1479)+(INDEX(Model_Scenarios[LTV Weight],2)*$AI1479))-(INDEX(Model_Scenarios[LTV Weight],2)*$AP1479)-(INDEX(Model_Scenarios[GP Weight],2)*($AS1479+$AV1479+$AY1479))</f>
        <v>2.1169613831890879</v>
      </c>
      <c r="BB1479">
        <f>INDEX(Model_Assumptions[Values],9)*((INDEX(Model_Scenarios[GR Weight],3)*$AG1479)+(INDEX(Model_Scenarios[GP Weight],3)*$AH1479)+(INDEX(Model_Scenarios[LTV Weight],3)*$AI1479))-(INDEX(Model_Scenarios[LTV Weight],3)*$AP1479)-(INDEX(Model_Scenarios[GP Weight],3)*($AS1479+$AV1479+$AY1479))</f>
        <v>1.871213699152031</v>
      </c>
      <c r="BC1479">
        <f>INDEX(Model_Assumptions[Values],9)*((INDEX(Model_Scenarios[GR Weight],4)*$AG1479)+(INDEX(Model_Scenarios[GP Weight],4)*$AH1479)+(INDEX(Model_Scenarios[LTV Weight],4)*$AI1479))-(INDEX(Model_Scenarios[LTV Weight],4)*$AP1479)-(INDEX(Model_Scenarios[GP Weight],4)*($AS1479+$AV1479+$AY1479))</f>
        <v>1.6577102573178508</v>
      </c>
      <c r="BD1479">
        <f>INDEX(Model_Assumptions[Values],9)*((INDEX(Model_Scenarios[GR Weight],5)*$AG1479)+(INDEX(Model_Scenarios[GP Weight],5)*$AH1479)+(INDEX(Model_Scenarios[LTV Weight],5)*$AI1479))-(INDEX(Model_Scenarios[LTV Weight],5)*$AP1479)-(INDEX(Model_Scenarios[GP Weight],5)*($AS1479+$AV1479+$AY1479))</f>
        <v>1.9349730971319516</v>
      </c>
    </row>
    <row r="1480" spans="1:56" x14ac:dyDescent="0.25">
      <c r="A1480">
        <v>1479</v>
      </c>
      <c r="B1480">
        <v>30</v>
      </c>
      <c r="C1480" s="3">
        <v>29</v>
      </c>
      <c r="D1480" s="4">
        <v>0.56000000000000005</v>
      </c>
      <c r="E1480" t="str">
        <v>SKU-1036</v>
      </c>
      <c r="F1480" t="str">
        <v>Raise</v>
      </c>
      <c r="G1480" t="str">
        <v>Full</v>
      </c>
      <c r="H1480">
        <v>49.1</v>
      </c>
      <c r="I1480">
        <v>30.02</v>
      </c>
      <c r="J1480">
        <v>37</v>
      </c>
      <c r="K1480">
        <v>1816.7</v>
      </c>
      <c r="L1480">
        <v>705.96</v>
      </c>
      <c r="M1480">
        <v>0.38859470468431773</v>
      </c>
      <c r="N1480">
        <v>52.262974962461286</v>
      </c>
      <c r="O1480">
        <v>536.51709864860595</v>
      </c>
      <c r="P1480">
        <v>566.53709864860593</v>
      </c>
      <c r="Q1480">
        <v>1772.0208758689498</v>
      </c>
      <c r="R1480">
        <v>1472.140419952666</v>
      </c>
      <c r="S1480">
        <v>1</v>
      </c>
      <c r="T1480">
        <f t="shared" si="529"/>
        <v>50.871265978978322</v>
      </c>
      <c r="U1480">
        <f t="shared" si="530"/>
        <v>3.6074663522980048E-2</v>
      </c>
      <c r="V1480">
        <f>IF($F1480="Reduce", INDEX(Model_Assumptions[Values], 2), INDEX(Model_Assumptions[Values], 1))</f>
        <v>-0.4</v>
      </c>
      <c r="W1480">
        <f t="shared" si="531"/>
        <v>36.466094979859896</v>
      </c>
      <c r="X1480">
        <f t="shared" si="544"/>
        <v>1855.0764169351389</v>
      </c>
      <c r="Y1480">
        <f t="shared" si="532"/>
        <v>760.36424563974492</v>
      </c>
      <c r="Z1480">
        <f t="shared" si="533"/>
        <v>38.376416935138877</v>
      </c>
      <c r="AA1480">
        <f t="shared" si="534"/>
        <v>54.404245639744886</v>
      </c>
      <c r="AB1480">
        <f t="shared" si="545"/>
        <v>0.40988297770286969</v>
      </c>
      <c r="AC1480">
        <f t="shared" si="535"/>
        <v>2.1288273018551962E-2</v>
      </c>
      <c r="AD1480">
        <f t="shared" si="536"/>
        <v>2.1288273018551962E-2</v>
      </c>
      <c r="AE1480">
        <f t="shared" si="537"/>
        <v>0.56000000000000039</v>
      </c>
      <c r="AF1480">
        <f t="shared" si="546"/>
        <v>647.74178477917246</v>
      </c>
      <c r="AG1480">
        <f t="shared" si="538"/>
        <v>7.1528786373821929E-2</v>
      </c>
      <c r="AH1480">
        <f t="shared" si="539"/>
        <v>9.6029449385606896E-2</v>
      </c>
      <c r="AI1480">
        <f t="shared" si="547"/>
        <v>0.43999999999999961</v>
      </c>
      <c r="AJ1480">
        <f>MAX(0, $R1480 - $AA1480) * INDEX(Model_Assumptions[Values], 7)</f>
        <v>2835.4723486258422</v>
      </c>
      <c r="AK1480">
        <f>MAX(0, INDEX(Model_Assumptions[Values], 4) - $AD1480)</f>
        <v>2.8711726981448041E-2</v>
      </c>
      <c r="AL1480">
        <f>MAX(0, INDEX(Model_Assumptions[Values], 5) - $AC1480)</f>
        <v>0</v>
      </c>
      <c r="AM1480">
        <f>INDEX(Model_Assumptions[Values], 6) * MAX(0, INDEX(Model_Assumptions[Values], 3) - $AB1480)^2</f>
        <v>0</v>
      </c>
      <c r="AN1480">
        <f t="shared" si="540"/>
        <v>2849.3689374727105</v>
      </c>
      <c r="AO1480" cm="1">
        <f t="array" ref="AO1480">IFERROR(STDEV(IF($E$2:$E$2201=$E1480, $AJ$2:$AJ$2201)), 0)</f>
        <v>55.91127686167448</v>
      </c>
      <c r="AP1480">
        <f t="shared" si="548"/>
        <v>-0.24854715590289131</v>
      </c>
      <c r="AQ1480">
        <f t="shared" si="541"/>
        <v>3.14839837799476E-2</v>
      </c>
      <c r="AR1480" cm="1">
        <f t="array" ref="AR1480">IFERROR(STDEV(IF($E$2:$E$2201=$E1480, $AK$2:$AK$2201)), 0)</f>
        <v>1.079865719287894E-2</v>
      </c>
      <c r="AS1480">
        <f t="shared" si="549"/>
        <v>-0.25672236362199685</v>
      </c>
      <c r="AT1480">
        <f t="shared" si="542"/>
        <v>5.3929154308132096E-3</v>
      </c>
      <c r="AU1480" cm="1">
        <f t="array" ref="AU1480">IFERROR(STDEV(IF($E$2:$E$2201=$E1480, $AL$2:$AL$2201)), 0)</f>
        <v>6.6856618096665984E-3</v>
      </c>
      <c r="AV1480">
        <f t="shared" si="550"/>
        <v>-0.80663898120239264</v>
      </c>
      <c r="AW1480">
        <f t="shared" si="543"/>
        <v>0</v>
      </c>
      <c r="AX1480" cm="1">
        <f t="array" ref="AX1480">IFERROR(STDEV(IF($E$2:$E$2201=$E1480, $AM$2:$AM$2201)), 0)</f>
        <v>0</v>
      </c>
      <c r="AY1480">
        <f t="shared" si="551"/>
        <v>-0.80663898120239264</v>
      </c>
      <c r="AZ1480">
        <f>INDEX(Model_Assumptions[Values],9)*((INDEX(Model_Scenarios[GR Weight],1)*$AG1480)+(INDEX(Model_Scenarios[GP Weight],1)*$AH1480)+(INDEX(Model_Scenarios[LTV Weight],1)*$AI1480))-(INDEX(Model_Scenarios[LTV Weight],1)*$AP1480)-(INDEX(Model_Scenarios[GP Weight],1)*($AS1480+$AV1480+$AY1480))</f>
        <v>2.2296168752047043</v>
      </c>
      <c r="BA1480">
        <f>INDEX(Model_Assumptions[Values],9)*((INDEX(Model_Scenarios[GR Weight],2)*$AG1480)+(INDEX(Model_Scenarios[GP Weight],2)*$AH1480)+(INDEX(Model_Scenarios[LTV Weight],2)*$AI1480))-(INDEX(Model_Scenarios[LTV Weight],2)*$AP1480)-(INDEX(Model_Scenarios[GP Weight],2)*($AS1480+$AV1480+$AY1480))</f>
        <v>2.1152317557082077</v>
      </c>
      <c r="BB1480">
        <f>INDEX(Model_Assumptions[Values],9)*((INDEX(Model_Scenarios[GR Weight],3)*$AG1480)+(INDEX(Model_Scenarios[GP Weight],3)*$AH1480)+(INDEX(Model_Scenarios[LTV Weight],3)*$AI1480))-(INDEX(Model_Scenarios[LTV Weight],3)*$AP1480)-(INDEX(Model_Scenarios[GP Weight],3)*($AS1480+$AV1480+$AY1480))</f>
        <v>1.8913814958626189</v>
      </c>
      <c r="BC1480">
        <f>INDEX(Model_Assumptions[Values],9)*((INDEX(Model_Scenarios[GR Weight],4)*$AG1480)+(INDEX(Model_Scenarios[GP Weight],4)*$AH1480)+(INDEX(Model_Scenarios[LTV Weight],4)*$AI1480))-(INDEX(Model_Scenarios[LTV Weight],4)*$AP1480)-(INDEX(Model_Scenarios[GP Weight],4)*($AS1480+$AV1480+$AY1480))</f>
        <v>1.682291173459241</v>
      </c>
      <c r="BD1480">
        <f>INDEX(Model_Assumptions[Values],9)*((INDEX(Model_Scenarios[GR Weight],5)*$AG1480)+(INDEX(Model_Scenarios[GP Weight],5)*$AH1480)+(INDEX(Model_Scenarios[LTV Weight],5)*$AI1480))-(INDEX(Model_Scenarios[LTV Weight],5)*$AP1480)-(INDEX(Model_Scenarios[GP Weight],5)*($AS1480+$AV1480+$AY1480))</f>
        <v>1.9762467404746933</v>
      </c>
    </row>
    <row r="1481" spans="1:56" x14ac:dyDescent="0.25">
      <c r="A1481">
        <v>1480</v>
      </c>
      <c r="B1481">
        <v>30</v>
      </c>
      <c r="C1481" s="3">
        <v>30</v>
      </c>
      <c r="D1481" s="4">
        <v>0.57999999999999996</v>
      </c>
      <c r="E1481" t="str">
        <v>SKU-1036</v>
      </c>
      <c r="F1481" t="str">
        <v>Raise</v>
      </c>
      <c r="G1481" t="str">
        <v>Full</v>
      </c>
      <c r="H1481">
        <v>49.1</v>
      </c>
      <c r="I1481">
        <v>30.02</v>
      </c>
      <c r="J1481">
        <v>37</v>
      </c>
      <c r="K1481">
        <v>1816.7</v>
      </c>
      <c r="L1481">
        <v>705.96</v>
      </c>
      <c r="M1481">
        <v>0.38859470468431773</v>
      </c>
      <c r="N1481">
        <v>52.262974962461286</v>
      </c>
      <c r="O1481">
        <v>536.51709864860595</v>
      </c>
      <c r="P1481">
        <v>566.53709864860593</v>
      </c>
      <c r="Q1481">
        <v>1772.0208758689498</v>
      </c>
      <c r="R1481">
        <v>1472.140419952666</v>
      </c>
      <c r="S1481">
        <v>1</v>
      </c>
      <c r="T1481">
        <f t="shared" si="529"/>
        <v>50.934525478227549</v>
      </c>
      <c r="U1481">
        <f t="shared" si="530"/>
        <v>3.7363044363086503E-2</v>
      </c>
      <c r="V1481">
        <f>IF($F1481="Reduce", INDEX(Model_Assumptions[Values], 2), INDEX(Model_Assumptions[Values], 1))</f>
        <v>-0.4</v>
      </c>
      <c r="W1481">
        <f t="shared" si="531"/>
        <v>36.447026943426323</v>
      </c>
      <c r="X1481">
        <f t="shared" si="544"/>
        <v>1856.4120224555941</v>
      </c>
      <c r="Y1481">
        <f t="shared" si="532"/>
        <v>762.27227361393579</v>
      </c>
      <c r="Z1481">
        <f t="shared" si="533"/>
        <v>39.712022455594024</v>
      </c>
      <c r="AA1481">
        <f t="shared" si="534"/>
        <v>56.312273613935758</v>
      </c>
      <c r="AB1481">
        <f t="shared" si="545"/>
        <v>0.41061588935716431</v>
      </c>
      <c r="AC1481">
        <f t="shared" si="535"/>
        <v>2.2021184672846583E-2</v>
      </c>
      <c r="AD1481">
        <f t="shared" si="536"/>
        <v>2.2021184672846583E-2</v>
      </c>
      <c r="AE1481">
        <f t="shared" si="537"/>
        <v>0.58000000000000085</v>
      </c>
      <c r="AF1481">
        <f t="shared" si="546"/>
        <v>618.29897638011846</v>
      </c>
      <c r="AG1481">
        <f t="shared" si="538"/>
        <v>7.4018186103708083E-2</v>
      </c>
      <c r="AH1481">
        <f t="shared" si="539"/>
        <v>9.9397327638844332E-2</v>
      </c>
      <c r="AI1481">
        <f t="shared" si="547"/>
        <v>0.41999999999999915</v>
      </c>
      <c r="AJ1481">
        <f>MAX(0, $R1481 - $AA1481) * INDEX(Model_Assumptions[Values], 7)</f>
        <v>2831.6562926774604</v>
      </c>
      <c r="AK1481">
        <f>MAX(0, INDEX(Model_Assumptions[Values], 4) - $AD1481)</f>
        <v>2.797881532715342E-2</v>
      </c>
      <c r="AL1481">
        <f>MAX(0, INDEX(Model_Assumptions[Values], 5) - $AC1481)</f>
        <v>0</v>
      </c>
      <c r="AM1481">
        <f>INDEX(Model_Assumptions[Values], 6) * MAX(0, INDEX(Model_Assumptions[Values], 3) - $AB1481)^2</f>
        <v>0</v>
      </c>
      <c r="AN1481">
        <f t="shared" si="540"/>
        <v>2849.3689374727105</v>
      </c>
      <c r="AO1481" cm="1">
        <f t="array" ref="AO1481">IFERROR(STDEV(IF($E$2:$E$2201=$E1481, $AJ$2:$AJ$2201)), 0)</f>
        <v>55.91127686167448</v>
      </c>
      <c r="AP1481">
        <f t="shared" si="548"/>
        <v>-0.31679914660277708</v>
      </c>
      <c r="AQ1481">
        <f t="shared" si="541"/>
        <v>3.14839837799476E-2</v>
      </c>
      <c r="AR1481" cm="1">
        <f t="array" ref="AR1481">IFERROR(STDEV(IF($E$2:$E$2201=$E1481, $AK$2:$AK$2201)), 0)</f>
        <v>1.079865719287894E-2</v>
      </c>
      <c r="AS1481">
        <f t="shared" si="549"/>
        <v>-0.3245929924607317</v>
      </c>
      <c r="AT1481">
        <f t="shared" si="542"/>
        <v>5.3929154308132096E-3</v>
      </c>
      <c r="AU1481" cm="1">
        <f t="array" ref="AU1481">IFERROR(STDEV(IF($E$2:$E$2201=$E1481, $AL$2:$AL$2201)), 0)</f>
        <v>6.6856618096665984E-3</v>
      </c>
      <c r="AV1481">
        <f t="shared" si="550"/>
        <v>-0.80663898120239264</v>
      </c>
      <c r="AW1481">
        <f t="shared" si="543"/>
        <v>0</v>
      </c>
      <c r="AX1481" cm="1">
        <f t="array" ref="AX1481">IFERROR(STDEV(IF($E$2:$E$2201=$E1481, $AM$2:$AM$2201)), 0)</f>
        <v>0</v>
      </c>
      <c r="AY1481">
        <f t="shared" si="551"/>
        <v>-0.80663898120239264</v>
      </c>
      <c r="AZ1481">
        <f>INDEX(Model_Assumptions[Values],9)*((INDEX(Model_Scenarios[GR Weight],1)*$AG1481)+(INDEX(Model_Scenarios[GP Weight],1)*$AH1481)+(INDEX(Model_Scenarios[LTV Weight],1)*$AI1481))-(INDEX(Model_Scenarios[LTV Weight],1)*$AP1481)-(INDEX(Model_Scenarios[GP Weight],1)*($AS1481+$AV1481+$AY1481))</f>
        <v>2.2139341696400461</v>
      </c>
      <c r="BA1481">
        <f>INDEX(Model_Assumptions[Values],9)*((INDEX(Model_Scenarios[GR Weight],2)*$AG1481)+(INDEX(Model_Scenarios[GP Weight],2)*$AH1481)+(INDEX(Model_Scenarios[LTV Weight],2)*$AI1481))-(INDEX(Model_Scenarios[LTV Weight],2)*$AP1481)-(INDEX(Model_Scenarios[GP Weight],2)*($AS1481+$AV1481+$AY1481))</f>
        <v>2.1134046034815315</v>
      </c>
      <c r="BB1481">
        <f>INDEX(Model_Assumptions[Values],9)*((INDEX(Model_Scenarios[GR Weight],3)*$AG1481)+(INDEX(Model_Scenarios[GP Weight],3)*$AH1481)+(INDEX(Model_Scenarios[LTV Weight],3)*$AI1481))-(INDEX(Model_Scenarios[LTV Weight],3)*$AP1481)-(INDEX(Model_Scenarios[GP Weight],3)*($AS1481+$AV1481+$AY1481))</f>
        <v>1.9114425488416527</v>
      </c>
      <c r="BC1481">
        <f>INDEX(Model_Assumptions[Values],9)*((INDEX(Model_Scenarios[GR Weight],4)*$AG1481)+(INDEX(Model_Scenarios[GP Weight],4)*$AH1481)+(INDEX(Model_Scenarios[LTV Weight],4)*$AI1481))-(INDEX(Model_Scenarios[LTV Weight],4)*$AP1481)-(INDEX(Model_Scenarios[GP Weight],4)*($AS1481+$AV1481+$AY1481))</f>
        <v>1.7067717272332295</v>
      </c>
      <c r="BD1481">
        <f>INDEX(Model_Assumptions[Values],9)*((INDEX(Model_Scenarios[GR Weight],5)*$AG1481)+(INDEX(Model_Scenarios[GP Weight],5)*$AH1481)+(INDEX(Model_Scenarios[LTV Weight],5)*$AI1481))-(INDEX(Model_Scenarios[LTV Weight],5)*$AP1481)-(INDEX(Model_Scenarios[GP Weight],5)*($AS1481+$AV1481+$AY1481))</f>
        <v>2.0173896489372578</v>
      </c>
    </row>
    <row r="1482" spans="1:56" x14ac:dyDescent="0.25">
      <c r="A1482">
        <v>1481</v>
      </c>
      <c r="B1482">
        <v>30</v>
      </c>
      <c r="C1482" s="3">
        <v>31</v>
      </c>
      <c r="D1482" s="4">
        <v>0.6</v>
      </c>
      <c r="E1482" t="str">
        <v>SKU-1036</v>
      </c>
      <c r="F1482" t="str">
        <v>Raise</v>
      </c>
      <c r="G1482" t="str">
        <v>Full</v>
      </c>
      <c r="H1482">
        <v>49.1</v>
      </c>
      <c r="I1482">
        <v>30.02</v>
      </c>
      <c r="J1482">
        <v>37</v>
      </c>
      <c r="K1482">
        <v>1816.7</v>
      </c>
      <c r="L1482">
        <v>705.96</v>
      </c>
      <c r="M1482">
        <v>0.38859470468431773</v>
      </c>
      <c r="N1482">
        <v>52.262974962461286</v>
      </c>
      <c r="O1482">
        <v>536.51709864860595</v>
      </c>
      <c r="P1482">
        <v>566.53709864860593</v>
      </c>
      <c r="Q1482">
        <v>1772.0208758689498</v>
      </c>
      <c r="R1482">
        <v>1472.140419952666</v>
      </c>
      <c r="S1482">
        <v>1</v>
      </c>
      <c r="T1482">
        <f t="shared" si="529"/>
        <v>50.997784977476769</v>
      </c>
      <c r="U1482">
        <f t="shared" si="530"/>
        <v>3.865142520319282E-2</v>
      </c>
      <c r="V1482">
        <f>IF($F1482="Reduce", INDEX(Model_Assumptions[Values], 2), INDEX(Model_Assumptions[Values], 1))</f>
        <v>-0.4</v>
      </c>
      <c r="W1482">
        <f t="shared" si="531"/>
        <v>36.42795890699275</v>
      </c>
      <c r="X1482">
        <f t="shared" si="544"/>
        <v>1857.745215507176</v>
      </c>
      <c r="Y1482">
        <f t="shared" si="532"/>
        <v>764.17788911925368</v>
      </c>
      <c r="Z1482">
        <f t="shared" si="533"/>
        <v>41.045215507175953</v>
      </c>
      <c r="AA1482">
        <f t="shared" si="534"/>
        <v>58.217889119253641</v>
      </c>
      <c r="AB1482">
        <f t="shared" si="545"/>
        <v>0.41134698275114567</v>
      </c>
      <c r="AC1482">
        <f t="shared" si="535"/>
        <v>2.2752278066827947E-2</v>
      </c>
      <c r="AD1482">
        <f t="shared" si="536"/>
        <v>2.2752278066827947E-2</v>
      </c>
      <c r="AE1482">
        <f t="shared" si="537"/>
        <v>0.59999999999999909</v>
      </c>
      <c r="AF1482">
        <f t="shared" si="546"/>
        <v>588.85616798106776</v>
      </c>
      <c r="AG1482">
        <f t="shared" si="538"/>
        <v>7.6503089296802981E-2</v>
      </c>
      <c r="AH1482">
        <f t="shared" si="539"/>
        <v>0.10276094762041917</v>
      </c>
      <c r="AI1482">
        <f t="shared" si="547"/>
        <v>0.40000000000000091</v>
      </c>
      <c r="AJ1482">
        <f>MAX(0, $R1482 - $AA1482) * INDEX(Model_Assumptions[Values], 7)</f>
        <v>2827.8450616668247</v>
      </c>
      <c r="AK1482">
        <f>MAX(0, INDEX(Model_Assumptions[Values], 4) - $AD1482)</f>
        <v>2.7247721933172056E-2</v>
      </c>
      <c r="AL1482">
        <f>MAX(0, INDEX(Model_Assumptions[Values], 5) - $AC1482)</f>
        <v>0</v>
      </c>
      <c r="AM1482">
        <f>INDEX(Model_Assumptions[Values], 6) * MAX(0, INDEX(Model_Assumptions[Values], 3) - $AB1482)^2</f>
        <v>0</v>
      </c>
      <c r="AN1482">
        <f t="shared" si="540"/>
        <v>2849.3689374727105</v>
      </c>
      <c r="AO1482" cm="1">
        <f t="array" ref="AO1482">IFERROR(STDEV(IF($E$2:$E$2201=$E1482, $AJ$2:$AJ$2201)), 0)</f>
        <v>55.91127686167448</v>
      </c>
      <c r="AP1482">
        <f t="shared" si="548"/>
        <v>-0.38496484097718425</v>
      </c>
      <c r="AQ1482">
        <f t="shared" si="541"/>
        <v>3.14839837799476E-2</v>
      </c>
      <c r="AR1482" cm="1">
        <f t="array" ref="AR1482">IFERROR(STDEV(IF($E$2:$E$2201=$E1482, $AK$2:$AK$2201)), 0)</f>
        <v>1.079865719287894E-2</v>
      </c>
      <c r="AS1482">
        <f t="shared" si="549"/>
        <v>-0.39229524292789864</v>
      </c>
      <c r="AT1482">
        <f t="shared" si="542"/>
        <v>5.3929154308132096E-3</v>
      </c>
      <c r="AU1482" cm="1">
        <f t="array" ref="AU1482">IFERROR(STDEV(IF($E$2:$E$2201=$E1482, $AL$2:$AL$2201)), 0)</f>
        <v>6.6856618096665984E-3</v>
      </c>
      <c r="AV1482">
        <f t="shared" si="550"/>
        <v>-0.80663898120239264</v>
      </c>
      <c r="AW1482">
        <f t="shared" si="543"/>
        <v>0</v>
      </c>
      <c r="AX1482" cm="1">
        <f t="array" ref="AX1482">IFERROR(STDEV(IF($E$2:$E$2201=$E1482, $AM$2:$AM$2201)), 0)</f>
        <v>0</v>
      </c>
      <c r="AY1482">
        <f t="shared" si="551"/>
        <v>-0.80663898120239264</v>
      </c>
      <c r="AZ1482">
        <f>INDEX(Model_Assumptions[Values],9)*((INDEX(Model_Scenarios[GR Weight],1)*$AG1482)+(INDEX(Model_Scenarios[GP Weight],1)*$AH1482)+(INDEX(Model_Scenarios[LTV Weight],1)*$AI1482))-(INDEX(Model_Scenarios[LTV Weight],1)*$AP1482)-(INDEX(Model_Scenarios[GP Weight],1)*($AS1482+$AV1482+$AY1482))</f>
        <v>2.1981612117736304</v>
      </c>
      <c r="BA1482">
        <f>INDEX(Model_Assumptions[Values],9)*((INDEX(Model_Scenarios[GR Weight],2)*$AG1482)+(INDEX(Model_Scenarios[GP Weight],2)*$AH1482)+(INDEX(Model_Scenarios[LTV Weight],2)*$AI1482))-(INDEX(Model_Scenarios[LTV Weight],2)*$AP1482)-(INDEX(Model_Scenarios[GP Weight],2)*($AS1482+$AV1482+$AY1482))</f>
        <v>2.111480052294731</v>
      </c>
      <c r="BB1482">
        <f>INDEX(Model_Assumptions[Values],9)*((INDEX(Model_Scenarios[GR Weight],3)*$AG1482)+(INDEX(Model_Scenarios[GP Weight],3)*$AH1482)+(INDEX(Model_Scenarios[LTV Weight],3)*$AI1482))-(INDEX(Model_Scenarios[LTV Weight],3)*$AP1482)-(INDEX(Model_Scenarios[GP Weight],3)*($AS1482+$AV1482+$AY1482))</f>
        <v>1.9313970782140522</v>
      </c>
      <c r="BC1482">
        <f>INDEX(Model_Assumptions[Values],9)*((INDEX(Model_Scenarios[GR Weight],4)*$AG1482)+(INDEX(Model_Scenarios[GP Weight],4)*$AH1482)+(INDEX(Model_Scenarios[LTV Weight],4)*$AI1482))-(INDEX(Model_Scenarios[LTV Weight],4)*$AP1482)-(INDEX(Model_Scenarios[GP Weight],4)*($AS1482+$AV1482+$AY1482))</f>
        <v>1.7311521387647346</v>
      </c>
      <c r="BD1482">
        <f>INDEX(Model_Assumptions[Values],9)*((INDEX(Model_Scenarios[GR Weight],5)*$AG1482)+(INDEX(Model_Scenarios[GP Weight],5)*$AH1482)+(INDEX(Model_Scenarios[LTV Weight],5)*$AI1482))-(INDEX(Model_Scenarios[LTV Weight],5)*$AP1482)-(INDEX(Model_Scenarios[GP Weight],5)*($AS1482+$AV1482+$AY1482))</f>
        <v>2.0584021684302294</v>
      </c>
    </row>
    <row r="1483" spans="1:56" x14ac:dyDescent="0.25">
      <c r="A1483">
        <v>1482</v>
      </c>
      <c r="B1483">
        <v>30</v>
      </c>
      <c r="C1483" s="3">
        <v>32</v>
      </c>
      <c r="D1483" s="4">
        <v>0.62</v>
      </c>
      <c r="E1483" t="str">
        <v>SKU-1036</v>
      </c>
      <c r="F1483" t="str">
        <v>Raise</v>
      </c>
      <c r="G1483" t="str">
        <v>Full</v>
      </c>
      <c r="H1483">
        <v>49.1</v>
      </c>
      <c r="I1483">
        <v>30.02</v>
      </c>
      <c r="J1483">
        <v>37</v>
      </c>
      <c r="K1483">
        <v>1816.7</v>
      </c>
      <c r="L1483">
        <v>705.96</v>
      </c>
      <c r="M1483">
        <v>0.38859470468431773</v>
      </c>
      <c r="N1483">
        <v>52.262974962461286</v>
      </c>
      <c r="O1483">
        <v>536.51709864860595</v>
      </c>
      <c r="P1483">
        <v>566.53709864860593</v>
      </c>
      <c r="Q1483">
        <v>1772.0208758689498</v>
      </c>
      <c r="R1483">
        <v>1472.140419952666</v>
      </c>
      <c r="S1483">
        <v>1</v>
      </c>
      <c r="T1483">
        <f t="shared" si="529"/>
        <v>51.061044476725996</v>
      </c>
      <c r="U1483">
        <f t="shared" si="530"/>
        <v>3.9939806043299282E-2</v>
      </c>
      <c r="V1483">
        <f>IF($F1483="Reduce", INDEX(Model_Assumptions[Values], 2), INDEX(Model_Assumptions[Values], 1))</f>
        <v>-0.4</v>
      </c>
      <c r="W1483">
        <f t="shared" si="531"/>
        <v>36.408890870559169</v>
      </c>
      <c r="X1483">
        <f t="shared" si="544"/>
        <v>1859.0759960898847</v>
      </c>
      <c r="Y1483">
        <f t="shared" si="532"/>
        <v>766.08109215569857</v>
      </c>
      <c r="Z1483">
        <f t="shared" si="533"/>
        <v>42.375996089884666</v>
      </c>
      <c r="AA1483">
        <f t="shared" si="534"/>
        <v>60.121092155698534</v>
      </c>
      <c r="AB1483">
        <f t="shared" si="545"/>
        <v>0.41207626464273878</v>
      </c>
      <c r="AC1483">
        <f t="shared" si="535"/>
        <v>2.348155995842105E-2</v>
      </c>
      <c r="AD1483">
        <f t="shared" si="536"/>
        <v>2.348155995842105E-2</v>
      </c>
      <c r="AE1483">
        <f t="shared" si="537"/>
        <v>0.61999999999999955</v>
      </c>
      <c r="AF1483">
        <f t="shared" si="546"/>
        <v>559.41335958201375</v>
      </c>
      <c r="AG1483">
        <f t="shared" si="538"/>
        <v>7.8983495953106608E-2</v>
      </c>
      <c r="AH1483">
        <f t="shared" si="539"/>
        <v>0.1061203093303314</v>
      </c>
      <c r="AI1483">
        <f t="shared" si="547"/>
        <v>0.38000000000000045</v>
      </c>
      <c r="AJ1483">
        <f>MAX(0, $R1483 - $AA1483) * INDEX(Model_Assumptions[Values], 7)</f>
        <v>2824.0386555939349</v>
      </c>
      <c r="AK1483">
        <f>MAX(0, INDEX(Model_Assumptions[Values], 4) - $AD1483)</f>
        <v>2.6518440041578953E-2</v>
      </c>
      <c r="AL1483">
        <f>MAX(0, INDEX(Model_Assumptions[Values], 5) - $AC1483)</f>
        <v>0</v>
      </c>
      <c r="AM1483">
        <f>INDEX(Model_Assumptions[Values], 6) * MAX(0, INDEX(Model_Assumptions[Values], 3) - $AB1483)^2</f>
        <v>0</v>
      </c>
      <c r="AN1483">
        <f t="shared" si="540"/>
        <v>2849.3689374727105</v>
      </c>
      <c r="AO1483" cm="1">
        <f t="array" ref="AO1483">IFERROR(STDEV(IF($E$2:$E$2201=$E1483, $AJ$2:$AJ$2201)), 0)</f>
        <v>55.91127686167448</v>
      </c>
      <c r="AP1483">
        <f t="shared" si="548"/>
        <v>-0.45304423902611279</v>
      </c>
      <c r="AQ1483">
        <f t="shared" si="541"/>
        <v>3.14839837799476E-2</v>
      </c>
      <c r="AR1483" cm="1">
        <f t="array" ref="AR1483">IFERROR(STDEV(IF($E$2:$E$2201=$E1483, $AK$2:$AK$2201)), 0)</f>
        <v>1.079865719287894E-2</v>
      </c>
      <c r="AS1483">
        <f t="shared" si="549"/>
        <v>-0.45982974083510325</v>
      </c>
      <c r="AT1483">
        <f t="shared" si="542"/>
        <v>5.3929154308132096E-3</v>
      </c>
      <c r="AU1483" cm="1">
        <f t="array" ref="AU1483">IFERROR(STDEV(IF($E$2:$E$2201=$E1483, $AL$2:$AL$2201)), 0)</f>
        <v>6.6856618096665984E-3</v>
      </c>
      <c r="AV1483">
        <f t="shared" si="550"/>
        <v>-0.80663898120239264</v>
      </c>
      <c r="AW1483">
        <f t="shared" si="543"/>
        <v>0</v>
      </c>
      <c r="AX1483" cm="1">
        <f t="array" ref="AX1483">IFERROR(STDEV(IF($E$2:$E$2201=$E1483, $AM$2:$AM$2201)), 0)</f>
        <v>0</v>
      </c>
      <c r="AY1483">
        <f t="shared" si="551"/>
        <v>-0.80663898120239264</v>
      </c>
      <c r="AZ1483">
        <f>INDEX(Model_Assumptions[Values],9)*((INDEX(Model_Scenarios[GR Weight],1)*$AG1483)+(INDEX(Model_Scenarios[GP Weight],1)*$AH1483)+(INDEX(Model_Scenarios[LTV Weight],1)*$AI1483))-(INDEX(Model_Scenarios[LTV Weight],1)*$AP1483)-(INDEX(Model_Scenarios[GP Weight],1)*($AS1483+$AV1483+$AY1483))</f>
        <v>2.1822980641865999</v>
      </c>
      <c r="BA1483">
        <f>INDEX(Model_Assumptions[Values],9)*((INDEX(Model_Scenarios[GR Weight],2)*$AG1483)+(INDEX(Model_Scenarios[GP Weight],2)*$AH1483)+(INDEX(Model_Scenarios[LTV Weight],2)*$AI1483))-(INDEX(Model_Scenarios[LTV Weight],2)*$AP1483)-(INDEX(Model_Scenarios[GP Weight],2)*($AS1483+$AV1483+$AY1483))</f>
        <v>2.1094582273101139</v>
      </c>
      <c r="BB1483">
        <f>INDEX(Model_Assumptions[Values],9)*((INDEX(Model_Scenarios[GR Weight],3)*$AG1483)+(INDEX(Model_Scenarios[GP Weight],3)*$AH1483)+(INDEX(Model_Scenarios[LTV Weight],3)*$AI1483))-(INDEX(Model_Scenarios[LTV Weight],3)*$AP1483)-(INDEX(Model_Scenarios[GP Weight],3)*($AS1483+$AV1483+$AY1483))</f>
        <v>1.9512453030138701</v>
      </c>
      <c r="BC1483">
        <f>INDEX(Model_Assumptions[Values],9)*((INDEX(Model_Scenarios[GR Weight],4)*$AG1483)+(INDEX(Model_Scenarios[GP Weight],4)*$AH1483)+(INDEX(Model_Scenarios[LTV Weight],4)*$AI1483))-(INDEX(Model_Scenarios[LTV Weight],4)*$AP1483)-(INDEX(Model_Scenarios[GP Weight],4)*($AS1483+$AV1483+$AY1483))</f>
        <v>1.7554326270878118</v>
      </c>
      <c r="BD1483">
        <f>INDEX(Model_Assumptions[Values],9)*((INDEX(Model_Scenarios[GR Weight],5)*$AG1483)+(INDEX(Model_Scenarios[GP Weight],5)*$AH1483)+(INDEX(Model_Scenarios[LTV Weight],5)*$AI1483))-(INDEX(Model_Scenarios[LTV Weight],5)*$AP1483)-(INDEX(Model_Scenarios[GP Weight],5)*($AS1483+$AV1483+$AY1483))</f>
        <v>2.0992846431499856</v>
      </c>
    </row>
    <row r="1484" spans="1:56" x14ac:dyDescent="0.25">
      <c r="A1484">
        <v>1483</v>
      </c>
      <c r="B1484">
        <v>30</v>
      </c>
      <c r="C1484" s="3">
        <v>33</v>
      </c>
      <c r="D1484" s="4">
        <v>0.64</v>
      </c>
      <c r="E1484" t="str">
        <v>SKU-1036</v>
      </c>
      <c r="F1484" t="str">
        <v>Raise</v>
      </c>
      <c r="G1484" t="str">
        <v>Full</v>
      </c>
      <c r="H1484">
        <v>49.1</v>
      </c>
      <c r="I1484">
        <v>30.02</v>
      </c>
      <c r="J1484">
        <v>37</v>
      </c>
      <c r="K1484">
        <v>1816.7</v>
      </c>
      <c r="L1484">
        <v>705.96</v>
      </c>
      <c r="M1484">
        <v>0.38859470468431773</v>
      </c>
      <c r="N1484">
        <v>52.262974962461286</v>
      </c>
      <c r="O1484">
        <v>536.51709864860595</v>
      </c>
      <c r="P1484">
        <v>566.53709864860593</v>
      </c>
      <c r="Q1484">
        <v>1772.0208758689498</v>
      </c>
      <c r="R1484">
        <v>1472.140419952666</v>
      </c>
      <c r="S1484">
        <v>1</v>
      </c>
      <c r="T1484">
        <f t="shared" si="529"/>
        <v>51.124303975975224</v>
      </c>
      <c r="U1484">
        <f t="shared" si="530"/>
        <v>4.1228186883405744E-2</v>
      </c>
      <c r="V1484">
        <f>IF($F1484="Reduce", INDEX(Model_Assumptions[Values], 2), INDEX(Model_Assumptions[Values], 1))</f>
        <v>-0.4</v>
      </c>
      <c r="W1484">
        <f t="shared" si="531"/>
        <v>36.389822834125596</v>
      </c>
      <c r="X1484">
        <f t="shared" si="544"/>
        <v>1860.4043642037211</v>
      </c>
      <c r="Y1484">
        <f t="shared" si="532"/>
        <v>767.9818827232707</v>
      </c>
      <c r="Z1484">
        <f t="shared" si="533"/>
        <v>43.70436420372107</v>
      </c>
      <c r="AA1484">
        <f t="shared" si="534"/>
        <v>62.021882723270664</v>
      </c>
      <c r="AB1484">
        <f t="shared" si="545"/>
        <v>0.41280374175642059</v>
      </c>
      <c r="AC1484">
        <f t="shared" si="535"/>
        <v>2.4209037072102868E-2</v>
      </c>
      <c r="AD1484">
        <f t="shared" si="536"/>
        <v>2.4209037072102868E-2</v>
      </c>
      <c r="AE1484">
        <f t="shared" si="537"/>
        <v>0.64000000000000012</v>
      </c>
      <c r="AF1484">
        <f t="shared" si="546"/>
        <v>529.97055118295953</v>
      </c>
      <c r="AG1484">
        <f t="shared" si="538"/>
        <v>8.1459406072620658E-2</v>
      </c>
      <c r="AH1484">
        <f t="shared" si="539"/>
        <v>0.10947541276858141</v>
      </c>
      <c r="AI1484">
        <f t="shared" si="547"/>
        <v>0.35999999999999982</v>
      </c>
      <c r="AJ1484">
        <f>MAX(0, $R1484 - $AA1484) * INDEX(Model_Assumptions[Values], 7)</f>
        <v>2820.2370744587906</v>
      </c>
      <c r="AK1484">
        <f>MAX(0, INDEX(Model_Assumptions[Values], 4) - $AD1484)</f>
        <v>2.5790962927897135E-2</v>
      </c>
      <c r="AL1484">
        <f>MAX(0, INDEX(Model_Assumptions[Values], 5) - $AC1484)</f>
        <v>0</v>
      </c>
      <c r="AM1484">
        <f>INDEX(Model_Assumptions[Values], 6) * MAX(0, INDEX(Model_Assumptions[Values], 3) - $AB1484)^2</f>
        <v>0</v>
      </c>
      <c r="AN1484">
        <f t="shared" si="540"/>
        <v>2849.3689374727105</v>
      </c>
      <c r="AO1484" cm="1">
        <f t="array" ref="AO1484">IFERROR(STDEV(IF($E$2:$E$2201=$E1484, $AJ$2:$AJ$2201)), 0)</f>
        <v>55.91127686167448</v>
      </c>
      <c r="AP1484">
        <f t="shared" si="548"/>
        <v>-0.52103734074957087</v>
      </c>
      <c r="AQ1484">
        <f t="shared" si="541"/>
        <v>3.14839837799476E-2</v>
      </c>
      <c r="AR1484" cm="1">
        <f t="array" ref="AR1484">IFERROR(STDEV(IF($E$2:$E$2201=$E1484, $AK$2:$AK$2201)), 0)</f>
        <v>1.079865719287894E-2</v>
      </c>
      <c r="AS1484">
        <f t="shared" si="549"/>
        <v>-0.52719710889652716</v>
      </c>
      <c r="AT1484">
        <f t="shared" si="542"/>
        <v>5.3929154308132096E-3</v>
      </c>
      <c r="AU1484" cm="1">
        <f t="array" ref="AU1484">IFERROR(STDEV(IF($E$2:$E$2201=$E1484, $AL$2:$AL$2201)), 0)</f>
        <v>6.6856618096665984E-3</v>
      </c>
      <c r="AV1484">
        <f t="shared" si="550"/>
        <v>-0.80663898120239264</v>
      </c>
      <c r="AW1484">
        <f t="shared" si="543"/>
        <v>0</v>
      </c>
      <c r="AX1484" cm="1">
        <f t="array" ref="AX1484">IFERROR(STDEV(IF($E$2:$E$2201=$E1484, $AM$2:$AM$2201)), 0)</f>
        <v>0</v>
      </c>
      <c r="AY1484">
        <f t="shared" si="551"/>
        <v>-0.80663898120239264</v>
      </c>
      <c r="AZ1484">
        <f>INDEX(Model_Assumptions[Values],9)*((INDEX(Model_Scenarios[GR Weight],1)*$AG1484)+(INDEX(Model_Scenarios[GP Weight],1)*$AH1484)+(INDEX(Model_Scenarios[LTV Weight],1)*$AI1484))-(INDEX(Model_Scenarios[LTV Weight],1)*$AP1484)-(INDEX(Model_Scenarios[GP Weight],1)*($AS1484+$AV1484+$AY1484))</f>
        <v>2.1663447891503882</v>
      </c>
      <c r="BA1484">
        <f>INDEX(Model_Assumptions[Values],9)*((INDEX(Model_Scenarios[GR Weight],2)*$AG1484)+(INDEX(Model_Scenarios[GP Weight],2)*$AH1484)+(INDEX(Model_Scenarios[LTV Weight],2)*$AI1484))-(INDEX(Model_Scenarios[LTV Weight],2)*$AP1484)-(INDEX(Model_Scenarios[GP Weight],2)*($AS1484+$AV1484+$AY1484))</f>
        <v>2.1073392530705299</v>
      </c>
      <c r="BB1484">
        <f>INDEX(Model_Assumptions[Values],9)*((INDEX(Model_Scenarios[GR Weight],3)*$AG1484)+(INDEX(Model_Scenarios[GP Weight],3)*$AH1484)+(INDEX(Model_Scenarios[LTV Weight],3)*$AI1484))-(INDEX(Model_Scenarios[LTV Weight],3)*$AP1484)-(INDEX(Model_Scenarios[GP Weight],3)*($AS1484+$AV1484+$AY1484))</f>
        <v>1.9709874411910806</v>
      </c>
      <c r="BC1484">
        <f>INDEX(Model_Assumptions[Values],9)*((INDEX(Model_Scenarios[GR Weight],4)*$AG1484)+(INDEX(Model_Scenarios[GP Weight],4)*$AH1484)+(INDEX(Model_Scenarios[LTV Weight],4)*$AI1484))-(INDEX(Model_Scenarios[LTV Weight],4)*$AP1484)-(INDEX(Model_Scenarios[GP Weight],4)*($AS1484+$AV1484+$AY1484))</f>
        <v>1.7796134101524337</v>
      </c>
      <c r="BD1484">
        <f>INDEX(Model_Assumptions[Values],9)*((INDEX(Model_Scenarios[GR Weight],5)*$AG1484)+(INDEX(Model_Scenarios[GP Weight],5)*$AH1484)+(INDEX(Model_Scenarios[LTV Weight],5)*$AI1484))-(INDEX(Model_Scenarios[LTV Weight],5)*$AP1484)-(INDEX(Model_Scenarios[GP Weight],5)*($AS1484+$AV1484+$AY1484))</f>
        <v>2.140037415589334</v>
      </c>
    </row>
    <row r="1485" spans="1:56" x14ac:dyDescent="0.25">
      <c r="A1485">
        <v>1484</v>
      </c>
      <c r="B1485">
        <v>30</v>
      </c>
      <c r="C1485" s="3">
        <v>34</v>
      </c>
      <c r="D1485" s="4">
        <v>0.66</v>
      </c>
      <c r="E1485" t="str">
        <v>SKU-1036</v>
      </c>
      <c r="F1485" t="str">
        <v>Raise</v>
      </c>
      <c r="G1485" t="str">
        <v>Full</v>
      </c>
      <c r="H1485">
        <v>49.1</v>
      </c>
      <c r="I1485">
        <v>30.02</v>
      </c>
      <c r="J1485">
        <v>37</v>
      </c>
      <c r="K1485">
        <v>1816.7</v>
      </c>
      <c r="L1485">
        <v>705.96</v>
      </c>
      <c r="M1485">
        <v>0.38859470468431773</v>
      </c>
      <c r="N1485">
        <v>52.262974962461286</v>
      </c>
      <c r="O1485">
        <v>536.51709864860595</v>
      </c>
      <c r="P1485">
        <v>566.53709864860593</v>
      </c>
      <c r="Q1485">
        <v>1772.0208758689498</v>
      </c>
      <c r="R1485">
        <v>1472.140419952666</v>
      </c>
      <c r="S1485">
        <v>1</v>
      </c>
      <c r="T1485">
        <f t="shared" si="529"/>
        <v>51.187563475224451</v>
      </c>
      <c r="U1485">
        <f t="shared" si="530"/>
        <v>4.2516567723512207E-2</v>
      </c>
      <c r="V1485">
        <f>IF($F1485="Reduce", INDEX(Model_Assumptions[Values], 2), INDEX(Model_Assumptions[Values], 1))</f>
        <v>-0.4</v>
      </c>
      <c r="W1485">
        <f t="shared" si="531"/>
        <v>36.370754797692015</v>
      </c>
      <c r="X1485">
        <f t="shared" si="544"/>
        <v>1861.7303198486843</v>
      </c>
      <c r="Y1485">
        <f t="shared" si="532"/>
        <v>769.88026082197007</v>
      </c>
      <c r="Z1485">
        <f t="shared" si="533"/>
        <v>45.030319848684258</v>
      </c>
      <c r="AA1485">
        <f t="shared" si="534"/>
        <v>63.920260821970032</v>
      </c>
      <c r="AB1485">
        <f t="shared" si="545"/>
        <v>0.41352942078342664</v>
      </c>
      <c r="AC1485">
        <f t="shared" si="535"/>
        <v>2.4934716099108911E-2</v>
      </c>
      <c r="AD1485">
        <f t="shared" si="536"/>
        <v>2.4934716099108911E-2</v>
      </c>
      <c r="AE1485">
        <f t="shared" si="537"/>
        <v>0.66000000000000059</v>
      </c>
      <c r="AF1485">
        <f t="shared" si="546"/>
        <v>500.52774278390558</v>
      </c>
      <c r="AG1485">
        <f t="shared" si="538"/>
        <v>8.393081965534345E-2</v>
      </c>
      <c r="AH1485">
        <f t="shared" si="539"/>
        <v>0.11282625793516923</v>
      </c>
      <c r="AI1485">
        <f t="shared" si="547"/>
        <v>0.33999999999999941</v>
      </c>
      <c r="AJ1485">
        <f>MAX(0, $R1485 - $AA1485) * INDEX(Model_Assumptions[Values], 7)</f>
        <v>2816.4403182613919</v>
      </c>
      <c r="AK1485">
        <f>MAX(0, INDEX(Model_Assumptions[Values], 4) - $AD1485)</f>
        <v>2.5065283900891092E-2</v>
      </c>
      <c r="AL1485">
        <f>MAX(0, INDEX(Model_Assumptions[Values], 5) - $AC1485)</f>
        <v>0</v>
      </c>
      <c r="AM1485">
        <f>INDEX(Model_Assumptions[Values], 6) * MAX(0, INDEX(Model_Assumptions[Values], 3) - $AB1485)^2</f>
        <v>0</v>
      </c>
      <c r="AN1485">
        <f t="shared" si="540"/>
        <v>2849.3689374727105</v>
      </c>
      <c r="AO1485" cm="1">
        <f t="array" ref="AO1485">IFERROR(STDEV(IF($E$2:$E$2201=$E1485, $AJ$2:$AJ$2201)), 0)</f>
        <v>55.91127686167448</v>
      </c>
      <c r="AP1485">
        <f t="shared" si="548"/>
        <v>-0.58894414614755841</v>
      </c>
      <c r="AQ1485">
        <f t="shared" si="541"/>
        <v>3.14839837799476E-2</v>
      </c>
      <c r="AR1485" cm="1">
        <f t="array" ref="AR1485">IFERROR(STDEV(IF($E$2:$E$2201=$E1485, $AK$2:$AK$2201)), 0)</f>
        <v>1.079865719287894E-2</v>
      </c>
      <c r="AS1485">
        <f t="shared" si="549"/>
        <v>-0.59439796674805567</v>
      </c>
      <c r="AT1485">
        <f t="shared" si="542"/>
        <v>5.3929154308132096E-3</v>
      </c>
      <c r="AU1485" cm="1">
        <f t="array" ref="AU1485">IFERROR(STDEV(IF($E$2:$E$2201=$E1485, $AL$2:$AL$2201)), 0)</f>
        <v>6.6856618096665984E-3</v>
      </c>
      <c r="AV1485">
        <f t="shared" si="550"/>
        <v>-0.80663898120239264</v>
      </c>
      <c r="AW1485">
        <f t="shared" si="543"/>
        <v>0</v>
      </c>
      <c r="AX1485" cm="1">
        <f t="array" ref="AX1485">IFERROR(STDEV(IF($E$2:$E$2201=$E1485, $AM$2:$AM$2201)), 0)</f>
        <v>0</v>
      </c>
      <c r="AY1485">
        <f t="shared" si="551"/>
        <v>-0.80663898120239264</v>
      </c>
      <c r="AZ1485">
        <f>INDEX(Model_Assumptions[Values],9)*((INDEX(Model_Scenarios[GR Weight],1)*$AG1485)+(INDEX(Model_Scenarios[GP Weight],1)*$AH1485)+(INDEX(Model_Scenarios[LTV Weight],1)*$AI1485))-(INDEX(Model_Scenarios[LTV Weight],1)*$AP1485)-(INDEX(Model_Scenarios[GP Weight],1)*($AS1485+$AV1485+$AY1485))</f>
        <v>2.1503014486285847</v>
      </c>
      <c r="BA1485">
        <f>INDEX(Model_Assumptions[Values],9)*((INDEX(Model_Scenarios[GR Weight],2)*$AG1485)+(INDEX(Model_Scenarios[GP Weight],2)*$AH1485)+(INDEX(Model_Scenarios[LTV Weight],2)*$AI1485))-(INDEX(Model_Scenarios[LTV Weight],2)*$AP1485)-(INDEX(Model_Scenarios[GP Weight],2)*($AS1485+$AV1485+$AY1485))</f>
        <v>2.1051232535031561</v>
      </c>
      <c r="BB1485">
        <f>INDEX(Model_Assumptions[Values],9)*((INDEX(Model_Scenarios[GR Weight],3)*$AG1485)+(INDEX(Model_Scenarios[GP Weight],3)*$AH1485)+(INDEX(Model_Scenarios[LTV Weight],3)*$AI1485))-(INDEX(Model_Scenarios[LTV Weight],3)*$AP1485)-(INDEX(Model_Scenarios[GP Weight],3)*($AS1485+$AV1485+$AY1485))</f>
        <v>1.9906237096182418</v>
      </c>
      <c r="BC1485">
        <f>INDEX(Model_Assumptions[Values],9)*((INDEX(Model_Scenarios[GR Weight],4)*$AG1485)+(INDEX(Model_Scenarios[GP Weight],4)*$AH1485)+(INDEX(Model_Scenarios[LTV Weight],4)*$AI1485))-(INDEX(Model_Scenarios[LTV Weight],4)*$AP1485)-(INDEX(Model_Scenarios[GP Weight],4)*($AS1485+$AV1485+$AY1485))</f>
        <v>1.803694704831158</v>
      </c>
      <c r="BD1485">
        <f>INDEX(Model_Assumptions[Values],9)*((INDEX(Model_Scenarios[GR Weight],5)*$AG1485)+(INDEX(Model_Scenarios[GP Weight],5)*$AH1485)+(INDEX(Model_Scenarios[LTV Weight],5)*$AI1485))-(INDEX(Model_Scenarios[LTV Weight],5)*$AP1485)-(INDEX(Model_Scenarios[GP Weight],5)*($AS1485+$AV1485+$AY1485))</f>
        <v>2.1806608265480101</v>
      </c>
    </row>
    <row r="1486" spans="1:56" x14ac:dyDescent="0.25">
      <c r="A1486">
        <v>1485</v>
      </c>
      <c r="B1486">
        <v>30</v>
      </c>
      <c r="C1486" s="3">
        <v>35</v>
      </c>
      <c r="D1486" s="4">
        <v>0.68</v>
      </c>
      <c r="E1486" t="str">
        <v>SKU-1036</v>
      </c>
      <c r="F1486" t="str">
        <v>Raise</v>
      </c>
      <c r="G1486" t="str">
        <v>Full</v>
      </c>
      <c r="H1486">
        <v>49.1</v>
      </c>
      <c r="I1486">
        <v>30.02</v>
      </c>
      <c r="J1486">
        <v>37</v>
      </c>
      <c r="K1486">
        <v>1816.7</v>
      </c>
      <c r="L1486">
        <v>705.96</v>
      </c>
      <c r="M1486">
        <v>0.38859470468431773</v>
      </c>
      <c r="N1486">
        <v>52.262974962461286</v>
      </c>
      <c r="O1486">
        <v>536.51709864860595</v>
      </c>
      <c r="P1486">
        <v>566.53709864860593</v>
      </c>
      <c r="Q1486">
        <v>1772.0208758689498</v>
      </c>
      <c r="R1486">
        <v>1472.140419952666</v>
      </c>
      <c r="S1486">
        <v>1</v>
      </c>
      <c r="T1486">
        <f t="shared" si="529"/>
        <v>51.250822974473678</v>
      </c>
      <c r="U1486">
        <f t="shared" si="530"/>
        <v>4.3804948563618669E-2</v>
      </c>
      <c r="V1486">
        <f>IF($F1486="Reduce", INDEX(Model_Assumptions[Values], 2), INDEX(Model_Assumptions[Values], 1))</f>
        <v>-0.4</v>
      </c>
      <c r="W1486">
        <f t="shared" si="531"/>
        <v>36.351686761258442</v>
      </c>
      <c r="X1486">
        <f t="shared" si="544"/>
        <v>1863.0538630247747</v>
      </c>
      <c r="Y1486">
        <f t="shared" si="532"/>
        <v>771.77622645179622</v>
      </c>
      <c r="Z1486">
        <f t="shared" si="533"/>
        <v>46.353863024774682</v>
      </c>
      <c r="AA1486">
        <f t="shared" si="534"/>
        <v>65.816226451796183</v>
      </c>
      <c r="AB1486">
        <f t="shared" si="545"/>
        <v>0.4142533083819559</v>
      </c>
      <c r="AC1486">
        <f t="shared" si="535"/>
        <v>2.5658603697638172E-2</v>
      </c>
      <c r="AD1486">
        <f t="shared" si="536"/>
        <v>2.5658603697638172E-2</v>
      </c>
      <c r="AE1486">
        <f t="shared" si="537"/>
        <v>0.68000000000000105</v>
      </c>
      <c r="AF1486">
        <f t="shared" si="546"/>
        <v>471.08493438485158</v>
      </c>
      <c r="AG1486">
        <f t="shared" si="538"/>
        <v>8.6397736701275818E-2</v>
      </c>
      <c r="AH1486">
        <f t="shared" si="539"/>
        <v>0.11617284483009405</v>
      </c>
      <c r="AI1486">
        <f t="shared" si="547"/>
        <v>0.31999999999999895</v>
      </c>
      <c r="AJ1486">
        <f>MAX(0, $R1486 - $AA1486) * INDEX(Model_Assumptions[Values], 7)</f>
        <v>2812.6483870017396</v>
      </c>
      <c r="AK1486">
        <f>MAX(0, INDEX(Model_Assumptions[Values], 4) - $AD1486)</f>
        <v>2.4341396302361831E-2</v>
      </c>
      <c r="AL1486">
        <f>MAX(0, INDEX(Model_Assumptions[Values], 5) - $AC1486)</f>
        <v>0</v>
      </c>
      <c r="AM1486">
        <f>INDEX(Model_Assumptions[Values], 6) * MAX(0, INDEX(Model_Assumptions[Values], 3) - $AB1486)^2</f>
        <v>0</v>
      </c>
      <c r="AN1486">
        <f t="shared" si="540"/>
        <v>2849.3689374727105</v>
      </c>
      <c r="AO1486" cm="1">
        <f t="array" ref="AO1486">IFERROR(STDEV(IF($E$2:$E$2201=$E1486, $AJ$2:$AJ$2201)), 0)</f>
        <v>55.91127686167448</v>
      </c>
      <c r="AP1486">
        <f t="shared" si="548"/>
        <v>-0.65676465522005933</v>
      </c>
      <c r="AQ1486">
        <f t="shared" si="541"/>
        <v>3.14839837799476E-2</v>
      </c>
      <c r="AR1486" cm="1">
        <f t="array" ref="AR1486">IFERROR(STDEV(IF($E$2:$E$2201=$E1486, $AK$2:$AK$2201)), 0)</f>
        <v>1.079865719287894E-2</v>
      </c>
      <c r="AS1486">
        <f t="shared" si="549"/>
        <v>-0.66143293096625677</v>
      </c>
      <c r="AT1486">
        <f t="shared" si="542"/>
        <v>5.3929154308132096E-3</v>
      </c>
      <c r="AU1486" cm="1">
        <f t="array" ref="AU1486">IFERROR(STDEV(IF($E$2:$E$2201=$E1486, $AL$2:$AL$2201)), 0)</f>
        <v>6.6856618096665984E-3</v>
      </c>
      <c r="AV1486">
        <f t="shared" si="550"/>
        <v>-0.80663898120239264</v>
      </c>
      <c r="AW1486">
        <f t="shared" si="543"/>
        <v>0</v>
      </c>
      <c r="AX1486" cm="1">
        <f t="array" ref="AX1486">IFERROR(STDEV(IF($E$2:$E$2201=$E1486, $AM$2:$AM$2201)), 0)</f>
        <v>0</v>
      </c>
      <c r="AY1486">
        <f t="shared" si="551"/>
        <v>-0.80663898120239264</v>
      </c>
      <c r="AZ1486">
        <f>INDEX(Model_Assumptions[Values],9)*((INDEX(Model_Scenarios[GR Weight],1)*$AG1486)+(INDEX(Model_Scenarios[GP Weight],1)*$AH1486)+(INDEX(Model_Scenarios[LTV Weight],1)*$AI1486))-(INDEX(Model_Scenarios[LTV Weight],1)*$AP1486)-(INDEX(Model_Scenarios[GP Weight],1)*($AS1486+$AV1486+$AY1486))</f>
        <v>2.134168104278833</v>
      </c>
      <c r="BA1486">
        <f>INDEX(Model_Assumptions[Values],9)*((INDEX(Model_Scenarios[GR Weight],2)*$AG1486)+(INDEX(Model_Scenarios[GP Weight],2)*$AH1486)+(INDEX(Model_Scenarios[LTV Weight],2)*$AI1486))-(INDEX(Model_Scenarios[LTV Weight],2)*$AP1486)-(INDEX(Model_Scenarios[GP Weight],2)*($AS1486+$AV1486+$AY1486))</f>
        <v>2.1028103519232944</v>
      </c>
      <c r="BB1486">
        <f>INDEX(Model_Assumptions[Values],9)*((INDEX(Model_Scenarios[GR Weight],3)*$AG1486)+(INDEX(Model_Scenarios[GP Weight],3)*$AH1486)+(INDEX(Model_Scenarios[LTV Weight],3)*$AI1486))-(INDEX(Model_Scenarios[LTV Weight],3)*$AP1486)-(INDEX(Model_Scenarios[GP Weight],3)*($AS1486+$AV1486+$AY1486))</f>
        <v>2.0101543240971456</v>
      </c>
      <c r="BC1486">
        <f>INDEX(Model_Assumptions[Values],9)*((INDEX(Model_Scenarios[GR Weight],4)*$AG1486)+(INDEX(Model_Scenarios[GP Weight],4)*$AH1486)+(INDEX(Model_Scenarios[LTV Weight],4)*$AI1486))-(INDEX(Model_Scenarios[LTV Weight],4)*$AP1486)-(INDEX(Model_Scenarios[GP Weight],4)*($AS1486+$AV1486+$AY1486))</f>
        <v>1.8276767269257781</v>
      </c>
      <c r="BD1486">
        <f>INDEX(Model_Assumptions[Values],9)*((INDEX(Model_Scenarios[GR Weight],5)*$AG1486)+(INDEX(Model_Scenarios[GP Weight],5)*$AH1486)+(INDEX(Model_Scenarios[LTV Weight],5)*$AI1486))-(INDEX(Model_Scenarios[LTV Weight],5)*$AP1486)-(INDEX(Model_Scenarios[GP Weight],5)*($AS1486+$AV1486+$AY1486))</f>
        <v>2.2211552151431211</v>
      </c>
    </row>
    <row r="1487" spans="1:56" x14ac:dyDescent="0.25">
      <c r="A1487">
        <v>1486</v>
      </c>
      <c r="B1487">
        <v>30</v>
      </c>
      <c r="C1487" s="3">
        <v>36</v>
      </c>
      <c r="D1487" s="4">
        <v>0.70000000000000007</v>
      </c>
      <c r="E1487" t="str">
        <v>SKU-1036</v>
      </c>
      <c r="F1487" t="str">
        <v>Raise</v>
      </c>
      <c r="G1487" t="str">
        <v>Full</v>
      </c>
      <c r="H1487">
        <v>49.1</v>
      </c>
      <c r="I1487">
        <v>30.02</v>
      </c>
      <c r="J1487">
        <v>37</v>
      </c>
      <c r="K1487">
        <v>1816.7</v>
      </c>
      <c r="L1487">
        <v>705.96</v>
      </c>
      <c r="M1487">
        <v>0.38859470468431773</v>
      </c>
      <c r="N1487">
        <v>52.262974962461286</v>
      </c>
      <c r="O1487">
        <v>536.51709864860595</v>
      </c>
      <c r="P1487">
        <v>566.53709864860593</v>
      </c>
      <c r="Q1487">
        <v>1772.0208758689498</v>
      </c>
      <c r="R1487">
        <v>1472.140419952666</v>
      </c>
      <c r="S1487">
        <v>1</v>
      </c>
      <c r="T1487">
        <f t="shared" si="529"/>
        <v>51.314082473722898</v>
      </c>
      <c r="U1487">
        <f t="shared" si="530"/>
        <v>4.5093329403724985E-2</v>
      </c>
      <c r="V1487">
        <f>IF($F1487="Reduce", INDEX(Model_Assumptions[Values], 2), INDEX(Model_Assumptions[Values], 1))</f>
        <v>-0.4</v>
      </c>
      <c r="W1487">
        <f t="shared" si="531"/>
        <v>36.332618724824869</v>
      </c>
      <c r="X1487">
        <f t="shared" si="544"/>
        <v>1864.3749937319922</v>
      </c>
      <c r="Y1487">
        <f t="shared" si="532"/>
        <v>773.66977961274961</v>
      </c>
      <c r="Z1487">
        <f t="shared" si="533"/>
        <v>47.674993731992117</v>
      </c>
      <c r="AA1487">
        <f t="shared" si="534"/>
        <v>67.709779612749571</v>
      </c>
      <c r="AB1487">
        <f t="shared" si="545"/>
        <v>0.41497541117737513</v>
      </c>
      <c r="AC1487">
        <f t="shared" si="535"/>
        <v>2.6380706493057404E-2</v>
      </c>
      <c r="AD1487">
        <f t="shared" si="536"/>
        <v>2.6380706493057404E-2</v>
      </c>
      <c r="AE1487">
        <f t="shared" si="537"/>
        <v>0.69999999999999929</v>
      </c>
      <c r="AF1487">
        <f t="shared" si="546"/>
        <v>441.64212598580082</v>
      </c>
      <c r="AG1487">
        <f t="shared" si="538"/>
        <v>8.8860157210417345E-2</v>
      </c>
      <c r="AH1487">
        <f t="shared" si="539"/>
        <v>0.11951517345335666</v>
      </c>
      <c r="AI1487">
        <f t="shared" si="547"/>
        <v>0.30000000000000071</v>
      </c>
      <c r="AJ1487">
        <f>MAX(0, $R1487 - $AA1487) * INDEX(Model_Assumptions[Values], 7)</f>
        <v>2808.8612806798328</v>
      </c>
      <c r="AK1487">
        <f>MAX(0, INDEX(Model_Assumptions[Values], 4) - $AD1487)</f>
        <v>2.3619293506942599E-2</v>
      </c>
      <c r="AL1487">
        <f>MAX(0, INDEX(Model_Assumptions[Values], 5) - $AC1487)</f>
        <v>0</v>
      </c>
      <c r="AM1487">
        <f>INDEX(Model_Assumptions[Values], 6) * MAX(0, INDEX(Model_Assumptions[Values], 3) - $AB1487)^2</f>
        <v>0</v>
      </c>
      <c r="AN1487">
        <f t="shared" si="540"/>
        <v>2849.3689374727105</v>
      </c>
      <c r="AO1487" cm="1">
        <f t="array" ref="AO1487">IFERROR(STDEV(IF($E$2:$E$2201=$E1487, $AJ$2:$AJ$2201)), 0)</f>
        <v>55.91127686167448</v>
      </c>
      <c r="AP1487">
        <f t="shared" si="548"/>
        <v>-0.72449886796708973</v>
      </c>
      <c r="AQ1487">
        <f t="shared" si="541"/>
        <v>3.14839837799476E-2</v>
      </c>
      <c r="AR1487" cm="1">
        <f t="array" ref="AR1487">IFERROR(STDEV(IF($E$2:$E$2201=$E1487, $AK$2:$AK$2201)), 0)</f>
        <v>1.079865719287894E-2</v>
      </c>
      <c r="AS1487">
        <f t="shared" si="549"/>
        <v>-0.72830261508729877</v>
      </c>
      <c r="AT1487">
        <f t="shared" si="542"/>
        <v>5.3929154308132096E-3</v>
      </c>
      <c r="AU1487" cm="1">
        <f t="array" ref="AU1487">IFERROR(STDEV(IF($E$2:$E$2201=$E1487, $AL$2:$AL$2201)), 0)</f>
        <v>6.6856618096665984E-3</v>
      </c>
      <c r="AV1487">
        <f t="shared" si="550"/>
        <v>-0.80663898120239264</v>
      </c>
      <c r="AW1487">
        <f t="shared" si="543"/>
        <v>0</v>
      </c>
      <c r="AX1487" cm="1">
        <f t="array" ref="AX1487">IFERROR(STDEV(IF($E$2:$E$2201=$E1487, $AM$2:$AM$2201)), 0)</f>
        <v>0</v>
      </c>
      <c r="AY1487">
        <f t="shared" si="551"/>
        <v>-0.80663898120239264</v>
      </c>
      <c r="AZ1487">
        <f>INDEX(Model_Assumptions[Values],9)*((INDEX(Model_Scenarios[GR Weight],1)*$AG1487)+(INDEX(Model_Scenarios[GP Weight],1)*$AH1487)+(INDEX(Model_Scenarios[LTV Weight],1)*$AI1487))-(INDEX(Model_Scenarios[LTV Weight],1)*$AP1487)-(INDEX(Model_Scenarios[GP Weight],1)*($AS1487+$AV1487+$AY1487))</f>
        <v>2.1179448174547701</v>
      </c>
      <c r="BA1487">
        <f>INDEX(Model_Assumptions[Values],9)*((INDEX(Model_Scenarios[GR Weight],2)*$AG1487)+(INDEX(Model_Scenarios[GP Weight],2)*$AH1487)+(INDEX(Model_Scenarios[LTV Weight],2)*$AI1487))-(INDEX(Model_Scenarios[LTV Weight],2)*$AP1487)-(INDEX(Model_Scenarios[GP Weight],2)*($AS1487+$AV1487+$AY1487))</f>
        <v>2.1004006710381971</v>
      </c>
      <c r="BB1487">
        <f>INDEX(Model_Assumptions[Values],9)*((INDEX(Model_Scenarios[GR Weight],3)*$AG1487)+(INDEX(Model_Scenarios[GP Weight],3)*$AH1487)+(INDEX(Model_Scenarios[LTV Weight],3)*$AI1487))-(INDEX(Model_Scenarios[LTV Weight],3)*$AP1487)-(INDEX(Model_Scenarios[GP Weight],3)*($AS1487+$AV1487+$AY1487))</f>
        <v>2.0295794993654628</v>
      </c>
      <c r="BC1487">
        <f>INDEX(Model_Assumptions[Values],9)*((INDEX(Model_Scenarios[GR Weight],4)*$AG1487)+(INDEX(Model_Scenarios[GP Weight],4)*$AH1487)+(INDEX(Model_Scenarios[LTV Weight],4)*$AI1487))-(INDEX(Model_Scenarios[LTV Weight],4)*$AP1487)-(INDEX(Model_Scenarios[GP Weight],4)*($AS1487+$AV1487+$AY1487))</f>
        <v>1.8515596911739616</v>
      </c>
      <c r="BD1487">
        <f>INDEX(Model_Assumptions[Values],9)*((INDEX(Model_Scenarios[GR Weight],5)*$AG1487)+(INDEX(Model_Scenarios[GP Weight],5)*$AH1487)+(INDEX(Model_Scenarios[LTV Weight],5)*$AI1487))-(INDEX(Model_Scenarios[LTV Weight],5)*$AP1487)-(INDEX(Model_Scenarios[GP Weight],5)*($AS1487+$AV1487+$AY1487))</f>
        <v>2.261520918819568</v>
      </c>
    </row>
    <row r="1488" spans="1:56" x14ac:dyDescent="0.25">
      <c r="A1488">
        <v>1487</v>
      </c>
      <c r="B1488">
        <v>30</v>
      </c>
      <c r="C1488" s="3">
        <v>37</v>
      </c>
      <c r="D1488" s="4">
        <v>0.72</v>
      </c>
      <c r="E1488" t="str">
        <v>SKU-1036</v>
      </c>
      <c r="F1488" t="str">
        <v>Raise</v>
      </c>
      <c r="G1488" t="str">
        <v>Full</v>
      </c>
      <c r="H1488">
        <v>49.1</v>
      </c>
      <c r="I1488">
        <v>30.02</v>
      </c>
      <c r="J1488">
        <v>37</v>
      </c>
      <c r="K1488">
        <v>1816.7</v>
      </c>
      <c r="L1488">
        <v>705.96</v>
      </c>
      <c r="M1488">
        <v>0.38859470468431773</v>
      </c>
      <c r="N1488">
        <v>52.262974962461286</v>
      </c>
      <c r="O1488">
        <v>536.51709864860595</v>
      </c>
      <c r="P1488">
        <v>566.53709864860593</v>
      </c>
      <c r="Q1488">
        <v>1772.0208758689498</v>
      </c>
      <c r="R1488">
        <v>1472.140419952666</v>
      </c>
      <c r="S1488">
        <v>1</v>
      </c>
      <c r="T1488">
        <f t="shared" si="529"/>
        <v>51.377341972972125</v>
      </c>
      <c r="U1488">
        <f t="shared" si="530"/>
        <v>4.6381710243831448E-2</v>
      </c>
      <c r="V1488">
        <f>IF($F1488="Reduce", INDEX(Model_Assumptions[Values], 2), INDEX(Model_Assumptions[Values], 1))</f>
        <v>-0.4</v>
      </c>
      <c r="W1488">
        <f t="shared" si="531"/>
        <v>36.313550688391295</v>
      </c>
      <c r="X1488">
        <f t="shared" si="544"/>
        <v>1865.6937119703368</v>
      </c>
      <c r="Y1488">
        <f t="shared" si="532"/>
        <v>775.56092030483023</v>
      </c>
      <c r="Z1488">
        <f t="shared" si="533"/>
        <v>48.99371197033679</v>
      </c>
      <c r="AA1488">
        <f t="shared" si="534"/>
        <v>69.600920304830197</v>
      </c>
      <c r="AB1488">
        <f t="shared" si="545"/>
        <v>0.4156957357624203</v>
      </c>
      <c r="AC1488">
        <f t="shared" si="535"/>
        <v>2.7101031078102578E-2</v>
      </c>
      <c r="AD1488">
        <f t="shared" si="536"/>
        <v>2.7101031078102578E-2</v>
      </c>
      <c r="AE1488">
        <f t="shared" si="537"/>
        <v>0.71999999999999986</v>
      </c>
      <c r="AF1488">
        <f t="shared" si="546"/>
        <v>412.1993175867467</v>
      </c>
      <c r="AG1488">
        <f t="shared" si="538"/>
        <v>9.1318081182768449E-2</v>
      </c>
      <c r="AH1488">
        <f t="shared" si="539"/>
        <v>0.12285324380495706</v>
      </c>
      <c r="AI1488">
        <f t="shared" si="547"/>
        <v>0.28000000000000014</v>
      </c>
      <c r="AJ1488">
        <f>MAX(0, $R1488 - $AA1488) * INDEX(Model_Assumptions[Values], 7)</f>
        <v>2805.0789992956716</v>
      </c>
      <c r="AK1488">
        <f>MAX(0, INDEX(Model_Assumptions[Values], 4) - $AD1488)</f>
        <v>2.2898968921897425E-2</v>
      </c>
      <c r="AL1488">
        <f>MAX(0, INDEX(Model_Assumptions[Values], 5) - $AC1488)</f>
        <v>0</v>
      </c>
      <c r="AM1488">
        <f>INDEX(Model_Assumptions[Values], 6) * MAX(0, INDEX(Model_Assumptions[Values], 3) - $AB1488)^2</f>
        <v>0</v>
      </c>
      <c r="AN1488">
        <f t="shared" si="540"/>
        <v>2849.3689374727105</v>
      </c>
      <c r="AO1488" cm="1">
        <f t="array" ref="AO1488">IFERROR(STDEV(IF($E$2:$E$2201=$E1488, $AJ$2:$AJ$2201)), 0)</f>
        <v>55.91127686167448</v>
      </c>
      <c r="AP1488">
        <f t="shared" si="548"/>
        <v>-0.79214678438864961</v>
      </c>
      <c r="AQ1488">
        <f t="shared" si="541"/>
        <v>3.14839837799476E-2</v>
      </c>
      <c r="AR1488" cm="1">
        <f t="array" ref="AR1488">IFERROR(STDEV(IF($E$2:$E$2201=$E1488, $AK$2:$AK$2201)), 0)</f>
        <v>1.079865719287894E-2</v>
      </c>
      <c r="AS1488">
        <f t="shared" si="549"/>
        <v>-0.79500762962560489</v>
      </c>
      <c r="AT1488">
        <f t="shared" si="542"/>
        <v>5.3929154308132096E-3</v>
      </c>
      <c r="AU1488" cm="1">
        <f t="array" ref="AU1488">IFERROR(STDEV(IF($E$2:$E$2201=$E1488, $AL$2:$AL$2201)), 0)</f>
        <v>6.6856618096665984E-3</v>
      </c>
      <c r="AV1488">
        <f t="shared" si="550"/>
        <v>-0.80663898120239264</v>
      </c>
      <c r="AW1488">
        <f t="shared" si="543"/>
        <v>0</v>
      </c>
      <c r="AX1488" cm="1">
        <f t="array" ref="AX1488">IFERROR(STDEV(IF($E$2:$E$2201=$E1488, $AM$2:$AM$2201)), 0)</f>
        <v>0</v>
      </c>
      <c r="AY1488">
        <f t="shared" si="551"/>
        <v>-0.80663898120239264</v>
      </c>
      <c r="AZ1488">
        <f>INDEX(Model_Assumptions[Values],9)*((INDEX(Model_Scenarios[GR Weight],1)*$AG1488)+(INDEX(Model_Scenarios[GP Weight],1)*$AH1488)+(INDEX(Model_Scenarios[LTV Weight],1)*$AI1488))-(INDEX(Model_Scenarios[LTV Weight],1)*$AP1488)-(INDEX(Model_Scenarios[GP Weight],1)*($AS1488+$AV1488+$AY1488))</f>
        <v>2.101631649207822</v>
      </c>
      <c r="BA1488">
        <f>INDEX(Model_Assumptions[Values],9)*((INDEX(Model_Scenarios[GR Weight],2)*$AG1488)+(INDEX(Model_Scenarios[GP Weight],2)*$AH1488)+(INDEX(Model_Scenarios[LTV Weight],2)*$AI1488))-(INDEX(Model_Scenarios[LTV Weight],2)*$AP1488)-(INDEX(Model_Scenarios[GP Weight],2)*($AS1488+$AV1488+$AY1488))</f>
        <v>2.0978943329507342</v>
      </c>
      <c r="BB1488">
        <f>INDEX(Model_Assumptions[Values],9)*((INDEX(Model_Scenarios[GR Weight],3)*$AG1488)+(INDEX(Model_Scenarios[GP Weight],3)*$AH1488)+(INDEX(Model_Scenarios[LTV Weight],3)*$AI1488))-(INDEX(Model_Scenarios[LTV Weight],3)*$AP1488)-(INDEX(Model_Scenarios[GP Weight],3)*($AS1488+$AV1488+$AY1488))</f>
        <v>2.0488994491032324</v>
      </c>
      <c r="BC1488">
        <f>INDEX(Model_Assumptions[Values],9)*((INDEX(Model_Scenarios[GR Weight],4)*$AG1488)+(INDEX(Model_Scenarios[GP Weight],4)*$AH1488)+(INDEX(Model_Scenarios[LTV Weight],4)*$AI1488))-(INDEX(Model_Scenarios[LTV Weight],4)*$AP1488)-(INDEX(Model_Scenarios[GP Weight],4)*($AS1488+$AV1488+$AY1488))</f>
        <v>1.8753438112557512</v>
      </c>
      <c r="BD1488">
        <f>INDEX(Model_Assumptions[Values],9)*((INDEX(Model_Scenarios[GR Weight],5)*$AG1488)+(INDEX(Model_Scenarios[GP Weight],5)*$AH1488)+(INDEX(Model_Scenarios[LTV Weight],5)*$AI1488))-(INDEX(Model_Scenarios[LTV Weight],5)*$AP1488)-(INDEX(Model_Scenarios[GP Weight],5)*($AS1488+$AV1488+$AY1488))</f>
        <v>2.3017582733602775</v>
      </c>
    </row>
    <row r="1489" spans="1:56" x14ac:dyDescent="0.25">
      <c r="A1489">
        <v>1488</v>
      </c>
      <c r="B1489">
        <v>30</v>
      </c>
      <c r="C1489" s="3">
        <v>38</v>
      </c>
      <c r="D1489" s="4">
        <v>0.74</v>
      </c>
      <c r="E1489" t="str">
        <v>SKU-1036</v>
      </c>
      <c r="F1489" t="str">
        <v>Raise</v>
      </c>
      <c r="G1489" t="str">
        <v>Full</v>
      </c>
      <c r="H1489">
        <v>49.1</v>
      </c>
      <c r="I1489">
        <v>30.02</v>
      </c>
      <c r="J1489">
        <v>37</v>
      </c>
      <c r="K1489">
        <v>1816.7</v>
      </c>
      <c r="L1489">
        <v>705.96</v>
      </c>
      <c r="M1489">
        <v>0.38859470468431773</v>
      </c>
      <c r="N1489">
        <v>52.262974962461286</v>
      </c>
      <c r="O1489">
        <v>536.51709864860595</v>
      </c>
      <c r="P1489">
        <v>566.53709864860593</v>
      </c>
      <c r="Q1489">
        <v>1772.0208758689498</v>
      </c>
      <c r="R1489">
        <v>1472.140419952666</v>
      </c>
      <c r="S1489">
        <v>1</v>
      </c>
      <c r="T1489">
        <f t="shared" si="529"/>
        <v>51.440601472221353</v>
      </c>
      <c r="U1489">
        <f t="shared" si="530"/>
        <v>4.767009108393791E-2</v>
      </c>
      <c r="V1489">
        <f>IF($F1489="Reduce", INDEX(Model_Assumptions[Values], 2), INDEX(Model_Assumptions[Values], 1))</f>
        <v>-0.4</v>
      </c>
      <c r="W1489">
        <f t="shared" si="531"/>
        <v>36.294482651957722</v>
      </c>
      <c r="X1489">
        <f t="shared" si="544"/>
        <v>1867.0100177398087</v>
      </c>
      <c r="Y1489">
        <f t="shared" si="532"/>
        <v>777.44964852803787</v>
      </c>
      <c r="Z1489">
        <f t="shared" si="533"/>
        <v>50.3100177398087</v>
      </c>
      <c r="AA1489">
        <f t="shared" si="534"/>
        <v>71.489648528037833</v>
      </c>
      <c r="AB1489">
        <f t="shared" si="545"/>
        <v>0.41641428869739744</v>
      </c>
      <c r="AC1489">
        <f t="shared" si="535"/>
        <v>2.7819584013079712E-2</v>
      </c>
      <c r="AD1489">
        <f t="shared" si="536"/>
        <v>2.7819584013079712E-2</v>
      </c>
      <c r="AE1489">
        <f t="shared" si="537"/>
        <v>0.74000000000000032</v>
      </c>
      <c r="AF1489">
        <f t="shared" si="546"/>
        <v>382.7565091876927</v>
      </c>
      <c r="AG1489">
        <f t="shared" si="538"/>
        <v>9.3771508618329141E-2</v>
      </c>
      <c r="AH1489">
        <f t="shared" si="539"/>
        <v>0.12618705588489487</v>
      </c>
      <c r="AI1489">
        <f t="shared" si="547"/>
        <v>0.25999999999999968</v>
      </c>
      <c r="AJ1489">
        <f>MAX(0, $R1489 - $AA1489) * INDEX(Model_Assumptions[Values], 7)</f>
        <v>2801.3015428492563</v>
      </c>
      <c r="AK1489">
        <f>MAX(0, INDEX(Model_Assumptions[Values], 4) - $AD1489)</f>
        <v>2.218041598692029E-2</v>
      </c>
      <c r="AL1489">
        <f>MAX(0, INDEX(Model_Assumptions[Values], 5) - $AC1489)</f>
        <v>0</v>
      </c>
      <c r="AM1489">
        <f>INDEX(Model_Assumptions[Values], 6) * MAX(0, INDEX(Model_Assumptions[Values], 3) - $AB1489)^2</f>
        <v>0</v>
      </c>
      <c r="AN1489">
        <f t="shared" si="540"/>
        <v>2849.3689374727105</v>
      </c>
      <c r="AO1489" cm="1">
        <f t="array" ref="AO1489">IFERROR(STDEV(IF($E$2:$E$2201=$E1489, $AJ$2:$AJ$2201)), 0)</f>
        <v>55.91127686167448</v>
      </c>
      <c r="AP1489">
        <f t="shared" si="548"/>
        <v>-0.85970840448473096</v>
      </c>
      <c r="AQ1489">
        <f t="shared" si="541"/>
        <v>3.14839837799476E-2</v>
      </c>
      <c r="AR1489" cm="1">
        <f t="array" ref="AR1489">IFERROR(STDEV(IF($E$2:$E$2201=$E1489, $AK$2:$AK$2201)), 0)</f>
        <v>1.079865719287894E-2</v>
      </c>
      <c r="AS1489">
        <f t="shared" si="549"/>
        <v>-0.861548582092452</v>
      </c>
      <c r="AT1489">
        <f t="shared" si="542"/>
        <v>5.3929154308132096E-3</v>
      </c>
      <c r="AU1489" cm="1">
        <f t="array" ref="AU1489">IFERROR(STDEV(IF($E$2:$E$2201=$E1489, $AL$2:$AL$2201)), 0)</f>
        <v>6.6856618096665984E-3</v>
      </c>
      <c r="AV1489">
        <f t="shared" si="550"/>
        <v>-0.80663898120239264</v>
      </c>
      <c r="AW1489">
        <f t="shared" si="543"/>
        <v>0</v>
      </c>
      <c r="AX1489" cm="1">
        <f t="array" ref="AX1489">IFERROR(STDEV(IF($E$2:$E$2201=$E1489, $AM$2:$AM$2201)), 0)</f>
        <v>0</v>
      </c>
      <c r="AY1489">
        <f t="shared" si="551"/>
        <v>-0.80663898120239264</v>
      </c>
      <c r="AZ1489">
        <f>INDEX(Model_Assumptions[Values],9)*((INDEX(Model_Scenarios[GR Weight],1)*$AG1489)+(INDEX(Model_Scenarios[GP Weight],1)*$AH1489)+(INDEX(Model_Scenarios[LTV Weight],1)*$AI1489))-(INDEX(Model_Scenarios[LTV Weight],1)*$AP1489)-(INDEX(Model_Scenarios[GP Weight],1)*($AS1489+$AV1489+$AY1489))</f>
        <v>2.0852286602891192</v>
      </c>
      <c r="BA1489">
        <f>INDEX(Model_Assumptions[Values],9)*((INDEX(Model_Scenarios[GR Weight],2)*$AG1489)+(INDEX(Model_Scenarios[GP Weight],2)*$AH1489)+(INDEX(Model_Scenarios[LTV Weight],2)*$AI1489))-(INDEX(Model_Scenarios[LTV Weight],2)*$AP1489)-(INDEX(Model_Scenarios[GP Weight],2)*($AS1489+$AV1489+$AY1489))</f>
        <v>2.0952914591631631</v>
      </c>
      <c r="BB1489">
        <f>INDEX(Model_Assumptions[Values],9)*((INDEX(Model_Scenarios[GR Weight],3)*$AG1489)+(INDEX(Model_Scenarios[GP Weight],3)*$AH1489)+(INDEX(Model_Scenarios[LTV Weight],3)*$AI1489))-(INDEX(Model_Scenarios[LTV Weight],3)*$AP1489)-(INDEX(Model_Scenarios[GP Weight],3)*($AS1489+$AV1489+$AY1489))</f>
        <v>2.0681143859394022</v>
      </c>
      <c r="BC1489">
        <f>INDEX(Model_Assumptions[Values],9)*((INDEX(Model_Scenarios[GR Weight],4)*$AG1489)+(INDEX(Model_Scenarios[GP Weight],4)*$AH1489)+(INDEX(Model_Scenarios[LTV Weight],4)*$AI1489))-(INDEX(Model_Scenarios[LTV Weight],4)*$AP1489)-(INDEX(Model_Scenarios[GP Weight],4)*($AS1489+$AV1489+$AY1489))</f>
        <v>1.8990292998000937</v>
      </c>
      <c r="BD1489">
        <f>INDEX(Model_Assumptions[Values],9)*((INDEX(Model_Scenarios[GR Weight],5)*$AG1489)+(INDEX(Model_Scenarios[GP Weight],5)*$AH1489)+(INDEX(Model_Scenarios[LTV Weight],5)*$AI1489))-(INDEX(Model_Scenarios[LTV Weight],5)*$AP1489)-(INDEX(Model_Scenarios[GP Weight],5)*($AS1489+$AV1489+$AY1489))</f>
        <v>2.3418676128964528</v>
      </c>
    </row>
    <row r="1490" spans="1:56" x14ac:dyDescent="0.25">
      <c r="A1490">
        <v>1489</v>
      </c>
      <c r="B1490">
        <v>30</v>
      </c>
      <c r="C1490" s="3">
        <v>39</v>
      </c>
      <c r="D1490" s="4">
        <v>0.76</v>
      </c>
      <c r="E1490" t="str">
        <v>SKU-1036</v>
      </c>
      <c r="F1490" t="str">
        <v>Raise</v>
      </c>
      <c r="G1490" t="str">
        <v>Full</v>
      </c>
      <c r="H1490">
        <v>49.1</v>
      </c>
      <c r="I1490">
        <v>30.02</v>
      </c>
      <c r="J1490">
        <v>37</v>
      </c>
      <c r="K1490">
        <v>1816.7</v>
      </c>
      <c r="L1490">
        <v>705.96</v>
      </c>
      <c r="M1490">
        <v>0.38859470468431773</v>
      </c>
      <c r="N1490">
        <v>52.262974962461286</v>
      </c>
      <c r="O1490">
        <v>536.51709864860595</v>
      </c>
      <c r="P1490">
        <v>566.53709864860593</v>
      </c>
      <c r="Q1490">
        <v>1772.0208758689498</v>
      </c>
      <c r="R1490">
        <v>1472.140419952666</v>
      </c>
      <c r="S1490">
        <v>1</v>
      </c>
      <c r="T1490">
        <f t="shared" si="529"/>
        <v>51.50386097147058</v>
      </c>
      <c r="U1490">
        <f t="shared" si="530"/>
        <v>4.8958471924044365E-2</v>
      </c>
      <c r="V1490">
        <f>IF($F1490="Reduce", INDEX(Model_Assumptions[Values], 2), INDEX(Model_Assumptions[Values], 1))</f>
        <v>-0.4</v>
      </c>
      <c r="W1490">
        <f t="shared" si="531"/>
        <v>36.275414615524141</v>
      </c>
      <c r="X1490">
        <f t="shared" si="544"/>
        <v>1868.3239110404072</v>
      </c>
      <c r="Y1490">
        <f t="shared" si="532"/>
        <v>779.33596428237252</v>
      </c>
      <c r="Z1490">
        <f t="shared" si="533"/>
        <v>51.623911040407165</v>
      </c>
      <c r="AA1490">
        <f t="shared" si="534"/>
        <v>73.375964282372479</v>
      </c>
      <c r="AB1490">
        <f t="shared" si="545"/>
        <v>0.41713107651038217</v>
      </c>
      <c r="AC1490">
        <f t="shared" si="535"/>
        <v>2.8536371826064444E-2</v>
      </c>
      <c r="AD1490">
        <f t="shared" si="536"/>
        <v>2.8536371826064444E-2</v>
      </c>
      <c r="AE1490">
        <f t="shared" si="537"/>
        <v>0.76000000000000079</v>
      </c>
      <c r="AF1490">
        <f t="shared" si="546"/>
        <v>353.3137007886387</v>
      </c>
      <c r="AG1490">
        <f t="shared" si="538"/>
        <v>9.6220439517098147E-2</v>
      </c>
      <c r="AH1490">
        <f t="shared" si="539"/>
        <v>0.12951660969317005</v>
      </c>
      <c r="AI1490">
        <f t="shared" si="547"/>
        <v>0.23999999999999921</v>
      </c>
      <c r="AJ1490">
        <f>MAX(0, $R1490 - $AA1490) * INDEX(Model_Assumptions[Values], 7)</f>
        <v>2797.528911340587</v>
      </c>
      <c r="AK1490">
        <f>MAX(0, INDEX(Model_Assumptions[Values], 4) - $AD1490)</f>
        <v>2.1463628173935559E-2</v>
      </c>
      <c r="AL1490">
        <f>MAX(0, INDEX(Model_Assumptions[Values], 5) - $AC1490)</f>
        <v>0</v>
      </c>
      <c r="AM1490">
        <f>INDEX(Model_Assumptions[Values], 6) * MAX(0, INDEX(Model_Assumptions[Values], 3) - $AB1490)^2</f>
        <v>0</v>
      </c>
      <c r="AN1490">
        <f t="shared" si="540"/>
        <v>2849.3689374727105</v>
      </c>
      <c r="AO1490" cm="1">
        <f t="array" ref="AO1490">IFERROR(STDEV(IF($E$2:$E$2201=$E1490, $AJ$2:$AJ$2201)), 0)</f>
        <v>55.91127686167448</v>
      </c>
      <c r="AP1490">
        <f t="shared" si="548"/>
        <v>-0.92718372825533357</v>
      </c>
      <c r="AQ1490">
        <f t="shared" si="541"/>
        <v>3.14839837799476E-2</v>
      </c>
      <c r="AR1490" cm="1">
        <f t="array" ref="AR1490">IFERROR(STDEV(IF($E$2:$E$2201=$E1490, $AK$2:$AK$2201)), 0)</f>
        <v>1.079865719287894E-2</v>
      </c>
      <c r="AS1490">
        <f t="shared" si="549"/>
        <v>-0.92792607701445118</v>
      </c>
      <c r="AT1490">
        <f t="shared" si="542"/>
        <v>5.3929154308132096E-3</v>
      </c>
      <c r="AU1490" cm="1">
        <f t="array" ref="AU1490">IFERROR(STDEV(IF($E$2:$E$2201=$E1490, $AL$2:$AL$2201)), 0)</f>
        <v>6.6856618096665984E-3</v>
      </c>
      <c r="AV1490">
        <f t="shared" si="550"/>
        <v>-0.80663898120239264</v>
      </c>
      <c r="AW1490">
        <f t="shared" si="543"/>
        <v>0</v>
      </c>
      <c r="AX1490" cm="1">
        <f t="array" ref="AX1490">IFERROR(STDEV(IF($E$2:$E$2201=$E1490, $AM$2:$AM$2201)), 0)</f>
        <v>0</v>
      </c>
      <c r="AY1490">
        <f t="shared" si="551"/>
        <v>-0.80663898120239264</v>
      </c>
      <c r="AZ1490">
        <f>INDEX(Model_Assumptions[Values],9)*((INDEX(Model_Scenarios[GR Weight],1)*$AG1490)+(INDEX(Model_Scenarios[GP Weight],1)*$AH1490)+(INDEX(Model_Scenarios[LTV Weight],1)*$AI1490))-(INDEX(Model_Scenarios[LTV Weight],1)*$AP1490)-(INDEX(Model_Scenarios[GP Weight],1)*($AS1490+$AV1490+$AY1490))</f>
        <v>2.0687359111513217</v>
      </c>
      <c r="BA1490">
        <f>INDEX(Model_Assumptions[Values],9)*((INDEX(Model_Scenarios[GR Weight],2)*$AG1490)+(INDEX(Model_Scenarios[GP Weight],2)*$AH1490)+(INDEX(Model_Scenarios[LTV Weight],2)*$AI1490))-(INDEX(Model_Scenarios[LTV Weight],2)*$AP1490)-(INDEX(Model_Scenarios[GP Weight],2)*($AS1490+$AV1490+$AY1490))</f>
        <v>2.0925921705808053</v>
      </c>
      <c r="BB1490">
        <f>INDEX(Model_Assumptions[Values],9)*((INDEX(Model_Scenarios[GR Weight],3)*$AG1490)+(INDEX(Model_Scenarios[GP Weight],3)*$AH1490)+(INDEX(Model_Scenarios[LTV Weight],3)*$AI1490))-(INDEX(Model_Scenarios[LTV Weight],3)*$AP1490)-(INDEX(Model_Scenarios[GP Weight],3)*($AS1490+$AV1490+$AY1490))</f>
        <v>2.0872245214582845</v>
      </c>
      <c r="BC1490">
        <f>INDEX(Model_Assumptions[Values],9)*((INDEX(Model_Scenarios[GR Weight],4)*$AG1490)+(INDEX(Model_Scenarios[GP Weight],4)*$AH1490)+(INDEX(Model_Scenarios[LTV Weight],4)*$AI1490))-(INDEX(Model_Scenarios[LTV Weight],4)*$AP1490)-(INDEX(Model_Scenarios[GP Weight],4)*($AS1490+$AV1490+$AY1490))</f>
        <v>1.9226163683913009</v>
      </c>
      <c r="BD1490">
        <f>INDEX(Model_Assumptions[Values],9)*((INDEX(Model_Scenarios[GR Weight],5)*$AG1490)+(INDEX(Model_Scenarios[GP Weight],5)*$AH1490)+(INDEX(Model_Scenarios[LTV Weight],5)*$AI1490))-(INDEX(Model_Scenarios[LTV Weight],5)*$AP1490)-(INDEX(Model_Scenarios[GP Weight],5)*($AS1490+$AV1490+$AY1490))</f>
        <v>2.3818492699177285</v>
      </c>
    </row>
    <row r="1491" spans="1:56" x14ac:dyDescent="0.25">
      <c r="A1491">
        <v>1490</v>
      </c>
      <c r="B1491">
        <v>30</v>
      </c>
      <c r="C1491" s="3">
        <v>40</v>
      </c>
      <c r="D1491" s="4">
        <v>0.78</v>
      </c>
      <c r="E1491" t="str">
        <v>SKU-1036</v>
      </c>
      <c r="F1491" t="str">
        <v>Raise</v>
      </c>
      <c r="G1491" t="str">
        <v>Full</v>
      </c>
      <c r="H1491">
        <v>49.1</v>
      </c>
      <c r="I1491">
        <v>30.02</v>
      </c>
      <c r="J1491">
        <v>37</v>
      </c>
      <c r="K1491">
        <v>1816.7</v>
      </c>
      <c r="L1491">
        <v>705.96</v>
      </c>
      <c r="M1491">
        <v>0.38859470468431773</v>
      </c>
      <c r="N1491">
        <v>52.262974962461286</v>
      </c>
      <c r="O1491">
        <v>536.51709864860595</v>
      </c>
      <c r="P1491">
        <v>566.53709864860593</v>
      </c>
      <c r="Q1491">
        <v>1772.0208758689498</v>
      </c>
      <c r="R1491">
        <v>1472.140419952666</v>
      </c>
      <c r="S1491">
        <v>1</v>
      </c>
      <c r="T1491">
        <f t="shared" si="529"/>
        <v>51.5671204707198</v>
      </c>
      <c r="U1491">
        <f t="shared" si="530"/>
        <v>5.0246852764150682E-2</v>
      </c>
      <c r="V1491">
        <f>IF($F1491="Reduce", INDEX(Model_Assumptions[Values], 2), INDEX(Model_Assumptions[Values], 1))</f>
        <v>-0.4</v>
      </c>
      <c r="W1491">
        <f t="shared" si="531"/>
        <v>36.256346579090568</v>
      </c>
      <c r="X1491">
        <f t="shared" si="544"/>
        <v>1869.6353918721331</v>
      </c>
      <c r="Y1491">
        <f t="shared" si="532"/>
        <v>781.2198675678344</v>
      </c>
      <c r="Z1491">
        <f t="shared" si="533"/>
        <v>52.935391872133096</v>
      </c>
      <c r="AA1491">
        <f t="shared" si="534"/>
        <v>75.259867567834362</v>
      </c>
      <c r="AB1491">
        <f t="shared" si="545"/>
        <v>0.4178461056974167</v>
      </c>
      <c r="AC1491">
        <f t="shared" si="535"/>
        <v>2.9251401013098977E-2</v>
      </c>
      <c r="AD1491">
        <f t="shared" si="536"/>
        <v>2.9251401013098977E-2</v>
      </c>
      <c r="AE1491">
        <f t="shared" si="537"/>
        <v>0.77999999999999903</v>
      </c>
      <c r="AF1491">
        <f t="shared" si="546"/>
        <v>323.87089238958794</v>
      </c>
      <c r="AG1491">
        <f t="shared" si="538"/>
        <v>9.8664873879077145E-2</v>
      </c>
      <c r="AH1491">
        <f t="shared" si="539"/>
        <v>0.13284190522978306</v>
      </c>
      <c r="AI1491">
        <f t="shared" si="547"/>
        <v>0.22000000000000097</v>
      </c>
      <c r="AJ1491">
        <f>MAX(0, $R1491 - $AA1491) * INDEX(Model_Assumptions[Values], 7)</f>
        <v>2793.7611047696632</v>
      </c>
      <c r="AK1491">
        <f>MAX(0, INDEX(Model_Assumptions[Values], 4) - $AD1491)</f>
        <v>2.0748598986901026E-2</v>
      </c>
      <c r="AL1491">
        <f>MAX(0, INDEX(Model_Assumptions[Values], 5) - $AC1491)</f>
        <v>0</v>
      </c>
      <c r="AM1491">
        <f>INDEX(Model_Assumptions[Values], 6) * MAX(0, INDEX(Model_Assumptions[Values], 3) - $AB1491)^2</f>
        <v>0</v>
      </c>
      <c r="AN1491">
        <f t="shared" si="540"/>
        <v>2849.3689374727105</v>
      </c>
      <c r="AO1491" cm="1">
        <f t="array" ref="AO1491">IFERROR(STDEV(IF($E$2:$E$2201=$E1491, $AJ$2:$AJ$2201)), 0)</f>
        <v>55.91127686167448</v>
      </c>
      <c r="AP1491">
        <f t="shared" si="548"/>
        <v>-0.99457275570046577</v>
      </c>
      <c r="AQ1491">
        <f t="shared" si="541"/>
        <v>3.14839837799476E-2</v>
      </c>
      <c r="AR1491" cm="1">
        <f t="array" ref="AR1491">IFERROR(STDEV(IF($E$2:$E$2201=$E1491, $AK$2:$AK$2201)), 0)</f>
        <v>1.079865719287894E-2</v>
      </c>
      <c r="AS1491">
        <f t="shared" si="549"/>
        <v>-0.99414071595178599</v>
      </c>
      <c r="AT1491">
        <f t="shared" si="542"/>
        <v>5.3929154308132096E-3</v>
      </c>
      <c r="AU1491" cm="1">
        <f t="array" ref="AU1491">IFERROR(STDEV(IF($E$2:$E$2201=$E1491, $AL$2:$AL$2201)), 0)</f>
        <v>6.6856618096665984E-3</v>
      </c>
      <c r="AV1491">
        <f t="shared" si="550"/>
        <v>-0.80663898120239264</v>
      </c>
      <c r="AW1491">
        <f t="shared" si="543"/>
        <v>0</v>
      </c>
      <c r="AX1491" cm="1">
        <f t="array" ref="AX1491">IFERROR(STDEV(IF($E$2:$E$2201=$E1491, $AM$2:$AM$2201)), 0)</f>
        <v>0</v>
      </c>
      <c r="AY1491">
        <f t="shared" si="551"/>
        <v>-0.80663898120239264</v>
      </c>
      <c r="AZ1491">
        <f>INDEX(Model_Assumptions[Values],9)*((INDEX(Model_Scenarios[GR Weight],1)*$AG1491)+(INDEX(Model_Scenarios[GP Weight],1)*$AH1491)+(INDEX(Model_Scenarios[LTV Weight],1)*$AI1491))-(INDEX(Model_Scenarios[LTV Weight],1)*$AP1491)-(INDEX(Model_Scenarios[GP Weight],1)*($AS1491+$AV1491+$AY1491))</f>
        <v>2.0521534619504638</v>
      </c>
      <c r="BA1491">
        <f>INDEX(Model_Assumptions[Values],9)*((INDEX(Model_Scenarios[GR Weight],2)*$AG1491)+(INDEX(Model_Scenarios[GP Weight],2)*$AH1491)+(INDEX(Model_Scenarios[LTV Weight],2)*$AI1491))-(INDEX(Model_Scenarios[LTV Weight],2)*$AP1491)-(INDEX(Model_Scenarios[GP Weight],2)*($AS1491+$AV1491+$AY1491))</f>
        <v>2.0897965875157114</v>
      </c>
      <c r="BB1491">
        <f>INDEX(Model_Assumptions[Values],9)*((INDEX(Model_Scenarios[GR Weight],3)*$AG1491)+(INDEX(Model_Scenarios[GP Weight],3)*$AH1491)+(INDEX(Model_Scenarios[LTV Weight],3)*$AI1491))-(INDEX(Model_Scenarios[LTV Weight],3)*$AP1491)-(INDEX(Model_Scenarios[GP Weight],3)*($AS1491+$AV1491+$AY1491))</f>
        <v>2.106230066205955</v>
      </c>
      <c r="BC1491">
        <f>INDEX(Model_Assumptions[Values],9)*((INDEX(Model_Scenarios[GR Weight],4)*$AG1491)+(INDEX(Model_Scenarios[GP Weight],4)*$AH1491)+(INDEX(Model_Scenarios[LTV Weight],4)*$AI1491))-(INDEX(Model_Scenarios[LTV Weight],4)*$AP1491)-(INDEX(Model_Scenarios[GP Weight],4)*($AS1491+$AV1491+$AY1491))</f>
        <v>1.9461052275754462</v>
      </c>
      <c r="BD1491">
        <f>INDEX(Model_Assumptions[Values],9)*((INDEX(Model_Scenarios[GR Weight],5)*$AG1491)+(INDEX(Model_Scenarios[GP Weight],5)*$AH1491)+(INDEX(Model_Scenarios[LTV Weight],5)*$AI1491))-(INDEX(Model_Scenarios[LTV Weight],5)*$AP1491)-(INDEX(Model_Scenarios[GP Weight],5)*($AS1491+$AV1491+$AY1491))</f>
        <v>2.4217035752822129</v>
      </c>
    </row>
    <row r="1492" spans="1:56" x14ac:dyDescent="0.25">
      <c r="A1492">
        <v>1491</v>
      </c>
      <c r="B1492">
        <v>30</v>
      </c>
      <c r="C1492" s="3">
        <v>41</v>
      </c>
      <c r="D1492" s="4">
        <v>0.8</v>
      </c>
      <c r="E1492" t="str">
        <v>SKU-1036</v>
      </c>
      <c r="F1492" t="str">
        <v>Raise</v>
      </c>
      <c r="G1492" t="str">
        <v>Full</v>
      </c>
      <c r="H1492">
        <v>49.1</v>
      </c>
      <c r="I1492">
        <v>30.02</v>
      </c>
      <c r="J1492">
        <v>37</v>
      </c>
      <c r="K1492">
        <v>1816.7</v>
      </c>
      <c r="L1492">
        <v>705.96</v>
      </c>
      <c r="M1492">
        <v>0.38859470468431773</v>
      </c>
      <c r="N1492">
        <v>52.262974962461286</v>
      </c>
      <c r="O1492">
        <v>536.51709864860595</v>
      </c>
      <c r="P1492">
        <v>566.53709864860593</v>
      </c>
      <c r="Q1492">
        <v>1772.0208758689498</v>
      </c>
      <c r="R1492">
        <v>1472.140419952666</v>
      </c>
      <c r="S1492">
        <v>1</v>
      </c>
      <c r="T1492">
        <f t="shared" si="529"/>
        <v>51.630379969969027</v>
      </c>
      <c r="U1492">
        <f t="shared" si="530"/>
        <v>5.1535233604257144E-2</v>
      </c>
      <c r="V1492">
        <f>IF($F1492="Reduce", INDEX(Model_Assumptions[Values], 2), INDEX(Model_Assumptions[Values], 1))</f>
        <v>-0.4</v>
      </c>
      <c r="W1492">
        <f t="shared" si="531"/>
        <v>36.237278542656995</v>
      </c>
      <c r="X1492">
        <f t="shared" si="544"/>
        <v>1870.9444602349861</v>
      </c>
      <c r="Y1492">
        <f t="shared" si="532"/>
        <v>783.10135838442307</v>
      </c>
      <c r="Z1492">
        <f t="shared" si="533"/>
        <v>54.244460234986036</v>
      </c>
      <c r="AA1492">
        <f t="shared" si="534"/>
        <v>77.141358384423029</v>
      </c>
      <c r="AB1492">
        <f t="shared" si="545"/>
        <v>0.41855938272270649</v>
      </c>
      <c r="AC1492">
        <f t="shared" si="535"/>
        <v>2.9964678038388759E-2</v>
      </c>
      <c r="AD1492">
        <f t="shared" si="536"/>
        <v>2.9964678038388759E-2</v>
      </c>
      <c r="AE1492">
        <f t="shared" si="537"/>
        <v>0.7999999999999996</v>
      </c>
      <c r="AF1492">
        <f t="shared" si="546"/>
        <v>294.42808399053376</v>
      </c>
      <c r="AG1492">
        <f t="shared" si="538"/>
        <v>0.1011048117042653</v>
      </c>
      <c r="AH1492">
        <f t="shared" si="539"/>
        <v>0.13616294249473304</v>
      </c>
      <c r="AI1492">
        <f t="shared" si="547"/>
        <v>0.2000000000000004</v>
      </c>
      <c r="AJ1492">
        <f>MAX(0, $R1492 - $AA1492) * INDEX(Model_Assumptions[Values], 7)</f>
        <v>2789.9981231364859</v>
      </c>
      <c r="AK1492">
        <f>MAX(0, INDEX(Model_Assumptions[Values], 4) - $AD1492)</f>
        <v>2.0035321961611244E-2</v>
      </c>
      <c r="AL1492">
        <f>MAX(0, INDEX(Model_Assumptions[Values], 5) - $AC1492)</f>
        <v>0</v>
      </c>
      <c r="AM1492">
        <f>INDEX(Model_Assumptions[Values], 6) * MAX(0, INDEX(Model_Assumptions[Values], 3) - $AB1492)^2</f>
        <v>0</v>
      </c>
      <c r="AN1492">
        <f t="shared" si="540"/>
        <v>2849.3689374727105</v>
      </c>
      <c r="AO1492" cm="1">
        <f t="array" ref="AO1492">IFERROR(STDEV(IF($E$2:$E$2201=$E1492, $AJ$2:$AJ$2201)), 0)</f>
        <v>55.91127686167448</v>
      </c>
      <c r="AP1492">
        <f t="shared" si="548"/>
        <v>-1.0618754868201112</v>
      </c>
      <c r="AQ1492">
        <f t="shared" si="541"/>
        <v>3.14839837799476E-2</v>
      </c>
      <c r="AR1492" cm="1">
        <f t="array" ref="AR1492">IFERROR(STDEV(IF($E$2:$E$2201=$E1492, $AK$2:$AK$2201)), 0)</f>
        <v>1.079865719287894E-2</v>
      </c>
      <c r="AS1492">
        <f t="shared" si="549"/>
        <v>-1.060193097516426</v>
      </c>
      <c r="AT1492">
        <f t="shared" si="542"/>
        <v>5.3929154308132096E-3</v>
      </c>
      <c r="AU1492" cm="1">
        <f t="array" ref="AU1492">IFERROR(STDEV(IF($E$2:$E$2201=$E1492, $AL$2:$AL$2201)), 0)</f>
        <v>6.6856618096665984E-3</v>
      </c>
      <c r="AV1492">
        <f t="shared" si="550"/>
        <v>-0.80663898120239264</v>
      </c>
      <c r="AW1492">
        <f t="shared" si="543"/>
        <v>0</v>
      </c>
      <c r="AX1492" cm="1">
        <f t="array" ref="AX1492">IFERROR(STDEV(IF($E$2:$E$2201=$E1492, $AM$2:$AM$2201)), 0)</f>
        <v>0</v>
      </c>
      <c r="AY1492">
        <f t="shared" si="551"/>
        <v>-0.80663898120239264</v>
      </c>
      <c r="AZ1492">
        <f>INDEX(Model_Assumptions[Values],9)*((INDEX(Model_Scenarios[GR Weight],1)*$AG1492)+(INDEX(Model_Scenarios[GP Weight],1)*$AH1492)+(INDEX(Model_Scenarios[LTV Weight],1)*$AI1492))-(INDEX(Model_Scenarios[LTV Weight],1)*$AP1492)-(INDEX(Model_Scenarios[GP Weight],1)*($AS1492+$AV1492+$AY1492))</f>
        <v>2.0354813725477112</v>
      </c>
      <c r="BA1492">
        <f>INDEX(Model_Assumptions[Values],9)*((INDEX(Model_Scenarios[GR Weight],2)*$AG1492)+(INDEX(Model_Scenarios[GP Weight],2)*$AH1492)+(INDEX(Model_Scenarios[LTV Weight],2)*$AI1492))-(INDEX(Model_Scenarios[LTV Weight],2)*$AP1492)-(INDEX(Model_Scenarios[GP Weight],2)*($AS1492+$AV1492+$AY1492))</f>
        <v>2.0869048296902477</v>
      </c>
      <c r="BB1492">
        <f>INDEX(Model_Assumptions[Values],9)*((INDEX(Model_Scenarios[GR Weight],3)*$AG1492)+(INDEX(Model_Scenarios[GP Weight],3)*$AH1492)+(INDEX(Model_Scenarios[LTV Weight],3)*$AI1492))-(INDEX(Model_Scenarios[LTV Weight],3)*$AP1492)-(INDEX(Model_Scenarios[GP Weight],3)*($AS1492+$AV1492+$AY1492))</f>
        <v>2.1251312296965836</v>
      </c>
      <c r="BC1492">
        <f>INDEX(Model_Assumptions[Values],9)*((INDEX(Model_Scenarios[GR Weight],4)*$AG1492)+(INDEX(Model_Scenarios[GP Weight],4)*$AH1492)+(INDEX(Model_Scenarios[LTV Weight],4)*$AI1492))-(INDEX(Model_Scenarios[LTV Weight],4)*$AP1492)-(INDEX(Model_Scenarios[GP Weight],4)*($AS1492+$AV1492+$AY1492))</f>
        <v>1.9694960868667049</v>
      </c>
      <c r="BD1492">
        <f>INDEX(Model_Assumptions[Values],9)*((INDEX(Model_Scenarios[GR Weight],5)*$AG1492)+(INDEX(Model_Scenarios[GP Weight],5)*$AH1492)+(INDEX(Model_Scenarios[LTV Weight],5)*$AI1492))-(INDEX(Model_Scenarios[LTV Weight],5)*$AP1492)-(INDEX(Model_Scenarios[GP Weight],5)*($AS1492+$AV1492+$AY1492))</f>
        <v>2.4614308582264757</v>
      </c>
    </row>
    <row r="1493" spans="1:56" x14ac:dyDescent="0.25">
      <c r="A1493">
        <v>1492</v>
      </c>
      <c r="B1493">
        <v>30</v>
      </c>
      <c r="C1493" s="3">
        <v>42</v>
      </c>
      <c r="D1493" s="4">
        <v>0.82000000000000006</v>
      </c>
      <c r="E1493" t="str">
        <v>SKU-1036</v>
      </c>
      <c r="F1493" t="str">
        <v>Raise</v>
      </c>
      <c r="G1493" t="str">
        <v>Full</v>
      </c>
      <c r="H1493">
        <v>49.1</v>
      </c>
      <c r="I1493">
        <v>30.02</v>
      </c>
      <c r="J1493">
        <v>37</v>
      </c>
      <c r="K1493">
        <v>1816.7</v>
      </c>
      <c r="L1493">
        <v>705.96</v>
      </c>
      <c r="M1493">
        <v>0.38859470468431773</v>
      </c>
      <c r="N1493">
        <v>52.262974962461286</v>
      </c>
      <c r="O1493">
        <v>536.51709864860595</v>
      </c>
      <c r="P1493">
        <v>566.53709864860593</v>
      </c>
      <c r="Q1493">
        <v>1772.0208758689498</v>
      </c>
      <c r="R1493">
        <v>1472.140419952666</v>
      </c>
      <c r="S1493">
        <v>1</v>
      </c>
      <c r="T1493">
        <f t="shared" si="529"/>
        <v>51.693639469218255</v>
      </c>
      <c r="U1493">
        <f t="shared" si="530"/>
        <v>5.2823614444363606E-2</v>
      </c>
      <c r="V1493">
        <f>IF($F1493="Reduce", INDEX(Model_Assumptions[Values], 2), INDEX(Model_Assumptions[Values], 1))</f>
        <v>-0.4</v>
      </c>
      <c r="W1493">
        <f t="shared" si="531"/>
        <v>36.218210506223421</v>
      </c>
      <c r="X1493">
        <f t="shared" si="544"/>
        <v>1872.2511161289663</v>
      </c>
      <c r="Y1493">
        <f t="shared" si="532"/>
        <v>784.9804367321392</v>
      </c>
      <c r="Z1493">
        <f t="shared" si="533"/>
        <v>55.551116128966214</v>
      </c>
      <c r="AA1493">
        <f t="shared" si="534"/>
        <v>79.02043673213916</v>
      </c>
      <c r="AB1493">
        <f t="shared" si="545"/>
        <v>0.4192709140188155</v>
      </c>
      <c r="AC1493">
        <f t="shared" si="535"/>
        <v>3.0676209334497773E-2</v>
      </c>
      <c r="AD1493">
        <f t="shared" si="536"/>
        <v>3.0676209334497773E-2</v>
      </c>
      <c r="AE1493">
        <f t="shared" si="537"/>
        <v>0.82000000000000006</v>
      </c>
      <c r="AF1493">
        <f t="shared" si="546"/>
        <v>264.98527559147976</v>
      </c>
      <c r="AG1493">
        <f t="shared" si="538"/>
        <v>0.10354025299266303</v>
      </c>
      <c r="AH1493">
        <f t="shared" si="539"/>
        <v>0.13947972148802124</v>
      </c>
      <c r="AI1493">
        <f t="shared" si="547"/>
        <v>0.17999999999999991</v>
      </c>
      <c r="AJ1493">
        <f>MAX(0, $R1493 - $AA1493) * INDEX(Model_Assumptions[Values], 7)</f>
        <v>2786.2399664410536</v>
      </c>
      <c r="AK1493">
        <f>MAX(0, INDEX(Model_Assumptions[Values], 4) - $AD1493)</f>
        <v>1.932379066550223E-2</v>
      </c>
      <c r="AL1493">
        <f>MAX(0, INDEX(Model_Assumptions[Values], 5) - $AC1493)</f>
        <v>0</v>
      </c>
      <c r="AM1493">
        <f>INDEX(Model_Assumptions[Values], 6) * MAX(0, INDEX(Model_Assumptions[Values], 3) - $AB1493)^2</f>
        <v>0</v>
      </c>
      <c r="AN1493">
        <f t="shared" si="540"/>
        <v>2849.3689374727105</v>
      </c>
      <c r="AO1493" cm="1">
        <f t="array" ref="AO1493">IFERROR(STDEV(IF($E$2:$E$2201=$E1493, $AJ$2:$AJ$2201)), 0)</f>
        <v>55.91127686167448</v>
      </c>
      <c r="AP1493">
        <f t="shared" si="548"/>
        <v>-1.1290919216142945</v>
      </c>
      <c r="AQ1493">
        <f t="shared" si="541"/>
        <v>3.14839837799476E-2</v>
      </c>
      <c r="AR1493" cm="1">
        <f t="array" ref="AR1493">IFERROR(STDEV(IF($E$2:$E$2201=$E1493, $AK$2:$AK$2201)), 0)</f>
        <v>1.079865719287894E-2</v>
      </c>
      <c r="AS1493">
        <f t="shared" si="549"/>
        <v>-1.1260838173902104</v>
      </c>
      <c r="AT1493">
        <f t="shared" si="542"/>
        <v>5.3929154308132096E-3</v>
      </c>
      <c r="AU1493" cm="1">
        <f t="array" ref="AU1493">IFERROR(STDEV(IF($E$2:$E$2201=$E1493, $AL$2:$AL$2201)), 0)</f>
        <v>6.6856618096665984E-3</v>
      </c>
      <c r="AV1493">
        <f t="shared" si="550"/>
        <v>-0.80663898120239264</v>
      </c>
      <c r="AW1493">
        <f t="shared" si="543"/>
        <v>0</v>
      </c>
      <c r="AX1493" cm="1">
        <f t="array" ref="AX1493">IFERROR(STDEV(IF($E$2:$E$2201=$E1493, $AM$2:$AM$2201)), 0)</f>
        <v>0</v>
      </c>
      <c r="AY1493">
        <f t="shared" si="551"/>
        <v>-0.80663898120239264</v>
      </c>
      <c r="AZ1493">
        <f>INDEX(Model_Assumptions[Values],9)*((INDEX(Model_Scenarios[GR Weight],1)*$AG1493)+(INDEX(Model_Scenarios[GP Weight],1)*$AH1493)+(INDEX(Model_Scenarios[LTV Weight],1)*$AI1493))-(INDEX(Model_Scenarios[LTV Weight],1)*$AP1493)-(INDEX(Model_Scenarios[GP Weight],1)*($AS1493+$AV1493+$AY1493))</f>
        <v>2.0187197025112771</v>
      </c>
      <c r="BA1493">
        <f>INDEX(Model_Assumptions[Values],9)*((INDEX(Model_Scenarios[GR Weight],2)*$AG1493)+(INDEX(Model_Scenarios[GP Weight],2)*$AH1493)+(INDEX(Model_Scenarios[LTV Weight],2)*$AI1493))-(INDEX(Model_Scenarios[LTV Weight],2)*$AP1493)-(INDEX(Model_Scenarios[GP Weight],2)*($AS1493+$AV1493+$AY1493))</f>
        <v>2.0839170162408087</v>
      </c>
      <c r="BB1493">
        <f>INDEX(Model_Assumptions[Values],9)*((INDEX(Model_Scenarios[GR Weight],3)*$AG1493)+(INDEX(Model_Scenarios[GP Weight],3)*$AH1493)+(INDEX(Model_Scenarios[LTV Weight],3)*$AI1493))-(INDEX(Model_Scenarios[LTV Weight],3)*$AP1493)-(INDEX(Model_Scenarios[GP Weight],3)*($AS1493+$AV1493+$AY1493))</f>
        <v>2.1439282204188319</v>
      </c>
      <c r="BC1493">
        <f>INDEX(Model_Assumptions[Values],9)*((INDEX(Model_Scenarios[GR Weight],4)*$AG1493)+(INDEX(Model_Scenarios[GP Weight],4)*$AH1493)+(INDEX(Model_Scenarios[LTV Weight],4)*$AI1493))-(INDEX(Model_Scenarios[LTV Weight],4)*$AP1493)-(INDEX(Model_Scenarios[GP Weight],4)*($AS1493+$AV1493+$AY1493))</f>
        <v>1.992789154753734</v>
      </c>
      <c r="BD1493">
        <f>INDEX(Model_Assumptions[Values],9)*((INDEX(Model_Scenarios[GR Weight],5)*$AG1493)+(INDEX(Model_Scenarios[GP Weight],5)*$AH1493)+(INDEX(Model_Scenarios[LTV Weight],5)*$AI1493))-(INDEX(Model_Scenarios[LTV Weight],5)*$AP1493)-(INDEX(Model_Scenarios[GP Weight],5)*($AS1493+$AV1493+$AY1493))</f>
        <v>2.5010314463755425</v>
      </c>
    </row>
    <row r="1494" spans="1:56" x14ac:dyDescent="0.25">
      <c r="A1494">
        <v>1493</v>
      </c>
      <c r="B1494">
        <v>30</v>
      </c>
      <c r="C1494" s="3">
        <v>43</v>
      </c>
      <c r="D1494" s="4">
        <v>0.84</v>
      </c>
      <c r="E1494" t="str">
        <v>SKU-1036</v>
      </c>
      <c r="F1494" t="str">
        <v>Raise</v>
      </c>
      <c r="G1494" t="str">
        <v>Full</v>
      </c>
      <c r="H1494">
        <v>49.1</v>
      </c>
      <c r="I1494">
        <v>30.02</v>
      </c>
      <c r="J1494">
        <v>37</v>
      </c>
      <c r="K1494">
        <v>1816.7</v>
      </c>
      <c r="L1494">
        <v>705.96</v>
      </c>
      <c r="M1494">
        <v>0.38859470468431773</v>
      </c>
      <c r="N1494">
        <v>52.262974962461286</v>
      </c>
      <c r="O1494">
        <v>536.51709864860595</v>
      </c>
      <c r="P1494">
        <v>566.53709864860593</v>
      </c>
      <c r="Q1494">
        <v>1772.0208758689498</v>
      </c>
      <c r="R1494">
        <v>1472.140419952666</v>
      </c>
      <c r="S1494">
        <v>1</v>
      </c>
      <c r="T1494">
        <f t="shared" si="529"/>
        <v>51.756898968467482</v>
      </c>
      <c r="U1494">
        <f t="shared" si="530"/>
        <v>5.4111995284470069E-2</v>
      </c>
      <c r="V1494">
        <f>IF($F1494="Reduce", INDEX(Model_Assumptions[Values], 2), INDEX(Model_Assumptions[Values], 1))</f>
        <v>-0.4</v>
      </c>
      <c r="W1494">
        <f t="shared" si="531"/>
        <v>36.199142469789841</v>
      </c>
      <c r="X1494">
        <f t="shared" si="544"/>
        <v>1873.5553595540732</v>
      </c>
      <c r="Y1494">
        <f t="shared" si="532"/>
        <v>786.85710261098211</v>
      </c>
      <c r="Z1494">
        <f t="shared" si="533"/>
        <v>56.855359554073175</v>
      </c>
      <c r="AA1494">
        <f t="shared" si="534"/>
        <v>80.897102610982074</v>
      </c>
      <c r="AB1494">
        <f t="shared" si="545"/>
        <v>0.41998070598685844</v>
      </c>
      <c r="AC1494">
        <f t="shared" si="535"/>
        <v>3.1386001302540711E-2</v>
      </c>
      <c r="AD1494">
        <f t="shared" si="536"/>
        <v>3.1386001302540711E-2</v>
      </c>
      <c r="AE1494">
        <f t="shared" si="537"/>
        <v>0.84000000000000052</v>
      </c>
      <c r="AF1494">
        <f t="shared" si="546"/>
        <v>235.54246719242579</v>
      </c>
      <c r="AG1494">
        <f t="shared" si="538"/>
        <v>0.10597119774426951</v>
      </c>
      <c r="AH1494">
        <f t="shared" si="539"/>
        <v>0.1427922422096464</v>
      </c>
      <c r="AI1494">
        <f t="shared" si="547"/>
        <v>0.15999999999999948</v>
      </c>
      <c r="AJ1494">
        <f>MAX(0, $R1494 - $AA1494) * INDEX(Model_Assumptions[Values], 7)</f>
        <v>2782.4866346833678</v>
      </c>
      <c r="AK1494">
        <f>MAX(0, INDEX(Model_Assumptions[Values], 4) - $AD1494)</f>
        <v>1.8613998697459291E-2</v>
      </c>
      <c r="AL1494">
        <f>MAX(0, INDEX(Model_Assumptions[Values], 5) - $AC1494)</f>
        <v>0</v>
      </c>
      <c r="AM1494">
        <f>INDEX(Model_Assumptions[Values], 6) * MAX(0, INDEX(Model_Assumptions[Values], 3) - $AB1494)^2</f>
        <v>0</v>
      </c>
      <c r="AN1494">
        <f t="shared" si="540"/>
        <v>2849.3689374727105</v>
      </c>
      <c r="AO1494" cm="1">
        <f t="array" ref="AO1494">IFERROR(STDEV(IF($E$2:$E$2201=$E1494, $AJ$2:$AJ$2201)), 0)</f>
        <v>55.91127686167448</v>
      </c>
      <c r="AP1494">
        <f t="shared" si="548"/>
        <v>-1.1962220600829907</v>
      </c>
      <c r="AQ1494">
        <f t="shared" si="541"/>
        <v>3.14839837799476E-2</v>
      </c>
      <c r="AR1494" cm="1">
        <f t="array" ref="AR1494">IFERROR(STDEV(IF($E$2:$E$2201=$E1494, $AK$2:$AK$2201)), 0)</f>
        <v>1.079865719287894E-2</v>
      </c>
      <c r="AS1494">
        <f t="shared" si="549"/>
        <v>-1.1918134683426458</v>
      </c>
      <c r="AT1494">
        <f t="shared" si="542"/>
        <v>5.3929154308132096E-3</v>
      </c>
      <c r="AU1494" cm="1">
        <f t="array" ref="AU1494">IFERROR(STDEV(IF($E$2:$E$2201=$E1494, $AL$2:$AL$2201)), 0)</f>
        <v>6.6856618096665984E-3</v>
      </c>
      <c r="AV1494">
        <f t="shared" si="550"/>
        <v>-0.80663898120239264</v>
      </c>
      <c r="AW1494">
        <f t="shared" si="543"/>
        <v>0</v>
      </c>
      <c r="AX1494" cm="1">
        <f t="array" ref="AX1494">IFERROR(STDEV(IF($E$2:$E$2201=$E1494, $AM$2:$AM$2201)), 0)</f>
        <v>0</v>
      </c>
      <c r="AY1494">
        <f t="shared" si="551"/>
        <v>-0.80663898120239264</v>
      </c>
      <c r="AZ1494">
        <f>INDEX(Model_Assumptions[Values],9)*((INDEX(Model_Scenarios[GR Weight],1)*$AG1494)+(INDEX(Model_Scenarios[GP Weight],1)*$AH1494)+(INDEX(Model_Scenarios[LTV Weight],1)*$AI1494))-(INDEX(Model_Scenarios[LTV Weight],1)*$AP1494)-(INDEX(Model_Scenarios[GP Weight],1)*($AS1494+$AV1494+$AY1494))</f>
        <v>2.0018685111180918</v>
      </c>
      <c r="BA1494">
        <f>INDEX(Model_Assumptions[Values],9)*((INDEX(Model_Scenarios[GR Weight],2)*$AG1494)+(INDEX(Model_Scenarios[GP Weight],2)*$AH1494)+(INDEX(Model_Scenarios[LTV Weight],2)*$AI1494))-(INDEX(Model_Scenarios[LTV Weight],2)*$AP1494)-(INDEX(Model_Scenarios[GP Weight],2)*($AS1494+$AV1494+$AY1494))</f>
        <v>2.0808332657212771</v>
      </c>
      <c r="BB1494">
        <f>INDEX(Model_Assumptions[Values],9)*((INDEX(Model_Scenarios[GR Weight],3)*$AG1494)+(INDEX(Model_Scenarios[GP Weight],3)*$AH1494)+(INDEX(Model_Scenarios[LTV Weight],3)*$AI1494))-(INDEX(Model_Scenarios[LTV Weight],3)*$AP1494)-(INDEX(Model_Scenarios[GP Weight],3)*($AS1494+$AV1494+$AY1494))</f>
        <v>2.162621245842014</v>
      </c>
      <c r="BC1494">
        <f>INDEX(Model_Assumptions[Values],9)*((INDEX(Model_Scenarios[GR Weight],4)*$AG1494)+(INDEX(Model_Scenarios[GP Weight],4)*$AH1494)+(INDEX(Model_Scenarios[LTV Weight],4)*$AI1494))-(INDEX(Model_Scenarios[LTV Weight],4)*$AP1494)-(INDEX(Model_Scenarios[GP Weight],4)*($AS1494+$AV1494+$AY1494))</f>
        <v>2.01598463870585</v>
      </c>
      <c r="BD1494">
        <f>INDEX(Model_Assumptions[Values],9)*((INDEX(Model_Scenarios[GR Weight],5)*$AG1494)+(INDEX(Model_Scenarios[GP Weight],5)*$AH1494)+(INDEX(Model_Scenarios[LTV Weight],5)*$AI1494))-(INDEX(Model_Scenarios[LTV Weight],5)*$AP1494)-(INDEX(Model_Scenarios[GP Weight],5)*($AS1494+$AV1494+$AY1494))</f>
        <v>2.5405056657526313</v>
      </c>
    </row>
    <row r="1495" spans="1:56" x14ac:dyDescent="0.25">
      <c r="A1495">
        <v>1494</v>
      </c>
      <c r="B1495">
        <v>30</v>
      </c>
      <c r="C1495" s="3">
        <v>44</v>
      </c>
      <c r="D1495" s="4">
        <v>0.86</v>
      </c>
      <c r="E1495" t="str">
        <v>SKU-1036</v>
      </c>
      <c r="F1495" t="str">
        <v>Raise</v>
      </c>
      <c r="G1495" t="str">
        <v>Full</v>
      </c>
      <c r="H1495">
        <v>49.1</v>
      </c>
      <c r="I1495">
        <v>30.02</v>
      </c>
      <c r="J1495">
        <v>37</v>
      </c>
      <c r="K1495">
        <v>1816.7</v>
      </c>
      <c r="L1495">
        <v>705.96</v>
      </c>
      <c r="M1495">
        <v>0.38859470468431773</v>
      </c>
      <c r="N1495">
        <v>52.262974962461286</v>
      </c>
      <c r="O1495">
        <v>536.51709864860595</v>
      </c>
      <c r="P1495">
        <v>566.53709864860593</v>
      </c>
      <c r="Q1495">
        <v>1772.0208758689498</v>
      </c>
      <c r="R1495">
        <v>1472.140419952666</v>
      </c>
      <c r="S1495">
        <v>1</v>
      </c>
      <c r="T1495">
        <f t="shared" si="529"/>
        <v>51.820158467716709</v>
      </c>
      <c r="U1495">
        <f t="shared" si="530"/>
        <v>5.5400376124576531E-2</v>
      </c>
      <c r="V1495">
        <f>IF($F1495="Reduce", INDEX(Model_Assumptions[Values], 2), INDEX(Model_Assumptions[Values], 1))</f>
        <v>-0.4</v>
      </c>
      <c r="W1495">
        <f t="shared" si="531"/>
        <v>36.180074433356268</v>
      </c>
      <c r="X1495">
        <f t="shared" si="544"/>
        <v>1874.8571905103076</v>
      </c>
      <c r="Y1495">
        <f t="shared" si="532"/>
        <v>788.73135602095249</v>
      </c>
      <c r="Z1495">
        <f t="shared" si="533"/>
        <v>58.157190510307601</v>
      </c>
      <c r="AA1495">
        <f t="shared" si="534"/>
        <v>82.771356020952453</v>
      </c>
      <c r="AB1495">
        <f t="shared" si="545"/>
        <v>0.42068876499669383</v>
      </c>
      <c r="AC1495">
        <f t="shared" si="535"/>
        <v>3.2094060312376105E-2</v>
      </c>
      <c r="AD1495">
        <f t="shared" si="536"/>
        <v>3.2094060312376105E-2</v>
      </c>
      <c r="AE1495">
        <f t="shared" si="537"/>
        <v>0.86000000000000099</v>
      </c>
      <c r="AF1495">
        <f t="shared" si="546"/>
        <v>206.09965879337179</v>
      </c>
      <c r="AG1495">
        <f t="shared" si="538"/>
        <v>0.10839764595908599</v>
      </c>
      <c r="AH1495">
        <f t="shared" si="539"/>
        <v>0.14610050465960978</v>
      </c>
      <c r="AI1495">
        <f t="shared" si="547"/>
        <v>0.13999999999999901</v>
      </c>
      <c r="AJ1495">
        <f>MAX(0, $R1495 - $AA1495) * INDEX(Model_Assumptions[Values], 7)</f>
        <v>2778.7381278634271</v>
      </c>
      <c r="AK1495">
        <f>MAX(0, INDEX(Model_Assumptions[Values], 4) - $AD1495)</f>
        <v>1.7905939687623898E-2</v>
      </c>
      <c r="AL1495">
        <f>MAX(0, INDEX(Model_Assumptions[Values], 5) - $AC1495)</f>
        <v>0</v>
      </c>
      <c r="AM1495">
        <f>INDEX(Model_Assumptions[Values], 6) * MAX(0, INDEX(Model_Assumptions[Values], 3) - $AB1495)^2</f>
        <v>0</v>
      </c>
      <c r="AN1495">
        <f t="shared" si="540"/>
        <v>2849.3689374727105</v>
      </c>
      <c r="AO1495" cm="1">
        <f t="array" ref="AO1495">IFERROR(STDEV(IF($E$2:$E$2201=$E1495, $AJ$2:$AJ$2201)), 0)</f>
        <v>55.91127686167448</v>
      </c>
      <c r="AP1495">
        <f t="shared" si="548"/>
        <v>-1.2632659022262249</v>
      </c>
      <c r="AQ1495">
        <f t="shared" si="541"/>
        <v>3.14839837799476E-2</v>
      </c>
      <c r="AR1495" cm="1">
        <f t="array" ref="AR1495">IFERROR(STDEV(IF($E$2:$E$2201=$E1495, $AK$2:$AK$2201)), 0)</f>
        <v>1.079865719287894E-2</v>
      </c>
      <c r="AS1495">
        <f t="shared" si="549"/>
        <v>-1.2573826402487893</v>
      </c>
      <c r="AT1495">
        <f t="shared" si="542"/>
        <v>5.3929154308132096E-3</v>
      </c>
      <c r="AU1495" cm="1">
        <f t="array" ref="AU1495">IFERROR(STDEV(IF($E$2:$E$2201=$E1495, $AL$2:$AL$2201)), 0)</f>
        <v>6.6856618096665984E-3</v>
      </c>
      <c r="AV1495">
        <f t="shared" si="550"/>
        <v>-0.80663898120239264</v>
      </c>
      <c r="AW1495">
        <f t="shared" si="543"/>
        <v>0</v>
      </c>
      <c r="AX1495" cm="1">
        <f t="array" ref="AX1495">IFERROR(STDEV(IF($E$2:$E$2201=$E1495, $AM$2:$AM$2201)), 0)</f>
        <v>0</v>
      </c>
      <c r="AY1495">
        <f t="shared" si="551"/>
        <v>-0.80663898120239264</v>
      </c>
      <c r="AZ1495">
        <f>INDEX(Model_Assumptions[Values],9)*((INDEX(Model_Scenarios[GR Weight],1)*$AG1495)+(INDEX(Model_Scenarios[GP Weight],1)*$AH1495)+(INDEX(Model_Scenarios[LTV Weight],1)*$AI1495))-(INDEX(Model_Scenarios[LTV Weight],1)*$AP1495)-(INDEX(Model_Scenarios[GP Weight],1)*($AS1495+$AV1495+$AY1495))</f>
        <v>1.9849278573556814</v>
      </c>
      <c r="BA1495">
        <f>INDEX(Model_Assumptions[Values],9)*((INDEX(Model_Scenarios[GR Weight],2)*$AG1495)+(INDEX(Model_Scenarios[GP Weight],2)*$AH1495)+(INDEX(Model_Scenarios[LTV Weight],2)*$AI1495))-(INDEX(Model_Scenarios[LTV Weight],2)*$AP1495)-(INDEX(Model_Scenarios[GP Weight],2)*($AS1495+$AV1495+$AY1495))</f>
        <v>2.0776536961066823</v>
      </c>
      <c r="BB1495">
        <f>INDEX(Model_Assumptions[Values],9)*((INDEX(Model_Scenarios[GR Weight],3)*$AG1495)+(INDEX(Model_Scenarios[GP Weight],3)*$AH1495)+(INDEX(Model_Scenarios[LTV Weight],3)*$AI1495))-(INDEX(Model_Scenarios[LTV Weight],3)*$AP1495)-(INDEX(Model_Scenarios[GP Weight],3)*($AS1495+$AV1495+$AY1495))</f>
        <v>2.1812105124224135</v>
      </c>
      <c r="BC1495">
        <f>INDEX(Model_Assumptions[Values],9)*((INDEX(Model_Scenarios[GR Weight],4)*$AG1495)+(INDEX(Model_Scenarios[GP Weight],4)*$AH1495)+(INDEX(Model_Scenarios[LTV Weight],4)*$AI1495))-(INDEX(Model_Scenarios[LTV Weight],4)*$AP1495)-(INDEX(Model_Scenarios[GP Weight],4)*($AS1495+$AV1495+$AY1495))</f>
        <v>2.0390827451793347</v>
      </c>
      <c r="BD1495">
        <f>INDEX(Model_Assumptions[Values],9)*((INDEX(Model_Scenarios[GR Weight],5)*$AG1495)+(INDEX(Model_Scenarios[GP Weight],5)*$AH1495)+(INDEX(Model_Scenarios[LTV Weight],5)*$AI1495))-(INDEX(Model_Scenarios[LTV Weight],5)*$AP1495)-(INDEX(Model_Scenarios[GP Weight],5)*($AS1495+$AV1495+$AY1495))</f>
        <v>2.5798538407890339</v>
      </c>
    </row>
    <row r="1496" spans="1:56" x14ac:dyDescent="0.25">
      <c r="A1496">
        <v>1495</v>
      </c>
      <c r="B1496">
        <v>30</v>
      </c>
      <c r="C1496" s="3">
        <v>45</v>
      </c>
      <c r="D1496" s="4">
        <v>0.88</v>
      </c>
      <c r="E1496" t="str">
        <v>SKU-1036</v>
      </c>
      <c r="F1496" t="str">
        <v>Raise</v>
      </c>
      <c r="G1496" t="str">
        <v>Full</v>
      </c>
      <c r="H1496">
        <v>49.1</v>
      </c>
      <c r="I1496">
        <v>30.02</v>
      </c>
      <c r="J1496">
        <v>37</v>
      </c>
      <c r="K1496">
        <v>1816.7</v>
      </c>
      <c r="L1496">
        <v>705.96</v>
      </c>
      <c r="M1496">
        <v>0.38859470468431773</v>
      </c>
      <c r="N1496">
        <v>52.262974962461286</v>
      </c>
      <c r="O1496">
        <v>536.51709864860595</v>
      </c>
      <c r="P1496">
        <v>566.53709864860593</v>
      </c>
      <c r="Q1496">
        <v>1772.0208758689498</v>
      </c>
      <c r="R1496">
        <v>1472.140419952666</v>
      </c>
      <c r="S1496">
        <v>1</v>
      </c>
      <c r="T1496">
        <f t="shared" si="529"/>
        <v>51.883417966965929</v>
      </c>
      <c r="U1496">
        <f t="shared" si="530"/>
        <v>5.6688756964682847E-2</v>
      </c>
      <c r="V1496">
        <f>IF($F1496="Reduce", INDEX(Model_Assumptions[Values], 2), INDEX(Model_Assumptions[Values], 1))</f>
        <v>-0.4</v>
      </c>
      <c r="W1496">
        <f t="shared" si="531"/>
        <v>36.161006396922694</v>
      </c>
      <c r="X1496">
        <f t="shared" si="544"/>
        <v>1876.1566089976689</v>
      </c>
      <c r="Y1496">
        <f t="shared" si="532"/>
        <v>790.60319696204965</v>
      </c>
      <c r="Z1496">
        <f t="shared" si="533"/>
        <v>59.456608997668809</v>
      </c>
      <c r="AA1496">
        <f t="shared" si="534"/>
        <v>84.643196962049615</v>
      </c>
      <c r="AB1496">
        <f t="shared" si="545"/>
        <v>0.42139509738711367</v>
      </c>
      <c r="AC1496">
        <f t="shared" si="535"/>
        <v>3.2800392702795944E-2</v>
      </c>
      <c r="AD1496">
        <f t="shared" si="536"/>
        <v>3.2800392702795944E-2</v>
      </c>
      <c r="AE1496">
        <f t="shared" si="537"/>
        <v>0.87999999999999923</v>
      </c>
      <c r="AF1496">
        <f t="shared" si="546"/>
        <v>176.65685039432105</v>
      </c>
      <c r="AG1496">
        <f t="shared" si="538"/>
        <v>0.1108195976371112</v>
      </c>
      <c r="AH1496">
        <f t="shared" si="539"/>
        <v>0.14940450883791015</v>
      </c>
      <c r="AI1496">
        <f t="shared" si="547"/>
        <v>0.12000000000000077</v>
      </c>
      <c r="AJ1496">
        <f>MAX(0, $R1496 - $AA1496) * INDEX(Model_Assumptions[Values], 7)</f>
        <v>2774.9944459812327</v>
      </c>
      <c r="AK1496">
        <f>MAX(0, INDEX(Model_Assumptions[Values], 4) - $AD1496)</f>
        <v>1.7199607297204059E-2</v>
      </c>
      <c r="AL1496">
        <f>MAX(0, INDEX(Model_Assumptions[Values], 5) - $AC1496)</f>
        <v>0</v>
      </c>
      <c r="AM1496">
        <f>INDEX(Model_Assumptions[Values], 6) * MAX(0, INDEX(Model_Assumptions[Values], 3) - $AB1496)^2</f>
        <v>0</v>
      </c>
      <c r="AN1496">
        <f t="shared" si="540"/>
        <v>2849.3689374727105</v>
      </c>
      <c r="AO1496" cm="1">
        <f t="array" ref="AO1496">IFERROR(STDEV(IF($E$2:$E$2201=$E1496, $AJ$2:$AJ$2201)), 0)</f>
        <v>55.91127686167448</v>
      </c>
      <c r="AP1496">
        <f t="shared" si="548"/>
        <v>-1.3302234480439721</v>
      </c>
      <c r="AQ1496">
        <f t="shared" si="541"/>
        <v>3.14839837799476E-2</v>
      </c>
      <c r="AR1496" cm="1">
        <f t="array" ref="AR1496">IFERROR(STDEV(IF($E$2:$E$2201=$E1496, $AK$2:$AK$2201)), 0)</f>
        <v>1.079865719287894E-2</v>
      </c>
      <c r="AS1496">
        <f t="shared" si="549"/>
        <v>-1.3227919201068095</v>
      </c>
      <c r="AT1496">
        <f t="shared" si="542"/>
        <v>5.3929154308132096E-3</v>
      </c>
      <c r="AU1496" cm="1">
        <f t="array" ref="AU1496">IFERROR(STDEV(IF($E$2:$E$2201=$E1496, $AL$2:$AL$2201)), 0)</f>
        <v>6.6856618096665984E-3</v>
      </c>
      <c r="AV1496">
        <f t="shared" si="550"/>
        <v>-0.80663898120239264</v>
      </c>
      <c r="AW1496">
        <f t="shared" si="543"/>
        <v>0</v>
      </c>
      <c r="AX1496" cm="1">
        <f t="array" ref="AX1496">IFERROR(STDEV(IF($E$2:$E$2201=$E1496, $AM$2:$AM$2201)), 0)</f>
        <v>0</v>
      </c>
      <c r="AY1496">
        <f t="shared" si="551"/>
        <v>-0.80663898120239264</v>
      </c>
      <c r="AZ1496">
        <f>INDEX(Model_Assumptions[Values],9)*((INDEX(Model_Scenarios[GR Weight],1)*$AG1496)+(INDEX(Model_Scenarios[GP Weight],1)*$AH1496)+(INDEX(Model_Scenarios[LTV Weight],1)*$AI1496))-(INDEX(Model_Scenarios[LTV Weight],1)*$AP1496)-(INDEX(Model_Scenarios[GP Weight],1)*($AS1496+$AV1496+$AY1496))</f>
        <v>1.9678977999238509</v>
      </c>
      <c r="BA1496">
        <f>INDEX(Model_Assumptions[Values],9)*((INDEX(Model_Scenarios[GR Weight],2)*$AG1496)+(INDEX(Model_Scenarios[GP Weight],2)*$AH1496)+(INDEX(Model_Scenarios[LTV Weight],2)*$AI1496))-(INDEX(Model_Scenarios[LTV Weight],2)*$AP1496)-(INDEX(Model_Scenarios[GP Weight],2)*($AS1496+$AV1496+$AY1496))</f>
        <v>2.074378424796647</v>
      </c>
      <c r="BB1496">
        <f>INDEX(Model_Assumptions[Values],9)*((INDEX(Model_Scenarios[GR Weight],3)*$AG1496)+(INDEX(Model_Scenarios[GP Weight],3)*$AH1496)+(INDEX(Model_Scenarios[LTV Weight],3)*$AI1496))-(INDEX(Model_Scenarios[LTV Weight],3)*$AP1496)-(INDEX(Model_Scenarios[GP Weight],3)*($AS1496+$AV1496+$AY1496))</f>
        <v>2.1996962256093804</v>
      </c>
      <c r="BC1496">
        <f>INDEX(Model_Assumptions[Values],9)*((INDEX(Model_Scenarios[GR Weight],4)*$AG1496)+(INDEX(Model_Scenarios[GP Weight],4)*$AH1496)+(INDEX(Model_Scenarios[LTV Weight],4)*$AI1496))-(INDEX(Model_Scenarios[LTV Weight],4)*$AP1496)-(INDEX(Model_Scenarios[GP Weight],4)*($AS1496+$AV1496+$AY1496))</f>
        <v>2.0620836796235382</v>
      </c>
      <c r="BD1496">
        <f>INDEX(Model_Assumptions[Values],9)*((INDEX(Model_Scenarios[GR Weight],5)*$AG1496)+(INDEX(Model_Scenarios[GP Weight],5)*$AH1496)+(INDEX(Model_Scenarios[LTV Weight],5)*$AI1496))-(INDEX(Model_Scenarios[LTV Weight],5)*$AP1496)-(INDEX(Model_Scenarios[GP Weight],5)*($AS1496+$AV1496+$AY1496))</f>
        <v>2.6190762943337353</v>
      </c>
    </row>
    <row r="1497" spans="1:56" x14ac:dyDescent="0.25">
      <c r="A1497">
        <v>1496</v>
      </c>
      <c r="B1497">
        <v>30</v>
      </c>
      <c r="C1497" s="3">
        <v>46</v>
      </c>
      <c r="D1497" s="4">
        <v>0.9</v>
      </c>
      <c r="E1497" t="str">
        <v>SKU-1036</v>
      </c>
      <c r="F1497" t="str">
        <v>Raise</v>
      </c>
      <c r="G1497" t="str">
        <v>Full</v>
      </c>
      <c r="H1497">
        <v>49.1</v>
      </c>
      <c r="I1497">
        <v>30.02</v>
      </c>
      <c r="J1497">
        <v>37</v>
      </c>
      <c r="K1497">
        <v>1816.7</v>
      </c>
      <c r="L1497">
        <v>705.96</v>
      </c>
      <c r="M1497">
        <v>0.38859470468431773</v>
      </c>
      <c r="N1497">
        <v>52.262974962461286</v>
      </c>
      <c r="O1497">
        <v>536.51709864860595</v>
      </c>
      <c r="P1497">
        <v>566.53709864860593</v>
      </c>
      <c r="Q1497">
        <v>1772.0208758689498</v>
      </c>
      <c r="R1497">
        <v>1472.140419952666</v>
      </c>
      <c r="S1497">
        <v>1</v>
      </c>
      <c r="T1497">
        <f t="shared" si="529"/>
        <v>51.946677466215156</v>
      </c>
      <c r="U1497">
        <f t="shared" si="530"/>
        <v>5.797713780478931E-2</v>
      </c>
      <c r="V1497">
        <f>IF($F1497="Reduce", INDEX(Model_Assumptions[Values], 2), INDEX(Model_Assumptions[Values], 1))</f>
        <v>-0.4</v>
      </c>
      <c r="W1497">
        <f t="shared" si="531"/>
        <v>36.141938360489114</v>
      </c>
      <c r="X1497">
        <f t="shared" si="544"/>
        <v>1877.4536150161571</v>
      </c>
      <c r="Y1497">
        <f t="shared" si="532"/>
        <v>792.47262543427382</v>
      </c>
      <c r="Z1497">
        <f t="shared" si="533"/>
        <v>60.753615016157028</v>
      </c>
      <c r="AA1497">
        <f t="shared" si="534"/>
        <v>86.512625434273787</v>
      </c>
      <c r="AB1497">
        <f t="shared" si="545"/>
        <v>0.42209970946603331</v>
      </c>
      <c r="AC1497">
        <f t="shared" si="535"/>
        <v>3.3505004781715586E-2</v>
      </c>
      <c r="AD1497">
        <f t="shared" si="536"/>
        <v>3.3505004781715586E-2</v>
      </c>
      <c r="AE1497">
        <f t="shared" si="537"/>
        <v>0.8999999999999998</v>
      </c>
      <c r="AF1497">
        <f t="shared" si="546"/>
        <v>147.21404199526688</v>
      </c>
      <c r="AG1497">
        <f t="shared" si="538"/>
        <v>0.11323705277834557</v>
      </c>
      <c r="AH1497">
        <f t="shared" si="539"/>
        <v>0.15270425474454791</v>
      </c>
      <c r="AI1497">
        <f t="shared" si="547"/>
        <v>0.1000000000000002</v>
      </c>
      <c r="AJ1497">
        <f>MAX(0, $R1497 - $AA1497) * INDEX(Model_Assumptions[Values], 7)</f>
        <v>2771.2555890367844</v>
      </c>
      <c r="AK1497">
        <f>MAX(0, INDEX(Model_Assumptions[Values], 4) - $AD1497)</f>
        <v>1.6494995218284417E-2</v>
      </c>
      <c r="AL1497">
        <f>MAX(0, INDEX(Model_Assumptions[Values], 5) - $AC1497)</f>
        <v>0</v>
      </c>
      <c r="AM1497">
        <f>INDEX(Model_Assumptions[Values], 6) * MAX(0, INDEX(Model_Assumptions[Values], 3) - $AB1497)^2</f>
        <v>0</v>
      </c>
      <c r="AN1497">
        <f t="shared" si="540"/>
        <v>2849.3689374727105</v>
      </c>
      <c r="AO1497" cm="1">
        <f t="array" ref="AO1497">IFERROR(STDEV(IF($E$2:$E$2201=$E1497, $AJ$2:$AJ$2201)), 0)</f>
        <v>55.91127686167448</v>
      </c>
      <c r="AP1497">
        <f t="shared" si="548"/>
        <v>-1.3970946975362408</v>
      </c>
      <c r="AQ1497">
        <f t="shared" si="541"/>
        <v>3.14839837799476E-2</v>
      </c>
      <c r="AR1497" cm="1">
        <f t="array" ref="AR1497">IFERROR(STDEV(IF($E$2:$E$2201=$E1497, $AK$2:$AK$2201)), 0)</f>
        <v>1.079865719287894E-2</v>
      </c>
      <c r="AS1497">
        <f t="shared" si="549"/>
        <v>-1.3880418920555708</v>
      </c>
      <c r="AT1497">
        <f t="shared" si="542"/>
        <v>5.3929154308132096E-3</v>
      </c>
      <c r="AU1497" cm="1">
        <f t="array" ref="AU1497">IFERROR(STDEV(IF($E$2:$E$2201=$E1497, $AL$2:$AL$2201)), 0)</f>
        <v>6.6856618096665984E-3</v>
      </c>
      <c r="AV1497">
        <f t="shared" si="550"/>
        <v>-0.80663898120239264</v>
      </c>
      <c r="AW1497">
        <f t="shared" si="543"/>
        <v>0</v>
      </c>
      <c r="AX1497" cm="1">
        <f t="array" ref="AX1497">IFERROR(STDEV(IF($E$2:$E$2201=$E1497, $AM$2:$AM$2201)), 0)</f>
        <v>0</v>
      </c>
      <c r="AY1497">
        <f t="shared" si="551"/>
        <v>-0.80663898120239264</v>
      </c>
      <c r="AZ1497">
        <f>INDEX(Model_Assumptions[Values],9)*((INDEX(Model_Scenarios[GR Weight],1)*$AG1497)+(INDEX(Model_Scenarios[GP Weight],1)*$AH1497)+(INDEX(Model_Scenarios[LTV Weight],1)*$AI1497))-(INDEX(Model_Scenarios[LTV Weight],1)*$AP1497)-(INDEX(Model_Scenarios[GP Weight],1)*($AS1497+$AV1497+$AY1497))</f>
        <v>1.9507783972364758</v>
      </c>
      <c r="BA1497">
        <f>INDEX(Model_Assumptions[Values],9)*((INDEX(Model_Scenarios[GR Weight],2)*$AG1497)+(INDEX(Model_Scenarios[GP Weight],2)*$AH1497)+(INDEX(Model_Scenarios[LTV Weight],2)*$AI1497))-(INDEX(Model_Scenarios[LTV Weight],2)*$AP1497)-(INDEX(Model_Scenarios[GP Weight],2)*($AS1497+$AV1497+$AY1497))</f>
        <v>2.0710075686189353</v>
      </c>
      <c r="BB1497">
        <f>INDEX(Model_Assumptions[Values],9)*((INDEX(Model_Scenarios[GR Weight],3)*$AG1497)+(INDEX(Model_Scenarios[GP Weight],3)*$AH1497)+(INDEX(Model_Scenarios[LTV Weight],3)*$AI1497))-(INDEX(Model_Scenarios[LTV Weight],3)*$AP1497)-(INDEX(Model_Scenarios[GP Weight],3)*($AS1497+$AV1497+$AY1497))</f>
        <v>2.2180785898515123</v>
      </c>
      <c r="BC1497">
        <f>INDEX(Model_Assumptions[Values],9)*((INDEX(Model_Scenarios[GR Weight],4)*$AG1497)+(INDEX(Model_Scenarios[GP Weight],4)*$AH1497)+(INDEX(Model_Scenarios[LTV Weight],4)*$AI1497))-(INDEX(Model_Scenarios[LTV Weight],4)*$AP1497)-(INDEX(Model_Scenarios[GP Weight],4)*($AS1497+$AV1497+$AY1497))</f>
        <v>2.0849876464870607</v>
      </c>
      <c r="BD1497">
        <f>INDEX(Model_Assumptions[Values],9)*((INDEX(Model_Scenarios[GR Weight],5)*$AG1497)+(INDEX(Model_Scenarios[GP Weight],5)*$AH1497)+(INDEX(Model_Scenarios[LTV Weight],5)*$AI1497))-(INDEX(Model_Scenarios[LTV Weight],5)*$AP1497)-(INDEX(Model_Scenarios[GP Weight],5)*($AS1497+$AV1497+$AY1497))</f>
        <v>2.6581733476631086</v>
      </c>
    </row>
    <row r="1498" spans="1:56" x14ac:dyDescent="0.25">
      <c r="A1498">
        <v>1497</v>
      </c>
      <c r="B1498">
        <v>30</v>
      </c>
      <c r="C1498" s="3">
        <v>47</v>
      </c>
      <c r="D1498" s="4">
        <v>0.92</v>
      </c>
      <c r="E1498" t="str">
        <v>SKU-1036</v>
      </c>
      <c r="F1498" t="str">
        <v>Raise</v>
      </c>
      <c r="G1498" t="str">
        <v>Full</v>
      </c>
      <c r="H1498">
        <v>49.1</v>
      </c>
      <c r="I1498">
        <v>30.02</v>
      </c>
      <c r="J1498">
        <v>37</v>
      </c>
      <c r="K1498">
        <v>1816.7</v>
      </c>
      <c r="L1498">
        <v>705.96</v>
      </c>
      <c r="M1498">
        <v>0.38859470468431773</v>
      </c>
      <c r="N1498">
        <v>52.262974962461286</v>
      </c>
      <c r="O1498">
        <v>536.51709864860595</v>
      </c>
      <c r="P1498">
        <v>566.53709864860593</v>
      </c>
      <c r="Q1498">
        <v>1772.0208758689498</v>
      </c>
      <c r="R1498">
        <v>1472.140419952666</v>
      </c>
      <c r="S1498">
        <v>1</v>
      </c>
      <c r="T1498">
        <f t="shared" si="529"/>
        <v>52.009936965464384</v>
      </c>
      <c r="U1498">
        <f t="shared" si="530"/>
        <v>5.9265518644895765E-2</v>
      </c>
      <c r="V1498">
        <f>IF($F1498="Reduce", INDEX(Model_Assumptions[Values], 2), INDEX(Model_Assumptions[Values], 1))</f>
        <v>-0.4</v>
      </c>
      <c r="W1498">
        <f t="shared" si="531"/>
        <v>36.122870324055548</v>
      </c>
      <c r="X1498">
        <f t="shared" si="544"/>
        <v>1878.748208565773</v>
      </c>
      <c r="Y1498">
        <f t="shared" si="532"/>
        <v>794.33964143762546</v>
      </c>
      <c r="Z1498">
        <f t="shared" si="533"/>
        <v>62.048208565772939</v>
      </c>
      <c r="AA1498">
        <f t="shared" si="534"/>
        <v>88.379641437625423</v>
      </c>
      <c r="AB1498">
        <f t="shared" si="545"/>
        <v>0.42280260751067883</v>
      </c>
      <c r="AC1498">
        <f t="shared" si="535"/>
        <v>3.4207902826361103E-2</v>
      </c>
      <c r="AD1498">
        <f t="shared" si="536"/>
        <v>3.4207902826361103E-2</v>
      </c>
      <c r="AE1498">
        <f t="shared" si="537"/>
        <v>0.92000000000000026</v>
      </c>
      <c r="AF1498">
        <f t="shared" si="546"/>
        <v>117.77123359621289</v>
      </c>
      <c r="AG1498">
        <f t="shared" si="538"/>
        <v>0.11565001138279037</v>
      </c>
      <c r="AH1498">
        <f t="shared" si="539"/>
        <v>0.15599974237952385</v>
      </c>
      <c r="AI1498">
        <f t="shared" si="547"/>
        <v>7.9999999999999738E-2</v>
      </c>
      <c r="AJ1498">
        <f>MAX(0, $R1498 - $AA1498) * INDEX(Model_Assumptions[Values], 7)</f>
        <v>2767.5215570300811</v>
      </c>
      <c r="AK1498">
        <f>MAX(0, INDEX(Model_Assumptions[Values], 4) - $AD1498)</f>
        <v>1.57920971736389E-2</v>
      </c>
      <c r="AL1498">
        <f>MAX(0, INDEX(Model_Assumptions[Values], 5) - $AC1498)</f>
        <v>0</v>
      </c>
      <c r="AM1498">
        <f>INDEX(Model_Assumptions[Values], 6) * MAX(0, INDEX(Model_Assumptions[Values], 3) - $AB1498)^2</f>
        <v>0</v>
      </c>
      <c r="AN1498">
        <f t="shared" si="540"/>
        <v>2849.3689374727105</v>
      </c>
      <c r="AO1498" cm="1">
        <f t="array" ref="AO1498">IFERROR(STDEV(IF($E$2:$E$2201=$E1498, $AJ$2:$AJ$2201)), 0)</f>
        <v>55.91127686167448</v>
      </c>
      <c r="AP1498">
        <f t="shared" si="548"/>
        <v>-1.4638796507030472</v>
      </c>
      <c r="AQ1498">
        <f t="shared" si="541"/>
        <v>3.14839837799476E-2</v>
      </c>
      <c r="AR1498" cm="1">
        <f t="array" ref="AR1498">IFERROR(STDEV(IF($E$2:$E$2201=$E1498, $AK$2:$AK$2201)), 0)</f>
        <v>1.079865719287894E-2</v>
      </c>
      <c r="AS1498">
        <f t="shared" si="549"/>
        <v>-1.4531331373919849</v>
      </c>
      <c r="AT1498">
        <f t="shared" si="542"/>
        <v>5.3929154308132096E-3</v>
      </c>
      <c r="AU1498" cm="1">
        <f t="array" ref="AU1498">IFERROR(STDEV(IF($E$2:$E$2201=$E1498, $AL$2:$AL$2201)), 0)</f>
        <v>6.6856618096665984E-3</v>
      </c>
      <c r="AV1498">
        <f t="shared" si="550"/>
        <v>-0.80663898120239264</v>
      </c>
      <c r="AW1498">
        <f t="shared" si="543"/>
        <v>0</v>
      </c>
      <c r="AX1498" cm="1">
        <f t="array" ref="AX1498">IFERROR(STDEV(IF($E$2:$E$2201=$E1498, $AM$2:$AM$2201)), 0)</f>
        <v>0</v>
      </c>
      <c r="AY1498">
        <f t="shared" si="551"/>
        <v>-0.80663898120239264</v>
      </c>
      <c r="AZ1498">
        <f>INDEX(Model_Assumptions[Values],9)*((INDEX(Model_Scenarios[GR Weight],1)*$AG1498)+(INDEX(Model_Scenarios[GP Weight],1)*$AH1498)+(INDEX(Model_Scenarios[LTV Weight],1)*$AI1498))-(INDEX(Model_Scenarios[LTV Weight],1)*$AP1498)-(INDEX(Model_Scenarios[GP Weight],1)*($AS1498+$AV1498+$AY1498))</f>
        <v>1.9335697074232709</v>
      </c>
      <c r="BA1498">
        <f>INDEX(Model_Assumptions[Values],9)*((INDEX(Model_Scenarios[GR Weight],2)*$AG1498)+(INDEX(Model_Scenarios[GP Weight],2)*$AH1498)+(INDEX(Model_Scenarios[LTV Weight],2)*$AI1498))-(INDEX(Model_Scenarios[LTV Weight],2)*$AP1498)-(INDEX(Model_Scenarios[GP Weight],2)*($AS1498+$AV1498+$AY1498))</f>
        <v>2.0675412438329506</v>
      </c>
      <c r="BB1498">
        <f>INDEX(Model_Assumptions[Values],9)*((INDEX(Model_Scenarios[GR Weight],3)*$AG1498)+(INDEX(Model_Scenarios[GP Weight],3)*$AH1498)+(INDEX(Model_Scenarios[LTV Weight],3)*$AI1498))-(INDEX(Model_Scenarios[LTV Weight],3)*$AP1498)-(INDEX(Model_Scenarios[GP Weight],3)*($AS1498+$AV1498+$AY1498))</f>
        <v>2.2363578086027425</v>
      </c>
      <c r="BC1498">
        <f>INDEX(Model_Assumptions[Values],9)*((INDEX(Model_Scenarios[GR Weight],4)*$AG1498)+(INDEX(Model_Scenarios[GP Weight],4)*$AH1498)+(INDEX(Model_Scenarios[LTV Weight],4)*$AI1498))-(INDEX(Model_Scenarios[LTV Weight],4)*$AP1498)-(INDEX(Model_Scenarios[GP Weight],4)*($AS1498+$AV1498+$AY1498))</f>
        <v>2.1077948492238332</v>
      </c>
      <c r="BD1498">
        <f>INDEX(Model_Assumptions[Values],9)*((INDEX(Model_Scenarios[GR Weight],5)*$AG1498)+(INDEX(Model_Scenarios[GP Weight],5)*$AH1498)+(INDEX(Model_Scenarios[LTV Weight],5)*$AI1498))-(INDEX(Model_Scenarios[LTV Weight],5)*$AP1498)-(INDEX(Model_Scenarios[GP Weight],5)*($AS1498+$AV1498+$AY1498))</f>
        <v>2.6971453204904665</v>
      </c>
    </row>
    <row r="1499" spans="1:56" x14ac:dyDescent="0.25">
      <c r="A1499">
        <v>1498</v>
      </c>
      <c r="B1499">
        <v>30</v>
      </c>
      <c r="C1499" s="3">
        <v>48</v>
      </c>
      <c r="D1499" s="4">
        <v>0.94000000000000006</v>
      </c>
      <c r="E1499" t="str">
        <v>SKU-1036</v>
      </c>
      <c r="F1499" t="str">
        <v>Raise</v>
      </c>
      <c r="G1499" t="str">
        <v>Full</v>
      </c>
      <c r="H1499">
        <v>49.1</v>
      </c>
      <c r="I1499">
        <v>30.02</v>
      </c>
      <c r="J1499">
        <v>37</v>
      </c>
      <c r="K1499">
        <v>1816.7</v>
      </c>
      <c r="L1499">
        <v>705.96</v>
      </c>
      <c r="M1499">
        <v>0.38859470468431773</v>
      </c>
      <c r="N1499">
        <v>52.262974962461286</v>
      </c>
      <c r="O1499">
        <v>536.51709864860595</v>
      </c>
      <c r="P1499">
        <v>566.53709864860593</v>
      </c>
      <c r="Q1499">
        <v>1772.0208758689498</v>
      </c>
      <c r="R1499">
        <v>1472.140419952666</v>
      </c>
      <c r="S1499">
        <v>1</v>
      </c>
      <c r="T1499">
        <f t="shared" si="529"/>
        <v>52.073196464713611</v>
      </c>
      <c r="U1499">
        <f t="shared" si="530"/>
        <v>6.0553899485002227E-2</v>
      </c>
      <c r="V1499">
        <f>IF($F1499="Reduce", INDEX(Model_Assumptions[Values], 2), INDEX(Model_Assumptions[Values], 1))</f>
        <v>-0.4</v>
      </c>
      <c r="W1499">
        <f t="shared" si="531"/>
        <v>36.103802287621967</v>
      </c>
      <c r="X1499">
        <f t="shared" si="544"/>
        <v>1880.0403896465155</v>
      </c>
      <c r="Y1499">
        <f t="shared" si="532"/>
        <v>796.20424497210411</v>
      </c>
      <c r="Z1499">
        <f t="shared" si="533"/>
        <v>63.340389646515405</v>
      </c>
      <c r="AA1499">
        <f t="shared" si="534"/>
        <v>90.24424497210407</v>
      </c>
      <c r="AB1499">
        <f t="shared" si="545"/>
        <v>0.42350379776777358</v>
      </c>
      <c r="AC1499">
        <f t="shared" si="535"/>
        <v>3.4909093083455855E-2</v>
      </c>
      <c r="AD1499">
        <f t="shared" si="536"/>
        <v>3.4909093083455855E-2</v>
      </c>
      <c r="AE1499">
        <f t="shared" si="537"/>
        <v>0.94000000000000072</v>
      </c>
      <c r="AF1499">
        <f t="shared" si="546"/>
        <v>88.328425197158893</v>
      </c>
      <c r="AG1499">
        <f t="shared" si="538"/>
        <v>0.11805847345044347</v>
      </c>
      <c r="AH1499">
        <f t="shared" si="539"/>
        <v>0.15929097174283721</v>
      </c>
      <c r="AI1499">
        <f t="shared" si="547"/>
        <v>5.9999999999999276E-2</v>
      </c>
      <c r="AJ1499">
        <f>MAX(0, $R1499 - $AA1499) * INDEX(Model_Assumptions[Values], 7)</f>
        <v>2763.7923499611238</v>
      </c>
      <c r="AK1499">
        <f>MAX(0, INDEX(Model_Assumptions[Values], 4) - $AD1499)</f>
        <v>1.5090906916544147E-2</v>
      </c>
      <c r="AL1499">
        <f>MAX(0, INDEX(Model_Assumptions[Values], 5) - $AC1499)</f>
        <v>0</v>
      </c>
      <c r="AM1499">
        <f>INDEX(Model_Assumptions[Values], 6) * MAX(0, INDEX(Model_Assumptions[Values], 3) - $AB1499)^2</f>
        <v>0</v>
      </c>
      <c r="AN1499">
        <f t="shared" si="540"/>
        <v>2849.3689374727105</v>
      </c>
      <c r="AO1499" cm="1">
        <f t="array" ref="AO1499">IFERROR(STDEV(IF($E$2:$E$2201=$E1499, $AJ$2:$AJ$2201)), 0)</f>
        <v>55.91127686167448</v>
      </c>
      <c r="AP1499">
        <f t="shared" si="548"/>
        <v>-1.5305783075443748</v>
      </c>
      <c r="AQ1499">
        <f t="shared" si="541"/>
        <v>3.14839837799476E-2</v>
      </c>
      <c r="AR1499" cm="1">
        <f t="array" ref="AR1499">IFERROR(STDEV(IF($E$2:$E$2201=$E1499, $AK$2:$AK$2201)), 0)</f>
        <v>1.079865719287894E-2</v>
      </c>
      <c r="AS1499">
        <f t="shared" si="549"/>
        <v>-1.5180662345882869</v>
      </c>
      <c r="AT1499">
        <f t="shared" si="542"/>
        <v>5.3929154308132096E-3</v>
      </c>
      <c r="AU1499" cm="1">
        <f t="array" ref="AU1499">IFERROR(STDEV(IF($E$2:$E$2201=$E1499, $AL$2:$AL$2201)), 0)</f>
        <v>6.6856618096665984E-3</v>
      </c>
      <c r="AV1499">
        <f t="shared" si="550"/>
        <v>-0.80663898120239264</v>
      </c>
      <c r="AW1499">
        <f t="shared" si="543"/>
        <v>0</v>
      </c>
      <c r="AX1499" cm="1">
        <f t="array" ref="AX1499">IFERROR(STDEV(IF($E$2:$E$2201=$E1499, $AM$2:$AM$2201)), 0)</f>
        <v>0</v>
      </c>
      <c r="AY1499">
        <f t="shared" si="551"/>
        <v>-0.80663898120239264</v>
      </c>
      <c r="AZ1499">
        <f>INDEX(Model_Assumptions[Values],9)*((INDEX(Model_Scenarios[GR Weight],1)*$AG1499)+(INDEX(Model_Scenarios[GP Weight],1)*$AH1499)+(INDEX(Model_Scenarios[LTV Weight],1)*$AI1499))-(INDEX(Model_Scenarios[LTV Weight],1)*$AP1499)-(INDEX(Model_Scenarios[GP Weight],1)*($AS1499+$AV1499+$AY1499))</f>
        <v>1.9162717883314446</v>
      </c>
      <c r="BA1499">
        <f>INDEX(Model_Assumptions[Values],9)*((INDEX(Model_Scenarios[GR Weight],2)*$AG1499)+(INDEX(Model_Scenarios[GP Weight],2)*$AH1499)+(INDEX(Model_Scenarios[LTV Weight],2)*$AI1499))-(INDEX(Model_Scenarios[LTV Weight],2)*$AP1499)-(INDEX(Model_Scenarios[GP Weight],2)*($AS1499+$AV1499+$AY1499))</f>
        <v>2.0639795661331259</v>
      </c>
      <c r="BB1499">
        <f>INDEX(Model_Assumptions[Values],9)*((INDEX(Model_Scenarios[GR Weight],3)*$AG1499)+(INDEX(Model_Scenarios[GP Weight],3)*$AH1499)+(INDEX(Model_Scenarios[LTV Weight],3)*$AI1499))-(INDEX(Model_Scenarios[LTV Weight],3)*$AP1499)-(INDEX(Model_Scenarios[GP Weight],3)*($AS1499+$AV1499+$AY1499))</f>
        <v>2.254534084328343</v>
      </c>
      <c r="BC1499">
        <f>INDEX(Model_Assumptions[Values],9)*((INDEX(Model_Scenarios[GR Weight],4)*$AG1499)+(INDEX(Model_Scenarios[GP Weight],4)*$AH1499)+(INDEX(Model_Scenarios[LTV Weight],4)*$AI1499))-(INDEX(Model_Scenarios[LTV Weight],4)*$AP1499)-(INDEX(Model_Scenarios[GP Weight],4)*($AS1499+$AV1499+$AY1499))</f>
        <v>2.1305054902991278</v>
      </c>
      <c r="BD1499">
        <f>INDEX(Model_Assumptions[Values],9)*((INDEX(Model_Scenarios[GR Weight],5)*$AG1499)+(INDEX(Model_Scenarios[GP Weight],5)*$AH1499)+(INDEX(Model_Scenarios[LTV Weight],5)*$AI1499))-(INDEX(Model_Scenarios[LTV Weight],5)*$AP1499)-(INDEX(Model_Scenarios[GP Weight],5)*($AS1499+$AV1499+$AY1499))</f>
        <v>2.7359925309755284</v>
      </c>
    </row>
    <row r="1500" spans="1:56" x14ac:dyDescent="0.25">
      <c r="A1500">
        <v>1499</v>
      </c>
      <c r="B1500">
        <v>30</v>
      </c>
      <c r="C1500" s="3">
        <v>49</v>
      </c>
      <c r="D1500" s="4">
        <v>0.96</v>
      </c>
      <c r="E1500" t="str">
        <v>SKU-1036</v>
      </c>
      <c r="F1500" t="str">
        <v>Raise</v>
      </c>
      <c r="G1500" t="str">
        <v>Full</v>
      </c>
      <c r="H1500">
        <v>49.1</v>
      </c>
      <c r="I1500">
        <v>30.02</v>
      </c>
      <c r="J1500">
        <v>37</v>
      </c>
      <c r="K1500">
        <v>1816.7</v>
      </c>
      <c r="L1500">
        <v>705.96</v>
      </c>
      <c r="M1500">
        <v>0.38859470468431773</v>
      </c>
      <c r="N1500">
        <v>52.262974962461286</v>
      </c>
      <c r="O1500">
        <v>536.51709864860595</v>
      </c>
      <c r="P1500">
        <v>566.53709864860593</v>
      </c>
      <c r="Q1500">
        <v>1772.0208758689498</v>
      </c>
      <c r="R1500">
        <v>1472.140419952666</v>
      </c>
      <c r="S1500">
        <v>1</v>
      </c>
      <c r="T1500">
        <f t="shared" si="529"/>
        <v>52.136455963962831</v>
      </c>
      <c r="U1500">
        <f t="shared" si="530"/>
        <v>6.1842280325108544E-2</v>
      </c>
      <c r="V1500">
        <f>IF($F1500="Reduce", INDEX(Model_Assumptions[Values], 2), INDEX(Model_Assumptions[Values], 1))</f>
        <v>-0.4</v>
      </c>
      <c r="W1500">
        <f t="shared" si="531"/>
        <v>36.084734251188394</v>
      </c>
      <c r="X1500">
        <f t="shared" si="544"/>
        <v>1881.3301582583849</v>
      </c>
      <c r="Y1500">
        <f t="shared" si="532"/>
        <v>798.06643603770931</v>
      </c>
      <c r="Z1500">
        <f t="shared" si="533"/>
        <v>64.630158258384881</v>
      </c>
      <c r="AA1500">
        <f t="shared" si="534"/>
        <v>92.106436037709273</v>
      </c>
      <c r="AB1500">
        <f t="shared" si="545"/>
        <v>0.42420328645372279</v>
      </c>
      <c r="AC1500">
        <f t="shared" si="535"/>
        <v>3.5608581769405068E-2</v>
      </c>
      <c r="AD1500">
        <f t="shared" si="536"/>
        <v>3.5608581769405068E-2</v>
      </c>
      <c r="AE1500">
        <f t="shared" si="537"/>
        <v>0.95999999999999897</v>
      </c>
      <c r="AF1500">
        <f t="shared" si="546"/>
        <v>58.88561679810816</v>
      </c>
      <c r="AG1500">
        <f t="shared" si="538"/>
        <v>0.12046243898130574</v>
      </c>
      <c r="AH1500">
        <f t="shared" si="539"/>
        <v>0.16257794283448718</v>
      </c>
      <c r="AI1500">
        <f t="shared" si="547"/>
        <v>4.0000000000001035E-2</v>
      </c>
      <c r="AJ1500">
        <f>MAX(0, $R1500 - $AA1500) * INDEX(Model_Assumptions[Values], 7)</f>
        <v>2760.0679678299134</v>
      </c>
      <c r="AK1500">
        <f>MAX(0, INDEX(Model_Assumptions[Values], 4) - $AD1500)</f>
        <v>1.4391418230594935E-2</v>
      </c>
      <c r="AL1500">
        <f>MAX(0, INDEX(Model_Assumptions[Values], 5) - $AC1500)</f>
        <v>0</v>
      </c>
      <c r="AM1500">
        <f>INDEX(Model_Assumptions[Values], 6) * MAX(0, INDEX(Model_Assumptions[Values], 3) - $AB1500)^2</f>
        <v>0</v>
      </c>
      <c r="AN1500">
        <f t="shared" si="540"/>
        <v>2849.3689374727105</v>
      </c>
      <c r="AO1500" cm="1">
        <f t="array" ref="AO1500">IFERROR(STDEV(IF($E$2:$E$2201=$E1500, $AJ$2:$AJ$2201)), 0)</f>
        <v>55.91127686167448</v>
      </c>
      <c r="AP1500">
        <f t="shared" si="548"/>
        <v>-1.5971906680602077</v>
      </c>
      <c r="AQ1500">
        <f t="shared" si="541"/>
        <v>3.14839837799476E-2</v>
      </c>
      <c r="AR1500" cm="1">
        <f t="array" ref="AR1500">IFERROR(STDEV(IF($E$2:$E$2201=$E1500, $AK$2:$AK$2201)), 0)</f>
        <v>1.079865719287894E-2</v>
      </c>
      <c r="AS1500">
        <f t="shared" si="549"/>
        <v>-1.5828417593091275</v>
      </c>
      <c r="AT1500">
        <f t="shared" si="542"/>
        <v>5.3929154308132096E-3</v>
      </c>
      <c r="AU1500" cm="1">
        <f t="array" ref="AU1500">IFERROR(STDEV(IF($E$2:$E$2201=$E1500, $AL$2:$AL$2201)), 0)</f>
        <v>6.6856618096665984E-3</v>
      </c>
      <c r="AV1500">
        <f t="shared" si="550"/>
        <v>-0.80663898120239264</v>
      </c>
      <c r="AW1500">
        <f t="shared" si="543"/>
        <v>0</v>
      </c>
      <c r="AX1500" cm="1">
        <f t="array" ref="AX1500">IFERROR(STDEV(IF($E$2:$E$2201=$E1500, $AM$2:$AM$2201)), 0)</f>
        <v>0</v>
      </c>
      <c r="AY1500">
        <f t="shared" si="551"/>
        <v>-0.80663898120239264</v>
      </c>
      <c r="AZ1500">
        <f>INDEX(Model_Assumptions[Values],9)*((INDEX(Model_Scenarios[GR Weight],1)*$AG1500)+(INDEX(Model_Scenarios[GP Weight],1)*$AH1500)+(INDEX(Model_Scenarios[LTV Weight],1)*$AI1500))-(INDEX(Model_Scenarios[LTV Weight],1)*$AP1500)-(INDEX(Model_Scenarios[GP Weight],1)*($AS1500+$AV1500+$AY1500))</f>
        <v>1.898884697527458</v>
      </c>
      <c r="BA1500">
        <f>INDEX(Model_Assumptions[Values],9)*((INDEX(Model_Scenarios[GR Weight],2)*$AG1500)+(INDEX(Model_Scenarios[GP Weight],2)*$AH1500)+(INDEX(Model_Scenarios[LTV Weight],2)*$AI1500))-(INDEX(Model_Scenarios[LTV Weight],2)*$AP1500)-(INDEX(Model_Scenarios[GP Weight],2)*($AS1500+$AV1500+$AY1500))</f>
        <v>2.0603226506523873</v>
      </c>
      <c r="BB1500">
        <f>INDEX(Model_Assumptions[Values],9)*((INDEX(Model_Scenarios[GR Weight],3)*$AG1500)+(INDEX(Model_Scenarios[GP Weight],3)*$AH1500)+(INDEX(Model_Scenarios[LTV Weight],3)*$AI1500))-(INDEX(Model_Scenarios[LTV Weight],3)*$AP1500)-(INDEX(Model_Scenarios[GP Weight],3)*($AS1500+$AV1500+$AY1500))</f>
        <v>2.2726076185109392</v>
      </c>
      <c r="BC1500">
        <f>INDEX(Model_Assumptions[Values],9)*((INDEX(Model_Scenarios[GR Weight],4)*$AG1500)+(INDEX(Model_Scenarios[GP Weight],4)*$AH1500)+(INDEX(Model_Scenarios[LTV Weight],4)*$AI1500))-(INDEX(Model_Scenarios[LTV Weight],4)*$AP1500)-(INDEX(Model_Scenarios[GP Weight],4)*($AS1500+$AV1500+$AY1500))</f>
        <v>2.1531197711955707</v>
      </c>
      <c r="BD1500">
        <f>INDEX(Model_Assumptions[Values],9)*((INDEX(Model_Scenarios[GR Weight],5)*$AG1500)+(INDEX(Model_Scenarios[GP Weight],5)*$AH1500)+(INDEX(Model_Scenarios[LTV Weight],5)*$AI1500))-(INDEX(Model_Scenarios[LTV Weight],5)*$AP1500)-(INDEX(Model_Scenarios[GP Weight],5)*($AS1500+$AV1500+$AY1500))</f>
        <v>2.7747152957338512</v>
      </c>
    </row>
    <row r="1501" spans="1:56" x14ac:dyDescent="0.25">
      <c r="A1501">
        <v>1500</v>
      </c>
      <c r="B1501">
        <v>30</v>
      </c>
      <c r="C1501" s="3">
        <v>50</v>
      </c>
      <c r="D1501" s="4">
        <v>0.98</v>
      </c>
      <c r="E1501" t="str">
        <v>SKU-1036</v>
      </c>
      <c r="F1501" t="str">
        <v>Raise</v>
      </c>
      <c r="G1501" t="str">
        <v>Full</v>
      </c>
      <c r="H1501">
        <v>49.1</v>
      </c>
      <c r="I1501">
        <v>30.02</v>
      </c>
      <c r="J1501">
        <v>37</v>
      </c>
      <c r="K1501">
        <v>1816.7</v>
      </c>
      <c r="L1501">
        <v>705.96</v>
      </c>
      <c r="M1501">
        <v>0.38859470468431773</v>
      </c>
      <c r="N1501">
        <v>52.262974962461286</v>
      </c>
      <c r="O1501">
        <v>536.51709864860595</v>
      </c>
      <c r="P1501">
        <v>566.53709864860593</v>
      </c>
      <c r="Q1501">
        <v>1772.0208758689498</v>
      </c>
      <c r="R1501">
        <v>1472.140419952666</v>
      </c>
      <c r="S1501">
        <v>1</v>
      </c>
      <c r="T1501">
        <f t="shared" si="529"/>
        <v>52.199715463212058</v>
      </c>
      <c r="U1501">
        <f t="shared" si="530"/>
        <v>6.3130661165215013E-2</v>
      </c>
      <c r="V1501">
        <f>IF($F1501="Reduce", INDEX(Model_Assumptions[Values], 2), INDEX(Model_Assumptions[Values], 1))</f>
        <v>-0.4</v>
      </c>
      <c r="W1501">
        <f t="shared" si="531"/>
        <v>36.06566621475482</v>
      </c>
      <c r="X1501">
        <f t="shared" si="544"/>
        <v>1882.6175144013819</v>
      </c>
      <c r="Y1501">
        <f t="shared" si="532"/>
        <v>799.9262146344422</v>
      </c>
      <c r="Z1501">
        <f t="shared" si="533"/>
        <v>65.917514401381823</v>
      </c>
      <c r="AA1501">
        <f t="shared" si="534"/>
        <v>93.966214634442167</v>
      </c>
      <c r="AB1501">
        <f t="shared" si="545"/>
        <v>0.42490107975479857</v>
      </c>
      <c r="AC1501">
        <f t="shared" si="535"/>
        <v>3.6306375070480845E-2</v>
      </c>
      <c r="AD1501">
        <f t="shared" si="536"/>
        <v>3.6306375070480845E-2</v>
      </c>
      <c r="AE1501">
        <f t="shared" si="537"/>
        <v>0.97999999999999954</v>
      </c>
      <c r="AF1501">
        <f t="shared" si="546"/>
        <v>29.442808399053998</v>
      </c>
      <c r="AG1501">
        <f t="shared" si="538"/>
        <v>0.12286190797537799</v>
      </c>
      <c r="AH1501">
        <f t="shared" si="539"/>
        <v>0.16586065565447572</v>
      </c>
      <c r="AI1501">
        <f t="shared" si="547"/>
        <v>2.0000000000000462E-2</v>
      </c>
      <c r="AJ1501">
        <f>MAX(0, $R1501 - $AA1501) * INDEX(Model_Assumptions[Values], 7)</f>
        <v>2756.3484106364476</v>
      </c>
      <c r="AK1501">
        <f>MAX(0, INDEX(Model_Assumptions[Values], 4) - $AD1501)</f>
        <v>1.3693624929519158E-2</v>
      </c>
      <c r="AL1501">
        <f>MAX(0, INDEX(Model_Assumptions[Values], 5) - $AC1501)</f>
        <v>0</v>
      </c>
      <c r="AM1501">
        <f>INDEX(Model_Assumptions[Values], 6) * MAX(0, INDEX(Model_Assumptions[Values], 3) - $AB1501)^2</f>
        <v>0</v>
      </c>
      <c r="AN1501">
        <f t="shared" si="540"/>
        <v>2849.3689374727105</v>
      </c>
      <c r="AO1501" cm="1">
        <f t="array" ref="AO1501">IFERROR(STDEV(IF($E$2:$E$2201=$E1501, $AJ$2:$AJ$2201)), 0)</f>
        <v>55.91127686167448</v>
      </c>
      <c r="AP1501">
        <f t="shared" si="548"/>
        <v>-1.6637167322505864</v>
      </c>
      <c r="AQ1501">
        <f t="shared" si="541"/>
        <v>3.14839837799476E-2</v>
      </c>
      <c r="AR1501" cm="1">
        <f t="array" ref="AR1501">IFERROR(STDEV(IF($E$2:$E$2201=$E1501, $AK$2:$AK$2201)), 0)</f>
        <v>1.079865719287894E-2</v>
      </c>
      <c r="AS1501">
        <f t="shared" si="549"/>
        <v>-1.6474602844287072</v>
      </c>
      <c r="AT1501">
        <f t="shared" si="542"/>
        <v>5.3929154308132096E-3</v>
      </c>
      <c r="AU1501" cm="1">
        <f t="array" ref="AU1501">IFERROR(STDEV(IF($E$2:$E$2201=$E1501, $AL$2:$AL$2201)), 0)</f>
        <v>6.6856618096665984E-3</v>
      </c>
      <c r="AV1501">
        <f t="shared" si="550"/>
        <v>-0.80663898120239264</v>
      </c>
      <c r="AW1501">
        <f t="shared" si="543"/>
        <v>0</v>
      </c>
      <c r="AX1501" cm="1">
        <f t="array" ref="AX1501">IFERROR(STDEV(IF($E$2:$E$2201=$E1501, $AM$2:$AM$2201)), 0)</f>
        <v>0</v>
      </c>
      <c r="AY1501">
        <f t="shared" si="551"/>
        <v>-0.80663898120239264</v>
      </c>
      <c r="AZ1501">
        <f>INDEX(Model_Assumptions[Values],9)*((INDEX(Model_Scenarios[GR Weight],1)*$AG1501)+(INDEX(Model_Scenarios[GP Weight],1)*$AH1501)+(INDEX(Model_Scenarios[LTV Weight],1)*$AI1501))-(INDEX(Model_Scenarios[LTV Weight],1)*$AP1501)-(INDEX(Model_Scenarios[GP Weight],1)*($AS1501+$AV1501+$AY1501))</f>
        <v>1.8814084922987471</v>
      </c>
      <c r="BA1501">
        <f>INDEX(Model_Assumptions[Values],9)*((INDEX(Model_Scenarios[GR Weight],2)*$AG1501)+(INDEX(Model_Scenarios[GP Weight],2)*$AH1501)+(INDEX(Model_Scenarios[LTV Weight],2)*$AI1501))-(INDEX(Model_Scenarios[LTV Weight],2)*$AP1501)-(INDEX(Model_Scenarios[GP Weight],2)*($AS1501+$AV1501+$AY1501))</f>
        <v>2.0565706119655904</v>
      </c>
      <c r="BB1501">
        <f>INDEX(Model_Assumptions[Values],9)*((INDEX(Model_Scenarios[GR Weight],3)*$AG1501)+(INDEX(Model_Scenarios[GP Weight],3)*$AH1501)+(INDEX(Model_Scenarios[LTV Weight],3)*$AI1501))-(INDEX(Model_Scenarios[LTV Weight],3)*$AP1501)-(INDEX(Model_Scenarios[GP Weight],3)*($AS1501+$AV1501+$AY1501))</f>
        <v>2.290578611656513</v>
      </c>
      <c r="BC1501">
        <f>INDEX(Model_Assumptions[Values],9)*((INDEX(Model_Scenarios[GR Weight],4)*$AG1501)+(INDEX(Model_Scenarios[GP Weight],4)*$AH1501)+(INDEX(Model_Scenarios[LTV Weight],4)*$AI1501))-(INDEX(Model_Scenarios[LTV Weight],4)*$AP1501)-(INDEX(Model_Scenarios[GP Weight],4)*($AS1501+$AV1501+$AY1501))</f>
        <v>2.1756378924191431</v>
      </c>
      <c r="BD1501">
        <f>INDEX(Model_Assumptions[Values],9)*((INDEX(Model_Scenarios[GR Weight],5)*$AG1501)+(INDEX(Model_Scenarios[GP Weight],5)*$AH1501)+(INDEX(Model_Scenarios[LTV Weight],5)*$AI1501))-(INDEX(Model_Scenarios[LTV Weight],5)*$AP1501)-(INDEX(Model_Scenarios[GP Weight],5)*($AS1501+$AV1501+$AY1501))</f>
        <v>2.8133139298462542</v>
      </c>
    </row>
    <row r="1502" spans="1:56" x14ac:dyDescent="0.25">
      <c r="A1502">
        <v>1501</v>
      </c>
      <c r="B1502">
        <v>31</v>
      </c>
      <c r="C1502" s="3">
        <v>1</v>
      </c>
      <c r="D1502" s="4">
        <v>0</v>
      </c>
      <c r="E1502" t="str">
        <v>SKU-1037</v>
      </c>
      <c r="F1502" t="str">
        <v>Raise</v>
      </c>
      <c r="G1502" t="str">
        <v>Full</v>
      </c>
      <c r="H1502">
        <v>31.81</v>
      </c>
      <c r="I1502">
        <v>10.64</v>
      </c>
      <c r="J1502">
        <v>25</v>
      </c>
      <c r="K1502">
        <v>795.25</v>
      </c>
      <c r="L1502">
        <v>529.25</v>
      </c>
      <c r="M1502">
        <v>0.66551398931153727</v>
      </c>
      <c r="N1502">
        <v>35.216736588500552</v>
      </c>
      <c r="O1502">
        <v>179.95167812401314</v>
      </c>
      <c r="P1502">
        <v>190.59167812401313</v>
      </c>
      <c r="Q1502">
        <v>1396.9812800741929</v>
      </c>
      <c r="R1502">
        <v>1104.8851942404981</v>
      </c>
      <c r="S1502">
        <v>1</v>
      </c>
      <c r="T1502">
        <f t="shared" si="529"/>
        <v>31.81</v>
      </c>
      <c r="U1502">
        <f t="shared" si="530"/>
        <v>0</v>
      </c>
      <c r="V1502">
        <f>IF($F1502="Reduce", INDEX(Model_Assumptions[Values], 2), INDEX(Model_Assumptions[Values], 1))</f>
        <v>-0.4</v>
      </c>
      <c r="W1502">
        <f t="shared" si="531"/>
        <v>25</v>
      </c>
      <c r="X1502">
        <f t="shared" si="544"/>
        <v>795.25</v>
      </c>
      <c r="Y1502">
        <f t="shared" si="532"/>
        <v>529.25</v>
      </c>
      <c r="Z1502">
        <f t="shared" si="533"/>
        <v>0</v>
      </c>
      <c r="AA1502">
        <f t="shared" si="534"/>
        <v>0</v>
      </c>
      <c r="AB1502">
        <f t="shared" si="545"/>
        <v>0.66551398931153727</v>
      </c>
      <c r="AC1502">
        <f t="shared" si="535"/>
        <v>0</v>
      </c>
      <c r="AD1502">
        <f t="shared" si="536"/>
        <v>0</v>
      </c>
      <c r="AE1502">
        <f t="shared" si="537"/>
        <v>0</v>
      </c>
      <c r="AF1502">
        <f t="shared" si="546"/>
        <v>1104.8851942404981</v>
      </c>
      <c r="AG1502">
        <f t="shared" si="538"/>
        <v>0</v>
      </c>
      <c r="AH1502">
        <f t="shared" si="539"/>
        <v>0</v>
      </c>
      <c r="AI1502">
        <f t="shared" si="547"/>
        <v>1</v>
      </c>
      <c r="AJ1502">
        <f>MAX(0, $R1502 - $AA1502) * INDEX(Model_Assumptions[Values], 7)</f>
        <v>2209.7703884809962</v>
      </c>
      <c r="AK1502">
        <f>MAX(0, INDEX(Model_Assumptions[Values], 4) - $AD1502)</f>
        <v>0.05</v>
      </c>
      <c r="AL1502">
        <f>MAX(0, INDEX(Model_Assumptions[Values], 5) - $AC1502)</f>
        <v>0.02</v>
      </c>
      <c r="AM1502">
        <f>INDEX(Model_Assumptions[Values], 6) * MAX(0, INDEX(Model_Assumptions[Values], 3) - $AB1502)^2</f>
        <v>0</v>
      </c>
      <c r="AN1502">
        <f t="shared" si="540"/>
        <v>2150.8840493223456</v>
      </c>
      <c r="AO1502" cm="1">
        <f t="array" ref="AO1502">IFERROR(STDEV(IF($E$2:$E$2201=$E1502, $AJ$2:$AJ$2201)), 0)</f>
        <v>34.36069271756147</v>
      </c>
      <c r="AP1502">
        <f t="shared" si="548"/>
        <v>1.7137704307269173</v>
      </c>
      <c r="AQ1502">
        <f t="shared" si="541"/>
        <v>3.359684014490729E-2</v>
      </c>
      <c r="AR1502" cm="1">
        <f t="array" ref="AR1502">IFERROR(STDEV(IF($E$2:$E$2201=$E1502, $AK$2:$AK$2201)), 0)</f>
        <v>9.4462928740566676E-3</v>
      </c>
      <c r="AS1502">
        <f t="shared" si="549"/>
        <v>1.7364653069504556</v>
      </c>
      <c r="AT1502">
        <f t="shared" si="542"/>
        <v>6.0176520037957381E-3</v>
      </c>
      <c r="AU1502" cm="1">
        <f t="array" ref="AU1502">IFERROR(STDEV(IF($E$2:$E$2201=$E1502, $AL$2:$AL$2201)), 0)</f>
        <v>6.7450730352061582E-3</v>
      </c>
      <c r="AV1502">
        <f t="shared" si="550"/>
        <v>2.0729720676444687</v>
      </c>
      <c r="AW1502">
        <f t="shared" si="543"/>
        <v>0</v>
      </c>
      <c r="AX1502" cm="1">
        <f t="array" ref="AX1502">IFERROR(STDEV(IF($E$2:$E$2201=$E1502, $AM$2:$AM$2201)), 0)</f>
        <v>0</v>
      </c>
      <c r="AY1502">
        <f t="shared" si="551"/>
        <v>2.0729720676444687</v>
      </c>
      <c r="AZ1502">
        <f>INDEX(Model_Assumptions[Values],9)*((INDEX(Model_Scenarios[GR Weight],1)*$AG1502)+(INDEX(Model_Scenarios[GP Weight],1)*$AH1502)+(INDEX(Model_Scenarios[LTV Weight],1)*$AI1502))-(INDEX(Model_Scenarios[LTV Weight],1)*$AP1502)-(INDEX(Model_Scenarios[GP Weight],1)*($AS1502+$AV1502+$AY1502))</f>
        <v>2.0407427111945267</v>
      </c>
      <c r="BA1502">
        <f>INDEX(Model_Assumptions[Values],9)*((INDEX(Model_Scenarios[GR Weight],2)*$AG1502)+(INDEX(Model_Scenarios[GP Weight],2)*$AH1502)+(INDEX(Model_Scenarios[LTV Weight],2)*$AI1502))-(INDEX(Model_Scenarios[LTV Weight],2)*$AP1502)-(INDEX(Model_Scenarios[GP Weight],2)*($AS1502+$AV1502+$AY1502))</f>
        <v>0.95956733157962515</v>
      </c>
      <c r="BB1502">
        <f>INDEX(Model_Assumptions[Values],9)*((INDEX(Model_Scenarios[GR Weight],3)*$AG1502)+(INDEX(Model_Scenarios[GP Weight],3)*$AH1502)+(INDEX(Model_Scenarios[LTV Weight],3)*$AI1502))-(INDEX(Model_Scenarios[LTV Weight],3)*$AP1502)-(INDEX(Model_Scenarios[GP Weight],3)*($AS1502+$AV1502+$AY1502))</f>
        <v>-0.74435147707455451</v>
      </c>
      <c r="BC1502">
        <f>INDEX(Model_Assumptions[Values],9)*((INDEX(Model_Scenarios[GR Weight],4)*$AG1502)+(INDEX(Model_Scenarios[GP Weight],4)*$AH1502)+(INDEX(Model_Scenarios[LTV Weight],4)*$AI1502))-(INDEX(Model_Scenarios[LTV Weight],4)*$AP1502)-(INDEX(Model_Scenarios[GP Weight],4)*($AS1502+$AV1502+$AY1502))</f>
        <v>-1.0729744340018628</v>
      </c>
      <c r="BD1502">
        <f>INDEX(Model_Assumptions[Values],9)*((INDEX(Model_Scenarios[GR Weight],5)*$AG1502)+(INDEX(Model_Scenarios[GP Weight],5)*$AH1502)+(INDEX(Model_Scenarios[LTV Weight],5)*$AI1502))-(INDEX(Model_Scenarios[LTV Weight],5)*$AP1502)-(INDEX(Model_Scenarios[GP Weight],5)*($AS1502+$AV1502+$AY1502))</f>
        <v>-2.4137678009133956</v>
      </c>
    </row>
    <row r="1503" spans="1:56" x14ac:dyDescent="0.25">
      <c r="A1503">
        <v>1502</v>
      </c>
      <c r="B1503">
        <v>31</v>
      </c>
      <c r="C1503" s="3">
        <v>2</v>
      </c>
      <c r="D1503" s="4">
        <v>0.02</v>
      </c>
      <c r="E1503" t="str">
        <v>SKU-1037</v>
      </c>
      <c r="F1503" t="str">
        <v>Raise</v>
      </c>
      <c r="G1503" t="str">
        <v>Full</v>
      </c>
      <c r="H1503">
        <v>31.81</v>
      </c>
      <c r="I1503">
        <v>10.64</v>
      </c>
      <c r="J1503">
        <v>25</v>
      </c>
      <c r="K1503">
        <v>795.25</v>
      </c>
      <c r="L1503">
        <v>529.25</v>
      </c>
      <c r="M1503">
        <v>0.66551398931153727</v>
      </c>
      <c r="N1503">
        <v>35.216736588500552</v>
      </c>
      <c r="O1503">
        <v>179.95167812401314</v>
      </c>
      <c r="P1503">
        <v>190.59167812401313</v>
      </c>
      <c r="Q1503">
        <v>1396.9812800741929</v>
      </c>
      <c r="R1503">
        <v>1104.8851942404981</v>
      </c>
      <c r="S1503">
        <v>1</v>
      </c>
      <c r="T1503">
        <f t="shared" si="529"/>
        <v>31.878134731770011</v>
      </c>
      <c r="U1503">
        <f t="shared" si="530"/>
        <v>2.1419280657029955E-3</v>
      </c>
      <c r="V1503">
        <f>IF($F1503="Reduce", INDEX(Model_Assumptions[Values], 2), INDEX(Model_Assumptions[Values], 1))</f>
        <v>-0.4</v>
      </c>
      <c r="W1503">
        <f t="shared" si="531"/>
        <v>24.978580719342968</v>
      </c>
      <c r="X1503">
        <f t="shared" si="544"/>
        <v>796.27056157960783</v>
      </c>
      <c r="Y1503">
        <f t="shared" si="532"/>
        <v>530.49846272579862</v>
      </c>
      <c r="Z1503">
        <f t="shared" si="533"/>
        <v>1.0205615796078291</v>
      </c>
      <c r="AA1503">
        <f t="shared" si="534"/>
        <v>1.2484627257986176</v>
      </c>
      <c r="AB1503">
        <f t="shared" si="545"/>
        <v>0.66622890299173965</v>
      </c>
      <c r="AC1503">
        <f t="shared" si="535"/>
        <v>7.1491368020237811E-4</v>
      </c>
      <c r="AD1503">
        <f t="shared" si="536"/>
        <v>7.1491368020237811E-4</v>
      </c>
      <c r="AE1503">
        <f t="shared" si="537"/>
        <v>2.0000000000000354E-2</v>
      </c>
      <c r="AF1503">
        <f t="shared" si="546"/>
        <v>1082.7874903556879</v>
      </c>
      <c r="AG1503">
        <f t="shared" si="538"/>
        <v>5.671309043889617E-3</v>
      </c>
      <c r="AH1503">
        <f t="shared" si="539"/>
        <v>6.5504577014442091E-3</v>
      </c>
      <c r="AI1503">
        <f t="shared" si="547"/>
        <v>0.97999999999999976</v>
      </c>
      <c r="AJ1503">
        <f>MAX(0, $R1503 - $AA1503) * INDEX(Model_Assumptions[Values], 7)</f>
        <v>2207.273463029399</v>
      </c>
      <c r="AK1503">
        <f>MAX(0, INDEX(Model_Assumptions[Values], 4) - $AD1503)</f>
        <v>4.9285086319797625E-2</v>
      </c>
      <c r="AL1503">
        <f>MAX(0, INDEX(Model_Assumptions[Values], 5) - $AC1503)</f>
        <v>1.9285086319797622E-2</v>
      </c>
      <c r="AM1503">
        <f>INDEX(Model_Assumptions[Values], 6) * MAX(0, INDEX(Model_Assumptions[Values], 3) - $AB1503)^2</f>
        <v>0</v>
      </c>
      <c r="AN1503">
        <f t="shared" si="540"/>
        <v>2150.8840493223456</v>
      </c>
      <c r="AO1503" cm="1">
        <f t="array" ref="AO1503">IFERROR(STDEV(IF($E$2:$E$2201=$E1503, $AJ$2:$AJ$2201)), 0)</f>
        <v>34.36069271756147</v>
      </c>
      <c r="AP1503">
        <f t="shared" si="548"/>
        <v>1.6411023540929128</v>
      </c>
      <c r="AQ1503">
        <f t="shared" si="541"/>
        <v>3.359684014490729E-2</v>
      </c>
      <c r="AR1503" cm="1">
        <f t="array" ref="AR1503">IFERROR(STDEV(IF($E$2:$E$2201=$E1503, $AK$2:$AK$2201)), 0)</f>
        <v>9.4462928740566676E-3</v>
      </c>
      <c r="AS1503">
        <f t="shared" si="549"/>
        <v>1.6607833765112863</v>
      </c>
      <c r="AT1503">
        <f t="shared" si="542"/>
        <v>6.0176520037957381E-3</v>
      </c>
      <c r="AU1503" cm="1">
        <f t="array" ref="AU1503">IFERROR(STDEV(IF($E$2:$E$2201=$E1503, $AL$2:$AL$2201)), 0)</f>
        <v>6.7450730352061582E-3</v>
      </c>
      <c r="AV1503">
        <f t="shared" si="550"/>
        <v>1.9669815651738713</v>
      </c>
      <c r="AW1503">
        <f t="shared" si="543"/>
        <v>0</v>
      </c>
      <c r="AX1503" cm="1">
        <f t="array" ref="AX1503">IFERROR(STDEV(IF($E$2:$E$2201=$E1503, $AM$2:$AM$2201)), 0)</f>
        <v>0</v>
      </c>
      <c r="AY1503">
        <f t="shared" si="551"/>
        <v>1.9669815651738713</v>
      </c>
      <c r="AZ1503">
        <f>INDEX(Model_Assumptions[Values],9)*((INDEX(Model_Scenarios[GR Weight],1)*$AG1503)+(INDEX(Model_Scenarios[GP Weight],1)*$AH1503)+(INDEX(Model_Scenarios[LTV Weight],1)*$AI1503))-(INDEX(Model_Scenarios[LTV Weight],1)*$AP1503)-(INDEX(Model_Scenarios[GP Weight],1)*($AS1503+$AV1503+$AY1503))</f>
        <v>2.0537543494124333</v>
      </c>
      <c r="BA1503">
        <f>INDEX(Model_Assumptions[Values],9)*((INDEX(Model_Scenarios[GR Weight],2)*$AG1503)+(INDEX(Model_Scenarios[GP Weight],2)*$AH1503)+(INDEX(Model_Scenarios[LTV Weight],2)*$AI1503))-(INDEX(Model_Scenarios[LTV Weight],2)*$AP1503)-(INDEX(Model_Scenarios[GP Weight],2)*($AS1503+$AV1503+$AY1503))</f>
        <v>1.0101381079521616</v>
      </c>
      <c r="BB1503">
        <f>INDEX(Model_Assumptions[Values],9)*((INDEX(Model_Scenarios[GR Weight],3)*$AG1503)+(INDEX(Model_Scenarios[GP Weight],3)*$AH1503)+(INDEX(Model_Scenarios[LTV Weight],3)*$AI1503))-(INDEX(Model_Scenarios[LTV Weight],3)*$AP1503)-(INDEX(Model_Scenarios[GP Weight],3)*($AS1503+$AV1503+$AY1503))</f>
        <v>-0.63604978175543581</v>
      </c>
      <c r="BC1503">
        <f>INDEX(Model_Assumptions[Values],9)*((INDEX(Model_Scenarios[GR Weight],4)*$AG1503)+(INDEX(Model_Scenarios[GP Weight],4)*$AH1503)+(INDEX(Model_Scenarios[LTV Weight],4)*$AI1503))-(INDEX(Model_Scenarios[LTV Weight],4)*$AP1503)-(INDEX(Model_Scenarios[GP Weight],4)*($AS1503+$AV1503+$AY1503))</f>
        <v>-0.95910389182420008</v>
      </c>
      <c r="BD1503">
        <f>INDEX(Model_Assumptions[Values],9)*((INDEX(Model_Scenarios[GR Weight],5)*$AG1503)+(INDEX(Model_Scenarios[GP Weight],5)*$AH1503)+(INDEX(Model_Scenarios[LTV Weight],5)*$AI1503))-(INDEX(Model_Scenarios[LTV Weight],5)*$AP1503)-(INDEX(Model_Scenarios[GP Weight],5)*($AS1503+$AV1503+$AY1503))</f>
        <v>-2.2387010995728329</v>
      </c>
    </row>
    <row r="1504" spans="1:56" x14ac:dyDescent="0.25">
      <c r="A1504">
        <v>1503</v>
      </c>
      <c r="B1504">
        <v>31</v>
      </c>
      <c r="C1504" s="3">
        <v>3</v>
      </c>
      <c r="D1504" s="4">
        <v>0.04</v>
      </c>
      <c r="E1504" t="str">
        <v>SKU-1037</v>
      </c>
      <c r="F1504" t="str">
        <v>Raise</v>
      </c>
      <c r="G1504" t="str">
        <v>Full</v>
      </c>
      <c r="H1504">
        <v>31.81</v>
      </c>
      <c r="I1504">
        <v>10.64</v>
      </c>
      <c r="J1504">
        <v>25</v>
      </c>
      <c r="K1504">
        <v>795.25</v>
      </c>
      <c r="L1504">
        <v>529.25</v>
      </c>
      <c r="M1504">
        <v>0.66551398931153727</v>
      </c>
      <c r="N1504">
        <v>35.216736588500552</v>
      </c>
      <c r="O1504">
        <v>179.95167812401314</v>
      </c>
      <c r="P1504">
        <v>190.59167812401313</v>
      </c>
      <c r="Q1504">
        <v>1396.9812800741929</v>
      </c>
      <c r="R1504">
        <v>1104.8851942404981</v>
      </c>
      <c r="S1504">
        <v>1</v>
      </c>
      <c r="T1504">
        <f t="shared" si="529"/>
        <v>31.94626946354002</v>
      </c>
      <c r="U1504">
        <f t="shared" si="530"/>
        <v>4.2838561314058792E-3</v>
      </c>
      <c r="V1504">
        <f>IF($F1504="Reduce", INDEX(Model_Assumptions[Values], 2), INDEX(Model_Assumptions[Values], 1))</f>
        <v>-0.4</v>
      </c>
      <c r="W1504">
        <f t="shared" si="531"/>
        <v>24.95716143868594</v>
      </c>
      <c r="X1504">
        <f t="shared" si="544"/>
        <v>797.28820436533113</v>
      </c>
      <c r="Y1504">
        <f t="shared" si="532"/>
        <v>531.7440066577127</v>
      </c>
      <c r="Z1504">
        <f t="shared" si="533"/>
        <v>2.0382043653311257</v>
      </c>
      <c r="AA1504">
        <f t="shared" si="534"/>
        <v>2.4940066577127027</v>
      </c>
      <c r="AB1504">
        <f t="shared" si="545"/>
        <v>0.6669407671483103</v>
      </c>
      <c r="AC1504">
        <f t="shared" si="535"/>
        <v>1.4267778367730299E-3</v>
      </c>
      <c r="AD1504">
        <f t="shared" si="536"/>
        <v>1.4267778367730299E-3</v>
      </c>
      <c r="AE1504">
        <f t="shared" si="537"/>
        <v>3.9999999999999668E-2</v>
      </c>
      <c r="AF1504">
        <f t="shared" si="546"/>
        <v>1060.6897864708785</v>
      </c>
      <c r="AG1504">
        <f t="shared" si="538"/>
        <v>1.1326398211893881E-2</v>
      </c>
      <c r="AH1504">
        <f t="shared" si="539"/>
        <v>1.3085601020260268E-2</v>
      </c>
      <c r="AI1504">
        <f t="shared" si="547"/>
        <v>0.9600000000000003</v>
      </c>
      <c r="AJ1504">
        <f>MAX(0, $R1504 - $AA1504) * INDEX(Model_Assumptions[Values], 7)</f>
        <v>2204.7823751655706</v>
      </c>
      <c r="AK1504">
        <f>MAX(0, INDEX(Model_Assumptions[Values], 4) - $AD1504)</f>
        <v>4.8573222163226973E-2</v>
      </c>
      <c r="AL1504">
        <f>MAX(0, INDEX(Model_Assumptions[Values], 5) - $AC1504)</f>
        <v>1.857322216322697E-2</v>
      </c>
      <c r="AM1504">
        <f>INDEX(Model_Assumptions[Values], 6) * MAX(0, INDEX(Model_Assumptions[Values], 3) - $AB1504)^2</f>
        <v>0</v>
      </c>
      <c r="AN1504">
        <f t="shared" si="540"/>
        <v>2150.8840493223456</v>
      </c>
      <c r="AO1504" cm="1">
        <f t="array" ref="AO1504">IFERROR(STDEV(IF($E$2:$E$2201=$E1504, $AJ$2:$AJ$2201)), 0)</f>
        <v>34.36069271756147</v>
      </c>
      <c r="AP1504">
        <f t="shared" si="548"/>
        <v>1.5686041689048353</v>
      </c>
      <c r="AQ1504">
        <f t="shared" si="541"/>
        <v>3.359684014490729E-2</v>
      </c>
      <c r="AR1504" cm="1">
        <f t="array" ref="AR1504">IFERROR(STDEV(IF($E$2:$E$2201=$E1504, $AK$2:$AK$2201)), 0)</f>
        <v>9.4462928740566676E-3</v>
      </c>
      <c r="AS1504">
        <f t="shared" si="549"/>
        <v>1.5854242736270512</v>
      </c>
      <c r="AT1504">
        <f t="shared" si="542"/>
        <v>6.0176520037957381E-3</v>
      </c>
      <c r="AU1504" cm="1">
        <f t="array" ref="AU1504">IFERROR(STDEV(IF($E$2:$E$2201=$E1504, $AL$2:$AL$2201)), 0)</f>
        <v>6.7450730352061582E-3</v>
      </c>
      <c r="AV1504">
        <f t="shared" si="550"/>
        <v>1.861443173987438</v>
      </c>
      <c r="AW1504">
        <f t="shared" si="543"/>
        <v>0</v>
      </c>
      <c r="AX1504" cm="1">
        <f t="array" ref="AX1504">IFERROR(STDEV(IF($E$2:$E$2201=$E1504, $AM$2:$AM$2201)), 0)</f>
        <v>0</v>
      </c>
      <c r="AY1504">
        <f t="shared" si="551"/>
        <v>1.861443173987438</v>
      </c>
      <c r="AZ1504">
        <f>INDEX(Model_Assumptions[Values],9)*((INDEX(Model_Scenarios[GR Weight],1)*$AG1504)+(INDEX(Model_Scenarios[GP Weight],1)*$AH1504)+(INDEX(Model_Scenarios[LTV Weight],1)*$AI1504))-(INDEX(Model_Scenarios[LTV Weight],1)*$AP1504)-(INDEX(Model_Scenarios[GP Weight],1)*($AS1504+$AV1504+$AY1504))</f>
        <v>2.0664916023320172</v>
      </c>
      <c r="BA1504">
        <f>INDEX(Model_Assumptions[Values],9)*((INDEX(Model_Scenarios[GR Weight],2)*$AG1504)+(INDEX(Model_Scenarios[GP Weight],2)*$AH1504)+(INDEX(Model_Scenarios[LTV Weight],2)*$AI1504))-(INDEX(Model_Scenarios[LTV Weight],2)*$AP1504)-(INDEX(Model_Scenarios[GP Weight],2)*($AS1504+$AV1504+$AY1504))</f>
        <v>1.0603255655706538</v>
      </c>
      <c r="BB1504">
        <f>INDEX(Model_Assumptions[Values],9)*((INDEX(Model_Scenarios[GR Weight],3)*$AG1504)+(INDEX(Model_Scenarios[GP Weight],3)*$AH1504)+(INDEX(Model_Scenarios[LTV Weight],3)*$AI1504))-(INDEX(Model_Scenarios[LTV Weight],3)*$AP1504)-(INDEX(Model_Scenarios[GP Weight],3)*($AS1504+$AV1504+$AY1504))</f>
        <v>-0.52829258557228509</v>
      </c>
      <c r="BC1504">
        <f>INDEX(Model_Assumptions[Values],9)*((INDEX(Model_Scenarios[GR Weight],4)*$AG1504)+(INDEX(Model_Scenarios[GP Weight],4)*$AH1504)+(INDEX(Model_Scenarios[LTV Weight],4)*$AI1504))-(INDEX(Model_Scenarios[LTV Weight],4)*$AP1504)-(INDEX(Model_Scenarios[GP Weight],4)*($AS1504+$AV1504+$AY1504))</f>
        <v>-0.84576896957585457</v>
      </c>
      <c r="BD1504">
        <f>INDEX(Model_Assumptions[Values],9)*((INDEX(Model_Scenarios[GR Weight],5)*$AG1504)+(INDEX(Model_Scenarios[GP Weight],5)*$AH1504)+(INDEX(Model_Scenarios[LTV Weight],5)*$AI1504))-(INDEX(Model_Scenarios[LTV Weight],5)*$AP1504)-(INDEX(Model_Scenarios[GP Weight],5)*($AS1504+$AV1504+$AY1504))</f>
        <v>-2.0644100830896592</v>
      </c>
    </row>
    <row r="1505" spans="1:56" x14ac:dyDescent="0.25">
      <c r="A1505">
        <v>1504</v>
      </c>
      <c r="B1505">
        <v>31</v>
      </c>
      <c r="C1505" s="3">
        <v>4</v>
      </c>
      <c r="D1505" s="4">
        <v>0.06</v>
      </c>
      <c r="E1505" t="str">
        <v>SKU-1037</v>
      </c>
      <c r="F1505" t="str">
        <v>Raise</v>
      </c>
      <c r="G1505" t="str">
        <v>Full</v>
      </c>
      <c r="H1505">
        <v>31.81</v>
      </c>
      <c r="I1505">
        <v>10.64</v>
      </c>
      <c r="J1505">
        <v>25</v>
      </c>
      <c r="K1505">
        <v>795.25</v>
      </c>
      <c r="L1505">
        <v>529.25</v>
      </c>
      <c r="M1505">
        <v>0.66551398931153727</v>
      </c>
      <c r="N1505">
        <v>35.216736588500552</v>
      </c>
      <c r="O1505">
        <v>179.95167812401314</v>
      </c>
      <c r="P1505">
        <v>190.59167812401313</v>
      </c>
      <c r="Q1505">
        <v>1396.9812800741929</v>
      </c>
      <c r="R1505">
        <v>1104.8851942404981</v>
      </c>
      <c r="S1505">
        <v>1</v>
      </c>
      <c r="T1505">
        <f t="shared" si="529"/>
        <v>32.014404195310028</v>
      </c>
      <c r="U1505">
        <f t="shared" si="530"/>
        <v>6.4257841971087628E-3</v>
      </c>
      <c r="V1505">
        <f>IF($F1505="Reduce", INDEX(Model_Assumptions[Values], 2), INDEX(Model_Assumptions[Values], 1))</f>
        <v>-0.4</v>
      </c>
      <c r="W1505">
        <f t="shared" si="531"/>
        <v>24.935742158028912</v>
      </c>
      <c r="X1505">
        <f t="shared" si="544"/>
        <v>798.30292835716989</v>
      </c>
      <c r="Y1505">
        <f t="shared" si="532"/>
        <v>532.98663179574226</v>
      </c>
      <c r="Z1505">
        <f t="shared" si="533"/>
        <v>3.0529283571698898</v>
      </c>
      <c r="AA1505">
        <f t="shared" si="534"/>
        <v>3.7366317957422552</v>
      </c>
      <c r="AB1505">
        <f t="shared" si="545"/>
        <v>0.66764960125171668</v>
      </c>
      <c r="AC1505">
        <f t="shared" si="535"/>
        <v>2.135611940179416E-3</v>
      </c>
      <c r="AD1505">
        <f t="shared" si="536"/>
        <v>2.135611940179416E-3</v>
      </c>
      <c r="AE1505">
        <f t="shared" si="537"/>
        <v>5.9999999999998978E-2</v>
      </c>
      <c r="AF1505">
        <f t="shared" si="546"/>
        <v>1038.5920825860694</v>
      </c>
      <c r="AG1505">
        <f t="shared" si="538"/>
        <v>1.6965267504012792E-2</v>
      </c>
      <c r="AH1505">
        <f t="shared" si="539"/>
        <v>1.9605429956448175E-2</v>
      </c>
      <c r="AI1505">
        <f t="shared" si="547"/>
        <v>0.94000000000000106</v>
      </c>
      <c r="AJ1505">
        <f>MAX(0, $R1505 - $AA1505) * INDEX(Model_Assumptions[Values], 7)</f>
        <v>2202.2971248895119</v>
      </c>
      <c r="AK1505">
        <f>MAX(0, INDEX(Model_Assumptions[Values], 4) - $AD1505)</f>
        <v>4.7864388059820587E-2</v>
      </c>
      <c r="AL1505">
        <f>MAX(0, INDEX(Model_Assumptions[Values], 5) - $AC1505)</f>
        <v>1.7864388059820584E-2</v>
      </c>
      <c r="AM1505">
        <f>INDEX(Model_Assumptions[Values], 6) * MAX(0, INDEX(Model_Assumptions[Values], 3) - $AB1505)^2</f>
        <v>0</v>
      </c>
      <c r="AN1505">
        <f t="shared" si="540"/>
        <v>2150.8840493223456</v>
      </c>
      <c r="AO1505" cm="1">
        <f t="array" ref="AO1505">IFERROR(STDEV(IF($E$2:$E$2201=$E1505, $AJ$2:$AJ$2201)), 0)</f>
        <v>34.36069271756147</v>
      </c>
      <c r="AP1505">
        <f t="shared" si="548"/>
        <v>1.4962758751627112</v>
      </c>
      <c r="AQ1505">
        <f t="shared" si="541"/>
        <v>3.359684014490729E-2</v>
      </c>
      <c r="AR1505" cm="1">
        <f t="array" ref="AR1505">IFERROR(STDEV(IF($E$2:$E$2201=$E1505, $AK$2:$AK$2201)), 0)</f>
        <v>9.4462928740566676E-3</v>
      </c>
      <c r="AS1505">
        <f t="shared" si="549"/>
        <v>1.5103859371222483</v>
      </c>
      <c r="AT1505">
        <f t="shared" si="542"/>
        <v>6.0176520037957381E-3</v>
      </c>
      <c r="AU1505" cm="1">
        <f t="array" ref="AU1505">IFERROR(STDEV(IF($E$2:$E$2201=$E1505, $AL$2:$AL$2201)), 0)</f>
        <v>6.7450730352061582E-3</v>
      </c>
      <c r="AV1505">
        <f t="shared" si="550"/>
        <v>1.7563540074644661</v>
      </c>
      <c r="AW1505">
        <f t="shared" si="543"/>
        <v>0</v>
      </c>
      <c r="AX1505" cm="1">
        <f t="array" ref="AX1505">IFERROR(STDEV(IF($E$2:$E$2201=$E1505, $AM$2:$AM$2201)), 0)</f>
        <v>0</v>
      </c>
      <c r="AY1505">
        <f t="shared" si="551"/>
        <v>1.7563540074644661</v>
      </c>
      <c r="AZ1505">
        <f>INDEX(Model_Assumptions[Values],9)*((INDEX(Model_Scenarios[GR Weight],1)*$AG1505)+(INDEX(Model_Scenarios[GP Weight],1)*$AH1505)+(INDEX(Model_Scenarios[LTV Weight],1)*$AI1505))-(INDEX(Model_Scenarios[LTV Weight],1)*$AP1505)-(INDEX(Model_Scenarios[GP Weight],1)*($AS1505+$AV1505+$AY1505))</f>
        <v>2.0789552533949482</v>
      </c>
      <c r="BA1505">
        <f>INDEX(Model_Assumptions[Values],9)*((INDEX(Model_Scenarios[GR Weight],2)*$AG1505)+(INDEX(Model_Scenarios[GP Weight],2)*$AH1505)+(INDEX(Model_Scenarios[LTV Weight],2)*$AI1505))-(INDEX(Model_Scenarios[LTV Weight],2)*$AP1505)-(INDEX(Model_Scenarios[GP Weight],2)*($AS1505+$AV1505+$AY1505))</f>
        <v>1.1101312713184623</v>
      </c>
      <c r="BB1505">
        <f>INDEX(Model_Assumptions[Values],9)*((INDEX(Model_Scenarios[GR Weight],3)*$AG1505)+(INDEX(Model_Scenarios[GP Weight],3)*$AH1505)+(INDEX(Model_Scenarios[LTV Weight],3)*$AI1505))-(INDEX(Model_Scenarios[LTV Weight],3)*$AP1505)-(INDEX(Model_Scenarios[GP Weight],3)*($AS1505+$AV1505+$AY1505))</f>
        <v>-0.42107714647919492</v>
      </c>
      <c r="BC1505">
        <f>INDEX(Model_Assumptions[Values],9)*((INDEX(Model_Scenarios[GR Weight],4)*$AG1505)+(INDEX(Model_Scenarios[GP Weight],4)*$AH1505)+(INDEX(Model_Scenarios[LTV Weight],4)*$AI1505))-(INDEX(Model_Scenarios[LTV Weight],4)*$AP1505)-(INDEX(Model_Scenarios[GP Weight],4)*($AS1505+$AV1505+$AY1505))</f>
        <v>-0.73296692521091811</v>
      </c>
      <c r="BD1505">
        <f>INDEX(Model_Assumptions[Values],9)*((INDEX(Model_Scenarios[GR Weight],5)*$AG1505)+(INDEX(Model_Scenarios[GP Weight],5)*$AH1505)+(INDEX(Model_Scenarios[LTV Weight],5)*$AI1505))-(INDEX(Model_Scenarios[LTV Weight],5)*$AP1505)-(INDEX(Model_Scenarios[GP Weight],5)*($AS1505+$AV1505+$AY1505))</f>
        <v>-1.8908904425345807</v>
      </c>
    </row>
    <row r="1506" spans="1:56" x14ac:dyDescent="0.25">
      <c r="A1506">
        <v>1505</v>
      </c>
      <c r="B1506">
        <v>31</v>
      </c>
      <c r="C1506" s="3">
        <v>5</v>
      </c>
      <c r="D1506" s="4">
        <v>0.08</v>
      </c>
      <c r="E1506" t="str">
        <v>SKU-1037</v>
      </c>
      <c r="F1506" t="str">
        <v>Raise</v>
      </c>
      <c r="G1506" t="str">
        <v>Full</v>
      </c>
      <c r="H1506">
        <v>31.81</v>
      </c>
      <c r="I1506">
        <v>10.64</v>
      </c>
      <c r="J1506">
        <v>25</v>
      </c>
      <c r="K1506">
        <v>795.25</v>
      </c>
      <c r="L1506">
        <v>529.25</v>
      </c>
      <c r="M1506">
        <v>0.66551398931153727</v>
      </c>
      <c r="N1506">
        <v>35.216736588500552</v>
      </c>
      <c r="O1506">
        <v>179.95167812401314</v>
      </c>
      <c r="P1506">
        <v>190.59167812401313</v>
      </c>
      <c r="Q1506">
        <v>1396.9812800741929</v>
      </c>
      <c r="R1506">
        <v>1104.8851942404981</v>
      </c>
      <c r="S1506">
        <v>1</v>
      </c>
      <c r="T1506">
        <f t="shared" si="529"/>
        <v>32.082538927080044</v>
      </c>
      <c r="U1506">
        <f t="shared" si="530"/>
        <v>8.5677122628118694E-3</v>
      </c>
      <c r="V1506">
        <f>IF($F1506="Reduce", INDEX(Model_Assumptions[Values], 2), INDEX(Model_Assumptions[Values], 1))</f>
        <v>-0.4</v>
      </c>
      <c r="W1506">
        <f t="shared" si="531"/>
        <v>24.91432287737188</v>
      </c>
      <c r="X1506">
        <f t="shared" si="544"/>
        <v>799.31473355512423</v>
      </c>
      <c r="Y1506">
        <f t="shared" si="532"/>
        <v>534.22633813988739</v>
      </c>
      <c r="Z1506">
        <f t="shared" si="533"/>
        <v>4.064733555124235</v>
      </c>
      <c r="AA1506">
        <f t="shared" si="534"/>
        <v>4.9763381398873889</v>
      </c>
      <c r="AB1506">
        <f t="shared" si="545"/>
        <v>0.66835542460702657</v>
      </c>
      <c r="AC1506">
        <f t="shared" si="535"/>
        <v>2.841435295489303E-3</v>
      </c>
      <c r="AD1506">
        <f t="shared" si="536"/>
        <v>2.841435295489303E-3</v>
      </c>
      <c r="AE1506">
        <f t="shared" si="537"/>
        <v>8.0000000000000376E-2</v>
      </c>
      <c r="AF1506">
        <f t="shared" si="546"/>
        <v>1016.4943787012578</v>
      </c>
      <c r="AG1506">
        <f t="shared" si="538"/>
        <v>2.2587916920246982E-2</v>
      </c>
      <c r="AH1506">
        <f t="shared" si="539"/>
        <v>2.6109944510008528E-2</v>
      </c>
      <c r="AI1506">
        <f t="shared" si="547"/>
        <v>0.9199999999999996</v>
      </c>
      <c r="AJ1506">
        <f>MAX(0, $R1506 - $AA1506) * INDEX(Model_Assumptions[Values], 7)</f>
        <v>2199.8177122012212</v>
      </c>
      <c r="AK1506">
        <f>MAX(0, INDEX(Model_Assumptions[Values], 4) - $AD1506)</f>
        <v>4.71585647045107E-2</v>
      </c>
      <c r="AL1506">
        <f>MAX(0, INDEX(Model_Assumptions[Values], 5) - $AC1506)</f>
        <v>1.7158564704510697E-2</v>
      </c>
      <c r="AM1506">
        <f>INDEX(Model_Assumptions[Values], 6) * MAX(0, INDEX(Model_Assumptions[Values], 3) - $AB1506)^2</f>
        <v>0</v>
      </c>
      <c r="AN1506">
        <f t="shared" si="540"/>
        <v>2150.8840493223456</v>
      </c>
      <c r="AO1506" cm="1">
        <f t="array" ref="AO1506">IFERROR(STDEV(IF($E$2:$E$2201=$E1506, $AJ$2:$AJ$2201)), 0)</f>
        <v>34.36069271756147</v>
      </c>
      <c r="AP1506">
        <f t="shared" si="548"/>
        <v>1.4241174728664876</v>
      </c>
      <c r="AQ1506">
        <f t="shared" si="541"/>
        <v>3.359684014490729E-2</v>
      </c>
      <c r="AR1506" cm="1">
        <f t="array" ref="AR1506">IFERROR(STDEV(IF($E$2:$E$2201=$E1506, $AK$2:$AK$2201)), 0)</f>
        <v>9.4462928740566676E-3</v>
      </c>
      <c r="AS1506">
        <f t="shared" si="549"/>
        <v>1.4356663233308569</v>
      </c>
      <c r="AT1506">
        <f t="shared" si="542"/>
        <v>6.0176520037957381E-3</v>
      </c>
      <c r="AU1506" cm="1">
        <f t="array" ref="AU1506">IFERROR(STDEV(IF($E$2:$E$2201=$E1506, $AL$2:$AL$2201)), 0)</f>
        <v>6.7450730352061582E-3</v>
      </c>
      <c r="AV1506">
        <f t="shared" si="550"/>
        <v>1.6517112035058112</v>
      </c>
      <c r="AW1506">
        <f t="shared" si="543"/>
        <v>0</v>
      </c>
      <c r="AX1506" cm="1">
        <f t="array" ref="AX1506">IFERROR(STDEV(IF($E$2:$E$2201=$E1506, $AM$2:$AM$2201)), 0)</f>
        <v>0</v>
      </c>
      <c r="AY1506">
        <f t="shared" si="551"/>
        <v>1.6517112035058112</v>
      </c>
      <c r="AZ1506">
        <f>INDEX(Model_Assumptions[Values],9)*((INDEX(Model_Scenarios[GR Weight],1)*$AG1506)+(INDEX(Model_Scenarios[GP Weight],1)*$AH1506)+(INDEX(Model_Scenarios[LTV Weight],1)*$AI1506))-(INDEX(Model_Scenarios[LTV Weight],1)*$AP1506)-(INDEX(Model_Scenarios[GP Weight],1)*($AS1506+$AV1506+$AY1506))</f>
        <v>2.0911460793876886</v>
      </c>
      <c r="BA1506">
        <f>INDEX(Model_Assumptions[Values],9)*((INDEX(Model_Scenarios[GR Weight],2)*$AG1506)+(INDEX(Model_Scenarios[GP Weight],2)*$AH1506)+(INDEX(Model_Scenarios[LTV Weight],2)*$AI1506))-(INDEX(Model_Scenarios[LTV Weight],2)*$AP1506)-(INDEX(Model_Scenarios[GP Weight],2)*($AS1506+$AV1506+$AY1506))</f>
        <v>1.1595567787684793</v>
      </c>
      <c r="BB1506">
        <f>INDEX(Model_Assumptions[Values],9)*((INDEX(Model_Scenarios[GR Weight],3)*$AG1506)+(INDEX(Model_Scenarios[GP Weight],3)*$AH1506)+(INDEX(Model_Scenarios[LTV Weight],3)*$AI1506))-(INDEX(Model_Scenarios[LTV Weight],3)*$AP1506)-(INDEX(Model_Scenarios[GP Weight],3)*($AS1506+$AV1506+$AY1506))</f>
        <v>-0.31440074572363952</v>
      </c>
      <c r="BC1506">
        <f>INDEX(Model_Assumptions[Values],9)*((INDEX(Model_Scenarios[GR Weight],4)*$AG1506)+(INDEX(Model_Scenarios[GP Weight],4)*$AH1506)+(INDEX(Model_Scenarios[LTV Weight],4)*$AI1506))-(INDEX(Model_Scenarios[LTV Weight],4)*$AP1506)-(INDEX(Model_Scenarios[GP Weight],4)*($AS1506+$AV1506+$AY1506))</f>
        <v>-0.62069503997686759</v>
      </c>
      <c r="BD1506">
        <f>INDEX(Model_Assumptions[Values],9)*((INDEX(Model_Scenarios[GR Weight],5)*$AG1506)+(INDEX(Model_Scenarios[GP Weight],5)*$AH1506)+(INDEX(Model_Scenarios[LTV Weight],5)*$AI1506))-(INDEX(Model_Scenarios[LTV Weight],5)*$AP1506)-(INDEX(Model_Scenarios[GP Weight],5)*($AS1506+$AV1506+$AY1506))</f>
        <v>-1.7181379055822159</v>
      </c>
    </row>
    <row r="1507" spans="1:56" x14ac:dyDescent="0.25">
      <c r="A1507">
        <v>1506</v>
      </c>
      <c r="B1507">
        <v>31</v>
      </c>
      <c r="C1507" s="3">
        <v>6</v>
      </c>
      <c r="D1507" s="4">
        <v>0.1</v>
      </c>
      <c r="E1507" t="str">
        <v>SKU-1037</v>
      </c>
      <c r="F1507" t="str">
        <v>Raise</v>
      </c>
      <c r="G1507" t="str">
        <v>Full</v>
      </c>
      <c r="H1507">
        <v>31.81</v>
      </c>
      <c r="I1507">
        <v>10.64</v>
      </c>
      <c r="J1507">
        <v>25</v>
      </c>
      <c r="K1507">
        <v>795.25</v>
      </c>
      <c r="L1507">
        <v>529.25</v>
      </c>
      <c r="M1507">
        <v>0.66551398931153727</v>
      </c>
      <c r="N1507">
        <v>35.216736588500552</v>
      </c>
      <c r="O1507">
        <v>179.95167812401314</v>
      </c>
      <c r="P1507">
        <v>190.59167812401313</v>
      </c>
      <c r="Q1507">
        <v>1396.9812800741929</v>
      </c>
      <c r="R1507">
        <v>1104.8851942404981</v>
      </c>
      <c r="S1507">
        <v>1</v>
      </c>
      <c r="T1507">
        <f t="shared" si="529"/>
        <v>32.150673658850053</v>
      </c>
      <c r="U1507">
        <f t="shared" si="530"/>
        <v>1.0709640328514753E-2</v>
      </c>
      <c r="V1507">
        <f>IF($F1507="Reduce", INDEX(Model_Assumptions[Values], 2), INDEX(Model_Assumptions[Values], 1))</f>
        <v>-0.4</v>
      </c>
      <c r="W1507">
        <f t="shared" si="531"/>
        <v>24.892903596714852</v>
      </c>
      <c r="X1507">
        <f t="shared" si="544"/>
        <v>800.32361995919393</v>
      </c>
      <c r="Y1507">
        <f t="shared" si="532"/>
        <v>535.46312569014788</v>
      </c>
      <c r="Z1507">
        <f t="shared" si="533"/>
        <v>5.0736199591939339</v>
      </c>
      <c r="AA1507">
        <f t="shared" si="534"/>
        <v>6.2131256901478764</v>
      </c>
      <c r="AB1507">
        <f t="shared" si="545"/>
        <v>0.66905825635565963</v>
      </c>
      <c r="AC1507">
        <f t="shared" si="535"/>
        <v>3.5442670441223623E-3</v>
      </c>
      <c r="AD1507">
        <f t="shared" si="536"/>
        <v>3.5442670441223623E-3</v>
      </c>
      <c r="AE1507">
        <f t="shared" si="537"/>
        <v>9.9999999999999686E-2</v>
      </c>
      <c r="AF1507">
        <f t="shared" si="546"/>
        <v>994.39667481644869</v>
      </c>
      <c r="AG1507">
        <f t="shared" si="538"/>
        <v>2.8194346460595186E-2</v>
      </c>
      <c r="AH1507">
        <f t="shared" si="539"/>
        <v>3.2599144680940134E-2</v>
      </c>
      <c r="AI1507">
        <f t="shared" si="547"/>
        <v>0.90000000000000036</v>
      </c>
      <c r="AJ1507">
        <f>MAX(0, $R1507 - $AA1507) * INDEX(Model_Assumptions[Values], 7)</f>
        <v>2197.3441371007002</v>
      </c>
      <c r="AK1507">
        <f>MAX(0, INDEX(Model_Assumptions[Values], 4) - $AD1507)</f>
        <v>4.6455732955877641E-2</v>
      </c>
      <c r="AL1507">
        <f>MAX(0, INDEX(Model_Assumptions[Values], 5) - $AC1507)</f>
        <v>1.6455732955877638E-2</v>
      </c>
      <c r="AM1507">
        <f>INDEX(Model_Assumptions[Values], 6) * MAX(0, INDEX(Model_Assumptions[Values], 3) - $AB1507)^2</f>
        <v>0</v>
      </c>
      <c r="AN1507">
        <f t="shared" si="540"/>
        <v>2150.8840493223456</v>
      </c>
      <c r="AO1507" cm="1">
        <f t="array" ref="AO1507">IFERROR(STDEV(IF($E$2:$E$2201=$E1507, $AJ$2:$AJ$2201)), 0)</f>
        <v>34.36069271756147</v>
      </c>
      <c r="AP1507">
        <f t="shared" si="548"/>
        <v>1.3521289620162174</v>
      </c>
      <c r="AQ1507">
        <f t="shared" si="541"/>
        <v>3.359684014490729E-2</v>
      </c>
      <c r="AR1507" cm="1">
        <f t="array" ref="AR1507">IFERROR(STDEV(IF($E$2:$E$2201=$E1507, $AK$2:$AK$2201)), 0)</f>
        <v>9.4462928740566676E-3</v>
      </c>
      <c r="AS1507">
        <f t="shared" si="549"/>
        <v>1.3612634059109112</v>
      </c>
      <c r="AT1507">
        <f t="shared" si="542"/>
        <v>6.0176520037957381E-3</v>
      </c>
      <c r="AU1507" cm="1">
        <f t="array" ref="AU1507">IFERROR(STDEV(IF($E$2:$E$2201=$E1507, $AL$2:$AL$2201)), 0)</f>
        <v>6.7450730352061582E-3</v>
      </c>
      <c r="AV1507">
        <f t="shared" si="550"/>
        <v>1.5475119242741999</v>
      </c>
      <c r="AW1507">
        <f t="shared" si="543"/>
        <v>0</v>
      </c>
      <c r="AX1507" cm="1">
        <f t="array" ref="AX1507">IFERROR(STDEV(IF($E$2:$E$2201=$E1507, $AM$2:$AM$2201)), 0)</f>
        <v>0</v>
      </c>
      <c r="AY1507">
        <f t="shared" si="551"/>
        <v>1.5475119242741999</v>
      </c>
      <c r="AZ1507">
        <f>INDEX(Model_Assumptions[Values],9)*((INDEX(Model_Scenarios[GR Weight],1)*$AG1507)+(INDEX(Model_Scenarios[GP Weight],1)*$AH1507)+(INDEX(Model_Scenarios[LTV Weight],1)*$AI1507))-(INDEX(Model_Scenarios[LTV Weight],1)*$AP1507)-(INDEX(Model_Scenarios[GP Weight],1)*($AS1507+$AV1507+$AY1507))</f>
        <v>2.1030648505118643</v>
      </c>
      <c r="BA1507">
        <f>INDEX(Model_Assumptions[Values],9)*((INDEX(Model_Scenarios[GR Weight],2)*$AG1507)+(INDEX(Model_Scenarios[GP Weight],2)*$AH1507)+(INDEX(Model_Scenarios[LTV Weight],2)*$AI1507))-(INDEX(Model_Scenarios[LTV Weight],2)*$AP1507)-(INDEX(Model_Scenarios[GP Weight],2)*($AS1507+$AV1507+$AY1507))</f>
        <v>1.2086036283239843</v>
      </c>
      <c r="BB1507">
        <f>INDEX(Model_Assumptions[Values],9)*((INDEX(Model_Scenarios[GR Weight],3)*$AG1507)+(INDEX(Model_Scenarios[GP Weight],3)*$AH1507)+(INDEX(Model_Scenarios[LTV Weight],3)*$AI1507))-(INDEX(Model_Scenarios[LTV Weight],3)*$AP1507)-(INDEX(Model_Scenarios[GP Weight],3)*($AS1507+$AV1507+$AY1507))</f>
        <v>-0.20826068759985561</v>
      </c>
      <c r="BC1507">
        <f>INDEX(Model_Assumptions[Values],9)*((INDEX(Model_Scenarios[GR Weight],4)*$AG1507)+(INDEX(Model_Scenarios[GP Weight],4)*$AH1507)+(INDEX(Model_Scenarios[LTV Weight],4)*$AI1507))-(INDEX(Model_Scenarios[LTV Weight],4)*$AP1507)-(INDEX(Model_Scenarios[GP Weight],4)*($AS1507+$AV1507+$AY1507))</f>
        <v>-0.50895061816793663</v>
      </c>
      <c r="BD1507">
        <f>INDEX(Model_Assumptions[Values],9)*((INDEX(Model_Scenarios[GR Weight],5)*$AG1507)+(INDEX(Model_Scenarios[GP Weight],5)*$AH1507)+(INDEX(Model_Scenarios[LTV Weight],5)*$AI1507))-(INDEX(Model_Scenarios[LTV Weight],5)*$AP1507)-(INDEX(Model_Scenarios[GP Weight],5)*($AS1507+$AV1507+$AY1507))</f>
        <v>-1.5461482361234948</v>
      </c>
    </row>
    <row r="1508" spans="1:56" x14ac:dyDescent="0.25">
      <c r="A1508">
        <v>1507</v>
      </c>
      <c r="B1508">
        <v>31</v>
      </c>
      <c r="C1508" s="3">
        <v>7</v>
      </c>
      <c r="D1508" s="4">
        <v>0.12</v>
      </c>
      <c r="E1508" t="str">
        <v>SKU-1037</v>
      </c>
      <c r="F1508" t="str">
        <v>Raise</v>
      </c>
      <c r="G1508" t="str">
        <v>Full</v>
      </c>
      <c r="H1508">
        <v>31.81</v>
      </c>
      <c r="I1508">
        <v>10.64</v>
      </c>
      <c r="J1508">
        <v>25</v>
      </c>
      <c r="K1508">
        <v>795.25</v>
      </c>
      <c r="L1508">
        <v>529.25</v>
      </c>
      <c r="M1508">
        <v>0.66551398931153727</v>
      </c>
      <c r="N1508">
        <v>35.216736588500552</v>
      </c>
      <c r="O1508">
        <v>179.95167812401314</v>
      </c>
      <c r="P1508">
        <v>190.59167812401313</v>
      </c>
      <c r="Q1508">
        <v>1396.9812800741929</v>
      </c>
      <c r="R1508">
        <v>1104.8851942404981</v>
      </c>
      <c r="S1508">
        <v>1</v>
      </c>
      <c r="T1508">
        <f t="shared" si="529"/>
        <v>32.218808390620062</v>
      </c>
      <c r="U1508">
        <f t="shared" si="530"/>
        <v>1.2851568394217637E-2</v>
      </c>
      <c r="V1508">
        <f>IF($F1508="Reduce", INDEX(Model_Assumptions[Values], 2), INDEX(Model_Assumptions[Values], 1))</f>
        <v>-0.4</v>
      </c>
      <c r="W1508">
        <f t="shared" si="531"/>
        <v>24.871484316057824</v>
      </c>
      <c r="X1508">
        <f t="shared" si="544"/>
        <v>801.3295875693791</v>
      </c>
      <c r="Y1508">
        <f t="shared" si="532"/>
        <v>536.69699444652383</v>
      </c>
      <c r="Z1508">
        <f t="shared" si="533"/>
        <v>6.0795875693791004</v>
      </c>
      <c r="AA1508">
        <f t="shared" si="534"/>
        <v>7.4469944465238314</v>
      </c>
      <c r="AB1508">
        <f t="shared" si="545"/>
        <v>0.66975811547711839</v>
      </c>
      <c r="AC1508">
        <f t="shared" si="535"/>
        <v>4.2441261655811191E-3</v>
      </c>
      <c r="AD1508">
        <f t="shared" si="536"/>
        <v>4.2441261655811191E-3</v>
      </c>
      <c r="AE1508">
        <f t="shared" si="537"/>
        <v>0.119999999999999</v>
      </c>
      <c r="AF1508">
        <f t="shared" si="546"/>
        <v>972.29897093163947</v>
      </c>
      <c r="AG1508">
        <f t="shared" si="538"/>
        <v>3.3784556125058034E-2</v>
      </c>
      <c r="AH1508">
        <f t="shared" si="539"/>
        <v>3.907303046924359E-2</v>
      </c>
      <c r="AI1508">
        <f t="shared" si="547"/>
        <v>0.880000000000001</v>
      </c>
      <c r="AJ1508">
        <f>MAX(0, $R1508 - $AA1508) * INDEX(Model_Assumptions[Values], 7)</f>
        <v>2194.8763995879485</v>
      </c>
      <c r="AK1508">
        <f>MAX(0, INDEX(Model_Assumptions[Values], 4) - $AD1508)</f>
        <v>4.5755873834418884E-2</v>
      </c>
      <c r="AL1508">
        <f>MAX(0, INDEX(Model_Assumptions[Values], 5) - $AC1508)</f>
        <v>1.5755873834418881E-2</v>
      </c>
      <c r="AM1508">
        <f>INDEX(Model_Assumptions[Values], 6) * MAX(0, INDEX(Model_Assumptions[Values], 3) - $AB1508)^2</f>
        <v>0</v>
      </c>
      <c r="AN1508">
        <f t="shared" si="540"/>
        <v>2150.8840493223456</v>
      </c>
      <c r="AO1508" cm="1">
        <f t="array" ref="AO1508">IFERROR(STDEV(IF($E$2:$E$2201=$E1508, $AJ$2:$AJ$2201)), 0)</f>
        <v>34.36069271756147</v>
      </c>
      <c r="AP1508">
        <f t="shared" si="548"/>
        <v>1.2803103426118874</v>
      </c>
      <c r="AQ1508">
        <f t="shared" si="541"/>
        <v>3.359684014490729E-2</v>
      </c>
      <c r="AR1508" cm="1">
        <f t="array" ref="AR1508">IFERROR(STDEV(IF($E$2:$E$2201=$E1508, $AK$2:$AK$2201)), 0)</f>
        <v>9.4462928740566676E-3</v>
      </c>
      <c r="AS1508">
        <f t="shared" si="549"/>
        <v>1.2871751756612593</v>
      </c>
      <c r="AT1508">
        <f t="shared" si="542"/>
        <v>6.0176520037957381E-3</v>
      </c>
      <c r="AU1508" cm="1">
        <f t="array" ref="AU1508">IFERROR(STDEV(IF($E$2:$E$2201=$E1508, $AL$2:$AL$2201)), 0)</f>
        <v>6.7450730352061582E-3</v>
      </c>
      <c r="AV1508">
        <f t="shared" si="550"/>
        <v>1.4437533559376057</v>
      </c>
      <c r="AW1508">
        <f t="shared" si="543"/>
        <v>0</v>
      </c>
      <c r="AX1508" cm="1">
        <f t="array" ref="AX1508">IFERROR(STDEV(IF($E$2:$E$2201=$E1508, $AM$2:$AM$2201)), 0)</f>
        <v>0</v>
      </c>
      <c r="AY1508">
        <f t="shared" si="551"/>
        <v>1.4437533559376057</v>
      </c>
      <c r="AZ1508">
        <f>INDEX(Model_Assumptions[Values],9)*((INDEX(Model_Scenarios[GR Weight],1)*$AG1508)+(INDEX(Model_Scenarios[GP Weight],1)*$AH1508)+(INDEX(Model_Scenarios[LTV Weight],1)*$AI1508))-(INDEX(Model_Scenarios[LTV Weight],1)*$AP1508)-(INDEX(Model_Scenarios[GP Weight],1)*($AS1508+$AV1508+$AY1508))</f>
        <v>2.1147123304539983</v>
      </c>
      <c r="BA1508">
        <f>INDEX(Model_Assumptions[Values],9)*((INDEX(Model_Scenarios[GR Weight],2)*$AG1508)+(INDEX(Model_Scenarios[GP Weight],2)*$AH1508)+(INDEX(Model_Scenarios[LTV Weight],2)*$AI1508))-(INDEX(Model_Scenarios[LTV Weight],2)*$AP1508)-(INDEX(Model_Scenarios[GP Weight],2)*($AS1508+$AV1508+$AY1508))</f>
        <v>1.2572733473580189</v>
      </c>
      <c r="BB1508">
        <f>INDEX(Model_Assumptions[Values],9)*((INDEX(Model_Scenarios[GR Weight],3)*$AG1508)+(INDEX(Model_Scenarios[GP Weight],3)*$AH1508)+(INDEX(Model_Scenarios[LTV Weight],3)*$AI1508))-(INDEX(Model_Scenarios[LTV Weight],3)*$AP1508)-(INDEX(Model_Scenarios[GP Weight],3)*($AS1508+$AV1508+$AY1508))</f>
        <v>-0.10265429920501878</v>
      </c>
      <c r="BC1508">
        <f>INDEX(Model_Assumptions[Values],9)*((INDEX(Model_Scenarios[GR Weight],4)*$AG1508)+(INDEX(Model_Scenarios[GP Weight],4)*$AH1508)+(INDEX(Model_Scenarios[LTV Weight],4)*$AI1508))-(INDEX(Model_Scenarios[LTV Weight],4)*$AP1508)-(INDEX(Model_Scenarios[GP Weight],4)*($AS1508+$AV1508+$AY1508))</f>
        <v>-0.39773098688130126</v>
      </c>
      <c r="BD1508">
        <f>INDEX(Model_Assumptions[Values],9)*((INDEX(Model_Scenarios[GR Weight],5)*$AG1508)+(INDEX(Model_Scenarios[GP Weight],5)*$AH1508)+(INDEX(Model_Scenarios[LTV Weight],5)*$AI1508))-(INDEX(Model_Scenarios[LTV Weight],5)*$AP1508)-(INDEX(Model_Scenarios[GP Weight],5)*($AS1508+$AV1508+$AY1508))</f>
        <v>-1.3749172338825519</v>
      </c>
    </row>
    <row r="1509" spans="1:56" x14ac:dyDescent="0.25">
      <c r="A1509">
        <v>1508</v>
      </c>
      <c r="B1509">
        <v>31</v>
      </c>
      <c r="C1509" s="3">
        <v>8</v>
      </c>
      <c r="D1509" s="4">
        <v>0.14000000000000001</v>
      </c>
      <c r="E1509" t="str">
        <v>SKU-1037</v>
      </c>
      <c r="F1509" t="str">
        <v>Raise</v>
      </c>
      <c r="G1509" t="str">
        <v>Full</v>
      </c>
      <c r="H1509">
        <v>31.81</v>
      </c>
      <c r="I1509">
        <v>10.64</v>
      </c>
      <c r="J1509">
        <v>25</v>
      </c>
      <c r="K1509">
        <v>795.25</v>
      </c>
      <c r="L1509">
        <v>529.25</v>
      </c>
      <c r="M1509">
        <v>0.66551398931153727</v>
      </c>
      <c r="N1509">
        <v>35.216736588500552</v>
      </c>
      <c r="O1509">
        <v>179.95167812401314</v>
      </c>
      <c r="P1509">
        <v>190.59167812401313</v>
      </c>
      <c r="Q1509">
        <v>1396.9812800741929</v>
      </c>
      <c r="R1509">
        <v>1104.8851942404981</v>
      </c>
      <c r="S1509">
        <v>1</v>
      </c>
      <c r="T1509">
        <f t="shared" si="529"/>
        <v>32.286943122390078</v>
      </c>
      <c r="U1509">
        <f t="shared" si="530"/>
        <v>1.4993496459920744E-2</v>
      </c>
      <c r="V1509">
        <f>IF($F1509="Reduce", INDEX(Model_Assumptions[Values], 2), INDEX(Model_Assumptions[Values], 1))</f>
        <v>-0.4</v>
      </c>
      <c r="W1509">
        <f t="shared" si="531"/>
        <v>24.850065035400792</v>
      </c>
      <c r="X1509">
        <f t="shared" si="544"/>
        <v>802.33263638567973</v>
      </c>
      <c r="Y1509">
        <f t="shared" si="532"/>
        <v>537.92794440901525</v>
      </c>
      <c r="Z1509">
        <f t="shared" si="533"/>
        <v>7.0826363856797343</v>
      </c>
      <c r="AA1509">
        <f t="shared" si="534"/>
        <v>8.6779444090152538</v>
      </c>
      <c r="AB1509">
        <f t="shared" si="545"/>
        <v>0.67045502079069652</v>
      </c>
      <c r="AC1509">
        <f t="shared" si="535"/>
        <v>4.9410314791592524E-3</v>
      </c>
      <c r="AD1509">
        <f t="shared" si="536"/>
        <v>4.9410314791592524E-3</v>
      </c>
      <c r="AE1509">
        <f t="shared" si="537"/>
        <v>0.1400000000000004</v>
      </c>
      <c r="AF1509">
        <f t="shared" si="546"/>
        <v>950.20126704682798</v>
      </c>
      <c r="AG1509">
        <f t="shared" si="538"/>
        <v>3.9358545913635537E-2</v>
      </c>
      <c r="AH1509">
        <f t="shared" si="539"/>
        <v>4.5531601874918892E-2</v>
      </c>
      <c r="AI1509">
        <f t="shared" si="547"/>
        <v>0.85999999999999965</v>
      </c>
      <c r="AJ1509">
        <f>MAX(0, $R1509 - $AA1509) * INDEX(Model_Assumptions[Values], 7)</f>
        <v>2192.4144996629657</v>
      </c>
      <c r="AK1509">
        <f>MAX(0, INDEX(Model_Assumptions[Values], 4) - $AD1509)</f>
        <v>4.505896852084075E-2</v>
      </c>
      <c r="AL1509">
        <f>MAX(0, INDEX(Model_Assumptions[Values], 5) - $AC1509)</f>
        <v>1.5058968520840748E-2</v>
      </c>
      <c r="AM1509">
        <f>INDEX(Model_Assumptions[Values], 6) * MAX(0, INDEX(Model_Assumptions[Values], 3) - $AB1509)^2</f>
        <v>0</v>
      </c>
      <c r="AN1509">
        <f t="shared" si="540"/>
        <v>2150.8840493223456</v>
      </c>
      <c r="AO1509" cm="1">
        <f t="array" ref="AO1509">IFERROR(STDEV(IF($E$2:$E$2201=$E1509, $AJ$2:$AJ$2201)), 0)</f>
        <v>34.36069271756147</v>
      </c>
      <c r="AP1509">
        <f t="shared" si="548"/>
        <v>1.2086616146534843</v>
      </c>
      <c r="AQ1509">
        <f t="shared" si="541"/>
        <v>3.359684014490729E-2</v>
      </c>
      <c r="AR1509" cm="1">
        <f t="array" ref="AR1509">IFERROR(STDEV(IF($E$2:$E$2201=$E1509, $AK$2:$AK$2201)), 0)</f>
        <v>9.4462928740566676E-3</v>
      </c>
      <c r="AS1509">
        <f t="shared" si="549"/>
        <v>1.2133996403407192</v>
      </c>
      <c r="AT1509">
        <f t="shared" si="542"/>
        <v>6.0176520037957381E-3</v>
      </c>
      <c r="AU1509" cm="1">
        <f t="array" ref="AU1509">IFERROR(STDEV(IF($E$2:$E$2201=$E1509, $AL$2:$AL$2201)), 0)</f>
        <v>6.7450730352061582E-3</v>
      </c>
      <c r="AV1509">
        <f t="shared" si="550"/>
        <v>1.3404327084159837</v>
      </c>
      <c r="AW1509">
        <f t="shared" si="543"/>
        <v>0</v>
      </c>
      <c r="AX1509" cm="1">
        <f t="array" ref="AX1509">IFERROR(STDEV(IF($E$2:$E$2201=$E1509, $AM$2:$AM$2201)), 0)</f>
        <v>0</v>
      </c>
      <c r="AY1509">
        <f t="shared" si="551"/>
        <v>1.3404327084159837</v>
      </c>
      <c r="AZ1509">
        <f>INDEX(Model_Assumptions[Values],9)*((INDEX(Model_Scenarios[GR Weight],1)*$AG1509)+(INDEX(Model_Scenarios[GP Weight],1)*$AH1509)+(INDEX(Model_Scenarios[LTV Weight],1)*$AI1509))-(INDEX(Model_Scenarios[LTV Weight],1)*$AP1509)-(INDEX(Model_Scenarios[GP Weight],1)*($AS1509+$AV1509+$AY1509))</f>
        <v>2.1260892764542194</v>
      </c>
      <c r="BA1509">
        <f>INDEX(Model_Assumptions[Values],9)*((INDEX(Model_Scenarios[GR Weight],2)*$AG1509)+(INDEX(Model_Scenarios[GP Weight],2)*$AH1509)+(INDEX(Model_Scenarios[LTV Weight],2)*$AI1509))-(INDEX(Model_Scenarios[LTV Weight],2)*$AP1509)-(INDEX(Model_Scenarios[GP Weight],2)*($AS1509+$AV1509+$AY1509))</f>
        <v>1.3055674503508428</v>
      </c>
      <c r="BB1509">
        <f>INDEX(Model_Assumptions[Values],9)*((INDEX(Model_Scenarios[GR Weight],3)*$AG1509)+(INDEX(Model_Scenarios[GP Weight],3)*$AH1509)+(INDEX(Model_Scenarios[LTV Weight],3)*$AI1509))-(INDEX(Model_Scenarios[LTV Weight],3)*$AP1509)-(INDEX(Model_Scenarios[GP Weight],3)*($AS1509+$AV1509+$AY1509))</f>
        <v>2.4210698013178433E-3</v>
      </c>
      <c r="BC1509">
        <f>INDEX(Model_Assumptions[Values],9)*((INDEX(Model_Scenarios[GR Weight],4)*$AG1509)+(INDEX(Model_Scenarios[GP Weight],4)*$AH1509)+(INDEX(Model_Scenarios[LTV Weight],4)*$AI1509))-(INDEX(Model_Scenarios[LTV Weight],4)*$AP1509)-(INDEX(Model_Scenarios[GP Weight],4)*($AS1509+$AV1509+$AY1509))</f>
        <v>-0.28703349577651571</v>
      </c>
      <c r="BD1509">
        <f>INDEX(Model_Assumptions[Values],9)*((INDEX(Model_Scenarios[GR Weight],5)*$AG1509)+(INDEX(Model_Scenarios[GP Weight],5)*$AH1509)+(INDEX(Model_Scenarios[LTV Weight],5)*$AI1509))-(INDEX(Model_Scenarios[LTV Weight],5)*$AP1509)-(INDEX(Model_Scenarios[GP Weight],5)*($AS1509+$AV1509+$AY1509))</f>
        <v>-1.2044407340386871</v>
      </c>
    </row>
    <row r="1510" spans="1:56" x14ac:dyDescent="0.25">
      <c r="A1510">
        <v>1509</v>
      </c>
      <c r="B1510">
        <v>31</v>
      </c>
      <c r="C1510" s="3">
        <v>9</v>
      </c>
      <c r="D1510" s="4">
        <v>0.16</v>
      </c>
      <c r="E1510" t="str">
        <v>SKU-1037</v>
      </c>
      <c r="F1510" t="str">
        <v>Raise</v>
      </c>
      <c r="G1510" t="str">
        <v>Full</v>
      </c>
      <c r="H1510">
        <v>31.81</v>
      </c>
      <c r="I1510">
        <v>10.64</v>
      </c>
      <c r="J1510">
        <v>25</v>
      </c>
      <c r="K1510">
        <v>795.25</v>
      </c>
      <c r="L1510">
        <v>529.25</v>
      </c>
      <c r="M1510">
        <v>0.66551398931153727</v>
      </c>
      <c r="N1510">
        <v>35.216736588500552</v>
      </c>
      <c r="O1510">
        <v>179.95167812401314</v>
      </c>
      <c r="P1510">
        <v>190.59167812401313</v>
      </c>
      <c r="Q1510">
        <v>1396.9812800741929</v>
      </c>
      <c r="R1510">
        <v>1104.8851942404981</v>
      </c>
      <c r="S1510">
        <v>1</v>
      </c>
      <c r="T1510">
        <f t="shared" si="529"/>
        <v>32.355077854160086</v>
      </c>
      <c r="U1510">
        <f t="shared" si="530"/>
        <v>1.7135424525623628E-2</v>
      </c>
      <c r="V1510">
        <f>IF($F1510="Reduce", INDEX(Model_Assumptions[Values], 2), INDEX(Model_Assumptions[Values], 1))</f>
        <v>-0.4</v>
      </c>
      <c r="W1510">
        <f t="shared" si="531"/>
        <v>24.828645754743764</v>
      </c>
      <c r="X1510">
        <f t="shared" si="544"/>
        <v>803.33276640809584</v>
      </c>
      <c r="Y1510">
        <f t="shared" si="532"/>
        <v>539.15597557762214</v>
      </c>
      <c r="Z1510">
        <f t="shared" si="533"/>
        <v>8.0827664080958357</v>
      </c>
      <c r="AA1510">
        <f t="shared" si="534"/>
        <v>9.9059755776221436</v>
      </c>
      <c r="AB1510">
        <f t="shared" si="545"/>
        <v>0.67114899095716585</v>
      </c>
      <c r="AC1510">
        <f t="shared" si="535"/>
        <v>5.635001645628579E-3</v>
      </c>
      <c r="AD1510">
        <f t="shared" si="536"/>
        <v>5.635001645628579E-3</v>
      </c>
      <c r="AE1510">
        <f t="shared" si="537"/>
        <v>0.1599999999999997</v>
      </c>
      <c r="AF1510">
        <f t="shared" si="546"/>
        <v>928.10356316201876</v>
      </c>
      <c r="AG1510">
        <f t="shared" si="538"/>
        <v>4.4916315826327678E-2</v>
      </c>
      <c r="AH1510">
        <f t="shared" si="539"/>
        <v>5.1974858897966041E-2</v>
      </c>
      <c r="AI1510">
        <f t="shared" si="547"/>
        <v>0.8400000000000003</v>
      </c>
      <c r="AJ1510">
        <f>MAX(0, $R1510 - $AA1510) * INDEX(Model_Assumptions[Values], 7)</f>
        <v>2189.9584373257521</v>
      </c>
      <c r="AK1510">
        <f>MAX(0, INDEX(Model_Assumptions[Values], 4) - $AD1510)</f>
        <v>4.4364998354371424E-2</v>
      </c>
      <c r="AL1510">
        <f>MAX(0, INDEX(Model_Assumptions[Values], 5) - $AC1510)</f>
        <v>1.4364998354371421E-2</v>
      </c>
      <c r="AM1510">
        <f>INDEX(Model_Assumptions[Values], 6) * MAX(0, INDEX(Model_Assumptions[Values], 3) - $AB1510)^2</f>
        <v>0</v>
      </c>
      <c r="AN1510">
        <f t="shared" si="540"/>
        <v>2150.8840493223456</v>
      </c>
      <c r="AO1510" cm="1">
        <f t="array" ref="AO1510">IFERROR(STDEV(IF($E$2:$E$2201=$E1510, $AJ$2:$AJ$2201)), 0)</f>
        <v>34.36069271756147</v>
      </c>
      <c r="AP1510">
        <f t="shared" si="548"/>
        <v>1.1371827781410213</v>
      </c>
      <c r="AQ1510">
        <f t="shared" si="541"/>
        <v>3.359684014490729E-2</v>
      </c>
      <c r="AR1510" cm="1">
        <f t="array" ref="AR1510">IFERROR(STDEV(IF($E$2:$E$2201=$E1510, $AK$2:$AK$2201)), 0)</f>
        <v>9.4462928740566676E-3</v>
      </c>
      <c r="AS1510">
        <f t="shared" si="549"/>
        <v>1.1399348244894927</v>
      </c>
      <c r="AT1510">
        <f t="shared" si="542"/>
        <v>6.0176520037957381E-3</v>
      </c>
      <c r="AU1510" cm="1">
        <f t="array" ref="AU1510">IFERROR(STDEV(IF($E$2:$E$2201=$E1510, $AL$2:$AL$2201)), 0)</f>
        <v>6.7450730352061582E-3</v>
      </c>
      <c r="AV1510">
        <f t="shared" si="550"/>
        <v>1.2375472151311633</v>
      </c>
      <c r="AW1510">
        <f t="shared" si="543"/>
        <v>0</v>
      </c>
      <c r="AX1510" cm="1">
        <f t="array" ref="AX1510">IFERROR(STDEV(IF($E$2:$E$2201=$E1510, $AM$2:$AM$2201)), 0)</f>
        <v>0</v>
      </c>
      <c r="AY1510">
        <f t="shared" si="551"/>
        <v>1.2375472151311633</v>
      </c>
      <c r="AZ1510">
        <f>INDEX(Model_Assumptions[Values],9)*((INDEX(Model_Scenarios[GR Weight],1)*$AG1510)+(INDEX(Model_Scenarios[GP Weight],1)*$AH1510)+(INDEX(Model_Scenarios[LTV Weight],1)*$AI1510))-(INDEX(Model_Scenarios[LTV Weight],1)*$AP1510)-(INDEX(Model_Scenarios[GP Weight],1)*($AS1510+$AV1510+$AY1510))</f>
        <v>2.1371964393741489</v>
      </c>
      <c r="BA1510">
        <f>INDEX(Model_Assumptions[Values],9)*((INDEX(Model_Scenarios[GR Weight],2)*$AG1510)+(INDEX(Model_Scenarios[GP Weight],2)*$AH1510)+(INDEX(Model_Scenarios[LTV Weight],2)*$AI1510))-(INDEX(Model_Scenarios[LTV Weight],2)*$AP1510)-(INDEX(Model_Scenarios[GP Weight],2)*($AS1510+$AV1510+$AY1510))</f>
        <v>1.3534874390256852</v>
      </c>
      <c r="BB1510">
        <f>INDEX(Model_Assumptions[Values],9)*((INDEX(Model_Scenarios[GR Weight],3)*$AG1510)+(INDEX(Model_Scenarios[GP Weight],3)*$AH1510)+(INDEX(Model_Scenarios[LTV Weight],3)*$AI1510))-(INDEX(Model_Scenarios[LTV Weight],3)*$AP1510)-(INDEX(Model_Scenarios[GP Weight],3)*($AS1510+$AV1510+$AY1510))</f>
        <v>0.10696804743480537</v>
      </c>
      <c r="BC1510">
        <f>INDEX(Model_Assumptions[Values],9)*((INDEX(Model_Scenarios[GR Weight],4)*$AG1510)+(INDEX(Model_Scenarios[GP Weight],4)*$AH1510)+(INDEX(Model_Scenarios[LTV Weight],4)*$AI1510))-(INDEX(Model_Scenarios[LTV Weight],4)*$AP1510)-(INDEX(Model_Scenarios[GP Weight],4)*($AS1510+$AV1510+$AY1510))</f>
        <v>-0.17685551683792888</v>
      </c>
      <c r="BD1510">
        <f>INDEX(Model_Assumptions[Values],9)*((INDEX(Model_Scenarios[GR Weight],5)*$AG1510)+(INDEX(Model_Scenarios[GP Weight],5)*$AH1510)+(INDEX(Model_Scenarios[LTV Weight],5)*$AI1510))-(INDEX(Model_Scenarios[LTV Weight],5)*$AP1510)-(INDEX(Model_Scenarios[GP Weight],5)*($AS1510+$AV1510+$AY1510))</f>
        <v>-1.0347146068530211</v>
      </c>
    </row>
    <row r="1511" spans="1:56" x14ac:dyDescent="0.25">
      <c r="A1511">
        <v>1510</v>
      </c>
      <c r="B1511">
        <v>31</v>
      </c>
      <c r="C1511" s="3">
        <v>10</v>
      </c>
      <c r="D1511" s="4">
        <v>0.18</v>
      </c>
      <c r="E1511" t="str">
        <v>SKU-1037</v>
      </c>
      <c r="F1511" t="str">
        <v>Raise</v>
      </c>
      <c r="G1511" t="str">
        <v>Full</v>
      </c>
      <c r="H1511">
        <v>31.81</v>
      </c>
      <c r="I1511">
        <v>10.64</v>
      </c>
      <c r="J1511">
        <v>25</v>
      </c>
      <c r="K1511">
        <v>795.25</v>
      </c>
      <c r="L1511">
        <v>529.25</v>
      </c>
      <c r="M1511">
        <v>0.66551398931153727</v>
      </c>
      <c r="N1511">
        <v>35.216736588500552</v>
      </c>
      <c r="O1511">
        <v>179.95167812401314</v>
      </c>
      <c r="P1511">
        <v>190.59167812401313</v>
      </c>
      <c r="Q1511">
        <v>1396.9812800741929</v>
      </c>
      <c r="R1511">
        <v>1104.8851942404981</v>
      </c>
      <c r="S1511">
        <v>1</v>
      </c>
      <c r="T1511">
        <f t="shared" si="529"/>
        <v>32.423212585930095</v>
      </c>
      <c r="U1511">
        <f t="shared" si="530"/>
        <v>1.9277352591326513E-2</v>
      </c>
      <c r="V1511">
        <f>IF($F1511="Reduce", INDEX(Model_Assumptions[Values], 2), INDEX(Model_Assumptions[Values], 1))</f>
        <v>-0.4</v>
      </c>
      <c r="W1511">
        <f t="shared" si="531"/>
        <v>24.807226474086736</v>
      </c>
      <c r="X1511">
        <f t="shared" si="544"/>
        <v>804.32997763662729</v>
      </c>
      <c r="Y1511">
        <f t="shared" si="532"/>
        <v>540.38108795234439</v>
      </c>
      <c r="Z1511">
        <f t="shared" si="533"/>
        <v>9.0799776366272908</v>
      </c>
      <c r="AA1511">
        <f t="shared" si="534"/>
        <v>11.131087952344387</v>
      </c>
      <c r="AB1511">
        <f t="shared" si="545"/>
        <v>0.67184004448044177</v>
      </c>
      <c r="AC1511">
        <f t="shared" si="535"/>
        <v>6.3260551689044986E-3</v>
      </c>
      <c r="AD1511">
        <f t="shared" si="536"/>
        <v>6.3260551689044986E-3</v>
      </c>
      <c r="AE1511">
        <f t="shared" si="537"/>
        <v>0.17999999999999902</v>
      </c>
      <c r="AF1511">
        <f t="shared" si="546"/>
        <v>906.00585927720954</v>
      </c>
      <c r="AG1511">
        <f t="shared" si="538"/>
        <v>5.045786586313384E-2</v>
      </c>
      <c r="AH1511">
        <f t="shared" si="539"/>
        <v>5.8402801538384445E-2</v>
      </c>
      <c r="AI1511">
        <f t="shared" si="547"/>
        <v>0.82000000000000095</v>
      </c>
      <c r="AJ1511">
        <f>MAX(0, $R1511 - $AA1511) * INDEX(Model_Assumptions[Values], 7)</f>
        <v>2187.5082125763074</v>
      </c>
      <c r="AK1511">
        <f>MAX(0, INDEX(Model_Assumptions[Values], 4) - $AD1511)</f>
        <v>4.3673944831095504E-2</v>
      </c>
      <c r="AL1511">
        <f>MAX(0, INDEX(Model_Assumptions[Values], 5) - $AC1511)</f>
        <v>1.3673944831095502E-2</v>
      </c>
      <c r="AM1511">
        <f>INDEX(Model_Assumptions[Values], 6) * MAX(0, INDEX(Model_Assumptions[Values], 3) - $AB1511)^2</f>
        <v>0</v>
      </c>
      <c r="AN1511">
        <f t="shared" si="540"/>
        <v>2150.8840493223456</v>
      </c>
      <c r="AO1511" cm="1">
        <f t="array" ref="AO1511">IFERROR(STDEV(IF($E$2:$E$2201=$E1511, $AJ$2:$AJ$2201)), 0)</f>
        <v>34.36069271756147</v>
      </c>
      <c r="AP1511">
        <f t="shared" si="548"/>
        <v>1.0658738330744852</v>
      </c>
      <c r="AQ1511">
        <f t="shared" si="541"/>
        <v>3.359684014490729E-2</v>
      </c>
      <c r="AR1511" cm="1">
        <f t="array" ref="AR1511">IFERROR(STDEV(IF($E$2:$E$2201=$E1511, $AK$2:$AK$2201)), 0)</f>
        <v>9.4462928740566676E-3</v>
      </c>
      <c r="AS1511">
        <f t="shared" si="549"/>
        <v>1.0667787692528579</v>
      </c>
      <c r="AT1511">
        <f t="shared" si="542"/>
        <v>6.0176520037957381E-3</v>
      </c>
      <c r="AU1511" cm="1">
        <f t="array" ref="AU1511">IFERROR(STDEV(IF($E$2:$E$2201=$E1511, $AL$2:$AL$2201)), 0)</f>
        <v>6.7450730352061582E-3</v>
      </c>
      <c r="AV1511">
        <f t="shared" si="550"/>
        <v>1.135094132759936</v>
      </c>
      <c r="AW1511">
        <f t="shared" si="543"/>
        <v>0</v>
      </c>
      <c r="AX1511" cm="1">
        <f t="array" ref="AX1511">IFERROR(STDEV(IF($E$2:$E$2201=$E1511, $AM$2:$AM$2201)), 0)</f>
        <v>0</v>
      </c>
      <c r="AY1511">
        <f t="shared" si="551"/>
        <v>1.135094132759936</v>
      </c>
      <c r="AZ1511">
        <f>INDEX(Model_Assumptions[Values],9)*((INDEX(Model_Scenarios[GR Weight],1)*$AG1511)+(INDEX(Model_Scenarios[GP Weight],1)*$AH1511)+(INDEX(Model_Scenarios[LTV Weight],1)*$AI1511))-(INDEX(Model_Scenarios[LTV Weight],1)*$AP1511)-(INDEX(Model_Scenarios[GP Weight],1)*($AS1511+$AV1511+$AY1511))</f>
        <v>2.1480345637639018</v>
      </c>
      <c r="BA1511">
        <f>INDEX(Model_Assumptions[Values],9)*((INDEX(Model_Scenarios[GR Weight],2)*$AG1511)+(INDEX(Model_Scenarios[GP Weight],2)*$AH1511)+(INDEX(Model_Scenarios[LTV Weight],2)*$AI1511))-(INDEX(Model_Scenarios[LTV Weight],2)*$AP1511)-(INDEX(Model_Scenarios[GP Weight],2)*($AS1511+$AV1511+$AY1511))</f>
        <v>1.4010348024827755</v>
      </c>
      <c r="BB1511">
        <f>INDEX(Model_Assumptions[Values],9)*((INDEX(Model_Scenarios[GR Weight],3)*$AG1511)+(INDEX(Model_Scenarios[GP Weight],3)*$AH1511)+(INDEX(Model_Scenarios[LTV Weight],3)*$AI1511))-(INDEX(Model_Scenarios[LTV Weight],3)*$AP1511)-(INDEX(Model_Scenarios[GP Weight],3)*($AS1511+$AV1511+$AY1511))</f>
        <v>0.21098923962084259</v>
      </c>
      <c r="BC1511">
        <f>INDEX(Model_Assumptions[Values],9)*((INDEX(Model_Scenarios[GR Weight],4)*$AG1511)+(INDEX(Model_Scenarios[GP Weight],4)*$AH1511)+(INDEX(Model_Scenarios[LTV Weight],4)*$AI1511))-(INDEX(Model_Scenarios[LTV Weight],4)*$AP1511)-(INDEX(Model_Scenarios[GP Weight],4)*($AS1511+$AV1511+$AY1511))</f>
        <v>-6.7194444140142418E-2</v>
      </c>
      <c r="BD1511">
        <f>INDEX(Model_Assumptions[Values],9)*((INDEX(Model_Scenarios[GR Weight],5)*$AG1511)+(INDEX(Model_Scenarios[GP Weight],5)*$AH1511)+(INDEX(Model_Scenarios[LTV Weight],5)*$AI1511))-(INDEX(Model_Scenarios[LTV Weight],5)*$AP1511)-(INDEX(Model_Scenarios[GP Weight],5)*($AS1511+$AV1511+$AY1511))</f>
        <v>-0.86573475729993066</v>
      </c>
    </row>
    <row r="1512" spans="1:56" x14ac:dyDescent="0.25">
      <c r="A1512">
        <v>1511</v>
      </c>
      <c r="B1512">
        <v>31</v>
      </c>
      <c r="C1512" s="3">
        <v>11</v>
      </c>
      <c r="D1512" s="4">
        <v>0.2</v>
      </c>
      <c r="E1512" t="str">
        <v>SKU-1037</v>
      </c>
      <c r="F1512" t="str">
        <v>Raise</v>
      </c>
      <c r="G1512" t="str">
        <v>Full</v>
      </c>
      <c r="H1512">
        <v>31.81</v>
      </c>
      <c r="I1512">
        <v>10.64</v>
      </c>
      <c r="J1512">
        <v>25</v>
      </c>
      <c r="K1512">
        <v>795.25</v>
      </c>
      <c r="L1512">
        <v>529.25</v>
      </c>
      <c r="M1512">
        <v>0.66551398931153727</v>
      </c>
      <c r="N1512">
        <v>35.216736588500552</v>
      </c>
      <c r="O1512">
        <v>179.95167812401314</v>
      </c>
      <c r="P1512">
        <v>190.59167812401313</v>
      </c>
      <c r="Q1512">
        <v>1396.9812800741929</v>
      </c>
      <c r="R1512">
        <v>1104.8851942404981</v>
      </c>
      <c r="S1512">
        <v>1</v>
      </c>
      <c r="T1512">
        <f t="shared" si="529"/>
        <v>32.491347317700111</v>
      </c>
      <c r="U1512">
        <f t="shared" si="530"/>
        <v>2.1419280657029617E-2</v>
      </c>
      <c r="V1512">
        <f>IF($F1512="Reduce", INDEX(Model_Assumptions[Values], 2), INDEX(Model_Assumptions[Values], 1))</f>
        <v>-0.4</v>
      </c>
      <c r="W1512">
        <f t="shared" si="531"/>
        <v>24.785807193429704</v>
      </c>
      <c r="X1512">
        <f t="shared" si="544"/>
        <v>805.32427007127433</v>
      </c>
      <c r="Y1512">
        <f t="shared" si="532"/>
        <v>541.60328153318233</v>
      </c>
      <c r="Z1512">
        <f t="shared" si="533"/>
        <v>10.074270071274327</v>
      </c>
      <c r="AA1512">
        <f t="shared" si="534"/>
        <v>12.353281533182326</v>
      </c>
      <c r="AB1512">
        <f t="shared" si="545"/>
        <v>0.67252819970922806</v>
      </c>
      <c r="AC1512">
        <f t="shared" si="535"/>
        <v>7.0142103976907899E-3</v>
      </c>
      <c r="AD1512">
        <f t="shared" si="536"/>
        <v>7.0142103976907899E-3</v>
      </c>
      <c r="AE1512">
        <f t="shared" si="537"/>
        <v>0.20000000000000043</v>
      </c>
      <c r="AF1512">
        <f t="shared" si="546"/>
        <v>883.90815539239804</v>
      </c>
      <c r="AG1512">
        <f t="shared" si="538"/>
        <v>5.5983196024055278E-2</v>
      </c>
      <c r="AH1512">
        <f t="shared" si="539"/>
        <v>6.4815429796175897E-2</v>
      </c>
      <c r="AI1512">
        <f t="shared" si="547"/>
        <v>0.7999999999999996</v>
      </c>
      <c r="AJ1512">
        <f>MAX(0, $R1512 - $AA1512) * INDEX(Model_Assumptions[Values], 7)</f>
        <v>2185.0638254146315</v>
      </c>
      <c r="AK1512">
        <f>MAX(0, INDEX(Model_Assumptions[Values], 4) - $AD1512)</f>
        <v>4.2985789602309213E-2</v>
      </c>
      <c r="AL1512">
        <f>MAX(0, INDEX(Model_Assumptions[Values], 5) - $AC1512)</f>
        <v>1.2985789602309211E-2</v>
      </c>
      <c r="AM1512">
        <f>INDEX(Model_Assumptions[Values], 6) * MAX(0, INDEX(Model_Assumptions[Values], 3) - $AB1512)^2</f>
        <v>0</v>
      </c>
      <c r="AN1512">
        <f t="shared" si="540"/>
        <v>2150.8840493223456</v>
      </c>
      <c r="AO1512" cm="1">
        <f t="array" ref="AO1512">IFERROR(STDEV(IF($E$2:$E$2201=$E1512, $AJ$2:$AJ$2201)), 0)</f>
        <v>34.36069271756147</v>
      </c>
      <c r="AP1512">
        <f t="shared" si="548"/>
        <v>0.99473477945387623</v>
      </c>
      <c r="AQ1512">
        <f t="shared" si="541"/>
        <v>3.359684014490729E-2</v>
      </c>
      <c r="AR1512" cm="1">
        <f t="array" ref="AR1512">IFERROR(STDEV(IF($E$2:$E$2201=$E1512, $AK$2:$AK$2201)), 0)</f>
        <v>9.4462928740566676E-3</v>
      </c>
      <c r="AS1512">
        <f t="shared" si="549"/>
        <v>0.99392953220704883</v>
      </c>
      <c r="AT1512">
        <f t="shared" si="542"/>
        <v>6.0176520037957381E-3</v>
      </c>
      <c r="AU1512" cm="1">
        <f t="array" ref="AU1512">IFERROR(STDEV(IF($E$2:$E$2201=$E1512, $AL$2:$AL$2201)), 0)</f>
        <v>6.7450730352061582E-3</v>
      </c>
      <c r="AV1512">
        <f t="shared" si="550"/>
        <v>1.0330707409902042</v>
      </c>
      <c r="AW1512">
        <f t="shared" si="543"/>
        <v>0</v>
      </c>
      <c r="AX1512" cm="1">
        <f t="array" ref="AX1512">IFERROR(STDEV(IF($E$2:$E$2201=$E1512, $AM$2:$AM$2201)), 0)</f>
        <v>0</v>
      </c>
      <c r="AY1512">
        <f t="shared" si="551"/>
        <v>1.0330707409902042</v>
      </c>
      <c r="AZ1512">
        <f>INDEX(Model_Assumptions[Values],9)*((INDEX(Model_Scenarios[GR Weight],1)*$AG1512)+(INDEX(Model_Scenarios[GP Weight],1)*$AH1512)+(INDEX(Model_Scenarios[LTV Weight],1)*$AI1512))-(INDEX(Model_Scenarios[LTV Weight],1)*$AP1512)-(INDEX(Model_Scenarios[GP Weight],1)*($AS1512+$AV1512+$AY1512))</f>
        <v>2.1586043879282668</v>
      </c>
      <c r="BA1512">
        <f>INDEX(Model_Assumptions[Values],9)*((INDEX(Model_Scenarios[GR Weight],2)*$AG1512)+(INDEX(Model_Scenarios[GP Weight],2)*$AH1512)+(INDEX(Model_Scenarios[LTV Weight],2)*$AI1512))-(INDEX(Model_Scenarios[LTV Weight],2)*$AP1512)-(INDEX(Model_Scenarios[GP Weight],2)*($AS1512+$AV1512+$AY1512))</f>
        <v>1.4482110173317051</v>
      </c>
      <c r="BB1512">
        <f>INDEX(Model_Assumptions[Values],9)*((INDEX(Model_Scenarios[GR Weight],3)*$AG1512)+(INDEX(Model_Scenarios[GP Weight],3)*$AH1512)+(INDEX(Model_Scenarios[LTV Weight],3)*$AI1512))-(INDEX(Model_Scenarios[LTV Weight],3)*$AP1512)-(INDEX(Model_Scenarios[GP Weight],3)*($AS1512+$AV1512+$AY1512))</f>
        <v>0.31448723042621585</v>
      </c>
      <c r="BC1512">
        <f>INDEX(Model_Assumptions[Values],9)*((INDEX(Model_Scenarios[GR Weight],4)*$AG1512)+(INDEX(Model_Scenarios[GP Weight],4)*$AH1512)+(INDEX(Model_Scenarios[LTV Weight],4)*$AI1512))-(INDEX(Model_Scenarios[LTV Weight],4)*$AP1512)-(INDEX(Model_Scenarios[GP Weight],4)*($AS1512+$AV1512+$AY1512))</f>
        <v>4.1952306383631344E-2</v>
      </c>
      <c r="BD1512">
        <f>INDEX(Model_Assumptions[Values],9)*((INDEX(Model_Scenarios[GR Weight],5)*$AG1512)+(INDEX(Model_Scenarios[GP Weight],5)*$AH1512)+(INDEX(Model_Scenarios[LTV Weight],5)*$AI1512))-(INDEX(Model_Scenarios[LTV Weight],5)*$AP1512)-(INDEX(Model_Scenarios[GP Weight],5)*($AS1512+$AV1512+$AY1512))</f>
        <v>-0.69749712470303205</v>
      </c>
    </row>
    <row r="1513" spans="1:56" x14ac:dyDescent="0.25">
      <c r="A1513">
        <v>1512</v>
      </c>
      <c r="B1513">
        <v>31</v>
      </c>
      <c r="C1513" s="3">
        <v>12</v>
      </c>
      <c r="D1513" s="4">
        <v>0.22</v>
      </c>
      <c r="E1513" t="str">
        <v>SKU-1037</v>
      </c>
      <c r="F1513" t="str">
        <v>Raise</v>
      </c>
      <c r="G1513" t="str">
        <v>Full</v>
      </c>
      <c r="H1513">
        <v>31.81</v>
      </c>
      <c r="I1513">
        <v>10.64</v>
      </c>
      <c r="J1513">
        <v>25</v>
      </c>
      <c r="K1513">
        <v>795.25</v>
      </c>
      <c r="L1513">
        <v>529.25</v>
      </c>
      <c r="M1513">
        <v>0.66551398931153727</v>
      </c>
      <c r="N1513">
        <v>35.216736588500552</v>
      </c>
      <c r="O1513">
        <v>179.95167812401314</v>
      </c>
      <c r="P1513">
        <v>190.59167812401313</v>
      </c>
      <c r="Q1513">
        <v>1396.9812800741929</v>
      </c>
      <c r="R1513">
        <v>1104.8851942404981</v>
      </c>
      <c r="S1513">
        <v>1</v>
      </c>
      <c r="T1513">
        <f t="shared" si="529"/>
        <v>32.55948204947012</v>
      </c>
      <c r="U1513">
        <f t="shared" si="530"/>
        <v>2.3561208722732502E-2</v>
      </c>
      <c r="V1513">
        <f>IF($F1513="Reduce", INDEX(Model_Assumptions[Values], 2), INDEX(Model_Assumptions[Values], 1))</f>
        <v>-0.4</v>
      </c>
      <c r="W1513">
        <f t="shared" si="531"/>
        <v>24.764387912772676</v>
      </c>
      <c r="X1513">
        <f t="shared" si="544"/>
        <v>806.31564371203672</v>
      </c>
      <c r="Y1513">
        <f t="shared" si="532"/>
        <v>542.82255632013539</v>
      </c>
      <c r="Z1513">
        <f t="shared" si="533"/>
        <v>11.065643712036717</v>
      </c>
      <c r="AA1513">
        <f t="shared" si="534"/>
        <v>13.572556320135391</v>
      </c>
      <c r="AB1513">
        <f t="shared" si="545"/>
        <v>0.67321347483864047</v>
      </c>
      <c r="AC1513">
        <f t="shared" si="535"/>
        <v>7.6994855271032003E-3</v>
      </c>
      <c r="AD1513">
        <f t="shared" si="536"/>
        <v>7.6994855271032003E-3</v>
      </c>
      <c r="AE1513">
        <f t="shared" si="537"/>
        <v>0.21999999999999972</v>
      </c>
      <c r="AF1513">
        <f t="shared" si="546"/>
        <v>861.81045150758882</v>
      </c>
      <c r="AG1513">
        <f t="shared" si="538"/>
        <v>6.1492306309090729E-2</v>
      </c>
      <c r="AH1513">
        <f t="shared" si="539"/>
        <v>7.1212743671337397E-2</v>
      </c>
      <c r="AI1513">
        <f t="shared" si="547"/>
        <v>0.78000000000000025</v>
      </c>
      <c r="AJ1513">
        <f>MAX(0, $R1513 - $AA1513) * INDEX(Model_Assumptions[Values], 7)</f>
        <v>2182.6252758407254</v>
      </c>
      <c r="AK1513">
        <f>MAX(0, INDEX(Model_Assumptions[Values], 4) - $AD1513)</f>
        <v>4.2300514472896802E-2</v>
      </c>
      <c r="AL1513">
        <f>MAX(0, INDEX(Model_Assumptions[Values], 5) - $AC1513)</f>
        <v>1.23005144728968E-2</v>
      </c>
      <c r="AM1513">
        <f>INDEX(Model_Assumptions[Values], 6) * MAX(0, INDEX(Model_Assumptions[Values], 3) - $AB1513)^2</f>
        <v>0</v>
      </c>
      <c r="AN1513">
        <f t="shared" si="540"/>
        <v>2150.8840493223456</v>
      </c>
      <c r="AO1513" cm="1">
        <f t="array" ref="AO1513">IFERROR(STDEV(IF($E$2:$E$2201=$E1513, $AJ$2:$AJ$2201)), 0)</f>
        <v>34.36069271756147</v>
      </c>
      <c r="AP1513">
        <f t="shared" si="548"/>
        <v>0.92376561727922057</v>
      </c>
      <c r="AQ1513">
        <f t="shared" si="541"/>
        <v>3.359684014490729E-2</v>
      </c>
      <c r="AR1513" cm="1">
        <f t="array" ref="AR1513">IFERROR(STDEV(IF($E$2:$E$2201=$E1513, $AK$2:$AK$2201)), 0)</f>
        <v>9.4462928740566676E-3</v>
      </c>
      <c r="AS1513">
        <f t="shared" si="549"/>
        <v>0.9213851871873795</v>
      </c>
      <c r="AT1513">
        <f t="shared" si="542"/>
        <v>6.0176520037957381E-3</v>
      </c>
      <c r="AU1513" cm="1">
        <f t="array" ref="AU1513">IFERROR(STDEV(IF($E$2:$E$2201=$E1513, $AL$2:$AL$2201)), 0)</f>
        <v>6.7450730352061582E-3</v>
      </c>
      <c r="AV1513">
        <f t="shared" si="550"/>
        <v>0.93147434228027315</v>
      </c>
      <c r="AW1513">
        <f t="shared" si="543"/>
        <v>0</v>
      </c>
      <c r="AX1513" cm="1">
        <f t="array" ref="AX1513">IFERROR(STDEV(IF($E$2:$E$2201=$E1513, $AM$2:$AM$2201)), 0)</f>
        <v>0</v>
      </c>
      <c r="AY1513">
        <f t="shared" si="551"/>
        <v>0.93147434228027315</v>
      </c>
      <c r="AZ1513">
        <f>INDEX(Model_Assumptions[Values],9)*((INDEX(Model_Scenarios[GR Weight],1)*$AG1513)+(INDEX(Model_Scenarios[GP Weight],1)*$AH1513)+(INDEX(Model_Scenarios[LTV Weight],1)*$AI1513))-(INDEX(Model_Scenarios[LTV Weight],1)*$AP1513)-(INDEX(Model_Scenarios[GP Weight],1)*($AS1513+$AV1513+$AY1513))</f>
        <v>2.1689066439920461</v>
      </c>
      <c r="BA1513">
        <f>INDEX(Model_Assumptions[Values],9)*((INDEX(Model_Scenarios[GR Weight],2)*$AG1513)+(INDEX(Model_Scenarios[GP Weight],2)*$AH1513)+(INDEX(Model_Scenarios[LTV Weight],2)*$AI1513))-(INDEX(Model_Scenarios[LTV Weight],2)*$AP1513)-(INDEX(Model_Scenarios[GP Weight],2)*($AS1513+$AV1513+$AY1513))</f>
        <v>1.4950175478220777</v>
      </c>
      <c r="BB1513">
        <f>INDEX(Model_Assumptions[Values],9)*((INDEX(Model_Scenarios[GR Weight],3)*$AG1513)+(INDEX(Model_Scenarios[GP Weight],3)*$AH1513)+(INDEX(Model_Scenarios[LTV Weight],3)*$AI1513))-(INDEX(Model_Scenarios[LTV Weight],3)*$AP1513)-(INDEX(Model_Scenarios[GP Weight],3)*($AS1513+$AV1513+$AY1513))</f>
        <v>0.41746458228774219</v>
      </c>
      <c r="BC1513">
        <f>INDEX(Model_Assumptions[Values],9)*((INDEX(Model_Scenarios[GR Weight],4)*$AG1513)+(INDEX(Model_Scenarios[GP Weight],4)*$AH1513)+(INDEX(Model_Scenarios[LTV Weight],4)*$AI1513))-(INDEX(Model_Scenarios[LTV Weight],4)*$AP1513)-(INDEX(Model_Scenarios[GP Weight],4)*($AS1513+$AV1513+$AY1513))</f>
        <v>0.15058729717020947</v>
      </c>
      <c r="BD1513">
        <f>INDEX(Model_Assumptions[Values],9)*((INDEX(Model_Scenarios[GR Weight],5)*$AG1513)+(INDEX(Model_Scenarios[GP Weight],5)*$AH1513)+(INDEX(Model_Scenarios[LTV Weight],5)*$AI1513))-(INDEX(Model_Scenarios[LTV Weight],5)*$AP1513)-(INDEX(Model_Scenarios[GP Weight],5)*($AS1513+$AV1513+$AY1513))</f>
        <v>-0.5299976823758954</v>
      </c>
    </row>
    <row r="1514" spans="1:56" x14ac:dyDescent="0.25">
      <c r="A1514">
        <v>1513</v>
      </c>
      <c r="B1514">
        <v>31</v>
      </c>
      <c r="C1514" s="3">
        <v>13</v>
      </c>
      <c r="D1514" s="4">
        <v>0.24</v>
      </c>
      <c r="E1514" t="str">
        <v>SKU-1037</v>
      </c>
      <c r="F1514" t="str">
        <v>Raise</v>
      </c>
      <c r="G1514" t="str">
        <v>Full</v>
      </c>
      <c r="H1514">
        <v>31.81</v>
      </c>
      <c r="I1514">
        <v>10.64</v>
      </c>
      <c r="J1514">
        <v>25</v>
      </c>
      <c r="K1514">
        <v>795.25</v>
      </c>
      <c r="L1514">
        <v>529.25</v>
      </c>
      <c r="M1514">
        <v>0.66551398931153727</v>
      </c>
      <c r="N1514">
        <v>35.216736588500552</v>
      </c>
      <c r="O1514">
        <v>179.95167812401314</v>
      </c>
      <c r="P1514">
        <v>190.59167812401313</v>
      </c>
      <c r="Q1514">
        <v>1396.9812800741929</v>
      </c>
      <c r="R1514">
        <v>1104.8851942404981</v>
      </c>
      <c r="S1514">
        <v>1</v>
      </c>
      <c r="T1514">
        <f t="shared" si="529"/>
        <v>32.627616781240128</v>
      </c>
      <c r="U1514">
        <f t="shared" si="530"/>
        <v>2.5703136788435384E-2</v>
      </c>
      <c r="V1514">
        <f>IF($F1514="Reduce", INDEX(Model_Assumptions[Values], 2), INDEX(Model_Assumptions[Values], 1))</f>
        <v>-0.4</v>
      </c>
      <c r="W1514">
        <f t="shared" si="531"/>
        <v>24.742968632115648</v>
      </c>
      <c r="X1514">
        <f t="shared" si="544"/>
        <v>807.30409855891457</v>
      </c>
      <c r="Y1514">
        <f t="shared" si="532"/>
        <v>544.03891231320404</v>
      </c>
      <c r="Z1514">
        <f t="shared" si="533"/>
        <v>12.054098558914575</v>
      </c>
      <c r="AA1514">
        <f t="shared" si="534"/>
        <v>14.788912313204037</v>
      </c>
      <c r="AB1514">
        <f t="shared" si="545"/>
        <v>0.6738958879118111</v>
      </c>
      <c r="AC1514">
        <f t="shared" si="535"/>
        <v>8.3818986002738294E-3</v>
      </c>
      <c r="AD1514">
        <f t="shared" si="536"/>
        <v>8.3818986002738294E-3</v>
      </c>
      <c r="AE1514">
        <f t="shared" si="537"/>
        <v>0.23999999999999905</v>
      </c>
      <c r="AF1514">
        <f t="shared" si="546"/>
        <v>839.71274762277949</v>
      </c>
      <c r="AG1514">
        <f t="shared" si="538"/>
        <v>6.6985196718240825E-2</v>
      </c>
      <c r="AH1514">
        <f t="shared" si="539"/>
        <v>7.7594743163871355E-2</v>
      </c>
      <c r="AI1514">
        <f t="shared" si="547"/>
        <v>0.7600000000000009</v>
      </c>
      <c r="AJ1514">
        <f>MAX(0, $R1514 - $AA1514) * INDEX(Model_Assumptions[Values], 7)</f>
        <v>2180.1925638545881</v>
      </c>
      <c r="AK1514">
        <f>MAX(0, INDEX(Model_Assumptions[Values], 4) - $AD1514)</f>
        <v>4.1618101399726173E-2</v>
      </c>
      <c r="AL1514">
        <f>MAX(0, INDEX(Model_Assumptions[Values], 5) - $AC1514)</f>
        <v>1.1618101399726171E-2</v>
      </c>
      <c r="AM1514">
        <f>INDEX(Model_Assumptions[Values], 6) * MAX(0, INDEX(Model_Assumptions[Values], 3) - $AB1514)^2</f>
        <v>0</v>
      </c>
      <c r="AN1514">
        <f t="shared" si="540"/>
        <v>2150.8840493223456</v>
      </c>
      <c r="AO1514" cm="1">
        <f t="array" ref="AO1514">IFERROR(STDEV(IF($E$2:$E$2201=$E1514, $AJ$2:$AJ$2201)), 0)</f>
        <v>34.36069271756147</v>
      </c>
      <c r="AP1514">
        <f t="shared" si="548"/>
        <v>0.85296634655049186</v>
      </c>
      <c r="AQ1514">
        <f t="shared" si="541"/>
        <v>3.359684014490729E-2</v>
      </c>
      <c r="AR1514" cm="1">
        <f t="array" ref="AR1514">IFERROR(STDEV(IF($E$2:$E$2201=$E1514, $AK$2:$AK$2201)), 0)</f>
        <v>9.4462928740566676E-3</v>
      </c>
      <c r="AS1514">
        <f t="shared" si="549"/>
        <v>0.84914382411840139</v>
      </c>
      <c r="AT1514">
        <f t="shared" si="542"/>
        <v>6.0176520037957381E-3</v>
      </c>
      <c r="AU1514" cm="1">
        <f t="array" ref="AU1514">IFERROR(STDEV(IF($E$2:$E$2201=$E1514, $AL$2:$AL$2201)), 0)</f>
        <v>6.7450730352061582E-3</v>
      </c>
      <c r="AV1514">
        <f t="shared" si="550"/>
        <v>0.83030226162099063</v>
      </c>
      <c r="AW1514">
        <f t="shared" si="543"/>
        <v>0</v>
      </c>
      <c r="AX1514" cm="1">
        <f t="array" ref="AX1514">IFERROR(STDEV(IF($E$2:$E$2201=$E1514, $AM$2:$AM$2201)), 0)</f>
        <v>0</v>
      </c>
      <c r="AY1514">
        <f t="shared" si="551"/>
        <v>0.83030226162099063</v>
      </c>
      <c r="AZ1514">
        <f>INDEX(Model_Assumptions[Values],9)*((INDEX(Model_Scenarios[GR Weight],1)*$AG1514)+(INDEX(Model_Scenarios[GP Weight],1)*$AH1514)+(INDEX(Model_Scenarios[LTV Weight],1)*$AI1514))-(INDEX(Model_Scenarios[LTV Weight],1)*$AP1514)-(INDEX(Model_Scenarios[GP Weight],1)*($AS1514+$AV1514+$AY1514))</f>
        <v>2.1789420579646284</v>
      </c>
      <c r="BA1514">
        <f>INDEX(Model_Assumptions[Values],9)*((INDEX(Model_Scenarios[GR Weight],2)*$AG1514)+(INDEX(Model_Scenarios[GP Weight],2)*$AH1514)+(INDEX(Model_Scenarios[LTV Weight],2)*$AI1514))-(INDEX(Model_Scenarios[LTV Weight],2)*$AP1514)-(INDEX(Model_Scenarios[GP Weight],2)*($AS1514+$AV1514+$AY1514))</f>
        <v>1.5414558459726582</v>
      </c>
      <c r="BB1514">
        <f>INDEX(Model_Assumptions[Values],9)*((INDEX(Model_Scenarios[GR Weight],3)*$AG1514)+(INDEX(Model_Scenarios[GP Weight],3)*$AH1514)+(INDEX(Model_Scenarios[LTV Weight],3)*$AI1514))-(INDEX(Model_Scenarios[LTV Weight],3)*$AP1514)-(INDEX(Model_Scenarios[GP Weight],3)*($AS1514+$AV1514+$AY1514))</f>
        <v>0.51992383623824701</v>
      </c>
      <c r="BC1514">
        <f>INDEX(Model_Assumptions[Values],9)*((INDEX(Model_Scenarios[GR Weight],4)*$AG1514)+(INDEX(Model_Scenarios[GP Weight],4)*$AH1514)+(INDEX(Model_Scenarios[LTV Weight],4)*$AI1514))-(INDEX(Model_Scenarios[LTV Weight],4)*$AP1514)-(INDEX(Model_Scenarios[GP Weight],4)*($AS1514+$AV1514+$AY1514))</f>
        <v>0.25871306925241644</v>
      </c>
      <c r="BD1514">
        <f>INDEX(Model_Assumptions[Values],9)*((INDEX(Model_Scenarios[GR Weight],5)*$AG1514)+(INDEX(Model_Scenarios[GP Weight],5)*$AH1514)+(INDEX(Model_Scenarios[LTV Weight],5)*$AI1514))-(INDEX(Model_Scenarios[LTV Weight],5)*$AP1514)-(INDEX(Model_Scenarios[GP Weight],5)*($AS1514+$AV1514+$AY1514))</f>
        <v>-0.36323243726694532</v>
      </c>
    </row>
    <row r="1515" spans="1:56" x14ac:dyDescent="0.25">
      <c r="A1515">
        <v>1514</v>
      </c>
      <c r="B1515">
        <v>31</v>
      </c>
      <c r="C1515" s="3">
        <v>14</v>
      </c>
      <c r="D1515" s="4">
        <v>0.26</v>
      </c>
      <c r="E1515" t="str">
        <v>SKU-1037</v>
      </c>
      <c r="F1515" t="str">
        <v>Raise</v>
      </c>
      <c r="G1515" t="str">
        <v>Full</v>
      </c>
      <c r="H1515">
        <v>31.81</v>
      </c>
      <c r="I1515">
        <v>10.64</v>
      </c>
      <c r="J1515">
        <v>25</v>
      </c>
      <c r="K1515">
        <v>795.25</v>
      </c>
      <c r="L1515">
        <v>529.25</v>
      </c>
      <c r="M1515">
        <v>0.66551398931153727</v>
      </c>
      <c r="N1515">
        <v>35.216736588500552</v>
      </c>
      <c r="O1515">
        <v>179.95167812401314</v>
      </c>
      <c r="P1515">
        <v>190.59167812401313</v>
      </c>
      <c r="Q1515">
        <v>1396.9812800741929</v>
      </c>
      <c r="R1515">
        <v>1104.8851942404981</v>
      </c>
      <c r="S1515">
        <v>1</v>
      </c>
      <c r="T1515">
        <f t="shared" si="529"/>
        <v>32.695751513010144</v>
      </c>
      <c r="U1515">
        <f t="shared" si="530"/>
        <v>2.7845064854138492E-2</v>
      </c>
      <c r="V1515">
        <f>IF($F1515="Reduce", INDEX(Model_Assumptions[Values], 2), INDEX(Model_Assumptions[Values], 1))</f>
        <v>-0.4</v>
      </c>
      <c r="W1515">
        <f t="shared" si="531"/>
        <v>24.721549351458616</v>
      </c>
      <c r="X1515">
        <f t="shared" si="544"/>
        <v>808.28963461190801</v>
      </c>
      <c r="Y1515">
        <f t="shared" si="532"/>
        <v>545.25234951238826</v>
      </c>
      <c r="Z1515">
        <f t="shared" si="533"/>
        <v>13.039634611908014</v>
      </c>
      <c r="AA1515">
        <f t="shared" si="534"/>
        <v>16.002349512388264</v>
      </c>
      <c r="AB1515">
        <f t="shared" si="545"/>
        <v>0.67457545682147169</v>
      </c>
      <c r="AC1515">
        <f t="shared" si="535"/>
        <v>9.0614675099344177E-3</v>
      </c>
      <c r="AD1515">
        <f t="shared" si="536"/>
        <v>9.0614675099344177E-3</v>
      </c>
      <c r="AE1515">
        <f t="shared" si="537"/>
        <v>0.26000000000000045</v>
      </c>
      <c r="AF1515">
        <f t="shared" si="546"/>
        <v>817.61504373796811</v>
      </c>
      <c r="AG1515">
        <f t="shared" si="538"/>
        <v>7.2461867251506204E-2</v>
      </c>
      <c r="AH1515">
        <f t="shared" si="539"/>
        <v>8.3961428273777755E-2</v>
      </c>
      <c r="AI1515">
        <f t="shared" si="547"/>
        <v>0.73999999999999955</v>
      </c>
      <c r="AJ1515">
        <f>MAX(0, $R1515 - $AA1515) * INDEX(Model_Assumptions[Values], 7)</f>
        <v>2177.7656894562197</v>
      </c>
      <c r="AK1515">
        <f>MAX(0, INDEX(Model_Assumptions[Values], 4) - $AD1515)</f>
        <v>4.0938532490065585E-2</v>
      </c>
      <c r="AL1515">
        <f>MAX(0, INDEX(Model_Assumptions[Values], 5) - $AC1515)</f>
        <v>1.0938532490065583E-2</v>
      </c>
      <c r="AM1515">
        <f>INDEX(Model_Assumptions[Values], 6) * MAX(0, INDEX(Model_Assumptions[Values], 3) - $AB1515)^2</f>
        <v>0</v>
      </c>
      <c r="AN1515">
        <f t="shared" si="540"/>
        <v>2150.8840493223456</v>
      </c>
      <c r="AO1515" cm="1">
        <f t="array" ref="AO1515">IFERROR(STDEV(IF($E$2:$E$2201=$E1515, $AJ$2:$AJ$2201)), 0)</f>
        <v>34.36069271756147</v>
      </c>
      <c r="AP1515">
        <f t="shared" si="548"/>
        <v>0.78233696726769009</v>
      </c>
      <c r="AQ1515">
        <f t="shared" si="541"/>
        <v>3.359684014490729E-2</v>
      </c>
      <c r="AR1515" cm="1">
        <f t="array" ref="AR1515">IFERROR(STDEV(IF($E$2:$E$2201=$E1515, $AK$2:$AK$2201)), 0)</f>
        <v>9.4462928740566676E-3</v>
      </c>
      <c r="AS1515">
        <f t="shared" si="549"/>
        <v>0.77720354884629339</v>
      </c>
      <c r="AT1515">
        <f t="shared" si="542"/>
        <v>6.0176520037957381E-3</v>
      </c>
      <c r="AU1515" cm="1">
        <f t="array" ref="AU1515">IFERROR(STDEV(IF($E$2:$E$2201=$E1515, $AL$2:$AL$2201)), 0)</f>
        <v>6.7450730352061582E-3</v>
      </c>
      <c r="AV1515">
        <f t="shared" si="550"/>
        <v>0.72955184630101511</v>
      </c>
      <c r="AW1515">
        <f t="shared" si="543"/>
        <v>0</v>
      </c>
      <c r="AX1515" cm="1">
        <f t="array" ref="AX1515">IFERROR(STDEV(IF($E$2:$E$2201=$E1515, $AM$2:$AM$2201)), 0)</f>
        <v>0</v>
      </c>
      <c r="AY1515">
        <f t="shared" si="551"/>
        <v>0.72955184630101511</v>
      </c>
      <c r="AZ1515">
        <f>INDEX(Model_Assumptions[Values],9)*((INDEX(Model_Scenarios[GR Weight],1)*$AG1515)+(INDEX(Model_Scenarios[GP Weight],1)*$AH1515)+(INDEX(Model_Scenarios[LTV Weight],1)*$AI1515))-(INDEX(Model_Scenarios[LTV Weight],1)*$AP1515)-(INDEX(Model_Scenarios[GP Weight],1)*($AS1515+$AV1515+$AY1515))</f>
        <v>2.1887113498036559</v>
      </c>
      <c r="BA1515">
        <f>INDEX(Model_Assumptions[Values],9)*((INDEX(Model_Scenarios[GR Weight],2)*$AG1515)+(INDEX(Model_Scenarios[GP Weight],2)*$AH1515)+(INDEX(Model_Scenarios[LTV Weight],2)*$AI1515))-(INDEX(Model_Scenarios[LTV Weight],2)*$AP1515)-(INDEX(Model_Scenarios[GP Weight],2)*($AS1515+$AV1515+$AY1515))</f>
        <v>1.5875273516987431</v>
      </c>
      <c r="BB1515">
        <f>INDEX(Model_Assumptions[Values],9)*((INDEX(Model_Scenarios[GR Weight],3)*$AG1515)+(INDEX(Model_Scenarios[GP Weight],3)*$AH1515)+(INDEX(Model_Scenarios[LTV Weight],3)*$AI1515))-(INDEX(Model_Scenarios[LTV Weight],3)*$AP1515)-(INDEX(Model_Scenarios[GP Weight],3)*($AS1515+$AV1515+$AY1515))</f>
        <v>0.62186751212950386</v>
      </c>
      <c r="BC1515">
        <f>INDEX(Model_Assumptions[Values],9)*((INDEX(Model_Scenarios[GR Weight],4)*$AG1515)+(INDEX(Model_Scenarios[GP Weight],4)*$AH1515)+(INDEX(Model_Scenarios[LTV Weight],4)*$AI1515))-(INDEX(Model_Scenarios[LTV Weight],4)*$AP1515)-(INDEX(Model_Scenarios[GP Weight],4)*($AS1515+$AV1515+$AY1515))</f>
        <v>0.36633214248202584</v>
      </c>
      <c r="BD1515">
        <f>INDEX(Model_Assumptions[Values],9)*((INDEX(Model_Scenarios[GR Weight],5)*$AG1515)+(INDEX(Model_Scenarios[GP Weight],5)*$AH1515)+(INDEX(Model_Scenarios[LTV Weight],5)*$AI1515))-(INDEX(Model_Scenarios[LTV Weight],5)*$AP1515)-(INDEX(Model_Scenarios[GP Weight],5)*($AS1515+$AV1515+$AY1515))</f>
        <v>-0.19719742960910591</v>
      </c>
    </row>
    <row r="1516" spans="1:56" x14ac:dyDescent="0.25">
      <c r="A1516">
        <v>1515</v>
      </c>
      <c r="B1516">
        <v>31</v>
      </c>
      <c r="C1516" s="3">
        <v>15</v>
      </c>
      <c r="D1516" s="4">
        <v>0.28000000000000003</v>
      </c>
      <c r="E1516" t="str">
        <v>SKU-1037</v>
      </c>
      <c r="F1516" t="str">
        <v>Raise</v>
      </c>
      <c r="G1516" t="str">
        <v>Full</v>
      </c>
      <c r="H1516">
        <v>31.81</v>
      </c>
      <c r="I1516">
        <v>10.64</v>
      </c>
      <c r="J1516">
        <v>25</v>
      </c>
      <c r="K1516">
        <v>795.25</v>
      </c>
      <c r="L1516">
        <v>529.25</v>
      </c>
      <c r="M1516">
        <v>0.66551398931153727</v>
      </c>
      <c r="N1516">
        <v>35.216736588500552</v>
      </c>
      <c r="O1516">
        <v>179.95167812401314</v>
      </c>
      <c r="P1516">
        <v>190.59167812401313</v>
      </c>
      <c r="Q1516">
        <v>1396.9812800741929</v>
      </c>
      <c r="R1516">
        <v>1104.8851942404981</v>
      </c>
      <c r="S1516">
        <v>1</v>
      </c>
      <c r="T1516">
        <f t="shared" si="529"/>
        <v>32.763886244780153</v>
      </c>
      <c r="U1516">
        <f t="shared" si="530"/>
        <v>2.9986992919841377E-2</v>
      </c>
      <c r="V1516">
        <f>IF($F1516="Reduce", INDEX(Model_Assumptions[Values], 2), INDEX(Model_Assumptions[Values], 1))</f>
        <v>-0.4</v>
      </c>
      <c r="W1516">
        <f t="shared" si="531"/>
        <v>24.700130070801588</v>
      </c>
      <c r="X1516">
        <f t="shared" si="544"/>
        <v>809.27225187101681</v>
      </c>
      <c r="Y1516">
        <f t="shared" si="532"/>
        <v>546.46286791768784</v>
      </c>
      <c r="Z1516">
        <f t="shared" si="533"/>
        <v>14.022251871016806</v>
      </c>
      <c r="AA1516">
        <f t="shared" si="534"/>
        <v>17.212867917687845</v>
      </c>
      <c r="AB1516">
        <f t="shared" si="545"/>
        <v>0.67525219931151681</v>
      </c>
      <c r="AC1516">
        <f t="shared" si="535"/>
        <v>9.7382099999795413E-3</v>
      </c>
      <c r="AD1516">
        <f t="shared" si="536"/>
        <v>9.7382099999795413E-3</v>
      </c>
      <c r="AE1516">
        <f t="shared" si="537"/>
        <v>0.27999999999999975</v>
      </c>
      <c r="AF1516">
        <f t="shared" si="546"/>
        <v>795.51733985315889</v>
      </c>
      <c r="AG1516">
        <f t="shared" si="538"/>
        <v>7.7922317908885597E-2</v>
      </c>
      <c r="AH1516">
        <f t="shared" si="539"/>
        <v>9.0312799001055405E-2</v>
      </c>
      <c r="AI1516">
        <f t="shared" si="547"/>
        <v>0.7200000000000002</v>
      </c>
      <c r="AJ1516">
        <f>MAX(0, $R1516 - $AA1516) * INDEX(Model_Assumptions[Values], 7)</f>
        <v>2175.3446526456205</v>
      </c>
      <c r="AK1516">
        <f>MAX(0, INDEX(Model_Assumptions[Values], 4) - $AD1516)</f>
        <v>4.0261790000020461E-2</v>
      </c>
      <c r="AL1516">
        <f>MAX(0, INDEX(Model_Assumptions[Values], 5) - $AC1516)</f>
        <v>1.0261790000020459E-2</v>
      </c>
      <c r="AM1516">
        <f>INDEX(Model_Assumptions[Values], 6) * MAX(0, INDEX(Model_Assumptions[Values], 3) - $AB1516)^2</f>
        <v>0</v>
      </c>
      <c r="AN1516">
        <f t="shared" si="540"/>
        <v>2150.8840493223456</v>
      </c>
      <c r="AO1516" cm="1">
        <f t="array" ref="AO1516">IFERROR(STDEV(IF($E$2:$E$2201=$E1516, $AJ$2:$AJ$2201)), 0)</f>
        <v>34.36069271756147</v>
      </c>
      <c r="AP1516">
        <f t="shared" si="548"/>
        <v>0.71187747943082846</v>
      </c>
      <c r="AQ1516">
        <f t="shared" si="541"/>
        <v>3.359684014490729E-2</v>
      </c>
      <c r="AR1516" cm="1">
        <f t="array" ref="AR1516">IFERROR(STDEV(IF($E$2:$E$2201=$E1516, $AK$2:$AK$2201)), 0)</f>
        <v>9.4462928740566676E-3</v>
      </c>
      <c r="AS1516">
        <f t="shared" si="549"/>
        <v>0.70556248297338031</v>
      </c>
      <c r="AT1516">
        <f t="shared" si="542"/>
        <v>6.0176520037957381E-3</v>
      </c>
      <c r="AU1516" cm="1">
        <f t="array" ref="AU1516">IFERROR(STDEV(IF($E$2:$E$2201=$E1516, $AL$2:$AL$2201)), 0)</f>
        <v>6.7450730352061582E-3</v>
      </c>
      <c r="AV1516">
        <f t="shared" si="550"/>
        <v>0.62922046567506174</v>
      </c>
      <c r="AW1516">
        <f t="shared" si="543"/>
        <v>0</v>
      </c>
      <c r="AX1516" cm="1">
        <f t="array" ref="AX1516">IFERROR(STDEV(IF($E$2:$E$2201=$E1516, $AM$2:$AM$2201)), 0)</f>
        <v>0</v>
      </c>
      <c r="AY1516">
        <f t="shared" si="551"/>
        <v>0.62922046567506174</v>
      </c>
      <c r="AZ1516">
        <f>INDEX(Model_Assumptions[Values],9)*((INDEX(Model_Scenarios[GR Weight],1)*$AG1516)+(INDEX(Model_Scenarios[GP Weight],1)*$AH1516)+(INDEX(Model_Scenarios[LTV Weight],1)*$AI1516))-(INDEX(Model_Scenarios[LTV Weight],1)*$AP1516)-(INDEX(Model_Scenarios[GP Weight],1)*($AS1516+$AV1516+$AY1516))</f>
        <v>2.1982152334779577</v>
      </c>
      <c r="BA1516">
        <f>INDEX(Model_Assumptions[Values],9)*((INDEX(Model_Scenarios[GR Weight],2)*$AG1516)+(INDEX(Model_Scenarios[GP Weight],2)*$AH1516)+(INDEX(Model_Scenarios[LTV Weight],2)*$AI1516))-(INDEX(Model_Scenarios[LTV Weight],2)*$AP1516)-(INDEX(Model_Scenarios[GP Weight],2)*($AS1516+$AV1516+$AY1516))</f>
        <v>1.633233492937981</v>
      </c>
      <c r="BB1516">
        <f>INDEX(Model_Assumptions[Values],9)*((INDEX(Model_Scenarios[GR Weight],3)*$AG1516)+(INDEX(Model_Scenarios[GP Weight],3)*$AH1516)+(INDEX(Model_Scenarios[LTV Weight],3)*$AI1516))-(INDEX(Model_Scenarios[LTV Weight],3)*$AP1516)-(INDEX(Model_Scenarios[GP Weight],3)*($AS1516+$AV1516+$AY1516))</f>
        <v>0.72329810885239676</v>
      </c>
      <c r="BC1516">
        <f>INDEX(Model_Assumptions[Values],9)*((INDEX(Model_Scenarios[GR Weight],4)*$AG1516)+(INDEX(Model_Scenarios[GP Weight],4)*$AH1516)+(INDEX(Model_Scenarios[LTV Weight],4)*$AI1516))-(INDEX(Model_Scenarios[LTV Weight],4)*$AP1516)-(INDEX(Model_Scenarios[GP Weight],4)*($AS1516+$AV1516+$AY1516))</f>
        <v>0.4734470157499221</v>
      </c>
      <c r="BD1516">
        <f>INDEX(Model_Assumptions[Values],9)*((INDEX(Model_Scenarios[GR Weight],5)*$AG1516)+(INDEX(Model_Scenarios[GP Weight],5)*$AH1516)+(INDEX(Model_Scenarios[LTV Weight],5)*$AI1516))-(INDEX(Model_Scenarios[LTV Weight],5)*$AP1516)-(INDEX(Model_Scenarios[GP Weight],5)*($AS1516+$AV1516+$AY1516))</f>
        <v>-3.1888732573846168E-2</v>
      </c>
    </row>
    <row r="1517" spans="1:56" x14ac:dyDescent="0.25">
      <c r="A1517">
        <v>1516</v>
      </c>
      <c r="B1517">
        <v>31</v>
      </c>
      <c r="C1517" s="3">
        <v>16</v>
      </c>
      <c r="D1517" s="4">
        <v>0.3</v>
      </c>
      <c r="E1517" t="str">
        <v>SKU-1037</v>
      </c>
      <c r="F1517" t="str">
        <v>Raise</v>
      </c>
      <c r="G1517" t="str">
        <v>Full</v>
      </c>
      <c r="H1517">
        <v>31.81</v>
      </c>
      <c r="I1517">
        <v>10.64</v>
      </c>
      <c r="J1517">
        <v>25</v>
      </c>
      <c r="K1517">
        <v>795.25</v>
      </c>
      <c r="L1517">
        <v>529.25</v>
      </c>
      <c r="M1517">
        <v>0.66551398931153727</v>
      </c>
      <c r="N1517">
        <v>35.216736588500552</v>
      </c>
      <c r="O1517">
        <v>179.95167812401314</v>
      </c>
      <c r="P1517">
        <v>190.59167812401313</v>
      </c>
      <c r="Q1517">
        <v>1396.9812800741929</v>
      </c>
      <c r="R1517">
        <v>1104.8851942404981</v>
      </c>
      <c r="S1517">
        <v>1</v>
      </c>
      <c r="T1517">
        <f t="shared" si="529"/>
        <v>32.832020976550162</v>
      </c>
      <c r="U1517">
        <f t="shared" si="530"/>
        <v>3.2128920985544263E-2</v>
      </c>
      <c r="V1517">
        <f>IF($F1517="Reduce", INDEX(Model_Assumptions[Values], 2), INDEX(Model_Assumptions[Values], 1))</f>
        <v>-0.4</v>
      </c>
      <c r="W1517">
        <f t="shared" si="531"/>
        <v>24.678710790144557</v>
      </c>
      <c r="X1517">
        <f t="shared" si="544"/>
        <v>810.25195033624084</v>
      </c>
      <c r="Y1517">
        <f t="shared" si="532"/>
        <v>547.67046752910278</v>
      </c>
      <c r="Z1517">
        <f t="shared" si="533"/>
        <v>15.001950336240839</v>
      </c>
      <c r="AA1517">
        <f t="shared" si="534"/>
        <v>18.42046752910278</v>
      </c>
      <c r="AB1517">
        <f t="shared" si="545"/>
        <v>0.6759261329785492</v>
      </c>
      <c r="AC1517">
        <f t="shared" si="535"/>
        <v>1.0412143667011931E-2</v>
      </c>
      <c r="AD1517">
        <f t="shared" si="536"/>
        <v>1.0412143667011931E-2</v>
      </c>
      <c r="AE1517">
        <f t="shared" si="537"/>
        <v>0.29999999999999905</v>
      </c>
      <c r="AF1517">
        <f t="shared" si="546"/>
        <v>773.41963596834967</v>
      </c>
      <c r="AG1517">
        <f t="shared" si="538"/>
        <v>8.3366548690378378E-2</v>
      </c>
      <c r="AH1517">
        <f t="shared" si="539"/>
        <v>9.6648855345704304E-2</v>
      </c>
      <c r="AI1517">
        <f t="shared" si="547"/>
        <v>0.70000000000000095</v>
      </c>
      <c r="AJ1517">
        <f>MAX(0, $R1517 - $AA1517) * INDEX(Model_Assumptions[Values], 7)</f>
        <v>2172.9294534227906</v>
      </c>
      <c r="AK1517">
        <f>MAX(0, INDEX(Model_Assumptions[Values], 4) - $AD1517)</f>
        <v>3.9587856332988072E-2</v>
      </c>
      <c r="AL1517">
        <f>MAX(0, INDEX(Model_Assumptions[Values], 5) - $AC1517)</f>
        <v>9.5878563329880699E-3</v>
      </c>
      <c r="AM1517">
        <f>INDEX(Model_Assumptions[Values], 6) * MAX(0, INDEX(Model_Assumptions[Values], 3) - $AB1517)^2</f>
        <v>0</v>
      </c>
      <c r="AN1517">
        <f t="shared" si="540"/>
        <v>2150.8840493223456</v>
      </c>
      <c r="AO1517" cm="1">
        <f t="array" ref="AO1517">IFERROR(STDEV(IF($E$2:$E$2201=$E1517, $AJ$2:$AJ$2201)), 0)</f>
        <v>34.36069271756147</v>
      </c>
      <c r="AP1517">
        <f t="shared" si="548"/>
        <v>0.64158788303990699</v>
      </c>
      <c r="AQ1517">
        <f t="shared" si="541"/>
        <v>3.359684014490729E-2</v>
      </c>
      <c r="AR1517" cm="1">
        <f t="array" ref="AR1517">IFERROR(STDEV(IF($E$2:$E$2201=$E1517, $AK$2:$AK$2201)), 0)</f>
        <v>9.4462928740566676E-3</v>
      </c>
      <c r="AS1517">
        <f t="shared" si="549"/>
        <v>0.634218763694542</v>
      </c>
      <c r="AT1517">
        <f t="shared" si="542"/>
        <v>6.0176520037957381E-3</v>
      </c>
      <c r="AU1517" cm="1">
        <f t="array" ref="AU1517">IFERROR(STDEV(IF($E$2:$E$2201=$E1517, $AL$2:$AL$2201)), 0)</f>
        <v>6.7450730352061582E-3</v>
      </c>
      <c r="AV1517">
        <f t="shared" si="550"/>
        <v>0.52930551093479916</v>
      </c>
      <c r="AW1517">
        <f t="shared" si="543"/>
        <v>0</v>
      </c>
      <c r="AX1517" cm="1">
        <f t="array" ref="AX1517">IFERROR(STDEV(IF($E$2:$E$2201=$E1517, $AM$2:$AM$2201)), 0)</f>
        <v>0</v>
      </c>
      <c r="AY1517">
        <f t="shared" si="551"/>
        <v>0.52930551093479916</v>
      </c>
      <c r="AZ1517">
        <f>INDEX(Model_Assumptions[Values],9)*((INDEX(Model_Scenarios[GR Weight],1)*$AG1517)+(INDEX(Model_Scenarios[GP Weight],1)*$AH1517)+(INDEX(Model_Scenarios[LTV Weight],1)*$AI1517))-(INDEX(Model_Scenarios[LTV Weight],1)*$AP1517)-(INDEX(Model_Scenarios[GP Weight],1)*($AS1517+$AV1517+$AY1517))</f>
        <v>2.2074544170297057</v>
      </c>
      <c r="BA1517">
        <f>INDEX(Model_Assumptions[Values],9)*((INDEX(Model_Scenarios[GR Weight],2)*$AG1517)+(INDEX(Model_Scenarios[GP Weight],2)*$AH1517)+(INDEX(Model_Scenarios[LTV Weight],2)*$AI1517))-(INDEX(Model_Scenarios[LTV Weight],2)*$AP1517)-(INDEX(Model_Scenarios[GP Weight],2)*($AS1517+$AV1517+$AY1517))</f>
        <v>1.6785756857747236</v>
      </c>
      <c r="BB1517">
        <f>INDEX(Model_Assumptions[Values],9)*((INDEX(Model_Scenarios[GR Weight],3)*$AG1517)+(INDEX(Model_Scenarios[GP Weight],3)*$AH1517)+(INDEX(Model_Scenarios[LTV Weight],3)*$AI1517))-(INDEX(Model_Scenarios[LTV Weight],3)*$AP1517)-(INDEX(Model_Scenarios[GP Weight],3)*($AS1517+$AV1517+$AY1517))</f>
        <v>0.82421810455454581</v>
      </c>
      <c r="BC1517">
        <f>INDEX(Model_Assumptions[Values],9)*((INDEX(Model_Scenarios[GR Weight],4)*$AG1517)+(INDEX(Model_Scenarios[GP Weight],4)*$AH1517)+(INDEX(Model_Scenarios[LTV Weight],4)*$AI1517))-(INDEX(Model_Scenarios[LTV Weight],4)*$AP1517)-(INDEX(Model_Scenarios[GP Weight],4)*($AS1517+$AV1517+$AY1517))</f>
        <v>0.58006016720372466</v>
      </c>
      <c r="BD1517">
        <f>INDEX(Model_Assumptions[Values],9)*((INDEX(Model_Scenarios[GR Weight],5)*$AG1517)+(INDEX(Model_Scenarios[GP Weight],5)*$AH1517)+(INDEX(Model_Scenarios[LTV Weight],5)*$AI1517))-(INDEX(Model_Scenarios[LTV Weight],5)*$AP1517)-(INDEX(Model_Scenarios[GP Weight],5)*($AS1517+$AV1517+$AY1517))</f>
        <v>0.13269754807081224</v>
      </c>
    </row>
    <row r="1518" spans="1:56" x14ac:dyDescent="0.25">
      <c r="A1518">
        <v>1517</v>
      </c>
      <c r="B1518">
        <v>31</v>
      </c>
      <c r="C1518" s="3">
        <v>17</v>
      </c>
      <c r="D1518" s="4">
        <v>0.32</v>
      </c>
      <c r="E1518" t="str">
        <v>SKU-1037</v>
      </c>
      <c r="F1518" t="str">
        <v>Raise</v>
      </c>
      <c r="G1518" t="str">
        <v>Full</v>
      </c>
      <c r="H1518">
        <v>31.81</v>
      </c>
      <c r="I1518">
        <v>10.64</v>
      </c>
      <c r="J1518">
        <v>25</v>
      </c>
      <c r="K1518">
        <v>795.25</v>
      </c>
      <c r="L1518">
        <v>529.25</v>
      </c>
      <c r="M1518">
        <v>0.66551398931153727</v>
      </c>
      <c r="N1518">
        <v>35.216736588500552</v>
      </c>
      <c r="O1518">
        <v>179.95167812401314</v>
      </c>
      <c r="P1518">
        <v>190.59167812401313</v>
      </c>
      <c r="Q1518">
        <v>1396.9812800741929</v>
      </c>
      <c r="R1518">
        <v>1104.8851942404981</v>
      </c>
      <c r="S1518">
        <v>1</v>
      </c>
      <c r="T1518">
        <f t="shared" si="529"/>
        <v>32.900155708320177</v>
      </c>
      <c r="U1518">
        <f t="shared" si="530"/>
        <v>3.4270849051247367E-2</v>
      </c>
      <c r="V1518">
        <f>IF($F1518="Reduce", INDEX(Model_Assumptions[Values], 2), INDEX(Model_Assumptions[Values], 1))</f>
        <v>-0.4</v>
      </c>
      <c r="W1518">
        <f t="shared" si="531"/>
        <v>24.657291509487525</v>
      </c>
      <c r="X1518">
        <f t="shared" si="544"/>
        <v>811.22873000758068</v>
      </c>
      <c r="Y1518">
        <f t="shared" si="532"/>
        <v>548.87514834663341</v>
      </c>
      <c r="Z1518">
        <f t="shared" si="533"/>
        <v>15.97873000758068</v>
      </c>
      <c r="AA1518">
        <f t="shared" si="534"/>
        <v>19.625148346633409</v>
      </c>
      <c r="AB1518">
        <f t="shared" si="545"/>
        <v>0.67659727527340452</v>
      </c>
      <c r="AC1518">
        <f t="shared" si="535"/>
        <v>1.1083285961867251E-2</v>
      </c>
      <c r="AD1518">
        <f t="shared" si="536"/>
        <v>1.1083285961867251E-2</v>
      </c>
      <c r="AE1518">
        <f t="shared" si="537"/>
        <v>0.32000000000000045</v>
      </c>
      <c r="AF1518">
        <f t="shared" si="546"/>
        <v>751.32193208353817</v>
      </c>
      <c r="AG1518">
        <f t="shared" si="538"/>
        <v>8.8794559595987699E-2</v>
      </c>
      <c r="AH1518">
        <f t="shared" si="539"/>
        <v>0.10296959730772624</v>
      </c>
      <c r="AI1518">
        <f t="shared" si="547"/>
        <v>0.67999999999999949</v>
      </c>
      <c r="AJ1518">
        <f>MAX(0, $R1518 - $AA1518) * INDEX(Model_Assumptions[Values], 7)</f>
        <v>2170.5200917877291</v>
      </c>
      <c r="AK1518">
        <f>MAX(0, INDEX(Model_Assumptions[Values], 4) - $AD1518)</f>
        <v>3.8916714038132752E-2</v>
      </c>
      <c r="AL1518">
        <f>MAX(0, INDEX(Model_Assumptions[Values], 5) - $AC1518)</f>
        <v>8.9167140381327496E-3</v>
      </c>
      <c r="AM1518">
        <f>INDEX(Model_Assumptions[Values], 6) * MAX(0, INDEX(Model_Assumptions[Values], 3) - $AB1518)^2</f>
        <v>0</v>
      </c>
      <c r="AN1518">
        <f t="shared" si="540"/>
        <v>2150.8840493223456</v>
      </c>
      <c r="AO1518" cm="1">
        <f t="array" ref="AO1518">IFERROR(STDEV(IF($E$2:$E$2201=$E1518, $AJ$2:$AJ$2201)), 0)</f>
        <v>34.36069271756147</v>
      </c>
      <c r="AP1518">
        <f t="shared" si="548"/>
        <v>0.57146817809489925</v>
      </c>
      <c r="AQ1518">
        <f t="shared" si="541"/>
        <v>3.359684014490729E-2</v>
      </c>
      <c r="AR1518" cm="1">
        <f t="array" ref="AR1518">IFERROR(STDEV(IF($E$2:$E$2201=$E1518, $AK$2:$AK$2201)), 0)</f>
        <v>9.4462928740566676E-3</v>
      </c>
      <c r="AS1518">
        <f t="shared" si="549"/>
        <v>0.56317054363579833</v>
      </c>
      <c r="AT1518">
        <f t="shared" si="542"/>
        <v>6.0176520037957381E-3</v>
      </c>
      <c r="AU1518" cm="1">
        <f t="array" ref="AU1518">IFERROR(STDEV(IF($E$2:$E$2201=$E1518, $AL$2:$AL$2201)), 0)</f>
        <v>6.7450730352061582E-3</v>
      </c>
      <c r="AV1518">
        <f t="shared" si="550"/>
        <v>0.42980439488279076</v>
      </c>
      <c r="AW1518">
        <f t="shared" si="543"/>
        <v>0</v>
      </c>
      <c r="AX1518" cm="1">
        <f t="array" ref="AX1518">IFERROR(STDEV(IF($E$2:$E$2201=$E1518, $AM$2:$AM$2201)), 0)</f>
        <v>0</v>
      </c>
      <c r="AY1518">
        <f t="shared" si="551"/>
        <v>0.42980439488279076</v>
      </c>
      <c r="AZ1518">
        <f>INDEX(Model_Assumptions[Values],9)*((INDEX(Model_Scenarios[GR Weight],1)*$AG1518)+(INDEX(Model_Scenarios[GP Weight],1)*$AH1518)+(INDEX(Model_Scenarios[LTV Weight],1)*$AI1518))-(INDEX(Model_Scenarios[LTV Weight],1)*$AP1518)-(INDEX(Model_Scenarios[GP Weight],1)*($AS1518+$AV1518+$AY1518))</f>
        <v>2.2164296026357975</v>
      </c>
      <c r="BA1518">
        <f>INDEX(Model_Assumptions[Values],9)*((INDEX(Model_Scenarios[GR Weight],2)*$AG1518)+(INDEX(Model_Scenarios[GP Weight],2)*$AH1518)+(INDEX(Model_Scenarios[LTV Weight],2)*$AI1518))-(INDEX(Model_Scenarios[LTV Weight],2)*$AP1518)-(INDEX(Model_Scenarios[GP Weight],2)*($AS1518+$AV1518+$AY1518))</f>
        <v>1.7235553345627546</v>
      </c>
      <c r="BB1518">
        <f>INDEX(Model_Assumptions[Values],9)*((INDEX(Model_Scenarios[GR Weight],3)*$AG1518)+(INDEX(Model_Scenarios[GP Weight],3)*$AH1518)+(INDEX(Model_Scenarios[LTV Weight],3)*$AI1518))-(INDEX(Model_Scenarios[LTV Weight],3)*$AP1518)-(INDEX(Model_Scenarios[GP Weight],3)*($AS1518+$AV1518+$AY1518))</f>
        <v>0.92462995685506177</v>
      </c>
      <c r="BC1518">
        <f>INDEX(Model_Assumptions[Values],9)*((INDEX(Model_Scenarios[GR Weight],4)*$AG1518)+(INDEX(Model_Scenarios[GP Weight],4)*$AH1518)+(INDEX(Model_Scenarios[LTV Weight],4)*$AI1518))-(INDEX(Model_Scenarios[LTV Weight],4)*$AP1518)-(INDEX(Model_Scenarios[GP Weight],4)*($AS1518+$AV1518+$AY1518))</f>
        <v>0.68617405446254609</v>
      </c>
      <c r="BD1518">
        <f>INDEX(Model_Assumptions[Values],9)*((INDEX(Model_Scenarios[GR Weight],5)*$AG1518)+(INDEX(Model_Scenarios[GP Weight],5)*$AH1518)+(INDEX(Model_Scenarios[LTV Weight],5)*$AI1518))-(INDEX(Model_Scenarios[LTV Weight],5)*$AP1518)-(INDEX(Model_Scenarios[GP Weight],5)*($AS1518+$AV1518+$AY1518))</f>
        <v>0.29656527429775037</v>
      </c>
    </row>
    <row r="1519" spans="1:56" x14ac:dyDescent="0.25">
      <c r="A1519">
        <v>1518</v>
      </c>
      <c r="B1519">
        <v>31</v>
      </c>
      <c r="C1519" s="3">
        <v>18</v>
      </c>
      <c r="D1519" s="4">
        <v>0.34</v>
      </c>
      <c r="E1519" t="str">
        <v>SKU-1037</v>
      </c>
      <c r="F1519" t="str">
        <v>Raise</v>
      </c>
      <c r="G1519" t="str">
        <v>Full</v>
      </c>
      <c r="H1519">
        <v>31.81</v>
      </c>
      <c r="I1519">
        <v>10.64</v>
      </c>
      <c r="J1519">
        <v>25</v>
      </c>
      <c r="K1519">
        <v>795.25</v>
      </c>
      <c r="L1519">
        <v>529.25</v>
      </c>
      <c r="M1519">
        <v>0.66551398931153727</v>
      </c>
      <c r="N1519">
        <v>35.216736588500552</v>
      </c>
      <c r="O1519">
        <v>179.95167812401314</v>
      </c>
      <c r="P1519">
        <v>190.59167812401313</v>
      </c>
      <c r="Q1519">
        <v>1396.9812800741929</v>
      </c>
      <c r="R1519">
        <v>1104.8851942404981</v>
      </c>
      <c r="S1519">
        <v>1</v>
      </c>
      <c r="T1519">
        <f t="shared" si="529"/>
        <v>32.968290440090186</v>
      </c>
      <c r="U1519">
        <f t="shared" si="530"/>
        <v>3.6412777116950248E-2</v>
      </c>
      <c r="V1519">
        <f>IF($F1519="Reduce", INDEX(Model_Assumptions[Values], 2), INDEX(Model_Assumptions[Values], 1))</f>
        <v>-0.4</v>
      </c>
      <c r="W1519">
        <f t="shared" si="531"/>
        <v>24.635872228830497</v>
      </c>
      <c r="X1519">
        <f t="shared" si="544"/>
        <v>812.20259088503576</v>
      </c>
      <c r="Y1519">
        <f t="shared" si="532"/>
        <v>550.07691037027928</v>
      </c>
      <c r="Z1519">
        <f t="shared" si="533"/>
        <v>16.952590885035761</v>
      </c>
      <c r="AA1519">
        <f t="shared" si="534"/>
        <v>20.826910370279279</v>
      </c>
      <c r="AB1519">
        <f t="shared" si="545"/>
        <v>0.67726564350265739</v>
      </c>
      <c r="AC1519">
        <f t="shared" si="535"/>
        <v>1.175165419112012E-2</v>
      </c>
      <c r="AD1519">
        <f t="shared" si="536"/>
        <v>1.175165419112012E-2</v>
      </c>
      <c r="AE1519">
        <f t="shared" si="537"/>
        <v>0.33999999999999975</v>
      </c>
      <c r="AF1519">
        <f t="shared" si="546"/>
        <v>729.22422819872907</v>
      </c>
      <c r="AG1519">
        <f t="shared" si="538"/>
        <v>9.4206350625710394E-2</v>
      </c>
      <c r="AH1519">
        <f t="shared" si="539"/>
        <v>0.10927502488711885</v>
      </c>
      <c r="AI1519">
        <f t="shared" si="547"/>
        <v>0.66000000000000025</v>
      </c>
      <c r="AJ1519">
        <f>MAX(0, $R1519 - $AA1519) * INDEX(Model_Assumptions[Values], 7)</f>
        <v>2168.1165677404379</v>
      </c>
      <c r="AK1519">
        <f>MAX(0, INDEX(Model_Assumptions[Values], 4) - $AD1519)</f>
        <v>3.8248345808879883E-2</v>
      </c>
      <c r="AL1519">
        <f>MAX(0, INDEX(Model_Assumptions[Values], 5) - $AC1519)</f>
        <v>8.2483458088798804E-3</v>
      </c>
      <c r="AM1519">
        <f>INDEX(Model_Assumptions[Values], 6) * MAX(0, INDEX(Model_Assumptions[Values], 3) - $AB1519)^2</f>
        <v>0</v>
      </c>
      <c r="AN1519">
        <f t="shared" si="540"/>
        <v>2150.8840493223456</v>
      </c>
      <c r="AO1519" cm="1">
        <f t="array" ref="AO1519">IFERROR(STDEV(IF($E$2:$E$2201=$E1519, $AJ$2:$AJ$2201)), 0)</f>
        <v>34.36069271756147</v>
      </c>
      <c r="AP1519">
        <f t="shared" si="548"/>
        <v>0.50151836459585808</v>
      </c>
      <c r="AQ1519">
        <f t="shared" si="541"/>
        <v>3.359684014490729E-2</v>
      </c>
      <c r="AR1519" cm="1">
        <f t="array" ref="AR1519">IFERROR(STDEV(IF($E$2:$E$2201=$E1519, $AK$2:$AK$2201)), 0)</f>
        <v>9.4462928740566676E-3</v>
      </c>
      <c r="AS1519">
        <f t="shared" si="549"/>
        <v>0.49241599069487929</v>
      </c>
      <c r="AT1519">
        <f t="shared" si="542"/>
        <v>6.0176520037957381E-3</v>
      </c>
      <c r="AU1519" cm="1">
        <f t="array" ref="AU1519">IFERROR(STDEV(IF($E$2:$E$2201=$E1519, $AL$2:$AL$2201)), 0)</f>
        <v>6.7450730352061582E-3</v>
      </c>
      <c r="AV1519">
        <f t="shared" si="550"/>
        <v>0.33071455170921848</v>
      </c>
      <c r="AW1519">
        <f t="shared" si="543"/>
        <v>0</v>
      </c>
      <c r="AX1519" cm="1">
        <f t="array" ref="AX1519">IFERROR(STDEV(IF($E$2:$E$2201=$E1519, $AM$2:$AM$2201)), 0)</f>
        <v>0</v>
      </c>
      <c r="AY1519">
        <f t="shared" si="551"/>
        <v>0.33071455170921848</v>
      </c>
      <c r="AZ1519">
        <f>INDEX(Model_Assumptions[Values],9)*((INDEX(Model_Scenarios[GR Weight],1)*$AG1519)+(INDEX(Model_Scenarios[GP Weight],1)*$AH1519)+(INDEX(Model_Scenarios[LTV Weight],1)*$AI1519))-(INDEX(Model_Scenarios[LTV Weight],1)*$AP1519)-(INDEX(Model_Scenarios[GP Weight],1)*($AS1519+$AV1519+$AY1519))</f>
        <v>2.2251414866683978</v>
      </c>
      <c r="BA1519">
        <f>INDEX(Model_Assumptions[Values],9)*((INDEX(Model_Scenarios[GR Weight],2)*$AG1519)+(INDEX(Model_Scenarios[GP Weight],2)*$AH1519)+(INDEX(Model_Scenarios[LTV Weight],2)*$AI1519))-(INDEX(Model_Scenarios[LTV Weight],2)*$AP1519)-(INDEX(Model_Scenarios[GP Weight],2)*($AS1519+$AV1519+$AY1519))</f>
        <v>1.7681738320464315</v>
      </c>
      <c r="BB1519">
        <f>INDEX(Model_Assumptions[Values],9)*((INDEX(Model_Scenarios[GR Weight],3)*$AG1519)+(INDEX(Model_Scenarios[GP Weight],3)*$AH1519)+(INDEX(Model_Scenarios[LTV Weight],3)*$AI1519))-(INDEX(Model_Scenarios[LTV Weight],3)*$AP1519)-(INDEX(Model_Scenarios[GP Weight],3)*($AS1519+$AV1519+$AY1519))</f>
        <v>1.0245361030565927</v>
      </c>
      <c r="BC1519">
        <f>INDEX(Model_Assumptions[Values],9)*((INDEX(Model_Scenarios[GR Weight],4)*$AG1519)+(INDEX(Model_Scenarios[GP Weight],4)*$AH1519)+(INDEX(Model_Scenarios[LTV Weight],4)*$AI1519))-(INDEX(Model_Scenarios[LTV Weight],4)*$AP1519)-(INDEX(Model_Scenarios[GP Weight],4)*($AS1519+$AV1519+$AY1519))</f>
        <v>0.7917911148290333</v>
      </c>
      <c r="BD1519">
        <f>INDEX(Model_Assumptions[Values],9)*((INDEX(Model_Scenarios[GR Weight],5)*$AG1519)+(INDEX(Model_Scenarios[GP Weight],5)*$AH1519)+(INDEX(Model_Scenarios[LTV Weight],5)*$AI1519))-(INDEX(Model_Scenarios[LTV Weight],5)*$AP1519)-(INDEX(Model_Scenarios[GP Weight],5)*($AS1519+$AV1519+$AY1519))</f>
        <v>0.45971827615399896</v>
      </c>
    </row>
    <row r="1520" spans="1:56" x14ac:dyDescent="0.25">
      <c r="A1520">
        <v>1519</v>
      </c>
      <c r="B1520">
        <v>31</v>
      </c>
      <c r="C1520" s="3">
        <v>19</v>
      </c>
      <c r="D1520" s="4">
        <v>0.36</v>
      </c>
      <c r="E1520" t="str">
        <v>SKU-1037</v>
      </c>
      <c r="F1520" t="str">
        <v>Raise</v>
      </c>
      <c r="G1520" t="str">
        <v>Full</v>
      </c>
      <c r="H1520">
        <v>31.81</v>
      </c>
      <c r="I1520">
        <v>10.64</v>
      </c>
      <c r="J1520">
        <v>25</v>
      </c>
      <c r="K1520">
        <v>795.25</v>
      </c>
      <c r="L1520">
        <v>529.25</v>
      </c>
      <c r="M1520">
        <v>0.66551398931153727</v>
      </c>
      <c r="N1520">
        <v>35.216736588500552</v>
      </c>
      <c r="O1520">
        <v>179.95167812401314</v>
      </c>
      <c r="P1520">
        <v>190.59167812401313</v>
      </c>
      <c r="Q1520">
        <v>1396.9812800741929</v>
      </c>
      <c r="R1520">
        <v>1104.8851942404981</v>
      </c>
      <c r="S1520">
        <v>1</v>
      </c>
      <c r="T1520">
        <f t="shared" si="529"/>
        <v>33.036425171860195</v>
      </c>
      <c r="U1520">
        <f t="shared" si="530"/>
        <v>3.8554705182653137E-2</v>
      </c>
      <c r="V1520">
        <f>IF($F1520="Reduce", INDEX(Model_Assumptions[Values], 2), INDEX(Model_Assumptions[Values], 1))</f>
        <v>-0.4</v>
      </c>
      <c r="W1520">
        <f t="shared" si="531"/>
        <v>24.614452948173469</v>
      </c>
      <c r="X1520">
        <f t="shared" si="544"/>
        <v>813.17353296860631</v>
      </c>
      <c r="Y1520">
        <f t="shared" si="532"/>
        <v>551.27575360004062</v>
      </c>
      <c r="Z1520">
        <f t="shared" si="533"/>
        <v>17.92353296860631</v>
      </c>
      <c r="AA1520">
        <f t="shared" si="534"/>
        <v>22.025753600040616</v>
      </c>
      <c r="AB1520">
        <f t="shared" si="545"/>
        <v>0.67793125483010941</v>
      </c>
      <c r="AC1520">
        <f t="shared" si="535"/>
        <v>1.241726551857214E-2</v>
      </c>
      <c r="AD1520">
        <f t="shared" si="536"/>
        <v>1.241726551857214E-2</v>
      </c>
      <c r="AE1520">
        <f t="shared" si="537"/>
        <v>0.3599999999999991</v>
      </c>
      <c r="AF1520">
        <f t="shared" si="546"/>
        <v>707.12652431391973</v>
      </c>
      <c r="AG1520">
        <f t="shared" si="538"/>
        <v>9.9601921779547742E-2</v>
      </c>
      <c r="AH1520">
        <f t="shared" si="539"/>
        <v>0.1155651380838833</v>
      </c>
      <c r="AI1520">
        <f t="shared" si="547"/>
        <v>0.6400000000000009</v>
      </c>
      <c r="AJ1520">
        <f>MAX(0, $R1520 - $AA1520) * INDEX(Model_Assumptions[Values], 7)</f>
        <v>2165.718881280915</v>
      </c>
      <c r="AK1520">
        <f>MAX(0, INDEX(Model_Assumptions[Values], 4) - $AD1520)</f>
        <v>3.7582734481427862E-2</v>
      </c>
      <c r="AL1520">
        <f>MAX(0, INDEX(Model_Assumptions[Values], 5) - $AC1520)</f>
        <v>7.5827344814278601E-3</v>
      </c>
      <c r="AM1520">
        <f>INDEX(Model_Assumptions[Values], 6) * MAX(0, INDEX(Model_Assumptions[Values], 3) - $AB1520)^2</f>
        <v>0</v>
      </c>
      <c r="AN1520">
        <f t="shared" si="540"/>
        <v>2150.8840493223456</v>
      </c>
      <c r="AO1520" cm="1">
        <f t="array" ref="AO1520">IFERROR(STDEV(IF($E$2:$E$2201=$E1520, $AJ$2:$AJ$2201)), 0)</f>
        <v>34.36069271756147</v>
      </c>
      <c r="AP1520">
        <f t="shared" si="548"/>
        <v>0.43173844254273075</v>
      </c>
      <c r="AQ1520">
        <f t="shared" si="541"/>
        <v>3.359684014490729E-2</v>
      </c>
      <c r="AR1520" cm="1">
        <f t="array" ref="AR1520">IFERROR(STDEV(IF($E$2:$E$2201=$E1520, $AK$2:$AK$2201)), 0)</f>
        <v>9.4462928740566676E-3</v>
      </c>
      <c r="AS1520">
        <f t="shared" si="549"/>
        <v>0.42195328788369951</v>
      </c>
      <c r="AT1520">
        <f t="shared" si="542"/>
        <v>6.0176520037957381E-3</v>
      </c>
      <c r="AU1520" cm="1">
        <f t="array" ref="AU1520">IFERROR(STDEV(IF($E$2:$E$2201=$E1520, $AL$2:$AL$2201)), 0)</f>
        <v>6.7450730352061582E-3</v>
      </c>
      <c r="AV1520">
        <f t="shared" si="550"/>
        <v>0.23203343677127233</v>
      </c>
      <c r="AW1520">
        <f t="shared" si="543"/>
        <v>0</v>
      </c>
      <c r="AX1520" cm="1">
        <f t="array" ref="AX1520">IFERROR(STDEV(IF($E$2:$E$2201=$E1520, $AM$2:$AM$2201)), 0)</f>
        <v>0</v>
      </c>
      <c r="AY1520">
        <f t="shared" si="551"/>
        <v>0.23203343677127233</v>
      </c>
      <c r="AZ1520">
        <f>INDEX(Model_Assumptions[Values],9)*((INDEX(Model_Scenarios[GR Weight],1)*$AG1520)+(INDEX(Model_Scenarios[GP Weight],1)*$AH1520)+(INDEX(Model_Scenarios[LTV Weight],1)*$AI1520))-(INDEX(Model_Scenarios[LTV Weight],1)*$AP1520)-(INDEX(Model_Scenarios[GP Weight],1)*($AS1520+$AV1520+$AY1520))</f>
        <v>2.2335907597549105</v>
      </c>
      <c r="BA1520">
        <f>INDEX(Model_Assumptions[Values],9)*((INDEX(Model_Scenarios[GR Weight],2)*$AG1520)+(INDEX(Model_Scenarios[GP Weight],2)*$AH1520)+(INDEX(Model_Scenarios[LTV Weight],2)*$AI1520))-(INDEX(Model_Scenarios[LTV Weight],2)*$AP1520)-(INDEX(Model_Scenarios[GP Weight],2)*($AS1520+$AV1520+$AY1520))</f>
        <v>1.8124325594805231</v>
      </c>
      <c r="BB1520">
        <f>INDEX(Model_Assumptions[Values],9)*((INDEX(Model_Scenarios[GR Weight],3)*$AG1520)+(INDEX(Model_Scenarios[GP Weight],3)*$AH1520)+(INDEX(Model_Scenarios[LTV Weight],3)*$AI1520))-(INDEX(Model_Scenarios[LTV Weight],3)*$AP1520)-(INDEX(Model_Scenarios[GP Weight],3)*($AS1520+$AV1520+$AY1520))</f>
        <v>1.1239389603549548</v>
      </c>
      <c r="BC1520">
        <f>INDEX(Model_Assumptions[Values],9)*((INDEX(Model_Scenarios[GR Weight],4)*$AG1520)+(INDEX(Model_Scenarios[GP Weight],4)*$AH1520)+(INDEX(Model_Scenarios[LTV Weight],4)*$AI1520))-(INDEX(Model_Scenarios[LTV Weight],4)*$AP1520)-(INDEX(Model_Scenarios[GP Weight],4)*($AS1520+$AV1520+$AY1520))</f>
        <v>0.89691376549900093</v>
      </c>
      <c r="BD1520">
        <f>INDEX(Model_Assumptions[Values],9)*((INDEX(Model_Scenarios[GR Weight],5)*$AG1520)+(INDEX(Model_Scenarios[GP Weight],5)*$AH1520)+(INDEX(Model_Scenarios[LTV Weight],5)*$AI1520))-(INDEX(Model_Scenarios[LTV Weight],5)*$AP1520)-(INDEX(Model_Scenarios[GP Weight],5)*($AS1520+$AV1520+$AY1520))</f>
        <v>0.62216035209011111</v>
      </c>
    </row>
    <row r="1521" spans="1:56" x14ac:dyDescent="0.25">
      <c r="A1521">
        <v>1520</v>
      </c>
      <c r="B1521">
        <v>31</v>
      </c>
      <c r="C1521" s="3">
        <v>20</v>
      </c>
      <c r="D1521" s="4">
        <v>0.38</v>
      </c>
      <c r="E1521" t="str">
        <v>SKU-1037</v>
      </c>
      <c r="F1521" t="str">
        <v>Raise</v>
      </c>
      <c r="G1521" t="str">
        <v>Full</v>
      </c>
      <c r="H1521">
        <v>31.81</v>
      </c>
      <c r="I1521">
        <v>10.64</v>
      </c>
      <c r="J1521">
        <v>25</v>
      </c>
      <c r="K1521">
        <v>795.25</v>
      </c>
      <c r="L1521">
        <v>529.25</v>
      </c>
      <c r="M1521">
        <v>0.66551398931153727</v>
      </c>
      <c r="N1521">
        <v>35.216736588500552</v>
      </c>
      <c r="O1521">
        <v>179.95167812401314</v>
      </c>
      <c r="P1521">
        <v>190.59167812401313</v>
      </c>
      <c r="Q1521">
        <v>1396.9812800741929</v>
      </c>
      <c r="R1521">
        <v>1104.8851942404981</v>
      </c>
      <c r="S1521">
        <v>1</v>
      </c>
      <c r="T1521">
        <f t="shared" si="529"/>
        <v>33.104559903630211</v>
      </c>
      <c r="U1521">
        <f t="shared" si="530"/>
        <v>4.0696633248356241E-2</v>
      </c>
      <c r="V1521">
        <f>IF($F1521="Reduce", INDEX(Model_Assumptions[Values], 2), INDEX(Model_Assumptions[Values], 1))</f>
        <v>-0.4</v>
      </c>
      <c r="W1521">
        <f t="shared" si="531"/>
        <v>24.593033667516437</v>
      </c>
      <c r="X1521">
        <f t="shared" si="544"/>
        <v>814.14155625829244</v>
      </c>
      <c r="Y1521">
        <f t="shared" si="532"/>
        <v>552.47167803591753</v>
      </c>
      <c r="Z1521">
        <f t="shared" si="533"/>
        <v>18.891556258292439</v>
      </c>
      <c r="AA1521">
        <f t="shared" si="534"/>
        <v>23.221678035917535</v>
      </c>
      <c r="AB1521">
        <f t="shared" si="545"/>
        <v>0.67859412627825844</v>
      </c>
      <c r="AC1521">
        <f t="shared" si="535"/>
        <v>1.3080136966721168E-2</v>
      </c>
      <c r="AD1521">
        <f t="shared" si="536"/>
        <v>1.3080136966721168E-2</v>
      </c>
      <c r="AE1521">
        <f t="shared" si="537"/>
        <v>0.3800000000000005</v>
      </c>
      <c r="AF1521">
        <f t="shared" si="546"/>
        <v>685.02882042910824</v>
      </c>
      <c r="AG1521">
        <f t="shared" si="538"/>
        <v>0.10498127305750037</v>
      </c>
      <c r="AH1521">
        <f t="shared" si="539"/>
        <v>0.1218399368980202</v>
      </c>
      <c r="AI1521">
        <f t="shared" si="547"/>
        <v>0.61999999999999944</v>
      </c>
      <c r="AJ1521">
        <f>MAX(0, $R1521 - $AA1521) * INDEX(Model_Assumptions[Values], 7)</f>
        <v>2163.3270324091609</v>
      </c>
      <c r="AK1521">
        <f>MAX(0, INDEX(Model_Assumptions[Values], 4) - $AD1521)</f>
        <v>3.6919863033278835E-2</v>
      </c>
      <c r="AL1521">
        <f>MAX(0, INDEX(Model_Assumptions[Values], 5) - $AC1521)</f>
        <v>6.9198630332788329E-3</v>
      </c>
      <c r="AM1521">
        <f>INDEX(Model_Assumptions[Values], 6) * MAX(0, INDEX(Model_Assumptions[Values], 3) - $AB1521)^2</f>
        <v>0</v>
      </c>
      <c r="AN1521">
        <f t="shared" si="540"/>
        <v>2150.8840493223456</v>
      </c>
      <c r="AO1521" cm="1">
        <f t="array" ref="AO1521">IFERROR(STDEV(IF($E$2:$E$2201=$E1521, $AJ$2:$AJ$2201)), 0)</f>
        <v>34.36069271756147</v>
      </c>
      <c r="AP1521">
        <f t="shared" si="548"/>
        <v>0.36212841193553025</v>
      </c>
      <c r="AQ1521">
        <f t="shared" si="541"/>
        <v>3.359684014490729E-2</v>
      </c>
      <c r="AR1521" cm="1">
        <f t="array" ref="AR1521">IFERROR(STDEV(IF($E$2:$E$2201=$E1521, $AK$2:$AK$2201)), 0)</f>
        <v>9.4462928740566676E-3</v>
      </c>
      <c r="AS1521">
        <f t="shared" si="549"/>
        <v>0.35178063317281921</v>
      </c>
      <c r="AT1521">
        <f t="shared" si="542"/>
        <v>6.0176520037957381E-3</v>
      </c>
      <c r="AU1521" cm="1">
        <f t="array" ref="AU1521">IFERROR(STDEV(IF($E$2:$E$2201=$E1521, $AL$2:$AL$2201)), 0)</f>
        <v>6.7450730352061582E-3</v>
      </c>
      <c r="AV1521">
        <f t="shared" si="550"/>
        <v>0.13375852637532179</v>
      </c>
      <c r="AW1521">
        <f t="shared" si="543"/>
        <v>0</v>
      </c>
      <c r="AX1521" cm="1">
        <f t="array" ref="AX1521">IFERROR(STDEV(IF($E$2:$E$2201=$E1521, $AM$2:$AM$2201)), 0)</f>
        <v>0</v>
      </c>
      <c r="AY1521">
        <f t="shared" si="551"/>
        <v>0.13375852637532179</v>
      </c>
      <c r="AZ1521">
        <f>INDEX(Model_Assumptions[Values],9)*((INDEX(Model_Scenarios[GR Weight],1)*$AG1521)+(INDEX(Model_Scenarios[GP Weight],1)*$AH1521)+(INDEX(Model_Scenarios[LTV Weight],1)*$AI1521))-(INDEX(Model_Scenarios[LTV Weight],1)*$AP1521)-(INDEX(Model_Scenarios[GP Weight],1)*($AS1521+$AV1521+$AY1521))</f>
        <v>2.2417781068369877</v>
      </c>
      <c r="BA1521">
        <f>INDEX(Model_Assumptions[Values],9)*((INDEX(Model_Scenarios[GR Weight],2)*$AG1521)+(INDEX(Model_Scenarios[GP Weight],2)*$AH1521)+(INDEX(Model_Scenarios[LTV Weight],2)*$AI1521))-(INDEX(Model_Scenarios[LTV Weight],2)*$AP1521)-(INDEX(Model_Scenarios[GP Weight],2)*($AS1521+$AV1521+$AY1521))</f>
        <v>1.8563328867483562</v>
      </c>
      <c r="BB1521">
        <f>INDEX(Model_Assumptions[Values],9)*((INDEX(Model_Scenarios[GR Weight],3)*$AG1521)+(INDEX(Model_Scenarios[GP Weight],3)*$AH1521)+(INDEX(Model_Scenarios[LTV Weight],3)*$AI1521))-(INDEX(Model_Scenarios[LTV Weight],3)*$AP1521)-(INDEX(Model_Scenarios[GP Weight],3)*($AS1521+$AV1521+$AY1521))</f>
        <v>1.2228409260459858</v>
      </c>
      <c r="BC1521">
        <f>INDEX(Model_Assumptions[Values],9)*((INDEX(Model_Scenarios[GR Weight],4)*$AG1521)+(INDEX(Model_Scenarios[GP Weight],4)*$AH1521)+(INDEX(Model_Scenarios[LTV Weight],4)*$AI1521))-(INDEX(Model_Scenarios[LTV Weight],4)*$AP1521)-(INDEX(Model_Scenarios[GP Weight],4)*($AS1521+$AV1521+$AY1521))</f>
        <v>1.001544403768289</v>
      </c>
      <c r="BD1521">
        <f>INDEX(Model_Assumptions[Values],9)*((INDEX(Model_Scenarios[GR Weight],5)*$AG1521)+(INDEX(Model_Scenarios[GP Weight],5)*$AH1521)+(INDEX(Model_Scenarios[LTV Weight],5)*$AI1521))-(INDEX(Model_Scenarios[LTV Weight],5)*$AP1521)-(INDEX(Model_Scenarios[GP Weight],5)*($AS1521+$AV1521+$AY1521))</f>
        <v>0.78389526928526809</v>
      </c>
    </row>
    <row r="1522" spans="1:56" x14ac:dyDescent="0.25">
      <c r="A1522">
        <v>1521</v>
      </c>
      <c r="B1522">
        <v>31</v>
      </c>
      <c r="C1522" s="3">
        <v>21</v>
      </c>
      <c r="D1522" s="4">
        <v>0.4</v>
      </c>
      <c r="E1522" t="str">
        <v>SKU-1037</v>
      </c>
      <c r="F1522" t="str">
        <v>Raise</v>
      </c>
      <c r="G1522" t="str">
        <v>Full</v>
      </c>
      <c r="H1522">
        <v>31.81</v>
      </c>
      <c r="I1522">
        <v>10.64</v>
      </c>
      <c r="J1522">
        <v>25</v>
      </c>
      <c r="K1522">
        <v>795.25</v>
      </c>
      <c r="L1522">
        <v>529.25</v>
      </c>
      <c r="M1522">
        <v>0.66551398931153727</v>
      </c>
      <c r="N1522">
        <v>35.216736588500552</v>
      </c>
      <c r="O1522">
        <v>179.95167812401314</v>
      </c>
      <c r="P1522">
        <v>190.59167812401313</v>
      </c>
      <c r="Q1522">
        <v>1396.9812800741929</v>
      </c>
      <c r="R1522">
        <v>1104.8851942404981</v>
      </c>
      <c r="S1522">
        <v>1</v>
      </c>
      <c r="T1522">
        <f t="shared" si="529"/>
        <v>33.172694635400219</v>
      </c>
      <c r="U1522">
        <f t="shared" si="530"/>
        <v>4.2838561314059123E-2</v>
      </c>
      <c r="V1522">
        <f>IF($F1522="Reduce", INDEX(Model_Assumptions[Values], 2), INDEX(Model_Assumptions[Values], 1))</f>
        <v>-0.4</v>
      </c>
      <c r="W1522">
        <f t="shared" si="531"/>
        <v>24.571614386859409</v>
      </c>
      <c r="X1522">
        <f t="shared" si="544"/>
        <v>815.10666075409392</v>
      </c>
      <c r="Y1522">
        <f t="shared" si="532"/>
        <v>553.66468367790981</v>
      </c>
      <c r="Z1522">
        <f t="shared" si="533"/>
        <v>19.856660754093923</v>
      </c>
      <c r="AA1522">
        <f t="shared" si="534"/>
        <v>24.414683677909807</v>
      </c>
      <c r="AB1522">
        <f t="shared" si="545"/>
        <v>0.6792542747297492</v>
      </c>
      <c r="AC1522">
        <f t="shared" si="535"/>
        <v>1.3740285418211928E-2</v>
      </c>
      <c r="AD1522">
        <f t="shared" si="536"/>
        <v>1.3740285418211928E-2</v>
      </c>
      <c r="AE1522">
        <f t="shared" si="537"/>
        <v>0.3999999999999998</v>
      </c>
      <c r="AF1522">
        <f t="shared" si="546"/>
        <v>662.93111654429913</v>
      </c>
      <c r="AG1522">
        <f t="shared" si="538"/>
        <v>0.11034440445956702</v>
      </c>
      <c r="AH1522">
        <f t="shared" si="539"/>
        <v>0.12809942132952834</v>
      </c>
      <c r="AI1522">
        <f t="shared" si="547"/>
        <v>0.6000000000000002</v>
      </c>
      <c r="AJ1522">
        <f>MAX(0, $R1522 - $AA1522) * INDEX(Model_Assumptions[Values], 7)</f>
        <v>2160.9410211251766</v>
      </c>
      <c r="AK1522">
        <f>MAX(0, INDEX(Model_Assumptions[Values], 4) - $AD1522)</f>
        <v>3.6259714581788074E-2</v>
      </c>
      <c r="AL1522">
        <f>MAX(0, INDEX(Model_Assumptions[Values], 5) - $AC1522)</f>
        <v>6.2597145817880721E-3</v>
      </c>
      <c r="AM1522">
        <f>INDEX(Model_Assumptions[Values], 6) * MAX(0, INDEX(Model_Assumptions[Values], 3) - $AB1522)^2</f>
        <v>0</v>
      </c>
      <c r="AN1522">
        <f t="shared" si="540"/>
        <v>2150.8840493223456</v>
      </c>
      <c r="AO1522" cm="1">
        <f t="array" ref="AO1522">IFERROR(STDEV(IF($E$2:$E$2201=$E1522, $AJ$2:$AJ$2201)), 0)</f>
        <v>34.36069271756147</v>
      </c>
      <c r="AP1522">
        <f t="shared" si="548"/>
        <v>0.29268827277428322</v>
      </c>
      <c r="AQ1522">
        <f t="shared" si="541"/>
        <v>3.359684014490729E-2</v>
      </c>
      <c r="AR1522" cm="1">
        <f t="array" ref="AR1522">IFERROR(STDEV(IF($E$2:$E$2201=$E1522, $AK$2:$AK$2201)), 0)</f>
        <v>9.4462928740566676E-3</v>
      </c>
      <c r="AS1522">
        <f t="shared" si="549"/>
        <v>0.2818962393378795</v>
      </c>
      <c r="AT1522">
        <f t="shared" si="542"/>
        <v>6.0176520037957381E-3</v>
      </c>
      <c r="AU1522" cm="1">
        <f t="array" ref="AU1522">IFERROR(STDEV(IF($E$2:$E$2201=$E1522, $AL$2:$AL$2201)), 0)</f>
        <v>6.7450730352061582E-3</v>
      </c>
      <c r="AV1522">
        <f t="shared" si="550"/>
        <v>3.5887317561852844E-2</v>
      </c>
      <c r="AW1522">
        <f t="shared" si="543"/>
        <v>0</v>
      </c>
      <c r="AX1522" cm="1">
        <f t="array" ref="AX1522">IFERROR(STDEV(IF($E$2:$E$2201=$E1522, $AM$2:$AM$2201)), 0)</f>
        <v>0</v>
      </c>
      <c r="AY1522">
        <f t="shared" si="551"/>
        <v>3.5887317561852844E-2</v>
      </c>
      <c r="AZ1522">
        <f>INDEX(Model_Assumptions[Values],9)*((INDEX(Model_Scenarios[GR Weight],1)*$AG1522)+(INDEX(Model_Scenarios[GP Weight],1)*$AH1522)+(INDEX(Model_Scenarios[LTV Weight],1)*$AI1522))-(INDEX(Model_Scenarios[LTV Weight],1)*$AP1522)-(INDEX(Model_Scenarios[GP Weight],1)*($AS1522+$AV1522+$AY1522))</f>
        <v>2.2497042072289637</v>
      </c>
      <c r="BA1522">
        <f>INDEX(Model_Assumptions[Values],9)*((INDEX(Model_Scenarios[GR Weight],2)*$AG1522)+(INDEX(Model_Scenarios[GP Weight],2)*$AH1522)+(INDEX(Model_Scenarios[LTV Weight],2)*$AI1522))-(INDEX(Model_Scenarios[LTV Weight],2)*$AP1522)-(INDEX(Model_Scenarios[GP Weight],2)*($AS1522+$AV1522+$AY1522))</f>
        <v>1.8998761724786033</v>
      </c>
      <c r="BB1522">
        <f>INDEX(Model_Assumptions[Values],9)*((INDEX(Model_Scenarios[GR Weight],3)*$AG1522)+(INDEX(Model_Scenarios[GP Weight],3)*$AH1522)+(INDEX(Model_Scenarios[LTV Weight],3)*$AI1522))-(INDEX(Model_Scenarios[LTV Weight],3)*$AP1522)-(INDEX(Model_Scenarios[GP Weight],3)*($AS1522+$AV1522+$AY1522))</f>
        <v>1.3212443777298659</v>
      </c>
      <c r="BC1522">
        <f>INDEX(Model_Assumptions[Values],9)*((INDEX(Model_Scenarios[GR Weight],4)*$AG1522)+(INDEX(Model_Scenarios[GP Weight],4)*$AH1522)+(INDEX(Model_Scenarios[LTV Weight],4)*$AI1522))-(INDEX(Model_Scenarios[LTV Weight],4)*$AP1522)-(INDEX(Model_Scenarios[GP Weight],4)*($AS1522+$AV1522+$AY1522))</f>
        <v>1.1056854072370776</v>
      </c>
      <c r="BD1522">
        <f>INDEX(Model_Assumptions[Values],9)*((INDEX(Model_Scenarios[GR Weight],5)*$AG1522)+(INDEX(Model_Scenarios[GP Weight],5)*$AH1522)+(INDEX(Model_Scenarios[LTV Weight],5)*$AI1522))-(INDEX(Model_Scenarios[LTV Weight],5)*$AP1522)-(INDEX(Model_Scenarios[GP Weight],5)*($AS1522+$AV1522+$AY1522))</f>
        <v>0.94492676396832764</v>
      </c>
    </row>
    <row r="1523" spans="1:56" x14ac:dyDescent="0.25">
      <c r="A1523">
        <v>1522</v>
      </c>
      <c r="B1523">
        <v>31</v>
      </c>
      <c r="C1523" s="3">
        <v>22</v>
      </c>
      <c r="D1523" s="4">
        <v>0.42</v>
      </c>
      <c r="E1523" t="str">
        <v>SKU-1037</v>
      </c>
      <c r="F1523" t="str">
        <v>Raise</v>
      </c>
      <c r="G1523" t="str">
        <v>Full</v>
      </c>
      <c r="H1523">
        <v>31.81</v>
      </c>
      <c r="I1523">
        <v>10.64</v>
      </c>
      <c r="J1523">
        <v>25</v>
      </c>
      <c r="K1523">
        <v>795.25</v>
      </c>
      <c r="L1523">
        <v>529.25</v>
      </c>
      <c r="M1523">
        <v>0.66551398931153727</v>
      </c>
      <c r="N1523">
        <v>35.216736588500552</v>
      </c>
      <c r="O1523">
        <v>179.95167812401314</v>
      </c>
      <c r="P1523">
        <v>190.59167812401313</v>
      </c>
      <c r="Q1523">
        <v>1396.9812800741929</v>
      </c>
      <c r="R1523">
        <v>1104.8851942404981</v>
      </c>
      <c r="S1523">
        <v>1</v>
      </c>
      <c r="T1523">
        <f t="shared" si="529"/>
        <v>33.240829367170228</v>
      </c>
      <c r="U1523">
        <f t="shared" si="530"/>
        <v>4.4980489379762012E-2</v>
      </c>
      <c r="V1523">
        <f>IF($F1523="Reduce", INDEX(Model_Assumptions[Values], 2), INDEX(Model_Assumptions[Values], 1))</f>
        <v>-0.4</v>
      </c>
      <c r="W1523">
        <f t="shared" si="531"/>
        <v>24.550195106202381</v>
      </c>
      <c r="X1523">
        <f t="shared" si="544"/>
        <v>816.06884645601087</v>
      </c>
      <c r="Y1523">
        <f t="shared" si="532"/>
        <v>554.85477052601755</v>
      </c>
      <c r="Z1523">
        <f t="shared" si="533"/>
        <v>20.818846456010874</v>
      </c>
      <c r="AA1523">
        <f t="shared" si="534"/>
        <v>25.604770526017546</v>
      </c>
      <c r="AB1523">
        <f t="shared" si="545"/>
        <v>0.67991171692880725</v>
      </c>
      <c r="AC1523">
        <f t="shared" si="535"/>
        <v>1.4397727617269984E-2</v>
      </c>
      <c r="AD1523">
        <f t="shared" si="536"/>
        <v>1.4397727617269984E-2</v>
      </c>
      <c r="AE1523">
        <f t="shared" si="537"/>
        <v>0.4199999999999991</v>
      </c>
      <c r="AF1523">
        <f t="shared" si="546"/>
        <v>640.83341265948991</v>
      </c>
      <c r="AG1523">
        <f t="shared" si="538"/>
        <v>0.11569131598574831</v>
      </c>
      <c r="AH1523">
        <f t="shared" si="539"/>
        <v>0.13434359137840834</v>
      </c>
      <c r="AI1523">
        <f t="shared" si="547"/>
        <v>0.58000000000000096</v>
      </c>
      <c r="AJ1523">
        <f>MAX(0, $R1523 - $AA1523) * INDEX(Model_Assumptions[Values], 7)</f>
        <v>2158.5608474289611</v>
      </c>
      <c r="AK1523">
        <f>MAX(0, INDEX(Model_Assumptions[Values], 4) - $AD1523)</f>
        <v>3.5602272382730019E-2</v>
      </c>
      <c r="AL1523">
        <f>MAX(0, INDEX(Model_Assumptions[Values], 5) - $AC1523)</f>
        <v>5.6022723827300162E-3</v>
      </c>
      <c r="AM1523">
        <f>INDEX(Model_Assumptions[Values], 6) * MAX(0, INDEX(Model_Assumptions[Values], 3) - $AB1523)^2</f>
        <v>0</v>
      </c>
      <c r="AN1523">
        <f t="shared" si="540"/>
        <v>2150.8840493223456</v>
      </c>
      <c r="AO1523" cm="1">
        <f t="array" ref="AO1523">IFERROR(STDEV(IF($E$2:$E$2201=$E1523, $AJ$2:$AJ$2201)), 0)</f>
        <v>34.36069271756147</v>
      </c>
      <c r="AP1523">
        <f t="shared" si="548"/>
        <v>0.22341802505896308</v>
      </c>
      <c r="AQ1523">
        <f t="shared" si="541"/>
        <v>3.359684014490729E-2</v>
      </c>
      <c r="AR1523" cm="1">
        <f t="array" ref="AR1523">IFERROR(STDEV(IF($E$2:$E$2201=$E1523, $AK$2:$AK$2201)), 0)</f>
        <v>9.4462928740566676E-3</v>
      </c>
      <c r="AS1523">
        <f t="shared" si="549"/>
        <v>0.21229833380780036</v>
      </c>
      <c r="AT1523">
        <f t="shared" si="542"/>
        <v>6.0176520037957381E-3</v>
      </c>
      <c r="AU1523" cm="1">
        <f t="array" ref="AU1523">IFERROR(STDEV(IF($E$2:$E$2201=$E1523, $AL$2:$AL$2201)), 0)</f>
        <v>6.7450730352061582E-3</v>
      </c>
      <c r="AV1523">
        <f t="shared" si="550"/>
        <v>-6.1582672107126576E-2</v>
      </c>
      <c r="AW1523">
        <f t="shared" si="543"/>
        <v>0</v>
      </c>
      <c r="AX1523" cm="1">
        <f t="array" ref="AX1523">IFERROR(STDEV(IF($E$2:$E$2201=$E1523, $AM$2:$AM$2201)), 0)</f>
        <v>0</v>
      </c>
      <c r="AY1523">
        <f t="shared" si="551"/>
        <v>-6.1582672107126576E-2</v>
      </c>
      <c r="AZ1523">
        <f>INDEX(Model_Assumptions[Values],9)*((INDEX(Model_Scenarios[GR Weight],1)*$AG1523)+(INDEX(Model_Scenarios[GP Weight],1)*$AH1523)+(INDEX(Model_Scenarios[LTV Weight],1)*$AI1523))-(INDEX(Model_Scenarios[LTV Weight],1)*$AP1523)-(INDEX(Model_Scenarios[GP Weight],1)*($AS1523+$AV1523+$AY1523))</f>
        <v>2.257369734675557</v>
      </c>
      <c r="BA1523">
        <f>INDEX(Model_Assumptions[Values],9)*((INDEX(Model_Scenarios[GR Weight],2)*$AG1523)+(INDEX(Model_Scenarios[GP Weight],2)*$AH1523)+(INDEX(Model_Scenarios[LTV Weight],2)*$AI1523))-(INDEX(Model_Scenarios[LTV Weight],2)*$AP1523)-(INDEX(Model_Scenarios[GP Weight],2)*($AS1523+$AV1523+$AY1523))</f>
        <v>1.9430637641606869</v>
      </c>
      <c r="BB1523">
        <f>INDEX(Model_Assumptions[Values],9)*((INDEX(Model_Scenarios[GR Weight],3)*$AG1523)+(INDEX(Model_Scenarios[GP Weight],3)*$AH1523)+(INDEX(Model_Scenarios[LTV Weight],3)*$AI1523))-(INDEX(Model_Scenarios[LTV Weight],3)*$AP1523)-(INDEX(Model_Scenarios[GP Weight],3)*($AS1523+$AV1523+$AY1523))</f>
        <v>1.4191516735130754</v>
      </c>
      <c r="BC1523">
        <f>INDEX(Model_Assumptions[Values],9)*((INDEX(Model_Scenarios[GR Weight],4)*$AG1523)+(INDEX(Model_Scenarios[GP Weight],4)*$AH1523)+(INDEX(Model_Scenarios[LTV Weight],4)*$AI1523))-(INDEX(Model_Scenarios[LTV Weight],4)*$AP1523)-(INDEX(Model_Scenarios[GP Weight],4)*($AS1523+$AV1523+$AY1523))</f>
        <v>1.2093391340118453</v>
      </c>
      <c r="BD1523">
        <f>INDEX(Model_Assumptions[Values],9)*((INDEX(Model_Scenarios[GR Weight],5)*$AG1523)+(INDEX(Model_Scenarios[GP Weight],5)*$AH1523)+(INDEX(Model_Scenarios[LTV Weight],5)*$AI1523))-(INDEX(Model_Scenarios[LTV Weight],5)*$AP1523)-(INDEX(Model_Scenarios[GP Weight],5)*($AS1523+$AV1523+$AY1523))</f>
        <v>1.1052585417351806</v>
      </c>
    </row>
    <row r="1524" spans="1:56" x14ac:dyDescent="0.25">
      <c r="A1524">
        <v>1523</v>
      </c>
      <c r="B1524">
        <v>31</v>
      </c>
      <c r="C1524" s="3">
        <v>23</v>
      </c>
      <c r="D1524" s="4">
        <v>0.44</v>
      </c>
      <c r="E1524" t="str">
        <v>SKU-1037</v>
      </c>
      <c r="F1524" t="str">
        <v>Raise</v>
      </c>
      <c r="G1524" t="str">
        <v>Full</v>
      </c>
      <c r="H1524">
        <v>31.81</v>
      </c>
      <c r="I1524">
        <v>10.64</v>
      </c>
      <c r="J1524">
        <v>25</v>
      </c>
      <c r="K1524">
        <v>795.25</v>
      </c>
      <c r="L1524">
        <v>529.25</v>
      </c>
      <c r="M1524">
        <v>0.66551398931153727</v>
      </c>
      <c r="N1524">
        <v>35.216736588500552</v>
      </c>
      <c r="O1524">
        <v>179.95167812401314</v>
      </c>
      <c r="P1524">
        <v>190.59167812401313</v>
      </c>
      <c r="Q1524">
        <v>1396.9812800741929</v>
      </c>
      <c r="R1524">
        <v>1104.8851942404981</v>
      </c>
      <c r="S1524">
        <v>1</v>
      </c>
      <c r="T1524">
        <f t="shared" si="529"/>
        <v>33.308964098940244</v>
      </c>
      <c r="U1524">
        <f t="shared" si="530"/>
        <v>4.7122417445465116E-2</v>
      </c>
      <c r="V1524">
        <f>IF($F1524="Reduce", INDEX(Model_Assumptions[Values], 2), INDEX(Model_Assumptions[Values], 1))</f>
        <v>-0.4</v>
      </c>
      <c r="W1524">
        <f t="shared" si="531"/>
        <v>24.528775825545349</v>
      </c>
      <c r="X1524">
        <f t="shared" si="544"/>
        <v>817.02811336404341</v>
      </c>
      <c r="Y1524">
        <f t="shared" si="532"/>
        <v>556.04193858024087</v>
      </c>
      <c r="Z1524">
        <f t="shared" si="533"/>
        <v>21.778113364043406</v>
      </c>
      <c r="AA1524">
        <f t="shared" si="534"/>
        <v>26.791938580240867</v>
      </c>
      <c r="AB1524">
        <f t="shared" si="545"/>
        <v>0.68056646948265431</v>
      </c>
      <c r="AC1524">
        <f t="shared" si="535"/>
        <v>1.5052480171117044E-2</v>
      </c>
      <c r="AD1524">
        <f t="shared" si="536"/>
        <v>1.5052480171117044E-2</v>
      </c>
      <c r="AE1524">
        <f t="shared" si="537"/>
        <v>0.4400000000000005</v>
      </c>
      <c r="AF1524">
        <f t="shared" si="546"/>
        <v>618.73570877467841</v>
      </c>
      <c r="AG1524">
        <f t="shared" si="538"/>
        <v>0.12102200763604487</v>
      </c>
      <c r="AH1524">
        <f t="shared" si="539"/>
        <v>0.14057244704466076</v>
      </c>
      <c r="AI1524">
        <f t="shared" si="547"/>
        <v>0.5599999999999995</v>
      </c>
      <c r="AJ1524">
        <f>MAX(0, $R1524 - $AA1524) * INDEX(Model_Assumptions[Values], 7)</f>
        <v>2156.1865113205145</v>
      </c>
      <c r="AK1524">
        <f>MAX(0, INDEX(Model_Assumptions[Values], 4) - $AD1524)</f>
        <v>3.4947519828882959E-2</v>
      </c>
      <c r="AL1524">
        <f>MAX(0, INDEX(Model_Assumptions[Values], 5) - $AC1524)</f>
        <v>4.9475198288829562E-3</v>
      </c>
      <c r="AM1524">
        <f>INDEX(Model_Assumptions[Values], 6) * MAX(0, INDEX(Model_Assumptions[Values], 3) - $AB1524)^2</f>
        <v>0</v>
      </c>
      <c r="AN1524">
        <f t="shared" si="540"/>
        <v>2150.8840493223456</v>
      </c>
      <c r="AO1524" cm="1">
        <f t="array" ref="AO1524">IFERROR(STDEV(IF($E$2:$E$2201=$E1524, $AJ$2:$AJ$2201)), 0)</f>
        <v>34.36069271756147</v>
      </c>
      <c r="AP1524">
        <f t="shared" si="548"/>
        <v>0.1543176687895699</v>
      </c>
      <c r="AQ1524">
        <f t="shared" si="541"/>
        <v>3.359684014490729E-2</v>
      </c>
      <c r="AR1524" cm="1">
        <f t="array" ref="AR1524">IFERROR(STDEV(IF($E$2:$E$2201=$E1524, $AK$2:$AK$2201)), 0)</f>
        <v>9.4462928740566676E-3</v>
      </c>
      <c r="AS1524">
        <f t="shared" si="549"/>
        <v>0.1429851585149535</v>
      </c>
      <c r="AT1524">
        <f t="shared" si="542"/>
        <v>6.0176520037957381E-3</v>
      </c>
      <c r="AU1524" cm="1">
        <f t="array" ref="AU1524">IFERROR(STDEV(IF($E$2:$E$2201=$E1524, $AL$2:$AL$2201)), 0)</f>
        <v>6.7450730352061582E-3</v>
      </c>
      <c r="AV1524">
        <f t="shared" si="550"/>
        <v>-0.15865390475791549</v>
      </c>
      <c r="AW1524">
        <f t="shared" si="543"/>
        <v>0</v>
      </c>
      <c r="AX1524" cm="1">
        <f t="array" ref="AX1524">IFERROR(STDEV(IF($E$2:$E$2201=$E1524, $AM$2:$AM$2201)), 0)</f>
        <v>0</v>
      </c>
      <c r="AY1524">
        <f t="shared" si="551"/>
        <v>-0.15865390475791549</v>
      </c>
      <c r="AZ1524">
        <f>INDEX(Model_Assumptions[Values],9)*((INDEX(Model_Scenarios[GR Weight],1)*$AG1524)+(INDEX(Model_Scenarios[GP Weight],1)*$AH1524)+(INDEX(Model_Scenarios[LTV Weight],1)*$AI1524))-(INDEX(Model_Scenarios[LTV Weight],1)*$AP1524)-(INDEX(Model_Scenarios[GP Weight],1)*($AS1524+$AV1524+$AY1524))</f>
        <v>2.2647753574087828</v>
      </c>
      <c r="BA1524">
        <f>INDEX(Model_Assumptions[Values],9)*((INDEX(Model_Scenarios[GR Weight],2)*$AG1524)+(INDEX(Model_Scenarios[GP Weight],2)*$AH1524)+(INDEX(Model_Scenarios[LTV Weight],2)*$AI1524))-(INDEX(Model_Scenarios[LTV Weight],2)*$AP1524)-(INDEX(Model_Scenarios[GP Weight],2)*($AS1524+$AV1524+$AY1524))</f>
        <v>1.9858969982586481</v>
      </c>
      <c r="BB1524">
        <f>INDEX(Model_Assumptions[Values],9)*((INDEX(Model_Scenarios[GR Weight],3)*$AG1524)+(INDEX(Model_Scenarios[GP Weight],3)*$AH1524)+(INDEX(Model_Scenarios[LTV Weight],3)*$AI1524))-(INDEX(Model_Scenarios[LTV Weight],3)*$AP1524)-(INDEX(Model_Scenarios[GP Weight],3)*($AS1524+$AV1524+$AY1524))</f>
        <v>1.5165651522076906</v>
      </c>
      <c r="BC1524">
        <f>INDEX(Model_Assumptions[Values],9)*((INDEX(Model_Scenarios[GR Weight],4)*$AG1524)+(INDEX(Model_Scenarios[GP Weight],4)*$AH1524)+(INDEX(Model_Scenarios[LTV Weight],4)*$AI1524))-(INDEX(Model_Scenarios[LTV Weight],4)*$AP1524)-(INDEX(Model_Scenarios[GP Weight],4)*($AS1524+$AV1524+$AY1524))</f>
        <v>1.3125079229046703</v>
      </c>
      <c r="BD1524">
        <f>INDEX(Model_Assumptions[Values],9)*((INDEX(Model_Scenarios[GR Weight],5)*$AG1524)+(INDEX(Model_Scenarios[GP Weight],5)*$AH1524)+(INDEX(Model_Scenarios[LTV Weight],5)*$AI1524))-(INDEX(Model_Scenarios[LTV Weight],5)*$AP1524)-(INDEX(Model_Scenarios[GP Weight],5)*($AS1524+$AV1524+$AY1524))</f>
        <v>1.2648942778619514</v>
      </c>
    </row>
    <row r="1525" spans="1:56" x14ac:dyDescent="0.25">
      <c r="A1525">
        <v>1524</v>
      </c>
      <c r="B1525">
        <v>31</v>
      </c>
      <c r="C1525" s="3">
        <v>24</v>
      </c>
      <c r="D1525" s="4">
        <v>0.46</v>
      </c>
      <c r="E1525" t="str">
        <v>SKU-1037</v>
      </c>
      <c r="F1525" t="str">
        <v>Raise</v>
      </c>
      <c r="G1525" t="str">
        <v>Full</v>
      </c>
      <c r="H1525">
        <v>31.81</v>
      </c>
      <c r="I1525">
        <v>10.64</v>
      </c>
      <c r="J1525">
        <v>25</v>
      </c>
      <c r="K1525">
        <v>795.25</v>
      </c>
      <c r="L1525">
        <v>529.25</v>
      </c>
      <c r="M1525">
        <v>0.66551398931153727</v>
      </c>
      <c r="N1525">
        <v>35.216736588500552</v>
      </c>
      <c r="O1525">
        <v>179.95167812401314</v>
      </c>
      <c r="P1525">
        <v>190.59167812401313</v>
      </c>
      <c r="Q1525">
        <v>1396.9812800741929</v>
      </c>
      <c r="R1525">
        <v>1104.8851942404981</v>
      </c>
      <c r="S1525">
        <v>1</v>
      </c>
      <c r="T1525">
        <f t="shared" si="529"/>
        <v>33.377098830710253</v>
      </c>
      <c r="U1525">
        <f t="shared" si="530"/>
        <v>4.9264345511167998E-2</v>
      </c>
      <c r="V1525">
        <f>IF($F1525="Reduce", INDEX(Model_Assumptions[Values], 2), INDEX(Model_Assumptions[Values], 1))</f>
        <v>-0.4</v>
      </c>
      <c r="W1525">
        <f t="shared" si="531"/>
        <v>24.507356544888321</v>
      </c>
      <c r="X1525">
        <f t="shared" si="544"/>
        <v>817.98446147819118</v>
      </c>
      <c r="Y1525">
        <f t="shared" si="532"/>
        <v>557.22618784057943</v>
      </c>
      <c r="Z1525">
        <f t="shared" si="533"/>
        <v>22.734461478191179</v>
      </c>
      <c r="AA1525">
        <f t="shared" si="534"/>
        <v>27.976187840579428</v>
      </c>
      <c r="AB1525">
        <f t="shared" si="545"/>
        <v>0.68121854886290645</v>
      </c>
      <c r="AC1525">
        <f t="shared" si="535"/>
        <v>1.5704559551369179E-2</v>
      </c>
      <c r="AD1525">
        <f t="shared" si="536"/>
        <v>1.5704559551369179E-2</v>
      </c>
      <c r="AE1525">
        <f t="shared" si="537"/>
        <v>0.4599999999999998</v>
      </c>
      <c r="AF1525">
        <f t="shared" si="546"/>
        <v>596.63800488986931</v>
      </c>
      <c r="AG1525">
        <f t="shared" si="538"/>
        <v>0.12633647941045481</v>
      </c>
      <c r="AH1525">
        <f t="shared" si="539"/>
        <v>0.14678598832828388</v>
      </c>
      <c r="AI1525">
        <f t="shared" si="547"/>
        <v>0.54000000000000026</v>
      </c>
      <c r="AJ1525">
        <f>MAX(0, $R1525 - $AA1525) * INDEX(Model_Assumptions[Values], 7)</f>
        <v>2153.8180127998376</v>
      </c>
      <c r="AK1525">
        <f>MAX(0, INDEX(Model_Assumptions[Values], 4) - $AD1525)</f>
        <v>3.4295440448630823E-2</v>
      </c>
      <c r="AL1525">
        <f>MAX(0, INDEX(Model_Assumptions[Values], 5) - $AC1525)</f>
        <v>4.2954404486308211E-3</v>
      </c>
      <c r="AM1525">
        <f>INDEX(Model_Assumptions[Values], 6) * MAX(0, INDEX(Model_Assumptions[Values], 3) - $AB1525)^2</f>
        <v>0</v>
      </c>
      <c r="AN1525">
        <f t="shared" si="540"/>
        <v>2150.8840493223456</v>
      </c>
      <c r="AO1525" cm="1">
        <f t="array" ref="AO1525">IFERROR(STDEV(IF($E$2:$E$2201=$E1525, $AJ$2:$AJ$2201)), 0)</f>
        <v>34.36069271756147</v>
      </c>
      <c r="AP1525">
        <f t="shared" si="548"/>
        <v>8.5387203966130129E-2</v>
      </c>
      <c r="AQ1525">
        <f t="shared" si="541"/>
        <v>3.359684014490729E-2</v>
      </c>
      <c r="AR1525" cm="1">
        <f t="array" ref="AR1525">IFERROR(STDEV(IF($E$2:$E$2201=$E1525, $AK$2:$AK$2201)), 0)</f>
        <v>9.4462928740566676E-3</v>
      </c>
      <c r="AS1525">
        <f t="shared" si="549"/>
        <v>7.3954969747145091E-2</v>
      </c>
      <c r="AT1525">
        <f t="shared" si="542"/>
        <v>6.0176520037957381E-3</v>
      </c>
      <c r="AU1525" cm="1">
        <f t="array" ref="AU1525">IFERROR(STDEV(IF($E$2:$E$2201=$E1525, $AL$2:$AL$2201)), 0)</f>
        <v>6.7450730352061582E-3</v>
      </c>
      <c r="AV1525">
        <f t="shared" si="550"/>
        <v>-0.25532882241241422</v>
      </c>
      <c r="AW1525">
        <f t="shared" si="543"/>
        <v>0</v>
      </c>
      <c r="AX1525" cm="1">
        <f t="array" ref="AX1525">IFERROR(STDEV(IF($E$2:$E$2201=$E1525, $AM$2:$AM$2201)), 0)</f>
        <v>0</v>
      </c>
      <c r="AY1525">
        <f t="shared" si="551"/>
        <v>-0.25532882241241422</v>
      </c>
      <c r="AZ1525">
        <f>INDEX(Model_Assumptions[Values],9)*((INDEX(Model_Scenarios[GR Weight],1)*$AG1525)+(INDEX(Model_Scenarios[GP Weight],1)*$AH1525)+(INDEX(Model_Scenarios[LTV Weight],1)*$AI1525))-(INDEX(Model_Scenarios[LTV Weight],1)*$AP1525)-(INDEX(Model_Scenarios[GP Weight],1)*($AS1525+$AV1525+$AY1525))</f>
        <v>2.2719217382042349</v>
      </c>
      <c r="BA1525">
        <f>INDEX(Model_Assumptions[Values],9)*((INDEX(Model_Scenarios[GR Weight],2)*$AG1525)+(INDEX(Model_Scenarios[GP Weight],2)*$AH1525)+(INDEX(Model_Scenarios[LTV Weight],2)*$AI1525))-(INDEX(Model_Scenarios[LTV Weight],2)*$AP1525)-(INDEX(Model_Scenarios[GP Weight],2)*($AS1525+$AV1525+$AY1525))</f>
        <v>2.028377200323678</v>
      </c>
      <c r="BB1525">
        <f>INDEX(Model_Assumptions[Values],9)*((INDEX(Model_Scenarios[GR Weight],3)*$AG1525)+(INDEX(Model_Scenarios[GP Weight],3)*$AH1525)+(INDEX(Model_Scenarios[LTV Weight],3)*$AI1525))-(INDEX(Model_Scenarios[LTV Weight],3)*$AP1525)-(INDEX(Model_Scenarios[GP Weight],3)*($AS1525+$AV1525+$AY1525))</f>
        <v>1.613487133528303</v>
      </c>
      <c r="BC1525">
        <f>INDEX(Model_Assumptions[Values],9)*((INDEX(Model_Scenarios[GR Weight],4)*$AG1525)+(INDEX(Model_Scenarios[GP Weight],4)*$AH1525)+(INDEX(Model_Scenarios[LTV Weight],4)*$AI1525))-(INDEX(Model_Scenarios[LTV Weight],4)*$AP1525)-(INDEX(Model_Scenarios[GP Weight],4)*($AS1525+$AV1525+$AY1525))</f>
        <v>1.4151940936301433</v>
      </c>
      <c r="BD1525">
        <f>INDEX(Model_Assumptions[Values],9)*((INDEX(Model_Scenarios[GR Weight],5)*$AG1525)+(INDEX(Model_Scenarios[GP Weight],5)*$AH1525)+(INDEX(Model_Scenarios[LTV Weight],5)*$AI1525))-(INDEX(Model_Scenarios[LTV Weight],5)*$AP1525)-(INDEX(Model_Scenarios[GP Weight],5)*($AS1525+$AV1525+$AY1525))</f>
        <v>1.4238376176144292</v>
      </c>
    </row>
    <row r="1526" spans="1:56" x14ac:dyDescent="0.25">
      <c r="A1526">
        <v>1525</v>
      </c>
      <c r="B1526">
        <v>31</v>
      </c>
      <c r="C1526" s="3">
        <v>25</v>
      </c>
      <c r="D1526" s="4">
        <v>0.48</v>
      </c>
      <c r="E1526" t="str">
        <v>SKU-1037</v>
      </c>
      <c r="F1526" t="str">
        <v>Raise</v>
      </c>
      <c r="G1526" t="str">
        <v>Full</v>
      </c>
      <c r="H1526">
        <v>31.81</v>
      </c>
      <c r="I1526">
        <v>10.64</v>
      </c>
      <c r="J1526">
        <v>25</v>
      </c>
      <c r="K1526">
        <v>795.25</v>
      </c>
      <c r="L1526">
        <v>529.25</v>
      </c>
      <c r="M1526">
        <v>0.66551398931153727</v>
      </c>
      <c r="N1526">
        <v>35.216736588500552</v>
      </c>
      <c r="O1526">
        <v>179.95167812401314</v>
      </c>
      <c r="P1526">
        <v>190.59167812401313</v>
      </c>
      <c r="Q1526">
        <v>1396.9812800741929</v>
      </c>
      <c r="R1526">
        <v>1104.8851942404981</v>
      </c>
      <c r="S1526">
        <v>1</v>
      </c>
      <c r="T1526">
        <f t="shared" si="529"/>
        <v>33.445233562480261</v>
      </c>
      <c r="U1526">
        <f t="shared" si="530"/>
        <v>5.1406273576870887E-2</v>
      </c>
      <c r="V1526">
        <f>IF($F1526="Reduce", INDEX(Model_Assumptions[Values], 2), INDEX(Model_Assumptions[Values], 1))</f>
        <v>-0.4</v>
      </c>
      <c r="W1526">
        <f t="shared" si="531"/>
        <v>24.485937264231293</v>
      </c>
      <c r="X1526">
        <f t="shared" si="544"/>
        <v>818.93789079845453</v>
      </c>
      <c r="Y1526">
        <f t="shared" si="532"/>
        <v>558.40751830703357</v>
      </c>
      <c r="Z1526">
        <f t="shared" si="533"/>
        <v>23.687890798454532</v>
      </c>
      <c r="AA1526">
        <f t="shared" si="534"/>
        <v>29.15751830703357</v>
      </c>
      <c r="AB1526">
        <f t="shared" si="545"/>
        <v>0.6818679714069561</v>
      </c>
      <c r="AC1526">
        <f t="shared" si="535"/>
        <v>1.6353982095418829E-2</v>
      </c>
      <c r="AD1526">
        <f t="shared" si="536"/>
        <v>1.6353982095418829E-2</v>
      </c>
      <c r="AE1526">
        <f t="shared" si="537"/>
        <v>0.47999999999999915</v>
      </c>
      <c r="AF1526">
        <f t="shared" si="546"/>
        <v>574.54030100505997</v>
      </c>
      <c r="AG1526">
        <f t="shared" si="538"/>
        <v>0.13163473130898004</v>
      </c>
      <c r="AH1526">
        <f t="shared" si="539"/>
        <v>0.15298421522927941</v>
      </c>
      <c r="AI1526">
        <f t="shared" si="547"/>
        <v>0.52000000000000091</v>
      </c>
      <c r="AJ1526">
        <f>MAX(0, $R1526 - $AA1526) * INDEX(Model_Assumptions[Values], 7)</f>
        <v>2151.455351866929</v>
      </c>
      <c r="AK1526">
        <f>MAX(0, INDEX(Model_Assumptions[Values], 4) - $AD1526)</f>
        <v>3.3646017904581174E-2</v>
      </c>
      <c r="AL1526">
        <f>MAX(0, INDEX(Model_Assumptions[Values], 5) - $AC1526)</f>
        <v>3.6460179045811718E-3</v>
      </c>
      <c r="AM1526">
        <f>INDEX(Model_Assumptions[Values], 6) * MAX(0, INDEX(Model_Assumptions[Values], 3) - $AB1526)^2</f>
        <v>0</v>
      </c>
      <c r="AN1526">
        <f t="shared" si="540"/>
        <v>2150.8840493223456</v>
      </c>
      <c r="AO1526" cm="1">
        <f t="array" ref="AO1526">IFERROR(STDEV(IF($E$2:$E$2201=$E1526, $AJ$2:$AJ$2201)), 0)</f>
        <v>34.36069271756147</v>
      </c>
      <c r="AP1526">
        <f t="shared" si="548"/>
        <v>1.6626630588604047E-2</v>
      </c>
      <c r="AQ1526">
        <f t="shared" si="541"/>
        <v>3.359684014490729E-2</v>
      </c>
      <c r="AR1526" cm="1">
        <f t="array" ref="AR1526">IFERROR(STDEV(IF($E$2:$E$2201=$E1526, $AK$2:$AK$2201)), 0)</f>
        <v>9.4462928740566676E-3</v>
      </c>
      <c r="AS1526">
        <f t="shared" si="549"/>
        <v>5.2060380013143302E-3</v>
      </c>
      <c r="AT1526">
        <f t="shared" si="542"/>
        <v>6.0176520037957381E-3</v>
      </c>
      <c r="AU1526" cm="1">
        <f t="array" ref="AU1526">IFERROR(STDEV(IF($E$2:$E$2201=$E1526, $AL$2:$AL$2201)), 0)</f>
        <v>6.7450730352061582E-3</v>
      </c>
      <c r="AV1526">
        <f t="shared" si="550"/>
        <v>-0.35160984719301547</v>
      </c>
      <c r="AW1526">
        <f t="shared" si="543"/>
        <v>0</v>
      </c>
      <c r="AX1526" cm="1">
        <f t="array" ref="AX1526">IFERROR(STDEV(IF($E$2:$E$2201=$E1526, $AM$2:$AM$2201)), 0)</f>
        <v>0</v>
      </c>
      <c r="AY1526">
        <f t="shared" si="551"/>
        <v>-0.35160984719301547</v>
      </c>
      <c r="AZ1526">
        <f>INDEX(Model_Assumptions[Values],9)*((INDEX(Model_Scenarios[GR Weight],1)*$AG1526)+(INDEX(Model_Scenarios[GP Weight],1)*$AH1526)+(INDEX(Model_Scenarios[LTV Weight],1)*$AI1526))-(INDEX(Model_Scenarios[LTV Weight],1)*$AP1526)-(INDEX(Model_Scenarios[GP Weight],1)*($AS1526+$AV1526+$AY1526))</f>
        <v>2.2788095344367214</v>
      </c>
      <c r="BA1526">
        <f>INDEX(Model_Assumptions[Values],9)*((INDEX(Model_Scenarios[GR Weight],2)*$AG1526)+(INDEX(Model_Scenarios[GP Weight],2)*$AH1526)+(INDEX(Model_Scenarios[LTV Weight],2)*$AI1526))-(INDEX(Model_Scenarios[LTV Weight],2)*$AP1526)-(INDEX(Model_Scenarios[GP Weight],2)*($AS1526+$AV1526+$AY1526))</f>
        <v>2.0705056851053678</v>
      </c>
      <c r="BB1526">
        <f>INDEX(Model_Assumptions[Values],9)*((INDEX(Model_Scenarios[GR Weight],3)*$AG1526)+(INDEX(Model_Scenarios[GP Weight],3)*$AH1526)+(INDEX(Model_Scenarios[LTV Weight],3)*$AI1526))-(INDEX(Model_Scenarios[LTV Weight],3)*$AP1526)-(INDEX(Model_Scenarios[GP Weight],3)*($AS1526+$AV1526+$AY1526))</f>
        <v>1.7099199182866749</v>
      </c>
      <c r="BC1526">
        <f>INDEX(Model_Assumptions[Values],9)*((INDEX(Model_Scenarios[GR Weight],4)*$AG1526)+(INDEX(Model_Scenarios[GP Weight],4)*$AH1526)+(INDEX(Model_Scenarios[LTV Weight],4)*$AI1526))-(INDEX(Model_Scenarios[LTV Weight],4)*$AP1526)-(INDEX(Model_Scenarios[GP Weight],4)*($AS1526+$AV1526+$AY1526))</f>
        <v>1.517399947000025</v>
      </c>
      <c r="BD1526">
        <f>INDEX(Model_Assumptions[Values],9)*((INDEX(Model_Scenarios[GR Weight],5)*$AG1526)+(INDEX(Model_Scenarios[GP Weight],5)*$AH1526)+(INDEX(Model_Scenarios[LTV Weight],5)*$AI1526))-(INDEX(Model_Scenarios[LTV Weight],5)*$AP1526)-(INDEX(Model_Scenarios[GP Weight],5)*($AS1526+$AV1526+$AY1526))</f>
        <v>1.5820921765539426</v>
      </c>
    </row>
    <row r="1527" spans="1:56" x14ac:dyDescent="0.25">
      <c r="A1527">
        <v>1526</v>
      </c>
      <c r="B1527">
        <v>31</v>
      </c>
      <c r="C1527" s="3">
        <v>26</v>
      </c>
      <c r="D1527" s="4">
        <v>0.5</v>
      </c>
      <c r="E1527" t="str">
        <v>SKU-1037</v>
      </c>
      <c r="F1527" t="str">
        <v>Raise</v>
      </c>
      <c r="G1527" t="str">
        <v>Full</v>
      </c>
      <c r="H1527">
        <v>31.81</v>
      </c>
      <c r="I1527">
        <v>10.64</v>
      </c>
      <c r="J1527">
        <v>25</v>
      </c>
      <c r="K1527">
        <v>795.25</v>
      </c>
      <c r="L1527">
        <v>529.25</v>
      </c>
      <c r="M1527">
        <v>0.66551398931153727</v>
      </c>
      <c r="N1527">
        <v>35.216736588500552</v>
      </c>
      <c r="O1527">
        <v>179.95167812401314</v>
      </c>
      <c r="P1527">
        <v>190.59167812401313</v>
      </c>
      <c r="Q1527">
        <v>1396.9812800741929</v>
      </c>
      <c r="R1527">
        <v>1104.8851942404981</v>
      </c>
      <c r="S1527">
        <v>1</v>
      </c>
      <c r="T1527">
        <f t="shared" si="529"/>
        <v>33.513368294250277</v>
      </c>
      <c r="U1527">
        <f t="shared" si="530"/>
        <v>5.3548201642573991E-2</v>
      </c>
      <c r="V1527">
        <f>IF($F1527="Reduce", INDEX(Model_Assumptions[Values], 2), INDEX(Model_Assumptions[Values], 1))</f>
        <v>-0.4</v>
      </c>
      <c r="W1527">
        <f t="shared" si="531"/>
        <v>24.464517983574261</v>
      </c>
      <c r="X1527">
        <f t="shared" si="544"/>
        <v>819.88840132483335</v>
      </c>
      <c r="Y1527">
        <f t="shared" si="532"/>
        <v>559.58592997960318</v>
      </c>
      <c r="Z1527">
        <f t="shared" si="533"/>
        <v>24.638401324833353</v>
      </c>
      <c r="AA1527">
        <f t="shared" si="534"/>
        <v>30.335929979603179</v>
      </c>
      <c r="AB1527">
        <f t="shared" si="545"/>
        <v>0.68251475331933575</v>
      </c>
      <c r="AC1527">
        <f t="shared" si="535"/>
        <v>1.7000764007798486E-2</v>
      </c>
      <c r="AD1527">
        <f t="shared" si="536"/>
        <v>1.7000764007798486E-2</v>
      </c>
      <c r="AE1527">
        <f t="shared" si="537"/>
        <v>0.50000000000000056</v>
      </c>
      <c r="AF1527">
        <f t="shared" si="546"/>
        <v>552.44259712024848</v>
      </c>
      <c r="AG1527">
        <f t="shared" si="538"/>
        <v>0.13691676333161992</v>
      </c>
      <c r="AH1527">
        <f t="shared" si="539"/>
        <v>0.1591671277476468</v>
      </c>
      <c r="AI1527">
        <f t="shared" si="547"/>
        <v>0.4999999999999995</v>
      </c>
      <c r="AJ1527">
        <f>MAX(0, $R1527 - $AA1527) * INDEX(Model_Assumptions[Values], 7)</f>
        <v>2149.0985285217898</v>
      </c>
      <c r="AK1527">
        <f>MAX(0, INDEX(Model_Assumptions[Values], 4) - $AD1527)</f>
        <v>3.2999235992201517E-2</v>
      </c>
      <c r="AL1527">
        <f>MAX(0, INDEX(Model_Assumptions[Values], 5) - $AC1527)</f>
        <v>2.9992359922015148E-3</v>
      </c>
      <c r="AM1527">
        <f>INDEX(Model_Assumptions[Values], 6) * MAX(0, INDEX(Model_Assumptions[Values], 3) - $AB1527)^2</f>
        <v>0</v>
      </c>
      <c r="AN1527">
        <f t="shared" si="540"/>
        <v>2150.8840493223456</v>
      </c>
      <c r="AO1527" cm="1">
        <f t="array" ref="AO1527">IFERROR(STDEV(IF($E$2:$E$2201=$E1527, $AJ$2:$AJ$2201)), 0)</f>
        <v>34.36069271756147</v>
      </c>
      <c r="AP1527">
        <f t="shared" si="548"/>
        <v>-5.1964051342981855E-2</v>
      </c>
      <c r="AQ1527">
        <f t="shared" si="541"/>
        <v>3.359684014490729E-2</v>
      </c>
      <c r="AR1527" cm="1">
        <f t="array" ref="AR1527">IFERROR(STDEV(IF($E$2:$E$2201=$E1527, $AK$2:$AK$2201)), 0)</f>
        <v>9.4462928740566676E-3</v>
      </c>
      <c r="AS1527">
        <f t="shared" si="549"/>
        <v>-6.3263352160828651E-2</v>
      </c>
      <c r="AT1527">
        <f t="shared" si="542"/>
        <v>6.0176520037957381E-3</v>
      </c>
      <c r="AU1527" cm="1">
        <f t="array" ref="AU1527">IFERROR(STDEV(IF($E$2:$E$2201=$E1527, $AL$2:$AL$2201)), 0)</f>
        <v>6.7450730352061582E-3</v>
      </c>
      <c r="AV1527">
        <f t="shared" si="550"/>
        <v>-0.44749938152477953</v>
      </c>
      <c r="AW1527">
        <f t="shared" si="543"/>
        <v>0</v>
      </c>
      <c r="AX1527" cm="1">
        <f t="array" ref="AX1527">IFERROR(STDEV(IF($E$2:$E$2201=$E1527, $AM$2:$AM$2201)), 0)</f>
        <v>0</v>
      </c>
      <c r="AY1527">
        <f t="shared" si="551"/>
        <v>-0.44749938152477953</v>
      </c>
      <c r="AZ1527">
        <f>INDEX(Model_Assumptions[Values],9)*((INDEX(Model_Scenarios[GR Weight],1)*$AG1527)+(INDEX(Model_Scenarios[GP Weight],1)*$AH1527)+(INDEX(Model_Scenarios[LTV Weight],1)*$AI1527))-(INDEX(Model_Scenarios[LTV Weight],1)*$AP1527)-(INDEX(Model_Scenarios[GP Weight],1)*($AS1527+$AV1527+$AY1527))</f>
        <v>2.2854393981350558</v>
      </c>
      <c r="BA1527">
        <f>INDEX(Model_Assumptions[Values],9)*((INDEX(Model_Scenarios[GR Weight],2)*$AG1527)+(INDEX(Model_Scenarios[GP Weight],2)*$AH1527)+(INDEX(Model_Scenarios[LTV Weight],2)*$AI1527))-(INDEX(Model_Scenarios[LTV Weight],2)*$AP1527)-(INDEX(Model_Scenarios[GP Weight],2)*($AS1527+$AV1527+$AY1527))</f>
        <v>2.1122837566613759</v>
      </c>
      <c r="BB1527">
        <f>INDEX(Model_Assumptions[Values],9)*((INDEX(Model_Scenarios[GR Weight],3)*$AG1527)+(INDEX(Model_Scenarios[GP Weight],3)*$AH1527)+(INDEX(Model_Scenarios[LTV Weight],3)*$AI1527))-(INDEX(Model_Scenarios[LTV Weight],3)*$AP1527)-(INDEX(Model_Scenarios[GP Weight],3)*($AS1527+$AV1527+$AY1527))</f>
        <v>1.8058657885837344</v>
      </c>
      <c r="BC1527">
        <f>INDEX(Model_Assumptions[Values],9)*((INDEX(Model_Scenarios[GR Weight],4)*$AG1527)+(INDEX(Model_Scenarios[GP Weight],4)*$AH1527)+(INDEX(Model_Scenarios[LTV Weight],4)*$AI1527))-(INDEX(Model_Scenarios[LTV Weight],4)*$AP1527)-(INDEX(Model_Scenarios[GP Weight],4)*($AS1527+$AV1527+$AY1527))</f>
        <v>1.6191277651152463</v>
      </c>
      <c r="BD1527">
        <f>INDEX(Model_Assumptions[Values],9)*((INDEX(Model_Scenarios[GR Weight],5)*$AG1527)+(INDEX(Model_Scenarios[GP Weight],5)*$AH1527)+(INDEX(Model_Scenarios[LTV Weight],5)*$AI1527))-(INDEX(Model_Scenarios[LTV Weight],5)*$AP1527)-(INDEX(Model_Scenarios[GP Weight],5)*($AS1527+$AV1527+$AY1527))</f>
        <v>1.7396615408391067</v>
      </c>
    </row>
    <row r="1528" spans="1:56" x14ac:dyDescent="0.25">
      <c r="A1528">
        <v>1527</v>
      </c>
      <c r="B1528">
        <v>31</v>
      </c>
      <c r="C1528" s="3">
        <v>27</v>
      </c>
      <c r="D1528" s="4">
        <v>0.52</v>
      </c>
      <c r="E1528" t="str">
        <v>SKU-1037</v>
      </c>
      <c r="F1528" t="str">
        <v>Raise</v>
      </c>
      <c r="G1528" t="str">
        <v>Full</v>
      </c>
      <c r="H1528">
        <v>31.81</v>
      </c>
      <c r="I1528">
        <v>10.64</v>
      </c>
      <c r="J1528">
        <v>25</v>
      </c>
      <c r="K1528">
        <v>795.25</v>
      </c>
      <c r="L1528">
        <v>529.25</v>
      </c>
      <c r="M1528">
        <v>0.66551398931153727</v>
      </c>
      <c r="N1528">
        <v>35.216736588500552</v>
      </c>
      <c r="O1528">
        <v>179.95167812401314</v>
      </c>
      <c r="P1528">
        <v>190.59167812401313</v>
      </c>
      <c r="Q1528">
        <v>1396.9812800741929</v>
      </c>
      <c r="R1528">
        <v>1104.8851942404981</v>
      </c>
      <c r="S1528">
        <v>1</v>
      </c>
      <c r="T1528">
        <f t="shared" si="529"/>
        <v>33.581503026020286</v>
      </c>
      <c r="U1528">
        <f t="shared" si="530"/>
        <v>5.5690129708276873E-2</v>
      </c>
      <c r="V1528">
        <f>IF($F1528="Reduce", INDEX(Model_Assumptions[Values], 2), INDEX(Model_Assumptions[Values], 1))</f>
        <v>-0.4</v>
      </c>
      <c r="W1528">
        <f t="shared" si="531"/>
        <v>24.443098702917233</v>
      </c>
      <c r="X1528">
        <f t="shared" si="544"/>
        <v>820.83599305732753</v>
      </c>
      <c r="Y1528">
        <f t="shared" si="532"/>
        <v>560.76142285828814</v>
      </c>
      <c r="Z1528">
        <f t="shared" si="533"/>
        <v>25.585993057327528</v>
      </c>
      <c r="AA1528">
        <f t="shared" si="534"/>
        <v>31.511422858288142</v>
      </c>
      <c r="AB1528">
        <f t="shared" si="545"/>
        <v>0.68315891067306589</v>
      </c>
      <c r="AC1528">
        <f t="shared" si="535"/>
        <v>1.764492136152862E-2</v>
      </c>
      <c r="AD1528">
        <f t="shared" si="536"/>
        <v>1.764492136152862E-2</v>
      </c>
      <c r="AE1528">
        <f t="shared" si="537"/>
        <v>0.5199999999999998</v>
      </c>
      <c r="AF1528">
        <f t="shared" si="546"/>
        <v>530.34489323543926</v>
      </c>
      <c r="AG1528">
        <f t="shared" si="538"/>
        <v>0.14218257547837382</v>
      </c>
      <c r="AH1528">
        <f t="shared" si="539"/>
        <v>0.16533472588338546</v>
      </c>
      <c r="AI1528">
        <f t="shared" si="547"/>
        <v>0.48000000000000015</v>
      </c>
      <c r="AJ1528">
        <f>MAX(0, $R1528 - $AA1528) * INDEX(Model_Assumptions[Values], 7)</f>
        <v>2146.7475427644199</v>
      </c>
      <c r="AK1528">
        <f>MAX(0, INDEX(Model_Assumptions[Values], 4) - $AD1528)</f>
        <v>3.2355078638471382E-2</v>
      </c>
      <c r="AL1528">
        <f>MAX(0, INDEX(Model_Assumptions[Values], 5) - $AC1528)</f>
        <v>2.35507863847138E-3</v>
      </c>
      <c r="AM1528">
        <f>INDEX(Model_Assumptions[Values], 6) * MAX(0, INDEX(Model_Assumptions[Values], 3) - $AB1528)^2</f>
        <v>0</v>
      </c>
      <c r="AN1528">
        <f t="shared" si="540"/>
        <v>2150.8840493223456</v>
      </c>
      <c r="AO1528" cm="1">
        <f t="array" ref="AO1528">IFERROR(STDEV(IF($E$2:$E$2201=$E1528, $AJ$2:$AJ$2201)), 0)</f>
        <v>34.36069271756147</v>
      </c>
      <c r="AP1528">
        <f t="shared" si="548"/>
        <v>-0.12038484182862759</v>
      </c>
      <c r="AQ1528">
        <f t="shared" si="541"/>
        <v>3.359684014490729E-2</v>
      </c>
      <c r="AR1528" cm="1">
        <f t="array" ref="AR1528">IFERROR(STDEV(IF($E$2:$E$2201=$E1528, $AK$2:$AK$2201)), 0)</f>
        <v>9.4462928740566676E-3</v>
      </c>
      <c r="AS1528">
        <f t="shared" si="549"/>
        <v>-0.13145490225549605</v>
      </c>
      <c r="AT1528">
        <f t="shared" si="542"/>
        <v>6.0176520037957381E-3</v>
      </c>
      <c r="AU1528" cm="1">
        <f t="array" ref="AU1528">IFERROR(STDEV(IF($E$2:$E$2201=$E1528, $AL$2:$AL$2201)), 0)</f>
        <v>6.7450730352061582E-3</v>
      </c>
      <c r="AV1528">
        <f t="shared" si="550"/>
        <v>-0.54299980833527239</v>
      </c>
      <c r="AW1528">
        <f t="shared" si="543"/>
        <v>0</v>
      </c>
      <c r="AX1528" cm="1">
        <f t="array" ref="AX1528">IFERROR(STDEV(IF($E$2:$E$2201=$E1528, $AM$2:$AM$2201)), 0)</f>
        <v>0</v>
      </c>
      <c r="AY1528">
        <f t="shared" si="551"/>
        <v>-0.54299980833527239</v>
      </c>
      <c r="AZ1528">
        <f>INDEX(Model_Assumptions[Values],9)*((INDEX(Model_Scenarios[GR Weight],1)*$AG1528)+(INDEX(Model_Scenarios[GP Weight],1)*$AH1528)+(INDEX(Model_Scenarios[LTV Weight],1)*$AI1528))-(INDEX(Model_Scenarios[LTV Weight],1)*$AP1528)-(INDEX(Model_Scenarios[GP Weight],1)*($AS1528+$AV1528+$AY1528))</f>
        <v>2.2918119760363864</v>
      </c>
      <c r="BA1528">
        <f>INDEX(Model_Assumptions[Values],9)*((INDEX(Model_Scenarios[GR Weight],2)*$AG1528)+(INDEX(Model_Scenarios[GP Weight],2)*$AH1528)+(INDEX(Model_Scenarios[LTV Weight],2)*$AI1528))-(INDEX(Model_Scenarios[LTV Weight],2)*$AP1528)-(INDEX(Model_Scenarios[GP Weight],2)*($AS1528+$AV1528+$AY1528))</f>
        <v>2.1537127084659824</v>
      </c>
      <c r="BB1528">
        <f>INDEX(Model_Assumptions[Values],9)*((INDEX(Model_Scenarios[GR Weight],3)*$AG1528)+(INDEX(Model_Scenarios[GP Weight],3)*$AH1528)+(INDEX(Model_Scenarios[LTV Weight],3)*$AI1528))-(INDEX(Model_Scenarios[LTV Weight],3)*$AP1528)-(INDEX(Model_Scenarios[GP Weight],3)*($AS1528+$AV1528+$AY1528))</f>
        <v>1.9013270079994573</v>
      </c>
      <c r="BC1528">
        <f>INDEX(Model_Assumptions[Values],9)*((INDEX(Model_Scenarios[GR Weight],4)*$AG1528)+(INDEX(Model_Scenarios[GP Weight],4)*$AH1528)+(INDEX(Model_Scenarios[LTV Weight],4)*$AI1528))-(INDEX(Model_Scenarios[LTV Weight],4)*$AP1528)-(INDEX(Model_Scenarios[GP Weight],4)*($AS1528+$AV1528+$AY1528))</f>
        <v>1.7203798115557816</v>
      </c>
      <c r="BD1528">
        <f>INDEX(Model_Assumptions[Values],9)*((INDEX(Model_Scenarios[GR Weight],5)*$AG1528)+(INDEX(Model_Scenarios[GP Weight],5)*$AH1528)+(INDEX(Model_Scenarios[LTV Weight],5)*$AI1528))-(INDEX(Model_Scenarios[LTV Weight],5)*$AP1528)-(INDEX(Model_Scenarios[GP Weight],5)*($AS1528+$AV1528+$AY1528))</f>
        <v>1.8965492675241635</v>
      </c>
    </row>
    <row r="1529" spans="1:56" x14ac:dyDescent="0.25">
      <c r="A1529">
        <v>1528</v>
      </c>
      <c r="B1529">
        <v>31</v>
      </c>
      <c r="C1529" s="3">
        <v>28</v>
      </c>
      <c r="D1529" s="4">
        <v>0.54</v>
      </c>
      <c r="E1529" t="str">
        <v>SKU-1037</v>
      </c>
      <c r="F1529" t="str">
        <v>Raise</v>
      </c>
      <c r="G1529" t="str">
        <v>Full</v>
      </c>
      <c r="H1529">
        <v>31.81</v>
      </c>
      <c r="I1529">
        <v>10.64</v>
      </c>
      <c r="J1529">
        <v>25</v>
      </c>
      <c r="K1529">
        <v>795.25</v>
      </c>
      <c r="L1529">
        <v>529.25</v>
      </c>
      <c r="M1529">
        <v>0.66551398931153727</v>
      </c>
      <c r="N1529">
        <v>35.216736588500552</v>
      </c>
      <c r="O1529">
        <v>179.95167812401314</v>
      </c>
      <c r="P1529">
        <v>190.59167812401313</v>
      </c>
      <c r="Q1529">
        <v>1396.9812800741929</v>
      </c>
      <c r="R1529">
        <v>1104.8851942404981</v>
      </c>
      <c r="S1529">
        <v>1</v>
      </c>
      <c r="T1529">
        <f t="shared" si="529"/>
        <v>33.649637757790295</v>
      </c>
      <c r="U1529">
        <f t="shared" si="530"/>
        <v>5.7832057773979761E-2</v>
      </c>
      <c r="V1529">
        <f>IF($F1529="Reduce", INDEX(Model_Assumptions[Values], 2), INDEX(Model_Assumptions[Values], 1))</f>
        <v>-0.4</v>
      </c>
      <c r="W1529">
        <f t="shared" si="531"/>
        <v>24.421679422260205</v>
      </c>
      <c r="X1529">
        <f t="shared" si="544"/>
        <v>821.78066599593728</v>
      </c>
      <c r="Y1529">
        <f t="shared" si="532"/>
        <v>561.93399694308869</v>
      </c>
      <c r="Z1529">
        <f t="shared" si="533"/>
        <v>26.530665995937284</v>
      </c>
      <c r="AA1529">
        <f t="shared" si="534"/>
        <v>32.683996943088687</v>
      </c>
      <c r="AB1529">
        <f t="shared" si="545"/>
        <v>0.68380045941098688</v>
      </c>
      <c r="AC1529">
        <f t="shared" si="535"/>
        <v>1.8286470099449614E-2</v>
      </c>
      <c r="AD1529">
        <f t="shared" si="536"/>
        <v>1.8286470099449614E-2</v>
      </c>
      <c r="AE1529">
        <f t="shared" si="537"/>
        <v>0.53999999999999915</v>
      </c>
      <c r="AF1529">
        <f t="shared" si="546"/>
        <v>508.24718935063004</v>
      </c>
      <c r="AG1529">
        <f t="shared" si="538"/>
        <v>0.14743216774924298</v>
      </c>
      <c r="AH1529">
        <f t="shared" si="539"/>
        <v>0.17148700963649655</v>
      </c>
      <c r="AI1529">
        <f t="shared" si="547"/>
        <v>0.46000000000000085</v>
      </c>
      <c r="AJ1529">
        <f>MAX(0, $R1529 - $AA1529) * INDEX(Model_Assumptions[Values], 7)</f>
        <v>2144.4023945948188</v>
      </c>
      <c r="AK1529">
        <f>MAX(0, INDEX(Model_Assumptions[Values], 4) - $AD1529)</f>
        <v>3.1713529900550388E-2</v>
      </c>
      <c r="AL1529">
        <f>MAX(0, INDEX(Model_Assumptions[Values], 5) - $AC1529)</f>
        <v>1.7135299005503861E-3</v>
      </c>
      <c r="AM1529">
        <f>INDEX(Model_Assumptions[Values], 6) * MAX(0, INDEX(Model_Assumptions[Values], 3) - $AB1529)^2</f>
        <v>0</v>
      </c>
      <c r="AN1529">
        <f t="shared" si="540"/>
        <v>2150.8840493223456</v>
      </c>
      <c r="AO1529" cm="1">
        <f t="array" ref="AO1529">IFERROR(STDEV(IF($E$2:$E$2201=$E1529, $AJ$2:$AJ$2201)), 0)</f>
        <v>34.36069271756147</v>
      </c>
      <c r="AP1529">
        <f t="shared" si="548"/>
        <v>-0.18863574086834639</v>
      </c>
      <c r="AQ1529">
        <f t="shared" si="541"/>
        <v>3.359684014490729E-2</v>
      </c>
      <c r="AR1529" cm="1">
        <f t="array" ref="AR1529">IFERROR(STDEV(IF($E$2:$E$2201=$E1529, $AK$2:$AK$2201)), 0)</f>
        <v>9.4462928740566676E-3</v>
      </c>
      <c r="AS1529">
        <f t="shared" si="549"/>
        <v>-0.19937030001782308</v>
      </c>
      <c r="AT1529">
        <f t="shared" si="542"/>
        <v>6.0176520037957381E-3</v>
      </c>
      <c r="AU1529" cm="1">
        <f t="array" ref="AU1529">IFERROR(STDEV(IF($E$2:$E$2201=$E1529, $AL$2:$AL$2201)), 0)</f>
        <v>6.7450730352061582E-3</v>
      </c>
      <c r="AV1529">
        <f t="shared" si="550"/>
        <v>-0.63811349125203354</v>
      </c>
      <c r="AW1529">
        <f t="shared" si="543"/>
        <v>0</v>
      </c>
      <c r="AX1529" cm="1">
        <f t="array" ref="AX1529">IFERROR(STDEV(IF($E$2:$E$2201=$E1529, $AM$2:$AM$2201)), 0)</f>
        <v>0</v>
      </c>
      <c r="AY1529">
        <f t="shared" si="551"/>
        <v>-0.63811349125203354</v>
      </c>
      <c r="AZ1529">
        <f>INDEX(Model_Assumptions[Values],9)*((INDEX(Model_Scenarios[GR Weight],1)*$AG1529)+(INDEX(Model_Scenarios[GP Weight],1)*$AH1529)+(INDEX(Model_Scenarios[LTV Weight],1)*$AI1529))-(INDEX(Model_Scenarios[LTV Weight],1)*$AP1529)-(INDEX(Model_Scenarios[GP Weight],1)*($AS1529+$AV1529+$AY1529))</f>
        <v>2.2979279096397396</v>
      </c>
      <c r="BA1529">
        <f>INDEX(Model_Assumptions[Values],9)*((INDEX(Model_Scenarios[GR Weight],2)*$AG1529)+(INDEX(Model_Scenarios[GP Weight],2)*$AH1529)+(INDEX(Model_Scenarios[LTV Weight],2)*$AI1529))-(INDEX(Model_Scenarios[LTV Weight],2)*$AP1529)-(INDEX(Model_Scenarios[GP Weight],2)*($AS1529+$AV1529+$AY1529))</f>
        <v>2.1947938235172346</v>
      </c>
      <c r="BB1529">
        <f>INDEX(Model_Assumptions[Values],9)*((INDEX(Model_Scenarios[GR Weight],3)*$AG1529)+(INDEX(Model_Scenarios[GP Weight],3)*$AH1529)+(INDEX(Model_Scenarios[LTV Weight],3)*$AI1529))-(INDEX(Model_Scenarios[LTV Weight],3)*$AP1529)-(INDEX(Model_Scenarios[GP Weight],3)*($AS1529+$AV1529+$AY1529))</f>
        <v>1.9963058217804246</v>
      </c>
      <c r="BC1529">
        <f>INDEX(Model_Assumptions[Values],9)*((INDEX(Model_Scenarios[GR Weight],4)*$AG1529)+(INDEX(Model_Scenarios[GP Weight],4)*$AH1529)+(INDEX(Model_Scenarios[LTV Weight],4)*$AI1529))-(INDEX(Model_Scenarios[LTV Weight],4)*$AP1529)-(INDEX(Model_Scenarios[GP Weight],4)*($AS1529+$AV1529+$AY1529))</f>
        <v>1.8211583315682109</v>
      </c>
      <c r="BD1529">
        <f>INDEX(Model_Assumptions[Values],9)*((INDEX(Model_Scenarios[GR Weight],5)*$AG1529)+(INDEX(Model_Scenarios[GP Weight],5)*$AH1529)+(INDEX(Model_Scenarios[LTV Weight],5)*$AI1529))-(INDEX(Model_Scenarios[LTV Weight],5)*$AP1529)-(INDEX(Model_Scenarios[GP Weight],5)*($AS1529+$AV1529+$AY1529))</f>
        <v>2.0527588848537359</v>
      </c>
    </row>
    <row r="1530" spans="1:56" x14ac:dyDescent="0.25">
      <c r="A1530">
        <v>1529</v>
      </c>
      <c r="B1530">
        <v>31</v>
      </c>
      <c r="C1530" s="3">
        <v>29</v>
      </c>
      <c r="D1530" s="4">
        <v>0.56000000000000005</v>
      </c>
      <c r="E1530" t="str">
        <v>SKU-1037</v>
      </c>
      <c r="F1530" t="str">
        <v>Raise</v>
      </c>
      <c r="G1530" t="str">
        <v>Full</v>
      </c>
      <c r="H1530">
        <v>31.81</v>
      </c>
      <c r="I1530">
        <v>10.64</v>
      </c>
      <c r="J1530">
        <v>25</v>
      </c>
      <c r="K1530">
        <v>795.25</v>
      </c>
      <c r="L1530">
        <v>529.25</v>
      </c>
      <c r="M1530">
        <v>0.66551398931153727</v>
      </c>
      <c r="N1530">
        <v>35.216736588500552</v>
      </c>
      <c r="O1530">
        <v>179.95167812401314</v>
      </c>
      <c r="P1530">
        <v>190.59167812401313</v>
      </c>
      <c r="Q1530">
        <v>1396.9812800741929</v>
      </c>
      <c r="R1530">
        <v>1104.8851942404981</v>
      </c>
      <c r="S1530">
        <v>1</v>
      </c>
      <c r="T1530">
        <f t="shared" si="529"/>
        <v>33.717772489560311</v>
      </c>
      <c r="U1530">
        <f t="shared" si="530"/>
        <v>5.9973985839682865E-2</v>
      </c>
      <c r="V1530">
        <f>IF($F1530="Reduce", INDEX(Model_Assumptions[Values], 2), INDEX(Model_Assumptions[Values], 1))</f>
        <v>-0.4</v>
      </c>
      <c r="W1530">
        <f t="shared" si="531"/>
        <v>24.400260141603173</v>
      </c>
      <c r="X1530">
        <f t="shared" si="544"/>
        <v>822.72242014066239</v>
      </c>
      <c r="Y1530">
        <f t="shared" si="532"/>
        <v>563.10365223400458</v>
      </c>
      <c r="Z1530">
        <f t="shared" si="533"/>
        <v>27.472420140662393</v>
      </c>
      <c r="AA1530">
        <f t="shared" si="534"/>
        <v>33.853652234004585</v>
      </c>
      <c r="AB1530">
        <f t="shared" si="545"/>
        <v>0.68443941534707375</v>
      </c>
      <c r="AC1530">
        <f t="shared" si="535"/>
        <v>1.8925426035536486E-2</v>
      </c>
      <c r="AD1530">
        <f t="shared" si="536"/>
        <v>1.8925426035536486E-2</v>
      </c>
      <c r="AE1530">
        <f t="shared" si="537"/>
        <v>0.5600000000000005</v>
      </c>
      <c r="AF1530">
        <f t="shared" si="546"/>
        <v>486.1494854658186</v>
      </c>
      <c r="AG1530">
        <f t="shared" si="538"/>
        <v>0.15266554014422618</v>
      </c>
      <c r="AH1530">
        <f t="shared" si="539"/>
        <v>0.17762397900697888</v>
      </c>
      <c r="AI1530">
        <f t="shared" si="547"/>
        <v>0.4399999999999995</v>
      </c>
      <c r="AJ1530">
        <f>MAX(0, $R1530 - $AA1530) * INDEX(Model_Assumptions[Values], 7)</f>
        <v>2142.063084012987</v>
      </c>
      <c r="AK1530">
        <f>MAX(0, INDEX(Model_Assumptions[Values], 4) - $AD1530)</f>
        <v>3.1074573964463517E-2</v>
      </c>
      <c r="AL1530">
        <f>MAX(0, INDEX(Model_Assumptions[Values], 5) - $AC1530)</f>
        <v>1.0745739644635148E-3</v>
      </c>
      <c r="AM1530">
        <f>INDEX(Model_Assumptions[Values], 6) * MAX(0, INDEX(Model_Assumptions[Values], 3) - $AB1530)^2</f>
        <v>0</v>
      </c>
      <c r="AN1530">
        <f t="shared" si="540"/>
        <v>2150.8840493223456</v>
      </c>
      <c r="AO1530" cm="1">
        <f t="array" ref="AO1530">IFERROR(STDEV(IF($E$2:$E$2201=$E1530, $AJ$2:$AJ$2201)), 0)</f>
        <v>34.36069271756147</v>
      </c>
      <c r="AP1530">
        <f t="shared" si="548"/>
        <v>-0.256716748462125</v>
      </c>
      <c r="AQ1530">
        <f t="shared" si="541"/>
        <v>3.359684014490729E-2</v>
      </c>
      <c r="AR1530" cm="1">
        <f t="array" ref="AR1530">IFERROR(STDEV(IF($E$2:$E$2201=$E1530, $AK$2:$AK$2201)), 0)</f>
        <v>9.4462928740566676E-3</v>
      </c>
      <c r="AS1530">
        <f t="shared" si="549"/>
        <v>-0.26701121954104706</v>
      </c>
      <c r="AT1530">
        <f t="shared" si="542"/>
        <v>6.0176520037957381E-3</v>
      </c>
      <c r="AU1530" cm="1">
        <f t="array" ref="AU1530">IFERROR(STDEV(IF($E$2:$E$2201=$E1530, $AL$2:$AL$2201)), 0)</f>
        <v>6.7450730352061582E-3</v>
      </c>
      <c r="AV1530">
        <f t="shared" si="550"/>
        <v>-0.73284277479749216</v>
      </c>
      <c r="AW1530">
        <f t="shared" si="543"/>
        <v>0</v>
      </c>
      <c r="AX1530" cm="1">
        <f t="array" ref="AX1530">IFERROR(STDEV(IF($E$2:$E$2201=$E1530, $AM$2:$AM$2201)), 0)</f>
        <v>0</v>
      </c>
      <c r="AY1530">
        <f t="shared" si="551"/>
        <v>-0.73284277479749216</v>
      </c>
      <c r="AZ1530">
        <f>INDEX(Model_Assumptions[Values],9)*((INDEX(Model_Scenarios[GR Weight],1)*$AG1530)+(INDEX(Model_Scenarios[GP Weight],1)*$AH1530)+(INDEX(Model_Scenarios[LTV Weight],1)*$AI1530))-(INDEX(Model_Scenarios[LTV Weight],1)*$AP1530)-(INDEX(Model_Scenarios[GP Weight],1)*($AS1530+$AV1530+$AY1530))</f>
        <v>2.3037878352589041</v>
      </c>
      <c r="BA1530">
        <f>INDEX(Model_Assumptions[Values],9)*((INDEX(Model_Scenarios[GR Weight],2)*$AG1530)+(INDEX(Model_Scenarios[GP Weight],2)*$AH1530)+(INDEX(Model_Scenarios[LTV Weight],2)*$AI1530))-(INDEX(Model_Scenarios[LTV Weight],2)*$AP1530)-(INDEX(Model_Scenarios[GP Weight],2)*($AS1530+$AV1530+$AY1530))</f>
        <v>2.2355283744427341</v>
      </c>
      <c r="BB1530">
        <f>INDEX(Model_Assumptions[Values],9)*((INDEX(Model_Scenarios[GR Weight],3)*$AG1530)+(INDEX(Model_Scenarios[GP Weight],3)*$AH1530)+(INDEX(Model_Scenarios[LTV Weight],3)*$AI1530))-(INDEX(Model_Scenarios[LTV Weight],3)*$AP1530)-(INDEX(Model_Scenarios[GP Weight],3)*($AS1530+$AV1530+$AY1530))</f>
        <v>2.090804457024956</v>
      </c>
      <c r="BC1530">
        <f>INDEX(Model_Assumptions[Values],9)*((INDEX(Model_Scenarios[GR Weight],4)*$AG1530)+(INDEX(Model_Scenarios[GP Weight],4)*$AH1530)+(INDEX(Model_Scenarios[LTV Weight],4)*$AI1530))-(INDEX(Model_Scenarios[LTV Weight],4)*$AP1530)-(INDEX(Model_Scenarios[GP Weight],4)*($AS1530+$AV1530+$AY1530))</f>
        <v>1.9214655522508561</v>
      </c>
      <c r="BD1530">
        <f>INDEX(Model_Assumptions[Values],9)*((INDEX(Model_Scenarios[GR Weight],5)*$AG1530)+(INDEX(Model_Scenarios[GP Weight],5)*$AH1530)+(INDEX(Model_Scenarios[LTV Weight],5)*$AI1530))-(INDEX(Model_Scenarios[LTV Weight],5)*$AP1530)-(INDEX(Model_Scenarios[GP Weight],5)*($AS1530+$AV1530+$AY1530))</f>
        <v>2.2082938925537663</v>
      </c>
    </row>
    <row r="1531" spans="1:56" x14ac:dyDescent="0.25">
      <c r="A1531">
        <v>1530</v>
      </c>
      <c r="B1531">
        <v>31</v>
      </c>
      <c r="C1531" s="3">
        <v>30</v>
      </c>
      <c r="D1531" s="4">
        <v>0.57999999999999996</v>
      </c>
      <c r="E1531" t="str">
        <v>SKU-1037</v>
      </c>
      <c r="F1531" t="str">
        <v>Raise</v>
      </c>
      <c r="G1531" t="str">
        <v>Full</v>
      </c>
      <c r="H1531">
        <v>31.81</v>
      </c>
      <c r="I1531">
        <v>10.64</v>
      </c>
      <c r="J1531">
        <v>25</v>
      </c>
      <c r="K1531">
        <v>795.25</v>
      </c>
      <c r="L1531">
        <v>529.25</v>
      </c>
      <c r="M1531">
        <v>0.66551398931153727</v>
      </c>
      <c r="N1531">
        <v>35.216736588500552</v>
      </c>
      <c r="O1531">
        <v>179.95167812401314</v>
      </c>
      <c r="P1531">
        <v>190.59167812401313</v>
      </c>
      <c r="Q1531">
        <v>1396.9812800741929</v>
      </c>
      <c r="R1531">
        <v>1104.8851942404981</v>
      </c>
      <c r="S1531">
        <v>1</v>
      </c>
      <c r="T1531">
        <f t="shared" si="529"/>
        <v>33.785907221330319</v>
      </c>
      <c r="U1531">
        <f t="shared" si="530"/>
        <v>6.2115913905385747E-2</v>
      </c>
      <c r="V1531">
        <f>IF($F1531="Reduce", INDEX(Model_Assumptions[Values], 2), INDEX(Model_Assumptions[Values], 1))</f>
        <v>-0.4</v>
      </c>
      <c r="W1531">
        <f t="shared" si="531"/>
        <v>24.378840860946145</v>
      </c>
      <c r="X1531">
        <f t="shared" si="544"/>
        <v>823.66125549150297</v>
      </c>
      <c r="Y1531">
        <f t="shared" si="532"/>
        <v>564.27038873103595</v>
      </c>
      <c r="Z1531">
        <f t="shared" si="533"/>
        <v>28.41125549150297</v>
      </c>
      <c r="AA1531">
        <f t="shared" si="534"/>
        <v>35.020388731035951</v>
      </c>
      <c r="AB1531">
        <f t="shared" si="545"/>
        <v>0.68507579416773601</v>
      </c>
      <c r="AC1531">
        <f t="shared" si="535"/>
        <v>1.9561804856198739E-2</v>
      </c>
      <c r="AD1531">
        <f t="shared" si="536"/>
        <v>1.9561804856198739E-2</v>
      </c>
      <c r="AE1531">
        <f t="shared" si="537"/>
        <v>0.57999999999999985</v>
      </c>
      <c r="AF1531">
        <f t="shared" si="546"/>
        <v>464.05178158100938</v>
      </c>
      <c r="AG1531">
        <f t="shared" si="538"/>
        <v>0.157882692663324</v>
      </c>
      <c r="AH1531">
        <f t="shared" si="539"/>
        <v>0.18374563399483307</v>
      </c>
      <c r="AI1531">
        <f t="shared" si="547"/>
        <v>0.42000000000000015</v>
      </c>
      <c r="AJ1531">
        <f>MAX(0, $R1531 - $AA1531) * INDEX(Model_Assumptions[Values], 7)</f>
        <v>2139.7296110189245</v>
      </c>
      <c r="AK1531">
        <f>MAX(0, INDEX(Model_Assumptions[Values], 4) - $AD1531)</f>
        <v>3.0438195143801264E-2</v>
      </c>
      <c r="AL1531">
        <f>MAX(0, INDEX(Model_Assumptions[Values], 5) - $AC1531)</f>
        <v>4.3819514380126143E-4</v>
      </c>
      <c r="AM1531">
        <f>INDEX(Model_Assumptions[Values], 6) * MAX(0, INDEX(Model_Assumptions[Values], 3) - $AB1531)^2</f>
        <v>0</v>
      </c>
      <c r="AN1531">
        <f t="shared" si="540"/>
        <v>2150.8840493223456</v>
      </c>
      <c r="AO1531" cm="1">
        <f t="array" ref="AO1531">IFERROR(STDEV(IF($E$2:$E$2201=$E1531, $AJ$2:$AJ$2201)), 0)</f>
        <v>34.36069271756147</v>
      </c>
      <c r="AP1531">
        <f t="shared" si="548"/>
        <v>-0.32462786460996346</v>
      </c>
      <c r="AQ1531">
        <f t="shared" si="541"/>
        <v>3.359684014490729E-2</v>
      </c>
      <c r="AR1531" cm="1">
        <f t="array" ref="AR1531">IFERROR(STDEV(IF($E$2:$E$2201=$E1531, $AK$2:$AK$2201)), 0)</f>
        <v>9.4462928740566676E-3</v>
      </c>
      <c r="AS1531">
        <f t="shared" si="549"/>
        <v>-0.33437932141411159</v>
      </c>
      <c r="AT1531">
        <f t="shared" si="542"/>
        <v>6.0176520037957381E-3</v>
      </c>
      <c r="AU1531" cm="1">
        <f t="array" ref="AU1531">IFERROR(STDEV(IF($E$2:$E$2201=$E1531, $AL$2:$AL$2201)), 0)</f>
        <v>6.7450730352061582E-3</v>
      </c>
      <c r="AV1531">
        <f t="shared" si="550"/>
        <v>-0.82718998458167836</v>
      </c>
      <c r="AW1531">
        <f t="shared" si="543"/>
        <v>0</v>
      </c>
      <c r="AX1531" cm="1">
        <f t="array" ref="AX1531">IFERROR(STDEV(IF($E$2:$E$2201=$E1531, $AM$2:$AM$2201)), 0)</f>
        <v>0</v>
      </c>
      <c r="AY1531">
        <f t="shared" si="551"/>
        <v>-0.82718998458167836</v>
      </c>
      <c r="AZ1531">
        <f>INDEX(Model_Assumptions[Values],9)*((INDEX(Model_Scenarios[GR Weight],1)*$AG1531)+(INDEX(Model_Scenarios[GP Weight],1)*$AH1531)+(INDEX(Model_Scenarios[LTV Weight],1)*$AI1531))-(INDEX(Model_Scenarios[LTV Weight],1)*$AP1531)-(INDEX(Model_Scenarios[GP Weight],1)*($AS1531+$AV1531+$AY1531))</f>
        <v>2.3093923840747972</v>
      </c>
      <c r="BA1531">
        <f>INDEX(Model_Assumptions[Values],9)*((INDEX(Model_Scenarios[GR Weight],2)*$AG1531)+(INDEX(Model_Scenarios[GP Weight],2)*$AH1531)+(INDEX(Model_Scenarios[LTV Weight],2)*$AI1531))-(INDEX(Model_Scenarios[LTV Weight],2)*$AP1531)-(INDEX(Model_Scenarios[GP Weight],2)*($AS1531+$AV1531+$AY1531))</f>
        <v>2.2759176236042964</v>
      </c>
      <c r="BB1531">
        <f>INDEX(Model_Assumptions[Values],9)*((INDEX(Model_Scenarios[GR Weight],3)*$AG1531)+(INDEX(Model_Scenarios[GP Weight],3)*$AH1531)+(INDEX(Model_Scenarios[LTV Weight],3)*$AI1531))-(INDEX(Model_Scenarios[LTV Weight],3)*$AP1531)-(INDEX(Model_Scenarios[GP Weight],3)*($AS1531+$AV1531+$AY1531))</f>
        <v>2.1848251228662123</v>
      </c>
      <c r="BC1531">
        <f>INDEX(Model_Assumptions[Values],9)*((INDEX(Model_Scenarios[GR Weight],4)*$AG1531)+(INDEX(Model_Scenarios[GP Weight],4)*$AH1531)+(INDEX(Model_Scenarios[LTV Weight],4)*$AI1531))-(INDEX(Model_Scenarios[LTV Weight],4)*$AP1531)-(INDEX(Model_Scenarios[GP Weight],4)*($AS1531+$AV1531+$AY1531))</f>
        <v>2.0213036827368778</v>
      </c>
      <c r="BD1531">
        <f>INDEX(Model_Assumptions[Values],9)*((INDEX(Model_Scenarios[GR Weight],5)*$AG1531)+(INDEX(Model_Scenarios[GP Weight],5)*$AH1531)+(INDEX(Model_Scenarios[LTV Weight],5)*$AI1531))-(INDEX(Model_Scenarios[LTV Weight],5)*$AP1531)-(INDEX(Model_Scenarios[GP Weight],5)*($AS1531+$AV1531+$AY1531))</f>
        <v>2.3631577621192137</v>
      </c>
    </row>
    <row r="1532" spans="1:56" x14ac:dyDescent="0.25">
      <c r="A1532">
        <v>1531</v>
      </c>
      <c r="B1532">
        <v>31</v>
      </c>
      <c r="C1532" s="3">
        <v>31</v>
      </c>
      <c r="D1532" s="4">
        <v>0.6</v>
      </c>
      <c r="E1532" t="str">
        <v>SKU-1037</v>
      </c>
      <c r="F1532" t="str">
        <v>Raise</v>
      </c>
      <c r="G1532" t="str">
        <v>Full</v>
      </c>
      <c r="H1532">
        <v>31.81</v>
      </c>
      <c r="I1532">
        <v>10.64</v>
      </c>
      <c r="J1532">
        <v>25</v>
      </c>
      <c r="K1532">
        <v>795.25</v>
      </c>
      <c r="L1532">
        <v>529.25</v>
      </c>
      <c r="M1532">
        <v>0.66551398931153727</v>
      </c>
      <c r="N1532">
        <v>35.216736588500552</v>
      </c>
      <c r="O1532">
        <v>179.95167812401314</v>
      </c>
      <c r="P1532">
        <v>190.59167812401313</v>
      </c>
      <c r="Q1532">
        <v>1396.9812800741929</v>
      </c>
      <c r="R1532">
        <v>1104.8851942404981</v>
      </c>
      <c r="S1532">
        <v>1</v>
      </c>
      <c r="T1532">
        <f t="shared" si="529"/>
        <v>33.854041953100328</v>
      </c>
      <c r="U1532">
        <f t="shared" si="530"/>
        <v>6.4257841971088636E-2</v>
      </c>
      <c r="V1532">
        <f>IF($F1532="Reduce", INDEX(Model_Assumptions[Values], 2), INDEX(Model_Assumptions[Values], 1))</f>
        <v>-0.4</v>
      </c>
      <c r="W1532">
        <f t="shared" si="531"/>
        <v>24.357421580289113</v>
      </c>
      <c r="X1532">
        <f t="shared" si="544"/>
        <v>824.5971720484589</v>
      </c>
      <c r="Y1532">
        <f t="shared" si="532"/>
        <v>565.43420643418267</v>
      </c>
      <c r="Z1532">
        <f t="shared" si="533"/>
        <v>29.347172048458901</v>
      </c>
      <c r="AA1532">
        <f t="shared" si="534"/>
        <v>36.18420643418267</v>
      </c>
      <c r="AB1532">
        <f t="shared" si="545"/>
        <v>0.68570961143310094</v>
      </c>
      <c r="AC1532">
        <f t="shared" si="535"/>
        <v>2.0195622121563672E-2</v>
      </c>
      <c r="AD1532">
        <f t="shared" si="536"/>
        <v>2.0195622121563672E-2</v>
      </c>
      <c r="AE1532">
        <f t="shared" si="537"/>
        <v>0.5999999999999992</v>
      </c>
      <c r="AF1532">
        <f t="shared" si="546"/>
        <v>441.9540776962001</v>
      </c>
      <c r="AG1532">
        <f t="shared" si="538"/>
        <v>0.16308362530653583</v>
      </c>
      <c r="AH1532">
        <f t="shared" si="539"/>
        <v>0.18985197460005851</v>
      </c>
      <c r="AI1532">
        <f t="shared" si="547"/>
        <v>0.4000000000000008</v>
      </c>
      <c r="AJ1532">
        <f>MAX(0, $R1532 - $AA1532) * INDEX(Model_Assumptions[Values], 7)</f>
        <v>2137.4019756126308</v>
      </c>
      <c r="AK1532">
        <f>MAX(0, INDEX(Model_Assumptions[Values], 4) - $AD1532)</f>
        <v>2.9804377878436331E-2</v>
      </c>
      <c r="AL1532">
        <f>MAX(0, INDEX(Model_Assumptions[Values], 5) - $AC1532)</f>
        <v>0</v>
      </c>
      <c r="AM1532">
        <f>INDEX(Model_Assumptions[Values], 6) * MAX(0, INDEX(Model_Assumptions[Values], 3) - $AB1532)^2</f>
        <v>0</v>
      </c>
      <c r="AN1532">
        <f t="shared" si="540"/>
        <v>2150.8840493223456</v>
      </c>
      <c r="AO1532" cm="1">
        <f t="array" ref="AO1532">IFERROR(STDEV(IF($E$2:$E$2201=$E1532, $AJ$2:$AJ$2201)), 0)</f>
        <v>34.36069271756147</v>
      </c>
      <c r="AP1532">
        <f t="shared" si="548"/>
        <v>-0.39236908931187497</v>
      </c>
      <c r="AQ1532">
        <f t="shared" si="541"/>
        <v>3.359684014490729E-2</v>
      </c>
      <c r="AR1532" cm="1">
        <f t="array" ref="AR1532">IFERROR(STDEV(IF($E$2:$E$2201=$E1532, $AK$2:$AK$2201)), 0)</f>
        <v>9.4462928740566676E-3</v>
      </c>
      <c r="AS1532">
        <f t="shared" si="549"/>
        <v>-0.40147625285751953</v>
      </c>
      <c r="AT1532">
        <f t="shared" si="542"/>
        <v>6.0176520037957381E-3</v>
      </c>
      <c r="AU1532" cm="1">
        <f t="array" ref="AU1532">IFERROR(STDEV(IF($E$2:$E$2201=$E1532, $AL$2:$AL$2201)), 0)</f>
        <v>6.7450730352061582E-3</v>
      </c>
      <c r="AV1532">
        <f t="shared" si="550"/>
        <v>-0.89215520312180174</v>
      </c>
      <c r="AW1532">
        <f t="shared" si="543"/>
        <v>0</v>
      </c>
      <c r="AX1532" cm="1">
        <f t="array" ref="AX1532">IFERROR(STDEV(IF($E$2:$E$2201=$E1532, $AM$2:$AM$2201)), 0)</f>
        <v>0</v>
      </c>
      <c r="AY1532">
        <f t="shared" si="551"/>
        <v>-0.89215520312180174</v>
      </c>
      <c r="AZ1532">
        <f>INDEX(Model_Assumptions[Values],9)*((INDEX(Model_Scenarios[GR Weight],1)*$AG1532)+(INDEX(Model_Scenarios[GP Weight],1)*$AH1532)+(INDEX(Model_Scenarios[LTV Weight],1)*$AI1532))-(INDEX(Model_Scenarios[LTV Weight],1)*$AP1532)-(INDEX(Model_Scenarios[GP Weight],1)*($AS1532+$AV1532+$AY1532))</f>
        <v>2.3089417373129129</v>
      </c>
      <c r="BA1532">
        <f>INDEX(Model_Assumptions[Values],9)*((INDEX(Model_Scenarios[GR Weight],2)*$AG1532)+(INDEX(Model_Scenarios[GP Weight],2)*$AH1532)+(INDEX(Model_Scenarios[LTV Weight],2)*$AI1532))-(INDEX(Model_Scenarios[LTV Weight],2)*$AP1532)-(INDEX(Model_Scenarios[GP Weight],2)*($AS1532+$AV1532+$AY1532))</f>
        <v>2.3043619334529062</v>
      </c>
      <c r="BB1532">
        <f>INDEX(Model_Assumptions[Values],9)*((INDEX(Model_Scenarios[GR Weight],3)*$AG1532)+(INDEX(Model_Scenarios[GP Weight],3)*$AH1532)+(INDEX(Model_Scenarios[LTV Weight],3)*$AI1532))-(INDEX(Model_Scenarios[LTV Weight],3)*$AP1532)-(INDEX(Model_Scenarios[GP Weight],3)*($AS1532+$AV1532+$AY1532))</f>
        <v>2.2580684535934168</v>
      </c>
      <c r="BC1532">
        <f>INDEX(Model_Assumptions[Values],9)*((INDEX(Model_Scenarios[GR Weight],4)*$AG1532)+(INDEX(Model_Scenarios[GP Weight],4)*$AH1532)+(INDEX(Model_Scenarios[LTV Weight],4)*$AI1532))-(INDEX(Model_Scenarios[LTV Weight],4)*$AP1532)-(INDEX(Model_Scenarios[GP Weight],4)*($AS1532+$AV1532+$AY1532))</f>
        <v>2.1003733573154966</v>
      </c>
      <c r="BD1532">
        <f>INDEX(Model_Assumptions[Values],9)*((INDEX(Model_Scenarios[GR Weight],5)*$AG1532)+(INDEX(Model_Scenarios[GP Weight],5)*$AH1532)+(INDEX(Model_Scenarios[LTV Weight],5)*$AI1532))-(INDEX(Model_Scenarios[LTV Weight],5)*$AP1532)-(INDEX(Model_Scenarios[GP Weight],5)*($AS1532+$AV1532+$AY1532))</f>
        <v>2.4854514902902842</v>
      </c>
    </row>
    <row r="1533" spans="1:56" x14ac:dyDescent="0.25">
      <c r="A1533">
        <v>1532</v>
      </c>
      <c r="B1533">
        <v>31</v>
      </c>
      <c r="C1533" s="3">
        <v>32</v>
      </c>
      <c r="D1533" s="4">
        <v>0.62</v>
      </c>
      <c r="E1533" t="str">
        <v>SKU-1037</v>
      </c>
      <c r="F1533" t="str">
        <v>Raise</v>
      </c>
      <c r="G1533" t="str">
        <v>Full</v>
      </c>
      <c r="H1533">
        <v>31.81</v>
      </c>
      <c r="I1533">
        <v>10.64</v>
      </c>
      <c r="J1533">
        <v>25</v>
      </c>
      <c r="K1533">
        <v>795.25</v>
      </c>
      <c r="L1533">
        <v>529.25</v>
      </c>
      <c r="M1533">
        <v>0.66551398931153727</v>
      </c>
      <c r="N1533">
        <v>35.216736588500552</v>
      </c>
      <c r="O1533">
        <v>179.95167812401314</v>
      </c>
      <c r="P1533">
        <v>190.59167812401313</v>
      </c>
      <c r="Q1533">
        <v>1396.9812800741929</v>
      </c>
      <c r="R1533">
        <v>1104.8851942404981</v>
      </c>
      <c r="S1533">
        <v>1</v>
      </c>
      <c r="T1533">
        <f t="shared" si="529"/>
        <v>33.922176684870344</v>
      </c>
      <c r="U1533">
        <f t="shared" si="530"/>
        <v>6.6399770036791733E-2</v>
      </c>
      <c r="V1533">
        <f>IF($F1533="Reduce", INDEX(Model_Assumptions[Values], 2), INDEX(Model_Assumptions[Values], 1))</f>
        <v>-0.4</v>
      </c>
      <c r="W1533">
        <f t="shared" si="531"/>
        <v>24.336002299632082</v>
      </c>
      <c r="X1533">
        <f t="shared" si="544"/>
        <v>825.53016981153041</v>
      </c>
      <c r="Y1533">
        <f t="shared" si="532"/>
        <v>566.59510534344508</v>
      </c>
      <c r="Z1533">
        <f t="shared" si="533"/>
        <v>30.280169811530413</v>
      </c>
      <c r="AA1533">
        <f t="shared" si="534"/>
        <v>37.345105343445084</v>
      </c>
      <c r="AB1533">
        <f t="shared" si="545"/>
        <v>0.6863408825782823</v>
      </c>
      <c r="AC1533">
        <f t="shared" si="535"/>
        <v>2.0826893266745028E-2</v>
      </c>
      <c r="AD1533">
        <f t="shared" si="536"/>
        <v>2.0826893266745028E-2</v>
      </c>
      <c r="AE1533">
        <f t="shared" si="537"/>
        <v>0.62000000000000055</v>
      </c>
      <c r="AF1533">
        <f t="shared" si="546"/>
        <v>419.85637381138866</v>
      </c>
      <c r="AG1533">
        <f t="shared" si="538"/>
        <v>0.16826833807386296</v>
      </c>
      <c r="AH1533">
        <f t="shared" si="539"/>
        <v>0.195943000822657</v>
      </c>
      <c r="AI1533">
        <f t="shared" si="547"/>
        <v>0.37999999999999945</v>
      </c>
      <c r="AJ1533">
        <f>MAX(0, $R1533 - $AA1533) * INDEX(Model_Assumptions[Values], 7)</f>
        <v>2135.080177794106</v>
      </c>
      <c r="AK1533">
        <f>MAX(0, INDEX(Model_Assumptions[Values], 4) - $AD1533)</f>
        <v>2.9173106733254975E-2</v>
      </c>
      <c r="AL1533">
        <f>MAX(0, INDEX(Model_Assumptions[Values], 5) - $AC1533)</f>
        <v>0</v>
      </c>
      <c r="AM1533">
        <f>INDEX(Model_Assumptions[Values], 6) * MAX(0, INDEX(Model_Assumptions[Values], 3) - $AB1533)^2</f>
        <v>0</v>
      </c>
      <c r="AN1533">
        <f t="shared" si="540"/>
        <v>2150.8840493223456</v>
      </c>
      <c r="AO1533" cm="1">
        <f t="array" ref="AO1533">IFERROR(STDEV(IF($E$2:$E$2201=$E1533, $AJ$2:$AJ$2201)), 0)</f>
        <v>34.36069271756147</v>
      </c>
      <c r="AP1533">
        <f t="shared" si="548"/>
        <v>-0.45994042256785955</v>
      </c>
      <c r="AQ1533">
        <f t="shared" si="541"/>
        <v>3.359684014490729E-2</v>
      </c>
      <c r="AR1533" cm="1">
        <f t="array" ref="AR1533">IFERROR(STDEV(IF($E$2:$E$2201=$E1533, $AK$2:$AK$2201)), 0)</f>
        <v>9.4462928740566676E-3</v>
      </c>
      <c r="AS1533">
        <f t="shared" si="549"/>
        <v>-0.46830364785763445</v>
      </c>
      <c r="AT1533">
        <f t="shared" si="542"/>
        <v>6.0176520037957381E-3</v>
      </c>
      <c r="AU1533" cm="1">
        <f t="array" ref="AU1533">IFERROR(STDEV(IF($E$2:$E$2201=$E1533, $AL$2:$AL$2201)), 0)</f>
        <v>6.7450730352061582E-3</v>
      </c>
      <c r="AV1533">
        <f t="shared" si="550"/>
        <v>-0.89215520312180174</v>
      </c>
      <c r="AW1533">
        <f t="shared" si="543"/>
        <v>0</v>
      </c>
      <c r="AX1533" cm="1">
        <f t="array" ref="AX1533">IFERROR(STDEV(IF($E$2:$E$2201=$E1533, $AM$2:$AM$2201)), 0)</f>
        <v>0</v>
      </c>
      <c r="AY1533">
        <f t="shared" si="551"/>
        <v>-0.89215520312180174</v>
      </c>
      <c r="AZ1533">
        <f>INDEX(Model_Assumptions[Values],9)*((INDEX(Model_Scenarios[GR Weight],1)*$AG1533)+(INDEX(Model_Scenarios[GP Weight],1)*$AH1533)+(INDEX(Model_Scenarios[LTV Weight],1)*$AI1533))-(INDEX(Model_Scenarios[LTV Weight],1)*$AP1533)-(INDEX(Model_Scenarios[GP Weight],1)*($AS1533+$AV1533+$AY1533))</f>
        <v>2.2953194129126695</v>
      </c>
      <c r="BA1533">
        <f>INDEX(Model_Assumptions[Values],9)*((INDEX(Model_Scenarios[GR Weight],2)*$AG1533)+(INDEX(Model_Scenarios[GP Weight],2)*$AH1533)+(INDEX(Model_Scenarios[LTV Weight],2)*$AI1533))-(INDEX(Model_Scenarios[LTV Weight],2)*$AP1533)-(INDEX(Model_Scenarios[GP Weight],2)*($AS1533+$AV1533+$AY1533))</f>
        <v>2.3066283398674088</v>
      </c>
      <c r="BB1533">
        <f>INDEX(Model_Assumptions[Values],9)*((INDEX(Model_Scenarios[GR Weight],3)*$AG1533)+(INDEX(Model_Scenarios[GP Weight],3)*$AH1533)+(INDEX(Model_Scenarios[LTV Weight],3)*$AI1533))-(INDEX(Model_Scenarios[LTV Weight],3)*$AP1533)-(INDEX(Model_Scenarios[GP Weight],3)*($AS1533+$AV1533+$AY1533))</f>
        <v>2.2856267619945543</v>
      </c>
      <c r="BC1533">
        <f>INDEX(Model_Assumptions[Values],9)*((INDEX(Model_Scenarios[GR Weight],4)*$AG1533)+(INDEX(Model_Scenarios[GP Weight],4)*$AH1533)+(INDEX(Model_Scenarios[LTV Weight],4)*$AI1533))-(INDEX(Model_Scenarios[LTV Weight],4)*$AP1533)-(INDEX(Model_Scenarios[GP Weight],4)*($AS1533+$AV1533+$AY1533))</f>
        <v>2.1337668887746997</v>
      </c>
      <c r="BD1533">
        <f>INDEX(Model_Assumptions[Values],9)*((INDEX(Model_Scenarios[GR Weight],5)*$AG1533)+(INDEX(Model_Scenarios[GP Weight],5)*$AH1533)+(INDEX(Model_Scenarios[LTV Weight],5)*$AI1533))-(INDEX(Model_Scenarios[LTV Weight],5)*$AP1533)-(INDEX(Model_Scenarios[GP Weight],5)*($AS1533+$AV1533+$AY1533))</f>
        <v>2.5360344257338152</v>
      </c>
    </row>
    <row r="1534" spans="1:56" x14ac:dyDescent="0.25">
      <c r="A1534">
        <v>1533</v>
      </c>
      <c r="B1534">
        <v>31</v>
      </c>
      <c r="C1534" s="3">
        <v>33</v>
      </c>
      <c r="D1534" s="4">
        <v>0.64</v>
      </c>
      <c r="E1534" t="str">
        <v>SKU-1037</v>
      </c>
      <c r="F1534" t="str">
        <v>Raise</v>
      </c>
      <c r="G1534" t="str">
        <v>Full</v>
      </c>
      <c r="H1534">
        <v>31.81</v>
      </c>
      <c r="I1534">
        <v>10.64</v>
      </c>
      <c r="J1534">
        <v>25</v>
      </c>
      <c r="K1534">
        <v>795.25</v>
      </c>
      <c r="L1534">
        <v>529.25</v>
      </c>
      <c r="M1534">
        <v>0.66551398931153727</v>
      </c>
      <c r="N1534">
        <v>35.216736588500552</v>
      </c>
      <c r="O1534">
        <v>179.95167812401314</v>
      </c>
      <c r="P1534">
        <v>190.59167812401313</v>
      </c>
      <c r="Q1534">
        <v>1396.9812800741929</v>
      </c>
      <c r="R1534">
        <v>1104.8851942404981</v>
      </c>
      <c r="S1534">
        <v>1</v>
      </c>
      <c r="T1534">
        <f t="shared" si="529"/>
        <v>33.990311416640353</v>
      </c>
      <c r="U1534">
        <f t="shared" si="530"/>
        <v>6.8541698102494622E-2</v>
      </c>
      <c r="V1534">
        <f>IF($F1534="Reduce", INDEX(Model_Assumptions[Values], 2), INDEX(Model_Assumptions[Values], 1))</f>
        <v>-0.4</v>
      </c>
      <c r="W1534">
        <f t="shared" si="531"/>
        <v>24.314583018975053</v>
      </c>
      <c r="X1534">
        <f t="shared" si="544"/>
        <v>826.46024878071739</v>
      </c>
      <c r="Y1534">
        <f t="shared" si="532"/>
        <v>567.75308545882285</v>
      </c>
      <c r="Z1534">
        <f t="shared" si="533"/>
        <v>31.210248780717393</v>
      </c>
      <c r="AA1534">
        <f t="shared" si="534"/>
        <v>38.503085458822852</v>
      </c>
      <c r="AB1534">
        <f t="shared" si="545"/>
        <v>0.68696962291463259</v>
      </c>
      <c r="AC1534">
        <f t="shared" si="535"/>
        <v>2.1455633603095325E-2</v>
      </c>
      <c r="AD1534">
        <f t="shared" si="536"/>
        <v>2.1455633603095325E-2</v>
      </c>
      <c r="AE1534">
        <f t="shared" si="537"/>
        <v>0.6399999999999999</v>
      </c>
      <c r="AF1534">
        <f t="shared" si="546"/>
        <v>397.75866992657944</v>
      </c>
      <c r="AG1534">
        <f t="shared" si="538"/>
        <v>0.17343683096530474</v>
      </c>
      <c r="AH1534">
        <f t="shared" si="539"/>
        <v>0.20201871266262675</v>
      </c>
      <c r="AI1534">
        <f t="shared" si="547"/>
        <v>0.3600000000000001</v>
      </c>
      <c r="AJ1534">
        <f>MAX(0, $R1534 - $AA1534) * INDEX(Model_Assumptions[Values], 7)</f>
        <v>2132.7642175633505</v>
      </c>
      <c r="AK1534">
        <f>MAX(0, INDEX(Model_Assumptions[Values], 4) - $AD1534)</f>
        <v>2.8544366396904677E-2</v>
      </c>
      <c r="AL1534">
        <f>MAX(0, INDEX(Model_Assumptions[Values], 5) - $AC1534)</f>
        <v>0</v>
      </c>
      <c r="AM1534">
        <f>INDEX(Model_Assumptions[Values], 6) * MAX(0, INDEX(Model_Assumptions[Values], 3) - $AB1534)^2</f>
        <v>0</v>
      </c>
      <c r="AN1534">
        <f t="shared" si="540"/>
        <v>2150.8840493223456</v>
      </c>
      <c r="AO1534" cm="1">
        <f t="array" ref="AO1534">IFERROR(STDEV(IF($E$2:$E$2201=$E1534, $AJ$2:$AJ$2201)), 0)</f>
        <v>34.36069271756147</v>
      </c>
      <c r="AP1534">
        <f t="shared" si="548"/>
        <v>-0.52734186437790398</v>
      </c>
      <c r="AQ1534">
        <f t="shared" si="541"/>
        <v>3.359684014490729E-2</v>
      </c>
      <c r="AR1534" cm="1">
        <f t="array" ref="AR1534">IFERROR(STDEV(IF($E$2:$E$2201=$E1534, $AK$2:$AK$2201)), 0)</f>
        <v>9.4462928740566676E-3</v>
      </c>
      <c r="AS1534">
        <f t="shared" si="549"/>
        <v>-0.53486312729925456</v>
      </c>
      <c r="AT1534">
        <f t="shared" si="542"/>
        <v>6.0176520037957381E-3</v>
      </c>
      <c r="AU1534" cm="1">
        <f t="array" ref="AU1534">IFERROR(STDEV(IF($E$2:$E$2201=$E1534, $AL$2:$AL$2201)), 0)</f>
        <v>6.7450730352061582E-3</v>
      </c>
      <c r="AV1534">
        <f t="shared" si="550"/>
        <v>-0.89215520312180174</v>
      </c>
      <c r="AW1534">
        <f t="shared" si="543"/>
        <v>0</v>
      </c>
      <c r="AX1534" cm="1">
        <f t="array" ref="AX1534">IFERROR(STDEV(IF($E$2:$E$2201=$E1534, $AM$2:$AM$2201)), 0)</f>
        <v>0</v>
      </c>
      <c r="AY1534">
        <f t="shared" si="551"/>
        <v>-0.89215520312180174</v>
      </c>
      <c r="AZ1534">
        <f>INDEX(Model_Assumptions[Values],9)*((INDEX(Model_Scenarios[GR Weight],1)*$AG1534)+(INDEX(Model_Scenarios[GP Weight],1)*$AH1534)+(INDEX(Model_Scenarios[LTV Weight],1)*$AI1534))-(INDEX(Model_Scenarios[LTV Weight],1)*$AP1534)-(INDEX(Model_Scenarios[GP Weight],1)*($AS1534+$AV1534+$AY1534))</f>
        <v>2.2815186166705756</v>
      </c>
      <c r="BA1534">
        <f>INDEX(Model_Assumptions[Values],9)*((INDEX(Model_Scenarios[GR Weight],2)*$AG1534)+(INDEX(Model_Scenarios[GP Weight],2)*$AH1534)+(INDEX(Model_Scenarios[LTV Weight],2)*$AI1534))-(INDEX(Model_Scenarios[LTV Weight],2)*$AP1534)-(INDEX(Model_Scenarios[GP Weight],2)*($AS1534+$AV1534+$AY1534))</f>
        <v>2.308703254440815</v>
      </c>
      <c r="BB1534">
        <f>INDEX(Model_Assumptions[Values],9)*((INDEX(Model_Scenarios[GR Weight],3)*$AG1534)+(INDEX(Model_Scenarios[GP Weight],3)*$AH1534)+(INDEX(Model_Scenarios[LTV Weight],3)*$AI1534))-(INDEX(Model_Scenarios[LTV Weight],3)*$AP1534)-(INDEX(Model_Scenarios[GP Weight],3)*($AS1534+$AV1534+$AY1534))</f>
        <v>2.31297626835739</v>
      </c>
      <c r="BC1534">
        <f>INDEX(Model_Assumptions[Values],9)*((INDEX(Model_Scenarios[GR Weight],4)*$AG1534)+(INDEX(Model_Scenarios[GP Weight],4)*$AH1534)+(INDEX(Model_Scenarios[LTV Weight],4)*$AI1534))-(INDEX(Model_Scenarios[LTV Weight],4)*$AP1534)-(INDEX(Model_Scenarios[GP Weight],4)*($AS1534+$AV1534+$AY1534))</f>
        <v>2.1669604974022514</v>
      </c>
      <c r="BD1534">
        <f>INDEX(Model_Assumptions[Values],9)*((INDEX(Model_Scenarios[GR Weight],5)*$AG1534)+(INDEX(Model_Scenarios[GP Weight],5)*$AH1534)+(INDEX(Model_Scenarios[LTV Weight],5)*$AI1534))-(INDEX(Model_Scenarios[LTV Weight],5)*$AP1534)-(INDEX(Model_Scenarios[GP Weight],5)*($AS1534+$AV1534+$AY1534))</f>
        <v>2.5863692003305765</v>
      </c>
    </row>
    <row r="1535" spans="1:56" x14ac:dyDescent="0.25">
      <c r="A1535">
        <v>1534</v>
      </c>
      <c r="B1535">
        <v>31</v>
      </c>
      <c r="C1535" s="3">
        <v>34</v>
      </c>
      <c r="D1535" s="4">
        <v>0.66</v>
      </c>
      <c r="E1535" t="str">
        <v>SKU-1037</v>
      </c>
      <c r="F1535" t="str">
        <v>Raise</v>
      </c>
      <c r="G1535" t="str">
        <v>Full</v>
      </c>
      <c r="H1535">
        <v>31.81</v>
      </c>
      <c r="I1535">
        <v>10.64</v>
      </c>
      <c r="J1535">
        <v>25</v>
      </c>
      <c r="K1535">
        <v>795.25</v>
      </c>
      <c r="L1535">
        <v>529.25</v>
      </c>
      <c r="M1535">
        <v>0.66551398931153727</v>
      </c>
      <c r="N1535">
        <v>35.216736588500552</v>
      </c>
      <c r="O1535">
        <v>179.95167812401314</v>
      </c>
      <c r="P1535">
        <v>190.59167812401313</v>
      </c>
      <c r="Q1535">
        <v>1396.9812800741929</v>
      </c>
      <c r="R1535">
        <v>1104.8851942404981</v>
      </c>
      <c r="S1535">
        <v>1</v>
      </c>
      <c r="T1535">
        <f t="shared" si="529"/>
        <v>34.058446148410361</v>
      </c>
      <c r="U1535">
        <f t="shared" si="530"/>
        <v>7.0683626168197511E-2</v>
      </c>
      <c r="V1535">
        <f>IF($F1535="Reduce", INDEX(Model_Assumptions[Values], 2), INDEX(Model_Assumptions[Values], 1))</f>
        <v>-0.4</v>
      </c>
      <c r="W1535">
        <f t="shared" si="531"/>
        <v>24.293163738318025</v>
      </c>
      <c r="X1535">
        <f t="shared" si="544"/>
        <v>827.38740895601984</v>
      </c>
      <c r="Y1535">
        <f t="shared" si="532"/>
        <v>568.90814678031597</v>
      </c>
      <c r="Z1535">
        <f t="shared" si="533"/>
        <v>32.13740895601984</v>
      </c>
      <c r="AA1535">
        <f t="shared" si="534"/>
        <v>39.658146780315974</v>
      </c>
      <c r="AB1535">
        <f t="shared" si="545"/>
        <v>0.68759584763098147</v>
      </c>
      <c r="AC1535">
        <f t="shared" si="535"/>
        <v>2.2081858319444203E-2</v>
      </c>
      <c r="AD1535">
        <f t="shared" si="536"/>
        <v>2.2081858319444203E-2</v>
      </c>
      <c r="AE1535">
        <f t="shared" si="537"/>
        <v>0.65999999999999914</v>
      </c>
      <c r="AF1535">
        <f t="shared" si="546"/>
        <v>375.66096604177028</v>
      </c>
      <c r="AG1535">
        <f t="shared" si="538"/>
        <v>0.17858910398086114</v>
      </c>
      <c r="AH1535">
        <f t="shared" si="539"/>
        <v>0.20807911011996774</v>
      </c>
      <c r="AI1535">
        <f t="shared" si="547"/>
        <v>0.34000000000000086</v>
      </c>
      <c r="AJ1535">
        <f>MAX(0, $R1535 - $AA1535) * INDEX(Model_Assumptions[Values], 7)</f>
        <v>2130.4540949203642</v>
      </c>
      <c r="AK1535">
        <f>MAX(0, INDEX(Model_Assumptions[Values], 4) - $AD1535)</f>
        <v>2.79181416805558E-2</v>
      </c>
      <c r="AL1535">
        <f>MAX(0, INDEX(Model_Assumptions[Values], 5) - $AC1535)</f>
        <v>0</v>
      </c>
      <c r="AM1535">
        <f>INDEX(Model_Assumptions[Values], 6) * MAX(0, INDEX(Model_Assumptions[Values], 3) - $AB1535)^2</f>
        <v>0</v>
      </c>
      <c r="AN1535">
        <f t="shared" si="540"/>
        <v>2150.8840493223456</v>
      </c>
      <c r="AO1535" cm="1">
        <f t="array" ref="AO1535">IFERROR(STDEV(IF($E$2:$E$2201=$E1535, $AJ$2:$AJ$2201)), 0)</f>
        <v>34.36069271756147</v>
      </c>
      <c r="AP1535">
        <f t="shared" si="548"/>
        <v>-0.5945734147420082</v>
      </c>
      <c r="AQ1535">
        <f t="shared" si="541"/>
        <v>3.359684014490729E-2</v>
      </c>
      <c r="AR1535" cm="1">
        <f t="array" ref="AR1535">IFERROR(STDEV(IF($E$2:$E$2201=$E1535, $AK$2:$AK$2201)), 0)</f>
        <v>9.4462928740566676E-3</v>
      </c>
      <c r="AS1535">
        <f t="shared" si="549"/>
        <v>-0.60115629909670576</v>
      </c>
      <c r="AT1535">
        <f t="shared" si="542"/>
        <v>6.0176520037957381E-3</v>
      </c>
      <c r="AU1535" cm="1">
        <f t="array" ref="AU1535">IFERROR(STDEV(IF($E$2:$E$2201=$E1535, $AL$2:$AL$2201)), 0)</f>
        <v>6.7450730352061582E-3</v>
      </c>
      <c r="AV1535">
        <f t="shared" si="550"/>
        <v>-0.89215520312180174</v>
      </c>
      <c r="AW1535">
        <f t="shared" si="543"/>
        <v>0</v>
      </c>
      <c r="AX1535" cm="1">
        <f t="array" ref="AX1535">IFERROR(STDEV(IF($E$2:$E$2201=$E1535, $AM$2:$AM$2201)), 0)</f>
        <v>0</v>
      </c>
      <c r="AY1535">
        <f t="shared" si="551"/>
        <v>-0.89215520312180174</v>
      </c>
      <c r="AZ1535">
        <f>INDEX(Model_Assumptions[Values],9)*((INDEX(Model_Scenarios[GR Weight],1)*$AG1535)+(INDEX(Model_Scenarios[GP Weight],1)*$AH1535)+(INDEX(Model_Scenarios[LTV Weight],1)*$AI1535))-(INDEX(Model_Scenarios[LTV Weight],1)*$AP1535)-(INDEX(Model_Scenarios[GP Weight],1)*($AS1535+$AV1535+$AY1535))</f>
        <v>2.2675395093780555</v>
      </c>
      <c r="BA1535">
        <f>INDEX(Model_Assumptions[Values],9)*((INDEX(Model_Scenarios[GR Weight],2)*$AG1535)+(INDEX(Model_Scenarios[GP Weight],2)*$AH1535)+(INDEX(Model_Scenarios[LTV Weight],2)*$AI1535))-(INDEX(Model_Scenarios[LTV Weight],2)*$AP1535)-(INDEX(Model_Scenarios[GP Weight],2)*($AS1535+$AV1535+$AY1535))</f>
        <v>2.3105869987559835</v>
      </c>
      <c r="BB1535">
        <f>INDEX(Model_Assumptions[Values],9)*((INDEX(Model_Scenarios[GR Weight],3)*$AG1535)+(INDEX(Model_Scenarios[GP Weight],3)*$AH1535)+(INDEX(Model_Scenarios[LTV Weight],3)*$AI1535))-(INDEX(Model_Scenarios[LTV Weight],3)*$AP1535)-(INDEX(Model_Scenarios[GP Weight],3)*($AS1535+$AV1535+$AY1535))</f>
        <v>2.3401175354519332</v>
      </c>
      <c r="BC1535">
        <f>INDEX(Model_Assumptions[Values],9)*((INDEX(Model_Scenarios[GR Weight],4)*$AG1535)+(INDEX(Model_Scenarios[GP Weight],4)*$AH1535)+(INDEX(Model_Scenarios[LTV Weight],4)*$AI1535))-(INDEX(Model_Scenarios[LTV Weight],4)*$AP1535)-(INDEX(Model_Scenarios[GP Weight],4)*($AS1535+$AV1535+$AY1535))</f>
        <v>2.1999547459681623</v>
      </c>
      <c r="BD1535">
        <f>INDEX(Model_Assumptions[Values],9)*((INDEX(Model_Scenarios[GR Weight],5)*$AG1535)+(INDEX(Model_Scenarios[GP Weight],5)*$AH1535)+(INDEX(Model_Scenarios[LTV Weight],5)*$AI1535))-(INDEX(Model_Scenarios[LTV Weight],5)*$AP1535)-(INDEX(Model_Scenarios[GP Weight],5)*($AS1535+$AV1535+$AY1535))</f>
        <v>2.6364566984334461</v>
      </c>
    </row>
    <row r="1536" spans="1:56" x14ac:dyDescent="0.25">
      <c r="A1536">
        <v>1535</v>
      </c>
      <c r="B1536">
        <v>31</v>
      </c>
      <c r="C1536" s="3">
        <v>35</v>
      </c>
      <c r="D1536" s="4">
        <v>0.68</v>
      </c>
      <c r="E1536" t="str">
        <v>SKU-1037</v>
      </c>
      <c r="F1536" t="str">
        <v>Raise</v>
      </c>
      <c r="G1536" t="str">
        <v>Full</v>
      </c>
      <c r="H1536">
        <v>31.81</v>
      </c>
      <c r="I1536">
        <v>10.64</v>
      </c>
      <c r="J1536">
        <v>25</v>
      </c>
      <c r="K1536">
        <v>795.25</v>
      </c>
      <c r="L1536">
        <v>529.25</v>
      </c>
      <c r="M1536">
        <v>0.66551398931153727</v>
      </c>
      <c r="N1536">
        <v>35.216736588500552</v>
      </c>
      <c r="O1536">
        <v>179.95167812401314</v>
      </c>
      <c r="P1536">
        <v>190.59167812401313</v>
      </c>
      <c r="Q1536">
        <v>1396.9812800741929</v>
      </c>
      <c r="R1536">
        <v>1104.8851942404981</v>
      </c>
      <c r="S1536">
        <v>1</v>
      </c>
      <c r="T1536">
        <f t="shared" si="529"/>
        <v>34.126580880180377</v>
      </c>
      <c r="U1536">
        <f t="shared" si="530"/>
        <v>7.2825554233900608E-2</v>
      </c>
      <c r="V1536">
        <f>IF($F1536="Reduce", INDEX(Model_Assumptions[Values], 2), INDEX(Model_Assumptions[Values], 1))</f>
        <v>-0.4</v>
      </c>
      <c r="W1536">
        <f t="shared" si="531"/>
        <v>24.271744457660994</v>
      </c>
      <c r="X1536">
        <f t="shared" si="544"/>
        <v>828.31165033743775</v>
      </c>
      <c r="Y1536">
        <f t="shared" si="532"/>
        <v>570.06028930792479</v>
      </c>
      <c r="Z1536">
        <f t="shared" si="533"/>
        <v>33.061650337437754</v>
      </c>
      <c r="AA1536">
        <f t="shared" si="534"/>
        <v>40.810289307924791</v>
      </c>
      <c r="AB1536">
        <f t="shared" si="545"/>
        <v>0.68821957179485949</v>
      </c>
      <c r="AC1536">
        <f t="shared" si="535"/>
        <v>2.2705582483322218E-2</v>
      </c>
      <c r="AD1536">
        <f t="shared" si="536"/>
        <v>2.2705582483322218E-2</v>
      </c>
      <c r="AE1536">
        <f t="shared" si="537"/>
        <v>0.6800000000000006</v>
      </c>
      <c r="AF1536">
        <f t="shared" si="546"/>
        <v>353.56326215695873</v>
      </c>
      <c r="AG1536">
        <f t="shared" si="538"/>
        <v>0.18372515712053222</v>
      </c>
      <c r="AH1536">
        <f t="shared" si="539"/>
        <v>0.21412419319468176</v>
      </c>
      <c r="AI1536">
        <f t="shared" si="547"/>
        <v>0.3199999999999994</v>
      </c>
      <c r="AJ1536">
        <f>MAX(0, $R1536 - $AA1536) * INDEX(Model_Assumptions[Values], 7)</f>
        <v>2128.1498098651464</v>
      </c>
      <c r="AK1536">
        <f>MAX(0, INDEX(Model_Assumptions[Values], 4) - $AD1536)</f>
        <v>2.7294417516677785E-2</v>
      </c>
      <c r="AL1536">
        <f>MAX(0, INDEX(Model_Assumptions[Values], 5) - $AC1536)</f>
        <v>0</v>
      </c>
      <c r="AM1536">
        <f>INDEX(Model_Assumptions[Values], 6) * MAX(0, INDEX(Model_Assumptions[Values], 3) - $AB1536)^2</f>
        <v>0</v>
      </c>
      <c r="AN1536">
        <f t="shared" si="540"/>
        <v>2150.8840493223456</v>
      </c>
      <c r="AO1536" cm="1">
        <f t="array" ref="AO1536">IFERROR(STDEV(IF($E$2:$E$2201=$E1536, $AJ$2:$AJ$2201)), 0)</f>
        <v>34.36069271756147</v>
      </c>
      <c r="AP1536">
        <f t="shared" si="548"/>
        <v>-0.66163507366019869</v>
      </c>
      <c r="AQ1536">
        <f t="shared" si="541"/>
        <v>3.359684014490729E-2</v>
      </c>
      <c r="AR1536" cm="1">
        <f t="array" ref="AR1536">IFERROR(STDEV(IF($E$2:$E$2201=$E1536, $AK$2:$AK$2201)), 0)</f>
        <v>9.4462928740566676E-3</v>
      </c>
      <c r="AS1536">
        <f t="shared" si="549"/>
        <v>-0.66718475832339486</v>
      </c>
      <c r="AT1536">
        <f t="shared" si="542"/>
        <v>6.0176520037957381E-3</v>
      </c>
      <c r="AU1536" cm="1">
        <f t="array" ref="AU1536">IFERROR(STDEV(IF($E$2:$E$2201=$E1536, $AL$2:$AL$2201)), 0)</f>
        <v>6.7450730352061582E-3</v>
      </c>
      <c r="AV1536">
        <f t="shared" si="550"/>
        <v>-0.89215520312180174</v>
      </c>
      <c r="AW1536">
        <f t="shared" si="543"/>
        <v>0</v>
      </c>
      <c r="AX1536" cm="1">
        <f t="array" ref="AX1536">IFERROR(STDEV(IF($E$2:$E$2201=$E1536, $AM$2:$AM$2201)), 0)</f>
        <v>0</v>
      </c>
      <c r="AY1536">
        <f t="shared" si="551"/>
        <v>-0.89215520312180174</v>
      </c>
      <c r="AZ1536">
        <f>INDEX(Model_Assumptions[Values],9)*((INDEX(Model_Scenarios[GR Weight],1)*$AG1536)+(INDEX(Model_Scenarios[GP Weight],1)*$AH1536)+(INDEX(Model_Scenarios[LTV Weight],1)*$AI1536))-(INDEX(Model_Scenarios[LTV Weight],1)*$AP1536)-(INDEX(Model_Scenarios[GP Weight],1)*($AS1536+$AV1536+$AY1536))</f>
        <v>2.2533822505424634</v>
      </c>
      <c r="BA1536">
        <f>INDEX(Model_Assumptions[Values],9)*((INDEX(Model_Scenarios[GR Weight],2)*$AG1536)+(INDEX(Model_Scenarios[GP Weight],2)*$AH1536)+(INDEX(Model_Scenarios[LTV Weight],2)*$AI1536))-(INDEX(Model_Scenarios[LTV Weight],2)*$AP1536)-(INDEX(Model_Scenarios[GP Weight],2)*($AS1536+$AV1536+$AY1536))</f>
        <v>2.312279891827608</v>
      </c>
      <c r="BB1536">
        <f>INDEX(Model_Assumptions[Values],9)*((INDEX(Model_Scenarios[GR Weight],3)*$AG1536)+(INDEX(Model_Scenarios[GP Weight],3)*$AH1536)+(INDEX(Model_Scenarios[LTV Weight],3)*$AI1536))-(INDEX(Model_Scenarios[LTV Weight],3)*$AP1536)-(INDEX(Model_Scenarios[GP Weight],3)*($AS1536+$AV1536+$AY1536))</f>
        <v>2.3670511215538861</v>
      </c>
      <c r="BC1536">
        <f>INDEX(Model_Assumptions[Values],9)*((INDEX(Model_Scenarios[GR Weight],4)*$AG1536)+(INDEX(Model_Scenarios[GP Weight],4)*$AH1536)+(INDEX(Model_Scenarios[LTV Weight],4)*$AI1536))-(INDEX(Model_Scenarios[LTV Weight],4)*$AP1536)-(INDEX(Model_Scenarios[GP Weight],4)*($AS1536+$AV1536+$AY1536))</f>
        <v>2.2327501927481324</v>
      </c>
      <c r="BD1536">
        <f>INDEX(Model_Assumptions[Values],9)*((INDEX(Model_Scenarios[GR Weight],5)*$AG1536)+(INDEX(Model_Scenarios[GP Weight],5)*$AH1536)+(INDEX(Model_Scenarios[LTV Weight],5)*$AI1536))-(INDEX(Model_Scenarios[LTV Weight],5)*$AP1536)-(INDEX(Model_Scenarios[GP Weight],5)*($AS1536+$AV1536+$AY1536))</f>
        <v>2.6862977973328048</v>
      </c>
    </row>
    <row r="1537" spans="1:56" x14ac:dyDescent="0.25">
      <c r="A1537">
        <v>1536</v>
      </c>
      <c r="B1537">
        <v>31</v>
      </c>
      <c r="C1537" s="3">
        <v>36</v>
      </c>
      <c r="D1537" s="4">
        <v>0.70000000000000007</v>
      </c>
      <c r="E1537" t="str">
        <v>SKU-1037</v>
      </c>
      <c r="F1537" t="str">
        <v>Raise</v>
      </c>
      <c r="G1537" t="str">
        <v>Full</v>
      </c>
      <c r="H1537">
        <v>31.81</v>
      </c>
      <c r="I1537">
        <v>10.64</v>
      </c>
      <c r="J1537">
        <v>25</v>
      </c>
      <c r="K1537">
        <v>795.25</v>
      </c>
      <c r="L1537">
        <v>529.25</v>
      </c>
      <c r="M1537">
        <v>0.66551398931153727</v>
      </c>
      <c r="N1537">
        <v>35.216736588500552</v>
      </c>
      <c r="O1537">
        <v>179.95167812401314</v>
      </c>
      <c r="P1537">
        <v>190.59167812401313</v>
      </c>
      <c r="Q1537">
        <v>1396.9812800741929</v>
      </c>
      <c r="R1537">
        <v>1104.8851942404981</v>
      </c>
      <c r="S1537">
        <v>1</v>
      </c>
      <c r="T1537">
        <f t="shared" si="529"/>
        <v>34.194715611950386</v>
      </c>
      <c r="U1537">
        <f t="shared" si="530"/>
        <v>7.4967482299603497E-2</v>
      </c>
      <c r="V1537">
        <f>IF($F1537="Reduce", INDEX(Model_Assumptions[Values], 2), INDEX(Model_Assumptions[Values], 1))</f>
        <v>-0.4</v>
      </c>
      <c r="W1537">
        <f t="shared" si="531"/>
        <v>24.250325177003965</v>
      </c>
      <c r="X1537">
        <f t="shared" si="544"/>
        <v>829.23297292497102</v>
      </c>
      <c r="Y1537">
        <f t="shared" si="532"/>
        <v>571.20951304164873</v>
      </c>
      <c r="Z1537">
        <f t="shared" si="533"/>
        <v>33.982972924971023</v>
      </c>
      <c r="AA1537">
        <f t="shared" si="534"/>
        <v>41.959513041648734</v>
      </c>
      <c r="AB1537">
        <f t="shared" si="545"/>
        <v>0.6888408103537047</v>
      </c>
      <c r="AC1537">
        <f t="shared" si="535"/>
        <v>2.3326821042167434E-2</v>
      </c>
      <c r="AD1537">
        <f t="shared" si="536"/>
        <v>2.3326821042167434E-2</v>
      </c>
      <c r="AE1537">
        <f t="shared" si="537"/>
        <v>0.69999999999999984</v>
      </c>
      <c r="AF1537">
        <f t="shared" si="546"/>
        <v>331.46555827214962</v>
      </c>
      <c r="AG1537">
        <f t="shared" si="538"/>
        <v>0.18884499038431729</v>
      </c>
      <c r="AH1537">
        <f t="shared" si="539"/>
        <v>0.22015396188676586</v>
      </c>
      <c r="AI1537">
        <f t="shared" si="547"/>
        <v>0.30000000000000016</v>
      </c>
      <c r="AJ1537">
        <f>MAX(0, $R1537 - $AA1537) * INDEX(Model_Assumptions[Values], 7)</f>
        <v>2125.8513623976987</v>
      </c>
      <c r="AK1537">
        <f>MAX(0, INDEX(Model_Assumptions[Values], 4) - $AD1537)</f>
        <v>2.6673178957832569E-2</v>
      </c>
      <c r="AL1537">
        <f>MAX(0, INDEX(Model_Assumptions[Values], 5) - $AC1537)</f>
        <v>0</v>
      </c>
      <c r="AM1537">
        <f>INDEX(Model_Assumptions[Values], 6) * MAX(0, INDEX(Model_Assumptions[Values], 3) - $AB1537)^2</f>
        <v>0</v>
      </c>
      <c r="AN1537">
        <f t="shared" si="540"/>
        <v>2150.8840493223456</v>
      </c>
      <c r="AO1537" cm="1">
        <f t="array" ref="AO1537">IFERROR(STDEV(IF($E$2:$E$2201=$E1537, $AJ$2:$AJ$2201)), 0)</f>
        <v>34.36069271756147</v>
      </c>
      <c r="AP1537">
        <f t="shared" si="548"/>
        <v>-0.72852684113242261</v>
      </c>
      <c r="AQ1537">
        <f t="shared" si="541"/>
        <v>3.359684014490729E-2</v>
      </c>
      <c r="AR1537" cm="1">
        <f t="array" ref="AR1537">IFERROR(STDEV(IF($E$2:$E$2201=$E1537, $AK$2:$AK$2201)), 0)</f>
        <v>9.4462928740566676E-3</v>
      </c>
      <c r="AS1537">
        <f t="shared" si="549"/>
        <v>-0.73295008733954137</v>
      </c>
      <c r="AT1537">
        <f t="shared" si="542"/>
        <v>6.0176520037957381E-3</v>
      </c>
      <c r="AU1537" cm="1">
        <f t="array" ref="AU1537">IFERROR(STDEV(IF($E$2:$E$2201=$E1537, $AL$2:$AL$2201)), 0)</f>
        <v>6.7450730352061582E-3</v>
      </c>
      <c r="AV1537">
        <f t="shared" si="550"/>
        <v>-0.89215520312180174</v>
      </c>
      <c r="AW1537">
        <f t="shared" si="543"/>
        <v>0</v>
      </c>
      <c r="AX1537" cm="1">
        <f t="array" ref="AX1537">IFERROR(STDEV(IF($E$2:$E$2201=$E1537, $AM$2:$AM$2201)), 0)</f>
        <v>0</v>
      </c>
      <c r="AY1537">
        <f t="shared" si="551"/>
        <v>-0.89215520312180174</v>
      </c>
      <c r="AZ1537">
        <f>INDEX(Model_Assumptions[Values],9)*((INDEX(Model_Scenarios[GR Weight],1)*$AG1537)+(INDEX(Model_Scenarios[GP Weight],1)*$AH1537)+(INDEX(Model_Scenarios[LTV Weight],1)*$AI1537))-(INDEX(Model_Scenarios[LTV Weight],1)*$AP1537)-(INDEX(Model_Scenarios[GP Weight],1)*($AS1537+$AV1537+$AY1537))</f>
        <v>2.2390469983997949</v>
      </c>
      <c r="BA1537">
        <f>INDEX(Model_Assumptions[Values],9)*((INDEX(Model_Scenarios[GR Weight],2)*$AG1537)+(INDEX(Model_Scenarios[GP Weight],2)*$AH1537)+(INDEX(Model_Scenarios[LTV Weight],2)*$AI1537))-(INDEX(Model_Scenarios[LTV Weight],2)*$AP1537)-(INDEX(Model_Scenarios[GP Weight],2)*($AS1537+$AV1537+$AY1537))</f>
        <v>2.3137822501277081</v>
      </c>
      <c r="BB1537">
        <f>INDEX(Model_Assumptions[Values],9)*((INDEX(Model_Scenarios[GR Weight],3)*$AG1537)+(INDEX(Model_Scenarios[GP Weight],3)*$AH1537)+(INDEX(Model_Scenarios[LTV Weight],3)*$AI1537))-(INDEX(Model_Scenarios[LTV Weight],3)*$AP1537)-(INDEX(Model_Scenarios[GP Weight],3)*($AS1537+$AV1537+$AY1537))</f>
        <v>2.3937775804893069</v>
      </c>
      <c r="BC1537">
        <f>INDEX(Model_Assumptions[Values],9)*((INDEX(Model_Scenarios[GR Weight],4)*$AG1537)+(INDEX(Model_Scenarios[GP Weight],4)*$AH1537)+(INDEX(Model_Scenarios[LTV Weight],4)*$AI1537))-(INDEX(Model_Scenarios[LTV Weight],4)*$AP1537)-(INDEX(Model_Scenarios[GP Weight],4)*($AS1537+$AV1537+$AY1537))</f>
        <v>2.2653473915682234</v>
      </c>
      <c r="BD1537">
        <f>INDEX(Model_Assumptions[Values],9)*((INDEX(Model_Scenarios[GR Weight],5)*$AG1537)+(INDEX(Model_Scenarios[GP Weight],5)*$AH1537)+(INDEX(Model_Scenarios[LTV Weight],5)*$AI1537))-(INDEX(Model_Scenarios[LTV Weight],5)*$AP1537)-(INDEX(Model_Scenarios[GP Weight],5)*($AS1537+$AV1537+$AY1537))</f>
        <v>2.7358933673267591</v>
      </c>
    </row>
    <row r="1538" spans="1:56" x14ac:dyDescent="0.25">
      <c r="A1538">
        <v>1537</v>
      </c>
      <c r="B1538">
        <v>31</v>
      </c>
      <c r="C1538" s="3">
        <v>37</v>
      </c>
      <c r="D1538" s="4">
        <v>0.72</v>
      </c>
      <c r="E1538" t="str">
        <v>SKU-1037</v>
      </c>
      <c r="F1538" t="str">
        <v>Raise</v>
      </c>
      <c r="G1538" t="str">
        <v>Full</v>
      </c>
      <c r="H1538">
        <v>31.81</v>
      </c>
      <c r="I1538">
        <v>10.64</v>
      </c>
      <c r="J1538">
        <v>25</v>
      </c>
      <c r="K1538">
        <v>795.25</v>
      </c>
      <c r="L1538">
        <v>529.25</v>
      </c>
      <c r="M1538">
        <v>0.66551398931153727</v>
      </c>
      <c r="N1538">
        <v>35.216736588500552</v>
      </c>
      <c r="O1538">
        <v>179.95167812401314</v>
      </c>
      <c r="P1538">
        <v>190.59167812401313</v>
      </c>
      <c r="Q1538">
        <v>1396.9812800741929</v>
      </c>
      <c r="R1538">
        <v>1104.8851942404981</v>
      </c>
      <c r="S1538">
        <v>1</v>
      </c>
      <c r="T1538">
        <f t="shared" ref="T1538:T1601" si="552">$H1538 + MIN($D1538, $S1538) * ($N1538 - $H1538)</f>
        <v>34.262850343720395</v>
      </c>
      <c r="U1538">
        <f t="shared" ref="U1538:U1601" si="553">IFERROR(($T1538-$H1538)/$H1538, 0)</f>
        <v>7.7109410365306386E-2</v>
      </c>
      <c r="V1538">
        <f>IF($F1538="Reduce", INDEX(Model_Assumptions[Values], 2), INDEX(Model_Assumptions[Values], 1))</f>
        <v>-0.4</v>
      </c>
      <c r="W1538">
        <f t="shared" ref="W1538:W1601" si="554">$J1538 * (1 + ($U1538 * $V1538))</f>
        <v>24.228905896346937</v>
      </c>
      <c r="X1538">
        <f t="shared" si="544"/>
        <v>830.15137671861976</v>
      </c>
      <c r="Y1538">
        <f t="shared" ref="Y1538:Y1601" si="555">$X1538-($W1538*$I1538)</f>
        <v>572.35581798148837</v>
      </c>
      <c r="Z1538">
        <f t="shared" ref="Z1538:Z1601" si="556">$X1538-$K1538</f>
        <v>34.901376718619758</v>
      </c>
      <c r="AA1538">
        <f t="shared" ref="AA1538:AA1601" si="557">$Y1538-$L1538</f>
        <v>43.105817981488372</v>
      </c>
      <c r="AB1538">
        <f t="shared" si="545"/>
        <v>0.68945957813605929</v>
      </c>
      <c r="AC1538">
        <f t="shared" ref="AC1538:AC1601" si="558">$AB1538-$M1538</f>
        <v>2.3945588824522024E-2</v>
      </c>
      <c r="AD1538">
        <f t="shared" ref="AD1538:AD1601" si="559">IFERROR(($X1538-($W1538*$I1538))/$X1538, 0) - IFERROR(($K1538-($J1538*$I1538))/$K1538, 0)</f>
        <v>2.3945588824522024E-2</v>
      </c>
      <c r="AE1538">
        <f t="shared" ref="AE1538:AE1601" si="560">IFERROR(($T1538-$H1538)/($N1538-$H1538), 0)</f>
        <v>0.7199999999999992</v>
      </c>
      <c r="AF1538">
        <f t="shared" si="546"/>
        <v>309.36785438734034</v>
      </c>
      <c r="AG1538">
        <f t="shared" ref="AG1538:AG1601" si="561">IFERROR($Z1538/$O1538, 0)</f>
        <v>0.19394860377221701</v>
      </c>
      <c r="AH1538">
        <f t="shared" ref="AH1538:AH1601" si="562">IFERROR($AA1538/$P1538, 0)</f>
        <v>0.22616841619622299</v>
      </c>
      <c r="AI1538">
        <f t="shared" si="547"/>
        <v>0.2800000000000008</v>
      </c>
      <c r="AJ1538">
        <f>MAX(0, $R1538 - $AA1538) * INDEX(Model_Assumptions[Values], 7)</f>
        <v>2123.5587525180194</v>
      </c>
      <c r="AK1538">
        <f>MAX(0, INDEX(Model_Assumptions[Values], 4) - $AD1538)</f>
        <v>2.6054411175477979E-2</v>
      </c>
      <c r="AL1538">
        <f>MAX(0, INDEX(Model_Assumptions[Values], 5) - $AC1538)</f>
        <v>0</v>
      </c>
      <c r="AM1538">
        <f>INDEX(Model_Assumptions[Values], 6) * MAX(0, INDEX(Model_Assumptions[Values], 3) - $AB1538)^2</f>
        <v>0</v>
      </c>
      <c r="AN1538">
        <f t="shared" ref="AN1538:AN1601" si="563">AVERAGEIF($E$2:$E$2201, $E1538, $AJ$2:$AJ$2201)</f>
        <v>2150.8840493223456</v>
      </c>
      <c r="AO1538" cm="1">
        <f t="array" ref="AO1538">IFERROR(STDEV(IF($E$2:$E$2201=$E1538, $AJ$2:$AJ$2201)), 0)</f>
        <v>34.36069271756147</v>
      </c>
      <c r="AP1538">
        <f t="shared" si="548"/>
        <v>-0.7952487171587328</v>
      </c>
      <c r="AQ1538">
        <f t="shared" ref="AQ1538:AQ1601" si="564">AVERAGEIF($E$2:$E$2201, $E1538, $AK$2:$AK$2201)</f>
        <v>3.359684014490729E-2</v>
      </c>
      <c r="AR1538" cm="1">
        <f t="array" ref="AR1538">IFERROR(STDEV(IF($E$2:$E$2201=$E1538, $AK$2:$AK$2201)), 0)</f>
        <v>9.4462928740566676E-3</v>
      </c>
      <c r="AS1538">
        <f t="shared" si="549"/>
        <v>-0.79845385591885099</v>
      </c>
      <c r="AT1538">
        <f t="shared" ref="AT1538:AT1601" si="565">AVERAGEIF($E$2:$E$2201, $E1538, $AL$2:$AL$2201)</f>
        <v>6.0176520037957381E-3</v>
      </c>
      <c r="AU1538" cm="1">
        <f t="array" ref="AU1538">IFERROR(STDEV(IF($E$2:$E$2201=$E1538, $AL$2:$AL$2201)), 0)</f>
        <v>6.7450730352061582E-3</v>
      </c>
      <c r="AV1538">
        <f t="shared" si="550"/>
        <v>-0.89215520312180174</v>
      </c>
      <c r="AW1538">
        <f t="shared" ref="AW1538:AW1601" si="566">AVERAGEIF($E$2:$E$2201, $E1538, $AM$2:$AM$2201)</f>
        <v>0</v>
      </c>
      <c r="AX1538" cm="1">
        <f t="array" ref="AX1538">IFERROR(STDEV(IF($E$2:$E$2201=$E1538, $AM$2:$AM$2201)), 0)</f>
        <v>0</v>
      </c>
      <c r="AY1538">
        <f t="shared" si="551"/>
        <v>-0.89215520312180174</v>
      </c>
      <c r="AZ1538">
        <f>INDEX(Model_Assumptions[Values],9)*((INDEX(Model_Scenarios[GR Weight],1)*$AG1538)+(INDEX(Model_Scenarios[GP Weight],1)*$AH1538)+(INDEX(Model_Scenarios[LTV Weight],1)*$AI1538))-(INDEX(Model_Scenarios[LTV Weight],1)*$AP1538)-(INDEX(Model_Scenarios[GP Weight],1)*($AS1538+$AV1538+$AY1538))</f>
        <v>2.2245339099274548</v>
      </c>
      <c r="BA1538">
        <f>INDEX(Model_Assumptions[Values],9)*((INDEX(Model_Scenarios[GR Weight],2)*$AG1538)+(INDEX(Model_Scenarios[GP Weight],2)*$AH1538)+(INDEX(Model_Scenarios[LTV Weight],2)*$AI1538))-(INDEX(Model_Scenarios[LTV Weight],2)*$AP1538)-(INDEX(Model_Scenarios[GP Weight],2)*($AS1538+$AV1538+$AY1538))</f>
        <v>2.3150943876110555</v>
      </c>
      <c r="BB1538">
        <f>INDEX(Model_Assumptions[Values],9)*((INDEX(Model_Scenarios[GR Weight],3)*$AG1538)+(INDEX(Model_Scenarios[GP Weight],3)*$AH1538)+(INDEX(Model_Scenarios[LTV Weight],3)*$AI1538))-(INDEX(Model_Scenarios[LTV Weight],3)*$AP1538)-(INDEX(Model_Scenarios[GP Weight],3)*($AS1538+$AV1538+$AY1538))</f>
        <v>2.4202974616790152</v>
      </c>
      <c r="BC1538">
        <f>INDEX(Model_Assumptions[Values],9)*((INDEX(Model_Scenarios[GR Weight],4)*$AG1538)+(INDEX(Model_Scenarios[GP Weight],4)*$AH1538)+(INDEX(Model_Scenarios[LTV Weight],4)*$AI1538))-(INDEX(Model_Scenarios[LTV Weight],4)*$AP1538)-(INDEX(Model_Scenarios[GP Weight],4)*($AS1538+$AV1538+$AY1538))</f>
        <v>2.2977468918492496</v>
      </c>
      <c r="BD1538">
        <f>INDEX(Model_Assumptions[Values],9)*((INDEX(Model_Scenarios[GR Weight],5)*$AG1538)+(INDEX(Model_Scenarios[GP Weight],5)*$AH1538)+(INDEX(Model_Scenarios[LTV Weight],5)*$AI1538))-(INDEX(Model_Scenarios[LTV Weight],5)*$AP1538)-(INDEX(Model_Scenarios[GP Weight],5)*($AS1538+$AV1538+$AY1538))</f>
        <v>2.7852442717908645</v>
      </c>
    </row>
    <row r="1539" spans="1:56" x14ac:dyDescent="0.25">
      <c r="A1539">
        <v>1538</v>
      </c>
      <c r="B1539">
        <v>31</v>
      </c>
      <c r="C1539" s="3">
        <v>38</v>
      </c>
      <c r="D1539" s="4">
        <v>0.74</v>
      </c>
      <c r="E1539" t="str">
        <v>SKU-1037</v>
      </c>
      <c r="F1539" t="str">
        <v>Raise</v>
      </c>
      <c r="G1539" t="str">
        <v>Full</v>
      </c>
      <c r="H1539">
        <v>31.81</v>
      </c>
      <c r="I1539">
        <v>10.64</v>
      </c>
      <c r="J1539">
        <v>25</v>
      </c>
      <c r="K1539">
        <v>795.25</v>
      </c>
      <c r="L1539">
        <v>529.25</v>
      </c>
      <c r="M1539">
        <v>0.66551398931153727</v>
      </c>
      <c r="N1539">
        <v>35.216736588500552</v>
      </c>
      <c r="O1539">
        <v>179.95167812401314</v>
      </c>
      <c r="P1539">
        <v>190.59167812401313</v>
      </c>
      <c r="Q1539">
        <v>1396.9812800741929</v>
      </c>
      <c r="R1539">
        <v>1104.8851942404981</v>
      </c>
      <c r="S1539">
        <v>1</v>
      </c>
      <c r="T1539">
        <f t="shared" si="552"/>
        <v>34.33098507549041</v>
      </c>
      <c r="U1539">
        <f t="shared" si="553"/>
        <v>7.9251338431009483E-2</v>
      </c>
      <c r="V1539">
        <f>IF($F1539="Reduce", INDEX(Model_Assumptions[Values], 2), INDEX(Model_Assumptions[Values], 1))</f>
        <v>-0.4</v>
      </c>
      <c r="W1539">
        <f t="shared" si="554"/>
        <v>24.207486615689906</v>
      </c>
      <c r="X1539">
        <f t="shared" ref="X1539:X1602" si="567">$W1539*$T1539</f>
        <v>831.06686171838396</v>
      </c>
      <c r="Y1539">
        <f t="shared" si="555"/>
        <v>573.49920412744336</v>
      </c>
      <c r="Z1539">
        <f t="shared" si="556"/>
        <v>35.816861718383961</v>
      </c>
      <c r="AA1539">
        <f t="shared" si="557"/>
        <v>44.249204127443363</v>
      </c>
      <c r="AB1539">
        <f t="shared" ref="AB1539:AB1602" si="568">IFERROR($Y1539/$X1539,0)</f>
        <v>0.6900758898527467</v>
      </c>
      <c r="AC1539">
        <f t="shared" si="558"/>
        <v>2.4561900541209436E-2</v>
      </c>
      <c r="AD1539">
        <f t="shared" si="559"/>
        <v>2.4561900541209436E-2</v>
      </c>
      <c r="AE1539">
        <f t="shared" si="560"/>
        <v>0.74000000000000066</v>
      </c>
      <c r="AF1539">
        <f t="shared" ref="AF1539:AF1602" si="569">$R1539 * (1 - $AE1539)</f>
        <v>287.27015050252879</v>
      </c>
      <c r="AG1539">
        <f t="shared" si="561"/>
        <v>0.19903599728423138</v>
      </c>
      <c r="AH1539">
        <f t="shared" si="562"/>
        <v>0.2321675561230514</v>
      </c>
      <c r="AI1539">
        <f t="shared" ref="AI1539:AI1602" si="570">IFERROR($AF1539/$R1539, 0)</f>
        <v>0.25999999999999934</v>
      </c>
      <c r="AJ1539">
        <f>MAX(0, $R1539 - $AA1539) * INDEX(Model_Assumptions[Values], 7)</f>
        <v>2121.2719802261095</v>
      </c>
      <c r="AK1539">
        <f>MAX(0, INDEX(Model_Assumptions[Values], 4) - $AD1539)</f>
        <v>2.5438099458790567E-2</v>
      </c>
      <c r="AL1539">
        <f>MAX(0, INDEX(Model_Assumptions[Values], 5) - $AC1539)</f>
        <v>0</v>
      </c>
      <c r="AM1539">
        <f>INDEX(Model_Assumptions[Values], 6) * MAX(0, INDEX(Model_Assumptions[Values], 3) - $AB1539)^2</f>
        <v>0</v>
      </c>
      <c r="AN1539">
        <f t="shared" si="563"/>
        <v>2150.8840493223456</v>
      </c>
      <c r="AO1539" cm="1">
        <f t="array" ref="AO1539">IFERROR(STDEV(IF($E$2:$E$2201=$E1539, $AJ$2:$AJ$2201)), 0)</f>
        <v>34.36069271756147</v>
      </c>
      <c r="AP1539">
        <f t="shared" ref="AP1539:AP1602" si="571">IF($AO1539=0, 0, ($AJ1539-$AN1539)/$AO1539)</f>
        <v>-0.86180070173910284</v>
      </c>
      <c r="AQ1539">
        <f t="shared" si="564"/>
        <v>3.359684014490729E-2</v>
      </c>
      <c r="AR1539" cm="1">
        <f t="array" ref="AR1539">IFERROR(STDEV(IF($E$2:$E$2201=$E1539, $AK$2:$AK$2201)), 0)</f>
        <v>9.4462928740566676E-3</v>
      </c>
      <c r="AS1539">
        <f t="shared" ref="AS1539:AS1602" si="572">IF($AR1539=0, 0, ($AK1539-$AQ1539)/$AR1539)</f>
        <v>-0.86369762137313333</v>
      </c>
      <c r="AT1539">
        <f t="shared" si="565"/>
        <v>6.0176520037957381E-3</v>
      </c>
      <c r="AU1539" cm="1">
        <f t="array" ref="AU1539">IFERROR(STDEV(IF($E$2:$E$2201=$E1539, $AL$2:$AL$2201)), 0)</f>
        <v>6.7450730352061582E-3</v>
      </c>
      <c r="AV1539">
        <f t="shared" ref="AV1539:AV1602" si="573">IF($AU1539=0, 0, ($AL1539-$AT1539)/$AU1539)</f>
        <v>-0.89215520312180174</v>
      </c>
      <c r="AW1539">
        <f t="shared" si="566"/>
        <v>0</v>
      </c>
      <c r="AX1539" cm="1">
        <f t="array" ref="AX1539">IFERROR(STDEV(IF($E$2:$E$2201=$E1539, $AM$2:$AM$2201)), 0)</f>
        <v>0</v>
      </c>
      <c r="AY1539">
        <f t="shared" ref="AY1539:AY1602" si="574">IF($AU1539=0, 0, ($AL1539-$AT1539)/$AU1539)</f>
        <v>-0.89215520312180174</v>
      </c>
      <c r="AZ1539">
        <f>INDEX(Model_Assumptions[Values],9)*((INDEX(Model_Scenarios[GR Weight],1)*$AG1539)+(INDEX(Model_Scenarios[GP Weight],1)*$AH1539)+(INDEX(Model_Scenarios[LTV Weight],1)*$AI1539))-(INDEX(Model_Scenarios[LTV Weight],1)*$AP1539)-(INDEX(Model_Scenarios[GP Weight],1)*($AS1539+$AV1539+$AY1539))</f>
        <v>2.2098431408565946</v>
      </c>
      <c r="BA1539">
        <f>INDEX(Model_Assumptions[Values],9)*((INDEX(Model_Scenarios[GR Weight],2)*$AG1539)+(INDEX(Model_Scenarios[GP Weight],2)*$AH1539)+(INDEX(Model_Scenarios[LTV Weight],2)*$AI1539))-(INDEX(Model_Scenarios[LTV Weight],2)*$AP1539)-(INDEX(Model_Scenarios[GP Weight],2)*($AS1539+$AV1539+$AY1539))</f>
        <v>2.3162166157399873</v>
      </c>
      <c r="BB1539">
        <f>INDEX(Model_Assumptions[Values],9)*((INDEX(Model_Scenarios[GR Weight],3)*$AG1539)+(INDEX(Model_Scenarios[GP Weight],3)*$AH1539)+(INDEX(Model_Scenarios[LTV Weight],3)*$AI1539))-(INDEX(Model_Scenarios[LTV Weight],3)*$AP1539)-(INDEX(Model_Scenarios[GP Weight],3)*($AS1539+$AV1539+$AY1539))</f>
        <v>2.446611310182127</v>
      </c>
      <c r="BC1539">
        <f>INDEX(Model_Assumptions[Values],9)*((INDEX(Model_Scenarios[GR Weight],4)*$AG1539)+(INDEX(Model_Scenarios[GP Weight],4)*$AH1539)+(INDEX(Model_Scenarios[LTV Weight],4)*$AI1539))-(INDEX(Model_Scenarios[LTV Weight],4)*$AP1539)-(INDEX(Model_Scenarios[GP Weight],4)*($AS1539+$AV1539+$AY1539))</f>
        <v>2.3299492386503324</v>
      </c>
      <c r="BD1539">
        <f>INDEX(Model_Assumptions[Values],9)*((INDEX(Model_Scenarios[GR Weight],5)*$AG1539)+(INDEX(Model_Scenarios[GP Weight],5)*$AH1539)+(INDEX(Model_Scenarios[LTV Weight],5)*$AI1539))-(INDEX(Model_Scenarios[LTV Weight],5)*$AP1539)-(INDEX(Model_Scenarios[GP Weight],5)*($AS1539+$AV1539+$AY1539))</f>
        <v>2.8343513672466027</v>
      </c>
    </row>
    <row r="1540" spans="1:56" x14ac:dyDescent="0.25">
      <c r="A1540">
        <v>1539</v>
      </c>
      <c r="B1540">
        <v>31</v>
      </c>
      <c r="C1540" s="3">
        <v>39</v>
      </c>
      <c r="D1540" s="4">
        <v>0.76</v>
      </c>
      <c r="E1540" t="str">
        <v>SKU-1037</v>
      </c>
      <c r="F1540" t="str">
        <v>Raise</v>
      </c>
      <c r="G1540" t="str">
        <v>Full</v>
      </c>
      <c r="H1540">
        <v>31.81</v>
      </c>
      <c r="I1540">
        <v>10.64</v>
      </c>
      <c r="J1540">
        <v>25</v>
      </c>
      <c r="K1540">
        <v>795.25</v>
      </c>
      <c r="L1540">
        <v>529.25</v>
      </c>
      <c r="M1540">
        <v>0.66551398931153727</v>
      </c>
      <c r="N1540">
        <v>35.216736588500552</v>
      </c>
      <c r="O1540">
        <v>179.95167812401314</v>
      </c>
      <c r="P1540">
        <v>190.59167812401313</v>
      </c>
      <c r="Q1540">
        <v>1396.9812800741929</v>
      </c>
      <c r="R1540">
        <v>1104.8851942404981</v>
      </c>
      <c r="S1540">
        <v>1</v>
      </c>
      <c r="T1540">
        <f t="shared" si="552"/>
        <v>34.399119807260419</v>
      </c>
      <c r="U1540">
        <f t="shared" si="553"/>
        <v>8.1393266496712371E-2</v>
      </c>
      <c r="V1540">
        <f>IF($F1540="Reduce", INDEX(Model_Assumptions[Values], 2), INDEX(Model_Assumptions[Values], 1))</f>
        <v>-0.4</v>
      </c>
      <c r="W1540">
        <f t="shared" si="554"/>
        <v>24.186067335032877</v>
      </c>
      <c r="X1540">
        <f t="shared" si="567"/>
        <v>831.97942792426363</v>
      </c>
      <c r="Y1540">
        <f t="shared" si="555"/>
        <v>574.63967147951382</v>
      </c>
      <c r="Z1540">
        <f t="shared" si="556"/>
        <v>36.729427924263632</v>
      </c>
      <c r="AA1540">
        <f t="shared" si="557"/>
        <v>45.389671479513822</v>
      </c>
      <c r="AB1540">
        <f t="shared" si="568"/>
        <v>0.69068976009803951</v>
      </c>
      <c r="AC1540">
        <f t="shared" si="558"/>
        <v>2.5175770786502238E-2</v>
      </c>
      <c r="AD1540">
        <f t="shared" si="559"/>
        <v>2.5175770786502238E-2</v>
      </c>
      <c r="AE1540">
        <f t="shared" si="560"/>
        <v>0.7599999999999999</v>
      </c>
      <c r="AF1540">
        <f t="shared" si="569"/>
        <v>265.17244661771963</v>
      </c>
      <c r="AG1540">
        <f t="shared" si="561"/>
        <v>0.2041071709203604</v>
      </c>
      <c r="AH1540">
        <f t="shared" si="562"/>
        <v>0.23815138166725161</v>
      </c>
      <c r="AI1540">
        <f t="shared" si="570"/>
        <v>0.24000000000000007</v>
      </c>
      <c r="AJ1540">
        <f>MAX(0, $R1540 - $AA1540) * INDEX(Model_Assumptions[Values], 7)</f>
        <v>2118.9910455219688</v>
      </c>
      <c r="AK1540">
        <f>MAX(0, INDEX(Model_Assumptions[Values], 4) - $AD1540)</f>
        <v>2.4824229213497764E-2</v>
      </c>
      <c r="AL1540">
        <f>MAX(0, INDEX(Model_Assumptions[Values], 5) - $AC1540)</f>
        <v>0</v>
      </c>
      <c r="AM1540">
        <f>INDEX(Model_Assumptions[Values], 6) * MAX(0, INDEX(Model_Assumptions[Values], 3) - $AB1540)^2</f>
        <v>0</v>
      </c>
      <c r="AN1540">
        <f t="shared" si="563"/>
        <v>2150.8840493223456</v>
      </c>
      <c r="AO1540" cm="1">
        <f t="array" ref="AO1540">IFERROR(STDEV(IF($E$2:$E$2201=$E1540, $AJ$2:$AJ$2201)), 0)</f>
        <v>34.36069271756147</v>
      </c>
      <c r="AP1540">
        <f t="shared" si="571"/>
        <v>-0.92818279487353272</v>
      </c>
      <c r="AQ1540">
        <f t="shared" si="564"/>
        <v>3.359684014490729E-2</v>
      </c>
      <c r="AR1540" cm="1">
        <f t="array" ref="AR1540">IFERROR(STDEV(IF($E$2:$E$2201=$E1540, $AK$2:$AK$2201)), 0)</f>
        <v>9.4462928740566676E-3</v>
      </c>
      <c r="AS1540">
        <f t="shared" si="572"/>
        <v>-0.92868292867593127</v>
      </c>
      <c r="AT1540">
        <f t="shared" si="565"/>
        <v>6.0176520037957381E-3</v>
      </c>
      <c r="AU1540" cm="1">
        <f t="array" ref="AU1540">IFERROR(STDEV(IF($E$2:$E$2201=$E1540, $AL$2:$AL$2201)), 0)</f>
        <v>6.7450730352061582E-3</v>
      </c>
      <c r="AV1540">
        <f t="shared" si="573"/>
        <v>-0.89215520312180174</v>
      </c>
      <c r="AW1540">
        <f t="shared" si="566"/>
        <v>0</v>
      </c>
      <c r="AX1540" cm="1">
        <f t="array" ref="AX1540">IFERROR(STDEV(IF($E$2:$E$2201=$E1540, $AM$2:$AM$2201)), 0)</f>
        <v>0</v>
      </c>
      <c r="AY1540">
        <f t="shared" si="574"/>
        <v>-0.89215520312180174</v>
      </c>
      <c r="AZ1540">
        <f>INDEX(Model_Assumptions[Values],9)*((INDEX(Model_Scenarios[GR Weight],1)*$AG1540)+(INDEX(Model_Scenarios[GP Weight],1)*$AH1540)+(INDEX(Model_Scenarios[LTV Weight],1)*$AI1540))-(INDEX(Model_Scenarios[LTV Weight],1)*$AP1540)-(INDEX(Model_Scenarios[GP Weight],1)*($AS1540+$AV1540+$AY1540))</f>
        <v>2.1949748456845861</v>
      </c>
      <c r="BA1540">
        <f>INDEX(Model_Assumptions[Values],9)*((INDEX(Model_Scenarios[GR Weight],2)*$AG1540)+(INDEX(Model_Scenarios[GP Weight],2)*$AH1540)+(INDEX(Model_Scenarios[LTV Weight],2)*$AI1540))-(INDEX(Model_Scenarios[LTV Weight],2)*$AP1540)-(INDEX(Model_Scenarios[GP Weight],2)*($AS1540+$AV1540+$AY1540))</f>
        <v>2.3171492435092258</v>
      </c>
      <c r="BB1540">
        <f>INDEX(Model_Assumptions[Values],9)*((INDEX(Model_Scenarios[GR Weight],3)*$AG1540)+(INDEX(Model_Scenarios[GP Weight],3)*$AH1540)+(INDEX(Model_Scenarios[LTV Weight],3)*$AI1540))-(INDEX(Model_Scenarios[LTV Weight],3)*$AP1540)-(INDEX(Model_Scenarios[GP Weight],3)*($AS1540+$AV1540+$AY1540))</f>
        <v>2.4727196667393914</v>
      </c>
      <c r="BC1540">
        <f>INDEX(Model_Assumptions[Values],9)*((INDEX(Model_Scenarios[GR Weight],4)*$AG1540)+(INDEX(Model_Scenarios[GP Weight],4)*$AH1540)+(INDEX(Model_Scenarios[LTV Weight],4)*$AI1540))-(INDEX(Model_Scenarios[LTV Weight],4)*$AP1540)-(INDEX(Model_Scenarios[GP Weight],4)*($AS1540+$AV1540+$AY1540))</f>
        <v>2.3619549727122178</v>
      </c>
      <c r="BD1540">
        <f>INDEX(Model_Assumptions[Values],9)*((INDEX(Model_Scenarios[GR Weight],5)*$AG1540)+(INDEX(Model_Scenarios[GP Weight],5)*$AH1540)+(INDEX(Model_Scenarios[LTV Weight],5)*$AI1540))-(INDEX(Model_Scenarios[LTV Weight],5)*$AP1540)-(INDEX(Model_Scenarios[GP Weight],5)*($AS1540+$AV1540+$AY1540))</f>
        <v>2.8832155034294296</v>
      </c>
    </row>
    <row r="1541" spans="1:56" x14ac:dyDescent="0.25">
      <c r="A1541">
        <v>1540</v>
      </c>
      <c r="B1541">
        <v>31</v>
      </c>
      <c r="C1541" s="3">
        <v>40</v>
      </c>
      <c r="D1541" s="4">
        <v>0.78</v>
      </c>
      <c r="E1541" t="str">
        <v>SKU-1037</v>
      </c>
      <c r="F1541" t="str">
        <v>Raise</v>
      </c>
      <c r="G1541" t="str">
        <v>Full</v>
      </c>
      <c r="H1541">
        <v>31.81</v>
      </c>
      <c r="I1541">
        <v>10.64</v>
      </c>
      <c r="J1541">
        <v>25</v>
      </c>
      <c r="K1541">
        <v>795.25</v>
      </c>
      <c r="L1541">
        <v>529.25</v>
      </c>
      <c r="M1541">
        <v>0.66551398931153727</v>
      </c>
      <c r="N1541">
        <v>35.216736588500552</v>
      </c>
      <c r="O1541">
        <v>179.95167812401314</v>
      </c>
      <c r="P1541">
        <v>190.59167812401313</v>
      </c>
      <c r="Q1541">
        <v>1396.9812800741929</v>
      </c>
      <c r="R1541">
        <v>1104.8851942404981</v>
      </c>
      <c r="S1541">
        <v>1</v>
      </c>
      <c r="T1541">
        <f t="shared" si="552"/>
        <v>34.467254539030428</v>
      </c>
      <c r="U1541">
        <f t="shared" si="553"/>
        <v>8.353519456241526E-2</v>
      </c>
      <c r="V1541">
        <f>IF($F1541="Reduce", INDEX(Model_Assumptions[Values], 2), INDEX(Model_Assumptions[Values], 1))</f>
        <v>-0.4</v>
      </c>
      <c r="W1541">
        <f t="shared" si="554"/>
        <v>24.164648054375849</v>
      </c>
      <c r="X1541">
        <f t="shared" si="567"/>
        <v>832.88907533625877</v>
      </c>
      <c r="Y1541">
        <f t="shared" si="555"/>
        <v>575.77722003769964</v>
      </c>
      <c r="Z1541">
        <f t="shared" si="556"/>
        <v>37.63907533625877</v>
      </c>
      <c r="AA1541">
        <f t="shared" si="557"/>
        <v>46.527220037699635</v>
      </c>
      <c r="AB1541">
        <f t="shared" si="568"/>
        <v>0.69130120335081058</v>
      </c>
      <c r="AC1541">
        <f t="shared" si="558"/>
        <v>2.578721403927331E-2</v>
      </c>
      <c r="AD1541">
        <f t="shared" si="559"/>
        <v>2.578721403927331E-2</v>
      </c>
      <c r="AE1541">
        <f t="shared" si="560"/>
        <v>0.77999999999999925</v>
      </c>
      <c r="AF1541">
        <f t="shared" si="569"/>
        <v>243.07474273291041</v>
      </c>
      <c r="AG1541">
        <f t="shared" si="561"/>
        <v>0.20916212468060408</v>
      </c>
      <c r="AH1541">
        <f t="shared" si="562"/>
        <v>0.2441198928288231</v>
      </c>
      <c r="AI1541">
        <f t="shared" si="570"/>
        <v>0.22000000000000075</v>
      </c>
      <c r="AJ1541">
        <f>MAX(0, $R1541 - $AA1541) * INDEX(Model_Assumptions[Values], 7)</f>
        <v>2116.7159484055969</v>
      </c>
      <c r="AK1541">
        <f>MAX(0, INDEX(Model_Assumptions[Values], 4) - $AD1541)</f>
        <v>2.4212785960726693E-2</v>
      </c>
      <c r="AL1541">
        <f>MAX(0, INDEX(Model_Assumptions[Values], 5) - $AC1541)</f>
        <v>0</v>
      </c>
      <c r="AM1541">
        <f>INDEX(Model_Assumptions[Values], 6) * MAX(0, INDEX(Model_Assumptions[Values], 3) - $AB1541)^2</f>
        <v>0</v>
      </c>
      <c r="AN1541">
        <f t="shared" si="563"/>
        <v>2150.8840493223456</v>
      </c>
      <c r="AO1541" cm="1">
        <f t="array" ref="AO1541">IFERROR(STDEV(IF($E$2:$E$2201=$E1541, $AJ$2:$AJ$2201)), 0)</f>
        <v>34.36069271756147</v>
      </c>
      <c r="AP1541">
        <f t="shared" si="571"/>
        <v>-0.99439499656203556</v>
      </c>
      <c r="AQ1541">
        <f t="shared" si="564"/>
        <v>3.359684014490729E-2</v>
      </c>
      <c r="AR1541" cm="1">
        <f t="array" ref="AR1541">IFERROR(STDEV(IF($E$2:$E$2201=$E1541, $AK$2:$AK$2201)), 0)</f>
        <v>9.4462928740566676E-3</v>
      </c>
      <c r="AS1541">
        <f t="shared" si="572"/>
        <v>-0.99341131058438781</v>
      </c>
      <c r="AT1541">
        <f t="shared" si="565"/>
        <v>6.0176520037957381E-3</v>
      </c>
      <c r="AU1541" cm="1">
        <f t="array" ref="AU1541">IFERROR(STDEV(IF($E$2:$E$2201=$E1541, $AL$2:$AL$2201)), 0)</f>
        <v>6.7450730352061582E-3</v>
      </c>
      <c r="AV1541">
        <f t="shared" si="573"/>
        <v>-0.89215520312180174</v>
      </c>
      <c r="AW1541">
        <f t="shared" si="566"/>
        <v>0</v>
      </c>
      <c r="AX1541" cm="1">
        <f t="array" ref="AX1541">IFERROR(STDEV(IF($E$2:$E$2201=$E1541, $AM$2:$AM$2201)), 0)</f>
        <v>0</v>
      </c>
      <c r="AY1541">
        <f t="shared" si="574"/>
        <v>-0.89215520312180174</v>
      </c>
      <c r="AZ1541">
        <f>INDEX(Model_Assumptions[Values],9)*((INDEX(Model_Scenarios[GR Weight],1)*$AG1541)+(INDEX(Model_Scenarios[GP Weight],1)*$AH1541)+(INDEX(Model_Scenarios[LTV Weight],1)*$AI1541))-(INDEX(Model_Scenarios[LTV Weight],1)*$AP1541)-(INDEX(Model_Scenarios[GP Weight],1)*($AS1541+$AV1541+$AY1541))</f>
        <v>2.1799291776871441</v>
      </c>
      <c r="BA1541">
        <f>INDEX(Model_Assumptions[Values],9)*((INDEX(Model_Scenarios[GR Weight],2)*$AG1541)+(INDEX(Model_Scenarios[GP Weight],2)*$AH1541)+(INDEX(Model_Scenarios[LTV Weight],2)*$AI1541))-(INDEX(Model_Scenarios[LTV Weight],2)*$AP1541)-(INDEX(Model_Scenarios[GP Weight],2)*($AS1541+$AV1541+$AY1541))</f>
        <v>2.3178925774702002</v>
      </c>
      <c r="BB1541">
        <f>INDEX(Model_Assumptions[Values],9)*((INDEX(Model_Scenarios[GR Weight],3)*$AG1541)+(INDEX(Model_Scenarios[GP Weight],3)*$AH1541)+(INDEX(Model_Scenarios[LTV Weight],3)*$AI1541))-(INDEX(Model_Scenarios[LTV Weight],3)*$AP1541)-(INDEX(Model_Scenarios[GP Weight],3)*($AS1541+$AV1541+$AY1541))</f>
        <v>2.4986230678158083</v>
      </c>
      <c r="BC1541">
        <f>INDEX(Model_Assumptions[Values],9)*((INDEX(Model_Scenarios[GR Weight],4)*$AG1541)+(INDEX(Model_Scenarios[GP Weight],4)*$AH1541)+(INDEX(Model_Scenarios[LTV Weight],4)*$AI1541))-(INDEX(Model_Scenarios[LTV Weight],4)*$AP1541)-(INDEX(Model_Scenarios[GP Weight],4)*($AS1541+$AV1541+$AY1541))</f>
        <v>2.3937646304999065</v>
      </c>
      <c r="BD1541">
        <f>INDEX(Model_Assumptions[Values],9)*((INDEX(Model_Scenarios[GR Weight],5)*$AG1541)+(INDEX(Model_Scenarios[GP Weight],5)*$AH1541)+(INDEX(Model_Scenarios[LTV Weight],5)*$AI1541))-(INDEX(Model_Scenarios[LTV Weight],5)*$AP1541)-(INDEX(Model_Scenarios[GP Weight],5)*($AS1541+$AV1541+$AY1541))</f>
        <v>2.9318375233557727</v>
      </c>
    </row>
    <row r="1542" spans="1:56" x14ac:dyDescent="0.25">
      <c r="A1542">
        <v>1541</v>
      </c>
      <c r="B1542">
        <v>31</v>
      </c>
      <c r="C1542" s="3">
        <v>41</v>
      </c>
      <c r="D1542" s="4">
        <v>0.8</v>
      </c>
      <c r="E1542" t="str">
        <v>SKU-1037</v>
      </c>
      <c r="F1542" t="str">
        <v>Raise</v>
      </c>
      <c r="G1542" t="str">
        <v>Full</v>
      </c>
      <c r="H1542">
        <v>31.81</v>
      </c>
      <c r="I1542">
        <v>10.64</v>
      </c>
      <c r="J1542">
        <v>25</v>
      </c>
      <c r="K1542">
        <v>795.25</v>
      </c>
      <c r="L1542">
        <v>529.25</v>
      </c>
      <c r="M1542">
        <v>0.66551398931153727</v>
      </c>
      <c r="N1542">
        <v>35.216736588500552</v>
      </c>
      <c r="O1542">
        <v>179.95167812401314</v>
      </c>
      <c r="P1542">
        <v>190.59167812401313</v>
      </c>
      <c r="Q1542">
        <v>1396.9812800741929</v>
      </c>
      <c r="R1542">
        <v>1104.8851942404981</v>
      </c>
      <c r="S1542">
        <v>1</v>
      </c>
      <c r="T1542">
        <f t="shared" si="552"/>
        <v>34.535389270800444</v>
      </c>
      <c r="U1542">
        <f t="shared" si="553"/>
        <v>8.5677122628118357E-2</v>
      </c>
      <c r="V1542">
        <f>IF($F1542="Reduce", INDEX(Model_Assumptions[Values], 2), INDEX(Model_Assumptions[Values], 1))</f>
        <v>-0.4</v>
      </c>
      <c r="W1542">
        <f t="shared" si="554"/>
        <v>24.143228773718818</v>
      </c>
      <c r="X1542">
        <f t="shared" si="567"/>
        <v>833.79580395436938</v>
      </c>
      <c r="Y1542">
        <f t="shared" si="555"/>
        <v>576.91184980200114</v>
      </c>
      <c r="Z1542">
        <f t="shared" si="556"/>
        <v>38.545803954369376</v>
      </c>
      <c r="AA1542">
        <f t="shared" si="557"/>
        <v>47.661849802001143</v>
      </c>
      <c r="AB1542">
        <f t="shared" si="568"/>
        <v>0.69191023397567186</v>
      </c>
      <c r="AC1542">
        <f t="shared" si="558"/>
        <v>2.6396244664134594E-2</v>
      </c>
      <c r="AD1542">
        <f t="shared" si="559"/>
        <v>2.6396244664134594E-2</v>
      </c>
      <c r="AE1542">
        <f t="shared" si="560"/>
        <v>0.8000000000000006</v>
      </c>
      <c r="AF1542">
        <f t="shared" si="569"/>
        <v>220.97703884809894</v>
      </c>
      <c r="AG1542">
        <f t="shared" si="561"/>
        <v>0.2142008585649624</v>
      </c>
      <c r="AH1542">
        <f t="shared" si="562"/>
        <v>0.25007308960776764</v>
      </c>
      <c r="AI1542">
        <f t="shared" si="570"/>
        <v>0.1999999999999994</v>
      </c>
      <c r="AJ1542">
        <f>MAX(0, $R1542 - $AA1542) * INDEX(Model_Assumptions[Values], 7)</f>
        <v>2114.4466888769939</v>
      </c>
      <c r="AK1542">
        <f>MAX(0, INDEX(Model_Assumptions[Values], 4) - $AD1542)</f>
        <v>2.3603755335865409E-2</v>
      </c>
      <c r="AL1542">
        <f>MAX(0, INDEX(Model_Assumptions[Values], 5) - $AC1542)</f>
        <v>0</v>
      </c>
      <c r="AM1542">
        <f>INDEX(Model_Assumptions[Values], 6) * MAX(0, INDEX(Model_Assumptions[Values], 3) - $AB1542)^2</f>
        <v>0</v>
      </c>
      <c r="AN1542">
        <f t="shared" si="563"/>
        <v>2150.8840493223456</v>
      </c>
      <c r="AO1542" cm="1">
        <f t="array" ref="AO1542">IFERROR(STDEV(IF($E$2:$E$2201=$E1542, $AJ$2:$AJ$2201)), 0)</f>
        <v>34.36069271756147</v>
      </c>
      <c r="AP1542">
        <f t="shared" si="571"/>
        <v>-1.0604373068046116</v>
      </c>
      <c r="AQ1542">
        <f t="shared" si="564"/>
        <v>3.359684014490729E-2</v>
      </c>
      <c r="AR1542" cm="1">
        <f t="array" ref="AR1542">IFERROR(STDEV(IF($E$2:$E$2201=$E1542, $AK$2:$AK$2201)), 0)</f>
        <v>9.4462928740566676E-3</v>
      </c>
      <c r="AS1542">
        <f t="shared" si="572"/>
        <v>-1.0578842877597967</v>
      </c>
      <c r="AT1542">
        <f t="shared" si="565"/>
        <v>6.0176520037957381E-3</v>
      </c>
      <c r="AU1542" cm="1">
        <f t="array" ref="AU1542">IFERROR(STDEV(IF($E$2:$E$2201=$E1542, $AL$2:$AL$2201)), 0)</f>
        <v>6.7450730352061582E-3</v>
      </c>
      <c r="AV1542">
        <f t="shared" si="573"/>
        <v>-0.89215520312180174</v>
      </c>
      <c r="AW1542">
        <f t="shared" si="566"/>
        <v>0</v>
      </c>
      <c r="AX1542" cm="1">
        <f t="array" ref="AX1542">IFERROR(STDEV(IF($E$2:$E$2201=$E1542, $AM$2:$AM$2201)), 0)</f>
        <v>0</v>
      </c>
      <c r="AY1542">
        <f t="shared" si="574"/>
        <v>-0.89215520312180174</v>
      </c>
      <c r="AZ1542">
        <f>INDEX(Model_Assumptions[Values],9)*((INDEX(Model_Scenarios[GR Weight],1)*$AG1542)+(INDEX(Model_Scenarios[GP Weight],1)*$AH1542)+(INDEX(Model_Scenarios[LTV Weight],1)*$AI1542))-(INDEX(Model_Scenarios[LTV Weight],1)*$AP1542)-(INDEX(Model_Scenarios[GP Weight],1)*($AS1542+$AV1542+$AY1542))</f>
        <v>2.1647062889303919</v>
      </c>
      <c r="BA1542">
        <f>INDEX(Model_Assumptions[Values],9)*((INDEX(Model_Scenarios[GR Weight],2)*$AG1542)+(INDEX(Model_Scenarios[GP Weight],2)*$AH1542)+(INDEX(Model_Scenarios[LTV Weight],2)*$AI1542))-(INDEX(Model_Scenarios[LTV Weight],2)*$AP1542)-(INDEX(Model_Scenarios[GP Weight],2)*($AS1542+$AV1542+$AY1542))</f>
        <v>2.3184469217551653</v>
      </c>
      <c r="BB1542">
        <f>INDEX(Model_Assumptions[Values],9)*((INDEX(Model_Scenarios[GR Weight],3)*$AG1542)+(INDEX(Model_Scenarios[GP Weight],3)*$AH1542)+(INDEX(Model_Scenarios[LTV Weight],3)*$AI1542))-(INDEX(Model_Scenarios[LTV Weight],3)*$AP1542)-(INDEX(Model_Scenarios[GP Weight],3)*($AS1542+$AV1542+$AY1542))</f>
        <v>2.5243220456428297</v>
      </c>
      <c r="BC1542">
        <f>INDEX(Model_Assumptions[Values],9)*((INDEX(Model_Scenarios[GR Weight],4)*$AG1542)+(INDEX(Model_Scenarios[GP Weight],4)*$AH1542)+(INDEX(Model_Scenarios[LTV Weight],4)*$AI1542))-(INDEX(Model_Scenarios[LTV Weight],4)*$AP1542)-(INDEX(Model_Scenarios[GP Weight],4)*($AS1542+$AV1542+$AY1542))</f>
        <v>2.42537874424485</v>
      </c>
      <c r="BD1542">
        <f>INDEX(Model_Assumptions[Values],9)*((INDEX(Model_Scenarios[GR Weight],5)*$AG1542)+(INDEX(Model_Scenarios[GP Weight],5)*$AH1542)+(INDEX(Model_Scenarios[LTV Weight],5)*$AI1542))-(INDEX(Model_Scenarios[LTV Weight],5)*$AP1542)-(INDEX(Model_Scenarios[GP Weight],5)*($AS1542+$AV1542+$AY1542))</f>
        <v>2.9802182633893457</v>
      </c>
    </row>
    <row r="1543" spans="1:56" x14ac:dyDescent="0.25">
      <c r="A1543">
        <v>1542</v>
      </c>
      <c r="B1543">
        <v>31</v>
      </c>
      <c r="C1543" s="3">
        <v>42</v>
      </c>
      <c r="D1543" s="4">
        <v>0.82000000000000006</v>
      </c>
      <c r="E1543" t="str">
        <v>SKU-1037</v>
      </c>
      <c r="F1543" t="str">
        <v>Raise</v>
      </c>
      <c r="G1543" t="str">
        <v>Full</v>
      </c>
      <c r="H1543">
        <v>31.81</v>
      </c>
      <c r="I1543">
        <v>10.64</v>
      </c>
      <c r="J1543">
        <v>25</v>
      </c>
      <c r="K1543">
        <v>795.25</v>
      </c>
      <c r="L1543">
        <v>529.25</v>
      </c>
      <c r="M1543">
        <v>0.66551398931153727</v>
      </c>
      <c r="N1543">
        <v>35.216736588500552</v>
      </c>
      <c r="O1543">
        <v>179.95167812401314</v>
      </c>
      <c r="P1543">
        <v>190.59167812401313</v>
      </c>
      <c r="Q1543">
        <v>1396.9812800741929</v>
      </c>
      <c r="R1543">
        <v>1104.8851942404981</v>
      </c>
      <c r="S1543">
        <v>1</v>
      </c>
      <c r="T1543">
        <f t="shared" si="552"/>
        <v>34.603524002570452</v>
      </c>
      <c r="U1543">
        <f t="shared" si="553"/>
        <v>8.7819050693821246E-2</v>
      </c>
      <c r="V1543">
        <f>IF($F1543="Reduce", INDEX(Model_Assumptions[Values], 2), INDEX(Model_Assumptions[Values], 1))</f>
        <v>-0.4</v>
      </c>
      <c r="W1543">
        <f t="shared" si="554"/>
        <v>24.121809493061789</v>
      </c>
      <c r="X1543">
        <f t="shared" si="567"/>
        <v>834.69961377859545</v>
      </c>
      <c r="Y1543">
        <f t="shared" si="555"/>
        <v>578.043560772418</v>
      </c>
      <c r="Z1543">
        <f t="shared" si="556"/>
        <v>39.449613778595449</v>
      </c>
      <c r="AA1543">
        <f t="shared" si="557"/>
        <v>48.793560772418004</v>
      </c>
      <c r="AB1543">
        <f t="shared" si="568"/>
        <v>0.69251686622409814</v>
      </c>
      <c r="AC1543">
        <f t="shared" si="558"/>
        <v>2.7002876912560869E-2</v>
      </c>
      <c r="AD1543">
        <f t="shared" si="559"/>
        <v>2.7002876912560869E-2</v>
      </c>
      <c r="AE1543">
        <f t="shared" si="560"/>
        <v>0.82</v>
      </c>
      <c r="AF1543">
        <f t="shared" si="569"/>
        <v>198.87933496328972</v>
      </c>
      <c r="AG1543">
        <f t="shared" si="561"/>
        <v>0.21922337257343535</v>
      </c>
      <c r="AH1543">
        <f t="shared" si="562"/>
        <v>0.2560109720040834</v>
      </c>
      <c r="AI1543">
        <f t="shared" si="570"/>
        <v>0.18000000000000005</v>
      </c>
      <c r="AJ1543">
        <f>MAX(0, $R1543 - $AA1543) * INDEX(Model_Assumptions[Values], 7)</f>
        <v>2112.1832669361602</v>
      </c>
      <c r="AK1543">
        <f>MAX(0, INDEX(Model_Assumptions[Values], 4) - $AD1543)</f>
        <v>2.2997123087439134E-2</v>
      </c>
      <c r="AL1543">
        <f>MAX(0, INDEX(Model_Assumptions[Values], 5) - $AC1543)</f>
        <v>0</v>
      </c>
      <c r="AM1543">
        <f>INDEX(Model_Assumptions[Values], 6) * MAX(0, INDEX(Model_Assumptions[Values], 3) - $AB1543)^2</f>
        <v>0</v>
      </c>
      <c r="AN1543">
        <f t="shared" si="563"/>
        <v>2150.8840493223456</v>
      </c>
      <c r="AO1543" cm="1">
        <f t="array" ref="AO1543">IFERROR(STDEV(IF($E$2:$E$2201=$E1543, $AJ$2:$AJ$2201)), 0)</f>
        <v>34.36069271756147</v>
      </c>
      <c r="AP1543">
        <f t="shared" si="571"/>
        <v>-1.1263097256012473</v>
      </c>
      <c r="AQ1543">
        <f t="shared" si="564"/>
        <v>3.359684014490729E-2</v>
      </c>
      <c r="AR1543" cm="1">
        <f t="array" ref="AR1543">IFERROR(STDEV(IF($E$2:$E$2201=$E1543, $AK$2:$AK$2201)), 0)</f>
        <v>9.4462928740566676E-3</v>
      </c>
      <c r="AS1543">
        <f t="shared" si="572"/>
        <v>-1.1221033688865669</v>
      </c>
      <c r="AT1543">
        <f t="shared" si="565"/>
        <v>6.0176520037957381E-3</v>
      </c>
      <c r="AU1543" cm="1">
        <f t="array" ref="AU1543">IFERROR(STDEV(IF($E$2:$E$2201=$E1543, $AL$2:$AL$2201)), 0)</f>
        <v>6.7450730352061582E-3</v>
      </c>
      <c r="AV1543">
        <f t="shared" si="573"/>
        <v>-0.89215520312180174</v>
      </c>
      <c r="AW1543">
        <f t="shared" si="566"/>
        <v>0</v>
      </c>
      <c r="AX1543" cm="1">
        <f t="array" ref="AX1543">IFERROR(STDEV(IF($E$2:$E$2201=$E1543, $AM$2:$AM$2201)), 0)</f>
        <v>0</v>
      </c>
      <c r="AY1543">
        <f t="shared" si="574"/>
        <v>-0.89215520312180174</v>
      </c>
      <c r="AZ1543">
        <f>INDEX(Model_Assumptions[Values],9)*((INDEX(Model_Scenarios[GR Weight],1)*$AG1543)+(INDEX(Model_Scenarios[GP Weight],1)*$AH1543)+(INDEX(Model_Scenarios[LTV Weight],1)*$AI1543))-(INDEX(Model_Scenarios[LTV Weight],1)*$AP1543)-(INDEX(Model_Scenarios[GP Weight],1)*($AS1543+$AV1543+$AY1543))</f>
        <v>2.1493063302827746</v>
      </c>
      <c r="BA1543">
        <f>INDEX(Model_Assumptions[Values],9)*((INDEX(Model_Scenarios[GR Weight],2)*$AG1543)+(INDEX(Model_Scenarios[GP Weight],2)*$AH1543)+(INDEX(Model_Scenarios[LTV Weight],2)*$AI1543))-(INDEX(Model_Scenarios[LTV Weight],2)*$AP1543)-(INDEX(Model_Scenarios[GP Weight],2)*($AS1543+$AV1543+$AY1543))</f>
        <v>2.3188125781010052</v>
      </c>
      <c r="BB1543">
        <f>INDEX(Model_Assumptions[Values],9)*((INDEX(Model_Scenarios[GR Weight],3)*$AG1543)+(INDEX(Model_Scenarios[GP Weight],3)*$AH1543)+(INDEX(Model_Scenarios[LTV Weight],3)*$AI1543))-(INDEX(Model_Scenarios[LTV Weight],3)*$AP1543)-(INDEX(Model_Scenarios[GP Weight],3)*($AS1543+$AV1543+$AY1543))</f>
        <v>2.5498171282599986</v>
      </c>
      <c r="BC1543">
        <f>INDEX(Model_Assumptions[Values],9)*((INDEX(Model_Scenarios[GR Weight],4)*$AG1543)+(INDEX(Model_Scenarios[GP Weight],4)*$AH1543)+(INDEX(Model_Scenarios[LTV Weight],4)*$AI1543))-(INDEX(Model_Scenarios[LTV Weight],4)*$AP1543)-(INDEX(Model_Scenarios[GP Weight],4)*($AS1543+$AV1543+$AY1543))</f>
        <v>2.4567978419865915</v>
      </c>
      <c r="BD1543">
        <f>INDEX(Model_Assumptions[Values],9)*((INDEX(Model_Scenarios[GR Weight],5)*$AG1543)+(INDEX(Model_Scenarios[GP Weight],5)*$AH1543)+(INDEX(Model_Scenarios[LTV Weight],5)*$AI1543))-(INDEX(Model_Scenarios[LTV Weight],5)*$AP1543)-(INDEX(Model_Scenarios[GP Weight],5)*($AS1543+$AV1543+$AY1543))</f>
        <v>3.0283585533065707</v>
      </c>
    </row>
    <row r="1544" spans="1:56" x14ac:dyDescent="0.25">
      <c r="A1544">
        <v>1543</v>
      </c>
      <c r="B1544">
        <v>31</v>
      </c>
      <c r="C1544" s="3">
        <v>43</v>
      </c>
      <c r="D1544" s="4">
        <v>0.84</v>
      </c>
      <c r="E1544" t="str">
        <v>SKU-1037</v>
      </c>
      <c r="F1544" t="str">
        <v>Raise</v>
      </c>
      <c r="G1544" t="str">
        <v>Full</v>
      </c>
      <c r="H1544">
        <v>31.81</v>
      </c>
      <c r="I1544">
        <v>10.64</v>
      </c>
      <c r="J1544">
        <v>25</v>
      </c>
      <c r="K1544">
        <v>795.25</v>
      </c>
      <c r="L1544">
        <v>529.25</v>
      </c>
      <c r="M1544">
        <v>0.66551398931153727</v>
      </c>
      <c r="N1544">
        <v>35.216736588500552</v>
      </c>
      <c r="O1544">
        <v>179.95167812401314</v>
      </c>
      <c r="P1544">
        <v>190.59167812401313</v>
      </c>
      <c r="Q1544">
        <v>1396.9812800741929</v>
      </c>
      <c r="R1544">
        <v>1104.8851942404981</v>
      </c>
      <c r="S1544">
        <v>1</v>
      </c>
      <c r="T1544">
        <f t="shared" si="552"/>
        <v>34.671658734340461</v>
      </c>
      <c r="U1544">
        <f t="shared" si="553"/>
        <v>8.9960978759524135E-2</v>
      </c>
      <c r="V1544">
        <f>IF($F1544="Reduce", INDEX(Model_Assumptions[Values], 2), INDEX(Model_Assumptions[Values], 1))</f>
        <v>-0.4</v>
      </c>
      <c r="W1544">
        <f t="shared" si="554"/>
        <v>24.100390212404761</v>
      </c>
      <c r="X1544">
        <f t="shared" si="567"/>
        <v>835.60050480893688</v>
      </c>
      <c r="Y1544">
        <f t="shared" si="555"/>
        <v>579.17235294895022</v>
      </c>
      <c r="Z1544">
        <f t="shared" si="556"/>
        <v>40.350504808936876</v>
      </c>
      <c r="AA1544">
        <f t="shared" si="557"/>
        <v>49.92235294895022</v>
      </c>
      <c r="AB1544">
        <f t="shared" si="568"/>
        <v>0.69312111423554024</v>
      </c>
      <c r="AC1544">
        <f t="shared" si="558"/>
        <v>2.7607124924002968E-2</v>
      </c>
      <c r="AD1544">
        <f t="shared" si="559"/>
        <v>2.7607124924002968E-2</v>
      </c>
      <c r="AE1544">
        <f t="shared" si="560"/>
        <v>0.8399999999999993</v>
      </c>
      <c r="AF1544">
        <f t="shared" si="569"/>
        <v>176.78163107848047</v>
      </c>
      <c r="AG1544">
        <f t="shared" si="561"/>
        <v>0.22422966670602232</v>
      </c>
      <c r="AH1544">
        <f t="shared" si="562"/>
        <v>0.26193354001777047</v>
      </c>
      <c r="AI1544">
        <f t="shared" si="570"/>
        <v>0.1600000000000007</v>
      </c>
      <c r="AJ1544">
        <f>MAX(0, $R1544 - $AA1544) * INDEX(Model_Assumptions[Values], 7)</f>
        <v>2109.9256825830957</v>
      </c>
      <c r="AK1544">
        <f>MAX(0, INDEX(Model_Assumptions[Values], 4) - $AD1544)</f>
        <v>2.2392875075997035E-2</v>
      </c>
      <c r="AL1544">
        <f>MAX(0, INDEX(Model_Assumptions[Values], 5) - $AC1544)</f>
        <v>0</v>
      </c>
      <c r="AM1544">
        <f>INDEX(Model_Assumptions[Values], 6) * MAX(0, INDEX(Model_Assumptions[Values], 3) - $AB1544)^2</f>
        <v>0</v>
      </c>
      <c r="AN1544">
        <f t="shared" si="563"/>
        <v>2150.8840493223456</v>
      </c>
      <c r="AO1544" cm="1">
        <f t="array" ref="AO1544">IFERROR(STDEV(IF($E$2:$E$2201=$E1544, $AJ$2:$AJ$2201)), 0)</f>
        <v>34.36069271756147</v>
      </c>
      <c r="AP1544">
        <f t="shared" si="571"/>
        <v>-1.192012252951943</v>
      </c>
      <c r="AQ1544">
        <f t="shared" si="564"/>
        <v>3.359684014490729E-2</v>
      </c>
      <c r="AR1544" cm="1">
        <f t="array" ref="AR1544">IFERROR(STDEV(IF($E$2:$E$2201=$E1544, $AK$2:$AK$2201)), 0)</f>
        <v>9.4462928740566676E-3</v>
      </c>
      <c r="AS1544">
        <f t="shared" si="572"/>
        <v>-1.1860700507900688</v>
      </c>
      <c r="AT1544">
        <f t="shared" si="565"/>
        <v>6.0176520037957381E-3</v>
      </c>
      <c r="AU1544" cm="1">
        <f t="array" ref="AU1544">IFERROR(STDEV(IF($E$2:$E$2201=$E1544, $AL$2:$AL$2201)), 0)</f>
        <v>6.7450730352061582E-3</v>
      </c>
      <c r="AV1544">
        <f t="shared" si="573"/>
        <v>-0.89215520312180174</v>
      </c>
      <c r="AW1544">
        <f t="shared" si="566"/>
        <v>0</v>
      </c>
      <c r="AX1544" cm="1">
        <f t="array" ref="AX1544">IFERROR(STDEV(IF($E$2:$E$2201=$E1544, $AM$2:$AM$2201)), 0)</f>
        <v>0</v>
      </c>
      <c r="AY1544">
        <f t="shared" si="574"/>
        <v>-0.89215520312180174</v>
      </c>
      <c r="AZ1544">
        <f>INDEX(Model_Assumptions[Values],9)*((INDEX(Model_Scenarios[GR Weight],1)*$AG1544)+(INDEX(Model_Scenarios[GP Weight],1)*$AH1544)+(INDEX(Model_Scenarios[LTV Weight],1)*$AI1544))-(INDEX(Model_Scenarios[LTV Weight],1)*$AP1544)-(INDEX(Model_Scenarios[GP Weight],1)*($AS1544+$AV1544+$AY1544))</f>
        <v>2.133729451426821</v>
      </c>
      <c r="BA1544">
        <f>INDEX(Model_Assumptions[Values],9)*((INDEX(Model_Scenarios[GR Weight],2)*$AG1544)+(INDEX(Model_Scenarios[GP Weight],2)*$AH1544)+(INDEX(Model_Scenarios[LTV Weight],2)*$AI1544))-(INDEX(Model_Scenarios[LTV Weight],2)*$AP1544)-(INDEX(Model_Scenarios[GP Weight],2)*($AS1544+$AV1544+$AY1544))</f>
        <v>2.3189898458727871</v>
      </c>
      <c r="BB1544">
        <f>INDEX(Model_Assumptions[Values],9)*((INDEX(Model_Scenarios[GR Weight],3)*$AG1544)+(INDEX(Model_Scenarios[GP Weight],3)*$AH1544)+(INDEX(Model_Scenarios[LTV Weight],3)*$AI1544))-(INDEX(Model_Scenarios[LTV Weight],3)*$AP1544)-(INDEX(Model_Scenarios[GP Weight],3)*($AS1544+$AV1544+$AY1544))</f>
        <v>2.5751088395561901</v>
      </c>
      <c r="BC1544">
        <f>INDEX(Model_Assumptions[Values],9)*((INDEX(Model_Scenarios[GR Weight],4)*$AG1544)+(INDEX(Model_Scenarios[GP Weight],4)*$AH1544)+(INDEX(Model_Scenarios[LTV Weight],4)*$AI1544))-(INDEX(Model_Scenarios[LTV Weight],4)*$AP1544)-(INDEX(Model_Scenarios[GP Weight],4)*($AS1544+$AV1544+$AY1544))</f>
        <v>2.4880224476140063</v>
      </c>
      <c r="BD1544">
        <f>INDEX(Model_Assumptions[Values],9)*((INDEX(Model_Scenarios[GR Weight],5)*$AG1544)+(INDEX(Model_Scenarios[GP Weight],5)*$AH1544)+(INDEX(Model_Scenarios[LTV Weight],5)*$AI1544))-(INDEX(Model_Scenarios[LTV Weight],5)*$AP1544)-(INDEX(Model_Scenarios[GP Weight],5)*($AS1544+$AV1544+$AY1544))</f>
        <v>3.0762592163613975</v>
      </c>
    </row>
    <row r="1545" spans="1:56" x14ac:dyDescent="0.25">
      <c r="A1545">
        <v>1544</v>
      </c>
      <c r="B1545">
        <v>31</v>
      </c>
      <c r="C1545" s="3">
        <v>44</v>
      </c>
      <c r="D1545" s="4">
        <v>0.86</v>
      </c>
      <c r="E1545" t="str">
        <v>SKU-1037</v>
      </c>
      <c r="F1545" t="str">
        <v>Raise</v>
      </c>
      <c r="G1545" t="str">
        <v>Full</v>
      </c>
      <c r="H1545">
        <v>31.81</v>
      </c>
      <c r="I1545">
        <v>10.64</v>
      </c>
      <c r="J1545">
        <v>25</v>
      </c>
      <c r="K1545">
        <v>795.25</v>
      </c>
      <c r="L1545">
        <v>529.25</v>
      </c>
      <c r="M1545">
        <v>0.66551398931153727</v>
      </c>
      <c r="N1545">
        <v>35.216736588500552</v>
      </c>
      <c r="O1545">
        <v>179.95167812401314</v>
      </c>
      <c r="P1545">
        <v>190.59167812401313</v>
      </c>
      <c r="Q1545">
        <v>1396.9812800741929</v>
      </c>
      <c r="R1545">
        <v>1104.8851942404981</v>
      </c>
      <c r="S1545">
        <v>1</v>
      </c>
      <c r="T1545">
        <f t="shared" si="552"/>
        <v>34.739793466110477</v>
      </c>
      <c r="U1545">
        <f t="shared" si="553"/>
        <v>9.2102906825227232E-2</v>
      </c>
      <c r="V1545">
        <f>IF($F1545="Reduce", INDEX(Model_Assumptions[Values], 2), INDEX(Model_Assumptions[Values], 1))</f>
        <v>-0.4</v>
      </c>
      <c r="W1545">
        <f t="shared" si="554"/>
        <v>24.07897093174773</v>
      </c>
      <c r="X1545">
        <f t="shared" si="567"/>
        <v>836.49847704539388</v>
      </c>
      <c r="Y1545">
        <f t="shared" si="555"/>
        <v>580.29822633159802</v>
      </c>
      <c r="Z1545">
        <f t="shared" si="556"/>
        <v>41.248477045393884</v>
      </c>
      <c r="AA1545">
        <f t="shared" si="557"/>
        <v>51.048226331598016</v>
      </c>
      <c r="AB1545">
        <f t="shared" si="568"/>
        <v>0.6937229920385225</v>
      </c>
      <c r="AC1545">
        <f t="shared" si="558"/>
        <v>2.8209002726985233E-2</v>
      </c>
      <c r="AD1545">
        <f t="shared" si="559"/>
        <v>2.8209002726985233E-2</v>
      </c>
      <c r="AE1545">
        <f t="shared" si="560"/>
        <v>0.86000000000000065</v>
      </c>
      <c r="AF1545">
        <f t="shared" si="569"/>
        <v>154.68392719366901</v>
      </c>
      <c r="AG1545">
        <f t="shared" si="561"/>
        <v>0.22921974096272457</v>
      </c>
      <c r="AH1545">
        <f t="shared" si="562"/>
        <v>0.26784079364882996</v>
      </c>
      <c r="AI1545">
        <f t="shared" si="570"/>
        <v>0.13999999999999935</v>
      </c>
      <c r="AJ1545">
        <f>MAX(0, $R1545 - $AA1545) * INDEX(Model_Assumptions[Values], 7)</f>
        <v>2107.6739358178002</v>
      </c>
      <c r="AK1545">
        <f>MAX(0, INDEX(Model_Assumptions[Values], 4) - $AD1545)</f>
        <v>2.179099727301477E-2</v>
      </c>
      <c r="AL1545">
        <f>MAX(0, INDEX(Model_Assumptions[Values], 5) - $AC1545)</f>
        <v>0</v>
      </c>
      <c r="AM1545">
        <f>INDEX(Model_Assumptions[Values], 6) * MAX(0, INDEX(Model_Assumptions[Values], 3) - $AB1545)^2</f>
        <v>0</v>
      </c>
      <c r="AN1545">
        <f t="shared" si="563"/>
        <v>2150.8840493223456</v>
      </c>
      <c r="AO1545" cm="1">
        <f t="array" ref="AO1545">IFERROR(STDEV(IF($E$2:$E$2201=$E1545, $AJ$2:$AJ$2201)), 0)</f>
        <v>34.36069271756147</v>
      </c>
      <c r="AP1545">
        <f t="shared" si="571"/>
        <v>-1.2575448888567118</v>
      </c>
      <c r="AQ1545">
        <f t="shared" si="564"/>
        <v>3.359684014490729E-2</v>
      </c>
      <c r="AR1545" cm="1">
        <f t="array" ref="AR1545">IFERROR(STDEV(IF($E$2:$E$2201=$E1545, $AK$2:$AK$2201)), 0)</f>
        <v>9.4462928740566676E-3</v>
      </c>
      <c r="AS1545">
        <f t="shared" si="572"/>
        <v>-1.2497858185528135</v>
      </c>
      <c r="AT1545">
        <f t="shared" si="565"/>
        <v>6.0176520037957381E-3</v>
      </c>
      <c r="AU1545" cm="1">
        <f t="array" ref="AU1545">IFERROR(STDEV(IF($E$2:$E$2201=$E1545, $AL$2:$AL$2201)), 0)</f>
        <v>6.7450730352061582E-3</v>
      </c>
      <c r="AV1545">
        <f t="shared" si="573"/>
        <v>-0.89215520312180174</v>
      </c>
      <c r="AW1545">
        <f t="shared" si="566"/>
        <v>0</v>
      </c>
      <c r="AX1545" cm="1">
        <f t="array" ref="AX1545">IFERROR(STDEV(IF($E$2:$E$2201=$E1545, $AM$2:$AM$2201)), 0)</f>
        <v>0</v>
      </c>
      <c r="AY1545">
        <f t="shared" si="574"/>
        <v>-0.89215520312180174</v>
      </c>
      <c r="AZ1545">
        <f>INDEX(Model_Assumptions[Values],9)*((INDEX(Model_Scenarios[GR Weight],1)*$AG1545)+(INDEX(Model_Scenarios[GP Weight],1)*$AH1545)+(INDEX(Model_Scenarios[LTV Weight],1)*$AI1545))-(INDEX(Model_Scenarios[LTV Weight],1)*$AP1545)-(INDEX(Model_Scenarios[GP Weight],1)*($AS1545+$AV1545+$AY1545))</f>
        <v>2.1179758008707861</v>
      </c>
      <c r="BA1545">
        <f>INDEX(Model_Assumptions[Values],9)*((INDEX(Model_Scenarios[GR Weight],2)*$AG1545)+(INDEX(Model_Scenarios[GP Weight],2)*$AH1545)+(INDEX(Model_Scenarios[LTV Weight],2)*$AI1545))-(INDEX(Model_Scenarios[LTV Weight],2)*$AP1545)-(INDEX(Model_Scenarios[GP Weight],2)*($AS1545+$AV1545+$AY1545))</f>
        <v>2.3189790220870172</v>
      </c>
      <c r="BB1545">
        <f>INDEX(Model_Assumptions[Values],9)*((INDEX(Model_Scenarios[GR Weight],3)*$AG1545)+(INDEX(Model_Scenarios[GP Weight],3)*$AH1545)+(INDEX(Model_Scenarios[LTV Weight],3)*$AI1545))-(INDEX(Model_Scenarios[LTV Weight],3)*$AP1545)-(INDEX(Model_Scenarios[GP Weight],3)*($AS1545+$AV1545+$AY1545))</f>
        <v>2.6001976993102875</v>
      </c>
      <c r="BC1545">
        <f>INDEX(Model_Assumptions[Values],9)*((INDEX(Model_Scenarios[GR Weight],4)*$AG1545)+(INDEX(Model_Scenarios[GP Weight],4)*$AH1545)+(INDEX(Model_Scenarios[LTV Weight],4)*$AI1545))-(INDEX(Model_Scenarios[LTV Weight],4)*$AP1545)-(INDEX(Model_Scenarios[GP Weight],4)*($AS1545+$AV1545+$AY1545))</f>
        <v>2.5190530809059792</v>
      </c>
      <c r="BD1545">
        <f>INDEX(Model_Assumptions[Values],9)*((INDEX(Model_Scenarios[GR Weight],5)*$AG1545)+(INDEX(Model_Scenarios[GP Weight],5)*$AH1545)+(INDEX(Model_Scenarios[LTV Weight],5)*$AI1545))-(INDEX(Model_Scenarios[LTV Weight],5)*$AP1545)-(INDEX(Model_Scenarios[GP Weight],5)*($AS1545+$AV1545+$AY1545))</f>
        <v>3.1239210693492137</v>
      </c>
    </row>
    <row r="1546" spans="1:56" x14ac:dyDescent="0.25">
      <c r="A1546">
        <v>1545</v>
      </c>
      <c r="B1546">
        <v>31</v>
      </c>
      <c r="C1546" s="3">
        <v>45</v>
      </c>
      <c r="D1546" s="4">
        <v>0.88</v>
      </c>
      <c r="E1546" t="str">
        <v>SKU-1037</v>
      </c>
      <c r="F1546" t="str">
        <v>Raise</v>
      </c>
      <c r="G1546" t="str">
        <v>Full</v>
      </c>
      <c r="H1546">
        <v>31.81</v>
      </c>
      <c r="I1546">
        <v>10.64</v>
      </c>
      <c r="J1546">
        <v>25</v>
      </c>
      <c r="K1546">
        <v>795.25</v>
      </c>
      <c r="L1546">
        <v>529.25</v>
      </c>
      <c r="M1546">
        <v>0.66551398931153727</v>
      </c>
      <c r="N1546">
        <v>35.216736588500552</v>
      </c>
      <c r="O1546">
        <v>179.95167812401314</v>
      </c>
      <c r="P1546">
        <v>190.59167812401313</v>
      </c>
      <c r="Q1546">
        <v>1396.9812800741929</v>
      </c>
      <c r="R1546">
        <v>1104.8851942404981</v>
      </c>
      <c r="S1546">
        <v>1</v>
      </c>
      <c r="T1546">
        <f t="shared" si="552"/>
        <v>34.807928197880486</v>
      </c>
      <c r="U1546">
        <f t="shared" si="553"/>
        <v>9.4244834890930121E-2</v>
      </c>
      <c r="V1546">
        <f>IF($F1546="Reduce", INDEX(Model_Assumptions[Values], 2), INDEX(Model_Assumptions[Values], 1))</f>
        <v>-0.4</v>
      </c>
      <c r="W1546">
        <f t="shared" si="554"/>
        <v>24.057551651090698</v>
      </c>
      <c r="X1546">
        <f t="shared" si="567"/>
        <v>837.39353048796613</v>
      </c>
      <c r="Y1546">
        <f t="shared" si="555"/>
        <v>581.42118092036105</v>
      </c>
      <c r="Z1546">
        <f t="shared" si="556"/>
        <v>42.143530487966132</v>
      </c>
      <c r="AA1546">
        <f t="shared" si="557"/>
        <v>52.171180920361053</v>
      </c>
      <c r="AB1546">
        <f t="shared" si="568"/>
        <v>0.69432251355172903</v>
      </c>
      <c r="AC1546">
        <f t="shared" si="558"/>
        <v>2.8808524240191757E-2</v>
      </c>
      <c r="AD1546">
        <f t="shared" si="559"/>
        <v>2.8808524240191757E-2</v>
      </c>
      <c r="AE1546">
        <f t="shared" si="560"/>
        <v>0.88</v>
      </c>
      <c r="AF1546">
        <f t="shared" si="569"/>
        <v>132.58622330885976</v>
      </c>
      <c r="AG1546">
        <f t="shared" si="561"/>
        <v>0.2341935953435402</v>
      </c>
      <c r="AH1546">
        <f t="shared" si="562"/>
        <v>0.27373273289726008</v>
      </c>
      <c r="AI1546">
        <f t="shared" si="570"/>
        <v>0.11999999999999998</v>
      </c>
      <c r="AJ1546">
        <f>MAX(0, $R1546 - $AA1546) * INDEX(Model_Assumptions[Values], 7)</f>
        <v>2105.4280266402739</v>
      </c>
      <c r="AK1546">
        <f>MAX(0, INDEX(Model_Assumptions[Values], 4) - $AD1546)</f>
        <v>2.1191475759808245E-2</v>
      </c>
      <c r="AL1546">
        <f>MAX(0, INDEX(Model_Assumptions[Values], 5) - $AC1546)</f>
        <v>0</v>
      </c>
      <c r="AM1546">
        <f>INDEX(Model_Assumptions[Values], 6) * MAX(0, INDEX(Model_Assumptions[Values], 3) - $AB1546)^2</f>
        <v>0</v>
      </c>
      <c r="AN1546">
        <f t="shared" si="563"/>
        <v>2150.8840493223456</v>
      </c>
      <c r="AO1546" cm="1">
        <f t="array" ref="AO1546">IFERROR(STDEV(IF($E$2:$E$2201=$E1546, $AJ$2:$AJ$2201)), 0)</f>
        <v>34.36069271756147</v>
      </c>
      <c r="AP1546">
        <f t="shared" si="571"/>
        <v>-1.3229076333155403</v>
      </c>
      <c r="AQ1546">
        <f t="shared" si="564"/>
        <v>3.359684014490729E-2</v>
      </c>
      <c r="AR1546" cm="1">
        <f t="array" ref="AR1546">IFERROR(STDEV(IF($E$2:$E$2201=$E1546, $AK$2:$AK$2201)), 0)</f>
        <v>9.4462928740566676E-3</v>
      </c>
      <c r="AS1546">
        <f t="shared" si="572"/>
        <v>-1.3132521456294439</v>
      </c>
      <c r="AT1546">
        <f t="shared" si="565"/>
        <v>6.0176520037957381E-3</v>
      </c>
      <c r="AU1546" cm="1">
        <f t="array" ref="AU1546">IFERROR(STDEV(IF($E$2:$E$2201=$E1546, $AL$2:$AL$2201)), 0)</f>
        <v>6.7450730352061582E-3</v>
      </c>
      <c r="AV1546">
        <f t="shared" si="573"/>
        <v>-0.89215520312180174</v>
      </c>
      <c r="AW1546">
        <f t="shared" si="566"/>
        <v>0</v>
      </c>
      <c r="AX1546" cm="1">
        <f t="array" ref="AX1546">IFERROR(STDEV(IF($E$2:$E$2201=$E1546, $AM$2:$AM$2201)), 0)</f>
        <v>0</v>
      </c>
      <c r="AY1546">
        <f t="shared" si="574"/>
        <v>-0.89215520312180174</v>
      </c>
      <c r="AZ1546">
        <f>INDEX(Model_Assumptions[Values],9)*((INDEX(Model_Scenarios[GR Weight],1)*$AG1546)+(INDEX(Model_Scenarios[GP Weight],1)*$AH1546)+(INDEX(Model_Scenarios[LTV Weight],1)*$AI1546))-(INDEX(Model_Scenarios[LTV Weight],1)*$AP1546)-(INDEX(Model_Scenarios[GP Weight],1)*($AS1546+$AV1546+$AY1546))</f>
        <v>2.1020455259601372</v>
      </c>
      <c r="BA1546">
        <f>INDEX(Model_Assumptions[Values],9)*((INDEX(Model_Scenarios[GR Weight],2)*$AG1546)+(INDEX(Model_Scenarios[GP Weight],2)*$AH1546)+(INDEX(Model_Scenarios[LTV Weight],2)*$AI1546))-(INDEX(Model_Scenarios[LTV Weight],2)*$AP1546)-(INDEX(Model_Scenarios[GP Weight],2)*($AS1546+$AV1546+$AY1546))</f>
        <v>2.3187804014346258</v>
      </c>
      <c r="BB1546">
        <f>INDEX(Model_Assumptions[Values],9)*((INDEX(Model_Scenarios[GR Weight],3)*$AG1546)+(INDEX(Model_Scenarios[GP Weight],3)*$AH1546)+(INDEX(Model_Scenarios[LTV Weight],3)*$AI1546))-(INDEX(Model_Scenarios[LTV Weight],3)*$AP1546)-(INDEX(Model_Scenarios[GP Weight],3)*($AS1546+$AV1546+$AY1546))</f>
        <v>2.6250842232314131</v>
      </c>
      <c r="BC1546">
        <f>INDEX(Model_Assumptions[Values],9)*((INDEX(Model_Scenarios[GR Weight],4)*$AG1546)+(INDEX(Model_Scenarios[GP Weight],4)*$AH1546)+(INDEX(Model_Scenarios[LTV Weight],4)*$AI1546))-(INDEX(Model_Scenarios[LTV Weight],4)*$AP1546)-(INDEX(Model_Scenarios[GP Weight],4)*($AS1546+$AV1546+$AY1546))</f>
        <v>2.5498902575716293</v>
      </c>
      <c r="BD1546">
        <f>INDEX(Model_Assumptions[Values],9)*((INDEX(Model_Scenarios[GR Weight],5)*$AG1546)+(INDEX(Model_Scenarios[GP Weight],5)*$AH1546)+(INDEX(Model_Scenarios[LTV Weight],5)*$AI1546))-(INDEX(Model_Scenarios[LTV Weight],5)*$AP1546)-(INDEX(Model_Scenarios[GP Weight],5)*($AS1546+$AV1546+$AY1546))</f>
        <v>3.171344922670067</v>
      </c>
    </row>
    <row r="1547" spans="1:56" x14ac:dyDescent="0.25">
      <c r="A1547">
        <v>1546</v>
      </c>
      <c r="B1547">
        <v>31</v>
      </c>
      <c r="C1547" s="3">
        <v>46</v>
      </c>
      <c r="D1547" s="4">
        <v>0.9</v>
      </c>
      <c r="E1547" t="str">
        <v>SKU-1037</v>
      </c>
      <c r="F1547" t="str">
        <v>Raise</v>
      </c>
      <c r="G1547" t="str">
        <v>Full</v>
      </c>
      <c r="H1547">
        <v>31.81</v>
      </c>
      <c r="I1547">
        <v>10.64</v>
      </c>
      <c r="J1547">
        <v>25</v>
      </c>
      <c r="K1547">
        <v>795.25</v>
      </c>
      <c r="L1547">
        <v>529.25</v>
      </c>
      <c r="M1547">
        <v>0.66551398931153727</v>
      </c>
      <c r="N1547">
        <v>35.216736588500552</v>
      </c>
      <c r="O1547">
        <v>179.95167812401314</v>
      </c>
      <c r="P1547">
        <v>190.59167812401313</v>
      </c>
      <c r="Q1547">
        <v>1396.9812800741929</v>
      </c>
      <c r="R1547">
        <v>1104.8851942404981</v>
      </c>
      <c r="S1547">
        <v>1</v>
      </c>
      <c r="T1547">
        <f t="shared" si="552"/>
        <v>34.876062929650494</v>
      </c>
      <c r="U1547">
        <f t="shared" si="553"/>
        <v>9.638676295663301E-2</v>
      </c>
      <c r="V1547">
        <f>IF($F1547="Reduce", INDEX(Model_Assumptions[Values], 2), INDEX(Model_Assumptions[Values], 1))</f>
        <v>-0.4</v>
      </c>
      <c r="W1547">
        <f t="shared" si="554"/>
        <v>24.03613237043367</v>
      </c>
      <c r="X1547">
        <f t="shared" si="567"/>
        <v>838.28566513665396</v>
      </c>
      <c r="Y1547">
        <f t="shared" si="555"/>
        <v>582.54121671523967</v>
      </c>
      <c r="Z1547">
        <f t="shared" si="556"/>
        <v>43.035665136653961</v>
      </c>
      <c r="AA1547">
        <f t="shared" si="557"/>
        <v>53.291216715239671</v>
      </c>
      <c r="AB1547">
        <f t="shared" si="568"/>
        <v>0.69491969258507613</v>
      </c>
      <c r="AC1547">
        <f t="shared" si="558"/>
        <v>2.9405703273538863E-2</v>
      </c>
      <c r="AD1547">
        <f t="shared" si="559"/>
        <v>2.9405703273538863E-2</v>
      </c>
      <c r="AE1547">
        <f t="shared" si="560"/>
        <v>0.89999999999999925</v>
      </c>
      <c r="AF1547">
        <f t="shared" si="569"/>
        <v>110.48851942405064</v>
      </c>
      <c r="AG1547">
        <f t="shared" si="561"/>
        <v>0.23915122984847112</v>
      </c>
      <c r="AH1547">
        <f t="shared" si="562"/>
        <v>0.27960935776306267</v>
      </c>
      <c r="AI1547">
        <f t="shared" si="570"/>
        <v>0.10000000000000075</v>
      </c>
      <c r="AJ1547">
        <f>MAX(0, $R1547 - $AA1547) * INDEX(Model_Assumptions[Values], 7)</f>
        <v>2103.1879550505168</v>
      </c>
      <c r="AK1547">
        <f>MAX(0, INDEX(Model_Assumptions[Values], 4) - $AD1547)</f>
        <v>2.0594296726461139E-2</v>
      </c>
      <c r="AL1547">
        <f>MAX(0, INDEX(Model_Assumptions[Values], 5) - $AC1547)</f>
        <v>0</v>
      </c>
      <c r="AM1547">
        <f>INDEX(Model_Assumptions[Values], 6) * MAX(0, INDEX(Model_Assumptions[Values], 3) - $AB1547)^2</f>
        <v>0</v>
      </c>
      <c r="AN1547">
        <f t="shared" si="563"/>
        <v>2150.8840493223456</v>
      </c>
      <c r="AO1547" cm="1">
        <f t="array" ref="AO1547">IFERROR(STDEV(IF($E$2:$E$2201=$E1547, $AJ$2:$AJ$2201)), 0)</f>
        <v>34.36069271756147</v>
      </c>
      <c r="AP1547">
        <f t="shared" si="571"/>
        <v>-1.3881004863284285</v>
      </c>
      <c r="AQ1547">
        <f t="shared" si="564"/>
        <v>3.359684014490729E-2</v>
      </c>
      <c r="AR1547" cm="1">
        <f t="array" ref="AR1547">IFERROR(STDEV(IF($E$2:$E$2201=$E1547, $AK$2:$AK$2201)), 0)</f>
        <v>9.4462928740566676E-3</v>
      </c>
      <c r="AS1547">
        <f t="shared" si="572"/>
        <v>-1.376470493960269</v>
      </c>
      <c r="AT1547">
        <f t="shared" si="565"/>
        <v>6.0176520037957381E-3</v>
      </c>
      <c r="AU1547" cm="1">
        <f t="array" ref="AU1547">IFERROR(STDEV(IF($E$2:$E$2201=$E1547, $AL$2:$AL$2201)), 0)</f>
        <v>6.7450730352061582E-3</v>
      </c>
      <c r="AV1547">
        <f t="shared" si="573"/>
        <v>-0.89215520312180174</v>
      </c>
      <c r="AW1547">
        <f t="shared" si="566"/>
        <v>0</v>
      </c>
      <c r="AX1547" cm="1">
        <f t="array" ref="AX1547">IFERROR(STDEV(IF($E$2:$E$2201=$E1547, $AM$2:$AM$2201)), 0)</f>
        <v>0</v>
      </c>
      <c r="AY1547">
        <f t="shared" si="574"/>
        <v>-0.89215520312180174</v>
      </c>
      <c r="AZ1547">
        <f>INDEX(Model_Assumptions[Values],9)*((INDEX(Model_Scenarios[GR Weight],1)*$AG1547)+(INDEX(Model_Scenarios[GP Weight],1)*$AH1547)+(INDEX(Model_Scenarios[LTV Weight],1)*$AI1547))-(INDEX(Model_Scenarios[LTV Weight],1)*$AP1547)-(INDEX(Model_Scenarios[GP Weight],1)*($AS1547+$AV1547+$AY1547))</f>
        <v>2.0859387728889001</v>
      </c>
      <c r="BA1547">
        <f>INDEX(Model_Assumptions[Values],9)*((INDEX(Model_Scenarios[GR Weight],2)*$AG1547)+(INDEX(Model_Scenarios[GP Weight],2)*$AH1547)+(INDEX(Model_Scenarios[LTV Weight],2)*$AI1547))-(INDEX(Model_Scenarios[LTV Weight],2)*$AP1547)-(INDEX(Model_Scenarios[GP Weight],2)*($AS1547+$AV1547+$AY1547))</f>
        <v>2.3183942763036716</v>
      </c>
      <c r="BB1547">
        <f>INDEX(Model_Assumptions[Values],9)*((INDEX(Model_Scenarios[GR Weight],3)*$AG1547)+(INDEX(Model_Scenarios[GP Weight],3)*$AH1547)+(INDEX(Model_Scenarios[LTV Weight],3)*$AI1547))-(INDEX(Model_Scenarios[LTV Weight],3)*$AP1547)-(INDEX(Model_Scenarios[GP Weight],3)*($AS1547+$AV1547+$AY1547))</f>
        <v>2.6497689229986765</v>
      </c>
      <c r="BC1547">
        <f>INDEX(Model_Assumptions[Values],9)*((INDEX(Model_Scenarios[GR Weight],4)*$AG1547)+(INDEX(Model_Scenarios[GP Weight],4)*$AH1547)+(INDEX(Model_Scenarios[LTV Weight],4)*$AI1547))-(INDEX(Model_Scenarios[LTV Weight],4)*$AP1547)-(INDEX(Model_Scenarios[GP Weight],4)*($AS1547+$AV1547+$AY1547))</f>
        <v>2.580534489290069</v>
      </c>
      <c r="BD1547">
        <f>INDEX(Model_Assumptions[Values],9)*((INDEX(Model_Scenarios[GR Weight],5)*$AG1547)+(INDEX(Model_Scenarios[GP Weight],5)*$AH1547)+(INDEX(Model_Scenarios[LTV Weight],5)*$AI1547))-(INDEX(Model_Scenarios[LTV Weight],5)*$AP1547)-(INDEX(Model_Scenarios[GP Weight],5)*($AS1547+$AV1547+$AY1547))</f>
        <v>3.2185315803911321</v>
      </c>
    </row>
    <row r="1548" spans="1:56" x14ac:dyDescent="0.25">
      <c r="A1548">
        <v>1547</v>
      </c>
      <c r="B1548">
        <v>31</v>
      </c>
      <c r="C1548" s="3">
        <v>47</v>
      </c>
      <c r="D1548" s="4">
        <v>0.92</v>
      </c>
      <c r="E1548" t="str">
        <v>SKU-1037</v>
      </c>
      <c r="F1548" t="str">
        <v>Raise</v>
      </c>
      <c r="G1548" t="str">
        <v>Full</v>
      </c>
      <c r="H1548">
        <v>31.81</v>
      </c>
      <c r="I1548">
        <v>10.64</v>
      </c>
      <c r="J1548">
        <v>25</v>
      </c>
      <c r="K1548">
        <v>795.25</v>
      </c>
      <c r="L1548">
        <v>529.25</v>
      </c>
      <c r="M1548">
        <v>0.66551398931153727</v>
      </c>
      <c r="N1548">
        <v>35.216736588500552</v>
      </c>
      <c r="O1548">
        <v>179.95167812401314</v>
      </c>
      <c r="P1548">
        <v>190.59167812401313</v>
      </c>
      <c r="Q1548">
        <v>1396.9812800741929</v>
      </c>
      <c r="R1548">
        <v>1104.8851942404981</v>
      </c>
      <c r="S1548">
        <v>1</v>
      </c>
      <c r="T1548">
        <f t="shared" si="552"/>
        <v>34.94419766142051</v>
      </c>
      <c r="U1548">
        <f t="shared" si="553"/>
        <v>9.8528691022336107E-2</v>
      </c>
      <c r="V1548">
        <f>IF($F1548="Reduce", INDEX(Model_Assumptions[Values], 2), INDEX(Model_Assumptions[Values], 1))</f>
        <v>-0.4</v>
      </c>
      <c r="W1548">
        <f t="shared" si="554"/>
        <v>24.014713089776642</v>
      </c>
      <c r="X1548">
        <f t="shared" si="567"/>
        <v>839.17488099145748</v>
      </c>
      <c r="Y1548">
        <f t="shared" si="555"/>
        <v>583.65833371623398</v>
      </c>
      <c r="Z1548">
        <f t="shared" si="556"/>
        <v>43.924880991457485</v>
      </c>
      <c r="AA1548">
        <f t="shared" si="557"/>
        <v>54.408333716233983</v>
      </c>
      <c r="AB1548">
        <f t="shared" si="568"/>
        <v>0.69551454284077341</v>
      </c>
      <c r="AC1548">
        <f t="shared" si="558"/>
        <v>3.000055352923614E-2</v>
      </c>
      <c r="AD1548">
        <f t="shared" si="559"/>
        <v>3.000055352923614E-2</v>
      </c>
      <c r="AE1548">
        <f t="shared" si="560"/>
        <v>0.92000000000000071</v>
      </c>
      <c r="AF1548">
        <f t="shared" si="569"/>
        <v>88.390815539239071</v>
      </c>
      <c r="AG1548">
        <f t="shared" si="561"/>
        <v>0.24409264447751797</v>
      </c>
      <c r="AH1548">
        <f t="shared" si="562"/>
        <v>0.28547066824623829</v>
      </c>
      <c r="AI1548">
        <f t="shared" si="570"/>
        <v>7.9999999999999294E-2</v>
      </c>
      <c r="AJ1548">
        <f>MAX(0, $R1548 - $AA1548) * INDEX(Model_Assumptions[Values], 7)</f>
        <v>2100.9537210485282</v>
      </c>
      <c r="AK1548">
        <f>MAX(0, INDEX(Model_Assumptions[Values], 4) - $AD1548)</f>
        <v>1.9999446470763863E-2</v>
      </c>
      <c r="AL1548">
        <f>MAX(0, INDEX(Model_Assumptions[Values], 5) - $AC1548)</f>
        <v>0</v>
      </c>
      <c r="AM1548">
        <f>INDEX(Model_Assumptions[Values], 6) * MAX(0, INDEX(Model_Assumptions[Values], 3) - $AB1548)^2</f>
        <v>0</v>
      </c>
      <c r="AN1548">
        <f t="shared" si="563"/>
        <v>2150.8840493223456</v>
      </c>
      <c r="AO1548" cm="1">
        <f t="array" ref="AO1548">IFERROR(STDEV(IF($E$2:$E$2201=$E1548, $AJ$2:$AJ$2201)), 0)</f>
        <v>34.36069271756147</v>
      </c>
      <c r="AP1548">
        <f t="shared" si="571"/>
        <v>-1.4531234478954032</v>
      </c>
      <c r="AQ1548">
        <f t="shared" si="564"/>
        <v>3.359684014490729E-2</v>
      </c>
      <c r="AR1548" cm="1">
        <f t="array" ref="AR1548">IFERROR(STDEV(IF($E$2:$E$2201=$E1548, $AK$2:$AK$2201)), 0)</f>
        <v>9.4462928740566676E-3</v>
      </c>
      <c r="AS1548">
        <f t="shared" si="572"/>
        <v>-1.439442314083587</v>
      </c>
      <c r="AT1548">
        <f t="shared" si="565"/>
        <v>6.0176520037957381E-3</v>
      </c>
      <c r="AU1548" cm="1">
        <f t="array" ref="AU1548">IFERROR(STDEV(IF($E$2:$E$2201=$E1548, $AL$2:$AL$2201)), 0)</f>
        <v>6.7450730352061582E-3</v>
      </c>
      <c r="AV1548">
        <f t="shared" si="573"/>
        <v>-0.89215520312180174</v>
      </c>
      <c r="AW1548">
        <f t="shared" si="566"/>
        <v>0</v>
      </c>
      <c r="AX1548" cm="1">
        <f t="array" ref="AX1548">IFERROR(STDEV(IF($E$2:$E$2201=$E1548, $AM$2:$AM$2201)), 0)</f>
        <v>0</v>
      </c>
      <c r="AY1548">
        <f t="shared" si="574"/>
        <v>-0.89215520312180174</v>
      </c>
      <c r="AZ1548">
        <f>INDEX(Model_Assumptions[Values],9)*((INDEX(Model_Scenarios[GR Weight],1)*$AG1548)+(INDEX(Model_Scenarios[GP Weight],1)*$AH1548)+(INDEX(Model_Scenarios[LTV Weight],1)*$AI1548))-(INDEX(Model_Scenarios[LTV Weight],1)*$AP1548)-(INDEX(Model_Scenarios[GP Weight],1)*($AS1548+$AV1548+$AY1548))</f>
        <v>2.069655686710917</v>
      </c>
      <c r="BA1548">
        <f>INDEX(Model_Assumptions[Values],9)*((INDEX(Model_Scenarios[GR Weight],2)*$AG1548)+(INDEX(Model_Scenarios[GP Weight],2)*$AH1548)+(INDEX(Model_Scenarios[LTV Weight],2)*$AI1548))-(INDEX(Model_Scenarios[LTV Weight],2)*$AP1548)-(INDEX(Model_Scenarios[GP Weight],2)*($AS1548+$AV1548+$AY1548))</f>
        <v>2.3178209368018248</v>
      </c>
      <c r="BB1548">
        <f>INDEX(Model_Assumptions[Values],9)*((INDEX(Model_Scenarios[GR Weight],3)*$AG1548)+(INDEX(Model_Scenarios[GP Weight],3)*$AH1548)+(INDEX(Model_Scenarios[LTV Weight],3)*$AI1548))-(INDEX(Model_Scenarios[LTV Weight],3)*$AP1548)-(INDEX(Model_Scenarios[GP Weight],3)*($AS1548+$AV1548+$AY1548))</f>
        <v>2.6742523063004908</v>
      </c>
      <c r="BC1548">
        <f>INDEX(Model_Assumptions[Values],9)*((INDEX(Model_Scenarios[GR Weight],4)*$AG1548)+(INDEX(Model_Scenarios[GP Weight],4)*$AH1548)+(INDEX(Model_Scenarios[LTV Weight],4)*$AI1548))-(INDEX(Model_Scenarios[LTV Weight],4)*$AP1548)-(INDEX(Model_Scenarios[GP Weight],4)*($AS1548+$AV1548+$AY1548))</f>
        <v>2.6109862837497095</v>
      </c>
      <c r="BD1548">
        <f>INDEX(Model_Assumptions[Values],9)*((INDEX(Model_Scenarios[GR Weight],5)*$AG1548)+(INDEX(Model_Scenarios[GP Weight],5)*$AH1548)+(INDEX(Model_Scenarios[LTV Weight],5)*$AI1548))-(INDEX(Model_Scenarios[LTV Weight],5)*$AP1548)-(INDEX(Model_Scenarios[GP Weight],5)*($AS1548+$AV1548+$AY1548))</f>
        <v>3.2654818403084782</v>
      </c>
    </row>
    <row r="1549" spans="1:56" x14ac:dyDescent="0.25">
      <c r="A1549">
        <v>1548</v>
      </c>
      <c r="B1549">
        <v>31</v>
      </c>
      <c r="C1549" s="3">
        <v>48</v>
      </c>
      <c r="D1549" s="4">
        <v>0.94000000000000006</v>
      </c>
      <c r="E1549" t="str">
        <v>SKU-1037</v>
      </c>
      <c r="F1549" t="str">
        <v>Raise</v>
      </c>
      <c r="G1549" t="str">
        <v>Full</v>
      </c>
      <c r="H1549">
        <v>31.81</v>
      </c>
      <c r="I1549">
        <v>10.64</v>
      </c>
      <c r="J1549">
        <v>25</v>
      </c>
      <c r="K1549">
        <v>795.25</v>
      </c>
      <c r="L1549">
        <v>529.25</v>
      </c>
      <c r="M1549">
        <v>0.66551398931153727</v>
      </c>
      <c r="N1549">
        <v>35.216736588500552</v>
      </c>
      <c r="O1549">
        <v>179.95167812401314</v>
      </c>
      <c r="P1549">
        <v>190.59167812401313</v>
      </c>
      <c r="Q1549">
        <v>1396.9812800741929</v>
      </c>
      <c r="R1549">
        <v>1104.8851942404981</v>
      </c>
      <c r="S1549">
        <v>1</v>
      </c>
      <c r="T1549">
        <f t="shared" si="552"/>
        <v>35.012332393190519</v>
      </c>
      <c r="U1549">
        <f t="shared" si="553"/>
        <v>0.100670619088039</v>
      </c>
      <c r="V1549">
        <f>IF($F1549="Reduce", INDEX(Model_Assumptions[Values], 2), INDEX(Model_Assumptions[Values], 1))</f>
        <v>-0.4</v>
      </c>
      <c r="W1549">
        <f t="shared" si="554"/>
        <v>23.99329380911961</v>
      </c>
      <c r="X1549">
        <f t="shared" si="567"/>
        <v>840.06117805237602</v>
      </c>
      <c r="Y1549">
        <f t="shared" si="555"/>
        <v>584.77253192334342</v>
      </c>
      <c r="Z1549">
        <f t="shared" si="556"/>
        <v>44.811178052376022</v>
      </c>
      <c r="AA1549">
        <f t="shared" si="557"/>
        <v>55.522531923343422</v>
      </c>
      <c r="AB1549">
        <f t="shared" si="568"/>
        <v>0.69610707791437076</v>
      </c>
      <c r="AC1549">
        <f t="shared" si="558"/>
        <v>3.0593088602833496E-2</v>
      </c>
      <c r="AD1549">
        <f t="shared" si="559"/>
        <v>3.0593088602833496E-2</v>
      </c>
      <c r="AE1549">
        <f t="shared" si="560"/>
        <v>0.94</v>
      </c>
      <c r="AF1549">
        <f t="shared" si="569"/>
        <v>66.29311165442995</v>
      </c>
      <c r="AG1549">
        <f t="shared" si="561"/>
        <v>0.24901783923067689</v>
      </c>
      <c r="AH1549">
        <f t="shared" si="562"/>
        <v>0.29131666434678399</v>
      </c>
      <c r="AI1549">
        <f t="shared" si="570"/>
        <v>6.000000000000006E-2</v>
      </c>
      <c r="AJ1549">
        <f>MAX(0, $R1549 - $AA1549) * INDEX(Model_Assumptions[Values], 7)</f>
        <v>2098.7253246343093</v>
      </c>
      <c r="AK1549">
        <f>MAX(0, INDEX(Model_Assumptions[Values], 4) - $AD1549)</f>
        <v>1.9406911397166507E-2</v>
      </c>
      <c r="AL1549">
        <f>MAX(0, INDEX(Model_Assumptions[Values], 5) - $AC1549)</f>
        <v>0</v>
      </c>
      <c r="AM1549">
        <f>INDEX(Model_Assumptions[Values], 6) * MAX(0, INDEX(Model_Assumptions[Values], 3) - $AB1549)^2</f>
        <v>0</v>
      </c>
      <c r="AN1549">
        <f t="shared" si="563"/>
        <v>2150.8840493223456</v>
      </c>
      <c r="AO1549" cm="1">
        <f t="array" ref="AO1549">IFERROR(STDEV(IF($E$2:$E$2201=$E1549, $AJ$2:$AJ$2201)), 0)</f>
        <v>34.36069271756147</v>
      </c>
      <c r="AP1549">
        <f t="shared" si="571"/>
        <v>-1.5179765180164244</v>
      </c>
      <c r="AQ1549">
        <f t="shared" si="564"/>
        <v>3.359684014490729E-2</v>
      </c>
      <c r="AR1549" cm="1">
        <f t="array" ref="AR1549">IFERROR(STDEV(IF($E$2:$E$2201=$E1549, $AK$2:$AK$2201)), 0)</f>
        <v>9.4462928740566676E-3</v>
      </c>
      <c r="AS1549">
        <f t="shared" si="572"/>
        <v>-1.5021690452465277</v>
      </c>
      <c r="AT1549">
        <f t="shared" si="565"/>
        <v>6.0176520037957381E-3</v>
      </c>
      <c r="AU1549" cm="1">
        <f t="array" ref="AU1549">IFERROR(STDEV(IF($E$2:$E$2201=$E1549, $AL$2:$AL$2201)), 0)</f>
        <v>6.7450730352061582E-3</v>
      </c>
      <c r="AV1549">
        <f t="shared" si="573"/>
        <v>-0.89215520312180174</v>
      </c>
      <c r="AW1549">
        <f t="shared" si="566"/>
        <v>0</v>
      </c>
      <c r="AX1549" cm="1">
        <f t="array" ref="AX1549">IFERROR(STDEV(IF($E$2:$E$2201=$E1549, $AM$2:$AM$2201)), 0)</f>
        <v>0</v>
      </c>
      <c r="AY1549">
        <f t="shared" si="574"/>
        <v>-0.89215520312180174</v>
      </c>
      <c r="AZ1549">
        <f>INDEX(Model_Assumptions[Values],9)*((INDEX(Model_Scenarios[GR Weight],1)*$AG1549)+(INDEX(Model_Scenarios[GP Weight],1)*$AH1549)+(INDEX(Model_Scenarios[LTV Weight],1)*$AI1549))-(INDEX(Model_Scenarios[LTV Weight],1)*$AP1549)-(INDEX(Model_Scenarios[GP Weight],1)*($AS1549+$AV1549+$AY1549))</f>
        <v>2.0531964113508838</v>
      </c>
      <c r="BA1549">
        <f>INDEX(Model_Assumptions[Values],9)*((INDEX(Model_Scenarios[GR Weight],2)*$AG1549)+(INDEX(Model_Scenarios[GP Weight],2)*$AH1549)+(INDEX(Model_Scenarios[LTV Weight],2)*$AI1549))-(INDEX(Model_Scenarios[LTV Weight],2)*$AP1549)-(INDEX(Model_Scenarios[GP Weight],2)*($AS1549+$AV1549+$AY1549))</f>
        <v>2.3170606707784942</v>
      </c>
      <c r="BB1549">
        <f>INDEX(Model_Assumptions[Values],9)*((INDEX(Model_Scenarios[GR Weight],3)*$AG1549)+(INDEX(Model_Scenarios[GP Weight],3)*$AH1549)+(INDEX(Model_Scenarios[LTV Weight],3)*$AI1549))-(INDEX(Model_Scenarios[LTV Weight],3)*$AP1549)-(INDEX(Model_Scenarios[GP Weight],3)*($AS1549+$AV1549+$AY1549))</f>
        <v>2.6985348768733335</v>
      </c>
      <c r="BC1549">
        <f>INDEX(Model_Assumptions[Values],9)*((INDEX(Model_Scenarios[GR Weight],4)*$AG1549)+(INDEX(Model_Scenarios[GP Weight],4)*$AH1549)+(INDEX(Model_Scenarios[LTV Weight],4)*$AI1549))-(INDEX(Model_Scenarios[LTV Weight],4)*$AP1549)-(INDEX(Model_Scenarios[GP Weight],4)*($AS1549+$AV1549+$AY1549))</f>
        <v>2.6412461446870301</v>
      </c>
      <c r="BD1549">
        <f>INDEX(Model_Assumptions[Values],9)*((INDEX(Model_Scenarios[GR Weight],5)*$AG1549)+(INDEX(Model_Scenarios[GP Weight],5)*$AH1549)+(INDEX(Model_Scenarios[LTV Weight],5)*$AI1549))-(INDEX(Model_Scenarios[LTV Weight],5)*$AP1549)-(INDEX(Model_Scenarios[GP Weight],5)*($AS1549+$AV1549+$AY1549))</f>
        <v>3.3121964940080115</v>
      </c>
    </row>
    <row r="1550" spans="1:56" x14ac:dyDescent="0.25">
      <c r="A1550">
        <v>1549</v>
      </c>
      <c r="B1550">
        <v>31</v>
      </c>
      <c r="C1550" s="3">
        <v>49</v>
      </c>
      <c r="D1550" s="4">
        <v>0.96</v>
      </c>
      <c r="E1550" t="str">
        <v>SKU-1037</v>
      </c>
      <c r="F1550" t="str">
        <v>Raise</v>
      </c>
      <c r="G1550" t="str">
        <v>Full</v>
      </c>
      <c r="H1550">
        <v>31.81</v>
      </c>
      <c r="I1550">
        <v>10.64</v>
      </c>
      <c r="J1550">
        <v>25</v>
      </c>
      <c r="K1550">
        <v>795.25</v>
      </c>
      <c r="L1550">
        <v>529.25</v>
      </c>
      <c r="M1550">
        <v>0.66551398931153727</v>
      </c>
      <c r="N1550">
        <v>35.216736588500552</v>
      </c>
      <c r="O1550">
        <v>179.95167812401314</v>
      </c>
      <c r="P1550">
        <v>190.59167812401313</v>
      </c>
      <c r="Q1550">
        <v>1396.9812800741929</v>
      </c>
      <c r="R1550">
        <v>1104.8851942404981</v>
      </c>
      <c r="S1550">
        <v>1</v>
      </c>
      <c r="T1550">
        <f t="shared" si="552"/>
        <v>35.080467124960528</v>
      </c>
      <c r="U1550">
        <f t="shared" si="553"/>
        <v>0.10281254715374188</v>
      </c>
      <c r="V1550">
        <f>IF($F1550="Reduce", INDEX(Model_Assumptions[Values], 2), INDEX(Model_Assumptions[Values], 1))</f>
        <v>-0.4</v>
      </c>
      <c r="W1550">
        <f t="shared" si="554"/>
        <v>23.971874528462582</v>
      </c>
      <c r="X1550">
        <f t="shared" si="567"/>
        <v>840.94455631941025</v>
      </c>
      <c r="Y1550">
        <f t="shared" si="555"/>
        <v>585.88381133656833</v>
      </c>
      <c r="Z1550">
        <f t="shared" si="556"/>
        <v>45.694556319410253</v>
      </c>
      <c r="AA1550">
        <f t="shared" si="557"/>
        <v>56.633811336568328</v>
      </c>
      <c r="AB1550">
        <f t="shared" si="568"/>
        <v>0.69669731129579493</v>
      </c>
      <c r="AC1550">
        <f t="shared" si="558"/>
        <v>3.1183321984257661E-2</v>
      </c>
      <c r="AD1550">
        <f t="shared" si="559"/>
        <v>3.1183321984257661E-2</v>
      </c>
      <c r="AE1550">
        <f t="shared" si="560"/>
        <v>0.9599999999999993</v>
      </c>
      <c r="AF1550">
        <f t="shared" si="569"/>
        <v>44.195407769620701</v>
      </c>
      <c r="AG1550">
        <f t="shared" si="561"/>
        <v>0.25392681410795176</v>
      </c>
      <c r="AH1550">
        <f t="shared" si="562"/>
        <v>0.2971473460647015</v>
      </c>
      <c r="AI1550">
        <f t="shared" si="570"/>
        <v>4.0000000000000702E-2</v>
      </c>
      <c r="AJ1550">
        <f>MAX(0, $R1550 - $AA1550) * INDEX(Model_Assumptions[Values], 7)</f>
        <v>2096.5027658078598</v>
      </c>
      <c r="AK1550">
        <f>MAX(0, INDEX(Model_Assumptions[Values], 4) - $AD1550)</f>
        <v>1.8816678015742341E-2</v>
      </c>
      <c r="AL1550">
        <f>MAX(0, INDEX(Model_Assumptions[Values], 5) - $AC1550)</f>
        <v>0</v>
      </c>
      <c r="AM1550">
        <f>INDEX(Model_Assumptions[Values], 6) * MAX(0, INDEX(Model_Assumptions[Values], 3) - $AB1550)^2</f>
        <v>0</v>
      </c>
      <c r="AN1550">
        <f t="shared" si="563"/>
        <v>2150.8840493223456</v>
      </c>
      <c r="AO1550" cm="1">
        <f t="array" ref="AO1550">IFERROR(STDEV(IF($E$2:$E$2201=$E1550, $AJ$2:$AJ$2201)), 0)</f>
        <v>34.36069271756147</v>
      </c>
      <c r="AP1550">
        <f t="shared" si="571"/>
        <v>-1.5826596966915054</v>
      </c>
      <c r="AQ1550">
        <f t="shared" si="564"/>
        <v>3.359684014490729E-2</v>
      </c>
      <c r="AR1550" cm="1">
        <f t="array" ref="AR1550">IFERROR(STDEV(IF($E$2:$E$2201=$E1550, $AK$2:$AK$2201)), 0)</f>
        <v>9.4462928740566676E-3</v>
      </c>
      <c r="AS1550">
        <f t="shared" si="572"/>
        <v>-1.5646521155147792</v>
      </c>
      <c r="AT1550">
        <f t="shared" si="565"/>
        <v>6.0176520037957381E-3</v>
      </c>
      <c r="AU1550" cm="1">
        <f t="array" ref="AU1550">IFERROR(STDEV(IF($E$2:$E$2201=$E1550, $AL$2:$AL$2201)), 0)</f>
        <v>6.7450730352061582E-3</v>
      </c>
      <c r="AV1550">
        <f t="shared" si="573"/>
        <v>-0.89215520312180174</v>
      </c>
      <c r="AW1550">
        <f t="shared" si="566"/>
        <v>0</v>
      </c>
      <c r="AX1550" cm="1">
        <f t="array" ref="AX1550">IFERROR(STDEV(IF($E$2:$E$2201=$E1550, $AM$2:$AM$2201)), 0)</f>
        <v>0</v>
      </c>
      <c r="AY1550">
        <f t="shared" si="574"/>
        <v>-0.89215520312180174</v>
      </c>
      <c r="AZ1550">
        <f>INDEX(Model_Assumptions[Values],9)*((INDEX(Model_Scenarios[GR Weight],1)*$AG1550)+(INDEX(Model_Scenarios[GP Weight],1)*$AH1550)+(INDEX(Model_Scenarios[LTV Weight],1)*$AI1550))-(INDEX(Model_Scenarios[LTV Weight],1)*$AP1550)-(INDEX(Model_Scenarios[GP Weight],1)*($AS1550+$AV1550+$AY1550))</f>
        <v>2.0365610896153719</v>
      </c>
      <c r="BA1550">
        <f>INDEX(Model_Assumptions[Values],9)*((INDEX(Model_Scenarios[GR Weight],2)*$AG1550)+(INDEX(Model_Scenarios[GP Weight],2)*$AH1550)+(INDEX(Model_Scenarios[LTV Weight],2)*$AI1550))-(INDEX(Model_Scenarios[LTV Weight],2)*$AP1550)-(INDEX(Model_Scenarios[GP Weight],2)*($AS1550+$AV1550+$AY1550))</f>
        <v>2.3161137638468228</v>
      </c>
      <c r="BB1550">
        <f>INDEX(Model_Assumptions[Values],9)*((INDEX(Model_Scenarios[GR Weight],3)*$AG1550)+(INDEX(Model_Scenarios[GP Weight],3)*$AH1550)+(INDEX(Model_Scenarios[LTV Weight],3)*$AI1550))-(INDEX(Model_Scenarios[LTV Weight],3)*$AP1550)-(INDEX(Model_Scenarios[GP Weight],3)*($AS1550+$AV1550+$AY1550))</f>
        <v>2.7226171345402053</v>
      </c>
      <c r="BC1550">
        <f>INDEX(Model_Assumptions[Values],9)*((INDEX(Model_Scenarios[GR Weight],4)*$AG1550)+(INDEX(Model_Scenarios[GP Weight],4)*$AH1550)+(INDEX(Model_Scenarios[LTV Weight],4)*$AI1550))-(INDEX(Model_Scenarios[LTV Weight],4)*$AP1550)-(INDEX(Model_Scenarios[GP Weight],4)*($AS1550+$AV1550+$AY1550))</f>
        <v>2.6713145719250297</v>
      </c>
      <c r="BD1550">
        <f>INDEX(Model_Assumptions[Values],9)*((INDEX(Model_Scenarios[GR Weight],5)*$AG1550)+(INDEX(Model_Scenarios[GP Weight],5)*$AH1550)+(INDEX(Model_Scenarios[LTV Weight],5)*$AI1550))-(INDEX(Model_Scenarios[LTV Weight],5)*$AP1550)-(INDEX(Model_Scenarios[GP Weight],5)*($AS1550+$AV1550+$AY1550))</f>
        <v>3.358676326925869</v>
      </c>
    </row>
    <row r="1551" spans="1:56" x14ac:dyDescent="0.25">
      <c r="A1551">
        <v>1550</v>
      </c>
      <c r="B1551">
        <v>31</v>
      </c>
      <c r="C1551" s="3">
        <v>50</v>
      </c>
      <c r="D1551" s="4">
        <v>0.98</v>
      </c>
      <c r="E1551" t="str">
        <v>SKU-1037</v>
      </c>
      <c r="F1551" t="str">
        <v>Raise</v>
      </c>
      <c r="G1551" t="str">
        <v>Full</v>
      </c>
      <c r="H1551">
        <v>31.81</v>
      </c>
      <c r="I1551">
        <v>10.64</v>
      </c>
      <c r="J1551">
        <v>25</v>
      </c>
      <c r="K1551">
        <v>795.25</v>
      </c>
      <c r="L1551">
        <v>529.25</v>
      </c>
      <c r="M1551">
        <v>0.66551398931153727</v>
      </c>
      <c r="N1551">
        <v>35.216736588500552</v>
      </c>
      <c r="O1551">
        <v>179.95167812401314</v>
      </c>
      <c r="P1551">
        <v>190.59167812401313</v>
      </c>
      <c r="Q1551">
        <v>1396.9812800741929</v>
      </c>
      <c r="R1551">
        <v>1104.8851942404981</v>
      </c>
      <c r="S1551">
        <v>1</v>
      </c>
      <c r="T1551">
        <f t="shared" si="552"/>
        <v>35.148601856730544</v>
      </c>
      <c r="U1551">
        <f t="shared" si="553"/>
        <v>0.10495447521944498</v>
      </c>
      <c r="V1551">
        <f>IF($F1551="Reduce", INDEX(Model_Assumptions[Values], 2), INDEX(Model_Assumptions[Values], 1))</f>
        <v>-0.4</v>
      </c>
      <c r="W1551">
        <f t="shared" si="554"/>
        <v>23.95045524780555</v>
      </c>
      <c r="X1551">
        <f t="shared" si="567"/>
        <v>841.82501579255995</v>
      </c>
      <c r="Y1551">
        <f t="shared" si="555"/>
        <v>586.99217195590882</v>
      </c>
      <c r="Z1551">
        <f t="shared" si="556"/>
        <v>46.575015792559952</v>
      </c>
      <c r="AA1551">
        <f t="shared" si="557"/>
        <v>57.742171955908816</v>
      </c>
      <c r="AB1551">
        <f t="shared" si="568"/>
        <v>0.69728525637037342</v>
      </c>
      <c r="AC1551">
        <f t="shared" si="558"/>
        <v>3.177126705883615E-2</v>
      </c>
      <c r="AD1551">
        <f t="shared" si="559"/>
        <v>3.177126705883615E-2</v>
      </c>
      <c r="AE1551">
        <f t="shared" si="560"/>
        <v>0.98000000000000065</v>
      </c>
      <c r="AF1551">
        <f t="shared" si="569"/>
        <v>22.097703884809246</v>
      </c>
      <c r="AG1551">
        <f t="shared" si="561"/>
        <v>0.25881956910934123</v>
      </c>
      <c r="AH1551">
        <f t="shared" si="562"/>
        <v>0.30296271339999148</v>
      </c>
      <c r="AI1551">
        <f t="shared" si="570"/>
        <v>1.9999999999999352E-2</v>
      </c>
      <c r="AJ1551">
        <f>MAX(0, $R1551 - $AA1551) * INDEX(Model_Assumptions[Values], 7)</f>
        <v>2094.2860445691786</v>
      </c>
      <c r="AK1551">
        <f>MAX(0, INDEX(Model_Assumptions[Values], 4) - $AD1551)</f>
        <v>1.8228732941163853E-2</v>
      </c>
      <c r="AL1551">
        <f>MAX(0, INDEX(Model_Assumptions[Values], 5) - $AC1551)</f>
        <v>0</v>
      </c>
      <c r="AM1551">
        <f>INDEX(Model_Assumptions[Values], 6) * MAX(0, INDEX(Model_Assumptions[Values], 3) - $AB1551)^2</f>
        <v>0</v>
      </c>
      <c r="AN1551">
        <f t="shared" si="563"/>
        <v>2150.8840493223456</v>
      </c>
      <c r="AO1551" cm="1">
        <f t="array" ref="AO1551">IFERROR(STDEV(IF($E$2:$E$2201=$E1551, $AJ$2:$AJ$2201)), 0)</f>
        <v>34.36069271756147</v>
      </c>
      <c r="AP1551">
        <f t="shared" si="571"/>
        <v>-1.6471729839206728</v>
      </c>
      <c r="AQ1551">
        <f t="shared" si="564"/>
        <v>3.359684014490729E-2</v>
      </c>
      <c r="AR1551" cm="1">
        <f t="array" ref="AR1551">IFERROR(STDEV(IF($E$2:$E$2201=$E1551, $AK$2:$AK$2201)), 0)</f>
        <v>9.4462928740566676E-3</v>
      </c>
      <c r="AS1551">
        <f t="shared" si="572"/>
        <v>-1.626892941880985</v>
      </c>
      <c r="AT1551">
        <f t="shared" si="565"/>
        <v>6.0176520037957381E-3</v>
      </c>
      <c r="AU1551" cm="1">
        <f t="array" ref="AU1551">IFERROR(STDEV(IF($E$2:$E$2201=$E1551, $AL$2:$AL$2201)), 0)</f>
        <v>6.7450730352061582E-3</v>
      </c>
      <c r="AV1551">
        <f t="shared" si="573"/>
        <v>-0.89215520312180174</v>
      </c>
      <c r="AW1551">
        <f t="shared" si="566"/>
        <v>0</v>
      </c>
      <c r="AX1551" cm="1">
        <f t="array" ref="AX1551">IFERROR(STDEV(IF($E$2:$E$2201=$E1551, $AM$2:$AM$2201)), 0)</f>
        <v>0</v>
      </c>
      <c r="AY1551">
        <f t="shared" si="574"/>
        <v>-0.89215520312180174</v>
      </c>
      <c r="AZ1551">
        <f>INDEX(Model_Assumptions[Values],9)*((INDEX(Model_Scenarios[GR Weight],1)*$AG1551)+(INDEX(Model_Scenarios[GP Weight],1)*$AH1551)+(INDEX(Model_Scenarios[LTV Weight],1)*$AI1551))-(INDEX(Model_Scenarios[LTV Weight],1)*$AP1551)-(INDEX(Model_Scenarios[GP Weight],1)*($AS1551+$AV1551+$AY1551))</f>
        <v>2.019749863203661</v>
      </c>
      <c r="BA1551">
        <f>INDEX(Model_Assumptions[Values],9)*((INDEX(Model_Scenarios[GR Weight],2)*$AG1551)+(INDEX(Model_Scenarios[GP Weight],2)*$AH1551)+(INDEX(Model_Scenarios[LTV Weight],2)*$AI1551))-(INDEX(Model_Scenarios[LTV Weight],2)*$AP1551)-(INDEX(Model_Scenarios[GP Weight],2)*($AS1551+$AV1551+$AY1551))</f>
        <v>2.3149804994053507</v>
      </c>
      <c r="BB1551">
        <f>INDEX(Model_Assumptions[Values],9)*((INDEX(Model_Scenarios[GR Weight],3)*$AG1551)+(INDEX(Model_Scenarios[GP Weight],3)*$AH1551)+(INDEX(Model_Scenarios[LTV Weight],3)*$AI1551))-(INDEX(Model_Scenarios[LTV Weight],3)*$AP1551)-(INDEX(Model_Scenarios[GP Weight],3)*($AS1551+$AV1551+$AY1551))</f>
        <v>2.7464995752485355</v>
      </c>
      <c r="BC1551">
        <f>INDEX(Model_Assumptions[Values],9)*((INDEX(Model_Scenarios[GR Weight],4)*$AG1551)+(INDEX(Model_Scenarios[GP Weight],4)*$AH1551)+(INDEX(Model_Scenarios[LTV Weight],4)*$AI1551))-(INDEX(Model_Scenarios[LTV Weight],4)*$AP1551)-(INDEX(Model_Scenarios[GP Weight],4)*($AS1551+$AV1551+$AY1551))</f>
        <v>2.7011920614111391</v>
      </c>
      <c r="BD1551">
        <f>INDEX(Model_Assumptions[Values],9)*((INDEX(Model_Scenarios[GR Weight],5)*$AG1551)+(INDEX(Model_Scenarios[GP Weight],5)*$AH1551)+(INDEX(Model_Scenarios[LTV Weight],5)*$AI1551))-(INDEX(Model_Scenarios[LTV Weight],5)*$AP1551)-(INDEX(Model_Scenarios[GP Weight],5)*($AS1551+$AV1551+$AY1551))</f>
        <v>3.4049221184080092</v>
      </c>
    </row>
    <row r="1552" spans="1:56" x14ac:dyDescent="0.25">
      <c r="A1552">
        <v>1551</v>
      </c>
      <c r="B1552">
        <v>32</v>
      </c>
      <c r="C1552" s="3">
        <v>1</v>
      </c>
      <c r="D1552" s="4">
        <v>0</v>
      </c>
      <c r="E1552" t="str">
        <v>SKU-1038</v>
      </c>
      <c r="F1552" t="str">
        <v>Reduce</v>
      </c>
      <c r="G1552" t="str">
        <v>Full</v>
      </c>
      <c r="H1552">
        <v>84.87</v>
      </c>
      <c r="I1552">
        <v>28.12</v>
      </c>
      <c r="J1552">
        <v>25</v>
      </c>
      <c r="K1552">
        <v>2121.75</v>
      </c>
      <c r="L1552">
        <v>1418.75</v>
      </c>
      <c r="M1552">
        <v>0.66866973017556264</v>
      </c>
      <c r="N1552">
        <v>74.431157980265382</v>
      </c>
      <c r="O1552">
        <v>67.891265467164885</v>
      </c>
      <c r="P1552">
        <v>11.651265467164876</v>
      </c>
      <c r="Q1552">
        <v>876.86523448385458</v>
      </c>
      <c r="R1552">
        <v>633.73441946787671</v>
      </c>
      <c r="S1552">
        <v>1</v>
      </c>
      <c r="T1552">
        <f t="shared" si="552"/>
        <v>84.87</v>
      </c>
      <c r="U1552">
        <f t="shared" si="553"/>
        <v>0</v>
      </c>
      <c r="V1552">
        <f>IF($F1552="Reduce", INDEX(Model_Assumptions[Values], 2), INDEX(Model_Assumptions[Values], 1))</f>
        <v>-0.8</v>
      </c>
      <c r="W1552">
        <f t="shared" si="554"/>
        <v>25</v>
      </c>
      <c r="X1552">
        <f t="shared" si="567"/>
        <v>2121.75</v>
      </c>
      <c r="Y1552">
        <f t="shared" si="555"/>
        <v>1418.75</v>
      </c>
      <c r="Z1552">
        <f t="shared" si="556"/>
        <v>0</v>
      </c>
      <c r="AA1552">
        <f t="shared" si="557"/>
        <v>0</v>
      </c>
      <c r="AB1552">
        <f t="shared" si="568"/>
        <v>0.66866973017556264</v>
      </c>
      <c r="AC1552">
        <f t="shared" si="558"/>
        <v>0</v>
      </c>
      <c r="AD1552">
        <f t="shared" si="559"/>
        <v>0</v>
      </c>
      <c r="AE1552">
        <f t="shared" si="560"/>
        <v>0</v>
      </c>
      <c r="AF1552">
        <f t="shared" si="569"/>
        <v>633.73441946787671</v>
      </c>
      <c r="AG1552">
        <f t="shared" si="561"/>
        <v>0</v>
      </c>
      <c r="AH1552">
        <f t="shared" si="562"/>
        <v>0</v>
      </c>
      <c r="AI1552">
        <f t="shared" si="570"/>
        <v>1</v>
      </c>
      <c r="AJ1552">
        <f>MAX(0, $R1552 - $AA1552) * INDEX(Model_Assumptions[Values], 7)</f>
        <v>1267.4688389357534</v>
      </c>
      <c r="AK1552">
        <f>MAX(0, INDEX(Model_Assumptions[Values], 4) - $AD1552)</f>
        <v>0.05</v>
      </c>
      <c r="AL1552">
        <f>MAX(0, INDEX(Model_Assumptions[Values], 5) - $AC1552)</f>
        <v>0.02</v>
      </c>
      <c r="AM1552">
        <f>INDEX(Model_Assumptions[Values], 6) * MAX(0, INDEX(Model_Assumptions[Values], 3) - $AB1552)^2</f>
        <v>0</v>
      </c>
      <c r="AN1552">
        <f t="shared" si="563"/>
        <v>1403.0190365076724</v>
      </c>
      <c r="AO1552" cm="1">
        <f t="array" ref="AO1552">IFERROR(STDEV(IF($E$2:$E$2201=$E1552, $AJ$2:$AJ$2201)), 0)</f>
        <v>85.530466244406384</v>
      </c>
      <c r="AP1552">
        <f t="shared" si="571"/>
        <v>-1.5848177091023843</v>
      </c>
      <c r="AQ1552">
        <f t="shared" si="564"/>
        <v>7.175408883991595E-2</v>
      </c>
      <c r="AR1552" cm="1">
        <f t="array" ref="AR1552">IFERROR(STDEV(IF($E$2:$E$2201=$E1552, $AK$2:$AK$2201)), 0)</f>
        <v>1.3496676532489683E-2</v>
      </c>
      <c r="AS1552">
        <f t="shared" si="572"/>
        <v>-1.611810788200245</v>
      </c>
      <c r="AT1552">
        <f t="shared" si="565"/>
        <v>4.175408883991593E-2</v>
      </c>
      <c r="AU1552" cm="1">
        <f t="array" ref="AU1552">IFERROR(STDEV(IF($E$2:$E$2201=$E1552, $AL$2:$AL$2201)), 0)</f>
        <v>1.3496676532489758E-2</v>
      </c>
      <c r="AV1552">
        <f t="shared" si="573"/>
        <v>-1.6118107882002348</v>
      </c>
      <c r="AW1552">
        <f t="shared" si="566"/>
        <v>0</v>
      </c>
      <c r="AX1552" cm="1">
        <f t="array" ref="AX1552">IFERROR(STDEV(IF($E$2:$E$2201=$E1552, $AM$2:$AM$2201)), 0)</f>
        <v>0</v>
      </c>
      <c r="AY1552">
        <f t="shared" si="574"/>
        <v>-1.6118107882002348</v>
      </c>
      <c r="AZ1552">
        <f>INDEX(Model_Assumptions[Values],9)*((INDEX(Model_Scenarios[GR Weight],1)*$AG1552)+(INDEX(Model_Scenarios[GP Weight],1)*$AH1552)+(INDEX(Model_Scenarios[LTV Weight],1)*$AI1552))-(INDEX(Model_Scenarios[LTV Weight],1)*$AP1552)-(INDEX(Model_Scenarios[GP Weight],1)*($AS1552+$AV1552+$AY1552))</f>
        <v>5.7513974037419784</v>
      </c>
      <c r="BA1552">
        <f>INDEX(Model_Assumptions[Values],9)*((INDEX(Model_Scenarios[GR Weight],2)*$AG1552)+(INDEX(Model_Scenarios[GP Weight],2)*$AH1552)+(INDEX(Model_Scenarios[LTV Weight],2)*$AI1552))-(INDEX(Model_Scenarios[LTV Weight],2)*$AP1552)-(INDEX(Model_Scenarios[GP Weight],2)*($AS1552+$AV1552+$AY1552))</f>
        <v>5.247217983836693</v>
      </c>
      <c r="BB1552">
        <f>INDEX(Model_Assumptions[Values],9)*((INDEX(Model_Scenarios[GR Weight],3)*$AG1552)+(INDEX(Model_Scenarios[GP Weight],3)*$AH1552)+(INDEX(Model_Scenarios[LTV Weight],3)*$AI1552))-(INDEX(Model_Scenarios[LTV Weight],3)*$AP1552)-(INDEX(Model_Scenarios[GP Weight],3)*($AS1552+$AV1552+$AY1552))</f>
        <v>4.3263284112512039</v>
      </c>
      <c r="BC1552">
        <f>INDEX(Model_Assumptions[Values],9)*((INDEX(Model_Scenarios[GR Weight],4)*$AG1552)+(INDEX(Model_Scenarios[GP Weight],4)*$AH1552)+(INDEX(Model_Scenarios[LTV Weight],4)*$AI1552))-(INDEX(Model_Scenarios[LTV Weight],4)*$AP1552)-(INDEX(Model_Scenarios[GP Weight],4)*($AS1552+$AV1552+$AY1552))</f>
        <v>3.6678466403409651</v>
      </c>
      <c r="BD1552">
        <f>INDEX(Model_Assumptions[Values],9)*((INDEX(Model_Scenarios[GR Weight],5)*$AG1552)+(INDEX(Model_Scenarios[GP Weight],5)*$AH1552)+(INDEX(Model_Scenarios[LTV Weight],5)*$AI1552))-(INDEX(Model_Scenarios[LTV Weight],5)*$AP1552)-(INDEX(Model_Scenarios[GP Weight],5)*($AS1552+$AV1552+$AY1552))</f>
        <v>4.3056922278059897</v>
      </c>
    </row>
    <row r="1553" spans="1:56" x14ac:dyDescent="0.25">
      <c r="A1553">
        <v>1552</v>
      </c>
      <c r="B1553">
        <v>32</v>
      </c>
      <c r="C1553" s="3">
        <v>2</v>
      </c>
      <c r="D1553" s="4">
        <v>0.02</v>
      </c>
      <c r="E1553" t="str">
        <v>SKU-1038</v>
      </c>
      <c r="F1553" t="str">
        <v>Reduce</v>
      </c>
      <c r="G1553" t="str">
        <v>Full</v>
      </c>
      <c r="H1553">
        <v>84.87</v>
      </c>
      <c r="I1553">
        <v>28.12</v>
      </c>
      <c r="J1553">
        <v>25</v>
      </c>
      <c r="K1553">
        <v>2121.75</v>
      </c>
      <c r="L1553">
        <v>1418.75</v>
      </c>
      <c r="M1553">
        <v>0.66866973017556264</v>
      </c>
      <c r="N1553">
        <v>74.431157980265382</v>
      </c>
      <c r="O1553">
        <v>67.891265467164885</v>
      </c>
      <c r="P1553">
        <v>11.651265467164876</v>
      </c>
      <c r="Q1553">
        <v>876.86523448385458</v>
      </c>
      <c r="R1553">
        <v>633.73441946787671</v>
      </c>
      <c r="S1553">
        <v>1</v>
      </c>
      <c r="T1553">
        <f t="shared" si="552"/>
        <v>84.661223159605314</v>
      </c>
      <c r="U1553">
        <f t="shared" si="553"/>
        <v>-2.4599604146894193E-3</v>
      </c>
      <c r="V1553">
        <f>IF($F1553="Reduce", INDEX(Model_Assumptions[Values], 2), INDEX(Model_Assumptions[Values], 1))</f>
        <v>-0.8</v>
      </c>
      <c r="W1553">
        <f t="shared" si="554"/>
        <v>25.049199208293789</v>
      </c>
      <c r="X1553">
        <f t="shared" si="567"/>
        <v>2120.6958441427691</v>
      </c>
      <c r="Y1553">
        <f t="shared" si="555"/>
        <v>1416.3123624055479</v>
      </c>
      <c r="Z1553">
        <f t="shared" si="556"/>
        <v>-1.0541558572308531</v>
      </c>
      <c r="AA1553">
        <f t="shared" si="557"/>
        <v>-2.4376375944520987</v>
      </c>
      <c r="AB1553">
        <f t="shared" si="568"/>
        <v>0.66785266086945716</v>
      </c>
      <c r="AC1553">
        <f t="shared" si="558"/>
        <v>-8.170693061054779E-4</v>
      </c>
      <c r="AD1553">
        <f t="shared" si="559"/>
        <v>-8.170693061054779E-4</v>
      </c>
      <c r="AE1553">
        <f t="shared" si="560"/>
        <v>1.9999999999999865E-2</v>
      </c>
      <c r="AF1553">
        <f t="shared" si="569"/>
        <v>621.05973107851923</v>
      </c>
      <c r="AG1553">
        <f t="shared" si="561"/>
        <v>-1.5527120462067215E-2</v>
      </c>
      <c r="AH1553">
        <f t="shared" si="562"/>
        <v>-0.20921655259866409</v>
      </c>
      <c r="AI1553">
        <f t="shared" si="570"/>
        <v>0.98000000000000009</v>
      </c>
      <c r="AJ1553">
        <f>MAX(0, $R1553 - $AA1553) * INDEX(Model_Assumptions[Values], 7)</f>
        <v>1272.3441141246576</v>
      </c>
      <c r="AK1553">
        <f>MAX(0, INDEX(Model_Assumptions[Values], 4) - $AD1553)</f>
        <v>5.0817069306105481E-2</v>
      </c>
      <c r="AL1553">
        <f>MAX(0, INDEX(Model_Assumptions[Values], 5) - $AC1553)</f>
        <v>2.0817069306105478E-2</v>
      </c>
      <c r="AM1553">
        <f>INDEX(Model_Assumptions[Values], 6) * MAX(0, INDEX(Model_Assumptions[Values], 3) - $AB1553)^2</f>
        <v>0</v>
      </c>
      <c r="AN1553">
        <f t="shared" si="563"/>
        <v>1403.0190365076724</v>
      </c>
      <c r="AO1553" cm="1">
        <f t="array" ref="AO1553">IFERROR(STDEV(IF($E$2:$E$2201=$E1553, $AJ$2:$AJ$2201)), 0)</f>
        <v>85.530466244406384</v>
      </c>
      <c r="AP1553">
        <f t="shared" si="571"/>
        <v>-1.527817257649531</v>
      </c>
      <c r="AQ1553">
        <f t="shared" si="564"/>
        <v>7.175408883991595E-2</v>
      </c>
      <c r="AR1553" cm="1">
        <f t="array" ref="AR1553">IFERROR(STDEV(IF($E$2:$E$2201=$E1553, $AK$2:$AK$2201)), 0)</f>
        <v>1.3496676532489683E-2</v>
      </c>
      <c r="AS1553">
        <f t="shared" si="572"/>
        <v>-1.5512722323462464</v>
      </c>
      <c r="AT1553">
        <f t="shared" si="565"/>
        <v>4.175408883991593E-2</v>
      </c>
      <c r="AU1553" cm="1">
        <f t="array" ref="AU1553">IFERROR(STDEV(IF($E$2:$E$2201=$E1553, $AL$2:$AL$2201)), 0)</f>
        <v>1.3496676532489758E-2</v>
      </c>
      <c r="AV1553">
        <f t="shared" si="573"/>
        <v>-1.5512722323462367</v>
      </c>
      <c r="AW1553">
        <f t="shared" si="566"/>
        <v>0</v>
      </c>
      <c r="AX1553" cm="1">
        <f t="array" ref="AX1553">IFERROR(STDEV(IF($E$2:$E$2201=$E1553, $AM$2:$AM$2201)), 0)</f>
        <v>0</v>
      </c>
      <c r="AY1553">
        <f t="shared" si="574"/>
        <v>-1.5512722323462367</v>
      </c>
      <c r="AZ1553">
        <f>INDEX(Model_Assumptions[Values],9)*((INDEX(Model_Scenarios[GR Weight],1)*$AG1553)+(INDEX(Model_Scenarios[GP Weight],1)*$AH1553)+(INDEX(Model_Scenarios[LTV Weight],1)*$AI1553))-(INDEX(Model_Scenarios[LTV Weight],1)*$AP1553)-(INDEX(Model_Scenarios[GP Weight],1)*($AS1553+$AV1553+$AY1553))</f>
        <v>5.4952636392931318</v>
      </c>
      <c r="BA1553">
        <f>INDEX(Model_Assumptions[Values],9)*((INDEX(Model_Scenarios[GR Weight],2)*$AG1553)+(INDEX(Model_Scenarios[GP Weight],2)*$AH1553)+(INDEX(Model_Scenarios[LTV Weight],2)*$AI1553))-(INDEX(Model_Scenarios[LTV Weight],2)*$AP1553)-(INDEX(Model_Scenarios[GP Weight],2)*($AS1553+$AV1553+$AY1553))</f>
        <v>4.8879826639347259</v>
      </c>
      <c r="BB1553">
        <f>INDEX(Model_Assumptions[Values],9)*((INDEX(Model_Scenarios[GR Weight],3)*$AG1553)+(INDEX(Model_Scenarios[GP Weight],3)*$AH1553)+(INDEX(Model_Scenarios[LTV Weight],3)*$AI1553))-(INDEX(Model_Scenarios[LTV Weight],3)*$AP1553)-(INDEX(Model_Scenarios[GP Weight],3)*($AS1553+$AV1553+$AY1553))</f>
        <v>3.8144248793981186</v>
      </c>
      <c r="BC1553">
        <f>INDEX(Model_Assumptions[Values],9)*((INDEX(Model_Scenarios[GR Weight],4)*$AG1553)+(INDEX(Model_Scenarios[GP Weight],4)*$AH1553)+(INDEX(Model_Scenarios[LTV Weight],4)*$AI1553))-(INDEX(Model_Scenarios[LTV Weight],4)*$AP1553)-(INDEX(Model_Scenarios[GP Weight],4)*($AS1553+$AV1553+$AY1553))</f>
        <v>3.1638795934021315</v>
      </c>
      <c r="BD1553">
        <f>INDEX(Model_Assumptions[Values],9)*((INDEX(Model_Scenarios[GR Weight],5)*$AG1553)+(INDEX(Model_Scenarios[GP Weight],5)*$AH1553)+(INDEX(Model_Scenarios[LTV Weight],5)*$AI1553))-(INDEX(Model_Scenarios[LTV Weight],5)*$AP1553)-(INDEX(Model_Scenarios[GP Weight],5)*($AS1553+$AV1553+$AY1553))</f>
        <v>3.5756808576752857</v>
      </c>
    </row>
    <row r="1554" spans="1:56" x14ac:dyDescent="0.25">
      <c r="A1554">
        <v>1553</v>
      </c>
      <c r="B1554">
        <v>32</v>
      </c>
      <c r="C1554" s="3">
        <v>3</v>
      </c>
      <c r="D1554" s="4">
        <v>0.04</v>
      </c>
      <c r="E1554" t="str">
        <v>SKU-1038</v>
      </c>
      <c r="F1554" t="str">
        <v>Reduce</v>
      </c>
      <c r="G1554" t="str">
        <v>Full</v>
      </c>
      <c r="H1554">
        <v>84.87</v>
      </c>
      <c r="I1554">
        <v>28.12</v>
      </c>
      <c r="J1554">
        <v>25</v>
      </c>
      <c r="K1554">
        <v>2121.75</v>
      </c>
      <c r="L1554">
        <v>1418.75</v>
      </c>
      <c r="M1554">
        <v>0.66866973017556264</v>
      </c>
      <c r="N1554">
        <v>74.431157980265382</v>
      </c>
      <c r="O1554">
        <v>67.891265467164885</v>
      </c>
      <c r="P1554">
        <v>11.651265467164876</v>
      </c>
      <c r="Q1554">
        <v>876.86523448385458</v>
      </c>
      <c r="R1554">
        <v>633.73441946787671</v>
      </c>
      <c r="S1554">
        <v>1</v>
      </c>
      <c r="T1554">
        <f t="shared" si="552"/>
        <v>84.452446319210623</v>
      </c>
      <c r="U1554">
        <f t="shared" si="553"/>
        <v>-4.9199208293788385E-3</v>
      </c>
      <c r="V1554">
        <f>IF($F1554="Reduce", INDEX(Model_Assumptions[Values], 2), INDEX(Model_Assumptions[Values], 1))</f>
        <v>-0.8</v>
      </c>
      <c r="W1554">
        <f t="shared" si="554"/>
        <v>25.098398416587575</v>
      </c>
      <c r="X1554">
        <f t="shared" si="567"/>
        <v>2119.6211449750231</v>
      </c>
      <c r="Y1554">
        <f t="shared" si="555"/>
        <v>1413.8541815005806</v>
      </c>
      <c r="Z1554">
        <f t="shared" si="556"/>
        <v>-2.1288550249769287</v>
      </c>
      <c r="AA1554">
        <f t="shared" si="557"/>
        <v>-4.8958184994194198</v>
      </c>
      <c r="AB1554">
        <f t="shared" si="568"/>
        <v>0.66703155177159779</v>
      </c>
      <c r="AC1554">
        <f t="shared" si="558"/>
        <v>-1.6381784039648517E-3</v>
      </c>
      <c r="AD1554">
        <f t="shared" si="559"/>
        <v>-1.6381784039648517E-3</v>
      </c>
      <c r="AE1554">
        <f t="shared" si="560"/>
        <v>3.999999999999973E-2</v>
      </c>
      <c r="AF1554">
        <f t="shared" si="569"/>
        <v>608.38504268916188</v>
      </c>
      <c r="AG1554">
        <f t="shared" si="561"/>
        <v>-3.135683228657056E-2</v>
      </c>
      <c r="AH1554">
        <f t="shared" si="562"/>
        <v>-0.42019628796688369</v>
      </c>
      <c r="AI1554">
        <f t="shared" si="570"/>
        <v>0.96000000000000041</v>
      </c>
      <c r="AJ1554">
        <f>MAX(0, $R1554 - $AA1554) * INDEX(Model_Assumptions[Values], 7)</f>
        <v>1277.2604759345923</v>
      </c>
      <c r="AK1554">
        <f>MAX(0, INDEX(Model_Assumptions[Values], 4) - $AD1554)</f>
        <v>5.1638178403964854E-2</v>
      </c>
      <c r="AL1554">
        <f>MAX(0, INDEX(Model_Assumptions[Values], 5) - $AC1554)</f>
        <v>2.1638178403964852E-2</v>
      </c>
      <c r="AM1554">
        <f>INDEX(Model_Assumptions[Values], 6) * MAX(0, INDEX(Model_Assumptions[Values], 3) - $AB1554)^2</f>
        <v>0</v>
      </c>
      <c r="AN1554">
        <f t="shared" si="563"/>
        <v>1403.0190365076724</v>
      </c>
      <c r="AO1554" cm="1">
        <f t="array" ref="AO1554">IFERROR(STDEV(IF($E$2:$E$2201=$E1554, $AJ$2:$AJ$2201)), 0)</f>
        <v>85.530466244406384</v>
      </c>
      <c r="AP1554">
        <f t="shared" si="571"/>
        <v>-1.4703364320933372</v>
      </c>
      <c r="AQ1554">
        <f t="shared" si="564"/>
        <v>7.175408883991595E-2</v>
      </c>
      <c r="AR1554" cm="1">
        <f t="array" ref="AR1554">IFERROR(STDEV(IF($E$2:$E$2201=$E1554, $AK$2:$AK$2201)), 0)</f>
        <v>1.3496676532489683E-2</v>
      </c>
      <c r="AS1554">
        <f t="shared" si="572"/>
        <v>-1.4904343589718072</v>
      </c>
      <c r="AT1554">
        <f t="shared" si="565"/>
        <v>4.175408883991593E-2</v>
      </c>
      <c r="AU1554" cm="1">
        <f t="array" ref="AU1554">IFERROR(STDEV(IF($E$2:$E$2201=$E1554, $AL$2:$AL$2201)), 0)</f>
        <v>1.3496676532489758E-2</v>
      </c>
      <c r="AV1554">
        <f t="shared" si="573"/>
        <v>-1.4904343589717977</v>
      </c>
      <c r="AW1554">
        <f t="shared" si="566"/>
        <v>0</v>
      </c>
      <c r="AX1554" cm="1">
        <f t="array" ref="AX1554">IFERROR(STDEV(IF($E$2:$E$2201=$E1554, $AM$2:$AM$2201)), 0)</f>
        <v>0</v>
      </c>
      <c r="AY1554">
        <f t="shared" si="574"/>
        <v>-1.4904343589717977</v>
      </c>
      <c r="AZ1554">
        <f>INDEX(Model_Assumptions[Values],9)*((INDEX(Model_Scenarios[GR Weight],1)*$AG1554)+(INDEX(Model_Scenarios[GP Weight],1)*$AH1554)+(INDEX(Model_Scenarios[LTV Weight],1)*$AI1554))-(INDEX(Model_Scenarios[LTV Weight],1)*$AP1554)-(INDEX(Model_Scenarios[GP Weight],1)*($AS1554+$AV1554+$AY1554))</f>
        <v>5.237622893239485</v>
      </c>
      <c r="BA1554">
        <f>INDEX(Model_Assumptions[Values],9)*((INDEX(Model_Scenarios[GR Weight],2)*$AG1554)+(INDEX(Model_Scenarios[GP Weight],2)*$AH1554)+(INDEX(Model_Scenarios[LTV Weight],2)*$AI1554))-(INDEX(Model_Scenarios[LTV Weight],2)*$AP1554)-(INDEX(Model_Scenarios[GP Weight],2)*($AS1554+$AV1554+$AY1554))</f>
        <v>4.52626538406194</v>
      </c>
      <c r="BB1554">
        <f>INDEX(Model_Assumptions[Values],9)*((INDEX(Model_Scenarios[GR Weight],3)*$AG1554)+(INDEX(Model_Scenarios[GP Weight],3)*$AH1554)+(INDEX(Model_Scenarios[LTV Weight],3)*$AI1554))-(INDEX(Model_Scenarios[LTV Weight],3)*$AP1554)-(INDEX(Model_Scenarios[GP Weight],3)*($AS1554+$AV1554+$AY1554))</f>
        <v>3.298551105457467</v>
      </c>
      <c r="BC1554">
        <f>INDEX(Model_Assumptions[Values],9)*((INDEX(Model_Scenarios[GR Weight],4)*$AG1554)+(INDEX(Model_Scenarios[GP Weight],4)*$AH1554)+(INDEX(Model_Scenarios[LTV Weight],4)*$AI1554))-(INDEX(Model_Scenarios[LTV Weight],4)*$AP1554)-(INDEX(Model_Scenarios[GP Weight],4)*($AS1554+$AV1554+$AY1554))</f>
        <v>2.6558390461048478</v>
      </c>
      <c r="BD1554">
        <f>INDEX(Model_Assumptions[Values],9)*((INDEX(Model_Scenarios[GR Weight],5)*$AG1554)+(INDEX(Model_Scenarios[GP Weight],5)*$AH1554)+(INDEX(Model_Scenarios[LTV Weight],5)*$AI1554))-(INDEX(Model_Scenarios[LTV Weight],5)*$AP1554)-(INDEX(Model_Scenarios[GP Weight],5)*($AS1554+$AV1554+$AY1554))</f>
        <v>2.8399041761313057</v>
      </c>
    </row>
    <row r="1555" spans="1:56" x14ac:dyDescent="0.25">
      <c r="A1555">
        <v>1554</v>
      </c>
      <c r="B1555">
        <v>32</v>
      </c>
      <c r="C1555" s="3">
        <v>4</v>
      </c>
      <c r="D1555" s="4">
        <v>0.06</v>
      </c>
      <c r="E1555" t="str">
        <v>SKU-1038</v>
      </c>
      <c r="F1555" t="str">
        <v>Reduce</v>
      </c>
      <c r="G1555" t="str">
        <v>Full</v>
      </c>
      <c r="H1555">
        <v>84.87</v>
      </c>
      <c r="I1555">
        <v>28.12</v>
      </c>
      <c r="J1555">
        <v>25</v>
      </c>
      <c r="K1555">
        <v>2121.75</v>
      </c>
      <c r="L1555">
        <v>1418.75</v>
      </c>
      <c r="M1555">
        <v>0.66866973017556264</v>
      </c>
      <c r="N1555">
        <v>74.431157980265382</v>
      </c>
      <c r="O1555">
        <v>67.891265467164885</v>
      </c>
      <c r="P1555">
        <v>11.651265467164876</v>
      </c>
      <c r="Q1555">
        <v>876.86523448385458</v>
      </c>
      <c r="R1555">
        <v>633.73441946787671</v>
      </c>
      <c r="S1555">
        <v>1</v>
      </c>
      <c r="T1555">
        <f t="shared" si="552"/>
        <v>84.243669478815931</v>
      </c>
      <c r="U1555">
        <f t="shared" si="553"/>
        <v>-7.3798812440682574E-3</v>
      </c>
      <c r="V1555">
        <f>IF($F1555="Reduce", INDEX(Model_Assumptions[Values], 2), INDEX(Model_Assumptions[Values], 1))</f>
        <v>-0.8</v>
      </c>
      <c r="W1555">
        <f t="shared" si="554"/>
        <v>25.147597624881364</v>
      </c>
      <c r="X1555">
        <f t="shared" si="567"/>
        <v>2118.5259024967622</v>
      </c>
      <c r="Y1555">
        <f t="shared" si="555"/>
        <v>1411.3754572850983</v>
      </c>
      <c r="Z1555">
        <f t="shared" si="556"/>
        <v>-3.2240975032377719</v>
      </c>
      <c r="AA1555">
        <f t="shared" si="557"/>
        <v>-7.374542714901736</v>
      </c>
      <c r="AB1555">
        <f t="shared" si="568"/>
        <v>0.66620637284714779</v>
      </c>
      <c r="AC1555">
        <f t="shared" si="558"/>
        <v>-2.4633573284148502E-3</v>
      </c>
      <c r="AD1555">
        <f t="shared" si="559"/>
        <v>-2.4633573284148502E-3</v>
      </c>
      <c r="AE1555">
        <f t="shared" si="560"/>
        <v>5.9999999999999588E-2</v>
      </c>
      <c r="AF1555">
        <f t="shared" si="569"/>
        <v>595.71035429980429</v>
      </c>
      <c r="AG1555">
        <f t="shared" si="561"/>
        <v>-4.7489135473503336E-2</v>
      </c>
      <c r="AH1555">
        <f t="shared" si="562"/>
        <v>-0.63293920610463927</v>
      </c>
      <c r="AI1555">
        <f t="shared" si="570"/>
        <v>0.94000000000000028</v>
      </c>
      <c r="AJ1555">
        <f>MAX(0, $R1555 - $AA1555) * INDEX(Model_Assumptions[Values], 7)</f>
        <v>1282.2179243655569</v>
      </c>
      <c r="AK1555">
        <f>MAX(0, INDEX(Model_Assumptions[Values], 4) - $AD1555)</f>
        <v>5.2463357328414853E-2</v>
      </c>
      <c r="AL1555">
        <f>MAX(0, INDEX(Model_Assumptions[Values], 5) - $AC1555)</f>
        <v>2.2463357328414851E-2</v>
      </c>
      <c r="AM1555">
        <f>INDEX(Model_Assumptions[Values], 6) * MAX(0, INDEX(Model_Assumptions[Values], 3) - $AB1555)^2</f>
        <v>0</v>
      </c>
      <c r="AN1555">
        <f t="shared" si="563"/>
        <v>1403.0190365076724</v>
      </c>
      <c r="AO1555" cm="1">
        <f t="array" ref="AO1555">IFERROR(STDEV(IF($E$2:$E$2201=$E1555, $AJ$2:$AJ$2201)), 0)</f>
        <v>85.530466244406384</v>
      </c>
      <c r="AP1555">
        <f t="shared" si="571"/>
        <v>-1.4123752324338084</v>
      </c>
      <c r="AQ1555">
        <f t="shared" si="564"/>
        <v>7.175408883991595E-2</v>
      </c>
      <c r="AR1555" cm="1">
        <f t="array" ref="AR1555">IFERROR(STDEV(IF($E$2:$E$2201=$E1555, $AK$2:$AK$2201)), 0)</f>
        <v>1.3496676532489683E-2</v>
      </c>
      <c r="AS1555">
        <f t="shared" si="572"/>
        <v>-1.4292949427263635</v>
      </c>
      <c r="AT1555">
        <f t="shared" si="565"/>
        <v>4.175408883991593E-2</v>
      </c>
      <c r="AU1555" cm="1">
        <f t="array" ref="AU1555">IFERROR(STDEV(IF($E$2:$E$2201=$E1555, $AL$2:$AL$2201)), 0)</f>
        <v>1.3496676532489758E-2</v>
      </c>
      <c r="AV1555">
        <f t="shared" si="573"/>
        <v>-1.4292949427263544</v>
      </c>
      <c r="AW1555">
        <f t="shared" si="566"/>
        <v>0</v>
      </c>
      <c r="AX1555" cm="1">
        <f t="array" ref="AX1555">IFERROR(STDEV(IF($E$2:$E$2201=$E1555, $AM$2:$AM$2201)), 0)</f>
        <v>0</v>
      </c>
      <c r="AY1555">
        <f t="shared" si="574"/>
        <v>-1.4292949427263544</v>
      </c>
      <c r="AZ1555">
        <f>INDEX(Model_Assumptions[Values],9)*((INDEX(Model_Scenarios[GR Weight],1)*$AG1555)+(INDEX(Model_Scenarios[GP Weight],1)*$AH1555)+(INDEX(Model_Scenarios[LTV Weight],1)*$AI1555))-(INDEX(Model_Scenarios[LTV Weight],1)*$AP1555)-(INDEX(Model_Scenarios[GP Weight],1)*($AS1555+$AV1555+$AY1555))</f>
        <v>4.978474497975883</v>
      </c>
      <c r="BA1555">
        <f>INDEX(Model_Assumptions[Values],9)*((INDEX(Model_Scenarios[GR Weight],2)*$AG1555)+(INDEX(Model_Scenarios[GP Weight],2)*$AH1555)+(INDEX(Model_Scenarios[LTV Weight],2)*$AI1555))-(INDEX(Model_Scenarios[LTV Weight],2)*$AP1555)-(INDEX(Model_Scenarios[GP Weight],2)*($AS1555+$AV1555+$AY1555))</f>
        <v>4.1620648090080241</v>
      </c>
      <c r="BB1555">
        <f>INDEX(Model_Assumptions[Values],9)*((INDEX(Model_Scenarios[GR Weight],3)*$AG1555)+(INDEX(Model_Scenarios[GP Weight],3)*$AH1555)+(INDEX(Model_Scenarios[LTV Weight],3)*$AI1555))-(INDEX(Model_Scenarios[LTV Weight],3)*$AP1555)-(INDEX(Model_Scenarios[GP Weight],3)*($AS1555+$AV1555+$AY1555))</f>
        <v>2.7787047528112012</v>
      </c>
      <c r="BC1555">
        <f>INDEX(Model_Assumptions[Values],9)*((INDEX(Model_Scenarios[GR Weight],4)*$AG1555)+(INDEX(Model_Scenarios[GP Weight],4)*$AH1555)+(INDEX(Model_Scenarios[LTV Weight],4)*$AI1555))-(INDEX(Model_Scenarios[LTV Weight],4)*$AP1555)-(INDEX(Model_Scenarios[GP Weight],4)*($AS1555+$AV1555+$AY1555))</f>
        <v>2.1437226618310685</v>
      </c>
      <c r="BD1555">
        <f>INDEX(Model_Assumptions[Values],9)*((INDEX(Model_Scenarios[GR Weight],5)*$AG1555)+(INDEX(Model_Scenarios[GP Weight],5)*$AH1555)+(INDEX(Model_Scenarios[LTV Weight],5)*$AI1555))-(INDEX(Model_Scenarios[LTV Weight],5)*$AP1555)-(INDEX(Model_Scenarios[GP Weight],5)*($AS1555+$AV1555+$AY1555))</f>
        <v>2.0983585113456806</v>
      </c>
    </row>
    <row r="1556" spans="1:56" x14ac:dyDescent="0.25">
      <c r="A1556">
        <v>1555</v>
      </c>
      <c r="B1556">
        <v>32</v>
      </c>
      <c r="C1556" s="3">
        <v>5</v>
      </c>
      <c r="D1556" s="4">
        <v>0.08</v>
      </c>
      <c r="E1556" t="str">
        <v>SKU-1038</v>
      </c>
      <c r="F1556" t="str">
        <v>Reduce</v>
      </c>
      <c r="G1556" t="str">
        <v>Full</v>
      </c>
      <c r="H1556">
        <v>84.87</v>
      </c>
      <c r="I1556">
        <v>28.12</v>
      </c>
      <c r="J1556">
        <v>25</v>
      </c>
      <c r="K1556">
        <v>2121.75</v>
      </c>
      <c r="L1556">
        <v>1418.75</v>
      </c>
      <c r="M1556">
        <v>0.66866973017556264</v>
      </c>
      <c r="N1556">
        <v>74.431157980265382</v>
      </c>
      <c r="O1556">
        <v>67.891265467164885</v>
      </c>
      <c r="P1556">
        <v>11.651265467164876</v>
      </c>
      <c r="Q1556">
        <v>876.86523448385458</v>
      </c>
      <c r="R1556">
        <v>633.73441946787671</v>
      </c>
      <c r="S1556">
        <v>1</v>
      </c>
      <c r="T1556">
        <f t="shared" si="552"/>
        <v>84.03489263842124</v>
      </c>
      <c r="U1556">
        <f t="shared" si="553"/>
        <v>-9.8398416587576771E-3</v>
      </c>
      <c r="V1556">
        <f>IF($F1556="Reduce", INDEX(Model_Assumptions[Values], 2), INDEX(Model_Assumptions[Values], 1))</f>
        <v>-0.8</v>
      </c>
      <c r="W1556">
        <f t="shared" si="554"/>
        <v>25.196796833175156</v>
      </c>
      <c r="X1556">
        <f t="shared" si="567"/>
        <v>2117.4101167079866</v>
      </c>
      <c r="Y1556">
        <f t="shared" si="555"/>
        <v>1408.8761897591012</v>
      </c>
      <c r="Z1556">
        <f t="shared" si="556"/>
        <v>-4.3398832920133827</v>
      </c>
      <c r="AA1556">
        <f t="shared" si="557"/>
        <v>-9.8738102408988198</v>
      </c>
      <c r="AB1556">
        <f t="shared" si="568"/>
        <v>0.66537709376279519</v>
      </c>
      <c r="AC1556">
        <f t="shared" si="558"/>
        <v>-3.2926364127674468E-3</v>
      </c>
      <c r="AD1556">
        <f t="shared" si="559"/>
        <v>-3.2926364127674468E-3</v>
      </c>
      <c r="AE1556">
        <f t="shared" si="560"/>
        <v>7.999999999999946E-2</v>
      </c>
      <c r="AF1556">
        <f t="shared" si="569"/>
        <v>583.03566591044694</v>
      </c>
      <c r="AG1556">
        <f t="shared" si="561"/>
        <v>-6.3924030022865536E-2</v>
      </c>
      <c r="AH1556">
        <f t="shared" si="562"/>
        <v>-0.84744530701191145</v>
      </c>
      <c r="AI1556">
        <f t="shared" si="570"/>
        <v>0.9200000000000006</v>
      </c>
      <c r="AJ1556">
        <f>MAX(0, $R1556 - $AA1556) * INDEX(Model_Assumptions[Values], 7)</f>
        <v>1287.2164594175511</v>
      </c>
      <c r="AK1556">
        <f>MAX(0, INDEX(Model_Assumptions[Values], 4) - $AD1556)</f>
        <v>5.329263641276745E-2</v>
      </c>
      <c r="AL1556">
        <f>MAX(0, INDEX(Model_Assumptions[Values], 5) - $AC1556)</f>
        <v>2.3292636412767447E-2</v>
      </c>
      <c r="AM1556">
        <f>INDEX(Model_Assumptions[Values], 6) * MAX(0, INDEX(Model_Assumptions[Values], 3) - $AB1556)^2</f>
        <v>0</v>
      </c>
      <c r="AN1556">
        <f t="shared" si="563"/>
        <v>1403.0190365076724</v>
      </c>
      <c r="AO1556" cm="1">
        <f t="array" ref="AO1556">IFERROR(STDEV(IF($E$2:$E$2201=$E1556, $AJ$2:$AJ$2201)), 0)</f>
        <v>85.530466244406384</v>
      </c>
      <c r="AP1556">
        <f t="shared" si="571"/>
        <v>-1.3539336586709498</v>
      </c>
      <c r="AQ1556">
        <f t="shared" si="564"/>
        <v>7.175408883991595E-2</v>
      </c>
      <c r="AR1556" cm="1">
        <f t="array" ref="AR1556">IFERROR(STDEV(IF($E$2:$E$2201=$E1556, $AK$2:$AK$2201)), 0)</f>
        <v>1.3496676532489683E-2</v>
      </c>
      <c r="AS1556">
        <f t="shared" si="572"/>
        <v>-1.3678517361446301</v>
      </c>
      <c r="AT1556">
        <f t="shared" si="565"/>
        <v>4.175408883991593E-2</v>
      </c>
      <c r="AU1556" cm="1">
        <f t="array" ref="AU1556">IFERROR(STDEV(IF($E$2:$E$2201=$E1556, $AL$2:$AL$2201)), 0)</f>
        <v>1.3496676532489758E-2</v>
      </c>
      <c r="AV1556">
        <f t="shared" si="573"/>
        <v>-1.3678517361446214</v>
      </c>
      <c r="AW1556">
        <f t="shared" si="566"/>
        <v>0</v>
      </c>
      <c r="AX1556" cm="1">
        <f t="array" ref="AX1556">IFERROR(STDEV(IF($E$2:$E$2201=$E1556, $AM$2:$AM$2201)), 0)</f>
        <v>0</v>
      </c>
      <c r="AY1556">
        <f t="shared" si="574"/>
        <v>-1.3678517361446214</v>
      </c>
      <c r="AZ1556">
        <f>INDEX(Model_Assumptions[Values],9)*((INDEX(Model_Scenarios[GR Weight],1)*$AG1556)+(INDEX(Model_Scenarios[GP Weight],1)*$AH1556)+(INDEX(Model_Scenarios[LTV Weight],1)*$AI1556))-(INDEX(Model_Scenarios[LTV Weight],1)*$AP1556)-(INDEX(Model_Scenarios[GP Weight],1)*($AS1556+$AV1556+$AY1556))</f>
        <v>4.7178177792627611</v>
      </c>
      <c r="BA1556">
        <f>INDEX(Model_Assumptions[Values],9)*((INDEX(Model_Scenarios[GR Weight],2)*$AG1556)+(INDEX(Model_Scenarios[GP Weight],2)*$AH1556)+(INDEX(Model_Scenarios[LTV Weight],2)*$AI1556))-(INDEX(Model_Scenarios[LTV Weight],2)*$AP1556)-(INDEX(Model_Scenarios[GP Weight],2)*($AS1556+$AV1556+$AY1556))</f>
        <v>3.7953795902938334</v>
      </c>
      <c r="BB1556">
        <f>INDEX(Model_Assumptions[Values],9)*((INDEX(Model_Scenarios[GR Weight],3)*$AG1556)+(INDEX(Model_Scenarios[GP Weight],3)*$AH1556)+(INDEX(Model_Scenarios[LTV Weight],3)*$AI1556))-(INDEX(Model_Scenarios[LTV Weight],3)*$AP1556)-(INDEX(Model_Scenarios[GP Weight],3)*($AS1556+$AV1556+$AY1556))</f>
        <v>2.2548834616208095</v>
      </c>
      <c r="BC1556">
        <f>INDEX(Model_Assumptions[Values],9)*((INDEX(Model_Scenarios[GR Weight],4)*$AG1556)+(INDEX(Model_Scenarios[GP Weight],4)*$AH1556)+(INDEX(Model_Scenarios[LTV Weight],4)*$AI1556))-(INDEX(Model_Scenarios[LTV Weight],4)*$AP1556)-(INDEX(Model_Scenarios[GP Weight],4)*($AS1556+$AV1556+$AY1556))</f>
        <v>1.6275280807422814</v>
      </c>
      <c r="BD1556">
        <f>INDEX(Model_Assumptions[Values],9)*((INDEX(Model_Scenarios[GR Weight],5)*$AG1556)+(INDEX(Model_Scenarios[GP Weight],5)*$AH1556)+(INDEX(Model_Scenarios[LTV Weight],5)*$AI1556))-(INDEX(Model_Scenarios[LTV Weight],5)*$AP1556)-(INDEX(Model_Scenarios[GP Weight],5)*($AS1556+$AV1556+$AY1556))</f>
        <v>1.3510401550007463</v>
      </c>
    </row>
    <row r="1557" spans="1:56" x14ac:dyDescent="0.25">
      <c r="A1557">
        <v>1556</v>
      </c>
      <c r="B1557">
        <v>32</v>
      </c>
      <c r="C1557" s="3">
        <v>6</v>
      </c>
      <c r="D1557" s="4">
        <v>0.1</v>
      </c>
      <c r="E1557" t="str">
        <v>SKU-1038</v>
      </c>
      <c r="F1557" t="str">
        <v>Reduce</v>
      </c>
      <c r="G1557" t="str">
        <v>Full</v>
      </c>
      <c r="H1557">
        <v>84.87</v>
      </c>
      <c r="I1557">
        <v>28.12</v>
      </c>
      <c r="J1557">
        <v>25</v>
      </c>
      <c r="K1557">
        <v>2121.75</v>
      </c>
      <c r="L1557">
        <v>1418.75</v>
      </c>
      <c r="M1557">
        <v>0.66866973017556264</v>
      </c>
      <c r="N1557">
        <v>74.431157980265382</v>
      </c>
      <c r="O1557">
        <v>67.891265467164885</v>
      </c>
      <c r="P1557">
        <v>11.651265467164876</v>
      </c>
      <c r="Q1557">
        <v>876.86523448385458</v>
      </c>
      <c r="R1557">
        <v>633.73441946787671</v>
      </c>
      <c r="S1557">
        <v>1</v>
      </c>
      <c r="T1557">
        <f t="shared" si="552"/>
        <v>83.826115798026535</v>
      </c>
      <c r="U1557">
        <f t="shared" si="553"/>
        <v>-1.2299802073447264E-2</v>
      </c>
      <c r="V1557">
        <f>IF($F1557="Reduce", INDEX(Model_Assumptions[Values], 2), INDEX(Model_Assumptions[Values], 1))</f>
        <v>-0.8</v>
      </c>
      <c r="W1557">
        <f t="shared" si="554"/>
        <v>25.245996041468942</v>
      </c>
      <c r="X1557">
        <f t="shared" si="567"/>
        <v>2116.2737876086949</v>
      </c>
      <c r="Y1557">
        <f t="shared" si="555"/>
        <v>1406.3563789225882</v>
      </c>
      <c r="Z1557">
        <f t="shared" si="556"/>
        <v>-5.4762123913051255</v>
      </c>
      <c r="AA1557">
        <f t="shared" si="557"/>
        <v>-12.393621077411808</v>
      </c>
      <c r="AB1557">
        <f t="shared" si="568"/>
        <v>0.6645436838830362</v>
      </c>
      <c r="AC1557">
        <f t="shared" si="558"/>
        <v>-4.1260462925264418E-3</v>
      </c>
      <c r="AD1557">
        <f t="shared" si="559"/>
        <v>-4.1260462925264418E-3</v>
      </c>
      <c r="AE1557">
        <f t="shared" si="560"/>
        <v>0.10000000000000069</v>
      </c>
      <c r="AF1557">
        <f t="shared" si="569"/>
        <v>570.36097752108867</v>
      </c>
      <c r="AG1557">
        <f t="shared" si="561"/>
        <v>-8.0661515934677283E-2</v>
      </c>
      <c r="AH1557">
        <f t="shared" si="562"/>
        <v>-1.0637145906887975</v>
      </c>
      <c r="AI1557">
        <f t="shared" si="570"/>
        <v>0.89999999999999947</v>
      </c>
      <c r="AJ1557">
        <f>MAX(0, $R1557 - $AA1557) * INDEX(Model_Assumptions[Values], 7)</f>
        <v>1292.256081090577</v>
      </c>
      <c r="AK1557">
        <f>MAX(0, INDEX(Model_Assumptions[Values], 4) - $AD1557)</f>
        <v>5.4126046292526445E-2</v>
      </c>
      <c r="AL1557">
        <f>MAX(0, INDEX(Model_Assumptions[Values], 5) - $AC1557)</f>
        <v>2.4126046292526442E-2</v>
      </c>
      <c r="AM1557">
        <f>INDEX(Model_Assumptions[Values], 6) * MAX(0, INDEX(Model_Assumptions[Values], 3) - $AB1557)^2</f>
        <v>0</v>
      </c>
      <c r="AN1557">
        <f t="shared" si="563"/>
        <v>1403.0190365076724</v>
      </c>
      <c r="AO1557" cm="1">
        <f t="array" ref="AO1557">IFERROR(STDEV(IF($E$2:$E$2201=$E1557, $AJ$2:$AJ$2201)), 0)</f>
        <v>85.530466244406384</v>
      </c>
      <c r="AP1557">
        <f t="shared" si="571"/>
        <v>-1.2950117108047348</v>
      </c>
      <c r="AQ1557">
        <f t="shared" si="564"/>
        <v>7.175408883991595E-2</v>
      </c>
      <c r="AR1557" cm="1">
        <f t="array" ref="AR1557">IFERROR(STDEV(IF($E$2:$E$2201=$E1557, $AK$2:$AK$2201)), 0)</f>
        <v>1.3496676532489683E-2</v>
      </c>
      <c r="AS1557">
        <f t="shared" si="572"/>
        <v>-1.30610246937123</v>
      </c>
      <c r="AT1557">
        <f t="shared" si="565"/>
        <v>4.175408883991593E-2</v>
      </c>
      <c r="AU1557" cm="1">
        <f t="array" ref="AU1557">IFERROR(STDEV(IF($E$2:$E$2201=$E1557, $AL$2:$AL$2201)), 0)</f>
        <v>1.3496676532489758E-2</v>
      </c>
      <c r="AV1557">
        <f t="shared" si="573"/>
        <v>-1.3061024693712215</v>
      </c>
      <c r="AW1557">
        <f t="shared" si="566"/>
        <v>0</v>
      </c>
      <c r="AX1557" cm="1">
        <f t="array" ref="AX1557">IFERROR(STDEV(IF($E$2:$E$2201=$E1557, $AM$2:$AM$2201)), 0)</f>
        <v>0</v>
      </c>
      <c r="AY1557">
        <f t="shared" si="574"/>
        <v>-1.3061024693712215</v>
      </c>
      <c r="AZ1557">
        <f>INDEX(Model_Assumptions[Values],9)*((INDEX(Model_Scenarios[GR Weight],1)*$AG1557)+(INDEX(Model_Scenarios[GP Weight],1)*$AH1557)+(INDEX(Model_Scenarios[LTV Weight],1)*$AI1557))-(INDEX(Model_Scenarios[LTV Weight],1)*$AP1557)-(INDEX(Model_Scenarios[GP Weight],1)*($AS1557+$AV1557+$AY1557))</f>
        <v>4.4556520561434168</v>
      </c>
      <c r="BA1557">
        <f>INDEX(Model_Assumptions[Values],9)*((INDEX(Model_Scenarios[GR Weight],2)*$AG1557)+(INDEX(Model_Scenarios[GP Weight],2)*$AH1557)+(INDEX(Model_Scenarios[LTV Weight],2)*$AI1557))-(INDEX(Model_Scenarios[LTV Weight],2)*$AP1557)-(INDEX(Model_Scenarios[GP Weight],2)*($AS1557+$AV1557+$AY1557))</f>
        <v>3.4262083660060045</v>
      </c>
      <c r="BB1557">
        <f>INDEX(Model_Assumptions[Values],9)*((INDEX(Model_Scenarios[GR Weight],3)*$AG1557)+(INDEX(Model_Scenarios[GP Weight],3)*$AH1557)+(INDEX(Model_Scenarios[LTV Weight],3)*$AI1557))-(INDEX(Model_Scenarios[LTV Weight],3)*$AP1557)-(INDEX(Model_Scenarios[GP Weight],3)*($AS1557+$AV1557+$AY1557))</f>
        <v>1.7270848485379364</v>
      </c>
      <c r="BC1557">
        <f>INDEX(Model_Assumptions[Values],9)*((INDEX(Model_Scenarios[GR Weight],4)*$AG1557)+(INDEX(Model_Scenarios[GP Weight],4)*$AH1557)+(INDEX(Model_Scenarios[LTV Weight],4)*$AI1557))-(INDEX(Model_Scenarios[LTV Weight],4)*$AP1557)-(INDEX(Model_Scenarios[GP Weight],4)*($AS1557+$AV1557+$AY1557))</f>
        <v>1.1072529194901244</v>
      </c>
      <c r="BD1557">
        <f>INDEX(Model_Assumptions[Values],9)*((INDEX(Model_Scenarios[GR Weight],5)*$AG1557)+(INDEX(Model_Scenarios[GP Weight],5)*$AH1557)+(INDEX(Model_Scenarios[LTV Weight],5)*$AI1557))-(INDEX(Model_Scenarios[LTV Weight],5)*$AP1557)-(INDEX(Model_Scenarios[GP Weight],5)*($AS1557+$AV1557+$AY1557))</f>
        <v>0.59794536183483271</v>
      </c>
    </row>
    <row r="1558" spans="1:56" x14ac:dyDescent="0.25">
      <c r="A1558">
        <v>1557</v>
      </c>
      <c r="B1558">
        <v>32</v>
      </c>
      <c r="C1558" s="3">
        <v>7</v>
      </c>
      <c r="D1558" s="4">
        <v>0.12</v>
      </c>
      <c r="E1558" t="str">
        <v>SKU-1038</v>
      </c>
      <c r="F1558" t="str">
        <v>Reduce</v>
      </c>
      <c r="G1558" t="str">
        <v>Full</v>
      </c>
      <c r="H1558">
        <v>84.87</v>
      </c>
      <c r="I1558">
        <v>28.12</v>
      </c>
      <c r="J1558">
        <v>25</v>
      </c>
      <c r="K1558">
        <v>2121.75</v>
      </c>
      <c r="L1558">
        <v>1418.75</v>
      </c>
      <c r="M1558">
        <v>0.66866973017556264</v>
      </c>
      <c r="N1558">
        <v>74.431157980265382</v>
      </c>
      <c r="O1558">
        <v>67.891265467164885</v>
      </c>
      <c r="P1558">
        <v>11.651265467164876</v>
      </c>
      <c r="Q1558">
        <v>876.86523448385458</v>
      </c>
      <c r="R1558">
        <v>633.73441946787671</v>
      </c>
      <c r="S1558">
        <v>1</v>
      </c>
      <c r="T1558">
        <f t="shared" si="552"/>
        <v>83.617338957631844</v>
      </c>
      <c r="U1558">
        <f t="shared" si="553"/>
        <v>-1.4759762488136683E-2</v>
      </c>
      <c r="V1558">
        <f>IF($F1558="Reduce", INDEX(Model_Assumptions[Values], 2), INDEX(Model_Assumptions[Values], 1))</f>
        <v>-0.8</v>
      </c>
      <c r="W1558">
        <f t="shared" si="554"/>
        <v>25.295195249762735</v>
      </c>
      <c r="X1558">
        <f t="shared" si="567"/>
        <v>2115.1169151988893</v>
      </c>
      <c r="Y1558">
        <f t="shared" si="555"/>
        <v>1403.8160247755611</v>
      </c>
      <c r="Z1558">
        <f t="shared" si="556"/>
        <v>-6.6330848011107264</v>
      </c>
      <c r="AA1558">
        <f t="shared" si="557"/>
        <v>-14.933975224438882</v>
      </c>
      <c r="AB1558">
        <f t="shared" si="568"/>
        <v>0.66370611226640264</v>
      </c>
      <c r="AC1558">
        <f t="shared" si="558"/>
        <v>-4.9636179091600008E-3</v>
      </c>
      <c r="AD1558">
        <f t="shared" si="559"/>
        <v>-4.9636179091600008E-3</v>
      </c>
      <c r="AE1558">
        <f t="shared" si="560"/>
        <v>0.12000000000000055</v>
      </c>
      <c r="AF1558">
        <f t="shared" si="569"/>
        <v>557.6862891317312</v>
      </c>
      <c r="AG1558">
        <f t="shared" si="561"/>
        <v>-9.7701593208905049E-2</v>
      </c>
      <c r="AH1558">
        <f t="shared" si="562"/>
        <v>-1.2817470571351417</v>
      </c>
      <c r="AI1558">
        <f t="shared" si="570"/>
        <v>0.87999999999999956</v>
      </c>
      <c r="AJ1558">
        <f>MAX(0, $R1558 - $AA1558) * INDEX(Model_Assumptions[Values], 7)</f>
        <v>1297.3367893846312</v>
      </c>
      <c r="AK1558">
        <f>MAX(0, INDEX(Model_Assumptions[Values], 4) - $AD1558)</f>
        <v>5.4963617909160004E-2</v>
      </c>
      <c r="AL1558">
        <f>MAX(0, INDEX(Model_Assumptions[Values], 5) - $AC1558)</f>
        <v>2.4963617909160001E-2</v>
      </c>
      <c r="AM1558">
        <f>INDEX(Model_Assumptions[Values], 6) * MAX(0, INDEX(Model_Assumptions[Values], 3) - $AB1558)^2</f>
        <v>0</v>
      </c>
      <c r="AN1558">
        <f t="shared" si="563"/>
        <v>1403.0190365076724</v>
      </c>
      <c r="AO1558" cm="1">
        <f t="array" ref="AO1558">IFERROR(STDEV(IF($E$2:$E$2201=$E1558, $AJ$2:$AJ$2201)), 0)</f>
        <v>85.530466244406384</v>
      </c>
      <c r="AP1558">
        <f t="shared" si="571"/>
        <v>-1.235609388835206</v>
      </c>
      <c r="AQ1558">
        <f t="shared" si="564"/>
        <v>7.175408883991595E-2</v>
      </c>
      <c r="AR1558" cm="1">
        <f t="array" ref="AR1558">IFERROR(STDEV(IF($E$2:$E$2201=$E1558, $AK$2:$AK$2201)), 0)</f>
        <v>1.3496676532489683E-2</v>
      </c>
      <c r="AS1558">
        <f t="shared" si="572"/>
        <v>-1.244044849881178</v>
      </c>
      <c r="AT1558">
        <f t="shared" si="565"/>
        <v>4.175408883991593E-2</v>
      </c>
      <c r="AU1558" cm="1">
        <f t="array" ref="AU1558">IFERROR(STDEV(IF($E$2:$E$2201=$E1558, $AL$2:$AL$2201)), 0)</f>
        <v>1.3496676532489758E-2</v>
      </c>
      <c r="AV1558">
        <f t="shared" si="573"/>
        <v>-1.2440448498811698</v>
      </c>
      <c r="AW1558">
        <f t="shared" si="566"/>
        <v>0</v>
      </c>
      <c r="AX1558" cm="1">
        <f t="array" ref="AX1558">IFERROR(STDEV(IF($E$2:$E$2201=$E1558, $AM$2:$AM$2201)), 0)</f>
        <v>0</v>
      </c>
      <c r="AY1558">
        <f t="shared" si="574"/>
        <v>-1.2440448498811698</v>
      </c>
      <c r="AZ1558">
        <f>INDEX(Model_Assumptions[Values],9)*((INDEX(Model_Scenarios[GR Weight],1)*$AG1558)+(INDEX(Model_Scenarios[GP Weight],1)*$AH1558)+(INDEX(Model_Scenarios[LTV Weight],1)*$AI1558))-(INDEX(Model_Scenarios[LTV Weight],1)*$AP1558)-(INDEX(Model_Scenarios[GP Weight],1)*($AS1558+$AV1558+$AY1558))</f>
        <v>4.1919766408604922</v>
      </c>
      <c r="BA1558">
        <f>INDEX(Model_Assumptions[Values],9)*((INDEX(Model_Scenarios[GR Weight],2)*$AG1558)+(INDEX(Model_Scenarios[GP Weight],2)*$AH1558)+(INDEX(Model_Scenarios[LTV Weight],2)*$AI1558))-(INDEX(Model_Scenarios[LTV Weight],2)*$AP1558)-(INDEX(Model_Scenarios[GP Weight],2)*($AS1558+$AV1558+$AY1558))</f>
        <v>3.0545497606297656</v>
      </c>
      <c r="BB1558">
        <f>INDEX(Model_Assumptions[Values],9)*((INDEX(Model_Scenarios[GR Weight],3)*$AG1558)+(INDEX(Model_Scenarios[GP Weight],3)*$AH1558)+(INDEX(Model_Scenarios[LTV Weight],3)*$AI1558))-(INDEX(Model_Scenarios[LTV Weight],3)*$AP1558)-(INDEX(Model_Scenarios[GP Weight],3)*($AS1558+$AV1558+$AY1558))</f>
        <v>1.1953065064116837</v>
      </c>
      <c r="BC1558">
        <f>INDEX(Model_Assumptions[Values],9)*((INDEX(Model_Scenarios[GR Weight],4)*$AG1558)+(INDEX(Model_Scenarios[GP Weight],4)*$AH1558)+(INDEX(Model_Scenarios[LTV Weight],4)*$AI1558))-(INDEX(Model_Scenarios[LTV Weight],4)*$AP1558)-(INDEX(Model_Scenarios[GP Weight],4)*($AS1558+$AV1558+$AY1558))</f>
        <v>0.58289477092371045</v>
      </c>
      <c r="BD1558">
        <f>INDEX(Model_Assumptions[Values],9)*((INDEX(Model_Scenarios[GR Weight],5)*$AG1558)+(INDEX(Model_Scenarios[GP Weight],5)*$AH1558)+(INDEX(Model_Scenarios[LTV Weight],5)*$AI1558))-(INDEX(Model_Scenarios[LTV Weight],5)*$AP1558)-(INDEX(Model_Scenarios[GP Weight],5)*($AS1558+$AV1558+$AY1558))</f>
        <v>-0.16092965081780886</v>
      </c>
    </row>
    <row r="1559" spans="1:56" x14ac:dyDescent="0.25">
      <c r="A1559">
        <v>1558</v>
      </c>
      <c r="B1559">
        <v>32</v>
      </c>
      <c r="C1559" s="3">
        <v>8</v>
      </c>
      <c r="D1559" s="4">
        <v>0.14000000000000001</v>
      </c>
      <c r="E1559" t="str">
        <v>SKU-1038</v>
      </c>
      <c r="F1559" t="str">
        <v>Reduce</v>
      </c>
      <c r="G1559" t="str">
        <v>Full</v>
      </c>
      <c r="H1559">
        <v>84.87</v>
      </c>
      <c r="I1559">
        <v>28.12</v>
      </c>
      <c r="J1559">
        <v>25</v>
      </c>
      <c r="K1559">
        <v>2121.75</v>
      </c>
      <c r="L1559">
        <v>1418.75</v>
      </c>
      <c r="M1559">
        <v>0.66866973017556264</v>
      </c>
      <c r="N1559">
        <v>74.431157980265382</v>
      </c>
      <c r="O1559">
        <v>67.891265467164885</v>
      </c>
      <c r="P1559">
        <v>11.651265467164876</v>
      </c>
      <c r="Q1559">
        <v>876.86523448385458</v>
      </c>
      <c r="R1559">
        <v>633.73441946787671</v>
      </c>
      <c r="S1559">
        <v>1</v>
      </c>
      <c r="T1559">
        <f t="shared" si="552"/>
        <v>83.408562117237153</v>
      </c>
      <c r="U1559">
        <f t="shared" si="553"/>
        <v>-1.7219722902826102E-2</v>
      </c>
      <c r="V1559">
        <f>IF($F1559="Reduce", INDEX(Model_Assumptions[Values], 2), INDEX(Model_Assumptions[Values], 1))</f>
        <v>-0.8</v>
      </c>
      <c r="W1559">
        <f t="shared" si="554"/>
        <v>25.344394458056524</v>
      </c>
      <c r="X1559">
        <f t="shared" si="567"/>
        <v>2113.9394994785685</v>
      </c>
      <c r="Y1559">
        <f t="shared" si="555"/>
        <v>1401.2551273180188</v>
      </c>
      <c r="Z1559">
        <f t="shared" si="556"/>
        <v>-7.8105005214315497</v>
      </c>
      <c r="AA1559">
        <f t="shared" si="557"/>
        <v>-17.494872681981178</v>
      </c>
      <c r="AB1559">
        <f t="shared" si="568"/>
        <v>0.66286434766163227</v>
      </c>
      <c r="AC1559">
        <f t="shared" si="558"/>
        <v>-5.8053825139303683E-3</v>
      </c>
      <c r="AD1559">
        <f t="shared" si="559"/>
        <v>-5.8053825139303683E-3</v>
      </c>
      <c r="AE1559">
        <f t="shared" si="560"/>
        <v>0.1400000000000004</v>
      </c>
      <c r="AF1559">
        <f t="shared" si="569"/>
        <v>545.01160074237373</v>
      </c>
      <c r="AG1559">
        <f t="shared" si="561"/>
        <v>-0.11504426184556894</v>
      </c>
      <c r="AH1559">
        <f t="shared" si="562"/>
        <v>-1.5015427063510414</v>
      </c>
      <c r="AI1559">
        <f t="shared" si="570"/>
        <v>0.85999999999999965</v>
      </c>
      <c r="AJ1559">
        <f>MAX(0, $R1559 - $AA1559) * INDEX(Model_Assumptions[Values], 7)</f>
        <v>1302.4585842997158</v>
      </c>
      <c r="AK1559">
        <f>MAX(0, INDEX(Model_Assumptions[Values], 4) - $AD1559)</f>
        <v>5.5805382513930371E-2</v>
      </c>
      <c r="AL1559">
        <f>MAX(0, INDEX(Model_Assumptions[Values], 5) - $AC1559)</f>
        <v>2.5805382513930369E-2</v>
      </c>
      <c r="AM1559">
        <f>INDEX(Model_Assumptions[Values], 6) * MAX(0, INDEX(Model_Assumptions[Values], 3) - $AB1559)^2</f>
        <v>0</v>
      </c>
      <c r="AN1559">
        <f t="shared" si="563"/>
        <v>1403.0190365076724</v>
      </c>
      <c r="AO1559" cm="1">
        <f t="array" ref="AO1559">IFERROR(STDEV(IF($E$2:$E$2201=$E1559, $AJ$2:$AJ$2201)), 0)</f>
        <v>85.530466244406384</v>
      </c>
      <c r="AP1559">
        <f t="shared" si="571"/>
        <v>-1.1757266927623367</v>
      </c>
      <c r="AQ1559">
        <f t="shared" si="564"/>
        <v>7.175408883991595E-2</v>
      </c>
      <c r="AR1559" cm="1">
        <f t="array" ref="AR1559">IFERROR(STDEV(IF($E$2:$E$2201=$E1559, $AK$2:$AK$2201)), 0)</f>
        <v>1.3496676532489683E-2</v>
      </c>
      <c r="AS1559">
        <f t="shared" si="572"/>
        <v>-1.1816765621961289</v>
      </c>
      <c r="AT1559">
        <f t="shared" si="565"/>
        <v>4.175408883991593E-2</v>
      </c>
      <c r="AU1559" cm="1">
        <f t="array" ref="AU1559">IFERROR(STDEV(IF($E$2:$E$2201=$E1559, $AL$2:$AL$2201)), 0)</f>
        <v>1.3496676532489758E-2</v>
      </c>
      <c r="AV1559">
        <f t="shared" si="573"/>
        <v>-1.1816765621961212</v>
      </c>
      <c r="AW1559">
        <f t="shared" si="566"/>
        <v>0</v>
      </c>
      <c r="AX1559" cm="1">
        <f t="array" ref="AX1559">IFERROR(STDEV(IF($E$2:$E$2201=$E1559, $AM$2:$AM$2201)), 0)</f>
        <v>0</v>
      </c>
      <c r="AY1559">
        <f t="shared" si="574"/>
        <v>-1.1816765621961212</v>
      </c>
      <c r="AZ1559">
        <f>INDEX(Model_Assumptions[Values],9)*((INDEX(Model_Scenarios[GR Weight],1)*$AG1559)+(INDEX(Model_Scenarios[GP Weight],1)*$AH1559)+(INDEX(Model_Scenarios[LTV Weight],1)*$AI1559))-(INDEX(Model_Scenarios[LTV Weight],1)*$AP1559)-(INDEX(Model_Scenarios[GP Weight],1)*($AS1559+$AV1559+$AY1559))</f>
        <v>3.9267908387703998</v>
      </c>
      <c r="BA1559">
        <f>INDEX(Model_Assumptions[Values],9)*((INDEX(Model_Scenarios[GR Weight],2)*$AG1559)+(INDEX(Model_Scenarios[GP Weight],2)*$AH1559)+(INDEX(Model_Scenarios[LTV Weight],2)*$AI1559))-(INDEX(Model_Scenarios[LTV Weight],2)*$AP1559)-(INDEX(Model_Scenarios[GP Weight],2)*($AS1559+$AV1559+$AY1559))</f>
        <v>2.6804023848779743</v>
      </c>
      <c r="BB1559">
        <f>INDEX(Model_Assumptions[Values],9)*((INDEX(Model_Scenarios[GR Weight],3)*$AG1559)+(INDEX(Model_Scenarios[GP Weight],3)*$AH1559)+(INDEX(Model_Scenarios[LTV Weight],3)*$AI1559))-(INDEX(Model_Scenarios[LTV Weight],3)*$AP1559)-(INDEX(Model_Scenarios[GP Weight],3)*($AS1559+$AV1559+$AY1559))</f>
        <v>0.65954600398958041</v>
      </c>
      <c r="BC1559">
        <f>INDEX(Model_Assumptions[Values],9)*((INDEX(Model_Scenarios[GR Weight],4)*$AG1559)+(INDEX(Model_Scenarios[GP Weight],4)*$AH1559)+(INDEX(Model_Scenarios[LTV Weight],4)*$AI1559))-(INDEX(Model_Scenarios[LTV Weight],4)*$AP1559)-(INDEX(Model_Scenarios[GP Weight],4)*($AS1559+$AV1559+$AY1559))</f>
        <v>5.445120379056223E-2</v>
      </c>
      <c r="BD1559">
        <f>INDEX(Model_Assumptions[Values],9)*((INDEX(Model_Scenarios[GR Weight],5)*$AG1559)+(INDEX(Model_Scenarios[GP Weight],5)*$AH1559)+(INDEX(Model_Scenarios[LTV Weight],5)*$AI1559))-(INDEX(Model_Scenarios[LTV Weight],5)*$AP1559)-(INDEX(Model_Scenarios[GP Weight],5)*($AS1559+$AV1559+$AY1559))</f>
        <v>-0.92558870349674383</v>
      </c>
    </row>
    <row r="1560" spans="1:56" x14ac:dyDescent="0.25">
      <c r="A1560">
        <v>1559</v>
      </c>
      <c r="B1560">
        <v>32</v>
      </c>
      <c r="C1560" s="3">
        <v>9</v>
      </c>
      <c r="D1560" s="4">
        <v>0.16</v>
      </c>
      <c r="E1560" t="str">
        <v>SKU-1038</v>
      </c>
      <c r="F1560" t="str">
        <v>Reduce</v>
      </c>
      <c r="G1560" t="str">
        <v>Full</v>
      </c>
      <c r="H1560">
        <v>84.87</v>
      </c>
      <c r="I1560">
        <v>28.12</v>
      </c>
      <c r="J1560">
        <v>25</v>
      </c>
      <c r="K1560">
        <v>2121.75</v>
      </c>
      <c r="L1560">
        <v>1418.75</v>
      </c>
      <c r="M1560">
        <v>0.66866973017556264</v>
      </c>
      <c r="N1560">
        <v>74.431157980265382</v>
      </c>
      <c r="O1560">
        <v>67.891265467164885</v>
      </c>
      <c r="P1560">
        <v>11.651265467164876</v>
      </c>
      <c r="Q1560">
        <v>876.86523448385458</v>
      </c>
      <c r="R1560">
        <v>633.73441946787671</v>
      </c>
      <c r="S1560">
        <v>1</v>
      </c>
      <c r="T1560">
        <f t="shared" si="552"/>
        <v>83.199785276842462</v>
      </c>
      <c r="U1560">
        <f t="shared" si="553"/>
        <v>-1.9679683317515521E-2</v>
      </c>
      <c r="V1560">
        <f>IF($F1560="Reduce", INDEX(Model_Assumptions[Values], 2), INDEX(Model_Assumptions[Values], 1))</f>
        <v>-0.8</v>
      </c>
      <c r="W1560">
        <f t="shared" si="554"/>
        <v>25.393593666350313</v>
      </c>
      <c r="X1560">
        <f t="shared" si="567"/>
        <v>2112.7415404477329</v>
      </c>
      <c r="Y1560">
        <f t="shared" si="555"/>
        <v>1398.673686549962</v>
      </c>
      <c r="Z1560">
        <f t="shared" si="556"/>
        <v>-9.0084595522671407</v>
      </c>
      <c r="AA1560">
        <f t="shared" si="557"/>
        <v>-20.076313450038015</v>
      </c>
      <c r="AB1560">
        <f t="shared" si="568"/>
        <v>0.66201835850378299</v>
      </c>
      <c r="AC1560">
        <f t="shared" si="558"/>
        <v>-6.6513716717796489E-3</v>
      </c>
      <c r="AD1560">
        <f t="shared" si="559"/>
        <v>-6.6513716717796489E-3</v>
      </c>
      <c r="AE1560">
        <f t="shared" si="560"/>
        <v>0.16000000000000028</v>
      </c>
      <c r="AF1560">
        <f t="shared" si="569"/>
        <v>532.33691235301626</v>
      </c>
      <c r="AG1560">
        <f t="shared" si="561"/>
        <v>-0.13268952184466229</v>
      </c>
      <c r="AH1560">
        <f t="shared" si="562"/>
        <v>-1.7231015383364381</v>
      </c>
      <c r="AI1560">
        <f t="shared" si="570"/>
        <v>0.83999999999999975</v>
      </c>
      <c r="AJ1560">
        <f>MAX(0, $R1560 - $AA1560) * INDEX(Model_Assumptions[Values], 7)</f>
        <v>1307.6214658358294</v>
      </c>
      <c r="AK1560">
        <f>MAX(0, INDEX(Model_Assumptions[Values], 4) - $AD1560)</f>
        <v>5.6651371671779652E-2</v>
      </c>
      <c r="AL1560">
        <f>MAX(0, INDEX(Model_Assumptions[Values], 5) - $AC1560)</f>
        <v>2.6651371671779649E-2</v>
      </c>
      <c r="AM1560">
        <f>INDEX(Model_Assumptions[Values], 6) * MAX(0, INDEX(Model_Assumptions[Values], 3) - $AB1560)^2</f>
        <v>0</v>
      </c>
      <c r="AN1560">
        <f t="shared" si="563"/>
        <v>1403.0190365076724</v>
      </c>
      <c r="AO1560" cm="1">
        <f t="array" ref="AO1560">IFERROR(STDEV(IF($E$2:$E$2201=$E1560, $AJ$2:$AJ$2201)), 0)</f>
        <v>85.530466244406384</v>
      </c>
      <c r="AP1560">
        <f t="shared" si="571"/>
        <v>-1.115363622586143</v>
      </c>
      <c r="AQ1560">
        <f t="shared" si="564"/>
        <v>7.175408883991595E-2</v>
      </c>
      <c r="AR1560" cm="1">
        <f t="array" ref="AR1560">IFERROR(STDEV(IF($E$2:$E$2201=$E1560, $AK$2:$AK$2201)), 0)</f>
        <v>1.3496676532489683E-2</v>
      </c>
      <c r="AS1560">
        <f t="shared" si="572"/>
        <v>-1.1189952675964705</v>
      </c>
      <c r="AT1560">
        <f t="shared" si="565"/>
        <v>4.175408883991593E-2</v>
      </c>
      <c r="AU1560" cm="1">
        <f t="array" ref="AU1560">IFERROR(STDEV(IF($E$2:$E$2201=$E1560, $AL$2:$AL$2201)), 0)</f>
        <v>1.3496676532489758E-2</v>
      </c>
      <c r="AV1560">
        <f t="shared" si="573"/>
        <v>-1.1189952675964632</v>
      </c>
      <c r="AW1560">
        <f t="shared" si="566"/>
        <v>0</v>
      </c>
      <c r="AX1560" cm="1">
        <f t="array" ref="AX1560">IFERROR(STDEV(IF($E$2:$E$2201=$E1560, $AM$2:$AM$2201)), 0)</f>
        <v>0</v>
      </c>
      <c r="AY1560">
        <f t="shared" si="574"/>
        <v>-1.1189952675964632</v>
      </c>
      <c r="AZ1560">
        <f>INDEX(Model_Assumptions[Values],9)*((INDEX(Model_Scenarios[GR Weight],1)*$AG1560)+(INDEX(Model_Scenarios[GP Weight],1)*$AH1560)+(INDEX(Model_Scenarios[LTV Weight],1)*$AI1560))-(INDEX(Model_Scenarios[LTV Weight],1)*$AP1560)-(INDEX(Model_Scenarios[GP Weight],1)*($AS1560+$AV1560+$AY1560))</f>
        <v>3.6600939482573032</v>
      </c>
      <c r="BA1560">
        <f>INDEX(Model_Assumptions[Values],9)*((INDEX(Model_Scenarios[GR Weight],2)*$AG1560)+(INDEX(Model_Scenarios[GP Weight],2)*$AH1560)+(INDEX(Model_Scenarios[LTV Weight],2)*$AI1560))-(INDEX(Model_Scenarios[LTV Weight],2)*$AP1560)-(INDEX(Model_Scenarios[GP Weight],2)*($AS1560+$AV1560+$AY1560))</f>
        <v>2.3037648355189364</v>
      </c>
      <c r="BB1560">
        <f>INDEX(Model_Assumptions[Values],9)*((INDEX(Model_Scenarios[GR Weight],3)*$AG1560)+(INDEX(Model_Scenarios[GP Weight],3)*$AH1560)+(INDEX(Model_Scenarios[LTV Weight],3)*$AI1560))-(INDEX(Model_Scenarios[LTV Weight],3)*$AP1560)-(INDEX(Model_Scenarios[GP Weight],3)*($AS1560+$AV1560+$AY1560))</f>
        <v>0.11980088561615143</v>
      </c>
      <c r="BC1560">
        <f>INDEX(Model_Assumptions[Values],9)*((INDEX(Model_Scenarios[GR Weight],4)*$AG1560)+(INDEX(Model_Scenarios[GP Weight],4)*$AH1560)+(INDEX(Model_Scenarios[LTV Weight],4)*$AI1560))-(INDEX(Model_Scenarios[LTV Weight],4)*$AP1560)-(INDEX(Model_Scenarios[GP Weight],4)*($AS1560+$AV1560+$AY1560))</f>
        <v>-0.4780802375647939</v>
      </c>
      <c r="BD1560">
        <f>INDEX(Model_Assumptions[Values],9)*((INDEX(Model_Scenarios[GR Weight],5)*$AG1560)+(INDEX(Model_Scenarios[GP Weight],5)*$AH1560)+(INDEX(Model_Scenarios[LTV Weight],5)*$AI1560))-(INDEX(Model_Scenarios[LTV Weight],5)*$AP1560)-(INDEX(Model_Scenarios[GP Weight],5)*($AS1560+$AV1560+$AY1560))</f>
        <v>-1.6960356550891638</v>
      </c>
    </row>
    <row r="1561" spans="1:56" x14ac:dyDescent="0.25">
      <c r="A1561">
        <v>1560</v>
      </c>
      <c r="B1561">
        <v>32</v>
      </c>
      <c r="C1561" s="3">
        <v>10</v>
      </c>
      <c r="D1561" s="4">
        <v>0.18</v>
      </c>
      <c r="E1561" t="str">
        <v>SKU-1038</v>
      </c>
      <c r="F1561" t="str">
        <v>Reduce</v>
      </c>
      <c r="G1561" t="str">
        <v>Full</v>
      </c>
      <c r="H1561">
        <v>84.87</v>
      </c>
      <c r="I1561">
        <v>28.12</v>
      </c>
      <c r="J1561">
        <v>25</v>
      </c>
      <c r="K1561">
        <v>2121.75</v>
      </c>
      <c r="L1561">
        <v>1418.75</v>
      </c>
      <c r="M1561">
        <v>0.66866973017556264</v>
      </c>
      <c r="N1561">
        <v>74.431157980265382</v>
      </c>
      <c r="O1561">
        <v>67.891265467164885</v>
      </c>
      <c r="P1561">
        <v>11.651265467164876</v>
      </c>
      <c r="Q1561">
        <v>876.86523448385458</v>
      </c>
      <c r="R1561">
        <v>633.73441946787671</v>
      </c>
      <c r="S1561">
        <v>1</v>
      </c>
      <c r="T1561">
        <f t="shared" si="552"/>
        <v>82.991008436447771</v>
      </c>
      <c r="U1561">
        <f t="shared" si="553"/>
        <v>-2.213964373220494E-2</v>
      </c>
      <c r="V1561">
        <f>IF($F1561="Reduce", INDEX(Model_Assumptions[Values], 2), INDEX(Model_Assumptions[Values], 1))</f>
        <v>-0.8</v>
      </c>
      <c r="W1561">
        <f t="shared" si="554"/>
        <v>25.442792874644098</v>
      </c>
      <c r="X1561">
        <f t="shared" si="567"/>
        <v>2111.5230381063816</v>
      </c>
      <c r="Y1561">
        <f t="shared" si="555"/>
        <v>1396.0717024713895</v>
      </c>
      <c r="Z1561">
        <f t="shared" si="556"/>
        <v>-10.226961893618409</v>
      </c>
      <c r="AA1561">
        <f t="shared" si="557"/>
        <v>-22.678297528610528</v>
      </c>
      <c r="AB1561">
        <f t="shared" si="568"/>
        <v>0.66116811291028565</v>
      </c>
      <c r="AC1561">
        <f t="shared" si="558"/>
        <v>-7.501617265276983E-3</v>
      </c>
      <c r="AD1561">
        <f t="shared" si="559"/>
        <v>-7.501617265276983E-3</v>
      </c>
      <c r="AE1561">
        <f t="shared" si="560"/>
        <v>0.18000000000000013</v>
      </c>
      <c r="AF1561">
        <f t="shared" si="569"/>
        <v>519.66222396365879</v>
      </c>
      <c r="AG1561">
        <f t="shared" si="561"/>
        <v>-0.15063737320619844</v>
      </c>
      <c r="AH1561">
        <f t="shared" si="562"/>
        <v>-1.9464235530914291</v>
      </c>
      <c r="AI1561">
        <f t="shared" si="570"/>
        <v>0.81999999999999984</v>
      </c>
      <c r="AJ1561">
        <f>MAX(0, $R1561 - $AA1561) * INDEX(Model_Assumptions[Values], 7)</f>
        <v>1312.8254339929745</v>
      </c>
      <c r="AK1561">
        <f>MAX(0, INDEX(Model_Assumptions[Values], 4) - $AD1561)</f>
        <v>5.7501617265276986E-2</v>
      </c>
      <c r="AL1561">
        <f>MAX(0, INDEX(Model_Assumptions[Values], 5) - $AC1561)</f>
        <v>2.7501617265276983E-2</v>
      </c>
      <c r="AM1561">
        <f>INDEX(Model_Assumptions[Values], 6) * MAX(0, INDEX(Model_Assumptions[Values], 3) - $AB1561)^2</f>
        <v>0</v>
      </c>
      <c r="AN1561">
        <f t="shared" si="563"/>
        <v>1403.0190365076724</v>
      </c>
      <c r="AO1561" cm="1">
        <f t="array" ref="AO1561">IFERROR(STDEV(IF($E$2:$E$2201=$E1561, $AJ$2:$AJ$2201)), 0)</f>
        <v>85.530466244406384</v>
      </c>
      <c r="AP1561">
        <f t="shared" si="571"/>
        <v>-1.0545201783065981</v>
      </c>
      <c r="AQ1561">
        <f t="shared" si="564"/>
        <v>7.175408883991595E-2</v>
      </c>
      <c r="AR1561" cm="1">
        <f t="array" ref="AR1561">IFERROR(STDEV(IF($E$2:$E$2201=$E1561, $AK$2:$AK$2201)), 0)</f>
        <v>1.3496676532489683E-2</v>
      </c>
      <c r="AS1561">
        <f t="shared" si="572"/>
        <v>-1.0559986038288689</v>
      </c>
      <c r="AT1561">
        <f t="shared" si="565"/>
        <v>4.175408883991593E-2</v>
      </c>
      <c r="AU1561" cm="1">
        <f t="array" ref="AU1561">IFERROR(STDEV(IF($E$2:$E$2201=$E1561, $AL$2:$AL$2201)), 0)</f>
        <v>1.3496676532489758E-2</v>
      </c>
      <c r="AV1561">
        <f t="shared" si="573"/>
        <v>-1.0559986038288618</v>
      </c>
      <c r="AW1561">
        <f t="shared" si="566"/>
        <v>0</v>
      </c>
      <c r="AX1561" cm="1">
        <f t="array" ref="AX1561">IFERROR(STDEV(IF($E$2:$E$2201=$E1561, $AM$2:$AM$2201)), 0)</f>
        <v>0</v>
      </c>
      <c r="AY1561">
        <f t="shared" si="574"/>
        <v>-1.0559986038288618</v>
      </c>
      <c r="AZ1561">
        <f>INDEX(Model_Assumptions[Values],9)*((INDEX(Model_Scenarios[GR Weight],1)*$AG1561)+(INDEX(Model_Scenarios[GP Weight],1)*$AH1561)+(INDEX(Model_Scenarios[LTV Weight],1)*$AI1561))-(INDEX(Model_Scenarios[LTV Weight],1)*$AP1561)-(INDEX(Model_Scenarios[GP Weight],1)*($AS1561+$AV1561+$AY1561))</f>
        <v>3.3918852606451235</v>
      </c>
      <c r="BA1561">
        <f>INDEX(Model_Assumptions[Values],9)*((INDEX(Model_Scenarios[GR Weight],2)*$AG1561)+(INDEX(Model_Scenarios[GP Weight],2)*$AH1561)+(INDEX(Model_Scenarios[LTV Weight],2)*$AI1561))-(INDEX(Model_Scenarios[LTV Weight],2)*$AP1561)-(INDEX(Model_Scenarios[GP Weight],2)*($AS1561+$AV1561+$AY1561))</f>
        <v>1.924635695200529</v>
      </c>
      <c r="BB1561">
        <f>INDEX(Model_Assumptions[Values],9)*((INDEX(Model_Scenarios[GR Weight],3)*$AG1561)+(INDEX(Model_Scenarios[GP Weight],3)*$AH1561)+(INDEX(Model_Scenarios[LTV Weight],3)*$AI1561))-(INDEX(Model_Scenarios[LTV Weight],3)*$AP1561)-(INDEX(Model_Scenarios[GP Weight],3)*($AS1561+$AV1561+$AY1561))</f>
        <v>-0.4239313290748028</v>
      </c>
      <c r="BC1561">
        <f>INDEX(Model_Assumptions[Values],9)*((INDEX(Model_Scenarios[GR Weight],4)*$AG1561)+(INDEX(Model_Scenarios[GP Weight],4)*$AH1561)+(INDEX(Model_Scenarios[LTV Weight],4)*$AI1561))-(INDEX(Model_Scenarios[LTV Weight],4)*$AP1561)-(INDEX(Model_Scenarios[GP Weight],4)*($AS1561+$AV1561+$AY1561))</f>
        <v>-1.0147020335085619</v>
      </c>
      <c r="BD1561">
        <f>INDEX(Model_Assumptions[Values],9)*((INDEX(Model_Scenarios[GR Weight],5)*$AG1561)+(INDEX(Model_Scenarios[GP Weight],5)*$AH1561)+(INDEX(Model_Scenarios[LTV Weight],5)*$AI1561))-(INDEX(Model_Scenarios[LTV Weight],5)*$AP1561)-(INDEX(Model_Scenarios[GP Weight],5)*($AS1561+$AV1561+$AY1561))</f>
        <v>-2.472274403313353</v>
      </c>
    </row>
    <row r="1562" spans="1:56" x14ac:dyDescent="0.25">
      <c r="A1562">
        <v>1561</v>
      </c>
      <c r="B1562">
        <v>32</v>
      </c>
      <c r="C1562" s="3">
        <v>11</v>
      </c>
      <c r="D1562" s="4">
        <v>0.2</v>
      </c>
      <c r="E1562" t="str">
        <v>SKU-1038</v>
      </c>
      <c r="F1562" t="str">
        <v>Reduce</v>
      </c>
      <c r="G1562" t="str">
        <v>Full</v>
      </c>
      <c r="H1562">
        <v>84.87</v>
      </c>
      <c r="I1562">
        <v>28.12</v>
      </c>
      <c r="J1562">
        <v>25</v>
      </c>
      <c r="K1562">
        <v>2121.75</v>
      </c>
      <c r="L1562">
        <v>1418.75</v>
      </c>
      <c r="M1562">
        <v>0.66866973017556264</v>
      </c>
      <c r="N1562">
        <v>74.431157980265382</v>
      </c>
      <c r="O1562">
        <v>67.891265467164885</v>
      </c>
      <c r="P1562">
        <v>11.651265467164876</v>
      </c>
      <c r="Q1562">
        <v>876.86523448385458</v>
      </c>
      <c r="R1562">
        <v>633.73441946787671</v>
      </c>
      <c r="S1562">
        <v>1</v>
      </c>
      <c r="T1562">
        <f t="shared" si="552"/>
        <v>82.78223159605308</v>
      </c>
      <c r="U1562">
        <f t="shared" si="553"/>
        <v>-2.4599604146894358E-2</v>
      </c>
      <c r="V1562">
        <f>IF($F1562="Reduce", INDEX(Model_Assumptions[Values], 2), INDEX(Model_Assumptions[Values], 1))</f>
        <v>-0.8</v>
      </c>
      <c r="W1562">
        <f t="shared" si="554"/>
        <v>25.491992082937887</v>
      </c>
      <c r="X1562">
        <f t="shared" si="567"/>
        <v>2110.2839924545156</v>
      </c>
      <c r="Y1562">
        <f t="shared" si="555"/>
        <v>1393.4491750823022</v>
      </c>
      <c r="Z1562">
        <f t="shared" si="556"/>
        <v>-11.466007545484445</v>
      </c>
      <c r="AA1562">
        <f t="shared" si="557"/>
        <v>-25.30082491769781</v>
      </c>
      <c r="AB1562">
        <f t="shared" si="568"/>
        <v>0.66031357867694018</v>
      </c>
      <c r="AC1562">
        <f t="shared" si="558"/>
        <v>-8.356151498622455E-3</v>
      </c>
      <c r="AD1562">
        <f t="shared" si="559"/>
        <v>-8.356151498622455E-3</v>
      </c>
      <c r="AE1562">
        <f t="shared" si="560"/>
        <v>0.2</v>
      </c>
      <c r="AF1562">
        <f t="shared" si="569"/>
        <v>506.98753557430138</v>
      </c>
      <c r="AG1562">
        <f t="shared" si="561"/>
        <v>-0.16888781593016403</v>
      </c>
      <c r="AH1562">
        <f t="shared" si="562"/>
        <v>-2.1715087506159367</v>
      </c>
      <c r="AI1562">
        <f t="shared" si="570"/>
        <v>0.8</v>
      </c>
      <c r="AJ1562">
        <f>MAX(0, $R1562 - $AA1562) * INDEX(Model_Assumptions[Values], 7)</f>
        <v>1318.070488771149</v>
      </c>
      <c r="AK1562">
        <f>MAX(0, INDEX(Model_Assumptions[Values], 4) - $AD1562)</f>
        <v>5.8356151498622458E-2</v>
      </c>
      <c r="AL1562">
        <f>MAX(0, INDEX(Model_Assumptions[Values], 5) - $AC1562)</f>
        <v>2.8356151498622455E-2</v>
      </c>
      <c r="AM1562">
        <f>INDEX(Model_Assumptions[Values], 6) * MAX(0, INDEX(Model_Assumptions[Values], 3) - $AB1562)^2</f>
        <v>0</v>
      </c>
      <c r="AN1562">
        <f t="shared" si="563"/>
        <v>1403.0190365076724</v>
      </c>
      <c r="AO1562" cm="1">
        <f t="array" ref="AO1562">IFERROR(STDEV(IF($E$2:$E$2201=$E1562, $AJ$2:$AJ$2201)), 0)</f>
        <v>85.530466244406384</v>
      </c>
      <c r="AP1562">
        <f t="shared" si="571"/>
        <v>-0.99319635992372346</v>
      </c>
      <c r="AQ1562">
        <f t="shared" si="564"/>
        <v>7.175408883991595E-2</v>
      </c>
      <c r="AR1562" cm="1">
        <f t="array" ref="AR1562">IFERROR(STDEV(IF($E$2:$E$2201=$E1562, $AK$2:$AK$2201)), 0)</f>
        <v>1.3496676532489683E-2</v>
      </c>
      <c r="AS1562">
        <f t="shared" si="572"/>
        <v>-0.99268418480960829</v>
      </c>
      <c r="AT1562">
        <f t="shared" si="565"/>
        <v>4.175408883991593E-2</v>
      </c>
      <c r="AU1562" cm="1">
        <f t="array" ref="AU1562">IFERROR(STDEV(IF($E$2:$E$2201=$E1562, $AL$2:$AL$2201)), 0)</f>
        <v>1.3496676532489758E-2</v>
      </c>
      <c r="AV1562">
        <f t="shared" si="573"/>
        <v>-0.99268418480960152</v>
      </c>
      <c r="AW1562">
        <f t="shared" si="566"/>
        <v>0</v>
      </c>
      <c r="AX1562" cm="1">
        <f t="array" ref="AX1562">IFERROR(STDEV(IF($E$2:$E$2201=$E1562, $AM$2:$AM$2201)), 0)</f>
        <v>0</v>
      </c>
      <c r="AY1562">
        <f t="shared" si="574"/>
        <v>-0.99268418480960152</v>
      </c>
      <c r="AZ1562">
        <f>INDEX(Model_Assumptions[Values],9)*((INDEX(Model_Scenarios[GR Weight],1)*$AG1562)+(INDEX(Model_Scenarios[GP Weight],1)*$AH1562)+(INDEX(Model_Scenarios[LTV Weight],1)*$AI1562))-(INDEX(Model_Scenarios[LTV Weight],1)*$AP1562)-(INDEX(Model_Scenarios[GP Weight],1)*($AS1562+$AV1562+$AY1562))</f>
        <v>3.1221640601088096</v>
      </c>
      <c r="BA1562">
        <f>INDEX(Model_Assumptions[Values],9)*((INDEX(Model_Scenarios[GR Weight],2)*$AG1562)+(INDEX(Model_Scenarios[GP Weight],2)*$AH1562)+(INDEX(Model_Scenarios[LTV Weight],2)*$AI1562))-(INDEX(Model_Scenarios[LTV Weight],2)*$AP1562)-(INDEX(Model_Scenarios[GP Weight],2)*($AS1562+$AV1562+$AY1562))</f>
        <v>1.5430135322726226</v>
      </c>
      <c r="BB1562">
        <f>INDEX(Model_Assumptions[Values],9)*((INDEX(Model_Scenarios[GR Weight],3)*$AG1562)+(INDEX(Model_Scenarios[GP Weight],3)*$AH1562)+(INDEX(Model_Scenarios[LTV Weight],3)*$AI1562))-(INDEX(Model_Scenarios[LTV Weight],3)*$AP1562)-(INDEX(Model_Scenarios[GP Weight],3)*($AS1562+$AV1562+$AY1562))</f>
        <v>-0.97165314547102044</v>
      </c>
      <c r="BC1562">
        <f>INDEX(Model_Assumptions[Values],9)*((INDEX(Model_Scenarios[GR Weight],4)*$AG1562)+(INDEX(Model_Scenarios[GP Weight],4)*$AH1562)+(INDEX(Model_Scenarios[LTV Weight],4)*$AI1562))-(INDEX(Model_Scenarios[LTV Weight],4)*$AP1562)-(INDEX(Model_Scenarios[GP Weight],4)*($AS1562+$AV1562+$AY1562))</f>
        <v>-1.5554166894284744</v>
      </c>
      <c r="BD1562">
        <f>INDEX(Model_Assumptions[Values],9)*((INDEX(Model_Scenarios[GR Weight],5)*$AG1562)+(INDEX(Model_Scenarios[GP Weight],5)*$AH1562)+(INDEX(Model_Scenarios[LTV Weight],5)*$AI1562))-(INDEX(Model_Scenarios[LTV Weight],5)*$AP1562)-(INDEX(Model_Scenarios[GP Weight],5)*($AS1562+$AV1562+$AY1562))</f>
        <v>-3.2543088852072146</v>
      </c>
    </row>
    <row r="1563" spans="1:56" x14ac:dyDescent="0.25">
      <c r="A1563">
        <v>1562</v>
      </c>
      <c r="B1563">
        <v>32</v>
      </c>
      <c r="C1563" s="3">
        <v>12</v>
      </c>
      <c r="D1563" s="4">
        <v>0.22</v>
      </c>
      <c r="E1563" t="str">
        <v>SKU-1038</v>
      </c>
      <c r="F1563" t="str">
        <v>Reduce</v>
      </c>
      <c r="G1563" t="str">
        <v>Full</v>
      </c>
      <c r="H1563">
        <v>84.87</v>
      </c>
      <c r="I1563">
        <v>28.12</v>
      </c>
      <c r="J1563">
        <v>25</v>
      </c>
      <c r="K1563">
        <v>2121.75</v>
      </c>
      <c r="L1563">
        <v>1418.75</v>
      </c>
      <c r="M1563">
        <v>0.66866973017556264</v>
      </c>
      <c r="N1563">
        <v>74.431157980265382</v>
      </c>
      <c r="O1563">
        <v>67.891265467164885</v>
      </c>
      <c r="P1563">
        <v>11.651265467164876</v>
      </c>
      <c r="Q1563">
        <v>876.86523448385458</v>
      </c>
      <c r="R1563">
        <v>633.73441946787671</v>
      </c>
      <c r="S1563">
        <v>1</v>
      </c>
      <c r="T1563">
        <f t="shared" si="552"/>
        <v>82.573454755658389</v>
      </c>
      <c r="U1563">
        <f t="shared" si="553"/>
        <v>-2.7059564561583777E-2</v>
      </c>
      <c r="V1563">
        <f>IF($F1563="Reduce", INDEX(Model_Assumptions[Values], 2), INDEX(Model_Assumptions[Values], 1))</f>
        <v>-0.8</v>
      </c>
      <c r="W1563">
        <f t="shared" si="554"/>
        <v>25.541191291231673</v>
      </c>
      <c r="X1563">
        <f t="shared" si="567"/>
        <v>2109.0244034921348</v>
      </c>
      <c r="Y1563">
        <f t="shared" si="555"/>
        <v>1390.8061043827001</v>
      </c>
      <c r="Z1563">
        <f t="shared" si="556"/>
        <v>-12.725596507865248</v>
      </c>
      <c r="AA1563">
        <f t="shared" si="557"/>
        <v>-27.943895617299859</v>
      </c>
      <c r="AB1563">
        <f t="shared" si="568"/>
        <v>0.65945472327384902</v>
      </c>
      <c r="AC1563">
        <f t="shared" si="558"/>
        <v>-9.2150069017136182E-3</v>
      </c>
      <c r="AD1563">
        <f t="shared" si="559"/>
        <v>-9.2150069017136182E-3</v>
      </c>
      <c r="AE1563">
        <f t="shared" si="560"/>
        <v>0.21999999999999986</v>
      </c>
      <c r="AF1563">
        <f t="shared" si="569"/>
        <v>494.31284718494391</v>
      </c>
      <c r="AG1563">
        <f t="shared" si="561"/>
        <v>-0.18744085001655905</v>
      </c>
      <c r="AH1563">
        <f t="shared" si="562"/>
        <v>-2.3983571309099609</v>
      </c>
      <c r="AI1563">
        <f t="shared" si="570"/>
        <v>0.78000000000000014</v>
      </c>
      <c r="AJ1563">
        <f>MAX(0, $R1563 - $AA1563) * INDEX(Model_Assumptions[Values], 7)</f>
        <v>1323.3566301703531</v>
      </c>
      <c r="AK1563">
        <f>MAX(0, INDEX(Model_Assumptions[Values], 4) - $AD1563)</f>
        <v>5.9215006901713621E-2</v>
      </c>
      <c r="AL1563">
        <f>MAX(0, INDEX(Model_Assumptions[Values], 5) - $AC1563)</f>
        <v>2.9215006901713619E-2</v>
      </c>
      <c r="AM1563">
        <f>INDEX(Model_Assumptions[Values], 6) * MAX(0, INDEX(Model_Assumptions[Values], 3) - $AB1563)^2</f>
        <v>0</v>
      </c>
      <c r="AN1563">
        <f t="shared" si="563"/>
        <v>1403.0190365076724</v>
      </c>
      <c r="AO1563" cm="1">
        <f t="array" ref="AO1563">IFERROR(STDEV(IF($E$2:$E$2201=$E1563, $AJ$2:$AJ$2201)), 0)</f>
        <v>85.530466244406384</v>
      </c>
      <c r="AP1563">
        <f t="shared" si="571"/>
        <v>-0.93139216743751907</v>
      </c>
      <c r="AQ1563">
        <f t="shared" si="564"/>
        <v>7.175408883991595E-2</v>
      </c>
      <c r="AR1563" cm="1">
        <f t="array" ref="AR1563">IFERROR(STDEV(IF($E$2:$E$2201=$E1563, $AK$2:$AK$2201)), 0)</f>
        <v>1.3496676532489683E-2</v>
      </c>
      <c r="AS1563">
        <f t="shared" si="572"/>
        <v>-0.92904960032329453</v>
      </c>
      <c r="AT1563">
        <f t="shared" si="565"/>
        <v>4.175408883991593E-2</v>
      </c>
      <c r="AU1563" cm="1">
        <f t="array" ref="AU1563">IFERROR(STDEV(IF($E$2:$E$2201=$E1563, $AL$2:$AL$2201)), 0)</f>
        <v>1.3496676532489758E-2</v>
      </c>
      <c r="AV1563">
        <f t="shared" si="573"/>
        <v>-0.92904960032328809</v>
      </c>
      <c r="AW1563">
        <f t="shared" si="566"/>
        <v>0</v>
      </c>
      <c r="AX1563" cm="1">
        <f t="array" ref="AX1563">IFERROR(STDEV(IF($E$2:$E$2201=$E1563, $AM$2:$AM$2201)), 0)</f>
        <v>0</v>
      </c>
      <c r="AY1563">
        <f t="shared" si="574"/>
        <v>-0.92904960032328809</v>
      </c>
      <c r="AZ1563">
        <f>INDEX(Model_Assumptions[Values],9)*((INDEX(Model_Scenarios[GR Weight],1)*$AG1563)+(INDEX(Model_Scenarios[GP Weight],1)*$AH1563)+(INDEX(Model_Scenarios[LTV Weight],1)*$AI1563))-(INDEX(Model_Scenarios[LTV Weight],1)*$AP1563)-(INDEX(Model_Scenarios[GP Weight],1)*($AS1563+$AV1563+$AY1563))</f>
        <v>2.8509296235837427</v>
      </c>
      <c r="BA1563">
        <f>INDEX(Model_Assumptions[Values],9)*((INDEX(Model_Scenarios[GR Weight],2)*$AG1563)+(INDEX(Model_Scenarios[GP Weight],2)*$AH1563)+(INDEX(Model_Scenarios[LTV Weight],2)*$AI1563))-(INDEX(Model_Scenarios[LTV Weight],2)*$AP1563)-(INDEX(Model_Scenarios[GP Weight],2)*($AS1563+$AV1563+$AY1563))</f>
        <v>1.1588969006059822</v>
      </c>
      <c r="BB1563">
        <f>INDEX(Model_Assumptions[Values],9)*((INDEX(Model_Scenarios[GR Weight],3)*$AG1563)+(INDEX(Model_Scenarios[GP Weight],3)*$AH1563)+(INDEX(Model_Scenarios[LTV Weight],3)*$AI1563))-(INDEX(Model_Scenarios[LTV Weight],3)*$AP1563)-(INDEX(Model_Scenarios[GP Weight],3)*($AS1563+$AV1563+$AY1563))</f>
        <v>-1.5233670942986675</v>
      </c>
      <c r="BC1563">
        <f>INDEX(Model_Assumptions[Values],9)*((INDEX(Model_Scenarios[GR Weight],4)*$AG1563)+(INDEX(Model_Scenarios[GP Weight],4)*$AH1563)+(INDEX(Model_Scenarios[LTV Weight],4)*$AI1563))-(INDEX(Model_Scenarios[LTV Weight],4)*$AP1563)-(INDEX(Model_Scenarios[GP Weight],4)*($AS1563+$AV1563+$AY1563))</f>
        <v>-2.1002267360506992</v>
      </c>
      <c r="BD1563">
        <f>INDEX(Model_Assumptions[Values],9)*((INDEX(Model_Scenarios[GR Weight],5)*$AG1563)+(INDEX(Model_Scenarios[GP Weight],5)*$AH1563)+(INDEX(Model_Scenarios[LTV Weight],5)*$AI1563))-(INDEX(Model_Scenarios[LTV Weight],5)*$AP1563)-(INDEX(Model_Scenarios[GP Weight],5)*($AS1563+$AV1563+$AY1563))</f>
        <v>-4.0421430776261431</v>
      </c>
    </row>
    <row r="1564" spans="1:56" x14ac:dyDescent="0.25">
      <c r="A1564">
        <v>1563</v>
      </c>
      <c r="B1564">
        <v>32</v>
      </c>
      <c r="C1564" s="3">
        <v>13</v>
      </c>
      <c r="D1564" s="4">
        <v>0.24</v>
      </c>
      <c r="E1564" t="str">
        <v>SKU-1038</v>
      </c>
      <c r="F1564" t="str">
        <v>Reduce</v>
      </c>
      <c r="G1564" t="str">
        <v>Full</v>
      </c>
      <c r="H1564">
        <v>84.87</v>
      </c>
      <c r="I1564">
        <v>28.12</v>
      </c>
      <c r="J1564">
        <v>25</v>
      </c>
      <c r="K1564">
        <v>2121.75</v>
      </c>
      <c r="L1564">
        <v>1418.75</v>
      </c>
      <c r="M1564">
        <v>0.66866973017556264</v>
      </c>
      <c r="N1564">
        <v>74.431157980265382</v>
      </c>
      <c r="O1564">
        <v>67.891265467164885</v>
      </c>
      <c r="P1564">
        <v>11.651265467164876</v>
      </c>
      <c r="Q1564">
        <v>876.86523448385458</v>
      </c>
      <c r="R1564">
        <v>633.73441946787671</v>
      </c>
      <c r="S1564">
        <v>1</v>
      </c>
      <c r="T1564">
        <f t="shared" si="552"/>
        <v>82.364677915263698</v>
      </c>
      <c r="U1564">
        <f t="shared" si="553"/>
        <v>-2.95195249762732E-2</v>
      </c>
      <c r="V1564">
        <f>IF($F1564="Reduce", INDEX(Model_Assumptions[Values], 2), INDEX(Model_Assumptions[Values], 1))</f>
        <v>-0.8</v>
      </c>
      <c r="W1564">
        <f t="shared" si="554"/>
        <v>25.590390499525462</v>
      </c>
      <c r="X1564">
        <f t="shared" si="567"/>
        <v>2107.7442712192387</v>
      </c>
      <c r="Y1564">
        <f t="shared" si="555"/>
        <v>1388.1424903725829</v>
      </c>
      <c r="Z1564">
        <f t="shared" si="556"/>
        <v>-14.005728780761274</v>
      </c>
      <c r="AA1564">
        <f t="shared" si="557"/>
        <v>-30.60750962741713</v>
      </c>
      <c r="AB1564">
        <f t="shared" si="568"/>
        <v>0.658591513841289</v>
      </c>
      <c r="AC1564">
        <f t="shared" si="558"/>
        <v>-1.0078216334273638E-2</v>
      </c>
      <c r="AD1564">
        <f t="shared" si="559"/>
        <v>-1.0078216334273638E-2</v>
      </c>
      <c r="AE1564">
        <f t="shared" si="560"/>
        <v>0.23999999999999974</v>
      </c>
      <c r="AF1564">
        <f t="shared" si="569"/>
        <v>481.63815879558643</v>
      </c>
      <c r="AG1564">
        <f t="shared" si="561"/>
        <v>-0.20629647546539021</v>
      </c>
      <c r="AH1564">
        <f t="shared" si="562"/>
        <v>-2.6269686939735406</v>
      </c>
      <c r="AI1564">
        <f t="shared" si="570"/>
        <v>0.76000000000000023</v>
      </c>
      <c r="AJ1564">
        <f>MAX(0, $R1564 - $AA1564) * INDEX(Model_Assumptions[Values], 7)</f>
        <v>1328.6838581905877</v>
      </c>
      <c r="AK1564">
        <f>MAX(0, INDEX(Model_Assumptions[Values], 4) - $AD1564)</f>
        <v>6.007821633427364E-2</v>
      </c>
      <c r="AL1564">
        <f>MAX(0, INDEX(Model_Assumptions[Values], 5) - $AC1564)</f>
        <v>3.0078216334273638E-2</v>
      </c>
      <c r="AM1564">
        <f>INDEX(Model_Assumptions[Values], 6) * MAX(0, INDEX(Model_Assumptions[Values], 3) - $AB1564)^2</f>
        <v>0</v>
      </c>
      <c r="AN1564">
        <f t="shared" si="563"/>
        <v>1403.0190365076724</v>
      </c>
      <c r="AO1564" cm="1">
        <f t="array" ref="AO1564">IFERROR(STDEV(IF($E$2:$E$2201=$E1564, $AJ$2:$AJ$2201)), 0)</f>
        <v>85.530466244406384</v>
      </c>
      <c r="AP1564">
        <f t="shared" si="571"/>
        <v>-0.86910760084797434</v>
      </c>
      <c r="AQ1564">
        <f t="shared" si="564"/>
        <v>7.175408883991595E-2</v>
      </c>
      <c r="AR1564" cm="1">
        <f t="array" ref="AR1564">IFERROR(STDEV(IF($E$2:$E$2201=$E1564, $AK$2:$AK$2201)), 0)</f>
        <v>1.3496676532489683E-2</v>
      </c>
      <c r="AS1564">
        <f t="shared" si="572"/>
        <v>-0.86509241571699014</v>
      </c>
      <c r="AT1564">
        <f t="shared" si="565"/>
        <v>4.175408883991593E-2</v>
      </c>
      <c r="AU1564" cm="1">
        <f t="array" ref="AU1564">IFERROR(STDEV(IF($E$2:$E$2201=$E1564, $AL$2:$AL$2201)), 0)</f>
        <v>1.3496676532489758E-2</v>
      </c>
      <c r="AV1564">
        <f t="shared" si="573"/>
        <v>-0.86509241571698403</v>
      </c>
      <c r="AW1564">
        <f t="shared" si="566"/>
        <v>0</v>
      </c>
      <c r="AX1564" cm="1">
        <f t="array" ref="AX1564">IFERROR(STDEV(IF($E$2:$E$2201=$E1564, $AM$2:$AM$2201)), 0)</f>
        <v>0</v>
      </c>
      <c r="AY1564">
        <f t="shared" si="574"/>
        <v>-0.86509241571698403</v>
      </c>
      <c r="AZ1564">
        <f>INDEX(Model_Assumptions[Values],9)*((INDEX(Model_Scenarios[GR Weight],1)*$AG1564)+(INDEX(Model_Scenarios[GP Weight],1)*$AH1564)+(INDEX(Model_Scenarios[LTV Weight],1)*$AI1564))-(INDEX(Model_Scenarios[LTV Weight],1)*$AP1564)-(INDEX(Model_Scenarios[GP Weight],1)*($AS1564+$AV1564+$AY1564))</f>
        <v>2.5781812206740109</v>
      </c>
      <c r="BA1564">
        <f>INDEX(Model_Assumptions[Values],9)*((INDEX(Model_Scenarios[GR Weight],2)*$AG1564)+(INDEX(Model_Scenarios[GP Weight],2)*$AH1564)+(INDEX(Model_Scenarios[LTV Weight],2)*$AI1564))-(INDEX(Model_Scenarios[LTV Weight],2)*$AP1564)-(INDEX(Model_Scenarios[GP Weight],2)*($AS1564+$AV1564+$AY1564))</f>
        <v>0.77228433940879238</v>
      </c>
      <c r="BB1564">
        <f>INDEX(Model_Assumptions[Values],9)*((INDEX(Model_Scenarios[GR Weight],3)*$AG1564)+(INDEX(Model_Scenarios[GP Weight],3)*$AH1564)+(INDEX(Model_Scenarios[LTV Weight],3)*$AI1564))-(INDEX(Model_Scenarios[LTV Weight],3)*$AP1564)-(INDEX(Model_Scenarios[GP Weight],3)*($AS1564+$AV1564+$AY1564))</f>
        <v>-2.0790757319434081</v>
      </c>
      <c r="BC1564">
        <f>INDEX(Model_Assumptions[Values],9)*((INDEX(Model_Scenarios[GR Weight],4)*$AG1564)+(INDEX(Model_Scenarios[GP Weight],4)*$AH1564)+(INDEX(Model_Scenarios[LTV Weight],4)*$AI1564))-(INDEX(Model_Scenarios[LTV Weight],4)*$AP1564)-(INDEX(Model_Scenarios[GP Weight],4)*($AS1564+$AV1564+$AY1564))</f>
        <v>-2.6491347297609011</v>
      </c>
      <c r="BD1564">
        <f>INDEX(Model_Assumptions[Values],9)*((INDEX(Model_Scenarios[GR Weight],5)*$AG1564)+(INDEX(Model_Scenarios[GP Weight],5)*$AH1564)+(INDEX(Model_Scenarios[LTV Weight],5)*$AI1564))-(INDEX(Model_Scenarios[LTV Weight],5)*$AP1564)-(INDEX(Model_Scenarios[GP Weight],5)*($AS1564+$AV1564+$AY1564))</f>
        <v>-4.8357809977476069</v>
      </c>
    </row>
    <row r="1565" spans="1:56" x14ac:dyDescent="0.25">
      <c r="A1565">
        <v>1564</v>
      </c>
      <c r="B1565">
        <v>32</v>
      </c>
      <c r="C1565" s="3">
        <v>14</v>
      </c>
      <c r="D1565" s="4">
        <v>0.26</v>
      </c>
      <c r="E1565" t="str">
        <v>SKU-1038</v>
      </c>
      <c r="F1565" t="str">
        <v>Reduce</v>
      </c>
      <c r="G1565" t="str">
        <v>Full</v>
      </c>
      <c r="H1565">
        <v>84.87</v>
      </c>
      <c r="I1565">
        <v>28.12</v>
      </c>
      <c r="J1565">
        <v>25</v>
      </c>
      <c r="K1565">
        <v>2121.75</v>
      </c>
      <c r="L1565">
        <v>1418.75</v>
      </c>
      <c r="M1565">
        <v>0.66866973017556264</v>
      </c>
      <c r="N1565">
        <v>74.431157980265382</v>
      </c>
      <c r="O1565">
        <v>67.891265467164885</v>
      </c>
      <c r="P1565">
        <v>11.651265467164876</v>
      </c>
      <c r="Q1565">
        <v>876.86523448385458</v>
      </c>
      <c r="R1565">
        <v>633.73441946787671</v>
      </c>
      <c r="S1565">
        <v>1</v>
      </c>
      <c r="T1565">
        <f t="shared" si="552"/>
        <v>82.155901074869007</v>
      </c>
      <c r="U1565">
        <f t="shared" si="553"/>
        <v>-3.1979485390962618E-2</v>
      </c>
      <c r="V1565">
        <f>IF($F1565="Reduce", INDEX(Model_Assumptions[Values], 2), INDEX(Model_Assumptions[Values], 1))</f>
        <v>-0.8</v>
      </c>
      <c r="W1565">
        <f t="shared" si="554"/>
        <v>25.639589707819255</v>
      </c>
      <c r="X1565">
        <f t="shared" si="567"/>
        <v>2106.4435956358284</v>
      </c>
      <c r="Y1565">
        <f t="shared" si="555"/>
        <v>1385.4583330519508</v>
      </c>
      <c r="Z1565">
        <f t="shared" si="556"/>
        <v>-15.306404364171613</v>
      </c>
      <c r="AA1565">
        <f t="shared" si="557"/>
        <v>-33.291666948049169</v>
      </c>
      <c r="AB1565">
        <f t="shared" si="568"/>
        <v>0.65772391718552103</v>
      </c>
      <c r="AC1565">
        <f t="shared" si="558"/>
        <v>-1.0945812990041603E-2</v>
      </c>
      <c r="AD1565">
        <f t="shared" si="559"/>
        <v>-1.0945812990041603E-2</v>
      </c>
      <c r="AE1565">
        <f t="shared" si="560"/>
        <v>0.25999999999999956</v>
      </c>
      <c r="AF1565">
        <f t="shared" si="569"/>
        <v>468.96347040622902</v>
      </c>
      <c r="AG1565">
        <f t="shared" si="561"/>
        <v>-0.22545469227664408</v>
      </c>
      <c r="AH1565">
        <f t="shared" si="562"/>
        <v>-2.8573434398066371</v>
      </c>
      <c r="AI1565">
        <f t="shared" si="570"/>
        <v>0.74000000000000044</v>
      </c>
      <c r="AJ1565">
        <f>MAX(0, $R1565 - $AA1565) * INDEX(Model_Assumptions[Values], 7)</f>
        <v>1334.0521728318517</v>
      </c>
      <c r="AK1565">
        <f>MAX(0, INDEX(Model_Assumptions[Values], 4) - $AD1565)</f>
        <v>6.0945812990041606E-2</v>
      </c>
      <c r="AL1565">
        <f>MAX(0, INDEX(Model_Assumptions[Values], 5) - $AC1565)</f>
        <v>3.0945812990041604E-2</v>
      </c>
      <c r="AM1565">
        <f>INDEX(Model_Assumptions[Values], 6) * MAX(0, INDEX(Model_Assumptions[Values], 3) - $AB1565)^2</f>
        <v>0</v>
      </c>
      <c r="AN1565">
        <f t="shared" si="563"/>
        <v>1403.0190365076724</v>
      </c>
      <c r="AO1565" cm="1">
        <f t="array" ref="AO1565">IFERROR(STDEV(IF($E$2:$E$2201=$E1565, $AJ$2:$AJ$2201)), 0)</f>
        <v>85.530466244406384</v>
      </c>
      <c r="AP1565">
        <f t="shared" si="571"/>
        <v>-0.8063426601550997</v>
      </c>
      <c r="AQ1565">
        <f t="shared" si="564"/>
        <v>7.175408883991595E-2</v>
      </c>
      <c r="AR1565" cm="1">
        <f t="array" ref="AR1565">IFERROR(STDEV(IF($E$2:$E$2201=$E1565, $AK$2:$AK$2201)), 0)</f>
        <v>1.3496676532489683E-2</v>
      </c>
      <c r="AS1565">
        <f t="shared" si="572"/>
        <v>-0.80081017158974466</v>
      </c>
      <c r="AT1565">
        <f t="shared" si="565"/>
        <v>4.175408883991593E-2</v>
      </c>
      <c r="AU1565" cm="1">
        <f t="array" ref="AU1565">IFERROR(STDEV(IF($E$2:$E$2201=$E1565, $AL$2:$AL$2201)), 0)</f>
        <v>1.3496676532489758E-2</v>
      </c>
      <c r="AV1565">
        <f t="shared" si="573"/>
        <v>-0.80081017158973899</v>
      </c>
      <c r="AW1565">
        <f t="shared" si="566"/>
        <v>0</v>
      </c>
      <c r="AX1565" cm="1">
        <f t="array" ref="AX1565">IFERROR(STDEV(IF($E$2:$E$2201=$E1565, $AM$2:$AM$2201)), 0)</f>
        <v>0</v>
      </c>
      <c r="AY1565">
        <f t="shared" si="574"/>
        <v>-0.80081017158973899</v>
      </c>
      <c r="AZ1565">
        <f>INDEX(Model_Assumptions[Values],9)*((INDEX(Model_Scenarios[GR Weight],1)*$AG1565)+(INDEX(Model_Scenarios[GP Weight],1)*$AH1565)+(INDEX(Model_Scenarios[LTV Weight],1)*$AI1565))-(INDEX(Model_Scenarios[LTV Weight],1)*$AP1565)-(INDEX(Model_Scenarios[GP Weight],1)*($AS1565+$AV1565+$AY1565))</f>
        <v>2.3039181135593636</v>
      </c>
      <c r="BA1565">
        <f>INDEX(Model_Assumptions[Values],9)*((INDEX(Model_Scenarios[GR Weight],2)*$AG1565)+(INDEX(Model_Scenarios[GP Weight],2)*$AH1565)+(INDEX(Model_Scenarios[LTV Weight],2)*$AI1565))-(INDEX(Model_Scenarios[LTV Weight],2)*$AP1565)-(INDEX(Model_Scenarios[GP Weight],2)*($AS1565+$AV1565+$AY1565))</f>
        <v>0.38317437304054081</v>
      </c>
      <c r="BB1565">
        <f>INDEX(Model_Assumptions[Values],9)*((INDEX(Model_Scenarios[GR Weight],3)*$AG1565)+(INDEX(Model_Scenarios[GP Weight],3)*$AH1565)+(INDEX(Model_Scenarios[LTV Weight],3)*$AI1565))-(INDEX(Model_Scenarios[LTV Weight],3)*$AP1565)-(INDEX(Model_Scenarios[GP Weight],3)*($AS1565+$AV1565+$AY1565))</f>
        <v>-2.6387816407761502</v>
      </c>
      <c r="BC1565">
        <f>INDEX(Model_Assumptions[Values],9)*((INDEX(Model_Scenarios[GR Weight],4)*$AG1565)+(INDEX(Model_Scenarios[GP Weight],4)*$AH1565)+(INDEX(Model_Scenarios[LTV Weight],4)*$AI1565))-(INDEX(Model_Scenarios[LTV Weight],4)*$AP1565)-(INDEX(Model_Scenarios[GP Weight],4)*($AS1565+$AV1565+$AY1565))</f>
        <v>-3.2021432529299823</v>
      </c>
      <c r="BD1565">
        <f>INDEX(Model_Assumptions[Values],9)*((INDEX(Model_Scenarios[GR Weight],5)*$AG1565)+(INDEX(Model_Scenarios[GP Weight],5)*$AH1565)+(INDEX(Model_Scenarios[LTV Weight],5)*$AI1565))-(INDEX(Model_Scenarios[LTV Weight],5)*$AP1565)-(INDEX(Model_Scenarios[GP Weight],5)*($AS1565+$AV1565+$AY1565))</f>
        <v>-5.6352267035830499</v>
      </c>
    </row>
    <row r="1566" spans="1:56" x14ac:dyDescent="0.25">
      <c r="A1566">
        <v>1565</v>
      </c>
      <c r="B1566">
        <v>32</v>
      </c>
      <c r="C1566" s="3">
        <v>15</v>
      </c>
      <c r="D1566" s="4">
        <v>0.28000000000000003</v>
      </c>
      <c r="E1566" t="str">
        <v>SKU-1038</v>
      </c>
      <c r="F1566" t="str">
        <v>Reduce</v>
      </c>
      <c r="G1566" t="str">
        <v>Full</v>
      </c>
      <c r="H1566">
        <v>84.87</v>
      </c>
      <c r="I1566">
        <v>28.12</v>
      </c>
      <c r="J1566">
        <v>25</v>
      </c>
      <c r="K1566">
        <v>2121.75</v>
      </c>
      <c r="L1566">
        <v>1418.75</v>
      </c>
      <c r="M1566">
        <v>0.66866973017556264</v>
      </c>
      <c r="N1566">
        <v>74.431157980265382</v>
      </c>
      <c r="O1566">
        <v>67.891265467164885</v>
      </c>
      <c r="P1566">
        <v>11.651265467164876</v>
      </c>
      <c r="Q1566">
        <v>876.86523448385458</v>
      </c>
      <c r="R1566">
        <v>633.73441946787671</v>
      </c>
      <c r="S1566">
        <v>1</v>
      </c>
      <c r="T1566">
        <f t="shared" si="552"/>
        <v>81.947124234474316</v>
      </c>
      <c r="U1566">
        <f t="shared" si="553"/>
        <v>-3.4439445805652037E-2</v>
      </c>
      <c r="V1566">
        <f>IF($F1566="Reduce", INDEX(Model_Assumptions[Values], 2), INDEX(Model_Assumptions[Values], 1))</f>
        <v>-0.8</v>
      </c>
      <c r="W1566">
        <f t="shared" si="554"/>
        <v>25.688788916113044</v>
      </c>
      <c r="X1566">
        <f t="shared" si="567"/>
        <v>2105.1223767419024</v>
      </c>
      <c r="Y1566">
        <f t="shared" si="555"/>
        <v>1382.7536324208036</v>
      </c>
      <c r="Z1566">
        <f t="shared" si="556"/>
        <v>-16.627623258097628</v>
      </c>
      <c r="AA1566">
        <f t="shared" si="557"/>
        <v>-35.996367579196431</v>
      </c>
      <c r="AB1566">
        <f t="shared" si="568"/>
        <v>0.65685189977453529</v>
      </c>
      <c r="AC1566">
        <f t="shared" si="558"/>
        <v>-1.1817830401027352E-2</v>
      </c>
      <c r="AD1566">
        <f t="shared" si="559"/>
        <v>-1.1817830401027352E-2</v>
      </c>
      <c r="AE1566">
        <f t="shared" si="560"/>
        <v>0.27999999999999947</v>
      </c>
      <c r="AF1566">
        <f t="shared" si="569"/>
        <v>456.28878201687155</v>
      </c>
      <c r="AG1566">
        <f t="shared" si="561"/>
        <v>-0.2449155004503408</v>
      </c>
      <c r="AH1566">
        <f t="shared" si="562"/>
        <v>-3.0894813684092886</v>
      </c>
      <c r="AI1566">
        <f t="shared" si="570"/>
        <v>0.72000000000000053</v>
      </c>
      <c r="AJ1566">
        <f>MAX(0, $R1566 - $AA1566) * INDEX(Model_Assumptions[Values], 7)</f>
        <v>1339.4615740941463</v>
      </c>
      <c r="AK1566">
        <f>MAX(0, INDEX(Model_Assumptions[Values], 4) - $AD1566)</f>
        <v>6.1817830401027354E-2</v>
      </c>
      <c r="AL1566">
        <f>MAX(0, INDEX(Model_Assumptions[Values], 5) - $AC1566)</f>
        <v>3.1817830401027355E-2</v>
      </c>
      <c r="AM1566">
        <f>INDEX(Model_Assumptions[Values], 6) * MAX(0, INDEX(Model_Assumptions[Values], 3) - $AB1566)^2</f>
        <v>0</v>
      </c>
      <c r="AN1566">
        <f t="shared" si="563"/>
        <v>1403.0190365076724</v>
      </c>
      <c r="AO1566" cm="1">
        <f t="array" ref="AO1566">IFERROR(STDEV(IF($E$2:$E$2201=$E1566, $AJ$2:$AJ$2201)), 0)</f>
        <v>85.530466244406384</v>
      </c>
      <c r="AP1566">
        <f t="shared" si="571"/>
        <v>-0.74309734535888472</v>
      </c>
      <c r="AQ1566">
        <f t="shared" si="564"/>
        <v>7.175408883991595E-2</v>
      </c>
      <c r="AR1566" cm="1">
        <f t="array" ref="AR1566">IFERROR(STDEV(IF($E$2:$E$2201=$E1566, $AK$2:$AK$2201)), 0)</f>
        <v>1.3496676532489683E-2</v>
      </c>
      <c r="AS1566">
        <f t="shared" si="572"/>
        <v>-0.73620038347734551</v>
      </c>
      <c r="AT1566">
        <f t="shared" si="565"/>
        <v>4.175408883991593E-2</v>
      </c>
      <c r="AU1566" cm="1">
        <f t="array" ref="AU1566">IFERROR(STDEV(IF($E$2:$E$2201=$E1566, $AL$2:$AL$2201)), 0)</f>
        <v>1.3496676532489758E-2</v>
      </c>
      <c r="AV1566">
        <f t="shared" si="573"/>
        <v>-0.73620038347733996</v>
      </c>
      <c r="AW1566">
        <f t="shared" si="566"/>
        <v>0</v>
      </c>
      <c r="AX1566" cm="1">
        <f t="array" ref="AX1566">IFERROR(STDEV(IF($E$2:$E$2201=$E1566, $AM$2:$AM$2201)), 0)</f>
        <v>0</v>
      </c>
      <c r="AY1566">
        <f t="shared" si="574"/>
        <v>-0.73620038347733996</v>
      </c>
      <c r="AZ1566">
        <f>INDEX(Model_Assumptions[Values],9)*((INDEX(Model_Scenarios[GR Weight],1)*$AG1566)+(INDEX(Model_Scenarios[GP Weight],1)*$AH1566)+(INDEX(Model_Scenarios[LTV Weight],1)*$AI1566))-(INDEX(Model_Scenarios[LTV Weight],1)*$AP1566)-(INDEX(Model_Scenarios[GP Weight],1)*($AS1566+$AV1566+$AY1566))</f>
        <v>2.0281395569004976</v>
      </c>
      <c r="BA1566">
        <f>INDEX(Model_Assumptions[Values],9)*((INDEX(Model_Scenarios[GR Weight],2)*$AG1566)+(INDEX(Model_Scenarios[GP Weight],2)*$AH1566)+(INDEX(Model_Scenarios[LTV Weight],2)*$AI1566))-(INDEX(Model_Scenarios[LTV Weight],2)*$AP1566)-(INDEX(Model_Scenarios[GP Weight],2)*($AS1566+$AV1566+$AY1566))</f>
        <v>-8.4344891773623365E-3</v>
      </c>
      <c r="BB1566">
        <f>INDEX(Model_Assumptions[Values],9)*((INDEX(Model_Scenarios[GR Weight],3)*$AG1566)+(INDEX(Model_Scenarios[GP Weight],3)*$AH1566)+(INDEX(Model_Scenarios[LTV Weight],3)*$AI1566))-(INDEX(Model_Scenarios[LTV Weight],3)*$AP1566)-(INDEX(Model_Scenarios[GP Weight],3)*($AS1566+$AV1566+$AY1566))</f>
        <v>-3.2024874294844157</v>
      </c>
      <c r="BC1566">
        <f>INDEX(Model_Assumptions[Values],9)*((INDEX(Model_Scenarios[GR Weight],4)*$AG1566)+(INDEX(Model_Scenarios[GP Weight],4)*$AH1566)+(INDEX(Model_Scenarios[LTV Weight],4)*$AI1566))-(INDEX(Model_Scenarios[LTV Weight],4)*$AP1566)-(INDEX(Model_Scenarios[GP Weight],4)*($AS1566+$AV1566+$AY1566))</f>
        <v>-3.7592549142454761</v>
      </c>
      <c r="BD1566">
        <f>INDEX(Model_Assumptions[Values],9)*((INDEX(Model_Scenarios[GR Weight],5)*$AG1566)+(INDEX(Model_Scenarios[GP Weight],5)*$AH1566)+(INDEX(Model_Scenarios[LTV Weight],5)*$AI1566))-(INDEX(Model_Scenarios[LTV Weight],5)*$AP1566)-(INDEX(Model_Scenarios[GP Weight],5)*($AS1566+$AV1566+$AY1566))</f>
        <v>-6.4404842944985505</v>
      </c>
    </row>
    <row r="1567" spans="1:56" x14ac:dyDescent="0.25">
      <c r="A1567">
        <v>1566</v>
      </c>
      <c r="B1567">
        <v>32</v>
      </c>
      <c r="C1567" s="3">
        <v>16</v>
      </c>
      <c r="D1567" s="4">
        <v>0.3</v>
      </c>
      <c r="E1567" t="str">
        <v>SKU-1038</v>
      </c>
      <c r="F1567" t="str">
        <v>Reduce</v>
      </c>
      <c r="G1567" t="str">
        <v>Full</v>
      </c>
      <c r="H1567">
        <v>84.87</v>
      </c>
      <c r="I1567">
        <v>28.12</v>
      </c>
      <c r="J1567">
        <v>25</v>
      </c>
      <c r="K1567">
        <v>2121.75</v>
      </c>
      <c r="L1567">
        <v>1418.75</v>
      </c>
      <c r="M1567">
        <v>0.66866973017556264</v>
      </c>
      <c r="N1567">
        <v>74.431157980265382</v>
      </c>
      <c r="O1567">
        <v>67.891265467164885</v>
      </c>
      <c r="P1567">
        <v>11.651265467164876</v>
      </c>
      <c r="Q1567">
        <v>876.86523448385458</v>
      </c>
      <c r="R1567">
        <v>633.73441946787671</v>
      </c>
      <c r="S1567">
        <v>1</v>
      </c>
      <c r="T1567">
        <f t="shared" si="552"/>
        <v>81.738347394079625</v>
      </c>
      <c r="U1567">
        <f t="shared" si="553"/>
        <v>-3.6899406220341456E-2</v>
      </c>
      <c r="V1567">
        <f>IF($F1567="Reduce", INDEX(Model_Assumptions[Values], 2), INDEX(Model_Assumptions[Values], 1))</f>
        <v>-0.8</v>
      </c>
      <c r="W1567">
        <f t="shared" si="554"/>
        <v>25.737988124406829</v>
      </c>
      <c r="X1567">
        <f t="shared" si="567"/>
        <v>2103.7806145374611</v>
      </c>
      <c r="Y1567">
        <f t="shared" si="555"/>
        <v>1380.0283884791411</v>
      </c>
      <c r="Z1567">
        <f t="shared" si="556"/>
        <v>-17.969385462538867</v>
      </c>
      <c r="AA1567">
        <f t="shared" si="557"/>
        <v>-38.721611520858914</v>
      </c>
      <c r="AB1567">
        <f t="shared" si="568"/>
        <v>0.6559754277337303</v>
      </c>
      <c r="AC1567">
        <f t="shared" si="558"/>
        <v>-1.2694302441832339E-2</v>
      </c>
      <c r="AD1567">
        <f t="shared" si="559"/>
        <v>-1.2694302441832339E-2</v>
      </c>
      <c r="AE1567">
        <f t="shared" si="560"/>
        <v>0.29999999999999932</v>
      </c>
      <c r="AF1567">
        <f t="shared" si="569"/>
        <v>443.61409362751408</v>
      </c>
      <c r="AG1567">
        <f t="shared" si="561"/>
        <v>-0.26467889998647365</v>
      </c>
      <c r="AH1567">
        <f t="shared" si="562"/>
        <v>-3.3233824797814959</v>
      </c>
      <c r="AI1567">
        <f t="shared" si="570"/>
        <v>0.70000000000000062</v>
      </c>
      <c r="AJ1567">
        <f>MAX(0, $R1567 - $AA1567) * INDEX(Model_Assumptions[Values], 7)</f>
        <v>1344.9120619774712</v>
      </c>
      <c r="AK1567">
        <f>MAX(0, INDEX(Model_Assumptions[Values], 4) - $AD1567)</f>
        <v>6.2694302441832342E-2</v>
      </c>
      <c r="AL1567">
        <f>MAX(0, INDEX(Model_Assumptions[Values], 5) - $AC1567)</f>
        <v>3.2694302441832343E-2</v>
      </c>
      <c r="AM1567">
        <f>INDEX(Model_Assumptions[Values], 6) * MAX(0, INDEX(Model_Assumptions[Values], 3) - $AB1567)^2</f>
        <v>0</v>
      </c>
      <c r="AN1567">
        <f t="shared" si="563"/>
        <v>1403.0190365076724</v>
      </c>
      <c r="AO1567" cm="1">
        <f t="array" ref="AO1567">IFERROR(STDEV(IF($E$2:$E$2201=$E1567, $AJ$2:$AJ$2201)), 0)</f>
        <v>85.530466244406384</v>
      </c>
      <c r="AP1567">
        <f t="shared" si="571"/>
        <v>-0.67937165645932929</v>
      </c>
      <c r="AQ1567">
        <f t="shared" si="564"/>
        <v>7.175408883991595E-2</v>
      </c>
      <c r="AR1567" cm="1">
        <f t="array" ref="AR1567">IFERROR(STDEV(IF($E$2:$E$2201=$E1567, $AK$2:$AK$2201)), 0)</f>
        <v>1.3496676532489683E-2</v>
      </c>
      <c r="AS1567">
        <f t="shared" si="572"/>
        <v>-0.67126054153217385</v>
      </c>
      <c r="AT1567">
        <f t="shared" si="565"/>
        <v>4.175408883991593E-2</v>
      </c>
      <c r="AU1567" cm="1">
        <f t="array" ref="AU1567">IFERROR(STDEV(IF($E$2:$E$2201=$E1567, $AL$2:$AL$2201)), 0)</f>
        <v>1.3496676532489758E-2</v>
      </c>
      <c r="AV1567">
        <f t="shared" si="573"/>
        <v>-0.67126054153216863</v>
      </c>
      <c r="AW1567">
        <f t="shared" si="566"/>
        <v>0</v>
      </c>
      <c r="AX1567" cm="1">
        <f t="array" ref="AX1567">IFERROR(STDEV(IF($E$2:$E$2201=$E1567, $AM$2:$AM$2201)), 0)</f>
        <v>0</v>
      </c>
      <c r="AY1567">
        <f t="shared" si="574"/>
        <v>-0.67126054153216863</v>
      </c>
      <c r="AZ1567">
        <f>INDEX(Model_Assumptions[Values],9)*((INDEX(Model_Scenarios[GR Weight],1)*$AG1567)+(INDEX(Model_Scenarios[GP Weight],1)*$AH1567)+(INDEX(Model_Scenarios[LTV Weight],1)*$AI1567))-(INDEX(Model_Scenarios[LTV Weight],1)*$AP1567)-(INDEX(Model_Scenarios[GP Weight],1)*($AS1567+$AV1567+$AY1567))</f>
        <v>1.7508447977431323</v>
      </c>
      <c r="BA1567">
        <f>INDEX(Model_Assumptions[Values],9)*((INDEX(Model_Scenarios[GR Weight],2)*$AG1567)+(INDEX(Model_Scenarios[GP Weight],2)*$AH1567)+(INDEX(Model_Scenarios[LTV Weight],2)*$AI1567))-(INDEX(Model_Scenarios[LTV Weight],2)*$AP1567)-(INDEX(Model_Scenarios[GP Weight],2)*($AS1567+$AV1567+$AY1567))</f>
        <v>-0.40254375315348301</v>
      </c>
      <c r="BB1567">
        <f>INDEX(Model_Assumptions[Values],9)*((INDEX(Model_Scenarios[GR Weight],3)*$AG1567)+(INDEX(Model_Scenarios[GP Weight],3)*$AH1567)+(INDEX(Model_Scenarios[LTV Weight],3)*$AI1567))-(INDEX(Model_Scenarios[LTV Weight],3)*$AP1567)-(INDEX(Model_Scenarios[GP Weight],3)*($AS1567+$AV1567+$AY1567))</f>
        <v>-3.7701957334081984</v>
      </c>
      <c r="BC1567">
        <f>INDEX(Model_Assumptions[Values],9)*((INDEX(Model_Scenarios[GR Weight],4)*$AG1567)+(INDEX(Model_Scenarios[GP Weight],4)*$AH1567)+(INDEX(Model_Scenarios[LTV Weight],4)*$AI1567))-(INDEX(Model_Scenarios[LTV Weight],4)*$AP1567)-(INDEX(Model_Scenarios[GP Weight],4)*($AS1567+$AV1567+$AY1567))</f>
        <v>-4.3204723490473684</v>
      </c>
      <c r="BD1567">
        <f>INDEX(Model_Assumptions[Values],9)*((INDEX(Model_Scenarios[GR Weight],5)*$AG1567)+(INDEX(Model_Scenarios[GP Weight],5)*$AH1567)+(INDEX(Model_Scenarios[LTV Weight],5)*$AI1567))-(INDEX(Model_Scenarios[LTV Weight],5)*$AP1567)-(INDEX(Model_Scenarios[GP Weight],5)*($AS1567+$AV1567+$AY1567))</f>
        <v>-7.2515579117426743</v>
      </c>
    </row>
    <row r="1568" spans="1:56" x14ac:dyDescent="0.25">
      <c r="A1568">
        <v>1567</v>
      </c>
      <c r="B1568">
        <v>32</v>
      </c>
      <c r="C1568" s="3">
        <v>17</v>
      </c>
      <c r="D1568" s="4">
        <v>0.32</v>
      </c>
      <c r="E1568" t="str">
        <v>SKU-1038</v>
      </c>
      <c r="F1568" t="str">
        <v>Reduce</v>
      </c>
      <c r="G1568" t="str">
        <v>Full</v>
      </c>
      <c r="H1568">
        <v>84.87</v>
      </c>
      <c r="I1568">
        <v>28.12</v>
      </c>
      <c r="J1568">
        <v>25</v>
      </c>
      <c r="K1568">
        <v>2121.75</v>
      </c>
      <c r="L1568">
        <v>1418.75</v>
      </c>
      <c r="M1568">
        <v>0.66866973017556264</v>
      </c>
      <c r="N1568">
        <v>74.431157980265382</v>
      </c>
      <c r="O1568">
        <v>67.891265467164885</v>
      </c>
      <c r="P1568">
        <v>11.651265467164876</v>
      </c>
      <c r="Q1568">
        <v>876.86523448385458</v>
      </c>
      <c r="R1568">
        <v>633.73441946787671</v>
      </c>
      <c r="S1568">
        <v>1</v>
      </c>
      <c r="T1568">
        <f t="shared" si="552"/>
        <v>81.52957055368492</v>
      </c>
      <c r="U1568">
        <f t="shared" si="553"/>
        <v>-3.9359366635031041E-2</v>
      </c>
      <c r="V1568">
        <f>IF($F1568="Reduce", INDEX(Model_Assumptions[Values], 2), INDEX(Model_Assumptions[Values], 1))</f>
        <v>-0.8</v>
      </c>
      <c r="W1568">
        <f t="shared" si="554"/>
        <v>25.787187332700622</v>
      </c>
      <c r="X1568">
        <f t="shared" si="567"/>
        <v>2102.4183090225056</v>
      </c>
      <c r="Y1568">
        <f t="shared" si="555"/>
        <v>1377.2826012269641</v>
      </c>
      <c r="Z1568">
        <f t="shared" si="556"/>
        <v>-19.331690977494418</v>
      </c>
      <c r="AA1568">
        <f t="shared" si="557"/>
        <v>-41.467398773035939</v>
      </c>
      <c r="AB1568">
        <f t="shared" si="568"/>
        <v>0.6550944668415275</v>
      </c>
      <c r="AC1568">
        <f t="shared" si="558"/>
        <v>-1.3575263334035137E-2</v>
      </c>
      <c r="AD1568">
        <f t="shared" si="559"/>
        <v>-1.3575263334035137E-2</v>
      </c>
      <c r="AE1568">
        <f t="shared" si="560"/>
        <v>0.32000000000000056</v>
      </c>
      <c r="AF1568">
        <f t="shared" si="569"/>
        <v>430.93940523815581</v>
      </c>
      <c r="AG1568">
        <f t="shared" si="561"/>
        <v>-0.28474489088502924</v>
      </c>
      <c r="AH1568">
        <f t="shared" si="562"/>
        <v>-3.5590467739232001</v>
      </c>
      <c r="AI1568">
        <f t="shared" si="570"/>
        <v>0.67999999999999949</v>
      </c>
      <c r="AJ1568">
        <f>MAX(0, $R1568 - $AA1568) * INDEX(Model_Assumptions[Values], 7)</f>
        <v>1350.4036364818253</v>
      </c>
      <c r="AK1568">
        <f>MAX(0, INDEX(Model_Assumptions[Values], 4) - $AD1568)</f>
        <v>6.357526333403514E-2</v>
      </c>
      <c r="AL1568">
        <f>MAX(0, INDEX(Model_Assumptions[Values], 5) - $AC1568)</f>
        <v>3.3575263334035141E-2</v>
      </c>
      <c r="AM1568">
        <f>INDEX(Model_Assumptions[Values], 6) * MAX(0, INDEX(Model_Assumptions[Values], 3) - $AB1568)^2</f>
        <v>0</v>
      </c>
      <c r="AN1568">
        <f t="shared" si="563"/>
        <v>1403.0190365076724</v>
      </c>
      <c r="AO1568" cm="1">
        <f t="array" ref="AO1568">IFERROR(STDEV(IF($E$2:$E$2201=$E1568, $AJ$2:$AJ$2201)), 0)</f>
        <v>85.530466244406384</v>
      </c>
      <c r="AP1568">
        <f t="shared" si="571"/>
        <v>-0.61516559345644939</v>
      </c>
      <c r="AQ1568">
        <f t="shared" si="564"/>
        <v>7.175408883991595E-2</v>
      </c>
      <c r="AR1568" cm="1">
        <f t="array" ref="AR1568">IFERROR(STDEV(IF($E$2:$E$2201=$E1568, $AK$2:$AK$2201)), 0)</f>
        <v>1.3496676532489683E-2</v>
      </c>
      <c r="AS1568">
        <f t="shared" si="572"/>
        <v>-0.60598811019827348</v>
      </c>
      <c r="AT1568">
        <f t="shared" si="565"/>
        <v>4.175408883991593E-2</v>
      </c>
      <c r="AU1568" cm="1">
        <f t="array" ref="AU1568">IFERROR(STDEV(IF($E$2:$E$2201=$E1568, $AL$2:$AL$2201)), 0)</f>
        <v>1.3496676532489758E-2</v>
      </c>
      <c r="AV1568">
        <f t="shared" si="573"/>
        <v>-0.60598811019826859</v>
      </c>
      <c r="AW1568">
        <f t="shared" si="566"/>
        <v>0</v>
      </c>
      <c r="AX1568" cm="1">
        <f t="array" ref="AX1568">IFERROR(STDEV(IF($E$2:$E$2201=$E1568, $AM$2:$AM$2201)), 0)</f>
        <v>0</v>
      </c>
      <c r="AY1568">
        <f t="shared" si="574"/>
        <v>-0.60598811019826859</v>
      </c>
      <c r="AZ1568">
        <f>INDEX(Model_Assumptions[Values],9)*((INDEX(Model_Scenarios[GR Weight],1)*$AG1568)+(INDEX(Model_Scenarios[GP Weight],1)*$AH1568)+(INDEX(Model_Scenarios[LTV Weight],1)*$AI1568))-(INDEX(Model_Scenarios[LTV Weight],1)*$AP1568)-(INDEX(Model_Scenarios[GP Weight],1)*($AS1568+$AV1568+$AY1568))</f>
        <v>1.4720330754205238</v>
      </c>
      <c r="BA1568">
        <f>INDEX(Model_Assumptions[Values],9)*((INDEX(Model_Scenarios[GR Weight],2)*$AG1568)+(INDEX(Model_Scenarios[GP Weight],2)*$AH1568)+(INDEX(Model_Scenarios[LTV Weight],2)*$AI1568))-(INDEX(Model_Scenarios[LTV Weight],2)*$AP1568)-(INDEX(Model_Scenarios[GP Weight],2)*($AS1568+$AV1568+$AY1568))</f>
        <v>-0.7991549402213195</v>
      </c>
      <c r="BB1568">
        <f>INDEX(Model_Assumptions[Values],9)*((INDEX(Model_Scenarios[GR Weight],3)*$AG1568)+(INDEX(Model_Scenarios[GP Weight],3)*$AH1568)+(INDEX(Model_Scenarios[LTV Weight],3)*$AI1568))-(INDEX(Model_Scenarios[LTV Weight],3)*$AP1568)-(INDEX(Model_Scenarios[GP Weight],3)*($AS1568+$AV1568+$AY1568))</f>
        <v>-4.3419092148811238</v>
      </c>
      <c r="BC1568">
        <f>INDEX(Model_Assumptions[Values],9)*((INDEX(Model_Scenarios[GR Weight],4)*$AG1568)+(INDEX(Model_Scenarios[GP Weight],4)*$AH1568)+(INDEX(Model_Scenarios[LTV Weight],4)*$AI1568))-(INDEX(Model_Scenarios[LTV Weight],4)*$AP1568)-(INDEX(Model_Scenarios[GP Weight],4)*($AS1568+$AV1568+$AY1568))</f>
        <v>-4.885798219669284</v>
      </c>
      <c r="BD1568">
        <f>INDEX(Model_Assumptions[Values],9)*((INDEX(Model_Scenarios[GR Weight],5)*$AG1568)+(INDEX(Model_Scenarios[GP Weight],5)*$AH1568)+(INDEX(Model_Scenarios[LTV Weight],5)*$AI1568))-(INDEX(Model_Scenarios[LTV Weight],5)*$AP1568)-(INDEX(Model_Scenarios[GP Weight],5)*($AS1568+$AV1568+$AY1568))</f>
        <v>-8.0684517389825743</v>
      </c>
    </row>
    <row r="1569" spans="1:56" x14ac:dyDescent="0.25">
      <c r="A1569">
        <v>1568</v>
      </c>
      <c r="B1569">
        <v>32</v>
      </c>
      <c r="C1569" s="3">
        <v>18</v>
      </c>
      <c r="D1569" s="4">
        <v>0.34</v>
      </c>
      <c r="E1569" t="str">
        <v>SKU-1038</v>
      </c>
      <c r="F1569" t="str">
        <v>Reduce</v>
      </c>
      <c r="G1569" t="str">
        <v>Full</v>
      </c>
      <c r="H1569">
        <v>84.87</v>
      </c>
      <c r="I1569">
        <v>28.12</v>
      </c>
      <c r="J1569">
        <v>25</v>
      </c>
      <c r="K1569">
        <v>2121.75</v>
      </c>
      <c r="L1569">
        <v>1418.75</v>
      </c>
      <c r="M1569">
        <v>0.66866973017556264</v>
      </c>
      <c r="N1569">
        <v>74.431157980265382</v>
      </c>
      <c r="O1569">
        <v>67.891265467164885</v>
      </c>
      <c r="P1569">
        <v>11.651265467164876</v>
      </c>
      <c r="Q1569">
        <v>876.86523448385458</v>
      </c>
      <c r="R1569">
        <v>633.73441946787671</v>
      </c>
      <c r="S1569">
        <v>1</v>
      </c>
      <c r="T1569">
        <f t="shared" si="552"/>
        <v>81.320793713290229</v>
      </c>
      <c r="U1569">
        <f t="shared" si="553"/>
        <v>-4.181932704972046E-2</v>
      </c>
      <c r="V1569">
        <f>IF($F1569="Reduce", INDEX(Model_Assumptions[Values], 2), INDEX(Model_Assumptions[Values], 1))</f>
        <v>-0.8</v>
      </c>
      <c r="W1569">
        <f t="shared" si="554"/>
        <v>25.836386540994411</v>
      </c>
      <c r="X1569">
        <f t="shared" si="567"/>
        <v>2101.0354601970348</v>
      </c>
      <c r="Y1569">
        <f t="shared" si="555"/>
        <v>1374.5162706642718</v>
      </c>
      <c r="Z1569">
        <f t="shared" si="556"/>
        <v>-20.714539802965191</v>
      </c>
      <c r="AA1569">
        <f t="shared" si="557"/>
        <v>-44.233729335728185</v>
      </c>
      <c r="AB1569">
        <f t="shared" si="568"/>
        <v>0.65420898252491644</v>
      </c>
      <c r="AC1569">
        <f t="shared" si="558"/>
        <v>-1.44607476506462E-2</v>
      </c>
      <c r="AD1569">
        <f t="shared" si="559"/>
        <v>-1.44607476506462E-2</v>
      </c>
      <c r="AE1569">
        <f t="shared" si="560"/>
        <v>0.34000000000000041</v>
      </c>
      <c r="AF1569">
        <f t="shared" si="569"/>
        <v>418.26471684879834</v>
      </c>
      <c r="AG1569">
        <f t="shared" si="561"/>
        <v>-0.30511347314602094</v>
      </c>
      <c r="AH1569">
        <f t="shared" si="562"/>
        <v>-3.7964742508344598</v>
      </c>
      <c r="AI1569">
        <f t="shared" si="570"/>
        <v>0.65999999999999959</v>
      </c>
      <c r="AJ1569">
        <f>MAX(0, $R1569 - $AA1569) * INDEX(Model_Assumptions[Values], 7)</f>
        <v>1355.9362976072098</v>
      </c>
      <c r="AK1569">
        <f>MAX(0, INDEX(Model_Assumptions[Values], 4) - $AD1569)</f>
        <v>6.4460747650646202E-2</v>
      </c>
      <c r="AL1569">
        <f>MAX(0, INDEX(Model_Assumptions[Values], 5) - $AC1569)</f>
        <v>3.4460747650646203E-2</v>
      </c>
      <c r="AM1569">
        <f>INDEX(Model_Assumptions[Values], 6) * MAX(0, INDEX(Model_Assumptions[Values], 3) - $AB1569)^2</f>
        <v>0</v>
      </c>
      <c r="AN1569">
        <f t="shared" si="563"/>
        <v>1403.0190365076724</v>
      </c>
      <c r="AO1569" cm="1">
        <f t="array" ref="AO1569">IFERROR(STDEV(IF($E$2:$E$2201=$E1569, $AJ$2:$AJ$2201)), 0)</f>
        <v>85.530466244406384</v>
      </c>
      <c r="AP1569">
        <f t="shared" si="571"/>
        <v>-0.55047915635022904</v>
      </c>
      <c r="AQ1569">
        <f t="shared" si="564"/>
        <v>7.175408883991595E-2</v>
      </c>
      <c r="AR1569" cm="1">
        <f t="array" ref="AR1569">IFERROR(STDEV(IF($E$2:$E$2201=$E1569, $AK$2:$AK$2201)), 0)</f>
        <v>1.3496676532489683E-2</v>
      </c>
      <c r="AS1569">
        <f t="shared" si="572"/>
        <v>-0.54038052788128654</v>
      </c>
      <c r="AT1569">
        <f t="shared" si="565"/>
        <v>4.175408883991593E-2</v>
      </c>
      <c r="AU1569" cm="1">
        <f t="array" ref="AU1569">IFERROR(STDEV(IF($E$2:$E$2201=$E1569, $AL$2:$AL$2201)), 0)</f>
        <v>1.3496676532489758E-2</v>
      </c>
      <c r="AV1569">
        <f t="shared" si="573"/>
        <v>-0.54038052788128199</v>
      </c>
      <c r="AW1569">
        <f t="shared" si="566"/>
        <v>0</v>
      </c>
      <c r="AX1569" cm="1">
        <f t="array" ref="AX1569">IFERROR(STDEV(IF($E$2:$E$2201=$E1569, $AM$2:$AM$2201)), 0)</f>
        <v>0</v>
      </c>
      <c r="AY1569">
        <f t="shared" si="574"/>
        <v>-0.54038052788128199</v>
      </c>
      <c r="AZ1569">
        <f>INDEX(Model_Assumptions[Values],9)*((INDEX(Model_Scenarios[GR Weight],1)*$AG1569)+(INDEX(Model_Scenarios[GP Weight],1)*$AH1569)+(INDEX(Model_Scenarios[LTV Weight],1)*$AI1569))-(INDEX(Model_Scenarios[LTV Weight],1)*$AP1569)-(INDEX(Model_Scenarios[GP Weight],1)*($AS1569+$AV1569+$AY1569))</f>
        <v>1.1917036214543262</v>
      </c>
      <c r="BA1569">
        <f>INDEX(Model_Assumptions[Values],9)*((INDEX(Model_Scenarios[GR Weight],2)*$AG1569)+(INDEX(Model_Scenarios[GP Weight],2)*$AH1569)+(INDEX(Model_Scenarios[LTV Weight],2)*$AI1569))-(INDEX(Model_Scenarios[LTV Weight],2)*$AP1569)-(INDEX(Model_Scenarios[GP Weight],2)*($AS1569+$AV1569+$AY1569))</f>
        <v>-1.1982695873375575</v>
      </c>
      <c r="BB1569">
        <f>INDEX(Model_Assumptions[Values],9)*((INDEX(Model_Scenarios[GR Weight],3)*$AG1569)+(INDEX(Model_Scenarios[GP Weight],3)*$AH1569)+(INDEX(Model_Scenarios[LTV Weight],3)*$AI1569))-(INDEX(Model_Scenarios[LTV Weight],3)*$AP1569)-(INDEX(Model_Scenarios[GP Weight],3)*($AS1569+$AV1569+$AY1569))</f>
        <v>-4.9176305635773918</v>
      </c>
      <c r="BC1569">
        <f>INDEX(Model_Assumptions[Values],9)*((INDEX(Model_Scenarios[GR Weight],4)*$AG1569)+(INDEX(Model_Scenarios[GP Weight],4)*$AH1569)+(INDEX(Model_Scenarios[LTV Weight],4)*$AI1569))-(INDEX(Model_Scenarios[LTV Weight],4)*$AP1569)-(INDEX(Model_Scenarios[GP Weight],4)*($AS1569+$AV1569+$AY1569))</f>
        <v>-5.4552352157854243</v>
      </c>
      <c r="BD1569">
        <f>INDEX(Model_Assumptions[Values],9)*((INDEX(Model_Scenarios[GR Weight],5)*$AG1569)+(INDEX(Model_Scenarios[GP Weight],5)*$AH1569)+(INDEX(Model_Scenarios[LTV Weight],5)*$AI1569))-(INDEX(Model_Scenarios[LTV Weight],5)*$AP1569)-(INDEX(Model_Scenarios[GP Weight],5)*($AS1569+$AV1569+$AY1569))</f>
        <v>-8.8911700028491119</v>
      </c>
    </row>
    <row r="1570" spans="1:56" x14ac:dyDescent="0.25">
      <c r="A1570">
        <v>1569</v>
      </c>
      <c r="B1570">
        <v>32</v>
      </c>
      <c r="C1570" s="3">
        <v>19</v>
      </c>
      <c r="D1570" s="4">
        <v>0.36</v>
      </c>
      <c r="E1570" t="str">
        <v>SKU-1038</v>
      </c>
      <c r="F1570" t="str">
        <v>Reduce</v>
      </c>
      <c r="G1570" t="str">
        <v>Full</v>
      </c>
      <c r="H1570">
        <v>84.87</v>
      </c>
      <c r="I1570">
        <v>28.12</v>
      </c>
      <c r="J1570">
        <v>25</v>
      </c>
      <c r="K1570">
        <v>2121.75</v>
      </c>
      <c r="L1570">
        <v>1418.75</v>
      </c>
      <c r="M1570">
        <v>0.66866973017556264</v>
      </c>
      <c r="N1570">
        <v>74.431157980265382</v>
      </c>
      <c r="O1570">
        <v>67.891265467164885</v>
      </c>
      <c r="P1570">
        <v>11.651265467164876</v>
      </c>
      <c r="Q1570">
        <v>876.86523448385458</v>
      </c>
      <c r="R1570">
        <v>633.73441946787671</v>
      </c>
      <c r="S1570">
        <v>1</v>
      </c>
      <c r="T1570">
        <f t="shared" si="552"/>
        <v>81.112016872895538</v>
      </c>
      <c r="U1570">
        <f t="shared" si="553"/>
        <v>-4.4279287464409879E-2</v>
      </c>
      <c r="V1570">
        <f>IF($F1570="Reduce", INDEX(Model_Assumptions[Values], 2), INDEX(Model_Assumptions[Values], 1))</f>
        <v>-0.8</v>
      </c>
      <c r="W1570">
        <f t="shared" si="554"/>
        <v>25.885585749288197</v>
      </c>
      <c r="X1570">
        <f t="shared" si="567"/>
        <v>2099.6320680610484</v>
      </c>
      <c r="Y1570">
        <f t="shared" si="555"/>
        <v>1371.7293967910641</v>
      </c>
      <c r="Z1570">
        <f t="shared" si="556"/>
        <v>-22.117931938951642</v>
      </c>
      <c r="AA1570">
        <f t="shared" si="557"/>
        <v>-47.020603208935881</v>
      </c>
      <c r="AB1570">
        <f t="shared" si="568"/>
        <v>0.65331893985493272</v>
      </c>
      <c r="AC1570">
        <f t="shared" si="558"/>
        <v>-1.5350790320629915E-2</v>
      </c>
      <c r="AD1570">
        <f t="shared" si="559"/>
        <v>-1.5350790320629915E-2</v>
      </c>
      <c r="AE1570">
        <f t="shared" si="560"/>
        <v>0.36000000000000026</v>
      </c>
      <c r="AF1570">
        <f t="shared" si="569"/>
        <v>405.59002845944087</v>
      </c>
      <c r="AG1570">
        <f t="shared" si="561"/>
        <v>-0.32578464676945545</v>
      </c>
      <c r="AH1570">
        <f t="shared" si="562"/>
        <v>-4.0356649105152949</v>
      </c>
      <c r="AI1570">
        <f t="shared" si="570"/>
        <v>0.63999999999999968</v>
      </c>
      <c r="AJ1570">
        <f>MAX(0, $R1570 - $AA1570) * INDEX(Model_Assumptions[Values], 7)</f>
        <v>1361.5100453536252</v>
      </c>
      <c r="AK1570">
        <f>MAX(0, INDEX(Model_Assumptions[Values], 4) - $AD1570)</f>
        <v>6.5350790320629917E-2</v>
      </c>
      <c r="AL1570">
        <f>MAX(0, INDEX(Model_Assumptions[Values], 5) - $AC1570)</f>
        <v>3.5350790320629918E-2</v>
      </c>
      <c r="AM1570">
        <f>INDEX(Model_Assumptions[Values], 6) * MAX(0, INDEX(Model_Assumptions[Values], 3) - $AB1570)^2</f>
        <v>0</v>
      </c>
      <c r="AN1570">
        <f t="shared" si="563"/>
        <v>1403.0190365076724</v>
      </c>
      <c r="AO1570" cm="1">
        <f t="array" ref="AO1570">IFERROR(STDEV(IF($E$2:$E$2201=$E1570, $AJ$2:$AJ$2201)), 0)</f>
        <v>85.530466244406384</v>
      </c>
      <c r="AP1570">
        <f t="shared" si="571"/>
        <v>-0.48531234514066302</v>
      </c>
      <c r="AQ1570">
        <f t="shared" si="564"/>
        <v>7.175408883991595E-2</v>
      </c>
      <c r="AR1570" cm="1">
        <f t="array" ref="AR1570">IFERROR(STDEV(IF($E$2:$E$2201=$E1570, $AK$2:$AK$2201)), 0)</f>
        <v>1.3496676532489683E-2</v>
      </c>
      <c r="AS1570">
        <f t="shared" si="572"/>
        <v>-0.47443520661340466</v>
      </c>
      <c r="AT1570">
        <f t="shared" si="565"/>
        <v>4.175408883991593E-2</v>
      </c>
      <c r="AU1570" cm="1">
        <f t="array" ref="AU1570">IFERROR(STDEV(IF($E$2:$E$2201=$E1570, $AL$2:$AL$2201)), 0)</f>
        <v>1.3496676532489758E-2</v>
      </c>
      <c r="AV1570">
        <f t="shared" si="573"/>
        <v>-0.4744352066134005</v>
      </c>
      <c r="AW1570">
        <f t="shared" si="566"/>
        <v>0</v>
      </c>
      <c r="AX1570" cm="1">
        <f t="array" ref="AX1570">IFERROR(STDEV(IF($E$2:$E$2201=$E1570, $AM$2:$AM$2201)), 0)</f>
        <v>0</v>
      </c>
      <c r="AY1570">
        <f t="shared" si="574"/>
        <v>-0.4744352066134005</v>
      </c>
      <c r="AZ1570">
        <f>INDEX(Model_Assumptions[Values],9)*((INDEX(Model_Scenarios[GR Weight],1)*$AG1570)+(INDEX(Model_Scenarios[GP Weight],1)*$AH1570)+(INDEX(Model_Scenarios[LTV Weight],1)*$AI1570))-(INDEX(Model_Scenarios[LTV Weight],1)*$AP1570)-(INDEX(Model_Scenarios[GP Weight],1)*($AS1570+$AV1570+$AY1570))</f>
        <v>0.90985565945417468</v>
      </c>
      <c r="BA1570">
        <f>INDEX(Model_Assumptions[Values],9)*((INDEX(Model_Scenarios[GR Weight],2)*$AG1570)+(INDEX(Model_Scenarios[GP Weight],2)*$AH1570)+(INDEX(Model_Scenarios[LTV Weight],2)*$AI1570))-(INDEX(Model_Scenarios[LTV Weight],2)*$AP1570)-(INDEX(Model_Scenarios[GP Weight],2)*($AS1570+$AV1570+$AY1570))</f>
        <v>-1.5998892472829154</v>
      </c>
      <c r="BB1570">
        <f>INDEX(Model_Assumptions[Values],9)*((INDEX(Model_Scenarios[GR Weight],3)*$AG1570)+(INDEX(Model_Scenarios[GP Weight],3)*$AH1570)+(INDEX(Model_Scenarios[LTV Weight],3)*$AI1570))-(INDEX(Model_Scenarios[LTV Weight],3)*$AP1570)-(INDEX(Model_Scenarios[GP Weight],3)*($AS1570+$AV1570+$AY1570))</f>
        <v>-5.4973624968632482</v>
      </c>
      <c r="BC1570">
        <f>INDEX(Model_Assumptions[Values],9)*((INDEX(Model_Scenarios[GR Weight],4)*$AG1570)+(INDEX(Model_Scenarios[GP Weight],4)*$AH1570)+(INDEX(Model_Scenarios[LTV Weight],4)*$AI1570))-(INDEX(Model_Scenarios[LTV Weight],4)*$AP1570)-(INDEX(Model_Scenarios[GP Weight],4)*($AS1570+$AV1570+$AY1570))</f>
        <v>-6.0287860547620413</v>
      </c>
      <c r="BD1570">
        <f>INDEX(Model_Assumptions[Values],9)*((INDEX(Model_Scenarios[GR Weight],5)*$AG1570)+(INDEX(Model_Scenarios[GP Weight],5)*$AH1570)+(INDEX(Model_Scenarios[LTV Weight],5)*$AI1570))-(INDEX(Model_Scenarios[LTV Weight],5)*$AP1570)-(INDEX(Model_Scenarios[GP Weight],5)*($AS1570+$AV1570+$AY1570))</f>
        <v>-9.7197169734892377</v>
      </c>
    </row>
    <row r="1571" spans="1:56" x14ac:dyDescent="0.25">
      <c r="A1571">
        <v>1570</v>
      </c>
      <c r="B1571">
        <v>32</v>
      </c>
      <c r="C1571" s="3">
        <v>20</v>
      </c>
      <c r="D1571" s="4">
        <v>0.38</v>
      </c>
      <c r="E1571" t="str">
        <v>SKU-1038</v>
      </c>
      <c r="F1571" t="str">
        <v>Reduce</v>
      </c>
      <c r="G1571" t="str">
        <v>Full</v>
      </c>
      <c r="H1571">
        <v>84.87</v>
      </c>
      <c r="I1571">
        <v>28.12</v>
      </c>
      <c r="J1571">
        <v>25</v>
      </c>
      <c r="K1571">
        <v>2121.75</v>
      </c>
      <c r="L1571">
        <v>1418.75</v>
      </c>
      <c r="M1571">
        <v>0.66866973017556264</v>
      </c>
      <c r="N1571">
        <v>74.431157980265382</v>
      </c>
      <c r="O1571">
        <v>67.891265467164885</v>
      </c>
      <c r="P1571">
        <v>11.651265467164876</v>
      </c>
      <c r="Q1571">
        <v>876.86523448385458</v>
      </c>
      <c r="R1571">
        <v>633.73441946787671</v>
      </c>
      <c r="S1571">
        <v>1</v>
      </c>
      <c r="T1571">
        <f t="shared" si="552"/>
        <v>80.903240032500847</v>
      </c>
      <c r="U1571">
        <f t="shared" si="553"/>
        <v>-4.6739247879099298E-2</v>
      </c>
      <c r="V1571">
        <f>IF($F1571="Reduce", INDEX(Model_Assumptions[Values], 2), INDEX(Model_Assumptions[Values], 1))</f>
        <v>-0.8</v>
      </c>
      <c r="W1571">
        <f t="shared" si="554"/>
        <v>25.934784957581986</v>
      </c>
      <c r="X1571">
        <f t="shared" si="567"/>
        <v>2098.2081326145476</v>
      </c>
      <c r="Y1571">
        <f t="shared" si="555"/>
        <v>1368.9219796073421</v>
      </c>
      <c r="Z1571">
        <f t="shared" si="556"/>
        <v>-23.541867385452406</v>
      </c>
      <c r="AA1571">
        <f t="shared" si="557"/>
        <v>-49.828020392657891</v>
      </c>
      <c r="AB1571">
        <f t="shared" si="568"/>
        <v>0.6524243035420646</v>
      </c>
      <c r="AC1571">
        <f t="shared" si="558"/>
        <v>-1.6245426633498039E-2</v>
      </c>
      <c r="AD1571">
        <f t="shared" si="559"/>
        <v>-1.6245426633498039E-2</v>
      </c>
      <c r="AE1571">
        <f t="shared" si="560"/>
        <v>0.38000000000000012</v>
      </c>
      <c r="AF1571">
        <f t="shared" si="569"/>
        <v>392.91534007008346</v>
      </c>
      <c r="AG1571">
        <f t="shared" si="561"/>
        <v>-0.34675841175531275</v>
      </c>
      <c r="AH1571">
        <f t="shared" si="562"/>
        <v>-4.2766187529656072</v>
      </c>
      <c r="AI1571">
        <f t="shared" si="570"/>
        <v>0.61999999999999988</v>
      </c>
      <c r="AJ1571">
        <f>MAX(0, $R1571 - $AA1571) * INDEX(Model_Assumptions[Values], 7)</f>
        <v>1367.1248797210692</v>
      </c>
      <c r="AK1571">
        <f>MAX(0, INDEX(Model_Assumptions[Values], 4) - $AD1571)</f>
        <v>6.6245426633498042E-2</v>
      </c>
      <c r="AL1571">
        <f>MAX(0, INDEX(Model_Assumptions[Values], 5) - $AC1571)</f>
        <v>3.6245426633498043E-2</v>
      </c>
      <c r="AM1571">
        <f>INDEX(Model_Assumptions[Values], 6) * MAX(0, INDEX(Model_Assumptions[Values], 3) - $AB1571)^2</f>
        <v>0</v>
      </c>
      <c r="AN1571">
        <f t="shared" si="563"/>
        <v>1403.0190365076724</v>
      </c>
      <c r="AO1571" cm="1">
        <f t="array" ref="AO1571">IFERROR(STDEV(IF($E$2:$E$2201=$E1571, $AJ$2:$AJ$2201)), 0)</f>
        <v>85.530466244406384</v>
      </c>
      <c r="AP1571">
        <f t="shared" si="571"/>
        <v>-0.41966515982777786</v>
      </c>
      <c r="AQ1571">
        <f t="shared" si="564"/>
        <v>7.175408883991595E-2</v>
      </c>
      <c r="AR1571" cm="1">
        <f t="array" ref="AR1571">IFERROR(STDEV(IF($E$2:$E$2201=$E1571, $AK$2:$AK$2201)), 0)</f>
        <v>1.3496676532489683E-2</v>
      </c>
      <c r="AS1571">
        <f t="shared" si="572"/>
        <v>-0.40814953171303014</v>
      </c>
      <c r="AT1571">
        <f t="shared" si="565"/>
        <v>4.175408883991593E-2</v>
      </c>
      <c r="AU1571" cm="1">
        <f t="array" ref="AU1571">IFERROR(STDEV(IF($E$2:$E$2201=$E1571, $AL$2:$AL$2201)), 0)</f>
        <v>1.3496676532489758E-2</v>
      </c>
      <c r="AV1571">
        <f t="shared" si="573"/>
        <v>-0.40814953171302637</v>
      </c>
      <c r="AW1571">
        <f t="shared" si="566"/>
        <v>0</v>
      </c>
      <c r="AX1571" cm="1">
        <f t="array" ref="AX1571">IFERROR(STDEV(IF($E$2:$E$2201=$E1571, $AM$2:$AM$2201)), 0)</f>
        <v>0</v>
      </c>
      <c r="AY1571">
        <f t="shared" si="574"/>
        <v>-0.40814953171302637</v>
      </c>
      <c r="AZ1571">
        <f>INDEX(Model_Assumptions[Values],9)*((INDEX(Model_Scenarios[GR Weight],1)*$AG1571)+(INDEX(Model_Scenarios[GP Weight],1)*$AH1571)+(INDEX(Model_Scenarios[LTV Weight],1)*$AI1571))-(INDEX(Model_Scenarios[LTV Weight],1)*$AP1571)-(INDEX(Model_Scenarios[GP Weight],1)*($AS1571+$AV1571+$AY1571))</f>
        <v>0.62648840501567005</v>
      </c>
      <c r="BA1571">
        <f>INDEX(Model_Assumptions[Values],9)*((INDEX(Model_Scenarios[GR Weight],2)*$AG1571)+(INDEX(Model_Scenarios[GP Weight],2)*$AH1571)+(INDEX(Model_Scenarios[LTV Weight],2)*$AI1571))-(INDEX(Model_Scenarios[LTV Weight],2)*$AP1571)-(INDEX(Model_Scenarios[GP Weight],2)*($AS1571+$AV1571+$AY1571))</f>
        <v>-2.0040154888662198</v>
      </c>
      <c r="BB1571">
        <f>INDEX(Model_Assumptions[Values],9)*((INDEX(Model_Scenarios[GR Weight],3)*$AG1571)+(INDEX(Model_Scenarios[GP Weight],3)*$AH1571)+(INDEX(Model_Scenarios[LTV Weight],3)*$AI1571))-(INDEX(Model_Scenarios[LTV Weight],3)*$AP1571)-(INDEX(Model_Scenarios[GP Weight],3)*($AS1571+$AV1571+$AY1571))</f>
        <v>-6.081107760154163</v>
      </c>
      <c r="BC1571">
        <f>INDEX(Model_Assumptions[Values],9)*((INDEX(Model_Scenarios[GR Weight],4)*$AG1571)+(INDEX(Model_Scenarios[GP Weight],4)*$AH1571)+(INDEX(Model_Scenarios[LTV Weight],4)*$AI1571))-(INDEX(Model_Scenarios[LTV Weight],4)*$AP1571)-(INDEX(Model_Scenarios[GP Weight],4)*($AS1571+$AV1571+$AY1571))</f>
        <v>-6.6064534820145981</v>
      </c>
      <c r="BD1571">
        <f>INDEX(Model_Assumptions[Values],9)*((INDEX(Model_Scenarios[GR Weight],5)*$AG1571)+(INDEX(Model_Scenarios[GP Weight],5)*$AH1571)+(INDEX(Model_Scenarios[LTV Weight],5)*$AI1571))-(INDEX(Model_Scenarios[LTV Weight],5)*$AP1571)-(INDEX(Model_Scenarios[GP Weight],5)*($AS1571+$AV1571+$AY1571))</f>
        <v>-10.554096965127293</v>
      </c>
    </row>
    <row r="1572" spans="1:56" x14ac:dyDescent="0.25">
      <c r="A1572">
        <v>1571</v>
      </c>
      <c r="B1572">
        <v>32</v>
      </c>
      <c r="C1572" s="3">
        <v>21</v>
      </c>
      <c r="D1572" s="4">
        <v>0.4</v>
      </c>
      <c r="E1572" t="str">
        <v>SKU-1038</v>
      </c>
      <c r="F1572" t="str">
        <v>Reduce</v>
      </c>
      <c r="G1572" t="str">
        <v>Full</v>
      </c>
      <c r="H1572">
        <v>84.87</v>
      </c>
      <c r="I1572">
        <v>28.12</v>
      </c>
      <c r="J1572">
        <v>25</v>
      </c>
      <c r="K1572">
        <v>2121.75</v>
      </c>
      <c r="L1572">
        <v>1418.75</v>
      </c>
      <c r="M1572">
        <v>0.66866973017556264</v>
      </c>
      <c r="N1572">
        <v>74.431157980265382</v>
      </c>
      <c r="O1572">
        <v>67.891265467164885</v>
      </c>
      <c r="P1572">
        <v>11.651265467164876</v>
      </c>
      <c r="Q1572">
        <v>876.86523448385458</v>
      </c>
      <c r="R1572">
        <v>633.73441946787671</v>
      </c>
      <c r="S1572">
        <v>1</v>
      </c>
      <c r="T1572">
        <f t="shared" si="552"/>
        <v>80.694463192106156</v>
      </c>
      <c r="U1572">
        <f t="shared" si="553"/>
        <v>-4.9199208293788717E-2</v>
      </c>
      <c r="V1572">
        <f>IF($F1572="Reduce", INDEX(Model_Assumptions[Values], 2), INDEX(Model_Assumptions[Values], 1))</f>
        <v>-0.8</v>
      </c>
      <c r="W1572">
        <f t="shared" si="554"/>
        <v>25.983984165875775</v>
      </c>
      <c r="X1572">
        <f t="shared" si="567"/>
        <v>2096.7636538575321</v>
      </c>
      <c r="Y1572">
        <f t="shared" si="555"/>
        <v>1366.0940191131053</v>
      </c>
      <c r="Z1572">
        <f t="shared" si="556"/>
        <v>-24.986346142467937</v>
      </c>
      <c r="AA1572">
        <f t="shared" si="557"/>
        <v>-52.655980886894667</v>
      </c>
      <c r="AB1572">
        <f t="shared" si="568"/>
        <v>0.65152503793158878</v>
      </c>
      <c r="AC1572">
        <f t="shared" si="558"/>
        <v>-1.7144692243973858E-2</v>
      </c>
      <c r="AD1572">
        <f t="shared" si="559"/>
        <v>-1.7144692243973858E-2</v>
      </c>
      <c r="AE1572">
        <f t="shared" si="560"/>
        <v>0.4</v>
      </c>
      <c r="AF1572">
        <f t="shared" si="569"/>
        <v>380.24065168072599</v>
      </c>
      <c r="AG1572">
        <f t="shared" si="561"/>
        <v>-0.36803476810359942</v>
      </c>
      <c r="AH1572">
        <f t="shared" si="562"/>
        <v>-4.519335778185436</v>
      </c>
      <c r="AI1572">
        <f t="shared" si="570"/>
        <v>0.6</v>
      </c>
      <c r="AJ1572">
        <f>MAX(0, $R1572 - $AA1572) * INDEX(Model_Assumptions[Values], 7)</f>
        <v>1372.7808007095427</v>
      </c>
      <c r="AK1572">
        <f>MAX(0, INDEX(Model_Assumptions[Values], 4) - $AD1572)</f>
        <v>6.7144692243973861E-2</v>
      </c>
      <c r="AL1572">
        <f>MAX(0, INDEX(Model_Assumptions[Values], 5) - $AC1572)</f>
        <v>3.7144692243973862E-2</v>
      </c>
      <c r="AM1572">
        <f>INDEX(Model_Assumptions[Values], 6) * MAX(0, INDEX(Model_Assumptions[Values], 3) - $AB1572)^2</f>
        <v>0</v>
      </c>
      <c r="AN1572">
        <f t="shared" si="563"/>
        <v>1403.0190365076724</v>
      </c>
      <c r="AO1572" cm="1">
        <f t="array" ref="AO1572">IFERROR(STDEV(IF($E$2:$E$2201=$E1572, $AJ$2:$AJ$2201)), 0)</f>
        <v>85.530466244406384</v>
      </c>
      <c r="AP1572">
        <f t="shared" si="571"/>
        <v>-0.35353760041156285</v>
      </c>
      <c r="AQ1572">
        <f t="shared" si="564"/>
        <v>7.175408883991595E-2</v>
      </c>
      <c r="AR1572" cm="1">
        <f t="array" ref="AR1572">IFERROR(STDEV(IF($E$2:$E$2201=$E1572, $AK$2:$AK$2201)), 0)</f>
        <v>1.3496676532489683E-2</v>
      </c>
      <c r="AS1572">
        <f t="shared" si="572"/>
        <v>-0.34152086143919835</v>
      </c>
      <c r="AT1572">
        <f t="shared" si="565"/>
        <v>4.175408883991593E-2</v>
      </c>
      <c r="AU1572" cm="1">
        <f t="array" ref="AU1572">IFERROR(STDEV(IF($E$2:$E$2201=$E1572, $AL$2:$AL$2201)), 0)</f>
        <v>1.3496676532489758E-2</v>
      </c>
      <c r="AV1572">
        <f t="shared" si="573"/>
        <v>-0.34152086143919491</v>
      </c>
      <c r="AW1572">
        <f t="shared" si="566"/>
        <v>0</v>
      </c>
      <c r="AX1572" cm="1">
        <f t="array" ref="AX1572">IFERROR(STDEV(IF($E$2:$E$2201=$E1572, $AM$2:$AM$2201)), 0)</f>
        <v>0</v>
      </c>
      <c r="AY1572">
        <f t="shared" si="574"/>
        <v>-0.34152086143919491</v>
      </c>
      <c r="AZ1572">
        <f>INDEX(Model_Assumptions[Values],9)*((INDEX(Model_Scenarios[GR Weight],1)*$AG1572)+(INDEX(Model_Scenarios[GP Weight],1)*$AH1572)+(INDEX(Model_Scenarios[LTV Weight],1)*$AI1572))-(INDEX(Model_Scenarios[LTV Weight],1)*$AP1572)-(INDEX(Model_Scenarios[GP Weight],1)*($AS1572+$AV1572+$AY1572))</f>
        <v>0.34160106561649128</v>
      </c>
      <c r="BA1572">
        <f>INDEX(Model_Assumptions[Values],9)*((INDEX(Model_Scenarios[GR Weight],2)*$AG1572)+(INDEX(Model_Scenarios[GP Weight],2)*$AH1572)+(INDEX(Model_Scenarios[LTV Weight],2)*$AI1572))-(INDEX(Model_Scenarios[LTV Weight],2)*$AP1572)-(INDEX(Model_Scenarios[GP Weight],2)*($AS1572+$AV1572+$AY1572))</f>
        <v>-2.4106498971321022</v>
      </c>
      <c r="BB1572">
        <f>INDEX(Model_Assumptions[Values],9)*((INDEX(Model_Scenarios[GR Weight],3)*$AG1572)+(INDEX(Model_Scenarios[GP Weight],3)*$AH1572)+(INDEX(Model_Scenarios[LTV Weight],3)*$AI1572))-(INDEX(Model_Scenarios[LTV Weight],3)*$AP1572)-(INDEX(Model_Scenarios[GP Weight],3)*($AS1572+$AV1572+$AY1572))</f>
        <v>-6.6688691272782306</v>
      </c>
      <c r="BC1572">
        <f>INDEX(Model_Assumptions[Values],9)*((INDEX(Model_Scenarios[GR Weight],4)*$AG1572)+(INDEX(Model_Scenarios[GP Weight],4)*$AH1572)+(INDEX(Model_Scenarios[LTV Weight],4)*$AI1572))-(INDEX(Model_Scenarios[LTV Weight],4)*$AP1572)-(INDEX(Model_Scenarios[GP Weight],4)*($AS1572+$AV1572+$AY1572))</f>
        <v>-7.1882402713711873</v>
      </c>
      <c r="BD1572">
        <f>INDEX(Model_Assumptions[Values],9)*((INDEX(Model_Scenarios[GR Weight],5)*$AG1572)+(INDEX(Model_Scenarios[GP Weight],5)*$AH1572)+(INDEX(Model_Scenarios[LTV Weight],5)*$AI1572))-(INDEX(Model_Scenarios[LTV Weight],5)*$AP1572)-(INDEX(Model_Scenarios[GP Weight],5)*($AS1572+$AV1572+$AY1572))</f>
        <v>-11.394314336635984</v>
      </c>
    </row>
    <row r="1573" spans="1:56" x14ac:dyDescent="0.25">
      <c r="A1573">
        <v>1572</v>
      </c>
      <c r="B1573">
        <v>32</v>
      </c>
      <c r="C1573" s="3">
        <v>22</v>
      </c>
      <c r="D1573" s="4">
        <v>0.42</v>
      </c>
      <c r="E1573" t="str">
        <v>SKU-1038</v>
      </c>
      <c r="F1573" t="str">
        <v>Reduce</v>
      </c>
      <c r="G1573" t="str">
        <v>Full</v>
      </c>
      <c r="H1573">
        <v>84.87</v>
      </c>
      <c r="I1573">
        <v>28.12</v>
      </c>
      <c r="J1573">
        <v>25</v>
      </c>
      <c r="K1573">
        <v>2121.75</v>
      </c>
      <c r="L1573">
        <v>1418.75</v>
      </c>
      <c r="M1573">
        <v>0.66866973017556264</v>
      </c>
      <c r="N1573">
        <v>74.431157980265382</v>
      </c>
      <c r="O1573">
        <v>67.891265467164885</v>
      </c>
      <c r="P1573">
        <v>11.651265467164876</v>
      </c>
      <c r="Q1573">
        <v>876.86523448385458</v>
      </c>
      <c r="R1573">
        <v>633.73441946787671</v>
      </c>
      <c r="S1573">
        <v>1</v>
      </c>
      <c r="T1573">
        <f t="shared" si="552"/>
        <v>80.485686351711465</v>
      </c>
      <c r="U1573">
        <f t="shared" si="553"/>
        <v>-5.1659168708478136E-2</v>
      </c>
      <c r="V1573">
        <f>IF($F1573="Reduce", INDEX(Model_Assumptions[Values], 2), INDEX(Model_Assumptions[Values], 1))</f>
        <v>-0.8</v>
      </c>
      <c r="W1573">
        <f t="shared" si="554"/>
        <v>26.03318337416956</v>
      </c>
      <c r="X1573">
        <f t="shared" si="567"/>
        <v>2095.2986317900009</v>
      </c>
      <c r="Y1573">
        <f t="shared" si="555"/>
        <v>1363.2455153083529</v>
      </c>
      <c r="Z1573">
        <f t="shared" si="556"/>
        <v>-26.451368209999146</v>
      </c>
      <c r="AA1573">
        <f t="shared" si="557"/>
        <v>-55.504484691647122</v>
      </c>
      <c r="AB1573">
        <f t="shared" si="568"/>
        <v>0.65062110699883413</v>
      </c>
      <c r="AC1573">
        <f t="shared" si="558"/>
        <v>-1.8048623176728507E-2</v>
      </c>
      <c r="AD1573">
        <f t="shared" si="559"/>
        <v>-1.8048623176728507E-2</v>
      </c>
      <c r="AE1573">
        <f t="shared" si="560"/>
        <v>0.41999999999999987</v>
      </c>
      <c r="AF1573">
        <f t="shared" si="569"/>
        <v>367.56596329136852</v>
      </c>
      <c r="AG1573">
        <f t="shared" si="561"/>
        <v>-0.38961371581432896</v>
      </c>
      <c r="AH1573">
        <f t="shared" si="562"/>
        <v>-4.7638159861748592</v>
      </c>
      <c r="AI1573">
        <f t="shared" si="570"/>
        <v>0.58000000000000007</v>
      </c>
      <c r="AJ1573">
        <f>MAX(0, $R1573 - $AA1573) * INDEX(Model_Assumptions[Values], 7)</f>
        <v>1378.4778083190477</v>
      </c>
      <c r="AK1573">
        <f>MAX(0, INDEX(Model_Assumptions[Values], 4) - $AD1573)</f>
        <v>6.8048623176728509E-2</v>
      </c>
      <c r="AL1573">
        <f>MAX(0, INDEX(Model_Assumptions[Values], 5) - $AC1573)</f>
        <v>3.804862317672851E-2</v>
      </c>
      <c r="AM1573">
        <f>INDEX(Model_Assumptions[Values], 6) * MAX(0, INDEX(Model_Assumptions[Values], 3) - $AB1573)^2</f>
        <v>0</v>
      </c>
      <c r="AN1573">
        <f t="shared" si="563"/>
        <v>1403.0190365076724</v>
      </c>
      <c r="AO1573" cm="1">
        <f t="array" ref="AO1573">IFERROR(STDEV(IF($E$2:$E$2201=$E1573, $AJ$2:$AJ$2201)), 0)</f>
        <v>85.530466244406384</v>
      </c>
      <c r="AP1573">
        <f t="shared" si="571"/>
        <v>-0.28692966689199678</v>
      </c>
      <c r="AQ1573">
        <f t="shared" si="564"/>
        <v>7.175408883991595E-2</v>
      </c>
      <c r="AR1573" cm="1">
        <f t="array" ref="AR1573">IFERROR(STDEV(IF($E$2:$E$2201=$E1573, $AK$2:$AK$2201)), 0)</f>
        <v>1.3496676532489683E-2</v>
      </c>
      <c r="AS1573">
        <f t="shared" si="572"/>
        <v>-0.27454652664065193</v>
      </c>
      <c r="AT1573">
        <f t="shared" si="565"/>
        <v>4.175408883991593E-2</v>
      </c>
      <c r="AU1573" cm="1">
        <f t="array" ref="AU1573">IFERROR(STDEV(IF($E$2:$E$2201=$E1573, $AL$2:$AL$2201)), 0)</f>
        <v>1.3496676532489758E-2</v>
      </c>
      <c r="AV1573">
        <f t="shared" si="573"/>
        <v>-0.27454652664064888</v>
      </c>
      <c r="AW1573">
        <f t="shared" si="566"/>
        <v>0</v>
      </c>
      <c r="AX1573" cm="1">
        <f t="array" ref="AX1573">IFERROR(STDEV(IF($E$2:$E$2201=$E1573, $AM$2:$AM$2201)), 0)</f>
        <v>0</v>
      </c>
      <c r="AY1573">
        <f t="shared" si="574"/>
        <v>-0.27454652664064888</v>
      </c>
      <c r="AZ1573">
        <f>INDEX(Model_Assumptions[Values],9)*((INDEX(Model_Scenarios[GR Weight],1)*$AG1573)+(INDEX(Model_Scenarios[GP Weight],1)*$AH1573)+(INDEX(Model_Scenarios[LTV Weight],1)*$AI1573))-(INDEX(Model_Scenarios[LTV Weight],1)*$AP1573)-(INDEX(Model_Scenarios[GP Weight],1)*($AS1573+$AV1573+$AY1573))</f>
        <v>5.5192840511198618E-2</v>
      </c>
      <c r="BA1573">
        <f>INDEX(Model_Assumptions[Values],9)*((INDEX(Model_Scenarios[GR Weight],2)*$AG1573)+(INDEX(Model_Scenarios[GP Weight],2)*$AH1573)+(INDEX(Model_Scenarios[LTV Weight],2)*$AI1573))-(INDEX(Model_Scenarios[LTV Weight],2)*$AP1573)-(INDEX(Model_Scenarios[GP Weight],2)*($AS1573+$AV1573+$AY1573))</f>
        <v>-2.8197940735714186</v>
      </c>
      <c r="BB1573">
        <f>INDEX(Model_Assumptions[Values],9)*((INDEX(Model_Scenarios[GR Weight],3)*$AG1573)+(INDEX(Model_Scenarios[GP Weight],3)*$AH1573)+(INDEX(Model_Scenarios[LTV Weight],3)*$AI1573))-(INDEX(Model_Scenarios[LTV Weight],3)*$AP1573)-(INDEX(Model_Scenarios[GP Weight],3)*($AS1573+$AV1573+$AY1573))</f>
        <v>-7.2606494008444331</v>
      </c>
      <c r="BC1573">
        <f>INDEX(Model_Assumptions[Values],9)*((INDEX(Model_Scenarios[GR Weight],4)*$AG1573)+(INDEX(Model_Scenarios[GP Weight],4)*$AH1573)+(INDEX(Model_Scenarios[LTV Weight],4)*$AI1573))-(INDEX(Model_Scenarios[LTV Weight],4)*$AP1573)-(INDEX(Model_Scenarios[GP Weight],4)*($AS1573+$AV1573+$AY1573))</f>
        <v>-7.7741492254407971</v>
      </c>
      <c r="BD1573">
        <f>INDEX(Model_Assumptions[Values],9)*((INDEX(Model_Scenarios[GR Weight],5)*$AG1573)+(INDEX(Model_Scenarios[GP Weight],5)*$AH1573)+(INDEX(Model_Scenarios[LTV Weight],5)*$AI1573))-(INDEX(Model_Scenarios[LTV Weight],5)*$AP1573)-(INDEX(Model_Scenarios[GP Weight],5)*($AS1573+$AV1573+$AY1573))</f>
        <v>-12.24037349211512</v>
      </c>
    </row>
    <row r="1574" spans="1:56" x14ac:dyDescent="0.25">
      <c r="A1574">
        <v>1573</v>
      </c>
      <c r="B1574">
        <v>32</v>
      </c>
      <c r="C1574" s="3">
        <v>23</v>
      </c>
      <c r="D1574" s="4">
        <v>0.44</v>
      </c>
      <c r="E1574" t="str">
        <v>SKU-1038</v>
      </c>
      <c r="F1574" t="str">
        <v>Reduce</v>
      </c>
      <c r="G1574" t="str">
        <v>Full</v>
      </c>
      <c r="H1574">
        <v>84.87</v>
      </c>
      <c r="I1574">
        <v>28.12</v>
      </c>
      <c r="J1574">
        <v>25</v>
      </c>
      <c r="K1574">
        <v>2121.75</v>
      </c>
      <c r="L1574">
        <v>1418.75</v>
      </c>
      <c r="M1574">
        <v>0.66866973017556264</v>
      </c>
      <c r="N1574">
        <v>74.431157980265382</v>
      </c>
      <c r="O1574">
        <v>67.891265467164885</v>
      </c>
      <c r="P1574">
        <v>11.651265467164876</v>
      </c>
      <c r="Q1574">
        <v>876.86523448385458</v>
      </c>
      <c r="R1574">
        <v>633.73441946787671</v>
      </c>
      <c r="S1574">
        <v>1</v>
      </c>
      <c r="T1574">
        <f t="shared" si="552"/>
        <v>80.276909511316774</v>
      </c>
      <c r="U1574">
        <f t="shared" si="553"/>
        <v>-5.4119129123167554E-2</v>
      </c>
      <c r="V1574">
        <f>IF($F1574="Reduce", INDEX(Model_Assumptions[Values], 2), INDEX(Model_Assumptions[Values], 1))</f>
        <v>-0.8</v>
      </c>
      <c r="W1574">
        <f t="shared" si="554"/>
        <v>26.082382582463353</v>
      </c>
      <c r="X1574">
        <f t="shared" si="567"/>
        <v>2093.8130664119553</v>
      </c>
      <c r="Y1574">
        <f t="shared" si="555"/>
        <v>1360.3764681930857</v>
      </c>
      <c r="Z1574">
        <f t="shared" si="556"/>
        <v>-27.936933588044667</v>
      </c>
      <c r="AA1574">
        <f t="shared" si="557"/>
        <v>-58.373531806914343</v>
      </c>
      <c r="AB1574">
        <f t="shared" si="568"/>
        <v>0.64971247434437074</v>
      </c>
      <c r="AC1574">
        <f t="shared" si="558"/>
        <v>-1.8957255831191899E-2</v>
      </c>
      <c r="AD1574">
        <f t="shared" si="559"/>
        <v>-1.8957255831191899E-2</v>
      </c>
      <c r="AE1574">
        <f t="shared" si="560"/>
        <v>0.43999999999999972</v>
      </c>
      <c r="AF1574">
        <f t="shared" si="569"/>
        <v>354.89127490201111</v>
      </c>
      <c r="AG1574">
        <f t="shared" si="561"/>
        <v>-0.41149525488748123</v>
      </c>
      <c r="AH1574">
        <f t="shared" si="562"/>
        <v>-5.0100593769337989</v>
      </c>
      <c r="AI1574">
        <f t="shared" si="570"/>
        <v>0.56000000000000028</v>
      </c>
      <c r="AJ1574">
        <f>MAX(0, $R1574 - $AA1574) * INDEX(Model_Assumptions[Values], 7)</f>
        <v>1384.2159025495821</v>
      </c>
      <c r="AK1574">
        <f>MAX(0, INDEX(Model_Assumptions[Values], 4) - $AD1574)</f>
        <v>6.8957255831191902E-2</v>
      </c>
      <c r="AL1574">
        <f>MAX(0, INDEX(Model_Assumptions[Values], 5) - $AC1574)</f>
        <v>3.8957255831191903E-2</v>
      </c>
      <c r="AM1574">
        <f>INDEX(Model_Assumptions[Values], 6) * MAX(0, INDEX(Model_Assumptions[Values], 3) - $AB1574)^2</f>
        <v>0</v>
      </c>
      <c r="AN1574">
        <f t="shared" si="563"/>
        <v>1403.0190365076724</v>
      </c>
      <c r="AO1574" cm="1">
        <f t="array" ref="AO1574">IFERROR(STDEV(IF($E$2:$E$2201=$E1574, $AJ$2:$AJ$2201)), 0)</f>
        <v>85.530466244406384</v>
      </c>
      <c r="AP1574">
        <f t="shared" si="571"/>
        <v>-0.21984135926910098</v>
      </c>
      <c r="AQ1574">
        <f t="shared" si="564"/>
        <v>7.175408883991595E-2</v>
      </c>
      <c r="AR1574" cm="1">
        <f t="array" ref="AR1574">IFERROR(STDEV(IF($E$2:$E$2201=$E1574, $AK$2:$AK$2201)), 0)</f>
        <v>1.3496676532489683E-2</v>
      </c>
      <c r="AS1574">
        <f t="shared" si="572"/>
        <v>-0.20722383039938841</v>
      </c>
      <c r="AT1574">
        <f t="shared" si="565"/>
        <v>4.175408883991593E-2</v>
      </c>
      <c r="AU1574" cm="1">
        <f t="array" ref="AU1574">IFERROR(STDEV(IF($E$2:$E$2201=$E1574, $AL$2:$AL$2201)), 0)</f>
        <v>1.3496676532489758E-2</v>
      </c>
      <c r="AV1574">
        <f t="shared" si="573"/>
        <v>-0.20722383039938572</v>
      </c>
      <c r="AW1574">
        <f t="shared" si="566"/>
        <v>0</v>
      </c>
      <c r="AX1574" cm="1">
        <f t="array" ref="AX1574">IFERROR(STDEV(IF($E$2:$E$2201=$E1574, $AM$2:$AM$2201)), 0)</f>
        <v>0</v>
      </c>
      <c r="AY1574">
        <f t="shared" si="574"/>
        <v>-0.20722383039938572</v>
      </c>
      <c r="AZ1574">
        <f>INDEX(Model_Assumptions[Values],9)*((INDEX(Model_Scenarios[GR Weight],1)*$AG1574)+(INDEX(Model_Scenarios[GP Weight],1)*$AH1574)+(INDEX(Model_Scenarios[LTV Weight],1)*$AI1574))-(INDEX(Model_Scenarios[LTV Weight],1)*$AP1574)-(INDEX(Model_Scenarios[GP Weight],1)*($AS1574+$AV1574+$AY1574))</f>
        <v>-0.23273707937554225</v>
      </c>
      <c r="BA1574">
        <f>INDEX(Model_Assumptions[Values],9)*((INDEX(Model_Scenarios[GR Weight],2)*$AG1574)+(INDEX(Model_Scenarios[GP Weight],2)*$AH1574)+(INDEX(Model_Scenarios[LTV Weight],2)*$AI1574))-(INDEX(Model_Scenarios[LTV Weight],2)*$AP1574)-(INDEX(Model_Scenarios[GP Weight],2)*($AS1574+$AV1574+$AY1574))</f>
        <v>-3.2314496363348608</v>
      </c>
      <c r="BB1574">
        <f>INDEX(Model_Assumptions[Values],9)*((INDEX(Model_Scenarios[GR Weight],3)*$AG1574)+(INDEX(Model_Scenarios[GP Weight],3)*$AH1574)+(INDEX(Model_Scenarios[LTV Weight],3)*$AI1574))-(INDEX(Model_Scenarios[LTV Weight],3)*$AP1574)-(INDEX(Model_Scenarios[GP Weight],3)*($AS1574+$AV1574+$AY1574))</f>
        <v>-7.8564514126165017</v>
      </c>
      <c r="BC1574">
        <f>INDEX(Model_Assumptions[Values],9)*((INDEX(Model_Scenarios[GR Weight],4)*$AG1574)+(INDEX(Model_Scenarios[GP Weight],4)*$AH1574)+(INDEX(Model_Scenarios[LTV Weight],4)*$AI1574))-(INDEX(Model_Scenarios[LTV Weight],4)*$AP1574)-(INDEX(Model_Scenarios[GP Weight],4)*($AS1574+$AV1574+$AY1574))</f>
        <v>-8.3641831759871526</v>
      </c>
      <c r="BD1574">
        <f>INDEX(Model_Assumptions[Values],9)*((INDEX(Model_Scenarios[GR Weight],5)*$AG1574)+(INDEX(Model_Scenarios[GP Weight],5)*$AH1574)+(INDEX(Model_Scenarios[LTV Weight],5)*$AI1574))-(INDEX(Model_Scenarios[LTV Weight],5)*$AP1574)-(INDEX(Model_Scenarios[GP Weight],5)*($AS1574+$AV1574+$AY1574))</f>
        <v>-13.092278881479164</v>
      </c>
    </row>
    <row r="1575" spans="1:56" x14ac:dyDescent="0.25">
      <c r="A1575">
        <v>1574</v>
      </c>
      <c r="B1575">
        <v>32</v>
      </c>
      <c r="C1575" s="3">
        <v>24</v>
      </c>
      <c r="D1575" s="4">
        <v>0.46</v>
      </c>
      <c r="E1575" t="str">
        <v>SKU-1038</v>
      </c>
      <c r="F1575" t="str">
        <v>Reduce</v>
      </c>
      <c r="G1575" t="str">
        <v>Full</v>
      </c>
      <c r="H1575">
        <v>84.87</v>
      </c>
      <c r="I1575">
        <v>28.12</v>
      </c>
      <c r="J1575">
        <v>25</v>
      </c>
      <c r="K1575">
        <v>2121.75</v>
      </c>
      <c r="L1575">
        <v>1418.75</v>
      </c>
      <c r="M1575">
        <v>0.66866973017556264</v>
      </c>
      <c r="N1575">
        <v>74.431157980265382</v>
      </c>
      <c r="O1575">
        <v>67.891265467164885</v>
      </c>
      <c r="P1575">
        <v>11.651265467164876</v>
      </c>
      <c r="Q1575">
        <v>876.86523448385458</v>
      </c>
      <c r="R1575">
        <v>633.73441946787671</v>
      </c>
      <c r="S1575">
        <v>1</v>
      </c>
      <c r="T1575">
        <f t="shared" si="552"/>
        <v>80.068132670922083</v>
      </c>
      <c r="U1575">
        <f t="shared" si="553"/>
        <v>-5.657908953785698E-2</v>
      </c>
      <c r="V1575">
        <f>IF($F1575="Reduce", INDEX(Model_Assumptions[Values], 2), INDEX(Model_Assumptions[Values], 1))</f>
        <v>-0.8</v>
      </c>
      <c r="W1575">
        <f t="shared" si="554"/>
        <v>26.131581790757142</v>
      </c>
      <c r="X1575">
        <f t="shared" si="567"/>
        <v>2092.3069577233946</v>
      </c>
      <c r="Y1575">
        <f t="shared" si="555"/>
        <v>1357.4868777673037</v>
      </c>
      <c r="Z1575">
        <f t="shared" si="556"/>
        <v>-29.443042276605411</v>
      </c>
      <c r="AA1575">
        <f t="shared" si="557"/>
        <v>-61.263122232696333</v>
      </c>
      <c r="AB1575">
        <f t="shared" si="568"/>
        <v>0.64879910318912437</v>
      </c>
      <c r="AC1575">
        <f t="shared" si="558"/>
        <v>-1.9870626986438267E-2</v>
      </c>
      <c r="AD1575">
        <f t="shared" si="559"/>
        <v>-1.9870626986438267E-2</v>
      </c>
      <c r="AE1575">
        <f t="shared" si="560"/>
        <v>0.45999999999999958</v>
      </c>
      <c r="AF1575">
        <f t="shared" si="569"/>
        <v>342.21658651265375</v>
      </c>
      <c r="AG1575">
        <f t="shared" si="561"/>
        <v>-0.4336793853230696</v>
      </c>
      <c r="AH1575">
        <f t="shared" si="562"/>
        <v>-5.2580659504622549</v>
      </c>
      <c r="AI1575">
        <f t="shared" si="570"/>
        <v>0.54000000000000048</v>
      </c>
      <c r="AJ1575">
        <f>MAX(0, $R1575 - $AA1575) * INDEX(Model_Assumptions[Values], 7)</f>
        <v>1389.9950834011461</v>
      </c>
      <c r="AK1575">
        <f>MAX(0, INDEX(Model_Assumptions[Values], 4) - $AD1575)</f>
        <v>6.987062698643827E-2</v>
      </c>
      <c r="AL1575">
        <f>MAX(0, INDEX(Model_Assumptions[Values], 5) - $AC1575)</f>
        <v>3.9870626986438271E-2</v>
      </c>
      <c r="AM1575">
        <f>INDEX(Model_Assumptions[Values], 6) * MAX(0, INDEX(Model_Assumptions[Values], 3) - $AB1575)^2</f>
        <v>0</v>
      </c>
      <c r="AN1575">
        <f t="shared" si="563"/>
        <v>1403.0190365076724</v>
      </c>
      <c r="AO1575" cm="1">
        <f t="array" ref="AO1575">IFERROR(STDEV(IF($E$2:$E$2201=$E1575, $AJ$2:$AJ$2201)), 0)</f>
        <v>85.530466244406384</v>
      </c>
      <c r="AP1575">
        <f t="shared" si="571"/>
        <v>-0.15227267754287535</v>
      </c>
      <c r="AQ1575">
        <f t="shared" si="564"/>
        <v>7.175408883991595E-2</v>
      </c>
      <c r="AR1575" cm="1">
        <f t="array" ref="AR1575">IFERROR(STDEV(IF($E$2:$E$2201=$E1575, $AK$2:$AK$2201)), 0)</f>
        <v>1.3496676532489683E-2</v>
      </c>
      <c r="AS1575">
        <f t="shared" si="572"/>
        <v>-0.13955004766867929</v>
      </c>
      <c r="AT1575">
        <f t="shared" si="565"/>
        <v>4.175408883991593E-2</v>
      </c>
      <c r="AU1575" cm="1">
        <f t="array" ref="AU1575">IFERROR(STDEV(IF($E$2:$E$2201=$E1575, $AL$2:$AL$2201)), 0)</f>
        <v>1.3496676532489758E-2</v>
      </c>
      <c r="AV1575">
        <f t="shared" si="573"/>
        <v>-0.13955004766867696</v>
      </c>
      <c r="AW1575">
        <f t="shared" si="566"/>
        <v>0</v>
      </c>
      <c r="AX1575" cm="1">
        <f t="array" ref="AX1575">IFERROR(STDEV(IF($E$2:$E$2201=$E1575, $AM$2:$AM$2201)), 0)</f>
        <v>0</v>
      </c>
      <c r="AY1575">
        <f t="shared" si="574"/>
        <v>-0.13955004766867696</v>
      </c>
      <c r="AZ1575">
        <f>INDEX(Model_Assumptions[Values],9)*((INDEX(Model_Scenarios[GR Weight],1)*$AG1575)+(INDEX(Model_Scenarios[GP Weight],1)*$AH1575)+(INDEX(Model_Scenarios[LTV Weight],1)*$AI1575))-(INDEX(Model_Scenarios[LTV Weight],1)*$AP1575)-(INDEX(Model_Scenarios[GP Weight],1)*($AS1575+$AV1575+$AY1575))</f>
        <v>-0.52218951155775661</v>
      </c>
      <c r="BA1575">
        <f>INDEX(Model_Assumptions[Values],9)*((INDEX(Model_Scenarios[GR Weight],2)*$AG1575)+(INDEX(Model_Scenarios[GP Weight],2)*$AH1575)+(INDEX(Model_Scenarios[LTV Weight],2)*$AI1575))-(INDEX(Model_Scenarios[LTV Weight],2)*$AP1575)-(INDEX(Model_Scenarios[GP Weight],2)*($AS1575+$AV1575+$AY1575))</f>
        <v>-3.6456182204504799</v>
      </c>
      <c r="BB1575">
        <f>INDEX(Model_Assumptions[Values],9)*((INDEX(Model_Scenarios[GR Weight],3)*$AG1575)+(INDEX(Model_Scenarios[GP Weight],3)*$AH1575)+(INDEX(Model_Scenarios[LTV Weight],3)*$AI1575))-(INDEX(Model_Scenarios[LTV Weight],3)*$AP1575)-(INDEX(Model_Scenarios[GP Weight],3)*($AS1575+$AV1575+$AY1575))</f>
        <v>-8.4562780238935193</v>
      </c>
      <c r="BC1575">
        <f>INDEX(Model_Assumptions[Values],9)*((INDEX(Model_Scenarios[GR Weight],4)*$AG1575)+(INDEX(Model_Scenarios[GP Weight],4)*$AH1575)+(INDEX(Model_Scenarios[LTV Weight],4)*$AI1575))-(INDEX(Model_Scenarios[LTV Weight],4)*$AP1575)-(INDEX(Model_Scenarios[GP Weight],4)*($AS1575+$AV1575+$AY1575))</f>
        <v>-8.9583449843093437</v>
      </c>
      <c r="BD1575">
        <f>INDEX(Model_Assumptions[Values],9)*((INDEX(Model_Scenarios[GR Weight],5)*$AG1575)+(INDEX(Model_Scenarios[GP Weight],5)*$AH1575)+(INDEX(Model_Scenarios[LTV Weight],5)*$AI1575))-(INDEX(Model_Scenarios[LTV Weight],5)*$AP1575)-(INDEX(Model_Scenarios[GP Weight],5)*($AS1575+$AV1575+$AY1575))</f>
        <v>-13.950035001055232</v>
      </c>
    </row>
    <row r="1576" spans="1:56" x14ac:dyDescent="0.25">
      <c r="A1576">
        <v>1575</v>
      </c>
      <c r="B1576">
        <v>32</v>
      </c>
      <c r="C1576" s="3">
        <v>25</v>
      </c>
      <c r="D1576" s="4">
        <v>0.48</v>
      </c>
      <c r="E1576" t="str">
        <v>SKU-1038</v>
      </c>
      <c r="F1576" t="str">
        <v>Reduce</v>
      </c>
      <c r="G1576" t="str">
        <v>Full</v>
      </c>
      <c r="H1576">
        <v>84.87</v>
      </c>
      <c r="I1576">
        <v>28.12</v>
      </c>
      <c r="J1576">
        <v>25</v>
      </c>
      <c r="K1576">
        <v>2121.75</v>
      </c>
      <c r="L1576">
        <v>1418.75</v>
      </c>
      <c r="M1576">
        <v>0.66866973017556264</v>
      </c>
      <c r="N1576">
        <v>74.431157980265382</v>
      </c>
      <c r="O1576">
        <v>67.891265467164885</v>
      </c>
      <c r="P1576">
        <v>11.651265467164876</v>
      </c>
      <c r="Q1576">
        <v>876.86523448385458</v>
      </c>
      <c r="R1576">
        <v>633.73441946787671</v>
      </c>
      <c r="S1576">
        <v>1</v>
      </c>
      <c r="T1576">
        <f t="shared" si="552"/>
        <v>79.859355830527392</v>
      </c>
      <c r="U1576">
        <f t="shared" si="553"/>
        <v>-5.9039049952546399E-2</v>
      </c>
      <c r="V1576">
        <f>IF($F1576="Reduce", INDEX(Model_Assumptions[Values], 2), INDEX(Model_Assumptions[Values], 1))</f>
        <v>-0.8</v>
      </c>
      <c r="W1576">
        <f t="shared" si="554"/>
        <v>26.180780999050928</v>
      </c>
      <c r="X1576">
        <f t="shared" si="567"/>
        <v>2090.7803057243186</v>
      </c>
      <c r="Y1576">
        <f t="shared" si="555"/>
        <v>1354.5767440310065</v>
      </c>
      <c r="Z1576">
        <f t="shared" si="556"/>
        <v>-30.969694275681377</v>
      </c>
      <c r="AA1576">
        <f t="shared" si="557"/>
        <v>-64.173255968993544</v>
      </c>
      <c r="AB1576">
        <f t="shared" si="568"/>
        <v>0.64788095636941356</v>
      </c>
      <c r="AC1576">
        <f t="shared" si="558"/>
        <v>-2.0788773806149075E-2</v>
      </c>
      <c r="AD1576">
        <f t="shared" si="559"/>
        <v>-2.0788773806149075E-2</v>
      </c>
      <c r="AE1576">
        <f t="shared" si="560"/>
        <v>0.47999999999999948</v>
      </c>
      <c r="AF1576">
        <f t="shared" si="569"/>
        <v>329.54189812329616</v>
      </c>
      <c r="AG1576">
        <f t="shared" si="561"/>
        <v>-0.45616610712109412</v>
      </c>
      <c r="AH1576">
        <f t="shared" si="562"/>
        <v>-5.5078357067602663</v>
      </c>
      <c r="AI1576">
        <f t="shared" si="570"/>
        <v>0.52000000000000046</v>
      </c>
      <c r="AJ1576">
        <f>MAX(0, $R1576 - $AA1576) * INDEX(Model_Assumptions[Values], 7)</f>
        <v>1395.8153508737405</v>
      </c>
      <c r="AK1576">
        <f>MAX(0, INDEX(Model_Assumptions[Values], 4) - $AD1576)</f>
        <v>7.0788773806149077E-2</v>
      </c>
      <c r="AL1576">
        <f>MAX(0, INDEX(Model_Assumptions[Values], 5) - $AC1576)</f>
        <v>4.0788773806149078E-2</v>
      </c>
      <c r="AM1576">
        <f>INDEX(Model_Assumptions[Values], 6) * MAX(0, INDEX(Model_Assumptions[Values], 3) - $AB1576)^2</f>
        <v>0</v>
      </c>
      <c r="AN1576">
        <f t="shared" si="563"/>
        <v>1403.0190365076724</v>
      </c>
      <c r="AO1576" cm="1">
        <f t="array" ref="AO1576">IFERROR(STDEV(IF($E$2:$E$2201=$E1576, $AJ$2:$AJ$2201)), 0)</f>
        <v>85.530466244406384</v>
      </c>
      <c r="AP1576">
        <f t="shared" si="571"/>
        <v>-8.4223621713309313E-2</v>
      </c>
      <c r="AQ1576">
        <f t="shared" si="564"/>
        <v>7.175408883991595E-2</v>
      </c>
      <c r="AR1576" cm="1">
        <f t="array" ref="AR1576">IFERROR(STDEV(IF($E$2:$E$2201=$E1576, $AK$2:$AK$2201)), 0)</f>
        <v>1.3496676532489683E-2</v>
      </c>
      <c r="AS1576">
        <f t="shared" si="572"/>
        <v>-7.1522424905355889E-2</v>
      </c>
      <c r="AT1576">
        <f t="shared" si="565"/>
        <v>4.175408883991593E-2</v>
      </c>
      <c r="AU1576" cm="1">
        <f t="array" ref="AU1576">IFERROR(STDEV(IF($E$2:$E$2201=$E1576, $AL$2:$AL$2201)), 0)</f>
        <v>1.3496676532489758E-2</v>
      </c>
      <c r="AV1576">
        <f t="shared" si="573"/>
        <v>-7.152242490535396E-2</v>
      </c>
      <c r="AW1576">
        <f t="shared" si="566"/>
        <v>0</v>
      </c>
      <c r="AX1576" cm="1">
        <f t="array" ref="AX1576">IFERROR(STDEV(IF($E$2:$E$2201=$E1576, $AM$2:$AM$2201)), 0)</f>
        <v>0</v>
      </c>
      <c r="AY1576">
        <f t="shared" si="574"/>
        <v>-7.152242490535396E-2</v>
      </c>
      <c r="AZ1576">
        <f>INDEX(Model_Assumptions[Values],9)*((INDEX(Model_Scenarios[GR Weight],1)*$AG1576)+(INDEX(Model_Scenarios[GP Weight],1)*$AH1576)+(INDEX(Model_Scenarios[LTV Weight],1)*$AI1576))-(INDEX(Model_Scenarios[LTV Weight],1)*$AP1576)-(INDEX(Model_Scenarios[GP Weight],1)*($AS1576+$AV1576+$AY1576))</f>
        <v>-0.81316528209842476</v>
      </c>
      <c r="BA1576">
        <f>INDEX(Model_Assumptions[Values],9)*((INDEX(Model_Scenarios[GR Weight],2)*$AG1576)+(INDEX(Model_Scenarios[GP Weight],2)*$AH1576)+(INDEX(Model_Scenarios[LTV Weight],2)*$AI1576))-(INDEX(Model_Scenarios[LTV Weight],2)*$AP1576)-(INDEX(Model_Scenarios[GP Weight],2)*($AS1576+$AV1576+$AY1576))</f>
        <v>-4.0623014780442226</v>
      </c>
      <c r="BB1576">
        <f>INDEX(Model_Assumptions[Values],9)*((INDEX(Model_Scenarios[GR Weight],3)*$AG1576)+(INDEX(Model_Scenarios[GP Weight],3)*$AH1576)+(INDEX(Model_Scenarios[LTV Weight],3)*$AI1576))-(INDEX(Model_Scenarios[LTV Weight],3)*$AP1576)-(INDEX(Model_Scenarios[GP Weight],3)*($AS1576+$AV1576+$AY1576))</f>
        <v>-9.0601321258958851</v>
      </c>
      <c r="BC1576">
        <f>INDEX(Model_Assumptions[Values],9)*((INDEX(Model_Scenarios[GR Weight],4)*$AG1576)+(INDEX(Model_Scenarios[GP Weight],4)*$AH1576)+(INDEX(Model_Scenarios[LTV Weight],4)*$AI1576))-(INDEX(Model_Scenarios[LTV Weight],4)*$AP1576)-(INDEX(Model_Scenarios[GP Weight],4)*($AS1576+$AV1576+$AY1576))</f>
        <v>-9.5566375416277651</v>
      </c>
      <c r="BD1576">
        <f>INDEX(Model_Assumptions[Values],9)*((INDEX(Model_Scenarios[GR Weight],5)*$AG1576)+(INDEX(Model_Scenarios[GP Weight],5)*$AH1576)+(INDEX(Model_Scenarios[LTV Weight],5)*$AI1576))-(INDEX(Model_Scenarios[LTV Weight],5)*$AP1576)-(INDEX(Model_Scenarios[GP Weight],5)*($AS1576+$AV1576+$AY1576))</f>
        <v>-14.813646394189668</v>
      </c>
    </row>
    <row r="1577" spans="1:56" x14ac:dyDescent="0.25">
      <c r="A1577">
        <v>1576</v>
      </c>
      <c r="B1577">
        <v>32</v>
      </c>
      <c r="C1577" s="3">
        <v>26</v>
      </c>
      <c r="D1577" s="4">
        <v>0.5</v>
      </c>
      <c r="E1577" t="str">
        <v>SKU-1038</v>
      </c>
      <c r="F1577" t="str">
        <v>Reduce</v>
      </c>
      <c r="G1577" t="str">
        <v>Full</v>
      </c>
      <c r="H1577">
        <v>84.87</v>
      </c>
      <c r="I1577">
        <v>28.12</v>
      </c>
      <c r="J1577">
        <v>25</v>
      </c>
      <c r="K1577">
        <v>2121.75</v>
      </c>
      <c r="L1577">
        <v>1418.75</v>
      </c>
      <c r="M1577">
        <v>0.66866973017556264</v>
      </c>
      <c r="N1577">
        <v>74.431157980265382</v>
      </c>
      <c r="O1577">
        <v>67.891265467164885</v>
      </c>
      <c r="P1577">
        <v>11.651265467164876</v>
      </c>
      <c r="Q1577">
        <v>876.86523448385458</v>
      </c>
      <c r="R1577">
        <v>633.73441946787671</v>
      </c>
      <c r="S1577">
        <v>1</v>
      </c>
      <c r="T1577">
        <f t="shared" si="552"/>
        <v>79.650578990132686</v>
      </c>
      <c r="U1577">
        <f t="shared" si="553"/>
        <v>-6.1499010367235984E-2</v>
      </c>
      <c r="V1577">
        <f>IF($F1577="Reduce", INDEX(Model_Assumptions[Values], 2), INDEX(Model_Assumptions[Values], 1))</f>
        <v>-0.8</v>
      </c>
      <c r="W1577">
        <f t="shared" si="554"/>
        <v>26.22998020734472</v>
      </c>
      <c r="X1577">
        <f t="shared" si="567"/>
        <v>2089.2331104147274</v>
      </c>
      <c r="Y1577">
        <f t="shared" si="555"/>
        <v>1351.646066984194</v>
      </c>
      <c r="Z1577">
        <f t="shared" si="556"/>
        <v>-32.516889585272565</v>
      </c>
      <c r="AA1577">
        <f t="shared" si="557"/>
        <v>-67.103933015805978</v>
      </c>
      <c r="AB1577">
        <f t="shared" si="568"/>
        <v>0.64695799633190898</v>
      </c>
      <c r="AC1577">
        <f t="shared" si="558"/>
        <v>-2.1711733843653658E-2</v>
      </c>
      <c r="AD1577">
        <f t="shared" si="559"/>
        <v>-2.1711733843653658E-2</v>
      </c>
      <c r="AE1577">
        <f t="shared" si="560"/>
        <v>0.50000000000000067</v>
      </c>
      <c r="AF1577">
        <f t="shared" si="569"/>
        <v>316.86720973393795</v>
      </c>
      <c r="AG1577">
        <f t="shared" si="561"/>
        <v>-0.4789554202815548</v>
      </c>
      <c r="AH1577">
        <f t="shared" si="562"/>
        <v>-5.7593686458278341</v>
      </c>
      <c r="AI1577">
        <f t="shared" si="570"/>
        <v>0.49999999999999939</v>
      </c>
      <c r="AJ1577">
        <f>MAX(0, $R1577 - $AA1577) * INDEX(Model_Assumptions[Values], 7)</f>
        <v>1401.6767049673654</v>
      </c>
      <c r="AK1577">
        <f>MAX(0, INDEX(Model_Assumptions[Values], 4) - $AD1577)</f>
        <v>7.1711733843653661E-2</v>
      </c>
      <c r="AL1577">
        <f>MAX(0, INDEX(Model_Assumptions[Values], 5) - $AC1577)</f>
        <v>4.1711733843653662E-2</v>
      </c>
      <c r="AM1577">
        <f>INDEX(Model_Assumptions[Values], 6) * MAX(0, INDEX(Model_Assumptions[Values], 3) - $AB1577)^2</f>
        <v>0</v>
      </c>
      <c r="AN1577">
        <f t="shared" si="563"/>
        <v>1403.0190365076724</v>
      </c>
      <c r="AO1577" cm="1">
        <f t="array" ref="AO1577">IFERROR(STDEV(IF($E$2:$E$2201=$E1577, $AJ$2:$AJ$2201)), 0)</f>
        <v>85.530466244406384</v>
      </c>
      <c r="AP1577">
        <f t="shared" si="571"/>
        <v>-1.5694191780402853E-2</v>
      </c>
      <c r="AQ1577">
        <f t="shared" si="564"/>
        <v>7.175408883991595E-2</v>
      </c>
      <c r="AR1577" cm="1">
        <f t="array" ref="AR1577">IFERROR(STDEV(IF($E$2:$E$2201=$E1577, $AK$2:$AK$2201)), 0)</f>
        <v>1.3496676532489683E-2</v>
      </c>
      <c r="AS1577">
        <f t="shared" si="572"/>
        <v>-3.138179696337159E-3</v>
      </c>
      <c r="AT1577">
        <f t="shared" si="565"/>
        <v>4.175408883991593E-2</v>
      </c>
      <c r="AU1577" cm="1">
        <f t="array" ref="AU1577">IFERROR(STDEV(IF($E$2:$E$2201=$E1577, $AL$2:$AL$2201)), 0)</f>
        <v>1.3496676532489758E-2</v>
      </c>
      <c r="AV1577">
        <f t="shared" si="573"/>
        <v>-3.1381796963355995E-3</v>
      </c>
      <c r="AW1577">
        <f t="shared" si="566"/>
        <v>0</v>
      </c>
      <c r="AX1577" cm="1">
        <f t="array" ref="AX1577">IFERROR(STDEV(IF($E$2:$E$2201=$E1577, $AM$2:$AM$2201)), 0)</f>
        <v>0</v>
      </c>
      <c r="AY1577">
        <f t="shared" si="574"/>
        <v>-3.1381796963355995E-3</v>
      </c>
      <c r="AZ1577">
        <f>INDEX(Model_Assumptions[Values],9)*((INDEX(Model_Scenarios[GR Weight],1)*$AG1577)+(INDEX(Model_Scenarios[GP Weight],1)*$AH1577)+(INDEX(Model_Scenarios[LTV Weight],1)*$AI1577))-(INDEX(Model_Scenarios[LTV Weight],1)*$AP1577)-(INDEX(Model_Scenarios[GP Weight],1)*($AS1577+$AV1577+$AY1577))</f>
        <v>-1.1056652257214741</v>
      </c>
      <c r="BA1577">
        <f>INDEX(Model_Assumptions[Values],9)*((INDEX(Model_Scenarios[GR Weight],2)*$AG1577)+(INDEX(Model_Scenarios[GP Weight],2)*$AH1577)+(INDEX(Model_Scenarios[LTV Weight],2)*$AI1577))-(INDEX(Model_Scenarios[LTV Weight],2)*$AP1577)-(INDEX(Model_Scenarios[GP Weight],2)*($AS1577+$AV1577+$AY1577))</f>
        <v>-4.4815010785639391</v>
      </c>
      <c r="BB1577">
        <f>INDEX(Model_Assumptions[Values],9)*((INDEX(Model_Scenarios[GR Weight],3)*$AG1577)+(INDEX(Model_Scenarios[GP Weight],3)*$AH1577)+(INDEX(Model_Scenarios[LTV Weight],3)*$AI1577))-(INDEX(Model_Scenarios[LTV Weight],3)*$AP1577)-(INDEX(Model_Scenarios[GP Weight],3)*($AS1577+$AV1577+$AY1577))</f>
        <v>-9.6680166401573384</v>
      </c>
      <c r="BC1577">
        <f>INDEX(Model_Assumptions[Values],9)*((INDEX(Model_Scenarios[GR Weight],4)*$AG1577)+(INDEX(Model_Scenarios[GP Weight],4)*$AH1577)+(INDEX(Model_Scenarios[LTV Weight],4)*$AI1577))-(INDEX(Model_Scenarios[LTV Weight],4)*$AP1577)-(INDEX(Model_Scenarios[GP Weight],4)*($AS1577+$AV1577+$AY1577))</f>
        <v>-10.159063769476157</v>
      </c>
      <c r="BD1577">
        <f>INDEX(Model_Assumptions[Values],9)*((INDEX(Model_Scenarios[GR Weight],5)*$AG1577)+(INDEX(Model_Scenarios[GP Weight],5)*$AH1577)+(INDEX(Model_Scenarios[LTV Weight],5)*$AI1577))-(INDEX(Model_Scenarios[LTV Weight],5)*$AP1577)-(INDEX(Model_Scenarios[GP Weight],5)*($AS1577+$AV1577+$AY1577))</f>
        <v>-15.683117651864043</v>
      </c>
    </row>
    <row r="1578" spans="1:56" x14ac:dyDescent="0.25">
      <c r="A1578">
        <v>1577</v>
      </c>
      <c r="B1578">
        <v>32</v>
      </c>
      <c r="C1578" s="3">
        <v>27</v>
      </c>
      <c r="D1578" s="4">
        <v>0.52</v>
      </c>
      <c r="E1578" t="str">
        <v>SKU-1038</v>
      </c>
      <c r="F1578" t="str">
        <v>Reduce</v>
      </c>
      <c r="G1578" t="str">
        <v>Full</v>
      </c>
      <c r="H1578">
        <v>84.87</v>
      </c>
      <c r="I1578">
        <v>28.12</v>
      </c>
      <c r="J1578">
        <v>25</v>
      </c>
      <c r="K1578">
        <v>2121.75</v>
      </c>
      <c r="L1578">
        <v>1418.75</v>
      </c>
      <c r="M1578">
        <v>0.66866973017556264</v>
      </c>
      <c r="N1578">
        <v>74.431157980265382</v>
      </c>
      <c r="O1578">
        <v>67.891265467164885</v>
      </c>
      <c r="P1578">
        <v>11.651265467164876</v>
      </c>
      <c r="Q1578">
        <v>876.86523448385458</v>
      </c>
      <c r="R1578">
        <v>633.73441946787671</v>
      </c>
      <c r="S1578">
        <v>1</v>
      </c>
      <c r="T1578">
        <f t="shared" si="552"/>
        <v>79.441802149737995</v>
      </c>
      <c r="U1578">
        <f t="shared" si="553"/>
        <v>-6.3958970781925403E-2</v>
      </c>
      <c r="V1578">
        <f>IF($F1578="Reduce", INDEX(Model_Assumptions[Values], 2), INDEX(Model_Assumptions[Values], 1))</f>
        <v>-0.8</v>
      </c>
      <c r="W1578">
        <f t="shared" si="554"/>
        <v>26.279179415638509</v>
      </c>
      <c r="X1578">
        <f t="shared" si="567"/>
        <v>2087.6653717946219</v>
      </c>
      <c r="Y1578">
        <f t="shared" si="555"/>
        <v>1348.694846626867</v>
      </c>
      <c r="Z1578">
        <f t="shared" si="556"/>
        <v>-34.084628205378067</v>
      </c>
      <c r="AA1578">
        <f t="shared" si="557"/>
        <v>-70.055153373132953</v>
      </c>
      <c r="AB1578">
        <f t="shared" si="568"/>
        <v>0.64603018512851373</v>
      </c>
      <c r="AC1578">
        <f t="shared" si="558"/>
        <v>-2.2639545047048903E-2</v>
      </c>
      <c r="AD1578">
        <f t="shared" si="559"/>
        <v>-2.2639545047048903E-2</v>
      </c>
      <c r="AE1578">
        <f t="shared" si="560"/>
        <v>0.52000000000000057</v>
      </c>
      <c r="AF1578">
        <f t="shared" si="569"/>
        <v>304.19252134458043</v>
      </c>
      <c r="AG1578">
        <f t="shared" si="561"/>
        <v>-0.50204732480443814</v>
      </c>
      <c r="AH1578">
        <f t="shared" si="562"/>
        <v>-6.0126647676648979</v>
      </c>
      <c r="AI1578">
        <f t="shared" si="570"/>
        <v>0.47999999999999937</v>
      </c>
      <c r="AJ1578">
        <f>MAX(0, $R1578 - $AA1578) * INDEX(Model_Assumptions[Values], 7)</f>
        <v>1407.5791456820193</v>
      </c>
      <c r="AK1578">
        <f>MAX(0, INDEX(Model_Assumptions[Values], 4) - $AD1578)</f>
        <v>7.2639545047048906E-2</v>
      </c>
      <c r="AL1578">
        <f>MAX(0, INDEX(Model_Assumptions[Values], 5) - $AC1578)</f>
        <v>4.2639545047048907E-2</v>
      </c>
      <c r="AM1578">
        <f>INDEX(Model_Assumptions[Values], 6) * MAX(0, INDEX(Model_Assumptions[Values], 3) - $AB1578)^2</f>
        <v>0</v>
      </c>
      <c r="AN1578">
        <f t="shared" si="563"/>
        <v>1403.0190365076724</v>
      </c>
      <c r="AO1578" cm="1">
        <f t="array" ref="AO1578">IFERROR(STDEV(IF($E$2:$E$2201=$E1578, $AJ$2:$AJ$2201)), 0)</f>
        <v>85.530466244406384</v>
      </c>
      <c r="AP1578">
        <f t="shared" si="571"/>
        <v>5.3315612255828072E-2</v>
      </c>
      <c r="AQ1578">
        <f t="shared" si="564"/>
        <v>7.175408883991595E-2</v>
      </c>
      <c r="AR1578" cm="1">
        <f t="array" ref="AR1578">IFERROR(STDEV(IF($E$2:$E$2201=$E1578, $AK$2:$AK$2201)), 0)</f>
        <v>1.3496676532489683E-2</v>
      </c>
      <c r="AS1578">
        <f t="shared" si="572"/>
        <v>6.5605499620699545E-2</v>
      </c>
      <c r="AT1578">
        <f t="shared" si="565"/>
        <v>4.175408883991593E-2</v>
      </c>
      <c r="AU1578" cm="1">
        <f t="array" ref="AU1578">IFERROR(STDEV(IF($E$2:$E$2201=$E1578, $AL$2:$AL$2201)), 0)</f>
        <v>1.3496676532489758E-2</v>
      </c>
      <c r="AV1578">
        <f t="shared" si="573"/>
        <v>6.5605499620700725E-2</v>
      </c>
      <c r="AW1578">
        <f t="shared" si="566"/>
        <v>0</v>
      </c>
      <c r="AX1578" cm="1">
        <f t="array" ref="AX1578">IFERROR(STDEV(IF($E$2:$E$2201=$E1578, $AM$2:$AM$2201)), 0)</f>
        <v>0</v>
      </c>
      <c r="AY1578">
        <f t="shared" si="574"/>
        <v>6.5605499620700725E-2</v>
      </c>
      <c r="AZ1578">
        <f>INDEX(Model_Assumptions[Values],9)*((INDEX(Model_Scenarios[GR Weight],1)*$AG1578)+(INDEX(Model_Scenarios[GP Weight],1)*$AH1578)+(INDEX(Model_Scenarios[LTV Weight],1)*$AI1578))-(INDEX(Model_Scenarios[LTV Weight],1)*$AP1578)-(INDEX(Model_Scenarios[GP Weight],1)*($AS1578+$AV1578+$AY1578))</f>
        <v>-1.3996901859255428</v>
      </c>
      <c r="BA1578">
        <f>INDEX(Model_Assumptions[Values],9)*((INDEX(Model_Scenarios[GR Weight],2)*$AG1578)+(INDEX(Model_Scenarios[GP Weight],2)*$AH1578)+(INDEX(Model_Scenarios[LTV Weight],2)*$AI1578))-(INDEX(Model_Scenarios[LTV Weight],2)*$AP1578)-(INDEX(Model_Scenarios[GP Weight],2)*($AS1578+$AV1578+$AY1578))</f>
        <v>-4.9032187090069366</v>
      </c>
      <c r="BB1578">
        <f>INDEX(Model_Assumptions[Values],9)*((INDEX(Model_Scenarios[GR Weight],3)*$AG1578)+(INDEX(Model_Scenarios[GP Weight],3)*$AH1578)+(INDEX(Model_Scenarios[LTV Weight],3)*$AI1578))-(INDEX(Model_Scenarios[LTV Weight],3)*$AP1578)-(INDEX(Model_Scenarios[GP Weight],3)*($AS1578+$AV1578+$AY1578))</f>
        <v>-10.279934518923188</v>
      </c>
      <c r="BC1578">
        <f>INDEX(Model_Assumptions[Values],9)*((INDEX(Model_Scenarios[GR Weight],4)*$AG1578)+(INDEX(Model_Scenarios[GP Weight],4)*$AH1578)+(INDEX(Model_Scenarios[LTV Weight],4)*$AI1578))-(INDEX(Model_Scenarios[LTV Weight],4)*$AP1578)-(INDEX(Model_Scenarios[GP Weight],4)*($AS1578+$AV1578+$AY1578))</f>
        <v>-10.765626620099823</v>
      </c>
      <c r="BD1578">
        <f>INDEX(Model_Assumptions[Values],9)*((INDEX(Model_Scenarios[GR Weight],5)*$AG1578)+(INDEX(Model_Scenarios[GP Weight],5)*$AH1578)+(INDEX(Model_Scenarios[LTV Weight],5)*$AI1578))-(INDEX(Model_Scenarios[LTV Weight],5)*$AP1578)-(INDEX(Model_Scenarios[GP Weight],5)*($AS1578+$AV1578+$AY1578))</f>
        <v>-16.558453413321025</v>
      </c>
    </row>
    <row r="1579" spans="1:56" x14ac:dyDescent="0.25">
      <c r="A1579">
        <v>1578</v>
      </c>
      <c r="B1579">
        <v>32</v>
      </c>
      <c r="C1579" s="3">
        <v>28</v>
      </c>
      <c r="D1579" s="4">
        <v>0.54</v>
      </c>
      <c r="E1579" t="str">
        <v>SKU-1038</v>
      </c>
      <c r="F1579" t="str">
        <v>Reduce</v>
      </c>
      <c r="G1579" t="str">
        <v>Full</v>
      </c>
      <c r="H1579">
        <v>84.87</v>
      </c>
      <c r="I1579">
        <v>28.12</v>
      </c>
      <c r="J1579">
        <v>25</v>
      </c>
      <c r="K1579">
        <v>2121.75</v>
      </c>
      <c r="L1579">
        <v>1418.75</v>
      </c>
      <c r="M1579">
        <v>0.66866973017556264</v>
      </c>
      <c r="N1579">
        <v>74.431157980265382</v>
      </c>
      <c r="O1579">
        <v>67.891265467164885</v>
      </c>
      <c r="P1579">
        <v>11.651265467164876</v>
      </c>
      <c r="Q1579">
        <v>876.86523448385458</v>
      </c>
      <c r="R1579">
        <v>633.73441946787671</v>
      </c>
      <c r="S1579">
        <v>1</v>
      </c>
      <c r="T1579">
        <f t="shared" si="552"/>
        <v>79.233025309343304</v>
      </c>
      <c r="U1579">
        <f t="shared" si="553"/>
        <v>-6.6418931196614822E-2</v>
      </c>
      <c r="V1579">
        <f>IF($F1579="Reduce", INDEX(Model_Assumptions[Values], 2), INDEX(Model_Assumptions[Values], 1))</f>
        <v>-0.8</v>
      </c>
      <c r="W1579">
        <f t="shared" si="554"/>
        <v>26.328378623932299</v>
      </c>
      <c r="X1579">
        <f t="shared" si="567"/>
        <v>2086.0770898640012</v>
      </c>
      <c r="Y1579">
        <f t="shared" si="555"/>
        <v>1345.7230829590249</v>
      </c>
      <c r="Z1579">
        <f t="shared" si="556"/>
        <v>-35.672910135998791</v>
      </c>
      <c r="AA1579">
        <f t="shared" si="557"/>
        <v>-73.02691704097515</v>
      </c>
      <c r="AB1579">
        <f t="shared" si="568"/>
        <v>0.6450974844111621</v>
      </c>
      <c r="AC1579">
        <f t="shared" si="558"/>
        <v>-2.3572245764400535E-2</v>
      </c>
      <c r="AD1579">
        <f t="shared" si="559"/>
        <v>-2.3572245764400535E-2</v>
      </c>
      <c r="AE1579">
        <f t="shared" si="560"/>
        <v>0.54000000000000037</v>
      </c>
      <c r="AF1579">
        <f t="shared" si="569"/>
        <v>291.51783295522307</v>
      </c>
      <c r="AG1579">
        <f t="shared" si="561"/>
        <v>-0.52544182068975775</v>
      </c>
      <c r="AH1579">
        <f t="shared" si="562"/>
        <v>-6.267724072271518</v>
      </c>
      <c r="AI1579">
        <f t="shared" si="570"/>
        <v>0.45999999999999969</v>
      </c>
      <c r="AJ1579">
        <f>MAX(0, $R1579 - $AA1579) * INDEX(Model_Assumptions[Values], 7)</f>
        <v>1413.5226730177037</v>
      </c>
      <c r="AK1579">
        <f>MAX(0, INDEX(Model_Assumptions[Values], 4) - $AD1579)</f>
        <v>7.3572245764400537E-2</v>
      </c>
      <c r="AL1579">
        <f>MAX(0, INDEX(Model_Assumptions[Values], 5) - $AC1579)</f>
        <v>4.3572245764400538E-2</v>
      </c>
      <c r="AM1579">
        <f>INDEX(Model_Assumptions[Values], 6) * MAX(0, INDEX(Model_Assumptions[Values], 3) - $AB1579)^2</f>
        <v>0</v>
      </c>
      <c r="AN1579">
        <f t="shared" si="563"/>
        <v>1403.0190365076724</v>
      </c>
      <c r="AO1579" cm="1">
        <f t="array" ref="AO1579">IFERROR(STDEV(IF($E$2:$E$2201=$E1579, $AJ$2:$AJ$2201)), 0)</f>
        <v>85.530466244406384</v>
      </c>
      <c r="AP1579">
        <f t="shared" si="571"/>
        <v>0.12280579039539942</v>
      </c>
      <c r="AQ1579">
        <f t="shared" si="564"/>
        <v>7.175408883991595E-2</v>
      </c>
      <c r="AR1579" cm="1">
        <f t="array" ref="AR1579">IFERROR(STDEV(IF($E$2:$E$2201=$E1579, $AK$2:$AK$2201)), 0)</f>
        <v>1.3496676532489683E-2</v>
      </c>
      <c r="AS1579">
        <f t="shared" si="572"/>
        <v>0.13471145434269355</v>
      </c>
      <c r="AT1579">
        <f t="shared" si="565"/>
        <v>4.175408883991593E-2</v>
      </c>
      <c r="AU1579" cm="1">
        <f t="array" ref="AU1579">IFERROR(STDEV(IF($E$2:$E$2201=$E1579, $AL$2:$AL$2201)), 0)</f>
        <v>1.3496676532489758E-2</v>
      </c>
      <c r="AV1579">
        <f t="shared" si="573"/>
        <v>0.13471145434269435</v>
      </c>
      <c r="AW1579">
        <f t="shared" si="566"/>
        <v>0</v>
      </c>
      <c r="AX1579" cm="1">
        <f t="array" ref="AX1579">IFERROR(STDEV(IF($E$2:$E$2201=$E1579, $AM$2:$AM$2201)), 0)</f>
        <v>0</v>
      </c>
      <c r="AY1579">
        <f t="shared" si="574"/>
        <v>0.13471145434269435</v>
      </c>
      <c r="AZ1579">
        <f>INDEX(Model_Assumptions[Values],9)*((INDEX(Model_Scenarios[GR Weight],1)*$AG1579)+(INDEX(Model_Scenarios[GP Weight],1)*$AH1579)+(INDEX(Model_Scenarios[LTV Weight],1)*$AI1579))-(INDEX(Model_Scenarios[LTV Weight],1)*$AP1579)-(INDEX(Model_Scenarios[GP Weight],1)*($AS1579+$AV1579+$AY1579))</f>
        <v>-1.6952410150997674</v>
      </c>
      <c r="BA1579">
        <f>INDEX(Model_Assumptions[Values],9)*((INDEX(Model_Scenarios[GR Weight],2)*$AG1579)+(INDEX(Model_Scenarios[GP Weight],2)*$AH1579)+(INDEX(Model_Scenarios[LTV Weight],2)*$AI1579))-(INDEX(Model_Scenarios[LTV Weight],2)*$AP1579)-(INDEX(Model_Scenarios[GP Weight],2)*($AS1579+$AV1579+$AY1579))</f>
        <v>-5.3274560741514634</v>
      </c>
      <c r="BB1579">
        <f>INDEX(Model_Assumptions[Values],9)*((INDEX(Model_Scenarios[GR Weight],3)*$AG1579)+(INDEX(Model_Scenarios[GP Weight],3)*$AH1579)+(INDEX(Model_Scenarios[LTV Weight],3)*$AI1579))-(INDEX(Model_Scenarios[LTV Weight],3)*$AP1579)-(INDEX(Model_Scenarios[GP Weight],3)*($AS1579+$AV1579+$AY1579))</f>
        <v>-10.895888745555343</v>
      </c>
      <c r="BC1579">
        <f>INDEX(Model_Assumptions[Values],9)*((INDEX(Model_Scenarios[GR Weight],4)*$AG1579)+(INDEX(Model_Scenarios[GP Weight],4)*$AH1579)+(INDEX(Model_Scenarios[LTV Weight],4)*$AI1579))-(INDEX(Model_Scenarios[LTV Weight],4)*$AP1579)-(INDEX(Model_Scenarios[GP Weight],4)*($AS1579+$AV1579+$AY1579))</f>
        <v>-11.37632907686068</v>
      </c>
      <c r="BD1579">
        <f>INDEX(Model_Assumptions[Values],9)*((INDEX(Model_Scenarios[GR Weight],5)*$AG1579)+(INDEX(Model_Scenarios[GP Weight],5)*$AH1579)+(INDEX(Model_Scenarios[LTV Weight],5)*$AI1579))-(INDEX(Model_Scenarios[LTV Weight],5)*$AP1579)-(INDEX(Model_Scenarios[GP Weight],5)*($AS1579+$AV1579+$AY1579))</f>
        <v>-17.439658366700733</v>
      </c>
    </row>
    <row r="1580" spans="1:56" x14ac:dyDescent="0.25">
      <c r="A1580">
        <v>1579</v>
      </c>
      <c r="B1580">
        <v>32</v>
      </c>
      <c r="C1580" s="3">
        <v>29</v>
      </c>
      <c r="D1580" s="4">
        <v>0.56000000000000005</v>
      </c>
      <c r="E1580" t="str">
        <v>SKU-1038</v>
      </c>
      <c r="F1580" t="str">
        <v>Reduce</v>
      </c>
      <c r="G1580" t="str">
        <v>Full</v>
      </c>
      <c r="H1580">
        <v>84.87</v>
      </c>
      <c r="I1580">
        <v>28.12</v>
      </c>
      <c r="J1580">
        <v>25</v>
      </c>
      <c r="K1580">
        <v>2121.75</v>
      </c>
      <c r="L1580">
        <v>1418.75</v>
      </c>
      <c r="M1580">
        <v>0.66866973017556264</v>
      </c>
      <c r="N1580">
        <v>74.431157980265382</v>
      </c>
      <c r="O1580">
        <v>67.891265467164885</v>
      </c>
      <c r="P1580">
        <v>11.651265467164876</v>
      </c>
      <c r="Q1580">
        <v>876.86523448385458</v>
      </c>
      <c r="R1580">
        <v>633.73441946787671</v>
      </c>
      <c r="S1580">
        <v>1</v>
      </c>
      <c r="T1580">
        <f t="shared" si="552"/>
        <v>79.024248468948613</v>
      </c>
      <c r="U1580">
        <f t="shared" si="553"/>
        <v>-6.8878891611304241E-2</v>
      </c>
      <c r="V1580">
        <f>IF($F1580="Reduce", INDEX(Model_Assumptions[Values], 2), INDEX(Model_Assumptions[Values], 1))</f>
        <v>-0.8</v>
      </c>
      <c r="W1580">
        <f t="shared" si="554"/>
        <v>26.377577832226084</v>
      </c>
      <c r="X1580">
        <f t="shared" si="567"/>
        <v>2084.4682646228648</v>
      </c>
      <c r="Y1580">
        <f t="shared" si="555"/>
        <v>1342.7307759806672</v>
      </c>
      <c r="Z1580">
        <f t="shared" si="556"/>
        <v>-37.281735377135192</v>
      </c>
      <c r="AA1580">
        <f t="shared" si="557"/>
        <v>-76.019224019332796</v>
      </c>
      <c r="AB1580">
        <f t="shared" si="568"/>
        <v>0.64415985542653609</v>
      </c>
      <c r="AC1580">
        <f t="shared" si="558"/>
        <v>-2.450987474902655E-2</v>
      </c>
      <c r="AD1580">
        <f t="shared" si="559"/>
        <v>-2.450987474902655E-2</v>
      </c>
      <c r="AE1580">
        <f t="shared" si="560"/>
        <v>0.56000000000000028</v>
      </c>
      <c r="AF1580">
        <f t="shared" si="569"/>
        <v>278.8431445658656</v>
      </c>
      <c r="AG1580">
        <f t="shared" si="561"/>
        <v>-0.54913890793752007</v>
      </c>
      <c r="AH1580">
        <f t="shared" si="562"/>
        <v>-6.524546559647713</v>
      </c>
      <c r="AI1580">
        <f t="shared" si="570"/>
        <v>0.43999999999999978</v>
      </c>
      <c r="AJ1580">
        <f>MAX(0, $R1580 - $AA1580) * INDEX(Model_Assumptions[Values], 7)</f>
        <v>1419.507286974419</v>
      </c>
      <c r="AK1580">
        <f>MAX(0, INDEX(Model_Assumptions[Values], 4) - $AD1580)</f>
        <v>7.4509874749026553E-2</v>
      </c>
      <c r="AL1580">
        <f>MAX(0, INDEX(Model_Assumptions[Values], 5) - $AC1580)</f>
        <v>4.4509874749026554E-2</v>
      </c>
      <c r="AM1580">
        <f>INDEX(Model_Assumptions[Values], 6) * MAX(0, INDEX(Model_Assumptions[Values], 3) - $AB1580)^2</f>
        <v>0</v>
      </c>
      <c r="AN1580">
        <f t="shared" si="563"/>
        <v>1403.0190365076724</v>
      </c>
      <c r="AO1580" cm="1">
        <f t="array" ref="AO1580">IFERROR(STDEV(IF($E$2:$E$2201=$E1580, $AJ$2:$AJ$2201)), 0)</f>
        <v>85.530466244406384</v>
      </c>
      <c r="AP1580">
        <f t="shared" si="571"/>
        <v>0.1927763426383165</v>
      </c>
      <c r="AQ1580">
        <f t="shared" si="564"/>
        <v>7.175408883991595E-2</v>
      </c>
      <c r="AR1580" cm="1">
        <f t="array" ref="AR1580">IFERROR(STDEV(IF($E$2:$E$2201=$E1580, $AK$2:$AK$2201)), 0)</f>
        <v>1.3496676532489683E-2</v>
      </c>
      <c r="AS1580">
        <f t="shared" si="572"/>
        <v>0.2041825557926632</v>
      </c>
      <c r="AT1580">
        <f t="shared" si="565"/>
        <v>4.175408883991593E-2</v>
      </c>
      <c r="AU1580" cm="1">
        <f t="array" ref="AU1580">IFERROR(STDEV(IF($E$2:$E$2201=$E1580, $AL$2:$AL$2201)), 0)</f>
        <v>1.3496676532489758E-2</v>
      </c>
      <c r="AV1580">
        <f t="shared" si="573"/>
        <v>0.20418255579266362</v>
      </c>
      <c r="AW1580">
        <f t="shared" si="566"/>
        <v>0</v>
      </c>
      <c r="AX1580" cm="1">
        <f t="array" ref="AX1580">IFERROR(STDEV(IF($E$2:$E$2201=$E1580, $AM$2:$AM$2201)), 0)</f>
        <v>0</v>
      </c>
      <c r="AY1580">
        <f t="shared" si="574"/>
        <v>0.20418255579266362</v>
      </c>
      <c r="AZ1580">
        <f>INDEX(Model_Assumptions[Values],9)*((INDEX(Model_Scenarios[GR Weight],1)*$AG1580)+(INDEX(Model_Scenarios[GP Weight],1)*$AH1580)+(INDEX(Model_Scenarios[LTV Weight],1)*$AI1580))-(INDEX(Model_Scenarios[LTV Weight],1)*$AP1580)-(INDEX(Model_Scenarios[GP Weight],1)*($AS1580+$AV1580+$AY1580))</f>
        <v>-1.9923185746410694</v>
      </c>
      <c r="BA1580">
        <f>INDEX(Model_Assumptions[Values],9)*((INDEX(Model_Scenarios[GR Weight],2)*$AG1580)+(INDEX(Model_Scenarios[GP Weight],2)*$AH1580)+(INDEX(Model_Scenarios[LTV Weight],2)*$AI1580))-(INDEX(Model_Scenarios[LTV Weight],2)*$AP1580)-(INDEX(Model_Scenarios[GP Weight],2)*($AS1580+$AV1580+$AY1580))</f>
        <v>-5.7542148967913578</v>
      </c>
      <c r="BB1580">
        <f>INDEX(Model_Assumptions[Values],9)*((INDEX(Model_Scenarios[GR Weight],3)*$AG1580)+(INDEX(Model_Scenarios[GP Weight],3)*$AH1580)+(INDEX(Model_Scenarios[LTV Weight],3)*$AI1580))-(INDEX(Model_Scenarios[LTV Weight],3)*$AP1580)-(INDEX(Model_Scenarios[GP Weight],3)*($AS1580+$AV1580+$AY1580))</f>
        <v>-11.515882334943022</v>
      </c>
      <c r="BC1580">
        <f>INDEX(Model_Assumptions[Values],9)*((INDEX(Model_Scenarios[GR Weight],4)*$AG1580)+(INDEX(Model_Scenarios[GP Weight],4)*$AH1580)+(INDEX(Model_Scenarios[LTV Weight],4)*$AI1580))-(INDEX(Model_Scenarios[LTV Weight],4)*$AP1580)-(INDEX(Model_Scenarios[GP Weight],4)*($AS1580+$AV1580+$AY1580))</f>
        <v>-11.991174154647949</v>
      </c>
      <c r="BD1580">
        <f>INDEX(Model_Assumptions[Values],9)*((INDEX(Model_Scenarios[GR Weight],5)*$AG1580)+(INDEX(Model_Scenarios[GP Weight],5)*$AH1580)+(INDEX(Model_Scenarios[LTV Weight],5)*$AI1580))-(INDEX(Model_Scenarios[LTV Weight],5)*$AP1580)-(INDEX(Model_Scenarios[GP Weight],5)*($AS1580+$AV1580+$AY1580))</f>
        <v>-18.326737249686207</v>
      </c>
    </row>
    <row r="1581" spans="1:56" x14ac:dyDescent="0.25">
      <c r="A1581">
        <v>1580</v>
      </c>
      <c r="B1581">
        <v>32</v>
      </c>
      <c r="C1581" s="3">
        <v>30</v>
      </c>
      <c r="D1581" s="4">
        <v>0.57999999999999996</v>
      </c>
      <c r="E1581" t="str">
        <v>SKU-1038</v>
      </c>
      <c r="F1581" t="str">
        <v>Reduce</v>
      </c>
      <c r="G1581" t="str">
        <v>Full</v>
      </c>
      <c r="H1581">
        <v>84.87</v>
      </c>
      <c r="I1581">
        <v>28.12</v>
      </c>
      <c r="J1581">
        <v>25</v>
      </c>
      <c r="K1581">
        <v>2121.75</v>
      </c>
      <c r="L1581">
        <v>1418.75</v>
      </c>
      <c r="M1581">
        <v>0.66866973017556264</v>
      </c>
      <c r="N1581">
        <v>74.431157980265382</v>
      </c>
      <c r="O1581">
        <v>67.891265467164885</v>
      </c>
      <c r="P1581">
        <v>11.651265467164876</v>
      </c>
      <c r="Q1581">
        <v>876.86523448385458</v>
      </c>
      <c r="R1581">
        <v>633.73441946787671</v>
      </c>
      <c r="S1581">
        <v>1</v>
      </c>
      <c r="T1581">
        <f t="shared" si="552"/>
        <v>78.815471628553922</v>
      </c>
      <c r="U1581">
        <f t="shared" si="553"/>
        <v>-7.133885202599366E-2</v>
      </c>
      <c r="V1581">
        <f>IF($F1581="Reduce", INDEX(Model_Assumptions[Values], 2), INDEX(Model_Assumptions[Values], 1))</f>
        <v>-0.8</v>
      </c>
      <c r="W1581">
        <f t="shared" si="554"/>
        <v>26.426777040519873</v>
      </c>
      <c r="X1581">
        <f t="shared" si="567"/>
        <v>2082.8388960712141</v>
      </c>
      <c r="Y1581">
        <f t="shared" si="555"/>
        <v>1339.7179256917952</v>
      </c>
      <c r="Z1581">
        <f t="shared" si="556"/>
        <v>-38.911103928785906</v>
      </c>
      <c r="AA1581">
        <f t="shared" si="557"/>
        <v>-79.032074308204756</v>
      </c>
      <c r="AB1581">
        <f t="shared" si="568"/>
        <v>0.64321725901069837</v>
      </c>
      <c r="AC1581">
        <f t="shared" si="558"/>
        <v>-2.5452471164864265E-2</v>
      </c>
      <c r="AD1581">
        <f t="shared" si="559"/>
        <v>-2.5452471164864265E-2</v>
      </c>
      <c r="AE1581">
        <f t="shared" si="560"/>
        <v>0.58000000000000018</v>
      </c>
      <c r="AF1581">
        <f t="shared" si="569"/>
        <v>266.16845617650807</v>
      </c>
      <c r="AG1581">
        <f t="shared" si="561"/>
        <v>-0.57313858654770511</v>
      </c>
      <c r="AH1581">
        <f t="shared" si="562"/>
        <v>-6.7831322297933854</v>
      </c>
      <c r="AI1581">
        <f t="shared" si="570"/>
        <v>0.41999999999999976</v>
      </c>
      <c r="AJ1581">
        <f>MAX(0, $R1581 - $AA1581) * INDEX(Model_Assumptions[Values], 7)</f>
        <v>1425.5329875521629</v>
      </c>
      <c r="AK1581">
        <f>MAX(0, INDEX(Model_Assumptions[Values], 4) - $AD1581)</f>
        <v>7.5452471164864268E-2</v>
      </c>
      <c r="AL1581">
        <f>MAX(0, INDEX(Model_Assumptions[Values], 5) - $AC1581)</f>
        <v>4.5452471164864269E-2</v>
      </c>
      <c r="AM1581">
        <f>INDEX(Model_Assumptions[Values], 6) * MAX(0, INDEX(Model_Assumptions[Values], 3) - $AB1581)^2</f>
        <v>0</v>
      </c>
      <c r="AN1581">
        <f t="shared" si="563"/>
        <v>1403.0190365076724</v>
      </c>
      <c r="AO1581" cm="1">
        <f t="array" ref="AO1581">IFERROR(STDEV(IF($E$2:$E$2201=$E1581, $AJ$2:$AJ$2201)), 0)</f>
        <v>85.530466244406384</v>
      </c>
      <c r="AP1581">
        <f t="shared" si="571"/>
        <v>0.26322726898455273</v>
      </c>
      <c r="AQ1581">
        <f t="shared" si="564"/>
        <v>7.175408883991595E-2</v>
      </c>
      <c r="AR1581" cm="1">
        <f t="array" ref="AR1581">IFERROR(STDEV(IF($E$2:$E$2201=$E1581, $AK$2:$AK$2201)), 0)</f>
        <v>1.3496676532489683E-2</v>
      </c>
      <c r="AS1581">
        <f t="shared" si="572"/>
        <v>0.27402170571736234</v>
      </c>
      <c r="AT1581">
        <f t="shared" si="565"/>
        <v>4.175408883991593E-2</v>
      </c>
      <c r="AU1581" cm="1">
        <f t="array" ref="AU1581">IFERROR(STDEV(IF($E$2:$E$2201=$E1581, $AL$2:$AL$2201)), 0)</f>
        <v>1.3496676532489758E-2</v>
      </c>
      <c r="AV1581">
        <f t="shared" si="573"/>
        <v>0.27402170571736234</v>
      </c>
      <c r="AW1581">
        <f t="shared" si="566"/>
        <v>0</v>
      </c>
      <c r="AX1581" cm="1">
        <f t="array" ref="AX1581">IFERROR(STDEV(IF($E$2:$E$2201=$E1581, $AM$2:$AM$2201)), 0)</f>
        <v>0</v>
      </c>
      <c r="AY1581">
        <f t="shared" si="574"/>
        <v>0.27402170571736234</v>
      </c>
      <c r="AZ1581">
        <f>INDEX(Model_Assumptions[Values],9)*((INDEX(Model_Scenarios[GR Weight],1)*$AG1581)+(INDEX(Model_Scenarios[GP Weight],1)*$AH1581)+(INDEX(Model_Scenarios[LTV Weight],1)*$AI1581))-(INDEX(Model_Scenarios[LTV Weight],1)*$AP1581)-(INDEX(Model_Scenarios[GP Weight],1)*($AS1581+$AV1581+$AY1581))</f>
        <v>-2.2909237350733966</v>
      </c>
      <c r="BA1581">
        <f>INDEX(Model_Assumptions[Values],9)*((INDEX(Model_Scenarios[GR Weight],2)*$AG1581)+(INDEX(Model_Scenarios[GP Weight],2)*$AH1581)+(INDEX(Model_Scenarios[LTV Weight],2)*$AI1581))-(INDEX(Model_Scenarios[LTV Weight],2)*$AP1581)-(INDEX(Model_Scenarios[GP Weight],2)*($AS1581+$AV1581+$AY1581))</f>
        <v>-6.1834969179745425</v>
      </c>
      <c r="BB1581">
        <f>INDEX(Model_Assumptions[Values],9)*((INDEX(Model_Scenarios[GR Weight],3)*$AG1581)+(INDEX(Model_Scenarios[GP Weight],3)*$AH1581)+(INDEX(Model_Scenarios[LTV Weight],3)*$AI1581))-(INDEX(Model_Scenarios[LTV Weight],3)*$AP1581)-(INDEX(Model_Scenarios[GP Weight],3)*($AS1581+$AV1581+$AY1581))</f>
        <v>-12.139918333920106</v>
      </c>
      <c r="BC1581">
        <f>INDEX(Model_Assumptions[Values],9)*((INDEX(Model_Scenarios[GR Weight],4)*$AG1581)+(INDEX(Model_Scenarios[GP Weight],4)*$AH1581)+(INDEX(Model_Scenarios[LTV Weight],4)*$AI1581))-(INDEX(Model_Scenarios[LTV Weight],4)*$AP1581)-(INDEX(Model_Scenarios[GP Weight],4)*($AS1581+$AV1581+$AY1581))</f>
        <v>-12.610164900295505</v>
      </c>
      <c r="BD1581">
        <f>INDEX(Model_Assumptions[Values],9)*((INDEX(Model_Scenarios[GR Weight],5)*$AG1581)+(INDEX(Model_Scenarios[GP Weight],5)*$AH1581)+(INDEX(Model_Scenarios[LTV Weight],5)*$AI1581))-(INDEX(Model_Scenarios[LTV Weight],5)*$AP1581)-(INDEX(Model_Scenarios[GP Weight],5)*($AS1581+$AV1581+$AY1581))</f>
        <v>-19.219694850159303</v>
      </c>
    </row>
    <row r="1582" spans="1:56" x14ac:dyDescent="0.25">
      <c r="A1582">
        <v>1581</v>
      </c>
      <c r="B1582">
        <v>32</v>
      </c>
      <c r="C1582" s="3">
        <v>31</v>
      </c>
      <c r="D1582" s="4">
        <v>0.6</v>
      </c>
      <c r="E1582" t="str">
        <v>SKU-1038</v>
      </c>
      <c r="F1582" t="str">
        <v>Reduce</v>
      </c>
      <c r="G1582" t="str">
        <v>Full</v>
      </c>
      <c r="H1582">
        <v>84.87</v>
      </c>
      <c r="I1582">
        <v>28.12</v>
      </c>
      <c r="J1582">
        <v>25</v>
      </c>
      <c r="K1582">
        <v>2121.75</v>
      </c>
      <c r="L1582">
        <v>1418.75</v>
      </c>
      <c r="M1582">
        <v>0.66866973017556264</v>
      </c>
      <c r="N1582">
        <v>74.431157980265382</v>
      </c>
      <c r="O1582">
        <v>67.891265467164885</v>
      </c>
      <c r="P1582">
        <v>11.651265467164876</v>
      </c>
      <c r="Q1582">
        <v>876.86523448385458</v>
      </c>
      <c r="R1582">
        <v>633.73441946787671</v>
      </c>
      <c r="S1582">
        <v>1</v>
      </c>
      <c r="T1582">
        <f t="shared" si="552"/>
        <v>78.606694788159231</v>
      </c>
      <c r="U1582">
        <f t="shared" si="553"/>
        <v>-7.3798812440683079E-2</v>
      </c>
      <c r="V1582">
        <f>IF($F1582="Reduce", INDEX(Model_Assumptions[Values], 2), INDEX(Model_Assumptions[Values], 1))</f>
        <v>-0.8</v>
      </c>
      <c r="W1582">
        <f t="shared" si="554"/>
        <v>26.475976248813659</v>
      </c>
      <c r="X1582">
        <f t="shared" si="567"/>
        <v>2081.1889842090482</v>
      </c>
      <c r="Y1582">
        <f t="shared" si="555"/>
        <v>1336.6845320924081</v>
      </c>
      <c r="Z1582">
        <f t="shared" si="556"/>
        <v>-40.561015790951842</v>
      </c>
      <c r="AA1582">
        <f t="shared" si="557"/>
        <v>-82.065467907591938</v>
      </c>
      <c r="AB1582">
        <f t="shared" si="568"/>
        <v>0.64226965558363858</v>
      </c>
      <c r="AC1582">
        <f t="shared" si="558"/>
        <v>-2.6400074591924061E-2</v>
      </c>
      <c r="AD1582">
        <f t="shared" si="559"/>
        <v>-2.6400074591924061E-2</v>
      </c>
      <c r="AE1582">
        <f t="shared" si="560"/>
        <v>0.6</v>
      </c>
      <c r="AF1582">
        <f t="shared" si="569"/>
        <v>253.49376778715069</v>
      </c>
      <c r="AG1582">
        <f t="shared" si="561"/>
        <v>-0.5974408565203263</v>
      </c>
      <c r="AH1582">
        <f t="shared" si="562"/>
        <v>-7.0434810827086132</v>
      </c>
      <c r="AI1582">
        <f t="shared" si="570"/>
        <v>0.4</v>
      </c>
      <c r="AJ1582">
        <f>MAX(0, $R1582 - $AA1582) * INDEX(Model_Assumptions[Values], 7)</f>
        <v>1431.5997747509373</v>
      </c>
      <c r="AK1582">
        <f>MAX(0, INDEX(Model_Assumptions[Values], 4) - $AD1582)</f>
        <v>7.6400074591924064E-2</v>
      </c>
      <c r="AL1582">
        <f>MAX(0, INDEX(Model_Assumptions[Values], 5) - $AC1582)</f>
        <v>4.6400074591924065E-2</v>
      </c>
      <c r="AM1582">
        <f>INDEX(Model_Assumptions[Values], 6) * MAX(0, INDEX(Model_Assumptions[Values], 3) - $AB1582)^2</f>
        <v>0</v>
      </c>
      <c r="AN1582">
        <f t="shared" si="563"/>
        <v>1403.0190365076724</v>
      </c>
      <c r="AO1582" cm="1">
        <f t="array" ref="AO1582">IFERROR(STDEV(IF($E$2:$E$2201=$E1582, $AJ$2:$AJ$2201)), 0)</f>
        <v>85.530466244406384</v>
      </c>
      <c r="AP1582">
        <f t="shared" si="571"/>
        <v>0.33415856943412942</v>
      </c>
      <c r="AQ1582">
        <f t="shared" si="564"/>
        <v>7.175408883991595E-2</v>
      </c>
      <c r="AR1582" cm="1">
        <f t="array" ref="AR1582">IFERROR(STDEV(IF($E$2:$E$2201=$E1582, $AK$2:$AK$2201)), 0)</f>
        <v>1.3496676532489683E-2</v>
      </c>
      <c r="AS1582">
        <f t="shared" si="572"/>
        <v>0.34423183669136104</v>
      </c>
      <c r="AT1582">
        <f t="shared" si="565"/>
        <v>4.175408883991593E-2</v>
      </c>
      <c r="AU1582" cm="1">
        <f t="array" ref="AU1582">IFERROR(STDEV(IF($E$2:$E$2201=$E1582, $AL$2:$AL$2201)), 0)</f>
        <v>1.3496676532489758E-2</v>
      </c>
      <c r="AV1582">
        <f t="shared" si="573"/>
        <v>0.3442318366913607</v>
      </c>
      <c r="AW1582">
        <f t="shared" si="566"/>
        <v>0</v>
      </c>
      <c r="AX1582" cm="1">
        <f t="array" ref="AX1582">IFERROR(STDEV(IF($E$2:$E$2201=$E1582, $AM$2:$AM$2201)), 0)</f>
        <v>0</v>
      </c>
      <c r="AY1582">
        <f t="shared" si="574"/>
        <v>0.3442318366913607</v>
      </c>
      <c r="AZ1582">
        <f>INDEX(Model_Assumptions[Values],9)*((INDEX(Model_Scenarios[GR Weight],1)*$AG1582)+(INDEX(Model_Scenarios[GP Weight],1)*$AH1582)+(INDEX(Model_Scenarios[LTV Weight],1)*$AI1582))-(INDEX(Model_Scenarios[LTV Weight],1)*$AP1582)-(INDEX(Model_Scenarios[GP Weight],1)*($AS1582+$AV1582+$AY1582))</f>
        <v>-2.5910573761691813</v>
      </c>
      <c r="BA1582">
        <f>INDEX(Model_Assumptions[Values],9)*((INDEX(Model_Scenarios[GR Weight],2)*$AG1582)+(INDEX(Model_Scenarios[GP Weight],2)*$AH1582)+(INDEX(Model_Scenarios[LTV Weight],2)*$AI1582))-(INDEX(Model_Scenarios[LTV Weight],2)*$AP1582)-(INDEX(Model_Scenarios[GP Weight],2)*($AS1582+$AV1582+$AY1582))</f>
        <v>-6.6153038972458589</v>
      </c>
      <c r="BB1582">
        <f>INDEX(Model_Assumptions[Values],9)*((INDEX(Model_Scenarios[GR Weight],3)*$AG1582)+(INDEX(Model_Scenarios[GP Weight],3)*$AH1582)+(INDEX(Model_Scenarios[LTV Weight],3)*$AI1582))-(INDEX(Model_Scenarios[LTV Weight],3)*$AP1582)-(INDEX(Model_Scenarios[GP Weight],3)*($AS1582+$AV1582+$AY1582))</f>
        <v>-12.76799982169006</v>
      </c>
      <c r="BC1582">
        <f>INDEX(Model_Assumptions[Values],9)*((INDEX(Model_Scenarios[GR Weight],4)*$AG1582)+(INDEX(Model_Scenarios[GP Weight],4)*$AH1582)+(INDEX(Model_Scenarios[LTV Weight],4)*$AI1582))-(INDEX(Model_Scenarios[LTV Weight],4)*$AP1582)-(INDEX(Model_Scenarios[GP Weight],4)*($AS1582+$AV1582+$AY1582))</f>
        <v>-13.233304393006811</v>
      </c>
      <c r="BD1582">
        <f>INDEX(Model_Assumptions[Values],9)*((INDEX(Model_Scenarios[GR Weight],5)*$AG1582)+(INDEX(Model_Scenarios[GP Weight],5)*$AH1582)+(INDEX(Model_Scenarios[LTV Weight],5)*$AI1582))-(INDEX(Model_Scenarios[LTV Weight],5)*$AP1582)-(INDEX(Model_Scenarios[GP Weight],5)*($AS1582+$AV1582+$AY1582))</f>
        <v>-20.11853600686829</v>
      </c>
    </row>
    <row r="1583" spans="1:56" x14ac:dyDescent="0.25">
      <c r="A1583">
        <v>1582</v>
      </c>
      <c r="B1583">
        <v>32</v>
      </c>
      <c r="C1583" s="3">
        <v>32</v>
      </c>
      <c r="D1583" s="4">
        <v>0.62</v>
      </c>
      <c r="E1583" t="str">
        <v>SKU-1038</v>
      </c>
      <c r="F1583" t="str">
        <v>Reduce</v>
      </c>
      <c r="G1583" t="str">
        <v>Full</v>
      </c>
      <c r="H1583">
        <v>84.87</v>
      </c>
      <c r="I1583">
        <v>28.12</v>
      </c>
      <c r="J1583">
        <v>25</v>
      </c>
      <c r="K1583">
        <v>2121.75</v>
      </c>
      <c r="L1583">
        <v>1418.75</v>
      </c>
      <c r="M1583">
        <v>0.66866973017556264</v>
      </c>
      <c r="N1583">
        <v>74.431157980265382</v>
      </c>
      <c r="O1583">
        <v>67.891265467164885</v>
      </c>
      <c r="P1583">
        <v>11.651265467164876</v>
      </c>
      <c r="Q1583">
        <v>876.86523448385458</v>
      </c>
      <c r="R1583">
        <v>633.73441946787671</v>
      </c>
      <c r="S1583">
        <v>1</v>
      </c>
      <c r="T1583">
        <f t="shared" si="552"/>
        <v>78.39791794776454</v>
      </c>
      <c r="U1583">
        <f t="shared" si="553"/>
        <v>-7.6258772855372498E-2</v>
      </c>
      <c r="V1583">
        <f>IF($F1583="Reduce", INDEX(Model_Assumptions[Values], 2), INDEX(Model_Assumptions[Values], 1))</f>
        <v>-0.8</v>
      </c>
      <c r="W1583">
        <f t="shared" si="554"/>
        <v>26.525175457107451</v>
      </c>
      <c r="X1583">
        <f t="shared" si="567"/>
        <v>2079.5185290363679</v>
      </c>
      <c r="Y1583">
        <f t="shared" si="555"/>
        <v>1333.6305951825063</v>
      </c>
      <c r="Z1583">
        <f t="shared" si="556"/>
        <v>-42.231470963632091</v>
      </c>
      <c r="AA1583">
        <f t="shared" si="557"/>
        <v>-85.11940481749366</v>
      </c>
      <c r="AB1583">
        <f t="shared" si="568"/>
        <v>0.64131700514373391</v>
      </c>
      <c r="AC1583">
        <f t="shared" si="558"/>
        <v>-2.7352725031828728E-2</v>
      </c>
      <c r="AD1583">
        <f t="shared" si="559"/>
        <v>-2.7352725031828728E-2</v>
      </c>
      <c r="AE1583">
        <f t="shared" si="560"/>
        <v>0.61999999999999988</v>
      </c>
      <c r="AF1583">
        <f t="shared" si="569"/>
        <v>240.81907939779322</v>
      </c>
      <c r="AG1583">
        <f t="shared" si="561"/>
        <v>-0.62204571785537033</v>
      </c>
      <c r="AH1583">
        <f t="shared" si="562"/>
        <v>-7.3055931183933378</v>
      </c>
      <c r="AI1583">
        <f t="shared" si="570"/>
        <v>0.38000000000000012</v>
      </c>
      <c r="AJ1583">
        <f>MAX(0, $R1583 - $AA1583) * INDEX(Model_Assumptions[Values], 7)</f>
        <v>1437.7076485707407</v>
      </c>
      <c r="AK1583">
        <f>MAX(0, INDEX(Model_Assumptions[Values], 4) - $AD1583)</f>
        <v>7.7352725031828731E-2</v>
      </c>
      <c r="AL1583">
        <f>MAX(0, INDEX(Model_Assumptions[Values], 5) - $AC1583)</f>
        <v>4.7352725031828732E-2</v>
      </c>
      <c r="AM1583">
        <f>INDEX(Model_Assumptions[Values], 6) * MAX(0, INDEX(Model_Assumptions[Values], 3) - $AB1583)^2</f>
        <v>0</v>
      </c>
      <c r="AN1583">
        <f t="shared" si="563"/>
        <v>1403.0190365076724</v>
      </c>
      <c r="AO1583" cm="1">
        <f t="array" ref="AO1583">IFERROR(STDEV(IF($E$2:$E$2201=$E1583, $AJ$2:$AJ$2201)), 0)</f>
        <v>85.530466244406384</v>
      </c>
      <c r="AP1583">
        <f t="shared" si="571"/>
        <v>0.40557024398703051</v>
      </c>
      <c r="AQ1583">
        <f t="shared" si="564"/>
        <v>7.175408883991595E-2</v>
      </c>
      <c r="AR1583" cm="1">
        <f t="array" ref="AR1583">IFERROR(STDEV(IF($E$2:$E$2201=$E1583, $AK$2:$AK$2201)), 0)</f>
        <v>1.3496676532489683E-2</v>
      </c>
      <c r="AS1583">
        <f t="shared" si="572"/>
        <v>0.4148159125274688</v>
      </c>
      <c r="AT1583">
        <f t="shared" si="565"/>
        <v>4.175408883991593E-2</v>
      </c>
      <c r="AU1583" cm="1">
        <f t="array" ref="AU1583">IFERROR(STDEV(IF($E$2:$E$2201=$E1583, $AL$2:$AL$2201)), 0)</f>
        <v>1.3496676532489758E-2</v>
      </c>
      <c r="AV1583">
        <f t="shared" si="573"/>
        <v>0.41481591252746802</v>
      </c>
      <c r="AW1583">
        <f t="shared" si="566"/>
        <v>0</v>
      </c>
      <c r="AX1583" cm="1">
        <f t="array" ref="AX1583">IFERROR(STDEV(IF($E$2:$E$2201=$E1583, $AM$2:$AM$2201)), 0)</f>
        <v>0</v>
      </c>
      <c r="AY1583">
        <f t="shared" si="574"/>
        <v>0.41481591252746802</v>
      </c>
      <c r="AZ1583">
        <f>INDEX(Model_Assumptions[Values],9)*((INDEX(Model_Scenarios[GR Weight],1)*$AG1583)+(INDEX(Model_Scenarios[GP Weight],1)*$AH1583)+(INDEX(Model_Scenarios[LTV Weight],1)*$AI1583))-(INDEX(Model_Scenarios[LTV Weight],1)*$AP1583)-(INDEX(Model_Scenarios[GP Weight],1)*($AS1583+$AV1583+$AY1583))</f>
        <v>-2.8927203870722193</v>
      </c>
      <c r="BA1583">
        <f>INDEX(Model_Assumptions[Values],9)*((INDEX(Model_Scenarios[GR Weight],2)*$AG1583)+(INDEX(Model_Scenarios[GP Weight],2)*$AH1583)+(INDEX(Model_Scenarios[LTV Weight],2)*$AI1583))-(INDEX(Model_Scenarios[LTV Weight],2)*$AP1583)-(INDEX(Model_Scenarios[GP Weight],2)*($AS1583+$AV1583+$AY1583))</f>
        <v>-7.0496376128929175</v>
      </c>
      <c r="BB1583">
        <f>INDEX(Model_Assumptions[Values],9)*((INDEX(Model_Scenarios[GR Weight],3)*$AG1583)+(INDEX(Model_Scenarios[GP Weight],3)*$AH1583)+(INDEX(Model_Scenarios[LTV Weight],3)*$AI1583))-(INDEX(Model_Scenarios[LTV Weight],3)*$AP1583)-(INDEX(Model_Scenarios[GP Weight],3)*($AS1583+$AV1583+$AY1583))</f>
        <v>-13.400129910256206</v>
      </c>
      <c r="BC1583">
        <f>INDEX(Model_Assumptions[Values],9)*((INDEX(Model_Scenarios[GR Weight],4)*$AG1583)+(INDEX(Model_Scenarios[GP Weight],4)*$AH1583)+(INDEX(Model_Scenarios[LTV Weight],4)*$AI1583))-(INDEX(Model_Scenarios[LTV Weight],4)*$AP1583)-(INDEX(Model_Scenarios[GP Weight],4)*($AS1583+$AV1583+$AY1583))</f>
        <v>-13.860595744785188</v>
      </c>
      <c r="BD1583">
        <f>INDEX(Model_Assumptions[Values],9)*((INDEX(Model_Scenarios[GR Weight],5)*$AG1583)+(INDEX(Model_Scenarios[GP Weight],5)*$AH1583)+(INDEX(Model_Scenarios[LTV Weight],5)*$AI1583))-(INDEX(Model_Scenarios[LTV Weight],5)*$AP1583)-(INDEX(Model_Scenarios[GP Weight],5)*($AS1583+$AV1583+$AY1583))</f>
        <v>-21.023265610104133</v>
      </c>
    </row>
    <row r="1584" spans="1:56" x14ac:dyDescent="0.25">
      <c r="A1584">
        <v>1583</v>
      </c>
      <c r="B1584">
        <v>32</v>
      </c>
      <c r="C1584" s="3">
        <v>33</v>
      </c>
      <c r="D1584" s="4">
        <v>0.64</v>
      </c>
      <c r="E1584" t="str">
        <v>SKU-1038</v>
      </c>
      <c r="F1584" t="str">
        <v>Reduce</v>
      </c>
      <c r="G1584" t="str">
        <v>Full</v>
      </c>
      <c r="H1584">
        <v>84.87</v>
      </c>
      <c r="I1584">
        <v>28.12</v>
      </c>
      <c r="J1584">
        <v>25</v>
      </c>
      <c r="K1584">
        <v>2121.75</v>
      </c>
      <c r="L1584">
        <v>1418.75</v>
      </c>
      <c r="M1584">
        <v>0.66866973017556264</v>
      </c>
      <c r="N1584">
        <v>74.431157980265382</v>
      </c>
      <c r="O1584">
        <v>67.891265467164885</v>
      </c>
      <c r="P1584">
        <v>11.651265467164876</v>
      </c>
      <c r="Q1584">
        <v>876.86523448385458</v>
      </c>
      <c r="R1584">
        <v>633.73441946787671</v>
      </c>
      <c r="S1584">
        <v>1</v>
      </c>
      <c r="T1584">
        <f t="shared" si="552"/>
        <v>78.189141107369849</v>
      </c>
      <c r="U1584">
        <f t="shared" si="553"/>
        <v>-7.8718733270061916E-2</v>
      </c>
      <c r="V1584">
        <f>IF($F1584="Reduce", INDEX(Model_Assumptions[Values], 2), INDEX(Model_Assumptions[Values], 1))</f>
        <v>-0.8</v>
      </c>
      <c r="W1584">
        <f t="shared" si="554"/>
        <v>26.57437466540124</v>
      </c>
      <c r="X1584">
        <f t="shared" si="567"/>
        <v>2077.827530553172</v>
      </c>
      <c r="Y1584">
        <f t="shared" si="555"/>
        <v>1330.5561149620889</v>
      </c>
      <c r="Z1584">
        <f t="shared" si="556"/>
        <v>-43.922469446828018</v>
      </c>
      <c r="AA1584">
        <f t="shared" si="557"/>
        <v>-88.193885037911059</v>
      </c>
      <c r="AB1584">
        <f t="shared" si="568"/>
        <v>0.64035926726211978</v>
      </c>
      <c r="AC1584">
        <f t="shared" si="558"/>
        <v>-2.8310462913442858E-2</v>
      </c>
      <c r="AD1584">
        <f t="shared" si="559"/>
        <v>-2.8310462913442858E-2</v>
      </c>
      <c r="AE1584">
        <f t="shared" si="560"/>
        <v>0.63999999999999968</v>
      </c>
      <c r="AF1584">
        <f t="shared" si="569"/>
        <v>228.1443910084358</v>
      </c>
      <c r="AG1584">
        <f t="shared" si="561"/>
        <v>-0.64695317055285706</v>
      </c>
      <c r="AH1584">
        <f t="shared" si="562"/>
        <v>-7.5694683368476579</v>
      </c>
      <c r="AI1584">
        <f t="shared" si="570"/>
        <v>0.36000000000000032</v>
      </c>
      <c r="AJ1584">
        <f>MAX(0, $R1584 - $AA1584) * INDEX(Model_Assumptions[Values], 7)</f>
        <v>1443.8566090115755</v>
      </c>
      <c r="AK1584">
        <f>MAX(0, INDEX(Model_Assumptions[Values], 4) - $AD1584)</f>
        <v>7.831046291344286E-2</v>
      </c>
      <c r="AL1584">
        <f>MAX(0, INDEX(Model_Assumptions[Values], 5) - $AC1584)</f>
        <v>4.8310462913442861E-2</v>
      </c>
      <c r="AM1584">
        <f>INDEX(Model_Assumptions[Values], 6) * MAX(0, INDEX(Model_Assumptions[Values], 3) - $AB1584)^2</f>
        <v>0</v>
      </c>
      <c r="AN1584">
        <f t="shared" si="563"/>
        <v>1403.0190365076724</v>
      </c>
      <c r="AO1584" cm="1">
        <f t="array" ref="AO1584">IFERROR(STDEV(IF($E$2:$E$2201=$E1584, $AJ$2:$AJ$2201)), 0)</f>
        <v>85.530466244406384</v>
      </c>
      <c r="AP1584">
        <f t="shared" si="571"/>
        <v>0.47746229264328272</v>
      </c>
      <c r="AQ1584">
        <f t="shared" si="564"/>
        <v>7.175408883991595E-2</v>
      </c>
      <c r="AR1584" cm="1">
        <f t="array" ref="AR1584">IFERROR(STDEV(IF($E$2:$E$2201=$E1584, $AK$2:$AK$2201)), 0)</f>
        <v>1.3496676532489683E-2</v>
      </c>
      <c r="AS1584">
        <f t="shared" si="572"/>
        <v>0.4857769286938286</v>
      </c>
      <c r="AT1584">
        <f t="shared" si="565"/>
        <v>4.175408883991593E-2</v>
      </c>
      <c r="AU1584" cm="1">
        <f t="array" ref="AU1584">IFERROR(STDEV(IF($E$2:$E$2201=$E1584, $AL$2:$AL$2201)), 0)</f>
        <v>1.3496676532489758E-2</v>
      </c>
      <c r="AV1584">
        <f t="shared" si="573"/>
        <v>0.48577692869382744</v>
      </c>
      <c r="AW1584">
        <f t="shared" si="566"/>
        <v>0</v>
      </c>
      <c r="AX1584" cm="1">
        <f t="array" ref="AX1584">IFERROR(STDEV(IF($E$2:$E$2201=$E1584, $AM$2:$AM$2201)), 0)</f>
        <v>0</v>
      </c>
      <c r="AY1584">
        <f t="shared" si="574"/>
        <v>0.48577692869382744</v>
      </c>
      <c r="AZ1584">
        <f>INDEX(Model_Assumptions[Values],9)*((INDEX(Model_Scenarios[GR Weight],1)*$AG1584)+(INDEX(Model_Scenarios[GP Weight],1)*$AH1584)+(INDEX(Model_Scenarios[LTV Weight],1)*$AI1584))-(INDEX(Model_Scenarios[LTV Weight],1)*$AP1584)-(INDEX(Model_Scenarios[GP Weight],1)*($AS1584+$AV1584+$AY1584))</f>
        <v>-3.1959136664230305</v>
      </c>
      <c r="BA1584">
        <f>INDEX(Model_Assumptions[Values],9)*((INDEX(Model_Scenarios[GR Weight],2)*$AG1584)+(INDEX(Model_Scenarios[GP Weight],2)*$AH1584)+(INDEX(Model_Scenarios[LTV Weight],2)*$AI1584))-(INDEX(Model_Scenarios[LTV Weight],2)*$AP1584)-(INDEX(Model_Scenarios[GP Weight],2)*($AS1584+$AV1584+$AY1584))</f>
        <v>-7.4864998621967302</v>
      </c>
      <c r="BB1584">
        <f>INDEX(Model_Assumptions[Values],9)*((INDEX(Model_Scenarios[GR Weight],3)*$AG1584)+(INDEX(Model_Scenarios[GP Weight],3)*$AH1584)+(INDEX(Model_Scenarios[LTV Weight],3)*$AI1584))-(INDEX(Model_Scenarios[LTV Weight],3)*$AP1584)-(INDEX(Model_Scenarios[GP Weight],3)*($AS1584+$AV1584+$AY1584))</f>
        <v>-14.036311744860305</v>
      </c>
      <c r="BC1584">
        <f>INDEX(Model_Assumptions[Values],9)*((INDEX(Model_Scenarios[GR Weight],4)*$AG1584)+(INDEX(Model_Scenarios[GP Weight],4)*$AH1584)+(INDEX(Model_Scenarios[LTV Weight],4)*$AI1584))-(INDEX(Model_Scenarios[LTV Weight],4)*$AP1584)-(INDEX(Model_Scenarios[GP Weight],4)*($AS1584+$AV1584+$AY1584))</f>
        <v>-14.492042100872403</v>
      </c>
      <c r="BD1584">
        <f>INDEX(Model_Assumptions[Values],9)*((INDEX(Model_Scenarios[GR Weight],5)*$AG1584)+(INDEX(Model_Scenarios[GP Weight],5)*$AH1584)+(INDEX(Model_Scenarios[LTV Weight],5)*$AI1584))-(INDEX(Model_Scenarios[LTV Weight],5)*$AP1584)-(INDEX(Model_Scenarios[GP Weight],5)*($AS1584+$AV1584+$AY1584))</f>
        <v>-21.933888602389551</v>
      </c>
    </row>
    <row r="1585" spans="1:56" x14ac:dyDescent="0.25">
      <c r="A1585">
        <v>1584</v>
      </c>
      <c r="B1585">
        <v>32</v>
      </c>
      <c r="C1585" s="3">
        <v>34</v>
      </c>
      <c r="D1585" s="4">
        <v>0.66</v>
      </c>
      <c r="E1585" t="str">
        <v>SKU-1038</v>
      </c>
      <c r="F1585" t="str">
        <v>Reduce</v>
      </c>
      <c r="G1585" t="str">
        <v>Full</v>
      </c>
      <c r="H1585">
        <v>84.87</v>
      </c>
      <c r="I1585">
        <v>28.12</v>
      </c>
      <c r="J1585">
        <v>25</v>
      </c>
      <c r="K1585">
        <v>2121.75</v>
      </c>
      <c r="L1585">
        <v>1418.75</v>
      </c>
      <c r="M1585">
        <v>0.66866973017556264</v>
      </c>
      <c r="N1585">
        <v>74.431157980265382</v>
      </c>
      <c r="O1585">
        <v>67.891265467164885</v>
      </c>
      <c r="P1585">
        <v>11.651265467164876</v>
      </c>
      <c r="Q1585">
        <v>876.86523448385458</v>
      </c>
      <c r="R1585">
        <v>633.73441946787671</v>
      </c>
      <c r="S1585">
        <v>1</v>
      </c>
      <c r="T1585">
        <f t="shared" si="552"/>
        <v>77.980364266975158</v>
      </c>
      <c r="U1585">
        <f t="shared" si="553"/>
        <v>-8.1178693684751335E-2</v>
      </c>
      <c r="V1585">
        <f>IF($F1585="Reduce", INDEX(Model_Assumptions[Values], 2), INDEX(Model_Assumptions[Values], 1))</f>
        <v>-0.8</v>
      </c>
      <c r="W1585">
        <f t="shared" si="554"/>
        <v>26.62357387369503</v>
      </c>
      <c r="X1585">
        <f t="shared" si="567"/>
        <v>2076.1159887594613</v>
      </c>
      <c r="Y1585">
        <f t="shared" si="555"/>
        <v>1327.461091431157</v>
      </c>
      <c r="Z1585">
        <f t="shared" si="556"/>
        <v>-45.634011240538712</v>
      </c>
      <c r="AA1585">
        <f t="shared" si="557"/>
        <v>-91.288908568842999</v>
      </c>
      <c r="AB1585">
        <f t="shared" si="568"/>
        <v>0.63939640107697115</v>
      </c>
      <c r="AC1585">
        <f t="shared" si="558"/>
        <v>-2.9273329098591483E-2</v>
      </c>
      <c r="AD1585">
        <f t="shared" si="559"/>
        <v>-2.9273329098591483E-2</v>
      </c>
      <c r="AE1585">
        <f t="shared" si="560"/>
        <v>0.65999999999999959</v>
      </c>
      <c r="AF1585">
        <f t="shared" si="569"/>
        <v>215.46970261907833</v>
      </c>
      <c r="AG1585">
        <f t="shared" si="561"/>
        <v>-0.67216321461277329</v>
      </c>
      <c r="AH1585">
        <f t="shared" si="562"/>
        <v>-7.8351067380714738</v>
      </c>
      <c r="AI1585">
        <f t="shared" si="570"/>
        <v>0.34000000000000041</v>
      </c>
      <c r="AJ1585">
        <f>MAX(0, $R1585 - $AA1585) * INDEX(Model_Assumptions[Values], 7)</f>
        <v>1450.0466560734394</v>
      </c>
      <c r="AK1585">
        <f>MAX(0, INDEX(Model_Assumptions[Values], 4) - $AD1585)</f>
        <v>7.9273329098591486E-2</v>
      </c>
      <c r="AL1585">
        <f>MAX(0, INDEX(Model_Assumptions[Values], 5) - $AC1585)</f>
        <v>4.9273329098591487E-2</v>
      </c>
      <c r="AM1585">
        <f>INDEX(Model_Assumptions[Values], 6) * MAX(0, INDEX(Model_Assumptions[Values], 3) - $AB1585)^2</f>
        <v>0</v>
      </c>
      <c r="AN1585">
        <f t="shared" si="563"/>
        <v>1403.0190365076724</v>
      </c>
      <c r="AO1585" cm="1">
        <f t="array" ref="AO1585">IFERROR(STDEV(IF($E$2:$E$2201=$E1585, $AJ$2:$AJ$2201)), 0)</f>
        <v>85.530466244406384</v>
      </c>
      <c r="AP1585">
        <f t="shared" si="571"/>
        <v>0.54983471540285933</v>
      </c>
      <c r="AQ1585">
        <f t="shared" si="564"/>
        <v>7.175408883991595E-2</v>
      </c>
      <c r="AR1585" cm="1">
        <f t="array" ref="AR1585">IFERROR(STDEV(IF($E$2:$E$2201=$E1585, $AK$2:$AK$2201)), 0)</f>
        <v>1.3496676532489683E-2</v>
      </c>
      <c r="AS1585">
        <f t="shared" si="572"/>
        <v>0.55711791273762479</v>
      </c>
      <c r="AT1585">
        <f t="shared" si="565"/>
        <v>4.175408883991593E-2</v>
      </c>
      <c r="AU1585" cm="1">
        <f t="array" ref="AU1585">IFERROR(STDEV(IF($E$2:$E$2201=$E1585, $AL$2:$AL$2201)), 0)</f>
        <v>1.3496676532489758E-2</v>
      </c>
      <c r="AV1585">
        <f t="shared" si="573"/>
        <v>0.55711791273762323</v>
      </c>
      <c r="AW1585">
        <f t="shared" si="566"/>
        <v>0</v>
      </c>
      <c r="AX1585" cm="1">
        <f t="array" ref="AX1585">IFERROR(STDEV(IF($E$2:$E$2201=$E1585, $AM$2:$AM$2201)), 0)</f>
        <v>0</v>
      </c>
      <c r="AY1585">
        <f t="shared" si="574"/>
        <v>0.55711791273762323</v>
      </c>
      <c r="AZ1585">
        <f>INDEX(Model_Assumptions[Values],9)*((INDEX(Model_Scenarios[GR Weight],1)*$AG1585)+(INDEX(Model_Scenarios[GP Weight],1)*$AH1585)+(INDEX(Model_Scenarios[LTV Weight],1)*$AI1585))-(INDEX(Model_Scenarios[LTV Weight],1)*$AP1585)-(INDEX(Model_Scenarios[GP Weight],1)*($AS1585+$AV1585+$AY1585))</f>
        <v>-3.5006381224856971</v>
      </c>
      <c r="BA1585">
        <f>INDEX(Model_Assumptions[Values],9)*((INDEX(Model_Scenarios[GR Weight],2)*$AG1585)+(INDEX(Model_Scenarios[GP Weight],2)*$AH1585)+(INDEX(Model_Scenarios[LTV Weight],2)*$AI1585))-(INDEX(Model_Scenarios[LTV Weight],2)*$AP1585)-(INDEX(Model_Scenarios[GP Weight],2)*($AS1585+$AV1585+$AY1585))</f>
        <v>-7.9258924616854864</v>
      </c>
      <c r="BB1585">
        <f>INDEX(Model_Assumptions[Values],9)*((INDEX(Model_Scenarios[GR Weight],3)*$AG1585)+(INDEX(Model_Scenarios[GP Weight],3)*$AH1585)+(INDEX(Model_Scenarios[LTV Weight],3)*$AI1585))-(INDEX(Model_Scenarios[LTV Weight],3)*$AP1585)-(INDEX(Model_Scenarios[GP Weight],3)*($AS1585+$AV1585+$AY1585))</f>
        <v>-14.676548504426693</v>
      </c>
      <c r="BC1585">
        <f>INDEX(Model_Assumptions[Values],9)*((INDEX(Model_Scenarios[GR Weight],4)*$AG1585)+(INDEX(Model_Scenarios[GP Weight],4)*$AH1585)+(INDEX(Model_Scenarios[LTV Weight],4)*$AI1585))-(INDEX(Model_Scenarios[LTV Weight],4)*$AP1585)-(INDEX(Model_Scenarios[GP Weight],4)*($AS1585+$AV1585+$AY1585))</f>
        <v>-15.127646640192792</v>
      </c>
      <c r="BD1585">
        <f>INDEX(Model_Assumptions[Values],9)*((INDEX(Model_Scenarios[GR Weight],5)*$AG1585)+(INDEX(Model_Scenarios[GP Weight],5)*$AH1585)+(INDEX(Model_Scenarios[LTV Weight],5)*$AI1585))-(INDEX(Model_Scenarios[LTV Weight],5)*$AP1585)-(INDEX(Model_Scenarios[GP Weight],5)*($AS1585+$AV1585+$AY1585))</f>
        <v>-22.850409979177126</v>
      </c>
    </row>
    <row r="1586" spans="1:56" x14ac:dyDescent="0.25">
      <c r="A1586">
        <v>1585</v>
      </c>
      <c r="B1586">
        <v>32</v>
      </c>
      <c r="C1586" s="3">
        <v>35</v>
      </c>
      <c r="D1586" s="4">
        <v>0.68</v>
      </c>
      <c r="E1586" t="str">
        <v>SKU-1038</v>
      </c>
      <c r="F1586" t="str">
        <v>Reduce</v>
      </c>
      <c r="G1586" t="str">
        <v>Full</v>
      </c>
      <c r="H1586">
        <v>84.87</v>
      </c>
      <c r="I1586">
        <v>28.12</v>
      </c>
      <c r="J1586">
        <v>25</v>
      </c>
      <c r="K1586">
        <v>2121.75</v>
      </c>
      <c r="L1586">
        <v>1418.75</v>
      </c>
      <c r="M1586">
        <v>0.66866973017556264</v>
      </c>
      <c r="N1586">
        <v>74.431157980265382</v>
      </c>
      <c r="O1586">
        <v>67.891265467164885</v>
      </c>
      <c r="P1586">
        <v>11.651265467164876</v>
      </c>
      <c r="Q1586">
        <v>876.86523448385458</v>
      </c>
      <c r="R1586">
        <v>633.73441946787671</v>
      </c>
      <c r="S1586">
        <v>1</v>
      </c>
      <c r="T1586">
        <f t="shared" si="552"/>
        <v>77.771587426580467</v>
      </c>
      <c r="U1586">
        <f t="shared" si="553"/>
        <v>-8.3638654099440754E-2</v>
      </c>
      <c r="V1586">
        <f>IF($F1586="Reduce", INDEX(Model_Assumptions[Values], 2), INDEX(Model_Assumptions[Values], 1))</f>
        <v>-0.8</v>
      </c>
      <c r="W1586">
        <f t="shared" si="554"/>
        <v>26.672773081988815</v>
      </c>
      <c r="X1586">
        <f t="shared" si="567"/>
        <v>2074.3839036552354</v>
      </c>
      <c r="Y1586">
        <f t="shared" si="555"/>
        <v>1324.3455245897098</v>
      </c>
      <c r="Z1586">
        <f t="shared" si="556"/>
        <v>-47.366096344764628</v>
      </c>
      <c r="AA1586">
        <f t="shared" si="557"/>
        <v>-94.404475410290161</v>
      </c>
      <c r="AB1586">
        <f t="shared" si="568"/>
        <v>0.63842836528769042</v>
      </c>
      <c r="AC1586">
        <f t="shared" si="558"/>
        <v>-3.0241364887872213E-2</v>
      </c>
      <c r="AD1586">
        <f t="shared" si="559"/>
        <v>-3.0241364887872213E-2</v>
      </c>
      <c r="AE1586">
        <f t="shared" si="560"/>
        <v>0.67999999999999949</v>
      </c>
      <c r="AF1586">
        <f t="shared" si="569"/>
        <v>202.79501422972086</v>
      </c>
      <c r="AG1586">
        <f t="shared" si="561"/>
        <v>-0.69767585003512556</v>
      </c>
      <c r="AH1586">
        <f t="shared" si="562"/>
        <v>-8.1025083220648462</v>
      </c>
      <c r="AI1586">
        <f t="shared" si="570"/>
        <v>0.32000000000000051</v>
      </c>
      <c r="AJ1586">
        <f>MAX(0, $R1586 - $AA1586) * INDEX(Model_Assumptions[Values], 7)</f>
        <v>1456.2777897563337</v>
      </c>
      <c r="AK1586">
        <f>MAX(0, INDEX(Model_Assumptions[Values], 4) - $AD1586)</f>
        <v>8.0241364887872216E-2</v>
      </c>
      <c r="AL1586">
        <f>MAX(0, INDEX(Model_Assumptions[Values], 5) - $AC1586)</f>
        <v>5.0241364887872217E-2</v>
      </c>
      <c r="AM1586">
        <f>INDEX(Model_Assumptions[Values], 6) * MAX(0, INDEX(Model_Assumptions[Values], 3) - $AB1586)^2</f>
        <v>0</v>
      </c>
      <c r="AN1586">
        <f t="shared" si="563"/>
        <v>1403.0190365076724</v>
      </c>
      <c r="AO1586" cm="1">
        <f t="array" ref="AO1586">IFERROR(STDEV(IF($E$2:$E$2201=$E1586, $AJ$2:$AJ$2201)), 0)</f>
        <v>85.530466244406384</v>
      </c>
      <c r="AP1586">
        <f t="shared" si="571"/>
        <v>0.62268751226577645</v>
      </c>
      <c r="AQ1586">
        <f t="shared" si="564"/>
        <v>7.175408883991595E-2</v>
      </c>
      <c r="AR1586" cm="1">
        <f t="array" ref="AR1586">IFERROR(STDEV(IF($E$2:$E$2201=$E1586, $AK$2:$AK$2201)), 0)</f>
        <v>1.3496676532489683E-2</v>
      </c>
      <c r="AS1586">
        <f t="shared" si="572"/>
        <v>0.62884192471571732</v>
      </c>
      <c r="AT1586">
        <f t="shared" si="565"/>
        <v>4.175408883991593E-2</v>
      </c>
      <c r="AU1586" cm="1">
        <f t="array" ref="AU1586">IFERROR(STDEV(IF($E$2:$E$2201=$E1586, $AL$2:$AL$2201)), 0)</f>
        <v>1.3496676532489758E-2</v>
      </c>
      <c r="AV1586">
        <f t="shared" si="573"/>
        <v>0.62884192471571532</v>
      </c>
      <c r="AW1586">
        <f t="shared" si="566"/>
        <v>0</v>
      </c>
      <c r="AX1586" cm="1">
        <f t="array" ref="AX1586">IFERROR(STDEV(IF($E$2:$E$2201=$E1586, $AM$2:$AM$2201)), 0)</f>
        <v>0</v>
      </c>
      <c r="AY1586">
        <f t="shared" si="574"/>
        <v>0.62884192471571532</v>
      </c>
      <c r="AZ1586">
        <f>INDEX(Model_Assumptions[Values],9)*((INDEX(Model_Scenarios[GR Weight],1)*$AG1586)+(INDEX(Model_Scenarios[GP Weight],1)*$AH1586)+(INDEX(Model_Scenarios[LTV Weight],1)*$AI1586))-(INDEX(Model_Scenarios[LTV Weight],1)*$AP1586)-(INDEX(Model_Scenarios[GP Weight],1)*($AS1586+$AV1586+$AY1586))</f>
        <v>-3.8068946732773199</v>
      </c>
      <c r="BA1586">
        <f>INDEX(Model_Assumptions[Values],9)*((INDEX(Model_Scenarios[GR Weight],2)*$AG1586)+(INDEX(Model_Scenarios[GP Weight],2)*$AH1586)+(INDEX(Model_Scenarios[LTV Weight],2)*$AI1586))-(INDEX(Model_Scenarios[LTV Weight],2)*$AP1586)-(INDEX(Model_Scenarios[GP Weight],2)*($AS1586+$AV1586+$AY1586))</f>
        <v>-8.3678172473933738</v>
      </c>
      <c r="BB1586">
        <f>INDEX(Model_Assumptions[Values],9)*((INDEX(Model_Scenarios[GR Weight],3)*$AG1586)+(INDEX(Model_Scenarios[GP Weight],3)*$AH1586)+(INDEX(Model_Scenarios[LTV Weight],3)*$AI1586))-(INDEX(Model_Scenarios[LTV Weight],3)*$AP1586)-(INDEX(Model_Scenarios[GP Weight],3)*($AS1586+$AV1586+$AY1586))</f>
        <v>-15.3208434020152</v>
      </c>
      <c r="BC1586">
        <f>INDEX(Model_Assumptions[Values],9)*((INDEX(Model_Scenarios[GR Weight],4)*$AG1586)+(INDEX(Model_Scenarios[GP Weight],4)*$AH1586)+(INDEX(Model_Scenarios[LTV Weight],4)*$AI1586))-(INDEX(Model_Scenarios[LTV Weight],4)*$AP1586)-(INDEX(Model_Scenarios[GP Weight],4)*($AS1586+$AV1586+$AY1586))</f>
        <v>-15.767412575806183</v>
      </c>
      <c r="BD1586">
        <f>INDEX(Model_Assumptions[Values],9)*((INDEX(Model_Scenarios[GR Weight],5)*$AG1586)+(INDEX(Model_Scenarios[GP Weight],5)*$AH1586)+(INDEX(Model_Scenarios[LTV Weight],5)*$AI1586))-(INDEX(Model_Scenarios[LTV Weight],5)*$AP1586)-(INDEX(Model_Scenarios[GP Weight],5)*($AS1586+$AV1586+$AY1586))</f>
        <v>-23.772834789560825</v>
      </c>
    </row>
    <row r="1587" spans="1:56" x14ac:dyDescent="0.25">
      <c r="A1587">
        <v>1586</v>
      </c>
      <c r="B1587">
        <v>32</v>
      </c>
      <c r="C1587" s="3">
        <v>36</v>
      </c>
      <c r="D1587" s="4">
        <v>0.70000000000000007</v>
      </c>
      <c r="E1587" t="str">
        <v>SKU-1038</v>
      </c>
      <c r="F1587" t="str">
        <v>Reduce</v>
      </c>
      <c r="G1587" t="str">
        <v>Full</v>
      </c>
      <c r="H1587">
        <v>84.87</v>
      </c>
      <c r="I1587">
        <v>28.12</v>
      </c>
      <c r="J1587">
        <v>25</v>
      </c>
      <c r="K1587">
        <v>2121.75</v>
      </c>
      <c r="L1587">
        <v>1418.75</v>
      </c>
      <c r="M1587">
        <v>0.66866973017556264</v>
      </c>
      <c r="N1587">
        <v>74.431157980265382</v>
      </c>
      <c r="O1587">
        <v>67.891265467164885</v>
      </c>
      <c r="P1587">
        <v>11.651265467164876</v>
      </c>
      <c r="Q1587">
        <v>876.86523448385458</v>
      </c>
      <c r="R1587">
        <v>633.73441946787671</v>
      </c>
      <c r="S1587">
        <v>1</v>
      </c>
      <c r="T1587">
        <f t="shared" si="552"/>
        <v>77.562810586185762</v>
      </c>
      <c r="U1587">
        <f t="shared" si="553"/>
        <v>-8.6098614514130339E-2</v>
      </c>
      <c r="V1587">
        <f>IF($F1587="Reduce", INDEX(Model_Assumptions[Values], 2), INDEX(Model_Assumptions[Values], 1))</f>
        <v>-0.8</v>
      </c>
      <c r="W1587">
        <f t="shared" si="554"/>
        <v>26.721972290282608</v>
      </c>
      <c r="X1587">
        <f t="shared" si="567"/>
        <v>2072.6312752404942</v>
      </c>
      <c r="Y1587">
        <f t="shared" si="555"/>
        <v>1321.2094144377472</v>
      </c>
      <c r="Z1587">
        <f t="shared" si="556"/>
        <v>-49.118724759505767</v>
      </c>
      <c r="AA1587">
        <f t="shared" si="557"/>
        <v>-97.540585562252772</v>
      </c>
      <c r="AB1587">
        <f t="shared" si="568"/>
        <v>0.63745511814900258</v>
      </c>
      <c r="AC1587">
        <f t="shared" si="558"/>
        <v>-3.1214612026560062E-2</v>
      </c>
      <c r="AD1587">
        <f t="shared" si="559"/>
        <v>-3.1214612026560062E-2</v>
      </c>
      <c r="AE1587">
        <f t="shared" si="560"/>
        <v>0.70000000000000073</v>
      </c>
      <c r="AF1587">
        <f t="shared" si="569"/>
        <v>190.12032584036254</v>
      </c>
      <c r="AG1587">
        <f t="shared" si="561"/>
        <v>-0.72349107681991409</v>
      </c>
      <c r="AH1587">
        <f t="shared" si="562"/>
        <v>-8.3716730888277926</v>
      </c>
      <c r="AI1587">
        <f t="shared" si="570"/>
        <v>0.29999999999999927</v>
      </c>
      <c r="AJ1587">
        <f>MAX(0, $R1587 - $AA1587) * INDEX(Model_Assumptions[Values], 7)</f>
        <v>1462.550010060259</v>
      </c>
      <c r="AK1587">
        <f>MAX(0, INDEX(Model_Assumptions[Values], 4) - $AD1587)</f>
        <v>8.1214612026560065E-2</v>
      </c>
      <c r="AL1587">
        <f>MAX(0, INDEX(Model_Assumptions[Values], 5) - $AC1587)</f>
        <v>5.1214612026560066E-2</v>
      </c>
      <c r="AM1587">
        <f>INDEX(Model_Assumptions[Values], 6) * MAX(0, INDEX(Model_Assumptions[Values], 3) - $AB1587)^2</f>
        <v>0</v>
      </c>
      <c r="AN1587">
        <f t="shared" si="563"/>
        <v>1403.0190365076724</v>
      </c>
      <c r="AO1587" cm="1">
        <f t="array" ref="AO1587">IFERROR(STDEV(IF($E$2:$E$2201=$E1587, $AJ$2:$AJ$2201)), 0)</f>
        <v>85.530466244406384</v>
      </c>
      <c r="AP1587">
        <f t="shared" si="571"/>
        <v>0.69602068323203925</v>
      </c>
      <c r="AQ1587">
        <f t="shared" si="564"/>
        <v>7.175408883991595E-2</v>
      </c>
      <c r="AR1587" cm="1">
        <f t="array" ref="AR1587">IFERROR(STDEV(IF($E$2:$E$2201=$E1587, $AK$2:$AK$2201)), 0)</f>
        <v>1.3496676532489683E-2</v>
      </c>
      <c r="AS1587">
        <f t="shared" si="572"/>
        <v>0.70095205763214408</v>
      </c>
      <c r="AT1587">
        <f t="shared" si="565"/>
        <v>4.175408883991593E-2</v>
      </c>
      <c r="AU1587" cm="1">
        <f t="array" ref="AU1587">IFERROR(STDEV(IF($E$2:$E$2201=$E1587, $AL$2:$AL$2201)), 0)</f>
        <v>1.3496676532489758E-2</v>
      </c>
      <c r="AV1587">
        <f t="shared" si="573"/>
        <v>0.70095205763214175</v>
      </c>
      <c r="AW1587">
        <f t="shared" si="566"/>
        <v>0</v>
      </c>
      <c r="AX1587" cm="1">
        <f t="array" ref="AX1587">IFERROR(STDEV(IF($E$2:$E$2201=$E1587, $AM$2:$AM$2201)), 0)</f>
        <v>0</v>
      </c>
      <c r="AY1587">
        <f t="shared" si="574"/>
        <v>0.70095205763214175</v>
      </c>
      <c r="AZ1587">
        <f>INDEX(Model_Assumptions[Values],9)*((INDEX(Model_Scenarios[GR Weight],1)*$AG1587)+(INDEX(Model_Scenarios[GP Weight],1)*$AH1587)+(INDEX(Model_Scenarios[LTV Weight],1)*$AI1587))-(INDEX(Model_Scenarios[LTV Weight],1)*$AP1587)-(INDEX(Model_Scenarios[GP Weight],1)*($AS1587+$AV1587+$AY1587))</f>
        <v>-4.1146842466991309</v>
      </c>
      <c r="BA1587">
        <f>INDEX(Model_Assumptions[Values],9)*((INDEX(Model_Scenarios[GR Weight],2)*$AG1587)+(INDEX(Model_Scenarios[GP Weight],2)*$AH1587)+(INDEX(Model_Scenarios[LTV Weight],2)*$AI1587))-(INDEX(Model_Scenarios[LTV Weight],2)*$AP1587)-(INDEX(Model_Scenarios[GP Weight],2)*($AS1587+$AV1587+$AY1587))</f>
        <v>-8.8122760751228419</v>
      </c>
      <c r="BB1587">
        <f>INDEX(Model_Assumptions[Values],9)*((INDEX(Model_Scenarios[GR Weight],3)*$AG1587)+(INDEX(Model_Scenarios[GP Weight],3)*$AH1587)+(INDEX(Model_Scenarios[LTV Weight],3)*$AI1587))-(INDEX(Model_Scenarios[LTV Weight],3)*$AP1587)-(INDEX(Model_Scenarios[GP Weight],3)*($AS1587+$AV1587+$AY1587))</f>
        <v>-15.969199685280094</v>
      </c>
      <c r="BC1587">
        <f>INDEX(Model_Assumptions[Values],9)*((INDEX(Model_Scenarios[GR Weight],4)*$AG1587)+(INDEX(Model_Scenarios[GP Weight],4)*$AH1587)+(INDEX(Model_Scenarios[LTV Weight],4)*$AI1587))-(INDEX(Model_Scenarios[LTV Weight],4)*$AP1587)-(INDEX(Model_Scenarios[GP Weight],4)*($AS1587+$AV1587+$AY1587))</f>
        <v>-16.411343155366847</v>
      </c>
      <c r="BD1587">
        <f>INDEX(Model_Assumptions[Values],9)*((INDEX(Model_Scenarios[GR Weight],5)*$AG1587)+(INDEX(Model_Scenarios[GP Weight],5)*$AH1587)+(INDEX(Model_Scenarios[LTV Weight],5)*$AI1587))-(INDEX(Model_Scenarios[LTV Weight],5)*$AP1587)-(INDEX(Model_Scenarios[GP Weight],5)*($AS1587+$AV1587+$AY1587))</f>
        <v>-24.701168136997389</v>
      </c>
    </row>
    <row r="1588" spans="1:56" x14ac:dyDescent="0.25">
      <c r="A1588">
        <v>1587</v>
      </c>
      <c r="B1588">
        <v>32</v>
      </c>
      <c r="C1588" s="3">
        <v>37</v>
      </c>
      <c r="D1588" s="4">
        <v>0.72</v>
      </c>
      <c r="E1588" t="str">
        <v>SKU-1038</v>
      </c>
      <c r="F1588" t="str">
        <v>Reduce</v>
      </c>
      <c r="G1588" t="str">
        <v>Full</v>
      </c>
      <c r="H1588">
        <v>84.87</v>
      </c>
      <c r="I1588">
        <v>28.12</v>
      </c>
      <c r="J1588">
        <v>25</v>
      </c>
      <c r="K1588">
        <v>2121.75</v>
      </c>
      <c r="L1588">
        <v>1418.75</v>
      </c>
      <c r="M1588">
        <v>0.66866973017556264</v>
      </c>
      <c r="N1588">
        <v>74.431157980265382</v>
      </c>
      <c r="O1588">
        <v>67.891265467164885</v>
      </c>
      <c r="P1588">
        <v>11.651265467164876</v>
      </c>
      <c r="Q1588">
        <v>876.86523448385458</v>
      </c>
      <c r="R1588">
        <v>633.73441946787671</v>
      </c>
      <c r="S1588">
        <v>1</v>
      </c>
      <c r="T1588">
        <f t="shared" si="552"/>
        <v>77.354033745791071</v>
      </c>
      <c r="U1588">
        <f t="shared" si="553"/>
        <v>-8.8558574928819758E-2</v>
      </c>
      <c r="V1588">
        <f>IF($F1588="Reduce", INDEX(Model_Assumptions[Values], 2), INDEX(Model_Assumptions[Values], 1))</f>
        <v>-0.8</v>
      </c>
      <c r="W1588">
        <f t="shared" si="554"/>
        <v>26.771171498576397</v>
      </c>
      <c r="X1588">
        <f t="shared" si="567"/>
        <v>2070.8581035152388</v>
      </c>
      <c r="Y1588">
        <f t="shared" si="555"/>
        <v>1318.0527609752705</v>
      </c>
      <c r="Z1588">
        <f t="shared" si="556"/>
        <v>-50.891896484761219</v>
      </c>
      <c r="AA1588">
        <f t="shared" si="557"/>
        <v>-100.69723902472947</v>
      </c>
      <c r="AB1588">
        <f t="shared" si="568"/>
        <v>0.63647661746495487</v>
      </c>
      <c r="AC1588">
        <f t="shared" si="558"/>
        <v>-3.2193112710607763E-2</v>
      </c>
      <c r="AD1588">
        <f t="shared" si="559"/>
        <v>-3.2193112710607763E-2</v>
      </c>
      <c r="AE1588">
        <f t="shared" si="560"/>
        <v>0.72000000000000053</v>
      </c>
      <c r="AF1588">
        <f t="shared" si="569"/>
        <v>177.44563745100515</v>
      </c>
      <c r="AG1588">
        <f t="shared" si="561"/>
        <v>-0.74960889496712524</v>
      </c>
      <c r="AH1588">
        <f t="shared" si="562"/>
        <v>-8.6426010383601977</v>
      </c>
      <c r="AI1588">
        <f t="shared" si="570"/>
        <v>0.27999999999999947</v>
      </c>
      <c r="AJ1588">
        <f>MAX(0, $R1588 - $AA1588) * INDEX(Model_Assumptions[Values], 7)</f>
        <v>1468.8633169852124</v>
      </c>
      <c r="AK1588">
        <f>MAX(0, INDEX(Model_Assumptions[Values], 4) - $AD1588)</f>
        <v>8.2193112710607766E-2</v>
      </c>
      <c r="AL1588">
        <f>MAX(0, INDEX(Model_Assumptions[Values], 5) - $AC1588)</f>
        <v>5.2193112710607767E-2</v>
      </c>
      <c r="AM1588">
        <f>INDEX(Model_Assumptions[Values], 6) * MAX(0, INDEX(Model_Assumptions[Values], 3) - $AB1588)^2</f>
        <v>0</v>
      </c>
      <c r="AN1588">
        <f t="shared" si="563"/>
        <v>1403.0190365076724</v>
      </c>
      <c r="AO1588" cm="1">
        <f t="array" ref="AO1588">IFERROR(STDEV(IF($E$2:$E$2201=$E1588, $AJ$2:$AJ$2201)), 0)</f>
        <v>85.530466244406384</v>
      </c>
      <c r="AP1588">
        <f t="shared" si="571"/>
        <v>0.76983422830161585</v>
      </c>
      <c r="AQ1588">
        <f t="shared" si="564"/>
        <v>7.175408883991595E-2</v>
      </c>
      <c r="AR1588" cm="1">
        <f t="array" ref="AR1588">IFERROR(STDEV(IF($E$2:$E$2201=$E1588, $AK$2:$AK$2201)), 0)</f>
        <v>1.3496676532489683E-2</v>
      </c>
      <c r="AS1588">
        <f t="shared" si="572"/>
        <v>0.77345143788269832</v>
      </c>
      <c r="AT1588">
        <f t="shared" si="565"/>
        <v>4.175408883991593E-2</v>
      </c>
      <c r="AU1588" cm="1">
        <f t="array" ref="AU1588">IFERROR(STDEV(IF($E$2:$E$2201=$E1588, $AL$2:$AL$2201)), 0)</f>
        <v>1.3496676532489758E-2</v>
      </c>
      <c r="AV1588">
        <f t="shared" si="573"/>
        <v>0.77345143788269555</v>
      </c>
      <c r="AW1588">
        <f t="shared" si="566"/>
        <v>0</v>
      </c>
      <c r="AX1588" cm="1">
        <f t="array" ref="AX1588">IFERROR(STDEV(IF($E$2:$E$2201=$E1588, $AM$2:$AM$2201)), 0)</f>
        <v>0</v>
      </c>
      <c r="AY1588">
        <f t="shared" si="574"/>
        <v>0.77345143788269555</v>
      </c>
      <c r="AZ1588">
        <f>INDEX(Model_Assumptions[Values],9)*((INDEX(Model_Scenarios[GR Weight],1)*$AG1588)+(INDEX(Model_Scenarios[GP Weight],1)*$AH1588)+(INDEX(Model_Scenarios[LTV Weight],1)*$AI1588))-(INDEX(Model_Scenarios[LTV Weight],1)*$AP1588)-(INDEX(Model_Scenarios[GP Weight],1)*($AS1588+$AV1588+$AY1588))</f>
        <v>-4.4240077806697649</v>
      </c>
      <c r="BA1588">
        <f>INDEX(Model_Assumptions[Values],9)*((INDEX(Model_Scenarios[GR Weight],2)*$AG1588)+(INDEX(Model_Scenarios[GP Weight],2)*$AH1588)+(INDEX(Model_Scenarios[LTV Weight],2)*$AI1588))-(INDEX(Model_Scenarios[LTV Weight],2)*$AP1588)-(INDEX(Model_Scenarios[GP Weight],2)*($AS1588+$AV1588+$AY1588))</f>
        <v>-9.25927082071121</v>
      </c>
      <c r="BB1588">
        <f>INDEX(Model_Assumptions[Values],9)*((INDEX(Model_Scenarios[GR Weight],3)*$AG1588)+(INDEX(Model_Scenarios[GP Weight],3)*$AH1588)+(INDEX(Model_Scenarios[LTV Weight],3)*$AI1588))-(INDEX(Model_Scenarios[LTV Weight],3)*$AP1588)-(INDEX(Model_Scenarios[GP Weight],3)*($AS1588+$AV1588+$AY1588))</f>
        <v>-16.621620636936733</v>
      </c>
      <c r="BC1588">
        <f>INDEX(Model_Assumptions[Values],9)*((INDEX(Model_Scenarios[GR Weight],4)*$AG1588)+(INDEX(Model_Scenarios[GP Weight],4)*$AH1588)+(INDEX(Model_Scenarios[LTV Weight],4)*$AI1588))-(INDEX(Model_Scenarios[LTV Weight],4)*$AP1588)-(INDEX(Model_Scenarios[GP Weight],4)*($AS1588+$AV1588+$AY1588))</f>
        <v>-17.059441661590132</v>
      </c>
      <c r="BD1588">
        <f>INDEX(Model_Assumptions[Values],9)*((INDEX(Model_Scenarios[GR Weight],5)*$AG1588)+(INDEX(Model_Scenarios[GP Weight],5)*$AH1588)+(INDEX(Model_Scenarios[LTV Weight],5)*$AI1588))-(INDEX(Model_Scenarios[LTV Weight],5)*$AP1588)-(INDEX(Model_Scenarios[GP Weight],5)*($AS1588+$AV1588+$AY1588))</f>
        <v>-25.635415180039523</v>
      </c>
    </row>
    <row r="1589" spans="1:56" x14ac:dyDescent="0.25">
      <c r="A1589">
        <v>1588</v>
      </c>
      <c r="B1589">
        <v>32</v>
      </c>
      <c r="C1589" s="3">
        <v>38</v>
      </c>
      <c r="D1589" s="4">
        <v>0.74</v>
      </c>
      <c r="E1589" t="str">
        <v>SKU-1038</v>
      </c>
      <c r="F1589" t="str">
        <v>Reduce</v>
      </c>
      <c r="G1589" t="str">
        <v>Full</v>
      </c>
      <c r="H1589">
        <v>84.87</v>
      </c>
      <c r="I1589">
        <v>28.12</v>
      </c>
      <c r="J1589">
        <v>25</v>
      </c>
      <c r="K1589">
        <v>2121.75</v>
      </c>
      <c r="L1589">
        <v>1418.75</v>
      </c>
      <c r="M1589">
        <v>0.66866973017556264</v>
      </c>
      <c r="N1589">
        <v>74.431157980265382</v>
      </c>
      <c r="O1589">
        <v>67.891265467164885</v>
      </c>
      <c r="P1589">
        <v>11.651265467164876</v>
      </c>
      <c r="Q1589">
        <v>876.86523448385458</v>
      </c>
      <c r="R1589">
        <v>633.73441946787671</v>
      </c>
      <c r="S1589">
        <v>1</v>
      </c>
      <c r="T1589">
        <f t="shared" si="552"/>
        <v>77.14525690539638</v>
      </c>
      <c r="U1589">
        <f t="shared" si="553"/>
        <v>-9.1018535343509177E-2</v>
      </c>
      <c r="V1589">
        <f>IF($F1589="Reduce", INDEX(Model_Assumptions[Values], 2), INDEX(Model_Assumptions[Values], 1))</f>
        <v>-0.8</v>
      </c>
      <c r="W1589">
        <f t="shared" si="554"/>
        <v>26.820370706870182</v>
      </c>
      <c r="X1589">
        <f t="shared" si="567"/>
        <v>2069.0643884794677</v>
      </c>
      <c r="Y1589">
        <f t="shared" si="555"/>
        <v>1314.8755642022779</v>
      </c>
      <c r="Z1589">
        <f t="shared" si="556"/>
        <v>-52.685611520532348</v>
      </c>
      <c r="AA1589">
        <f t="shared" si="557"/>
        <v>-103.87443579772207</v>
      </c>
      <c r="AB1589">
        <f t="shared" si="568"/>
        <v>0.63549282058281686</v>
      </c>
      <c r="AC1589">
        <f t="shared" si="558"/>
        <v>-3.3176909592745774E-2</v>
      </c>
      <c r="AD1589">
        <f t="shared" si="559"/>
        <v>-3.3176909592745774E-2</v>
      </c>
      <c r="AE1589">
        <f t="shared" si="560"/>
        <v>0.74000000000000044</v>
      </c>
      <c r="AF1589">
        <f t="shared" si="569"/>
        <v>164.77094906164766</v>
      </c>
      <c r="AG1589">
        <f t="shared" si="561"/>
        <v>-0.7760293044767792</v>
      </c>
      <c r="AH1589">
        <f t="shared" si="562"/>
        <v>-8.9152921706622159</v>
      </c>
      <c r="AI1589">
        <f t="shared" si="570"/>
        <v>0.25999999999999956</v>
      </c>
      <c r="AJ1589">
        <f>MAX(0, $R1589 - $AA1589) * INDEX(Model_Assumptions[Values], 7)</f>
        <v>1475.2177105311976</v>
      </c>
      <c r="AK1589">
        <f>MAX(0, INDEX(Model_Assumptions[Values], 4) - $AD1589)</f>
        <v>8.3176909592745776E-2</v>
      </c>
      <c r="AL1589">
        <f>MAX(0, INDEX(Model_Assumptions[Values], 5) - $AC1589)</f>
        <v>5.3176909592745777E-2</v>
      </c>
      <c r="AM1589">
        <f>INDEX(Model_Assumptions[Values], 6) * MAX(0, INDEX(Model_Assumptions[Values], 3) - $AB1589)^2</f>
        <v>0</v>
      </c>
      <c r="AN1589">
        <f t="shared" si="563"/>
        <v>1403.0190365076724</v>
      </c>
      <c r="AO1589" cm="1">
        <f t="array" ref="AO1589">IFERROR(STDEV(IF($E$2:$E$2201=$E1589, $AJ$2:$AJ$2201)), 0)</f>
        <v>85.530466244406384</v>
      </c>
      <c r="AP1589">
        <f t="shared" si="571"/>
        <v>0.8441281474745489</v>
      </c>
      <c r="AQ1589">
        <f t="shared" si="564"/>
        <v>7.175408883991595E-2</v>
      </c>
      <c r="AR1589" cm="1">
        <f t="array" ref="AR1589">IFERROR(STDEV(IF($E$2:$E$2201=$E1589, $AK$2:$AK$2201)), 0)</f>
        <v>1.3496676532489683E-2</v>
      </c>
      <c r="AS1589">
        <f t="shared" si="572"/>
        <v>0.8463432257068918</v>
      </c>
      <c r="AT1589">
        <f t="shared" si="565"/>
        <v>4.175408883991593E-2</v>
      </c>
      <c r="AU1589" cm="1">
        <f t="array" ref="AU1589">IFERROR(STDEV(IF($E$2:$E$2201=$E1589, $AL$2:$AL$2201)), 0)</f>
        <v>1.3496676532489758E-2</v>
      </c>
      <c r="AV1589">
        <f t="shared" si="573"/>
        <v>0.84634322570688869</v>
      </c>
      <c r="AW1589">
        <f t="shared" si="566"/>
        <v>0</v>
      </c>
      <c r="AX1589" cm="1">
        <f t="array" ref="AX1589">IFERROR(STDEV(IF($E$2:$E$2201=$E1589, $AM$2:$AM$2201)), 0)</f>
        <v>0</v>
      </c>
      <c r="AY1589">
        <f t="shared" si="574"/>
        <v>0.84634322570688869</v>
      </c>
      <c r="AZ1589">
        <f>INDEX(Model_Assumptions[Values],9)*((INDEX(Model_Scenarios[GR Weight],1)*$AG1589)+(INDEX(Model_Scenarios[GP Weight],1)*$AH1589)+(INDEX(Model_Scenarios[LTV Weight],1)*$AI1589))-(INDEX(Model_Scenarios[LTV Weight],1)*$AP1589)-(INDEX(Model_Scenarios[GP Weight],1)*($AS1589+$AV1589+$AY1589))</f>
        <v>-4.7348662232612062</v>
      </c>
      <c r="BA1589">
        <f>INDEX(Model_Assumptions[Values],9)*((INDEX(Model_Scenarios[GR Weight],2)*$AG1589)+(INDEX(Model_Scenarios[GP Weight],2)*$AH1589)+(INDEX(Model_Scenarios[LTV Weight],2)*$AI1589))-(INDEX(Model_Scenarios[LTV Weight],2)*$AP1589)-(INDEX(Model_Scenarios[GP Weight],2)*($AS1589+$AV1589+$AY1589))</f>
        <v>-9.7088033803023919</v>
      </c>
      <c r="BB1589">
        <f>INDEX(Model_Assumptions[Values],9)*((INDEX(Model_Scenarios[GR Weight],3)*$AG1589)+(INDEX(Model_Scenarios[GP Weight],3)*$AH1589)+(INDEX(Model_Scenarios[LTV Weight],3)*$AI1589))-(INDEX(Model_Scenarios[LTV Weight],3)*$AP1589)-(INDEX(Model_Scenarios[GP Weight],3)*($AS1589+$AV1589+$AY1589))</f>
        <v>-17.278109575236908</v>
      </c>
      <c r="BC1589">
        <f>INDEX(Model_Assumptions[Values],9)*((INDEX(Model_Scenarios[GR Weight],4)*$AG1589)+(INDEX(Model_Scenarios[GP Weight],4)*$AH1589)+(INDEX(Model_Scenarios[LTV Weight],4)*$AI1589))-(INDEX(Model_Scenarios[LTV Weight],4)*$AP1589)-(INDEX(Model_Scenarios[GP Weight],4)*($AS1589+$AV1589+$AY1589))</f>
        <v>-17.711711412727837</v>
      </c>
      <c r="BD1589">
        <f>INDEX(Model_Assumptions[Values],9)*((INDEX(Model_Scenarios[GR Weight],5)*$AG1589)+(INDEX(Model_Scenarios[GP Weight],5)*$AH1589)+(INDEX(Model_Scenarios[LTV Weight],5)*$AI1589))-(INDEX(Model_Scenarios[LTV Weight],5)*$AP1589)-(INDEX(Model_Scenarios[GP Weight],5)*($AS1589+$AV1589+$AY1589))</f>
        <v>-26.575581133082885</v>
      </c>
    </row>
    <row r="1590" spans="1:56" x14ac:dyDescent="0.25">
      <c r="A1590">
        <v>1589</v>
      </c>
      <c r="B1590">
        <v>32</v>
      </c>
      <c r="C1590" s="3">
        <v>39</v>
      </c>
      <c r="D1590" s="4">
        <v>0.76</v>
      </c>
      <c r="E1590" t="str">
        <v>SKU-1038</v>
      </c>
      <c r="F1590" t="str">
        <v>Reduce</v>
      </c>
      <c r="G1590" t="str">
        <v>Full</v>
      </c>
      <c r="H1590">
        <v>84.87</v>
      </c>
      <c r="I1590">
        <v>28.12</v>
      </c>
      <c r="J1590">
        <v>25</v>
      </c>
      <c r="K1590">
        <v>2121.75</v>
      </c>
      <c r="L1590">
        <v>1418.75</v>
      </c>
      <c r="M1590">
        <v>0.66866973017556264</v>
      </c>
      <c r="N1590">
        <v>74.431157980265382</v>
      </c>
      <c r="O1590">
        <v>67.891265467164885</v>
      </c>
      <c r="P1590">
        <v>11.651265467164876</v>
      </c>
      <c r="Q1590">
        <v>876.86523448385458</v>
      </c>
      <c r="R1590">
        <v>633.73441946787671</v>
      </c>
      <c r="S1590">
        <v>1</v>
      </c>
      <c r="T1590">
        <f t="shared" si="552"/>
        <v>76.936480065001689</v>
      </c>
      <c r="U1590">
        <f t="shared" si="553"/>
        <v>-9.3478495758198596E-2</v>
      </c>
      <c r="V1590">
        <f>IF($F1590="Reduce", INDEX(Model_Assumptions[Values], 2), INDEX(Model_Assumptions[Values], 1))</f>
        <v>-0.8</v>
      </c>
      <c r="W1590">
        <f t="shared" si="554"/>
        <v>26.869569915163972</v>
      </c>
      <c r="X1590">
        <f t="shared" si="567"/>
        <v>2067.2501301331822</v>
      </c>
      <c r="Y1590">
        <f t="shared" si="555"/>
        <v>1311.6778241187712</v>
      </c>
      <c r="Z1590">
        <f t="shared" si="556"/>
        <v>-54.499869866817789</v>
      </c>
      <c r="AA1590">
        <f t="shared" si="557"/>
        <v>-107.07217588122876</v>
      </c>
      <c r="AB1590">
        <f t="shared" si="568"/>
        <v>0.63450368438688487</v>
      </c>
      <c r="AC1590">
        <f t="shared" si="558"/>
        <v>-3.4166045788677768E-2</v>
      </c>
      <c r="AD1590">
        <f t="shared" si="559"/>
        <v>-3.4166045788677768E-2</v>
      </c>
      <c r="AE1590">
        <f t="shared" si="560"/>
        <v>0.76000000000000023</v>
      </c>
      <c r="AF1590">
        <f t="shared" si="569"/>
        <v>152.09626067229027</v>
      </c>
      <c r="AG1590">
        <f t="shared" si="561"/>
        <v>-0.802752305348856</v>
      </c>
      <c r="AH1590">
        <f t="shared" si="562"/>
        <v>-9.1897464857336928</v>
      </c>
      <c r="AI1590">
        <f t="shared" si="570"/>
        <v>0.23999999999999977</v>
      </c>
      <c r="AJ1590">
        <f>MAX(0, $R1590 - $AA1590) * INDEX(Model_Assumptions[Values], 7)</f>
        <v>1481.6131906982109</v>
      </c>
      <c r="AK1590">
        <f>MAX(0, INDEX(Model_Assumptions[Values], 4) - $AD1590)</f>
        <v>8.4166045788677771E-2</v>
      </c>
      <c r="AL1590">
        <f>MAX(0, INDEX(Model_Assumptions[Values], 5) - $AC1590)</f>
        <v>5.4166045788677772E-2</v>
      </c>
      <c r="AM1590">
        <f>INDEX(Model_Assumptions[Values], 6) * MAX(0, INDEX(Model_Assumptions[Values], 3) - $AB1590)^2</f>
        <v>0</v>
      </c>
      <c r="AN1590">
        <f t="shared" si="563"/>
        <v>1403.0190365076724</v>
      </c>
      <c r="AO1590" cm="1">
        <f t="array" ref="AO1590">IFERROR(STDEV(IF($E$2:$E$2201=$E1590, $AJ$2:$AJ$2201)), 0)</f>
        <v>85.530466244406384</v>
      </c>
      <c r="AP1590">
        <f t="shared" si="571"/>
        <v>0.91890244075079575</v>
      </c>
      <c r="AQ1590">
        <f t="shared" si="564"/>
        <v>7.175408883991595E-2</v>
      </c>
      <c r="AR1590" cm="1">
        <f t="array" ref="AR1590">IFERROR(STDEV(IF($E$2:$E$2201=$E1590, $AK$2:$AK$2201)), 0)</f>
        <v>1.3496676532489683E-2</v>
      </c>
      <c r="AS1590">
        <f t="shared" si="572"/>
        <v>0.91963061564699378</v>
      </c>
      <c r="AT1590">
        <f t="shared" si="565"/>
        <v>4.175408883991593E-2</v>
      </c>
      <c r="AU1590" cm="1">
        <f t="array" ref="AU1590">IFERROR(STDEV(IF($E$2:$E$2201=$E1590, $AL$2:$AL$2201)), 0)</f>
        <v>1.3496676532489758E-2</v>
      </c>
      <c r="AV1590">
        <f t="shared" si="573"/>
        <v>0.91963061564699022</v>
      </c>
      <c r="AW1590">
        <f t="shared" si="566"/>
        <v>0</v>
      </c>
      <c r="AX1590" cm="1">
        <f t="array" ref="AX1590">IFERROR(STDEV(IF($E$2:$E$2201=$E1590, $AM$2:$AM$2201)), 0)</f>
        <v>0</v>
      </c>
      <c r="AY1590">
        <f t="shared" si="574"/>
        <v>0.91963061564699022</v>
      </c>
      <c r="AZ1590">
        <f>INDEX(Model_Assumptions[Values],9)*((INDEX(Model_Scenarios[GR Weight],1)*$AG1590)+(INDEX(Model_Scenarios[GP Weight],1)*$AH1590)+(INDEX(Model_Scenarios[LTV Weight],1)*$AI1590))-(INDEX(Model_Scenarios[LTV Weight],1)*$AP1590)-(INDEX(Model_Scenarios[GP Weight],1)*($AS1590+$AV1590+$AY1590))</f>
        <v>-5.0472605328360096</v>
      </c>
      <c r="BA1590">
        <f>INDEX(Model_Assumptions[Values],9)*((INDEX(Model_Scenarios[GR Weight],2)*$AG1590)+(INDEX(Model_Scenarios[GP Weight],2)*$AH1590)+(INDEX(Model_Scenarios[LTV Weight],2)*$AI1590))-(INDEX(Model_Scenarios[LTV Weight],2)*$AP1590)-(INDEX(Model_Scenarios[GP Weight],2)*($AS1590+$AV1590+$AY1590))</f>
        <v>-10.160875670621548</v>
      </c>
      <c r="BB1590">
        <f>INDEX(Model_Assumptions[Values],9)*((INDEX(Model_Scenarios[GR Weight],3)*$AG1590)+(INDEX(Model_Scenarios[GP Weight],3)*$AH1590)+(INDEX(Model_Scenarios[LTV Weight],3)*$AI1590))-(INDEX(Model_Scenarios[LTV Weight],3)*$AP1590)-(INDEX(Model_Scenarios[GP Weight],3)*($AS1590+$AV1590+$AY1590))</f>
        <v>-17.938669854449689</v>
      </c>
      <c r="BC1590">
        <f>INDEX(Model_Assumptions[Values],9)*((INDEX(Model_Scenarios[GR Weight],4)*$AG1590)+(INDEX(Model_Scenarios[GP Weight],4)*$AH1590)+(INDEX(Model_Scenarios[LTV Weight],4)*$AI1590))-(INDEX(Model_Scenarios[LTV Weight],4)*$AP1590)-(INDEX(Model_Scenarios[GP Weight],4)*($AS1590+$AV1590+$AY1590))</f>
        <v>-18.368155763049039</v>
      </c>
      <c r="BD1590">
        <f>INDEX(Model_Assumptions[Values],9)*((INDEX(Model_Scenarios[GR Weight],5)*$AG1590)+(INDEX(Model_Scenarios[GP Weight],5)*$AH1590)+(INDEX(Model_Scenarios[LTV Weight],5)*$AI1590))-(INDEX(Model_Scenarios[LTV Weight],5)*$AP1590)-(INDEX(Model_Scenarios[GP Weight],5)*($AS1590+$AV1590+$AY1590))</f>
        <v>-27.52167126712175</v>
      </c>
    </row>
    <row r="1591" spans="1:56" x14ac:dyDescent="0.25">
      <c r="A1591">
        <v>1590</v>
      </c>
      <c r="B1591">
        <v>32</v>
      </c>
      <c r="C1591" s="3">
        <v>40</v>
      </c>
      <c r="D1591" s="4">
        <v>0.78</v>
      </c>
      <c r="E1591" t="str">
        <v>SKU-1038</v>
      </c>
      <c r="F1591" t="str">
        <v>Reduce</v>
      </c>
      <c r="G1591" t="str">
        <v>Full</v>
      </c>
      <c r="H1591">
        <v>84.87</v>
      </c>
      <c r="I1591">
        <v>28.12</v>
      </c>
      <c r="J1591">
        <v>25</v>
      </c>
      <c r="K1591">
        <v>2121.75</v>
      </c>
      <c r="L1591">
        <v>1418.75</v>
      </c>
      <c r="M1591">
        <v>0.66866973017556264</v>
      </c>
      <c r="N1591">
        <v>74.431157980265382</v>
      </c>
      <c r="O1591">
        <v>67.891265467164885</v>
      </c>
      <c r="P1591">
        <v>11.651265467164876</v>
      </c>
      <c r="Q1591">
        <v>876.86523448385458</v>
      </c>
      <c r="R1591">
        <v>633.73441946787671</v>
      </c>
      <c r="S1591">
        <v>1</v>
      </c>
      <c r="T1591">
        <f t="shared" si="552"/>
        <v>76.727703224606998</v>
      </c>
      <c r="U1591">
        <f t="shared" si="553"/>
        <v>-9.5938456172888015E-2</v>
      </c>
      <c r="V1591">
        <f>IF($F1591="Reduce", INDEX(Model_Assumptions[Values], 2), INDEX(Model_Assumptions[Values], 1))</f>
        <v>-0.8</v>
      </c>
      <c r="W1591">
        <f t="shared" si="554"/>
        <v>26.918769123457757</v>
      </c>
      <c r="X1591">
        <f t="shared" si="567"/>
        <v>2065.4153284763811</v>
      </c>
      <c r="Y1591">
        <f t="shared" si="555"/>
        <v>1308.4595407247489</v>
      </c>
      <c r="Z1591">
        <f t="shared" si="556"/>
        <v>-56.334671523618908</v>
      </c>
      <c r="AA1591">
        <f t="shared" si="557"/>
        <v>-110.29045927525112</v>
      </c>
      <c r="AB1591">
        <f t="shared" si="568"/>
        <v>0.63350916529218138</v>
      </c>
      <c r="AC1591">
        <f t="shared" si="558"/>
        <v>-3.5160564883381262E-2</v>
      </c>
      <c r="AD1591">
        <f t="shared" si="559"/>
        <v>-3.5160564883381262E-2</v>
      </c>
      <c r="AE1591">
        <f t="shared" si="560"/>
        <v>0.78000000000000014</v>
      </c>
      <c r="AF1591">
        <f t="shared" si="569"/>
        <v>139.4215722829328</v>
      </c>
      <c r="AG1591">
        <f t="shared" si="561"/>
        <v>-0.82977789758337561</v>
      </c>
      <c r="AH1591">
        <f t="shared" si="562"/>
        <v>-9.4659639835747651</v>
      </c>
      <c r="AI1591">
        <f t="shared" si="570"/>
        <v>0.21999999999999989</v>
      </c>
      <c r="AJ1591">
        <f>MAX(0, $R1591 - $AA1591) * INDEX(Model_Assumptions[Values], 7)</f>
        <v>1488.0497574862557</v>
      </c>
      <c r="AK1591">
        <f>MAX(0, INDEX(Model_Assumptions[Values], 4) - $AD1591)</f>
        <v>8.5160564883381265E-2</v>
      </c>
      <c r="AL1591">
        <f>MAX(0, INDEX(Model_Assumptions[Values], 5) - $AC1591)</f>
        <v>5.5160564883381266E-2</v>
      </c>
      <c r="AM1591">
        <f>INDEX(Model_Assumptions[Values], 6) * MAX(0, INDEX(Model_Assumptions[Values], 3) - $AB1591)^2</f>
        <v>0</v>
      </c>
      <c r="AN1591">
        <f t="shared" si="563"/>
        <v>1403.0190365076724</v>
      </c>
      <c r="AO1591" cm="1">
        <f t="array" ref="AO1591">IFERROR(STDEV(IF($E$2:$E$2201=$E1591, $AJ$2:$AJ$2201)), 0)</f>
        <v>85.530466244406384</v>
      </c>
      <c r="AP1591">
        <f t="shared" si="571"/>
        <v>0.99415710813039371</v>
      </c>
      <c r="AQ1591">
        <f t="shared" si="564"/>
        <v>7.175408883991595E-2</v>
      </c>
      <c r="AR1591" cm="1">
        <f t="array" ref="AR1591">IFERROR(STDEV(IF($E$2:$E$2201=$E1591, $AK$2:$AK$2201)), 0)</f>
        <v>1.3496676532489683E-2</v>
      </c>
      <c r="AS1591">
        <f t="shared" si="572"/>
        <v>0.99331683701485807</v>
      </c>
      <c r="AT1591">
        <f t="shared" si="565"/>
        <v>4.175408883991593E-2</v>
      </c>
      <c r="AU1591" cm="1">
        <f t="array" ref="AU1591">IFERROR(STDEV(IF($E$2:$E$2201=$E1591, $AL$2:$AL$2201)), 0)</f>
        <v>1.3496676532489758E-2</v>
      </c>
      <c r="AV1591">
        <f t="shared" si="573"/>
        <v>0.99331683701485418</v>
      </c>
      <c r="AW1591">
        <f t="shared" si="566"/>
        <v>0</v>
      </c>
      <c r="AX1591" cm="1">
        <f t="array" ref="AX1591">IFERROR(STDEV(IF($E$2:$E$2201=$E1591, $AM$2:$AM$2201)), 0)</f>
        <v>0</v>
      </c>
      <c r="AY1591">
        <f t="shared" si="574"/>
        <v>0.99331683701485418</v>
      </c>
      <c r="AZ1591">
        <f>INDEX(Model_Assumptions[Values],9)*((INDEX(Model_Scenarios[GR Weight],1)*$AG1591)+(INDEX(Model_Scenarios[GP Weight],1)*$AH1591)+(INDEX(Model_Scenarios[LTV Weight],1)*$AI1591))-(INDEX(Model_Scenarios[LTV Weight],1)*$AP1591)-(INDEX(Model_Scenarios[GP Weight],1)*($AS1591+$AV1591+$AY1591))</f>
        <v>-5.3611916781878426</v>
      </c>
      <c r="BA1591">
        <f>INDEX(Model_Assumptions[Values],9)*((INDEX(Model_Scenarios[GR Weight],2)*$AG1591)+(INDEX(Model_Scenarios[GP Weight],2)*$AH1591)+(INDEX(Model_Scenarios[LTV Weight],2)*$AI1591))-(INDEX(Model_Scenarios[LTV Weight],2)*$AP1591)-(INDEX(Model_Scenarios[GP Weight],2)*($AS1591+$AV1591+$AY1591))</f>
        <v>-10.615489629255965</v>
      </c>
      <c r="BB1591">
        <f>INDEX(Model_Assumptions[Values],9)*((INDEX(Model_Scenarios[GR Weight],3)*$AG1591)+(INDEX(Model_Scenarios[GP Weight],3)*$AH1591)+(INDEX(Model_Scenarios[LTV Weight],3)*$AI1591))-(INDEX(Model_Scenarios[LTV Weight],3)*$AP1591)-(INDEX(Model_Scenarios[GP Weight],3)*($AS1591+$AV1591+$AY1591))</f>
        <v>-18.603304865352811</v>
      </c>
      <c r="BC1591">
        <f>INDEX(Model_Assumptions[Values],9)*((INDEX(Model_Scenarios[GR Weight],4)*$AG1591)+(INDEX(Model_Scenarios[GP Weight],4)*$AH1591)+(INDEX(Model_Scenarios[LTV Weight],4)*$AI1591))-(INDEX(Model_Scenarios[LTV Weight],4)*$AP1591)-(INDEX(Model_Scenarios[GP Weight],4)*($AS1591+$AV1591+$AY1591))</f>
        <v>-19.028778103331465</v>
      </c>
      <c r="BD1591">
        <f>INDEX(Model_Assumptions[Values],9)*((INDEX(Model_Scenarios[GR Weight],5)*$AG1591)+(INDEX(Model_Scenarios[GP Weight],5)*$AH1591)+(INDEX(Model_Scenarios[LTV Weight],5)*$AI1591))-(INDEX(Model_Scenarios[LTV Weight],5)*$AP1591)-(INDEX(Model_Scenarios[GP Weight],5)*($AS1591+$AV1591+$AY1591))</f>
        <v>-28.473690910521093</v>
      </c>
    </row>
    <row r="1592" spans="1:56" x14ac:dyDescent="0.25">
      <c r="A1592">
        <v>1591</v>
      </c>
      <c r="B1592">
        <v>32</v>
      </c>
      <c r="C1592" s="3">
        <v>41</v>
      </c>
      <c r="D1592" s="4">
        <v>0.8</v>
      </c>
      <c r="E1592" t="str">
        <v>SKU-1038</v>
      </c>
      <c r="F1592" t="str">
        <v>Reduce</v>
      </c>
      <c r="G1592" t="str">
        <v>Full</v>
      </c>
      <c r="H1592">
        <v>84.87</v>
      </c>
      <c r="I1592">
        <v>28.12</v>
      </c>
      <c r="J1592">
        <v>25</v>
      </c>
      <c r="K1592">
        <v>2121.75</v>
      </c>
      <c r="L1592">
        <v>1418.75</v>
      </c>
      <c r="M1592">
        <v>0.66866973017556264</v>
      </c>
      <c r="N1592">
        <v>74.431157980265382</v>
      </c>
      <c r="O1592">
        <v>67.891265467164885</v>
      </c>
      <c r="P1592">
        <v>11.651265467164876</v>
      </c>
      <c r="Q1592">
        <v>876.86523448385458</v>
      </c>
      <c r="R1592">
        <v>633.73441946787671</v>
      </c>
      <c r="S1592">
        <v>1</v>
      </c>
      <c r="T1592">
        <f t="shared" si="552"/>
        <v>76.518926384212307</v>
      </c>
      <c r="U1592">
        <f t="shared" si="553"/>
        <v>-9.8398416587577434E-2</v>
      </c>
      <c r="V1592">
        <f>IF($F1592="Reduce", INDEX(Model_Assumptions[Values], 2), INDEX(Model_Assumptions[Values], 1))</f>
        <v>-0.8</v>
      </c>
      <c r="W1592">
        <f t="shared" si="554"/>
        <v>26.967968331751546</v>
      </c>
      <c r="X1592">
        <f t="shared" si="567"/>
        <v>2063.5599835090652</v>
      </c>
      <c r="Y1592">
        <f t="shared" si="555"/>
        <v>1305.2207140202117</v>
      </c>
      <c r="Z1592">
        <f t="shared" si="556"/>
        <v>-58.190016490934795</v>
      </c>
      <c r="AA1592">
        <f t="shared" si="557"/>
        <v>-113.52928597978826</v>
      </c>
      <c r="AB1592">
        <f t="shared" si="568"/>
        <v>0.63250921923805459</v>
      </c>
      <c r="AC1592">
        <f t="shared" si="558"/>
        <v>-3.616051093750805E-2</v>
      </c>
      <c r="AD1592">
        <f t="shared" si="559"/>
        <v>-3.616051093750805E-2</v>
      </c>
      <c r="AE1592">
        <f t="shared" si="560"/>
        <v>0.8</v>
      </c>
      <c r="AF1592">
        <f t="shared" si="569"/>
        <v>126.74688389357532</v>
      </c>
      <c r="AG1592">
        <f t="shared" si="561"/>
        <v>-0.85710608118032461</v>
      </c>
      <c r="AH1592">
        <f t="shared" si="562"/>
        <v>-9.7439446641853529</v>
      </c>
      <c r="AI1592">
        <f t="shared" si="570"/>
        <v>0.19999999999999996</v>
      </c>
      <c r="AJ1592">
        <f>MAX(0, $R1592 - $AA1592) * INDEX(Model_Assumptions[Values], 7)</f>
        <v>1494.5274108953299</v>
      </c>
      <c r="AK1592">
        <f>MAX(0, INDEX(Model_Assumptions[Values], 4) - $AD1592)</f>
        <v>8.6160510937508053E-2</v>
      </c>
      <c r="AL1592">
        <f>MAX(0, INDEX(Model_Assumptions[Values], 5) - $AC1592)</f>
        <v>5.6160510937508054E-2</v>
      </c>
      <c r="AM1592">
        <f>INDEX(Model_Assumptions[Values], 6) * MAX(0, INDEX(Model_Assumptions[Values], 3) - $AB1592)^2</f>
        <v>0</v>
      </c>
      <c r="AN1592">
        <f t="shared" si="563"/>
        <v>1403.0190365076724</v>
      </c>
      <c r="AO1592" cm="1">
        <f t="array" ref="AO1592">IFERROR(STDEV(IF($E$2:$E$2201=$E1592, $AJ$2:$AJ$2201)), 0)</f>
        <v>85.530466244406384</v>
      </c>
      <c r="AP1592">
        <f t="shared" si="571"/>
        <v>1.0698921496133214</v>
      </c>
      <c r="AQ1592">
        <f t="shared" si="564"/>
        <v>7.175408883991595E-2</v>
      </c>
      <c r="AR1592" cm="1">
        <f t="array" ref="AR1592">IFERROR(STDEV(IF($E$2:$E$2201=$E1592, $AK$2:$AK$2201)), 0)</f>
        <v>1.3496676532489683E-2</v>
      </c>
      <c r="AS1592">
        <f t="shared" si="572"/>
        <v>1.0674051543661469</v>
      </c>
      <c r="AT1592">
        <f t="shared" si="565"/>
        <v>4.175408883991593E-2</v>
      </c>
      <c r="AU1592" cm="1">
        <f t="array" ref="AU1592">IFERROR(STDEV(IF($E$2:$E$2201=$E1592, $AL$2:$AL$2201)), 0)</f>
        <v>1.3496676532489758E-2</v>
      </c>
      <c r="AV1592">
        <f t="shared" si="573"/>
        <v>1.0674051543661425</v>
      </c>
      <c r="AW1592">
        <f t="shared" si="566"/>
        <v>0</v>
      </c>
      <c r="AX1592" cm="1">
        <f t="array" ref="AX1592">IFERROR(STDEV(IF($E$2:$E$2201=$E1592, $AM$2:$AM$2201)), 0)</f>
        <v>0</v>
      </c>
      <c r="AY1592">
        <f t="shared" si="574"/>
        <v>1.0674051543661425</v>
      </c>
      <c r="AZ1592">
        <f>INDEX(Model_Assumptions[Values],9)*((INDEX(Model_Scenarios[GR Weight],1)*$AG1592)+(INDEX(Model_Scenarios[GP Weight],1)*$AH1592)+(INDEX(Model_Scenarios[LTV Weight],1)*$AI1592))-(INDEX(Model_Scenarios[LTV Weight],1)*$AP1592)-(INDEX(Model_Scenarios[GP Weight],1)*($AS1592+$AV1592+$AY1592))</f>
        <v>-5.6766606386833409</v>
      </c>
      <c r="BA1592">
        <f>INDEX(Model_Assumptions[Values],9)*((INDEX(Model_Scenarios[GR Weight],2)*$AG1592)+(INDEX(Model_Scenarios[GP Weight],2)*$AH1592)+(INDEX(Model_Scenarios[LTV Weight],2)*$AI1592))-(INDEX(Model_Scenarios[LTV Weight],2)*$AP1592)-(INDEX(Model_Scenarios[GP Weight],2)*($AS1592+$AV1592+$AY1592))</f>
        <v>-11.072647214938943</v>
      </c>
      <c r="BB1592">
        <f>INDEX(Model_Assumptions[Values],9)*((INDEX(Model_Scenarios[GR Weight],3)*$AG1592)+(INDEX(Model_Scenarios[GP Weight],3)*$AH1592)+(INDEX(Model_Scenarios[LTV Weight],3)*$AI1592))-(INDEX(Model_Scenarios[LTV Weight],3)*$AP1592)-(INDEX(Model_Scenarios[GP Weight],3)*($AS1592+$AV1592+$AY1592))</f>
        <v>-19.272018035729552</v>
      </c>
      <c r="BC1592">
        <f>INDEX(Model_Assumptions[Values],9)*((INDEX(Model_Scenarios[GR Weight],4)*$AG1592)+(INDEX(Model_Scenarios[GP Weight],4)*$AH1592)+(INDEX(Model_Scenarios[LTV Weight],4)*$AI1592))-(INDEX(Model_Scenarios[LTV Weight],4)*$AP1592)-(INDEX(Model_Scenarios[GP Weight],4)*($AS1592+$AV1592+$AY1592))</f>
        <v>-19.693581861358382</v>
      </c>
      <c r="BD1592">
        <f>INDEX(Model_Assumptions[Values],9)*((INDEX(Model_Scenarios[GR Weight],5)*$AG1592)+(INDEX(Model_Scenarios[GP Weight],5)*$AH1592)+(INDEX(Model_Scenarios[LTV Weight],5)*$AI1592))-(INDEX(Model_Scenarios[LTV Weight],5)*$AP1592)-(INDEX(Model_Scenarios[GP Weight],5)*($AS1592+$AV1592+$AY1592))</f>
        <v>-29.431645449797518</v>
      </c>
    </row>
    <row r="1593" spans="1:56" x14ac:dyDescent="0.25">
      <c r="A1593">
        <v>1592</v>
      </c>
      <c r="B1593">
        <v>32</v>
      </c>
      <c r="C1593" s="3">
        <v>42</v>
      </c>
      <c r="D1593" s="4">
        <v>0.82000000000000006</v>
      </c>
      <c r="E1593" t="str">
        <v>SKU-1038</v>
      </c>
      <c r="F1593" t="str">
        <v>Reduce</v>
      </c>
      <c r="G1593" t="str">
        <v>Full</v>
      </c>
      <c r="H1593">
        <v>84.87</v>
      </c>
      <c r="I1593">
        <v>28.12</v>
      </c>
      <c r="J1593">
        <v>25</v>
      </c>
      <c r="K1593">
        <v>2121.75</v>
      </c>
      <c r="L1593">
        <v>1418.75</v>
      </c>
      <c r="M1593">
        <v>0.66866973017556264</v>
      </c>
      <c r="N1593">
        <v>74.431157980265382</v>
      </c>
      <c r="O1593">
        <v>67.891265467164885</v>
      </c>
      <c r="P1593">
        <v>11.651265467164876</v>
      </c>
      <c r="Q1593">
        <v>876.86523448385458</v>
      </c>
      <c r="R1593">
        <v>633.73441946787671</v>
      </c>
      <c r="S1593">
        <v>1</v>
      </c>
      <c r="T1593">
        <f t="shared" si="552"/>
        <v>76.310149543817616</v>
      </c>
      <c r="U1593">
        <f t="shared" si="553"/>
        <v>-0.10085837700226685</v>
      </c>
      <c r="V1593">
        <f>IF($F1593="Reduce", INDEX(Model_Assumptions[Values], 2), INDEX(Model_Assumptions[Values], 1))</f>
        <v>-0.8</v>
      </c>
      <c r="W1593">
        <f t="shared" si="554"/>
        <v>27.017167540045339</v>
      </c>
      <c r="X1593">
        <f t="shared" si="567"/>
        <v>2061.684095231235</v>
      </c>
      <c r="Y1593">
        <f t="shared" si="555"/>
        <v>1301.9613440051601</v>
      </c>
      <c r="Z1593">
        <f t="shared" si="556"/>
        <v>-60.065904768764995</v>
      </c>
      <c r="AA1593">
        <f t="shared" si="557"/>
        <v>-116.78865599483993</v>
      </c>
      <c r="AB1593">
        <f t="shared" si="568"/>
        <v>0.63150380168167053</v>
      </c>
      <c r="AC1593">
        <f t="shared" si="558"/>
        <v>-3.7165928493892109E-2</v>
      </c>
      <c r="AD1593">
        <f t="shared" si="559"/>
        <v>-3.7165928493892109E-2</v>
      </c>
      <c r="AE1593">
        <f t="shared" si="560"/>
        <v>0.81999999999999984</v>
      </c>
      <c r="AF1593">
        <f t="shared" si="569"/>
        <v>114.0721955042179</v>
      </c>
      <c r="AG1593">
        <f t="shared" si="561"/>
        <v>-0.88473685613969633</v>
      </c>
      <c r="AH1593">
        <f t="shared" si="562"/>
        <v>-10.023688527565438</v>
      </c>
      <c r="AI1593">
        <f t="shared" si="570"/>
        <v>0.18000000000000016</v>
      </c>
      <c r="AJ1593">
        <f>MAX(0, $R1593 - $AA1593) * INDEX(Model_Assumptions[Values], 7)</f>
        <v>1501.0461509254333</v>
      </c>
      <c r="AK1593">
        <f>MAX(0, INDEX(Model_Assumptions[Values], 4) - $AD1593)</f>
        <v>8.7165928493892111E-2</v>
      </c>
      <c r="AL1593">
        <f>MAX(0, INDEX(Model_Assumptions[Values], 5) - $AC1593)</f>
        <v>5.7165928493892113E-2</v>
      </c>
      <c r="AM1593">
        <f>INDEX(Model_Assumptions[Values], 6) * MAX(0, INDEX(Model_Assumptions[Values], 3) - $AB1593)^2</f>
        <v>0</v>
      </c>
      <c r="AN1593">
        <f t="shared" si="563"/>
        <v>1403.0190365076724</v>
      </c>
      <c r="AO1593" cm="1">
        <f t="array" ref="AO1593">IFERROR(STDEV(IF($E$2:$E$2201=$E1593, $AJ$2:$AJ$2201)), 0)</f>
        <v>85.530466244406384</v>
      </c>
      <c r="AP1593">
        <f t="shared" si="571"/>
        <v>1.1461075651995736</v>
      </c>
      <c r="AQ1593">
        <f t="shared" si="564"/>
        <v>7.175408883991595E-2</v>
      </c>
      <c r="AR1593" cm="1">
        <f t="array" ref="AR1593">IFERROR(STDEV(IF($E$2:$E$2201=$E1593, $AK$2:$AK$2201)), 0)</f>
        <v>1.3496676532489683E-2</v>
      </c>
      <c r="AS1593">
        <f t="shared" si="572"/>
        <v>1.1418988679825162</v>
      </c>
      <c r="AT1593">
        <f t="shared" si="565"/>
        <v>4.175408883991593E-2</v>
      </c>
      <c r="AU1593" cm="1">
        <f t="array" ref="AU1593">IFERROR(STDEV(IF($E$2:$E$2201=$E1593, $AL$2:$AL$2201)), 0)</f>
        <v>1.3496676532489758E-2</v>
      </c>
      <c r="AV1593">
        <f t="shared" si="573"/>
        <v>1.1418988679825115</v>
      </c>
      <c r="AW1593">
        <f t="shared" si="566"/>
        <v>0</v>
      </c>
      <c r="AX1593" cm="1">
        <f t="array" ref="AX1593">IFERROR(STDEV(IF($E$2:$E$2201=$E1593, $AM$2:$AM$2201)), 0)</f>
        <v>0</v>
      </c>
      <c r="AY1593">
        <f t="shared" si="574"/>
        <v>1.1418988679825115</v>
      </c>
      <c r="AZ1593">
        <f>INDEX(Model_Assumptions[Values],9)*((INDEX(Model_Scenarios[GR Weight],1)*$AG1593)+(INDEX(Model_Scenarios[GP Weight],1)*$AH1593)+(INDEX(Model_Scenarios[LTV Weight],1)*$AI1593))-(INDEX(Model_Scenarios[LTV Weight],1)*$AP1593)-(INDEX(Model_Scenarios[GP Weight],1)*($AS1593+$AV1593+$AY1593))</f>
        <v>-5.9936684044069803</v>
      </c>
      <c r="BA1593">
        <f>INDEX(Model_Assumptions[Values],9)*((INDEX(Model_Scenarios[GR Weight],2)*$AG1593)+(INDEX(Model_Scenarios[GP Weight],2)*$AH1593)+(INDEX(Model_Scenarios[LTV Weight],2)*$AI1593))-(INDEX(Model_Scenarios[LTV Weight],2)*$AP1593)-(INDEX(Model_Scenarios[GP Weight],2)*($AS1593+$AV1593+$AY1593))</f>
        <v>-11.532350407839443</v>
      </c>
      <c r="BB1593">
        <f>INDEX(Model_Assumptions[Values],9)*((INDEX(Model_Scenarios[GR Weight],3)*$AG1593)+(INDEX(Model_Scenarios[GP Weight],3)*$AH1593)+(INDEX(Model_Scenarios[LTV Weight],3)*$AI1593))-(INDEX(Model_Scenarios[LTV Weight],3)*$AP1593)-(INDEX(Model_Scenarios[GP Weight],3)*($AS1593+$AV1593+$AY1593))</f>
        <v>-19.944812830875605</v>
      </c>
      <c r="BC1593">
        <f>INDEX(Model_Assumptions[Values],9)*((INDEX(Model_Scenarios[GR Weight],4)*$AG1593)+(INDEX(Model_Scenarios[GP Weight],4)*$AH1593)+(INDEX(Model_Scenarios[LTV Weight],4)*$AI1593))-(INDEX(Model_Scenarios[LTV Weight],4)*$AP1593)-(INDEX(Model_Scenarios[GP Weight],4)*($AS1593+$AV1593+$AY1593))</f>
        <v>-20.362570502425491</v>
      </c>
      <c r="BD1593">
        <f>INDEX(Model_Assumptions[Values],9)*((INDEX(Model_Scenarios[GR Weight],5)*$AG1593)+(INDEX(Model_Scenarios[GP Weight],5)*$AH1593)+(INDEX(Model_Scenarios[LTV Weight],5)*$AI1593))-(INDEX(Model_Scenarios[LTV Weight],5)*$AP1593)-(INDEX(Model_Scenarios[GP Weight],5)*($AS1593+$AV1593+$AY1593))</f>
        <v>-30.395540330415695</v>
      </c>
    </row>
    <row r="1594" spans="1:56" x14ac:dyDescent="0.25">
      <c r="A1594">
        <v>1593</v>
      </c>
      <c r="B1594">
        <v>32</v>
      </c>
      <c r="C1594" s="3">
        <v>43</v>
      </c>
      <c r="D1594" s="4">
        <v>0.84</v>
      </c>
      <c r="E1594" t="str">
        <v>SKU-1038</v>
      </c>
      <c r="F1594" t="str">
        <v>Reduce</v>
      </c>
      <c r="G1594" t="str">
        <v>Full</v>
      </c>
      <c r="H1594">
        <v>84.87</v>
      </c>
      <c r="I1594">
        <v>28.12</v>
      </c>
      <c r="J1594">
        <v>25</v>
      </c>
      <c r="K1594">
        <v>2121.75</v>
      </c>
      <c r="L1594">
        <v>1418.75</v>
      </c>
      <c r="M1594">
        <v>0.66866973017556264</v>
      </c>
      <c r="N1594">
        <v>74.431157980265382</v>
      </c>
      <c r="O1594">
        <v>67.891265467164885</v>
      </c>
      <c r="P1594">
        <v>11.651265467164876</v>
      </c>
      <c r="Q1594">
        <v>876.86523448385458</v>
      </c>
      <c r="R1594">
        <v>633.73441946787671</v>
      </c>
      <c r="S1594">
        <v>1</v>
      </c>
      <c r="T1594">
        <f t="shared" si="552"/>
        <v>76.101372703422925</v>
      </c>
      <c r="U1594">
        <f t="shared" si="553"/>
        <v>-0.10331833741695627</v>
      </c>
      <c r="V1594">
        <f>IF($F1594="Reduce", INDEX(Model_Assumptions[Values], 2), INDEX(Model_Assumptions[Values], 1))</f>
        <v>-0.8</v>
      </c>
      <c r="W1594">
        <f t="shared" si="554"/>
        <v>27.066366748339128</v>
      </c>
      <c r="X1594">
        <f t="shared" si="567"/>
        <v>2059.7876636428891</v>
      </c>
      <c r="Y1594">
        <f t="shared" si="555"/>
        <v>1298.6814306795927</v>
      </c>
      <c r="Z1594">
        <f t="shared" si="556"/>
        <v>-61.962336357110871</v>
      </c>
      <c r="AA1594">
        <f t="shared" si="557"/>
        <v>-120.06856932040728</v>
      </c>
      <c r="AB1594">
        <f t="shared" si="568"/>
        <v>0.63049286759139878</v>
      </c>
      <c r="AC1594">
        <f t="shared" si="558"/>
        <v>-3.8176862584163862E-2</v>
      </c>
      <c r="AD1594">
        <f t="shared" si="559"/>
        <v>-3.8176862584163862E-2</v>
      </c>
      <c r="AE1594">
        <f t="shared" si="560"/>
        <v>0.83999999999999975</v>
      </c>
      <c r="AF1594">
        <f t="shared" si="569"/>
        <v>101.39750711486043</v>
      </c>
      <c r="AG1594">
        <f t="shared" si="561"/>
        <v>-0.91267022246151097</v>
      </c>
      <c r="AH1594">
        <f t="shared" si="562"/>
        <v>-10.305195573715118</v>
      </c>
      <c r="AI1594">
        <f t="shared" si="570"/>
        <v>0.16000000000000025</v>
      </c>
      <c r="AJ1594">
        <f>MAX(0, $R1594 - $AA1594) * INDEX(Model_Assumptions[Values], 7)</f>
        <v>1507.605977576568</v>
      </c>
      <c r="AK1594">
        <f>MAX(0, INDEX(Model_Assumptions[Values], 4) - $AD1594)</f>
        <v>8.8176862584163865E-2</v>
      </c>
      <c r="AL1594">
        <f>MAX(0, INDEX(Model_Assumptions[Values], 5) - $AC1594)</f>
        <v>5.8176862584163866E-2</v>
      </c>
      <c r="AM1594">
        <f>INDEX(Model_Assumptions[Values], 6) * MAX(0, INDEX(Model_Assumptions[Values], 3) - $AB1594)^2</f>
        <v>0</v>
      </c>
      <c r="AN1594">
        <f t="shared" si="563"/>
        <v>1403.0190365076724</v>
      </c>
      <c r="AO1594" cm="1">
        <f t="array" ref="AO1594">IFERROR(STDEV(IF($E$2:$E$2201=$E1594, $AJ$2:$AJ$2201)), 0)</f>
        <v>85.530466244406384</v>
      </c>
      <c r="AP1594">
        <f t="shared" si="571"/>
        <v>1.2228033548891768</v>
      </c>
      <c r="AQ1594">
        <f t="shared" si="564"/>
        <v>7.175408883991595E-2</v>
      </c>
      <c r="AR1594" cm="1">
        <f t="array" ref="AR1594">IFERROR(STDEV(IF($E$2:$E$2201=$E1594, $AK$2:$AK$2201)), 0)</f>
        <v>1.3496676532489683E-2</v>
      </c>
      <c r="AS1594">
        <f t="shared" si="572"/>
        <v>1.216801314361682</v>
      </c>
      <c r="AT1594">
        <f t="shared" si="565"/>
        <v>4.175408883991593E-2</v>
      </c>
      <c r="AU1594" cm="1">
        <f t="array" ref="AU1594">IFERROR(STDEV(IF($E$2:$E$2201=$E1594, $AL$2:$AL$2201)), 0)</f>
        <v>1.3496676532489758E-2</v>
      </c>
      <c r="AV1594">
        <f t="shared" si="573"/>
        <v>1.2168013143616767</v>
      </c>
      <c r="AW1594">
        <f t="shared" si="566"/>
        <v>0</v>
      </c>
      <c r="AX1594" cm="1">
        <f t="array" ref="AX1594">IFERROR(STDEV(IF($E$2:$E$2201=$E1594, $AM$2:$AM$2201)), 0)</f>
        <v>0</v>
      </c>
      <c r="AY1594">
        <f t="shared" si="574"/>
        <v>1.2168013143616767</v>
      </c>
      <c r="AZ1594">
        <f>INDEX(Model_Assumptions[Values],9)*((INDEX(Model_Scenarios[GR Weight],1)*$AG1594)+(INDEX(Model_Scenarios[GP Weight],1)*$AH1594)+(INDEX(Model_Scenarios[LTV Weight],1)*$AI1594))-(INDEX(Model_Scenarios[LTV Weight],1)*$AP1594)-(INDEX(Model_Scenarios[GP Weight],1)*($AS1594+$AV1594+$AY1594))</f>
        <v>-6.3122159763081589</v>
      </c>
      <c r="BA1594">
        <f>INDEX(Model_Assumptions[Values],9)*((INDEX(Model_Scenarios[GR Weight],2)*$AG1594)+(INDEX(Model_Scenarios[GP Weight],2)*$AH1594)+(INDEX(Model_Scenarios[LTV Weight],2)*$AI1594))-(INDEX(Model_Scenarios[LTV Weight],2)*$AP1594)-(INDEX(Model_Scenarios[GP Weight],2)*($AS1594+$AV1594+$AY1594))</f>
        <v>-11.994601209856224</v>
      </c>
      <c r="BB1594">
        <f>INDEX(Model_Assumptions[Values],9)*((INDEX(Model_Scenarios[GR Weight],3)*$AG1594)+(INDEX(Model_Scenarios[GP Weight],3)*$AH1594)+(INDEX(Model_Scenarios[LTV Weight],3)*$AI1594))-(INDEX(Model_Scenarios[LTV Weight],3)*$AP1594)-(INDEX(Model_Scenarios[GP Weight],3)*($AS1594+$AV1594+$AY1594))</f>
        <v>-20.621692754113774</v>
      </c>
      <c r="BC1594">
        <f>INDEX(Model_Assumptions[Values],9)*((INDEX(Model_Scenarios[GR Weight],4)*$AG1594)+(INDEX(Model_Scenarios[GP Weight],4)*$AH1594)+(INDEX(Model_Scenarios[LTV Weight],4)*$AI1594))-(INDEX(Model_Scenarios[LTV Weight],4)*$AP1594)-(INDEX(Model_Scenarios[GP Weight],4)*($AS1594+$AV1594+$AY1594))</f>
        <v>-21.035747529855612</v>
      </c>
      <c r="BD1594">
        <f>INDEX(Model_Assumptions[Values],9)*((INDEX(Model_Scenarios[GR Weight],5)*$AG1594)+(INDEX(Model_Scenarios[GP Weight],5)*$AH1594)+(INDEX(Model_Scenarios[LTV Weight],5)*$AI1594))-(INDEX(Model_Scenarios[LTV Weight],5)*$AP1594)-(INDEX(Model_Scenarios[GP Weight],5)*($AS1594+$AV1594+$AY1594))</f>
        <v>-31.365381057597148</v>
      </c>
    </row>
    <row r="1595" spans="1:56" x14ac:dyDescent="0.25">
      <c r="A1595">
        <v>1594</v>
      </c>
      <c r="B1595">
        <v>32</v>
      </c>
      <c r="C1595" s="3">
        <v>44</v>
      </c>
      <c r="D1595" s="4">
        <v>0.86</v>
      </c>
      <c r="E1595" t="str">
        <v>SKU-1038</v>
      </c>
      <c r="F1595" t="str">
        <v>Reduce</v>
      </c>
      <c r="G1595" t="str">
        <v>Full</v>
      </c>
      <c r="H1595">
        <v>84.87</v>
      </c>
      <c r="I1595">
        <v>28.12</v>
      </c>
      <c r="J1595">
        <v>25</v>
      </c>
      <c r="K1595">
        <v>2121.75</v>
      </c>
      <c r="L1595">
        <v>1418.75</v>
      </c>
      <c r="M1595">
        <v>0.66866973017556264</v>
      </c>
      <c r="N1595">
        <v>74.431157980265382</v>
      </c>
      <c r="O1595">
        <v>67.891265467164885</v>
      </c>
      <c r="P1595">
        <v>11.651265467164876</v>
      </c>
      <c r="Q1595">
        <v>876.86523448385458</v>
      </c>
      <c r="R1595">
        <v>633.73441946787671</v>
      </c>
      <c r="S1595">
        <v>1</v>
      </c>
      <c r="T1595">
        <f t="shared" si="552"/>
        <v>75.892595863028234</v>
      </c>
      <c r="U1595">
        <f t="shared" si="553"/>
        <v>-0.10577829783164569</v>
      </c>
      <c r="V1595">
        <f>IF($F1595="Reduce", INDEX(Model_Assumptions[Values], 2), INDEX(Model_Assumptions[Values], 1))</f>
        <v>-0.8</v>
      </c>
      <c r="W1595">
        <f t="shared" si="554"/>
        <v>27.115565956632913</v>
      </c>
      <c r="X1595">
        <f t="shared" si="567"/>
        <v>2057.8706887440285</v>
      </c>
      <c r="Y1595">
        <f t="shared" si="555"/>
        <v>1295.3809740435108</v>
      </c>
      <c r="Z1595">
        <f t="shared" si="556"/>
        <v>-63.879311255971515</v>
      </c>
      <c r="AA1595">
        <f t="shared" si="557"/>
        <v>-123.36902595648917</v>
      </c>
      <c r="AB1595">
        <f t="shared" si="568"/>
        <v>0.6294763714400905</v>
      </c>
      <c r="AC1595">
        <f t="shared" si="558"/>
        <v>-3.9193358735472139E-2</v>
      </c>
      <c r="AD1595">
        <f t="shared" si="559"/>
        <v>-3.9193358735472139E-2</v>
      </c>
      <c r="AE1595">
        <f t="shared" si="560"/>
        <v>0.85999999999999954</v>
      </c>
      <c r="AF1595">
        <f t="shared" si="569"/>
        <v>88.722818725503032</v>
      </c>
      <c r="AG1595">
        <f t="shared" si="561"/>
        <v>-0.940906180145755</v>
      </c>
      <c r="AH1595">
        <f t="shared" si="562"/>
        <v>-10.588465802634294</v>
      </c>
      <c r="AI1595">
        <f t="shared" si="570"/>
        <v>0.14000000000000046</v>
      </c>
      <c r="AJ1595">
        <f>MAX(0, $R1595 - $AA1595) * INDEX(Model_Assumptions[Values], 7)</f>
        <v>1514.2068908487317</v>
      </c>
      <c r="AK1595">
        <f>MAX(0, INDEX(Model_Assumptions[Values], 4) - $AD1595)</f>
        <v>8.9193358735472142E-2</v>
      </c>
      <c r="AL1595">
        <f>MAX(0, INDEX(Model_Assumptions[Values], 5) - $AC1595)</f>
        <v>5.9193358735472143E-2</v>
      </c>
      <c r="AM1595">
        <f>INDEX(Model_Assumptions[Values], 6) * MAX(0, INDEX(Model_Assumptions[Values], 3) - $AB1595)^2</f>
        <v>0</v>
      </c>
      <c r="AN1595">
        <f t="shared" si="563"/>
        <v>1403.0190365076724</v>
      </c>
      <c r="AO1595" cm="1">
        <f t="array" ref="AO1595">IFERROR(STDEV(IF($E$2:$E$2201=$E1595, $AJ$2:$AJ$2201)), 0)</f>
        <v>85.530466244406384</v>
      </c>
      <c r="AP1595">
        <f t="shared" si="571"/>
        <v>1.2999795186821044</v>
      </c>
      <c r="AQ1595">
        <f t="shared" si="564"/>
        <v>7.175408883991595E-2</v>
      </c>
      <c r="AR1595" cm="1">
        <f t="array" ref="AR1595">IFERROR(STDEV(IF($E$2:$E$2201=$E1595, $AK$2:$AK$2201)), 0)</f>
        <v>1.3496676532489683E-2</v>
      </c>
      <c r="AS1595">
        <f t="shared" si="572"/>
        <v>1.2921158667154655</v>
      </c>
      <c r="AT1595">
        <f t="shared" si="565"/>
        <v>4.175408883991593E-2</v>
      </c>
      <c r="AU1595" cm="1">
        <f t="array" ref="AU1595">IFERROR(STDEV(IF($E$2:$E$2201=$E1595, $AL$2:$AL$2201)), 0)</f>
        <v>1.3496676532489758E-2</v>
      </c>
      <c r="AV1595">
        <f t="shared" si="573"/>
        <v>1.29211586671546</v>
      </c>
      <c r="AW1595">
        <f t="shared" si="566"/>
        <v>0</v>
      </c>
      <c r="AX1595" cm="1">
        <f t="array" ref="AX1595">IFERROR(STDEV(IF($E$2:$E$2201=$E1595, $AM$2:$AM$2201)), 0)</f>
        <v>0</v>
      </c>
      <c r="AY1595">
        <f t="shared" si="574"/>
        <v>1.29211586671546</v>
      </c>
      <c r="AZ1595">
        <f>INDEX(Model_Assumptions[Values],9)*((INDEX(Model_Scenarios[GR Weight],1)*$AG1595)+(INDEX(Model_Scenarios[GP Weight],1)*$AH1595)+(INDEX(Model_Scenarios[LTV Weight],1)*$AI1595))-(INDEX(Model_Scenarios[LTV Weight],1)*$AP1595)-(INDEX(Model_Scenarios[GP Weight],1)*($AS1595+$AV1595+$AY1595))</f>
        <v>-6.6323043663503451</v>
      </c>
      <c r="BA1595">
        <f>INDEX(Model_Assumptions[Values],9)*((INDEX(Model_Scenarios[GR Weight],2)*$AG1595)+(INDEX(Model_Scenarios[GP Weight],2)*$AH1595)+(INDEX(Model_Scenarios[LTV Weight],2)*$AI1595))-(INDEX(Model_Scenarios[LTV Weight],2)*$AP1595)-(INDEX(Model_Scenarios[GP Weight],2)*($AS1595+$AV1595+$AY1595))</f>
        <v>-12.459401644916255</v>
      </c>
      <c r="BB1595">
        <f>INDEX(Model_Assumptions[Values],9)*((INDEX(Model_Scenarios[GR Weight],3)*$AG1595)+(INDEX(Model_Scenarios[GP Weight],3)*$AH1595)+(INDEX(Model_Scenarios[LTV Weight],3)*$AI1595))-(INDEX(Model_Scenarios[LTV Weight],3)*$AP1595)-(INDEX(Model_Scenarios[GP Weight],3)*($AS1595+$AV1595+$AY1595))</f>
        <v>-21.302661347316285</v>
      </c>
      <c r="BC1595">
        <f>INDEX(Model_Assumptions[Values],9)*((INDEX(Model_Scenarios[GR Weight],4)*$AG1595)+(INDEX(Model_Scenarios[GP Weight],4)*$AH1595)+(INDEX(Model_Scenarios[LTV Weight],4)*$AI1595))-(INDEX(Model_Scenarios[LTV Weight],4)*$AP1595)-(INDEX(Model_Scenarios[GP Weight],4)*($AS1595+$AV1595+$AY1595))</f>
        <v>-21.713116485520953</v>
      </c>
      <c r="BD1595">
        <f>INDEX(Model_Assumptions[Values],9)*((INDEX(Model_Scenarios[GR Weight],5)*$AG1595)+(INDEX(Model_Scenarios[GP Weight],5)*$AH1595)+(INDEX(Model_Scenarios[LTV Weight],5)*$AI1595))-(INDEX(Model_Scenarios[LTV Weight],5)*$AP1595)-(INDEX(Model_Scenarios[GP Weight],5)*($AS1595+$AV1595+$AY1595))</f>
        <v>-32.34117319714111</v>
      </c>
    </row>
    <row r="1596" spans="1:56" x14ac:dyDescent="0.25">
      <c r="A1596">
        <v>1595</v>
      </c>
      <c r="B1596">
        <v>32</v>
      </c>
      <c r="C1596" s="3">
        <v>45</v>
      </c>
      <c r="D1596" s="4">
        <v>0.88</v>
      </c>
      <c r="E1596" t="str">
        <v>SKU-1038</v>
      </c>
      <c r="F1596" t="str">
        <v>Reduce</v>
      </c>
      <c r="G1596" t="str">
        <v>Full</v>
      </c>
      <c r="H1596">
        <v>84.87</v>
      </c>
      <c r="I1596">
        <v>28.12</v>
      </c>
      <c r="J1596">
        <v>25</v>
      </c>
      <c r="K1596">
        <v>2121.75</v>
      </c>
      <c r="L1596">
        <v>1418.75</v>
      </c>
      <c r="M1596">
        <v>0.66866973017556264</v>
      </c>
      <c r="N1596">
        <v>74.431157980265382</v>
      </c>
      <c r="O1596">
        <v>67.891265467164885</v>
      </c>
      <c r="P1596">
        <v>11.651265467164876</v>
      </c>
      <c r="Q1596">
        <v>876.86523448385458</v>
      </c>
      <c r="R1596">
        <v>633.73441946787671</v>
      </c>
      <c r="S1596">
        <v>1</v>
      </c>
      <c r="T1596">
        <f t="shared" si="552"/>
        <v>75.683819022633543</v>
      </c>
      <c r="U1596">
        <f t="shared" si="553"/>
        <v>-0.10823825824633511</v>
      </c>
      <c r="V1596">
        <f>IF($F1596="Reduce", INDEX(Model_Assumptions[Values], 2), INDEX(Model_Assumptions[Values], 1))</f>
        <v>-0.8</v>
      </c>
      <c r="W1596">
        <f t="shared" si="554"/>
        <v>27.164765164926703</v>
      </c>
      <c r="X1596">
        <f t="shared" si="567"/>
        <v>2055.9331705346526</v>
      </c>
      <c r="Y1596">
        <f t="shared" si="555"/>
        <v>1292.0599740969137</v>
      </c>
      <c r="Z1596">
        <f t="shared" si="556"/>
        <v>-65.816829465347382</v>
      </c>
      <c r="AA1596">
        <f t="shared" si="557"/>
        <v>-126.69002590308628</v>
      </c>
      <c r="AB1596">
        <f t="shared" si="568"/>
        <v>0.62845426719824216</v>
      </c>
      <c r="AC1596">
        <f t="shared" si="558"/>
        <v>-4.0215462977320482E-2</v>
      </c>
      <c r="AD1596">
        <f t="shared" si="559"/>
        <v>-4.0215462977320482E-2</v>
      </c>
      <c r="AE1596">
        <f t="shared" si="560"/>
        <v>0.87999999999999945</v>
      </c>
      <c r="AF1596">
        <f t="shared" si="569"/>
        <v>76.048130336145547</v>
      </c>
      <c r="AG1596">
        <f t="shared" si="561"/>
        <v>-0.96944472919243507</v>
      </c>
      <c r="AH1596">
        <f t="shared" si="562"/>
        <v>-10.873499214323026</v>
      </c>
      <c r="AI1596">
        <f t="shared" si="570"/>
        <v>0.12000000000000054</v>
      </c>
      <c r="AJ1596">
        <f>MAX(0, $R1596 - $AA1596) * INDEX(Model_Assumptions[Values], 7)</f>
        <v>1520.848890741926</v>
      </c>
      <c r="AK1596">
        <f>MAX(0, INDEX(Model_Assumptions[Values], 4) - $AD1596)</f>
        <v>9.0215462977320485E-2</v>
      </c>
      <c r="AL1596">
        <f>MAX(0, INDEX(Model_Assumptions[Values], 5) - $AC1596)</f>
        <v>6.0215462977320486E-2</v>
      </c>
      <c r="AM1596">
        <f>INDEX(Model_Assumptions[Values], 6) * MAX(0, INDEX(Model_Assumptions[Values], 3) - $AB1596)^2</f>
        <v>0</v>
      </c>
      <c r="AN1596">
        <f t="shared" si="563"/>
        <v>1403.0190365076724</v>
      </c>
      <c r="AO1596" cm="1">
        <f t="array" ref="AO1596">IFERROR(STDEV(IF($E$2:$E$2201=$E1596, $AJ$2:$AJ$2201)), 0)</f>
        <v>85.530466244406384</v>
      </c>
      <c r="AP1596">
        <f t="shared" si="571"/>
        <v>1.3776360565783725</v>
      </c>
      <c r="AQ1596">
        <f t="shared" si="564"/>
        <v>7.175408883991595E-2</v>
      </c>
      <c r="AR1596" cm="1">
        <f t="array" ref="AR1596">IFERROR(STDEV(IF($E$2:$E$2201=$E1596, $AK$2:$AK$2201)), 0)</f>
        <v>1.3496676532489683E-2</v>
      </c>
      <c r="AS1596">
        <f t="shared" si="572"/>
        <v>1.3678459354763117</v>
      </c>
      <c r="AT1596">
        <f t="shared" si="565"/>
        <v>4.175408883991593E-2</v>
      </c>
      <c r="AU1596" cm="1">
        <f t="array" ref="AU1596">IFERROR(STDEV(IF($E$2:$E$2201=$E1596, $AL$2:$AL$2201)), 0)</f>
        <v>1.3496676532489758E-2</v>
      </c>
      <c r="AV1596">
        <f t="shared" si="573"/>
        <v>1.3678459354763057</v>
      </c>
      <c r="AW1596">
        <f t="shared" si="566"/>
        <v>0</v>
      </c>
      <c r="AX1596" cm="1">
        <f t="array" ref="AX1596">IFERROR(STDEV(IF($E$2:$E$2201=$E1596, $AM$2:$AM$2201)), 0)</f>
        <v>0</v>
      </c>
      <c r="AY1596">
        <f t="shared" si="574"/>
        <v>1.3678459354763057</v>
      </c>
      <c r="AZ1596">
        <f>INDEX(Model_Assumptions[Values],9)*((INDEX(Model_Scenarios[GR Weight],1)*$AG1596)+(INDEX(Model_Scenarios[GP Weight],1)*$AH1596)+(INDEX(Model_Scenarios[LTV Weight],1)*$AI1596))-(INDEX(Model_Scenarios[LTV Weight],1)*$AP1596)-(INDEX(Model_Scenarios[GP Weight],1)*($AS1596+$AV1596+$AY1596))</f>
        <v>-6.9539345976633182</v>
      </c>
      <c r="BA1596">
        <f>INDEX(Model_Assumptions[Values],9)*((INDEX(Model_Scenarios[GR Weight],2)*$AG1596)+(INDEX(Model_Scenarios[GP Weight],2)*$AH1596)+(INDEX(Model_Scenarios[LTV Weight],2)*$AI1596))-(INDEX(Model_Scenarios[LTV Weight],2)*$AP1596)-(INDEX(Model_Scenarios[GP Weight],2)*($AS1596+$AV1596+$AY1596))</f>
        <v>-12.926753759279078</v>
      </c>
      <c r="BB1596">
        <f>INDEX(Model_Assumptions[Values],9)*((INDEX(Model_Scenarios[GR Weight],3)*$AG1596)+(INDEX(Model_Scenarios[GP Weight],3)*$AH1596)+(INDEX(Model_Scenarios[LTV Weight],3)*$AI1596))-(INDEX(Model_Scenarios[LTV Weight],3)*$AP1596)-(INDEX(Model_Scenarios[GP Weight],3)*($AS1596+$AV1596+$AY1596))</f>
        <v>-21.987722191437307</v>
      </c>
      <c r="BC1596">
        <f>INDEX(Model_Assumptions[Values],9)*((INDEX(Model_Scenarios[GR Weight],4)*$AG1596)+(INDEX(Model_Scenarios[GP Weight],4)*$AH1596)+(INDEX(Model_Scenarios[LTV Weight],4)*$AI1596))-(INDEX(Model_Scenarios[LTV Weight],4)*$AP1596)-(INDEX(Model_Scenarios[GP Weight],4)*($AS1596+$AV1596+$AY1596))</f>
        <v>-22.394680950375687</v>
      </c>
      <c r="BD1596">
        <f>INDEX(Model_Assumptions[Values],9)*((INDEX(Model_Scenarios[GR Weight],5)*$AG1596)+(INDEX(Model_Scenarios[GP Weight],5)*$AH1596)+(INDEX(Model_Scenarios[LTV Weight],5)*$AI1596))-(INDEX(Model_Scenarios[LTV Weight],5)*$AP1596)-(INDEX(Model_Scenarios[GP Weight],5)*($AS1596+$AV1596+$AY1596))</f>
        <v>-33.322922376261261</v>
      </c>
    </row>
    <row r="1597" spans="1:56" x14ac:dyDescent="0.25">
      <c r="A1597">
        <v>1596</v>
      </c>
      <c r="B1597">
        <v>32</v>
      </c>
      <c r="C1597" s="3">
        <v>46</v>
      </c>
      <c r="D1597" s="4">
        <v>0.9</v>
      </c>
      <c r="E1597" t="str">
        <v>SKU-1038</v>
      </c>
      <c r="F1597" t="str">
        <v>Reduce</v>
      </c>
      <c r="G1597" t="str">
        <v>Full</v>
      </c>
      <c r="H1597">
        <v>84.87</v>
      </c>
      <c r="I1597">
        <v>28.12</v>
      </c>
      <c r="J1597">
        <v>25</v>
      </c>
      <c r="K1597">
        <v>2121.75</v>
      </c>
      <c r="L1597">
        <v>1418.75</v>
      </c>
      <c r="M1597">
        <v>0.66866973017556264</v>
      </c>
      <c r="N1597">
        <v>74.431157980265382</v>
      </c>
      <c r="O1597">
        <v>67.891265467164885</v>
      </c>
      <c r="P1597">
        <v>11.651265467164876</v>
      </c>
      <c r="Q1597">
        <v>876.86523448385458</v>
      </c>
      <c r="R1597">
        <v>633.73441946787671</v>
      </c>
      <c r="S1597">
        <v>1</v>
      </c>
      <c r="T1597">
        <f t="shared" si="552"/>
        <v>75.475042182238838</v>
      </c>
      <c r="U1597">
        <f t="shared" si="553"/>
        <v>-0.11069821866102471</v>
      </c>
      <c r="V1597">
        <f>IF($F1597="Reduce", INDEX(Model_Assumptions[Values], 2), INDEX(Model_Assumptions[Values], 1))</f>
        <v>-0.8</v>
      </c>
      <c r="W1597">
        <f t="shared" si="554"/>
        <v>27.213964373220495</v>
      </c>
      <c r="X1597">
        <f t="shared" si="567"/>
        <v>2053.975109014762</v>
      </c>
      <c r="Y1597">
        <f t="shared" si="555"/>
        <v>1288.7184308398016</v>
      </c>
      <c r="Z1597">
        <f t="shared" si="556"/>
        <v>-67.774890985238017</v>
      </c>
      <c r="AA1597">
        <f t="shared" si="557"/>
        <v>-130.03156916019839</v>
      </c>
      <c r="AB1597">
        <f t="shared" si="568"/>
        <v>0.62742650832704883</v>
      </c>
      <c r="AC1597">
        <f t="shared" si="558"/>
        <v>-4.1243221848513811E-2</v>
      </c>
      <c r="AD1597">
        <f t="shared" si="559"/>
        <v>-4.1243221848513811E-2</v>
      </c>
      <c r="AE1597">
        <f t="shared" si="560"/>
        <v>0.90000000000000069</v>
      </c>
      <c r="AF1597">
        <f t="shared" si="569"/>
        <v>63.373441946787231</v>
      </c>
      <c r="AG1597">
        <f t="shared" si="561"/>
        <v>-0.99828586960154464</v>
      </c>
      <c r="AH1597">
        <f t="shared" si="562"/>
        <v>-11.160295808781294</v>
      </c>
      <c r="AI1597">
        <f t="shared" si="570"/>
        <v>9.9999999999999312E-2</v>
      </c>
      <c r="AJ1597">
        <f>MAX(0, $R1597 - $AA1597) * INDEX(Model_Assumptions[Values], 7)</f>
        <v>1527.5319772561502</v>
      </c>
      <c r="AK1597">
        <f>MAX(0, INDEX(Model_Assumptions[Values], 4) - $AD1597)</f>
        <v>9.1243221848513814E-2</v>
      </c>
      <c r="AL1597">
        <f>MAX(0, INDEX(Model_Assumptions[Values], 5) - $AC1597)</f>
        <v>6.1243221848513815E-2</v>
      </c>
      <c r="AM1597">
        <f>INDEX(Model_Assumptions[Values], 6) * MAX(0, INDEX(Model_Assumptions[Values], 3) - $AB1597)^2</f>
        <v>0</v>
      </c>
      <c r="AN1597">
        <f t="shared" si="563"/>
        <v>1403.0190365076724</v>
      </c>
      <c r="AO1597" cm="1">
        <f t="array" ref="AO1597">IFERROR(STDEV(IF($E$2:$E$2201=$E1597, $AJ$2:$AJ$2201)), 0)</f>
        <v>85.530466244406384</v>
      </c>
      <c r="AP1597">
        <f t="shared" si="571"/>
        <v>1.4557729685779757</v>
      </c>
      <c r="AQ1597">
        <f t="shared" si="564"/>
        <v>7.175408883991595E-2</v>
      </c>
      <c r="AR1597" cm="1">
        <f t="array" ref="AR1597">IFERROR(STDEV(IF($E$2:$E$2201=$E1597, $AK$2:$AK$2201)), 0)</f>
        <v>1.3496676532489683E-2</v>
      </c>
      <c r="AS1597">
        <f t="shared" si="572"/>
        <v>1.4439949688119831</v>
      </c>
      <c r="AT1597">
        <f t="shared" si="565"/>
        <v>4.175408883991593E-2</v>
      </c>
      <c r="AU1597" cm="1">
        <f t="array" ref="AU1597">IFERROR(STDEV(IF($E$2:$E$2201=$E1597, $AL$2:$AL$2201)), 0)</f>
        <v>1.3496676532489758E-2</v>
      </c>
      <c r="AV1597">
        <f t="shared" si="573"/>
        <v>1.4439949688119766</v>
      </c>
      <c r="AW1597">
        <f t="shared" si="566"/>
        <v>0</v>
      </c>
      <c r="AX1597" cm="1">
        <f t="array" ref="AX1597">IFERROR(STDEV(IF($E$2:$E$2201=$E1597, $AM$2:$AM$2201)), 0)</f>
        <v>0</v>
      </c>
      <c r="AY1597">
        <f t="shared" si="574"/>
        <v>1.4439949688119766</v>
      </c>
      <c r="AZ1597">
        <f>INDEX(Model_Assumptions[Values],9)*((INDEX(Model_Scenarios[GR Weight],1)*$AG1597)+(INDEX(Model_Scenarios[GP Weight],1)*$AH1597)+(INDEX(Model_Scenarios[LTV Weight],1)*$AI1597))-(INDEX(Model_Scenarios[LTV Weight],1)*$AP1597)-(INDEX(Model_Scenarios[GP Weight],1)*($AS1597+$AV1597+$AY1597))</f>
        <v>-7.2771077046973973</v>
      </c>
      <c r="BA1597">
        <f>INDEX(Model_Assumptions[Values],9)*((INDEX(Model_Scenarios[GR Weight],2)*$AG1597)+(INDEX(Model_Scenarios[GP Weight],2)*$AH1597)+(INDEX(Model_Scenarios[LTV Weight],2)*$AI1597))-(INDEX(Model_Scenarios[LTV Weight],2)*$AP1597)-(INDEX(Model_Scenarios[GP Weight],2)*($AS1597+$AV1597+$AY1597))</f>
        <v>-13.396659621845327</v>
      </c>
      <c r="BB1597">
        <f>INDEX(Model_Assumptions[Values],9)*((INDEX(Model_Scenarios[GR Weight],3)*$AG1597)+(INDEX(Model_Scenarios[GP Weight],3)*$AH1597)+(INDEX(Model_Scenarios[LTV Weight],3)*$AI1597))-(INDEX(Model_Scenarios[LTV Weight],3)*$AP1597)-(INDEX(Model_Scenarios[GP Weight],3)*($AS1597+$AV1597+$AY1597))</f>
        <v>-22.676878907052963</v>
      </c>
      <c r="BC1597">
        <f>INDEX(Model_Assumptions[Values],9)*((INDEX(Model_Scenarios[GR Weight],4)*$AG1597)+(INDEX(Model_Scenarios[GP Weight],4)*$AH1597)+(INDEX(Model_Scenarios[LTV Weight],4)*$AI1597))-(INDEX(Model_Scenarios[LTV Weight],4)*$AP1597)-(INDEX(Model_Scenarios[GP Weight],4)*($AS1597+$AV1597+$AY1597))</f>
        <v>-23.080444544995938</v>
      </c>
      <c r="BD1597">
        <f>INDEX(Model_Assumptions[Values],9)*((INDEX(Model_Scenarios[GR Weight],5)*$AG1597)+(INDEX(Model_Scenarios[GP Weight],5)*$AH1597)+(INDEX(Model_Scenarios[LTV Weight],5)*$AI1597))-(INDEX(Model_Scenarios[LTV Weight],5)*$AP1597)-(INDEX(Model_Scenarios[GP Weight],5)*($AS1597+$AV1597+$AY1597))</f>
        <v>-34.310634284434364</v>
      </c>
    </row>
    <row r="1598" spans="1:56" x14ac:dyDescent="0.25">
      <c r="A1598">
        <v>1597</v>
      </c>
      <c r="B1598">
        <v>32</v>
      </c>
      <c r="C1598" s="3">
        <v>47</v>
      </c>
      <c r="D1598" s="4">
        <v>0.92</v>
      </c>
      <c r="E1598" t="str">
        <v>SKU-1038</v>
      </c>
      <c r="F1598" t="str">
        <v>Reduce</v>
      </c>
      <c r="G1598" t="str">
        <v>Full</v>
      </c>
      <c r="H1598">
        <v>84.87</v>
      </c>
      <c r="I1598">
        <v>28.12</v>
      </c>
      <c r="J1598">
        <v>25</v>
      </c>
      <c r="K1598">
        <v>2121.75</v>
      </c>
      <c r="L1598">
        <v>1418.75</v>
      </c>
      <c r="M1598">
        <v>0.66866973017556264</v>
      </c>
      <c r="N1598">
        <v>74.431157980265382</v>
      </c>
      <c r="O1598">
        <v>67.891265467164885</v>
      </c>
      <c r="P1598">
        <v>11.651265467164876</v>
      </c>
      <c r="Q1598">
        <v>876.86523448385458</v>
      </c>
      <c r="R1598">
        <v>633.73441946787671</v>
      </c>
      <c r="S1598">
        <v>1</v>
      </c>
      <c r="T1598">
        <f t="shared" si="552"/>
        <v>75.266265341844147</v>
      </c>
      <c r="U1598">
        <f t="shared" si="553"/>
        <v>-0.11315817907571413</v>
      </c>
      <c r="V1598">
        <f>IF($F1598="Reduce", INDEX(Model_Assumptions[Values], 2), INDEX(Model_Assumptions[Values], 1))</f>
        <v>-0.8</v>
      </c>
      <c r="W1598">
        <f t="shared" si="554"/>
        <v>27.263163581514284</v>
      </c>
      <c r="X1598">
        <f t="shared" si="567"/>
        <v>2051.9965041843561</v>
      </c>
      <c r="Y1598">
        <f t="shared" si="555"/>
        <v>1285.3563442721743</v>
      </c>
      <c r="Z1598">
        <f t="shared" si="556"/>
        <v>-69.753495815643873</v>
      </c>
      <c r="AA1598">
        <f t="shared" si="557"/>
        <v>-133.39365572782572</v>
      </c>
      <c r="AB1598">
        <f t="shared" si="568"/>
        <v>0.62639304777134008</v>
      </c>
      <c r="AC1598">
        <f t="shared" si="558"/>
        <v>-4.2276682404222554E-2</v>
      </c>
      <c r="AD1598">
        <f t="shared" si="559"/>
        <v>-4.2276682404222554E-2</v>
      </c>
      <c r="AE1598">
        <f t="shared" si="560"/>
        <v>0.9200000000000006</v>
      </c>
      <c r="AF1598">
        <f t="shared" si="569"/>
        <v>50.698753557429761</v>
      </c>
      <c r="AG1598">
        <f t="shared" si="561"/>
        <v>-1.0274296013730904</v>
      </c>
      <c r="AH1598">
        <f t="shared" si="562"/>
        <v>-11.448855586009117</v>
      </c>
      <c r="AI1598">
        <f t="shared" si="570"/>
        <v>7.9999999999999405E-2</v>
      </c>
      <c r="AJ1598">
        <f>MAX(0, $R1598 - $AA1598) * INDEX(Model_Assumptions[Values], 7)</f>
        <v>1534.2561503914048</v>
      </c>
      <c r="AK1598">
        <f>MAX(0, INDEX(Model_Assumptions[Values], 4) - $AD1598)</f>
        <v>9.2276682404222557E-2</v>
      </c>
      <c r="AL1598">
        <f>MAX(0, INDEX(Model_Assumptions[Values], 5) - $AC1598)</f>
        <v>6.2276682404222558E-2</v>
      </c>
      <c r="AM1598">
        <f>INDEX(Model_Assumptions[Values], 6) * MAX(0, INDEX(Model_Assumptions[Values], 3) - $AB1598)^2</f>
        <v>0</v>
      </c>
      <c r="AN1598">
        <f t="shared" si="563"/>
        <v>1403.0190365076724</v>
      </c>
      <c r="AO1598" cm="1">
        <f t="array" ref="AO1598">IFERROR(STDEV(IF($E$2:$E$2201=$E1598, $AJ$2:$AJ$2201)), 0)</f>
        <v>85.530466244406384</v>
      </c>
      <c r="AP1598">
        <f t="shared" si="571"/>
        <v>1.5343902546809194</v>
      </c>
      <c r="AQ1598">
        <f t="shared" si="564"/>
        <v>7.175408883991595E-2</v>
      </c>
      <c r="AR1598" cm="1">
        <f t="array" ref="AR1598">IFERROR(STDEV(IF($E$2:$E$2201=$E1598, $AK$2:$AK$2201)), 0)</f>
        <v>1.3496676532489683E-2</v>
      </c>
      <c r="AS1598">
        <f t="shared" si="572"/>
        <v>1.5205664531489573</v>
      </c>
      <c r="AT1598">
        <f t="shared" si="565"/>
        <v>4.175408883991593E-2</v>
      </c>
      <c r="AU1598" cm="1">
        <f t="array" ref="AU1598">IFERROR(STDEV(IF($E$2:$E$2201=$E1598, $AL$2:$AL$2201)), 0)</f>
        <v>1.3496676532489758E-2</v>
      </c>
      <c r="AV1598">
        <f t="shared" si="573"/>
        <v>1.5205664531489504</v>
      </c>
      <c r="AW1598">
        <f t="shared" si="566"/>
        <v>0</v>
      </c>
      <c r="AX1598" cm="1">
        <f t="array" ref="AX1598">IFERROR(STDEV(IF($E$2:$E$2201=$E1598, $AM$2:$AM$2201)), 0)</f>
        <v>0</v>
      </c>
      <c r="AY1598">
        <f t="shared" si="574"/>
        <v>1.5205664531489504</v>
      </c>
      <c r="AZ1598">
        <f>INDEX(Model_Assumptions[Values],9)*((INDEX(Model_Scenarios[GR Weight],1)*$AG1598)+(INDEX(Model_Scenarios[GP Weight],1)*$AH1598)+(INDEX(Model_Scenarios[LTV Weight],1)*$AI1598))-(INDEX(Model_Scenarios[LTV Weight],1)*$AP1598)-(INDEX(Model_Scenarios[GP Weight],1)*($AS1598+$AV1598+$AY1598))</f>
        <v>-7.6018247333805276</v>
      </c>
      <c r="BA1598">
        <f>INDEX(Model_Assumptions[Values],9)*((INDEX(Model_Scenarios[GR Weight],2)*$AG1598)+(INDEX(Model_Scenarios[GP Weight],2)*$AH1598)+(INDEX(Model_Scenarios[LTV Weight],2)*$AI1598))-(INDEX(Model_Scenarios[LTV Weight],2)*$AP1598)-(INDEX(Model_Scenarios[GP Weight],2)*($AS1598+$AV1598+$AY1598))</f>
        <v>-13.869121324470907</v>
      </c>
      <c r="BB1598">
        <f>INDEX(Model_Assumptions[Values],9)*((INDEX(Model_Scenarios[GR Weight],3)*$AG1598)+(INDEX(Model_Scenarios[GP Weight],3)*$AH1598)+(INDEX(Model_Scenarios[LTV Weight],3)*$AI1598))-(INDEX(Model_Scenarios[LTV Weight],3)*$AP1598)-(INDEX(Model_Scenarios[GP Weight],3)*($AS1598+$AV1598+$AY1598))</f>
        <v>-23.370135154911086</v>
      </c>
      <c r="BC1598">
        <f>INDEX(Model_Assumptions[Values],9)*((INDEX(Model_Scenarios[GR Weight],4)*$AG1598)+(INDEX(Model_Scenarios[GP Weight],4)*$AH1598)+(INDEX(Model_Scenarios[LTV Weight],4)*$AI1598))-(INDEX(Model_Scenarios[LTV Weight],4)*$AP1598)-(INDEX(Model_Scenarios[GP Weight],4)*($AS1598+$AV1598+$AY1598))</f>
        <v>-23.77041093012954</v>
      </c>
      <c r="BD1598">
        <f>INDEX(Model_Assumptions[Values],9)*((INDEX(Model_Scenarios[GR Weight],5)*$AG1598)+(INDEX(Model_Scenarios[GP Weight],5)*$AH1598)+(INDEX(Model_Scenarios[LTV Weight],5)*$AI1598))-(INDEX(Model_Scenarios[LTV Weight],5)*$AP1598)-(INDEX(Model_Scenarios[GP Weight],5)*($AS1598+$AV1598+$AY1598))</f>
        <v>-35.30431467426417</v>
      </c>
    </row>
    <row r="1599" spans="1:56" x14ac:dyDescent="0.25">
      <c r="A1599">
        <v>1598</v>
      </c>
      <c r="B1599">
        <v>32</v>
      </c>
      <c r="C1599" s="3">
        <v>48</v>
      </c>
      <c r="D1599" s="4">
        <v>0.94000000000000006</v>
      </c>
      <c r="E1599" t="str">
        <v>SKU-1038</v>
      </c>
      <c r="F1599" t="str">
        <v>Reduce</v>
      </c>
      <c r="G1599" t="str">
        <v>Full</v>
      </c>
      <c r="H1599">
        <v>84.87</v>
      </c>
      <c r="I1599">
        <v>28.12</v>
      </c>
      <c r="J1599">
        <v>25</v>
      </c>
      <c r="K1599">
        <v>2121.75</v>
      </c>
      <c r="L1599">
        <v>1418.75</v>
      </c>
      <c r="M1599">
        <v>0.66866973017556264</v>
      </c>
      <c r="N1599">
        <v>74.431157980265382</v>
      </c>
      <c r="O1599">
        <v>67.891265467164885</v>
      </c>
      <c r="P1599">
        <v>11.651265467164876</v>
      </c>
      <c r="Q1599">
        <v>876.86523448385458</v>
      </c>
      <c r="R1599">
        <v>633.73441946787671</v>
      </c>
      <c r="S1599">
        <v>1</v>
      </c>
      <c r="T1599">
        <f t="shared" si="552"/>
        <v>75.057488501449455</v>
      </c>
      <c r="U1599">
        <f t="shared" si="553"/>
        <v>-0.11561813949040355</v>
      </c>
      <c r="V1599">
        <f>IF($F1599="Reduce", INDEX(Model_Assumptions[Values], 2), INDEX(Model_Assumptions[Values], 1))</f>
        <v>-0.8</v>
      </c>
      <c r="W1599">
        <f t="shared" si="554"/>
        <v>27.31236278980807</v>
      </c>
      <c r="X1599">
        <f t="shared" si="567"/>
        <v>2049.997356043435</v>
      </c>
      <c r="Y1599">
        <f t="shared" si="555"/>
        <v>1281.973714394032</v>
      </c>
      <c r="Z1599">
        <f t="shared" si="556"/>
        <v>-71.752643956564953</v>
      </c>
      <c r="AA1599">
        <f t="shared" si="557"/>
        <v>-136.77628560596804</v>
      </c>
      <c r="AB1599">
        <f t="shared" si="568"/>
        <v>0.62535383795239863</v>
      </c>
      <c r="AC1599">
        <f t="shared" si="558"/>
        <v>-4.331589222316401E-2</v>
      </c>
      <c r="AD1599">
        <f t="shared" si="559"/>
        <v>-4.331589222316401E-2</v>
      </c>
      <c r="AE1599">
        <f t="shared" si="560"/>
        <v>0.94000000000000039</v>
      </c>
      <c r="AF1599">
        <f t="shared" si="569"/>
        <v>38.024065168072354</v>
      </c>
      <c r="AG1599">
        <f t="shared" si="561"/>
        <v>-1.0568759245070722</v>
      </c>
      <c r="AH1599">
        <f t="shared" si="562"/>
        <v>-11.739178546006476</v>
      </c>
      <c r="AI1599">
        <f t="shared" si="570"/>
        <v>5.9999999999999609E-2</v>
      </c>
      <c r="AJ1599">
        <f>MAX(0, $R1599 - $AA1599) * INDEX(Model_Assumptions[Values], 7)</f>
        <v>1541.0214101476895</v>
      </c>
      <c r="AK1599">
        <f>MAX(0, INDEX(Model_Assumptions[Values], 4) - $AD1599)</f>
        <v>9.3315892223164013E-2</v>
      </c>
      <c r="AL1599">
        <f>MAX(0, INDEX(Model_Assumptions[Values], 5) - $AC1599)</f>
        <v>6.3315892223164014E-2</v>
      </c>
      <c r="AM1599">
        <f>INDEX(Model_Assumptions[Values], 6) * MAX(0, INDEX(Model_Assumptions[Values], 3) - $AB1599)^2</f>
        <v>0</v>
      </c>
      <c r="AN1599">
        <f t="shared" si="563"/>
        <v>1403.0190365076724</v>
      </c>
      <c r="AO1599" cm="1">
        <f t="array" ref="AO1599">IFERROR(STDEV(IF($E$2:$E$2201=$E1599, $AJ$2:$AJ$2201)), 0)</f>
        <v>85.530466244406384</v>
      </c>
      <c r="AP1599">
        <f t="shared" si="571"/>
        <v>1.6134879148871981</v>
      </c>
      <c r="AQ1599">
        <f t="shared" si="564"/>
        <v>7.175408883991595E-2</v>
      </c>
      <c r="AR1599" cm="1">
        <f t="array" ref="AR1599">IFERROR(STDEV(IF($E$2:$E$2201=$E1599, $AK$2:$AK$2201)), 0)</f>
        <v>1.3496676532489683E-2</v>
      </c>
      <c r="AS1599">
        <f t="shared" si="572"/>
        <v>1.5975639137045121</v>
      </c>
      <c r="AT1599">
        <f t="shared" si="565"/>
        <v>4.175408883991593E-2</v>
      </c>
      <c r="AU1599" cm="1">
        <f t="array" ref="AU1599">IFERROR(STDEV(IF($E$2:$E$2201=$E1599, $AL$2:$AL$2201)), 0)</f>
        <v>1.3496676532489758E-2</v>
      </c>
      <c r="AV1599">
        <f t="shared" si="573"/>
        <v>1.5975639137045048</v>
      </c>
      <c r="AW1599">
        <f t="shared" si="566"/>
        <v>0</v>
      </c>
      <c r="AX1599" cm="1">
        <f t="array" ref="AX1599">IFERROR(STDEV(IF($E$2:$E$2201=$E1599, $AM$2:$AM$2201)), 0)</f>
        <v>0</v>
      </c>
      <c r="AY1599">
        <f t="shared" si="574"/>
        <v>1.5975639137045048</v>
      </c>
      <c r="AZ1599">
        <f>INDEX(Model_Assumptions[Values],9)*((INDEX(Model_Scenarios[GR Weight],1)*$AG1599)+(INDEX(Model_Scenarios[GP Weight],1)*$AH1599)+(INDEX(Model_Scenarios[LTV Weight],1)*$AI1599))-(INDEX(Model_Scenarios[LTV Weight],1)*$AP1599)-(INDEX(Model_Scenarios[GP Weight],1)*($AS1599+$AV1599+$AY1599))</f>
        <v>-7.9280867412778875</v>
      </c>
      <c r="BA1599">
        <f>INDEX(Model_Assumptions[Values],9)*((INDEX(Model_Scenarios[GR Weight],2)*$AG1599)+(INDEX(Model_Scenarios[GP Weight],2)*$AH1599)+(INDEX(Model_Scenarios[LTV Weight],2)*$AI1599))-(INDEX(Model_Scenarios[LTV Weight],2)*$AP1599)-(INDEX(Model_Scenarios[GP Weight],2)*($AS1599+$AV1599+$AY1599))</f>
        <v>-14.344140982286167</v>
      </c>
      <c r="BB1599">
        <f>INDEX(Model_Assumptions[Values],9)*((INDEX(Model_Scenarios[GR Weight],3)*$AG1599)+(INDEX(Model_Scenarios[GP Weight],3)*$AH1599)+(INDEX(Model_Scenarios[LTV Weight],3)*$AI1599))-(INDEX(Model_Scenarios[LTV Weight],3)*$AP1599)-(INDEX(Model_Scenarios[GP Weight],3)*($AS1599+$AV1599+$AY1599))</f>
        <v>-24.067494636489783</v>
      </c>
      <c r="BC1599">
        <f>INDEX(Model_Assumptions[Values],9)*((INDEX(Model_Scenarios[GR Weight],4)*$AG1599)+(INDEX(Model_Scenarios[GP Weight],4)*$AH1599)+(INDEX(Model_Scenarios[LTV Weight],4)*$AI1599))-(INDEX(Model_Scenarios[LTV Weight],4)*$AP1599)-(INDEX(Model_Scenarios[GP Weight],4)*($AS1599+$AV1599+$AY1599))</f>
        <v>-24.464583807254602</v>
      </c>
      <c r="BD1599">
        <f>INDEX(Model_Assumptions[Values],9)*((INDEX(Model_Scenarios[GR Weight],5)*$AG1599)+(INDEX(Model_Scenarios[GP Weight],5)*$AH1599)+(INDEX(Model_Scenarios[LTV Weight],5)*$AI1599))-(INDEX(Model_Scenarios[LTV Weight],5)*$AP1599)-(INDEX(Model_Scenarios[GP Weight],5)*($AS1599+$AV1599+$AY1599))</f>
        <v>-36.303969362359126</v>
      </c>
    </row>
    <row r="1600" spans="1:56" x14ac:dyDescent="0.25">
      <c r="A1600">
        <v>1599</v>
      </c>
      <c r="B1600">
        <v>32</v>
      </c>
      <c r="C1600" s="3">
        <v>49</v>
      </c>
      <c r="D1600" s="4">
        <v>0.96</v>
      </c>
      <c r="E1600" t="str">
        <v>SKU-1038</v>
      </c>
      <c r="F1600" t="str">
        <v>Reduce</v>
      </c>
      <c r="G1600" t="str">
        <v>Full</v>
      </c>
      <c r="H1600">
        <v>84.87</v>
      </c>
      <c r="I1600">
        <v>28.12</v>
      </c>
      <c r="J1600">
        <v>25</v>
      </c>
      <c r="K1600">
        <v>2121.75</v>
      </c>
      <c r="L1600">
        <v>1418.75</v>
      </c>
      <c r="M1600">
        <v>0.66866973017556264</v>
      </c>
      <c r="N1600">
        <v>74.431157980265382</v>
      </c>
      <c r="O1600">
        <v>67.891265467164885</v>
      </c>
      <c r="P1600">
        <v>11.651265467164876</v>
      </c>
      <c r="Q1600">
        <v>876.86523448385458</v>
      </c>
      <c r="R1600">
        <v>633.73441946787671</v>
      </c>
      <c r="S1600">
        <v>1</v>
      </c>
      <c r="T1600">
        <f t="shared" si="552"/>
        <v>74.848711661054764</v>
      </c>
      <c r="U1600">
        <f t="shared" si="553"/>
        <v>-0.11807809990509296</v>
      </c>
      <c r="V1600">
        <f>IF($F1600="Reduce", INDEX(Model_Assumptions[Values], 2), INDEX(Model_Assumptions[Values], 1))</f>
        <v>-0.8</v>
      </c>
      <c r="W1600">
        <f t="shared" si="554"/>
        <v>27.361561998101859</v>
      </c>
      <c r="X1600">
        <f t="shared" si="567"/>
        <v>2047.9776645919994</v>
      </c>
      <c r="Y1600">
        <f t="shared" si="555"/>
        <v>1278.5705412053751</v>
      </c>
      <c r="Z1600">
        <f t="shared" si="556"/>
        <v>-73.772335408000572</v>
      </c>
      <c r="AA1600">
        <f t="shared" si="557"/>
        <v>-140.17945879462491</v>
      </c>
      <c r="AB1600">
        <f t="shared" si="568"/>
        <v>0.62430883076065846</v>
      </c>
      <c r="AC1600">
        <f t="shared" si="558"/>
        <v>-4.4360899414904176E-2</v>
      </c>
      <c r="AD1600">
        <f t="shared" si="559"/>
        <v>-4.4360899414904176E-2</v>
      </c>
      <c r="AE1600">
        <f t="shared" si="560"/>
        <v>0.9600000000000003</v>
      </c>
      <c r="AF1600">
        <f t="shared" si="569"/>
        <v>25.34937677871488</v>
      </c>
      <c r="AG1600">
        <f t="shared" si="561"/>
        <v>-1.0866248390034801</v>
      </c>
      <c r="AH1600">
        <f t="shared" si="562"/>
        <v>-12.031264688773334</v>
      </c>
      <c r="AI1600">
        <f t="shared" si="570"/>
        <v>3.9999999999999702E-2</v>
      </c>
      <c r="AJ1600">
        <f>MAX(0, $R1600 - $AA1600) * INDEX(Model_Assumptions[Values], 7)</f>
        <v>1547.8277565250032</v>
      </c>
      <c r="AK1600">
        <f>MAX(0, INDEX(Model_Assumptions[Values], 4) - $AD1600)</f>
        <v>9.4360899414904179E-2</v>
      </c>
      <c r="AL1600">
        <f>MAX(0, INDEX(Model_Assumptions[Values], 5) - $AC1600)</f>
        <v>6.436089941490418E-2</v>
      </c>
      <c r="AM1600">
        <f>INDEX(Model_Assumptions[Values], 6) * MAX(0, INDEX(Model_Assumptions[Values], 3) - $AB1600)^2</f>
        <v>0</v>
      </c>
      <c r="AN1600">
        <f t="shared" si="563"/>
        <v>1403.0190365076724</v>
      </c>
      <c r="AO1600" cm="1">
        <f t="array" ref="AO1600">IFERROR(STDEV(IF($E$2:$E$2201=$E1600, $AJ$2:$AJ$2201)), 0)</f>
        <v>85.530466244406384</v>
      </c>
      <c r="AP1600">
        <f t="shared" si="571"/>
        <v>1.6930659491968014</v>
      </c>
      <c r="AQ1600">
        <f t="shared" si="564"/>
        <v>7.175408883991595E-2</v>
      </c>
      <c r="AR1600" cm="1">
        <f t="array" ref="AR1600">IFERROR(STDEV(IF($E$2:$E$2201=$E1600, $AK$2:$AK$2201)), 0)</f>
        <v>1.3496676532489683E-2</v>
      </c>
      <c r="AS1600">
        <f t="shared" si="572"/>
        <v>1.6749909150277333</v>
      </c>
      <c r="AT1600">
        <f t="shared" si="565"/>
        <v>4.175408883991593E-2</v>
      </c>
      <c r="AU1600" cm="1">
        <f t="array" ref="AU1600">IFERROR(STDEV(IF($E$2:$E$2201=$E1600, $AL$2:$AL$2201)), 0)</f>
        <v>1.3496676532489758E-2</v>
      </c>
      <c r="AV1600">
        <f t="shared" si="573"/>
        <v>1.6749909150277256</v>
      </c>
      <c r="AW1600">
        <f t="shared" si="566"/>
        <v>0</v>
      </c>
      <c r="AX1600" cm="1">
        <f t="array" ref="AX1600">IFERROR(STDEV(IF($E$2:$E$2201=$E1600, $AM$2:$AM$2201)), 0)</f>
        <v>0</v>
      </c>
      <c r="AY1600">
        <f t="shared" si="574"/>
        <v>1.6749909150277256</v>
      </c>
      <c r="AZ1600">
        <f>INDEX(Model_Assumptions[Values],9)*((INDEX(Model_Scenarios[GR Weight],1)*$AG1600)+(INDEX(Model_Scenarios[GP Weight],1)*$AH1600)+(INDEX(Model_Scenarios[LTV Weight],1)*$AI1600))-(INDEX(Model_Scenarios[LTV Weight],1)*$AP1600)-(INDEX(Model_Scenarios[GP Weight],1)*($AS1600+$AV1600+$AY1600))</f>
        <v>-8.2558947977541681</v>
      </c>
      <c r="BA1600">
        <f>INDEX(Model_Assumptions[Values],9)*((INDEX(Model_Scenarios[GR Weight],2)*$AG1600)+(INDEX(Model_Scenarios[GP Weight],2)*$AH1600)+(INDEX(Model_Scenarios[LTV Weight],2)*$AI1600))-(INDEX(Model_Scenarios[LTV Weight],2)*$AP1600)-(INDEX(Model_Scenarios[GP Weight],2)*($AS1600+$AV1600+$AY1600))</f>
        <v>-14.821720734020504</v>
      </c>
      <c r="BB1600">
        <f>INDEX(Model_Assumptions[Values],9)*((INDEX(Model_Scenarios[GR Weight],3)*$AG1600)+(INDEX(Model_Scenarios[GP Weight],3)*$AH1600)+(INDEX(Model_Scenarios[LTV Weight],3)*$AI1600))-(INDEX(Model_Scenarios[LTV Weight],3)*$AP1600)-(INDEX(Model_Scenarios[GP Weight],3)*($AS1600+$AV1600+$AY1600))</f>
        <v>-24.768961094565519</v>
      </c>
      <c r="BC1600">
        <f>INDEX(Model_Assumptions[Values],9)*((INDEX(Model_Scenarios[GR Weight],4)*$AG1600)+(INDEX(Model_Scenarios[GP Weight],4)*$AH1600)+(INDEX(Model_Scenarios[LTV Weight],4)*$AI1600))-(INDEX(Model_Scenarios[LTV Weight],4)*$AP1600)-(INDEX(Model_Scenarios[GP Weight],4)*($AS1600+$AV1600+$AY1600))</f>
        <v>-25.162966919147578</v>
      </c>
      <c r="BD1600">
        <f>INDEX(Model_Assumptions[Values],9)*((INDEX(Model_Scenarios[GR Weight],5)*$AG1600)+(INDEX(Model_Scenarios[GP Weight],5)*$AH1600)+(INDEX(Model_Scenarios[LTV Weight],5)*$AI1600))-(INDEX(Model_Scenarios[LTV Weight],5)*$AP1600)-(INDEX(Model_Scenarios[GP Weight],5)*($AS1600+$AV1600+$AY1600))</f>
        <v>-37.309604230225105</v>
      </c>
    </row>
    <row r="1601" spans="1:56" x14ac:dyDescent="0.25">
      <c r="A1601">
        <v>1600</v>
      </c>
      <c r="B1601">
        <v>32</v>
      </c>
      <c r="C1601" s="3">
        <v>50</v>
      </c>
      <c r="D1601" s="4">
        <v>0.98</v>
      </c>
      <c r="E1601" t="str">
        <v>SKU-1038</v>
      </c>
      <c r="F1601" t="str">
        <v>Reduce</v>
      </c>
      <c r="G1601" t="str">
        <v>Full</v>
      </c>
      <c r="H1601">
        <v>84.87</v>
      </c>
      <c r="I1601">
        <v>28.12</v>
      </c>
      <c r="J1601">
        <v>25</v>
      </c>
      <c r="K1601">
        <v>2121.75</v>
      </c>
      <c r="L1601">
        <v>1418.75</v>
      </c>
      <c r="M1601">
        <v>0.66866973017556264</v>
      </c>
      <c r="N1601">
        <v>74.431157980265382</v>
      </c>
      <c r="O1601">
        <v>67.891265467164885</v>
      </c>
      <c r="P1601">
        <v>11.651265467164876</v>
      </c>
      <c r="Q1601">
        <v>876.86523448385458</v>
      </c>
      <c r="R1601">
        <v>633.73441946787671</v>
      </c>
      <c r="S1601">
        <v>1</v>
      </c>
      <c r="T1601">
        <f t="shared" si="552"/>
        <v>74.639934820660073</v>
      </c>
      <c r="U1601">
        <f t="shared" si="553"/>
        <v>-0.12053806031978238</v>
      </c>
      <c r="V1601">
        <f>IF($F1601="Reduce", INDEX(Model_Assumptions[Values], 2), INDEX(Model_Assumptions[Values], 1))</f>
        <v>-0.8</v>
      </c>
      <c r="W1601">
        <f t="shared" si="554"/>
        <v>27.410761206395652</v>
      </c>
      <c r="X1601">
        <f t="shared" si="567"/>
        <v>2045.937429830049</v>
      </c>
      <c r="Y1601">
        <f t="shared" si="555"/>
        <v>1275.1468247062035</v>
      </c>
      <c r="Z1601">
        <f t="shared" si="556"/>
        <v>-75.812570169950959</v>
      </c>
      <c r="AA1601">
        <f t="shared" si="557"/>
        <v>-143.60317529379654</v>
      </c>
      <c r="AB1601">
        <f t="shared" si="568"/>
        <v>0.6232579775482805</v>
      </c>
      <c r="AC1601">
        <f t="shared" si="558"/>
        <v>-4.5411752627282143E-2</v>
      </c>
      <c r="AD1601">
        <f t="shared" si="559"/>
        <v>-4.5411752627282143E-2</v>
      </c>
      <c r="AE1601">
        <f t="shared" si="560"/>
        <v>0.98000000000000009</v>
      </c>
      <c r="AF1601">
        <f t="shared" si="569"/>
        <v>12.674688389357476</v>
      </c>
      <c r="AG1601">
        <f t="shared" si="561"/>
        <v>-1.1166763448623174</v>
      </c>
      <c r="AH1601">
        <f t="shared" si="562"/>
        <v>-12.325114014309706</v>
      </c>
      <c r="AI1601">
        <f t="shared" si="570"/>
        <v>1.9999999999999907E-2</v>
      </c>
      <c r="AJ1601">
        <f>MAX(0, $R1601 - $AA1601) * INDEX(Model_Assumptions[Values], 7)</f>
        <v>1554.6751895233465</v>
      </c>
      <c r="AK1601">
        <f>MAX(0, INDEX(Model_Assumptions[Values], 4) - $AD1601)</f>
        <v>9.5411752627282145E-2</v>
      </c>
      <c r="AL1601">
        <f>MAX(0, INDEX(Model_Assumptions[Values], 5) - $AC1601)</f>
        <v>6.5411752627282146E-2</v>
      </c>
      <c r="AM1601">
        <f>INDEX(Model_Assumptions[Values], 6) * MAX(0, INDEX(Model_Assumptions[Values], 3) - $AB1601)^2</f>
        <v>0</v>
      </c>
      <c r="AN1601">
        <f t="shared" si="563"/>
        <v>1403.0190365076724</v>
      </c>
      <c r="AO1601" cm="1">
        <f t="array" ref="AO1601">IFERROR(STDEV(IF($E$2:$E$2201=$E1601, $AJ$2:$AJ$2201)), 0)</f>
        <v>85.530466244406384</v>
      </c>
      <c r="AP1601">
        <f t="shared" si="571"/>
        <v>1.7731243576097344</v>
      </c>
      <c r="AQ1601">
        <f t="shared" si="564"/>
        <v>7.175408883991595E-2</v>
      </c>
      <c r="AR1601" cm="1">
        <f t="array" ref="AR1601">IFERROR(STDEV(IF($E$2:$E$2201=$E1601, $AK$2:$AK$2201)), 0)</f>
        <v>1.3496676532489683E-2</v>
      </c>
      <c r="AS1601">
        <f t="shared" si="572"/>
        <v>1.7528510615496058</v>
      </c>
      <c r="AT1601">
        <f t="shared" si="565"/>
        <v>4.175408883991593E-2</v>
      </c>
      <c r="AU1601" cm="1">
        <f t="array" ref="AU1601">IFERROR(STDEV(IF($E$2:$E$2201=$E1601, $AL$2:$AL$2201)), 0)</f>
        <v>1.3496676532489758E-2</v>
      </c>
      <c r="AV1601">
        <f t="shared" si="573"/>
        <v>1.7528510615495978</v>
      </c>
      <c r="AW1601">
        <f t="shared" si="566"/>
        <v>0</v>
      </c>
      <c r="AX1601" cm="1">
        <f t="array" ref="AX1601">IFERROR(STDEV(IF($E$2:$E$2201=$E1601, $AM$2:$AM$2201)), 0)</f>
        <v>0</v>
      </c>
      <c r="AY1601">
        <f t="shared" si="574"/>
        <v>1.7528510615495978</v>
      </c>
      <c r="AZ1601">
        <f>INDEX(Model_Assumptions[Values],9)*((INDEX(Model_Scenarios[GR Weight],1)*$AG1601)+(INDEX(Model_Scenarios[GP Weight],1)*$AH1601)+(INDEX(Model_Scenarios[LTV Weight],1)*$AI1601))-(INDEX(Model_Scenarios[LTV Weight],1)*$AP1601)-(INDEX(Model_Scenarios[GP Weight],1)*($AS1601+$AV1601+$AY1601))</f>
        <v>-8.5852499841386791</v>
      </c>
      <c r="BA1601">
        <f>INDEX(Model_Assumptions[Values],9)*((INDEX(Model_Scenarios[GR Weight],2)*$AG1601)+(INDEX(Model_Scenarios[GP Weight],2)*$AH1601)+(INDEX(Model_Scenarios[LTV Weight],2)*$AI1601))-(INDEX(Model_Scenarios[LTV Weight],2)*$AP1601)-(INDEX(Model_Scenarios[GP Weight],2)*($AS1601+$AV1601+$AY1601))</f>
        <v>-15.301862742332537</v>
      </c>
      <c r="BB1601">
        <f>INDEX(Model_Assumptions[Values],9)*((INDEX(Model_Scenarios[GR Weight],3)*$AG1601)+(INDEX(Model_Scenarios[GP Weight],3)*$AH1601)+(INDEX(Model_Scenarios[LTV Weight],3)*$AI1601))-(INDEX(Model_Scenarios[LTV Weight],3)*$AP1601)-(INDEX(Model_Scenarios[GP Weight],3)*($AS1601+$AV1601+$AY1601))</f>
        <v>-25.474538313790859</v>
      </c>
      <c r="BC1601">
        <f>INDEX(Model_Assumptions[Values],9)*((INDEX(Model_Scenarios[GR Weight],4)*$AG1601)+(INDEX(Model_Scenarios[GP Weight],4)*$AH1601)+(INDEX(Model_Scenarios[LTV Weight],4)*$AI1601))-(INDEX(Model_Scenarios[LTV Weight],4)*$AP1601)-(INDEX(Model_Scenarios[GP Weight],4)*($AS1601+$AV1601+$AY1601))</f>
        <v>-25.865564050461039</v>
      </c>
      <c r="BD1601">
        <f>INDEX(Model_Assumptions[Values],9)*((INDEX(Model_Scenarios[GR Weight],5)*$AG1601)+(INDEX(Model_Scenarios[GP Weight],5)*$AH1601)+(INDEX(Model_Scenarios[LTV Weight],5)*$AI1601))-(INDEX(Model_Scenarios[LTV Weight],5)*$AP1601)-(INDEX(Model_Scenarios[GP Weight],5)*($AS1601+$AV1601+$AY1601))</f>
        <v>-38.321225225173286</v>
      </c>
    </row>
    <row r="1602" spans="1:56" x14ac:dyDescent="0.25">
      <c r="A1602">
        <v>1601</v>
      </c>
      <c r="B1602">
        <v>33</v>
      </c>
      <c r="C1602" s="3">
        <v>1</v>
      </c>
      <c r="D1602" s="4">
        <v>0</v>
      </c>
      <c r="E1602" t="str">
        <v>SKU-1039</v>
      </c>
      <c r="F1602" t="str">
        <v>Raise</v>
      </c>
      <c r="G1602" t="str">
        <v>Full</v>
      </c>
      <c r="H1602">
        <v>189.99</v>
      </c>
      <c r="I1602">
        <v>63.51</v>
      </c>
      <c r="J1602">
        <v>28</v>
      </c>
      <c r="K1602">
        <v>5319.72</v>
      </c>
      <c r="L1602">
        <v>3541.4400000000005</v>
      </c>
      <c r="M1602">
        <v>0.66571924838149388</v>
      </c>
      <c r="N1602">
        <v>232.14077285456503</v>
      </c>
      <c r="O1602">
        <v>715.94009421869032</v>
      </c>
      <c r="P1602">
        <v>842.96009421868985</v>
      </c>
      <c r="Q1602">
        <v>1631.9228817867202</v>
      </c>
      <c r="R1602">
        <v>1231.359992620889</v>
      </c>
      <c r="S1602">
        <v>1</v>
      </c>
      <c r="T1602">
        <f t="shared" ref="T1602:T1665" si="575">$H1602 + MIN($D1602, $S1602) * ($N1602 - $H1602)</f>
        <v>189.99</v>
      </c>
      <c r="U1602">
        <f t="shared" ref="U1602:U1665" si="576">IFERROR(($T1602-$H1602)/$H1602, 0)</f>
        <v>0</v>
      </c>
      <c r="V1602">
        <f>IF($F1602="Reduce", INDEX(Model_Assumptions[Values], 2), INDEX(Model_Assumptions[Values], 1))</f>
        <v>-0.4</v>
      </c>
      <c r="W1602">
        <f t="shared" ref="W1602:W1665" si="577">$J1602 * (1 + ($U1602 * $V1602))</f>
        <v>28</v>
      </c>
      <c r="X1602">
        <f t="shared" si="567"/>
        <v>5319.72</v>
      </c>
      <c r="Y1602">
        <f t="shared" ref="Y1602:Y1665" si="578">$X1602-($W1602*$I1602)</f>
        <v>3541.4400000000005</v>
      </c>
      <c r="Z1602">
        <f t="shared" ref="Z1602:Z1665" si="579">$X1602-$K1602</f>
        <v>0</v>
      </c>
      <c r="AA1602">
        <f t="shared" ref="AA1602:AA1665" si="580">$Y1602-$L1602</f>
        <v>0</v>
      </c>
      <c r="AB1602">
        <f t="shared" si="568"/>
        <v>0.66571924838149388</v>
      </c>
      <c r="AC1602">
        <f t="shared" ref="AC1602:AC1665" si="581">$AB1602-$M1602</f>
        <v>0</v>
      </c>
      <c r="AD1602">
        <f t="shared" ref="AD1602:AD1665" si="582">IFERROR(($X1602-($W1602*$I1602))/$X1602, 0) - IFERROR(($K1602-($J1602*$I1602))/$K1602, 0)</f>
        <v>0</v>
      </c>
      <c r="AE1602">
        <f t="shared" ref="AE1602:AE1665" si="583">IFERROR(($T1602-$H1602)/($N1602-$H1602), 0)</f>
        <v>0</v>
      </c>
      <c r="AF1602">
        <f t="shared" si="569"/>
        <v>1231.359992620889</v>
      </c>
      <c r="AG1602">
        <f t="shared" ref="AG1602:AG1665" si="584">IFERROR($Z1602/$O1602, 0)</f>
        <v>0</v>
      </c>
      <c r="AH1602">
        <f t="shared" ref="AH1602:AH1665" si="585">IFERROR($AA1602/$P1602, 0)</f>
        <v>0</v>
      </c>
      <c r="AI1602">
        <f t="shared" si="570"/>
        <v>1</v>
      </c>
      <c r="AJ1602">
        <f>MAX(0, $R1602 - $AA1602) * INDEX(Model_Assumptions[Values], 7)</f>
        <v>2462.719985241778</v>
      </c>
      <c r="AK1602">
        <f>MAX(0, INDEX(Model_Assumptions[Values], 4) - $AD1602)</f>
        <v>0.05</v>
      </c>
      <c r="AL1602">
        <f>MAX(0, INDEX(Model_Assumptions[Values], 5) - $AC1602)</f>
        <v>0.02</v>
      </c>
      <c r="AM1602">
        <f>INDEX(Model_Assumptions[Values], 6) * MAX(0, INDEX(Model_Assumptions[Values], 3) - $AB1602)^2</f>
        <v>0</v>
      </c>
      <c r="AN1602">
        <f t="shared" ref="AN1602:AN1665" si="586">AVERAGEIF($E$2:$E$2201, $E1602, $AJ$2:$AJ$2201)</f>
        <v>1681.8393293305462</v>
      </c>
      <c r="AO1602" cm="1">
        <f t="array" ref="AO1602">IFERROR(STDEV(IF($E$2:$E$2201=$E1602, $AJ$2:$AJ$2201)), 0)</f>
        <v>445.35610818966626</v>
      </c>
      <c r="AP1602">
        <f t="shared" si="571"/>
        <v>1.7533848566385304</v>
      </c>
      <c r="AQ1602">
        <f t="shared" ref="AQ1602:AQ1665" si="587">AVERAGEIF($E$2:$E$2201, $E1602, $AK$2:$AK$2201)</f>
        <v>1.9253005726123658E-2</v>
      </c>
      <c r="AR1602" cm="1">
        <f t="array" ref="AR1602">IFERROR(STDEV(IF($E$2:$E$2201=$E1602, $AK$2:$AK$2201)), 0)</f>
        <v>1.6369644521065239E-2</v>
      </c>
      <c r="AS1602">
        <f t="shared" si="572"/>
        <v>1.8782933394985852</v>
      </c>
      <c r="AT1602">
        <f t="shared" ref="AT1602:AT1665" si="588">AVERAGEIF($E$2:$E$2201, $E1602, $AL$2:$AL$2201)</f>
        <v>3.0126401631635495E-3</v>
      </c>
      <c r="AU1602" cm="1">
        <f t="array" ref="AU1602">IFERROR(STDEV(IF($E$2:$E$2201=$E1602, $AL$2:$AL$2201)), 0)</f>
        <v>5.7227856907436335E-3</v>
      </c>
      <c r="AV1602">
        <f t="shared" si="573"/>
        <v>2.9683725295379828</v>
      </c>
      <c r="AW1602">
        <f t="shared" ref="AW1602:AW1665" si="589">AVERAGEIF($E$2:$E$2201, $E1602, $AM$2:$AM$2201)</f>
        <v>0</v>
      </c>
      <c r="AX1602" cm="1">
        <f t="array" ref="AX1602">IFERROR(STDEV(IF($E$2:$E$2201=$E1602, $AM$2:$AM$2201)), 0)</f>
        <v>0</v>
      </c>
      <c r="AY1602">
        <f t="shared" si="574"/>
        <v>2.9683725295379828</v>
      </c>
      <c r="AZ1602">
        <f>INDEX(Model_Assumptions[Values],9)*((INDEX(Model_Scenarios[GR Weight],1)*$AG1602)+(INDEX(Model_Scenarios[GP Weight],1)*$AH1602)+(INDEX(Model_Scenarios[LTV Weight],1)*$AI1602))-(INDEX(Model_Scenarios[LTV Weight],1)*$AP1602)-(INDEX(Model_Scenarios[GP Weight],1)*($AS1602+$AV1602+$AY1602))</f>
        <v>1.8157882748317209</v>
      </c>
      <c r="BA1602">
        <f>INDEX(Model_Assumptions[Values],9)*((INDEX(Model_Scenarios[GR Weight],2)*$AG1602)+(INDEX(Model_Scenarios[GP Weight],2)*$AH1602)+(INDEX(Model_Scenarios[LTV Weight],2)*$AI1602))-(INDEX(Model_Scenarios[LTV Weight],2)*$AP1602)-(INDEX(Model_Scenarios[GP Weight],2)*($AS1602+$AV1602+$AY1602))</f>
        <v>0.54729216347004495</v>
      </c>
      <c r="BB1602">
        <f>INDEX(Model_Assumptions[Values],9)*((INDEX(Model_Scenarios[GR Weight],3)*$AG1602)+(INDEX(Model_Scenarios[GP Weight],3)*$AH1602)+(INDEX(Model_Scenarios[LTV Weight],3)*$AI1602))-(INDEX(Model_Scenarios[LTV Weight],3)*$AP1602)-(INDEX(Model_Scenarios[GP Weight],3)*($AS1602+$AV1602+$AY1602))</f>
        <v>-1.4366173821565047</v>
      </c>
      <c r="BC1602">
        <f>INDEX(Model_Assumptions[Values],9)*((INDEX(Model_Scenarios[GR Weight],4)*$AG1602)+(INDEX(Model_Scenarios[GP Weight],4)*$AH1602)+(INDEX(Model_Scenarios[LTV Weight],4)*$AI1602))-(INDEX(Model_Scenarios[LTV Weight],4)*$AP1602)-(INDEX(Model_Scenarios[GP Weight],4)*($AS1602+$AV1602+$AY1602))</f>
        <v>-1.7612788964926516</v>
      </c>
      <c r="BD1602">
        <f>INDEX(Model_Assumptions[Values],9)*((INDEX(Model_Scenarios[GR Weight],5)*$AG1602)+(INDEX(Model_Scenarios[GP Weight],5)*$AH1602)+(INDEX(Model_Scenarios[LTV Weight],5)*$AI1602))-(INDEX(Model_Scenarios[LTV Weight],5)*$AP1602)-(INDEX(Model_Scenarios[GP Weight],5)*($AS1602+$AV1602+$AY1602))</f>
        <v>-3.4866173333756354</v>
      </c>
    </row>
    <row r="1603" spans="1:56" x14ac:dyDescent="0.25">
      <c r="A1603">
        <v>1602</v>
      </c>
      <c r="B1603">
        <v>33</v>
      </c>
      <c r="C1603" s="3">
        <v>2</v>
      </c>
      <c r="D1603" s="4">
        <v>0.02</v>
      </c>
      <c r="E1603" t="str">
        <v>SKU-1039</v>
      </c>
      <c r="F1603" t="str">
        <v>Raise</v>
      </c>
      <c r="G1603" t="str">
        <v>Full</v>
      </c>
      <c r="H1603">
        <v>189.99</v>
      </c>
      <c r="I1603">
        <v>63.51</v>
      </c>
      <c r="J1603">
        <v>28</v>
      </c>
      <c r="K1603">
        <v>5319.72</v>
      </c>
      <c r="L1603">
        <v>3541.4400000000005</v>
      </c>
      <c r="M1603">
        <v>0.66571924838149388</v>
      </c>
      <c r="N1603">
        <v>232.14077285456503</v>
      </c>
      <c r="O1603">
        <v>715.94009421869032</v>
      </c>
      <c r="P1603">
        <v>842.96009421868985</v>
      </c>
      <c r="Q1603">
        <v>1631.9228817867202</v>
      </c>
      <c r="R1603">
        <v>1231.359992620889</v>
      </c>
      <c r="S1603">
        <v>1</v>
      </c>
      <c r="T1603">
        <f t="shared" si="575"/>
        <v>190.83301545709131</v>
      </c>
      <c r="U1603">
        <f t="shared" si="576"/>
        <v>4.4371569929538262E-3</v>
      </c>
      <c r="V1603">
        <f>IF($F1603="Reduce", INDEX(Model_Assumptions[Values], 2), INDEX(Model_Assumptions[Values], 1))</f>
        <v>-0.4</v>
      </c>
      <c r="W1603">
        <f t="shared" si="577"/>
        <v>27.950303841678917</v>
      </c>
      <c r="X1603">
        <f t="shared" ref="X1603:X1666" si="590">$W1603*$T1603</f>
        <v>5333.840765049511</v>
      </c>
      <c r="Y1603">
        <f t="shared" si="578"/>
        <v>3558.7169680644829</v>
      </c>
      <c r="Z1603">
        <f t="shared" si="579"/>
        <v>14.120765049510737</v>
      </c>
      <c r="AA1603">
        <f t="shared" si="580"/>
        <v>17.276968064482389</v>
      </c>
      <c r="AB1603">
        <f t="shared" ref="AB1603:AB1666" si="591">IFERROR($Y1603/$X1603,0)</f>
        <v>0.66719595218951933</v>
      </c>
      <c r="AC1603">
        <f t="shared" si="581"/>
        <v>1.476703808025448E-3</v>
      </c>
      <c r="AD1603">
        <f t="shared" si="582"/>
        <v>1.476703808025448E-3</v>
      </c>
      <c r="AE1603">
        <f t="shared" si="583"/>
        <v>1.9999999999999931E-2</v>
      </c>
      <c r="AF1603">
        <f t="shared" ref="AF1603:AF1666" si="592">$R1603 * (1 - $AE1603)</f>
        <v>1206.7327927684714</v>
      </c>
      <c r="AG1603">
        <f t="shared" si="584"/>
        <v>1.9723389098526199E-2</v>
      </c>
      <c r="AH1603">
        <f t="shared" si="585"/>
        <v>2.0495594255260454E-2</v>
      </c>
      <c r="AI1603">
        <f t="shared" ref="AI1603:AI1666" si="593">IFERROR($AF1603/$R1603, 0)</f>
        <v>0.9800000000000002</v>
      </c>
      <c r="AJ1603">
        <f>MAX(0, $R1603 - $AA1603) * INDEX(Model_Assumptions[Values], 7)</f>
        <v>2428.1660491128132</v>
      </c>
      <c r="AK1603">
        <f>MAX(0, INDEX(Model_Assumptions[Values], 4) - $AD1603)</f>
        <v>4.8523296191974555E-2</v>
      </c>
      <c r="AL1603">
        <f>MAX(0, INDEX(Model_Assumptions[Values], 5) - $AC1603)</f>
        <v>1.8523296191974552E-2</v>
      </c>
      <c r="AM1603">
        <f>INDEX(Model_Assumptions[Values], 6) * MAX(0, INDEX(Model_Assumptions[Values], 3) - $AB1603)^2</f>
        <v>0</v>
      </c>
      <c r="AN1603">
        <f t="shared" si="586"/>
        <v>1681.8393293305462</v>
      </c>
      <c r="AO1603" cm="1">
        <f t="array" ref="AO1603">IFERROR(STDEV(IF($E$2:$E$2201=$E1603, $AJ$2:$AJ$2201)), 0)</f>
        <v>445.35610818966626</v>
      </c>
      <c r="AP1603">
        <f t="shared" ref="AP1603:AP1666" si="594">IF($AO1603=0, 0, ($AJ1603-$AN1603)/$AO1603)</f>
        <v>1.6757976505947567</v>
      </c>
      <c r="AQ1603">
        <f t="shared" si="587"/>
        <v>1.9253005726123658E-2</v>
      </c>
      <c r="AR1603" cm="1">
        <f t="array" ref="AR1603">IFERROR(STDEV(IF($E$2:$E$2201=$E1603, $AK$2:$AK$2201)), 0)</f>
        <v>1.6369644521065239E-2</v>
      </c>
      <c r="AS1603">
        <f t="shared" ref="AS1603:AS1666" si="595">IF($AR1603=0, 0, ($AK1603-$AQ1603)/$AR1603)</f>
        <v>1.7880834509377703</v>
      </c>
      <c r="AT1603">
        <f t="shared" si="588"/>
        <v>3.0126401631635495E-3</v>
      </c>
      <c r="AU1603" cm="1">
        <f t="array" ref="AU1603">IFERROR(STDEV(IF($E$2:$E$2201=$E1603, $AL$2:$AL$2201)), 0)</f>
        <v>5.7227856907436335E-3</v>
      </c>
      <c r="AV1603">
        <f t="shared" ref="AV1603:AV1666" si="596">IF($AU1603=0, 0, ($AL1603-$AT1603)/$AU1603)</f>
        <v>2.7103331955797052</v>
      </c>
      <c r="AW1603">
        <f t="shared" si="589"/>
        <v>0</v>
      </c>
      <c r="AX1603" cm="1">
        <f t="array" ref="AX1603">IFERROR(STDEV(IF($E$2:$E$2201=$E1603, $AM$2:$AM$2201)), 0)</f>
        <v>0</v>
      </c>
      <c r="AY1603">
        <f t="shared" ref="AY1603:AY1666" si="597">IF($AU1603=0, 0, ($AL1603-$AT1603)/$AU1603)</f>
        <v>2.7103331955797052</v>
      </c>
      <c r="AZ1603">
        <f>INDEX(Model_Assumptions[Values],9)*((INDEX(Model_Scenarios[GR Weight],1)*$AG1603)+(INDEX(Model_Scenarios[GP Weight],1)*$AH1603)+(INDEX(Model_Scenarios[LTV Weight],1)*$AI1603))-(INDEX(Model_Scenarios[LTV Weight],1)*$AP1603)-(INDEX(Model_Scenarios[GP Weight],1)*($AS1603+$AV1603+$AY1603))</f>
        <v>1.8785963869913713</v>
      </c>
      <c r="BA1603">
        <f>INDEX(Model_Assumptions[Values],9)*((INDEX(Model_Scenarios[GR Weight],2)*$AG1603)+(INDEX(Model_Scenarios[GP Weight],2)*$AH1603)+(INDEX(Model_Scenarios[LTV Weight],2)*$AI1603))-(INDEX(Model_Scenarios[LTV Weight],2)*$AP1603)-(INDEX(Model_Scenarios[GP Weight],2)*($AS1603+$AV1603+$AY1603))</f>
        <v>0.68926969477312805</v>
      </c>
      <c r="BB1603">
        <f>INDEX(Model_Assumptions[Values],9)*((INDEX(Model_Scenarios[GR Weight],3)*$AG1603)+(INDEX(Model_Scenarios[GP Weight],3)*$AH1603)+(INDEX(Model_Scenarios[LTV Weight],3)*$AI1603))-(INDEX(Model_Scenarios[LTV Weight],3)*$AP1603)-(INDEX(Model_Scenarios[GP Weight],3)*($AS1603+$AV1603+$AY1603))</f>
        <v>-1.1728599786520517</v>
      </c>
      <c r="BC1603">
        <f>INDEX(Model_Assumptions[Values],9)*((INDEX(Model_Scenarios[GR Weight],4)*$AG1603)+(INDEX(Model_Scenarios[GP Weight],4)*$AH1603)+(INDEX(Model_Scenarios[LTV Weight],4)*$AI1603))-(INDEX(Model_Scenarios[LTV Weight],4)*$AP1603)-(INDEX(Model_Scenarios[GP Weight],4)*($AS1603+$AV1603+$AY1603))</f>
        <v>-1.4854185190433133</v>
      </c>
      <c r="BD1603">
        <f>INDEX(Model_Assumptions[Values],9)*((INDEX(Model_Scenarios[GR Weight],5)*$AG1603)+(INDEX(Model_Scenarios[GP Weight],5)*$AH1603)+(INDEX(Model_Scenarios[LTV Weight],5)*$AI1603))-(INDEX(Model_Scenarios[LTV Weight],5)*$AP1603)-(INDEX(Model_Scenarios[GP Weight],5)*($AS1603+$AV1603+$AY1603))</f>
        <v>-3.0826755525016463</v>
      </c>
    </row>
    <row r="1604" spans="1:56" x14ac:dyDescent="0.25">
      <c r="A1604">
        <v>1603</v>
      </c>
      <c r="B1604">
        <v>33</v>
      </c>
      <c r="C1604" s="3">
        <v>3</v>
      </c>
      <c r="D1604" s="4">
        <v>0.04</v>
      </c>
      <c r="E1604" t="str">
        <v>SKU-1039</v>
      </c>
      <c r="F1604" t="str">
        <v>Raise</v>
      </c>
      <c r="G1604" t="str">
        <v>Full</v>
      </c>
      <c r="H1604">
        <v>189.99</v>
      </c>
      <c r="I1604">
        <v>63.51</v>
      </c>
      <c r="J1604">
        <v>28</v>
      </c>
      <c r="K1604">
        <v>5319.72</v>
      </c>
      <c r="L1604">
        <v>3541.4400000000005</v>
      </c>
      <c r="M1604">
        <v>0.66571924838149388</v>
      </c>
      <c r="N1604">
        <v>232.14077285456503</v>
      </c>
      <c r="O1604">
        <v>715.94009421869032</v>
      </c>
      <c r="P1604">
        <v>842.96009421868985</v>
      </c>
      <c r="Q1604">
        <v>1631.9228817867202</v>
      </c>
      <c r="R1604">
        <v>1231.359992620889</v>
      </c>
      <c r="S1604">
        <v>1</v>
      </c>
      <c r="T1604">
        <f t="shared" si="575"/>
        <v>191.6760309141826</v>
      </c>
      <c r="U1604">
        <f t="shared" si="576"/>
        <v>8.8743139859076524E-3</v>
      </c>
      <c r="V1604">
        <f>IF($F1604="Reduce", INDEX(Model_Assumptions[Values], 2), INDEX(Model_Assumptions[Values], 1))</f>
        <v>-0.4</v>
      </c>
      <c r="W1604">
        <f t="shared" si="577"/>
        <v>27.900607683357833</v>
      </c>
      <c r="X1604">
        <f t="shared" si="590"/>
        <v>5347.8777408397764</v>
      </c>
      <c r="Y1604">
        <f t="shared" si="578"/>
        <v>3575.9101468697204</v>
      </c>
      <c r="Z1604">
        <f t="shared" si="579"/>
        <v>28.157740839776125</v>
      </c>
      <c r="AA1604">
        <f t="shared" si="580"/>
        <v>34.470146869719883</v>
      </c>
      <c r="AB1604">
        <f t="shared" si="591"/>
        <v>0.66865966653684117</v>
      </c>
      <c r="AC1604">
        <f t="shared" si="581"/>
        <v>2.9404181553472908E-3</v>
      </c>
      <c r="AD1604">
        <f t="shared" si="582"/>
        <v>2.9404181553472908E-3</v>
      </c>
      <c r="AE1604">
        <f t="shared" si="583"/>
        <v>3.9999999999999862E-2</v>
      </c>
      <c r="AF1604">
        <f t="shared" si="592"/>
        <v>1182.1055929160536</v>
      </c>
      <c r="AG1604">
        <f t="shared" si="584"/>
        <v>3.9329744300051858E-2</v>
      </c>
      <c r="AH1604">
        <f t="shared" si="585"/>
        <v>4.0891789666115876E-2</v>
      </c>
      <c r="AI1604">
        <f t="shared" si="593"/>
        <v>0.96000000000000019</v>
      </c>
      <c r="AJ1604">
        <f>MAX(0, $R1604 - $AA1604) * INDEX(Model_Assumptions[Values], 7)</f>
        <v>2393.7796915023382</v>
      </c>
      <c r="AK1604">
        <f>MAX(0, INDEX(Model_Assumptions[Values], 4) - $AD1604)</f>
        <v>4.7059581844652712E-2</v>
      </c>
      <c r="AL1604">
        <f>MAX(0, INDEX(Model_Assumptions[Values], 5) - $AC1604)</f>
        <v>1.705958184465271E-2</v>
      </c>
      <c r="AM1604">
        <f>INDEX(Model_Assumptions[Values], 6) * MAX(0, INDEX(Model_Assumptions[Values], 3) - $AB1604)^2</f>
        <v>0</v>
      </c>
      <c r="AN1604">
        <f t="shared" si="586"/>
        <v>1681.8393293305462</v>
      </c>
      <c r="AO1604" cm="1">
        <f t="array" ref="AO1604">IFERROR(STDEV(IF($E$2:$E$2201=$E1604, $AJ$2:$AJ$2201)), 0)</f>
        <v>445.35610818966626</v>
      </c>
      <c r="AP1604">
        <f t="shared" si="594"/>
        <v>1.5985867243760672</v>
      </c>
      <c r="AQ1604">
        <f t="shared" si="587"/>
        <v>1.9253005726123658E-2</v>
      </c>
      <c r="AR1604" cm="1">
        <f t="array" ref="AR1604">IFERROR(STDEV(IF($E$2:$E$2201=$E1604, $AK$2:$AK$2201)), 0)</f>
        <v>1.6369644521065239E-2</v>
      </c>
      <c r="AS1604">
        <f t="shared" si="595"/>
        <v>1.698667071404405</v>
      </c>
      <c r="AT1604">
        <f t="shared" si="588"/>
        <v>3.0126401631635495E-3</v>
      </c>
      <c r="AU1604" cm="1">
        <f t="array" ref="AU1604">IFERROR(STDEV(IF($E$2:$E$2201=$E1604, $AL$2:$AL$2201)), 0)</f>
        <v>5.7227856907436335E-3</v>
      </c>
      <c r="AV1604">
        <f t="shared" si="596"/>
        <v>2.4545636409571481</v>
      </c>
      <c r="AW1604">
        <f t="shared" si="589"/>
        <v>0</v>
      </c>
      <c r="AX1604" cm="1">
        <f t="array" ref="AX1604">IFERROR(STDEV(IF($E$2:$E$2201=$E1604, $AM$2:$AM$2201)), 0)</f>
        <v>0</v>
      </c>
      <c r="AY1604">
        <f t="shared" si="597"/>
        <v>2.4545636409571481</v>
      </c>
      <c r="AZ1604">
        <f>INDEX(Model_Assumptions[Values],9)*((INDEX(Model_Scenarios[GR Weight],1)*$AG1604)+(INDEX(Model_Scenarios[GP Weight],1)*$AH1604)+(INDEX(Model_Scenarios[LTV Weight],1)*$AI1604))-(INDEX(Model_Scenarios[LTV Weight],1)*$AP1604)-(INDEX(Model_Scenarios[GP Weight],1)*($AS1604+$AV1604+$AY1604))</f>
        <v>1.9404619521503608</v>
      </c>
      <c r="BA1604">
        <f>INDEX(Model_Assumptions[Values],9)*((INDEX(Model_Scenarios[GR Weight],2)*$AG1604)+(INDEX(Model_Scenarios[GP Weight],2)*$AH1604)+(INDEX(Model_Scenarios[LTV Weight],2)*$AI1604))-(INDEX(Model_Scenarios[LTV Weight],2)*$AP1604)-(INDEX(Model_Scenarios[GP Weight],2)*($AS1604+$AV1604+$AY1604))</f>
        <v>0.82974885638297136</v>
      </c>
      <c r="BB1604">
        <f>INDEX(Model_Assumptions[Values],9)*((INDEX(Model_Scenarios[GR Weight],3)*$AG1604)+(INDEX(Model_Scenarios[GP Weight],3)*$AH1604)+(INDEX(Model_Scenarios[LTV Weight],3)*$AI1604))-(INDEX(Model_Scenarios[LTV Weight],3)*$AP1604)-(INDEX(Model_Scenarios[GP Weight],3)*($AS1604+$AV1604+$AY1604))</f>
        <v>-0.91143990112120443</v>
      </c>
      <c r="BC1604">
        <f>INDEX(Model_Assumptions[Values],9)*((INDEX(Model_Scenarios[GR Weight],4)*$AG1604)+(INDEX(Model_Scenarios[GP Weight],4)*$AH1604)+(INDEX(Model_Scenarios[LTV Weight],4)*$AI1604))-(INDEX(Model_Scenarios[LTV Weight],4)*$AP1604)-(INDEX(Model_Scenarios[GP Weight],4)*($AS1604+$AV1604+$AY1604))</f>
        <v>-1.2119163565335718</v>
      </c>
      <c r="BD1604">
        <f>INDEX(Model_Assumptions[Values],9)*((INDEX(Model_Scenarios[GR Weight],5)*$AG1604)+(INDEX(Model_Scenarios[GP Weight],5)*$AH1604)+(INDEX(Model_Scenarios[LTV Weight],5)*$AI1604))-(INDEX(Model_Scenarios[LTV Weight],5)*$AP1604)-(INDEX(Model_Scenarios[GP Weight],5)*($AS1604+$AV1604+$AY1604))</f>
        <v>-2.6821514095374321</v>
      </c>
    </row>
    <row r="1605" spans="1:56" x14ac:dyDescent="0.25">
      <c r="A1605">
        <v>1604</v>
      </c>
      <c r="B1605">
        <v>33</v>
      </c>
      <c r="C1605" s="3">
        <v>4</v>
      </c>
      <c r="D1605" s="4">
        <v>0.06</v>
      </c>
      <c r="E1605" t="str">
        <v>SKU-1039</v>
      </c>
      <c r="F1605" t="str">
        <v>Raise</v>
      </c>
      <c r="G1605" t="str">
        <v>Full</v>
      </c>
      <c r="H1605">
        <v>189.99</v>
      </c>
      <c r="I1605">
        <v>63.51</v>
      </c>
      <c r="J1605">
        <v>28</v>
      </c>
      <c r="K1605">
        <v>5319.72</v>
      </c>
      <c r="L1605">
        <v>3541.4400000000005</v>
      </c>
      <c r="M1605">
        <v>0.66571924838149388</v>
      </c>
      <c r="N1605">
        <v>232.14077285456503</v>
      </c>
      <c r="O1605">
        <v>715.94009421869032</v>
      </c>
      <c r="P1605">
        <v>842.96009421868985</v>
      </c>
      <c r="Q1605">
        <v>1631.9228817867202</v>
      </c>
      <c r="R1605">
        <v>1231.359992620889</v>
      </c>
      <c r="S1605">
        <v>1</v>
      </c>
      <c r="T1605">
        <f t="shared" si="575"/>
        <v>192.5190463712739</v>
      </c>
      <c r="U1605">
        <f t="shared" si="576"/>
        <v>1.331147097886148E-2</v>
      </c>
      <c r="V1605">
        <f>IF($F1605="Reduce", INDEX(Model_Assumptions[Values], 2), INDEX(Model_Assumptions[Values], 1))</f>
        <v>-0.4</v>
      </c>
      <c r="W1605">
        <f t="shared" si="577"/>
        <v>27.85091152503675</v>
      </c>
      <c r="X1605">
        <f t="shared" si="590"/>
        <v>5361.8309273707964</v>
      </c>
      <c r="Y1605">
        <f t="shared" si="578"/>
        <v>3593.0195364157125</v>
      </c>
      <c r="Z1605">
        <f t="shared" si="579"/>
        <v>42.110927370796162</v>
      </c>
      <c r="AA1605">
        <f t="shared" si="580"/>
        <v>51.579536415712028</v>
      </c>
      <c r="AB1605">
        <f t="shared" si="591"/>
        <v>0.67011056206085362</v>
      </c>
      <c r="AC1605">
        <f t="shared" si="581"/>
        <v>4.3913136793597429E-3</v>
      </c>
      <c r="AD1605">
        <f t="shared" si="582"/>
        <v>4.3913136793597429E-3</v>
      </c>
      <c r="AE1605">
        <f t="shared" si="583"/>
        <v>5.9999999999999797E-2</v>
      </c>
      <c r="AF1605">
        <f t="shared" si="592"/>
        <v>1157.4783930636358</v>
      </c>
      <c r="AG1605">
        <f t="shared" si="584"/>
        <v>5.8819065604576969E-2</v>
      </c>
      <c r="AH1605">
        <f t="shared" si="585"/>
        <v>6.118858623256572E-2</v>
      </c>
      <c r="AI1605">
        <f t="shared" si="593"/>
        <v>0.94000000000000017</v>
      </c>
      <c r="AJ1605">
        <f>MAX(0, $R1605 - $AA1605) * INDEX(Model_Assumptions[Values], 7)</f>
        <v>2359.5609124103539</v>
      </c>
      <c r="AK1605">
        <f>MAX(0, INDEX(Model_Assumptions[Values], 4) - $AD1605)</f>
        <v>4.560868632064026E-2</v>
      </c>
      <c r="AL1605">
        <f>MAX(0, INDEX(Model_Assumptions[Values], 5) - $AC1605)</f>
        <v>1.5608686320640257E-2</v>
      </c>
      <c r="AM1605">
        <f>INDEX(Model_Assumptions[Values], 6) * MAX(0, INDEX(Model_Assumptions[Values], 3) - $AB1605)^2</f>
        <v>0</v>
      </c>
      <c r="AN1605">
        <f t="shared" si="586"/>
        <v>1681.8393293305462</v>
      </c>
      <c r="AO1605" cm="1">
        <f t="array" ref="AO1605">IFERROR(STDEV(IF($E$2:$E$2201=$E1605, $AJ$2:$AJ$2201)), 0)</f>
        <v>445.35610818966626</v>
      </c>
      <c r="AP1605">
        <f t="shared" si="594"/>
        <v>1.521752077982464</v>
      </c>
      <c r="AQ1605">
        <f t="shared" si="587"/>
        <v>1.9253005726123658E-2</v>
      </c>
      <c r="AR1605" cm="1">
        <f t="array" ref="AR1605">IFERROR(STDEV(IF($E$2:$E$2201=$E1605, $AK$2:$AK$2201)), 0)</f>
        <v>1.6369644521065239E-2</v>
      </c>
      <c r="AS1605">
        <f t="shared" si="595"/>
        <v>1.6100337768850665</v>
      </c>
      <c r="AT1605">
        <f t="shared" si="588"/>
        <v>3.0126401631635495E-3</v>
      </c>
      <c r="AU1605" cm="1">
        <f t="array" ref="AU1605">IFERROR(STDEV(IF($E$2:$E$2201=$E1605, $AL$2:$AL$2201)), 0)</f>
        <v>5.7227856907436335E-3</v>
      </c>
      <c r="AV1605">
        <f t="shared" si="596"/>
        <v>2.2010340484792721</v>
      </c>
      <c r="AW1605">
        <f t="shared" si="589"/>
        <v>0</v>
      </c>
      <c r="AX1605" cm="1">
        <f t="array" ref="AX1605">IFERROR(STDEV(IF($E$2:$E$2201=$E1605, $AM$2:$AM$2201)), 0)</f>
        <v>0</v>
      </c>
      <c r="AY1605">
        <f t="shared" si="597"/>
        <v>2.2010340484792721</v>
      </c>
      <c r="AZ1605">
        <f>INDEX(Model_Assumptions[Values],9)*((INDEX(Model_Scenarios[GR Weight],1)*$AG1605)+(INDEX(Model_Scenarios[GP Weight],1)*$AH1605)+(INDEX(Model_Scenarios[LTV Weight],1)*$AI1605))-(INDEX(Model_Scenarios[LTV Weight],1)*$AP1605)-(INDEX(Model_Scenarios[GP Weight],1)*($AS1605+$AV1605+$AY1605))</f>
        <v>2.0013919761482399</v>
      </c>
      <c r="BA1605">
        <f>INDEX(Model_Assumptions[Values],9)*((INDEX(Model_Scenarios[GR Weight],2)*$AG1605)+(INDEX(Model_Scenarios[GP Weight],2)*$AH1605)+(INDEX(Model_Scenarios[LTV Weight],2)*$AI1605))-(INDEX(Model_Scenarios[LTV Weight],2)*$AP1605)-(INDEX(Model_Scenarios[GP Weight],2)*($AS1605+$AV1605+$AY1605))</f>
        <v>0.96874365997867495</v>
      </c>
      <c r="BB1605">
        <f>INDEX(Model_Assumptions[Values],9)*((INDEX(Model_Scenarios[GR Weight],3)*$AG1605)+(INDEX(Model_Scenarios[GP Weight],3)*$AH1605)+(INDEX(Model_Scenarios[LTV Weight],3)*$AI1605))-(INDEX(Model_Scenarios[LTV Weight],3)*$AP1605)-(INDEX(Model_Scenarios[GP Weight],3)*($AS1605+$AV1605+$AY1605))</f>
        <v>-0.65233262912553736</v>
      </c>
      <c r="BC1605">
        <f>INDEX(Model_Assumptions[Values],9)*((INDEX(Model_Scenarios[GR Weight],4)*$AG1605)+(INDEX(Model_Scenarios[GP Weight],4)*$AH1605)+(INDEX(Model_Scenarios[LTV Weight],4)*$AI1605))-(INDEX(Model_Scenarios[LTV Weight],4)*$AP1605)-(INDEX(Model_Scenarios[GP Weight],4)*($AS1605+$AV1605+$AY1605))</f>
        <v>-0.94074788852500268</v>
      </c>
      <c r="BD1605">
        <f>INDEX(Model_Assumptions[Values],9)*((INDEX(Model_Scenarios[GR Weight],5)*$AG1605)+(INDEX(Model_Scenarios[GP Weight],5)*$AH1605)+(INDEX(Model_Scenarios[LTV Weight],5)*$AI1605))-(INDEX(Model_Scenarios[LTV Weight],5)*$AP1605)-(INDEX(Model_Scenarios[GP Weight],5)*($AS1605+$AV1605+$AY1605))</f>
        <v>-2.2850063723654692</v>
      </c>
    </row>
    <row r="1606" spans="1:56" x14ac:dyDescent="0.25">
      <c r="A1606">
        <v>1605</v>
      </c>
      <c r="B1606">
        <v>33</v>
      </c>
      <c r="C1606" s="3">
        <v>5</v>
      </c>
      <c r="D1606" s="4">
        <v>0.08</v>
      </c>
      <c r="E1606" t="str">
        <v>SKU-1039</v>
      </c>
      <c r="F1606" t="str">
        <v>Raise</v>
      </c>
      <c r="G1606" t="str">
        <v>Full</v>
      </c>
      <c r="H1606">
        <v>189.99</v>
      </c>
      <c r="I1606">
        <v>63.51</v>
      </c>
      <c r="J1606">
        <v>28</v>
      </c>
      <c r="K1606">
        <v>5319.72</v>
      </c>
      <c r="L1606">
        <v>3541.4400000000005</v>
      </c>
      <c r="M1606">
        <v>0.66571924838149388</v>
      </c>
      <c r="N1606">
        <v>232.14077285456503</v>
      </c>
      <c r="O1606">
        <v>715.94009421869032</v>
      </c>
      <c r="P1606">
        <v>842.96009421868985</v>
      </c>
      <c r="Q1606">
        <v>1631.9228817867202</v>
      </c>
      <c r="R1606">
        <v>1231.359992620889</v>
      </c>
      <c r="S1606">
        <v>1</v>
      </c>
      <c r="T1606">
        <f t="shared" si="575"/>
        <v>193.3620618283652</v>
      </c>
      <c r="U1606">
        <f t="shared" si="576"/>
        <v>1.7748627971815305E-2</v>
      </c>
      <c r="V1606">
        <f>IF($F1606="Reduce", INDEX(Model_Assumptions[Values], 2), INDEX(Model_Assumptions[Values], 1))</f>
        <v>-0.4</v>
      </c>
      <c r="W1606">
        <f t="shared" si="577"/>
        <v>27.801215366715667</v>
      </c>
      <c r="X1606">
        <f t="shared" si="590"/>
        <v>5375.7003246425711</v>
      </c>
      <c r="Y1606">
        <f t="shared" si="578"/>
        <v>3610.0451367024589</v>
      </c>
      <c r="Z1606">
        <f t="shared" si="579"/>
        <v>55.980324642570849</v>
      </c>
      <c r="AA1606">
        <f t="shared" si="580"/>
        <v>68.605136702458367</v>
      </c>
      <c r="AB1606">
        <f t="shared" si="591"/>
        <v>0.67154880642318726</v>
      </c>
      <c r="AC1606">
        <f t="shared" si="581"/>
        <v>5.8295580416933834E-3</v>
      </c>
      <c r="AD1606">
        <f t="shared" si="582"/>
        <v>5.8295580416933834E-3</v>
      </c>
      <c r="AE1606">
        <f t="shared" si="583"/>
        <v>7.9999999999999724E-2</v>
      </c>
      <c r="AF1606">
        <f t="shared" si="592"/>
        <v>1132.8511932112183</v>
      </c>
      <c r="AG1606">
        <f t="shared" si="584"/>
        <v>7.8191353012101533E-2</v>
      </c>
      <c r="AH1606">
        <f t="shared" si="585"/>
        <v>8.1385983954609456E-2</v>
      </c>
      <c r="AI1606">
        <f t="shared" si="593"/>
        <v>0.92000000000000037</v>
      </c>
      <c r="AJ1606">
        <f>MAX(0, $R1606 - $AA1606) * INDEX(Model_Assumptions[Values], 7)</f>
        <v>2325.5097118368612</v>
      </c>
      <c r="AK1606">
        <f>MAX(0, INDEX(Model_Assumptions[Values], 4) - $AD1606)</f>
        <v>4.4170441958306619E-2</v>
      </c>
      <c r="AL1606">
        <f>MAX(0, INDEX(Model_Assumptions[Values], 5) - $AC1606)</f>
        <v>1.4170441958306617E-2</v>
      </c>
      <c r="AM1606">
        <f>INDEX(Model_Assumptions[Values], 6) * MAX(0, INDEX(Model_Assumptions[Values], 3) - $AB1606)^2</f>
        <v>0</v>
      </c>
      <c r="AN1606">
        <f t="shared" si="586"/>
        <v>1681.8393293305462</v>
      </c>
      <c r="AO1606" cm="1">
        <f t="array" ref="AO1606">IFERROR(STDEV(IF($E$2:$E$2201=$E1606, $AJ$2:$AJ$2201)), 0)</f>
        <v>445.35610818966626</v>
      </c>
      <c r="AP1606">
        <f t="shared" si="594"/>
        <v>1.4452937114139492</v>
      </c>
      <c r="AQ1606">
        <f t="shared" si="587"/>
        <v>1.9253005726123658E-2</v>
      </c>
      <c r="AR1606" cm="1">
        <f t="array" ref="AR1606">IFERROR(STDEV(IF($E$2:$E$2201=$E1606, $AK$2:$AK$2201)), 0)</f>
        <v>1.6369644521065239E-2</v>
      </c>
      <c r="AS1606">
        <f t="shared" si="595"/>
        <v>1.5221733251518088</v>
      </c>
      <c r="AT1606">
        <f t="shared" si="588"/>
        <v>3.0126401631635495E-3</v>
      </c>
      <c r="AU1606" cm="1">
        <f t="array" ref="AU1606">IFERROR(STDEV(IF($E$2:$E$2201=$E1606, $AL$2:$AL$2201)), 0)</f>
        <v>5.7227856907436335E-3</v>
      </c>
      <c r="AV1606">
        <f t="shared" si="596"/>
        <v>1.9497151209401997</v>
      </c>
      <c r="AW1606">
        <f t="shared" si="589"/>
        <v>0</v>
      </c>
      <c r="AX1606" cm="1">
        <f t="array" ref="AX1606">IFERROR(STDEV(IF($E$2:$E$2201=$E1606, $AM$2:$AM$2201)), 0)</f>
        <v>0</v>
      </c>
      <c r="AY1606">
        <f t="shared" si="597"/>
        <v>1.9497151209401997</v>
      </c>
      <c r="AZ1606">
        <f>INDEX(Model_Assumptions[Values],9)*((INDEX(Model_Scenarios[GR Weight],1)*$AG1606)+(INDEX(Model_Scenarios[GP Weight],1)*$AH1606)+(INDEX(Model_Scenarios[LTV Weight],1)*$AI1606))-(INDEX(Model_Scenarios[LTV Weight],1)*$AP1606)-(INDEX(Model_Scenarios[GP Weight],1)*($AS1606+$AV1606+$AY1606))</f>
        <v>2.0613933426489766</v>
      </c>
      <c r="BA1606">
        <f>INDEX(Model_Assumptions[Values],9)*((INDEX(Model_Scenarios[GR Weight],2)*$AG1606)+(INDEX(Model_Scenarios[GP Weight],2)*$AH1606)+(INDEX(Model_Scenarios[LTV Weight],2)*$AI1606))-(INDEX(Model_Scenarios[LTV Weight],2)*$AP1606)-(INDEX(Model_Scenarios[GP Weight],2)*($AS1606+$AV1606+$AY1606))</f>
        <v>1.1062678728881783</v>
      </c>
      <c r="BB1606">
        <f>INDEX(Model_Assumptions[Values],9)*((INDEX(Model_Scenarios[GR Weight],3)*$AG1606)+(INDEX(Model_Scenarios[GP Weight],3)*$AH1606)+(INDEX(Model_Scenarios[LTV Weight],3)*$AI1606))-(INDEX(Model_Scenarios[LTV Weight],3)*$AP1606)-(INDEX(Model_Scenarios[GP Weight],3)*($AS1606+$AV1606+$AY1606))</f>
        <v>-0.39551406984115833</v>
      </c>
      <c r="BC1606">
        <f>INDEX(Model_Assumptions[Values],9)*((INDEX(Model_Scenarios[GR Weight],4)*$AG1606)+(INDEX(Model_Scenarios[GP Weight],4)*$AH1606)+(INDEX(Model_Scenarios[LTV Weight],4)*$AI1606))-(INDEX(Model_Scenarios[LTV Weight],4)*$AP1606)-(INDEX(Model_Scenarios[GP Weight],4)*($AS1606+$AV1606+$AY1606))</f>
        <v>-0.67188902219371283</v>
      </c>
      <c r="BD1606">
        <f>INDEX(Model_Assumptions[Values],9)*((INDEX(Model_Scenarios[GR Weight],5)*$AG1606)+(INDEX(Model_Scenarios[GP Weight],5)*$AH1606)+(INDEX(Model_Scenarios[LTV Weight],5)*$AI1606))-(INDEX(Model_Scenarios[LTV Weight],5)*$AP1606)-(INDEX(Model_Scenarios[GP Weight],5)*($AS1606+$AV1606+$AY1606))</f>
        <v>-1.8912025808339241</v>
      </c>
    </row>
    <row r="1607" spans="1:56" x14ac:dyDescent="0.25">
      <c r="A1607">
        <v>1606</v>
      </c>
      <c r="B1607">
        <v>33</v>
      </c>
      <c r="C1607" s="3">
        <v>6</v>
      </c>
      <c r="D1607" s="4">
        <v>0.1</v>
      </c>
      <c r="E1607" t="str">
        <v>SKU-1039</v>
      </c>
      <c r="F1607" t="str">
        <v>Raise</v>
      </c>
      <c r="G1607" t="str">
        <v>Full</v>
      </c>
      <c r="H1607">
        <v>189.99</v>
      </c>
      <c r="I1607">
        <v>63.51</v>
      </c>
      <c r="J1607">
        <v>28</v>
      </c>
      <c r="K1607">
        <v>5319.72</v>
      </c>
      <c r="L1607">
        <v>3541.4400000000005</v>
      </c>
      <c r="M1607">
        <v>0.66571924838149388</v>
      </c>
      <c r="N1607">
        <v>232.14077285456503</v>
      </c>
      <c r="O1607">
        <v>715.94009421869032</v>
      </c>
      <c r="P1607">
        <v>842.96009421868985</v>
      </c>
      <c r="Q1607">
        <v>1631.9228817867202</v>
      </c>
      <c r="R1607">
        <v>1231.359992620889</v>
      </c>
      <c r="S1607">
        <v>1</v>
      </c>
      <c r="T1607">
        <f t="shared" si="575"/>
        <v>194.20507728545653</v>
      </c>
      <c r="U1607">
        <f t="shared" si="576"/>
        <v>2.2185784964769282E-2</v>
      </c>
      <c r="V1607">
        <f>IF($F1607="Reduce", INDEX(Model_Assumptions[Values], 2), INDEX(Model_Assumptions[Values], 1))</f>
        <v>-0.4</v>
      </c>
      <c r="W1607">
        <f t="shared" si="577"/>
        <v>27.751519208394583</v>
      </c>
      <c r="X1607">
        <f t="shared" si="590"/>
        <v>5389.4859326551014</v>
      </c>
      <c r="Y1607">
        <f t="shared" si="578"/>
        <v>3626.9869477299617</v>
      </c>
      <c r="Z1607">
        <f t="shared" si="579"/>
        <v>69.765932655101096</v>
      </c>
      <c r="AA1607">
        <f t="shared" si="580"/>
        <v>85.546947729961175</v>
      </c>
      <c r="AB1607">
        <f t="shared" si="591"/>
        <v>0.6729745643742957</v>
      </c>
      <c r="AC1607">
        <f t="shared" si="581"/>
        <v>7.2553159928018252E-3</v>
      </c>
      <c r="AD1607">
        <f t="shared" si="582"/>
        <v>7.2553159928018252E-3</v>
      </c>
      <c r="AE1607">
        <f t="shared" si="583"/>
        <v>0.10000000000000034</v>
      </c>
      <c r="AF1607">
        <f t="shared" si="592"/>
        <v>1108.2239933587998</v>
      </c>
      <c r="AG1607">
        <f t="shared" si="584"/>
        <v>9.7446606522626836E-2</v>
      </c>
      <c r="AH1607">
        <f t="shared" si="585"/>
        <v>0.10148398283224978</v>
      </c>
      <c r="AI1607">
        <f t="shared" si="593"/>
        <v>0.8999999999999998</v>
      </c>
      <c r="AJ1607">
        <f>MAX(0, $R1607 - $AA1607) * INDEX(Model_Assumptions[Values], 7)</f>
        <v>2291.6260897818556</v>
      </c>
      <c r="AK1607">
        <f>MAX(0, INDEX(Model_Assumptions[Values], 4) - $AD1607)</f>
        <v>4.2744684007198178E-2</v>
      </c>
      <c r="AL1607">
        <f>MAX(0, INDEX(Model_Assumptions[Values], 5) - $AC1607)</f>
        <v>1.2744684007198175E-2</v>
      </c>
      <c r="AM1607">
        <f>INDEX(Model_Assumptions[Values], 6) * MAX(0, INDEX(Model_Assumptions[Values], 3) - $AB1607)^2</f>
        <v>0</v>
      </c>
      <c r="AN1607">
        <f t="shared" si="586"/>
        <v>1681.8393293305462</v>
      </c>
      <c r="AO1607" cm="1">
        <f t="array" ref="AO1607">IFERROR(STDEV(IF($E$2:$E$2201=$E1607, $AJ$2:$AJ$2201)), 0)</f>
        <v>445.35610818966626</v>
      </c>
      <c r="AP1607">
        <f t="shared" si="594"/>
        <v>1.3692116246705124</v>
      </c>
      <c r="AQ1607">
        <f t="shared" si="587"/>
        <v>1.9253005726123658E-2</v>
      </c>
      <c r="AR1607" cm="1">
        <f t="array" ref="AR1607">IFERROR(STDEV(IF($E$2:$E$2201=$E1607, $AK$2:$AK$2201)), 0)</f>
        <v>1.6369644521065239E-2</v>
      </c>
      <c r="AS1607">
        <f t="shared" si="595"/>
        <v>1.4350756518166481</v>
      </c>
      <c r="AT1607">
        <f t="shared" si="588"/>
        <v>3.0126401631635495E-3</v>
      </c>
      <c r="AU1607" cm="1">
        <f t="array" ref="AU1607">IFERROR(STDEV(IF($E$2:$E$2201=$E1607, $AL$2:$AL$2201)), 0)</f>
        <v>5.7227856907436335E-3</v>
      </c>
      <c r="AV1607">
        <f t="shared" si="596"/>
        <v>1.700578069833333</v>
      </c>
      <c r="AW1607">
        <f t="shared" si="589"/>
        <v>0</v>
      </c>
      <c r="AX1607" cm="1">
        <f t="array" ref="AX1607">IFERROR(STDEV(IF($E$2:$E$2201=$E1607, $AM$2:$AM$2201)), 0)</f>
        <v>0</v>
      </c>
      <c r="AY1607">
        <f t="shared" si="597"/>
        <v>1.700578069833333</v>
      </c>
      <c r="AZ1607">
        <f>INDEX(Model_Assumptions[Values],9)*((INDEX(Model_Scenarios[GR Weight],1)*$AG1607)+(INDEX(Model_Scenarios[GP Weight],1)*$AH1607)+(INDEX(Model_Scenarios[LTV Weight],1)*$AI1607))-(INDEX(Model_Scenarios[LTV Weight],1)*$AP1607)-(INDEX(Model_Scenarios[GP Weight],1)*($AS1607+$AV1607+$AY1607))</f>
        <v>2.120472815792696</v>
      </c>
      <c r="BA1607">
        <f>INDEX(Model_Assumptions[Values],9)*((INDEX(Model_Scenarios[GR Weight],2)*$AG1607)+(INDEX(Model_Scenarios[GP Weight],2)*$AH1607)+(INDEX(Model_Scenarios[LTV Weight],2)*$AI1607))-(INDEX(Model_Scenarios[LTV Weight],2)*$AP1607)-(INDEX(Model_Scenarios[GP Weight],2)*($AS1607+$AV1607+$AY1607))</f>
        <v>1.2423350233917234</v>
      </c>
      <c r="BB1607">
        <f>INDEX(Model_Assumptions[Values],9)*((INDEX(Model_Scenarios[GR Weight],3)*$AG1607)+(INDEX(Model_Scenarios[GP Weight],3)*$AH1607)+(INDEX(Model_Scenarios[LTV Weight],3)*$AI1607))-(INDEX(Model_Scenarios[LTV Weight],3)*$AP1607)-(INDEX(Model_Scenarios[GP Weight],3)*($AS1607+$AV1607+$AY1607))</f>
        <v>-0.14096054877764441</v>
      </c>
      <c r="BC1607">
        <f>INDEX(Model_Assumptions[Values],9)*((INDEX(Model_Scenarios[GR Weight],4)*$AG1607)+(INDEX(Model_Scenarios[GP Weight],4)*$AH1607)+(INDEX(Model_Scenarios[LTV Weight],4)*$AI1607))-(INDEX(Model_Scenarios[LTV Weight],4)*$AP1607)-(INDEX(Model_Scenarios[GP Weight],4)*($AS1607+$AV1607+$AY1607))</f>
        <v>-0.40531608304927991</v>
      </c>
      <c r="BD1607">
        <f>INDEX(Model_Assumptions[Values],9)*((INDEX(Model_Scenarios[GR Weight],5)*$AG1607)+(INDEX(Model_Scenarios[GP Weight],5)*$AH1607)+(INDEX(Model_Scenarios[LTV Weight],5)*$AI1607))-(INDEX(Model_Scenarios[LTV Weight],5)*$AP1607)-(INDEX(Model_Scenarios[GP Weight],5)*($AS1607+$AV1607+$AY1607))</f>
        <v>-1.5007028321721374</v>
      </c>
    </row>
    <row r="1608" spans="1:56" x14ac:dyDescent="0.25">
      <c r="A1608">
        <v>1607</v>
      </c>
      <c r="B1608">
        <v>33</v>
      </c>
      <c r="C1608" s="3">
        <v>7</v>
      </c>
      <c r="D1608" s="4">
        <v>0.12</v>
      </c>
      <c r="E1608" t="str">
        <v>SKU-1039</v>
      </c>
      <c r="F1608" t="str">
        <v>Raise</v>
      </c>
      <c r="G1608" t="str">
        <v>Full</v>
      </c>
      <c r="H1608">
        <v>189.99</v>
      </c>
      <c r="I1608">
        <v>63.51</v>
      </c>
      <c r="J1608">
        <v>28</v>
      </c>
      <c r="K1608">
        <v>5319.72</v>
      </c>
      <c r="L1608">
        <v>3541.4400000000005</v>
      </c>
      <c r="M1608">
        <v>0.66571924838149388</v>
      </c>
      <c r="N1608">
        <v>232.14077285456503</v>
      </c>
      <c r="O1608">
        <v>715.94009421869032</v>
      </c>
      <c r="P1608">
        <v>842.96009421868985</v>
      </c>
      <c r="Q1608">
        <v>1631.9228817867202</v>
      </c>
      <c r="R1608">
        <v>1231.359992620889</v>
      </c>
      <c r="S1608">
        <v>1</v>
      </c>
      <c r="T1608">
        <f t="shared" si="575"/>
        <v>195.04809274254782</v>
      </c>
      <c r="U1608">
        <f t="shared" si="576"/>
        <v>2.662294195772311E-2</v>
      </c>
      <c r="V1608">
        <f>IF($F1608="Reduce", INDEX(Model_Assumptions[Values], 2), INDEX(Model_Assumptions[Values], 1))</f>
        <v>-0.4</v>
      </c>
      <c r="W1608">
        <f t="shared" si="577"/>
        <v>27.7018230500735</v>
      </c>
      <c r="X1608">
        <f t="shared" si="590"/>
        <v>5403.1877514083853</v>
      </c>
      <c r="Y1608">
        <f t="shared" si="578"/>
        <v>3643.8449694982173</v>
      </c>
      <c r="Z1608">
        <f t="shared" si="579"/>
        <v>83.467751408385084</v>
      </c>
      <c r="AA1608">
        <f t="shared" si="580"/>
        <v>102.40496949821681</v>
      </c>
      <c r="AB1608">
        <f t="shared" si="591"/>
        <v>0.67438799781636671</v>
      </c>
      <c r="AC1608">
        <f t="shared" si="581"/>
        <v>8.6687494348728356E-3</v>
      </c>
      <c r="AD1608">
        <f t="shared" si="582"/>
        <v>8.6687494348728356E-3</v>
      </c>
      <c r="AE1608">
        <f t="shared" si="583"/>
        <v>0.12000000000000027</v>
      </c>
      <c r="AF1608">
        <f t="shared" si="592"/>
        <v>1083.5967935063818</v>
      </c>
      <c r="AG1608">
        <f t="shared" si="584"/>
        <v>0.11658482613615032</v>
      </c>
      <c r="AH1608">
        <f t="shared" si="585"/>
        <v>0.12148258286548237</v>
      </c>
      <c r="AI1608">
        <f t="shared" si="593"/>
        <v>0.87999999999999956</v>
      </c>
      <c r="AJ1608">
        <f>MAX(0, $R1608 - $AA1608) * INDEX(Model_Assumptions[Values], 7)</f>
        <v>2257.9100462453443</v>
      </c>
      <c r="AK1608">
        <f>MAX(0, INDEX(Model_Assumptions[Values], 4) - $AD1608)</f>
        <v>4.1331250565127167E-2</v>
      </c>
      <c r="AL1608">
        <f>MAX(0, INDEX(Model_Assumptions[Values], 5) - $AC1608)</f>
        <v>1.1331250565127165E-2</v>
      </c>
      <c r="AM1608">
        <f>INDEX(Model_Assumptions[Values], 6) * MAX(0, INDEX(Model_Assumptions[Values], 3) - $AB1608)^2</f>
        <v>0</v>
      </c>
      <c r="AN1608">
        <f t="shared" si="586"/>
        <v>1681.8393293305462</v>
      </c>
      <c r="AO1608" cm="1">
        <f t="array" ref="AO1608">IFERROR(STDEV(IF($E$2:$E$2201=$E1608, $AJ$2:$AJ$2201)), 0)</f>
        <v>445.35610818966626</v>
      </c>
      <c r="AP1608">
        <f t="shared" si="594"/>
        <v>1.2935058177521699</v>
      </c>
      <c r="AQ1608">
        <f t="shared" si="587"/>
        <v>1.9253005726123658E-2</v>
      </c>
      <c r="AR1608" cm="1">
        <f t="array" ref="AR1608">IFERROR(STDEV(IF($E$2:$E$2201=$E1608, $AK$2:$AK$2201)), 0)</f>
        <v>1.6369644521065239E-2</v>
      </c>
      <c r="AS1608">
        <f t="shared" si="595"/>
        <v>1.3487308664884061</v>
      </c>
      <c r="AT1608">
        <f t="shared" si="588"/>
        <v>3.0126401631635495E-3</v>
      </c>
      <c r="AU1608" cm="1">
        <f t="array" ref="AU1608">IFERROR(STDEV(IF($E$2:$E$2201=$E1608, $AL$2:$AL$2201)), 0)</f>
        <v>5.7227856907436335E-3</v>
      </c>
      <c r="AV1608">
        <f t="shared" si="596"/>
        <v>1.4535946043582622</v>
      </c>
      <c r="AW1608">
        <f t="shared" si="589"/>
        <v>0</v>
      </c>
      <c r="AX1608" cm="1">
        <f t="array" ref="AX1608">IFERROR(STDEV(IF($E$2:$E$2201=$E1608, $AM$2:$AM$2201)), 0)</f>
        <v>0</v>
      </c>
      <c r="AY1608">
        <f t="shared" si="597"/>
        <v>1.4535946043582622</v>
      </c>
      <c r="AZ1608">
        <f>INDEX(Model_Assumptions[Values],9)*((INDEX(Model_Scenarios[GR Weight],1)*$AG1608)+(INDEX(Model_Scenarios[GP Weight],1)*$AH1608)+(INDEX(Model_Scenarios[LTV Weight],1)*$AI1608))-(INDEX(Model_Scenarios[LTV Weight],1)*$AP1608)-(INDEX(Model_Scenarios[GP Weight],1)*($AS1608+$AV1608+$AY1608))</f>
        <v>2.1786370427785857</v>
      </c>
      <c r="BA1608">
        <f>INDEX(Model_Assumptions[Values],9)*((INDEX(Model_Scenarios[GR Weight],2)*$AG1608)+(INDEX(Model_Scenarios[GP Weight],2)*$AH1608)+(INDEX(Model_Scenarios[LTV Weight],2)*$AI1608))-(INDEX(Model_Scenarios[LTV Weight],2)*$AP1608)-(INDEX(Model_Scenarios[GP Weight],2)*($AS1608+$AV1608+$AY1608))</f>
        <v>1.3769584058876969</v>
      </c>
      <c r="BB1608">
        <f>INDEX(Model_Assumptions[Values],9)*((INDEX(Model_Scenarios[GR Weight],3)*$AG1608)+(INDEX(Model_Scenarios[GP Weight],3)*$AH1608)+(INDEX(Model_Scenarios[LTV Weight],3)*$AI1608))-(INDEX(Model_Scenarios[LTV Weight],3)*$AP1608)-(INDEX(Model_Scenarios[GP Weight],3)*($AS1608+$AV1608+$AY1608))</f>
        <v>0.11135119926218828</v>
      </c>
      <c r="BC1608">
        <f>INDEX(Model_Assumptions[Values],9)*((INDEX(Model_Scenarios[GR Weight],4)*$AG1608)+(INDEX(Model_Scenarios[GP Weight],4)*$AH1608)+(INDEX(Model_Scenarios[LTV Weight],4)*$AI1608))-(INDEX(Model_Scenarios[LTV Weight],4)*$AP1608)-(INDEX(Model_Scenarios[GP Weight],4)*($AS1608+$AV1608+$AY1608))</f>
        <v>-0.14100580589452005</v>
      </c>
      <c r="BD1608">
        <f>INDEX(Model_Assumptions[Values],9)*((INDEX(Model_Scenarios[GR Weight],5)*$AG1608)+(INDEX(Model_Scenarios[GP Weight],5)*$AH1608)+(INDEX(Model_Scenarios[LTV Weight],5)*$AI1608))-(INDEX(Model_Scenarios[LTV Weight],5)*$AP1608)-(INDEX(Model_Scenarios[GP Weight],5)*($AS1608+$AV1608+$AY1608))</f>
        <v>-1.1134705667845279</v>
      </c>
    </row>
    <row r="1609" spans="1:56" x14ac:dyDescent="0.25">
      <c r="A1609">
        <v>1608</v>
      </c>
      <c r="B1609">
        <v>33</v>
      </c>
      <c r="C1609" s="3">
        <v>8</v>
      </c>
      <c r="D1609" s="4">
        <v>0.14000000000000001</v>
      </c>
      <c r="E1609" t="str">
        <v>SKU-1039</v>
      </c>
      <c r="F1609" t="str">
        <v>Raise</v>
      </c>
      <c r="G1609" t="str">
        <v>Full</v>
      </c>
      <c r="H1609">
        <v>189.99</v>
      </c>
      <c r="I1609">
        <v>63.51</v>
      </c>
      <c r="J1609">
        <v>28</v>
      </c>
      <c r="K1609">
        <v>5319.72</v>
      </c>
      <c r="L1609">
        <v>3541.4400000000005</v>
      </c>
      <c r="M1609">
        <v>0.66571924838149388</v>
      </c>
      <c r="N1609">
        <v>232.14077285456503</v>
      </c>
      <c r="O1609">
        <v>715.94009421869032</v>
      </c>
      <c r="P1609">
        <v>842.96009421868985</v>
      </c>
      <c r="Q1609">
        <v>1631.9228817867202</v>
      </c>
      <c r="R1609">
        <v>1231.359992620889</v>
      </c>
      <c r="S1609">
        <v>1</v>
      </c>
      <c r="T1609">
        <f t="shared" si="575"/>
        <v>195.89110819963912</v>
      </c>
      <c r="U1609">
        <f t="shared" si="576"/>
        <v>3.1060098950676934E-2</v>
      </c>
      <c r="V1609">
        <f>IF($F1609="Reduce", INDEX(Model_Assumptions[Values], 2), INDEX(Model_Assumptions[Values], 1))</f>
        <v>-0.4</v>
      </c>
      <c r="W1609">
        <f t="shared" si="577"/>
        <v>27.652126891752417</v>
      </c>
      <c r="X1609">
        <f t="shared" si="590"/>
        <v>5416.8057809024231</v>
      </c>
      <c r="Y1609">
        <f t="shared" si="578"/>
        <v>3660.6192020072272</v>
      </c>
      <c r="Z1609">
        <f t="shared" si="579"/>
        <v>97.085780902422812</v>
      </c>
      <c r="AA1609">
        <f t="shared" si="580"/>
        <v>119.17920200722665</v>
      </c>
      <c r="AB1609">
        <f t="shared" si="591"/>
        <v>0.67578926586461063</v>
      </c>
      <c r="AC1609">
        <f t="shared" si="581"/>
        <v>1.0070017483116755E-2</v>
      </c>
      <c r="AD1609">
        <f t="shared" si="582"/>
        <v>1.0070017483116755E-2</v>
      </c>
      <c r="AE1609">
        <f t="shared" si="583"/>
        <v>0.14000000000000021</v>
      </c>
      <c r="AF1609">
        <f t="shared" si="592"/>
        <v>1058.9695936539642</v>
      </c>
      <c r="AG1609">
        <f t="shared" si="584"/>
        <v>0.13560601185267199</v>
      </c>
      <c r="AH1609">
        <f t="shared" si="585"/>
        <v>0.14138178405430885</v>
      </c>
      <c r="AI1609">
        <f t="shared" si="593"/>
        <v>0.85999999999999976</v>
      </c>
      <c r="AJ1609">
        <f>MAX(0, $R1609 - $AA1609) * INDEX(Model_Assumptions[Values], 7)</f>
        <v>2224.3615812273247</v>
      </c>
      <c r="AK1609">
        <f>MAX(0, INDEX(Model_Assumptions[Values], 4) - $AD1609)</f>
        <v>3.9929982516883247E-2</v>
      </c>
      <c r="AL1609">
        <f>MAX(0, INDEX(Model_Assumptions[Values], 5) - $AC1609)</f>
        <v>9.9299825168832449E-3</v>
      </c>
      <c r="AM1609">
        <f>INDEX(Model_Assumptions[Values], 6) * MAX(0, INDEX(Model_Assumptions[Values], 3) - $AB1609)^2</f>
        <v>0</v>
      </c>
      <c r="AN1609">
        <f t="shared" si="586"/>
        <v>1681.8393293305462</v>
      </c>
      <c r="AO1609" cm="1">
        <f t="array" ref="AO1609">IFERROR(STDEV(IF($E$2:$E$2201=$E1609, $AJ$2:$AJ$2201)), 0)</f>
        <v>445.35610818966626</v>
      </c>
      <c r="AP1609">
        <f t="shared" si="594"/>
        <v>1.218176290658916</v>
      </c>
      <c r="AQ1609">
        <f t="shared" si="587"/>
        <v>1.9253005726123658E-2</v>
      </c>
      <c r="AR1609" cm="1">
        <f t="array" ref="AR1609">IFERROR(STDEV(IF($E$2:$E$2201=$E1609, $AK$2:$AK$2201)), 0)</f>
        <v>1.6369644521065239E-2</v>
      </c>
      <c r="AS1609">
        <f t="shared" si="595"/>
        <v>1.2631292490286805</v>
      </c>
      <c r="AT1609">
        <f t="shared" si="588"/>
        <v>3.0126401631635495E-3</v>
      </c>
      <c r="AU1609" cm="1">
        <f t="array" ref="AU1609">IFERROR(STDEV(IF($E$2:$E$2201=$E1609, $AL$2:$AL$2201)), 0)</f>
        <v>5.7227856907436335E-3</v>
      </c>
      <c r="AV1609">
        <f t="shared" si="596"/>
        <v>1.2087369207112206</v>
      </c>
      <c r="AW1609">
        <f t="shared" si="589"/>
        <v>0</v>
      </c>
      <c r="AX1609" cm="1">
        <f t="array" ref="AX1609">IFERROR(STDEV(IF($E$2:$E$2201=$E1609, $AM$2:$AM$2201)), 0)</f>
        <v>0</v>
      </c>
      <c r="AY1609">
        <f t="shared" si="597"/>
        <v>1.2087369207112206</v>
      </c>
      <c r="AZ1609">
        <f>INDEX(Model_Assumptions[Values],9)*((INDEX(Model_Scenarios[GR Weight],1)*$AG1609)+(INDEX(Model_Scenarios[GP Weight],1)*$AH1609)+(INDEX(Model_Scenarios[LTV Weight],1)*$AI1609))-(INDEX(Model_Scenarios[LTV Weight],1)*$AP1609)-(INDEX(Model_Scenarios[GP Weight],1)*($AS1609+$AV1609+$AY1609))</f>
        <v>2.2358925563812448</v>
      </c>
      <c r="BA1609">
        <f>INDEX(Model_Assumptions[Values],9)*((INDEX(Model_Scenarios[GR Weight],2)*$AG1609)+(INDEX(Model_Scenarios[GP Weight],2)*$AH1609)+(INDEX(Model_Scenarios[LTV Weight],2)*$AI1609))-(INDEX(Model_Scenarios[LTV Weight],2)*$AP1609)-(INDEX(Model_Scenarios[GP Weight],2)*($AS1609+$AV1609+$AY1609))</f>
        <v>1.5101510859252918</v>
      </c>
      <c r="BB1609">
        <f>INDEX(Model_Assumptions[Values],9)*((INDEX(Model_Scenarios[GR Weight],3)*$AG1609)+(INDEX(Model_Scenarios[GP Weight],3)*$AH1609)+(INDEX(Model_Scenarios[LTV Weight],3)*$AI1609))-(INDEX(Model_Scenarios[LTV Weight],3)*$AP1609)-(INDEX(Model_Scenarios[GP Weight],3)*($AS1609+$AV1609+$AY1609))</f>
        <v>0.36144403898942135</v>
      </c>
      <c r="BC1609">
        <f>INDEX(Model_Assumptions[Values],9)*((INDEX(Model_Scenarios[GR Weight],4)*$AG1609)+(INDEX(Model_Scenarios[GP Weight],4)*$AH1609)+(INDEX(Model_Scenarios[LTV Weight],4)*$AI1609))-(INDEX(Model_Scenarios[LTV Weight],4)*$AP1609)-(INDEX(Model_Scenarios[GP Weight],4)*($AS1609+$AV1609+$AY1609))</f>
        <v>0.12106467398164877</v>
      </c>
      <c r="BD1609">
        <f>INDEX(Model_Assumptions[Values],9)*((INDEX(Model_Scenarios[GR Weight],5)*$AG1609)+(INDEX(Model_Scenarios[GP Weight],5)*$AH1609)+(INDEX(Model_Scenarios[LTV Weight],5)*$AI1609))-(INDEX(Model_Scenarios[LTV Weight],5)*$AP1609)-(INDEX(Model_Scenarios[GP Weight],5)*($AS1609+$AV1609+$AY1609))</f>
        <v>-0.72946985441082535</v>
      </c>
    </row>
    <row r="1610" spans="1:56" x14ac:dyDescent="0.25">
      <c r="A1610">
        <v>1609</v>
      </c>
      <c r="B1610">
        <v>33</v>
      </c>
      <c r="C1610" s="3">
        <v>9</v>
      </c>
      <c r="D1610" s="4">
        <v>0.16</v>
      </c>
      <c r="E1610" t="str">
        <v>SKU-1039</v>
      </c>
      <c r="F1610" t="str">
        <v>Raise</v>
      </c>
      <c r="G1610" t="str">
        <v>Full</v>
      </c>
      <c r="H1610">
        <v>189.99</v>
      </c>
      <c r="I1610">
        <v>63.51</v>
      </c>
      <c r="J1610">
        <v>28</v>
      </c>
      <c r="K1610">
        <v>5319.72</v>
      </c>
      <c r="L1610">
        <v>3541.4400000000005</v>
      </c>
      <c r="M1610">
        <v>0.66571924838149388</v>
      </c>
      <c r="N1610">
        <v>232.14077285456503</v>
      </c>
      <c r="O1610">
        <v>715.94009421869032</v>
      </c>
      <c r="P1610">
        <v>842.96009421868985</v>
      </c>
      <c r="Q1610">
        <v>1631.9228817867202</v>
      </c>
      <c r="R1610">
        <v>1231.359992620889</v>
      </c>
      <c r="S1610">
        <v>1</v>
      </c>
      <c r="T1610">
        <f t="shared" si="575"/>
        <v>196.73412365673042</v>
      </c>
      <c r="U1610">
        <f t="shared" si="576"/>
        <v>3.5497255943630762E-2</v>
      </c>
      <c r="V1610">
        <f>IF($F1610="Reduce", INDEX(Model_Assumptions[Values], 2), INDEX(Model_Assumptions[Values], 1))</f>
        <v>-0.4</v>
      </c>
      <c r="W1610">
        <f t="shared" si="577"/>
        <v>27.602430733431337</v>
      </c>
      <c r="X1610">
        <f t="shared" si="590"/>
        <v>5430.3400211372164</v>
      </c>
      <c r="Y1610">
        <f t="shared" si="578"/>
        <v>3677.3096452569921</v>
      </c>
      <c r="Z1610">
        <f t="shared" si="579"/>
        <v>110.6200211372161</v>
      </c>
      <c r="AA1610">
        <f t="shared" si="580"/>
        <v>135.86964525699159</v>
      </c>
      <c r="AB1610">
        <f t="shared" si="591"/>
        <v>0.67717852490697139</v>
      </c>
      <c r="AC1610">
        <f t="shared" si="581"/>
        <v>1.1459276525477513E-2</v>
      </c>
      <c r="AD1610">
        <f t="shared" si="582"/>
        <v>1.1459276525477513E-2</v>
      </c>
      <c r="AE1610">
        <f t="shared" si="583"/>
        <v>0.16000000000000014</v>
      </c>
      <c r="AF1610">
        <f t="shared" si="592"/>
        <v>1034.3423938015467</v>
      </c>
      <c r="AG1610">
        <f t="shared" si="584"/>
        <v>0.15451016367219436</v>
      </c>
      <c r="AH1610">
        <f t="shared" si="585"/>
        <v>0.16118158639873029</v>
      </c>
      <c r="AI1610">
        <f t="shared" si="593"/>
        <v>0.84</v>
      </c>
      <c r="AJ1610">
        <f>MAX(0, $R1610 - $AA1610) * INDEX(Model_Assumptions[Values], 7)</f>
        <v>2190.9806947277948</v>
      </c>
      <c r="AK1610">
        <f>MAX(0, INDEX(Model_Assumptions[Values], 4) - $AD1610)</f>
        <v>3.854072347452249E-2</v>
      </c>
      <c r="AL1610">
        <f>MAX(0, INDEX(Model_Assumptions[Values], 5) - $AC1610)</f>
        <v>8.5407234745224873E-3</v>
      </c>
      <c r="AM1610">
        <f>INDEX(Model_Assumptions[Values], 6) * MAX(0, INDEX(Model_Assumptions[Values], 3) - $AB1610)^2</f>
        <v>0</v>
      </c>
      <c r="AN1610">
        <f t="shared" si="586"/>
        <v>1681.8393293305462</v>
      </c>
      <c r="AO1610" cm="1">
        <f t="array" ref="AO1610">IFERROR(STDEV(IF($E$2:$E$2201=$E1610, $AJ$2:$AJ$2201)), 0)</f>
        <v>445.35610818966626</v>
      </c>
      <c r="AP1610">
        <f t="shared" si="594"/>
        <v>1.143223043390746</v>
      </c>
      <c r="AQ1610">
        <f t="shared" si="587"/>
        <v>1.9253005726123658E-2</v>
      </c>
      <c r="AR1610" cm="1">
        <f t="array" ref="AR1610">IFERROR(STDEV(IF($E$2:$E$2201=$E1610, $AK$2:$AK$2201)), 0)</f>
        <v>1.6369644521065239E-2</v>
      </c>
      <c r="AS1610">
        <f t="shared" si="595"/>
        <v>1.1782612459041781</v>
      </c>
      <c r="AT1610">
        <f t="shared" si="588"/>
        <v>3.0126401631635495E-3</v>
      </c>
      <c r="AU1610" cm="1">
        <f t="array" ref="AU1610">IFERROR(STDEV(IF($E$2:$E$2201=$E1610, $AL$2:$AL$2201)), 0)</f>
        <v>5.7227856907436335E-3</v>
      </c>
      <c r="AV1610">
        <f t="shared" si="596"/>
        <v>0.96597769165117986</v>
      </c>
      <c r="AW1610">
        <f t="shared" si="589"/>
        <v>0</v>
      </c>
      <c r="AX1610" cm="1">
        <f t="array" ref="AX1610">IFERROR(STDEV(IF($E$2:$E$2201=$E1610, $AM$2:$AM$2201)), 0)</f>
        <v>0</v>
      </c>
      <c r="AY1610">
        <f t="shared" si="597"/>
        <v>0.96597769165117986</v>
      </c>
      <c r="AZ1610">
        <f>INDEX(Model_Assumptions[Values],9)*((INDEX(Model_Scenarios[GR Weight],1)*$AG1610)+(INDEX(Model_Scenarios[GP Weight],1)*$AH1610)+(INDEX(Model_Scenarios[LTV Weight],1)*$AI1610))-(INDEX(Model_Scenarios[LTV Weight],1)*$AP1610)-(INDEX(Model_Scenarios[GP Weight],1)*($AS1610+$AV1610+$AY1610))</f>
        <v>2.2922457774022118</v>
      </c>
      <c r="BA1610">
        <f>INDEX(Model_Assumptions[Values],9)*((INDEX(Model_Scenarios[GR Weight],2)*$AG1610)+(INDEX(Model_Scenarios[GP Weight],2)*$AH1610)+(INDEX(Model_Scenarios[LTV Weight],2)*$AI1610))-(INDEX(Model_Scenarios[LTV Weight],2)*$AP1610)-(INDEX(Model_Scenarios[GP Weight],2)*($AS1610+$AV1610+$AY1610))</f>
        <v>1.6419259051075838</v>
      </c>
      <c r="BB1610">
        <f>INDEX(Model_Assumptions[Values],9)*((INDEX(Model_Scenarios[GR Weight],3)*$AG1610)+(INDEX(Model_Scenarios[GP Weight],3)*$AH1610)+(INDEX(Model_Scenarios[LTV Weight],3)*$AI1610))-(INDEX(Model_Scenarios[LTV Weight],3)*$AP1610)-(INDEX(Model_Scenarios[GP Weight],3)*($AS1610+$AV1610+$AY1610))</f>
        <v>0.60934044320943448</v>
      </c>
      <c r="BC1610">
        <f>INDEX(Model_Assumptions[Values],9)*((INDEX(Model_Scenarios[GR Weight],4)*$AG1610)+(INDEX(Model_Scenarios[GP Weight],4)*$AH1610)+(INDEX(Model_Scenarios[LTV Weight],4)*$AI1610))-(INDEX(Model_Scenarios[LTV Weight],4)*$AP1610)-(INDEX(Model_Scenarios[GP Weight],4)*($AS1610+$AV1610+$AY1610))</f>
        <v>0.38091782938460628</v>
      </c>
      <c r="BD1610">
        <f>INDEX(Model_Assumptions[Values],9)*((INDEX(Model_Scenarios[GR Weight],5)*$AG1610)+(INDEX(Model_Scenarios[GP Weight],5)*$AH1610)+(INDEX(Model_Scenarios[LTV Weight],5)*$AI1610))-(INDEX(Model_Scenarios[LTV Weight],5)*$AP1610)-(INDEX(Model_Scenarios[GP Weight],5)*($AS1610+$AV1610+$AY1610))</f>
        <v>-0.34866538064257968</v>
      </c>
    </row>
    <row r="1611" spans="1:56" x14ac:dyDescent="0.25">
      <c r="A1611">
        <v>1610</v>
      </c>
      <c r="B1611">
        <v>33</v>
      </c>
      <c r="C1611" s="3">
        <v>10</v>
      </c>
      <c r="D1611" s="4">
        <v>0.18</v>
      </c>
      <c r="E1611" t="str">
        <v>SKU-1039</v>
      </c>
      <c r="F1611" t="str">
        <v>Raise</v>
      </c>
      <c r="G1611" t="str">
        <v>Full</v>
      </c>
      <c r="H1611">
        <v>189.99</v>
      </c>
      <c r="I1611">
        <v>63.51</v>
      </c>
      <c r="J1611">
        <v>28</v>
      </c>
      <c r="K1611">
        <v>5319.72</v>
      </c>
      <c r="L1611">
        <v>3541.4400000000005</v>
      </c>
      <c r="M1611">
        <v>0.66571924838149388</v>
      </c>
      <c r="N1611">
        <v>232.14077285456503</v>
      </c>
      <c r="O1611">
        <v>715.94009421869032</v>
      </c>
      <c r="P1611">
        <v>842.96009421868985</v>
      </c>
      <c r="Q1611">
        <v>1631.9228817867202</v>
      </c>
      <c r="R1611">
        <v>1231.359992620889</v>
      </c>
      <c r="S1611">
        <v>1</v>
      </c>
      <c r="T1611">
        <f t="shared" si="575"/>
        <v>197.57713911382172</v>
      </c>
      <c r="U1611">
        <f t="shared" si="576"/>
        <v>3.993441293658459E-2</v>
      </c>
      <c r="V1611">
        <f>IF($F1611="Reduce", INDEX(Model_Assumptions[Values], 2), INDEX(Model_Assumptions[Values], 1))</f>
        <v>-0.4</v>
      </c>
      <c r="W1611">
        <f t="shared" si="577"/>
        <v>27.55273457511025</v>
      </c>
      <c r="X1611">
        <f t="shared" si="590"/>
        <v>5443.7904721127634</v>
      </c>
      <c r="Y1611">
        <f t="shared" si="578"/>
        <v>3693.9162992475112</v>
      </c>
      <c r="Z1611">
        <f t="shared" si="579"/>
        <v>124.07047211276313</v>
      </c>
      <c r="AA1611">
        <f t="shared" si="580"/>
        <v>152.47629924751072</v>
      </c>
      <c r="AB1611">
        <f t="shared" si="591"/>
        <v>0.67855592866231007</v>
      </c>
      <c r="AC1611">
        <f t="shared" si="581"/>
        <v>1.2836680280816193E-2</v>
      </c>
      <c r="AD1611">
        <f t="shared" si="582"/>
        <v>1.2836680280816193E-2</v>
      </c>
      <c r="AE1611">
        <f t="shared" si="583"/>
        <v>0.18000000000000008</v>
      </c>
      <c r="AF1611">
        <f t="shared" si="592"/>
        <v>1009.7151939491289</v>
      </c>
      <c r="AG1611">
        <f t="shared" si="584"/>
        <v>0.17329728159471494</v>
      </c>
      <c r="AH1611">
        <f t="shared" si="585"/>
        <v>0.18088198989874563</v>
      </c>
      <c r="AI1611">
        <f t="shared" si="593"/>
        <v>0.82</v>
      </c>
      <c r="AJ1611">
        <f>MAX(0, $R1611 - $AA1611) * INDEX(Model_Assumptions[Values], 7)</f>
        <v>2157.7673867467565</v>
      </c>
      <c r="AK1611">
        <f>MAX(0, INDEX(Model_Assumptions[Values], 4) - $AD1611)</f>
        <v>3.716331971918381E-2</v>
      </c>
      <c r="AL1611">
        <f>MAX(0, INDEX(Model_Assumptions[Values], 5) - $AC1611)</f>
        <v>7.1633197191838076E-3</v>
      </c>
      <c r="AM1611">
        <f>INDEX(Model_Assumptions[Values], 6) * MAX(0, INDEX(Model_Assumptions[Values], 3) - $AB1611)^2</f>
        <v>0</v>
      </c>
      <c r="AN1611">
        <f t="shared" si="586"/>
        <v>1681.8393293305462</v>
      </c>
      <c r="AO1611" cm="1">
        <f t="array" ref="AO1611">IFERROR(STDEV(IF($E$2:$E$2201=$E1611, $AJ$2:$AJ$2201)), 0)</f>
        <v>445.35610818966626</v>
      </c>
      <c r="AP1611">
        <f t="shared" si="594"/>
        <v>1.0686460759476644</v>
      </c>
      <c r="AQ1611">
        <f t="shared" si="587"/>
        <v>1.9253005726123658E-2</v>
      </c>
      <c r="AR1611" cm="1">
        <f t="array" ref="AR1611">IFERROR(STDEV(IF($E$2:$E$2201=$E1611, $AK$2:$AK$2201)), 0)</f>
        <v>1.6369644521065239E-2</v>
      </c>
      <c r="AS1611">
        <f t="shared" si="595"/>
        <v>1.0941174666323576</v>
      </c>
      <c r="AT1611">
        <f t="shared" si="588"/>
        <v>3.0126401631635495E-3</v>
      </c>
      <c r="AU1611" cm="1">
        <f t="array" ref="AU1611">IFERROR(STDEV(IF($E$2:$E$2201=$E1611, $AL$2:$AL$2201)), 0)</f>
        <v>5.7227856907436335E-3</v>
      </c>
      <c r="AV1611">
        <f t="shared" si="596"/>
        <v>0.7252900563328466</v>
      </c>
      <c r="AW1611">
        <f t="shared" si="589"/>
        <v>0</v>
      </c>
      <c r="AX1611" cm="1">
        <f t="array" ref="AX1611">IFERROR(STDEV(IF($E$2:$E$2201=$E1611, $AM$2:$AM$2201)), 0)</f>
        <v>0</v>
      </c>
      <c r="AY1611">
        <f t="shared" si="597"/>
        <v>0.7252900563328466</v>
      </c>
      <c r="AZ1611">
        <f>INDEX(Model_Assumptions[Values],9)*((INDEX(Model_Scenarios[GR Weight],1)*$AG1611)+(INDEX(Model_Scenarios[GP Weight],1)*$AH1611)+(INDEX(Model_Scenarios[LTV Weight],1)*$AI1611))-(INDEX(Model_Scenarios[LTV Weight],1)*$AP1611)-(INDEX(Model_Scenarios[GP Weight],1)*($AS1611+$AV1611+$AY1611))</f>
        <v>2.347703017058794</v>
      </c>
      <c r="BA1611">
        <f>INDEX(Model_Assumptions[Values],9)*((INDEX(Model_Scenarios[GR Weight],2)*$AG1611)+(INDEX(Model_Scenarios[GP Weight],2)*$AH1611)+(INDEX(Model_Scenarios[LTV Weight],2)*$AI1611))-(INDEX(Model_Scenarios[LTV Weight],2)*$AP1611)-(INDEX(Model_Scenarios[GP Weight],2)*($AS1611+$AV1611+$AY1611))</f>
        <v>1.7722954858691897</v>
      </c>
      <c r="BB1611">
        <f>INDEX(Model_Assumptions[Values],9)*((INDEX(Model_Scenarios[GR Weight],3)*$AG1611)+(INDEX(Model_Scenarios[GP Weight],3)*$AH1611)+(INDEX(Model_Scenarios[LTV Weight],3)*$AI1611))-(INDEX(Model_Scenarios[LTV Weight],3)*$AP1611)-(INDEX(Model_Scenarios[GP Weight],3)*($AS1611+$AV1611+$AY1611))</f>
        <v>0.85506250118281502</v>
      </c>
      <c r="BC1611">
        <f>INDEX(Model_Assumptions[Values],9)*((INDEX(Model_Scenarios[GR Weight],4)*$AG1611)+(INDEX(Model_Scenarios[GP Weight],4)*$AH1611)+(INDEX(Model_Scenarios[LTV Weight],4)*$AI1611))-(INDEX(Model_Scenarios[LTV Weight],4)*$AP1611)-(INDEX(Model_Scenarios[GP Weight],4)*($AS1611+$AV1611+$AY1611))</f>
        <v>0.6385757495749389</v>
      </c>
      <c r="BD1611">
        <f>INDEX(Model_Assumptions[Values],9)*((INDEX(Model_Scenarios[GR Weight],5)*$AG1611)+(INDEX(Model_Scenarios[GP Weight],5)*$AH1611)+(INDEX(Model_Scenarios[LTV Weight],5)*$AI1611))-(INDEX(Model_Scenarios[LTV Weight],5)*$AP1611)-(INDEX(Model_Scenarios[GP Weight],5)*($AS1611+$AV1611+$AY1611))</f>
        <v>2.8977566215421469E-2</v>
      </c>
    </row>
    <row r="1612" spans="1:56" x14ac:dyDescent="0.25">
      <c r="A1612">
        <v>1611</v>
      </c>
      <c r="B1612">
        <v>33</v>
      </c>
      <c r="C1612" s="3">
        <v>11</v>
      </c>
      <c r="D1612" s="4">
        <v>0.2</v>
      </c>
      <c r="E1612" t="str">
        <v>SKU-1039</v>
      </c>
      <c r="F1612" t="str">
        <v>Raise</v>
      </c>
      <c r="G1612" t="str">
        <v>Full</v>
      </c>
      <c r="H1612">
        <v>189.99</v>
      </c>
      <c r="I1612">
        <v>63.51</v>
      </c>
      <c r="J1612">
        <v>28</v>
      </c>
      <c r="K1612">
        <v>5319.72</v>
      </c>
      <c r="L1612">
        <v>3541.4400000000005</v>
      </c>
      <c r="M1612">
        <v>0.66571924838149388</v>
      </c>
      <c r="N1612">
        <v>232.14077285456503</v>
      </c>
      <c r="O1612">
        <v>715.94009421869032</v>
      </c>
      <c r="P1612">
        <v>842.96009421868985</v>
      </c>
      <c r="Q1612">
        <v>1631.9228817867202</v>
      </c>
      <c r="R1612">
        <v>1231.359992620889</v>
      </c>
      <c r="S1612">
        <v>1</v>
      </c>
      <c r="T1612">
        <f t="shared" si="575"/>
        <v>198.42015457091301</v>
      </c>
      <c r="U1612">
        <f t="shared" si="576"/>
        <v>4.4371569929538418E-2</v>
      </c>
      <c r="V1612">
        <f>IF($F1612="Reduce", INDEX(Model_Assumptions[Values], 2), INDEX(Model_Assumptions[Values], 1))</f>
        <v>-0.4</v>
      </c>
      <c r="W1612">
        <f t="shared" si="577"/>
        <v>27.50303841678917</v>
      </c>
      <c r="X1612">
        <f t="shared" si="590"/>
        <v>5457.157133829066</v>
      </c>
      <c r="Y1612">
        <f t="shared" si="578"/>
        <v>3710.4391639787855</v>
      </c>
      <c r="Z1612">
        <f t="shared" si="579"/>
        <v>137.43713382906571</v>
      </c>
      <c r="AA1612">
        <f t="shared" si="580"/>
        <v>168.99916397878496</v>
      </c>
      <c r="AB1612">
        <f t="shared" si="591"/>
        <v>0.67992162823710389</v>
      </c>
      <c r="AC1612">
        <f t="shared" si="581"/>
        <v>1.4202379855610014E-2</v>
      </c>
      <c r="AD1612">
        <f t="shared" si="582"/>
        <v>1.4202379855610014E-2</v>
      </c>
      <c r="AE1612">
        <f t="shared" si="583"/>
        <v>0.2</v>
      </c>
      <c r="AF1612">
        <f t="shared" si="592"/>
        <v>985.08799409671121</v>
      </c>
      <c r="AG1612">
        <f t="shared" si="584"/>
        <v>0.19196736562023625</v>
      </c>
      <c r="AH1612">
        <f t="shared" si="585"/>
        <v>0.20048299455435595</v>
      </c>
      <c r="AI1612">
        <f t="shared" si="593"/>
        <v>0.8</v>
      </c>
      <c r="AJ1612">
        <f>MAX(0, $R1612 - $AA1612) * INDEX(Model_Assumptions[Values], 7)</f>
        <v>2124.721657284208</v>
      </c>
      <c r="AK1612">
        <f>MAX(0, INDEX(Model_Assumptions[Values], 4) - $AD1612)</f>
        <v>3.5797620144389988E-2</v>
      </c>
      <c r="AL1612">
        <f>MAX(0, INDEX(Model_Assumptions[Values], 5) - $AC1612)</f>
        <v>5.7976201443899859E-3</v>
      </c>
      <c r="AM1612">
        <f>INDEX(Model_Assumptions[Values], 6) * MAX(0, INDEX(Model_Assumptions[Values], 3) - $AB1612)^2</f>
        <v>0</v>
      </c>
      <c r="AN1612">
        <f t="shared" si="586"/>
        <v>1681.8393293305462</v>
      </c>
      <c r="AO1612" cm="1">
        <f t="array" ref="AO1612">IFERROR(STDEV(IF($E$2:$E$2201=$E1612, $AJ$2:$AJ$2201)), 0)</f>
        <v>445.35610818966626</v>
      </c>
      <c r="AP1612">
        <f t="shared" si="594"/>
        <v>0.994445388329667</v>
      </c>
      <c r="AQ1612">
        <f t="shared" si="587"/>
        <v>1.9253005726123658E-2</v>
      </c>
      <c r="AR1612" cm="1">
        <f t="array" ref="AR1612">IFERROR(STDEV(IF($E$2:$E$2201=$E1612, $AK$2:$AK$2201)), 0)</f>
        <v>1.6369644521065239E-2</v>
      </c>
      <c r="AS1612">
        <f t="shared" si="595"/>
        <v>1.0106886803177633</v>
      </c>
      <c r="AT1612">
        <f t="shared" si="588"/>
        <v>3.0126401631635495E-3</v>
      </c>
      <c r="AU1612" cm="1">
        <f t="array" ref="AU1612">IFERROR(STDEV(IF($E$2:$E$2201=$E1612, $AL$2:$AL$2201)), 0)</f>
        <v>5.7227856907436335E-3</v>
      </c>
      <c r="AV1612">
        <f t="shared" si="596"/>
        <v>0.48664761039907978</v>
      </c>
      <c r="AW1612">
        <f t="shared" si="589"/>
        <v>0</v>
      </c>
      <c r="AX1612" cm="1">
        <f t="array" ref="AX1612">IFERROR(STDEV(IF($E$2:$E$2201=$E1612, $AM$2:$AM$2201)), 0)</f>
        <v>0</v>
      </c>
      <c r="AY1612">
        <f t="shared" si="597"/>
        <v>0.48664761039907978</v>
      </c>
      <c r="AZ1612">
        <f>INDEX(Model_Assumptions[Values],9)*((INDEX(Model_Scenarios[GR Weight],1)*$AG1612)+(INDEX(Model_Scenarios[GP Weight],1)*$AH1612)+(INDEX(Model_Scenarios[LTV Weight],1)*$AI1612))-(INDEX(Model_Scenarios[LTV Weight],1)*$AP1612)-(INDEX(Model_Scenarios[GP Weight],1)*($AS1612+$AV1612+$AY1612))</f>
        <v>2.4022704793119702</v>
      </c>
      <c r="BA1612">
        <f>INDEX(Model_Assumptions[Values],9)*((INDEX(Model_Scenarios[GR Weight],2)*$AG1612)+(INDEX(Model_Scenarios[GP Weight],2)*$AH1612)+(INDEX(Model_Scenarios[LTV Weight],2)*$AI1612))-(INDEX(Model_Scenarios[LTV Weight],2)*$AP1612)-(INDEX(Model_Scenarios[GP Weight],2)*($AS1612+$AV1612+$AY1612))</f>
        <v>1.9012722361320649</v>
      </c>
      <c r="BB1612">
        <f>INDEX(Model_Assumptions[Values],9)*((INDEX(Model_Scenarios[GR Weight],3)*$AG1612)+(INDEX(Model_Scenarios[GP Weight],3)*$AH1612)+(INDEX(Model_Scenarios[LTV Weight],3)*$AI1612))-(INDEX(Model_Scenarios[LTV Weight],3)*$AP1612)-(INDEX(Model_Scenarios[GP Weight],3)*($AS1612+$AV1612+$AY1612))</f>
        <v>1.0986319267729785</v>
      </c>
      <c r="BC1612">
        <f>INDEX(Model_Assumptions[Values],9)*((INDEX(Model_Scenarios[GR Weight],4)*$AG1612)+(INDEX(Model_Scenarios[GP Weight],4)*$AH1612)+(INDEX(Model_Scenarios[LTV Weight],4)*$AI1612))-(INDEX(Model_Scenarios[LTV Weight],4)*$AP1612)-(INDEX(Model_Scenarios[GP Weight],4)*($AS1612+$AV1612+$AY1612))</f>
        <v>0.89406014841606318</v>
      </c>
      <c r="BD1612">
        <f>INDEX(Model_Assumptions[Values],9)*((INDEX(Model_Scenarios[GR Weight],5)*$AG1612)+(INDEX(Model_Scenarios[GP Weight],5)*$AH1612)+(INDEX(Model_Scenarios[LTV Weight],5)*$AI1612))-(INDEX(Model_Scenarios[LTV Weight],5)*$AP1612)-(INDEX(Model_Scenarios[GP Weight],5)*($AS1612+$AV1612+$AY1612))</f>
        <v>0.40349310794854087</v>
      </c>
    </row>
    <row r="1613" spans="1:56" x14ac:dyDescent="0.25">
      <c r="A1613">
        <v>1612</v>
      </c>
      <c r="B1613">
        <v>33</v>
      </c>
      <c r="C1613" s="3">
        <v>12</v>
      </c>
      <c r="D1613" s="4">
        <v>0.22</v>
      </c>
      <c r="E1613" t="str">
        <v>SKU-1039</v>
      </c>
      <c r="F1613" t="str">
        <v>Raise</v>
      </c>
      <c r="G1613" t="str">
        <v>Full</v>
      </c>
      <c r="H1613">
        <v>189.99</v>
      </c>
      <c r="I1613">
        <v>63.51</v>
      </c>
      <c r="J1613">
        <v>28</v>
      </c>
      <c r="K1613">
        <v>5319.72</v>
      </c>
      <c r="L1613">
        <v>3541.4400000000005</v>
      </c>
      <c r="M1613">
        <v>0.66571924838149388</v>
      </c>
      <c r="N1613">
        <v>232.14077285456503</v>
      </c>
      <c r="O1613">
        <v>715.94009421869032</v>
      </c>
      <c r="P1613">
        <v>842.96009421868985</v>
      </c>
      <c r="Q1613">
        <v>1631.9228817867202</v>
      </c>
      <c r="R1613">
        <v>1231.359992620889</v>
      </c>
      <c r="S1613">
        <v>1</v>
      </c>
      <c r="T1613">
        <f t="shared" si="575"/>
        <v>199.26317002800431</v>
      </c>
      <c r="U1613">
        <f t="shared" si="576"/>
        <v>4.8808726922492239E-2</v>
      </c>
      <c r="V1613">
        <f>IF($F1613="Reduce", INDEX(Model_Assumptions[Values], 2), INDEX(Model_Assumptions[Values], 1))</f>
        <v>-0.4</v>
      </c>
      <c r="W1613">
        <f t="shared" si="577"/>
        <v>27.453342258468084</v>
      </c>
      <c r="X1613">
        <f t="shared" si="590"/>
        <v>5470.4400062861214</v>
      </c>
      <c r="Y1613">
        <f t="shared" si="578"/>
        <v>3726.8782394508135</v>
      </c>
      <c r="Z1613">
        <f t="shared" si="579"/>
        <v>150.72000628612113</v>
      </c>
      <c r="AA1613">
        <f t="shared" si="580"/>
        <v>185.43823945081294</v>
      </c>
      <c r="AB1613">
        <f t="shared" si="591"/>
        <v>0.68127577218070778</v>
      </c>
      <c r="AC1613">
        <f t="shared" si="581"/>
        <v>1.5556523799213906E-2</v>
      </c>
      <c r="AD1613">
        <f t="shared" si="582"/>
        <v>1.5556523799213906E-2</v>
      </c>
      <c r="AE1613">
        <f t="shared" si="583"/>
        <v>0.21999999999999995</v>
      </c>
      <c r="AF1613">
        <f t="shared" si="592"/>
        <v>960.46079424429342</v>
      </c>
      <c r="AG1613">
        <f t="shared" si="584"/>
        <v>0.21052041574875446</v>
      </c>
      <c r="AH1613">
        <f t="shared" si="585"/>
        <v>0.21998460036555958</v>
      </c>
      <c r="AI1613">
        <f t="shared" si="593"/>
        <v>0.78</v>
      </c>
      <c r="AJ1613">
        <f>MAX(0, $R1613 - $AA1613) * INDEX(Model_Assumptions[Values], 7)</f>
        <v>2091.8435063401521</v>
      </c>
      <c r="AK1613">
        <f>MAX(0, INDEX(Model_Assumptions[Values], 4) - $AD1613)</f>
        <v>3.4443476200786097E-2</v>
      </c>
      <c r="AL1613">
        <f>MAX(0, INDEX(Model_Assumptions[Values], 5) - $AC1613)</f>
        <v>4.4434762007860944E-3</v>
      </c>
      <c r="AM1613">
        <f>INDEX(Model_Assumptions[Values], 6) * MAX(0, INDEX(Model_Assumptions[Values], 3) - $AB1613)^2</f>
        <v>0</v>
      </c>
      <c r="AN1613">
        <f t="shared" si="586"/>
        <v>1681.8393293305462</v>
      </c>
      <c r="AO1613" cm="1">
        <f t="array" ref="AO1613">IFERROR(STDEV(IF($E$2:$E$2201=$E1613, $AJ$2:$AJ$2201)), 0)</f>
        <v>445.35610818966626</v>
      </c>
      <c r="AP1613">
        <f t="shared" si="594"/>
        <v>0.92062098053675989</v>
      </c>
      <c r="AQ1613">
        <f t="shared" si="587"/>
        <v>1.9253005726123658E-2</v>
      </c>
      <c r="AR1613" cm="1">
        <f t="array" ref="AR1613">IFERROR(STDEV(IF($E$2:$E$2201=$E1613, $AK$2:$AK$2201)), 0)</f>
        <v>1.6369644521065239E-2</v>
      </c>
      <c r="AS1613">
        <f t="shared" si="595"/>
        <v>0.9279658122761687</v>
      </c>
      <c r="AT1613">
        <f t="shared" si="588"/>
        <v>3.0126401631635495E-3</v>
      </c>
      <c r="AU1613" cm="1">
        <f t="array" ref="AU1613">IFERROR(STDEV(IF($E$2:$E$2201=$E1613, $AL$2:$AL$2201)), 0)</f>
        <v>5.7227856907436335E-3</v>
      </c>
      <c r="AV1613">
        <f t="shared" si="596"/>
        <v>0.2500243963244792</v>
      </c>
      <c r="AW1613">
        <f t="shared" si="589"/>
        <v>0</v>
      </c>
      <c r="AX1613" cm="1">
        <f t="array" ref="AX1613">IFERROR(STDEV(IF($E$2:$E$2201=$E1613, $AM$2:$AM$2201)), 0)</f>
        <v>0</v>
      </c>
      <c r="AY1613">
        <f t="shared" si="597"/>
        <v>0.2500243963244792</v>
      </c>
      <c r="AZ1613">
        <f>INDEX(Model_Assumptions[Values],9)*((INDEX(Model_Scenarios[GR Weight],1)*$AG1613)+(INDEX(Model_Scenarios[GP Weight],1)*$AH1613)+(INDEX(Model_Scenarios[LTV Weight],1)*$AI1613))-(INDEX(Model_Scenarios[LTV Weight],1)*$AP1613)-(INDEX(Model_Scenarios[GP Weight],1)*($AS1613+$AV1613+$AY1613))</f>
        <v>2.4559542631352373</v>
      </c>
      <c r="BA1613">
        <f>INDEX(Model_Assumptions[Values],9)*((INDEX(Model_Scenarios[GR Weight],2)*$AG1613)+(INDEX(Model_Scenarios[GP Weight],2)*$AH1613)+(INDEX(Model_Scenarios[LTV Weight],2)*$AI1613))-(INDEX(Model_Scenarios[LTV Weight],2)*$AP1613)-(INDEX(Model_Scenarios[GP Weight],2)*($AS1613+$AV1613+$AY1613))</f>
        <v>2.0288683538432064</v>
      </c>
      <c r="BB1613">
        <f>INDEX(Model_Assumptions[Values],9)*((INDEX(Model_Scenarios[GR Weight],3)*$AG1613)+(INDEX(Model_Scenarios[GP Weight],3)*$AH1613)+(INDEX(Model_Scenarios[LTV Weight],3)*$AI1613))-(INDEX(Model_Scenarios[LTV Weight],3)*$AP1613)-(INDEX(Model_Scenarios[GP Weight],3)*($AS1613+$AV1613+$AY1613))</f>
        <v>1.3400700663871741</v>
      </c>
      <c r="BC1613">
        <f>INDEX(Model_Assumptions[Values],9)*((INDEX(Model_Scenarios[GR Weight],4)*$AG1613)+(INDEX(Model_Scenarios[GP Weight],4)*$AH1613)+(INDEX(Model_Scenarios[LTV Weight],4)*$AI1613))-(INDEX(Model_Scenarios[LTV Weight],4)*$AP1613)-(INDEX(Model_Scenarios[GP Weight],4)*($AS1613+$AV1613+$AY1613))</f>
        <v>1.1473923723152271</v>
      </c>
      <c r="BD1613">
        <f>INDEX(Model_Assumptions[Values],9)*((INDEX(Model_Scenarios[GR Weight],5)*$AG1613)+(INDEX(Model_Scenarios[GP Weight],5)*$AH1613)+(INDEX(Model_Scenarios[LTV Weight],5)*$AI1613))-(INDEX(Model_Scenarios[LTV Weight],5)*$AP1613)-(INDEX(Model_Scenarios[GP Weight],5)*($AS1613+$AV1613+$AY1613))</f>
        <v>0.77491478891103349</v>
      </c>
    </row>
    <row r="1614" spans="1:56" x14ac:dyDescent="0.25">
      <c r="A1614">
        <v>1613</v>
      </c>
      <c r="B1614">
        <v>33</v>
      </c>
      <c r="C1614" s="3">
        <v>13</v>
      </c>
      <c r="D1614" s="4">
        <v>0.24</v>
      </c>
      <c r="E1614" t="str">
        <v>SKU-1039</v>
      </c>
      <c r="F1614" t="str">
        <v>Raise</v>
      </c>
      <c r="G1614" t="str">
        <v>Full</v>
      </c>
      <c r="H1614">
        <v>189.99</v>
      </c>
      <c r="I1614">
        <v>63.51</v>
      </c>
      <c r="J1614">
        <v>28</v>
      </c>
      <c r="K1614">
        <v>5319.72</v>
      </c>
      <c r="L1614">
        <v>3541.4400000000005</v>
      </c>
      <c r="M1614">
        <v>0.66571924838149388</v>
      </c>
      <c r="N1614">
        <v>232.14077285456503</v>
      </c>
      <c r="O1614">
        <v>715.94009421869032</v>
      </c>
      <c r="P1614">
        <v>842.96009421868985</v>
      </c>
      <c r="Q1614">
        <v>1631.9228817867202</v>
      </c>
      <c r="R1614">
        <v>1231.359992620889</v>
      </c>
      <c r="S1614">
        <v>1</v>
      </c>
      <c r="T1614">
        <f t="shared" si="575"/>
        <v>200.10618548509561</v>
      </c>
      <c r="U1614">
        <f t="shared" si="576"/>
        <v>5.3245883915446067E-2</v>
      </c>
      <c r="V1614">
        <f>IF($F1614="Reduce", INDEX(Model_Assumptions[Values], 2), INDEX(Model_Assumptions[Values], 1))</f>
        <v>-0.4</v>
      </c>
      <c r="W1614">
        <f t="shared" si="577"/>
        <v>27.403646100147007</v>
      </c>
      <c r="X1614">
        <f t="shared" si="590"/>
        <v>5483.6390894839342</v>
      </c>
      <c r="Y1614">
        <f t="shared" si="578"/>
        <v>3743.2335256635979</v>
      </c>
      <c r="Z1614">
        <f t="shared" si="579"/>
        <v>163.91908948393393</v>
      </c>
      <c r="AA1614">
        <f t="shared" si="580"/>
        <v>201.79352566359739</v>
      </c>
      <c r="AB1614">
        <f t="shared" si="591"/>
        <v>0.68261850653921752</v>
      </c>
      <c r="AC1614">
        <f t="shared" si="581"/>
        <v>1.689925815772364E-2</v>
      </c>
      <c r="AD1614">
        <f t="shared" si="582"/>
        <v>1.689925815772364E-2</v>
      </c>
      <c r="AE1614">
        <f t="shared" si="583"/>
        <v>0.23999999999999985</v>
      </c>
      <c r="AF1614">
        <f t="shared" si="592"/>
        <v>935.83359439187575</v>
      </c>
      <c r="AG1614">
        <f t="shared" si="584"/>
        <v>0.22895643198027596</v>
      </c>
      <c r="AH1614">
        <f t="shared" si="585"/>
        <v>0.23938680733235981</v>
      </c>
      <c r="AI1614">
        <f t="shared" si="593"/>
        <v>0.76000000000000012</v>
      </c>
      <c r="AJ1614">
        <f>MAX(0, $R1614 - $AA1614) * INDEX(Model_Assumptions[Values], 7)</f>
        <v>2059.1329339145832</v>
      </c>
      <c r="AK1614">
        <f>MAX(0, INDEX(Model_Assumptions[Values], 4) - $AD1614)</f>
        <v>3.3100741842276363E-2</v>
      </c>
      <c r="AL1614">
        <f>MAX(0, INDEX(Model_Assumptions[Values], 5) - $AC1614)</f>
        <v>3.1007418422763604E-3</v>
      </c>
      <c r="AM1614">
        <f>INDEX(Model_Assumptions[Values], 6) * MAX(0, INDEX(Model_Assumptions[Values], 3) - $AB1614)^2</f>
        <v>0</v>
      </c>
      <c r="AN1614">
        <f t="shared" si="586"/>
        <v>1681.8393293305462</v>
      </c>
      <c r="AO1614" cm="1">
        <f t="array" ref="AO1614">IFERROR(STDEV(IF($E$2:$E$2201=$E1614, $AJ$2:$AJ$2201)), 0)</f>
        <v>445.35610818966626</v>
      </c>
      <c r="AP1614">
        <f t="shared" si="594"/>
        <v>0.84717285256893093</v>
      </c>
      <c r="AQ1614">
        <f t="shared" si="587"/>
        <v>1.9253005726123658E-2</v>
      </c>
      <c r="AR1614" cm="1">
        <f t="array" ref="AR1614">IFERROR(STDEV(IF($E$2:$E$2201=$E1614, $AK$2:$AK$2201)), 0)</f>
        <v>1.6369644521065239E-2</v>
      </c>
      <c r="AS1614">
        <f t="shared" si="595"/>
        <v>0.84593994074414858</v>
      </c>
      <c r="AT1614">
        <f t="shared" si="588"/>
        <v>3.0126401631635495E-3</v>
      </c>
      <c r="AU1614" cm="1">
        <f t="array" ref="AU1614">IFERROR(STDEV(IF($E$2:$E$2201=$E1614, $AL$2:$AL$2201)), 0)</f>
        <v>5.7227856907436335E-3</v>
      </c>
      <c r="AV1614">
        <f t="shared" si="596"/>
        <v>1.5394894003336806E-2</v>
      </c>
      <c r="AW1614">
        <f t="shared" si="589"/>
        <v>0</v>
      </c>
      <c r="AX1614" cm="1">
        <f t="array" ref="AX1614">IFERROR(STDEV(IF($E$2:$E$2201=$E1614, $AM$2:$AM$2201)), 0)</f>
        <v>0</v>
      </c>
      <c r="AY1614">
        <f t="shared" si="597"/>
        <v>1.5394894003336806E-2</v>
      </c>
      <c r="AZ1614">
        <f>INDEX(Model_Assumptions[Values],9)*((INDEX(Model_Scenarios[GR Weight],1)*$AG1614)+(INDEX(Model_Scenarios[GP Weight],1)*$AH1614)+(INDEX(Model_Scenarios[LTV Weight],1)*$AI1614))-(INDEX(Model_Scenarios[LTV Weight],1)*$AP1614)-(INDEX(Model_Scenarios[GP Weight],1)*($AS1614+$AV1614+$AY1614))</f>
        <v>2.5087603647260917</v>
      </c>
      <c r="BA1614">
        <f>INDEX(Model_Assumptions[Values],9)*((INDEX(Model_Scenarios[GR Weight],2)*$AG1614)+(INDEX(Model_Scenarios[GP Weight],2)*$AH1614)+(INDEX(Model_Scenarios[LTV Weight],2)*$AI1614))-(INDEX(Model_Scenarios[LTV Weight],2)*$AP1614)-(INDEX(Model_Scenarios[GP Weight],2)*($AS1614+$AV1614+$AY1614))</f>
        <v>2.1550958313975976</v>
      </c>
      <c r="BB1614">
        <f>INDEX(Model_Assumptions[Values],9)*((INDEX(Model_Scenarios[GR Weight],3)*$AG1614)+(INDEX(Model_Scenarios[GP Weight],3)*$AH1614)+(INDEX(Model_Scenarios[LTV Weight],3)*$AI1614))-(INDEX(Model_Scenarios[LTV Weight],3)*$AP1614)-(INDEX(Model_Scenarios[GP Weight],3)*($AS1614+$AV1614+$AY1614))</f>
        <v>1.5793979067166148</v>
      </c>
      <c r="BC1614">
        <f>INDEX(Model_Assumptions[Values],9)*((INDEX(Model_Scenarios[GR Weight],4)*$AG1614)+(INDEX(Model_Scenarios[GP Weight],4)*$AH1614)+(INDEX(Model_Scenarios[LTV Weight],4)*$AI1614))-(INDEX(Model_Scenarios[LTV Weight],4)*$AP1614)-(INDEX(Model_Scenarios[GP Weight],4)*($AS1614+$AV1614+$AY1614))</f>
        <v>1.398593407963646</v>
      </c>
      <c r="BD1614">
        <f>INDEX(Model_Assumptions[Values],9)*((INDEX(Model_Scenarios[GR Weight],5)*$AG1614)+(INDEX(Model_Scenarios[GP Weight],5)*$AH1614)+(INDEX(Model_Scenarios[LTV Weight],5)*$AI1614))-(INDEX(Model_Scenarios[LTV Weight],5)*$AP1614)-(INDEX(Model_Scenarios[GP Weight],5)*($AS1614+$AV1614+$AY1614))</f>
        <v>1.1432755881890808</v>
      </c>
    </row>
    <row r="1615" spans="1:56" x14ac:dyDescent="0.25">
      <c r="A1615">
        <v>1614</v>
      </c>
      <c r="B1615">
        <v>33</v>
      </c>
      <c r="C1615" s="3">
        <v>14</v>
      </c>
      <c r="D1615" s="4">
        <v>0.26</v>
      </c>
      <c r="E1615" t="str">
        <v>SKU-1039</v>
      </c>
      <c r="F1615" t="str">
        <v>Raise</v>
      </c>
      <c r="G1615" t="str">
        <v>Full</v>
      </c>
      <c r="H1615">
        <v>189.99</v>
      </c>
      <c r="I1615">
        <v>63.51</v>
      </c>
      <c r="J1615">
        <v>28</v>
      </c>
      <c r="K1615">
        <v>5319.72</v>
      </c>
      <c r="L1615">
        <v>3541.4400000000005</v>
      </c>
      <c r="M1615">
        <v>0.66571924838149388</v>
      </c>
      <c r="N1615">
        <v>232.14077285456503</v>
      </c>
      <c r="O1615">
        <v>715.94009421869032</v>
      </c>
      <c r="P1615">
        <v>842.96009421868985</v>
      </c>
      <c r="Q1615">
        <v>1631.9228817867202</v>
      </c>
      <c r="R1615">
        <v>1231.359992620889</v>
      </c>
      <c r="S1615">
        <v>1</v>
      </c>
      <c r="T1615">
        <f t="shared" si="575"/>
        <v>200.94920094218691</v>
      </c>
      <c r="U1615">
        <f t="shared" si="576"/>
        <v>5.7683040908399895E-2</v>
      </c>
      <c r="V1615">
        <f>IF($F1615="Reduce", INDEX(Model_Assumptions[Values], 2), INDEX(Model_Assumptions[Values], 1))</f>
        <v>-0.4</v>
      </c>
      <c r="W1615">
        <f t="shared" si="577"/>
        <v>27.35394994182592</v>
      </c>
      <c r="X1615">
        <f t="shared" si="590"/>
        <v>5496.7543834224989</v>
      </c>
      <c r="Y1615">
        <f t="shared" si="578"/>
        <v>3759.5050226171347</v>
      </c>
      <c r="Z1615">
        <f t="shared" si="579"/>
        <v>177.03438342249865</v>
      </c>
      <c r="AA1615">
        <f t="shared" si="580"/>
        <v>218.06502261713422</v>
      </c>
      <c r="AB1615">
        <f t="shared" si="591"/>
        <v>0.68394997490797771</v>
      </c>
      <c r="AC1615">
        <f t="shared" si="581"/>
        <v>1.8230726526483831E-2</v>
      </c>
      <c r="AD1615">
        <f t="shared" si="582"/>
        <v>1.8230726526483831E-2</v>
      </c>
      <c r="AE1615">
        <f t="shared" si="583"/>
        <v>0.25999999999999979</v>
      </c>
      <c r="AF1615">
        <f t="shared" si="592"/>
        <v>911.20639453945807</v>
      </c>
      <c r="AG1615">
        <f t="shared" si="584"/>
        <v>0.24727541431479308</v>
      </c>
      <c r="AH1615">
        <f t="shared" si="585"/>
        <v>0.25868961545475178</v>
      </c>
      <c r="AI1615">
        <f t="shared" si="593"/>
        <v>0.74000000000000021</v>
      </c>
      <c r="AJ1615">
        <f>MAX(0, $R1615 - $AA1615) * INDEX(Model_Assumptions[Values], 7)</f>
        <v>2026.5899400075095</v>
      </c>
      <c r="AK1615">
        <f>MAX(0, INDEX(Model_Assumptions[Values], 4) - $AD1615)</f>
        <v>3.1769273473516171E-2</v>
      </c>
      <c r="AL1615">
        <f>MAX(0, INDEX(Model_Assumptions[Values], 5) - $AC1615)</f>
        <v>1.769273473516169E-3</v>
      </c>
      <c r="AM1615">
        <f>INDEX(Model_Assumptions[Values], 6) * MAX(0, INDEX(Model_Assumptions[Values], 3) - $AB1615)^2</f>
        <v>0</v>
      </c>
      <c r="AN1615">
        <f t="shared" si="586"/>
        <v>1681.8393293305462</v>
      </c>
      <c r="AO1615" cm="1">
        <f t="array" ref="AO1615">IFERROR(STDEV(IF($E$2:$E$2201=$E1615, $AJ$2:$AJ$2201)), 0)</f>
        <v>445.35610818966626</v>
      </c>
      <c r="AP1615">
        <f t="shared" si="594"/>
        <v>0.77410100442619845</v>
      </c>
      <c r="AQ1615">
        <f t="shared" si="587"/>
        <v>1.9253005726123658E-2</v>
      </c>
      <c r="AR1615" cm="1">
        <f t="array" ref="AR1615">IFERROR(STDEV(IF($E$2:$E$2201=$E1615, $AK$2:$AK$2201)), 0)</f>
        <v>1.6369644521065239E-2</v>
      </c>
      <c r="AS1615">
        <f t="shared" si="595"/>
        <v>0.76460229367143462</v>
      </c>
      <c r="AT1615">
        <f t="shared" si="588"/>
        <v>3.0126401631635495E-3</v>
      </c>
      <c r="AU1615" cm="1">
        <f t="array" ref="AU1615">IFERROR(STDEV(IF($E$2:$E$2201=$E1615, $AL$2:$AL$2201)), 0)</f>
        <v>5.7227856907436335E-3</v>
      </c>
      <c r="AV1615">
        <f t="shared" si="596"/>
        <v>-0.21726598842561484</v>
      </c>
      <c r="AW1615">
        <f t="shared" si="589"/>
        <v>0</v>
      </c>
      <c r="AX1615" cm="1">
        <f t="array" ref="AX1615">IFERROR(STDEV(IF($E$2:$E$2201=$E1615, $AM$2:$AM$2201)), 0)</f>
        <v>0</v>
      </c>
      <c r="AY1615">
        <f t="shared" si="597"/>
        <v>-0.21726598842561484</v>
      </c>
      <c r="AZ1615">
        <f>INDEX(Model_Assumptions[Values],9)*((INDEX(Model_Scenarios[GR Weight],1)*$AG1615)+(INDEX(Model_Scenarios[GP Weight],1)*$AH1615)+(INDEX(Model_Scenarios[LTV Weight],1)*$AI1615))-(INDEX(Model_Scenarios[LTV Weight],1)*$AP1615)-(INDEX(Model_Scenarios[GP Weight],1)*($AS1615+$AV1615+$AY1615))</f>
        <v>2.5606946796617938</v>
      </c>
      <c r="BA1615">
        <f>INDEX(Model_Assumptions[Values],9)*((INDEX(Model_Scenarios[GR Weight],2)*$AG1615)+(INDEX(Model_Scenarios[GP Weight],2)*$AH1615)+(INDEX(Model_Scenarios[LTV Weight],2)*$AI1615))-(INDEX(Model_Scenarios[LTV Weight],2)*$AP1615)-(INDEX(Model_Scenarios[GP Weight],2)*($AS1615+$AV1615+$AY1615))</f>
        <v>2.2799664599497778</v>
      </c>
      <c r="BB1615">
        <f>INDEX(Model_Assumptions[Values],9)*((INDEX(Model_Scenarios[GR Weight],3)*$AG1615)+(INDEX(Model_Scenarios[GP Weight],3)*$AH1615)+(INDEX(Model_Scenarios[LTV Weight],3)*$AI1615))-(INDEX(Model_Scenarios[LTV Weight],3)*$AP1615)-(INDEX(Model_Scenarios[GP Weight],3)*($AS1615+$AV1615+$AY1615))</f>
        <v>1.8166360822817564</v>
      </c>
      <c r="BC1615">
        <f>INDEX(Model_Assumptions[Values],9)*((INDEX(Model_Scenarios[GR Weight],4)*$AG1615)+(INDEX(Model_Scenarios[GP Weight],4)*$AH1615)+(INDEX(Model_Scenarios[LTV Weight],4)*$AI1615))-(INDEX(Model_Scenarios[LTV Weight],4)*$AP1615)-(INDEX(Model_Scenarios[GP Weight],4)*($AS1615+$AV1615+$AY1615))</f>
        <v>1.6476838898817727</v>
      </c>
      <c r="BD1615">
        <f>INDEX(Model_Assumptions[Values],9)*((INDEX(Model_Scenarios[GR Weight],5)*$AG1615)+(INDEX(Model_Scenarios[GP Weight],5)*$AH1615)+(INDEX(Model_Scenarios[LTV Weight],5)*$AI1615))-(INDEX(Model_Scenarios[LTV Weight],5)*$AP1615)-(INDEX(Model_Scenarios[GP Weight],5)*($AS1615+$AV1615+$AY1615))</f>
        <v>1.5086079314576983</v>
      </c>
    </row>
    <row r="1616" spans="1:56" x14ac:dyDescent="0.25">
      <c r="A1616">
        <v>1615</v>
      </c>
      <c r="B1616">
        <v>33</v>
      </c>
      <c r="C1616" s="3">
        <v>15</v>
      </c>
      <c r="D1616" s="4">
        <v>0.28000000000000003</v>
      </c>
      <c r="E1616" t="str">
        <v>SKU-1039</v>
      </c>
      <c r="F1616" t="str">
        <v>Raise</v>
      </c>
      <c r="G1616" t="str">
        <v>Full</v>
      </c>
      <c r="H1616">
        <v>189.99</v>
      </c>
      <c r="I1616">
        <v>63.51</v>
      </c>
      <c r="J1616">
        <v>28</v>
      </c>
      <c r="K1616">
        <v>5319.72</v>
      </c>
      <c r="L1616">
        <v>3541.4400000000005</v>
      </c>
      <c r="M1616">
        <v>0.66571924838149388</v>
      </c>
      <c r="N1616">
        <v>232.14077285456503</v>
      </c>
      <c r="O1616">
        <v>715.94009421869032</v>
      </c>
      <c r="P1616">
        <v>842.96009421868985</v>
      </c>
      <c r="Q1616">
        <v>1631.9228817867202</v>
      </c>
      <c r="R1616">
        <v>1231.359992620889</v>
      </c>
      <c r="S1616">
        <v>1</v>
      </c>
      <c r="T1616">
        <f t="shared" si="575"/>
        <v>201.7922163992782</v>
      </c>
      <c r="U1616">
        <f t="shared" si="576"/>
        <v>6.2120197901353723E-2</v>
      </c>
      <c r="V1616">
        <f>IF($F1616="Reduce", INDEX(Model_Assumptions[Values], 2), INDEX(Model_Assumptions[Values], 1))</f>
        <v>-0.4</v>
      </c>
      <c r="W1616">
        <f t="shared" si="577"/>
        <v>27.304253783504841</v>
      </c>
      <c r="X1616">
        <f t="shared" si="590"/>
        <v>5509.7858881018192</v>
      </c>
      <c r="Y1616">
        <f t="shared" si="578"/>
        <v>3775.6927303114271</v>
      </c>
      <c r="Z1616">
        <f t="shared" si="579"/>
        <v>190.06588810181893</v>
      </c>
      <c r="AA1616">
        <f t="shared" si="580"/>
        <v>234.2527303114266</v>
      </c>
      <c r="AB1616">
        <f t="shared" si="591"/>
        <v>0.68527031848277398</v>
      </c>
      <c r="AC1616">
        <f t="shared" si="581"/>
        <v>1.9551070101280099E-2</v>
      </c>
      <c r="AD1616">
        <f t="shared" si="582"/>
        <v>1.9551070101280099E-2</v>
      </c>
      <c r="AE1616">
        <f t="shared" si="583"/>
        <v>0.27999999999999975</v>
      </c>
      <c r="AF1616">
        <f t="shared" si="592"/>
        <v>886.57919468704029</v>
      </c>
      <c r="AG1616">
        <f t="shared" si="584"/>
        <v>0.26547736275231093</v>
      </c>
      <c r="AH1616">
        <f t="shared" si="585"/>
        <v>0.27789302473273925</v>
      </c>
      <c r="AI1616">
        <f t="shared" si="593"/>
        <v>0.7200000000000002</v>
      </c>
      <c r="AJ1616">
        <f>MAX(0, $R1616 - $AA1616) * INDEX(Model_Assumptions[Values], 7)</f>
        <v>1994.2145246189248</v>
      </c>
      <c r="AK1616">
        <f>MAX(0, INDEX(Model_Assumptions[Values], 4) - $AD1616)</f>
        <v>3.0448929898719904E-2</v>
      </c>
      <c r="AL1616">
        <f>MAX(0, INDEX(Model_Assumptions[Values], 5) - $AC1616)</f>
        <v>4.4892989871990127E-4</v>
      </c>
      <c r="AM1616">
        <f>INDEX(Model_Assumptions[Values], 6) * MAX(0, INDEX(Model_Assumptions[Values], 3) - $AB1616)^2</f>
        <v>0</v>
      </c>
      <c r="AN1616">
        <f t="shared" si="586"/>
        <v>1681.8393293305462</v>
      </c>
      <c r="AO1616" cm="1">
        <f t="array" ref="AO1616">IFERROR(STDEV(IF($E$2:$E$2201=$E1616, $AJ$2:$AJ$2201)), 0)</f>
        <v>445.35610818966626</v>
      </c>
      <c r="AP1616">
        <f t="shared" si="594"/>
        <v>0.701405436108548</v>
      </c>
      <c r="AQ1616">
        <f t="shared" si="587"/>
        <v>1.9253005726123658E-2</v>
      </c>
      <c r="AR1616" cm="1">
        <f t="array" ref="AR1616">IFERROR(STDEV(IF($E$2:$E$2201=$E1616, $AK$2:$AK$2201)), 0)</f>
        <v>1.6369644521065239E-2</v>
      </c>
      <c r="AS1616">
        <f t="shared" si="595"/>
        <v>0.68394424559365341</v>
      </c>
      <c r="AT1616">
        <f t="shared" si="588"/>
        <v>3.0126401631635495E-3</v>
      </c>
      <c r="AU1616" cm="1">
        <f t="array" ref="AU1616">IFERROR(STDEV(IF($E$2:$E$2201=$E1616, $AL$2:$AL$2201)), 0)</f>
        <v>5.7227856907436335E-3</v>
      </c>
      <c r="AV1616">
        <f t="shared" si="596"/>
        <v>-0.44798292352452451</v>
      </c>
      <c r="AW1616">
        <f t="shared" si="589"/>
        <v>0</v>
      </c>
      <c r="AX1616" cm="1">
        <f t="array" ref="AX1616">IFERROR(STDEV(IF($E$2:$E$2201=$E1616, $AM$2:$AM$2201)), 0)</f>
        <v>0</v>
      </c>
      <c r="AY1616">
        <f t="shared" si="597"/>
        <v>-0.44798292352452451</v>
      </c>
      <c r="AZ1616">
        <f>INDEX(Model_Assumptions[Values],9)*((INDEX(Model_Scenarios[GR Weight],1)*$AG1616)+(INDEX(Model_Scenarios[GP Weight],1)*$AH1616)+(INDEX(Model_Scenarios[LTV Weight],1)*$AI1616))-(INDEX(Model_Scenarios[LTV Weight],1)*$AP1616)-(INDEX(Model_Scenarios[GP Weight],1)*($AS1616+$AV1616+$AY1616))</f>
        <v>2.6117630050012273</v>
      </c>
      <c r="BA1616">
        <f>INDEX(Model_Assumptions[Values],9)*((INDEX(Model_Scenarios[GR Weight],2)*$AG1616)+(INDEX(Model_Scenarios[GP Weight],2)*$AH1616)+(INDEX(Model_Scenarios[LTV Weight],2)*$AI1616))-(INDEX(Model_Scenarios[LTV Weight],2)*$AP1616)-(INDEX(Model_Scenarios[GP Weight],2)*($AS1616+$AV1616+$AY1616))</f>
        <v>2.4034918336174957</v>
      </c>
      <c r="BB1616">
        <f>INDEX(Model_Assumptions[Values],9)*((INDEX(Model_Scenarios[GR Weight],3)*$AG1616)+(INDEX(Model_Scenarios[GP Weight],3)*$AH1616)+(INDEX(Model_Scenarios[LTV Weight],3)*$AI1616))-(INDEX(Model_Scenarios[LTV Weight],3)*$AP1616)-(INDEX(Model_Scenarios[GP Weight],3)*($AS1616+$AV1616+$AY1616))</f>
        <v>2.0518048827886521</v>
      </c>
      <c r="BC1616">
        <f>INDEX(Model_Assumptions[Values],9)*((INDEX(Model_Scenarios[GR Weight],4)*$AG1616)+(INDEX(Model_Scenarios[GP Weight],4)*$AH1616)+(INDEX(Model_Scenarios[LTV Weight],4)*$AI1616))-(INDEX(Model_Scenarios[LTV Weight],4)*$AP1616)-(INDEX(Model_Scenarios[GP Weight],4)*($AS1616+$AV1616+$AY1616))</f>
        <v>1.894684107775662</v>
      </c>
      <c r="BD1616">
        <f>INDEX(Model_Assumptions[Values],9)*((INDEX(Model_Scenarios[GR Weight],5)*$AG1616)+(INDEX(Model_Scenarios[GP Weight],5)*$AH1616)+(INDEX(Model_Scenarios[LTV Weight],5)*$AI1616))-(INDEX(Model_Scenarios[LTV Weight],5)*$AP1616)-(INDEX(Model_Scenarios[GP Weight],5)*($AS1616+$AV1616+$AY1616))</f>
        <v>1.870943702540675</v>
      </c>
    </row>
    <row r="1617" spans="1:56" x14ac:dyDescent="0.25">
      <c r="A1617">
        <v>1616</v>
      </c>
      <c r="B1617">
        <v>33</v>
      </c>
      <c r="C1617" s="3">
        <v>16</v>
      </c>
      <c r="D1617" s="4">
        <v>0.3</v>
      </c>
      <c r="E1617" t="str">
        <v>SKU-1039</v>
      </c>
      <c r="F1617" t="str">
        <v>Raise</v>
      </c>
      <c r="G1617" t="str">
        <v>Full</v>
      </c>
      <c r="H1617">
        <v>189.99</v>
      </c>
      <c r="I1617">
        <v>63.51</v>
      </c>
      <c r="J1617">
        <v>28</v>
      </c>
      <c r="K1617">
        <v>5319.72</v>
      </c>
      <c r="L1617">
        <v>3541.4400000000005</v>
      </c>
      <c r="M1617">
        <v>0.66571924838149388</v>
      </c>
      <c r="N1617">
        <v>232.14077285456503</v>
      </c>
      <c r="O1617">
        <v>715.94009421869032</v>
      </c>
      <c r="P1617">
        <v>842.96009421868985</v>
      </c>
      <c r="Q1617">
        <v>1631.9228817867202</v>
      </c>
      <c r="R1617">
        <v>1231.359992620889</v>
      </c>
      <c r="S1617">
        <v>1</v>
      </c>
      <c r="T1617">
        <f t="shared" si="575"/>
        <v>202.6352318563695</v>
      </c>
      <c r="U1617">
        <f t="shared" si="576"/>
        <v>6.6557354894307544E-2</v>
      </c>
      <c r="V1617">
        <f>IF($F1617="Reduce", INDEX(Model_Assumptions[Values], 2), INDEX(Model_Assumptions[Values], 1))</f>
        <v>-0.4</v>
      </c>
      <c r="W1617">
        <f t="shared" si="577"/>
        <v>27.254557625183757</v>
      </c>
      <c r="X1617">
        <f t="shared" si="590"/>
        <v>5522.7336035218941</v>
      </c>
      <c r="Y1617">
        <f t="shared" si="578"/>
        <v>3791.7966487464737</v>
      </c>
      <c r="Z1617">
        <f t="shared" si="579"/>
        <v>203.01360352189386</v>
      </c>
      <c r="AA1617">
        <f t="shared" si="580"/>
        <v>250.35664874647318</v>
      </c>
      <c r="AB1617">
        <f t="shared" si="591"/>
        <v>0.68657967610974624</v>
      </c>
      <c r="AC1617">
        <f t="shared" si="581"/>
        <v>2.0860427728252362E-2</v>
      </c>
      <c r="AD1617">
        <f t="shared" si="582"/>
        <v>2.0860427728252362E-2</v>
      </c>
      <c r="AE1617">
        <f t="shared" si="583"/>
        <v>0.29999999999999966</v>
      </c>
      <c r="AF1617">
        <f t="shared" si="592"/>
        <v>861.95199483462284</v>
      </c>
      <c r="AG1617">
        <f t="shared" si="584"/>
        <v>0.28356227729282824</v>
      </c>
      <c r="AH1617">
        <f t="shared" si="585"/>
        <v>0.29699703516632064</v>
      </c>
      <c r="AI1617">
        <f t="shared" si="593"/>
        <v>0.7000000000000004</v>
      </c>
      <c r="AJ1617">
        <f>MAX(0, $R1617 - $AA1617) * INDEX(Model_Assumptions[Values], 7)</f>
        <v>1962.0066877488316</v>
      </c>
      <c r="AK1617">
        <f>MAX(0, INDEX(Model_Assumptions[Values], 4) - $AD1617)</f>
        <v>2.9139572271747641E-2</v>
      </c>
      <c r="AL1617">
        <f>MAX(0, INDEX(Model_Assumptions[Values], 5) - $AC1617)</f>
        <v>0</v>
      </c>
      <c r="AM1617">
        <f>INDEX(Model_Assumptions[Values], 6) * MAX(0, INDEX(Model_Assumptions[Values], 3) - $AB1617)^2</f>
        <v>0</v>
      </c>
      <c r="AN1617">
        <f t="shared" si="586"/>
        <v>1681.8393293305462</v>
      </c>
      <c r="AO1617" cm="1">
        <f t="array" ref="AO1617">IFERROR(STDEV(IF($E$2:$E$2201=$E1617, $AJ$2:$AJ$2201)), 0)</f>
        <v>445.35610818966626</v>
      </c>
      <c r="AP1617">
        <f t="shared" si="594"/>
        <v>0.62908614761598591</v>
      </c>
      <c r="AQ1617">
        <f t="shared" si="587"/>
        <v>1.9253005726123658E-2</v>
      </c>
      <c r="AR1617" cm="1">
        <f t="array" ref="AR1617">IFERROR(STDEV(IF($E$2:$E$2201=$E1617, $AK$2:$AK$2201)), 0)</f>
        <v>1.6369644521065239E-2</v>
      </c>
      <c r="AS1617">
        <f t="shared" si="595"/>
        <v>0.60395731458318946</v>
      </c>
      <c r="AT1617">
        <f t="shared" si="588"/>
        <v>3.0126401631635495E-3</v>
      </c>
      <c r="AU1617" cm="1">
        <f t="array" ref="AU1617">IFERROR(STDEV(IF($E$2:$E$2201=$E1617, $AL$2:$AL$2201)), 0)</f>
        <v>5.7227856907436335E-3</v>
      </c>
      <c r="AV1617">
        <f t="shared" si="596"/>
        <v>-0.52642896763308278</v>
      </c>
      <c r="AW1617">
        <f t="shared" si="589"/>
        <v>0</v>
      </c>
      <c r="AX1617" cm="1">
        <f t="array" ref="AX1617">IFERROR(STDEV(IF($E$2:$E$2201=$E1617, $AM$2:$AM$2201)), 0)</f>
        <v>0</v>
      </c>
      <c r="AY1617">
        <f t="shared" si="597"/>
        <v>-0.52642896763308278</v>
      </c>
      <c r="AZ1617">
        <f>INDEX(Model_Assumptions[Values],9)*((INDEX(Model_Scenarios[GR Weight],1)*$AG1617)+(INDEX(Model_Scenarios[GP Weight],1)*$AH1617)+(INDEX(Model_Scenarios[LTV Weight],1)*$AI1617))-(INDEX(Model_Scenarios[LTV Weight],1)*$AP1617)-(INDEX(Model_Scenarios[GP Weight],1)*($AS1617+$AV1617+$AY1617))</f>
        <v>2.6319008002050852</v>
      </c>
      <c r="BA1617">
        <f>INDEX(Model_Assumptions[Values],9)*((INDEX(Model_Scenarios[GR Weight],2)*$AG1617)+(INDEX(Model_Scenarios[GP Weight],2)*$AH1617)+(INDEX(Model_Scenarios[LTV Weight],2)*$AI1617))-(INDEX(Model_Scenarios[LTV Weight],2)*$AP1617)-(INDEX(Model_Scenarios[GP Weight],2)*($AS1617+$AV1617+$AY1617))</f>
        <v>2.4655428713221479</v>
      </c>
      <c r="BB1617">
        <f>INDEX(Model_Assumptions[Values],9)*((INDEX(Model_Scenarios[GR Weight],3)*$AG1617)+(INDEX(Model_Scenarios[GP Weight],3)*$AH1617)+(INDEX(Model_Scenarios[LTV Weight],3)*$AI1617))-(INDEX(Model_Scenarios[LTV Weight],3)*$AP1617)-(INDEX(Model_Scenarios[GP Weight],3)*($AS1617+$AV1617+$AY1617))</f>
        <v>2.1796784163497445</v>
      </c>
      <c r="BC1617">
        <f>INDEX(Model_Assumptions[Values],9)*((INDEX(Model_Scenarios[GR Weight],4)*$AG1617)+(INDEX(Model_Scenarios[GP Weight],4)*$AH1617)+(INDEX(Model_Scenarios[LTV Weight],4)*$AI1617))-(INDEX(Model_Scenarios[LTV Weight],4)*$AP1617)-(INDEX(Model_Scenarios[GP Weight],4)*($AS1617+$AV1617+$AY1617))</f>
        <v>2.0343681697577569</v>
      </c>
      <c r="BD1617">
        <f>INDEX(Model_Assumptions[Values],9)*((INDEX(Model_Scenarios[GR Weight],5)*$AG1617)+(INDEX(Model_Scenarios[GP Weight],5)*$AH1617)+(INDEX(Model_Scenarios[LTV Weight],5)*$AI1617))-(INDEX(Model_Scenarios[LTV Weight],5)*$AP1617)-(INDEX(Model_Scenarios[GP Weight],5)*($AS1617+$AV1617+$AY1617))</f>
        <v>2.0649279284718509</v>
      </c>
    </row>
    <row r="1618" spans="1:56" x14ac:dyDescent="0.25">
      <c r="A1618">
        <v>1617</v>
      </c>
      <c r="B1618">
        <v>33</v>
      </c>
      <c r="C1618" s="3">
        <v>17</v>
      </c>
      <c r="D1618" s="4">
        <v>0.32</v>
      </c>
      <c r="E1618" t="str">
        <v>SKU-1039</v>
      </c>
      <c r="F1618" t="str">
        <v>Raise</v>
      </c>
      <c r="G1618" t="str">
        <v>Full</v>
      </c>
      <c r="H1618">
        <v>189.99</v>
      </c>
      <c r="I1618">
        <v>63.51</v>
      </c>
      <c r="J1618">
        <v>28</v>
      </c>
      <c r="K1618">
        <v>5319.72</v>
      </c>
      <c r="L1618">
        <v>3541.4400000000005</v>
      </c>
      <c r="M1618">
        <v>0.66571924838149388</v>
      </c>
      <c r="N1618">
        <v>232.14077285456503</v>
      </c>
      <c r="O1618">
        <v>715.94009421869032</v>
      </c>
      <c r="P1618">
        <v>842.96009421868985</v>
      </c>
      <c r="Q1618">
        <v>1631.9228817867202</v>
      </c>
      <c r="R1618">
        <v>1231.359992620889</v>
      </c>
      <c r="S1618">
        <v>1</v>
      </c>
      <c r="T1618">
        <f t="shared" si="575"/>
        <v>203.47824731346083</v>
      </c>
      <c r="U1618">
        <f t="shared" si="576"/>
        <v>7.0994511887261524E-2</v>
      </c>
      <c r="V1618">
        <f>IF($F1618="Reduce", INDEX(Model_Assumptions[Values], 2), INDEX(Model_Assumptions[Values], 1))</f>
        <v>-0.4</v>
      </c>
      <c r="W1618">
        <f t="shared" si="577"/>
        <v>27.20486146686267</v>
      </c>
      <c r="X1618">
        <f t="shared" si="590"/>
        <v>5535.5975296827228</v>
      </c>
      <c r="Y1618">
        <f t="shared" si="578"/>
        <v>3807.8167779222749</v>
      </c>
      <c r="Z1618">
        <f t="shared" si="579"/>
        <v>215.87752968272252</v>
      </c>
      <c r="AA1618">
        <f t="shared" si="580"/>
        <v>266.37677792227441</v>
      </c>
      <c r="AB1618">
        <f t="shared" si="591"/>
        <v>0.68787818433406289</v>
      </c>
      <c r="AC1618">
        <f t="shared" si="581"/>
        <v>2.2158935952569014E-2</v>
      </c>
      <c r="AD1618">
        <f t="shared" si="582"/>
        <v>2.2158935952569014E-2</v>
      </c>
      <c r="AE1618">
        <f t="shared" si="583"/>
        <v>0.32000000000000028</v>
      </c>
      <c r="AF1618">
        <f t="shared" si="592"/>
        <v>837.32479498220414</v>
      </c>
      <c r="AG1618">
        <f t="shared" si="584"/>
        <v>0.30153015793634375</v>
      </c>
      <c r="AH1618">
        <f t="shared" si="585"/>
        <v>0.31600164675549641</v>
      </c>
      <c r="AI1618">
        <f t="shared" si="593"/>
        <v>0.67999999999999972</v>
      </c>
      <c r="AJ1618">
        <f>MAX(0, $R1618 - $AA1618) * INDEX(Model_Assumptions[Values], 7)</f>
        <v>1929.9664293972291</v>
      </c>
      <c r="AK1618">
        <f>MAX(0, INDEX(Model_Assumptions[Values], 4) - $AD1618)</f>
        <v>2.7841064047430988E-2</v>
      </c>
      <c r="AL1618">
        <f>MAX(0, INDEX(Model_Assumptions[Values], 5) - $AC1618)</f>
        <v>0</v>
      </c>
      <c r="AM1618">
        <f>INDEX(Model_Assumptions[Values], 6) * MAX(0, INDEX(Model_Assumptions[Values], 3) - $AB1618)^2</f>
        <v>0</v>
      </c>
      <c r="AN1618">
        <f t="shared" si="586"/>
        <v>1681.8393293305462</v>
      </c>
      <c r="AO1618" cm="1">
        <f t="array" ref="AO1618">IFERROR(STDEV(IF($E$2:$E$2201=$E1618, $AJ$2:$AJ$2201)), 0)</f>
        <v>445.35610818966626</v>
      </c>
      <c r="AP1618">
        <f t="shared" si="594"/>
        <v>0.55714313894851009</v>
      </c>
      <c r="AQ1618">
        <f t="shared" si="587"/>
        <v>1.9253005726123658E-2</v>
      </c>
      <c r="AR1618" cm="1">
        <f t="array" ref="AR1618">IFERROR(STDEV(IF($E$2:$E$2201=$E1618, $AK$2:$AK$2201)), 0)</f>
        <v>1.6369644521065239E-2</v>
      </c>
      <c r="AS1618">
        <f t="shared" si="595"/>
        <v>0.52463315927574405</v>
      </c>
      <c r="AT1618">
        <f t="shared" si="588"/>
        <v>3.0126401631635495E-3</v>
      </c>
      <c r="AU1618" cm="1">
        <f t="array" ref="AU1618">IFERROR(STDEV(IF($E$2:$E$2201=$E1618, $AL$2:$AL$2201)), 0)</f>
        <v>5.7227856907436335E-3</v>
      </c>
      <c r="AV1618">
        <f t="shared" si="596"/>
        <v>-0.52642896763308278</v>
      </c>
      <c r="AW1618">
        <f t="shared" si="589"/>
        <v>0</v>
      </c>
      <c r="AX1618" cm="1">
        <f t="array" ref="AX1618">IFERROR(STDEV(IF($E$2:$E$2201=$E1618, $AM$2:$AM$2201)), 0)</f>
        <v>0</v>
      </c>
      <c r="AY1618">
        <f t="shared" si="597"/>
        <v>-0.52642896763308278</v>
      </c>
      <c r="AZ1618">
        <f>INDEX(Model_Assumptions[Values],9)*((INDEX(Model_Scenarios[GR Weight],1)*$AG1618)+(INDEX(Model_Scenarios[GP Weight],1)*$AH1618)+(INDEX(Model_Scenarios[LTV Weight],1)*$AI1618))-(INDEX(Model_Scenarios[LTV Weight],1)*$AP1618)-(INDEX(Model_Scenarios[GP Weight],1)*($AS1618+$AV1618+$AY1618))</f>
        <v>2.6358738687861525</v>
      </c>
      <c r="BA1618">
        <f>INDEX(Model_Assumptions[Values],9)*((INDEX(Model_Scenarios[GR Weight],2)*$AG1618)+(INDEX(Model_Scenarios[GP Weight],2)*$AH1618)+(INDEX(Model_Scenarios[LTV Weight],2)*$AI1618))-(INDEX(Model_Scenarios[LTV Weight],2)*$AP1618)-(INDEX(Model_Scenarios[GP Weight],2)*($AS1618+$AV1618+$AY1618))</f>
        <v>2.4956511800893062</v>
      </c>
      <c r="BB1618">
        <f>INDEX(Model_Assumptions[Values],9)*((INDEX(Model_Scenarios[GR Weight],3)*$AG1618)+(INDEX(Model_Scenarios[GP Weight],3)*$AH1618)+(INDEX(Model_Scenarios[LTV Weight],3)*$AI1618))-(INDEX(Model_Scenarios[LTV Weight],3)*$AP1618)-(INDEX(Model_Scenarios[GP Weight],3)*($AS1618+$AV1618+$AY1618))</f>
        <v>2.2519369952597912</v>
      </c>
      <c r="BC1618">
        <f>INDEX(Model_Assumptions[Values],9)*((INDEX(Model_Scenarios[GR Weight],4)*$AG1618)+(INDEX(Model_Scenarios[GP Weight],4)*$AH1618)+(INDEX(Model_Scenarios[LTV Weight],4)*$AI1618))-(INDEX(Model_Scenarios[LTV Weight],4)*$AP1618)-(INDEX(Model_Scenarios[GP Weight],4)*($AS1618+$AV1618+$AY1618))</f>
        <v>2.1184163881228137</v>
      </c>
      <c r="BD1618">
        <f>INDEX(Model_Assumptions[Values],9)*((INDEX(Model_Scenarios[GR Weight],5)*$AG1618)+(INDEX(Model_Scenarios[GP Weight],5)*$AH1618)+(INDEX(Model_Scenarios[LTV Weight],5)*$AI1618))-(INDEX(Model_Scenarios[LTV Weight],5)*$AP1618)-(INDEX(Model_Scenarios[GP Weight],5)*($AS1618+$AV1618+$AY1618))</f>
        <v>2.1717725285715623</v>
      </c>
    </row>
    <row r="1619" spans="1:56" x14ac:dyDescent="0.25">
      <c r="A1619">
        <v>1618</v>
      </c>
      <c r="B1619">
        <v>33</v>
      </c>
      <c r="C1619" s="3">
        <v>18</v>
      </c>
      <c r="D1619" s="4">
        <v>0.34</v>
      </c>
      <c r="E1619" t="str">
        <v>SKU-1039</v>
      </c>
      <c r="F1619" t="str">
        <v>Raise</v>
      </c>
      <c r="G1619" t="str">
        <v>Full</v>
      </c>
      <c r="H1619">
        <v>189.99</v>
      </c>
      <c r="I1619">
        <v>63.51</v>
      </c>
      <c r="J1619">
        <v>28</v>
      </c>
      <c r="K1619">
        <v>5319.72</v>
      </c>
      <c r="L1619">
        <v>3541.4400000000005</v>
      </c>
      <c r="M1619">
        <v>0.66571924838149388</v>
      </c>
      <c r="N1619">
        <v>232.14077285456503</v>
      </c>
      <c r="O1619">
        <v>715.94009421869032</v>
      </c>
      <c r="P1619">
        <v>842.96009421868985</v>
      </c>
      <c r="Q1619">
        <v>1631.9228817867202</v>
      </c>
      <c r="R1619">
        <v>1231.359992620889</v>
      </c>
      <c r="S1619">
        <v>1</v>
      </c>
      <c r="T1619">
        <f t="shared" si="575"/>
        <v>204.32126277055212</v>
      </c>
      <c r="U1619">
        <f t="shared" si="576"/>
        <v>7.5431668880215352E-2</v>
      </c>
      <c r="V1619">
        <f>IF($F1619="Reduce", INDEX(Model_Assumptions[Values], 2), INDEX(Model_Assumptions[Values], 1))</f>
        <v>-0.4</v>
      </c>
      <c r="W1619">
        <f t="shared" si="577"/>
        <v>27.155165308541587</v>
      </c>
      <c r="X1619">
        <f t="shared" si="590"/>
        <v>5548.377666584307</v>
      </c>
      <c r="Y1619">
        <f t="shared" si="578"/>
        <v>3823.7531178388308</v>
      </c>
      <c r="Z1619">
        <f t="shared" si="579"/>
        <v>228.65766658430675</v>
      </c>
      <c r="AA1619">
        <f t="shared" si="580"/>
        <v>282.31311783883029</v>
      </c>
      <c r="AB1619">
        <f t="shared" si="591"/>
        <v>0.68916597744738783</v>
      </c>
      <c r="AC1619">
        <f t="shared" si="581"/>
        <v>2.3446729065893956E-2</v>
      </c>
      <c r="AD1619">
        <f t="shared" si="582"/>
        <v>2.3446729065893956E-2</v>
      </c>
      <c r="AE1619">
        <f t="shared" si="583"/>
        <v>0.34000000000000019</v>
      </c>
      <c r="AF1619">
        <f t="shared" si="592"/>
        <v>812.69759512978646</v>
      </c>
      <c r="AG1619">
        <f t="shared" si="584"/>
        <v>0.31938100468285996</v>
      </c>
      <c r="AH1619">
        <f t="shared" si="585"/>
        <v>0.33490685950026666</v>
      </c>
      <c r="AI1619">
        <f t="shared" si="593"/>
        <v>0.65999999999999981</v>
      </c>
      <c r="AJ1619">
        <f>MAX(0, $R1619 - $AA1619) * INDEX(Model_Assumptions[Values], 7)</f>
        <v>1898.0937495641174</v>
      </c>
      <c r="AK1619">
        <f>MAX(0, INDEX(Model_Assumptions[Values], 4) - $AD1619)</f>
        <v>2.6553270934106046E-2</v>
      </c>
      <c r="AL1619">
        <f>MAX(0, INDEX(Model_Assumptions[Values], 5) - $AC1619)</f>
        <v>0</v>
      </c>
      <c r="AM1619">
        <f>INDEX(Model_Assumptions[Values], 6) * MAX(0, INDEX(Model_Assumptions[Values], 3) - $AB1619)^2</f>
        <v>0</v>
      </c>
      <c r="AN1619">
        <f t="shared" si="586"/>
        <v>1681.8393293305462</v>
      </c>
      <c r="AO1619" cm="1">
        <f t="array" ref="AO1619">IFERROR(STDEV(IF($E$2:$E$2201=$E1619, $AJ$2:$AJ$2201)), 0)</f>
        <v>445.35610818966626</v>
      </c>
      <c r="AP1619">
        <f t="shared" si="594"/>
        <v>0.48557641010612057</v>
      </c>
      <c r="AQ1619">
        <f t="shared" si="587"/>
        <v>1.9253005726123658E-2</v>
      </c>
      <c r="AR1619" cm="1">
        <f t="array" ref="AR1619">IFERROR(STDEV(IF($E$2:$E$2201=$E1619, $AK$2:$AK$2201)), 0)</f>
        <v>1.6369644521065239E-2</v>
      </c>
      <c r="AS1619">
        <f t="shared" si="595"/>
        <v>0.44596357597063635</v>
      </c>
      <c r="AT1619">
        <f t="shared" si="588"/>
        <v>3.0126401631635495E-3</v>
      </c>
      <c r="AU1619" cm="1">
        <f t="array" ref="AU1619">IFERROR(STDEV(IF($E$2:$E$2201=$E1619, $AL$2:$AL$2201)), 0)</f>
        <v>5.7227856907436335E-3</v>
      </c>
      <c r="AV1619">
        <f t="shared" si="596"/>
        <v>-0.52642896763308278</v>
      </c>
      <c r="AW1619">
        <f t="shared" si="589"/>
        <v>0</v>
      </c>
      <c r="AX1619" cm="1">
        <f t="array" ref="AX1619">IFERROR(STDEV(IF($E$2:$E$2201=$E1619, $AM$2:$AM$2201)), 0)</f>
        <v>0</v>
      </c>
      <c r="AY1619">
        <f t="shared" si="597"/>
        <v>-0.52642896763308278</v>
      </c>
      <c r="AZ1619">
        <f>INDEX(Model_Assumptions[Values],9)*((INDEX(Model_Scenarios[GR Weight],1)*$AG1619)+(INDEX(Model_Scenarios[GP Weight],1)*$AH1619)+(INDEX(Model_Scenarios[LTV Weight],1)*$AI1619))-(INDEX(Model_Scenarios[LTV Weight],1)*$AP1619)-(INDEX(Model_Scenarios[GP Weight],1)*($AS1619+$AV1619+$AY1619))</f>
        <v>2.6393722399362192</v>
      </c>
      <c r="BA1619">
        <f>INDEX(Model_Assumptions[Values],9)*((INDEX(Model_Scenarios[GR Weight],2)*$AG1619)+(INDEX(Model_Scenarios[GP Weight],2)*$AH1619)+(INDEX(Model_Scenarios[LTV Weight],2)*$AI1619))-(INDEX(Model_Scenarios[LTV Weight],2)*$AP1619)-(INDEX(Model_Scenarios[GP Weight],2)*($AS1619+$AV1619+$AY1619))</f>
        <v>2.5251968183025384</v>
      </c>
      <c r="BB1619">
        <f>INDEX(Model_Assumptions[Values],9)*((INDEX(Model_Scenarios[GR Weight],3)*$AG1619)+(INDEX(Model_Scenarios[GP Weight],3)*$AH1619)+(INDEX(Model_Scenarios[LTV Weight],3)*$AI1619))-(INDEX(Model_Scenarios[LTV Weight],3)*$AP1619)-(INDEX(Model_Scenarios[GP Weight],3)*($AS1619+$AV1619+$AY1619))</f>
        <v>2.323495721690028</v>
      </c>
      <c r="BC1619">
        <f>INDEX(Model_Assumptions[Values],9)*((INDEX(Model_Scenarios[GR Weight],4)*$AG1619)+(INDEX(Model_Scenarios[GP Weight],4)*$AH1619)+(INDEX(Model_Scenarios[LTV Weight],4)*$AI1619))-(INDEX(Model_Scenarios[LTV Weight],4)*$AP1619)-(INDEX(Model_Scenarios[GP Weight],4)*($AS1619+$AV1619+$AY1619))</f>
        <v>2.20174386504207</v>
      </c>
      <c r="BD1619">
        <f>INDEX(Model_Assumptions[Values],9)*((INDEX(Model_Scenarios[GR Weight],5)*$AG1619)+(INDEX(Model_Scenarios[GP Weight],5)*$AH1619)+(INDEX(Model_Scenarios[LTV Weight],5)*$AI1619))-(INDEX(Model_Scenarios[LTV Weight],5)*$AP1619)-(INDEX(Model_Scenarios[GP Weight],5)*($AS1619+$AV1619+$AY1619))</f>
        <v>2.2777726633946043</v>
      </c>
    </row>
    <row r="1620" spans="1:56" x14ac:dyDescent="0.25">
      <c r="A1620">
        <v>1619</v>
      </c>
      <c r="B1620">
        <v>33</v>
      </c>
      <c r="C1620" s="3">
        <v>19</v>
      </c>
      <c r="D1620" s="4">
        <v>0.36</v>
      </c>
      <c r="E1620" t="str">
        <v>SKU-1039</v>
      </c>
      <c r="F1620" t="str">
        <v>Raise</v>
      </c>
      <c r="G1620" t="str">
        <v>Full</v>
      </c>
      <c r="H1620">
        <v>189.99</v>
      </c>
      <c r="I1620">
        <v>63.51</v>
      </c>
      <c r="J1620">
        <v>28</v>
      </c>
      <c r="K1620">
        <v>5319.72</v>
      </c>
      <c r="L1620">
        <v>3541.4400000000005</v>
      </c>
      <c r="M1620">
        <v>0.66571924838149388</v>
      </c>
      <c r="N1620">
        <v>232.14077285456503</v>
      </c>
      <c r="O1620">
        <v>715.94009421869032</v>
      </c>
      <c r="P1620">
        <v>842.96009421868985</v>
      </c>
      <c r="Q1620">
        <v>1631.9228817867202</v>
      </c>
      <c r="R1620">
        <v>1231.359992620889</v>
      </c>
      <c r="S1620">
        <v>1</v>
      </c>
      <c r="T1620">
        <f t="shared" si="575"/>
        <v>205.16427822764342</v>
      </c>
      <c r="U1620">
        <f t="shared" si="576"/>
        <v>7.986882587316918E-2</v>
      </c>
      <c r="V1620">
        <f>IF($F1620="Reduce", INDEX(Model_Assumptions[Values], 2), INDEX(Model_Assumptions[Values], 1))</f>
        <v>-0.4</v>
      </c>
      <c r="W1620">
        <f t="shared" si="577"/>
        <v>27.105469150220504</v>
      </c>
      <c r="X1620">
        <f t="shared" si="590"/>
        <v>5561.074014226645</v>
      </c>
      <c r="Y1620">
        <f t="shared" si="578"/>
        <v>3839.6056684961409</v>
      </c>
      <c r="Z1620">
        <f t="shared" si="579"/>
        <v>241.35401422664472</v>
      </c>
      <c r="AA1620">
        <f t="shared" si="580"/>
        <v>298.16566849614037</v>
      </c>
      <c r="AB1620">
        <f t="shared" si="591"/>
        <v>0.69044318753417966</v>
      </c>
      <c r="AC1620">
        <f t="shared" si="581"/>
        <v>2.4723939152685781E-2</v>
      </c>
      <c r="AD1620">
        <f t="shared" si="582"/>
        <v>2.4723939152685781E-2</v>
      </c>
      <c r="AE1620">
        <f t="shared" si="583"/>
        <v>0.36000000000000015</v>
      </c>
      <c r="AF1620">
        <f t="shared" si="592"/>
        <v>788.07039527736879</v>
      </c>
      <c r="AG1620">
        <f t="shared" si="584"/>
        <v>0.33711481753237438</v>
      </c>
      <c r="AH1620">
        <f t="shared" si="585"/>
        <v>0.35371267340063073</v>
      </c>
      <c r="AI1620">
        <f t="shared" si="593"/>
        <v>0.6399999999999999</v>
      </c>
      <c r="AJ1620">
        <f>MAX(0, $R1620 - $AA1620) * INDEX(Model_Assumptions[Values], 7)</f>
        <v>1866.3886482494972</v>
      </c>
      <c r="AK1620">
        <f>MAX(0, INDEX(Model_Assumptions[Values], 4) - $AD1620)</f>
        <v>2.5276060847314222E-2</v>
      </c>
      <c r="AL1620">
        <f>MAX(0, INDEX(Model_Assumptions[Values], 5) - $AC1620)</f>
        <v>0</v>
      </c>
      <c r="AM1620">
        <f>INDEX(Model_Assumptions[Values], 6) * MAX(0, INDEX(Model_Assumptions[Values], 3) - $AB1620)^2</f>
        <v>0</v>
      </c>
      <c r="AN1620">
        <f t="shared" si="586"/>
        <v>1681.8393293305462</v>
      </c>
      <c r="AO1620" cm="1">
        <f t="array" ref="AO1620">IFERROR(STDEV(IF($E$2:$E$2201=$E1620, $AJ$2:$AJ$2201)), 0)</f>
        <v>445.35610818966626</v>
      </c>
      <c r="AP1620">
        <f t="shared" si="594"/>
        <v>0.41438596108881925</v>
      </c>
      <c r="AQ1620">
        <f t="shared" si="587"/>
        <v>1.9253005726123658E-2</v>
      </c>
      <c r="AR1620" cm="1">
        <f t="array" ref="AR1620">IFERROR(STDEV(IF($E$2:$E$2201=$E1620, $AK$2:$AK$2201)), 0)</f>
        <v>1.6369644521065239E-2</v>
      </c>
      <c r="AS1620">
        <f t="shared" si="595"/>
        <v>0.36794049580244759</v>
      </c>
      <c r="AT1620">
        <f t="shared" si="588"/>
        <v>3.0126401631635495E-3</v>
      </c>
      <c r="AU1620" cm="1">
        <f t="array" ref="AU1620">IFERROR(STDEV(IF($E$2:$E$2201=$E1620, $AL$2:$AL$2201)), 0)</f>
        <v>5.7227856907436335E-3</v>
      </c>
      <c r="AV1620">
        <f t="shared" si="596"/>
        <v>-0.52642896763308278</v>
      </c>
      <c r="AW1620">
        <f t="shared" si="589"/>
        <v>0</v>
      </c>
      <c r="AX1620" cm="1">
        <f t="array" ref="AX1620">IFERROR(STDEV(IF($E$2:$E$2201=$E1620, $AM$2:$AM$2201)), 0)</f>
        <v>0</v>
      </c>
      <c r="AY1620">
        <f t="shared" si="597"/>
        <v>-0.52642896763308278</v>
      </c>
      <c r="AZ1620">
        <f>INDEX(Model_Assumptions[Values],9)*((INDEX(Model_Scenarios[GR Weight],1)*$AG1620)+(INDEX(Model_Scenarios[GP Weight],1)*$AH1620)+(INDEX(Model_Scenarios[LTV Weight],1)*$AI1620))-(INDEX(Model_Scenarios[LTV Weight],1)*$AP1620)-(INDEX(Model_Scenarios[GP Weight],1)*($AS1620+$AV1620+$AY1620))</f>
        <v>2.6423967205418188</v>
      </c>
      <c r="BA1620">
        <f>INDEX(Model_Assumptions[Values],9)*((INDEX(Model_Scenarios[GR Weight],2)*$AG1620)+(INDEX(Model_Scenarios[GP Weight],2)*$AH1620)+(INDEX(Model_Scenarios[LTV Weight],2)*$AI1620))-(INDEX(Model_Scenarios[LTV Weight],2)*$AP1620)-(INDEX(Model_Scenarios[GP Weight],2)*($AS1620+$AV1620+$AY1620))</f>
        <v>2.5541813997349219</v>
      </c>
      <c r="BB1620">
        <f>INDEX(Model_Assumptions[Values],9)*((INDEX(Model_Scenarios[GR Weight],3)*$AG1620)+(INDEX(Model_Scenarios[GP Weight],3)*$AH1620)+(INDEX(Model_Scenarios[LTV Weight],3)*$AI1620))-(INDEX(Model_Scenarios[LTV Weight],3)*$AP1620)-(INDEX(Model_Scenarios[GP Weight],3)*($AS1620+$AV1620+$AY1620))</f>
        <v>2.3943574197433453</v>
      </c>
      <c r="BC1620">
        <f>INDEX(Model_Assumptions[Values],9)*((INDEX(Model_Scenarios[GR Weight],4)*$AG1620)+(INDEX(Model_Scenarios[GP Weight],4)*$AH1620)+(INDEX(Model_Scenarios[LTV Weight],4)*$AI1620))-(INDEX(Model_Scenarios[LTV Weight],4)*$AP1620)-(INDEX(Model_Scenarios[GP Weight],4)*($AS1620+$AV1620+$AY1620))</f>
        <v>2.2843534246184145</v>
      </c>
      <c r="BD1620">
        <f>INDEX(Model_Assumptions[Values],9)*((INDEX(Model_Scenarios[GR Weight],5)*$AG1620)+(INDEX(Model_Scenarios[GP Weight],5)*$AH1620)+(INDEX(Model_Scenarios[LTV Weight],5)*$AI1620))-(INDEX(Model_Scenarios[LTV Weight],5)*$AP1620)-(INDEX(Model_Scenarios[GP Weight],5)*($AS1620+$AV1620+$AY1620))</f>
        <v>2.3829327708169492</v>
      </c>
    </row>
    <row r="1621" spans="1:56" x14ac:dyDescent="0.25">
      <c r="A1621">
        <v>1620</v>
      </c>
      <c r="B1621">
        <v>33</v>
      </c>
      <c r="C1621" s="3">
        <v>20</v>
      </c>
      <c r="D1621" s="4">
        <v>0.38</v>
      </c>
      <c r="E1621" t="str">
        <v>SKU-1039</v>
      </c>
      <c r="F1621" t="str">
        <v>Raise</v>
      </c>
      <c r="G1621" t="str">
        <v>Full</v>
      </c>
      <c r="H1621">
        <v>189.99</v>
      </c>
      <c r="I1621">
        <v>63.51</v>
      </c>
      <c r="J1621">
        <v>28</v>
      </c>
      <c r="K1621">
        <v>5319.72</v>
      </c>
      <c r="L1621">
        <v>3541.4400000000005</v>
      </c>
      <c r="M1621">
        <v>0.66571924838149388</v>
      </c>
      <c r="N1621">
        <v>232.14077285456503</v>
      </c>
      <c r="O1621">
        <v>715.94009421869032</v>
      </c>
      <c r="P1621">
        <v>842.96009421868985</v>
      </c>
      <c r="Q1621">
        <v>1631.9228817867202</v>
      </c>
      <c r="R1621">
        <v>1231.359992620889</v>
      </c>
      <c r="S1621">
        <v>1</v>
      </c>
      <c r="T1621">
        <f t="shared" si="575"/>
        <v>206.00729368473472</v>
      </c>
      <c r="U1621">
        <f t="shared" si="576"/>
        <v>8.4305982866123008E-2</v>
      </c>
      <c r="V1621">
        <f>IF($F1621="Reduce", INDEX(Model_Assumptions[Values], 2), INDEX(Model_Assumptions[Values], 1))</f>
        <v>-0.4</v>
      </c>
      <c r="W1621">
        <f t="shared" si="577"/>
        <v>27.055772991899424</v>
      </c>
      <c r="X1621">
        <f t="shared" si="590"/>
        <v>5573.6865726097385</v>
      </c>
      <c r="Y1621">
        <f t="shared" si="578"/>
        <v>3855.3744298942061</v>
      </c>
      <c r="Z1621">
        <f t="shared" si="579"/>
        <v>253.96657260973825</v>
      </c>
      <c r="AA1621">
        <f t="shared" si="580"/>
        <v>313.93442989420555</v>
      </c>
      <c r="AB1621">
        <f t="shared" si="591"/>
        <v>0.69170994451685219</v>
      </c>
      <c r="AC1621">
        <f t="shared" si="581"/>
        <v>2.5990696135358315E-2</v>
      </c>
      <c r="AD1621">
        <f t="shared" si="582"/>
        <v>2.5990696135358315E-2</v>
      </c>
      <c r="AE1621">
        <f t="shared" si="583"/>
        <v>0.38000000000000006</v>
      </c>
      <c r="AF1621">
        <f t="shared" si="592"/>
        <v>763.443195424951</v>
      </c>
      <c r="AG1621">
        <f t="shared" si="584"/>
        <v>0.35473159648488956</v>
      </c>
      <c r="AH1621">
        <f t="shared" si="585"/>
        <v>0.37241908845658983</v>
      </c>
      <c r="AI1621">
        <f t="shared" si="593"/>
        <v>0.61999999999999988</v>
      </c>
      <c r="AJ1621">
        <f>MAX(0, $R1621 - $AA1621) * INDEX(Model_Assumptions[Values], 7)</f>
        <v>1834.8511254533669</v>
      </c>
      <c r="AK1621">
        <f>MAX(0, INDEX(Model_Assumptions[Values], 4) - $AD1621)</f>
        <v>2.4009303864641687E-2</v>
      </c>
      <c r="AL1621">
        <f>MAX(0, INDEX(Model_Assumptions[Values], 5) - $AC1621)</f>
        <v>0</v>
      </c>
      <c r="AM1621">
        <f>INDEX(Model_Assumptions[Values], 6) * MAX(0, INDEX(Model_Assumptions[Values], 3) - $AB1621)^2</f>
        <v>0</v>
      </c>
      <c r="AN1621">
        <f t="shared" si="586"/>
        <v>1681.8393293305462</v>
      </c>
      <c r="AO1621" cm="1">
        <f t="array" ref="AO1621">IFERROR(STDEV(IF($E$2:$E$2201=$E1621, $AJ$2:$AJ$2201)), 0)</f>
        <v>445.35610818966626</v>
      </c>
      <c r="AP1621">
        <f t="shared" si="594"/>
        <v>0.3435717918966022</v>
      </c>
      <c r="AQ1621">
        <f t="shared" si="587"/>
        <v>1.9253005726123658E-2</v>
      </c>
      <c r="AR1621" cm="1">
        <f t="array" ref="AR1621">IFERROR(STDEV(IF($E$2:$E$2201=$E1621, $AK$2:$AK$2201)), 0)</f>
        <v>1.6369644521065239E-2</v>
      </c>
      <c r="AS1621">
        <f t="shared" si="595"/>
        <v>0.29055598198222315</v>
      </c>
      <c r="AT1621">
        <f t="shared" si="588"/>
        <v>3.0126401631635495E-3</v>
      </c>
      <c r="AU1621" cm="1">
        <f t="array" ref="AU1621">IFERROR(STDEV(IF($E$2:$E$2201=$E1621, $AL$2:$AL$2201)), 0)</f>
        <v>5.7227856907436335E-3</v>
      </c>
      <c r="AV1621">
        <f t="shared" si="596"/>
        <v>-0.52642896763308278</v>
      </c>
      <c r="AW1621">
        <f t="shared" si="589"/>
        <v>0</v>
      </c>
      <c r="AX1621" cm="1">
        <f t="array" ref="AX1621">IFERROR(STDEV(IF($E$2:$E$2201=$E1621, $AM$2:$AM$2201)), 0)</f>
        <v>0</v>
      </c>
      <c r="AY1621">
        <f t="shared" si="597"/>
        <v>-0.52642896763308278</v>
      </c>
      <c r="AZ1621">
        <f>INDEX(Model_Assumptions[Values],9)*((INDEX(Model_Scenarios[GR Weight],1)*$AG1621)+(INDEX(Model_Scenarios[GP Weight],1)*$AH1621)+(INDEX(Model_Scenarios[LTV Weight],1)*$AI1621))-(INDEX(Model_Scenarios[LTV Weight],1)*$AP1621)-(INDEX(Model_Scenarios[GP Weight],1)*($AS1621+$AV1621+$AY1621))</f>
        <v>2.6449481042818519</v>
      </c>
      <c r="BA1621">
        <f>INDEX(Model_Assumptions[Values],9)*((INDEX(Model_Scenarios[GR Weight],2)*$AG1621)+(INDEX(Model_Scenarios[GP Weight],2)*$AH1621)+(INDEX(Model_Scenarios[LTV Weight],2)*$AI1621))-(INDEX(Model_Scenarios[LTV Weight],2)*$AP1621)-(INDEX(Model_Scenarios[GP Weight],2)*($AS1621+$AV1621+$AY1621))</f>
        <v>2.5826065117442534</v>
      </c>
      <c r="BB1621">
        <f>INDEX(Model_Assumptions[Values],9)*((INDEX(Model_Scenarios[GR Weight],3)*$AG1621)+(INDEX(Model_Scenarios[GP Weight],3)*$AH1621)+(INDEX(Model_Scenarios[LTV Weight],3)*$AI1621))-(INDEX(Model_Scenarios[LTV Weight],3)*$AP1621)-(INDEX(Model_Scenarios[GP Weight],3)*($AS1621+$AV1621+$AY1621))</f>
        <v>2.464524867295883</v>
      </c>
      <c r="BC1621">
        <f>INDEX(Model_Assumptions[Values],9)*((INDEX(Model_Scenarios[GR Weight],4)*$AG1621)+(INDEX(Model_Scenarios[GP Weight],4)*$AH1621)+(INDEX(Model_Scenarios[LTV Weight],4)*$AI1621))-(INDEX(Model_Scenarios[LTV Weight],4)*$AP1621)-(INDEX(Model_Scenarios[GP Weight],4)*($AS1621+$AV1621+$AY1621))</f>
        <v>2.3662478447279875</v>
      </c>
      <c r="BD1621">
        <f>INDEX(Model_Assumptions[Values],9)*((INDEX(Model_Scenarios[GR Weight],5)*$AG1621)+(INDEX(Model_Scenarios[GP Weight],5)*$AH1621)+(INDEX(Model_Scenarios[LTV Weight],5)*$AI1621))-(INDEX(Model_Scenarios[LTV Weight],5)*$AP1621)-(INDEX(Model_Scenarios[GP Weight],5)*($AS1621+$AV1621+$AY1621))</f>
        <v>2.4872572160725293</v>
      </c>
    </row>
    <row r="1622" spans="1:56" x14ac:dyDescent="0.25">
      <c r="A1622">
        <v>1621</v>
      </c>
      <c r="B1622">
        <v>33</v>
      </c>
      <c r="C1622" s="3">
        <v>21</v>
      </c>
      <c r="D1622" s="4">
        <v>0.4</v>
      </c>
      <c r="E1622" t="str">
        <v>SKU-1039</v>
      </c>
      <c r="F1622" t="str">
        <v>Raise</v>
      </c>
      <c r="G1622" t="str">
        <v>Full</v>
      </c>
      <c r="H1622">
        <v>189.99</v>
      </c>
      <c r="I1622">
        <v>63.51</v>
      </c>
      <c r="J1622">
        <v>28</v>
      </c>
      <c r="K1622">
        <v>5319.72</v>
      </c>
      <c r="L1622">
        <v>3541.4400000000005</v>
      </c>
      <c r="M1622">
        <v>0.66571924838149388</v>
      </c>
      <c r="N1622">
        <v>232.14077285456503</v>
      </c>
      <c r="O1622">
        <v>715.94009421869032</v>
      </c>
      <c r="P1622">
        <v>842.96009421868985</v>
      </c>
      <c r="Q1622">
        <v>1631.9228817867202</v>
      </c>
      <c r="R1622">
        <v>1231.359992620889</v>
      </c>
      <c r="S1622">
        <v>1</v>
      </c>
      <c r="T1622">
        <f t="shared" si="575"/>
        <v>206.85030914182602</v>
      </c>
      <c r="U1622">
        <f t="shared" si="576"/>
        <v>8.8743139859076836E-2</v>
      </c>
      <c r="V1622">
        <f>IF($F1622="Reduce", INDEX(Model_Assumptions[Values], 2), INDEX(Model_Assumptions[Values], 1))</f>
        <v>-0.4</v>
      </c>
      <c r="W1622">
        <f t="shared" si="577"/>
        <v>27.006076833578341</v>
      </c>
      <c r="X1622">
        <f t="shared" si="590"/>
        <v>5586.2153417335858</v>
      </c>
      <c r="Y1622">
        <f t="shared" si="578"/>
        <v>3871.0594020330254</v>
      </c>
      <c r="Z1622">
        <f t="shared" si="579"/>
        <v>266.49534173358552</v>
      </c>
      <c r="AA1622">
        <f t="shared" si="580"/>
        <v>329.61940203302493</v>
      </c>
      <c r="AB1622">
        <f t="shared" si="591"/>
        <v>0.69296637619983137</v>
      </c>
      <c r="AC1622">
        <f t="shared" si="581"/>
        <v>2.7247127818337491E-2</v>
      </c>
      <c r="AD1622">
        <f t="shared" si="582"/>
        <v>2.7247127818337491E-2</v>
      </c>
      <c r="AE1622">
        <f t="shared" si="583"/>
        <v>0.4</v>
      </c>
      <c r="AF1622">
        <f t="shared" si="592"/>
        <v>738.81599557253332</v>
      </c>
      <c r="AG1622">
        <f t="shared" si="584"/>
        <v>0.37223134154040288</v>
      </c>
      <c r="AH1622">
        <f t="shared" si="585"/>
        <v>0.3910261046681428</v>
      </c>
      <c r="AI1622">
        <f t="shared" si="593"/>
        <v>0.6</v>
      </c>
      <c r="AJ1622">
        <f>MAX(0, $R1622 - $AA1622) * INDEX(Model_Assumptions[Values], 7)</f>
        <v>1803.4811811757281</v>
      </c>
      <c r="AK1622">
        <f>MAX(0, INDEX(Model_Assumptions[Values], 4) - $AD1622)</f>
        <v>2.2752872181662512E-2</v>
      </c>
      <c r="AL1622">
        <f>MAX(0, INDEX(Model_Assumptions[Values], 5) - $AC1622)</f>
        <v>0</v>
      </c>
      <c r="AM1622">
        <f>INDEX(Model_Assumptions[Values], 6) * MAX(0, INDEX(Model_Assumptions[Values], 3) - $AB1622)^2</f>
        <v>0</v>
      </c>
      <c r="AN1622">
        <f t="shared" si="586"/>
        <v>1681.8393293305462</v>
      </c>
      <c r="AO1622" cm="1">
        <f t="array" ref="AO1622">IFERROR(STDEV(IF($E$2:$E$2201=$E1622, $AJ$2:$AJ$2201)), 0)</f>
        <v>445.35610818966626</v>
      </c>
      <c r="AP1622">
        <f t="shared" si="594"/>
        <v>0.27313390252947339</v>
      </c>
      <c r="AQ1622">
        <f t="shared" si="587"/>
        <v>1.9253005726123658E-2</v>
      </c>
      <c r="AR1622" cm="1">
        <f t="array" ref="AR1622">IFERROR(STDEV(IF($E$2:$E$2201=$E1622, $AK$2:$AK$2201)), 0)</f>
        <v>1.6369644521065239E-2</v>
      </c>
      <c r="AS1622">
        <f t="shared" si="595"/>
        <v>0.21380222710609623</v>
      </c>
      <c r="AT1622">
        <f t="shared" si="588"/>
        <v>3.0126401631635495E-3</v>
      </c>
      <c r="AU1622" cm="1">
        <f t="array" ref="AU1622">IFERROR(STDEV(IF($E$2:$E$2201=$E1622, $AL$2:$AL$2201)), 0)</f>
        <v>5.7227856907436335E-3</v>
      </c>
      <c r="AV1622">
        <f t="shared" si="596"/>
        <v>-0.52642896763308278</v>
      </c>
      <c r="AW1622">
        <f t="shared" si="589"/>
        <v>0</v>
      </c>
      <c r="AX1622" cm="1">
        <f t="array" ref="AX1622">IFERROR(STDEV(IF($E$2:$E$2201=$E1622, $AM$2:$AM$2201)), 0)</f>
        <v>0</v>
      </c>
      <c r="AY1622">
        <f t="shared" si="597"/>
        <v>-0.52642896763308278</v>
      </c>
      <c r="AZ1622">
        <f>INDEX(Model_Assumptions[Values],9)*((INDEX(Model_Scenarios[GR Weight],1)*$AG1622)+(INDEX(Model_Scenarios[GP Weight],1)*$AH1622)+(INDEX(Model_Scenarios[LTV Weight],1)*$AI1622))-(INDEX(Model_Scenarios[LTV Weight],1)*$AP1622)-(INDEX(Model_Scenarios[GP Weight],1)*($AS1622+$AV1622+$AY1622))</f>
        <v>2.6470271718967013</v>
      </c>
      <c r="BA1622">
        <f>INDEX(Model_Assumptions[Values],9)*((INDEX(Model_Scenarios[GR Weight],2)*$AG1622)+(INDEX(Model_Scenarios[GP Weight],2)*$AH1622)+(INDEX(Model_Scenarios[LTV Weight],2)*$AI1622))-(INDEX(Model_Scenarios[LTV Weight],2)*$AP1622)-(INDEX(Model_Scenarios[GP Weight],2)*($AS1622+$AV1622+$AY1622))</f>
        <v>2.6104737158113012</v>
      </c>
      <c r="BB1622">
        <f>INDEX(Model_Assumptions[Values],9)*((INDEX(Model_Scenarios[GR Weight],3)*$AG1622)+(INDEX(Model_Scenarios[GP Weight],3)*$AH1622)+(INDEX(Model_Scenarios[LTV Weight],3)*$AI1622))-(INDEX(Model_Scenarios[LTV Weight],3)*$AP1622)-(INDEX(Model_Scenarios[GP Weight],3)*($AS1622+$AV1622+$AY1622))</f>
        <v>2.5340007969389884</v>
      </c>
      <c r="BC1622">
        <f>INDEX(Model_Assumptions[Values],9)*((INDEX(Model_Scenarios[GR Weight],4)*$AG1622)+(INDEX(Model_Scenarios[GP Weight],4)*$AH1622)+(INDEX(Model_Scenarios[LTV Weight],4)*$AI1622))-(INDEX(Model_Scenarios[LTV Weight],4)*$AP1622)-(INDEX(Model_Scenarios[GP Weight],4)*($AS1622+$AV1622+$AY1622))</f>
        <v>2.4474298579621374</v>
      </c>
      <c r="BD1622">
        <f>INDEX(Model_Assumptions[Values],9)*((INDEX(Model_Scenarios[GR Weight],5)*$AG1622)+(INDEX(Model_Scenarios[GP Weight],5)*$AH1622)+(INDEX(Model_Scenarios[LTV Weight],5)*$AI1622))-(INDEX(Model_Scenarios[LTV Weight],5)*$AP1622)-(INDEX(Model_Scenarios[GP Weight],5)*($AS1622+$AV1622+$AY1622))</f>
        <v>2.5907502932334658</v>
      </c>
    </row>
    <row r="1623" spans="1:56" x14ac:dyDescent="0.25">
      <c r="A1623">
        <v>1622</v>
      </c>
      <c r="B1623">
        <v>33</v>
      </c>
      <c r="C1623" s="3">
        <v>22</v>
      </c>
      <c r="D1623" s="4">
        <v>0.42</v>
      </c>
      <c r="E1623" t="str">
        <v>SKU-1039</v>
      </c>
      <c r="F1623" t="str">
        <v>Raise</v>
      </c>
      <c r="G1623" t="str">
        <v>Full</v>
      </c>
      <c r="H1623">
        <v>189.99</v>
      </c>
      <c r="I1623">
        <v>63.51</v>
      </c>
      <c r="J1623">
        <v>28</v>
      </c>
      <c r="K1623">
        <v>5319.72</v>
      </c>
      <c r="L1623">
        <v>3541.4400000000005</v>
      </c>
      <c r="M1623">
        <v>0.66571924838149388</v>
      </c>
      <c r="N1623">
        <v>232.14077285456503</v>
      </c>
      <c r="O1623">
        <v>715.94009421869032</v>
      </c>
      <c r="P1623">
        <v>842.96009421868985</v>
      </c>
      <c r="Q1623">
        <v>1631.9228817867202</v>
      </c>
      <c r="R1623">
        <v>1231.359992620889</v>
      </c>
      <c r="S1623">
        <v>1</v>
      </c>
      <c r="T1623">
        <f t="shared" si="575"/>
        <v>207.69332459891731</v>
      </c>
      <c r="U1623">
        <f t="shared" si="576"/>
        <v>9.318029685203065E-2</v>
      </c>
      <c r="V1623">
        <f>IF($F1623="Reduce", INDEX(Model_Assumptions[Values], 2), INDEX(Model_Assumptions[Values], 1))</f>
        <v>-0.4</v>
      </c>
      <c r="W1623">
        <f t="shared" si="577"/>
        <v>26.956380675257257</v>
      </c>
      <c r="X1623">
        <f t="shared" si="590"/>
        <v>5598.6603215981877</v>
      </c>
      <c r="Y1623">
        <f t="shared" si="578"/>
        <v>3886.660584912599</v>
      </c>
      <c r="Z1623">
        <f t="shared" si="579"/>
        <v>278.94032159818744</v>
      </c>
      <c r="AA1623">
        <f t="shared" si="580"/>
        <v>345.2205849125985</v>
      </c>
      <c r="AB1623">
        <f t="shared" si="591"/>
        <v>0.6942126083125395</v>
      </c>
      <c r="AC1623">
        <f t="shared" si="581"/>
        <v>2.8493359931045625E-2</v>
      </c>
      <c r="AD1623">
        <f t="shared" si="582"/>
        <v>2.8493359931045625E-2</v>
      </c>
      <c r="AE1623">
        <f t="shared" si="583"/>
        <v>0.41999999999999993</v>
      </c>
      <c r="AF1623">
        <f t="shared" si="592"/>
        <v>714.18879572011565</v>
      </c>
      <c r="AG1623">
        <f t="shared" si="584"/>
        <v>0.38961405269891564</v>
      </c>
      <c r="AH1623">
        <f t="shared" si="585"/>
        <v>0.40953372203528965</v>
      </c>
      <c r="AI1623">
        <f t="shared" si="593"/>
        <v>0.58000000000000007</v>
      </c>
      <c r="AJ1623">
        <f>MAX(0, $R1623 - $AA1623) * INDEX(Model_Assumptions[Values], 7)</f>
        <v>1772.278815416581</v>
      </c>
      <c r="AK1623">
        <f>MAX(0, INDEX(Model_Assumptions[Values], 4) - $AD1623)</f>
        <v>2.1506640068954377E-2</v>
      </c>
      <c r="AL1623">
        <f>MAX(0, INDEX(Model_Assumptions[Values], 5) - $AC1623)</f>
        <v>0</v>
      </c>
      <c r="AM1623">
        <f>INDEX(Model_Assumptions[Values], 6) * MAX(0, INDEX(Model_Assumptions[Values], 3) - $AB1623)^2</f>
        <v>0</v>
      </c>
      <c r="AN1623">
        <f t="shared" si="586"/>
        <v>1681.8393293305462</v>
      </c>
      <c r="AO1623" cm="1">
        <f t="array" ref="AO1623">IFERROR(STDEV(IF($E$2:$E$2201=$E1623, $AJ$2:$AJ$2201)), 0)</f>
        <v>445.35610818966626</v>
      </c>
      <c r="AP1623">
        <f t="shared" si="594"/>
        <v>0.2030722929874329</v>
      </c>
      <c r="AQ1623">
        <f t="shared" si="587"/>
        <v>1.9253005726123658E-2</v>
      </c>
      <c r="AR1623" cm="1">
        <f t="array" ref="AR1623">IFERROR(STDEV(IF($E$2:$E$2201=$E1623, $AK$2:$AK$2201)), 0)</f>
        <v>1.6369644521065239E-2</v>
      </c>
      <c r="AS1623">
        <f t="shared" si="595"/>
        <v>0.13767155052943486</v>
      </c>
      <c r="AT1623">
        <f t="shared" si="588"/>
        <v>3.0126401631635495E-3</v>
      </c>
      <c r="AU1623" cm="1">
        <f t="array" ref="AU1623">IFERROR(STDEV(IF($E$2:$E$2201=$E1623, $AL$2:$AL$2201)), 0)</f>
        <v>5.7227856907436335E-3</v>
      </c>
      <c r="AV1623">
        <f t="shared" si="596"/>
        <v>-0.52642896763308278</v>
      </c>
      <c r="AW1623">
        <f t="shared" si="589"/>
        <v>0</v>
      </c>
      <c r="AX1623" cm="1">
        <f t="array" ref="AX1623">IFERROR(STDEV(IF($E$2:$E$2201=$E1623, $AM$2:$AM$2201)), 0)</f>
        <v>0</v>
      </c>
      <c r="AY1623">
        <f t="shared" si="597"/>
        <v>-0.52642896763308278</v>
      </c>
      <c r="AZ1623">
        <f>INDEX(Model_Assumptions[Values],9)*((INDEX(Model_Scenarios[GR Weight],1)*$AG1623)+(INDEX(Model_Scenarios[GP Weight],1)*$AH1623)+(INDEX(Model_Scenarios[LTV Weight],1)*$AI1623))-(INDEX(Model_Scenarios[LTV Weight],1)*$AP1623)-(INDEX(Model_Scenarios[GP Weight],1)*($AS1623+$AV1623+$AY1623))</f>
        <v>2.6486346914508303</v>
      </c>
      <c r="BA1623">
        <f>INDEX(Model_Assumptions[Values],9)*((INDEX(Model_Scenarios[GR Weight],2)*$AG1623)+(INDEX(Model_Scenarios[GP Weight],2)*$AH1623)+(INDEX(Model_Scenarios[LTV Weight],2)*$AI1623))-(INDEX(Model_Scenarios[LTV Weight],2)*$AP1623)-(INDEX(Model_Scenarios[GP Weight],2)*($AS1623+$AV1623+$AY1623))</f>
        <v>2.6377845480649915</v>
      </c>
      <c r="BB1623">
        <f>INDEX(Model_Assumptions[Values],9)*((INDEX(Model_Scenarios[GR Weight],3)*$AG1623)+(INDEX(Model_Scenarios[GP Weight],3)*$AH1623)+(INDEX(Model_Scenarios[LTV Weight],3)*$AI1623))-(INDEX(Model_Scenarios[LTV Weight],3)*$AP1623)-(INDEX(Model_Scenarios[GP Weight],3)*($AS1623+$AV1623+$AY1623))</f>
        <v>2.6027878968982843</v>
      </c>
      <c r="BC1623">
        <f>INDEX(Model_Assumptions[Values],9)*((INDEX(Model_Scenarios[GR Weight],4)*$AG1623)+(INDEX(Model_Scenarios[GP Weight],4)*$AH1623)+(INDEX(Model_Scenarios[LTV Weight],4)*$AI1623))-(INDEX(Model_Scenarios[LTV Weight],4)*$AP1623)-(INDEX(Model_Scenarios[GP Weight],4)*($AS1623+$AV1623+$AY1623))</f>
        <v>2.5279021525464853</v>
      </c>
      <c r="BD1623">
        <f>INDEX(Model_Assumptions[Values],9)*((INDEX(Model_Scenarios[GR Weight],5)*$AG1623)+(INDEX(Model_Scenarios[GP Weight],5)*$AH1623)+(INDEX(Model_Scenarios[LTV Weight],5)*$AI1623))-(INDEX(Model_Scenarios[LTV Weight],5)*$AP1623)-(INDEX(Model_Scenarios[GP Weight],5)*($AS1623+$AV1623+$AY1623))</f>
        <v>2.693416226654306</v>
      </c>
    </row>
    <row r="1624" spans="1:56" x14ac:dyDescent="0.25">
      <c r="A1624">
        <v>1623</v>
      </c>
      <c r="B1624">
        <v>33</v>
      </c>
      <c r="C1624" s="3">
        <v>23</v>
      </c>
      <c r="D1624" s="4">
        <v>0.44</v>
      </c>
      <c r="E1624" t="str">
        <v>SKU-1039</v>
      </c>
      <c r="F1624" t="str">
        <v>Raise</v>
      </c>
      <c r="G1624" t="str">
        <v>Full</v>
      </c>
      <c r="H1624">
        <v>189.99</v>
      </c>
      <c r="I1624">
        <v>63.51</v>
      </c>
      <c r="J1624">
        <v>28</v>
      </c>
      <c r="K1624">
        <v>5319.72</v>
      </c>
      <c r="L1624">
        <v>3541.4400000000005</v>
      </c>
      <c r="M1624">
        <v>0.66571924838149388</v>
      </c>
      <c r="N1624">
        <v>232.14077285456503</v>
      </c>
      <c r="O1624">
        <v>715.94009421869032</v>
      </c>
      <c r="P1624">
        <v>842.96009421868985</v>
      </c>
      <c r="Q1624">
        <v>1631.9228817867202</v>
      </c>
      <c r="R1624">
        <v>1231.359992620889</v>
      </c>
      <c r="S1624">
        <v>1</v>
      </c>
      <c r="T1624">
        <f t="shared" si="575"/>
        <v>208.53634005600861</v>
      </c>
      <c r="U1624">
        <f t="shared" si="576"/>
        <v>9.7617453844984478E-2</v>
      </c>
      <c r="V1624">
        <f>IF($F1624="Reduce", INDEX(Model_Assumptions[Values], 2), INDEX(Model_Assumptions[Values], 1))</f>
        <v>-0.4</v>
      </c>
      <c r="W1624">
        <f t="shared" si="577"/>
        <v>26.906684516936174</v>
      </c>
      <c r="X1624">
        <f t="shared" si="590"/>
        <v>5611.0215122035443</v>
      </c>
      <c r="Y1624">
        <f t="shared" si="578"/>
        <v>3902.1779785329281</v>
      </c>
      <c r="Z1624">
        <f t="shared" si="579"/>
        <v>291.30151220354401</v>
      </c>
      <c r="AA1624">
        <f t="shared" si="580"/>
        <v>360.73797853292763</v>
      </c>
      <c r="AB1624">
        <f t="shared" si="591"/>
        <v>0.69544876455133675</v>
      </c>
      <c r="AC1624">
        <f t="shared" si="581"/>
        <v>2.9729516169842873E-2</v>
      </c>
      <c r="AD1624">
        <f t="shared" si="582"/>
        <v>2.9729516169842873E-2</v>
      </c>
      <c r="AE1624">
        <f t="shared" si="583"/>
        <v>0.43999999999999989</v>
      </c>
      <c r="AF1624">
        <f t="shared" si="592"/>
        <v>689.56159586769786</v>
      </c>
      <c r="AG1624">
        <f t="shared" si="584"/>
        <v>0.40687972996042787</v>
      </c>
      <c r="AH1624">
        <f t="shared" si="585"/>
        <v>0.42794194055803203</v>
      </c>
      <c r="AI1624">
        <f t="shared" si="593"/>
        <v>0.56000000000000005</v>
      </c>
      <c r="AJ1624">
        <f>MAX(0, $R1624 - $AA1624) * INDEX(Model_Assumptions[Values], 7)</f>
        <v>1741.2440281759227</v>
      </c>
      <c r="AK1624">
        <f>MAX(0, INDEX(Model_Assumptions[Values], 4) - $AD1624)</f>
        <v>2.0270483830157129E-2</v>
      </c>
      <c r="AL1624">
        <f>MAX(0, INDEX(Model_Assumptions[Values], 5) - $AC1624)</f>
        <v>0</v>
      </c>
      <c r="AM1624">
        <f>INDEX(Model_Assumptions[Values], 6) * MAX(0, INDEX(Model_Assumptions[Values], 3) - $AB1624)^2</f>
        <v>0</v>
      </c>
      <c r="AN1624">
        <f t="shared" si="586"/>
        <v>1681.8393293305462</v>
      </c>
      <c r="AO1624" cm="1">
        <f t="array" ref="AO1624">IFERROR(STDEV(IF($E$2:$E$2201=$E1624, $AJ$2:$AJ$2201)), 0)</f>
        <v>445.35610818966626</v>
      </c>
      <c r="AP1624">
        <f t="shared" si="594"/>
        <v>0.13338696327047458</v>
      </c>
      <c r="AQ1624">
        <f t="shared" si="587"/>
        <v>1.9253005726123658E-2</v>
      </c>
      <c r="AR1624" cm="1">
        <f t="array" ref="AR1624">IFERROR(STDEV(IF($E$2:$E$2201=$E1624, $AK$2:$AK$2201)), 0)</f>
        <v>1.6369644521065239E-2</v>
      </c>
      <c r="AS1624">
        <f t="shared" si="595"/>
        <v>6.2156395804694002E-2</v>
      </c>
      <c r="AT1624">
        <f t="shared" si="588"/>
        <v>3.0126401631635495E-3</v>
      </c>
      <c r="AU1624" cm="1">
        <f t="array" ref="AU1624">IFERROR(STDEV(IF($E$2:$E$2201=$E1624, $AL$2:$AL$2201)), 0)</f>
        <v>5.7227856907436335E-3</v>
      </c>
      <c r="AV1624">
        <f t="shared" si="596"/>
        <v>-0.52642896763308278</v>
      </c>
      <c r="AW1624">
        <f t="shared" si="589"/>
        <v>0</v>
      </c>
      <c r="AX1624" cm="1">
        <f t="array" ref="AX1624">IFERROR(STDEV(IF($E$2:$E$2201=$E1624, $AM$2:$AM$2201)), 0)</f>
        <v>0</v>
      </c>
      <c r="AY1624">
        <f t="shared" si="597"/>
        <v>-0.52642896763308278</v>
      </c>
      <c r="AZ1624">
        <f>INDEX(Model_Assumptions[Values],9)*((INDEX(Model_Scenarios[GR Weight],1)*$AG1624)+(INDEX(Model_Scenarios[GP Weight],1)*$AH1624)+(INDEX(Model_Scenarios[LTV Weight],1)*$AI1624))-(INDEX(Model_Scenarios[LTV Weight],1)*$AP1624)-(INDEX(Model_Scenarios[GP Weight],1)*($AS1624+$AV1624+$AY1624))</f>
        <v>2.6497714185889976</v>
      </c>
      <c r="BA1624">
        <f>INDEX(Model_Assumptions[Values],9)*((INDEX(Model_Scenarios[GR Weight],2)*$AG1624)+(INDEX(Model_Scenarios[GP Weight],2)*$AH1624)+(INDEX(Model_Scenarios[LTV Weight],2)*$AI1624))-(INDEX(Model_Scenarios[LTV Weight],2)*$AP1624)-(INDEX(Model_Scenarios[GP Weight],2)*($AS1624+$AV1624+$AY1624))</f>
        <v>2.6645405197948393</v>
      </c>
      <c r="BB1624">
        <f>INDEX(Model_Assumptions[Values],9)*((INDEX(Model_Scenarios[GR Weight],3)*$AG1624)+(INDEX(Model_Scenarios[GP Weight],3)*$AH1624)+(INDEX(Model_Scenarios[LTV Weight],3)*$AI1624))-(INDEX(Model_Scenarios[LTV Weight],3)*$AP1624)-(INDEX(Model_Scenarios[GP Weight],3)*($AS1624+$AV1624+$AY1624))</f>
        <v>2.6708888119304159</v>
      </c>
      <c r="BC1624">
        <f>INDEX(Model_Assumptions[Values],9)*((INDEX(Model_Scenarios[GR Weight],4)*$AG1624)+(INDEX(Model_Scenarios[GP Weight],4)*$AH1624)+(INDEX(Model_Scenarios[LTV Weight],4)*$AI1624))-(INDEX(Model_Scenarios[LTV Weight],4)*$AP1624)-(INDEX(Model_Scenarios[GP Weight],4)*($AS1624+$AV1624+$AY1624))</f>
        <v>2.6076673732376774</v>
      </c>
      <c r="BD1624">
        <f>INDEX(Model_Assumptions[Values],9)*((INDEX(Model_Scenarios[GR Weight],5)*$AG1624)+(INDEX(Model_Scenarios[GP Weight],5)*$AH1624)+(INDEX(Model_Scenarios[LTV Weight],5)*$AI1624))-(INDEX(Model_Scenarios[LTV Weight],5)*$AP1624)-(INDEX(Model_Scenarios[GP Weight],5)*($AS1624+$AV1624+$AY1624))</f>
        <v>2.7952591723812068</v>
      </c>
    </row>
    <row r="1625" spans="1:56" x14ac:dyDescent="0.25">
      <c r="A1625">
        <v>1624</v>
      </c>
      <c r="B1625">
        <v>33</v>
      </c>
      <c r="C1625" s="3">
        <v>24</v>
      </c>
      <c r="D1625" s="4">
        <v>0.46</v>
      </c>
      <c r="E1625" t="str">
        <v>SKU-1039</v>
      </c>
      <c r="F1625" t="str">
        <v>Raise</v>
      </c>
      <c r="G1625" t="str">
        <v>Full</v>
      </c>
      <c r="H1625">
        <v>189.99</v>
      </c>
      <c r="I1625">
        <v>63.51</v>
      </c>
      <c r="J1625">
        <v>28</v>
      </c>
      <c r="K1625">
        <v>5319.72</v>
      </c>
      <c r="L1625">
        <v>3541.4400000000005</v>
      </c>
      <c r="M1625">
        <v>0.66571924838149388</v>
      </c>
      <c r="N1625">
        <v>232.14077285456503</v>
      </c>
      <c r="O1625">
        <v>715.94009421869032</v>
      </c>
      <c r="P1625">
        <v>842.96009421868985</v>
      </c>
      <c r="Q1625">
        <v>1631.9228817867202</v>
      </c>
      <c r="R1625">
        <v>1231.359992620889</v>
      </c>
      <c r="S1625">
        <v>1</v>
      </c>
      <c r="T1625">
        <f t="shared" si="575"/>
        <v>209.37935551309991</v>
      </c>
      <c r="U1625">
        <f t="shared" si="576"/>
        <v>0.10205461083793831</v>
      </c>
      <c r="V1625">
        <f>IF($F1625="Reduce", INDEX(Model_Assumptions[Values], 2), INDEX(Model_Assumptions[Values], 1))</f>
        <v>-0.4</v>
      </c>
      <c r="W1625">
        <f t="shared" si="577"/>
        <v>26.856988358615091</v>
      </c>
      <c r="X1625">
        <f t="shared" si="590"/>
        <v>5623.2989135496546</v>
      </c>
      <c r="Y1625">
        <f t="shared" si="578"/>
        <v>3917.6115828940101</v>
      </c>
      <c r="Z1625">
        <f t="shared" si="579"/>
        <v>303.57891354965432</v>
      </c>
      <c r="AA1625">
        <f t="shared" si="580"/>
        <v>376.17158289400959</v>
      </c>
      <c r="AB1625">
        <f t="shared" si="591"/>
        <v>0.69667496662044859</v>
      </c>
      <c r="AC1625">
        <f t="shared" si="581"/>
        <v>3.095571823895471E-2</v>
      </c>
      <c r="AD1625">
        <f t="shared" si="582"/>
        <v>3.095571823895471E-2</v>
      </c>
      <c r="AE1625">
        <f t="shared" si="583"/>
        <v>0.4599999999999998</v>
      </c>
      <c r="AF1625">
        <f t="shared" si="592"/>
        <v>664.93439601528041</v>
      </c>
      <c r="AG1625">
        <f t="shared" si="584"/>
        <v>0.42402837332493831</v>
      </c>
      <c r="AH1625">
        <f t="shared" si="585"/>
        <v>0.44625076023636662</v>
      </c>
      <c r="AI1625">
        <f t="shared" si="593"/>
        <v>0.54000000000000026</v>
      </c>
      <c r="AJ1625">
        <f>MAX(0, $R1625 - $AA1625) * INDEX(Model_Assumptions[Values], 7)</f>
        <v>1710.3768194537588</v>
      </c>
      <c r="AK1625">
        <f>MAX(0, INDEX(Model_Assumptions[Values], 4) - $AD1625)</f>
        <v>1.9044281761045292E-2</v>
      </c>
      <c r="AL1625">
        <f>MAX(0, INDEX(Model_Assumptions[Values], 5) - $AC1625)</f>
        <v>0</v>
      </c>
      <c r="AM1625">
        <f>INDEX(Model_Assumptions[Values], 6) * MAX(0, INDEX(Model_Assumptions[Values], 3) - $AB1625)^2</f>
        <v>0</v>
      </c>
      <c r="AN1625">
        <f t="shared" si="586"/>
        <v>1681.8393293305462</v>
      </c>
      <c r="AO1625" cm="1">
        <f t="array" ref="AO1625">IFERROR(STDEV(IF($E$2:$E$2201=$E1625, $AJ$2:$AJ$2201)), 0)</f>
        <v>445.35610818966626</v>
      </c>
      <c r="AP1625">
        <f t="shared" si="594"/>
        <v>6.4077913378610657E-2</v>
      </c>
      <c r="AQ1625">
        <f t="shared" si="587"/>
        <v>1.9253005726123658E-2</v>
      </c>
      <c r="AR1625" cm="1">
        <f t="array" ref="AR1625">IFERROR(STDEV(IF($E$2:$E$2201=$E1625, $AK$2:$AK$2201)), 0)</f>
        <v>1.6369644521065239E-2</v>
      </c>
      <c r="AS1625">
        <f t="shared" si="595"/>
        <v>-1.2750671818790532E-2</v>
      </c>
      <c r="AT1625">
        <f t="shared" si="588"/>
        <v>3.0126401631635495E-3</v>
      </c>
      <c r="AU1625" cm="1">
        <f t="array" ref="AU1625">IFERROR(STDEV(IF($E$2:$E$2201=$E1625, $AL$2:$AL$2201)), 0)</f>
        <v>5.7227856907436335E-3</v>
      </c>
      <c r="AV1625">
        <f t="shared" si="596"/>
        <v>-0.52642896763308278</v>
      </c>
      <c r="AW1625">
        <f t="shared" si="589"/>
        <v>0</v>
      </c>
      <c r="AX1625" cm="1">
        <f t="array" ref="AX1625">IFERROR(STDEV(IF($E$2:$E$2201=$E1625, $AM$2:$AM$2201)), 0)</f>
        <v>0</v>
      </c>
      <c r="AY1625">
        <f t="shared" si="597"/>
        <v>-0.52642896763308278</v>
      </c>
      <c r="AZ1625">
        <f>INDEX(Model_Assumptions[Values],9)*((INDEX(Model_Scenarios[GR Weight],1)*$AG1625)+(INDEX(Model_Scenarios[GP Weight],1)*$AH1625)+(INDEX(Model_Scenarios[LTV Weight],1)*$AI1625))-(INDEX(Model_Scenarios[LTV Weight],1)*$AP1625)-(INDEX(Model_Scenarios[GP Weight],1)*($AS1625+$AV1625+$AY1625))</f>
        <v>2.6504380967862606</v>
      </c>
      <c r="BA1625">
        <f>INDEX(Model_Assumptions[Values],9)*((INDEX(Model_Scenarios[GR Weight],2)*$AG1625)+(INDEX(Model_Scenarios[GP Weight],2)*$AH1625)+(INDEX(Model_Scenarios[LTV Weight],2)*$AI1625))-(INDEX(Model_Scenarios[LTV Weight],2)*$AP1625)-(INDEX(Model_Scenarios[GP Weight],2)*($AS1625+$AV1625+$AY1625))</f>
        <v>2.6907431179509658</v>
      </c>
      <c r="BB1625">
        <f>INDEX(Model_Assumptions[Values],9)*((INDEX(Model_Scenarios[GR Weight],3)*$AG1625)+(INDEX(Model_Scenarios[GP Weight],3)*$AH1625)+(INDEX(Model_Scenarios[LTV Weight],3)*$AI1625))-(INDEX(Model_Scenarios[LTV Weight],3)*$AP1625)-(INDEX(Model_Scenarios[GP Weight],3)*($AS1625+$AV1625+$AY1625))</f>
        <v>2.7383061441981051</v>
      </c>
      <c r="BC1625">
        <f>INDEX(Model_Assumptions[Values],9)*((INDEX(Model_Scenarios[GR Weight],4)*$AG1625)+(INDEX(Model_Scenarios[GP Weight],4)*$AH1625)+(INDEX(Model_Scenarios[LTV Weight],4)*$AI1625))-(INDEX(Model_Scenarios[LTV Weight],4)*$AP1625)-(INDEX(Model_Scenarios[GP Weight],4)*($AS1625+$AV1625+$AY1625))</f>
        <v>2.6867281221984354</v>
      </c>
      <c r="BD1625">
        <f>INDEX(Model_Assumptions[Values],9)*((INDEX(Model_Scenarios[GR Weight],5)*$AG1625)+(INDEX(Model_Scenarios[GP Weight],5)*$AH1625)+(INDEX(Model_Scenarios[LTV Weight],5)*$AI1625))-(INDEX(Model_Scenarios[LTV Weight],5)*$AP1625)-(INDEX(Model_Scenarios[GP Weight],5)*($AS1625+$AV1625+$AY1625))</f>
        <v>2.8962832195270201</v>
      </c>
    </row>
    <row r="1626" spans="1:56" x14ac:dyDescent="0.25">
      <c r="A1626">
        <v>1625</v>
      </c>
      <c r="B1626">
        <v>33</v>
      </c>
      <c r="C1626" s="3">
        <v>25</v>
      </c>
      <c r="D1626" s="4">
        <v>0.48</v>
      </c>
      <c r="E1626" t="str">
        <v>SKU-1039</v>
      </c>
      <c r="F1626" t="str">
        <v>Raise</v>
      </c>
      <c r="G1626" t="str">
        <v>Full</v>
      </c>
      <c r="H1626">
        <v>189.99</v>
      </c>
      <c r="I1626">
        <v>63.51</v>
      </c>
      <c r="J1626">
        <v>28</v>
      </c>
      <c r="K1626">
        <v>5319.72</v>
      </c>
      <c r="L1626">
        <v>3541.4400000000005</v>
      </c>
      <c r="M1626">
        <v>0.66571924838149388</v>
      </c>
      <c r="N1626">
        <v>232.14077285456503</v>
      </c>
      <c r="O1626">
        <v>715.94009421869032</v>
      </c>
      <c r="P1626">
        <v>842.96009421868985</v>
      </c>
      <c r="Q1626">
        <v>1631.9228817867202</v>
      </c>
      <c r="R1626">
        <v>1231.359992620889</v>
      </c>
      <c r="S1626">
        <v>1</v>
      </c>
      <c r="T1626">
        <f t="shared" si="575"/>
        <v>210.22237097019121</v>
      </c>
      <c r="U1626">
        <f t="shared" si="576"/>
        <v>0.10649176783089213</v>
      </c>
      <c r="V1626">
        <f>IF($F1626="Reduce", INDEX(Model_Assumptions[Values], 2), INDEX(Model_Assumptions[Values], 1))</f>
        <v>-0.4</v>
      </c>
      <c r="W1626">
        <f t="shared" si="577"/>
        <v>26.807292200294008</v>
      </c>
      <c r="X1626">
        <f t="shared" si="590"/>
        <v>5635.4925256365204</v>
      </c>
      <c r="Y1626">
        <f t="shared" si="578"/>
        <v>3932.9613979958481</v>
      </c>
      <c r="Z1626">
        <f t="shared" si="579"/>
        <v>315.77252563652019</v>
      </c>
      <c r="AA1626">
        <f t="shared" si="580"/>
        <v>391.52139799584756</v>
      </c>
      <c r="AB1626">
        <f t="shared" si="591"/>
        <v>0.69789133427191019</v>
      </c>
      <c r="AC1626">
        <f t="shared" si="581"/>
        <v>3.2172085890416313E-2</v>
      </c>
      <c r="AD1626">
        <f t="shared" si="582"/>
        <v>3.2172085890416313E-2</v>
      </c>
      <c r="AE1626">
        <f t="shared" si="583"/>
        <v>0.4799999999999997</v>
      </c>
      <c r="AF1626">
        <f t="shared" si="592"/>
        <v>640.30719616286262</v>
      </c>
      <c r="AG1626">
        <f t="shared" si="584"/>
        <v>0.44105998279244946</v>
      </c>
      <c r="AH1626">
        <f t="shared" si="585"/>
        <v>0.4644601810702973</v>
      </c>
      <c r="AI1626">
        <f t="shared" si="593"/>
        <v>0.52000000000000024</v>
      </c>
      <c r="AJ1626">
        <f>MAX(0, $R1626 - $AA1626) * INDEX(Model_Assumptions[Values], 7)</f>
        <v>1679.6771892500828</v>
      </c>
      <c r="AK1626">
        <f>MAX(0, INDEX(Model_Assumptions[Values], 4) - $AD1626)</f>
        <v>1.782791410958369E-2</v>
      </c>
      <c r="AL1626">
        <f>MAX(0, INDEX(Model_Assumptions[Values], 5) - $AC1626)</f>
        <v>0</v>
      </c>
      <c r="AM1626">
        <f>INDEX(Model_Assumptions[Values], 6) * MAX(0, INDEX(Model_Assumptions[Values], 3) - $AB1626)^2</f>
        <v>0</v>
      </c>
      <c r="AN1626">
        <f t="shared" si="586"/>
        <v>1681.8393293305462</v>
      </c>
      <c r="AO1626" cm="1">
        <f t="array" ref="AO1626">IFERROR(STDEV(IF($E$2:$E$2201=$E1626, $AJ$2:$AJ$2201)), 0)</f>
        <v>445.35610818966626</v>
      </c>
      <c r="AP1626">
        <f t="shared" si="594"/>
        <v>-4.8548566881731351E-3</v>
      </c>
      <c r="AQ1626">
        <f t="shared" si="587"/>
        <v>1.9253005726123658E-2</v>
      </c>
      <c r="AR1626" cm="1">
        <f t="array" ref="AR1626">IFERROR(STDEV(IF($E$2:$E$2201=$E1626, $AK$2:$AK$2201)), 0)</f>
        <v>1.6369644521065239E-2</v>
      </c>
      <c r="AS1626">
        <f t="shared" si="595"/>
        <v>-8.7056967834951607E-2</v>
      </c>
      <c r="AT1626">
        <f t="shared" si="588"/>
        <v>3.0126401631635495E-3</v>
      </c>
      <c r="AU1626" cm="1">
        <f t="array" ref="AU1626">IFERROR(STDEV(IF($E$2:$E$2201=$E1626, $AL$2:$AL$2201)), 0)</f>
        <v>5.7227856907436335E-3</v>
      </c>
      <c r="AV1626">
        <f t="shared" si="596"/>
        <v>-0.52642896763308278</v>
      </c>
      <c r="AW1626">
        <f t="shared" si="589"/>
        <v>0</v>
      </c>
      <c r="AX1626" cm="1">
        <f t="array" ref="AX1626">IFERROR(STDEV(IF($E$2:$E$2201=$E1626, $AM$2:$AM$2201)), 0)</f>
        <v>0</v>
      </c>
      <c r="AY1626">
        <f t="shared" si="597"/>
        <v>-0.52642896763308278</v>
      </c>
      <c r="AZ1626">
        <f>INDEX(Model_Assumptions[Values],9)*((INDEX(Model_Scenarios[GR Weight],1)*$AG1626)+(INDEX(Model_Scenarios[GP Weight],1)*$AH1626)+(INDEX(Model_Scenarios[LTV Weight],1)*$AI1626))-(INDEX(Model_Scenarios[LTV Weight],1)*$AP1626)-(INDEX(Model_Scenarios[GP Weight],1)*($AS1626+$AV1626+$AY1626))</f>
        <v>2.6506354575920241</v>
      </c>
      <c r="BA1626">
        <f>INDEX(Model_Assumptions[Values],9)*((INDEX(Model_Scenarios[GR Weight],2)*$AG1626)+(INDEX(Model_Scenarios[GP Weight],2)*$AH1626)+(INDEX(Model_Scenarios[LTV Weight],2)*$AI1626))-(INDEX(Model_Scenarios[LTV Weight],2)*$AP1626)-(INDEX(Model_Scenarios[GP Weight],2)*($AS1626+$AV1626+$AY1626))</f>
        <v>2.7163938056321717</v>
      </c>
      <c r="BB1626">
        <f>INDEX(Model_Assumptions[Values],9)*((INDEX(Model_Scenarios[GR Weight],3)*$AG1626)+(INDEX(Model_Scenarios[GP Weight],3)*$AH1626)+(INDEX(Model_Scenarios[LTV Weight],3)*$AI1626))-(INDEX(Model_Scenarios[LTV Weight],3)*$AP1626)-(INDEX(Model_Scenarios[GP Weight],3)*($AS1626+$AV1626+$AY1626))</f>
        <v>2.8050424541242425</v>
      </c>
      <c r="BC1626">
        <f>INDEX(Model_Assumptions[Values],9)*((INDEX(Model_Scenarios[GR Weight],4)*$AG1626)+(INDEX(Model_Scenarios[GP Weight],4)*$AH1626)+(INDEX(Model_Scenarios[LTV Weight],4)*$AI1626))-(INDEX(Model_Scenarios[LTV Weight],4)*$AP1626)-(INDEX(Model_Scenarios[GP Weight],4)*($AS1626+$AV1626+$AY1626))</f>
        <v>2.7650869598516499</v>
      </c>
      <c r="BD1626">
        <f>INDEX(Model_Assumptions[Values],9)*((INDEX(Model_Scenarios[GR Weight],5)*$AG1626)+(INDEX(Model_Scenarios[GP Weight],5)*$AH1626)+(INDEX(Model_Scenarios[LTV Weight],5)*$AI1626))-(INDEX(Model_Scenarios[LTV Weight],5)*$AP1626)-(INDEX(Model_Scenarios[GP Weight],5)*($AS1626+$AV1626+$AY1626))</f>
        <v>2.9964923916134247</v>
      </c>
    </row>
    <row r="1627" spans="1:56" x14ac:dyDescent="0.25">
      <c r="A1627">
        <v>1626</v>
      </c>
      <c r="B1627">
        <v>33</v>
      </c>
      <c r="C1627" s="3">
        <v>26</v>
      </c>
      <c r="D1627" s="4">
        <v>0.5</v>
      </c>
      <c r="E1627" t="str">
        <v>SKU-1039</v>
      </c>
      <c r="F1627" t="str">
        <v>Raise</v>
      </c>
      <c r="G1627" t="str">
        <v>Full</v>
      </c>
      <c r="H1627">
        <v>189.99</v>
      </c>
      <c r="I1627">
        <v>63.51</v>
      </c>
      <c r="J1627">
        <v>28</v>
      </c>
      <c r="K1627">
        <v>5319.72</v>
      </c>
      <c r="L1627">
        <v>3541.4400000000005</v>
      </c>
      <c r="M1627">
        <v>0.66571924838149388</v>
      </c>
      <c r="N1627">
        <v>232.14077285456503</v>
      </c>
      <c r="O1627">
        <v>715.94009421869032</v>
      </c>
      <c r="P1627">
        <v>842.96009421868985</v>
      </c>
      <c r="Q1627">
        <v>1631.9228817867202</v>
      </c>
      <c r="R1627">
        <v>1231.359992620889</v>
      </c>
      <c r="S1627">
        <v>1</v>
      </c>
      <c r="T1627">
        <f t="shared" si="575"/>
        <v>211.06538642728253</v>
      </c>
      <c r="U1627">
        <f t="shared" si="576"/>
        <v>0.11092892482384611</v>
      </c>
      <c r="V1627">
        <f>IF($F1627="Reduce", INDEX(Model_Assumptions[Values], 2), INDEX(Model_Assumptions[Values], 1))</f>
        <v>-0.4</v>
      </c>
      <c r="W1627">
        <f t="shared" si="577"/>
        <v>26.757596041972924</v>
      </c>
      <c r="X1627">
        <f t="shared" si="590"/>
        <v>5647.602348464141</v>
      </c>
      <c r="Y1627">
        <f t="shared" si="578"/>
        <v>3948.2274238384407</v>
      </c>
      <c r="Z1627">
        <f t="shared" si="579"/>
        <v>327.8823484641407</v>
      </c>
      <c r="AA1627">
        <f t="shared" si="580"/>
        <v>406.78742383844019</v>
      </c>
      <c r="AB1627">
        <f t="shared" si="591"/>
        <v>0.69909798534455181</v>
      </c>
      <c r="AC1627">
        <f t="shared" si="581"/>
        <v>3.3378736963057931E-2</v>
      </c>
      <c r="AD1627">
        <f t="shared" si="582"/>
        <v>3.3378736963057931E-2</v>
      </c>
      <c r="AE1627">
        <f t="shared" si="583"/>
        <v>0.50000000000000033</v>
      </c>
      <c r="AF1627">
        <f t="shared" si="592"/>
        <v>615.67999631044404</v>
      </c>
      <c r="AG1627">
        <f t="shared" si="584"/>
        <v>0.45797455836296003</v>
      </c>
      <c r="AH1627">
        <f t="shared" si="585"/>
        <v>0.4825702030598224</v>
      </c>
      <c r="AI1627">
        <f t="shared" si="593"/>
        <v>0.49999999999999961</v>
      </c>
      <c r="AJ1627">
        <f>MAX(0, $R1627 - $AA1627) * INDEX(Model_Assumptions[Values], 7)</f>
        <v>1649.1451375648976</v>
      </c>
      <c r="AK1627">
        <f>MAX(0, INDEX(Model_Assumptions[Values], 4) - $AD1627)</f>
        <v>1.6621263036942072E-2</v>
      </c>
      <c r="AL1627">
        <f>MAX(0, INDEX(Model_Assumptions[Values], 5) - $AC1627)</f>
        <v>0</v>
      </c>
      <c r="AM1627">
        <f>INDEX(Model_Assumptions[Values], 6) * MAX(0, INDEX(Model_Assumptions[Values], 3) - $AB1627)^2</f>
        <v>0</v>
      </c>
      <c r="AN1627">
        <f t="shared" si="586"/>
        <v>1681.8393293305462</v>
      </c>
      <c r="AO1627" cm="1">
        <f t="array" ref="AO1627">IFERROR(STDEV(IF($E$2:$E$2201=$E1627, $AJ$2:$AJ$2201)), 0)</f>
        <v>445.35610818966626</v>
      </c>
      <c r="AP1627">
        <f t="shared" si="594"/>
        <v>-7.3411346929870683E-2</v>
      </c>
      <c r="AQ1627">
        <f t="shared" si="587"/>
        <v>1.9253005726123658E-2</v>
      </c>
      <c r="AR1627" cm="1">
        <f t="array" ref="AR1627">IFERROR(STDEV(IF($E$2:$E$2201=$E1627, $AK$2:$AK$2201)), 0)</f>
        <v>1.6369644521065239E-2</v>
      </c>
      <c r="AS1627">
        <f t="shared" si="595"/>
        <v>-0.16076969086255566</v>
      </c>
      <c r="AT1627">
        <f t="shared" si="588"/>
        <v>3.0126401631635495E-3</v>
      </c>
      <c r="AU1627" cm="1">
        <f t="array" ref="AU1627">IFERROR(STDEV(IF($E$2:$E$2201=$E1627, $AL$2:$AL$2201)), 0)</f>
        <v>5.7227856907436335E-3</v>
      </c>
      <c r="AV1627">
        <f t="shared" si="596"/>
        <v>-0.52642896763308278</v>
      </c>
      <c r="AW1627">
        <f t="shared" si="589"/>
        <v>0</v>
      </c>
      <c r="AX1627" cm="1">
        <f t="array" ref="AX1627">IFERROR(STDEV(IF($E$2:$E$2201=$E1627, $AM$2:$AM$2201)), 0)</f>
        <v>0</v>
      </c>
      <c r="AY1627">
        <f t="shared" si="597"/>
        <v>-0.52642896763308278</v>
      </c>
      <c r="AZ1627">
        <f>INDEX(Model_Assumptions[Values],9)*((INDEX(Model_Scenarios[GR Weight],1)*$AG1627)+(INDEX(Model_Scenarios[GP Weight],1)*$AH1627)+(INDEX(Model_Scenarios[LTV Weight],1)*$AI1627))-(INDEX(Model_Scenarios[LTV Weight],1)*$AP1627)-(INDEX(Model_Scenarios[GP Weight],1)*($AS1627+$AV1627+$AY1627))</f>
        <v>2.6503642208681581</v>
      </c>
      <c r="BA1627">
        <f>INDEX(Model_Assumptions[Values],9)*((INDEX(Model_Scenarios[GR Weight],2)*$AG1627)+(INDEX(Model_Scenarios[GP Weight],2)*$AH1627)+(INDEX(Model_Scenarios[LTV Weight],2)*$AI1627))-(INDEX(Model_Scenarios[LTV Weight],2)*$AP1627)-(INDEX(Model_Scenarios[GP Weight],2)*($AS1627+$AV1627+$AY1627))</f>
        <v>2.7414940225622013</v>
      </c>
      <c r="BB1627">
        <f>INDEX(Model_Assumptions[Values],9)*((INDEX(Model_Scenarios[GR Weight],3)*$AG1627)+(INDEX(Model_Scenarios[GP Weight],3)*$AH1627)+(INDEX(Model_Scenarios[LTV Weight],3)*$AI1627))-(INDEX(Model_Scenarios[LTV Weight],3)*$AP1627)-(INDEX(Model_Scenarios[GP Weight],3)*($AS1627+$AV1627+$AY1627))</f>
        <v>2.8711002612253886</v>
      </c>
      <c r="BC1627">
        <f>INDEX(Model_Assumptions[Values],9)*((INDEX(Model_Scenarios[GR Weight],4)*$AG1627)+(INDEX(Model_Scenarios[GP Weight],4)*$AH1627)+(INDEX(Model_Scenarios[LTV Weight],4)*$AI1627))-(INDEX(Model_Scenarios[LTV Weight],4)*$AP1627)-(INDEX(Model_Scenarios[GP Weight],4)*($AS1627+$AV1627+$AY1627))</f>
        <v>2.842746405713882</v>
      </c>
      <c r="BD1627">
        <f>INDEX(Model_Assumptions[Values],9)*((INDEX(Model_Scenarios[GR Weight],5)*$AG1627)+(INDEX(Model_Scenarios[GP Weight],5)*$AH1627)+(INDEX(Model_Scenarios[LTV Weight],5)*$AI1627))-(INDEX(Model_Scenarios[LTV Weight],5)*$AP1627)-(INDEX(Model_Scenarios[GP Weight],5)*($AS1627+$AV1627+$AY1627))</f>
        <v>3.0958906478807355</v>
      </c>
    </row>
    <row r="1628" spans="1:56" x14ac:dyDescent="0.25">
      <c r="A1628">
        <v>1627</v>
      </c>
      <c r="B1628">
        <v>33</v>
      </c>
      <c r="C1628" s="3">
        <v>27</v>
      </c>
      <c r="D1628" s="4">
        <v>0.52</v>
      </c>
      <c r="E1628" t="str">
        <v>SKU-1039</v>
      </c>
      <c r="F1628" t="str">
        <v>Raise</v>
      </c>
      <c r="G1628" t="str">
        <v>Full</v>
      </c>
      <c r="H1628">
        <v>189.99</v>
      </c>
      <c r="I1628">
        <v>63.51</v>
      </c>
      <c r="J1628">
        <v>28</v>
      </c>
      <c r="K1628">
        <v>5319.72</v>
      </c>
      <c r="L1628">
        <v>3541.4400000000005</v>
      </c>
      <c r="M1628">
        <v>0.66571924838149388</v>
      </c>
      <c r="N1628">
        <v>232.14077285456503</v>
      </c>
      <c r="O1628">
        <v>715.94009421869032</v>
      </c>
      <c r="P1628">
        <v>842.96009421868985</v>
      </c>
      <c r="Q1628">
        <v>1631.9228817867202</v>
      </c>
      <c r="R1628">
        <v>1231.359992620889</v>
      </c>
      <c r="S1628">
        <v>1</v>
      </c>
      <c r="T1628">
        <f t="shared" si="575"/>
        <v>211.90840188437383</v>
      </c>
      <c r="U1628">
        <f t="shared" si="576"/>
        <v>0.11536608181679994</v>
      </c>
      <c r="V1628">
        <f>IF($F1628="Reduce", INDEX(Model_Assumptions[Values], 2), INDEX(Model_Assumptions[Values], 1))</f>
        <v>-0.4</v>
      </c>
      <c r="W1628">
        <f t="shared" si="577"/>
        <v>26.707899883651841</v>
      </c>
      <c r="X1628">
        <f t="shared" si="590"/>
        <v>5659.6283820325152</v>
      </c>
      <c r="Y1628">
        <f t="shared" si="578"/>
        <v>3963.4096604217866</v>
      </c>
      <c r="Z1628">
        <f t="shared" si="579"/>
        <v>339.90838203251496</v>
      </c>
      <c r="AA1628">
        <f t="shared" si="580"/>
        <v>421.9696604217861</v>
      </c>
      <c r="AB1628">
        <f t="shared" si="591"/>
        <v>0.70029503580205499</v>
      </c>
      <c r="AC1628">
        <f t="shared" si="581"/>
        <v>3.457578742056111E-2</v>
      </c>
      <c r="AD1628">
        <f t="shared" si="582"/>
        <v>3.457578742056111E-2</v>
      </c>
      <c r="AE1628">
        <f t="shared" si="583"/>
        <v>0.52000000000000024</v>
      </c>
      <c r="AF1628">
        <f t="shared" si="592"/>
        <v>591.05279645802636</v>
      </c>
      <c r="AG1628">
        <f t="shared" si="584"/>
        <v>0.47477210003646886</v>
      </c>
      <c r="AH1628">
        <f t="shared" si="585"/>
        <v>0.50058082620494038</v>
      </c>
      <c r="AI1628">
        <f t="shared" si="593"/>
        <v>0.4799999999999997</v>
      </c>
      <c r="AJ1628">
        <f>MAX(0, $R1628 - $AA1628) * INDEX(Model_Assumptions[Values], 7)</f>
        <v>1618.7806643982058</v>
      </c>
      <c r="AK1628">
        <f>MAX(0, INDEX(Model_Assumptions[Values], 4) - $AD1628)</f>
        <v>1.5424212579438892E-2</v>
      </c>
      <c r="AL1628">
        <f>MAX(0, INDEX(Model_Assumptions[Values], 5) - $AC1628)</f>
        <v>0</v>
      </c>
      <c r="AM1628">
        <f>INDEX(Model_Assumptions[Values], 6) * MAX(0, INDEX(Model_Assumptions[Values], 3) - $AB1628)^2</f>
        <v>0</v>
      </c>
      <c r="AN1628">
        <f t="shared" si="586"/>
        <v>1681.8393293305462</v>
      </c>
      <c r="AO1628" cm="1">
        <f t="array" ref="AO1628">IFERROR(STDEV(IF($E$2:$E$2201=$E1628, $AJ$2:$AJ$2201)), 0)</f>
        <v>445.35610818966626</v>
      </c>
      <c r="AP1628">
        <f t="shared" si="594"/>
        <v>-0.14159155734647585</v>
      </c>
      <c r="AQ1628">
        <f t="shared" si="587"/>
        <v>1.9253005726123658E-2</v>
      </c>
      <c r="AR1628" cm="1">
        <f t="array" ref="AR1628">IFERROR(STDEV(IF($E$2:$E$2201=$E1628, $AK$2:$AK$2201)), 0)</f>
        <v>1.6369644521065239E-2</v>
      </c>
      <c r="AS1628">
        <f t="shared" si="595"/>
        <v>-0.23389592497000725</v>
      </c>
      <c r="AT1628">
        <f t="shared" si="588"/>
        <v>3.0126401631635495E-3</v>
      </c>
      <c r="AU1628" cm="1">
        <f t="array" ref="AU1628">IFERROR(STDEV(IF($E$2:$E$2201=$E1628, $AL$2:$AL$2201)), 0)</f>
        <v>5.7227856907436335E-3</v>
      </c>
      <c r="AV1628">
        <f t="shared" si="596"/>
        <v>-0.52642896763308278</v>
      </c>
      <c r="AW1628">
        <f t="shared" si="589"/>
        <v>0</v>
      </c>
      <c r="AX1628" cm="1">
        <f t="array" ref="AX1628">IFERROR(STDEV(IF($E$2:$E$2201=$E1628, $AM$2:$AM$2201)), 0)</f>
        <v>0</v>
      </c>
      <c r="AY1628">
        <f t="shared" si="597"/>
        <v>-0.52642896763308278</v>
      </c>
      <c r="AZ1628">
        <f>INDEX(Model_Assumptions[Values],9)*((INDEX(Model_Scenarios[GR Weight],1)*$AG1628)+(INDEX(Model_Scenarios[GP Weight],1)*$AH1628)+(INDEX(Model_Scenarios[LTV Weight],1)*$AI1628))-(INDEX(Model_Scenarios[LTV Weight],1)*$AP1628)-(INDEX(Model_Scenarios[GP Weight],1)*($AS1628+$AV1628+$AY1628))</f>
        <v>2.6496250950215021</v>
      </c>
      <c r="BA1628">
        <f>INDEX(Model_Assumptions[Values],9)*((INDEX(Model_Scenarios[GR Weight],2)*$AG1628)+(INDEX(Model_Scenarios[GP Weight],2)*$AH1628)+(INDEX(Model_Scenarios[LTV Weight],2)*$AI1628))-(INDEX(Model_Scenarios[LTV Weight],2)*$AP1628)-(INDEX(Model_Scenarios[GP Weight],2)*($AS1628+$AV1628+$AY1628))</f>
        <v>2.7660451855547352</v>
      </c>
      <c r="BB1628">
        <f>INDEX(Model_Assumptions[Values],9)*((INDEX(Model_Scenarios[GR Weight],3)*$AG1628)+(INDEX(Model_Scenarios[GP Weight],3)*$AH1628)+(INDEX(Model_Scenarios[LTV Weight],3)*$AI1628))-(INDEX(Model_Scenarios[LTV Weight],3)*$AP1628)-(INDEX(Model_Scenarios[GP Weight],3)*($AS1628+$AV1628+$AY1628))</f>
        <v>2.9364820449254818</v>
      </c>
      <c r="BC1628">
        <f>INDEX(Model_Assumptions[Values],9)*((INDEX(Model_Scenarios[GR Weight],4)*$AG1628)+(INDEX(Model_Scenarios[GP Weight],4)*$AH1628)+(INDEX(Model_Scenarios[LTV Weight],4)*$AI1628))-(INDEX(Model_Scenarios[LTV Weight],4)*$AP1628)-(INDEX(Model_Scenarios[GP Weight],4)*($AS1628+$AV1628+$AY1628))</f>
        <v>2.9197089392090687</v>
      </c>
      <c r="BD1628">
        <f>INDEX(Model_Assumptions[Values],9)*((INDEX(Model_Scenarios[GR Weight],5)*$AG1628)+(INDEX(Model_Scenarios[GP Weight],5)*$AH1628)+(INDEX(Model_Scenarios[LTV Weight],5)*$AI1628))-(INDEX(Model_Scenarios[LTV Weight],5)*$AP1628)-(INDEX(Model_Scenarios[GP Weight],5)*($AS1628+$AV1628+$AY1628))</f>
        <v>3.1944818845665686</v>
      </c>
    </row>
    <row r="1629" spans="1:56" x14ac:dyDescent="0.25">
      <c r="A1629">
        <v>1628</v>
      </c>
      <c r="B1629">
        <v>33</v>
      </c>
      <c r="C1629" s="3">
        <v>28</v>
      </c>
      <c r="D1629" s="4">
        <v>0.54</v>
      </c>
      <c r="E1629" t="str">
        <v>SKU-1039</v>
      </c>
      <c r="F1629" t="str">
        <v>Raise</v>
      </c>
      <c r="G1629" t="str">
        <v>Full</v>
      </c>
      <c r="H1629">
        <v>189.99</v>
      </c>
      <c r="I1629">
        <v>63.51</v>
      </c>
      <c r="J1629">
        <v>28</v>
      </c>
      <c r="K1629">
        <v>5319.72</v>
      </c>
      <c r="L1629">
        <v>3541.4400000000005</v>
      </c>
      <c r="M1629">
        <v>0.66571924838149388</v>
      </c>
      <c r="N1629">
        <v>232.14077285456503</v>
      </c>
      <c r="O1629">
        <v>715.94009421869032</v>
      </c>
      <c r="P1629">
        <v>842.96009421868985</v>
      </c>
      <c r="Q1629">
        <v>1631.9228817867202</v>
      </c>
      <c r="R1629">
        <v>1231.359992620889</v>
      </c>
      <c r="S1629">
        <v>1</v>
      </c>
      <c r="T1629">
        <f t="shared" si="575"/>
        <v>212.75141734146513</v>
      </c>
      <c r="U1629">
        <f t="shared" si="576"/>
        <v>0.11980323880975377</v>
      </c>
      <c r="V1629">
        <f>IF($F1629="Reduce", INDEX(Model_Assumptions[Values], 2), INDEX(Model_Assumptions[Values], 1))</f>
        <v>-0.4</v>
      </c>
      <c r="W1629">
        <f t="shared" si="577"/>
        <v>26.658203725330758</v>
      </c>
      <c r="X1629">
        <f t="shared" si="590"/>
        <v>5671.5706263416441</v>
      </c>
      <c r="Y1629">
        <f t="shared" si="578"/>
        <v>3978.5081077458881</v>
      </c>
      <c r="Z1629">
        <f t="shared" si="579"/>
        <v>351.85062634164387</v>
      </c>
      <c r="AA1629">
        <f t="shared" si="580"/>
        <v>437.06810774588757</v>
      </c>
      <c r="AB1629">
        <f t="shared" si="591"/>
        <v>0.70148259977010308</v>
      </c>
      <c r="AC1629">
        <f t="shared" si="581"/>
        <v>3.5763351388609199E-2</v>
      </c>
      <c r="AD1629">
        <f t="shared" si="582"/>
        <v>3.5763351388609199E-2</v>
      </c>
      <c r="AE1629">
        <f t="shared" si="583"/>
        <v>0.54000000000000026</v>
      </c>
      <c r="AF1629">
        <f t="shared" si="592"/>
        <v>566.42559660560858</v>
      </c>
      <c r="AG1629">
        <f t="shared" si="584"/>
        <v>0.49145260781297706</v>
      </c>
      <c r="AH1629">
        <f t="shared" si="585"/>
        <v>0.51849205050565372</v>
      </c>
      <c r="AI1629">
        <f t="shared" si="593"/>
        <v>0.45999999999999969</v>
      </c>
      <c r="AJ1629">
        <f>MAX(0, $R1629 - $AA1629) * INDEX(Model_Assumptions[Values], 7)</f>
        <v>1588.5837697500028</v>
      </c>
      <c r="AK1629">
        <f>MAX(0, INDEX(Model_Assumptions[Values], 4) - $AD1629)</f>
        <v>1.4236648611390804E-2</v>
      </c>
      <c r="AL1629">
        <f>MAX(0, INDEX(Model_Assumptions[Values], 5) - $AC1629)</f>
        <v>0</v>
      </c>
      <c r="AM1629">
        <f>INDEX(Model_Assumptions[Values], 6) * MAX(0, INDEX(Model_Assumptions[Values], 3) - $AB1629)^2</f>
        <v>0</v>
      </c>
      <c r="AN1629">
        <f t="shared" si="586"/>
        <v>1681.8393293305462</v>
      </c>
      <c r="AO1629" cm="1">
        <f t="array" ref="AO1629">IFERROR(STDEV(IF($E$2:$E$2201=$E1629, $AJ$2:$AJ$2201)), 0)</f>
        <v>445.35610818966626</v>
      </c>
      <c r="AP1629">
        <f t="shared" si="594"/>
        <v>-0.20939548793799886</v>
      </c>
      <c r="AQ1629">
        <f t="shared" si="587"/>
        <v>1.9253005726123658E-2</v>
      </c>
      <c r="AR1629" cm="1">
        <f t="array" ref="AR1629">IFERROR(STDEV(IF($E$2:$E$2201=$E1629, $AK$2:$AK$2201)), 0)</f>
        <v>1.6369644521065239E-2</v>
      </c>
      <c r="AS1629">
        <f t="shared" si="595"/>
        <v>-0.30644264194482457</v>
      </c>
      <c r="AT1629">
        <f t="shared" si="588"/>
        <v>3.0126401631635495E-3</v>
      </c>
      <c r="AU1629" cm="1">
        <f t="array" ref="AU1629">IFERROR(STDEV(IF($E$2:$E$2201=$E1629, $AL$2:$AL$2201)), 0)</f>
        <v>5.7227856907436335E-3</v>
      </c>
      <c r="AV1629">
        <f t="shared" si="596"/>
        <v>-0.52642896763308278</v>
      </c>
      <c r="AW1629">
        <f t="shared" si="589"/>
        <v>0</v>
      </c>
      <c r="AX1629" cm="1">
        <f t="array" ref="AX1629">IFERROR(STDEV(IF($E$2:$E$2201=$E1629, $AM$2:$AM$2201)), 0)</f>
        <v>0</v>
      </c>
      <c r="AY1629">
        <f t="shared" si="597"/>
        <v>-0.52642896763308278</v>
      </c>
      <c r="AZ1629">
        <f>INDEX(Model_Assumptions[Values],9)*((INDEX(Model_Scenarios[GR Weight],1)*$AG1629)+(INDEX(Model_Scenarios[GP Weight],1)*$AH1629)+(INDEX(Model_Scenarios[LTV Weight],1)*$AI1629))-(INDEX(Model_Scenarios[LTV Weight],1)*$AP1629)-(INDEX(Model_Scenarios[GP Weight],1)*($AS1629+$AV1629+$AY1629))</f>
        <v>2.6484187772308125</v>
      </c>
      <c r="BA1629">
        <f>INDEX(Model_Assumptions[Values],9)*((INDEX(Model_Scenarios[GR Weight],2)*$AG1629)+(INDEX(Model_Scenarios[GP Weight],2)*$AH1629)+(INDEX(Model_Scenarios[LTV Weight],2)*$AI1629))-(INDEX(Model_Scenarios[LTV Weight],2)*$AP1629)-(INDEX(Model_Scenarios[GP Weight],2)*($AS1629+$AV1629+$AY1629))</f>
        <v>2.7900486889672829</v>
      </c>
      <c r="BB1629">
        <f>INDEX(Model_Assumptions[Values],9)*((INDEX(Model_Scenarios[GR Weight],3)*$AG1629)+(INDEX(Model_Scenarios[GP Weight],3)*$AH1629)+(INDEX(Model_Scenarios[LTV Weight],3)*$AI1629))-(INDEX(Model_Scenarios[LTV Weight],3)*$AP1629)-(INDEX(Model_Scenarios[GP Weight],3)*($AS1629+$AV1629+$AY1629))</f>
        <v>3.0011902453501609</v>
      </c>
      <c r="BC1629">
        <f>INDEX(Model_Assumptions[Values],9)*((INDEX(Model_Scenarios[GR Weight],4)*$AG1629)+(INDEX(Model_Scenarios[GP Weight],4)*$AH1629)+(INDEX(Model_Scenarios[LTV Weight],4)*$AI1629))-(INDEX(Model_Scenarios[LTV Weight],4)*$AP1629)-(INDEX(Model_Scenarios[GP Weight],4)*($AS1629+$AV1629+$AY1629))</f>
        <v>2.9959770004628492</v>
      </c>
      <c r="BD1629">
        <f>INDEX(Model_Assumptions[Values],9)*((INDEX(Model_Scenarios[GR Weight],5)*$AG1629)+(INDEX(Model_Scenarios[GP Weight],5)*$AH1629)+(INDEX(Model_Scenarios[LTV Weight],5)*$AI1629))-(INDEX(Model_Scenarios[LTV Weight],5)*$AP1629)-(INDEX(Model_Scenarios[GP Weight],5)*($AS1629+$AV1629+$AY1629))</f>
        <v>3.292269936154069</v>
      </c>
    </row>
    <row r="1630" spans="1:56" x14ac:dyDescent="0.25">
      <c r="A1630">
        <v>1629</v>
      </c>
      <c r="B1630">
        <v>33</v>
      </c>
      <c r="C1630" s="3">
        <v>29</v>
      </c>
      <c r="D1630" s="4">
        <v>0.56000000000000005</v>
      </c>
      <c r="E1630" t="str">
        <v>SKU-1039</v>
      </c>
      <c r="F1630" t="str">
        <v>Raise</v>
      </c>
      <c r="G1630" t="str">
        <v>Full</v>
      </c>
      <c r="H1630">
        <v>189.99</v>
      </c>
      <c r="I1630">
        <v>63.51</v>
      </c>
      <c r="J1630">
        <v>28</v>
      </c>
      <c r="K1630">
        <v>5319.72</v>
      </c>
      <c r="L1630">
        <v>3541.4400000000005</v>
      </c>
      <c r="M1630">
        <v>0.66571924838149388</v>
      </c>
      <c r="N1630">
        <v>232.14077285456503</v>
      </c>
      <c r="O1630">
        <v>715.94009421869032</v>
      </c>
      <c r="P1630">
        <v>842.96009421868985</v>
      </c>
      <c r="Q1630">
        <v>1631.9228817867202</v>
      </c>
      <c r="R1630">
        <v>1231.359992620889</v>
      </c>
      <c r="S1630">
        <v>1</v>
      </c>
      <c r="T1630">
        <f t="shared" si="575"/>
        <v>213.59443279855643</v>
      </c>
      <c r="U1630">
        <f t="shared" si="576"/>
        <v>0.1242403958027076</v>
      </c>
      <c r="V1630">
        <f>IF($F1630="Reduce", INDEX(Model_Assumptions[Values], 2), INDEX(Model_Assumptions[Values], 1))</f>
        <v>-0.4</v>
      </c>
      <c r="W1630">
        <f t="shared" si="577"/>
        <v>26.608507567009674</v>
      </c>
      <c r="X1630">
        <f t="shared" si="590"/>
        <v>5683.4290813915277</v>
      </c>
      <c r="Y1630">
        <f t="shared" si="578"/>
        <v>3993.5227658107433</v>
      </c>
      <c r="Z1630">
        <f t="shared" si="579"/>
        <v>363.70908139152743</v>
      </c>
      <c r="AA1630">
        <f t="shared" si="580"/>
        <v>452.08276581074279</v>
      </c>
      <c r="AB1630">
        <f t="shared" si="591"/>
        <v>0.70266078957265199</v>
      </c>
      <c r="AC1630">
        <f t="shared" si="581"/>
        <v>3.6941541191158112E-2</v>
      </c>
      <c r="AD1630">
        <f t="shared" si="582"/>
        <v>3.6941541191158112E-2</v>
      </c>
      <c r="AE1630">
        <f t="shared" si="583"/>
        <v>0.56000000000000016</v>
      </c>
      <c r="AF1630">
        <f t="shared" si="592"/>
        <v>541.7983967531909</v>
      </c>
      <c r="AG1630">
        <f t="shared" si="584"/>
        <v>0.5080160816924848</v>
      </c>
      <c r="AH1630">
        <f t="shared" si="585"/>
        <v>0.5363038759619605</v>
      </c>
      <c r="AI1630">
        <f t="shared" si="593"/>
        <v>0.43999999999999978</v>
      </c>
      <c r="AJ1630">
        <f>MAX(0, $R1630 - $AA1630) * INDEX(Model_Assumptions[Values], 7)</f>
        <v>1558.5544536202924</v>
      </c>
      <c r="AK1630">
        <f>MAX(0, INDEX(Model_Assumptions[Values], 4) - $AD1630)</f>
        <v>1.3058458808841891E-2</v>
      </c>
      <c r="AL1630">
        <f>MAX(0, INDEX(Model_Assumptions[Values], 5) - $AC1630)</f>
        <v>0</v>
      </c>
      <c r="AM1630">
        <f>INDEX(Model_Assumptions[Values], 6) * MAX(0, INDEX(Model_Assumptions[Values], 3) - $AB1630)^2</f>
        <v>0</v>
      </c>
      <c r="AN1630">
        <f t="shared" si="586"/>
        <v>1681.8393293305462</v>
      </c>
      <c r="AO1630" cm="1">
        <f t="array" ref="AO1630">IFERROR(STDEV(IF($E$2:$E$2201=$E1630, $AJ$2:$AJ$2201)), 0)</f>
        <v>445.35610818966626</v>
      </c>
      <c r="AP1630">
        <f t="shared" si="594"/>
        <v>-0.27682313870443154</v>
      </c>
      <c r="AQ1630">
        <f t="shared" si="587"/>
        <v>1.9253005726123658E-2</v>
      </c>
      <c r="AR1630" cm="1">
        <f t="array" ref="AR1630">IFERROR(STDEV(IF($E$2:$E$2201=$E1630, $AK$2:$AK$2201)), 0)</f>
        <v>1.6369644521065239E-2</v>
      </c>
      <c r="AS1630">
        <f t="shared" si="595"/>
        <v>-0.3784167035093724</v>
      </c>
      <c r="AT1630">
        <f t="shared" si="588"/>
        <v>3.0126401631635495E-3</v>
      </c>
      <c r="AU1630" cm="1">
        <f t="array" ref="AU1630">IFERROR(STDEV(IF($E$2:$E$2201=$E1630, $AL$2:$AL$2201)), 0)</f>
        <v>5.7227856907436335E-3</v>
      </c>
      <c r="AV1630">
        <f t="shared" si="596"/>
        <v>-0.52642896763308278</v>
      </c>
      <c r="AW1630">
        <f t="shared" si="589"/>
        <v>0</v>
      </c>
      <c r="AX1630" cm="1">
        <f t="array" ref="AX1630">IFERROR(STDEV(IF($E$2:$E$2201=$E1630, $AM$2:$AM$2201)), 0)</f>
        <v>0</v>
      </c>
      <c r="AY1630">
        <f t="shared" si="597"/>
        <v>-0.52642896763308278</v>
      </c>
      <c r="AZ1630">
        <f>INDEX(Model_Assumptions[Values],9)*((INDEX(Model_Scenarios[GR Weight],1)*$AG1630)+(INDEX(Model_Scenarios[GP Weight],1)*$AH1630)+(INDEX(Model_Scenarios[LTV Weight],1)*$AI1630))-(INDEX(Model_Scenarios[LTV Weight],1)*$AP1630)-(INDEX(Model_Scenarios[GP Weight],1)*($AS1630+$AV1630+$AY1630))</f>
        <v>2.6467459536683213</v>
      </c>
      <c r="BA1630">
        <f>INDEX(Model_Assumptions[Values],9)*((INDEX(Model_Scenarios[GR Weight],2)*$AG1630)+(INDEX(Model_Scenarios[GP Weight],2)*$AH1630)+(INDEX(Model_Scenarios[LTV Weight],2)*$AI1630))-(INDEX(Model_Scenarios[LTV Weight],2)*$AP1630)-(INDEX(Model_Scenarios[GP Weight],2)*($AS1630+$AV1630+$AY1630))</f>
        <v>2.8135059051443116</v>
      </c>
      <c r="BB1630">
        <f>INDEX(Model_Assumptions[Values],9)*((INDEX(Model_Scenarios[GR Weight],3)*$AG1630)+(INDEX(Model_Scenarios[GP Weight],3)*$AH1630)+(INDEX(Model_Scenarios[LTV Weight],3)*$AI1630))-(INDEX(Model_Scenarios[LTV Weight],3)*$AP1630)-(INDEX(Model_Scenarios[GP Weight],3)*($AS1630+$AV1630+$AY1630))</f>
        <v>3.0652272641022473</v>
      </c>
      <c r="BC1630">
        <f>INDEX(Model_Assumptions[Values],9)*((INDEX(Model_Scenarios[GR Weight],4)*$AG1630)+(INDEX(Model_Scenarios[GP Weight],4)*$AH1630)+(INDEX(Model_Scenarios[LTV Weight],4)*$AI1630))-(INDEX(Model_Scenarios[LTV Weight],4)*$AP1630)-(INDEX(Model_Scenarios[GP Weight],4)*($AS1630+$AV1630+$AY1630))</f>
        <v>3.0715529910780464</v>
      </c>
      <c r="BD1630">
        <f>INDEX(Model_Assumptions[Values],9)*((INDEX(Model_Scenarios[GR Weight],5)*$AG1630)+(INDEX(Model_Scenarios[GP Weight],5)*$AH1630)+(INDEX(Model_Scenarios[LTV Weight],5)*$AI1630))-(INDEX(Model_Scenarios[LTV Weight],5)*$AP1630)-(INDEX(Model_Scenarios[GP Weight],5)*($AS1630+$AV1630+$AY1630))</f>
        <v>3.3892585765905299</v>
      </c>
    </row>
    <row r="1631" spans="1:56" x14ac:dyDescent="0.25">
      <c r="A1631">
        <v>1630</v>
      </c>
      <c r="B1631">
        <v>33</v>
      </c>
      <c r="C1631" s="3">
        <v>30</v>
      </c>
      <c r="D1631" s="4">
        <v>0.57999999999999996</v>
      </c>
      <c r="E1631" t="str">
        <v>SKU-1039</v>
      </c>
      <c r="F1631" t="str">
        <v>Raise</v>
      </c>
      <c r="G1631" t="str">
        <v>Full</v>
      </c>
      <c r="H1631">
        <v>189.99</v>
      </c>
      <c r="I1631">
        <v>63.51</v>
      </c>
      <c r="J1631">
        <v>28</v>
      </c>
      <c r="K1631">
        <v>5319.72</v>
      </c>
      <c r="L1631">
        <v>3541.4400000000005</v>
      </c>
      <c r="M1631">
        <v>0.66571924838149388</v>
      </c>
      <c r="N1631">
        <v>232.14077285456503</v>
      </c>
      <c r="O1631">
        <v>715.94009421869032</v>
      </c>
      <c r="P1631">
        <v>842.96009421868985</v>
      </c>
      <c r="Q1631">
        <v>1631.9228817867202</v>
      </c>
      <c r="R1631">
        <v>1231.359992620889</v>
      </c>
      <c r="S1631">
        <v>1</v>
      </c>
      <c r="T1631">
        <f t="shared" si="575"/>
        <v>214.43744825564772</v>
      </c>
      <c r="U1631">
        <f t="shared" si="576"/>
        <v>0.12867755279566143</v>
      </c>
      <c r="V1631">
        <f>IF($F1631="Reduce", INDEX(Model_Assumptions[Values], 2), INDEX(Model_Assumptions[Values], 1))</f>
        <v>-0.4</v>
      </c>
      <c r="W1631">
        <f t="shared" si="577"/>
        <v>26.558811408688594</v>
      </c>
      <c r="X1631">
        <f t="shared" si="590"/>
        <v>5695.2037471821668</v>
      </c>
      <c r="Y1631">
        <f t="shared" si="578"/>
        <v>4008.4536346163541</v>
      </c>
      <c r="Z1631">
        <f t="shared" si="579"/>
        <v>375.48374718216655</v>
      </c>
      <c r="AA1631">
        <f t="shared" si="580"/>
        <v>467.01363461635356</v>
      </c>
      <c r="AB1631">
        <f t="shared" si="591"/>
        <v>0.70382971576734699</v>
      </c>
      <c r="AC1631">
        <f t="shared" si="581"/>
        <v>3.8110467385853108E-2</v>
      </c>
      <c r="AD1631">
        <f t="shared" si="582"/>
        <v>3.8110467385853108E-2</v>
      </c>
      <c r="AE1631">
        <f t="shared" si="583"/>
        <v>0.58000000000000007</v>
      </c>
      <c r="AF1631">
        <f t="shared" si="592"/>
        <v>517.17119690077334</v>
      </c>
      <c r="AG1631">
        <f t="shared" si="584"/>
        <v>0.52446252167499319</v>
      </c>
      <c r="AH1631">
        <f t="shared" si="585"/>
        <v>0.55401630257386281</v>
      </c>
      <c r="AI1631">
        <f t="shared" si="593"/>
        <v>0.42</v>
      </c>
      <c r="AJ1631">
        <f>MAX(0, $R1631 - $AA1631) * INDEX(Model_Assumptions[Values], 7)</f>
        <v>1528.6927160090709</v>
      </c>
      <c r="AK1631">
        <f>MAX(0, INDEX(Model_Assumptions[Values], 4) - $AD1631)</f>
        <v>1.1889532614146894E-2</v>
      </c>
      <c r="AL1631">
        <f>MAX(0, INDEX(Model_Assumptions[Values], 5) - $AC1631)</f>
        <v>0</v>
      </c>
      <c r="AM1631">
        <f>INDEX(Model_Assumptions[Values], 6) * MAX(0, INDEX(Model_Assumptions[Values], 3) - $AB1631)^2</f>
        <v>0</v>
      </c>
      <c r="AN1631">
        <f t="shared" si="586"/>
        <v>1681.8393293305462</v>
      </c>
      <c r="AO1631" cm="1">
        <f t="array" ref="AO1631">IFERROR(STDEV(IF($E$2:$E$2201=$E1631, $AJ$2:$AJ$2201)), 0)</f>
        <v>445.35610818966626</v>
      </c>
      <c r="AP1631">
        <f t="shared" si="594"/>
        <v>-0.34387450964578203</v>
      </c>
      <c r="AQ1631">
        <f t="shared" si="587"/>
        <v>1.9253005726123658E-2</v>
      </c>
      <c r="AR1631" cm="1">
        <f t="array" ref="AR1631">IFERROR(STDEV(IF($E$2:$E$2201=$E1631, $AK$2:$AK$2201)), 0)</f>
        <v>1.6369644521065239E-2</v>
      </c>
      <c r="AS1631">
        <f t="shared" si="595"/>
        <v>-0.44982486348442663</v>
      </c>
      <c r="AT1631">
        <f t="shared" si="588"/>
        <v>3.0126401631635495E-3</v>
      </c>
      <c r="AU1631" cm="1">
        <f t="array" ref="AU1631">IFERROR(STDEV(IF($E$2:$E$2201=$E1631, $AL$2:$AL$2201)), 0)</f>
        <v>5.7227856907436335E-3</v>
      </c>
      <c r="AV1631">
        <f t="shared" si="596"/>
        <v>-0.52642896763308278</v>
      </c>
      <c r="AW1631">
        <f t="shared" si="589"/>
        <v>0</v>
      </c>
      <c r="AX1631" cm="1">
        <f t="array" ref="AX1631">IFERROR(STDEV(IF($E$2:$E$2201=$E1631, $AM$2:$AM$2201)), 0)</f>
        <v>0</v>
      </c>
      <c r="AY1631">
        <f t="shared" si="597"/>
        <v>-0.52642896763308278</v>
      </c>
      <c r="AZ1631">
        <f>INDEX(Model_Assumptions[Values],9)*((INDEX(Model_Scenarios[GR Weight],1)*$AG1631)+(INDEX(Model_Scenarios[GP Weight],1)*$AH1631)+(INDEX(Model_Scenarios[LTV Weight],1)*$AI1631))-(INDEX(Model_Scenarios[LTV Weight],1)*$AP1631)-(INDEX(Model_Scenarios[GP Weight],1)*($AS1631+$AV1631+$AY1631))</f>
        <v>2.6446072997161125</v>
      </c>
      <c r="BA1631">
        <f>INDEX(Model_Assumptions[Values],9)*((INDEX(Model_Scenarios[GR Weight],2)*$AG1631)+(INDEX(Model_Scenarios[GP Weight],2)*$AH1631)+(INDEX(Model_Scenarios[LTV Weight],2)*$AI1631))-(INDEX(Model_Scenarios[LTV Weight],2)*$AP1631)-(INDEX(Model_Scenarios[GP Weight],2)*($AS1631+$AV1631+$AY1631))</f>
        <v>2.8364181848499848</v>
      </c>
      <c r="BB1631">
        <f>INDEX(Model_Assumptions[Values],9)*((INDEX(Model_Scenarios[GR Weight],3)*$AG1631)+(INDEX(Model_Scenarios[GP Weight],3)*$AH1631)+(INDEX(Model_Scenarios[LTV Weight],3)*$AI1631))-(INDEX(Model_Scenarios[LTV Weight],3)*$AP1631)-(INDEX(Model_Scenarios[GP Weight],3)*($AS1631+$AV1631+$AY1631))</f>
        <v>3.1285954650190213</v>
      </c>
      <c r="BC1631">
        <f>INDEX(Model_Assumptions[Values],9)*((INDEX(Model_Scenarios[GR Weight],4)*$AG1631)+(INDEX(Model_Scenarios[GP Weight],4)*$AH1631)+(INDEX(Model_Scenarios[LTV Weight],4)*$AI1631))-(INDEX(Model_Scenarios[LTV Weight],4)*$AP1631)-(INDEX(Model_Scenarios[GP Weight],4)*($AS1631+$AV1631+$AY1631))</f>
        <v>3.1464392748919394</v>
      </c>
      <c r="BD1631">
        <f>INDEX(Model_Assumptions[Values],9)*((INDEX(Model_Scenarios[GR Weight],5)*$AG1631)+(INDEX(Model_Scenarios[GP Weight],5)*$AH1631)+(INDEX(Model_Scenarios[LTV Weight],5)*$AI1631))-(INDEX(Model_Scenarios[LTV Weight],5)*$AP1631)-(INDEX(Model_Scenarios[GP Weight],5)*($AS1631+$AV1631+$AY1631))</f>
        <v>3.4854515204773877</v>
      </c>
    </row>
    <row r="1632" spans="1:56" x14ac:dyDescent="0.25">
      <c r="A1632">
        <v>1631</v>
      </c>
      <c r="B1632">
        <v>33</v>
      </c>
      <c r="C1632" s="3">
        <v>31</v>
      </c>
      <c r="D1632" s="4">
        <v>0.6</v>
      </c>
      <c r="E1632" t="str">
        <v>SKU-1039</v>
      </c>
      <c r="F1632" t="str">
        <v>Raise</v>
      </c>
      <c r="G1632" t="str">
        <v>Full</v>
      </c>
      <c r="H1632">
        <v>189.99</v>
      </c>
      <c r="I1632">
        <v>63.51</v>
      </c>
      <c r="J1632">
        <v>28</v>
      </c>
      <c r="K1632">
        <v>5319.72</v>
      </c>
      <c r="L1632">
        <v>3541.4400000000005</v>
      </c>
      <c r="M1632">
        <v>0.66571924838149388</v>
      </c>
      <c r="N1632">
        <v>232.14077285456503</v>
      </c>
      <c r="O1632">
        <v>715.94009421869032</v>
      </c>
      <c r="P1632">
        <v>842.96009421868985</v>
      </c>
      <c r="Q1632">
        <v>1631.9228817867202</v>
      </c>
      <c r="R1632">
        <v>1231.359992620889</v>
      </c>
      <c r="S1632">
        <v>1</v>
      </c>
      <c r="T1632">
        <f t="shared" si="575"/>
        <v>215.28046371273902</v>
      </c>
      <c r="U1632">
        <f t="shared" si="576"/>
        <v>0.13311470978861525</v>
      </c>
      <c r="V1632">
        <f>IF($F1632="Reduce", INDEX(Model_Assumptions[Values], 2), INDEX(Model_Assumptions[Values], 1))</f>
        <v>-0.4</v>
      </c>
      <c r="W1632">
        <f t="shared" si="577"/>
        <v>26.509115250367508</v>
      </c>
      <c r="X1632">
        <f t="shared" si="590"/>
        <v>5706.8946237135588</v>
      </c>
      <c r="Y1632">
        <f t="shared" si="578"/>
        <v>4023.3007141627186</v>
      </c>
      <c r="Z1632">
        <f t="shared" si="579"/>
        <v>387.1746237135585</v>
      </c>
      <c r="AA1632">
        <f t="shared" si="580"/>
        <v>481.86071416271807</v>
      </c>
      <c r="AB1632">
        <f t="shared" si="591"/>
        <v>0.70498948718010479</v>
      </c>
      <c r="AC1632">
        <f t="shared" si="581"/>
        <v>3.9270238798610912E-2</v>
      </c>
      <c r="AD1632">
        <f t="shared" si="582"/>
        <v>3.9270238798610912E-2</v>
      </c>
      <c r="AE1632">
        <f t="shared" si="583"/>
        <v>0.6</v>
      </c>
      <c r="AF1632">
        <f t="shared" si="592"/>
        <v>492.54399704835561</v>
      </c>
      <c r="AG1632">
        <f t="shared" si="584"/>
        <v>0.54079192776049856</v>
      </c>
      <c r="AH1632">
        <f t="shared" si="585"/>
        <v>0.57162933034135843</v>
      </c>
      <c r="AI1632">
        <f t="shared" si="593"/>
        <v>0.4</v>
      </c>
      <c r="AJ1632">
        <f>MAX(0, $R1632 - $AA1632) * INDEX(Model_Assumptions[Values], 7)</f>
        <v>1498.9985569163418</v>
      </c>
      <c r="AK1632">
        <f>MAX(0, INDEX(Model_Assumptions[Values], 4) - $AD1632)</f>
        <v>1.072976120138909E-2</v>
      </c>
      <c r="AL1632">
        <f>MAX(0, INDEX(Model_Assumptions[Values], 5) - $AC1632)</f>
        <v>0</v>
      </c>
      <c r="AM1632">
        <f>INDEX(Model_Assumptions[Values], 6) * MAX(0, INDEX(Model_Assumptions[Values], 3) - $AB1632)^2</f>
        <v>0</v>
      </c>
      <c r="AN1632">
        <f t="shared" si="586"/>
        <v>1681.8393293305462</v>
      </c>
      <c r="AO1632" cm="1">
        <f t="array" ref="AO1632">IFERROR(STDEV(IF($E$2:$E$2201=$E1632, $AJ$2:$AJ$2201)), 0)</f>
        <v>445.35610818966626</v>
      </c>
      <c r="AP1632">
        <f t="shared" si="594"/>
        <v>-0.41054960076204222</v>
      </c>
      <c r="AQ1632">
        <f t="shared" si="587"/>
        <v>1.9253005726123658E-2</v>
      </c>
      <c r="AR1632" cm="1">
        <f t="array" ref="AR1632">IFERROR(STDEV(IF($E$2:$E$2201=$E1632, $AK$2:$AK$2201)), 0)</f>
        <v>1.6369644521065239E-2</v>
      </c>
      <c r="AS1632">
        <f t="shared" si="595"/>
        <v>-0.52067376990175018</v>
      </c>
      <c r="AT1632">
        <f t="shared" si="588"/>
        <v>3.0126401631635495E-3</v>
      </c>
      <c r="AU1632" cm="1">
        <f t="array" ref="AU1632">IFERROR(STDEV(IF($E$2:$E$2201=$E1632, $AL$2:$AL$2201)), 0)</f>
        <v>5.7227856907436335E-3</v>
      </c>
      <c r="AV1632">
        <f t="shared" si="596"/>
        <v>-0.52642896763308278</v>
      </c>
      <c r="AW1632">
        <f t="shared" si="589"/>
        <v>0</v>
      </c>
      <c r="AX1632" cm="1">
        <f t="array" ref="AX1632">IFERROR(STDEV(IF($E$2:$E$2201=$E1632, $AM$2:$AM$2201)), 0)</f>
        <v>0</v>
      </c>
      <c r="AY1632">
        <f t="shared" si="597"/>
        <v>-0.52642896763308278</v>
      </c>
      <c r="AZ1632">
        <f>INDEX(Model_Assumptions[Values],9)*((INDEX(Model_Scenarios[GR Weight],1)*$AG1632)+(INDEX(Model_Scenarios[GP Weight],1)*$AH1632)+(INDEX(Model_Scenarios[LTV Weight],1)*$AI1632))-(INDEX(Model_Scenarios[LTV Weight],1)*$AP1632)-(INDEX(Model_Scenarios[GP Weight],1)*($AS1632+$AV1632+$AY1632))</f>
        <v>2.6420034801773542</v>
      </c>
      <c r="BA1632">
        <f>INDEX(Model_Assumptions[Values],9)*((INDEX(Model_Scenarios[GR Weight],2)*$AG1632)+(INDEX(Model_Scenarios[GP Weight],2)*$AH1632)+(INDEX(Model_Scenarios[LTV Weight],2)*$AI1632))-(INDEX(Model_Scenarios[LTV Weight],2)*$AP1632)-(INDEX(Model_Scenarios[GP Weight],2)*($AS1632+$AV1632+$AY1632))</f>
        <v>2.8587868576906432</v>
      </c>
      <c r="BB1632">
        <f>INDEX(Model_Assumptions[Values],9)*((INDEX(Model_Scenarios[GR Weight],3)*$AG1632)+(INDEX(Model_Scenarios[GP Weight],3)*$AH1632)+(INDEX(Model_Scenarios[LTV Weight],3)*$AI1632))-(INDEX(Model_Scenarios[LTV Weight],3)*$AP1632)-(INDEX(Model_Scenarios[GP Weight],3)*($AS1632+$AV1632+$AY1632))</f>
        <v>3.1912971749115879</v>
      </c>
      <c r="BC1632">
        <f>INDEX(Model_Assumptions[Values],9)*((INDEX(Model_Scenarios[GR Weight],4)*$AG1632)+(INDEX(Model_Scenarios[GP Weight],4)*$AH1632)+(INDEX(Model_Scenarios[LTV Weight],4)*$AI1632))-(INDEX(Model_Scenarios[LTV Weight],4)*$AP1632)-(INDEX(Model_Scenarios[GP Weight],4)*($AS1632+$AV1632+$AY1632))</f>
        <v>3.2206381787156326</v>
      </c>
      <c r="BD1632">
        <f>INDEX(Model_Assumptions[Values],9)*((INDEX(Model_Scenarios[GR Weight],5)*$AG1632)+(INDEX(Model_Scenarios[GP Weight],5)*$AH1632)+(INDEX(Model_Scenarios[LTV Weight],5)*$AI1632))-(INDEX(Model_Scenarios[LTV Weight],5)*$AP1632)-(INDEX(Model_Scenarios[GP Weight],5)*($AS1632+$AV1632+$AY1632))</f>
        <v>3.5808524242320989</v>
      </c>
    </row>
    <row r="1633" spans="1:56" x14ac:dyDescent="0.25">
      <c r="A1633">
        <v>1632</v>
      </c>
      <c r="B1633">
        <v>33</v>
      </c>
      <c r="C1633" s="3">
        <v>32</v>
      </c>
      <c r="D1633" s="4">
        <v>0.62</v>
      </c>
      <c r="E1633" t="str">
        <v>SKU-1039</v>
      </c>
      <c r="F1633" t="str">
        <v>Raise</v>
      </c>
      <c r="G1633" t="str">
        <v>Full</v>
      </c>
      <c r="H1633">
        <v>189.99</v>
      </c>
      <c r="I1633">
        <v>63.51</v>
      </c>
      <c r="J1633">
        <v>28</v>
      </c>
      <c r="K1633">
        <v>5319.72</v>
      </c>
      <c r="L1633">
        <v>3541.4400000000005</v>
      </c>
      <c r="M1633">
        <v>0.66571924838149388</v>
      </c>
      <c r="N1633">
        <v>232.14077285456503</v>
      </c>
      <c r="O1633">
        <v>715.94009421869032</v>
      </c>
      <c r="P1633">
        <v>842.96009421868985</v>
      </c>
      <c r="Q1633">
        <v>1631.9228817867202</v>
      </c>
      <c r="R1633">
        <v>1231.359992620889</v>
      </c>
      <c r="S1633">
        <v>1</v>
      </c>
      <c r="T1633">
        <f t="shared" si="575"/>
        <v>216.12347916983032</v>
      </c>
      <c r="U1633">
        <f t="shared" si="576"/>
        <v>0.13755186678156908</v>
      </c>
      <c r="V1633">
        <f>IF($F1633="Reduce", INDEX(Model_Assumptions[Values], 2), INDEX(Model_Assumptions[Values], 1))</f>
        <v>-0.4</v>
      </c>
      <c r="W1633">
        <f t="shared" si="577"/>
        <v>26.459419092046428</v>
      </c>
      <c r="X1633">
        <f t="shared" si="590"/>
        <v>5718.5017109857072</v>
      </c>
      <c r="Y1633">
        <f t="shared" si="578"/>
        <v>4038.0640044498386</v>
      </c>
      <c r="Z1633">
        <f t="shared" si="579"/>
        <v>398.78171098570692</v>
      </c>
      <c r="AA1633">
        <f t="shared" si="580"/>
        <v>496.62400444983814</v>
      </c>
      <c r="AB1633">
        <f t="shared" si="591"/>
        <v>0.7061402109388879</v>
      </c>
      <c r="AC1633">
        <f t="shared" si="581"/>
        <v>4.0420962557394025E-2</v>
      </c>
      <c r="AD1633">
        <f t="shared" si="582"/>
        <v>4.0420962557394025E-2</v>
      </c>
      <c r="AE1633">
        <f t="shared" si="583"/>
        <v>0.61999999999999988</v>
      </c>
      <c r="AF1633">
        <f t="shared" si="592"/>
        <v>467.91679719593793</v>
      </c>
      <c r="AG1633">
        <f t="shared" si="584"/>
        <v>0.55700429994900591</v>
      </c>
      <c r="AH1633">
        <f t="shared" si="585"/>
        <v>0.58914295926444959</v>
      </c>
      <c r="AI1633">
        <f t="shared" si="593"/>
        <v>0.38000000000000012</v>
      </c>
      <c r="AJ1633">
        <f>MAX(0, $R1633 - $AA1633) * INDEX(Model_Assumptions[Values], 7)</f>
        <v>1469.4719763421017</v>
      </c>
      <c r="AK1633">
        <f>MAX(0, INDEX(Model_Assumptions[Values], 4) - $AD1633)</f>
        <v>9.5790374426059782E-3</v>
      </c>
      <c r="AL1633">
        <f>MAX(0, INDEX(Model_Assumptions[Values], 5) - $AC1633)</f>
        <v>0</v>
      </c>
      <c r="AM1633">
        <f>INDEX(Model_Assumptions[Values], 6) * MAX(0, INDEX(Model_Assumptions[Values], 3) - $AB1633)^2</f>
        <v>0</v>
      </c>
      <c r="AN1633">
        <f t="shared" si="586"/>
        <v>1681.8393293305462</v>
      </c>
      <c r="AO1633" cm="1">
        <f t="array" ref="AO1633">IFERROR(STDEV(IF($E$2:$E$2201=$E1633, $AJ$2:$AJ$2201)), 0)</f>
        <v>445.35610818966626</v>
      </c>
      <c r="AP1633">
        <f t="shared" si="594"/>
        <v>-0.47684841205322026</v>
      </c>
      <c r="AQ1633">
        <f t="shared" si="587"/>
        <v>1.9253005726123658E-2</v>
      </c>
      <c r="AR1633" cm="1">
        <f t="array" ref="AR1633">IFERROR(STDEV(IF($E$2:$E$2201=$E1633, $AK$2:$AK$2201)), 0)</f>
        <v>1.6369644521065239E-2</v>
      </c>
      <c r="AS1633">
        <f t="shared" si="595"/>
        <v>-0.59096996706732119</v>
      </c>
      <c r="AT1633">
        <f t="shared" si="588"/>
        <v>3.0126401631635495E-3</v>
      </c>
      <c r="AU1633" cm="1">
        <f t="array" ref="AU1633">IFERROR(STDEV(IF($E$2:$E$2201=$E1633, $AL$2:$AL$2201)), 0)</f>
        <v>5.7227856907436335E-3</v>
      </c>
      <c r="AV1633">
        <f t="shared" si="596"/>
        <v>-0.52642896763308278</v>
      </c>
      <c r="AW1633">
        <f t="shared" si="589"/>
        <v>0</v>
      </c>
      <c r="AX1633" cm="1">
        <f t="array" ref="AX1633">IFERROR(STDEV(IF($E$2:$E$2201=$E1633, $AM$2:$AM$2201)), 0)</f>
        <v>0</v>
      </c>
      <c r="AY1633">
        <f t="shared" si="597"/>
        <v>-0.52642896763308278</v>
      </c>
      <c r="AZ1633">
        <f>INDEX(Model_Assumptions[Values],9)*((INDEX(Model_Scenarios[GR Weight],1)*$AG1633)+(INDEX(Model_Scenarios[GP Weight],1)*$AH1633)+(INDEX(Model_Scenarios[LTV Weight],1)*$AI1633))-(INDEX(Model_Scenarios[LTV Weight],1)*$AP1633)-(INDEX(Model_Scenarios[GP Weight],1)*($AS1633+$AV1633+$AY1633))</f>
        <v>2.638935149482653</v>
      </c>
      <c r="BA1633">
        <f>INDEX(Model_Assumptions[Values],9)*((INDEX(Model_Scenarios[GR Weight],2)*$AG1633)+(INDEX(Model_Scenarios[GP Weight],2)*$AH1633)+(INDEX(Model_Scenarios[LTV Weight],2)*$AI1633))-(INDEX(Model_Scenarios[LTV Weight],2)*$AP1633)-(INDEX(Model_Scenarios[GP Weight],2)*($AS1633+$AV1633+$AY1633))</f>
        <v>2.8806132325274953</v>
      </c>
      <c r="BB1633">
        <f>INDEX(Model_Assumptions[Values],9)*((INDEX(Model_Scenarios[GR Weight],3)*$AG1633)+(INDEX(Model_Scenarios[GP Weight],3)*$AH1633)+(INDEX(Model_Scenarios[LTV Weight],3)*$AI1633))-(INDEX(Model_Scenarios[LTV Weight],3)*$AP1633)-(INDEX(Model_Scenarios[GP Weight],3)*($AS1633+$AV1633+$AY1633))</f>
        <v>3.2533346842870525</v>
      </c>
      <c r="BC1633">
        <f>INDEX(Model_Assumptions[Values],9)*((INDEX(Model_Scenarios[GR Weight],4)*$AG1633)+(INDEX(Model_Scenarios[GP Weight],4)*$AH1633)+(INDEX(Model_Scenarios[LTV Weight],4)*$AI1633))-(INDEX(Model_Scenarios[LTV Weight],4)*$AP1633)-(INDEX(Model_Scenarios[GP Weight],4)*($AS1633+$AV1633+$AY1633))</f>
        <v>3.2941519930562331</v>
      </c>
      <c r="BD1633">
        <f>INDEX(Model_Assumptions[Values],9)*((INDEX(Model_Scenarios[GR Weight],5)*$AG1633)+(INDEX(Model_Scenarios[GP Weight],5)*$AH1633)+(INDEX(Model_Scenarios[LTV Weight],5)*$AI1633))-(INDEX(Model_Scenarios[LTV Weight],5)*$AP1633)-(INDEX(Model_Scenarios[GP Weight],5)*($AS1633+$AV1633+$AY1633))</f>
        <v>3.6754648872229652</v>
      </c>
    </row>
    <row r="1634" spans="1:56" x14ac:dyDescent="0.25">
      <c r="A1634">
        <v>1633</v>
      </c>
      <c r="B1634">
        <v>33</v>
      </c>
      <c r="C1634" s="3">
        <v>33</v>
      </c>
      <c r="D1634" s="4">
        <v>0.64</v>
      </c>
      <c r="E1634" t="str">
        <v>SKU-1039</v>
      </c>
      <c r="F1634" t="str">
        <v>Raise</v>
      </c>
      <c r="G1634" t="str">
        <v>Full</v>
      </c>
      <c r="H1634">
        <v>189.99</v>
      </c>
      <c r="I1634">
        <v>63.51</v>
      </c>
      <c r="J1634">
        <v>28</v>
      </c>
      <c r="K1634">
        <v>5319.72</v>
      </c>
      <c r="L1634">
        <v>3541.4400000000005</v>
      </c>
      <c r="M1634">
        <v>0.66571924838149388</v>
      </c>
      <c r="N1634">
        <v>232.14077285456503</v>
      </c>
      <c r="O1634">
        <v>715.94009421869032</v>
      </c>
      <c r="P1634">
        <v>842.96009421868985</v>
      </c>
      <c r="Q1634">
        <v>1631.9228817867202</v>
      </c>
      <c r="R1634">
        <v>1231.359992620889</v>
      </c>
      <c r="S1634">
        <v>1</v>
      </c>
      <c r="T1634">
        <f t="shared" si="575"/>
        <v>216.96649462692162</v>
      </c>
      <c r="U1634">
        <f t="shared" si="576"/>
        <v>0.14198902377452291</v>
      </c>
      <c r="V1634">
        <f>IF($F1634="Reduce", INDEX(Model_Assumptions[Values], 2), INDEX(Model_Assumptions[Values], 1))</f>
        <v>-0.4</v>
      </c>
      <c r="W1634">
        <f t="shared" si="577"/>
        <v>26.409722933725341</v>
      </c>
      <c r="X1634">
        <f t="shared" si="590"/>
        <v>5730.0250089986075</v>
      </c>
      <c r="Y1634">
        <f t="shared" si="578"/>
        <v>4052.7435054777111</v>
      </c>
      <c r="Z1634">
        <f t="shared" si="579"/>
        <v>410.30500899860726</v>
      </c>
      <c r="AA1634">
        <f t="shared" si="580"/>
        <v>511.30350547771059</v>
      </c>
      <c r="AB1634">
        <f t="shared" si="591"/>
        <v>0.70728199250669199</v>
      </c>
      <c r="AC1634">
        <f t="shared" si="581"/>
        <v>4.1562744125198114E-2</v>
      </c>
      <c r="AD1634">
        <f t="shared" si="582"/>
        <v>4.1562744125198114E-2</v>
      </c>
      <c r="AE1634">
        <f t="shared" si="583"/>
        <v>0.6399999999999999</v>
      </c>
      <c r="AF1634">
        <f t="shared" si="592"/>
        <v>443.28959734352014</v>
      </c>
      <c r="AG1634">
        <f t="shared" si="584"/>
        <v>0.57309963824050891</v>
      </c>
      <c r="AH1634">
        <f t="shared" si="585"/>
        <v>0.60655718934313241</v>
      </c>
      <c r="AI1634">
        <f t="shared" si="593"/>
        <v>0.3600000000000001</v>
      </c>
      <c r="AJ1634">
        <f>MAX(0, $R1634 - $AA1634) * INDEX(Model_Assumptions[Values], 7)</f>
        <v>1440.1129742863568</v>
      </c>
      <c r="AK1634">
        <f>MAX(0, INDEX(Model_Assumptions[Values], 4) - $AD1634)</f>
        <v>8.4372558748018883E-3</v>
      </c>
      <c r="AL1634">
        <f>MAX(0, INDEX(Model_Assumptions[Values], 5) - $AC1634)</f>
        <v>0</v>
      </c>
      <c r="AM1634">
        <f>INDEX(Model_Assumptions[Values], 6) * MAX(0, INDEX(Model_Assumptions[Values], 3) - $AB1634)^2</f>
        <v>0</v>
      </c>
      <c r="AN1634">
        <f t="shared" si="586"/>
        <v>1681.8393293305462</v>
      </c>
      <c r="AO1634" cm="1">
        <f t="array" ref="AO1634">IFERROR(STDEV(IF($E$2:$E$2201=$E1634, $AJ$2:$AJ$2201)), 0)</f>
        <v>445.35610818966626</v>
      </c>
      <c r="AP1634">
        <f t="shared" si="594"/>
        <v>-0.54277094351930177</v>
      </c>
      <c r="AQ1634">
        <f t="shared" si="587"/>
        <v>1.9253005726123658E-2</v>
      </c>
      <c r="AR1634" cm="1">
        <f t="array" ref="AR1634">IFERROR(STDEV(IF($E$2:$E$2201=$E1634, $AK$2:$AK$2201)), 0)</f>
        <v>1.6369644521065239E-2</v>
      </c>
      <c r="AS1634">
        <f t="shared" si="595"/>
        <v>-0.66071989757648963</v>
      </c>
      <c r="AT1634">
        <f t="shared" si="588"/>
        <v>3.0126401631635495E-3</v>
      </c>
      <c r="AU1634" cm="1">
        <f t="array" ref="AU1634">IFERROR(STDEV(IF($E$2:$E$2201=$E1634, $AL$2:$AL$2201)), 0)</f>
        <v>5.7227856907436335E-3</v>
      </c>
      <c r="AV1634">
        <f t="shared" si="596"/>
        <v>-0.52642896763308278</v>
      </c>
      <c r="AW1634">
        <f t="shared" si="589"/>
        <v>0</v>
      </c>
      <c r="AX1634" cm="1">
        <f t="array" ref="AX1634">IFERROR(STDEV(IF($E$2:$E$2201=$E1634, $AM$2:$AM$2201)), 0)</f>
        <v>0</v>
      </c>
      <c r="AY1634">
        <f t="shared" si="597"/>
        <v>-0.52642896763308278</v>
      </c>
      <c r="AZ1634">
        <f>INDEX(Model_Assumptions[Values],9)*((INDEX(Model_Scenarios[GR Weight],1)*$AG1634)+(INDEX(Model_Scenarios[GP Weight],1)*$AH1634)+(INDEX(Model_Scenarios[LTV Weight],1)*$AI1634))-(INDEX(Model_Scenarios[LTV Weight],1)*$AP1634)-(INDEX(Model_Scenarios[GP Weight],1)*($AS1634+$AV1634+$AY1634))</f>
        <v>2.6354029518915278</v>
      </c>
      <c r="BA1634">
        <f>INDEX(Model_Assumptions[Values],9)*((INDEX(Model_Scenarios[GR Weight],2)*$AG1634)+(INDEX(Model_Scenarios[GP Weight],2)*$AH1634)+(INDEX(Model_Scenarios[LTV Weight],2)*$AI1634))-(INDEX(Model_Scenarios[LTV Weight],2)*$AP1634)-(INDEX(Model_Scenarios[GP Weight],2)*($AS1634+$AV1634+$AY1634))</f>
        <v>2.9018985978795913</v>
      </c>
      <c r="BB1634">
        <f>INDEX(Model_Assumptions[Values],9)*((INDEX(Model_Scenarios[GR Weight],3)*$AG1634)+(INDEX(Model_Scenarios[GP Weight],3)*$AH1634)+(INDEX(Model_Scenarios[LTV Weight],3)*$AI1634))-(INDEX(Model_Scenarios[LTV Weight],3)*$AP1634)-(INDEX(Model_Scenarios[GP Weight],3)*($AS1634+$AV1634+$AY1634))</f>
        <v>3.3147102480537685</v>
      </c>
      <c r="BC1634">
        <f>INDEX(Model_Assumptions[Values],9)*((INDEX(Model_Scenarios[GR Weight],4)*$AG1634)+(INDEX(Model_Scenarios[GP Weight],4)*$AH1634)+(INDEX(Model_Scenarios[LTV Weight],4)*$AI1634))-(INDEX(Model_Scenarios[LTV Weight],4)*$AP1634)-(INDEX(Model_Scenarios[GP Weight],4)*($AS1634+$AV1634+$AY1634))</f>
        <v>3.3669829728220924</v>
      </c>
      <c r="BD1634">
        <f>INDEX(Model_Assumptions[Values],9)*((INDEX(Model_Scenarios[GR Weight],5)*$AG1634)+(INDEX(Model_Scenarios[GP Weight],5)*$AH1634)+(INDEX(Model_Scenarios[LTV Weight],5)*$AI1634))-(INDEX(Model_Scenarios[LTV Weight],5)*$AP1634)-(INDEX(Model_Scenarios[GP Weight],5)*($AS1634+$AV1634+$AY1634))</f>
        <v>3.7692924528774094</v>
      </c>
    </row>
    <row r="1635" spans="1:56" x14ac:dyDescent="0.25">
      <c r="A1635">
        <v>1634</v>
      </c>
      <c r="B1635">
        <v>33</v>
      </c>
      <c r="C1635" s="3">
        <v>34</v>
      </c>
      <c r="D1635" s="4">
        <v>0.66</v>
      </c>
      <c r="E1635" t="str">
        <v>SKU-1039</v>
      </c>
      <c r="F1635" t="str">
        <v>Raise</v>
      </c>
      <c r="G1635" t="str">
        <v>Full</v>
      </c>
      <c r="H1635">
        <v>189.99</v>
      </c>
      <c r="I1635">
        <v>63.51</v>
      </c>
      <c r="J1635">
        <v>28</v>
      </c>
      <c r="K1635">
        <v>5319.72</v>
      </c>
      <c r="L1635">
        <v>3541.4400000000005</v>
      </c>
      <c r="M1635">
        <v>0.66571924838149388</v>
      </c>
      <c r="N1635">
        <v>232.14077285456503</v>
      </c>
      <c r="O1635">
        <v>715.94009421869032</v>
      </c>
      <c r="P1635">
        <v>842.96009421868985</v>
      </c>
      <c r="Q1635">
        <v>1631.9228817867202</v>
      </c>
      <c r="R1635">
        <v>1231.359992620889</v>
      </c>
      <c r="S1635">
        <v>1</v>
      </c>
      <c r="T1635">
        <f t="shared" si="575"/>
        <v>217.80951008401291</v>
      </c>
      <c r="U1635">
        <f t="shared" si="576"/>
        <v>0.14642618076747674</v>
      </c>
      <c r="V1635">
        <f>IF($F1635="Reduce", INDEX(Model_Assumptions[Values], 2), INDEX(Model_Assumptions[Values], 1))</f>
        <v>-0.4</v>
      </c>
      <c r="W1635">
        <f t="shared" si="577"/>
        <v>26.360026775404261</v>
      </c>
      <c r="X1635">
        <f t="shared" si="590"/>
        <v>5741.4645177522652</v>
      </c>
      <c r="Y1635">
        <f t="shared" si="578"/>
        <v>4067.3392172463409</v>
      </c>
      <c r="Z1635">
        <f t="shared" si="579"/>
        <v>421.74451775226498</v>
      </c>
      <c r="AA1635">
        <f t="shared" si="580"/>
        <v>525.89921724634041</v>
      </c>
      <c r="AB1635">
        <f t="shared" si="591"/>
        <v>0.70841493571376624</v>
      </c>
      <c r="AC1635">
        <f t="shared" si="581"/>
        <v>4.2695687332272358E-2</v>
      </c>
      <c r="AD1635">
        <f t="shared" si="582"/>
        <v>4.2695687332272358E-2</v>
      </c>
      <c r="AE1635">
        <f t="shared" si="583"/>
        <v>0.65999999999999981</v>
      </c>
      <c r="AF1635">
        <f t="shared" si="592"/>
        <v>418.66239749110247</v>
      </c>
      <c r="AG1635">
        <f t="shared" si="584"/>
        <v>0.58907794263501512</v>
      </c>
      <c r="AH1635">
        <f t="shared" si="585"/>
        <v>0.62387202057741298</v>
      </c>
      <c r="AI1635">
        <f t="shared" si="593"/>
        <v>0.34000000000000019</v>
      </c>
      <c r="AJ1635">
        <f>MAX(0, $R1635 - $AA1635) * INDEX(Model_Assumptions[Values], 7)</f>
        <v>1410.9215507490972</v>
      </c>
      <c r="AK1635">
        <f>MAX(0, INDEX(Model_Assumptions[Values], 4) - $AD1635)</f>
        <v>7.3043126677276443E-3</v>
      </c>
      <c r="AL1635">
        <f>MAX(0, INDEX(Model_Assumptions[Values], 5) - $AC1635)</f>
        <v>0</v>
      </c>
      <c r="AM1635">
        <f>INDEX(Model_Assumptions[Values], 6) * MAX(0, INDEX(Model_Assumptions[Values], 3) - $AB1635)^2</f>
        <v>0</v>
      </c>
      <c r="AN1635">
        <f t="shared" si="586"/>
        <v>1681.8393293305462</v>
      </c>
      <c r="AO1635" cm="1">
        <f t="array" ref="AO1635">IFERROR(STDEV(IF($E$2:$E$2201=$E1635, $AJ$2:$AJ$2201)), 0)</f>
        <v>445.35610818966626</v>
      </c>
      <c r="AP1635">
        <f t="shared" si="594"/>
        <v>-0.60831719516030935</v>
      </c>
      <c r="AQ1635">
        <f t="shared" si="587"/>
        <v>1.9253005726123658E-2</v>
      </c>
      <c r="AR1635" cm="1">
        <f t="array" ref="AR1635">IFERROR(STDEV(IF($E$2:$E$2201=$E1635, $AK$2:$AK$2201)), 0)</f>
        <v>1.6369644521065239E-2</v>
      </c>
      <c r="AS1635">
        <f t="shared" si="595"/>
        <v>-0.72992990428227478</v>
      </c>
      <c r="AT1635">
        <f t="shared" si="588"/>
        <v>3.0126401631635495E-3</v>
      </c>
      <c r="AU1635" cm="1">
        <f t="array" ref="AU1635">IFERROR(STDEV(IF($E$2:$E$2201=$E1635, $AL$2:$AL$2201)), 0)</f>
        <v>5.7227856907436335E-3</v>
      </c>
      <c r="AV1635">
        <f t="shared" si="596"/>
        <v>-0.52642896763308278</v>
      </c>
      <c r="AW1635">
        <f t="shared" si="589"/>
        <v>0</v>
      </c>
      <c r="AX1635" cm="1">
        <f t="array" ref="AX1635">IFERROR(STDEV(IF($E$2:$E$2201=$E1635, $AM$2:$AM$2201)), 0)</f>
        <v>0</v>
      </c>
      <c r="AY1635">
        <f t="shared" si="597"/>
        <v>-0.52642896763308278</v>
      </c>
      <c r="AZ1635">
        <f>INDEX(Model_Assumptions[Values],9)*((INDEX(Model_Scenarios[GR Weight],1)*$AG1635)+(INDEX(Model_Scenarios[GP Weight],1)*$AH1635)+(INDEX(Model_Scenarios[LTV Weight],1)*$AI1635))-(INDEX(Model_Scenarios[LTV Weight],1)*$AP1635)-(INDEX(Model_Scenarios[GP Weight],1)*($AS1635+$AV1635+$AY1635))</f>
        <v>2.6314075216893063</v>
      </c>
      <c r="BA1635">
        <f>INDEX(Model_Assumptions[Values],9)*((INDEX(Model_Scenarios[GR Weight],2)*$AG1635)+(INDEX(Model_Scenarios[GP Weight],2)*$AH1635)+(INDEX(Model_Scenarios[LTV Weight],2)*$AI1635))-(INDEX(Model_Scenarios[LTV Weight],2)*$AP1635)-(INDEX(Model_Scenarios[GP Weight],2)*($AS1635+$AV1635+$AY1635))</f>
        <v>2.9226442223175644</v>
      </c>
      <c r="BB1635">
        <f>INDEX(Model_Assumptions[Values],9)*((INDEX(Model_Scenarios[GR Weight],3)*$AG1635)+(INDEX(Model_Scenarios[GP Weight],3)*$AH1635)+(INDEX(Model_Scenarios[LTV Weight],3)*$AI1635))-(INDEX(Model_Scenarios[LTV Weight],3)*$AP1635)-(INDEX(Model_Scenarios[GP Weight],3)*($AS1635+$AV1635+$AY1635))</f>
        <v>3.3754260862103198</v>
      </c>
      <c r="BC1635">
        <f>INDEX(Model_Assumptions[Values],9)*((INDEX(Model_Scenarios[GR Weight],4)*$AG1635)+(INDEX(Model_Scenarios[GP Weight],4)*$AH1635)+(INDEX(Model_Scenarios[LTV Weight],4)*$AI1635))-(INDEX(Model_Scenarios[LTV Weight],4)*$AP1635)-(INDEX(Model_Scenarios[GP Weight],4)*($AS1635+$AV1635+$AY1635))</f>
        <v>3.4391333380117959</v>
      </c>
      <c r="BD1635">
        <f>INDEX(Model_Assumptions[Values],9)*((INDEX(Model_Scenarios[GR Weight],5)*$AG1635)+(INDEX(Model_Scenarios[GP Weight],5)*$AH1635)+(INDEX(Model_Scenarios[LTV Weight],5)*$AI1635))-(INDEX(Model_Scenarios[LTV Weight],5)*$AP1635)-(INDEX(Model_Scenarios[GP Weight],5)*($AS1635+$AV1635+$AY1635))</f>
        <v>3.8623386097646204</v>
      </c>
    </row>
    <row r="1636" spans="1:56" x14ac:dyDescent="0.25">
      <c r="A1636">
        <v>1635</v>
      </c>
      <c r="B1636">
        <v>33</v>
      </c>
      <c r="C1636" s="3">
        <v>35</v>
      </c>
      <c r="D1636" s="4">
        <v>0.68</v>
      </c>
      <c r="E1636" t="str">
        <v>SKU-1039</v>
      </c>
      <c r="F1636" t="str">
        <v>Raise</v>
      </c>
      <c r="G1636" t="str">
        <v>Full</v>
      </c>
      <c r="H1636">
        <v>189.99</v>
      </c>
      <c r="I1636">
        <v>63.51</v>
      </c>
      <c r="J1636">
        <v>28</v>
      </c>
      <c r="K1636">
        <v>5319.72</v>
      </c>
      <c r="L1636">
        <v>3541.4400000000005</v>
      </c>
      <c r="M1636">
        <v>0.66571924838149388</v>
      </c>
      <c r="N1636">
        <v>232.14077285456503</v>
      </c>
      <c r="O1636">
        <v>715.94009421869032</v>
      </c>
      <c r="P1636">
        <v>842.96009421868985</v>
      </c>
      <c r="Q1636">
        <v>1631.9228817867202</v>
      </c>
      <c r="R1636">
        <v>1231.359992620889</v>
      </c>
      <c r="S1636">
        <v>1</v>
      </c>
      <c r="T1636">
        <f t="shared" si="575"/>
        <v>218.65252554110424</v>
      </c>
      <c r="U1636">
        <f t="shared" si="576"/>
        <v>0.1508633377604307</v>
      </c>
      <c r="V1636">
        <f>IF($F1636="Reduce", INDEX(Model_Assumptions[Values], 2), INDEX(Model_Assumptions[Values], 1))</f>
        <v>-0.4</v>
      </c>
      <c r="W1636">
        <f t="shared" si="577"/>
        <v>26.310330617083174</v>
      </c>
      <c r="X1636">
        <f t="shared" si="590"/>
        <v>5752.8202372466758</v>
      </c>
      <c r="Y1636">
        <f t="shared" si="578"/>
        <v>4081.8511397557231</v>
      </c>
      <c r="Z1636">
        <f t="shared" si="579"/>
        <v>433.10023724667553</v>
      </c>
      <c r="AA1636">
        <f t="shared" si="580"/>
        <v>540.41113975572262</v>
      </c>
      <c r="AB1636">
        <f t="shared" si="591"/>
        <v>0.70953914278908781</v>
      </c>
      <c r="AC1636">
        <f t="shared" si="581"/>
        <v>4.3819894407593929E-2</v>
      </c>
      <c r="AD1636">
        <f t="shared" si="582"/>
        <v>4.3819894407593929E-2</v>
      </c>
      <c r="AE1636">
        <f t="shared" si="583"/>
        <v>0.68000000000000038</v>
      </c>
      <c r="AF1636">
        <f t="shared" si="592"/>
        <v>394.035197638684</v>
      </c>
      <c r="AG1636">
        <f t="shared" si="584"/>
        <v>0.60493921313251831</v>
      </c>
      <c r="AH1636">
        <f t="shared" si="585"/>
        <v>0.6410874529672852</v>
      </c>
      <c r="AI1636">
        <f t="shared" si="593"/>
        <v>0.31999999999999962</v>
      </c>
      <c r="AJ1636">
        <f>MAX(0, $R1636 - $AA1636) * INDEX(Model_Assumptions[Values], 7)</f>
        <v>1381.8977057303327</v>
      </c>
      <c r="AK1636">
        <f>MAX(0, INDEX(Model_Assumptions[Values], 4) - $AD1636)</f>
        <v>6.1801055924060738E-3</v>
      </c>
      <c r="AL1636">
        <f>MAX(0, INDEX(Model_Assumptions[Values], 5) - $AC1636)</f>
        <v>0</v>
      </c>
      <c r="AM1636">
        <f>INDEX(Model_Assumptions[Values], 6) * MAX(0, INDEX(Model_Assumptions[Values], 3) - $AB1636)^2</f>
        <v>0</v>
      </c>
      <c r="AN1636">
        <f t="shared" si="586"/>
        <v>1681.8393293305462</v>
      </c>
      <c r="AO1636" cm="1">
        <f t="array" ref="AO1636">IFERROR(STDEV(IF($E$2:$E$2201=$E1636, $AJ$2:$AJ$2201)), 0)</f>
        <v>445.35610818966626</v>
      </c>
      <c r="AP1636">
        <f t="shared" si="594"/>
        <v>-0.67348716697622046</v>
      </c>
      <c r="AQ1636">
        <f t="shared" si="587"/>
        <v>1.9253005726123658E-2</v>
      </c>
      <c r="AR1636" cm="1">
        <f t="array" ref="AR1636">IFERROR(STDEV(IF($E$2:$E$2201=$E1636, $AK$2:$AK$2201)), 0)</f>
        <v>1.6369644521065239E-2</v>
      </c>
      <c r="AS1636">
        <f t="shared" si="595"/>
        <v>-0.79860623221810056</v>
      </c>
      <c r="AT1636">
        <f t="shared" si="588"/>
        <v>3.0126401631635495E-3</v>
      </c>
      <c r="AU1636" cm="1">
        <f t="array" ref="AU1636">IFERROR(STDEV(IF($E$2:$E$2201=$E1636, $AL$2:$AL$2201)), 0)</f>
        <v>5.7227856907436335E-3</v>
      </c>
      <c r="AV1636">
        <f t="shared" si="596"/>
        <v>-0.52642896763308278</v>
      </c>
      <c r="AW1636">
        <f t="shared" si="589"/>
        <v>0</v>
      </c>
      <c r="AX1636" cm="1">
        <f t="array" ref="AX1636">IFERROR(STDEV(IF($E$2:$E$2201=$E1636, $AM$2:$AM$2201)), 0)</f>
        <v>0</v>
      </c>
      <c r="AY1636">
        <f t="shared" si="597"/>
        <v>-0.52642896763308278</v>
      </c>
      <c r="AZ1636">
        <f>INDEX(Model_Assumptions[Values],9)*((INDEX(Model_Scenarios[GR Weight],1)*$AG1636)+(INDEX(Model_Scenarios[GP Weight],1)*$AH1636)+(INDEX(Model_Scenarios[LTV Weight],1)*$AI1636))-(INDEX(Model_Scenarios[LTV Weight],1)*$AP1636)-(INDEX(Model_Scenarios[GP Weight],1)*($AS1636+$AV1636+$AY1636))</f>
        <v>2.6269494833793035</v>
      </c>
      <c r="BA1636">
        <f>INDEX(Model_Assumptions[Values],9)*((INDEX(Model_Scenarios[GR Weight],2)*$AG1636)+(INDEX(Model_Scenarios[GP Weight],2)*$AH1636)+(INDEX(Model_Scenarios[LTV Weight],2)*$AI1636))-(INDEX(Model_Scenarios[LTV Weight],2)*$AP1636)-(INDEX(Model_Scenarios[GP Weight],2)*($AS1636+$AV1636+$AY1636))</f>
        <v>2.9428513548480697</v>
      </c>
      <c r="BB1636">
        <f>INDEX(Model_Assumptions[Values],9)*((INDEX(Model_Scenarios[GR Weight],3)*$AG1636)+(INDEX(Model_Scenarios[GP Weight],3)*$AH1636)+(INDEX(Model_Scenarios[LTV Weight],3)*$AI1636))-(INDEX(Model_Scenarios[LTV Weight],3)*$AP1636)-(INDEX(Model_Scenarios[GP Weight],3)*($AS1636+$AV1636+$AY1636))</f>
        <v>3.4354843845183778</v>
      </c>
      <c r="BC1636">
        <f>INDEX(Model_Assumptions[Values],9)*((INDEX(Model_Scenarios[GR Weight],4)*$AG1636)+(INDEX(Model_Scenarios[GP Weight],4)*$AH1636)+(INDEX(Model_Scenarios[LTV Weight],4)*$AI1636))-(INDEX(Model_Scenarios[LTV Weight],4)*$AP1636)-(INDEX(Model_Scenarios[GP Weight],4)*($AS1636+$AV1636+$AY1636))</f>
        <v>3.5106052743870144</v>
      </c>
      <c r="BD1636">
        <f>INDEX(Model_Assumptions[Values],9)*((INDEX(Model_Scenarios[GR Weight],5)*$AG1636)+(INDEX(Model_Scenarios[GP Weight],5)*$AH1636)+(INDEX(Model_Scenarios[LTV Weight],5)*$AI1636))-(INDEX(Model_Scenarios[LTV Weight],5)*$AP1636)-(INDEX(Model_Scenarios[GP Weight],5)*($AS1636+$AV1636+$AY1636))</f>
        <v>3.954606792652954</v>
      </c>
    </row>
    <row r="1637" spans="1:56" x14ac:dyDescent="0.25">
      <c r="A1637">
        <v>1636</v>
      </c>
      <c r="B1637">
        <v>33</v>
      </c>
      <c r="C1637" s="3">
        <v>36</v>
      </c>
      <c r="D1637" s="4">
        <v>0.70000000000000007</v>
      </c>
      <c r="E1637" t="str">
        <v>SKU-1039</v>
      </c>
      <c r="F1637" t="str">
        <v>Raise</v>
      </c>
      <c r="G1637" t="str">
        <v>Full</v>
      </c>
      <c r="H1637">
        <v>189.99</v>
      </c>
      <c r="I1637">
        <v>63.51</v>
      </c>
      <c r="J1637">
        <v>28</v>
      </c>
      <c r="K1637">
        <v>5319.72</v>
      </c>
      <c r="L1637">
        <v>3541.4400000000005</v>
      </c>
      <c r="M1637">
        <v>0.66571924838149388</v>
      </c>
      <c r="N1637">
        <v>232.14077285456503</v>
      </c>
      <c r="O1637">
        <v>715.94009421869032</v>
      </c>
      <c r="P1637">
        <v>842.96009421868985</v>
      </c>
      <c r="Q1637">
        <v>1631.9228817867202</v>
      </c>
      <c r="R1637">
        <v>1231.359992620889</v>
      </c>
      <c r="S1637">
        <v>1</v>
      </c>
      <c r="T1637">
        <f t="shared" si="575"/>
        <v>219.49554099819554</v>
      </c>
      <c r="U1637">
        <f t="shared" si="576"/>
        <v>0.15530049475338453</v>
      </c>
      <c r="V1637">
        <f>IF($F1637="Reduce", INDEX(Model_Assumptions[Values], 2), INDEX(Model_Assumptions[Values], 1))</f>
        <v>-0.4</v>
      </c>
      <c r="W1637">
        <f t="shared" si="577"/>
        <v>26.260634458762095</v>
      </c>
      <c r="X1637">
        <f t="shared" si="590"/>
        <v>5764.0921674818419</v>
      </c>
      <c r="Y1637">
        <f t="shared" si="578"/>
        <v>4096.2792730058609</v>
      </c>
      <c r="Z1637">
        <f t="shared" si="579"/>
        <v>444.37216748184164</v>
      </c>
      <c r="AA1637">
        <f t="shared" si="580"/>
        <v>554.83927300586038</v>
      </c>
      <c r="AB1637">
        <f t="shared" si="591"/>
        <v>0.71065471439111316</v>
      </c>
      <c r="AC1637">
        <f t="shared" si="581"/>
        <v>4.4935466009619285E-2</v>
      </c>
      <c r="AD1637">
        <f t="shared" si="582"/>
        <v>4.4935466009619285E-2</v>
      </c>
      <c r="AE1637">
        <f t="shared" si="583"/>
        <v>0.70000000000000029</v>
      </c>
      <c r="AF1637">
        <f t="shared" si="592"/>
        <v>369.40799778626632</v>
      </c>
      <c r="AG1637">
        <f t="shared" si="584"/>
        <v>0.62068344973302214</v>
      </c>
      <c r="AH1637">
        <f t="shared" si="585"/>
        <v>0.65820348651275296</v>
      </c>
      <c r="AI1637">
        <f t="shared" si="593"/>
        <v>0.29999999999999971</v>
      </c>
      <c r="AJ1637">
        <f>MAX(0, $R1637 - $AA1637) * INDEX(Model_Assumptions[Values], 7)</f>
        <v>1353.0414392300572</v>
      </c>
      <c r="AK1637">
        <f>MAX(0, INDEX(Model_Assumptions[Values], 4) - $AD1637)</f>
        <v>5.0645339903807179E-3</v>
      </c>
      <c r="AL1637">
        <f>MAX(0, INDEX(Model_Assumptions[Values], 5) - $AC1637)</f>
        <v>0</v>
      </c>
      <c r="AM1637">
        <f>INDEX(Model_Assumptions[Values], 6) * MAX(0, INDEX(Model_Assumptions[Values], 3) - $AB1637)^2</f>
        <v>0</v>
      </c>
      <c r="AN1637">
        <f t="shared" si="586"/>
        <v>1681.8393293305462</v>
      </c>
      <c r="AO1637" cm="1">
        <f t="array" ref="AO1637">IFERROR(STDEV(IF($E$2:$E$2201=$E1637, $AJ$2:$AJ$2201)), 0)</f>
        <v>445.35610818966626</v>
      </c>
      <c r="AP1637">
        <f t="shared" si="594"/>
        <v>-0.73828085896704942</v>
      </c>
      <c r="AQ1637">
        <f t="shared" si="587"/>
        <v>1.9253005726123658E-2</v>
      </c>
      <c r="AR1637" cm="1">
        <f t="array" ref="AR1637">IFERROR(STDEV(IF($E$2:$E$2201=$E1637, $AK$2:$AK$2201)), 0)</f>
        <v>1.6369644521065239E-2</v>
      </c>
      <c r="AS1637">
        <f t="shared" si="595"/>
        <v>-0.86675503047635138</v>
      </c>
      <c r="AT1637">
        <f t="shared" si="588"/>
        <v>3.0126401631635495E-3</v>
      </c>
      <c r="AU1637" cm="1">
        <f t="array" ref="AU1637">IFERROR(STDEV(IF($E$2:$E$2201=$E1637, $AL$2:$AL$2201)), 0)</f>
        <v>5.7227856907436335E-3</v>
      </c>
      <c r="AV1637">
        <f t="shared" si="596"/>
        <v>-0.52642896763308278</v>
      </c>
      <c r="AW1637">
        <f t="shared" si="589"/>
        <v>0</v>
      </c>
      <c r="AX1637" cm="1">
        <f t="array" ref="AX1637">IFERROR(STDEV(IF($E$2:$E$2201=$E1637, $AM$2:$AM$2201)), 0)</f>
        <v>0</v>
      </c>
      <c r="AY1637">
        <f t="shared" si="597"/>
        <v>-0.52642896763308278</v>
      </c>
      <c r="AZ1637">
        <f>INDEX(Model_Assumptions[Values],9)*((INDEX(Model_Scenarios[GR Weight],1)*$AG1637)+(INDEX(Model_Scenarios[GP Weight],1)*$AH1637)+(INDEX(Model_Scenarios[LTV Weight],1)*$AI1637))-(INDEX(Model_Scenarios[LTV Weight],1)*$AP1637)-(INDEX(Model_Scenarios[GP Weight],1)*($AS1637+$AV1637+$AY1637))</f>
        <v>2.6220294518707781</v>
      </c>
      <c r="BA1637">
        <f>INDEX(Model_Assumptions[Values],9)*((INDEX(Model_Scenarios[GR Weight],2)*$AG1637)+(INDEX(Model_Scenarios[GP Weight],2)*$AH1637)+(INDEX(Model_Scenarios[LTV Weight],2)*$AI1637))-(INDEX(Model_Scenarios[LTV Weight],2)*$AP1637)-(INDEX(Model_Scenarios[GP Weight],2)*($AS1637+$AV1637+$AY1637))</f>
        <v>2.962521225289604</v>
      </c>
      <c r="BB1637">
        <f>INDEX(Model_Assumptions[Values],9)*((INDEX(Model_Scenarios[GR Weight],3)*$AG1637)+(INDEX(Model_Scenarios[GP Weight],3)*$AH1637)+(INDEX(Model_Scenarios[LTV Weight],3)*$AI1637))-(INDEX(Model_Scenarios[LTV Weight],3)*$AP1637)-(INDEX(Model_Scenarios[GP Weight],3)*($AS1637+$AV1637+$AY1637))</f>
        <v>3.4948872951602956</v>
      </c>
      <c r="BC1637">
        <f>INDEX(Model_Assumptions[Values],9)*((INDEX(Model_Scenarios[GR Weight],4)*$AG1637)+(INDEX(Model_Scenarios[GP Weight],4)*$AH1637)+(INDEX(Model_Scenarios[LTV Weight],4)*$AI1637))-(INDEX(Model_Scenarios[LTV Weight],4)*$AP1637)-(INDEX(Model_Scenarios[GP Weight],4)*($AS1637+$AV1637+$AY1637))</f>
        <v>3.5814009341301016</v>
      </c>
      <c r="BD1637">
        <f>INDEX(Model_Assumptions[Values],9)*((INDEX(Model_Scenarios[GR Weight],5)*$AG1637)+(INDEX(Model_Scenarios[GP Weight],5)*$AH1637)+(INDEX(Model_Scenarios[LTV Weight],5)*$AI1637))-(INDEX(Model_Scenarios[LTV Weight],5)*$AP1637)-(INDEX(Model_Scenarios[GP Weight],5)*($AS1637+$AV1637+$AY1637))</f>
        <v>4.0461003835432399</v>
      </c>
    </row>
    <row r="1638" spans="1:56" x14ac:dyDescent="0.25">
      <c r="A1638">
        <v>1637</v>
      </c>
      <c r="B1638">
        <v>33</v>
      </c>
      <c r="C1638" s="3">
        <v>37</v>
      </c>
      <c r="D1638" s="4">
        <v>0.72</v>
      </c>
      <c r="E1638" t="str">
        <v>SKU-1039</v>
      </c>
      <c r="F1638" t="str">
        <v>Raise</v>
      </c>
      <c r="G1638" t="str">
        <v>Full</v>
      </c>
      <c r="H1638">
        <v>189.99</v>
      </c>
      <c r="I1638">
        <v>63.51</v>
      </c>
      <c r="J1638">
        <v>28</v>
      </c>
      <c r="K1638">
        <v>5319.72</v>
      </c>
      <c r="L1638">
        <v>3541.4400000000005</v>
      </c>
      <c r="M1638">
        <v>0.66571924838149388</v>
      </c>
      <c r="N1638">
        <v>232.14077285456503</v>
      </c>
      <c r="O1638">
        <v>715.94009421869032</v>
      </c>
      <c r="P1638">
        <v>842.96009421868985</v>
      </c>
      <c r="Q1638">
        <v>1631.9228817867202</v>
      </c>
      <c r="R1638">
        <v>1231.359992620889</v>
      </c>
      <c r="S1638">
        <v>1</v>
      </c>
      <c r="T1638">
        <f t="shared" si="575"/>
        <v>220.33855645528683</v>
      </c>
      <c r="U1638">
        <f t="shared" si="576"/>
        <v>0.15973765174633836</v>
      </c>
      <c r="V1638">
        <f>IF($F1638="Reduce", INDEX(Model_Assumptions[Values], 2), INDEX(Model_Assumptions[Values], 1))</f>
        <v>-0.4</v>
      </c>
      <c r="W1638">
        <f t="shared" si="577"/>
        <v>26.210938300441011</v>
      </c>
      <c r="X1638">
        <f t="shared" si="590"/>
        <v>5775.2803084577617</v>
      </c>
      <c r="Y1638">
        <f t="shared" si="578"/>
        <v>4110.6236169967533</v>
      </c>
      <c r="Z1638">
        <f t="shared" si="579"/>
        <v>455.56030845776149</v>
      </c>
      <c r="AA1638">
        <f t="shared" si="580"/>
        <v>569.18361699675279</v>
      </c>
      <c r="AB1638">
        <f t="shared" si="591"/>
        <v>0.71176174963782135</v>
      </c>
      <c r="AC1638">
        <f t="shared" si="581"/>
        <v>4.6042501256327473E-2</v>
      </c>
      <c r="AD1638">
        <f t="shared" si="582"/>
        <v>4.6042501256327473E-2</v>
      </c>
      <c r="AE1638">
        <f t="shared" si="583"/>
        <v>0.72000000000000031</v>
      </c>
      <c r="AF1638">
        <f t="shared" si="592"/>
        <v>344.78079793384853</v>
      </c>
      <c r="AG1638">
        <f t="shared" si="584"/>
        <v>0.63631065243652429</v>
      </c>
      <c r="AH1638">
        <f t="shared" si="585"/>
        <v>0.67522012121381514</v>
      </c>
      <c r="AI1638">
        <f t="shared" si="593"/>
        <v>0.27999999999999969</v>
      </c>
      <c r="AJ1638">
        <f>MAX(0, $R1638 - $AA1638) * INDEX(Model_Assumptions[Values], 7)</f>
        <v>1324.3527512482724</v>
      </c>
      <c r="AK1638">
        <f>MAX(0, INDEX(Model_Assumptions[Values], 4) - $AD1638)</f>
        <v>3.9574987436725301E-3</v>
      </c>
      <c r="AL1638">
        <f>MAX(0, INDEX(Model_Assumptions[Values], 5) - $AC1638)</f>
        <v>0</v>
      </c>
      <c r="AM1638">
        <f>INDEX(Model_Assumptions[Values], 6) * MAX(0, INDEX(Model_Assumptions[Values], 3) - $AB1638)^2</f>
        <v>0</v>
      </c>
      <c r="AN1638">
        <f t="shared" si="586"/>
        <v>1681.8393293305462</v>
      </c>
      <c r="AO1638" cm="1">
        <f t="array" ref="AO1638">IFERROR(STDEV(IF($E$2:$E$2201=$E1638, $AJ$2:$AJ$2201)), 0)</f>
        <v>445.35610818966626</v>
      </c>
      <c r="AP1638">
        <f t="shared" si="594"/>
        <v>-0.80269827113279213</v>
      </c>
      <c r="AQ1638">
        <f t="shared" si="587"/>
        <v>1.9253005726123658E-2</v>
      </c>
      <c r="AR1638" cm="1">
        <f t="array" ref="AR1638">IFERROR(STDEV(IF($E$2:$E$2201=$E1638, $AK$2:$AK$2201)), 0)</f>
        <v>1.6369644521065239E-2</v>
      </c>
      <c r="AS1638">
        <f t="shared" si="595"/>
        <v>-0.93438235404367764</v>
      </c>
      <c r="AT1638">
        <f t="shared" si="588"/>
        <v>3.0126401631635495E-3</v>
      </c>
      <c r="AU1638" cm="1">
        <f t="array" ref="AU1638">IFERROR(STDEV(IF($E$2:$E$2201=$E1638, $AL$2:$AL$2201)), 0)</f>
        <v>5.7227856907436335E-3</v>
      </c>
      <c r="AV1638">
        <f t="shared" si="596"/>
        <v>-0.52642896763308278</v>
      </c>
      <c r="AW1638">
        <f t="shared" si="589"/>
        <v>0</v>
      </c>
      <c r="AX1638" cm="1">
        <f t="array" ref="AX1638">IFERROR(STDEV(IF($E$2:$E$2201=$E1638, $AM$2:$AM$2201)), 0)</f>
        <v>0</v>
      </c>
      <c r="AY1638">
        <f t="shared" si="597"/>
        <v>-0.52642896763308278</v>
      </c>
      <c r="AZ1638">
        <f>INDEX(Model_Assumptions[Values],9)*((INDEX(Model_Scenarios[GR Weight],1)*$AG1638)+(INDEX(Model_Scenarios[GP Weight],1)*$AH1638)+(INDEX(Model_Scenarios[LTV Weight],1)*$AI1638))-(INDEX(Model_Scenarios[LTV Weight],1)*$AP1638)-(INDEX(Model_Scenarios[GP Weight],1)*($AS1638+$AV1638+$AY1638))</f>
        <v>2.6166480326623867</v>
      </c>
      <c r="BA1638">
        <f>INDEX(Model_Assumptions[Values],9)*((INDEX(Model_Scenarios[GR Weight],2)*$AG1638)+(INDEX(Model_Scenarios[GP Weight],2)*$AH1638)+(INDEX(Model_Scenarios[LTV Weight],2)*$AI1638))-(INDEX(Model_Scenarios[LTV Weight],2)*$AP1638)-(INDEX(Model_Scenarios[GP Weight],2)*($AS1638+$AV1638+$AY1638))</f>
        <v>2.9816550446394912</v>
      </c>
      <c r="BB1638">
        <f>INDEX(Model_Assumptions[Values],9)*((INDEX(Model_Scenarios[GR Weight],3)*$AG1638)+(INDEX(Model_Scenarios[GP Weight],3)*$AH1638)+(INDEX(Model_Scenarios[LTV Weight],3)*$AI1638))-(INDEX(Model_Scenarios[LTV Weight],3)*$AP1638)-(INDEX(Model_Scenarios[GP Weight],3)*($AS1638+$AV1638+$AY1638))</f>
        <v>3.553636937381393</v>
      </c>
      <c r="BC1638">
        <f>INDEX(Model_Assumptions[Values],9)*((INDEX(Model_Scenarios[GR Weight],4)*$AG1638)+(INDEX(Model_Scenarios[GP Weight],4)*$AH1638)+(INDEX(Model_Scenarios[LTV Weight],4)*$AI1638))-(INDEX(Model_Scenarios[LTV Weight],4)*$AP1638)-(INDEX(Model_Scenarios[GP Weight],4)*($AS1638+$AV1638+$AY1638))</f>
        <v>3.6515224364863768</v>
      </c>
      <c r="BD1638">
        <f>INDEX(Model_Assumptions[Values],9)*((INDEX(Model_Scenarios[GR Weight],5)*$AG1638)+(INDEX(Model_Scenarios[GP Weight],5)*$AH1638)+(INDEX(Model_Scenarios[LTV Weight],5)*$AI1638))-(INDEX(Model_Scenarios[LTV Weight],5)*$AP1638)-(INDEX(Model_Scenarios[GP Weight],5)*($AS1638+$AV1638+$AY1638))</f>
        <v>4.1368227126781276</v>
      </c>
    </row>
    <row r="1639" spans="1:56" x14ac:dyDescent="0.25">
      <c r="A1639">
        <v>1638</v>
      </c>
      <c r="B1639">
        <v>33</v>
      </c>
      <c r="C1639" s="3">
        <v>38</v>
      </c>
      <c r="D1639" s="4">
        <v>0.74</v>
      </c>
      <c r="E1639" t="str">
        <v>SKU-1039</v>
      </c>
      <c r="F1639" t="str">
        <v>Raise</v>
      </c>
      <c r="G1639" t="str">
        <v>Full</v>
      </c>
      <c r="H1639">
        <v>189.99</v>
      </c>
      <c r="I1639">
        <v>63.51</v>
      </c>
      <c r="J1639">
        <v>28</v>
      </c>
      <c r="K1639">
        <v>5319.72</v>
      </c>
      <c r="L1639">
        <v>3541.4400000000005</v>
      </c>
      <c r="M1639">
        <v>0.66571924838149388</v>
      </c>
      <c r="N1639">
        <v>232.14077285456503</v>
      </c>
      <c r="O1639">
        <v>715.94009421869032</v>
      </c>
      <c r="P1639">
        <v>842.96009421868985</v>
      </c>
      <c r="Q1639">
        <v>1631.9228817867202</v>
      </c>
      <c r="R1639">
        <v>1231.359992620889</v>
      </c>
      <c r="S1639">
        <v>1</v>
      </c>
      <c r="T1639">
        <f t="shared" si="575"/>
        <v>221.18157191237813</v>
      </c>
      <c r="U1639">
        <f t="shared" si="576"/>
        <v>0.16417480873929219</v>
      </c>
      <c r="V1639">
        <f>IF($F1639="Reduce", INDEX(Model_Assumptions[Values], 2), INDEX(Model_Assumptions[Values], 1))</f>
        <v>-0.4</v>
      </c>
      <c r="W1639">
        <f t="shared" si="577"/>
        <v>26.161242142119928</v>
      </c>
      <c r="X1639">
        <f t="shared" si="590"/>
        <v>5786.3846601744362</v>
      </c>
      <c r="Y1639">
        <f t="shared" si="578"/>
        <v>4124.8841717283995</v>
      </c>
      <c r="Z1639">
        <f t="shared" si="579"/>
        <v>466.66466017443599</v>
      </c>
      <c r="AA1639">
        <f t="shared" si="580"/>
        <v>583.44417172839894</v>
      </c>
      <c r="AB1639">
        <f t="shared" si="591"/>
        <v>0.71286034613607085</v>
      </c>
      <c r="AC1639">
        <f t="shared" si="581"/>
        <v>4.7141097754576977E-2</v>
      </c>
      <c r="AD1639">
        <f t="shared" si="582"/>
        <v>4.7141097754576977E-2</v>
      </c>
      <c r="AE1639">
        <f t="shared" si="583"/>
        <v>0.74000000000000021</v>
      </c>
      <c r="AF1639">
        <f t="shared" si="592"/>
        <v>320.15359808143086</v>
      </c>
      <c r="AG1639">
        <f t="shared" si="584"/>
        <v>0.65182082124302576</v>
      </c>
      <c r="AH1639">
        <f t="shared" si="585"/>
        <v>0.69213735707047064</v>
      </c>
      <c r="AI1639">
        <f t="shared" si="593"/>
        <v>0.25999999999999979</v>
      </c>
      <c r="AJ1639">
        <f>MAX(0, $R1639 - $AA1639) * INDEX(Model_Assumptions[Values], 7)</f>
        <v>1295.8316417849801</v>
      </c>
      <c r="AK1639">
        <f>MAX(0, INDEX(Model_Assumptions[Values], 4) - $AD1639)</f>
        <v>2.8589022454230256E-3</v>
      </c>
      <c r="AL1639">
        <f>MAX(0, INDEX(Model_Assumptions[Values], 5) - $AC1639)</f>
        <v>0</v>
      </c>
      <c r="AM1639">
        <f>INDEX(Model_Assumptions[Values], 6) * MAX(0, INDEX(Model_Assumptions[Values], 3) - $AB1639)^2</f>
        <v>0</v>
      </c>
      <c r="AN1639">
        <f t="shared" si="586"/>
        <v>1681.8393293305462</v>
      </c>
      <c r="AO1639" cm="1">
        <f t="array" ref="AO1639">IFERROR(STDEV(IF($E$2:$E$2201=$E1639, $AJ$2:$AJ$2201)), 0)</f>
        <v>445.35610818966626</v>
      </c>
      <c r="AP1639">
        <f t="shared" si="594"/>
        <v>-0.86673940347344447</v>
      </c>
      <c r="AQ1639">
        <f t="shared" si="587"/>
        <v>1.9253005726123658E-2</v>
      </c>
      <c r="AR1639" cm="1">
        <f t="array" ref="AR1639">IFERROR(STDEV(IF($E$2:$E$2201=$E1639, $AK$2:$AK$2201)), 0)</f>
        <v>1.6369644521065239E-2</v>
      </c>
      <c r="AS1639">
        <f t="shared" si="595"/>
        <v>-1.001494165594367</v>
      </c>
      <c r="AT1639">
        <f t="shared" si="588"/>
        <v>3.0126401631635495E-3</v>
      </c>
      <c r="AU1639" cm="1">
        <f t="array" ref="AU1639">IFERROR(STDEV(IF($E$2:$E$2201=$E1639, $AL$2:$AL$2201)), 0)</f>
        <v>5.7227856907436335E-3</v>
      </c>
      <c r="AV1639">
        <f t="shared" si="596"/>
        <v>-0.52642896763308278</v>
      </c>
      <c r="AW1639">
        <f t="shared" si="589"/>
        <v>0</v>
      </c>
      <c r="AX1639" cm="1">
        <f t="array" ref="AX1639">IFERROR(STDEV(IF($E$2:$E$2201=$E1639, $AM$2:$AM$2201)), 0)</f>
        <v>0</v>
      </c>
      <c r="AY1639">
        <f t="shared" si="597"/>
        <v>-0.52642896763308278</v>
      </c>
      <c r="AZ1639">
        <f>INDEX(Model_Assumptions[Values],9)*((INDEX(Model_Scenarios[GR Weight],1)*$AG1639)+(INDEX(Model_Scenarios[GP Weight],1)*$AH1639)+(INDEX(Model_Scenarios[LTV Weight],1)*$AI1639))-(INDEX(Model_Scenarios[LTV Weight],1)*$AP1639)-(INDEX(Model_Scenarios[GP Weight],1)*($AS1639+$AV1639+$AY1639))</f>
        <v>2.6108058220215566</v>
      </c>
      <c r="BA1639">
        <f>INDEX(Model_Assumptions[Values],9)*((INDEX(Model_Scenarios[GR Weight],2)*$AG1639)+(INDEX(Model_Scenarios[GP Weight],2)*$AH1639)+(INDEX(Model_Scenarios[LTV Weight],2)*$AI1639))-(INDEX(Model_Scenarios[LTV Weight],2)*$AP1639)-(INDEX(Model_Scenarios[GP Weight],2)*($AS1639+$AV1639+$AY1639))</f>
        <v>3.0002540054325846</v>
      </c>
      <c r="BB1639">
        <f>INDEX(Model_Assumptions[Values],9)*((INDEX(Model_Scenarios[GR Weight],3)*$AG1639)+(INDEX(Model_Scenarios[GP Weight],3)*$AH1639)+(INDEX(Model_Scenarios[LTV Weight],3)*$AI1639))-(INDEX(Model_Scenarios[LTV Weight],3)*$AP1639)-(INDEX(Model_Scenarios[GP Weight],3)*($AS1639+$AV1639+$AY1639))</f>
        <v>3.6117353981176699</v>
      </c>
      <c r="BC1639">
        <f>INDEX(Model_Assumptions[Values],9)*((INDEX(Model_Scenarios[GR Weight],4)*$AG1639)+(INDEX(Model_Scenarios[GP Weight],4)*$AH1639)+(INDEX(Model_Scenarios[LTV Weight],4)*$AI1639))-(INDEX(Model_Scenarios[LTV Weight],4)*$AP1639)-(INDEX(Model_Scenarios[GP Weight],4)*($AS1639+$AV1639+$AY1639))</f>
        <v>3.720971868391838</v>
      </c>
      <c r="BD1639">
        <f>INDEX(Model_Assumptions[Values],9)*((INDEX(Model_Scenarios[GR Weight],5)*$AG1639)+(INDEX(Model_Scenarios[GP Weight],5)*$AH1639)+(INDEX(Model_Scenarios[LTV Weight],5)*$AI1639))-(INDEX(Model_Scenarios[LTV Weight],5)*$AP1639)-(INDEX(Model_Scenarios[GP Weight],5)*($AS1639+$AV1639+$AY1639))</f>
        <v>4.2267770595284739</v>
      </c>
    </row>
    <row r="1640" spans="1:56" x14ac:dyDescent="0.25">
      <c r="A1640">
        <v>1639</v>
      </c>
      <c r="B1640">
        <v>33</v>
      </c>
      <c r="C1640" s="3">
        <v>39</v>
      </c>
      <c r="D1640" s="4">
        <v>0.76</v>
      </c>
      <c r="E1640" t="str">
        <v>SKU-1039</v>
      </c>
      <c r="F1640" t="str">
        <v>Raise</v>
      </c>
      <c r="G1640" t="str">
        <v>Full</v>
      </c>
      <c r="H1640">
        <v>189.99</v>
      </c>
      <c r="I1640">
        <v>63.51</v>
      </c>
      <c r="J1640">
        <v>28</v>
      </c>
      <c r="K1640">
        <v>5319.72</v>
      </c>
      <c r="L1640">
        <v>3541.4400000000005</v>
      </c>
      <c r="M1640">
        <v>0.66571924838149388</v>
      </c>
      <c r="N1640">
        <v>232.14077285456503</v>
      </c>
      <c r="O1640">
        <v>715.94009421869032</v>
      </c>
      <c r="P1640">
        <v>842.96009421868985</v>
      </c>
      <c r="Q1640">
        <v>1631.9228817867202</v>
      </c>
      <c r="R1640">
        <v>1231.359992620889</v>
      </c>
      <c r="S1640">
        <v>1</v>
      </c>
      <c r="T1640">
        <f t="shared" si="575"/>
        <v>222.02458736946943</v>
      </c>
      <c r="U1640">
        <f t="shared" si="576"/>
        <v>0.16861196573224602</v>
      </c>
      <c r="V1640">
        <f>IF($F1640="Reduce", INDEX(Model_Assumptions[Values], 2), INDEX(Model_Assumptions[Values], 1))</f>
        <v>-0.4</v>
      </c>
      <c r="W1640">
        <f t="shared" si="577"/>
        <v>26.111545983798845</v>
      </c>
      <c r="X1640">
        <f t="shared" si="590"/>
        <v>5797.4052226318654</v>
      </c>
      <c r="Y1640">
        <f t="shared" si="578"/>
        <v>4139.0609372008012</v>
      </c>
      <c r="Z1640">
        <f t="shared" si="579"/>
        <v>477.68522263186514</v>
      </c>
      <c r="AA1640">
        <f t="shared" si="580"/>
        <v>597.62093720080065</v>
      </c>
      <c r="AB1640">
        <f t="shared" si="591"/>
        <v>0.71395060001028865</v>
      </c>
      <c r="AC1640">
        <f t="shared" si="581"/>
        <v>4.8231351628794772E-2</v>
      </c>
      <c r="AD1640">
        <f t="shared" si="582"/>
        <v>4.8231351628794772E-2</v>
      </c>
      <c r="AE1640">
        <f t="shared" si="583"/>
        <v>0.76000000000000012</v>
      </c>
      <c r="AF1640">
        <f t="shared" si="592"/>
        <v>295.52639822901318</v>
      </c>
      <c r="AG1640">
        <f t="shared" si="584"/>
        <v>0.66721395615252677</v>
      </c>
      <c r="AH1640">
        <f t="shared" si="585"/>
        <v>0.70895519408272167</v>
      </c>
      <c r="AI1640">
        <f t="shared" si="593"/>
        <v>0.23999999999999985</v>
      </c>
      <c r="AJ1640">
        <f>MAX(0, $R1640 - $AA1640) * INDEX(Model_Assumptions[Values], 7)</f>
        <v>1267.4781108401767</v>
      </c>
      <c r="AK1640">
        <f>MAX(0, INDEX(Model_Assumptions[Values], 4) - $AD1640)</f>
        <v>1.7686483712052309E-3</v>
      </c>
      <c r="AL1640">
        <f>MAX(0, INDEX(Model_Assumptions[Values], 5) - $AC1640)</f>
        <v>0</v>
      </c>
      <c r="AM1640">
        <f>INDEX(Model_Assumptions[Values], 6) * MAX(0, INDEX(Model_Assumptions[Values], 3) - $AB1640)^2</f>
        <v>0</v>
      </c>
      <c r="AN1640">
        <f t="shared" si="586"/>
        <v>1681.8393293305462</v>
      </c>
      <c r="AO1640" cm="1">
        <f t="array" ref="AO1640">IFERROR(STDEV(IF($E$2:$E$2201=$E1640, $AJ$2:$AJ$2201)), 0)</f>
        <v>445.35610818966626</v>
      </c>
      <c r="AP1640">
        <f t="shared" si="594"/>
        <v>-0.93040425598901466</v>
      </c>
      <c r="AQ1640">
        <f t="shared" si="587"/>
        <v>1.9253005726123658E-2</v>
      </c>
      <c r="AR1640" cm="1">
        <f t="array" ref="AR1640">IFERROR(STDEV(IF($E$2:$E$2201=$E1640, $AK$2:$AK$2201)), 0)</f>
        <v>1.6369644521065239E-2</v>
      </c>
      <c r="AS1640">
        <f t="shared" si="595"/>
        <v>-1.0680963372429206</v>
      </c>
      <c r="AT1640">
        <f t="shared" si="588"/>
        <v>3.0126401631635495E-3</v>
      </c>
      <c r="AU1640" cm="1">
        <f t="array" ref="AU1640">IFERROR(STDEV(IF($E$2:$E$2201=$E1640, $AL$2:$AL$2201)), 0)</f>
        <v>5.7227856907436335E-3</v>
      </c>
      <c r="AV1640">
        <f t="shared" si="596"/>
        <v>-0.52642896763308278</v>
      </c>
      <c r="AW1640">
        <f t="shared" si="589"/>
        <v>0</v>
      </c>
      <c r="AX1640" cm="1">
        <f t="array" ref="AX1640">IFERROR(STDEV(IF($E$2:$E$2201=$E1640, $AM$2:$AM$2201)), 0)</f>
        <v>0</v>
      </c>
      <c r="AY1640">
        <f t="shared" si="597"/>
        <v>-0.52642896763308278</v>
      </c>
      <c r="AZ1640">
        <f>INDEX(Model_Assumptions[Values],9)*((INDEX(Model_Scenarios[GR Weight],1)*$AG1640)+(INDEX(Model_Scenarios[GP Weight],1)*$AH1640)+(INDEX(Model_Scenarios[LTV Weight],1)*$AI1640))-(INDEX(Model_Scenarios[LTV Weight],1)*$AP1640)-(INDEX(Model_Scenarios[GP Weight],1)*($AS1640+$AV1640+$AY1640))</f>
        <v>2.6045034071597439</v>
      </c>
      <c r="BA1640">
        <f>INDEX(Model_Assumptions[Values],9)*((INDEX(Model_Scenarios[GR Weight],2)*$AG1640)+(INDEX(Model_Scenarios[GP Weight],2)*$AH1640)+(INDEX(Model_Scenarios[LTV Weight],2)*$AI1640))-(INDEX(Model_Scenarios[LTV Weight],2)*$AP1640)-(INDEX(Model_Scenarios[GP Weight],2)*($AS1640+$AV1640+$AY1640))</f>
        <v>3.018319282091793</v>
      </c>
      <c r="BB1640">
        <f>INDEX(Model_Assumptions[Values],9)*((INDEX(Model_Scenarios[GR Weight],3)*$AG1640)+(INDEX(Model_Scenarios[GP Weight],3)*$AH1640)+(INDEX(Model_Scenarios[LTV Weight],3)*$AI1640))-(INDEX(Model_Scenarios[LTV Weight],3)*$AP1640)-(INDEX(Model_Scenarios[GP Weight],3)*($AS1640+$AV1640+$AY1640))</f>
        <v>3.6691847326092075</v>
      </c>
      <c r="BC1640">
        <f>INDEX(Model_Assumptions[Values],9)*((INDEX(Model_Scenarios[GR Weight],4)*$AG1640)+(INDEX(Model_Scenarios[GP Weight],4)*$AH1640)+(INDEX(Model_Scenarios[LTV Weight],4)*$AI1640))-(INDEX(Model_Scenarios[LTV Weight],4)*$AP1640)-(INDEX(Model_Scenarios[GP Weight],4)*($AS1640+$AV1640+$AY1640))</f>
        <v>3.7897512850865693</v>
      </c>
      <c r="BD1640">
        <f>INDEX(Model_Assumptions[Values],9)*((INDEX(Model_Scenarios[GR Weight],5)*$AG1640)+(INDEX(Model_Scenarios[GP Weight],5)*$AH1640)+(INDEX(Model_Scenarios[LTV Weight],5)*$AI1640))-(INDEX(Model_Scenarios[LTV Weight],5)*$AP1640)-(INDEX(Model_Scenarios[GP Weight],5)*($AS1640+$AV1640+$AY1640))</f>
        <v>4.3159666537572621</v>
      </c>
    </row>
    <row r="1641" spans="1:56" x14ac:dyDescent="0.25">
      <c r="A1641">
        <v>1640</v>
      </c>
      <c r="B1641">
        <v>33</v>
      </c>
      <c r="C1641" s="3">
        <v>40</v>
      </c>
      <c r="D1641" s="4">
        <v>0.78</v>
      </c>
      <c r="E1641" t="str">
        <v>SKU-1039</v>
      </c>
      <c r="F1641" t="str">
        <v>Raise</v>
      </c>
      <c r="G1641" t="str">
        <v>Full</v>
      </c>
      <c r="H1641">
        <v>189.99</v>
      </c>
      <c r="I1641">
        <v>63.51</v>
      </c>
      <c r="J1641">
        <v>28</v>
      </c>
      <c r="K1641">
        <v>5319.72</v>
      </c>
      <c r="L1641">
        <v>3541.4400000000005</v>
      </c>
      <c r="M1641">
        <v>0.66571924838149388</v>
      </c>
      <c r="N1641">
        <v>232.14077285456503</v>
      </c>
      <c r="O1641">
        <v>715.94009421869032</v>
      </c>
      <c r="P1641">
        <v>842.96009421868985</v>
      </c>
      <c r="Q1641">
        <v>1631.9228817867202</v>
      </c>
      <c r="R1641">
        <v>1231.359992620889</v>
      </c>
      <c r="S1641">
        <v>1</v>
      </c>
      <c r="T1641">
        <f t="shared" si="575"/>
        <v>222.86760282656073</v>
      </c>
      <c r="U1641">
        <f t="shared" si="576"/>
        <v>0.17304912272519984</v>
      </c>
      <c r="V1641">
        <f>IF($F1641="Reduce", INDEX(Model_Assumptions[Values], 2), INDEX(Model_Assumptions[Values], 1))</f>
        <v>-0.4</v>
      </c>
      <c r="W1641">
        <f t="shared" si="577"/>
        <v>26.061849825477761</v>
      </c>
      <c r="X1641">
        <f t="shared" si="590"/>
        <v>5808.3419958300483</v>
      </c>
      <c r="Y1641">
        <f t="shared" si="578"/>
        <v>4153.1539134139557</v>
      </c>
      <c r="Z1641">
        <f t="shared" si="579"/>
        <v>488.62199583004804</v>
      </c>
      <c r="AA1641">
        <f t="shared" si="580"/>
        <v>611.7139134139552</v>
      </c>
      <c r="AB1641">
        <f t="shared" si="591"/>
        <v>0.71503260593050599</v>
      </c>
      <c r="AC1641">
        <f t="shared" si="581"/>
        <v>4.9313357549012116E-2</v>
      </c>
      <c r="AD1641">
        <f t="shared" si="582"/>
        <v>4.9313357549012116E-2</v>
      </c>
      <c r="AE1641">
        <f t="shared" si="583"/>
        <v>0.78</v>
      </c>
      <c r="AF1641">
        <f t="shared" si="592"/>
        <v>270.89919837659556</v>
      </c>
      <c r="AG1641">
        <f t="shared" si="584"/>
        <v>0.68249005716502598</v>
      </c>
      <c r="AH1641">
        <f t="shared" si="585"/>
        <v>0.72567363225056503</v>
      </c>
      <c r="AI1641">
        <f t="shared" si="593"/>
        <v>0.22</v>
      </c>
      <c r="AJ1641">
        <f>MAX(0, $R1641 - $AA1641) * INDEX(Model_Assumptions[Values], 7)</f>
        <v>1239.2921584138676</v>
      </c>
      <c r="AK1641">
        <f>MAX(0, INDEX(Model_Assumptions[Values], 4) - $AD1641)</f>
        <v>6.8664245098788712E-4</v>
      </c>
      <c r="AL1641">
        <f>MAX(0, INDEX(Model_Assumptions[Values], 5) - $AC1641)</f>
        <v>0</v>
      </c>
      <c r="AM1641">
        <f>INDEX(Model_Assumptions[Values], 6) * MAX(0, INDEX(Model_Assumptions[Values], 3) - $AB1641)^2</f>
        <v>0</v>
      </c>
      <c r="AN1641">
        <f t="shared" si="586"/>
        <v>1681.8393293305462</v>
      </c>
      <c r="AO1641" cm="1">
        <f t="array" ref="AO1641">IFERROR(STDEV(IF($E$2:$E$2201=$E1641, $AJ$2:$AJ$2201)), 0)</f>
        <v>445.35610818966626</v>
      </c>
      <c r="AP1641">
        <f t="shared" si="594"/>
        <v>-0.99369282867949038</v>
      </c>
      <c r="AQ1641">
        <f t="shared" si="587"/>
        <v>1.9253005726123658E-2</v>
      </c>
      <c r="AR1641" cm="1">
        <f t="array" ref="AR1641">IFERROR(STDEV(IF($E$2:$E$2201=$E1641, $AK$2:$AK$2201)), 0)</f>
        <v>1.6369644521065239E-2</v>
      </c>
      <c r="AS1641">
        <f t="shared" si="595"/>
        <v>-1.1341946522567237</v>
      </c>
      <c r="AT1641">
        <f t="shared" si="588"/>
        <v>3.0126401631635495E-3</v>
      </c>
      <c r="AU1641" cm="1">
        <f t="array" ref="AU1641">IFERROR(STDEV(IF($E$2:$E$2201=$E1641, $AL$2:$AL$2201)), 0)</f>
        <v>5.7227856907436335E-3</v>
      </c>
      <c r="AV1641">
        <f t="shared" si="596"/>
        <v>-0.52642896763308278</v>
      </c>
      <c r="AW1641">
        <f t="shared" si="589"/>
        <v>0</v>
      </c>
      <c r="AX1641" cm="1">
        <f t="array" ref="AX1641">IFERROR(STDEV(IF($E$2:$E$2201=$E1641, $AM$2:$AM$2201)), 0)</f>
        <v>0</v>
      </c>
      <c r="AY1641">
        <f t="shared" si="597"/>
        <v>-0.52642896763308278</v>
      </c>
      <c r="AZ1641">
        <f>INDEX(Model_Assumptions[Values],9)*((INDEX(Model_Scenarios[GR Weight],1)*$AG1641)+(INDEX(Model_Scenarios[GP Weight],1)*$AH1641)+(INDEX(Model_Scenarios[LTV Weight],1)*$AI1641))-(INDEX(Model_Scenarios[LTV Weight],1)*$AP1641)-(INDEX(Model_Scenarios[GP Weight],1)*($AS1641+$AV1641+$AY1641))</f>
        <v>2.5977413664036768</v>
      </c>
      <c r="BA1641">
        <f>INDEX(Model_Assumptions[Values],9)*((INDEX(Model_Scenarios[GR Weight],2)*$AG1641)+(INDEX(Model_Scenarios[GP Weight],2)*$AH1641)+(INDEX(Model_Scenarios[LTV Weight],2)*$AI1641))-(INDEX(Model_Scenarios[LTV Weight],2)*$AP1641)-(INDEX(Model_Scenarios[GP Weight],2)*($AS1641+$AV1641+$AY1641))</f>
        <v>3.035852031270581</v>
      </c>
      <c r="BB1641">
        <f>INDEX(Model_Assumptions[Values],9)*((INDEX(Model_Scenarios[GR Weight],3)*$AG1641)+(INDEX(Model_Scenarios[GP Weight],3)*$AH1641)+(INDEX(Model_Scenarios[LTV Weight],3)*$AI1641))-(INDEX(Model_Scenarios[LTV Weight],3)*$AP1641)-(INDEX(Model_Scenarios[GP Weight],3)*($AS1641+$AV1641+$AY1641))</f>
        <v>3.7259869649995787</v>
      </c>
      <c r="BC1641">
        <f>INDEX(Model_Assumptions[Values],9)*((INDEX(Model_Scenarios[GR Weight],4)*$AG1641)+(INDEX(Model_Scenarios[GP Weight],4)*$AH1641)+(INDEX(Model_Scenarios[LTV Weight],4)*$AI1641))-(INDEX(Model_Scenarios[LTV Weight],4)*$AP1641)-(INDEX(Model_Scenarios[GP Weight],4)*($AS1641+$AV1641+$AY1641))</f>
        <v>3.8578627107141421</v>
      </c>
      <c r="BD1641">
        <f>INDEX(Model_Assumptions[Values],9)*((INDEX(Model_Scenarios[GR Weight],5)*$AG1641)+(INDEX(Model_Scenarios[GP Weight],5)*$AH1641)+(INDEX(Model_Scenarios[LTV Weight],5)*$AI1641))-(INDEX(Model_Scenarios[LTV Weight],5)*$AP1641)-(INDEX(Model_Scenarios[GP Weight],5)*($AS1641+$AV1641+$AY1641))</f>
        <v>4.4043946761615418</v>
      </c>
    </row>
    <row r="1642" spans="1:56" x14ac:dyDescent="0.25">
      <c r="A1642">
        <v>1641</v>
      </c>
      <c r="B1642">
        <v>33</v>
      </c>
      <c r="C1642" s="3">
        <v>41</v>
      </c>
      <c r="D1642" s="4">
        <v>0.8</v>
      </c>
      <c r="E1642" t="str">
        <v>SKU-1039</v>
      </c>
      <c r="F1642" t="str">
        <v>Raise</v>
      </c>
      <c r="G1642" t="str">
        <v>Full</v>
      </c>
      <c r="H1642">
        <v>189.99</v>
      </c>
      <c r="I1642">
        <v>63.51</v>
      </c>
      <c r="J1642">
        <v>28</v>
      </c>
      <c r="K1642">
        <v>5319.72</v>
      </c>
      <c r="L1642">
        <v>3541.4400000000005</v>
      </c>
      <c r="M1642">
        <v>0.66571924838149388</v>
      </c>
      <c r="N1642">
        <v>232.14077285456503</v>
      </c>
      <c r="O1642">
        <v>715.94009421869032</v>
      </c>
      <c r="P1642">
        <v>842.96009421868985</v>
      </c>
      <c r="Q1642">
        <v>1631.9228817867202</v>
      </c>
      <c r="R1642">
        <v>1231.359992620889</v>
      </c>
      <c r="S1642">
        <v>1</v>
      </c>
      <c r="T1642">
        <f t="shared" si="575"/>
        <v>223.71061828365202</v>
      </c>
      <c r="U1642">
        <f t="shared" si="576"/>
        <v>0.17748627971815367</v>
      </c>
      <c r="V1642">
        <f>IF($F1642="Reduce", INDEX(Model_Assumptions[Values], 2), INDEX(Model_Assumptions[Values], 1))</f>
        <v>-0.4</v>
      </c>
      <c r="W1642">
        <f t="shared" si="577"/>
        <v>26.012153667156678</v>
      </c>
      <c r="X1642">
        <f t="shared" si="590"/>
        <v>5819.1949797689867</v>
      </c>
      <c r="Y1642">
        <f t="shared" si="578"/>
        <v>4167.1631003678667</v>
      </c>
      <c r="Z1642">
        <f t="shared" si="579"/>
        <v>499.47497976898649</v>
      </c>
      <c r="AA1642">
        <f t="shared" si="580"/>
        <v>625.72310036786621</v>
      </c>
      <c r="AB1642">
        <f t="shared" si="591"/>
        <v>0.71610645713976351</v>
      </c>
      <c r="AC1642">
        <f t="shared" si="581"/>
        <v>5.038720875826963E-2</v>
      </c>
      <c r="AD1642">
        <f t="shared" si="582"/>
        <v>5.038720875826963E-2</v>
      </c>
      <c r="AE1642">
        <f t="shared" si="583"/>
        <v>0.8</v>
      </c>
      <c r="AF1642">
        <f t="shared" si="592"/>
        <v>246.27199852417775</v>
      </c>
      <c r="AG1642">
        <f t="shared" si="584"/>
        <v>0.69764912428052583</v>
      </c>
      <c r="AH1642">
        <f t="shared" si="585"/>
        <v>0.74229267157400491</v>
      </c>
      <c r="AI1642">
        <f t="shared" si="593"/>
        <v>0.19999999999999996</v>
      </c>
      <c r="AJ1642">
        <f>MAX(0, $R1642 - $AA1642) * INDEX(Model_Assumptions[Values], 7)</f>
        <v>1211.2737845060456</v>
      </c>
      <c r="AK1642">
        <f>MAX(0, INDEX(Model_Assumptions[Values], 4) - $AD1642)</f>
        <v>0</v>
      </c>
      <c r="AL1642">
        <f>MAX(0, INDEX(Model_Assumptions[Values], 5) - $AC1642)</f>
        <v>0</v>
      </c>
      <c r="AM1642">
        <f>INDEX(Model_Assumptions[Values], 6) * MAX(0, INDEX(Model_Assumptions[Values], 3) - $AB1642)^2</f>
        <v>0</v>
      </c>
      <c r="AN1642">
        <f t="shared" si="586"/>
        <v>1681.8393293305462</v>
      </c>
      <c r="AO1642" cm="1">
        <f t="array" ref="AO1642">IFERROR(STDEV(IF($E$2:$E$2201=$E1642, $AJ$2:$AJ$2201)), 0)</f>
        <v>445.35610818966626</v>
      </c>
      <c r="AP1642">
        <f t="shared" si="594"/>
        <v>-1.0566051215448882</v>
      </c>
      <c r="AQ1642">
        <f t="shared" si="587"/>
        <v>1.9253005726123658E-2</v>
      </c>
      <c r="AR1642" cm="1">
        <f t="array" ref="AR1642">IFERROR(STDEV(IF($E$2:$E$2201=$E1642, $AK$2:$AK$2201)), 0)</f>
        <v>1.6369644521065239E-2</v>
      </c>
      <c r="AS1642">
        <f t="shared" si="595"/>
        <v>-1.1761407342320704</v>
      </c>
      <c r="AT1642">
        <f t="shared" si="588"/>
        <v>3.0126401631635495E-3</v>
      </c>
      <c r="AU1642" cm="1">
        <f t="array" ref="AU1642">IFERROR(STDEV(IF($E$2:$E$2201=$E1642, $AL$2:$AL$2201)), 0)</f>
        <v>5.7227856907436335E-3</v>
      </c>
      <c r="AV1642">
        <f t="shared" si="596"/>
        <v>-0.52642896763308278</v>
      </c>
      <c r="AW1642">
        <f t="shared" si="589"/>
        <v>0</v>
      </c>
      <c r="AX1642" cm="1">
        <f t="array" ref="AX1642">IFERROR(STDEV(IF($E$2:$E$2201=$E1642, $AM$2:$AM$2201)), 0)</f>
        <v>0</v>
      </c>
      <c r="AY1642">
        <f t="shared" si="597"/>
        <v>-0.52642896763308278</v>
      </c>
      <c r="AZ1642">
        <f>INDEX(Model_Assumptions[Values],9)*((INDEX(Model_Scenarios[GR Weight],1)*$AG1642)+(INDEX(Model_Scenarios[GP Weight],1)*$AH1642)+(INDEX(Model_Scenarios[LTV Weight],1)*$AI1642))-(INDEX(Model_Scenarios[LTV Weight],1)*$AP1642)-(INDEX(Model_Scenarios[GP Weight],1)*($AS1642+$AV1642+$AY1642))</f>
        <v>2.5881548621129995</v>
      </c>
      <c r="BA1642">
        <f>INDEX(Model_Assumptions[Values],9)*((INDEX(Model_Scenarios[GR Weight],2)*$AG1642)+(INDEX(Model_Scenarios[GP Weight],2)*$AH1642)+(INDEX(Model_Scenarios[LTV Weight],2)*$AI1642))-(INDEX(Model_Scenarios[LTV Weight],2)*$AP1642)-(INDEX(Model_Scenarios[GP Weight],2)*($AS1642+$AV1642+$AY1642))</f>
        <v>3.0481225776882241</v>
      </c>
      <c r="BB1642">
        <f>INDEX(Model_Assumptions[Values],9)*((INDEX(Model_Scenarios[GR Weight],3)*$AG1642)+(INDEX(Model_Scenarios[GP Weight],3)*$AH1642)+(INDEX(Model_Scenarios[LTV Weight],3)*$AI1642))-(INDEX(Model_Scenarios[LTV Weight],3)*$AP1642)-(INDEX(Model_Scenarios[GP Weight],3)*($AS1642+$AV1642+$AY1642))</f>
        <v>3.7738651635475033</v>
      </c>
      <c r="BC1642">
        <f>INDEX(Model_Assumptions[Values],9)*((INDEX(Model_Scenarios[GR Weight],4)*$AG1642)+(INDEX(Model_Scenarios[GP Weight],4)*$AH1642)+(INDEX(Model_Scenarios[LTV Weight],4)*$AI1642))-(INDEX(Model_Scenarios[LTV Weight],4)*$AP1642)-(INDEX(Model_Scenarios[GP Weight],4)*($AS1642+$AV1642+$AY1642))</f>
        <v>3.9170292135332767</v>
      </c>
      <c r="BD1642">
        <f>INDEX(Model_Assumptions[Values],9)*((INDEX(Model_Scenarios[GR Weight],5)*$AG1642)+(INDEX(Model_Scenarios[GP Weight],5)*$AH1642)+(INDEX(Model_Scenarios[LTV Weight],5)*$AI1642))-(INDEX(Model_Scenarios[LTV Weight],5)*$AP1642)-(INDEX(Model_Scenarios[GP Weight],5)*($AS1642+$AV1642+$AY1642))</f>
        <v>4.4790545197192912</v>
      </c>
    </row>
    <row r="1643" spans="1:56" x14ac:dyDescent="0.25">
      <c r="A1643">
        <v>1642</v>
      </c>
      <c r="B1643">
        <v>33</v>
      </c>
      <c r="C1643" s="3">
        <v>42</v>
      </c>
      <c r="D1643" s="4">
        <v>0.82000000000000006</v>
      </c>
      <c r="E1643" t="str">
        <v>SKU-1039</v>
      </c>
      <c r="F1643" t="str">
        <v>Raise</v>
      </c>
      <c r="G1643" t="str">
        <v>Full</v>
      </c>
      <c r="H1643">
        <v>189.99</v>
      </c>
      <c r="I1643">
        <v>63.51</v>
      </c>
      <c r="J1643">
        <v>28</v>
      </c>
      <c r="K1643">
        <v>5319.72</v>
      </c>
      <c r="L1643">
        <v>3541.4400000000005</v>
      </c>
      <c r="M1643">
        <v>0.66571924838149388</v>
      </c>
      <c r="N1643">
        <v>232.14077285456503</v>
      </c>
      <c r="O1643">
        <v>715.94009421869032</v>
      </c>
      <c r="P1643">
        <v>842.96009421868985</v>
      </c>
      <c r="Q1643">
        <v>1631.9228817867202</v>
      </c>
      <c r="R1643">
        <v>1231.359992620889</v>
      </c>
      <c r="S1643">
        <v>1</v>
      </c>
      <c r="T1643">
        <f t="shared" si="575"/>
        <v>224.55363374074332</v>
      </c>
      <c r="U1643">
        <f t="shared" si="576"/>
        <v>0.1819234367111075</v>
      </c>
      <c r="V1643">
        <f>IF($F1643="Reduce", INDEX(Model_Assumptions[Values], 2), INDEX(Model_Assumptions[Values], 1))</f>
        <v>-0.4</v>
      </c>
      <c r="W1643">
        <f t="shared" si="577"/>
        <v>25.962457508835595</v>
      </c>
      <c r="X1643">
        <f t="shared" si="590"/>
        <v>5829.9641744486798</v>
      </c>
      <c r="Y1643">
        <f t="shared" si="578"/>
        <v>4181.0884980625315</v>
      </c>
      <c r="Z1643">
        <f t="shared" si="579"/>
        <v>510.24417444867959</v>
      </c>
      <c r="AA1643">
        <f t="shared" si="580"/>
        <v>639.64849806253096</v>
      </c>
      <c r="AB1643">
        <f t="shared" si="591"/>
        <v>0.71717224548089487</v>
      </c>
      <c r="AC1643">
        <f t="shared" si="581"/>
        <v>5.1452997099400988E-2</v>
      </c>
      <c r="AD1643">
        <f t="shared" si="582"/>
        <v>5.1452997099400988E-2</v>
      </c>
      <c r="AE1643">
        <f t="shared" si="583"/>
        <v>0.82</v>
      </c>
      <c r="AF1643">
        <f t="shared" si="592"/>
        <v>221.64479867176007</v>
      </c>
      <c r="AG1643">
        <f t="shared" si="584"/>
        <v>0.71269115749902523</v>
      </c>
      <c r="AH1643">
        <f t="shared" si="585"/>
        <v>0.75881231205303823</v>
      </c>
      <c r="AI1643">
        <f t="shared" si="593"/>
        <v>0.18000000000000005</v>
      </c>
      <c r="AJ1643">
        <f>MAX(0, $R1643 - $AA1643) * INDEX(Model_Assumptions[Values], 7)</f>
        <v>1183.4229891167161</v>
      </c>
      <c r="AK1643">
        <f>MAX(0, INDEX(Model_Assumptions[Values], 4) - $AD1643)</f>
        <v>0</v>
      </c>
      <c r="AL1643">
        <f>MAX(0, INDEX(Model_Assumptions[Values], 5) - $AC1643)</f>
        <v>0</v>
      </c>
      <c r="AM1643">
        <f>INDEX(Model_Assumptions[Values], 6) * MAX(0, INDEX(Model_Assumptions[Values], 3) - $AB1643)^2</f>
        <v>0</v>
      </c>
      <c r="AN1643">
        <f t="shared" si="586"/>
        <v>1681.8393293305462</v>
      </c>
      <c r="AO1643" cm="1">
        <f t="array" ref="AO1643">IFERROR(STDEV(IF($E$2:$E$2201=$E1643, $AJ$2:$AJ$2201)), 0)</f>
        <v>445.35610818966626</v>
      </c>
      <c r="AP1643">
        <f t="shared" si="594"/>
        <v>-1.1191411345851954</v>
      </c>
      <c r="AQ1643">
        <f t="shared" si="587"/>
        <v>1.9253005726123658E-2</v>
      </c>
      <c r="AR1643" cm="1">
        <f t="array" ref="AR1643">IFERROR(STDEV(IF($E$2:$E$2201=$E1643, $AK$2:$AK$2201)), 0)</f>
        <v>1.6369644521065239E-2</v>
      </c>
      <c r="AS1643">
        <f t="shared" si="595"/>
        <v>-1.1761407342320704</v>
      </c>
      <c r="AT1643">
        <f t="shared" si="588"/>
        <v>3.0126401631635495E-3</v>
      </c>
      <c r="AU1643" cm="1">
        <f t="array" ref="AU1643">IFERROR(STDEV(IF($E$2:$E$2201=$E1643, $AL$2:$AL$2201)), 0)</f>
        <v>5.7227856907436335E-3</v>
      </c>
      <c r="AV1643">
        <f t="shared" si="596"/>
        <v>-0.52642896763308278</v>
      </c>
      <c r="AW1643">
        <f t="shared" si="589"/>
        <v>0</v>
      </c>
      <c r="AX1643" cm="1">
        <f t="array" ref="AX1643">IFERROR(STDEV(IF($E$2:$E$2201=$E1643, $AM$2:$AM$2201)), 0)</f>
        <v>0</v>
      </c>
      <c r="AY1643">
        <f t="shared" si="597"/>
        <v>-0.52642896763308278</v>
      </c>
      <c r="AZ1643">
        <f>INDEX(Model_Assumptions[Values],9)*((INDEX(Model_Scenarios[GR Weight],1)*$AG1643)+(INDEX(Model_Scenarios[GP Weight],1)*$AH1643)+(INDEX(Model_Scenarios[LTV Weight],1)*$AI1643))-(INDEX(Model_Scenarios[LTV Weight],1)*$AP1643)-(INDEX(Model_Scenarios[GP Weight],1)*($AS1643+$AV1643+$AY1643))</f>
        <v>2.5739645093940116</v>
      </c>
      <c r="BA1643">
        <f>INDEX(Model_Assumptions[Values],9)*((INDEX(Model_Scenarios[GR Weight],2)*$AG1643)+(INDEX(Model_Scenarios[GP Weight],2)*$AH1643)+(INDEX(Model_Scenarios[LTV Weight],2)*$AI1643))-(INDEX(Model_Scenarios[LTV Weight],2)*$AP1643)-(INDEX(Model_Scenarios[GP Weight],2)*($AS1643+$AV1643+$AY1643))</f>
        <v>3.0515721515573317</v>
      </c>
      <c r="BB1643">
        <f>INDEX(Model_Assumptions[Values],9)*((INDEX(Model_Scenarios[GR Weight],3)*$AG1643)+(INDEX(Model_Scenarios[GP Weight],3)*$AH1643)+(INDEX(Model_Scenarios[LTV Weight],3)*$AI1643))-(INDEX(Model_Scenarios[LTV Weight],3)*$AP1643)-(INDEX(Model_Scenarios[GP Weight],3)*($AS1643+$AV1643+$AY1643))</f>
        <v>3.8065914811250599</v>
      </c>
      <c r="BC1643">
        <f>INDEX(Model_Assumptions[Values],9)*((INDEX(Model_Scenarios[GR Weight],4)*$AG1643)+(INDEX(Model_Scenarios[GP Weight],4)*$AH1643)+(INDEX(Model_Scenarios[LTV Weight],4)*$AI1643))-(INDEX(Model_Scenarios[LTV Weight],4)*$AP1643)-(INDEX(Model_Scenarios[GP Weight],4)*($AS1643+$AV1643+$AY1643))</f>
        <v>3.961022946416052</v>
      </c>
      <c r="BD1643">
        <f>INDEX(Model_Assumptions[Values],9)*((INDEX(Model_Scenarios[GR Weight],5)*$AG1643)+(INDEX(Model_Scenarios[GP Weight],5)*$AH1643)+(INDEX(Model_Scenarios[LTV Weight],5)*$AI1643))-(INDEX(Model_Scenarios[LTV Weight],5)*$AP1643)-(INDEX(Model_Scenarios[GP Weight],5)*($AS1643+$AV1643+$AY1643))</f>
        <v>4.5301595675152093</v>
      </c>
    </row>
    <row r="1644" spans="1:56" x14ac:dyDescent="0.25">
      <c r="A1644">
        <v>1643</v>
      </c>
      <c r="B1644">
        <v>33</v>
      </c>
      <c r="C1644" s="3">
        <v>43</v>
      </c>
      <c r="D1644" s="4">
        <v>0.84</v>
      </c>
      <c r="E1644" t="str">
        <v>SKU-1039</v>
      </c>
      <c r="F1644" t="str">
        <v>Raise</v>
      </c>
      <c r="G1644" t="str">
        <v>Full</v>
      </c>
      <c r="H1644">
        <v>189.99</v>
      </c>
      <c r="I1644">
        <v>63.51</v>
      </c>
      <c r="J1644">
        <v>28</v>
      </c>
      <c r="K1644">
        <v>5319.72</v>
      </c>
      <c r="L1644">
        <v>3541.4400000000005</v>
      </c>
      <c r="M1644">
        <v>0.66571924838149388</v>
      </c>
      <c r="N1644">
        <v>232.14077285456503</v>
      </c>
      <c r="O1644">
        <v>715.94009421869032</v>
      </c>
      <c r="P1644">
        <v>842.96009421868985</v>
      </c>
      <c r="Q1644">
        <v>1631.9228817867202</v>
      </c>
      <c r="R1644">
        <v>1231.359992620889</v>
      </c>
      <c r="S1644">
        <v>1</v>
      </c>
      <c r="T1644">
        <f t="shared" si="575"/>
        <v>225.39664919783462</v>
      </c>
      <c r="U1644">
        <f t="shared" si="576"/>
        <v>0.1863605937040613</v>
      </c>
      <c r="V1644">
        <f>IF($F1644="Reduce", INDEX(Model_Assumptions[Values], 2), INDEX(Model_Assumptions[Values], 1))</f>
        <v>-0.4</v>
      </c>
      <c r="W1644">
        <f t="shared" si="577"/>
        <v>25.912761350514515</v>
      </c>
      <c r="X1644">
        <f t="shared" si="590"/>
        <v>5840.6495798691276</v>
      </c>
      <c r="Y1644">
        <f t="shared" si="578"/>
        <v>4194.9301064979509</v>
      </c>
      <c r="Z1644">
        <f t="shared" si="579"/>
        <v>520.92957986912734</v>
      </c>
      <c r="AA1644">
        <f t="shared" si="580"/>
        <v>653.49010649795036</v>
      </c>
      <c r="AB1644">
        <f t="shared" si="591"/>
        <v>0.71823006142271373</v>
      </c>
      <c r="AC1644">
        <f t="shared" si="581"/>
        <v>5.251081304121985E-2</v>
      </c>
      <c r="AD1644">
        <f t="shared" si="582"/>
        <v>5.251081304121985E-2</v>
      </c>
      <c r="AE1644">
        <f t="shared" si="583"/>
        <v>0.83999999999999986</v>
      </c>
      <c r="AF1644">
        <f t="shared" si="592"/>
        <v>197.01759881934242</v>
      </c>
      <c r="AG1644">
        <f t="shared" si="584"/>
        <v>0.72761615682052405</v>
      </c>
      <c r="AH1644">
        <f t="shared" si="585"/>
        <v>0.77523255368766586</v>
      </c>
      <c r="AI1644">
        <f t="shared" si="593"/>
        <v>0.16000000000000014</v>
      </c>
      <c r="AJ1644">
        <f>MAX(0, $R1644 - $AA1644) * INDEX(Model_Assumptions[Values], 7)</f>
        <v>1155.7397722458772</v>
      </c>
      <c r="AK1644">
        <f>MAX(0, INDEX(Model_Assumptions[Values], 4) - $AD1644)</f>
        <v>0</v>
      </c>
      <c r="AL1644">
        <f>MAX(0, INDEX(Model_Assumptions[Values], 5) - $AC1644)</f>
        <v>0</v>
      </c>
      <c r="AM1644">
        <f>INDEX(Model_Assumptions[Values], 6) * MAX(0, INDEX(Model_Assumptions[Values], 3) - $AB1644)^2</f>
        <v>0</v>
      </c>
      <c r="AN1644">
        <f t="shared" si="586"/>
        <v>1681.8393293305462</v>
      </c>
      <c r="AO1644" cm="1">
        <f t="array" ref="AO1644">IFERROR(STDEV(IF($E$2:$E$2201=$E1644, $AJ$2:$AJ$2201)), 0)</f>
        <v>445.35610818966626</v>
      </c>
      <c r="AP1644">
        <f t="shared" si="594"/>
        <v>-1.1813008678004167</v>
      </c>
      <c r="AQ1644">
        <f t="shared" si="587"/>
        <v>1.9253005726123658E-2</v>
      </c>
      <c r="AR1644" cm="1">
        <f t="array" ref="AR1644">IFERROR(STDEV(IF($E$2:$E$2201=$E1644, $AK$2:$AK$2201)), 0)</f>
        <v>1.6369644521065239E-2</v>
      </c>
      <c r="AS1644">
        <f t="shared" si="595"/>
        <v>-1.1761407342320704</v>
      </c>
      <c r="AT1644">
        <f t="shared" si="588"/>
        <v>3.0126401631635495E-3</v>
      </c>
      <c r="AU1644" cm="1">
        <f t="array" ref="AU1644">IFERROR(STDEV(IF($E$2:$E$2201=$E1644, $AL$2:$AL$2201)), 0)</f>
        <v>5.7227856907436335E-3</v>
      </c>
      <c r="AV1644">
        <f t="shared" si="596"/>
        <v>-0.52642896763308278</v>
      </c>
      <c r="AW1644">
        <f t="shared" si="589"/>
        <v>0</v>
      </c>
      <c r="AX1644" cm="1">
        <f t="array" ref="AX1644">IFERROR(STDEV(IF($E$2:$E$2201=$E1644, $AM$2:$AM$2201)), 0)</f>
        <v>0</v>
      </c>
      <c r="AY1644">
        <f t="shared" si="597"/>
        <v>-0.52642896763308278</v>
      </c>
      <c r="AZ1644">
        <f>INDEX(Model_Assumptions[Values],9)*((INDEX(Model_Scenarios[GR Weight],1)*$AG1644)+(INDEX(Model_Scenarios[GP Weight],1)*$AH1644)+(INDEX(Model_Scenarios[LTV Weight],1)*$AI1644))-(INDEX(Model_Scenarios[LTV Weight],1)*$AP1644)-(INDEX(Model_Scenarios[GP Weight],1)*($AS1644+$AV1644+$AY1644))</f>
        <v>2.5593649164442525</v>
      </c>
      <c r="BA1644">
        <f>INDEX(Model_Assumptions[Values],9)*((INDEX(Model_Scenarios[GR Weight],2)*$AG1644)+(INDEX(Model_Scenarios[GP Weight],2)*$AH1644)+(INDEX(Model_Scenarios[LTV Weight],2)*$AI1644))-(INDEX(Model_Scenarios[LTV Weight],2)*$AP1644)-(INDEX(Model_Scenarios[GP Weight],2)*($AS1644+$AV1644+$AY1644))</f>
        <v>3.0545899692729779</v>
      </c>
      <c r="BB1644">
        <f>INDEX(Model_Assumptions[Values],9)*((INDEX(Model_Scenarios[GR Weight],3)*$AG1644)+(INDEX(Model_Scenarios[GP Weight],3)*$AH1644)+(INDEX(Model_Scenarios[LTV Weight],3)*$AI1644))-(INDEX(Model_Scenarios[LTV Weight],3)*$AP1644)-(INDEX(Model_Scenarios[GP Weight],3)*($AS1644+$AV1644+$AY1644))</f>
        <v>3.83884704642362</v>
      </c>
      <c r="BC1644">
        <f>INDEX(Model_Assumptions[Values],9)*((INDEX(Model_Scenarios[GR Weight],4)*$AG1644)+(INDEX(Model_Scenarios[GP Weight],4)*$AH1644)+(INDEX(Model_Scenarios[LTV Weight],4)*$AI1644))-(INDEX(Model_Scenarios[LTV Weight],4)*$AP1644)-(INDEX(Model_Scenarios[GP Weight],4)*($AS1644+$AV1644+$AY1644))</f>
        <v>4.0045250380538402</v>
      </c>
      <c r="BD1644">
        <f>INDEX(Model_Assumptions[Values],9)*((INDEX(Model_Scenarios[GR Weight],5)*$AG1644)+(INDEX(Model_Scenarios[GP Weight],5)*$AH1644)+(INDEX(Model_Scenarios[LTV Weight],5)*$AI1644))-(INDEX(Model_Scenarios[LTV Weight],5)*$AP1644)-(INDEX(Model_Scenarios[GP Weight],5)*($AS1644+$AV1644+$AY1644))</f>
        <v>4.5807801646357396</v>
      </c>
    </row>
    <row r="1645" spans="1:56" x14ac:dyDescent="0.25">
      <c r="A1645">
        <v>1644</v>
      </c>
      <c r="B1645">
        <v>33</v>
      </c>
      <c r="C1645" s="3">
        <v>44</v>
      </c>
      <c r="D1645" s="4">
        <v>0.86</v>
      </c>
      <c r="E1645" t="str">
        <v>SKU-1039</v>
      </c>
      <c r="F1645" t="str">
        <v>Raise</v>
      </c>
      <c r="G1645" t="str">
        <v>Full</v>
      </c>
      <c r="H1645">
        <v>189.99</v>
      </c>
      <c r="I1645">
        <v>63.51</v>
      </c>
      <c r="J1645">
        <v>28</v>
      </c>
      <c r="K1645">
        <v>5319.72</v>
      </c>
      <c r="L1645">
        <v>3541.4400000000005</v>
      </c>
      <c r="M1645">
        <v>0.66571924838149388</v>
      </c>
      <c r="N1645">
        <v>232.14077285456503</v>
      </c>
      <c r="O1645">
        <v>715.94009421869032</v>
      </c>
      <c r="P1645">
        <v>842.96009421868985</v>
      </c>
      <c r="Q1645">
        <v>1631.9228817867202</v>
      </c>
      <c r="R1645">
        <v>1231.359992620889</v>
      </c>
      <c r="S1645">
        <v>1</v>
      </c>
      <c r="T1645">
        <f t="shared" si="575"/>
        <v>226.23966465492592</v>
      </c>
      <c r="U1645">
        <f t="shared" si="576"/>
        <v>0.19079775069701513</v>
      </c>
      <c r="V1645">
        <f>IF($F1645="Reduce", INDEX(Model_Assumptions[Values], 2), INDEX(Model_Assumptions[Values], 1))</f>
        <v>-0.4</v>
      </c>
      <c r="W1645">
        <f t="shared" si="577"/>
        <v>25.863065192193432</v>
      </c>
      <c r="X1645">
        <f t="shared" si="590"/>
        <v>5851.2511960303291</v>
      </c>
      <c r="Y1645">
        <f t="shared" si="578"/>
        <v>4208.687925674124</v>
      </c>
      <c r="Z1645">
        <f t="shared" si="579"/>
        <v>531.53119603032883</v>
      </c>
      <c r="AA1645">
        <f t="shared" si="580"/>
        <v>667.24792567412351</v>
      </c>
      <c r="AB1645">
        <f t="shared" si="591"/>
        <v>0.71927999408561183</v>
      </c>
      <c r="AC1645">
        <f t="shared" si="581"/>
        <v>5.3560745704117951E-2</v>
      </c>
      <c r="AD1645">
        <f t="shared" si="582"/>
        <v>5.3560745704117951E-2</v>
      </c>
      <c r="AE1645">
        <f t="shared" si="583"/>
        <v>0.85999999999999976</v>
      </c>
      <c r="AF1645">
        <f t="shared" si="592"/>
        <v>172.39039896692475</v>
      </c>
      <c r="AG1645">
        <f t="shared" si="584"/>
        <v>0.74242412224502108</v>
      </c>
      <c r="AH1645">
        <f t="shared" si="585"/>
        <v>0.79155339647788692</v>
      </c>
      <c r="AI1645">
        <f t="shared" si="593"/>
        <v>0.14000000000000024</v>
      </c>
      <c r="AJ1645">
        <f>MAX(0, $R1645 - $AA1645) * INDEX(Model_Assumptions[Values], 7)</f>
        <v>1128.224133893531</v>
      </c>
      <c r="AK1645">
        <f>MAX(0, INDEX(Model_Assumptions[Values], 4) - $AD1645)</f>
        <v>0</v>
      </c>
      <c r="AL1645">
        <f>MAX(0, INDEX(Model_Assumptions[Values], 5) - $AC1645)</f>
        <v>0</v>
      </c>
      <c r="AM1645">
        <f>INDEX(Model_Assumptions[Values], 6) * MAX(0, INDEX(Model_Assumptions[Values], 3) - $AB1645)^2</f>
        <v>0</v>
      </c>
      <c r="AN1645">
        <f t="shared" si="586"/>
        <v>1681.8393293305462</v>
      </c>
      <c r="AO1645" cm="1">
        <f t="array" ref="AO1645">IFERROR(STDEV(IF($E$2:$E$2201=$E1645, $AJ$2:$AJ$2201)), 0)</f>
        <v>445.35610818966626</v>
      </c>
      <c r="AP1645">
        <f t="shared" si="594"/>
        <v>-1.2430843211905473</v>
      </c>
      <c r="AQ1645">
        <f t="shared" si="587"/>
        <v>1.9253005726123658E-2</v>
      </c>
      <c r="AR1645" cm="1">
        <f t="array" ref="AR1645">IFERROR(STDEV(IF($E$2:$E$2201=$E1645, $AK$2:$AK$2201)), 0)</f>
        <v>1.6369644521065239E-2</v>
      </c>
      <c r="AS1645">
        <f t="shared" si="595"/>
        <v>-1.1761407342320704</v>
      </c>
      <c r="AT1645">
        <f t="shared" si="588"/>
        <v>3.0126401631635495E-3</v>
      </c>
      <c r="AU1645" cm="1">
        <f t="array" ref="AU1645">IFERROR(STDEV(IF($E$2:$E$2201=$E1645, $AL$2:$AL$2201)), 0)</f>
        <v>5.7227856907436335E-3</v>
      </c>
      <c r="AV1645">
        <f t="shared" si="596"/>
        <v>-0.52642896763308278</v>
      </c>
      <c r="AW1645">
        <f t="shared" si="589"/>
        <v>0</v>
      </c>
      <c r="AX1645" cm="1">
        <f t="array" ref="AX1645">IFERROR(STDEV(IF($E$2:$E$2201=$E1645, $AM$2:$AM$2201)), 0)</f>
        <v>0</v>
      </c>
      <c r="AY1645">
        <f t="shared" si="597"/>
        <v>-0.52642896763308278</v>
      </c>
      <c r="AZ1645">
        <f>INDEX(Model_Assumptions[Values],9)*((INDEX(Model_Scenarios[GR Weight],1)*$AG1645)+(INDEX(Model_Scenarios[GP Weight],1)*$AH1645)+(INDEX(Model_Scenarios[LTV Weight],1)*$AI1645))-(INDEX(Model_Scenarios[LTV Weight],1)*$AP1645)-(INDEX(Model_Scenarios[GP Weight],1)*($AS1645+$AV1645+$AY1645))</f>
        <v>2.5443560832637164</v>
      </c>
      <c r="BA1645">
        <f>INDEX(Model_Assumptions[Values],9)*((INDEX(Model_Scenarios[GR Weight],2)*$AG1645)+(INDEX(Model_Scenarios[GP Weight],2)*$AH1645)+(INDEX(Model_Scenarios[LTV Weight],2)*$AI1645))-(INDEX(Model_Scenarios[LTV Weight],2)*$AP1645)-(INDEX(Model_Scenarios[GP Weight],2)*($AS1645+$AV1645+$AY1645))</f>
        <v>3.0571760308351568</v>
      </c>
      <c r="BB1645">
        <f>INDEX(Model_Assumptions[Values],9)*((INDEX(Model_Scenarios[GR Weight],3)*$AG1645)+(INDEX(Model_Scenarios[GP Weight],3)*$AH1645)+(INDEX(Model_Scenarios[LTV Weight],3)*$AI1645))-(INDEX(Model_Scenarios[LTV Weight],3)*$AP1645)-(INDEX(Model_Scenarios[GP Weight],3)*($AS1645+$AV1645+$AY1645))</f>
        <v>3.8706318594431801</v>
      </c>
      <c r="BC1645">
        <f>INDEX(Model_Assumptions[Values],9)*((INDEX(Model_Scenarios[GR Weight],4)*$AG1645)+(INDEX(Model_Scenarios[GP Weight],4)*$AH1645)+(INDEX(Model_Scenarios[LTV Weight],4)*$AI1645))-(INDEX(Model_Scenarios[LTV Weight],4)*$AP1645)-(INDEX(Model_Scenarios[GP Weight],4)*($AS1645+$AV1645+$AY1645))</f>
        <v>4.0475354884466359</v>
      </c>
      <c r="BD1645">
        <f>INDEX(Model_Assumptions[Values],9)*((INDEX(Model_Scenarios[GR Weight],5)*$AG1645)+(INDEX(Model_Scenarios[GP Weight],5)*$AH1645)+(INDEX(Model_Scenarios[LTV Weight],5)*$AI1645))-(INDEX(Model_Scenarios[LTV Weight],5)*$AP1645)-(INDEX(Model_Scenarios[GP Weight],5)*($AS1645+$AV1645+$AY1645))</f>
        <v>4.6309163110808766</v>
      </c>
    </row>
    <row r="1646" spans="1:56" x14ac:dyDescent="0.25">
      <c r="A1646">
        <v>1645</v>
      </c>
      <c r="B1646">
        <v>33</v>
      </c>
      <c r="C1646" s="3">
        <v>45</v>
      </c>
      <c r="D1646" s="4">
        <v>0.88</v>
      </c>
      <c r="E1646" t="str">
        <v>SKU-1039</v>
      </c>
      <c r="F1646" t="str">
        <v>Raise</v>
      </c>
      <c r="G1646" t="str">
        <v>Full</v>
      </c>
      <c r="H1646">
        <v>189.99</v>
      </c>
      <c r="I1646">
        <v>63.51</v>
      </c>
      <c r="J1646">
        <v>28</v>
      </c>
      <c r="K1646">
        <v>5319.72</v>
      </c>
      <c r="L1646">
        <v>3541.4400000000005</v>
      </c>
      <c r="M1646">
        <v>0.66571924838149388</v>
      </c>
      <c r="N1646">
        <v>232.14077285456503</v>
      </c>
      <c r="O1646">
        <v>715.94009421869032</v>
      </c>
      <c r="P1646">
        <v>842.96009421868985</v>
      </c>
      <c r="Q1646">
        <v>1631.9228817867202</v>
      </c>
      <c r="R1646">
        <v>1231.359992620889</v>
      </c>
      <c r="S1646">
        <v>1</v>
      </c>
      <c r="T1646">
        <f t="shared" si="575"/>
        <v>227.08268011201721</v>
      </c>
      <c r="U1646">
        <f t="shared" si="576"/>
        <v>0.19523490768996896</v>
      </c>
      <c r="V1646">
        <f>IF($F1646="Reduce", INDEX(Model_Assumptions[Values], 2), INDEX(Model_Assumptions[Values], 1))</f>
        <v>-0.4</v>
      </c>
      <c r="W1646">
        <f t="shared" si="577"/>
        <v>25.813369033872348</v>
      </c>
      <c r="X1646">
        <f t="shared" si="590"/>
        <v>5861.7690229322852</v>
      </c>
      <c r="Y1646">
        <f t="shared" si="578"/>
        <v>4222.3619555910527</v>
      </c>
      <c r="Z1646">
        <f t="shared" si="579"/>
        <v>542.04902293228497</v>
      </c>
      <c r="AA1646">
        <f t="shared" si="580"/>
        <v>680.92195559105221</v>
      </c>
      <c r="AB1646">
        <f t="shared" si="591"/>
        <v>0.72032213126658862</v>
      </c>
      <c r="AC1646">
        <f t="shared" si="581"/>
        <v>5.4602882885094739E-2</v>
      </c>
      <c r="AD1646">
        <f t="shared" si="582"/>
        <v>5.4602882885094739E-2</v>
      </c>
      <c r="AE1646">
        <f t="shared" si="583"/>
        <v>0.87999999999999978</v>
      </c>
      <c r="AF1646">
        <f t="shared" si="592"/>
        <v>147.76319911450696</v>
      </c>
      <c r="AG1646">
        <f t="shared" si="584"/>
        <v>0.75711505377251753</v>
      </c>
      <c r="AH1646">
        <f t="shared" si="585"/>
        <v>0.8077748404237034</v>
      </c>
      <c r="AI1646">
        <f t="shared" si="593"/>
        <v>0.12000000000000023</v>
      </c>
      <c r="AJ1646">
        <f>MAX(0, $R1646 - $AA1646) * INDEX(Model_Assumptions[Values], 7)</f>
        <v>1100.8760740596736</v>
      </c>
      <c r="AK1646">
        <f>MAX(0, INDEX(Model_Assumptions[Values], 4) - $AD1646)</f>
        <v>0</v>
      </c>
      <c r="AL1646">
        <f>MAX(0, INDEX(Model_Assumptions[Values], 5) - $AC1646)</f>
        <v>0</v>
      </c>
      <c r="AM1646">
        <f>INDEX(Model_Assumptions[Values], 6) * MAX(0, INDEX(Model_Assumptions[Values], 3) - $AB1646)^2</f>
        <v>0</v>
      </c>
      <c r="AN1646">
        <f t="shared" si="586"/>
        <v>1681.8393293305462</v>
      </c>
      <c r="AO1646" cm="1">
        <f t="array" ref="AO1646">IFERROR(STDEV(IF($E$2:$E$2201=$E1646, $AJ$2:$AJ$2201)), 0)</f>
        <v>445.35610818966626</v>
      </c>
      <c r="AP1646">
        <f t="shared" si="594"/>
        <v>-1.3044914947555959</v>
      </c>
      <c r="AQ1646">
        <f t="shared" si="587"/>
        <v>1.9253005726123658E-2</v>
      </c>
      <c r="AR1646" cm="1">
        <f t="array" ref="AR1646">IFERROR(STDEV(IF($E$2:$E$2201=$E1646, $AK$2:$AK$2201)), 0)</f>
        <v>1.6369644521065239E-2</v>
      </c>
      <c r="AS1646">
        <f t="shared" si="595"/>
        <v>-1.1761407342320704</v>
      </c>
      <c r="AT1646">
        <f t="shared" si="588"/>
        <v>3.0126401631635495E-3</v>
      </c>
      <c r="AU1646" cm="1">
        <f t="array" ref="AU1646">IFERROR(STDEV(IF($E$2:$E$2201=$E1646, $AL$2:$AL$2201)), 0)</f>
        <v>5.7227856907436335E-3</v>
      </c>
      <c r="AV1646">
        <f t="shared" si="596"/>
        <v>-0.52642896763308278</v>
      </c>
      <c r="AW1646">
        <f t="shared" si="589"/>
        <v>0</v>
      </c>
      <c r="AX1646" cm="1">
        <f t="array" ref="AX1646">IFERROR(STDEV(IF($E$2:$E$2201=$E1646, $AM$2:$AM$2201)), 0)</f>
        <v>0</v>
      </c>
      <c r="AY1646">
        <f t="shared" si="597"/>
        <v>-0.52642896763308278</v>
      </c>
      <c r="AZ1646">
        <f>INDEX(Model_Assumptions[Values],9)*((INDEX(Model_Scenarios[GR Weight],1)*$AG1646)+(INDEX(Model_Scenarios[GP Weight],1)*$AH1646)+(INDEX(Model_Scenarios[LTV Weight],1)*$AI1646))-(INDEX(Model_Scenarios[LTV Weight],1)*$AP1646)-(INDEX(Model_Scenarios[GP Weight],1)*($AS1646+$AV1646+$AY1646))</f>
        <v>2.5289380098524119</v>
      </c>
      <c r="BA1646">
        <f>INDEX(Model_Assumptions[Values],9)*((INDEX(Model_Scenarios[GR Weight],2)*$AG1646)+(INDEX(Model_Scenarios[GP Weight],2)*$AH1646)+(INDEX(Model_Scenarios[LTV Weight],2)*$AI1646))-(INDEX(Model_Scenarios[LTV Weight],2)*$AP1646)-(INDEX(Model_Scenarios[GP Weight],2)*($AS1646+$AV1646+$AY1646))</f>
        <v>3.0593303362438773</v>
      </c>
      <c r="BB1646">
        <f>INDEX(Model_Assumptions[Values],9)*((INDEX(Model_Scenarios[GR Weight],3)*$AG1646)+(INDEX(Model_Scenarios[GP Weight],3)*$AH1646)+(INDEX(Model_Scenarios[LTV Weight],3)*$AI1646))-(INDEX(Model_Scenarios[LTV Weight],3)*$AP1646)-(INDEX(Model_Scenarios[GP Weight],3)*($AS1646+$AV1646+$AY1646))</f>
        <v>3.9019459201837492</v>
      </c>
      <c r="BC1646">
        <f>INDEX(Model_Assumptions[Values],9)*((INDEX(Model_Scenarios[GR Weight],4)*$AG1646)+(INDEX(Model_Scenarios[GP Weight],4)*$AH1646)+(INDEX(Model_Scenarios[LTV Weight],4)*$AI1646))-(INDEX(Model_Scenarios[LTV Weight],4)*$AP1646)-(INDEX(Model_Scenarios[GP Weight],4)*($AS1646+$AV1646+$AY1646))</f>
        <v>4.0900542975944472</v>
      </c>
      <c r="BD1646">
        <f>INDEX(Model_Assumptions[Values],9)*((INDEX(Model_Scenarios[GR Weight],5)*$AG1646)+(INDEX(Model_Scenarios[GP Weight],5)*$AH1646)+(INDEX(Model_Scenarios[LTV Weight],5)*$AI1646))-(INDEX(Model_Scenarios[LTV Weight],5)*$AP1646)-(INDEX(Model_Scenarios[GP Weight],5)*($AS1646+$AV1646+$AY1646))</f>
        <v>4.6805680068506303</v>
      </c>
    </row>
    <row r="1647" spans="1:56" x14ac:dyDescent="0.25">
      <c r="A1647">
        <v>1646</v>
      </c>
      <c r="B1647">
        <v>33</v>
      </c>
      <c r="C1647" s="3">
        <v>46</v>
      </c>
      <c r="D1647" s="4">
        <v>0.9</v>
      </c>
      <c r="E1647" t="str">
        <v>SKU-1039</v>
      </c>
      <c r="F1647" t="str">
        <v>Raise</v>
      </c>
      <c r="G1647" t="str">
        <v>Full</v>
      </c>
      <c r="H1647">
        <v>189.99</v>
      </c>
      <c r="I1647">
        <v>63.51</v>
      </c>
      <c r="J1647">
        <v>28</v>
      </c>
      <c r="K1647">
        <v>5319.72</v>
      </c>
      <c r="L1647">
        <v>3541.4400000000005</v>
      </c>
      <c r="M1647">
        <v>0.66571924838149388</v>
      </c>
      <c r="N1647">
        <v>232.14077285456503</v>
      </c>
      <c r="O1647">
        <v>715.94009421869032</v>
      </c>
      <c r="P1647">
        <v>842.96009421868985</v>
      </c>
      <c r="Q1647">
        <v>1631.9228817867202</v>
      </c>
      <c r="R1647">
        <v>1231.359992620889</v>
      </c>
      <c r="S1647">
        <v>1</v>
      </c>
      <c r="T1647">
        <f t="shared" si="575"/>
        <v>227.92569556910854</v>
      </c>
      <c r="U1647">
        <f t="shared" si="576"/>
        <v>0.19967206468292295</v>
      </c>
      <c r="V1647">
        <f>IF($F1647="Reduce", INDEX(Model_Assumptions[Values], 2), INDEX(Model_Assumptions[Values], 1))</f>
        <v>-0.4</v>
      </c>
      <c r="W1647">
        <f t="shared" si="577"/>
        <v>25.763672875551261</v>
      </c>
      <c r="X1647">
        <f t="shared" si="590"/>
        <v>5872.203060574996</v>
      </c>
      <c r="Y1647">
        <f t="shared" si="578"/>
        <v>4235.9521962487352</v>
      </c>
      <c r="Z1647">
        <f t="shared" si="579"/>
        <v>552.48306057499576</v>
      </c>
      <c r="AA1647">
        <f t="shared" si="580"/>
        <v>694.51219624873465</v>
      </c>
      <c r="AB1647">
        <f t="shared" si="591"/>
        <v>0.72135655946372501</v>
      </c>
      <c r="AC1647">
        <f t="shared" si="581"/>
        <v>5.5637311082231133E-2</v>
      </c>
      <c r="AD1647">
        <f t="shared" si="582"/>
        <v>5.5637311082231133E-2</v>
      </c>
      <c r="AE1647">
        <f t="shared" si="583"/>
        <v>0.90000000000000036</v>
      </c>
      <c r="AF1647">
        <f t="shared" si="592"/>
        <v>123.13599926208846</v>
      </c>
      <c r="AG1647">
        <f t="shared" si="584"/>
        <v>0.77168895140301341</v>
      </c>
      <c r="AH1647">
        <f t="shared" si="585"/>
        <v>0.82389688552511331</v>
      </c>
      <c r="AI1647">
        <f t="shared" si="593"/>
        <v>9.9999999999999645E-2</v>
      </c>
      <c r="AJ1647">
        <f>MAX(0, $R1647 - $AA1647) * INDEX(Model_Assumptions[Values], 7)</f>
        <v>1073.6955927443087</v>
      </c>
      <c r="AK1647">
        <f>MAX(0, INDEX(Model_Assumptions[Values], 4) - $AD1647)</f>
        <v>0</v>
      </c>
      <c r="AL1647">
        <f>MAX(0, INDEX(Model_Assumptions[Values], 5) - $AC1647)</f>
        <v>0</v>
      </c>
      <c r="AM1647">
        <f>INDEX(Model_Assumptions[Values], 6) * MAX(0, INDEX(Model_Assumptions[Values], 3) - $AB1647)^2</f>
        <v>0</v>
      </c>
      <c r="AN1647">
        <f t="shared" si="586"/>
        <v>1681.8393293305462</v>
      </c>
      <c r="AO1647" cm="1">
        <f t="array" ref="AO1647">IFERROR(STDEV(IF($E$2:$E$2201=$E1647, $AJ$2:$AJ$2201)), 0)</f>
        <v>445.35610818966626</v>
      </c>
      <c r="AP1647">
        <f t="shared" si="594"/>
        <v>-1.3655223884955543</v>
      </c>
      <c r="AQ1647">
        <f t="shared" si="587"/>
        <v>1.9253005726123658E-2</v>
      </c>
      <c r="AR1647" cm="1">
        <f t="array" ref="AR1647">IFERROR(STDEV(IF($E$2:$E$2201=$E1647, $AK$2:$AK$2201)), 0)</f>
        <v>1.6369644521065239E-2</v>
      </c>
      <c r="AS1647">
        <f t="shared" si="595"/>
        <v>-1.1761407342320704</v>
      </c>
      <c r="AT1647">
        <f t="shared" si="588"/>
        <v>3.0126401631635495E-3</v>
      </c>
      <c r="AU1647" cm="1">
        <f t="array" ref="AU1647">IFERROR(STDEV(IF($E$2:$E$2201=$E1647, $AL$2:$AL$2201)), 0)</f>
        <v>5.7227856907436335E-3</v>
      </c>
      <c r="AV1647">
        <f t="shared" si="596"/>
        <v>-0.52642896763308278</v>
      </c>
      <c r="AW1647">
        <f t="shared" si="589"/>
        <v>0</v>
      </c>
      <c r="AX1647" cm="1">
        <f t="array" ref="AX1647">IFERROR(STDEV(IF($E$2:$E$2201=$E1647, $AM$2:$AM$2201)), 0)</f>
        <v>0</v>
      </c>
      <c r="AY1647">
        <f t="shared" si="597"/>
        <v>-0.52642896763308278</v>
      </c>
      <c r="AZ1647">
        <f>INDEX(Model_Assumptions[Values],9)*((INDEX(Model_Scenarios[GR Weight],1)*$AG1647)+(INDEX(Model_Scenarios[GP Weight],1)*$AH1647)+(INDEX(Model_Scenarios[LTV Weight],1)*$AI1647))-(INDEX(Model_Scenarios[LTV Weight],1)*$AP1647)-(INDEX(Model_Scenarios[GP Weight],1)*($AS1647+$AV1647+$AY1647))</f>
        <v>2.5131106962103291</v>
      </c>
      <c r="BA1647">
        <f>INDEX(Model_Assumptions[Values],9)*((INDEX(Model_Scenarios[GR Weight],2)*$AG1647)+(INDEX(Model_Scenarios[GP Weight],2)*$AH1647)+(INDEX(Model_Scenarios[LTV Weight],2)*$AI1647))-(INDEX(Model_Scenarios[LTV Weight],2)*$AP1647)-(INDEX(Model_Scenarios[GP Weight],2)*($AS1647+$AV1647+$AY1647))</f>
        <v>3.0610528854991301</v>
      </c>
      <c r="BB1647">
        <f>INDEX(Model_Assumptions[Values],9)*((INDEX(Model_Scenarios[GR Weight],3)*$AG1647)+(INDEX(Model_Scenarios[GP Weight],3)*$AH1647)+(INDEX(Model_Scenarios[LTV Weight],3)*$AI1647))-(INDEX(Model_Scenarios[LTV Weight],3)*$AP1647)-(INDEX(Model_Scenarios[GP Weight],3)*($AS1647+$AV1647+$AY1647))</f>
        <v>3.9327892286453183</v>
      </c>
      <c r="BC1647">
        <f>INDEX(Model_Assumptions[Values],9)*((INDEX(Model_Scenarios[GR Weight],4)*$AG1647)+(INDEX(Model_Scenarios[GP Weight],4)*$AH1647)+(INDEX(Model_Scenarios[LTV Weight],4)*$AI1647))-(INDEX(Model_Scenarios[LTV Weight],4)*$AP1647)-(INDEX(Model_Scenarios[GP Weight],4)*($AS1647+$AV1647+$AY1647))</f>
        <v>4.1320814654972695</v>
      </c>
      <c r="BD1647">
        <f>INDEX(Model_Assumptions[Values],9)*((INDEX(Model_Scenarios[GR Weight],5)*$AG1647)+(INDEX(Model_Scenarios[GP Weight],5)*$AH1647)+(INDEX(Model_Scenarios[LTV Weight],5)*$AI1647))-(INDEX(Model_Scenarios[LTV Weight],5)*$AP1647)-(INDEX(Model_Scenarios[GP Weight],5)*($AS1647+$AV1647+$AY1647))</f>
        <v>4.7297352519449936</v>
      </c>
    </row>
    <row r="1648" spans="1:56" x14ac:dyDescent="0.25">
      <c r="A1648">
        <v>1647</v>
      </c>
      <c r="B1648">
        <v>33</v>
      </c>
      <c r="C1648" s="3">
        <v>47</v>
      </c>
      <c r="D1648" s="4">
        <v>0.92</v>
      </c>
      <c r="E1648" t="str">
        <v>SKU-1039</v>
      </c>
      <c r="F1648" t="str">
        <v>Raise</v>
      </c>
      <c r="G1648" t="str">
        <v>Full</v>
      </c>
      <c r="H1648">
        <v>189.99</v>
      </c>
      <c r="I1648">
        <v>63.51</v>
      </c>
      <c r="J1648">
        <v>28</v>
      </c>
      <c r="K1648">
        <v>5319.72</v>
      </c>
      <c r="L1648">
        <v>3541.4400000000005</v>
      </c>
      <c r="M1648">
        <v>0.66571924838149388</v>
      </c>
      <c r="N1648">
        <v>232.14077285456503</v>
      </c>
      <c r="O1648">
        <v>715.94009421869032</v>
      </c>
      <c r="P1648">
        <v>842.96009421868985</v>
      </c>
      <c r="Q1648">
        <v>1631.9228817867202</v>
      </c>
      <c r="R1648">
        <v>1231.359992620889</v>
      </c>
      <c r="S1648">
        <v>1</v>
      </c>
      <c r="T1648">
        <f t="shared" si="575"/>
        <v>228.76871102619984</v>
      </c>
      <c r="U1648">
        <f t="shared" si="576"/>
        <v>0.20410922167587678</v>
      </c>
      <c r="V1648">
        <f>IF($F1648="Reduce", INDEX(Model_Assumptions[Values], 2), INDEX(Model_Assumptions[Values], 1))</f>
        <v>-0.4</v>
      </c>
      <c r="W1648">
        <f t="shared" si="577"/>
        <v>25.713976717230182</v>
      </c>
      <c r="X1648">
        <f t="shared" si="590"/>
        <v>5882.5533089584624</v>
      </c>
      <c r="Y1648">
        <f t="shared" si="578"/>
        <v>4249.4586476471741</v>
      </c>
      <c r="Z1648">
        <f t="shared" si="579"/>
        <v>562.83330895846211</v>
      </c>
      <c r="AA1648">
        <f t="shared" si="580"/>
        <v>708.01864764717357</v>
      </c>
      <c r="AB1648">
        <f t="shared" si="591"/>
        <v>0.72238336390011626</v>
      </c>
      <c r="AC1648">
        <f t="shared" si="581"/>
        <v>5.6664115518622382E-2</v>
      </c>
      <c r="AD1648">
        <f t="shared" si="582"/>
        <v>5.6664115518622382E-2</v>
      </c>
      <c r="AE1648">
        <f t="shared" si="583"/>
        <v>0.92000000000000026</v>
      </c>
      <c r="AF1648">
        <f t="shared" si="592"/>
        <v>98.5087994096708</v>
      </c>
      <c r="AG1648">
        <f t="shared" si="584"/>
        <v>0.78614581513651005</v>
      </c>
      <c r="AH1648">
        <f t="shared" si="585"/>
        <v>0.83991953178211975</v>
      </c>
      <c r="AI1648">
        <f t="shared" si="593"/>
        <v>7.9999999999999738E-2</v>
      </c>
      <c r="AJ1648">
        <f>MAX(0, $R1648 - $AA1648) * INDEX(Model_Assumptions[Values], 7)</f>
        <v>1046.6826899474308</v>
      </c>
      <c r="AK1648">
        <f>MAX(0, INDEX(Model_Assumptions[Values], 4) - $AD1648)</f>
        <v>0</v>
      </c>
      <c r="AL1648">
        <f>MAX(0, INDEX(Model_Assumptions[Values], 5) - $AC1648)</f>
        <v>0</v>
      </c>
      <c r="AM1648">
        <f>INDEX(Model_Assumptions[Values], 6) * MAX(0, INDEX(Model_Assumptions[Values], 3) - $AB1648)^2</f>
        <v>0</v>
      </c>
      <c r="AN1648">
        <f t="shared" si="586"/>
        <v>1681.8393293305462</v>
      </c>
      <c r="AO1648" cm="1">
        <f t="array" ref="AO1648">IFERROR(STDEV(IF($E$2:$E$2201=$E1648, $AJ$2:$AJ$2201)), 0)</f>
        <v>445.35610818966626</v>
      </c>
      <c r="AP1648">
        <f t="shared" si="594"/>
        <v>-1.4261770024104345</v>
      </c>
      <c r="AQ1648">
        <f t="shared" si="587"/>
        <v>1.9253005726123658E-2</v>
      </c>
      <c r="AR1648" cm="1">
        <f t="array" ref="AR1648">IFERROR(STDEV(IF($E$2:$E$2201=$E1648, $AK$2:$AK$2201)), 0)</f>
        <v>1.6369644521065239E-2</v>
      </c>
      <c r="AS1648">
        <f t="shared" si="595"/>
        <v>-1.1761407342320704</v>
      </c>
      <c r="AT1648">
        <f t="shared" si="588"/>
        <v>3.0126401631635495E-3</v>
      </c>
      <c r="AU1648" cm="1">
        <f t="array" ref="AU1648">IFERROR(STDEV(IF($E$2:$E$2201=$E1648, $AL$2:$AL$2201)), 0)</f>
        <v>5.7227856907436335E-3</v>
      </c>
      <c r="AV1648">
        <f t="shared" si="596"/>
        <v>-0.52642896763308278</v>
      </c>
      <c r="AW1648">
        <f t="shared" si="589"/>
        <v>0</v>
      </c>
      <c r="AX1648" cm="1">
        <f t="array" ref="AX1648">IFERROR(STDEV(IF($E$2:$E$2201=$E1648, $AM$2:$AM$2201)), 0)</f>
        <v>0</v>
      </c>
      <c r="AY1648">
        <f t="shared" si="597"/>
        <v>-0.52642896763308278</v>
      </c>
      <c r="AZ1648">
        <f>INDEX(Model_Assumptions[Values],9)*((INDEX(Model_Scenarios[GR Weight],1)*$AG1648)+(INDEX(Model_Scenarios[GP Weight],1)*$AH1648)+(INDEX(Model_Scenarios[LTV Weight],1)*$AI1648))-(INDEX(Model_Scenarios[LTV Weight],1)*$AP1648)-(INDEX(Model_Scenarios[GP Weight],1)*($AS1648+$AV1648+$AY1648))</f>
        <v>2.4968741423374845</v>
      </c>
      <c r="BA1648">
        <f>INDEX(Model_Assumptions[Values],9)*((INDEX(Model_Scenarios[GR Weight],2)*$AG1648)+(INDEX(Model_Scenarios[GP Weight],2)*$AH1648)+(INDEX(Model_Scenarios[LTV Weight],2)*$AI1648))-(INDEX(Model_Scenarios[LTV Weight],2)*$AP1648)-(INDEX(Model_Scenarios[GP Weight],2)*($AS1648+$AV1648+$AY1648))</f>
        <v>3.0623436786009313</v>
      </c>
      <c r="BB1648">
        <f>INDEX(Model_Assumptions[Values],9)*((INDEX(Model_Scenarios[GR Weight],3)*$AG1648)+(INDEX(Model_Scenarios[GP Weight],3)*$AH1648)+(INDEX(Model_Scenarios[LTV Weight],3)*$AI1648))-(INDEX(Model_Scenarios[LTV Weight],3)*$AP1648)-(INDEX(Model_Scenarios[GP Weight],3)*($AS1648+$AV1648+$AY1648))</f>
        <v>3.9631617848279035</v>
      </c>
      <c r="BC1648">
        <f>INDEX(Model_Assumptions[Values],9)*((INDEX(Model_Scenarios[GR Weight],4)*$AG1648)+(INDEX(Model_Scenarios[GP Weight],4)*$AH1648)+(INDEX(Model_Scenarios[LTV Weight],4)*$AI1648))-(INDEX(Model_Scenarios[LTV Weight],4)*$AP1648)-(INDEX(Model_Scenarios[GP Weight],4)*($AS1648+$AV1648+$AY1648))</f>
        <v>4.1736169921551145</v>
      </c>
      <c r="BD1648">
        <f>INDEX(Model_Assumptions[Values],9)*((INDEX(Model_Scenarios[GR Weight],5)*$AG1648)+(INDEX(Model_Scenarios[GP Weight],5)*$AH1648)+(INDEX(Model_Scenarios[LTV Weight],5)*$AI1648))-(INDEX(Model_Scenarios[LTV Weight],5)*$AP1648)-(INDEX(Model_Scenarios[GP Weight],5)*($AS1648+$AV1648+$AY1648))</f>
        <v>4.7784180463639778</v>
      </c>
    </row>
    <row r="1649" spans="1:56" x14ac:dyDescent="0.25">
      <c r="A1649">
        <v>1648</v>
      </c>
      <c r="B1649">
        <v>33</v>
      </c>
      <c r="C1649" s="3">
        <v>48</v>
      </c>
      <c r="D1649" s="4">
        <v>0.94000000000000006</v>
      </c>
      <c r="E1649" t="str">
        <v>SKU-1039</v>
      </c>
      <c r="F1649" t="str">
        <v>Raise</v>
      </c>
      <c r="G1649" t="str">
        <v>Full</v>
      </c>
      <c r="H1649">
        <v>189.99</v>
      </c>
      <c r="I1649">
        <v>63.51</v>
      </c>
      <c r="J1649">
        <v>28</v>
      </c>
      <c r="K1649">
        <v>5319.72</v>
      </c>
      <c r="L1649">
        <v>3541.4400000000005</v>
      </c>
      <c r="M1649">
        <v>0.66571924838149388</v>
      </c>
      <c r="N1649">
        <v>232.14077285456503</v>
      </c>
      <c r="O1649">
        <v>715.94009421869032</v>
      </c>
      <c r="P1649">
        <v>842.96009421868985</v>
      </c>
      <c r="Q1649">
        <v>1631.9228817867202</v>
      </c>
      <c r="R1649">
        <v>1231.359992620889</v>
      </c>
      <c r="S1649">
        <v>1</v>
      </c>
      <c r="T1649">
        <f t="shared" si="575"/>
        <v>229.61172648329114</v>
      </c>
      <c r="U1649">
        <f t="shared" si="576"/>
        <v>0.20854637866883061</v>
      </c>
      <c r="V1649">
        <f>IF($F1649="Reduce", INDEX(Model_Assumptions[Values], 2), INDEX(Model_Assumptions[Values], 1))</f>
        <v>-0.4</v>
      </c>
      <c r="W1649">
        <f t="shared" si="577"/>
        <v>25.664280558909095</v>
      </c>
      <c r="X1649">
        <f t="shared" si="590"/>
        <v>5892.8197680826815</v>
      </c>
      <c r="Y1649">
        <f t="shared" si="578"/>
        <v>4262.8813097863649</v>
      </c>
      <c r="Z1649">
        <f t="shared" si="579"/>
        <v>573.09976808268129</v>
      </c>
      <c r="AA1649">
        <f t="shared" si="580"/>
        <v>721.4413097863644</v>
      </c>
      <c r="AB1649">
        <f t="shared" si="591"/>
        <v>0.72340262854727666</v>
      </c>
      <c r="AC1649">
        <f t="shared" si="581"/>
        <v>5.7683380165782783E-2</v>
      </c>
      <c r="AD1649">
        <f t="shared" si="582"/>
        <v>5.7683380165782783E-2</v>
      </c>
      <c r="AE1649">
        <f t="shared" si="583"/>
        <v>0.94000000000000017</v>
      </c>
      <c r="AF1649">
        <f t="shared" si="592"/>
        <v>73.881599557253125</v>
      </c>
      <c r="AG1649">
        <f t="shared" si="584"/>
        <v>0.80048564497300356</v>
      </c>
      <c r="AH1649">
        <f t="shared" si="585"/>
        <v>0.85584277919471741</v>
      </c>
      <c r="AI1649">
        <f t="shared" si="593"/>
        <v>5.9999999999999824E-2</v>
      </c>
      <c r="AJ1649">
        <f>MAX(0, $R1649 - $AA1649) * INDEX(Model_Assumptions[Values], 7)</f>
        <v>1019.8373656690492</v>
      </c>
      <c r="AK1649">
        <f>MAX(0, INDEX(Model_Assumptions[Values], 4) - $AD1649)</f>
        <v>0</v>
      </c>
      <c r="AL1649">
        <f>MAX(0, INDEX(Model_Assumptions[Values], 5) - $AC1649)</f>
        <v>0</v>
      </c>
      <c r="AM1649">
        <f>INDEX(Model_Assumptions[Values], 6) * MAX(0, INDEX(Model_Assumptions[Values], 3) - $AB1649)^2</f>
        <v>0</v>
      </c>
      <c r="AN1649">
        <f t="shared" si="586"/>
        <v>1681.8393293305462</v>
      </c>
      <c r="AO1649" cm="1">
        <f t="array" ref="AO1649">IFERROR(STDEV(IF($E$2:$E$2201=$E1649, $AJ$2:$AJ$2201)), 0)</f>
        <v>445.35610818966626</v>
      </c>
      <c r="AP1649">
        <f t="shared" si="594"/>
        <v>-1.4864553365002162</v>
      </c>
      <c r="AQ1649">
        <f t="shared" si="587"/>
        <v>1.9253005726123658E-2</v>
      </c>
      <c r="AR1649" cm="1">
        <f t="array" ref="AR1649">IFERROR(STDEV(IF($E$2:$E$2201=$E1649, $AK$2:$AK$2201)), 0)</f>
        <v>1.6369644521065239E-2</v>
      </c>
      <c r="AS1649">
        <f t="shared" si="595"/>
        <v>-1.1761407342320704</v>
      </c>
      <c r="AT1649">
        <f t="shared" si="588"/>
        <v>3.0126401631635495E-3</v>
      </c>
      <c r="AU1649" cm="1">
        <f t="array" ref="AU1649">IFERROR(STDEV(IF($E$2:$E$2201=$E1649, $AL$2:$AL$2201)), 0)</f>
        <v>5.7227856907436335E-3</v>
      </c>
      <c r="AV1649">
        <f t="shared" si="596"/>
        <v>-0.52642896763308278</v>
      </c>
      <c r="AW1649">
        <f t="shared" si="589"/>
        <v>0</v>
      </c>
      <c r="AX1649" cm="1">
        <f t="array" ref="AX1649">IFERROR(STDEV(IF($E$2:$E$2201=$E1649, $AM$2:$AM$2201)), 0)</f>
        <v>0</v>
      </c>
      <c r="AY1649">
        <f t="shared" si="597"/>
        <v>-0.52642896763308278</v>
      </c>
      <c r="AZ1649">
        <f>INDEX(Model_Assumptions[Values],9)*((INDEX(Model_Scenarios[GR Weight],1)*$AG1649)+(INDEX(Model_Scenarios[GP Weight],1)*$AH1649)+(INDEX(Model_Scenarios[LTV Weight],1)*$AI1649))-(INDEX(Model_Scenarios[LTV Weight],1)*$AP1649)-(INDEX(Model_Scenarios[GP Weight],1)*($AS1649+$AV1649+$AY1649))</f>
        <v>2.4802283482338563</v>
      </c>
      <c r="BA1649">
        <f>INDEX(Model_Assumptions[Values],9)*((INDEX(Model_Scenarios[GR Weight],2)*$AG1649)+(INDEX(Model_Scenarios[GP Weight],2)*$AH1649)+(INDEX(Model_Scenarios[LTV Weight],2)*$AI1649))-(INDEX(Model_Scenarios[LTV Weight],2)*$AP1649)-(INDEX(Model_Scenarios[GP Weight],2)*($AS1649+$AV1649+$AY1649))</f>
        <v>3.0632027155492576</v>
      </c>
      <c r="BB1649">
        <f>INDEX(Model_Assumptions[Values],9)*((INDEX(Model_Scenarios[GR Weight],3)*$AG1649)+(INDEX(Model_Scenarios[GP Weight],3)*$AH1649)+(INDEX(Model_Scenarios[LTV Weight],3)*$AI1649))-(INDEX(Model_Scenarios[LTV Weight],3)*$AP1649)-(INDEX(Model_Scenarios[GP Weight],3)*($AS1649+$AV1649+$AY1649))</f>
        <v>3.993063588731478</v>
      </c>
      <c r="BC1649">
        <f>INDEX(Model_Assumptions[Values],9)*((INDEX(Model_Scenarios[GR Weight],4)*$AG1649)+(INDEX(Model_Scenarios[GP Weight],4)*$AH1649)+(INDEX(Model_Scenarios[LTV Weight],4)*$AI1649))-(INDEX(Model_Scenarios[LTV Weight],4)*$AP1649)-(INDEX(Model_Scenarios[GP Weight],4)*($AS1649+$AV1649+$AY1649))</f>
        <v>4.2146608775679582</v>
      </c>
      <c r="BD1649">
        <f>INDEX(Model_Assumptions[Values],9)*((INDEX(Model_Scenarios[GR Weight],5)*$AG1649)+(INDEX(Model_Scenarios[GP Weight],5)*$AH1649)+(INDEX(Model_Scenarios[LTV Weight],5)*$AI1649))-(INDEX(Model_Scenarios[LTV Weight],5)*$AP1649)-(INDEX(Model_Scenarios[GP Weight],5)*($AS1649+$AV1649+$AY1649))</f>
        <v>4.8266163901075601</v>
      </c>
    </row>
    <row r="1650" spans="1:56" x14ac:dyDescent="0.25">
      <c r="A1650">
        <v>1649</v>
      </c>
      <c r="B1650">
        <v>33</v>
      </c>
      <c r="C1650" s="3">
        <v>49</v>
      </c>
      <c r="D1650" s="4">
        <v>0.96</v>
      </c>
      <c r="E1650" t="str">
        <v>SKU-1039</v>
      </c>
      <c r="F1650" t="str">
        <v>Raise</v>
      </c>
      <c r="G1650" t="str">
        <v>Full</v>
      </c>
      <c r="H1650">
        <v>189.99</v>
      </c>
      <c r="I1650">
        <v>63.51</v>
      </c>
      <c r="J1650">
        <v>28</v>
      </c>
      <c r="K1650">
        <v>5319.72</v>
      </c>
      <c r="L1650">
        <v>3541.4400000000005</v>
      </c>
      <c r="M1650">
        <v>0.66571924838149388</v>
      </c>
      <c r="N1650">
        <v>232.14077285456503</v>
      </c>
      <c r="O1650">
        <v>715.94009421869032</v>
      </c>
      <c r="P1650">
        <v>842.96009421868985</v>
      </c>
      <c r="Q1650">
        <v>1631.9228817867202</v>
      </c>
      <c r="R1650">
        <v>1231.359992620889</v>
      </c>
      <c r="S1650">
        <v>1</v>
      </c>
      <c r="T1650">
        <f t="shared" si="575"/>
        <v>230.45474194038243</v>
      </c>
      <c r="U1650">
        <f t="shared" si="576"/>
        <v>0.21298353566178443</v>
      </c>
      <c r="V1650">
        <f>IF($F1650="Reduce", INDEX(Model_Assumptions[Values], 2), INDEX(Model_Assumptions[Values], 1))</f>
        <v>-0.4</v>
      </c>
      <c r="W1650">
        <f t="shared" si="577"/>
        <v>25.614584400588015</v>
      </c>
      <c r="X1650">
        <f t="shared" si="590"/>
        <v>5903.0024379476563</v>
      </c>
      <c r="Y1650">
        <f t="shared" si="578"/>
        <v>4276.2201826663113</v>
      </c>
      <c r="Z1650">
        <f t="shared" si="579"/>
        <v>583.28243794765604</v>
      </c>
      <c r="AA1650">
        <f t="shared" si="580"/>
        <v>734.78018266631079</v>
      </c>
      <c r="AB1650">
        <f t="shared" si="591"/>
        <v>0.72441443614803225</v>
      </c>
      <c r="AC1650">
        <f t="shared" si="581"/>
        <v>5.869518776653837E-2</v>
      </c>
      <c r="AD1650">
        <f t="shared" si="582"/>
        <v>5.869518776653837E-2</v>
      </c>
      <c r="AE1650">
        <f t="shared" si="583"/>
        <v>0.96000000000000019</v>
      </c>
      <c r="AF1650">
        <f t="shared" si="592"/>
        <v>49.254399704835329</v>
      </c>
      <c r="AG1650">
        <f t="shared" si="584"/>
        <v>0.81470844091249794</v>
      </c>
      <c r="AH1650">
        <f t="shared" si="585"/>
        <v>0.8716666277629106</v>
      </c>
      <c r="AI1650">
        <f t="shared" si="593"/>
        <v>3.9999999999999813E-2</v>
      </c>
      <c r="AJ1650">
        <f>MAX(0, $R1650 - $AA1650) * INDEX(Model_Assumptions[Values], 7)</f>
        <v>993.15961990915639</v>
      </c>
      <c r="AK1650">
        <f>MAX(0, INDEX(Model_Assumptions[Values], 4) - $AD1650)</f>
        <v>0</v>
      </c>
      <c r="AL1650">
        <f>MAX(0, INDEX(Model_Assumptions[Values], 5) - $AC1650)</f>
        <v>0</v>
      </c>
      <c r="AM1650">
        <f>INDEX(Model_Assumptions[Values], 6) * MAX(0, INDEX(Model_Assumptions[Values], 3) - $AB1650)^2</f>
        <v>0</v>
      </c>
      <c r="AN1650">
        <f t="shared" si="586"/>
        <v>1681.8393293305462</v>
      </c>
      <c r="AO1650" cm="1">
        <f t="array" ref="AO1650">IFERROR(STDEV(IF($E$2:$E$2201=$E1650, $AJ$2:$AJ$2201)), 0)</f>
        <v>445.35610818966626</v>
      </c>
      <c r="AP1650">
        <f t="shared" si="594"/>
        <v>-1.5463573907649157</v>
      </c>
      <c r="AQ1650">
        <f t="shared" si="587"/>
        <v>1.9253005726123658E-2</v>
      </c>
      <c r="AR1650" cm="1">
        <f t="array" ref="AR1650">IFERROR(STDEV(IF($E$2:$E$2201=$E1650, $AK$2:$AK$2201)), 0)</f>
        <v>1.6369644521065239E-2</v>
      </c>
      <c r="AS1650">
        <f t="shared" si="595"/>
        <v>-1.1761407342320704</v>
      </c>
      <c r="AT1650">
        <f t="shared" si="588"/>
        <v>3.0126401631635495E-3</v>
      </c>
      <c r="AU1650" cm="1">
        <f t="array" ref="AU1650">IFERROR(STDEV(IF($E$2:$E$2201=$E1650, $AL$2:$AL$2201)), 0)</f>
        <v>5.7227856907436335E-3</v>
      </c>
      <c r="AV1650">
        <f t="shared" si="596"/>
        <v>-0.52642896763308278</v>
      </c>
      <c r="AW1650">
        <f t="shared" si="589"/>
        <v>0</v>
      </c>
      <c r="AX1650" cm="1">
        <f t="array" ref="AX1650">IFERROR(STDEV(IF($E$2:$E$2201=$E1650, $AM$2:$AM$2201)), 0)</f>
        <v>0</v>
      </c>
      <c r="AY1650">
        <f t="shared" si="597"/>
        <v>-0.52642896763308278</v>
      </c>
      <c r="AZ1650">
        <f>INDEX(Model_Assumptions[Values],9)*((INDEX(Model_Scenarios[GR Weight],1)*$AG1650)+(INDEX(Model_Scenarios[GP Weight],1)*$AH1650)+(INDEX(Model_Scenarios[LTV Weight],1)*$AI1650))-(INDEX(Model_Scenarios[LTV Weight],1)*$AP1650)-(INDEX(Model_Scenarios[GP Weight],1)*($AS1650+$AV1650+$AY1650))</f>
        <v>2.46317331389946</v>
      </c>
      <c r="BA1650">
        <f>INDEX(Model_Assumptions[Values],9)*((INDEX(Model_Scenarios[GR Weight],2)*$AG1650)+(INDEX(Model_Scenarios[GP Weight],2)*$AH1650)+(INDEX(Model_Scenarios[LTV Weight],2)*$AI1650))-(INDEX(Model_Scenarios[LTV Weight],2)*$AP1650)-(INDEX(Model_Scenarios[GP Weight],2)*($AS1650+$AV1650+$AY1650))</f>
        <v>3.063629996344126</v>
      </c>
      <c r="BB1650">
        <f>INDEX(Model_Assumptions[Values],9)*((INDEX(Model_Scenarios[GR Weight],3)*$AG1650)+(INDEX(Model_Scenarios[GP Weight],3)*$AH1650)+(INDEX(Model_Scenarios[LTV Weight],3)*$AI1650))-(INDEX(Model_Scenarios[LTV Weight],3)*$AP1650)-(INDEX(Model_Scenarios[GP Weight],3)*($AS1650+$AV1650+$AY1650))</f>
        <v>4.0224946403560642</v>
      </c>
      <c r="BC1650">
        <f>INDEX(Model_Assumptions[Values],9)*((INDEX(Model_Scenarios[GR Weight],4)*$AG1650)+(INDEX(Model_Scenarios[GP Weight],4)*$AH1650)+(INDEX(Model_Scenarios[LTV Weight],4)*$AI1650))-(INDEX(Model_Scenarios[LTV Weight],4)*$AP1650)-(INDEX(Model_Scenarios[GP Weight],4)*($AS1650+$AV1650+$AY1650))</f>
        <v>4.2552131217358218</v>
      </c>
      <c r="BD1650">
        <f>INDEX(Model_Assumptions[Values],9)*((INDEX(Model_Scenarios[GR Weight],5)*$AG1650)+(INDEX(Model_Scenarios[GP Weight],5)*$AH1650)+(INDEX(Model_Scenarios[LTV Weight],5)*$AI1650))-(INDEX(Model_Scenarios[LTV Weight],5)*$AP1650)-(INDEX(Model_Scenarios[GP Weight],5)*($AS1650+$AV1650+$AY1650))</f>
        <v>4.8743302831757607</v>
      </c>
    </row>
    <row r="1651" spans="1:56" x14ac:dyDescent="0.25">
      <c r="A1651">
        <v>1650</v>
      </c>
      <c r="B1651">
        <v>33</v>
      </c>
      <c r="C1651" s="3">
        <v>50</v>
      </c>
      <c r="D1651" s="4">
        <v>0.98</v>
      </c>
      <c r="E1651" t="str">
        <v>SKU-1039</v>
      </c>
      <c r="F1651" t="str">
        <v>Raise</v>
      </c>
      <c r="G1651" t="str">
        <v>Full</v>
      </c>
      <c r="H1651">
        <v>189.99</v>
      </c>
      <c r="I1651">
        <v>63.51</v>
      </c>
      <c r="J1651">
        <v>28</v>
      </c>
      <c r="K1651">
        <v>5319.72</v>
      </c>
      <c r="L1651">
        <v>3541.4400000000005</v>
      </c>
      <c r="M1651">
        <v>0.66571924838149388</v>
      </c>
      <c r="N1651">
        <v>232.14077285456503</v>
      </c>
      <c r="O1651">
        <v>715.94009421869032</v>
      </c>
      <c r="P1651">
        <v>842.96009421868985</v>
      </c>
      <c r="Q1651">
        <v>1631.9228817867202</v>
      </c>
      <c r="R1651">
        <v>1231.359992620889</v>
      </c>
      <c r="S1651">
        <v>1</v>
      </c>
      <c r="T1651">
        <f t="shared" si="575"/>
        <v>231.29775739747373</v>
      </c>
      <c r="U1651">
        <f t="shared" si="576"/>
        <v>0.21742069265473826</v>
      </c>
      <c r="V1651">
        <f>IF($F1651="Reduce", INDEX(Model_Assumptions[Values], 2), INDEX(Model_Assumptions[Values], 1))</f>
        <v>-0.4</v>
      </c>
      <c r="W1651">
        <f t="shared" si="577"/>
        <v>25.564888242266932</v>
      </c>
      <c r="X1651">
        <f t="shared" si="590"/>
        <v>5913.1013185533857</v>
      </c>
      <c r="Y1651">
        <f t="shared" si="578"/>
        <v>4289.4752662870123</v>
      </c>
      <c r="Z1651">
        <f t="shared" si="579"/>
        <v>593.38131855338543</v>
      </c>
      <c r="AA1651">
        <f t="shared" si="580"/>
        <v>748.03526628701184</v>
      </c>
      <c r="AB1651">
        <f t="shared" si="591"/>
        <v>0.72541886823891155</v>
      </c>
      <c r="AC1651">
        <f t="shared" si="581"/>
        <v>5.9699619857417674E-2</v>
      </c>
      <c r="AD1651">
        <f t="shared" si="582"/>
        <v>5.9699619857417674E-2</v>
      </c>
      <c r="AE1651">
        <f t="shared" si="583"/>
        <v>0.98000000000000009</v>
      </c>
      <c r="AF1651">
        <f t="shared" si="592"/>
        <v>24.627199852417665</v>
      </c>
      <c r="AG1651">
        <f t="shared" si="584"/>
        <v>0.82881420295499164</v>
      </c>
      <c r="AH1651">
        <f t="shared" si="585"/>
        <v>0.88739107748669821</v>
      </c>
      <c r="AI1651">
        <f t="shared" si="593"/>
        <v>1.9999999999999907E-2</v>
      </c>
      <c r="AJ1651">
        <f>MAX(0, $R1651 - $AA1651) * INDEX(Model_Assumptions[Values], 7)</f>
        <v>966.6494526677543</v>
      </c>
      <c r="AK1651">
        <f>MAX(0, INDEX(Model_Assumptions[Values], 4) - $AD1651)</f>
        <v>0</v>
      </c>
      <c r="AL1651">
        <f>MAX(0, INDEX(Model_Assumptions[Values], 5) - $AC1651)</f>
        <v>0</v>
      </c>
      <c r="AM1651">
        <f>INDEX(Model_Assumptions[Values], 6) * MAX(0, INDEX(Model_Assumptions[Values], 3) - $AB1651)^2</f>
        <v>0</v>
      </c>
      <c r="AN1651">
        <f t="shared" si="586"/>
        <v>1681.8393293305462</v>
      </c>
      <c r="AO1651" cm="1">
        <f t="array" ref="AO1651">IFERROR(STDEV(IF($E$2:$E$2201=$E1651, $AJ$2:$AJ$2201)), 0)</f>
        <v>445.35610818966626</v>
      </c>
      <c r="AP1651">
        <f t="shared" si="594"/>
        <v>-1.6058831652045289</v>
      </c>
      <c r="AQ1651">
        <f t="shared" si="587"/>
        <v>1.9253005726123658E-2</v>
      </c>
      <c r="AR1651" cm="1">
        <f t="array" ref="AR1651">IFERROR(STDEV(IF($E$2:$E$2201=$E1651, $AK$2:$AK$2201)), 0)</f>
        <v>1.6369644521065239E-2</v>
      </c>
      <c r="AS1651">
        <f t="shared" si="595"/>
        <v>-1.1761407342320704</v>
      </c>
      <c r="AT1651">
        <f t="shared" si="588"/>
        <v>3.0126401631635495E-3</v>
      </c>
      <c r="AU1651" cm="1">
        <f t="array" ref="AU1651">IFERROR(STDEV(IF($E$2:$E$2201=$E1651, $AL$2:$AL$2201)), 0)</f>
        <v>5.7227856907436335E-3</v>
      </c>
      <c r="AV1651">
        <f t="shared" si="596"/>
        <v>-0.52642896763308278</v>
      </c>
      <c r="AW1651">
        <f t="shared" si="589"/>
        <v>0</v>
      </c>
      <c r="AX1651" cm="1">
        <f t="array" ref="AX1651">IFERROR(STDEV(IF($E$2:$E$2201=$E1651, $AM$2:$AM$2201)), 0)</f>
        <v>0</v>
      </c>
      <c r="AY1651">
        <f t="shared" si="597"/>
        <v>-0.52642896763308278</v>
      </c>
      <c r="AZ1651">
        <f>INDEX(Model_Assumptions[Values],9)*((INDEX(Model_Scenarios[GR Weight],1)*$AG1651)+(INDEX(Model_Scenarios[GP Weight],1)*$AH1651)+(INDEX(Model_Scenarios[LTV Weight],1)*$AI1651))-(INDEX(Model_Scenarios[LTV Weight],1)*$AP1651)-(INDEX(Model_Scenarios[GP Weight],1)*($AS1651+$AV1651+$AY1651))</f>
        <v>2.4457090393342913</v>
      </c>
      <c r="BA1651">
        <f>INDEX(Model_Assumptions[Values],9)*((INDEX(Model_Scenarios[GR Weight],2)*$AG1651)+(INDEX(Model_Scenarios[GP Weight],2)*$AH1651)+(INDEX(Model_Scenarios[LTV Weight],2)*$AI1651))-(INDEX(Model_Scenarios[LTV Weight],2)*$AP1651)-(INDEX(Model_Scenarios[GP Weight],2)*($AS1651+$AV1651+$AY1651))</f>
        <v>3.063625520985533</v>
      </c>
      <c r="BB1651">
        <f>INDEX(Model_Assumptions[Values],9)*((INDEX(Model_Scenarios[GR Weight],3)*$AG1651)+(INDEX(Model_Scenarios[GP Weight],3)*$AH1651)+(INDEX(Model_Scenarios[LTV Weight],3)*$AI1651))-(INDEX(Model_Scenarios[LTV Weight],3)*$AP1651)-(INDEX(Model_Scenarios[GP Weight],3)*($AS1651+$AV1651+$AY1651))</f>
        <v>4.0514549397016557</v>
      </c>
      <c r="BC1651">
        <f>INDEX(Model_Assumptions[Values],9)*((INDEX(Model_Scenarios[GR Weight],4)*$AG1651)+(INDEX(Model_Scenarios[GP Weight],4)*$AH1651)+(INDEX(Model_Scenarios[LTV Weight],4)*$AI1651))-(INDEX(Model_Scenarios[LTV Weight],4)*$AP1651)-(INDEX(Model_Scenarios[GP Weight],4)*($AS1651+$AV1651+$AY1651))</f>
        <v>4.2952737246586983</v>
      </c>
      <c r="BD1651">
        <f>INDEX(Model_Assumptions[Values],9)*((INDEX(Model_Scenarios[GR Weight],5)*$AG1651)+(INDEX(Model_Scenarios[GP Weight],5)*$AH1651)+(INDEX(Model_Scenarios[LTV Weight],5)*$AI1651))-(INDEX(Model_Scenarios[LTV Weight],5)*$AP1651)-(INDEX(Model_Scenarios[GP Weight],5)*($AS1651+$AV1651+$AY1651))</f>
        <v>4.9215597255685744</v>
      </c>
    </row>
    <row r="1652" spans="1:56" x14ac:dyDescent="0.25">
      <c r="A1652">
        <v>1651</v>
      </c>
      <c r="B1652">
        <v>34</v>
      </c>
      <c r="C1652" s="3">
        <v>1</v>
      </c>
      <c r="D1652" s="4">
        <v>0</v>
      </c>
      <c r="E1652" t="str">
        <v>SKU-1040</v>
      </c>
      <c r="F1652" t="str">
        <v>Hold</v>
      </c>
      <c r="G1652" t="str">
        <v>Constrained</v>
      </c>
      <c r="H1652">
        <v>18.7</v>
      </c>
      <c r="I1652">
        <v>6.86</v>
      </c>
      <c r="J1652">
        <v>26</v>
      </c>
      <c r="K1652">
        <v>486.2</v>
      </c>
      <c r="L1652">
        <v>307.83999999999997</v>
      </c>
      <c r="M1652">
        <v>0.63315508021390365</v>
      </c>
      <c r="N1652">
        <v>18.7</v>
      </c>
      <c r="O1652">
        <v>0</v>
      </c>
      <c r="P1652">
        <v>0</v>
      </c>
      <c r="Q1652">
        <v>1288.2581633921243</v>
      </c>
      <c r="R1652">
        <v>1062.8129847985024</v>
      </c>
      <c r="S1652">
        <v>0.5</v>
      </c>
      <c r="T1652">
        <f t="shared" si="575"/>
        <v>18.7</v>
      </c>
      <c r="U1652">
        <f t="shared" si="576"/>
        <v>0</v>
      </c>
      <c r="V1652">
        <f>IF($F1652="Reduce", INDEX(Model_Assumptions[Values], 2), INDEX(Model_Assumptions[Values], 1))</f>
        <v>-0.4</v>
      </c>
      <c r="W1652">
        <f t="shared" si="577"/>
        <v>26</v>
      </c>
      <c r="X1652">
        <f t="shared" si="590"/>
        <v>486.2</v>
      </c>
      <c r="Y1652">
        <f t="shared" si="578"/>
        <v>307.83999999999997</v>
      </c>
      <c r="Z1652">
        <f t="shared" si="579"/>
        <v>0</v>
      </c>
      <c r="AA1652">
        <f t="shared" si="580"/>
        <v>0</v>
      </c>
      <c r="AB1652">
        <f t="shared" si="591"/>
        <v>0.63315508021390365</v>
      </c>
      <c r="AC1652">
        <f t="shared" si="581"/>
        <v>0</v>
      </c>
      <c r="AD1652">
        <f t="shared" si="582"/>
        <v>0</v>
      </c>
      <c r="AE1652">
        <f t="shared" si="583"/>
        <v>0</v>
      </c>
      <c r="AF1652">
        <f t="shared" si="592"/>
        <v>1062.8129847985024</v>
      </c>
      <c r="AG1652">
        <f t="shared" si="584"/>
        <v>0</v>
      </c>
      <c r="AH1652">
        <f t="shared" si="585"/>
        <v>0</v>
      </c>
      <c r="AI1652">
        <f t="shared" si="593"/>
        <v>1</v>
      </c>
      <c r="AJ1652">
        <f>MAX(0, $R1652 - $AA1652) * INDEX(Model_Assumptions[Values], 7)</f>
        <v>2125.6259695970048</v>
      </c>
      <c r="AK1652">
        <f>MAX(0, INDEX(Model_Assumptions[Values], 4) - $AD1652)</f>
        <v>0.05</v>
      </c>
      <c r="AL1652">
        <f>MAX(0, INDEX(Model_Assumptions[Values], 5) - $AC1652)</f>
        <v>0.02</v>
      </c>
      <c r="AM1652">
        <f>INDEX(Model_Assumptions[Values], 6) * MAX(0, INDEX(Model_Assumptions[Values], 3) - $AB1652)^2</f>
        <v>0</v>
      </c>
      <c r="AN1652">
        <f t="shared" si="586"/>
        <v>2125.6259695970061</v>
      </c>
      <c r="AO1652" cm="1">
        <f t="array" ref="AO1652">IFERROR(STDEV(IF($E$2:$E$2201=$E1652, $AJ$2:$AJ$2201)), 0)</f>
        <v>1.3780925808790163E-12</v>
      </c>
      <c r="AP1652">
        <f t="shared" si="594"/>
        <v>-0.98994949366116658</v>
      </c>
      <c r="AQ1652">
        <f t="shared" si="587"/>
        <v>4.9999999999999982E-2</v>
      </c>
      <c r="AR1652" cm="1">
        <f t="array" ref="AR1652">IFERROR(STDEV(IF($E$2:$E$2201=$E1652, $AK$2:$AK$2201)), 0)</f>
        <v>2.102802400022913E-17</v>
      </c>
      <c r="AS1652">
        <f t="shared" si="595"/>
        <v>0.98994949366116658</v>
      </c>
      <c r="AT1652">
        <f t="shared" si="588"/>
        <v>2.0000000000000007E-2</v>
      </c>
      <c r="AU1652" cm="1">
        <f t="array" ref="AU1652">IFERROR(STDEV(IF($E$2:$E$2201=$E1652, $AL$2:$AL$2201)), 0)</f>
        <v>7.0093413334097106E-18</v>
      </c>
      <c r="AV1652">
        <f t="shared" si="596"/>
        <v>-0.98994949366116647</v>
      </c>
      <c r="AW1652">
        <f t="shared" si="589"/>
        <v>0</v>
      </c>
      <c r="AX1652" cm="1">
        <f t="array" ref="AX1652">IFERROR(STDEV(IF($E$2:$E$2201=$E1652, $AM$2:$AM$2201)), 0)</f>
        <v>0</v>
      </c>
      <c r="AY1652">
        <f t="shared" si="597"/>
        <v>-0.98994949366116647</v>
      </c>
      <c r="AZ1652">
        <f>INDEX(Model_Assumptions[Values],9)*((INDEX(Model_Scenarios[GR Weight],1)*$AG1652)+(INDEX(Model_Scenarios[GP Weight],1)*$AH1652)+(INDEX(Model_Scenarios[LTV Weight],1)*$AI1652))-(INDEX(Model_Scenarios[LTV Weight],1)*$AP1652)-(INDEX(Model_Scenarios[GP Weight],1)*($AS1652+$AV1652+$AY1652))</f>
        <v>4.8909545442950497</v>
      </c>
      <c r="BA1652">
        <f>INDEX(Model_Assumptions[Values],9)*((INDEX(Model_Scenarios[GR Weight],2)*$AG1652)+(INDEX(Model_Scenarios[GP Weight],2)*$AH1652)+(INDEX(Model_Scenarios[LTV Weight],2)*$AI1652))-(INDEX(Model_Scenarios[LTV Weight],2)*$AP1652)-(INDEX(Model_Scenarios[GP Weight],2)*($AS1652+$AV1652+$AY1652))</f>
        <v>4.091457069611991</v>
      </c>
      <c r="BB1652">
        <f>INDEX(Model_Assumptions[Values],9)*((INDEX(Model_Scenarios[GR Weight],3)*$AG1652)+(INDEX(Model_Scenarios[GP Weight],3)*$AH1652)+(INDEX(Model_Scenarios[LTV Weight],3)*$AI1652))-(INDEX(Model_Scenarios[LTV Weight],3)*$AP1652)-(INDEX(Model_Scenarios[GP Weight],3)*($AS1652+$AV1652+$AY1652))</f>
        <v>2.7424621202458748</v>
      </c>
      <c r="BC1652">
        <f>INDEX(Model_Assumptions[Values],9)*((INDEX(Model_Scenarios[GR Weight],4)*$AG1652)+(INDEX(Model_Scenarios[GP Weight],4)*$AH1652)+(INDEX(Model_Scenarios[LTV Weight],4)*$AI1652))-(INDEX(Model_Scenarios[LTV Weight],4)*$AP1652)-(INDEX(Model_Scenarios[GP Weight],4)*($AS1652+$AV1652+$AY1652))</f>
        <v>2.1434671708797581</v>
      </c>
      <c r="BD1652">
        <f>INDEX(Model_Assumptions[Values],9)*((INDEX(Model_Scenarios[GR Weight],5)*$AG1652)+(INDEX(Model_Scenarios[GP Weight],5)*$AH1652)+(INDEX(Model_Scenarios[LTV Weight],5)*$AI1652))-(INDEX(Model_Scenarios[LTV Weight],5)*$AP1652)-(INDEX(Model_Scenarios[GP Weight],5)*($AS1652+$AV1652+$AY1652))</f>
        <v>2.0419595949289331</v>
      </c>
    </row>
    <row r="1653" spans="1:56" x14ac:dyDescent="0.25">
      <c r="A1653">
        <v>1652</v>
      </c>
      <c r="B1653">
        <v>34</v>
      </c>
      <c r="C1653" s="3">
        <v>2</v>
      </c>
      <c r="D1653" s="4">
        <v>0.02</v>
      </c>
      <c r="E1653" t="str">
        <v>SKU-1040</v>
      </c>
      <c r="F1653" t="str">
        <v>Hold</v>
      </c>
      <c r="G1653" t="str">
        <v>Constrained</v>
      </c>
      <c r="H1653">
        <v>18.7</v>
      </c>
      <c r="I1653">
        <v>6.86</v>
      </c>
      <c r="J1653">
        <v>26</v>
      </c>
      <c r="K1653">
        <v>486.2</v>
      </c>
      <c r="L1653">
        <v>307.83999999999997</v>
      </c>
      <c r="M1653">
        <v>0.63315508021390365</v>
      </c>
      <c r="N1653">
        <v>18.7</v>
      </c>
      <c r="O1653">
        <v>0</v>
      </c>
      <c r="P1653">
        <v>0</v>
      </c>
      <c r="Q1653">
        <v>1288.2581633921243</v>
      </c>
      <c r="R1653">
        <v>1062.8129847985024</v>
      </c>
      <c r="S1653">
        <v>0.5</v>
      </c>
      <c r="T1653">
        <f t="shared" si="575"/>
        <v>18.7</v>
      </c>
      <c r="U1653">
        <f t="shared" si="576"/>
        <v>0</v>
      </c>
      <c r="V1653">
        <f>IF($F1653="Reduce", INDEX(Model_Assumptions[Values], 2), INDEX(Model_Assumptions[Values], 1))</f>
        <v>-0.4</v>
      </c>
      <c r="W1653">
        <f t="shared" si="577"/>
        <v>26</v>
      </c>
      <c r="X1653">
        <f t="shared" si="590"/>
        <v>486.2</v>
      </c>
      <c r="Y1653">
        <f t="shared" si="578"/>
        <v>307.83999999999997</v>
      </c>
      <c r="Z1653">
        <f t="shared" si="579"/>
        <v>0</v>
      </c>
      <c r="AA1653">
        <f t="shared" si="580"/>
        <v>0</v>
      </c>
      <c r="AB1653">
        <f t="shared" si="591"/>
        <v>0.63315508021390365</v>
      </c>
      <c r="AC1653">
        <f t="shared" si="581"/>
        <v>0</v>
      </c>
      <c r="AD1653">
        <f t="shared" si="582"/>
        <v>0</v>
      </c>
      <c r="AE1653">
        <f t="shared" si="583"/>
        <v>0</v>
      </c>
      <c r="AF1653">
        <f t="shared" si="592"/>
        <v>1062.8129847985024</v>
      </c>
      <c r="AG1653">
        <f t="shared" si="584"/>
        <v>0</v>
      </c>
      <c r="AH1653">
        <f t="shared" si="585"/>
        <v>0</v>
      </c>
      <c r="AI1653">
        <f t="shared" si="593"/>
        <v>1</v>
      </c>
      <c r="AJ1653">
        <f>MAX(0, $R1653 - $AA1653) * INDEX(Model_Assumptions[Values], 7)</f>
        <v>2125.6259695970048</v>
      </c>
      <c r="AK1653">
        <f>MAX(0, INDEX(Model_Assumptions[Values], 4) - $AD1653)</f>
        <v>0.05</v>
      </c>
      <c r="AL1653">
        <f>MAX(0, INDEX(Model_Assumptions[Values], 5) - $AC1653)</f>
        <v>0.02</v>
      </c>
      <c r="AM1653">
        <f>INDEX(Model_Assumptions[Values], 6) * MAX(0, INDEX(Model_Assumptions[Values], 3) - $AB1653)^2</f>
        <v>0</v>
      </c>
      <c r="AN1653">
        <f t="shared" si="586"/>
        <v>2125.6259695970061</v>
      </c>
      <c r="AO1653" cm="1">
        <f t="array" ref="AO1653">IFERROR(STDEV(IF($E$2:$E$2201=$E1653, $AJ$2:$AJ$2201)), 0)</f>
        <v>1.3780925808790163E-12</v>
      </c>
      <c r="AP1653">
        <f t="shared" si="594"/>
        <v>-0.98994949366116658</v>
      </c>
      <c r="AQ1653">
        <f t="shared" si="587"/>
        <v>4.9999999999999982E-2</v>
      </c>
      <c r="AR1653" cm="1">
        <f t="array" ref="AR1653">IFERROR(STDEV(IF($E$2:$E$2201=$E1653, $AK$2:$AK$2201)), 0)</f>
        <v>2.102802400022913E-17</v>
      </c>
      <c r="AS1653">
        <f t="shared" si="595"/>
        <v>0.98994949366116658</v>
      </c>
      <c r="AT1653">
        <f t="shared" si="588"/>
        <v>2.0000000000000007E-2</v>
      </c>
      <c r="AU1653" cm="1">
        <f t="array" ref="AU1653">IFERROR(STDEV(IF($E$2:$E$2201=$E1653, $AL$2:$AL$2201)), 0)</f>
        <v>7.0093413334097106E-18</v>
      </c>
      <c r="AV1653">
        <f t="shared" si="596"/>
        <v>-0.98994949366116647</v>
      </c>
      <c r="AW1653">
        <f t="shared" si="589"/>
        <v>0</v>
      </c>
      <c r="AX1653" cm="1">
        <f t="array" ref="AX1653">IFERROR(STDEV(IF($E$2:$E$2201=$E1653, $AM$2:$AM$2201)), 0)</f>
        <v>0</v>
      </c>
      <c r="AY1653">
        <f t="shared" si="597"/>
        <v>-0.98994949366116647</v>
      </c>
      <c r="AZ1653">
        <f>INDEX(Model_Assumptions[Values],9)*((INDEX(Model_Scenarios[GR Weight],1)*$AG1653)+(INDEX(Model_Scenarios[GP Weight],1)*$AH1653)+(INDEX(Model_Scenarios[LTV Weight],1)*$AI1653))-(INDEX(Model_Scenarios[LTV Weight],1)*$AP1653)-(INDEX(Model_Scenarios[GP Weight],1)*($AS1653+$AV1653+$AY1653))</f>
        <v>4.8909545442950497</v>
      </c>
      <c r="BA1653">
        <f>INDEX(Model_Assumptions[Values],9)*((INDEX(Model_Scenarios[GR Weight],2)*$AG1653)+(INDEX(Model_Scenarios[GP Weight],2)*$AH1653)+(INDEX(Model_Scenarios[LTV Weight],2)*$AI1653))-(INDEX(Model_Scenarios[LTV Weight],2)*$AP1653)-(INDEX(Model_Scenarios[GP Weight],2)*($AS1653+$AV1653+$AY1653))</f>
        <v>4.091457069611991</v>
      </c>
      <c r="BB1653">
        <f>INDEX(Model_Assumptions[Values],9)*((INDEX(Model_Scenarios[GR Weight],3)*$AG1653)+(INDEX(Model_Scenarios[GP Weight],3)*$AH1653)+(INDEX(Model_Scenarios[LTV Weight],3)*$AI1653))-(INDEX(Model_Scenarios[LTV Weight],3)*$AP1653)-(INDEX(Model_Scenarios[GP Weight],3)*($AS1653+$AV1653+$AY1653))</f>
        <v>2.7424621202458748</v>
      </c>
      <c r="BC1653">
        <f>INDEX(Model_Assumptions[Values],9)*((INDEX(Model_Scenarios[GR Weight],4)*$AG1653)+(INDEX(Model_Scenarios[GP Weight],4)*$AH1653)+(INDEX(Model_Scenarios[LTV Weight],4)*$AI1653))-(INDEX(Model_Scenarios[LTV Weight],4)*$AP1653)-(INDEX(Model_Scenarios[GP Weight],4)*($AS1653+$AV1653+$AY1653))</f>
        <v>2.1434671708797581</v>
      </c>
      <c r="BD1653">
        <f>INDEX(Model_Assumptions[Values],9)*((INDEX(Model_Scenarios[GR Weight],5)*$AG1653)+(INDEX(Model_Scenarios[GP Weight],5)*$AH1653)+(INDEX(Model_Scenarios[LTV Weight],5)*$AI1653))-(INDEX(Model_Scenarios[LTV Weight],5)*$AP1653)-(INDEX(Model_Scenarios[GP Weight],5)*($AS1653+$AV1653+$AY1653))</f>
        <v>2.0419595949289331</v>
      </c>
    </row>
    <row r="1654" spans="1:56" x14ac:dyDescent="0.25">
      <c r="A1654">
        <v>1653</v>
      </c>
      <c r="B1654">
        <v>34</v>
      </c>
      <c r="C1654" s="3">
        <v>3</v>
      </c>
      <c r="D1654" s="4">
        <v>0.04</v>
      </c>
      <c r="E1654" t="str">
        <v>SKU-1040</v>
      </c>
      <c r="F1654" t="str">
        <v>Hold</v>
      </c>
      <c r="G1654" t="str">
        <v>Constrained</v>
      </c>
      <c r="H1654">
        <v>18.7</v>
      </c>
      <c r="I1654">
        <v>6.86</v>
      </c>
      <c r="J1654">
        <v>26</v>
      </c>
      <c r="K1654">
        <v>486.2</v>
      </c>
      <c r="L1654">
        <v>307.83999999999997</v>
      </c>
      <c r="M1654">
        <v>0.63315508021390365</v>
      </c>
      <c r="N1654">
        <v>18.7</v>
      </c>
      <c r="O1654">
        <v>0</v>
      </c>
      <c r="P1654">
        <v>0</v>
      </c>
      <c r="Q1654">
        <v>1288.2581633921243</v>
      </c>
      <c r="R1654">
        <v>1062.8129847985024</v>
      </c>
      <c r="S1654">
        <v>0.5</v>
      </c>
      <c r="T1654">
        <f t="shared" si="575"/>
        <v>18.7</v>
      </c>
      <c r="U1654">
        <f t="shared" si="576"/>
        <v>0</v>
      </c>
      <c r="V1654">
        <f>IF($F1654="Reduce", INDEX(Model_Assumptions[Values], 2), INDEX(Model_Assumptions[Values], 1))</f>
        <v>-0.4</v>
      </c>
      <c r="W1654">
        <f t="shared" si="577"/>
        <v>26</v>
      </c>
      <c r="X1654">
        <f t="shared" si="590"/>
        <v>486.2</v>
      </c>
      <c r="Y1654">
        <f t="shared" si="578"/>
        <v>307.83999999999997</v>
      </c>
      <c r="Z1654">
        <f t="shared" si="579"/>
        <v>0</v>
      </c>
      <c r="AA1654">
        <f t="shared" si="580"/>
        <v>0</v>
      </c>
      <c r="AB1654">
        <f t="shared" si="591"/>
        <v>0.63315508021390365</v>
      </c>
      <c r="AC1654">
        <f t="shared" si="581"/>
        <v>0</v>
      </c>
      <c r="AD1654">
        <f t="shared" si="582"/>
        <v>0</v>
      </c>
      <c r="AE1654">
        <f t="shared" si="583"/>
        <v>0</v>
      </c>
      <c r="AF1654">
        <f t="shared" si="592"/>
        <v>1062.8129847985024</v>
      </c>
      <c r="AG1654">
        <f t="shared" si="584"/>
        <v>0</v>
      </c>
      <c r="AH1654">
        <f t="shared" si="585"/>
        <v>0</v>
      </c>
      <c r="AI1654">
        <f t="shared" si="593"/>
        <v>1</v>
      </c>
      <c r="AJ1654">
        <f>MAX(0, $R1654 - $AA1654) * INDEX(Model_Assumptions[Values], 7)</f>
        <v>2125.6259695970048</v>
      </c>
      <c r="AK1654">
        <f>MAX(0, INDEX(Model_Assumptions[Values], 4) - $AD1654)</f>
        <v>0.05</v>
      </c>
      <c r="AL1654">
        <f>MAX(0, INDEX(Model_Assumptions[Values], 5) - $AC1654)</f>
        <v>0.02</v>
      </c>
      <c r="AM1654">
        <f>INDEX(Model_Assumptions[Values], 6) * MAX(0, INDEX(Model_Assumptions[Values], 3) - $AB1654)^2</f>
        <v>0</v>
      </c>
      <c r="AN1654">
        <f t="shared" si="586"/>
        <v>2125.6259695970061</v>
      </c>
      <c r="AO1654" cm="1">
        <f t="array" ref="AO1654">IFERROR(STDEV(IF($E$2:$E$2201=$E1654, $AJ$2:$AJ$2201)), 0)</f>
        <v>1.3780925808790163E-12</v>
      </c>
      <c r="AP1654">
        <f t="shared" si="594"/>
        <v>-0.98994949366116658</v>
      </c>
      <c r="AQ1654">
        <f t="shared" si="587"/>
        <v>4.9999999999999982E-2</v>
      </c>
      <c r="AR1654" cm="1">
        <f t="array" ref="AR1654">IFERROR(STDEV(IF($E$2:$E$2201=$E1654, $AK$2:$AK$2201)), 0)</f>
        <v>2.102802400022913E-17</v>
      </c>
      <c r="AS1654">
        <f t="shared" si="595"/>
        <v>0.98994949366116658</v>
      </c>
      <c r="AT1654">
        <f t="shared" si="588"/>
        <v>2.0000000000000007E-2</v>
      </c>
      <c r="AU1654" cm="1">
        <f t="array" ref="AU1654">IFERROR(STDEV(IF($E$2:$E$2201=$E1654, $AL$2:$AL$2201)), 0)</f>
        <v>7.0093413334097106E-18</v>
      </c>
      <c r="AV1654">
        <f t="shared" si="596"/>
        <v>-0.98994949366116647</v>
      </c>
      <c r="AW1654">
        <f t="shared" si="589"/>
        <v>0</v>
      </c>
      <c r="AX1654" cm="1">
        <f t="array" ref="AX1654">IFERROR(STDEV(IF($E$2:$E$2201=$E1654, $AM$2:$AM$2201)), 0)</f>
        <v>0</v>
      </c>
      <c r="AY1654">
        <f t="shared" si="597"/>
        <v>-0.98994949366116647</v>
      </c>
      <c r="AZ1654">
        <f>INDEX(Model_Assumptions[Values],9)*((INDEX(Model_Scenarios[GR Weight],1)*$AG1654)+(INDEX(Model_Scenarios[GP Weight],1)*$AH1654)+(INDEX(Model_Scenarios[LTV Weight],1)*$AI1654))-(INDEX(Model_Scenarios[LTV Weight],1)*$AP1654)-(INDEX(Model_Scenarios[GP Weight],1)*($AS1654+$AV1654+$AY1654))</f>
        <v>4.8909545442950497</v>
      </c>
      <c r="BA1654">
        <f>INDEX(Model_Assumptions[Values],9)*((INDEX(Model_Scenarios[GR Weight],2)*$AG1654)+(INDEX(Model_Scenarios[GP Weight],2)*$AH1654)+(INDEX(Model_Scenarios[LTV Weight],2)*$AI1654))-(INDEX(Model_Scenarios[LTV Weight],2)*$AP1654)-(INDEX(Model_Scenarios[GP Weight],2)*($AS1654+$AV1654+$AY1654))</f>
        <v>4.091457069611991</v>
      </c>
      <c r="BB1654">
        <f>INDEX(Model_Assumptions[Values],9)*((INDEX(Model_Scenarios[GR Weight],3)*$AG1654)+(INDEX(Model_Scenarios[GP Weight],3)*$AH1654)+(INDEX(Model_Scenarios[LTV Weight],3)*$AI1654))-(INDEX(Model_Scenarios[LTV Weight],3)*$AP1654)-(INDEX(Model_Scenarios[GP Weight],3)*($AS1654+$AV1654+$AY1654))</f>
        <v>2.7424621202458748</v>
      </c>
      <c r="BC1654">
        <f>INDEX(Model_Assumptions[Values],9)*((INDEX(Model_Scenarios[GR Weight],4)*$AG1654)+(INDEX(Model_Scenarios[GP Weight],4)*$AH1654)+(INDEX(Model_Scenarios[LTV Weight],4)*$AI1654))-(INDEX(Model_Scenarios[LTV Weight],4)*$AP1654)-(INDEX(Model_Scenarios[GP Weight],4)*($AS1654+$AV1654+$AY1654))</f>
        <v>2.1434671708797581</v>
      </c>
      <c r="BD1654">
        <f>INDEX(Model_Assumptions[Values],9)*((INDEX(Model_Scenarios[GR Weight],5)*$AG1654)+(INDEX(Model_Scenarios[GP Weight],5)*$AH1654)+(INDEX(Model_Scenarios[LTV Weight],5)*$AI1654))-(INDEX(Model_Scenarios[LTV Weight],5)*$AP1654)-(INDEX(Model_Scenarios[GP Weight],5)*($AS1654+$AV1654+$AY1654))</f>
        <v>2.0419595949289331</v>
      </c>
    </row>
    <row r="1655" spans="1:56" x14ac:dyDescent="0.25">
      <c r="A1655">
        <v>1654</v>
      </c>
      <c r="B1655">
        <v>34</v>
      </c>
      <c r="C1655" s="3">
        <v>4</v>
      </c>
      <c r="D1655" s="4">
        <v>0.06</v>
      </c>
      <c r="E1655" t="str">
        <v>SKU-1040</v>
      </c>
      <c r="F1655" t="str">
        <v>Hold</v>
      </c>
      <c r="G1655" t="str">
        <v>Constrained</v>
      </c>
      <c r="H1655">
        <v>18.7</v>
      </c>
      <c r="I1655">
        <v>6.86</v>
      </c>
      <c r="J1655">
        <v>26</v>
      </c>
      <c r="K1655">
        <v>486.2</v>
      </c>
      <c r="L1655">
        <v>307.83999999999997</v>
      </c>
      <c r="M1655">
        <v>0.63315508021390365</v>
      </c>
      <c r="N1655">
        <v>18.7</v>
      </c>
      <c r="O1655">
        <v>0</v>
      </c>
      <c r="P1655">
        <v>0</v>
      </c>
      <c r="Q1655">
        <v>1288.2581633921243</v>
      </c>
      <c r="R1655">
        <v>1062.8129847985024</v>
      </c>
      <c r="S1655">
        <v>0.5</v>
      </c>
      <c r="T1655">
        <f t="shared" si="575"/>
        <v>18.7</v>
      </c>
      <c r="U1655">
        <f t="shared" si="576"/>
        <v>0</v>
      </c>
      <c r="V1655">
        <f>IF($F1655="Reduce", INDEX(Model_Assumptions[Values], 2), INDEX(Model_Assumptions[Values], 1))</f>
        <v>-0.4</v>
      </c>
      <c r="W1655">
        <f t="shared" si="577"/>
        <v>26</v>
      </c>
      <c r="X1655">
        <f t="shared" si="590"/>
        <v>486.2</v>
      </c>
      <c r="Y1655">
        <f t="shared" si="578"/>
        <v>307.83999999999997</v>
      </c>
      <c r="Z1655">
        <f t="shared" si="579"/>
        <v>0</v>
      </c>
      <c r="AA1655">
        <f t="shared" si="580"/>
        <v>0</v>
      </c>
      <c r="AB1655">
        <f t="shared" si="591"/>
        <v>0.63315508021390365</v>
      </c>
      <c r="AC1655">
        <f t="shared" si="581"/>
        <v>0</v>
      </c>
      <c r="AD1655">
        <f t="shared" si="582"/>
        <v>0</v>
      </c>
      <c r="AE1655">
        <f t="shared" si="583"/>
        <v>0</v>
      </c>
      <c r="AF1655">
        <f t="shared" si="592"/>
        <v>1062.8129847985024</v>
      </c>
      <c r="AG1655">
        <f t="shared" si="584"/>
        <v>0</v>
      </c>
      <c r="AH1655">
        <f t="shared" si="585"/>
        <v>0</v>
      </c>
      <c r="AI1655">
        <f t="shared" si="593"/>
        <v>1</v>
      </c>
      <c r="AJ1655">
        <f>MAX(0, $R1655 - $AA1655) * INDEX(Model_Assumptions[Values], 7)</f>
        <v>2125.6259695970048</v>
      </c>
      <c r="AK1655">
        <f>MAX(0, INDEX(Model_Assumptions[Values], 4) - $AD1655)</f>
        <v>0.05</v>
      </c>
      <c r="AL1655">
        <f>MAX(0, INDEX(Model_Assumptions[Values], 5) - $AC1655)</f>
        <v>0.02</v>
      </c>
      <c r="AM1655">
        <f>INDEX(Model_Assumptions[Values], 6) * MAX(0, INDEX(Model_Assumptions[Values], 3) - $AB1655)^2</f>
        <v>0</v>
      </c>
      <c r="AN1655">
        <f t="shared" si="586"/>
        <v>2125.6259695970061</v>
      </c>
      <c r="AO1655" cm="1">
        <f t="array" ref="AO1655">IFERROR(STDEV(IF($E$2:$E$2201=$E1655, $AJ$2:$AJ$2201)), 0)</f>
        <v>1.3780925808790163E-12</v>
      </c>
      <c r="AP1655">
        <f t="shared" si="594"/>
        <v>-0.98994949366116658</v>
      </c>
      <c r="AQ1655">
        <f t="shared" si="587"/>
        <v>4.9999999999999982E-2</v>
      </c>
      <c r="AR1655" cm="1">
        <f t="array" ref="AR1655">IFERROR(STDEV(IF($E$2:$E$2201=$E1655, $AK$2:$AK$2201)), 0)</f>
        <v>2.102802400022913E-17</v>
      </c>
      <c r="AS1655">
        <f t="shared" si="595"/>
        <v>0.98994949366116658</v>
      </c>
      <c r="AT1655">
        <f t="shared" si="588"/>
        <v>2.0000000000000007E-2</v>
      </c>
      <c r="AU1655" cm="1">
        <f t="array" ref="AU1655">IFERROR(STDEV(IF($E$2:$E$2201=$E1655, $AL$2:$AL$2201)), 0)</f>
        <v>7.0093413334097106E-18</v>
      </c>
      <c r="AV1655">
        <f t="shared" si="596"/>
        <v>-0.98994949366116647</v>
      </c>
      <c r="AW1655">
        <f t="shared" si="589"/>
        <v>0</v>
      </c>
      <c r="AX1655" cm="1">
        <f t="array" ref="AX1655">IFERROR(STDEV(IF($E$2:$E$2201=$E1655, $AM$2:$AM$2201)), 0)</f>
        <v>0</v>
      </c>
      <c r="AY1655">
        <f t="shared" si="597"/>
        <v>-0.98994949366116647</v>
      </c>
      <c r="AZ1655">
        <f>INDEX(Model_Assumptions[Values],9)*((INDEX(Model_Scenarios[GR Weight],1)*$AG1655)+(INDEX(Model_Scenarios[GP Weight],1)*$AH1655)+(INDEX(Model_Scenarios[LTV Weight],1)*$AI1655))-(INDEX(Model_Scenarios[LTV Weight],1)*$AP1655)-(INDEX(Model_Scenarios[GP Weight],1)*($AS1655+$AV1655+$AY1655))</f>
        <v>4.8909545442950497</v>
      </c>
      <c r="BA1655">
        <f>INDEX(Model_Assumptions[Values],9)*((INDEX(Model_Scenarios[GR Weight],2)*$AG1655)+(INDEX(Model_Scenarios[GP Weight],2)*$AH1655)+(INDEX(Model_Scenarios[LTV Weight],2)*$AI1655))-(INDEX(Model_Scenarios[LTV Weight],2)*$AP1655)-(INDEX(Model_Scenarios[GP Weight],2)*($AS1655+$AV1655+$AY1655))</f>
        <v>4.091457069611991</v>
      </c>
      <c r="BB1655">
        <f>INDEX(Model_Assumptions[Values],9)*((INDEX(Model_Scenarios[GR Weight],3)*$AG1655)+(INDEX(Model_Scenarios[GP Weight],3)*$AH1655)+(INDEX(Model_Scenarios[LTV Weight],3)*$AI1655))-(INDEX(Model_Scenarios[LTV Weight],3)*$AP1655)-(INDEX(Model_Scenarios[GP Weight],3)*($AS1655+$AV1655+$AY1655))</f>
        <v>2.7424621202458748</v>
      </c>
      <c r="BC1655">
        <f>INDEX(Model_Assumptions[Values],9)*((INDEX(Model_Scenarios[GR Weight],4)*$AG1655)+(INDEX(Model_Scenarios[GP Weight],4)*$AH1655)+(INDEX(Model_Scenarios[LTV Weight],4)*$AI1655))-(INDEX(Model_Scenarios[LTV Weight],4)*$AP1655)-(INDEX(Model_Scenarios[GP Weight],4)*($AS1655+$AV1655+$AY1655))</f>
        <v>2.1434671708797581</v>
      </c>
      <c r="BD1655">
        <f>INDEX(Model_Assumptions[Values],9)*((INDEX(Model_Scenarios[GR Weight],5)*$AG1655)+(INDEX(Model_Scenarios[GP Weight],5)*$AH1655)+(INDEX(Model_Scenarios[LTV Weight],5)*$AI1655))-(INDEX(Model_Scenarios[LTV Weight],5)*$AP1655)-(INDEX(Model_Scenarios[GP Weight],5)*($AS1655+$AV1655+$AY1655))</f>
        <v>2.0419595949289331</v>
      </c>
    </row>
    <row r="1656" spans="1:56" x14ac:dyDescent="0.25">
      <c r="A1656">
        <v>1655</v>
      </c>
      <c r="B1656">
        <v>34</v>
      </c>
      <c r="C1656" s="3">
        <v>5</v>
      </c>
      <c r="D1656" s="4">
        <v>0.08</v>
      </c>
      <c r="E1656" t="str">
        <v>SKU-1040</v>
      </c>
      <c r="F1656" t="str">
        <v>Hold</v>
      </c>
      <c r="G1656" t="str">
        <v>Constrained</v>
      </c>
      <c r="H1656">
        <v>18.7</v>
      </c>
      <c r="I1656">
        <v>6.86</v>
      </c>
      <c r="J1656">
        <v>26</v>
      </c>
      <c r="K1656">
        <v>486.2</v>
      </c>
      <c r="L1656">
        <v>307.83999999999997</v>
      </c>
      <c r="M1656">
        <v>0.63315508021390365</v>
      </c>
      <c r="N1656">
        <v>18.7</v>
      </c>
      <c r="O1656">
        <v>0</v>
      </c>
      <c r="P1656">
        <v>0</v>
      </c>
      <c r="Q1656">
        <v>1288.2581633921243</v>
      </c>
      <c r="R1656">
        <v>1062.8129847985024</v>
      </c>
      <c r="S1656">
        <v>0.5</v>
      </c>
      <c r="T1656">
        <f t="shared" si="575"/>
        <v>18.7</v>
      </c>
      <c r="U1656">
        <f t="shared" si="576"/>
        <v>0</v>
      </c>
      <c r="V1656">
        <f>IF($F1656="Reduce", INDEX(Model_Assumptions[Values], 2), INDEX(Model_Assumptions[Values], 1))</f>
        <v>-0.4</v>
      </c>
      <c r="W1656">
        <f t="shared" si="577"/>
        <v>26</v>
      </c>
      <c r="X1656">
        <f t="shared" si="590"/>
        <v>486.2</v>
      </c>
      <c r="Y1656">
        <f t="shared" si="578"/>
        <v>307.83999999999997</v>
      </c>
      <c r="Z1656">
        <f t="shared" si="579"/>
        <v>0</v>
      </c>
      <c r="AA1656">
        <f t="shared" si="580"/>
        <v>0</v>
      </c>
      <c r="AB1656">
        <f t="shared" si="591"/>
        <v>0.63315508021390365</v>
      </c>
      <c r="AC1656">
        <f t="shared" si="581"/>
        <v>0</v>
      </c>
      <c r="AD1656">
        <f t="shared" si="582"/>
        <v>0</v>
      </c>
      <c r="AE1656">
        <f t="shared" si="583"/>
        <v>0</v>
      </c>
      <c r="AF1656">
        <f t="shared" si="592"/>
        <v>1062.8129847985024</v>
      </c>
      <c r="AG1656">
        <f t="shared" si="584"/>
        <v>0</v>
      </c>
      <c r="AH1656">
        <f t="shared" si="585"/>
        <v>0</v>
      </c>
      <c r="AI1656">
        <f t="shared" si="593"/>
        <v>1</v>
      </c>
      <c r="AJ1656">
        <f>MAX(0, $R1656 - $AA1656) * INDEX(Model_Assumptions[Values], 7)</f>
        <v>2125.6259695970048</v>
      </c>
      <c r="AK1656">
        <f>MAX(0, INDEX(Model_Assumptions[Values], 4) - $AD1656)</f>
        <v>0.05</v>
      </c>
      <c r="AL1656">
        <f>MAX(0, INDEX(Model_Assumptions[Values], 5) - $AC1656)</f>
        <v>0.02</v>
      </c>
      <c r="AM1656">
        <f>INDEX(Model_Assumptions[Values], 6) * MAX(0, INDEX(Model_Assumptions[Values], 3) - $AB1656)^2</f>
        <v>0</v>
      </c>
      <c r="AN1656">
        <f t="shared" si="586"/>
        <v>2125.6259695970061</v>
      </c>
      <c r="AO1656" cm="1">
        <f t="array" ref="AO1656">IFERROR(STDEV(IF($E$2:$E$2201=$E1656, $AJ$2:$AJ$2201)), 0)</f>
        <v>1.3780925808790163E-12</v>
      </c>
      <c r="AP1656">
        <f t="shared" si="594"/>
        <v>-0.98994949366116658</v>
      </c>
      <c r="AQ1656">
        <f t="shared" si="587"/>
        <v>4.9999999999999982E-2</v>
      </c>
      <c r="AR1656" cm="1">
        <f t="array" ref="AR1656">IFERROR(STDEV(IF($E$2:$E$2201=$E1656, $AK$2:$AK$2201)), 0)</f>
        <v>2.102802400022913E-17</v>
      </c>
      <c r="AS1656">
        <f t="shared" si="595"/>
        <v>0.98994949366116658</v>
      </c>
      <c r="AT1656">
        <f t="shared" si="588"/>
        <v>2.0000000000000007E-2</v>
      </c>
      <c r="AU1656" cm="1">
        <f t="array" ref="AU1656">IFERROR(STDEV(IF($E$2:$E$2201=$E1656, $AL$2:$AL$2201)), 0)</f>
        <v>7.0093413334097106E-18</v>
      </c>
      <c r="AV1656">
        <f t="shared" si="596"/>
        <v>-0.98994949366116647</v>
      </c>
      <c r="AW1656">
        <f t="shared" si="589"/>
        <v>0</v>
      </c>
      <c r="AX1656" cm="1">
        <f t="array" ref="AX1656">IFERROR(STDEV(IF($E$2:$E$2201=$E1656, $AM$2:$AM$2201)), 0)</f>
        <v>0</v>
      </c>
      <c r="AY1656">
        <f t="shared" si="597"/>
        <v>-0.98994949366116647</v>
      </c>
      <c r="AZ1656">
        <f>INDEX(Model_Assumptions[Values],9)*((INDEX(Model_Scenarios[GR Weight],1)*$AG1656)+(INDEX(Model_Scenarios[GP Weight],1)*$AH1656)+(INDEX(Model_Scenarios[LTV Weight],1)*$AI1656))-(INDEX(Model_Scenarios[LTV Weight],1)*$AP1656)-(INDEX(Model_Scenarios[GP Weight],1)*($AS1656+$AV1656+$AY1656))</f>
        <v>4.8909545442950497</v>
      </c>
      <c r="BA1656">
        <f>INDEX(Model_Assumptions[Values],9)*((INDEX(Model_Scenarios[GR Weight],2)*$AG1656)+(INDEX(Model_Scenarios[GP Weight],2)*$AH1656)+(INDEX(Model_Scenarios[LTV Weight],2)*$AI1656))-(INDEX(Model_Scenarios[LTV Weight],2)*$AP1656)-(INDEX(Model_Scenarios[GP Weight],2)*($AS1656+$AV1656+$AY1656))</f>
        <v>4.091457069611991</v>
      </c>
      <c r="BB1656">
        <f>INDEX(Model_Assumptions[Values],9)*((INDEX(Model_Scenarios[GR Weight],3)*$AG1656)+(INDEX(Model_Scenarios[GP Weight],3)*$AH1656)+(INDEX(Model_Scenarios[LTV Weight],3)*$AI1656))-(INDEX(Model_Scenarios[LTV Weight],3)*$AP1656)-(INDEX(Model_Scenarios[GP Weight],3)*($AS1656+$AV1656+$AY1656))</f>
        <v>2.7424621202458748</v>
      </c>
      <c r="BC1656">
        <f>INDEX(Model_Assumptions[Values],9)*((INDEX(Model_Scenarios[GR Weight],4)*$AG1656)+(INDEX(Model_Scenarios[GP Weight],4)*$AH1656)+(INDEX(Model_Scenarios[LTV Weight],4)*$AI1656))-(INDEX(Model_Scenarios[LTV Weight],4)*$AP1656)-(INDEX(Model_Scenarios[GP Weight],4)*($AS1656+$AV1656+$AY1656))</f>
        <v>2.1434671708797581</v>
      </c>
      <c r="BD1656">
        <f>INDEX(Model_Assumptions[Values],9)*((INDEX(Model_Scenarios[GR Weight],5)*$AG1656)+(INDEX(Model_Scenarios[GP Weight],5)*$AH1656)+(INDEX(Model_Scenarios[LTV Weight],5)*$AI1656))-(INDEX(Model_Scenarios[LTV Weight],5)*$AP1656)-(INDEX(Model_Scenarios[GP Weight],5)*($AS1656+$AV1656+$AY1656))</f>
        <v>2.0419595949289331</v>
      </c>
    </row>
    <row r="1657" spans="1:56" x14ac:dyDescent="0.25">
      <c r="A1657">
        <v>1656</v>
      </c>
      <c r="B1657">
        <v>34</v>
      </c>
      <c r="C1657" s="3">
        <v>6</v>
      </c>
      <c r="D1657" s="4">
        <v>0.1</v>
      </c>
      <c r="E1657" t="str">
        <v>SKU-1040</v>
      </c>
      <c r="F1657" t="str">
        <v>Hold</v>
      </c>
      <c r="G1657" t="str">
        <v>Constrained</v>
      </c>
      <c r="H1657">
        <v>18.7</v>
      </c>
      <c r="I1657">
        <v>6.86</v>
      </c>
      <c r="J1657">
        <v>26</v>
      </c>
      <c r="K1657">
        <v>486.2</v>
      </c>
      <c r="L1657">
        <v>307.83999999999997</v>
      </c>
      <c r="M1657">
        <v>0.63315508021390365</v>
      </c>
      <c r="N1657">
        <v>18.7</v>
      </c>
      <c r="O1657">
        <v>0</v>
      </c>
      <c r="P1657">
        <v>0</v>
      </c>
      <c r="Q1657">
        <v>1288.2581633921243</v>
      </c>
      <c r="R1657">
        <v>1062.8129847985024</v>
      </c>
      <c r="S1657">
        <v>0.5</v>
      </c>
      <c r="T1657">
        <f t="shared" si="575"/>
        <v>18.7</v>
      </c>
      <c r="U1657">
        <f t="shared" si="576"/>
        <v>0</v>
      </c>
      <c r="V1657">
        <f>IF($F1657="Reduce", INDEX(Model_Assumptions[Values], 2), INDEX(Model_Assumptions[Values], 1))</f>
        <v>-0.4</v>
      </c>
      <c r="W1657">
        <f t="shared" si="577"/>
        <v>26</v>
      </c>
      <c r="X1657">
        <f t="shared" si="590"/>
        <v>486.2</v>
      </c>
      <c r="Y1657">
        <f t="shared" si="578"/>
        <v>307.83999999999997</v>
      </c>
      <c r="Z1657">
        <f t="shared" si="579"/>
        <v>0</v>
      </c>
      <c r="AA1657">
        <f t="shared" si="580"/>
        <v>0</v>
      </c>
      <c r="AB1657">
        <f t="shared" si="591"/>
        <v>0.63315508021390365</v>
      </c>
      <c r="AC1657">
        <f t="shared" si="581"/>
        <v>0</v>
      </c>
      <c r="AD1657">
        <f t="shared" si="582"/>
        <v>0</v>
      </c>
      <c r="AE1657">
        <f t="shared" si="583"/>
        <v>0</v>
      </c>
      <c r="AF1657">
        <f t="shared" si="592"/>
        <v>1062.8129847985024</v>
      </c>
      <c r="AG1657">
        <f t="shared" si="584"/>
        <v>0</v>
      </c>
      <c r="AH1657">
        <f t="shared" si="585"/>
        <v>0</v>
      </c>
      <c r="AI1657">
        <f t="shared" si="593"/>
        <v>1</v>
      </c>
      <c r="AJ1657">
        <f>MAX(0, $R1657 - $AA1657) * INDEX(Model_Assumptions[Values], 7)</f>
        <v>2125.6259695970048</v>
      </c>
      <c r="AK1657">
        <f>MAX(0, INDEX(Model_Assumptions[Values], 4) - $AD1657)</f>
        <v>0.05</v>
      </c>
      <c r="AL1657">
        <f>MAX(0, INDEX(Model_Assumptions[Values], 5) - $AC1657)</f>
        <v>0.02</v>
      </c>
      <c r="AM1657">
        <f>INDEX(Model_Assumptions[Values], 6) * MAX(0, INDEX(Model_Assumptions[Values], 3) - $AB1657)^2</f>
        <v>0</v>
      </c>
      <c r="AN1657">
        <f t="shared" si="586"/>
        <v>2125.6259695970061</v>
      </c>
      <c r="AO1657" cm="1">
        <f t="array" ref="AO1657">IFERROR(STDEV(IF($E$2:$E$2201=$E1657, $AJ$2:$AJ$2201)), 0)</f>
        <v>1.3780925808790163E-12</v>
      </c>
      <c r="AP1657">
        <f t="shared" si="594"/>
        <v>-0.98994949366116658</v>
      </c>
      <c r="AQ1657">
        <f t="shared" si="587"/>
        <v>4.9999999999999982E-2</v>
      </c>
      <c r="AR1657" cm="1">
        <f t="array" ref="AR1657">IFERROR(STDEV(IF($E$2:$E$2201=$E1657, $AK$2:$AK$2201)), 0)</f>
        <v>2.102802400022913E-17</v>
      </c>
      <c r="AS1657">
        <f t="shared" si="595"/>
        <v>0.98994949366116658</v>
      </c>
      <c r="AT1657">
        <f t="shared" si="588"/>
        <v>2.0000000000000007E-2</v>
      </c>
      <c r="AU1657" cm="1">
        <f t="array" ref="AU1657">IFERROR(STDEV(IF($E$2:$E$2201=$E1657, $AL$2:$AL$2201)), 0)</f>
        <v>7.0093413334097106E-18</v>
      </c>
      <c r="AV1657">
        <f t="shared" si="596"/>
        <v>-0.98994949366116647</v>
      </c>
      <c r="AW1657">
        <f t="shared" si="589"/>
        <v>0</v>
      </c>
      <c r="AX1657" cm="1">
        <f t="array" ref="AX1657">IFERROR(STDEV(IF($E$2:$E$2201=$E1657, $AM$2:$AM$2201)), 0)</f>
        <v>0</v>
      </c>
      <c r="AY1657">
        <f t="shared" si="597"/>
        <v>-0.98994949366116647</v>
      </c>
      <c r="AZ1657">
        <f>INDEX(Model_Assumptions[Values],9)*((INDEX(Model_Scenarios[GR Weight],1)*$AG1657)+(INDEX(Model_Scenarios[GP Weight],1)*$AH1657)+(INDEX(Model_Scenarios[LTV Weight],1)*$AI1657))-(INDEX(Model_Scenarios[LTV Weight],1)*$AP1657)-(INDEX(Model_Scenarios[GP Weight],1)*($AS1657+$AV1657+$AY1657))</f>
        <v>4.8909545442950497</v>
      </c>
      <c r="BA1657">
        <f>INDEX(Model_Assumptions[Values],9)*((INDEX(Model_Scenarios[GR Weight],2)*$AG1657)+(INDEX(Model_Scenarios[GP Weight],2)*$AH1657)+(INDEX(Model_Scenarios[LTV Weight],2)*$AI1657))-(INDEX(Model_Scenarios[LTV Weight],2)*$AP1657)-(INDEX(Model_Scenarios[GP Weight],2)*($AS1657+$AV1657+$AY1657))</f>
        <v>4.091457069611991</v>
      </c>
      <c r="BB1657">
        <f>INDEX(Model_Assumptions[Values],9)*((INDEX(Model_Scenarios[GR Weight],3)*$AG1657)+(INDEX(Model_Scenarios[GP Weight],3)*$AH1657)+(INDEX(Model_Scenarios[LTV Weight],3)*$AI1657))-(INDEX(Model_Scenarios[LTV Weight],3)*$AP1657)-(INDEX(Model_Scenarios[GP Weight],3)*($AS1657+$AV1657+$AY1657))</f>
        <v>2.7424621202458748</v>
      </c>
      <c r="BC1657">
        <f>INDEX(Model_Assumptions[Values],9)*((INDEX(Model_Scenarios[GR Weight],4)*$AG1657)+(INDEX(Model_Scenarios[GP Weight],4)*$AH1657)+(INDEX(Model_Scenarios[LTV Weight],4)*$AI1657))-(INDEX(Model_Scenarios[LTV Weight],4)*$AP1657)-(INDEX(Model_Scenarios[GP Weight],4)*($AS1657+$AV1657+$AY1657))</f>
        <v>2.1434671708797581</v>
      </c>
      <c r="BD1657">
        <f>INDEX(Model_Assumptions[Values],9)*((INDEX(Model_Scenarios[GR Weight],5)*$AG1657)+(INDEX(Model_Scenarios[GP Weight],5)*$AH1657)+(INDEX(Model_Scenarios[LTV Weight],5)*$AI1657))-(INDEX(Model_Scenarios[LTV Weight],5)*$AP1657)-(INDEX(Model_Scenarios[GP Weight],5)*($AS1657+$AV1657+$AY1657))</f>
        <v>2.0419595949289331</v>
      </c>
    </row>
    <row r="1658" spans="1:56" x14ac:dyDescent="0.25">
      <c r="A1658">
        <v>1657</v>
      </c>
      <c r="B1658">
        <v>34</v>
      </c>
      <c r="C1658" s="3">
        <v>7</v>
      </c>
      <c r="D1658" s="4">
        <v>0.12</v>
      </c>
      <c r="E1658" t="str">
        <v>SKU-1040</v>
      </c>
      <c r="F1658" t="str">
        <v>Hold</v>
      </c>
      <c r="G1658" t="str">
        <v>Constrained</v>
      </c>
      <c r="H1658">
        <v>18.7</v>
      </c>
      <c r="I1658">
        <v>6.86</v>
      </c>
      <c r="J1658">
        <v>26</v>
      </c>
      <c r="K1658">
        <v>486.2</v>
      </c>
      <c r="L1658">
        <v>307.83999999999997</v>
      </c>
      <c r="M1658">
        <v>0.63315508021390365</v>
      </c>
      <c r="N1658">
        <v>18.7</v>
      </c>
      <c r="O1658">
        <v>0</v>
      </c>
      <c r="P1658">
        <v>0</v>
      </c>
      <c r="Q1658">
        <v>1288.2581633921243</v>
      </c>
      <c r="R1658">
        <v>1062.8129847985024</v>
      </c>
      <c r="S1658">
        <v>0.5</v>
      </c>
      <c r="T1658">
        <f t="shared" si="575"/>
        <v>18.7</v>
      </c>
      <c r="U1658">
        <f t="shared" si="576"/>
        <v>0</v>
      </c>
      <c r="V1658">
        <f>IF($F1658="Reduce", INDEX(Model_Assumptions[Values], 2), INDEX(Model_Assumptions[Values], 1))</f>
        <v>-0.4</v>
      </c>
      <c r="W1658">
        <f t="shared" si="577"/>
        <v>26</v>
      </c>
      <c r="X1658">
        <f t="shared" si="590"/>
        <v>486.2</v>
      </c>
      <c r="Y1658">
        <f t="shared" si="578"/>
        <v>307.83999999999997</v>
      </c>
      <c r="Z1658">
        <f t="shared" si="579"/>
        <v>0</v>
      </c>
      <c r="AA1658">
        <f t="shared" si="580"/>
        <v>0</v>
      </c>
      <c r="AB1658">
        <f t="shared" si="591"/>
        <v>0.63315508021390365</v>
      </c>
      <c r="AC1658">
        <f t="shared" si="581"/>
        <v>0</v>
      </c>
      <c r="AD1658">
        <f t="shared" si="582"/>
        <v>0</v>
      </c>
      <c r="AE1658">
        <f t="shared" si="583"/>
        <v>0</v>
      </c>
      <c r="AF1658">
        <f t="shared" si="592"/>
        <v>1062.8129847985024</v>
      </c>
      <c r="AG1658">
        <f t="shared" si="584"/>
        <v>0</v>
      </c>
      <c r="AH1658">
        <f t="shared" si="585"/>
        <v>0</v>
      </c>
      <c r="AI1658">
        <f t="shared" si="593"/>
        <v>1</v>
      </c>
      <c r="AJ1658">
        <f>MAX(0, $R1658 - $AA1658) * INDEX(Model_Assumptions[Values], 7)</f>
        <v>2125.6259695970048</v>
      </c>
      <c r="AK1658">
        <f>MAX(0, INDEX(Model_Assumptions[Values], 4) - $AD1658)</f>
        <v>0.05</v>
      </c>
      <c r="AL1658">
        <f>MAX(0, INDEX(Model_Assumptions[Values], 5) - $AC1658)</f>
        <v>0.02</v>
      </c>
      <c r="AM1658">
        <f>INDEX(Model_Assumptions[Values], 6) * MAX(0, INDEX(Model_Assumptions[Values], 3) - $AB1658)^2</f>
        <v>0</v>
      </c>
      <c r="AN1658">
        <f t="shared" si="586"/>
        <v>2125.6259695970061</v>
      </c>
      <c r="AO1658" cm="1">
        <f t="array" ref="AO1658">IFERROR(STDEV(IF($E$2:$E$2201=$E1658, $AJ$2:$AJ$2201)), 0)</f>
        <v>1.3780925808790163E-12</v>
      </c>
      <c r="AP1658">
        <f t="shared" si="594"/>
        <v>-0.98994949366116658</v>
      </c>
      <c r="AQ1658">
        <f t="shared" si="587"/>
        <v>4.9999999999999982E-2</v>
      </c>
      <c r="AR1658" cm="1">
        <f t="array" ref="AR1658">IFERROR(STDEV(IF($E$2:$E$2201=$E1658, $AK$2:$AK$2201)), 0)</f>
        <v>2.102802400022913E-17</v>
      </c>
      <c r="AS1658">
        <f t="shared" si="595"/>
        <v>0.98994949366116658</v>
      </c>
      <c r="AT1658">
        <f t="shared" si="588"/>
        <v>2.0000000000000007E-2</v>
      </c>
      <c r="AU1658" cm="1">
        <f t="array" ref="AU1658">IFERROR(STDEV(IF($E$2:$E$2201=$E1658, $AL$2:$AL$2201)), 0)</f>
        <v>7.0093413334097106E-18</v>
      </c>
      <c r="AV1658">
        <f t="shared" si="596"/>
        <v>-0.98994949366116647</v>
      </c>
      <c r="AW1658">
        <f t="shared" si="589"/>
        <v>0</v>
      </c>
      <c r="AX1658" cm="1">
        <f t="array" ref="AX1658">IFERROR(STDEV(IF($E$2:$E$2201=$E1658, $AM$2:$AM$2201)), 0)</f>
        <v>0</v>
      </c>
      <c r="AY1658">
        <f t="shared" si="597"/>
        <v>-0.98994949366116647</v>
      </c>
      <c r="AZ1658">
        <f>INDEX(Model_Assumptions[Values],9)*((INDEX(Model_Scenarios[GR Weight],1)*$AG1658)+(INDEX(Model_Scenarios[GP Weight],1)*$AH1658)+(INDEX(Model_Scenarios[LTV Weight],1)*$AI1658))-(INDEX(Model_Scenarios[LTV Weight],1)*$AP1658)-(INDEX(Model_Scenarios[GP Weight],1)*($AS1658+$AV1658+$AY1658))</f>
        <v>4.8909545442950497</v>
      </c>
      <c r="BA1658">
        <f>INDEX(Model_Assumptions[Values],9)*((INDEX(Model_Scenarios[GR Weight],2)*$AG1658)+(INDEX(Model_Scenarios[GP Weight],2)*$AH1658)+(INDEX(Model_Scenarios[LTV Weight],2)*$AI1658))-(INDEX(Model_Scenarios[LTV Weight],2)*$AP1658)-(INDEX(Model_Scenarios[GP Weight],2)*($AS1658+$AV1658+$AY1658))</f>
        <v>4.091457069611991</v>
      </c>
      <c r="BB1658">
        <f>INDEX(Model_Assumptions[Values],9)*((INDEX(Model_Scenarios[GR Weight],3)*$AG1658)+(INDEX(Model_Scenarios[GP Weight],3)*$AH1658)+(INDEX(Model_Scenarios[LTV Weight],3)*$AI1658))-(INDEX(Model_Scenarios[LTV Weight],3)*$AP1658)-(INDEX(Model_Scenarios[GP Weight],3)*($AS1658+$AV1658+$AY1658))</f>
        <v>2.7424621202458748</v>
      </c>
      <c r="BC1658">
        <f>INDEX(Model_Assumptions[Values],9)*((INDEX(Model_Scenarios[GR Weight],4)*$AG1658)+(INDEX(Model_Scenarios[GP Weight],4)*$AH1658)+(INDEX(Model_Scenarios[LTV Weight],4)*$AI1658))-(INDEX(Model_Scenarios[LTV Weight],4)*$AP1658)-(INDEX(Model_Scenarios[GP Weight],4)*($AS1658+$AV1658+$AY1658))</f>
        <v>2.1434671708797581</v>
      </c>
      <c r="BD1658">
        <f>INDEX(Model_Assumptions[Values],9)*((INDEX(Model_Scenarios[GR Weight],5)*$AG1658)+(INDEX(Model_Scenarios[GP Weight],5)*$AH1658)+(INDEX(Model_Scenarios[LTV Weight],5)*$AI1658))-(INDEX(Model_Scenarios[LTV Weight],5)*$AP1658)-(INDEX(Model_Scenarios[GP Weight],5)*($AS1658+$AV1658+$AY1658))</f>
        <v>2.0419595949289331</v>
      </c>
    </row>
    <row r="1659" spans="1:56" x14ac:dyDescent="0.25">
      <c r="A1659">
        <v>1658</v>
      </c>
      <c r="B1659">
        <v>34</v>
      </c>
      <c r="C1659" s="3">
        <v>8</v>
      </c>
      <c r="D1659" s="4">
        <v>0.14000000000000001</v>
      </c>
      <c r="E1659" t="str">
        <v>SKU-1040</v>
      </c>
      <c r="F1659" t="str">
        <v>Hold</v>
      </c>
      <c r="G1659" t="str">
        <v>Constrained</v>
      </c>
      <c r="H1659">
        <v>18.7</v>
      </c>
      <c r="I1659">
        <v>6.86</v>
      </c>
      <c r="J1659">
        <v>26</v>
      </c>
      <c r="K1659">
        <v>486.2</v>
      </c>
      <c r="L1659">
        <v>307.83999999999997</v>
      </c>
      <c r="M1659">
        <v>0.63315508021390365</v>
      </c>
      <c r="N1659">
        <v>18.7</v>
      </c>
      <c r="O1659">
        <v>0</v>
      </c>
      <c r="P1659">
        <v>0</v>
      </c>
      <c r="Q1659">
        <v>1288.2581633921243</v>
      </c>
      <c r="R1659">
        <v>1062.8129847985024</v>
      </c>
      <c r="S1659">
        <v>0.5</v>
      </c>
      <c r="T1659">
        <f t="shared" si="575"/>
        <v>18.7</v>
      </c>
      <c r="U1659">
        <f t="shared" si="576"/>
        <v>0</v>
      </c>
      <c r="V1659">
        <f>IF($F1659="Reduce", INDEX(Model_Assumptions[Values], 2), INDEX(Model_Assumptions[Values], 1))</f>
        <v>-0.4</v>
      </c>
      <c r="W1659">
        <f t="shared" si="577"/>
        <v>26</v>
      </c>
      <c r="X1659">
        <f t="shared" si="590"/>
        <v>486.2</v>
      </c>
      <c r="Y1659">
        <f t="shared" si="578"/>
        <v>307.83999999999997</v>
      </c>
      <c r="Z1659">
        <f t="shared" si="579"/>
        <v>0</v>
      </c>
      <c r="AA1659">
        <f t="shared" si="580"/>
        <v>0</v>
      </c>
      <c r="AB1659">
        <f t="shared" si="591"/>
        <v>0.63315508021390365</v>
      </c>
      <c r="AC1659">
        <f t="shared" si="581"/>
        <v>0</v>
      </c>
      <c r="AD1659">
        <f t="shared" si="582"/>
        <v>0</v>
      </c>
      <c r="AE1659">
        <f t="shared" si="583"/>
        <v>0</v>
      </c>
      <c r="AF1659">
        <f t="shared" si="592"/>
        <v>1062.8129847985024</v>
      </c>
      <c r="AG1659">
        <f t="shared" si="584"/>
        <v>0</v>
      </c>
      <c r="AH1659">
        <f t="shared" si="585"/>
        <v>0</v>
      </c>
      <c r="AI1659">
        <f t="shared" si="593"/>
        <v>1</v>
      </c>
      <c r="AJ1659">
        <f>MAX(0, $R1659 - $AA1659) * INDEX(Model_Assumptions[Values], 7)</f>
        <v>2125.6259695970048</v>
      </c>
      <c r="AK1659">
        <f>MAX(0, INDEX(Model_Assumptions[Values], 4) - $AD1659)</f>
        <v>0.05</v>
      </c>
      <c r="AL1659">
        <f>MAX(0, INDEX(Model_Assumptions[Values], 5) - $AC1659)</f>
        <v>0.02</v>
      </c>
      <c r="AM1659">
        <f>INDEX(Model_Assumptions[Values], 6) * MAX(0, INDEX(Model_Assumptions[Values], 3) - $AB1659)^2</f>
        <v>0</v>
      </c>
      <c r="AN1659">
        <f t="shared" si="586"/>
        <v>2125.6259695970061</v>
      </c>
      <c r="AO1659" cm="1">
        <f t="array" ref="AO1659">IFERROR(STDEV(IF($E$2:$E$2201=$E1659, $AJ$2:$AJ$2201)), 0)</f>
        <v>1.3780925808790163E-12</v>
      </c>
      <c r="AP1659">
        <f t="shared" si="594"/>
        <v>-0.98994949366116658</v>
      </c>
      <c r="AQ1659">
        <f t="shared" si="587"/>
        <v>4.9999999999999982E-2</v>
      </c>
      <c r="AR1659" cm="1">
        <f t="array" ref="AR1659">IFERROR(STDEV(IF($E$2:$E$2201=$E1659, $AK$2:$AK$2201)), 0)</f>
        <v>2.102802400022913E-17</v>
      </c>
      <c r="AS1659">
        <f t="shared" si="595"/>
        <v>0.98994949366116658</v>
      </c>
      <c r="AT1659">
        <f t="shared" si="588"/>
        <v>2.0000000000000007E-2</v>
      </c>
      <c r="AU1659" cm="1">
        <f t="array" ref="AU1659">IFERROR(STDEV(IF($E$2:$E$2201=$E1659, $AL$2:$AL$2201)), 0)</f>
        <v>7.0093413334097106E-18</v>
      </c>
      <c r="AV1659">
        <f t="shared" si="596"/>
        <v>-0.98994949366116647</v>
      </c>
      <c r="AW1659">
        <f t="shared" si="589"/>
        <v>0</v>
      </c>
      <c r="AX1659" cm="1">
        <f t="array" ref="AX1659">IFERROR(STDEV(IF($E$2:$E$2201=$E1659, $AM$2:$AM$2201)), 0)</f>
        <v>0</v>
      </c>
      <c r="AY1659">
        <f t="shared" si="597"/>
        <v>-0.98994949366116647</v>
      </c>
      <c r="AZ1659">
        <f>INDEX(Model_Assumptions[Values],9)*((INDEX(Model_Scenarios[GR Weight],1)*$AG1659)+(INDEX(Model_Scenarios[GP Weight],1)*$AH1659)+(INDEX(Model_Scenarios[LTV Weight],1)*$AI1659))-(INDEX(Model_Scenarios[LTV Weight],1)*$AP1659)-(INDEX(Model_Scenarios[GP Weight],1)*($AS1659+$AV1659+$AY1659))</f>
        <v>4.8909545442950497</v>
      </c>
      <c r="BA1659">
        <f>INDEX(Model_Assumptions[Values],9)*((INDEX(Model_Scenarios[GR Weight],2)*$AG1659)+(INDEX(Model_Scenarios[GP Weight],2)*$AH1659)+(INDEX(Model_Scenarios[LTV Weight],2)*$AI1659))-(INDEX(Model_Scenarios[LTV Weight],2)*$AP1659)-(INDEX(Model_Scenarios[GP Weight],2)*($AS1659+$AV1659+$AY1659))</f>
        <v>4.091457069611991</v>
      </c>
      <c r="BB1659">
        <f>INDEX(Model_Assumptions[Values],9)*((INDEX(Model_Scenarios[GR Weight],3)*$AG1659)+(INDEX(Model_Scenarios[GP Weight],3)*$AH1659)+(INDEX(Model_Scenarios[LTV Weight],3)*$AI1659))-(INDEX(Model_Scenarios[LTV Weight],3)*$AP1659)-(INDEX(Model_Scenarios[GP Weight],3)*($AS1659+$AV1659+$AY1659))</f>
        <v>2.7424621202458748</v>
      </c>
      <c r="BC1659">
        <f>INDEX(Model_Assumptions[Values],9)*((INDEX(Model_Scenarios[GR Weight],4)*$AG1659)+(INDEX(Model_Scenarios[GP Weight],4)*$AH1659)+(INDEX(Model_Scenarios[LTV Weight],4)*$AI1659))-(INDEX(Model_Scenarios[LTV Weight],4)*$AP1659)-(INDEX(Model_Scenarios[GP Weight],4)*($AS1659+$AV1659+$AY1659))</f>
        <v>2.1434671708797581</v>
      </c>
      <c r="BD1659">
        <f>INDEX(Model_Assumptions[Values],9)*((INDEX(Model_Scenarios[GR Weight],5)*$AG1659)+(INDEX(Model_Scenarios[GP Weight],5)*$AH1659)+(INDEX(Model_Scenarios[LTV Weight],5)*$AI1659))-(INDEX(Model_Scenarios[LTV Weight],5)*$AP1659)-(INDEX(Model_Scenarios[GP Weight],5)*($AS1659+$AV1659+$AY1659))</f>
        <v>2.0419595949289331</v>
      </c>
    </row>
    <row r="1660" spans="1:56" x14ac:dyDescent="0.25">
      <c r="A1660">
        <v>1659</v>
      </c>
      <c r="B1660">
        <v>34</v>
      </c>
      <c r="C1660" s="3">
        <v>9</v>
      </c>
      <c r="D1660" s="4">
        <v>0.16</v>
      </c>
      <c r="E1660" t="str">
        <v>SKU-1040</v>
      </c>
      <c r="F1660" t="str">
        <v>Hold</v>
      </c>
      <c r="G1660" t="str">
        <v>Constrained</v>
      </c>
      <c r="H1660">
        <v>18.7</v>
      </c>
      <c r="I1660">
        <v>6.86</v>
      </c>
      <c r="J1660">
        <v>26</v>
      </c>
      <c r="K1660">
        <v>486.2</v>
      </c>
      <c r="L1660">
        <v>307.83999999999997</v>
      </c>
      <c r="M1660">
        <v>0.63315508021390365</v>
      </c>
      <c r="N1660">
        <v>18.7</v>
      </c>
      <c r="O1660">
        <v>0</v>
      </c>
      <c r="P1660">
        <v>0</v>
      </c>
      <c r="Q1660">
        <v>1288.2581633921243</v>
      </c>
      <c r="R1660">
        <v>1062.8129847985024</v>
      </c>
      <c r="S1660">
        <v>0.5</v>
      </c>
      <c r="T1660">
        <f t="shared" si="575"/>
        <v>18.7</v>
      </c>
      <c r="U1660">
        <f t="shared" si="576"/>
        <v>0</v>
      </c>
      <c r="V1660">
        <f>IF($F1660="Reduce", INDEX(Model_Assumptions[Values], 2), INDEX(Model_Assumptions[Values], 1))</f>
        <v>-0.4</v>
      </c>
      <c r="W1660">
        <f t="shared" si="577"/>
        <v>26</v>
      </c>
      <c r="X1660">
        <f t="shared" si="590"/>
        <v>486.2</v>
      </c>
      <c r="Y1660">
        <f t="shared" si="578"/>
        <v>307.83999999999997</v>
      </c>
      <c r="Z1660">
        <f t="shared" si="579"/>
        <v>0</v>
      </c>
      <c r="AA1660">
        <f t="shared" si="580"/>
        <v>0</v>
      </c>
      <c r="AB1660">
        <f t="shared" si="591"/>
        <v>0.63315508021390365</v>
      </c>
      <c r="AC1660">
        <f t="shared" si="581"/>
        <v>0</v>
      </c>
      <c r="AD1660">
        <f t="shared" si="582"/>
        <v>0</v>
      </c>
      <c r="AE1660">
        <f t="shared" si="583"/>
        <v>0</v>
      </c>
      <c r="AF1660">
        <f t="shared" si="592"/>
        <v>1062.8129847985024</v>
      </c>
      <c r="AG1660">
        <f t="shared" si="584"/>
        <v>0</v>
      </c>
      <c r="AH1660">
        <f t="shared" si="585"/>
        <v>0</v>
      </c>
      <c r="AI1660">
        <f t="shared" si="593"/>
        <v>1</v>
      </c>
      <c r="AJ1660">
        <f>MAX(0, $R1660 - $AA1660) * INDEX(Model_Assumptions[Values], 7)</f>
        <v>2125.6259695970048</v>
      </c>
      <c r="AK1660">
        <f>MAX(0, INDEX(Model_Assumptions[Values], 4) - $AD1660)</f>
        <v>0.05</v>
      </c>
      <c r="AL1660">
        <f>MAX(0, INDEX(Model_Assumptions[Values], 5) - $AC1660)</f>
        <v>0.02</v>
      </c>
      <c r="AM1660">
        <f>INDEX(Model_Assumptions[Values], 6) * MAX(0, INDEX(Model_Assumptions[Values], 3) - $AB1660)^2</f>
        <v>0</v>
      </c>
      <c r="AN1660">
        <f t="shared" si="586"/>
        <v>2125.6259695970061</v>
      </c>
      <c r="AO1660" cm="1">
        <f t="array" ref="AO1660">IFERROR(STDEV(IF($E$2:$E$2201=$E1660, $AJ$2:$AJ$2201)), 0)</f>
        <v>1.3780925808790163E-12</v>
      </c>
      <c r="AP1660">
        <f t="shared" si="594"/>
        <v>-0.98994949366116658</v>
      </c>
      <c r="AQ1660">
        <f t="shared" si="587"/>
        <v>4.9999999999999982E-2</v>
      </c>
      <c r="AR1660" cm="1">
        <f t="array" ref="AR1660">IFERROR(STDEV(IF($E$2:$E$2201=$E1660, $AK$2:$AK$2201)), 0)</f>
        <v>2.102802400022913E-17</v>
      </c>
      <c r="AS1660">
        <f t="shared" si="595"/>
        <v>0.98994949366116658</v>
      </c>
      <c r="AT1660">
        <f t="shared" si="588"/>
        <v>2.0000000000000007E-2</v>
      </c>
      <c r="AU1660" cm="1">
        <f t="array" ref="AU1660">IFERROR(STDEV(IF($E$2:$E$2201=$E1660, $AL$2:$AL$2201)), 0)</f>
        <v>7.0093413334097106E-18</v>
      </c>
      <c r="AV1660">
        <f t="shared" si="596"/>
        <v>-0.98994949366116647</v>
      </c>
      <c r="AW1660">
        <f t="shared" si="589"/>
        <v>0</v>
      </c>
      <c r="AX1660" cm="1">
        <f t="array" ref="AX1660">IFERROR(STDEV(IF($E$2:$E$2201=$E1660, $AM$2:$AM$2201)), 0)</f>
        <v>0</v>
      </c>
      <c r="AY1660">
        <f t="shared" si="597"/>
        <v>-0.98994949366116647</v>
      </c>
      <c r="AZ1660">
        <f>INDEX(Model_Assumptions[Values],9)*((INDEX(Model_Scenarios[GR Weight],1)*$AG1660)+(INDEX(Model_Scenarios[GP Weight],1)*$AH1660)+(INDEX(Model_Scenarios[LTV Weight],1)*$AI1660))-(INDEX(Model_Scenarios[LTV Weight],1)*$AP1660)-(INDEX(Model_Scenarios[GP Weight],1)*($AS1660+$AV1660+$AY1660))</f>
        <v>4.8909545442950497</v>
      </c>
      <c r="BA1660">
        <f>INDEX(Model_Assumptions[Values],9)*((INDEX(Model_Scenarios[GR Weight],2)*$AG1660)+(INDEX(Model_Scenarios[GP Weight],2)*$AH1660)+(INDEX(Model_Scenarios[LTV Weight],2)*$AI1660))-(INDEX(Model_Scenarios[LTV Weight],2)*$AP1660)-(INDEX(Model_Scenarios[GP Weight],2)*($AS1660+$AV1660+$AY1660))</f>
        <v>4.091457069611991</v>
      </c>
      <c r="BB1660">
        <f>INDEX(Model_Assumptions[Values],9)*((INDEX(Model_Scenarios[GR Weight],3)*$AG1660)+(INDEX(Model_Scenarios[GP Weight],3)*$AH1660)+(INDEX(Model_Scenarios[LTV Weight],3)*$AI1660))-(INDEX(Model_Scenarios[LTV Weight],3)*$AP1660)-(INDEX(Model_Scenarios[GP Weight],3)*($AS1660+$AV1660+$AY1660))</f>
        <v>2.7424621202458748</v>
      </c>
      <c r="BC1660">
        <f>INDEX(Model_Assumptions[Values],9)*((INDEX(Model_Scenarios[GR Weight],4)*$AG1660)+(INDEX(Model_Scenarios[GP Weight],4)*$AH1660)+(INDEX(Model_Scenarios[LTV Weight],4)*$AI1660))-(INDEX(Model_Scenarios[LTV Weight],4)*$AP1660)-(INDEX(Model_Scenarios[GP Weight],4)*($AS1660+$AV1660+$AY1660))</f>
        <v>2.1434671708797581</v>
      </c>
      <c r="BD1660">
        <f>INDEX(Model_Assumptions[Values],9)*((INDEX(Model_Scenarios[GR Weight],5)*$AG1660)+(INDEX(Model_Scenarios[GP Weight],5)*$AH1660)+(INDEX(Model_Scenarios[LTV Weight],5)*$AI1660))-(INDEX(Model_Scenarios[LTV Weight],5)*$AP1660)-(INDEX(Model_Scenarios[GP Weight],5)*($AS1660+$AV1660+$AY1660))</f>
        <v>2.0419595949289331</v>
      </c>
    </row>
    <row r="1661" spans="1:56" x14ac:dyDescent="0.25">
      <c r="A1661">
        <v>1660</v>
      </c>
      <c r="B1661">
        <v>34</v>
      </c>
      <c r="C1661" s="3">
        <v>10</v>
      </c>
      <c r="D1661" s="4">
        <v>0.18</v>
      </c>
      <c r="E1661" t="str">
        <v>SKU-1040</v>
      </c>
      <c r="F1661" t="str">
        <v>Hold</v>
      </c>
      <c r="G1661" t="str">
        <v>Constrained</v>
      </c>
      <c r="H1661">
        <v>18.7</v>
      </c>
      <c r="I1661">
        <v>6.86</v>
      </c>
      <c r="J1661">
        <v>26</v>
      </c>
      <c r="K1661">
        <v>486.2</v>
      </c>
      <c r="L1661">
        <v>307.83999999999997</v>
      </c>
      <c r="M1661">
        <v>0.63315508021390365</v>
      </c>
      <c r="N1661">
        <v>18.7</v>
      </c>
      <c r="O1661">
        <v>0</v>
      </c>
      <c r="P1661">
        <v>0</v>
      </c>
      <c r="Q1661">
        <v>1288.2581633921243</v>
      </c>
      <c r="R1661">
        <v>1062.8129847985024</v>
      </c>
      <c r="S1661">
        <v>0.5</v>
      </c>
      <c r="T1661">
        <f t="shared" si="575"/>
        <v>18.7</v>
      </c>
      <c r="U1661">
        <f t="shared" si="576"/>
        <v>0</v>
      </c>
      <c r="V1661">
        <f>IF($F1661="Reduce", INDEX(Model_Assumptions[Values], 2), INDEX(Model_Assumptions[Values], 1))</f>
        <v>-0.4</v>
      </c>
      <c r="W1661">
        <f t="shared" si="577"/>
        <v>26</v>
      </c>
      <c r="X1661">
        <f t="shared" si="590"/>
        <v>486.2</v>
      </c>
      <c r="Y1661">
        <f t="shared" si="578"/>
        <v>307.83999999999997</v>
      </c>
      <c r="Z1661">
        <f t="shared" si="579"/>
        <v>0</v>
      </c>
      <c r="AA1661">
        <f t="shared" si="580"/>
        <v>0</v>
      </c>
      <c r="AB1661">
        <f t="shared" si="591"/>
        <v>0.63315508021390365</v>
      </c>
      <c r="AC1661">
        <f t="shared" si="581"/>
        <v>0</v>
      </c>
      <c r="AD1661">
        <f t="shared" si="582"/>
        <v>0</v>
      </c>
      <c r="AE1661">
        <f t="shared" si="583"/>
        <v>0</v>
      </c>
      <c r="AF1661">
        <f t="shared" si="592"/>
        <v>1062.8129847985024</v>
      </c>
      <c r="AG1661">
        <f t="shared" si="584"/>
        <v>0</v>
      </c>
      <c r="AH1661">
        <f t="shared" si="585"/>
        <v>0</v>
      </c>
      <c r="AI1661">
        <f t="shared" si="593"/>
        <v>1</v>
      </c>
      <c r="AJ1661">
        <f>MAX(0, $R1661 - $AA1661) * INDEX(Model_Assumptions[Values], 7)</f>
        <v>2125.6259695970048</v>
      </c>
      <c r="AK1661">
        <f>MAX(0, INDEX(Model_Assumptions[Values], 4) - $AD1661)</f>
        <v>0.05</v>
      </c>
      <c r="AL1661">
        <f>MAX(0, INDEX(Model_Assumptions[Values], 5) - $AC1661)</f>
        <v>0.02</v>
      </c>
      <c r="AM1661">
        <f>INDEX(Model_Assumptions[Values], 6) * MAX(0, INDEX(Model_Assumptions[Values], 3) - $AB1661)^2</f>
        <v>0</v>
      </c>
      <c r="AN1661">
        <f t="shared" si="586"/>
        <v>2125.6259695970061</v>
      </c>
      <c r="AO1661" cm="1">
        <f t="array" ref="AO1661">IFERROR(STDEV(IF($E$2:$E$2201=$E1661, $AJ$2:$AJ$2201)), 0)</f>
        <v>1.3780925808790163E-12</v>
      </c>
      <c r="AP1661">
        <f t="shared" si="594"/>
        <v>-0.98994949366116658</v>
      </c>
      <c r="AQ1661">
        <f t="shared" si="587"/>
        <v>4.9999999999999982E-2</v>
      </c>
      <c r="AR1661" cm="1">
        <f t="array" ref="AR1661">IFERROR(STDEV(IF($E$2:$E$2201=$E1661, $AK$2:$AK$2201)), 0)</f>
        <v>2.102802400022913E-17</v>
      </c>
      <c r="AS1661">
        <f t="shared" si="595"/>
        <v>0.98994949366116658</v>
      </c>
      <c r="AT1661">
        <f t="shared" si="588"/>
        <v>2.0000000000000007E-2</v>
      </c>
      <c r="AU1661" cm="1">
        <f t="array" ref="AU1661">IFERROR(STDEV(IF($E$2:$E$2201=$E1661, $AL$2:$AL$2201)), 0)</f>
        <v>7.0093413334097106E-18</v>
      </c>
      <c r="AV1661">
        <f t="shared" si="596"/>
        <v>-0.98994949366116647</v>
      </c>
      <c r="AW1661">
        <f t="shared" si="589"/>
        <v>0</v>
      </c>
      <c r="AX1661" cm="1">
        <f t="array" ref="AX1661">IFERROR(STDEV(IF($E$2:$E$2201=$E1661, $AM$2:$AM$2201)), 0)</f>
        <v>0</v>
      </c>
      <c r="AY1661">
        <f t="shared" si="597"/>
        <v>-0.98994949366116647</v>
      </c>
      <c r="AZ1661">
        <f>INDEX(Model_Assumptions[Values],9)*((INDEX(Model_Scenarios[GR Weight],1)*$AG1661)+(INDEX(Model_Scenarios[GP Weight],1)*$AH1661)+(INDEX(Model_Scenarios[LTV Weight],1)*$AI1661))-(INDEX(Model_Scenarios[LTV Weight],1)*$AP1661)-(INDEX(Model_Scenarios[GP Weight],1)*($AS1661+$AV1661+$AY1661))</f>
        <v>4.8909545442950497</v>
      </c>
      <c r="BA1661">
        <f>INDEX(Model_Assumptions[Values],9)*((INDEX(Model_Scenarios[GR Weight],2)*$AG1661)+(INDEX(Model_Scenarios[GP Weight],2)*$AH1661)+(INDEX(Model_Scenarios[LTV Weight],2)*$AI1661))-(INDEX(Model_Scenarios[LTV Weight],2)*$AP1661)-(INDEX(Model_Scenarios[GP Weight],2)*($AS1661+$AV1661+$AY1661))</f>
        <v>4.091457069611991</v>
      </c>
      <c r="BB1661">
        <f>INDEX(Model_Assumptions[Values],9)*((INDEX(Model_Scenarios[GR Weight],3)*$AG1661)+(INDEX(Model_Scenarios[GP Weight],3)*$AH1661)+(INDEX(Model_Scenarios[LTV Weight],3)*$AI1661))-(INDEX(Model_Scenarios[LTV Weight],3)*$AP1661)-(INDEX(Model_Scenarios[GP Weight],3)*($AS1661+$AV1661+$AY1661))</f>
        <v>2.7424621202458748</v>
      </c>
      <c r="BC1661">
        <f>INDEX(Model_Assumptions[Values],9)*((INDEX(Model_Scenarios[GR Weight],4)*$AG1661)+(INDEX(Model_Scenarios[GP Weight],4)*$AH1661)+(INDEX(Model_Scenarios[LTV Weight],4)*$AI1661))-(INDEX(Model_Scenarios[LTV Weight],4)*$AP1661)-(INDEX(Model_Scenarios[GP Weight],4)*($AS1661+$AV1661+$AY1661))</f>
        <v>2.1434671708797581</v>
      </c>
      <c r="BD1661">
        <f>INDEX(Model_Assumptions[Values],9)*((INDEX(Model_Scenarios[GR Weight],5)*$AG1661)+(INDEX(Model_Scenarios[GP Weight],5)*$AH1661)+(INDEX(Model_Scenarios[LTV Weight],5)*$AI1661))-(INDEX(Model_Scenarios[LTV Weight],5)*$AP1661)-(INDEX(Model_Scenarios[GP Weight],5)*($AS1661+$AV1661+$AY1661))</f>
        <v>2.0419595949289331</v>
      </c>
    </row>
    <row r="1662" spans="1:56" x14ac:dyDescent="0.25">
      <c r="A1662">
        <v>1661</v>
      </c>
      <c r="B1662">
        <v>34</v>
      </c>
      <c r="C1662" s="3">
        <v>11</v>
      </c>
      <c r="D1662" s="4">
        <v>0.2</v>
      </c>
      <c r="E1662" t="str">
        <v>SKU-1040</v>
      </c>
      <c r="F1662" t="str">
        <v>Hold</v>
      </c>
      <c r="G1662" t="str">
        <v>Constrained</v>
      </c>
      <c r="H1662">
        <v>18.7</v>
      </c>
      <c r="I1662">
        <v>6.86</v>
      </c>
      <c r="J1662">
        <v>26</v>
      </c>
      <c r="K1662">
        <v>486.2</v>
      </c>
      <c r="L1662">
        <v>307.83999999999997</v>
      </c>
      <c r="M1662">
        <v>0.63315508021390365</v>
      </c>
      <c r="N1662">
        <v>18.7</v>
      </c>
      <c r="O1662">
        <v>0</v>
      </c>
      <c r="P1662">
        <v>0</v>
      </c>
      <c r="Q1662">
        <v>1288.2581633921243</v>
      </c>
      <c r="R1662">
        <v>1062.8129847985024</v>
      </c>
      <c r="S1662">
        <v>0.5</v>
      </c>
      <c r="T1662">
        <f t="shared" si="575"/>
        <v>18.7</v>
      </c>
      <c r="U1662">
        <f t="shared" si="576"/>
        <v>0</v>
      </c>
      <c r="V1662">
        <f>IF($F1662="Reduce", INDEX(Model_Assumptions[Values], 2), INDEX(Model_Assumptions[Values], 1))</f>
        <v>-0.4</v>
      </c>
      <c r="W1662">
        <f t="shared" si="577"/>
        <v>26</v>
      </c>
      <c r="X1662">
        <f t="shared" si="590"/>
        <v>486.2</v>
      </c>
      <c r="Y1662">
        <f t="shared" si="578"/>
        <v>307.83999999999997</v>
      </c>
      <c r="Z1662">
        <f t="shared" si="579"/>
        <v>0</v>
      </c>
      <c r="AA1662">
        <f t="shared" si="580"/>
        <v>0</v>
      </c>
      <c r="AB1662">
        <f t="shared" si="591"/>
        <v>0.63315508021390365</v>
      </c>
      <c r="AC1662">
        <f t="shared" si="581"/>
        <v>0</v>
      </c>
      <c r="AD1662">
        <f t="shared" si="582"/>
        <v>0</v>
      </c>
      <c r="AE1662">
        <f t="shared" si="583"/>
        <v>0</v>
      </c>
      <c r="AF1662">
        <f t="shared" si="592"/>
        <v>1062.8129847985024</v>
      </c>
      <c r="AG1662">
        <f t="shared" si="584"/>
        <v>0</v>
      </c>
      <c r="AH1662">
        <f t="shared" si="585"/>
        <v>0</v>
      </c>
      <c r="AI1662">
        <f t="shared" si="593"/>
        <v>1</v>
      </c>
      <c r="AJ1662">
        <f>MAX(0, $R1662 - $AA1662) * INDEX(Model_Assumptions[Values], 7)</f>
        <v>2125.6259695970048</v>
      </c>
      <c r="AK1662">
        <f>MAX(0, INDEX(Model_Assumptions[Values], 4) - $AD1662)</f>
        <v>0.05</v>
      </c>
      <c r="AL1662">
        <f>MAX(0, INDEX(Model_Assumptions[Values], 5) - $AC1662)</f>
        <v>0.02</v>
      </c>
      <c r="AM1662">
        <f>INDEX(Model_Assumptions[Values], 6) * MAX(0, INDEX(Model_Assumptions[Values], 3) - $AB1662)^2</f>
        <v>0</v>
      </c>
      <c r="AN1662">
        <f t="shared" si="586"/>
        <v>2125.6259695970061</v>
      </c>
      <c r="AO1662" cm="1">
        <f t="array" ref="AO1662">IFERROR(STDEV(IF($E$2:$E$2201=$E1662, $AJ$2:$AJ$2201)), 0)</f>
        <v>1.3780925808790163E-12</v>
      </c>
      <c r="AP1662">
        <f t="shared" si="594"/>
        <v>-0.98994949366116658</v>
      </c>
      <c r="AQ1662">
        <f t="shared" si="587"/>
        <v>4.9999999999999982E-2</v>
      </c>
      <c r="AR1662" cm="1">
        <f t="array" ref="AR1662">IFERROR(STDEV(IF($E$2:$E$2201=$E1662, $AK$2:$AK$2201)), 0)</f>
        <v>2.102802400022913E-17</v>
      </c>
      <c r="AS1662">
        <f t="shared" si="595"/>
        <v>0.98994949366116658</v>
      </c>
      <c r="AT1662">
        <f t="shared" si="588"/>
        <v>2.0000000000000007E-2</v>
      </c>
      <c r="AU1662" cm="1">
        <f t="array" ref="AU1662">IFERROR(STDEV(IF($E$2:$E$2201=$E1662, $AL$2:$AL$2201)), 0)</f>
        <v>7.0093413334097106E-18</v>
      </c>
      <c r="AV1662">
        <f t="shared" si="596"/>
        <v>-0.98994949366116647</v>
      </c>
      <c r="AW1662">
        <f t="shared" si="589"/>
        <v>0</v>
      </c>
      <c r="AX1662" cm="1">
        <f t="array" ref="AX1662">IFERROR(STDEV(IF($E$2:$E$2201=$E1662, $AM$2:$AM$2201)), 0)</f>
        <v>0</v>
      </c>
      <c r="AY1662">
        <f t="shared" si="597"/>
        <v>-0.98994949366116647</v>
      </c>
      <c r="AZ1662">
        <f>INDEX(Model_Assumptions[Values],9)*((INDEX(Model_Scenarios[GR Weight],1)*$AG1662)+(INDEX(Model_Scenarios[GP Weight],1)*$AH1662)+(INDEX(Model_Scenarios[LTV Weight],1)*$AI1662))-(INDEX(Model_Scenarios[LTV Weight],1)*$AP1662)-(INDEX(Model_Scenarios[GP Weight],1)*($AS1662+$AV1662+$AY1662))</f>
        <v>4.8909545442950497</v>
      </c>
      <c r="BA1662">
        <f>INDEX(Model_Assumptions[Values],9)*((INDEX(Model_Scenarios[GR Weight],2)*$AG1662)+(INDEX(Model_Scenarios[GP Weight],2)*$AH1662)+(INDEX(Model_Scenarios[LTV Weight],2)*$AI1662))-(INDEX(Model_Scenarios[LTV Weight],2)*$AP1662)-(INDEX(Model_Scenarios[GP Weight],2)*($AS1662+$AV1662+$AY1662))</f>
        <v>4.091457069611991</v>
      </c>
      <c r="BB1662">
        <f>INDEX(Model_Assumptions[Values],9)*((INDEX(Model_Scenarios[GR Weight],3)*$AG1662)+(INDEX(Model_Scenarios[GP Weight],3)*$AH1662)+(INDEX(Model_Scenarios[LTV Weight],3)*$AI1662))-(INDEX(Model_Scenarios[LTV Weight],3)*$AP1662)-(INDEX(Model_Scenarios[GP Weight],3)*($AS1662+$AV1662+$AY1662))</f>
        <v>2.7424621202458748</v>
      </c>
      <c r="BC1662">
        <f>INDEX(Model_Assumptions[Values],9)*((INDEX(Model_Scenarios[GR Weight],4)*$AG1662)+(INDEX(Model_Scenarios[GP Weight],4)*$AH1662)+(INDEX(Model_Scenarios[LTV Weight],4)*$AI1662))-(INDEX(Model_Scenarios[LTV Weight],4)*$AP1662)-(INDEX(Model_Scenarios[GP Weight],4)*($AS1662+$AV1662+$AY1662))</f>
        <v>2.1434671708797581</v>
      </c>
      <c r="BD1662">
        <f>INDEX(Model_Assumptions[Values],9)*((INDEX(Model_Scenarios[GR Weight],5)*$AG1662)+(INDEX(Model_Scenarios[GP Weight],5)*$AH1662)+(INDEX(Model_Scenarios[LTV Weight],5)*$AI1662))-(INDEX(Model_Scenarios[LTV Weight],5)*$AP1662)-(INDEX(Model_Scenarios[GP Weight],5)*($AS1662+$AV1662+$AY1662))</f>
        <v>2.0419595949289331</v>
      </c>
    </row>
    <row r="1663" spans="1:56" x14ac:dyDescent="0.25">
      <c r="A1663">
        <v>1662</v>
      </c>
      <c r="B1663">
        <v>34</v>
      </c>
      <c r="C1663" s="3">
        <v>12</v>
      </c>
      <c r="D1663" s="4">
        <v>0.22</v>
      </c>
      <c r="E1663" t="str">
        <v>SKU-1040</v>
      </c>
      <c r="F1663" t="str">
        <v>Hold</v>
      </c>
      <c r="G1663" t="str">
        <v>Constrained</v>
      </c>
      <c r="H1663">
        <v>18.7</v>
      </c>
      <c r="I1663">
        <v>6.86</v>
      </c>
      <c r="J1663">
        <v>26</v>
      </c>
      <c r="K1663">
        <v>486.2</v>
      </c>
      <c r="L1663">
        <v>307.83999999999997</v>
      </c>
      <c r="M1663">
        <v>0.63315508021390365</v>
      </c>
      <c r="N1663">
        <v>18.7</v>
      </c>
      <c r="O1663">
        <v>0</v>
      </c>
      <c r="P1663">
        <v>0</v>
      </c>
      <c r="Q1663">
        <v>1288.2581633921243</v>
      </c>
      <c r="R1663">
        <v>1062.8129847985024</v>
      </c>
      <c r="S1663">
        <v>0.5</v>
      </c>
      <c r="T1663">
        <f t="shared" si="575"/>
        <v>18.7</v>
      </c>
      <c r="U1663">
        <f t="shared" si="576"/>
        <v>0</v>
      </c>
      <c r="V1663">
        <f>IF($F1663="Reduce", INDEX(Model_Assumptions[Values], 2), INDEX(Model_Assumptions[Values], 1))</f>
        <v>-0.4</v>
      </c>
      <c r="W1663">
        <f t="shared" si="577"/>
        <v>26</v>
      </c>
      <c r="X1663">
        <f t="shared" si="590"/>
        <v>486.2</v>
      </c>
      <c r="Y1663">
        <f t="shared" si="578"/>
        <v>307.83999999999997</v>
      </c>
      <c r="Z1663">
        <f t="shared" si="579"/>
        <v>0</v>
      </c>
      <c r="AA1663">
        <f t="shared" si="580"/>
        <v>0</v>
      </c>
      <c r="AB1663">
        <f t="shared" si="591"/>
        <v>0.63315508021390365</v>
      </c>
      <c r="AC1663">
        <f t="shared" si="581"/>
        <v>0</v>
      </c>
      <c r="AD1663">
        <f t="shared" si="582"/>
        <v>0</v>
      </c>
      <c r="AE1663">
        <f t="shared" si="583"/>
        <v>0</v>
      </c>
      <c r="AF1663">
        <f t="shared" si="592"/>
        <v>1062.8129847985024</v>
      </c>
      <c r="AG1663">
        <f t="shared" si="584"/>
        <v>0</v>
      </c>
      <c r="AH1663">
        <f t="shared" si="585"/>
        <v>0</v>
      </c>
      <c r="AI1663">
        <f t="shared" si="593"/>
        <v>1</v>
      </c>
      <c r="AJ1663">
        <f>MAX(0, $R1663 - $AA1663) * INDEX(Model_Assumptions[Values], 7)</f>
        <v>2125.6259695970048</v>
      </c>
      <c r="AK1663">
        <f>MAX(0, INDEX(Model_Assumptions[Values], 4) - $AD1663)</f>
        <v>0.05</v>
      </c>
      <c r="AL1663">
        <f>MAX(0, INDEX(Model_Assumptions[Values], 5) - $AC1663)</f>
        <v>0.02</v>
      </c>
      <c r="AM1663">
        <f>INDEX(Model_Assumptions[Values], 6) * MAX(0, INDEX(Model_Assumptions[Values], 3) - $AB1663)^2</f>
        <v>0</v>
      </c>
      <c r="AN1663">
        <f t="shared" si="586"/>
        <v>2125.6259695970061</v>
      </c>
      <c r="AO1663" cm="1">
        <f t="array" ref="AO1663">IFERROR(STDEV(IF($E$2:$E$2201=$E1663, $AJ$2:$AJ$2201)), 0)</f>
        <v>1.3780925808790163E-12</v>
      </c>
      <c r="AP1663">
        <f t="shared" si="594"/>
        <v>-0.98994949366116658</v>
      </c>
      <c r="AQ1663">
        <f t="shared" si="587"/>
        <v>4.9999999999999982E-2</v>
      </c>
      <c r="AR1663" cm="1">
        <f t="array" ref="AR1663">IFERROR(STDEV(IF($E$2:$E$2201=$E1663, $AK$2:$AK$2201)), 0)</f>
        <v>2.102802400022913E-17</v>
      </c>
      <c r="AS1663">
        <f t="shared" si="595"/>
        <v>0.98994949366116658</v>
      </c>
      <c r="AT1663">
        <f t="shared" si="588"/>
        <v>2.0000000000000007E-2</v>
      </c>
      <c r="AU1663" cm="1">
        <f t="array" ref="AU1663">IFERROR(STDEV(IF($E$2:$E$2201=$E1663, $AL$2:$AL$2201)), 0)</f>
        <v>7.0093413334097106E-18</v>
      </c>
      <c r="AV1663">
        <f t="shared" si="596"/>
        <v>-0.98994949366116647</v>
      </c>
      <c r="AW1663">
        <f t="shared" si="589"/>
        <v>0</v>
      </c>
      <c r="AX1663" cm="1">
        <f t="array" ref="AX1663">IFERROR(STDEV(IF($E$2:$E$2201=$E1663, $AM$2:$AM$2201)), 0)</f>
        <v>0</v>
      </c>
      <c r="AY1663">
        <f t="shared" si="597"/>
        <v>-0.98994949366116647</v>
      </c>
      <c r="AZ1663">
        <f>INDEX(Model_Assumptions[Values],9)*((INDEX(Model_Scenarios[GR Weight],1)*$AG1663)+(INDEX(Model_Scenarios[GP Weight],1)*$AH1663)+(INDEX(Model_Scenarios[LTV Weight],1)*$AI1663))-(INDEX(Model_Scenarios[LTV Weight],1)*$AP1663)-(INDEX(Model_Scenarios[GP Weight],1)*($AS1663+$AV1663+$AY1663))</f>
        <v>4.8909545442950497</v>
      </c>
      <c r="BA1663">
        <f>INDEX(Model_Assumptions[Values],9)*((INDEX(Model_Scenarios[GR Weight],2)*$AG1663)+(INDEX(Model_Scenarios[GP Weight],2)*$AH1663)+(INDEX(Model_Scenarios[LTV Weight],2)*$AI1663))-(INDEX(Model_Scenarios[LTV Weight],2)*$AP1663)-(INDEX(Model_Scenarios[GP Weight],2)*($AS1663+$AV1663+$AY1663))</f>
        <v>4.091457069611991</v>
      </c>
      <c r="BB1663">
        <f>INDEX(Model_Assumptions[Values],9)*((INDEX(Model_Scenarios[GR Weight],3)*$AG1663)+(INDEX(Model_Scenarios[GP Weight],3)*$AH1663)+(INDEX(Model_Scenarios[LTV Weight],3)*$AI1663))-(INDEX(Model_Scenarios[LTV Weight],3)*$AP1663)-(INDEX(Model_Scenarios[GP Weight],3)*($AS1663+$AV1663+$AY1663))</f>
        <v>2.7424621202458748</v>
      </c>
      <c r="BC1663">
        <f>INDEX(Model_Assumptions[Values],9)*((INDEX(Model_Scenarios[GR Weight],4)*$AG1663)+(INDEX(Model_Scenarios[GP Weight],4)*$AH1663)+(INDEX(Model_Scenarios[LTV Weight],4)*$AI1663))-(INDEX(Model_Scenarios[LTV Weight],4)*$AP1663)-(INDEX(Model_Scenarios[GP Weight],4)*($AS1663+$AV1663+$AY1663))</f>
        <v>2.1434671708797581</v>
      </c>
      <c r="BD1663">
        <f>INDEX(Model_Assumptions[Values],9)*((INDEX(Model_Scenarios[GR Weight],5)*$AG1663)+(INDEX(Model_Scenarios[GP Weight],5)*$AH1663)+(INDEX(Model_Scenarios[LTV Weight],5)*$AI1663))-(INDEX(Model_Scenarios[LTV Weight],5)*$AP1663)-(INDEX(Model_Scenarios[GP Weight],5)*($AS1663+$AV1663+$AY1663))</f>
        <v>2.0419595949289331</v>
      </c>
    </row>
    <row r="1664" spans="1:56" x14ac:dyDescent="0.25">
      <c r="A1664">
        <v>1663</v>
      </c>
      <c r="B1664">
        <v>34</v>
      </c>
      <c r="C1664" s="3">
        <v>13</v>
      </c>
      <c r="D1664" s="4">
        <v>0.24</v>
      </c>
      <c r="E1664" t="str">
        <v>SKU-1040</v>
      </c>
      <c r="F1664" t="str">
        <v>Hold</v>
      </c>
      <c r="G1664" t="str">
        <v>Constrained</v>
      </c>
      <c r="H1664">
        <v>18.7</v>
      </c>
      <c r="I1664">
        <v>6.86</v>
      </c>
      <c r="J1664">
        <v>26</v>
      </c>
      <c r="K1664">
        <v>486.2</v>
      </c>
      <c r="L1664">
        <v>307.83999999999997</v>
      </c>
      <c r="M1664">
        <v>0.63315508021390365</v>
      </c>
      <c r="N1664">
        <v>18.7</v>
      </c>
      <c r="O1664">
        <v>0</v>
      </c>
      <c r="P1664">
        <v>0</v>
      </c>
      <c r="Q1664">
        <v>1288.2581633921243</v>
      </c>
      <c r="R1664">
        <v>1062.8129847985024</v>
      </c>
      <c r="S1664">
        <v>0.5</v>
      </c>
      <c r="T1664">
        <f t="shared" si="575"/>
        <v>18.7</v>
      </c>
      <c r="U1664">
        <f t="shared" si="576"/>
        <v>0</v>
      </c>
      <c r="V1664">
        <f>IF($F1664="Reduce", INDEX(Model_Assumptions[Values], 2), INDEX(Model_Assumptions[Values], 1))</f>
        <v>-0.4</v>
      </c>
      <c r="W1664">
        <f t="shared" si="577"/>
        <v>26</v>
      </c>
      <c r="X1664">
        <f t="shared" si="590"/>
        <v>486.2</v>
      </c>
      <c r="Y1664">
        <f t="shared" si="578"/>
        <v>307.83999999999997</v>
      </c>
      <c r="Z1664">
        <f t="shared" si="579"/>
        <v>0</v>
      </c>
      <c r="AA1664">
        <f t="shared" si="580"/>
        <v>0</v>
      </c>
      <c r="AB1664">
        <f t="shared" si="591"/>
        <v>0.63315508021390365</v>
      </c>
      <c r="AC1664">
        <f t="shared" si="581"/>
        <v>0</v>
      </c>
      <c r="AD1664">
        <f t="shared" si="582"/>
        <v>0</v>
      </c>
      <c r="AE1664">
        <f t="shared" si="583"/>
        <v>0</v>
      </c>
      <c r="AF1664">
        <f t="shared" si="592"/>
        <v>1062.8129847985024</v>
      </c>
      <c r="AG1664">
        <f t="shared" si="584"/>
        <v>0</v>
      </c>
      <c r="AH1664">
        <f t="shared" si="585"/>
        <v>0</v>
      </c>
      <c r="AI1664">
        <f t="shared" si="593"/>
        <v>1</v>
      </c>
      <c r="AJ1664">
        <f>MAX(0, $R1664 - $AA1664) * INDEX(Model_Assumptions[Values], 7)</f>
        <v>2125.6259695970048</v>
      </c>
      <c r="AK1664">
        <f>MAX(0, INDEX(Model_Assumptions[Values], 4) - $AD1664)</f>
        <v>0.05</v>
      </c>
      <c r="AL1664">
        <f>MAX(0, INDEX(Model_Assumptions[Values], 5) - $AC1664)</f>
        <v>0.02</v>
      </c>
      <c r="AM1664">
        <f>INDEX(Model_Assumptions[Values], 6) * MAX(0, INDEX(Model_Assumptions[Values], 3) - $AB1664)^2</f>
        <v>0</v>
      </c>
      <c r="AN1664">
        <f t="shared" si="586"/>
        <v>2125.6259695970061</v>
      </c>
      <c r="AO1664" cm="1">
        <f t="array" ref="AO1664">IFERROR(STDEV(IF($E$2:$E$2201=$E1664, $AJ$2:$AJ$2201)), 0)</f>
        <v>1.3780925808790163E-12</v>
      </c>
      <c r="AP1664">
        <f t="shared" si="594"/>
        <v>-0.98994949366116658</v>
      </c>
      <c r="AQ1664">
        <f t="shared" si="587"/>
        <v>4.9999999999999982E-2</v>
      </c>
      <c r="AR1664" cm="1">
        <f t="array" ref="AR1664">IFERROR(STDEV(IF($E$2:$E$2201=$E1664, $AK$2:$AK$2201)), 0)</f>
        <v>2.102802400022913E-17</v>
      </c>
      <c r="AS1664">
        <f t="shared" si="595"/>
        <v>0.98994949366116658</v>
      </c>
      <c r="AT1664">
        <f t="shared" si="588"/>
        <v>2.0000000000000007E-2</v>
      </c>
      <c r="AU1664" cm="1">
        <f t="array" ref="AU1664">IFERROR(STDEV(IF($E$2:$E$2201=$E1664, $AL$2:$AL$2201)), 0)</f>
        <v>7.0093413334097106E-18</v>
      </c>
      <c r="AV1664">
        <f t="shared" si="596"/>
        <v>-0.98994949366116647</v>
      </c>
      <c r="AW1664">
        <f t="shared" si="589"/>
        <v>0</v>
      </c>
      <c r="AX1664" cm="1">
        <f t="array" ref="AX1664">IFERROR(STDEV(IF($E$2:$E$2201=$E1664, $AM$2:$AM$2201)), 0)</f>
        <v>0</v>
      </c>
      <c r="AY1664">
        <f t="shared" si="597"/>
        <v>-0.98994949366116647</v>
      </c>
      <c r="AZ1664">
        <f>INDEX(Model_Assumptions[Values],9)*((INDEX(Model_Scenarios[GR Weight],1)*$AG1664)+(INDEX(Model_Scenarios[GP Weight],1)*$AH1664)+(INDEX(Model_Scenarios[LTV Weight],1)*$AI1664))-(INDEX(Model_Scenarios[LTV Weight],1)*$AP1664)-(INDEX(Model_Scenarios[GP Weight],1)*($AS1664+$AV1664+$AY1664))</f>
        <v>4.8909545442950497</v>
      </c>
      <c r="BA1664">
        <f>INDEX(Model_Assumptions[Values],9)*((INDEX(Model_Scenarios[GR Weight],2)*$AG1664)+(INDEX(Model_Scenarios[GP Weight],2)*$AH1664)+(INDEX(Model_Scenarios[LTV Weight],2)*$AI1664))-(INDEX(Model_Scenarios[LTV Weight],2)*$AP1664)-(INDEX(Model_Scenarios[GP Weight],2)*($AS1664+$AV1664+$AY1664))</f>
        <v>4.091457069611991</v>
      </c>
      <c r="BB1664">
        <f>INDEX(Model_Assumptions[Values],9)*((INDEX(Model_Scenarios[GR Weight],3)*$AG1664)+(INDEX(Model_Scenarios[GP Weight],3)*$AH1664)+(INDEX(Model_Scenarios[LTV Weight],3)*$AI1664))-(INDEX(Model_Scenarios[LTV Weight],3)*$AP1664)-(INDEX(Model_Scenarios[GP Weight],3)*($AS1664+$AV1664+$AY1664))</f>
        <v>2.7424621202458748</v>
      </c>
      <c r="BC1664">
        <f>INDEX(Model_Assumptions[Values],9)*((INDEX(Model_Scenarios[GR Weight],4)*$AG1664)+(INDEX(Model_Scenarios[GP Weight],4)*$AH1664)+(INDEX(Model_Scenarios[LTV Weight],4)*$AI1664))-(INDEX(Model_Scenarios[LTV Weight],4)*$AP1664)-(INDEX(Model_Scenarios[GP Weight],4)*($AS1664+$AV1664+$AY1664))</f>
        <v>2.1434671708797581</v>
      </c>
      <c r="BD1664">
        <f>INDEX(Model_Assumptions[Values],9)*((INDEX(Model_Scenarios[GR Weight],5)*$AG1664)+(INDEX(Model_Scenarios[GP Weight],5)*$AH1664)+(INDEX(Model_Scenarios[LTV Weight],5)*$AI1664))-(INDEX(Model_Scenarios[LTV Weight],5)*$AP1664)-(INDEX(Model_Scenarios[GP Weight],5)*($AS1664+$AV1664+$AY1664))</f>
        <v>2.0419595949289331</v>
      </c>
    </row>
    <row r="1665" spans="1:56" x14ac:dyDescent="0.25">
      <c r="A1665">
        <v>1664</v>
      </c>
      <c r="B1665">
        <v>34</v>
      </c>
      <c r="C1665" s="3">
        <v>14</v>
      </c>
      <c r="D1665" s="4">
        <v>0.26</v>
      </c>
      <c r="E1665" t="str">
        <v>SKU-1040</v>
      </c>
      <c r="F1665" t="str">
        <v>Hold</v>
      </c>
      <c r="G1665" t="str">
        <v>Constrained</v>
      </c>
      <c r="H1665">
        <v>18.7</v>
      </c>
      <c r="I1665">
        <v>6.86</v>
      </c>
      <c r="J1665">
        <v>26</v>
      </c>
      <c r="K1665">
        <v>486.2</v>
      </c>
      <c r="L1665">
        <v>307.83999999999997</v>
      </c>
      <c r="M1665">
        <v>0.63315508021390365</v>
      </c>
      <c r="N1665">
        <v>18.7</v>
      </c>
      <c r="O1665">
        <v>0</v>
      </c>
      <c r="P1665">
        <v>0</v>
      </c>
      <c r="Q1665">
        <v>1288.2581633921243</v>
      </c>
      <c r="R1665">
        <v>1062.8129847985024</v>
      </c>
      <c r="S1665">
        <v>0.5</v>
      </c>
      <c r="T1665">
        <f t="shared" si="575"/>
        <v>18.7</v>
      </c>
      <c r="U1665">
        <f t="shared" si="576"/>
        <v>0</v>
      </c>
      <c r="V1665">
        <f>IF($F1665="Reduce", INDEX(Model_Assumptions[Values], 2), INDEX(Model_Assumptions[Values], 1))</f>
        <v>-0.4</v>
      </c>
      <c r="W1665">
        <f t="shared" si="577"/>
        <v>26</v>
      </c>
      <c r="X1665">
        <f t="shared" si="590"/>
        <v>486.2</v>
      </c>
      <c r="Y1665">
        <f t="shared" si="578"/>
        <v>307.83999999999997</v>
      </c>
      <c r="Z1665">
        <f t="shared" si="579"/>
        <v>0</v>
      </c>
      <c r="AA1665">
        <f t="shared" si="580"/>
        <v>0</v>
      </c>
      <c r="AB1665">
        <f t="shared" si="591"/>
        <v>0.63315508021390365</v>
      </c>
      <c r="AC1665">
        <f t="shared" si="581"/>
        <v>0</v>
      </c>
      <c r="AD1665">
        <f t="shared" si="582"/>
        <v>0</v>
      </c>
      <c r="AE1665">
        <f t="shared" si="583"/>
        <v>0</v>
      </c>
      <c r="AF1665">
        <f t="shared" si="592"/>
        <v>1062.8129847985024</v>
      </c>
      <c r="AG1665">
        <f t="shared" si="584"/>
        <v>0</v>
      </c>
      <c r="AH1665">
        <f t="shared" si="585"/>
        <v>0</v>
      </c>
      <c r="AI1665">
        <f t="shared" si="593"/>
        <v>1</v>
      </c>
      <c r="AJ1665">
        <f>MAX(0, $R1665 - $AA1665) * INDEX(Model_Assumptions[Values], 7)</f>
        <v>2125.6259695970048</v>
      </c>
      <c r="AK1665">
        <f>MAX(0, INDEX(Model_Assumptions[Values], 4) - $AD1665)</f>
        <v>0.05</v>
      </c>
      <c r="AL1665">
        <f>MAX(0, INDEX(Model_Assumptions[Values], 5) - $AC1665)</f>
        <v>0.02</v>
      </c>
      <c r="AM1665">
        <f>INDEX(Model_Assumptions[Values], 6) * MAX(0, INDEX(Model_Assumptions[Values], 3) - $AB1665)^2</f>
        <v>0</v>
      </c>
      <c r="AN1665">
        <f t="shared" si="586"/>
        <v>2125.6259695970061</v>
      </c>
      <c r="AO1665" cm="1">
        <f t="array" ref="AO1665">IFERROR(STDEV(IF($E$2:$E$2201=$E1665, $AJ$2:$AJ$2201)), 0)</f>
        <v>1.3780925808790163E-12</v>
      </c>
      <c r="AP1665">
        <f t="shared" si="594"/>
        <v>-0.98994949366116658</v>
      </c>
      <c r="AQ1665">
        <f t="shared" si="587"/>
        <v>4.9999999999999982E-2</v>
      </c>
      <c r="AR1665" cm="1">
        <f t="array" ref="AR1665">IFERROR(STDEV(IF($E$2:$E$2201=$E1665, $AK$2:$AK$2201)), 0)</f>
        <v>2.102802400022913E-17</v>
      </c>
      <c r="AS1665">
        <f t="shared" si="595"/>
        <v>0.98994949366116658</v>
      </c>
      <c r="AT1665">
        <f t="shared" si="588"/>
        <v>2.0000000000000007E-2</v>
      </c>
      <c r="AU1665" cm="1">
        <f t="array" ref="AU1665">IFERROR(STDEV(IF($E$2:$E$2201=$E1665, $AL$2:$AL$2201)), 0)</f>
        <v>7.0093413334097106E-18</v>
      </c>
      <c r="AV1665">
        <f t="shared" si="596"/>
        <v>-0.98994949366116647</v>
      </c>
      <c r="AW1665">
        <f t="shared" si="589"/>
        <v>0</v>
      </c>
      <c r="AX1665" cm="1">
        <f t="array" ref="AX1665">IFERROR(STDEV(IF($E$2:$E$2201=$E1665, $AM$2:$AM$2201)), 0)</f>
        <v>0</v>
      </c>
      <c r="AY1665">
        <f t="shared" si="597"/>
        <v>-0.98994949366116647</v>
      </c>
      <c r="AZ1665">
        <f>INDEX(Model_Assumptions[Values],9)*((INDEX(Model_Scenarios[GR Weight],1)*$AG1665)+(INDEX(Model_Scenarios[GP Weight],1)*$AH1665)+(INDEX(Model_Scenarios[LTV Weight],1)*$AI1665))-(INDEX(Model_Scenarios[LTV Weight],1)*$AP1665)-(INDEX(Model_Scenarios[GP Weight],1)*($AS1665+$AV1665+$AY1665))</f>
        <v>4.8909545442950497</v>
      </c>
      <c r="BA1665">
        <f>INDEX(Model_Assumptions[Values],9)*((INDEX(Model_Scenarios[GR Weight],2)*$AG1665)+(INDEX(Model_Scenarios[GP Weight],2)*$AH1665)+(INDEX(Model_Scenarios[LTV Weight],2)*$AI1665))-(INDEX(Model_Scenarios[LTV Weight],2)*$AP1665)-(INDEX(Model_Scenarios[GP Weight],2)*($AS1665+$AV1665+$AY1665))</f>
        <v>4.091457069611991</v>
      </c>
      <c r="BB1665">
        <f>INDEX(Model_Assumptions[Values],9)*((INDEX(Model_Scenarios[GR Weight],3)*$AG1665)+(INDEX(Model_Scenarios[GP Weight],3)*$AH1665)+(INDEX(Model_Scenarios[LTV Weight],3)*$AI1665))-(INDEX(Model_Scenarios[LTV Weight],3)*$AP1665)-(INDEX(Model_Scenarios[GP Weight],3)*($AS1665+$AV1665+$AY1665))</f>
        <v>2.7424621202458748</v>
      </c>
      <c r="BC1665">
        <f>INDEX(Model_Assumptions[Values],9)*((INDEX(Model_Scenarios[GR Weight],4)*$AG1665)+(INDEX(Model_Scenarios[GP Weight],4)*$AH1665)+(INDEX(Model_Scenarios[LTV Weight],4)*$AI1665))-(INDEX(Model_Scenarios[LTV Weight],4)*$AP1665)-(INDEX(Model_Scenarios[GP Weight],4)*($AS1665+$AV1665+$AY1665))</f>
        <v>2.1434671708797581</v>
      </c>
      <c r="BD1665">
        <f>INDEX(Model_Assumptions[Values],9)*((INDEX(Model_Scenarios[GR Weight],5)*$AG1665)+(INDEX(Model_Scenarios[GP Weight],5)*$AH1665)+(INDEX(Model_Scenarios[LTV Weight],5)*$AI1665))-(INDEX(Model_Scenarios[LTV Weight],5)*$AP1665)-(INDEX(Model_Scenarios[GP Weight],5)*($AS1665+$AV1665+$AY1665))</f>
        <v>2.0419595949289331</v>
      </c>
    </row>
    <row r="1666" spans="1:56" x14ac:dyDescent="0.25">
      <c r="A1666">
        <v>1665</v>
      </c>
      <c r="B1666">
        <v>34</v>
      </c>
      <c r="C1666" s="3">
        <v>15</v>
      </c>
      <c r="D1666" s="4">
        <v>0.28000000000000003</v>
      </c>
      <c r="E1666" t="str">
        <v>SKU-1040</v>
      </c>
      <c r="F1666" t="str">
        <v>Hold</v>
      </c>
      <c r="G1666" t="str">
        <v>Constrained</v>
      </c>
      <c r="H1666">
        <v>18.7</v>
      </c>
      <c r="I1666">
        <v>6.86</v>
      </c>
      <c r="J1666">
        <v>26</v>
      </c>
      <c r="K1666">
        <v>486.2</v>
      </c>
      <c r="L1666">
        <v>307.83999999999997</v>
      </c>
      <c r="M1666">
        <v>0.63315508021390365</v>
      </c>
      <c r="N1666">
        <v>18.7</v>
      </c>
      <c r="O1666">
        <v>0</v>
      </c>
      <c r="P1666">
        <v>0</v>
      </c>
      <c r="Q1666">
        <v>1288.2581633921243</v>
      </c>
      <c r="R1666">
        <v>1062.8129847985024</v>
      </c>
      <c r="S1666">
        <v>0.5</v>
      </c>
      <c r="T1666">
        <f t="shared" ref="T1666:T1729" si="598">$H1666 + MIN($D1666, $S1666) * ($N1666 - $H1666)</f>
        <v>18.7</v>
      </c>
      <c r="U1666">
        <f t="shared" ref="U1666:U1729" si="599">IFERROR(($T1666-$H1666)/$H1666, 0)</f>
        <v>0</v>
      </c>
      <c r="V1666">
        <f>IF($F1666="Reduce", INDEX(Model_Assumptions[Values], 2), INDEX(Model_Assumptions[Values], 1))</f>
        <v>-0.4</v>
      </c>
      <c r="W1666">
        <f t="shared" ref="W1666:W1729" si="600">$J1666 * (1 + ($U1666 * $V1666))</f>
        <v>26</v>
      </c>
      <c r="X1666">
        <f t="shared" si="590"/>
        <v>486.2</v>
      </c>
      <c r="Y1666">
        <f t="shared" ref="Y1666:Y1729" si="601">$X1666-($W1666*$I1666)</f>
        <v>307.83999999999997</v>
      </c>
      <c r="Z1666">
        <f t="shared" ref="Z1666:Z1729" si="602">$X1666-$K1666</f>
        <v>0</v>
      </c>
      <c r="AA1666">
        <f t="shared" ref="AA1666:AA1729" si="603">$Y1666-$L1666</f>
        <v>0</v>
      </c>
      <c r="AB1666">
        <f t="shared" si="591"/>
        <v>0.63315508021390365</v>
      </c>
      <c r="AC1666">
        <f t="shared" ref="AC1666:AC1729" si="604">$AB1666-$M1666</f>
        <v>0</v>
      </c>
      <c r="AD1666">
        <f t="shared" ref="AD1666:AD1729" si="605">IFERROR(($X1666-($W1666*$I1666))/$X1666, 0) - IFERROR(($K1666-($J1666*$I1666))/$K1666, 0)</f>
        <v>0</v>
      </c>
      <c r="AE1666">
        <f t="shared" ref="AE1666:AE1729" si="606">IFERROR(($T1666-$H1666)/($N1666-$H1666), 0)</f>
        <v>0</v>
      </c>
      <c r="AF1666">
        <f t="shared" si="592"/>
        <v>1062.8129847985024</v>
      </c>
      <c r="AG1666">
        <f t="shared" ref="AG1666:AG1729" si="607">IFERROR($Z1666/$O1666, 0)</f>
        <v>0</v>
      </c>
      <c r="AH1666">
        <f t="shared" ref="AH1666:AH1729" si="608">IFERROR($AA1666/$P1666, 0)</f>
        <v>0</v>
      </c>
      <c r="AI1666">
        <f t="shared" si="593"/>
        <v>1</v>
      </c>
      <c r="AJ1666">
        <f>MAX(0, $R1666 - $AA1666) * INDEX(Model_Assumptions[Values], 7)</f>
        <v>2125.6259695970048</v>
      </c>
      <c r="AK1666">
        <f>MAX(0, INDEX(Model_Assumptions[Values], 4) - $AD1666)</f>
        <v>0.05</v>
      </c>
      <c r="AL1666">
        <f>MAX(0, INDEX(Model_Assumptions[Values], 5) - $AC1666)</f>
        <v>0.02</v>
      </c>
      <c r="AM1666">
        <f>INDEX(Model_Assumptions[Values], 6) * MAX(0, INDEX(Model_Assumptions[Values], 3) - $AB1666)^2</f>
        <v>0</v>
      </c>
      <c r="AN1666">
        <f t="shared" ref="AN1666:AN1729" si="609">AVERAGEIF($E$2:$E$2201, $E1666, $AJ$2:$AJ$2201)</f>
        <v>2125.6259695970061</v>
      </c>
      <c r="AO1666" cm="1">
        <f t="array" ref="AO1666">IFERROR(STDEV(IF($E$2:$E$2201=$E1666, $AJ$2:$AJ$2201)), 0)</f>
        <v>1.3780925808790163E-12</v>
      </c>
      <c r="AP1666">
        <f t="shared" si="594"/>
        <v>-0.98994949366116658</v>
      </c>
      <c r="AQ1666">
        <f t="shared" ref="AQ1666:AQ1729" si="610">AVERAGEIF($E$2:$E$2201, $E1666, $AK$2:$AK$2201)</f>
        <v>4.9999999999999982E-2</v>
      </c>
      <c r="AR1666" cm="1">
        <f t="array" ref="AR1666">IFERROR(STDEV(IF($E$2:$E$2201=$E1666, $AK$2:$AK$2201)), 0)</f>
        <v>2.102802400022913E-17</v>
      </c>
      <c r="AS1666">
        <f t="shared" si="595"/>
        <v>0.98994949366116658</v>
      </c>
      <c r="AT1666">
        <f t="shared" ref="AT1666:AT1729" si="611">AVERAGEIF($E$2:$E$2201, $E1666, $AL$2:$AL$2201)</f>
        <v>2.0000000000000007E-2</v>
      </c>
      <c r="AU1666" cm="1">
        <f t="array" ref="AU1666">IFERROR(STDEV(IF($E$2:$E$2201=$E1666, $AL$2:$AL$2201)), 0)</f>
        <v>7.0093413334097106E-18</v>
      </c>
      <c r="AV1666">
        <f t="shared" si="596"/>
        <v>-0.98994949366116647</v>
      </c>
      <c r="AW1666">
        <f t="shared" ref="AW1666:AW1729" si="612">AVERAGEIF($E$2:$E$2201, $E1666, $AM$2:$AM$2201)</f>
        <v>0</v>
      </c>
      <c r="AX1666" cm="1">
        <f t="array" ref="AX1666">IFERROR(STDEV(IF($E$2:$E$2201=$E1666, $AM$2:$AM$2201)), 0)</f>
        <v>0</v>
      </c>
      <c r="AY1666">
        <f t="shared" si="597"/>
        <v>-0.98994949366116647</v>
      </c>
      <c r="AZ1666">
        <f>INDEX(Model_Assumptions[Values],9)*((INDEX(Model_Scenarios[GR Weight],1)*$AG1666)+(INDEX(Model_Scenarios[GP Weight],1)*$AH1666)+(INDEX(Model_Scenarios[LTV Weight],1)*$AI1666))-(INDEX(Model_Scenarios[LTV Weight],1)*$AP1666)-(INDEX(Model_Scenarios[GP Weight],1)*($AS1666+$AV1666+$AY1666))</f>
        <v>4.8909545442950497</v>
      </c>
      <c r="BA1666">
        <f>INDEX(Model_Assumptions[Values],9)*((INDEX(Model_Scenarios[GR Weight],2)*$AG1666)+(INDEX(Model_Scenarios[GP Weight],2)*$AH1666)+(INDEX(Model_Scenarios[LTV Weight],2)*$AI1666))-(INDEX(Model_Scenarios[LTV Weight],2)*$AP1666)-(INDEX(Model_Scenarios[GP Weight],2)*($AS1666+$AV1666+$AY1666))</f>
        <v>4.091457069611991</v>
      </c>
      <c r="BB1666">
        <f>INDEX(Model_Assumptions[Values],9)*((INDEX(Model_Scenarios[GR Weight],3)*$AG1666)+(INDEX(Model_Scenarios[GP Weight],3)*$AH1666)+(INDEX(Model_Scenarios[LTV Weight],3)*$AI1666))-(INDEX(Model_Scenarios[LTV Weight],3)*$AP1666)-(INDEX(Model_Scenarios[GP Weight],3)*($AS1666+$AV1666+$AY1666))</f>
        <v>2.7424621202458748</v>
      </c>
      <c r="BC1666">
        <f>INDEX(Model_Assumptions[Values],9)*((INDEX(Model_Scenarios[GR Weight],4)*$AG1666)+(INDEX(Model_Scenarios[GP Weight],4)*$AH1666)+(INDEX(Model_Scenarios[LTV Weight],4)*$AI1666))-(INDEX(Model_Scenarios[LTV Weight],4)*$AP1666)-(INDEX(Model_Scenarios[GP Weight],4)*($AS1666+$AV1666+$AY1666))</f>
        <v>2.1434671708797581</v>
      </c>
      <c r="BD1666">
        <f>INDEX(Model_Assumptions[Values],9)*((INDEX(Model_Scenarios[GR Weight],5)*$AG1666)+(INDEX(Model_Scenarios[GP Weight],5)*$AH1666)+(INDEX(Model_Scenarios[LTV Weight],5)*$AI1666))-(INDEX(Model_Scenarios[LTV Weight],5)*$AP1666)-(INDEX(Model_Scenarios[GP Weight],5)*($AS1666+$AV1666+$AY1666))</f>
        <v>2.0419595949289331</v>
      </c>
    </row>
    <row r="1667" spans="1:56" x14ac:dyDescent="0.25">
      <c r="A1667">
        <v>1666</v>
      </c>
      <c r="B1667">
        <v>34</v>
      </c>
      <c r="C1667" s="3">
        <v>16</v>
      </c>
      <c r="D1667" s="4">
        <v>0.3</v>
      </c>
      <c r="E1667" t="str">
        <v>SKU-1040</v>
      </c>
      <c r="F1667" t="str">
        <v>Hold</v>
      </c>
      <c r="G1667" t="str">
        <v>Constrained</v>
      </c>
      <c r="H1667">
        <v>18.7</v>
      </c>
      <c r="I1667">
        <v>6.86</v>
      </c>
      <c r="J1667">
        <v>26</v>
      </c>
      <c r="K1667">
        <v>486.2</v>
      </c>
      <c r="L1667">
        <v>307.83999999999997</v>
      </c>
      <c r="M1667">
        <v>0.63315508021390365</v>
      </c>
      <c r="N1667">
        <v>18.7</v>
      </c>
      <c r="O1667">
        <v>0</v>
      </c>
      <c r="P1667">
        <v>0</v>
      </c>
      <c r="Q1667">
        <v>1288.2581633921243</v>
      </c>
      <c r="R1667">
        <v>1062.8129847985024</v>
      </c>
      <c r="S1667">
        <v>0.5</v>
      </c>
      <c r="T1667">
        <f t="shared" si="598"/>
        <v>18.7</v>
      </c>
      <c r="U1667">
        <f t="shared" si="599"/>
        <v>0</v>
      </c>
      <c r="V1667">
        <f>IF($F1667="Reduce", INDEX(Model_Assumptions[Values], 2), INDEX(Model_Assumptions[Values], 1))</f>
        <v>-0.4</v>
      </c>
      <c r="W1667">
        <f t="shared" si="600"/>
        <v>26</v>
      </c>
      <c r="X1667">
        <f t="shared" ref="X1667:X1730" si="613">$W1667*$T1667</f>
        <v>486.2</v>
      </c>
      <c r="Y1667">
        <f t="shared" si="601"/>
        <v>307.83999999999997</v>
      </c>
      <c r="Z1667">
        <f t="shared" si="602"/>
        <v>0</v>
      </c>
      <c r="AA1667">
        <f t="shared" si="603"/>
        <v>0</v>
      </c>
      <c r="AB1667">
        <f t="shared" ref="AB1667:AB1730" si="614">IFERROR($Y1667/$X1667,0)</f>
        <v>0.63315508021390365</v>
      </c>
      <c r="AC1667">
        <f t="shared" si="604"/>
        <v>0</v>
      </c>
      <c r="AD1667">
        <f t="shared" si="605"/>
        <v>0</v>
      </c>
      <c r="AE1667">
        <f t="shared" si="606"/>
        <v>0</v>
      </c>
      <c r="AF1667">
        <f t="shared" ref="AF1667:AF1730" si="615">$R1667 * (1 - $AE1667)</f>
        <v>1062.8129847985024</v>
      </c>
      <c r="AG1667">
        <f t="shared" si="607"/>
        <v>0</v>
      </c>
      <c r="AH1667">
        <f t="shared" si="608"/>
        <v>0</v>
      </c>
      <c r="AI1667">
        <f t="shared" ref="AI1667:AI1730" si="616">IFERROR($AF1667/$R1667, 0)</f>
        <v>1</v>
      </c>
      <c r="AJ1667">
        <f>MAX(0, $R1667 - $AA1667) * INDEX(Model_Assumptions[Values], 7)</f>
        <v>2125.6259695970048</v>
      </c>
      <c r="AK1667">
        <f>MAX(0, INDEX(Model_Assumptions[Values], 4) - $AD1667)</f>
        <v>0.05</v>
      </c>
      <c r="AL1667">
        <f>MAX(0, INDEX(Model_Assumptions[Values], 5) - $AC1667)</f>
        <v>0.02</v>
      </c>
      <c r="AM1667">
        <f>INDEX(Model_Assumptions[Values], 6) * MAX(0, INDEX(Model_Assumptions[Values], 3) - $AB1667)^2</f>
        <v>0</v>
      </c>
      <c r="AN1667">
        <f t="shared" si="609"/>
        <v>2125.6259695970061</v>
      </c>
      <c r="AO1667" cm="1">
        <f t="array" ref="AO1667">IFERROR(STDEV(IF($E$2:$E$2201=$E1667, $AJ$2:$AJ$2201)), 0)</f>
        <v>1.3780925808790163E-12</v>
      </c>
      <c r="AP1667">
        <f t="shared" ref="AP1667:AP1730" si="617">IF($AO1667=0, 0, ($AJ1667-$AN1667)/$AO1667)</f>
        <v>-0.98994949366116658</v>
      </c>
      <c r="AQ1667">
        <f t="shared" si="610"/>
        <v>4.9999999999999982E-2</v>
      </c>
      <c r="AR1667" cm="1">
        <f t="array" ref="AR1667">IFERROR(STDEV(IF($E$2:$E$2201=$E1667, $AK$2:$AK$2201)), 0)</f>
        <v>2.102802400022913E-17</v>
      </c>
      <c r="AS1667">
        <f t="shared" ref="AS1667:AS1730" si="618">IF($AR1667=0, 0, ($AK1667-$AQ1667)/$AR1667)</f>
        <v>0.98994949366116658</v>
      </c>
      <c r="AT1667">
        <f t="shared" si="611"/>
        <v>2.0000000000000007E-2</v>
      </c>
      <c r="AU1667" cm="1">
        <f t="array" ref="AU1667">IFERROR(STDEV(IF($E$2:$E$2201=$E1667, $AL$2:$AL$2201)), 0)</f>
        <v>7.0093413334097106E-18</v>
      </c>
      <c r="AV1667">
        <f t="shared" ref="AV1667:AV1730" si="619">IF($AU1667=0, 0, ($AL1667-$AT1667)/$AU1667)</f>
        <v>-0.98994949366116647</v>
      </c>
      <c r="AW1667">
        <f t="shared" si="612"/>
        <v>0</v>
      </c>
      <c r="AX1667" cm="1">
        <f t="array" ref="AX1667">IFERROR(STDEV(IF($E$2:$E$2201=$E1667, $AM$2:$AM$2201)), 0)</f>
        <v>0</v>
      </c>
      <c r="AY1667">
        <f t="shared" ref="AY1667:AY1730" si="620">IF($AU1667=0, 0, ($AL1667-$AT1667)/$AU1667)</f>
        <v>-0.98994949366116647</v>
      </c>
      <c r="AZ1667">
        <f>INDEX(Model_Assumptions[Values],9)*((INDEX(Model_Scenarios[GR Weight],1)*$AG1667)+(INDEX(Model_Scenarios[GP Weight],1)*$AH1667)+(INDEX(Model_Scenarios[LTV Weight],1)*$AI1667))-(INDEX(Model_Scenarios[LTV Weight],1)*$AP1667)-(INDEX(Model_Scenarios[GP Weight],1)*($AS1667+$AV1667+$AY1667))</f>
        <v>4.8909545442950497</v>
      </c>
      <c r="BA1667">
        <f>INDEX(Model_Assumptions[Values],9)*((INDEX(Model_Scenarios[GR Weight],2)*$AG1667)+(INDEX(Model_Scenarios[GP Weight],2)*$AH1667)+(INDEX(Model_Scenarios[LTV Weight],2)*$AI1667))-(INDEX(Model_Scenarios[LTV Weight],2)*$AP1667)-(INDEX(Model_Scenarios[GP Weight],2)*($AS1667+$AV1667+$AY1667))</f>
        <v>4.091457069611991</v>
      </c>
      <c r="BB1667">
        <f>INDEX(Model_Assumptions[Values],9)*((INDEX(Model_Scenarios[GR Weight],3)*$AG1667)+(INDEX(Model_Scenarios[GP Weight],3)*$AH1667)+(INDEX(Model_Scenarios[LTV Weight],3)*$AI1667))-(INDEX(Model_Scenarios[LTV Weight],3)*$AP1667)-(INDEX(Model_Scenarios[GP Weight],3)*($AS1667+$AV1667+$AY1667))</f>
        <v>2.7424621202458748</v>
      </c>
      <c r="BC1667">
        <f>INDEX(Model_Assumptions[Values],9)*((INDEX(Model_Scenarios[GR Weight],4)*$AG1667)+(INDEX(Model_Scenarios[GP Weight],4)*$AH1667)+(INDEX(Model_Scenarios[LTV Weight],4)*$AI1667))-(INDEX(Model_Scenarios[LTV Weight],4)*$AP1667)-(INDEX(Model_Scenarios[GP Weight],4)*($AS1667+$AV1667+$AY1667))</f>
        <v>2.1434671708797581</v>
      </c>
      <c r="BD1667">
        <f>INDEX(Model_Assumptions[Values],9)*((INDEX(Model_Scenarios[GR Weight],5)*$AG1667)+(INDEX(Model_Scenarios[GP Weight],5)*$AH1667)+(INDEX(Model_Scenarios[LTV Weight],5)*$AI1667))-(INDEX(Model_Scenarios[LTV Weight],5)*$AP1667)-(INDEX(Model_Scenarios[GP Weight],5)*($AS1667+$AV1667+$AY1667))</f>
        <v>2.0419595949289331</v>
      </c>
    </row>
    <row r="1668" spans="1:56" x14ac:dyDescent="0.25">
      <c r="A1668">
        <v>1667</v>
      </c>
      <c r="B1668">
        <v>34</v>
      </c>
      <c r="C1668" s="3">
        <v>17</v>
      </c>
      <c r="D1668" s="4">
        <v>0.32</v>
      </c>
      <c r="E1668" t="str">
        <v>SKU-1040</v>
      </c>
      <c r="F1668" t="str">
        <v>Hold</v>
      </c>
      <c r="G1668" t="str">
        <v>Constrained</v>
      </c>
      <c r="H1668">
        <v>18.7</v>
      </c>
      <c r="I1668">
        <v>6.86</v>
      </c>
      <c r="J1668">
        <v>26</v>
      </c>
      <c r="K1668">
        <v>486.2</v>
      </c>
      <c r="L1668">
        <v>307.83999999999997</v>
      </c>
      <c r="M1668">
        <v>0.63315508021390365</v>
      </c>
      <c r="N1668">
        <v>18.7</v>
      </c>
      <c r="O1668">
        <v>0</v>
      </c>
      <c r="P1668">
        <v>0</v>
      </c>
      <c r="Q1668">
        <v>1288.2581633921243</v>
      </c>
      <c r="R1668">
        <v>1062.8129847985024</v>
      </c>
      <c r="S1668">
        <v>0.5</v>
      </c>
      <c r="T1668">
        <f t="shared" si="598"/>
        <v>18.7</v>
      </c>
      <c r="U1668">
        <f t="shared" si="599"/>
        <v>0</v>
      </c>
      <c r="V1668">
        <f>IF($F1668="Reduce", INDEX(Model_Assumptions[Values], 2), INDEX(Model_Assumptions[Values], 1))</f>
        <v>-0.4</v>
      </c>
      <c r="W1668">
        <f t="shared" si="600"/>
        <v>26</v>
      </c>
      <c r="X1668">
        <f t="shared" si="613"/>
        <v>486.2</v>
      </c>
      <c r="Y1668">
        <f t="shared" si="601"/>
        <v>307.83999999999997</v>
      </c>
      <c r="Z1668">
        <f t="shared" si="602"/>
        <v>0</v>
      </c>
      <c r="AA1668">
        <f t="shared" si="603"/>
        <v>0</v>
      </c>
      <c r="AB1668">
        <f t="shared" si="614"/>
        <v>0.63315508021390365</v>
      </c>
      <c r="AC1668">
        <f t="shared" si="604"/>
        <v>0</v>
      </c>
      <c r="AD1668">
        <f t="shared" si="605"/>
        <v>0</v>
      </c>
      <c r="AE1668">
        <f t="shared" si="606"/>
        <v>0</v>
      </c>
      <c r="AF1668">
        <f t="shared" si="615"/>
        <v>1062.8129847985024</v>
      </c>
      <c r="AG1668">
        <f t="shared" si="607"/>
        <v>0</v>
      </c>
      <c r="AH1668">
        <f t="shared" si="608"/>
        <v>0</v>
      </c>
      <c r="AI1668">
        <f t="shared" si="616"/>
        <v>1</v>
      </c>
      <c r="AJ1668">
        <f>MAX(0, $R1668 - $AA1668) * INDEX(Model_Assumptions[Values], 7)</f>
        <v>2125.6259695970048</v>
      </c>
      <c r="AK1668">
        <f>MAX(0, INDEX(Model_Assumptions[Values], 4) - $AD1668)</f>
        <v>0.05</v>
      </c>
      <c r="AL1668">
        <f>MAX(0, INDEX(Model_Assumptions[Values], 5) - $AC1668)</f>
        <v>0.02</v>
      </c>
      <c r="AM1668">
        <f>INDEX(Model_Assumptions[Values], 6) * MAX(0, INDEX(Model_Assumptions[Values], 3) - $AB1668)^2</f>
        <v>0</v>
      </c>
      <c r="AN1668">
        <f t="shared" si="609"/>
        <v>2125.6259695970061</v>
      </c>
      <c r="AO1668" cm="1">
        <f t="array" ref="AO1668">IFERROR(STDEV(IF($E$2:$E$2201=$E1668, $AJ$2:$AJ$2201)), 0)</f>
        <v>1.3780925808790163E-12</v>
      </c>
      <c r="AP1668">
        <f t="shared" si="617"/>
        <v>-0.98994949366116658</v>
      </c>
      <c r="AQ1668">
        <f t="shared" si="610"/>
        <v>4.9999999999999982E-2</v>
      </c>
      <c r="AR1668" cm="1">
        <f t="array" ref="AR1668">IFERROR(STDEV(IF($E$2:$E$2201=$E1668, $AK$2:$AK$2201)), 0)</f>
        <v>2.102802400022913E-17</v>
      </c>
      <c r="AS1668">
        <f t="shared" si="618"/>
        <v>0.98994949366116658</v>
      </c>
      <c r="AT1668">
        <f t="shared" si="611"/>
        <v>2.0000000000000007E-2</v>
      </c>
      <c r="AU1668" cm="1">
        <f t="array" ref="AU1668">IFERROR(STDEV(IF($E$2:$E$2201=$E1668, $AL$2:$AL$2201)), 0)</f>
        <v>7.0093413334097106E-18</v>
      </c>
      <c r="AV1668">
        <f t="shared" si="619"/>
        <v>-0.98994949366116647</v>
      </c>
      <c r="AW1668">
        <f t="shared" si="612"/>
        <v>0</v>
      </c>
      <c r="AX1668" cm="1">
        <f t="array" ref="AX1668">IFERROR(STDEV(IF($E$2:$E$2201=$E1668, $AM$2:$AM$2201)), 0)</f>
        <v>0</v>
      </c>
      <c r="AY1668">
        <f t="shared" si="620"/>
        <v>-0.98994949366116647</v>
      </c>
      <c r="AZ1668">
        <f>INDEX(Model_Assumptions[Values],9)*((INDEX(Model_Scenarios[GR Weight],1)*$AG1668)+(INDEX(Model_Scenarios[GP Weight],1)*$AH1668)+(INDEX(Model_Scenarios[LTV Weight],1)*$AI1668))-(INDEX(Model_Scenarios[LTV Weight],1)*$AP1668)-(INDEX(Model_Scenarios[GP Weight],1)*($AS1668+$AV1668+$AY1668))</f>
        <v>4.8909545442950497</v>
      </c>
      <c r="BA1668">
        <f>INDEX(Model_Assumptions[Values],9)*((INDEX(Model_Scenarios[GR Weight],2)*$AG1668)+(INDEX(Model_Scenarios[GP Weight],2)*$AH1668)+(INDEX(Model_Scenarios[LTV Weight],2)*$AI1668))-(INDEX(Model_Scenarios[LTV Weight],2)*$AP1668)-(INDEX(Model_Scenarios[GP Weight],2)*($AS1668+$AV1668+$AY1668))</f>
        <v>4.091457069611991</v>
      </c>
      <c r="BB1668">
        <f>INDEX(Model_Assumptions[Values],9)*((INDEX(Model_Scenarios[GR Weight],3)*$AG1668)+(INDEX(Model_Scenarios[GP Weight],3)*$AH1668)+(INDEX(Model_Scenarios[LTV Weight],3)*$AI1668))-(INDEX(Model_Scenarios[LTV Weight],3)*$AP1668)-(INDEX(Model_Scenarios[GP Weight],3)*($AS1668+$AV1668+$AY1668))</f>
        <v>2.7424621202458748</v>
      </c>
      <c r="BC1668">
        <f>INDEX(Model_Assumptions[Values],9)*((INDEX(Model_Scenarios[GR Weight],4)*$AG1668)+(INDEX(Model_Scenarios[GP Weight],4)*$AH1668)+(INDEX(Model_Scenarios[LTV Weight],4)*$AI1668))-(INDEX(Model_Scenarios[LTV Weight],4)*$AP1668)-(INDEX(Model_Scenarios[GP Weight],4)*($AS1668+$AV1668+$AY1668))</f>
        <v>2.1434671708797581</v>
      </c>
      <c r="BD1668">
        <f>INDEX(Model_Assumptions[Values],9)*((INDEX(Model_Scenarios[GR Weight],5)*$AG1668)+(INDEX(Model_Scenarios[GP Weight],5)*$AH1668)+(INDEX(Model_Scenarios[LTV Weight],5)*$AI1668))-(INDEX(Model_Scenarios[LTV Weight],5)*$AP1668)-(INDEX(Model_Scenarios[GP Weight],5)*($AS1668+$AV1668+$AY1668))</f>
        <v>2.0419595949289331</v>
      </c>
    </row>
    <row r="1669" spans="1:56" x14ac:dyDescent="0.25">
      <c r="A1669">
        <v>1668</v>
      </c>
      <c r="B1669">
        <v>34</v>
      </c>
      <c r="C1669" s="3">
        <v>18</v>
      </c>
      <c r="D1669" s="4">
        <v>0.34</v>
      </c>
      <c r="E1669" t="str">
        <v>SKU-1040</v>
      </c>
      <c r="F1669" t="str">
        <v>Hold</v>
      </c>
      <c r="G1669" t="str">
        <v>Constrained</v>
      </c>
      <c r="H1669">
        <v>18.7</v>
      </c>
      <c r="I1669">
        <v>6.86</v>
      </c>
      <c r="J1669">
        <v>26</v>
      </c>
      <c r="K1669">
        <v>486.2</v>
      </c>
      <c r="L1669">
        <v>307.83999999999997</v>
      </c>
      <c r="M1669">
        <v>0.63315508021390365</v>
      </c>
      <c r="N1669">
        <v>18.7</v>
      </c>
      <c r="O1669">
        <v>0</v>
      </c>
      <c r="P1669">
        <v>0</v>
      </c>
      <c r="Q1669">
        <v>1288.2581633921243</v>
      </c>
      <c r="R1669">
        <v>1062.8129847985024</v>
      </c>
      <c r="S1669">
        <v>0.5</v>
      </c>
      <c r="T1669">
        <f t="shared" si="598"/>
        <v>18.7</v>
      </c>
      <c r="U1669">
        <f t="shared" si="599"/>
        <v>0</v>
      </c>
      <c r="V1669">
        <f>IF($F1669="Reduce", INDEX(Model_Assumptions[Values], 2), INDEX(Model_Assumptions[Values], 1))</f>
        <v>-0.4</v>
      </c>
      <c r="W1669">
        <f t="shared" si="600"/>
        <v>26</v>
      </c>
      <c r="X1669">
        <f t="shared" si="613"/>
        <v>486.2</v>
      </c>
      <c r="Y1669">
        <f t="shared" si="601"/>
        <v>307.83999999999997</v>
      </c>
      <c r="Z1669">
        <f t="shared" si="602"/>
        <v>0</v>
      </c>
      <c r="AA1669">
        <f t="shared" si="603"/>
        <v>0</v>
      </c>
      <c r="AB1669">
        <f t="shared" si="614"/>
        <v>0.63315508021390365</v>
      </c>
      <c r="AC1669">
        <f t="shared" si="604"/>
        <v>0</v>
      </c>
      <c r="AD1669">
        <f t="shared" si="605"/>
        <v>0</v>
      </c>
      <c r="AE1669">
        <f t="shared" si="606"/>
        <v>0</v>
      </c>
      <c r="AF1669">
        <f t="shared" si="615"/>
        <v>1062.8129847985024</v>
      </c>
      <c r="AG1669">
        <f t="shared" si="607"/>
        <v>0</v>
      </c>
      <c r="AH1669">
        <f t="shared" si="608"/>
        <v>0</v>
      </c>
      <c r="AI1669">
        <f t="shared" si="616"/>
        <v>1</v>
      </c>
      <c r="AJ1669">
        <f>MAX(0, $R1669 - $AA1669) * INDEX(Model_Assumptions[Values], 7)</f>
        <v>2125.6259695970048</v>
      </c>
      <c r="AK1669">
        <f>MAX(0, INDEX(Model_Assumptions[Values], 4) - $AD1669)</f>
        <v>0.05</v>
      </c>
      <c r="AL1669">
        <f>MAX(0, INDEX(Model_Assumptions[Values], 5) - $AC1669)</f>
        <v>0.02</v>
      </c>
      <c r="AM1669">
        <f>INDEX(Model_Assumptions[Values], 6) * MAX(0, INDEX(Model_Assumptions[Values], 3) - $AB1669)^2</f>
        <v>0</v>
      </c>
      <c r="AN1669">
        <f t="shared" si="609"/>
        <v>2125.6259695970061</v>
      </c>
      <c r="AO1669" cm="1">
        <f t="array" ref="AO1669">IFERROR(STDEV(IF($E$2:$E$2201=$E1669, $AJ$2:$AJ$2201)), 0)</f>
        <v>1.3780925808790163E-12</v>
      </c>
      <c r="AP1669">
        <f t="shared" si="617"/>
        <v>-0.98994949366116658</v>
      </c>
      <c r="AQ1669">
        <f t="shared" si="610"/>
        <v>4.9999999999999982E-2</v>
      </c>
      <c r="AR1669" cm="1">
        <f t="array" ref="AR1669">IFERROR(STDEV(IF($E$2:$E$2201=$E1669, $AK$2:$AK$2201)), 0)</f>
        <v>2.102802400022913E-17</v>
      </c>
      <c r="AS1669">
        <f t="shared" si="618"/>
        <v>0.98994949366116658</v>
      </c>
      <c r="AT1669">
        <f t="shared" si="611"/>
        <v>2.0000000000000007E-2</v>
      </c>
      <c r="AU1669" cm="1">
        <f t="array" ref="AU1669">IFERROR(STDEV(IF($E$2:$E$2201=$E1669, $AL$2:$AL$2201)), 0)</f>
        <v>7.0093413334097106E-18</v>
      </c>
      <c r="AV1669">
        <f t="shared" si="619"/>
        <v>-0.98994949366116647</v>
      </c>
      <c r="AW1669">
        <f t="shared" si="612"/>
        <v>0</v>
      </c>
      <c r="AX1669" cm="1">
        <f t="array" ref="AX1669">IFERROR(STDEV(IF($E$2:$E$2201=$E1669, $AM$2:$AM$2201)), 0)</f>
        <v>0</v>
      </c>
      <c r="AY1669">
        <f t="shared" si="620"/>
        <v>-0.98994949366116647</v>
      </c>
      <c r="AZ1669">
        <f>INDEX(Model_Assumptions[Values],9)*((INDEX(Model_Scenarios[GR Weight],1)*$AG1669)+(INDEX(Model_Scenarios[GP Weight],1)*$AH1669)+(INDEX(Model_Scenarios[LTV Weight],1)*$AI1669))-(INDEX(Model_Scenarios[LTV Weight],1)*$AP1669)-(INDEX(Model_Scenarios[GP Weight],1)*($AS1669+$AV1669+$AY1669))</f>
        <v>4.8909545442950497</v>
      </c>
      <c r="BA1669">
        <f>INDEX(Model_Assumptions[Values],9)*((INDEX(Model_Scenarios[GR Weight],2)*$AG1669)+(INDEX(Model_Scenarios[GP Weight],2)*$AH1669)+(INDEX(Model_Scenarios[LTV Weight],2)*$AI1669))-(INDEX(Model_Scenarios[LTV Weight],2)*$AP1669)-(INDEX(Model_Scenarios[GP Weight],2)*($AS1669+$AV1669+$AY1669))</f>
        <v>4.091457069611991</v>
      </c>
      <c r="BB1669">
        <f>INDEX(Model_Assumptions[Values],9)*((INDEX(Model_Scenarios[GR Weight],3)*$AG1669)+(INDEX(Model_Scenarios[GP Weight],3)*$AH1669)+(INDEX(Model_Scenarios[LTV Weight],3)*$AI1669))-(INDEX(Model_Scenarios[LTV Weight],3)*$AP1669)-(INDEX(Model_Scenarios[GP Weight],3)*($AS1669+$AV1669+$AY1669))</f>
        <v>2.7424621202458748</v>
      </c>
      <c r="BC1669">
        <f>INDEX(Model_Assumptions[Values],9)*((INDEX(Model_Scenarios[GR Weight],4)*$AG1669)+(INDEX(Model_Scenarios[GP Weight],4)*$AH1669)+(INDEX(Model_Scenarios[LTV Weight],4)*$AI1669))-(INDEX(Model_Scenarios[LTV Weight],4)*$AP1669)-(INDEX(Model_Scenarios[GP Weight],4)*($AS1669+$AV1669+$AY1669))</f>
        <v>2.1434671708797581</v>
      </c>
      <c r="BD1669">
        <f>INDEX(Model_Assumptions[Values],9)*((INDEX(Model_Scenarios[GR Weight],5)*$AG1669)+(INDEX(Model_Scenarios[GP Weight],5)*$AH1669)+(INDEX(Model_Scenarios[LTV Weight],5)*$AI1669))-(INDEX(Model_Scenarios[LTV Weight],5)*$AP1669)-(INDEX(Model_Scenarios[GP Weight],5)*($AS1669+$AV1669+$AY1669))</f>
        <v>2.0419595949289331</v>
      </c>
    </row>
    <row r="1670" spans="1:56" x14ac:dyDescent="0.25">
      <c r="A1670">
        <v>1669</v>
      </c>
      <c r="B1670">
        <v>34</v>
      </c>
      <c r="C1670" s="3">
        <v>19</v>
      </c>
      <c r="D1670" s="4">
        <v>0.36</v>
      </c>
      <c r="E1670" t="str">
        <v>SKU-1040</v>
      </c>
      <c r="F1670" t="str">
        <v>Hold</v>
      </c>
      <c r="G1670" t="str">
        <v>Constrained</v>
      </c>
      <c r="H1670">
        <v>18.7</v>
      </c>
      <c r="I1670">
        <v>6.86</v>
      </c>
      <c r="J1670">
        <v>26</v>
      </c>
      <c r="K1670">
        <v>486.2</v>
      </c>
      <c r="L1670">
        <v>307.83999999999997</v>
      </c>
      <c r="M1670">
        <v>0.63315508021390365</v>
      </c>
      <c r="N1670">
        <v>18.7</v>
      </c>
      <c r="O1670">
        <v>0</v>
      </c>
      <c r="P1670">
        <v>0</v>
      </c>
      <c r="Q1670">
        <v>1288.2581633921243</v>
      </c>
      <c r="R1670">
        <v>1062.8129847985024</v>
      </c>
      <c r="S1670">
        <v>0.5</v>
      </c>
      <c r="T1670">
        <f t="shared" si="598"/>
        <v>18.7</v>
      </c>
      <c r="U1670">
        <f t="shared" si="599"/>
        <v>0</v>
      </c>
      <c r="V1670">
        <f>IF($F1670="Reduce", INDEX(Model_Assumptions[Values], 2), INDEX(Model_Assumptions[Values], 1))</f>
        <v>-0.4</v>
      </c>
      <c r="W1670">
        <f t="shared" si="600"/>
        <v>26</v>
      </c>
      <c r="X1670">
        <f t="shared" si="613"/>
        <v>486.2</v>
      </c>
      <c r="Y1670">
        <f t="shared" si="601"/>
        <v>307.83999999999997</v>
      </c>
      <c r="Z1670">
        <f t="shared" si="602"/>
        <v>0</v>
      </c>
      <c r="AA1670">
        <f t="shared" si="603"/>
        <v>0</v>
      </c>
      <c r="AB1670">
        <f t="shared" si="614"/>
        <v>0.63315508021390365</v>
      </c>
      <c r="AC1670">
        <f t="shared" si="604"/>
        <v>0</v>
      </c>
      <c r="AD1670">
        <f t="shared" si="605"/>
        <v>0</v>
      </c>
      <c r="AE1670">
        <f t="shared" si="606"/>
        <v>0</v>
      </c>
      <c r="AF1670">
        <f t="shared" si="615"/>
        <v>1062.8129847985024</v>
      </c>
      <c r="AG1670">
        <f t="shared" si="607"/>
        <v>0</v>
      </c>
      <c r="AH1670">
        <f t="shared" si="608"/>
        <v>0</v>
      </c>
      <c r="AI1670">
        <f t="shared" si="616"/>
        <v>1</v>
      </c>
      <c r="AJ1670">
        <f>MAX(0, $R1670 - $AA1670) * INDEX(Model_Assumptions[Values], 7)</f>
        <v>2125.6259695970048</v>
      </c>
      <c r="AK1670">
        <f>MAX(0, INDEX(Model_Assumptions[Values], 4) - $AD1670)</f>
        <v>0.05</v>
      </c>
      <c r="AL1670">
        <f>MAX(0, INDEX(Model_Assumptions[Values], 5) - $AC1670)</f>
        <v>0.02</v>
      </c>
      <c r="AM1670">
        <f>INDEX(Model_Assumptions[Values], 6) * MAX(0, INDEX(Model_Assumptions[Values], 3) - $AB1670)^2</f>
        <v>0</v>
      </c>
      <c r="AN1670">
        <f t="shared" si="609"/>
        <v>2125.6259695970061</v>
      </c>
      <c r="AO1670" cm="1">
        <f t="array" ref="AO1670">IFERROR(STDEV(IF($E$2:$E$2201=$E1670, $AJ$2:$AJ$2201)), 0)</f>
        <v>1.3780925808790163E-12</v>
      </c>
      <c r="AP1670">
        <f t="shared" si="617"/>
        <v>-0.98994949366116658</v>
      </c>
      <c r="AQ1670">
        <f t="shared" si="610"/>
        <v>4.9999999999999982E-2</v>
      </c>
      <c r="AR1670" cm="1">
        <f t="array" ref="AR1670">IFERROR(STDEV(IF($E$2:$E$2201=$E1670, $AK$2:$AK$2201)), 0)</f>
        <v>2.102802400022913E-17</v>
      </c>
      <c r="AS1670">
        <f t="shared" si="618"/>
        <v>0.98994949366116658</v>
      </c>
      <c r="AT1670">
        <f t="shared" si="611"/>
        <v>2.0000000000000007E-2</v>
      </c>
      <c r="AU1670" cm="1">
        <f t="array" ref="AU1670">IFERROR(STDEV(IF($E$2:$E$2201=$E1670, $AL$2:$AL$2201)), 0)</f>
        <v>7.0093413334097106E-18</v>
      </c>
      <c r="AV1670">
        <f t="shared" si="619"/>
        <v>-0.98994949366116647</v>
      </c>
      <c r="AW1670">
        <f t="shared" si="612"/>
        <v>0</v>
      </c>
      <c r="AX1670" cm="1">
        <f t="array" ref="AX1670">IFERROR(STDEV(IF($E$2:$E$2201=$E1670, $AM$2:$AM$2201)), 0)</f>
        <v>0</v>
      </c>
      <c r="AY1670">
        <f t="shared" si="620"/>
        <v>-0.98994949366116647</v>
      </c>
      <c r="AZ1670">
        <f>INDEX(Model_Assumptions[Values],9)*((INDEX(Model_Scenarios[GR Weight],1)*$AG1670)+(INDEX(Model_Scenarios[GP Weight],1)*$AH1670)+(INDEX(Model_Scenarios[LTV Weight],1)*$AI1670))-(INDEX(Model_Scenarios[LTV Weight],1)*$AP1670)-(INDEX(Model_Scenarios[GP Weight],1)*($AS1670+$AV1670+$AY1670))</f>
        <v>4.8909545442950497</v>
      </c>
      <c r="BA1670">
        <f>INDEX(Model_Assumptions[Values],9)*((INDEX(Model_Scenarios[GR Weight],2)*$AG1670)+(INDEX(Model_Scenarios[GP Weight],2)*$AH1670)+(INDEX(Model_Scenarios[LTV Weight],2)*$AI1670))-(INDEX(Model_Scenarios[LTV Weight],2)*$AP1670)-(INDEX(Model_Scenarios[GP Weight],2)*($AS1670+$AV1670+$AY1670))</f>
        <v>4.091457069611991</v>
      </c>
      <c r="BB1670">
        <f>INDEX(Model_Assumptions[Values],9)*((INDEX(Model_Scenarios[GR Weight],3)*$AG1670)+(INDEX(Model_Scenarios[GP Weight],3)*$AH1670)+(INDEX(Model_Scenarios[LTV Weight],3)*$AI1670))-(INDEX(Model_Scenarios[LTV Weight],3)*$AP1670)-(INDEX(Model_Scenarios[GP Weight],3)*($AS1670+$AV1670+$AY1670))</f>
        <v>2.7424621202458748</v>
      </c>
      <c r="BC1670">
        <f>INDEX(Model_Assumptions[Values],9)*((INDEX(Model_Scenarios[GR Weight],4)*$AG1670)+(INDEX(Model_Scenarios[GP Weight],4)*$AH1670)+(INDEX(Model_Scenarios[LTV Weight],4)*$AI1670))-(INDEX(Model_Scenarios[LTV Weight],4)*$AP1670)-(INDEX(Model_Scenarios[GP Weight],4)*($AS1670+$AV1670+$AY1670))</f>
        <v>2.1434671708797581</v>
      </c>
      <c r="BD1670">
        <f>INDEX(Model_Assumptions[Values],9)*((INDEX(Model_Scenarios[GR Weight],5)*$AG1670)+(INDEX(Model_Scenarios[GP Weight],5)*$AH1670)+(INDEX(Model_Scenarios[LTV Weight],5)*$AI1670))-(INDEX(Model_Scenarios[LTV Weight],5)*$AP1670)-(INDEX(Model_Scenarios[GP Weight],5)*($AS1670+$AV1670+$AY1670))</f>
        <v>2.0419595949289331</v>
      </c>
    </row>
    <row r="1671" spans="1:56" x14ac:dyDescent="0.25">
      <c r="A1671">
        <v>1670</v>
      </c>
      <c r="B1671">
        <v>34</v>
      </c>
      <c r="C1671" s="3">
        <v>20</v>
      </c>
      <c r="D1671" s="4">
        <v>0.38</v>
      </c>
      <c r="E1671" t="str">
        <v>SKU-1040</v>
      </c>
      <c r="F1671" t="str">
        <v>Hold</v>
      </c>
      <c r="G1671" t="str">
        <v>Constrained</v>
      </c>
      <c r="H1671">
        <v>18.7</v>
      </c>
      <c r="I1671">
        <v>6.86</v>
      </c>
      <c r="J1671">
        <v>26</v>
      </c>
      <c r="K1671">
        <v>486.2</v>
      </c>
      <c r="L1671">
        <v>307.83999999999997</v>
      </c>
      <c r="M1671">
        <v>0.63315508021390365</v>
      </c>
      <c r="N1671">
        <v>18.7</v>
      </c>
      <c r="O1671">
        <v>0</v>
      </c>
      <c r="P1671">
        <v>0</v>
      </c>
      <c r="Q1671">
        <v>1288.2581633921243</v>
      </c>
      <c r="R1671">
        <v>1062.8129847985024</v>
      </c>
      <c r="S1671">
        <v>0.5</v>
      </c>
      <c r="T1671">
        <f t="shared" si="598"/>
        <v>18.7</v>
      </c>
      <c r="U1671">
        <f t="shared" si="599"/>
        <v>0</v>
      </c>
      <c r="V1671">
        <f>IF($F1671="Reduce", INDEX(Model_Assumptions[Values], 2), INDEX(Model_Assumptions[Values], 1))</f>
        <v>-0.4</v>
      </c>
      <c r="W1671">
        <f t="shared" si="600"/>
        <v>26</v>
      </c>
      <c r="X1671">
        <f t="shared" si="613"/>
        <v>486.2</v>
      </c>
      <c r="Y1671">
        <f t="shared" si="601"/>
        <v>307.83999999999997</v>
      </c>
      <c r="Z1671">
        <f t="shared" si="602"/>
        <v>0</v>
      </c>
      <c r="AA1671">
        <f t="shared" si="603"/>
        <v>0</v>
      </c>
      <c r="AB1671">
        <f t="shared" si="614"/>
        <v>0.63315508021390365</v>
      </c>
      <c r="AC1671">
        <f t="shared" si="604"/>
        <v>0</v>
      </c>
      <c r="AD1671">
        <f t="shared" si="605"/>
        <v>0</v>
      </c>
      <c r="AE1671">
        <f t="shared" si="606"/>
        <v>0</v>
      </c>
      <c r="AF1671">
        <f t="shared" si="615"/>
        <v>1062.8129847985024</v>
      </c>
      <c r="AG1671">
        <f t="shared" si="607"/>
        <v>0</v>
      </c>
      <c r="AH1671">
        <f t="shared" si="608"/>
        <v>0</v>
      </c>
      <c r="AI1671">
        <f t="shared" si="616"/>
        <v>1</v>
      </c>
      <c r="AJ1671">
        <f>MAX(0, $R1671 - $AA1671) * INDEX(Model_Assumptions[Values], 7)</f>
        <v>2125.6259695970048</v>
      </c>
      <c r="AK1671">
        <f>MAX(0, INDEX(Model_Assumptions[Values], 4) - $AD1671)</f>
        <v>0.05</v>
      </c>
      <c r="AL1671">
        <f>MAX(0, INDEX(Model_Assumptions[Values], 5) - $AC1671)</f>
        <v>0.02</v>
      </c>
      <c r="AM1671">
        <f>INDEX(Model_Assumptions[Values], 6) * MAX(0, INDEX(Model_Assumptions[Values], 3) - $AB1671)^2</f>
        <v>0</v>
      </c>
      <c r="AN1671">
        <f t="shared" si="609"/>
        <v>2125.6259695970061</v>
      </c>
      <c r="AO1671" cm="1">
        <f t="array" ref="AO1671">IFERROR(STDEV(IF($E$2:$E$2201=$E1671, $AJ$2:$AJ$2201)), 0)</f>
        <v>1.3780925808790163E-12</v>
      </c>
      <c r="AP1671">
        <f t="shared" si="617"/>
        <v>-0.98994949366116658</v>
      </c>
      <c r="AQ1671">
        <f t="shared" si="610"/>
        <v>4.9999999999999982E-2</v>
      </c>
      <c r="AR1671" cm="1">
        <f t="array" ref="AR1671">IFERROR(STDEV(IF($E$2:$E$2201=$E1671, $AK$2:$AK$2201)), 0)</f>
        <v>2.102802400022913E-17</v>
      </c>
      <c r="AS1671">
        <f t="shared" si="618"/>
        <v>0.98994949366116658</v>
      </c>
      <c r="AT1671">
        <f t="shared" si="611"/>
        <v>2.0000000000000007E-2</v>
      </c>
      <c r="AU1671" cm="1">
        <f t="array" ref="AU1671">IFERROR(STDEV(IF($E$2:$E$2201=$E1671, $AL$2:$AL$2201)), 0)</f>
        <v>7.0093413334097106E-18</v>
      </c>
      <c r="AV1671">
        <f t="shared" si="619"/>
        <v>-0.98994949366116647</v>
      </c>
      <c r="AW1671">
        <f t="shared" si="612"/>
        <v>0</v>
      </c>
      <c r="AX1671" cm="1">
        <f t="array" ref="AX1671">IFERROR(STDEV(IF($E$2:$E$2201=$E1671, $AM$2:$AM$2201)), 0)</f>
        <v>0</v>
      </c>
      <c r="AY1671">
        <f t="shared" si="620"/>
        <v>-0.98994949366116647</v>
      </c>
      <c r="AZ1671">
        <f>INDEX(Model_Assumptions[Values],9)*((INDEX(Model_Scenarios[GR Weight],1)*$AG1671)+(INDEX(Model_Scenarios[GP Weight],1)*$AH1671)+(INDEX(Model_Scenarios[LTV Weight],1)*$AI1671))-(INDEX(Model_Scenarios[LTV Weight],1)*$AP1671)-(INDEX(Model_Scenarios[GP Weight],1)*($AS1671+$AV1671+$AY1671))</f>
        <v>4.8909545442950497</v>
      </c>
      <c r="BA1671">
        <f>INDEX(Model_Assumptions[Values],9)*((INDEX(Model_Scenarios[GR Weight],2)*$AG1671)+(INDEX(Model_Scenarios[GP Weight],2)*$AH1671)+(INDEX(Model_Scenarios[LTV Weight],2)*$AI1671))-(INDEX(Model_Scenarios[LTV Weight],2)*$AP1671)-(INDEX(Model_Scenarios[GP Weight],2)*($AS1671+$AV1671+$AY1671))</f>
        <v>4.091457069611991</v>
      </c>
      <c r="BB1671">
        <f>INDEX(Model_Assumptions[Values],9)*((INDEX(Model_Scenarios[GR Weight],3)*$AG1671)+(INDEX(Model_Scenarios[GP Weight],3)*$AH1671)+(INDEX(Model_Scenarios[LTV Weight],3)*$AI1671))-(INDEX(Model_Scenarios[LTV Weight],3)*$AP1671)-(INDEX(Model_Scenarios[GP Weight],3)*($AS1671+$AV1671+$AY1671))</f>
        <v>2.7424621202458748</v>
      </c>
      <c r="BC1671">
        <f>INDEX(Model_Assumptions[Values],9)*((INDEX(Model_Scenarios[GR Weight],4)*$AG1671)+(INDEX(Model_Scenarios[GP Weight],4)*$AH1671)+(INDEX(Model_Scenarios[LTV Weight],4)*$AI1671))-(INDEX(Model_Scenarios[LTV Weight],4)*$AP1671)-(INDEX(Model_Scenarios[GP Weight],4)*($AS1671+$AV1671+$AY1671))</f>
        <v>2.1434671708797581</v>
      </c>
      <c r="BD1671">
        <f>INDEX(Model_Assumptions[Values],9)*((INDEX(Model_Scenarios[GR Weight],5)*$AG1671)+(INDEX(Model_Scenarios[GP Weight],5)*$AH1671)+(INDEX(Model_Scenarios[LTV Weight],5)*$AI1671))-(INDEX(Model_Scenarios[LTV Weight],5)*$AP1671)-(INDEX(Model_Scenarios[GP Weight],5)*($AS1671+$AV1671+$AY1671))</f>
        <v>2.0419595949289331</v>
      </c>
    </row>
    <row r="1672" spans="1:56" x14ac:dyDescent="0.25">
      <c r="A1672">
        <v>1671</v>
      </c>
      <c r="B1672">
        <v>34</v>
      </c>
      <c r="C1672" s="3">
        <v>21</v>
      </c>
      <c r="D1672" s="4">
        <v>0.4</v>
      </c>
      <c r="E1672" t="str">
        <v>SKU-1040</v>
      </c>
      <c r="F1672" t="str">
        <v>Hold</v>
      </c>
      <c r="G1672" t="str">
        <v>Constrained</v>
      </c>
      <c r="H1672">
        <v>18.7</v>
      </c>
      <c r="I1672">
        <v>6.86</v>
      </c>
      <c r="J1672">
        <v>26</v>
      </c>
      <c r="K1672">
        <v>486.2</v>
      </c>
      <c r="L1672">
        <v>307.83999999999997</v>
      </c>
      <c r="M1672">
        <v>0.63315508021390365</v>
      </c>
      <c r="N1672">
        <v>18.7</v>
      </c>
      <c r="O1672">
        <v>0</v>
      </c>
      <c r="P1672">
        <v>0</v>
      </c>
      <c r="Q1672">
        <v>1288.2581633921243</v>
      </c>
      <c r="R1672">
        <v>1062.8129847985024</v>
      </c>
      <c r="S1672">
        <v>0.5</v>
      </c>
      <c r="T1672">
        <f t="shared" si="598"/>
        <v>18.7</v>
      </c>
      <c r="U1672">
        <f t="shared" si="599"/>
        <v>0</v>
      </c>
      <c r="V1672">
        <f>IF($F1672="Reduce", INDEX(Model_Assumptions[Values], 2), INDEX(Model_Assumptions[Values], 1))</f>
        <v>-0.4</v>
      </c>
      <c r="W1672">
        <f t="shared" si="600"/>
        <v>26</v>
      </c>
      <c r="X1672">
        <f t="shared" si="613"/>
        <v>486.2</v>
      </c>
      <c r="Y1672">
        <f t="shared" si="601"/>
        <v>307.83999999999997</v>
      </c>
      <c r="Z1672">
        <f t="shared" si="602"/>
        <v>0</v>
      </c>
      <c r="AA1672">
        <f t="shared" si="603"/>
        <v>0</v>
      </c>
      <c r="AB1672">
        <f t="shared" si="614"/>
        <v>0.63315508021390365</v>
      </c>
      <c r="AC1672">
        <f t="shared" si="604"/>
        <v>0</v>
      </c>
      <c r="AD1672">
        <f t="shared" si="605"/>
        <v>0</v>
      </c>
      <c r="AE1672">
        <f t="shared" si="606"/>
        <v>0</v>
      </c>
      <c r="AF1672">
        <f t="shared" si="615"/>
        <v>1062.8129847985024</v>
      </c>
      <c r="AG1672">
        <f t="shared" si="607"/>
        <v>0</v>
      </c>
      <c r="AH1672">
        <f t="shared" si="608"/>
        <v>0</v>
      </c>
      <c r="AI1672">
        <f t="shared" si="616"/>
        <v>1</v>
      </c>
      <c r="AJ1672">
        <f>MAX(0, $R1672 - $AA1672) * INDEX(Model_Assumptions[Values], 7)</f>
        <v>2125.6259695970048</v>
      </c>
      <c r="AK1672">
        <f>MAX(0, INDEX(Model_Assumptions[Values], 4) - $AD1672)</f>
        <v>0.05</v>
      </c>
      <c r="AL1672">
        <f>MAX(0, INDEX(Model_Assumptions[Values], 5) - $AC1672)</f>
        <v>0.02</v>
      </c>
      <c r="AM1672">
        <f>INDEX(Model_Assumptions[Values], 6) * MAX(0, INDEX(Model_Assumptions[Values], 3) - $AB1672)^2</f>
        <v>0</v>
      </c>
      <c r="AN1672">
        <f t="shared" si="609"/>
        <v>2125.6259695970061</v>
      </c>
      <c r="AO1672" cm="1">
        <f t="array" ref="AO1672">IFERROR(STDEV(IF($E$2:$E$2201=$E1672, $AJ$2:$AJ$2201)), 0)</f>
        <v>1.3780925808790163E-12</v>
      </c>
      <c r="AP1672">
        <f t="shared" si="617"/>
        <v>-0.98994949366116658</v>
      </c>
      <c r="AQ1672">
        <f t="shared" si="610"/>
        <v>4.9999999999999982E-2</v>
      </c>
      <c r="AR1672" cm="1">
        <f t="array" ref="AR1672">IFERROR(STDEV(IF($E$2:$E$2201=$E1672, $AK$2:$AK$2201)), 0)</f>
        <v>2.102802400022913E-17</v>
      </c>
      <c r="AS1672">
        <f t="shared" si="618"/>
        <v>0.98994949366116658</v>
      </c>
      <c r="AT1672">
        <f t="shared" si="611"/>
        <v>2.0000000000000007E-2</v>
      </c>
      <c r="AU1672" cm="1">
        <f t="array" ref="AU1672">IFERROR(STDEV(IF($E$2:$E$2201=$E1672, $AL$2:$AL$2201)), 0)</f>
        <v>7.0093413334097106E-18</v>
      </c>
      <c r="AV1672">
        <f t="shared" si="619"/>
        <v>-0.98994949366116647</v>
      </c>
      <c r="AW1672">
        <f t="shared" si="612"/>
        <v>0</v>
      </c>
      <c r="AX1672" cm="1">
        <f t="array" ref="AX1672">IFERROR(STDEV(IF($E$2:$E$2201=$E1672, $AM$2:$AM$2201)), 0)</f>
        <v>0</v>
      </c>
      <c r="AY1672">
        <f t="shared" si="620"/>
        <v>-0.98994949366116647</v>
      </c>
      <c r="AZ1672">
        <f>INDEX(Model_Assumptions[Values],9)*((INDEX(Model_Scenarios[GR Weight],1)*$AG1672)+(INDEX(Model_Scenarios[GP Weight],1)*$AH1672)+(INDEX(Model_Scenarios[LTV Weight],1)*$AI1672))-(INDEX(Model_Scenarios[LTV Weight],1)*$AP1672)-(INDEX(Model_Scenarios[GP Weight],1)*($AS1672+$AV1672+$AY1672))</f>
        <v>4.8909545442950497</v>
      </c>
      <c r="BA1672">
        <f>INDEX(Model_Assumptions[Values],9)*((INDEX(Model_Scenarios[GR Weight],2)*$AG1672)+(INDEX(Model_Scenarios[GP Weight],2)*$AH1672)+(INDEX(Model_Scenarios[LTV Weight],2)*$AI1672))-(INDEX(Model_Scenarios[LTV Weight],2)*$AP1672)-(INDEX(Model_Scenarios[GP Weight],2)*($AS1672+$AV1672+$AY1672))</f>
        <v>4.091457069611991</v>
      </c>
      <c r="BB1672">
        <f>INDEX(Model_Assumptions[Values],9)*((INDEX(Model_Scenarios[GR Weight],3)*$AG1672)+(INDEX(Model_Scenarios[GP Weight],3)*$AH1672)+(INDEX(Model_Scenarios[LTV Weight],3)*$AI1672))-(INDEX(Model_Scenarios[LTV Weight],3)*$AP1672)-(INDEX(Model_Scenarios[GP Weight],3)*($AS1672+$AV1672+$AY1672))</f>
        <v>2.7424621202458748</v>
      </c>
      <c r="BC1672">
        <f>INDEX(Model_Assumptions[Values],9)*((INDEX(Model_Scenarios[GR Weight],4)*$AG1672)+(INDEX(Model_Scenarios[GP Weight],4)*$AH1672)+(INDEX(Model_Scenarios[LTV Weight],4)*$AI1672))-(INDEX(Model_Scenarios[LTV Weight],4)*$AP1672)-(INDEX(Model_Scenarios[GP Weight],4)*($AS1672+$AV1672+$AY1672))</f>
        <v>2.1434671708797581</v>
      </c>
      <c r="BD1672">
        <f>INDEX(Model_Assumptions[Values],9)*((INDEX(Model_Scenarios[GR Weight],5)*$AG1672)+(INDEX(Model_Scenarios[GP Weight],5)*$AH1672)+(INDEX(Model_Scenarios[LTV Weight],5)*$AI1672))-(INDEX(Model_Scenarios[LTV Weight],5)*$AP1672)-(INDEX(Model_Scenarios[GP Weight],5)*($AS1672+$AV1672+$AY1672))</f>
        <v>2.0419595949289331</v>
      </c>
    </row>
    <row r="1673" spans="1:56" x14ac:dyDescent="0.25">
      <c r="A1673">
        <v>1672</v>
      </c>
      <c r="B1673">
        <v>34</v>
      </c>
      <c r="C1673" s="3">
        <v>22</v>
      </c>
      <c r="D1673" s="4">
        <v>0.42</v>
      </c>
      <c r="E1673" t="str">
        <v>SKU-1040</v>
      </c>
      <c r="F1673" t="str">
        <v>Hold</v>
      </c>
      <c r="G1673" t="str">
        <v>Constrained</v>
      </c>
      <c r="H1673">
        <v>18.7</v>
      </c>
      <c r="I1673">
        <v>6.86</v>
      </c>
      <c r="J1673">
        <v>26</v>
      </c>
      <c r="K1673">
        <v>486.2</v>
      </c>
      <c r="L1673">
        <v>307.83999999999997</v>
      </c>
      <c r="M1673">
        <v>0.63315508021390365</v>
      </c>
      <c r="N1673">
        <v>18.7</v>
      </c>
      <c r="O1673">
        <v>0</v>
      </c>
      <c r="P1673">
        <v>0</v>
      </c>
      <c r="Q1673">
        <v>1288.2581633921243</v>
      </c>
      <c r="R1673">
        <v>1062.8129847985024</v>
      </c>
      <c r="S1673">
        <v>0.5</v>
      </c>
      <c r="T1673">
        <f t="shared" si="598"/>
        <v>18.7</v>
      </c>
      <c r="U1673">
        <f t="shared" si="599"/>
        <v>0</v>
      </c>
      <c r="V1673">
        <f>IF($F1673="Reduce", INDEX(Model_Assumptions[Values], 2), INDEX(Model_Assumptions[Values], 1))</f>
        <v>-0.4</v>
      </c>
      <c r="W1673">
        <f t="shared" si="600"/>
        <v>26</v>
      </c>
      <c r="X1673">
        <f t="shared" si="613"/>
        <v>486.2</v>
      </c>
      <c r="Y1673">
        <f t="shared" si="601"/>
        <v>307.83999999999997</v>
      </c>
      <c r="Z1673">
        <f t="shared" si="602"/>
        <v>0</v>
      </c>
      <c r="AA1673">
        <f t="shared" si="603"/>
        <v>0</v>
      </c>
      <c r="AB1673">
        <f t="shared" si="614"/>
        <v>0.63315508021390365</v>
      </c>
      <c r="AC1673">
        <f t="shared" si="604"/>
        <v>0</v>
      </c>
      <c r="AD1673">
        <f t="shared" si="605"/>
        <v>0</v>
      </c>
      <c r="AE1673">
        <f t="shared" si="606"/>
        <v>0</v>
      </c>
      <c r="AF1673">
        <f t="shared" si="615"/>
        <v>1062.8129847985024</v>
      </c>
      <c r="AG1673">
        <f t="shared" si="607"/>
        <v>0</v>
      </c>
      <c r="AH1673">
        <f t="shared" si="608"/>
        <v>0</v>
      </c>
      <c r="AI1673">
        <f t="shared" si="616"/>
        <v>1</v>
      </c>
      <c r="AJ1673">
        <f>MAX(0, $R1673 - $AA1673) * INDEX(Model_Assumptions[Values], 7)</f>
        <v>2125.6259695970048</v>
      </c>
      <c r="AK1673">
        <f>MAX(0, INDEX(Model_Assumptions[Values], 4) - $AD1673)</f>
        <v>0.05</v>
      </c>
      <c r="AL1673">
        <f>MAX(0, INDEX(Model_Assumptions[Values], 5) - $AC1673)</f>
        <v>0.02</v>
      </c>
      <c r="AM1673">
        <f>INDEX(Model_Assumptions[Values], 6) * MAX(0, INDEX(Model_Assumptions[Values], 3) - $AB1673)^2</f>
        <v>0</v>
      </c>
      <c r="AN1673">
        <f t="shared" si="609"/>
        <v>2125.6259695970061</v>
      </c>
      <c r="AO1673" cm="1">
        <f t="array" ref="AO1673">IFERROR(STDEV(IF($E$2:$E$2201=$E1673, $AJ$2:$AJ$2201)), 0)</f>
        <v>1.3780925808790163E-12</v>
      </c>
      <c r="AP1673">
        <f t="shared" si="617"/>
        <v>-0.98994949366116658</v>
      </c>
      <c r="AQ1673">
        <f t="shared" si="610"/>
        <v>4.9999999999999982E-2</v>
      </c>
      <c r="AR1673" cm="1">
        <f t="array" ref="AR1673">IFERROR(STDEV(IF($E$2:$E$2201=$E1673, $AK$2:$AK$2201)), 0)</f>
        <v>2.102802400022913E-17</v>
      </c>
      <c r="AS1673">
        <f t="shared" si="618"/>
        <v>0.98994949366116658</v>
      </c>
      <c r="AT1673">
        <f t="shared" si="611"/>
        <v>2.0000000000000007E-2</v>
      </c>
      <c r="AU1673" cm="1">
        <f t="array" ref="AU1673">IFERROR(STDEV(IF($E$2:$E$2201=$E1673, $AL$2:$AL$2201)), 0)</f>
        <v>7.0093413334097106E-18</v>
      </c>
      <c r="AV1673">
        <f t="shared" si="619"/>
        <v>-0.98994949366116647</v>
      </c>
      <c r="AW1673">
        <f t="shared" si="612"/>
        <v>0</v>
      </c>
      <c r="AX1673" cm="1">
        <f t="array" ref="AX1673">IFERROR(STDEV(IF($E$2:$E$2201=$E1673, $AM$2:$AM$2201)), 0)</f>
        <v>0</v>
      </c>
      <c r="AY1673">
        <f t="shared" si="620"/>
        <v>-0.98994949366116647</v>
      </c>
      <c r="AZ1673">
        <f>INDEX(Model_Assumptions[Values],9)*((INDEX(Model_Scenarios[GR Weight],1)*$AG1673)+(INDEX(Model_Scenarios[GP Weight],1)*$AH1673)+(INDEX(Model_Scenarios[LTV Weight],1)*$AI1673))-(INDEX(Model_Scenarios[LTV Weight],1)*$AP1673)-(INDEX(Model_Scenarios[GP Weight],1)*($AS1673+$AV1673+$AY1673))</f>
        <v>4.8909545442950497</v>
      </c>
      <c r="BA1673">
        <f>INDEX(Model_Assumptions[Values],9)*((INDEX(Model_Scenarios[GR Weight],2)*$AG1673)+(INDEX(Model_Scenarios[GP Weight],2)*$AH1673)+(INDEX(Model_Scenarios[LTV Weight],2)*$AI1673))-(INDEX(Model_Scenarios[LTV Weight],2)*$AP1673)-(INDEX(Model_Scenarios[GP Weight],2)*($AS1673+$AV1673+$AY1673))</f>
        <v>4.091457069611991</v>
      </c>
      <c r="BB1673">
        <f>INDEX(Model_Assumptions[Values],9)*((INDEX(Model_Scenarios[GR Weight],3)*$AG1673)+(INDEX(Model_Scenarios[GP Weight],3)*$AH1673)+(INDEX(Model_Scenarios[LTV Weight],3)*$AI1673))-(INDEX(Model_Scenarios[LTV Weight],3)*$AP1673)-(INDEX(Model_Scenarios[GP Weight],3)*($AS1673+$AV1673+$AY1673))</f>
        <v>2.7424621202458748</v>
      </c>
      <c r="BC1673">
        <f>INDEX(Model_Assumptions[Values],9)*((INDEX(Model_Scenarios[GR Weight],4)*$AG1673)+(INDEX(Model_Scenarios[GP Weight],4)*$AH1673)+(INDEX(Model_Scenarios[LTV Weight],4)*$AI1673))-(INDEX(Model_Scenarios[LTV Weight],4)*$AP1673)-(INDEX(Model_Scenarios[GP Weight],4)*($AS1673+$AV1673+$AY1673))</f>
        <v>2.1434671708797581</v>
      </c>
      <c r="BD1673">
        <f>INDEX(Model_Assumptions[Values],9)*((INDEX(Model_Scenarios[GR Weight],5)*$AG1673)+(INDEX(Model_Scenarios[GP Weight],5)*$AH1673)+(INDEX(Model_Scenarios[LTV Weight],5)*$AI1673))-(INDEX(Model_Scenarios[LTV Weight],5)*$AP1673)-(INDEX(Model_Scenarios[GP Weight],5)*($AS1673+$AV1673+$AY1673))</f>
        <v>2.0419595949289331</v>
      </c>
    </row>
    <row r="1674" spans="1:56" x14ac:dyDescent="0.25">
      <c r="A1674">
        <v>1673</v>
      </c>
      <c r="B1674">
        <v>34</v>
      </c>
      <c r="C1674" s="3">
        <v>23</v>
      </c>
      <c r="D1674" s="4">
        <v>0.44</v>
      </c>
      <c r="E1674" t="str">
        <v>SKU-1040</v>
      </c>
      <c r="F1674" t="str">
        <v>Hold</v>
      </c>
      <c r="G1674" t="str">
        <v>Constrained</v>
      </c>
      <c r="H1674">
        <v>18.7</v>
      </c>
      <c r="I1674">
        <v>6.86</v>
      </c>
      <c r="J1674">
        <v>26</v>
      </c>
      <c r="K1674">
        <v>486.2</v>
      </c>
      <c r="L1674">
        <v>307.83999999999997</v>
      </c>
      <c r="M1674">
        <v>0.63315508021390365</v>
      </c>
      <c r="N1674">
        <v>18.7</v>
      </c>
      <c r="O1674">
        <v>0</v>
      </c>
      <c r="P1674">
        <v>0</v>
      </c>
      <c r="Q1674">
        <v>1288.2581633921243</v>
      </c>
      <c r="R1674">
        <v>1062.8129847985024</v>
      </c>
      <c r="S1674">
        <v>0.5</v>
      </c>
      <c r="T1674">
        <f t="shared" si="598"/>
        <v>18.7</v>
      </c>
      <c r="U1674">
        <f t="shared" si="599"/>
        <v>0</v>
      </c>
      <c r="V1674">
        <f>IF($F1674="Reduce", INDEX(Model_Assumptions[Values], 2), INDEX(Model_Assumptions[Values], 1))</f>
        <v>-0.4</v>
      </c>
      <c r="W1674">
        <f t="shared" si="600"/>
        <v>26</v>
      </c>
      <c r="X1674">
        <f t="shared" si="613"/>
        <v>486.2</v>
      </c>
      <c r="Y1674">
        <f t="shared" si="601"/>
        <v>307.83999999999997</v>
      </c>
      <c r="Z1674">
        <f t="shared" si="602"/>
        <v>0</v>
      </c>
      <c r="AA1674">
        <f t="shared" si="603"/>
        <v>0</v>
      </c>
      <c r="AB1674">
        <f t="shared" si="614"/>
        <v>0.63315508021390365</v>
      </c>
      <c r="AC1674">
        <f t="shared" si="604"/>
        <v>0</v>
      </c>
      <c r="AD1674">
        <f t="shared" si="605"/>
        <v>0</v>
      </c>
      <c r="AE1674">
        <f t="shared" si="606"/>
        <v>0</v>
      </c>
      <c r="AF1674">
        <f t="shared" si="615"/>
        <v>1062.8129847985024</v>
      </c>
      <c r="AG1674">
        <f t="shared" si="607"/>
        <v>0</v>
      </c>
      <c r="AH1674">
        <f t="shared" si="608"/>
        <v>0</v>
      </c>
      <c r="AI1674">
        <f t="shared" si="616"/>
        <v>1</v>
      </c>
      <c r="AJ1674">
        <f>MAX(0, $R1674 - $AA1674) * INDEX(Model_Assumptions[Values], 7)</f>
        <v>2125.6259695970048</v>
      </c>
      <c r="AK1674">
        <f>MAX(0, INDEX(Model_Assumptions[Values], 4) - $AD1674)</f>
        <v>0.05</v>
      </c>
      <c r="AL1674">
        <f>MAX(0, INDEX(Model_Assumptions[Values], 5) - $AC1674)</f>
        <v>0.02</v>
      </c>
      <c r="AM1674">
        <f>INDEX(Model_Assumptions[Values], 6) * MAX(0, INDEX(Model_Assumptions[Values], 3) - $AB1674)^2</f>
        <v>0</v>
      </c>
      <c r="AN1674">
        <f t="shared" si="609"/>
        <v>2125.6259695970061</v>
      </c>
      <c r="AO1674" cm="1">
        <f t="array" ref="AO1674">IFERROR(STDEV(IF($E$2:$E$2201=$E1674, $AJ$2:$AJ$2201)), 0)</f>
        <v>1.3780925808790163E-12</v>
      </c>
      <c r="AP1674">
        <f t="shared" si="617"/>
        <v>-0.98994949366116658</v>
      </c>
      <c r="AQ1674">
        <f t="shared" si="610"/>
        <v>4.9999999999999982E-2</v>
      </c>
      <c r="AR1674" cm="1">
        <f t="array" ref="AR1674">IFERROR(STDEV(IF($E$2:$E$2201=$E1674, $AK$2:$AK$2201)), 0)</f>
        <v>2.102802400022913E-17</v>
      </c>
      <c r="AS1674">
        <f t="shared" si="618"/>
        <v>0.98994949366116658</v>
      </c>
      <c r="AT1674">
        <f t="shared" si="611"/>
        <v>2.0000000000000007E-2</v>
      </c>
      <c r="AU1674" cm="1">
        <f t="array" ref="AU1674">IFERROR(STDEV(IF($E$2:$E$2201=$E1674, $AL$2:$AL$2201)), 0)</f>
        <v>7.0093413334097106E-18</v>
      </c>
      <c r="AV1674">
        <f t="shared" si="619"/>
        <v>-0.98994949366116647</v>
      </c>
      <c r="AW1674">
        <f t="shared" si="612"/>
        <v>0</v>
      </c>
      <c r="AX1674" cm="1">
        <f t="array" ref="AX1674">IFERROR(STDEV(IF($E$2:$E$2201=$E1674, $AM$2:$AM$2201)), 0)</f>
        <v>0</v>
      </c>
      <c r="AY1674">
        <f t="shared" si="620"/>
        <v>-0.98994949366116647</v>
      </c>
      <c r="AZ1674">
        <f>INDEX(Model_Assumptions[Values],9)*((INDEX(Model_Scenarios[GR Weight],1)*$AG1674)+(INDEX(Model_Scenarios[GP Weight],1)*$AH1674)+(INDEX(Model_Scenarios[LTV Weight],1)*$AI1674))-(INDEX(Model_Scenarios[LTV Weight],1)*$AP1674)-(INDEX(Model_Scenarios[GP Weight],1)*($AS1674+$AV1674+$AY1674))</f>
        <v>4.8909545442950497</v>
      </c>
      <c r="BA1674">
        <f>INDEX(Model_Assumptions[Values],9)*((INDEX(Model_Scenarios[GR Weight],2)*$AG1674)+(INDEX(Model_Scenarios[GP Weight],2)*$AH1674)+(INDEX(Model_Scenarios[LTV Weight],2)*$AI1674))-(INDEX(Model_Scenarios[LTV Weight],2)*$AP1674)-(INDEX(Model_Scenarios[GP Weight],2)*($AS1674+$AV1674+$AY1674))</f>
        <v>4.091457069611991</v>
      </c>
      <c r="BB1674">
        <f>INDEX(Model_Assumptions[Values],9)*((INDEX(Model_Scenarios[GR Weight],3)*$AG1674)+(INDEX(Model_Scenarios[GP Weight],3)*$AH1674)+(INDEX(Model_Scenarios[LTV Weight],3)*$AI1674))-(INDEX(Model_Scenarios[LTV Weight],3)*$AP1674)-(INDEX(Model_Scenarios[GP Weight],3)*($AS1674+$AV1674+$AY1674))</f>
        <v>2.7424621202458748</v>
      </c>
      <c r="BC1674">
        <f>INDEX(Model_Assumptions[Values],9)*((INDEX(Model_Scenarios[GR Weight],4)*$AG1674)+(INDEX(Model_Scenarios[GP Weight],4)*$AH1674)+(INDEX(Model_Scenarios[LTV Weight],4)*$AI1674))-(INDEX(Model_Scenarios[LTV Weight],4)*$AP1674)-(INDEX(Model_Scenarios[GP Weight],4)*($AS1674+$AV1674+$AY1674))</f>
        <v>2.1434671708797581</v>
      </c>
      <c r="BD1674">
        <f>INDEX(Model_Assumptions[Values],9)*((INDEX(Model_Scenarios[GR Weight],5)*$AG1674)+(INDEX(Model_Scenarios[GP Weight],5)*$AH1674)+(INDEX(Model_Scenarios[LTV Weight],5)*$AI1674))-(INDEX(Model_Scenarios[LTV Weight],5)*$AP1674)-(INDEX(Model_Scenarios[GP Weight],5)*($AS1674+$AV1674+$AY1674))</f>
        <v>2.0419595949289331</v>
      </c>
    </row>
    <row r="1675" spans="1:56" x14ac:dyDescent="0.25">
      <c r="A1675">
        <v>1674</v>
      </c>
      <c r="B1675">
        <v>34</v>
      </c>
      <c r="C1675" s="3">
        <v>24</v>
      </c>
      <c r="D1675" s="4">
        <v>0.46</v>
      </c>
      <c r="E1675" t="str">
        <v>SKU-1040</v>
      </c>
      <c r="F1675" t="str">
        <v>Hold</v>
      </c>
      <c r="G1675" t="str">
        <v>Constrained</v>
      </c>
      <c r="H1675">
        <v>18.7</v>
      </c>
      <c r="I1675">
        <v>6.86</v>
      </c>
      <c r="J1675">
        <v>26</v>
      </c>
      <c r="K1675">
        <v>486.2</v>
      </c>
      <c r="L1675">
        <v>307.83999999999997</v>
      </c>
      <c r="M1675">
        <v>0.63315508021390365</v>
      </c>
      <c r="N1675">
        <v>18.7</v>
      </c>
      <c r="O1675">
        <v>0</v>
      </c>
      <c r="P1675">
        <v>0</v>
      </c>
      <c r="Q1675">
        <v>1288.2581633921243</v>
      </c>
      <c r="R1675">
        <v>1062.8129847985024</v>
      </c>
      <c r="S1675">
        <v>0.5</v>
      </c>
      <c r="T1675">
        <f t="shared" si="598"/>
        <v>18.7</v>
      </c>
      <c r="U1675">
        <f t="shared" si="599"/>
        <v>0</v>
      </c>
      <c r="V1675">
        <f>IF($F1675="Reduce", INDEX(Model_Assumptions[Values], 2), INDEX(Model_Assumptions[Values], 1))</f>
        <v>-0.4</v>
      </c>
      <c r="W1675">
        <f t="shared" si="600"/>
        <v>26</v>
      </c>
      <c r="X1675">
        <f t="shared" si="613"/>
        <v>486.2</v>
      </c>
      <c r="Y1675">
        <f t="shared" si="601"/>
        <v>307.83999999999997</v>
      </c>
      <c r="Z1675">
        <f t="shared" si="602"/>
        <v>0</v>
      </c>
      <c r="AA1675">
        <f t="shared" si="603"/>
        <v>0</v>
      </c>
      <c r="AB1675">
        <f t="shared" si="614"/>
        <v>0.63315508021390365</v>
      </c>
      <c r="AC1675">
        <f t="shared" si="604"/>
        <v>0</v>
      </c>
      <c r="AD1675">
        <f t="shared" si="605"/>
        <v>0</v>
      </c>
      <c r="AE1675">
        <f t="shared" si="606"/>
        <v>0</v>
      </c>
      <c r="AF1675">
        <f t="shared" si="615"/>
        <v>1062.8129847985024</v>
      </c>
      <c r="AG1675">
        <f t="shared" si="607"/>
        <v>0</v>
      </c>
      <c r="AH1675">
        <f t="shared" si="608"/>
        <v>0</v>
      </c>
      <c r="AI1675">
        <f t="shared" si="616"/>
        <v>1</v>
      </c>
      <c r="AJ1675">
        <f>MAX(0, $R1675 - $AA1675) * INDEX(Model_Assumptions[Values], 7)</f>
        <v>2125.6259695970048</v>
      </c>
      <c r="AK1675">
        <f>MAX(0, INDEX(Model_Assumptions[Values], 4) - $AD1675)</f>
        <v>0.05</v>
      </c>
      <c r="AL1675">
        <f>MAX(0, INDEX(Model_Assumptions[Values], 5) - $AC1675)</f>
        <v>0.02</v>
      </c>
      <c r="AM1675">
        <f>INDEX(Model_Assumptions[Values], 6) * MAX(0, INDEX(Model_Assumptions[Values], 3) - $AB1675)^2</f>
        <v>0</v>
      </c>
      <c r="AN1675">
        <f t="shared" si="609"/>
        <v>2125.6259695970061</v>
      </c>
      <c r="AO1675" cm="1">
        <f t="array" ref="AO1675">IFERROR(STDEV(IF($E$2:$E$2201=$E1675, $AJ$2:$AJ$2201)), 0)</f>
        <v>1.3780925808790163E-12</v>
      </c>
      <c r="AP1675">
        <f t="shared" si="617"/>
        <v>-0.98994949366116658</v>
      </c>
      <c r="AQ1675">
        <f t="shared" si="610"/>
        <v>4.9999999999999982E-2</v>
      </c>
      <c r="AR1675" cm="1">
        <f t="array" ref="AR1675">IFERROR(STDEV(IF($E$2:$E$2201=$E1675, $AK$2:$AK$2201)), 0)</f>
        <v>2.102802400022913E-17</v>
      </c>
      <c r="AS1675">
        <f t="shared" si="618"/>
        <v>0.98994949366116658</v>
      </c>
      <c r="AT1675">
        <f t="shared" si="611"/>
        <v>2.0000000000000007E-2</v>
      </c>
      <c r="AU1675" cm="1">
        <f t="array" ref="AU1675">IFERROR(STDEV(IF($E$2:$E$2201=$E1675, $AL$2:$AL$2201)), 0)</f>
        <v>7.0093413334097106E-18</v>
      </c>
      <c r="AV1675">
        <f t="shared" si="619"/>
        <v>-0.98994949366116647</v>
      </c>
      <c r="AW1675">
        <f t="shared" si="612"/>
        <v>0</v>
      </c>
      <c r="AX1675" cm="1">
        <f t="array" ref="AX1675">IFERROR(STDEV(IF($E$2:$E$2201=$E1675, $AM$2:$AM$2201)), 0)</f>
        <v>0</v>
      </c>
      <c r="AY1675">
        <f t="shared" si="620"/>
        <v>-0.98994949366116647</v>
      </c>
      <c r="AZ1675">
        <f>INDEX(Model_Assumptions[Values],9)*((INDEX(Model_Scenarios[GR Weight],1)*$AG1675)+(INDEX(Model_Scenarios[GP Weight],1)*$AH1675)+(INDEX(Model_Scenarios[LTV Weight],1)*$AI1675))-(INDEX(Model_Scenarios[LTV Weight],1)*$AP1675)-(INDEX(Model_Scenarios[GP Weight],1)*($AS1675+$AV1675+$AY1675))</f>
        <v>4.8909545442950497</v>
      </c>
      <c r="BA1675">
        <f>INDEX(Model_Assumptions[Values],9)*((INDEX(Model_Scenarios[GR Weight],2)*$AG1675)+(INDEX(Model_Scenarios[GP Weight],2)*$AH1675)+(INDEX(Model_Scenarios[LTV Weight],2)*$AI1675))-(INDEX(Model_Scenarios[LTV Weight],2)*$AP1675)-(INDEX(Model_Scenarios[GP Weight],2)*($AS1675+$AV1675+$AY1675))</f>
        <v>4.091457069611991</v>
      </c>
      <c r="BB1675">
        <f>INDEX(Model_Assumptions[Values],9)*((INDEX(Model_Scenarios[GR Weight],3)*$AG1675)+(INDEX(Model_Scenarios[GP Weight],3)*$AH1675)+(INDEX(Model_Scenarios[LTV Weight],3)*$AI1675))-(INDEX(Model_Scenarios[LTV Weight],3)*$AP1675)-(INDEX(Model_Scenarios[GP Weight],3)*($AS1675+$AV1675+$AY1675))</f>
        <v>2.7424621202458748</v>
      </c>
      <c r="BC1675">
        <f>INDEX(Model_Assumptions[Values],9)*((INDEX(Model_Scenarios[GR Weight],4)*$AG1675)+(INDEX(Model_Scenarios[GP Weight],4)*$AH1675)+(INDEX(Model_Scenarios[LTV Weight],4)*$AI1675))-(INDEX(Model_Scenarios[LTV Weight],4)*$AP1675)-(INDEX(Model_Scenarios[GP Weight],4)*($AS1675+$AV1675+$AY1675))</f>
        <v>2.1434671708797581</v>
      </c>
      <c r="BD1675">
        <f>INDEX(Model_Assumptions[Values],9)*((INDEX(Model_Scenarios[GR Weight],5)*$AG1675)+(INDEX(Model_Scenarios[GP Weight],5)*$AH1675)+(INDEX(Model_Scenarios[LTV Weight],5)*$AI1675))-(INDEX(Model_Scenarios[LTV Weight],5)*$AP1675)-(INDEX(Model_Scenarios[GP Weight],5)*($AS1675+$AV1675+$AY1675))</f>
        <v>2.0419595949289331</v>
      </c>
    </row>
    <row r="1676" spans="1:56" x14ac:dyDescent="0.25">
      <c r="A1676">
        <v>1675</v>
      </c>
      <c r="B1676">
        <v>34</v>
      </c>
      <c r="C1676" s="3">
        <v>25</v>
      </c>
      <c r="D1676" s="4">
        <v>0.48</v>
      </c>
      <c r="E1676" t="str">
        <v>SKU-1040</v>
      </c>
      <c r="F1676" t="str">
        <v>Hold</v>
      </c>
      <c r="G1676" t="str">
        <v>Constrained</v>
      </c>
      <c r="H1676">
        <v>18.7</v>
      </c>
      <c r="I1676">
        <v>6.86</v>
      </c>
      <c r="J1676">
        <v>26</v>
      </c>
      <c r="K1676">
        <v>486.2</v>
      </c>
      <c r="L1676">
        <v>307.83999999999997</v>
      </c>
      <c r="M1676">
        <v>0.63315508021390365</v>
      </c>
      <c r="N1676">
        <v>18.7</v>
      </c>
      <c r="O1676">
        <v>0</v>
      </c>
      <c r="P1676">
        <v>0</v>
      </c>
      <c r="Q1676">
        <v>1288.2581633921243</v>
      </c>
      <c r="R1676">
        <v>1062.8129847985024</v>
      </c>
      <c r="S1676">
        <v>0.5</v>
      </c>
      <c r="T1676">
        <f t="shared" si="598"/>
        <v>18.7</v>
      </c>
      <c r="U1676">
        <f t="shared" si="599"/>
        <v>0</v>
      </c>
      <c r="V1676">
        <f>IF($F1676="Reduce", INDEX(Model_Assumptions[Values], 2), INDEX(Model_Assumptions[Values], 1))</f>
        <v>-0.4</v>
      </c>
      <c r="W1676">
        <f t="shared" si="600"/>
        <v>26</v>
      </c>
      <c r="X1676">
        <f t="shared" si="613"/>
        <v>486.2</v>
      </c>
      <c r="Y1676">
        <f t="shared" si="601"/>
        <v>307.83999999999997</v>
      </c>
      <c r="Z1676">
        <f t="shared" si="602"/>
        <v>0</v>
      </c>
      <c r="AA1676">
        <f t="shared" si="603"/>
        <v>0</v>
      </c>
      <c r="AB1676">
        <f t="shared" si="614"/>
        <v>0.63315508021390365</v>
      </c>
      <c r="AC1676">
        <f t="shared" si="604"/>
        <v>0</v>
      </c>
      <c r="AD1676">
        <f t="shared" si="605"/>
        <v>0</v>
      </c>
      <c r="AE1676">
        <f t="shared" si="606"/>
        <v>0</v>
      </c>
      <c r="AF1676">
        <f t="shared" si="615"/>
        <v>1062.8129847985024</v>
      </c>
      <c r="AG1676">
        <f t="shared" si="607"/>
        <v>0</v>
      </c>
      <c r="AH1676">
        <f t="shared" si="608"/>
        <v>0</v>
      </c>
      <c r="AI1676">
        <f t="shared" si="616"/>
        <v>1</v>
      </c>
      <c r="AJ1676">
        <f>MAX(0, $R1676 - $AA1676) * INDEX(Model_Assumptions[Values], 7)</f>
        <v>2125.6259695970048</v>
      </c>
      <c r="AK1676">
        <f>MAX(0, INDEX(Model_Assumptions[Values], 4) - $AD1676)</f>
        <v>0.05</v>
      </c>
      <c r="AL1676">
        <f>MAX(0, INDEX(Model_Assumptions[Values], 5) - $AC1676)</f>
        <v>0.02</v>
      </c>
      <c r="AM1676">
        <f>INDEX(Model_Assumptions[Values], 6) * MAX(0, INDEX(Model_Assumptions[Values], 3) - $AB1676)^2</f>
        <v>0</v>
      </c>
      <c r="AN1676">
        <f t="shared" si="609"/>
        <v>2125.6259695970061</v>
      </c>
      <c r="AO1676" cm="1">
        <f t="array" ref="AO1676">IFERROR(STDEV(IF($E$2:$E$2201=$E1676, $AJ$2:$AJ$2201)), 0)</f>
        <v>1.3780925808790163E-12</v>
      </c>
      <c r="AP1676">
        <f t="shared" si="617"/>
        <v>-0.98994949366116658</v>
      </c>
      <c r="AQ1676">
        <f t="shared" si="610"/>
        <v>4.9999999999999982E-2</v>
      </c>
      <c r="AR1676" cm="1">
        <f t="array" ref="AR1676">IFERROR(STDEV(IF($E$2:$E$2201=$E1676, $AK$2:$AK$2201)), 0)</f>
        <v>2.102802400022913E-17</v>
      </c>
      <c r="AS1676">
        <f t="shared" si="618"/>
        <v>0.98994949366116658</v>
      </c>
      <c r="AT1676">
        <f t="shared" si="611"/>
        <v>2.0000000000000007E-2</v>
      </c>
      <c r="AU1676" cm="1">
        <f t="array" ref="AU1676">IFERROR(STDEV(IF($E$2:$E$2201=$E1676, $AL$2:$AL$2201)), 0)</f>
        <v>7.0093413334097106E-18</v>
      </c>
      <c r="AV1676">
        <f t="shared" si="619"/>
        <v>-0.98994949366116647</v>
      </c>
      <c r="AW1676">
        <f t="shared" si="612"/>
        <v>0</v>
      </c>
      <c r="AX1676" cm="1">
        <f t="array" ref="AX1676">IFERROR(STDEV(IF($E$2:$E$2201=$E1676, $AM$2:$AM$2201)), 0)</f>
        <v>0</v>
      </c>
      <c r="AY1676">
        <f t="shared" si="620"/>
        <v>-0.98994949366116647</v>
      </c>
      <c r="AZ1676">
        <f>INDEX(Model_Assumptions[Values],9)*((INDEX(Model_Scenarios[GR Weight],1)*$AG1676)+(INDEX(Model_Scenarios[GP Weight],1)*$AH1676)+(INDEX(Model_Scenarios[LTV Weight],1)*$AI1676))-(INDEX(Model_Scenarios[LTV Weight],1)*$AP1676)-(INDEX(Model_Scenarios[GP Weight],1)*($AS1676+$AV1676+$AY1676))</f>
        <v>4.8909545442950497</v>
      </c>
      <c r="BA1676">
        <f>INDEX(Model_Assumptions[Values],9)*((INDEX(Model_Scenarios[GR Weight],2)*$AG1676)+(INDEX(Model_Scenarios[GP Weight],2)*$AH1676)+(INDEX(Model_Scenarios[LTV Weight],2)*$AI1676))-(INDEX(Model_Scenarios[LTV Weight],2)*$AP1676)-(INDEX(Model_Scenarios[GP Weight],2)*($AS1676+$AV1676+$AY1676))</f>
        <v>4.091457069611991</v>
      </c>
      <c r="BB1676">
        <f>INDEX(Model_Assumptions[Values],9)*((INDEX(Model_Scenarios[GR Weight],3)*$AG1676)+(INDEX(Model_Scenarios[GP Weight],3)*$AH1676)+(INDEX(Model_Scenarios[LTV Weight],3)*$AI1676))-(INDEX(Model_Scenarios[LTV Weight],3)*$AP1676)-(INDEX(Model_Scenarios[GP Weight],3)*($AS1676+$AV1676+$AY1676))</f>
        <v>2.7424621202458748</v>
      </c>
      <c r="BC1676">
        <f>INDEX(Model_Assumptions[Values],9)*((INDEX(Model_Scenarios[GR Weight],4)*$AG1676)+(INDEX(Model_Scenarios[GP Weight],4)*$AH1676)+(INDEX(Model_Scenarios[LTV Weight],4)*$AI1676))-(INDEX(Model_Scenarios[LTV Weight],4)*$AP1676)-(INDEX(Model_Scenarios[GP Weight],4)*($AS1676+$AV1676+$AY1676))</f>
        <v>2.1434671708797581</v>
      </c>
      <c r="BD1676">
        <f>INDEX(Model_Assumptions[Values],9)*((INDEX(Model_Scenarios[GR Weight],5)*$AG1676)+(INDEX(Model_Scenarios[GP Weight],5)*$AH1676)+(INDEX(Model_Scenarios[LTV Weight],5)*$AI1676))-(INDEX(Model_Scenarios[LTV Weight],5)*$AP1676)-(INDEX(Model_Scenarios[GP Weight],5)*($AS1676+$AV1676+$AY1676))</f>
        <v>2.0419595949289331</v>
      </c>
    </row>
    <row r="1677" spans="1:56" x14ac:dyDescent="0.25">
      <c r="A1677">
        <v>1676</v>
      </c>
      <c r="B1677">
        <v>34</v>
      </c>
      <c r="C1677" s="3">
        <v>26</v>
      </c>
      <c r="D1677" s="4">
        <v>0.5</v>
      </c>
      <c r="E1677" t="str">
        <v>SKU-1040</v>
      </c>
      <c r="F1677" t="str">
        <v>Hold</v>
      </c>
      <c r="G1677" t="str">
        <v>Constrained</v>
      </c>
      <c r="H1677">
        <v>18.7</v>
      </c>
      <c r="I1677">
        <v>6.86</v>
      </c>
      <c r="J1677">
        <v>26</v>
      </c>
      <c r="K1677">
        <v>486.2</v>
      </c>
      <c r="L1677">
        <v>307.83999999999997</v>
      </c>
      <c r="M1677">
        <v>0.63315508021390365</v>
      </c>
      <c r="N1677">
        <v>18.7</v>
      </c>
      <c r="O1677">
        <v>0</v>
      </c>
      <c r="P1677">
        <v>0</v>
      </c>
      <c r="Q1677">
        <v>1288.2581633921243</v>
      </c>
      <c r="R1677">
        <v>1062.8129847985024</v>
      </c>
      <c r="S1677">
        <v>0.5</v>
      </c>
      <c r="T1677">
        <f t="shared" si="598"/>
        <v>18.7</v>
      </c>
      <c r="U1677">
        <f t="shared" si="599"/>
        <v>0</v>
      </c>
      <c r="V1677">
        <f>IF($F1677="Reduce", INDEX(Model_Assumptions[Values], 2), INDEX(Model_Assumptions[Values], 1))</f>
        <v>-0.4</v>
      </c>
      <c r="W1677">
        <f t="shared" si="600"/>
        <v>26</v>
      </c>
      <c r="X1677">
        <f t="shared" si="613"/>
        <v>486.2</v>
      </c>
      <c r="Y1677">
        <f t="shared" si="601"/>
        <v>307.83999999999997</v>
      </c>
      <c r="Z1677">
        <f t="shared" si="602"/>
        <v>0</v>
      </c>
      <c r="AA1677">
        <f t="shared" si="603"/>
        <v>0</v>
      </c>
      <c r="AB1677">
        <f t="shared" si="614"/>
        <v>0.63315508021390365</v>
      </c>
      <c r="AC1677">
        <f t="shared" si="604"/>
        <v>0</v>
      </c>
      <c r="AD1677">
        <f t="shared" si="605"/>
        <v>0</v>
      </c>
      <c r="AE1677">
        <f t="shared" si="606"/>
        <v>0</v>
      </c>
      <c r="AF1677">
        <f t="shared" si="615"/>
        <v>1062.8129847985024</v>
      </c>
      <c r="AG1677">
        <f t="shared" si="607"/>
        <v>0</v>
      </c>
      <c r="AH1677">
        <f t="shared" si="608"/>
        <v>0</v>
      </c>
      <c r="AI1677">
        <f t="shared" si="616"/>
        <v>1</v>
      </c>
      <c r="AJ1677">
        <f>MAX(0, $R1677 - $AA1677) * INDEX(Model_Assumptions[Values], 7)</f>
        <v>2125.6259695970048</v>
      </c>
      <c r="AK1677">
        <f>MAX(0, INDEX(Model_Assumptions[Values], 4) - $AD1677)</f>
        <v>0.05</v>
      </c>
      <c r="AL1677">
        <f>MAX(0, INDEX(Model_Assumptions[Values], 5) - $AC1677)</f>
        <v>0.02</v>
      </c>
      <c r="AM1677">
        <f>INDEX(Model_Assumptions[Values], 6) * MAX(0, INDEX(Model_Assumptions[Values], 3) - $AB1677)^2</f>
        <v>0</v>
      </c>
      <c r="AN1677">
        <f t="shared" si="609"/>
        <v>2125.6259695970061</v>
      </c>
      <c r="AO1677" cm="1">
        <f t="array" ref="AO1677">IFERROR(STDEV(IF($E$2:$E$2201=$E1677, $AJ$2:$AJ$2201)), 0)</f>
        <v>1.3780925808790163E-12</v>
      </c>
      <c r="AP1677">
        <f t="shared" si="617"/>
        <v>-0.98994949366116658</v>
      </c>
      <c r="AQ1677">
        <f t="shared" si="610"/>
        <v>4.9999999999999982E-2</v>
      </c>
      <c r="AR1677" cm="1">
        <f t="array" ref="AR1677">IFERROR(STDEV(IF($E$2:$E$2201=$E1677, $AK$2:$AK$2201)), 0)</f>
        <v>2.102802400022913E-17</v>
      </c>
      <c r="AS1677">
        <f t="shared" si="618"/>
        <v>0.98994949366116658</v>
      </c>
      <c r="AT1677">
        <f t="shared" si="611"/>
        <v>2.0000000000000007E-2</v>
      </c>
      <c r="AU1677" cm="1">
        <f t="array" ref="AU1677">IFERROR(STDEV(IF($E$2:$E$2201=$E1677, $AL$2:$AL$2201)), 0)</f>
        <v>7.0093413334097106E-18</v>
      </c>
      <c r="AV1677">
        <f t="shared" si="619"/>
        <v>-0.98994949366116647</v>
      </c>
      <c r="AW1677">
        <f t="shared" si="612"/>
        <v>0</v>
      </c>
      <c r="AX1677" cm="1">
        <f t="array" ref="AX1677">IFERROR(STDEV(IF($E$2:$E$2201=$E1677, $AM$2:$AM$2201)), 0)</f>
        <v>0</v>
      </c>
      <c r="AY1677">
        <f t="shared" si="620"/>
        <v>-0.98994949366116647</v>
      </c>
      <c r="AZ1677">
        <f>INDEX(Model_Assumptions[Values],9)*((INDEX(Model_Scenarios[GR Weight],1)*$AG1677)+(INDEX(Model_Scenarios[GP Weight],1)*$AH1677)+(INDEX(Model_Scenarios[LTV Weight],1)*$AI1677))-(INDEX(Model_Scenarios[LTV Weight],1)*$AP1677)-(INDEX(Model_Scenarios[GP Weight],1)*($AS1677+$AV1677+$AY1677))</f>
        <v>4.8909545442950497</v>
      </c>
      <c r="BA1677">
        <f>INDEX(Model_Assumptions[Values],9)*((INDEX(Model_Scenarios[GR Weight],2)*$AG1677)+(INDEX(Model_Scenarios[GP Weight],2)*$AH1677)+(INDEX(Model_Scenarios[LTV Weight],2)*$AI1677))-(INDEX(Model_Scenarios[LTV Weight],2)*$AP1677)-(INDEX(Model_Scenarios[GP Weight],2)*($AS1677+$AV1677+$AY1677))</f>
        <v>4.091457069611991</v>
      </c>
      <c r="BB1677">
        <f>INDEX(Model_Assumptions[Values],9)*((INDEX(Model_Scenarios[GR Weight],3)*$AG1677)+(INDEX(Model_Scenarios[GP Weight],3)*$AH1677)+(INDEX(Model_Scenarios[LTV Weight],3)*$AI1677))-(INDEX(Model_Scenarios[LTV Weight],3)*$AP1677)-(INDEX(Model_Scenarios[GP Weight],3)*($AS1677+$AV1677+$AY1677))</f>
        <v>2.7424621202458748</v>
      </c>
      <c r="BC1677">
        <f>INDEX(Model_Assumptions[Values],9)*((INDEX(Model_Scenarios[GR Weight],4)*$AG1677)+(INDEX(Model_Scenarios[GP Weight],4)*$AH1677)+(INDEX(Model_Scenarios[LTV Weight],4)*$AI1677))-(INDEX(Model_Scenarios[LTV Weight],4)*$AP1677)-(INDEX(Model_Scenarios[GP Weight],4)*($AS1677+$AV1677+$AY1677))</f>
        <v>2.1434671708797581</v>
      </c>
      <c r="BD1677">
        <f>INDEX(Model_Assumptions[Values],9)*((INDEX(Model_Scenarios[GR Weight],5)*$AG1677)+(INDEX(Model_Scenarios[GP Weight],5)*$AH1677)+(INDEX(Model_Scenarios[LTV Weight],5)*$AI1677))-(INDEX(Model_Scenarios[LTV Weight],5)*$AP1677)-(INDEX(Model_Scenarios[GP Weight],5)*($AS1677+$AV1677+$AY1677))</f>
        <v>2.0419595949289331</v>
      </c>
    </row>
    <row r="1678" spans="1:56" x14ac:dyDescent="0.25">
      <c r="A1678">
        <v>1677</v>
      </c>
      <c r="B1678">
        <v>34</v>
      </c>
      <c r="C1678" s="3">
        <v>27</v>
      </c>
      <c r="D1678" s="4">
        <v>0.52</v>
      </c>
      <c r="E1678" t="str">
        <v>SKU-1040</v>
      </c>
      <c r="F1678" t="str">
        <v>Hold</v>
      </c>
      <c r="G1678" t="str">
        <v>Constrained</v>
      </c>
      <c r="H1678">
        <v>18.7</v>
      </c>
      <c r="I1678">
        <v>6.86</v>
      </c>
      <c r="J1678">
        <v>26</v>
      </c>
      <c r="K1678">
        <v>486.2</v>
      </c>
      <c r="L1678">
        <v>307.83999999999997</v>
      </c>
      <c r="M1678">
        <v>0.63315508021390365</v>
      </c>
      <c r="N1678">
        <v>18.7</v>
      </c>
      <c r="O1678">
        <v>0</v>
      </c>
      <c r="P1678">
        <v>0</v>
      </c>
      <c r="Q1678">
        <v>1288.2581633921243</v>
      </c>
      <c r="R1678">
        <v>1062.8129847985024</v>
      </c>
      <c r="S1678">
        <v>0.5</v>
      </c>
      <c r="T1678">
        <f t="shared" si="598"/>
        <v>18.7</v>
      </c>
      <c r="U1678">
        <f t="shared" si="599"/>
        <v>0</v>
      </c>
      <c r="V1678">
        <f>IF($F1678="Reduce", INDEX(Model_Assumptions[Values], 2), INDEX(Model_Assumptions[Values], 1))</f>
        <v>-0.4</v>
      </c>
      <c r="W1678">
        <f t="shared" si="600"/>
        <v>26</v>
      </c>
      <c r="X1678">
        <f t="shared" si="613"/>
        <v>486.2</v>
      </c>
      <c r="Y1678">
        <f t="shared" si="601"/>
        <v>307.83999999999997</v>
      </c>
      <c r="Z1678">
        <f t="shared" si="602"/>
        <v>0</v>
      </c>
      <c r="AA1678">
        <f t="shared" si="603"/>
        <v>0</v>
      </c>
      <c r="AB1678">
        <f t="shared" si="614"/>
        <v>0.63315508021390365</v>
      </c>
      <c r="AC1678">
        <f t="shared" si="604"/>
        <v>0</v>
      </c>
      <c r="AD1678">
        <f t="shared" si="605"/>
        <v>0</v>
      </c>
      <c r="AE1678">
        <f t="shared" si="606"/>
        <v>0</v>
      </c>
      <c r="AF1678">
        <f t="shared" si="615"/>
        <v>1062.8129847985024</v>
      </c>
      <c r="AG1678">
        <f t="shared" si="607"/>
        <v>0</v>
      </c>
      <c r="AH1678">
        <f t="shared" si="608"/>
        <v>0</v>
      </c>
      <c r="AI1678">
        <f t="shared" si="616"/>
        <v>1</v>
      </c>
      <c r="AJ1678">
        <f>MAX(0, $R1678 - $AA1678) * INDEX(Model_Assumptions[Values], 7)</f>
        <v>2125.6259695970048</v>
      </c>
      <c r="AK1678">
        <f>MAX(0, INDEX(Model_Assumptions[Values], 4) - $AD1678)</f>
        <v>0.05</v>
      </c>
      <c r="AL1678">
        <f>MAX(0, INDEX(Model_Assumptions[Values], 5) - $AC1678)</f>
        <v>0.02</v>
      </c>
      <c r="AM1678">
        <f>INDEX(Model_Assumptions[Values], 6) * MAX(0, INDEX(Model_Assumptions[Values], 3) - $AB1678)^2</f>
        <v>0</v>
      </c>
      <c r="AN1678">
        <f t="shared" si="609"/>
        <v>2125.6259695970061</v>
      </c>
      <c r="AO1678" cm="1">
        <f t="array" ref="AO1678">IFERROR(STDEV(IF($E$2:$E$2201=$E1678, $AJ$2:$AJ$2201)), 0)</f>
        <v>1.3780925808790163E-12</v>
      </c>
      <c r="AP1678">
        <f t="shared" si="617"/>
        <v>-0.98994949366116658</v>
      </c>
      <c r="AQ1678">
        <f t="shared" si="610"/>
        <v>4.9999999999999982E-2</v>
      </c>
      <c r="AR1678" cm="1">
        <f t="array" ref="AR1678">IFERROR(STDEV(IF($E$2:$E$2201=$E1678, $AK$2:$AK$2201)), 0)</f>
        <v>2.102802400022913E-17</v>
      </c>
      <c r="AS1678">
        <f t="shared" si="618"/>
        <v>0.98994949366116658</v>
      </c>
      <c r="AT1678">
        <f t="shared" si="611"/>
        <v>2.0000000000000007E-2</v>
      </c>
      <c r="AU1678" cm="1">
        <f t="array" ref="AU1678">IFERROR(STDEV(IF($E$2:$E$2201=$E1678, $AL$2:$AL$2201)), 0)</f>
        <v>7.0093413334097106E-18</v>
      </c>
      <c r="AV1678">
        <f t="shared" si="619"/>
        <v>-0.98994949366116647</v>
      </c>
      <c r="AW1678">
        <f t="shared" si="612"/>
        <v>0</v>
      </c>
      <c r="AX1678" cm="1">
        <f t="array" ref="AX1678">IFERROR(STDEV(IF($E$2:$E$2201=$E1678, $AM$2:$AM$2201)), 0)</f>
        <v>0</v>
      </c>
      <c r="AY1678">
        <f t="shared" si="620"/>
        <v>-0.98994949366116647</v>
      </c>
      <c r="AZ1678">
        <f>INDEX(Model_Assumptions[Values],9)*((INDEX(Model_Scenarios[GR Weight],1)*$AG1678)+(INDEX(Model_Scenarios[GP Weight],1)*$AH1678)+(INDEX(Model_Scenarios[LTV Weight],1)*$AI1678))-(INDEX(Model_Scenarios[LTV Weight],1)*$AP1678)-(INDEX(Model_Scenarios[GP Weight],1)*($AS1678+$AV1678+$AY1678))</f>
        <v>4.8909545442950497</v>
      </c>
      <c r="BA1678">
        <f>INDEX(Model_Assumptions[Values],9)*((INDEX(Model_Scenarios[GR Weight],2)*$AG1678)+(INDEX(Model_Scenarios[GP Weight],2)*$AH1678)+(INDEX(Model_Scenarios[LTV Weight],2)*$AI1678))-(INDEX(Model_Scenarios[LTV Weight],2)*$AP1678)-(INDEX(Model_Scenarios[GP Weight],2)*($AS1678+$AV1678+$AY1678))</f>
        <v>4.091457069611991</v>
      </c>
      <c r="BB1678">
        <f>INDEX(Model_Assumptions[Values],9)*((INDEX(Model_Scenarios[GR Weight],3)*$AG1678)+(INDEX(Model_Scenarios[GP Weight],3)*$AH1678)+(INDEX(Model_Scenarios[LTV Weight],3)*$AI1678))-(INDEX(Model_Scenarios[LTV Weight],3)*$AP1678)-(INDEX(Model_Scenarios[GP Weight],3)*($AS1678+$AV1678+$AY1678))</f>
        <v>2.7424621202458748</v>
      </c>
      <c r="BC1678">
        <f>INDEX(Model_Assumptions[Values],9)*((INDEX(Model_Scenarios[GR Weight],4)*$AG1678)+(INDEX(Model_Scenarios[GP Weight],4)*$AH1678)+(INDEX(Model_Scenarios[LTV Weight],4)*$AI1678))-(INDEX(Model_Scenarios[LTV Weight],4)*$AP1678)-(INDEX(Model_Scenarios[GP Weight],4)*($AS1678+$AV1678+$AY1678))</f>
        <v>2.1434671708797581</v>
      </c>
      <c r="BD1678">
        <f>INDEX(Model_Assumptions[Values],9)*((INDEX(Model_Scenarios[GR Weight],5)*$AG1678)+(INDEX(Model_Scenarios[GP Weight],5)*$AH1678)+(INDEX(Model_Scenarios[LTV Weight],5)*$AI1678))-(INDEX(Model_Scenarios[LTV Weight],5)*$AP1678)-(INDEX(Model_Scenarios[GP Weight],5)*($AS1678+$AV1678+$AY1678))</f>
        <v>2.0419595949289331</v>
      </c>
    </row>
    <row r="1679" spans="1:56" x14ac:dyDescent="0.25">
      <c r="A1679">
        <v>1678</v>
      </c>
      <c r="B1679">
        <v>34</v>
      </c>
      <c r="C1679" s="3">
        <v>28</v>
      </c>
      <c r="D1679" s="4">
        <v>0.54</v>
      </c>
      <c r="E1679" t="str">
        <v>SKU-1040</v>
      </c>
      <c r="F1679" t="str">
        <v>Hold</v>
      </c>
      <c r="G1679" t="str">
        <v>Constrained</v>
      </c>
      <c r="H1679">
        <v>18.7</v>
      </c>
      <c r="I1679">
        <v>6.86</v>
      </c>
      <c r="J1679">
        <v>26</v>
      </c>
      <c r="K1679">
        <v>486.2</v>
      </c>
      <c r="L1679">
        <v>307.83999999999997</v>
      </c>
      <c r="M1679">
        <v>0.63315508021390365</v>
      </c>
      <c r="N1679">
        <v>18.7</v>
      </c>
      <c r="O1679">
        <v>0</v>
      </c>
      <c r="P1679">
        <v>0</v>
      </c>
      <c r="Q1679">
        <v>1288.2581633921243</v>
      </c>
      <c r="R1679">
        <v>1062.8129847985024</v>
      </c>
      <c r="S1679">
        <v>0.5</v>
      </c>
      <c r="T1679">
        <f t="shared" si="598"/>
        <v>18.7</v>
      </c>
      <c r="U1679">
        <f t="shared" si="599"/>
        <v>0</v>
      </c>
      <c r="V1679">
        <f>IF($F1679="Reduce", INDEX(Model_Assumptions[Values], 2), INDEX(Model_Assumptions[Values], 1))</f>
        <v>-0.4</v>
      </c>
      <c r="W1679">
        <f t="shared" si="600"/>
        <v>26</v>
      </c>
      <c r="X1679">
        <f t="shared" si="613"/>
        <v>486.2</v>
      </c>
      <c r="Y1679">
        <f t="shared" si="601"/>
        <v>307.83999999999997</v>
      </c>
      <c r="Z1679">
        <f t="shared" si="602"/>
        <v>0</v>
      </c>
      <c r="AA1679">
        <f t="shared" si="603"/>
        <v>0</v>
      </c>
      <c r="AB1679">
        <f t="shared" si="614"/>
        <v>0.63315508021390365</v>
      </c>
      <c r="AC1679">
        <f t="shared" si="604"/>
        <v>0</v>
      </c>
      <c r="AD1679">
        <f t="shared" si="605"/>
        <v>0</v>
      </c>
      <c r="AE1679">
        <f t="shared" si="606"/>
        <v>0</v>
      </c>
      <c r="AF1679">
        <f t="shared" si="615"/>
        <v>1062.8129847985024</v>
      </c>
      <c r="AG1679">
        <f t="shared" si="607"/>
        <v>0</v>
      </c>
      <c r="AH1679">
        <f t="shared" si="608"/>
        <v>0</v>
      </c>
      <c r="AI1679">
        <f t="shared" si="616"/>
        <v>1</v>
      </c>
      <c r="AJ1679">
        <f>MAX(0, $R1679 - $AA1679) * INDEX(Model_Assumptions[Values], 7)</f>
        <v>2125.6259695970048</v>
      </c>
      <c r="AK1679">
        <f>MAX(0, INDEX(Model_Assumptions[Values], 4) - $AD1679)</f>
        <v>0.05</v>
      </c>
      <c r="AL1679">
        <f>MAX(0, INDEX(Model_Assumptions[Values], 5) - $AC1679)</f>
        <v>0.02</v>
      </c>
      <c r="AM1679">
        <f>INDEX(Model_Assumptions[Values], 6) * MAX(0, INDEX(Model_Assumptions[Values], 3) - $AB1679)^2</f>
        <v>0</v>
      </c>
      <c r="AN1679">
        <f t="shared" si="609"/>
        <v>2125.6259695970061</v>
      </c>
      <c r="AO1679" cm="1">
        <f t="array" ref="AO1679">IFERROR(STDEV(IF($E$2:$E$2201=$E1679, $AJ$2:$AJ$2201)), 0)</f>
        <v>1.3780925808790163E-12</v>
      </c>
      <c r="AP1679">
        <f t="shared" si="617"/>
        <v>-0.98994949366116658</v>
      </c>
      <c r="AQ1679">
        <f t="shared" si="610"/>
        <v>4.9999999999999982E-2</v>
      </c>
      <c r="AR1679" cm="1">
        <f t="array" ref="AR1679">IFERROR(STDEV(IF($E$2:$E$2201=$E1679, $AK$2:$AK$2201)), 0)</f>
        <v>2.102802400022913E-17</v>
      </c>
      <c r="AS1679">
        <f t="shared" si="618"/>
        <v>0.98994949366116658</v>
      </c>
      <c r="AT1679">
        <f t="shared" si="611"/>
        <v>2.0000000000000007E-2</v>
      </c>
      <c r="AU1679" cm="1">
        <f t="array" ref="AU1679">IFERROR(STDEV(IF($E$2:$E$2201=$E1679, $AL$2:$AL$2201)), 0)</f>
        <v>7.0093413334097106E-18</v>
      </c>
      <c r="AV1679">
        <f t="shared" si="619"/>
        <v>-0.98994949366116647</v>
      </c>
      <c r="AW1679">
        <f t="shared" si="612"/>
        <v>0</v>
      </c>
      <c r="AX1679" cm="1">
        <f t="array" ref="AX1679">IFERROR(STDEV(IF($E$2:$E$2201=$E1679, $AM$2:$AM$2201)), 0)</f>
        <v>0</v>
      </c>
      <c r="AY1679">
        <f t="shared" si="620"/>
        <v>-0.98994949366116647</v>
      </c>
      <c r="AZ1679">
        <f>INDEX(Model_Assumptions[Values],9)*((INDEX(Model_Scenarios[GR Weight],1)*$AG1679)+(INDEX(Model_Scenarios[GP Weight],1)*$AH1679)+(INDEX(Model_Scenarios[LTV Weight],1)*$AI1679))-(INDEX(Model_Scenarios[LTV Weight],1)*$AP1679)-(INDEX(Model_Scenarios[GP Weight],1)*($AS1679+$AV1679+$AY1679))</f>
        <v>4.8909545442950497</v>
      </c>
      <c r="BA1679">
        <f>INDEX(Model_Assumptions[Values],9)*((INDEX(Model_Scenarios[GR Weight],2)*$AG1679)+(INDEX(Model_Scenarios[GP Weight],2)*$AH1679)+(INDEX(Model_Scenarios[LTV Weight],2)*$AI1679))-(INDEX(Model_Scenarios[LTV Weight],2)*$AP1679)-(INDEX(Model_Scenarios[GP Weight],2)*($AS1679+$AV1679+$AY1679))</f>
        <v>4.091457069611991</v>
      </c>
      <c r="BB1679">
        <f>INDEX(Model_Assumptions[Values],9)*((INDEX(Model_Scenarios[GR Weight],3)*$AG1679)+(INDEX(Model_Scenarios[GP Weight],3)*$AH1679)+(INDEX(Model_Scenarios[LTV Weight],3)*$AI1679))-(INDEX(Model_Scenarios[LTV Weight],3)*$AP1679)-(INDEX(Model_Scenarios[GP Weight],3)*($AS1679+$AV1679+$AY1679))</f>
        <v>2.7424621202458748</v>
      </c>
      <c r="BC1679">
        <f>INDEX(Model_Assumptions[Values],9)*((INDEX(Model_Scenarios[GR Weight],4)*$AG1679)+(INDEX(Model_Scenarios[GP Weight],4)*$AH1679)+(INDEX(Model_Scenarios[LTV Weight],4)*$AI1679))-(INDEX(Model_Scenarios[LTV Weight],4)*$AP1679)-(INDEX(Model_Scenarios[GP Weight],4)*($AS1679+$AV1679+$AY1679))</f>
        <v>2.1434671708797581</v>
      </c>
      <c r="BD1679">
        <f>INDEX(Model_Assumptions[Values],9)*((INDEX(Model_Scenarios[GR Weight],5)*$AG1679)+(INDEX(Model_Scenarios[GP Weight],5)*$AH1679)+(INDEX(Model_Scenarios[LTV Weight],5)*$AI1679))-(INDEX(Model_Scenarios[LTV Weight],5)*$AP1679)-(INDEX(Model_Scenarios[GP Weight],5)*($AS1679+$AV1679+$AY1679))</f>
        <v>2.0419595949289331</v>
      </c>
    </row>
    <row r="1680" spans="1:56" x14ac:dyDescent="0.25">
      <c r="A1680">
        <v>1679</v>
      </c>
      <c r="B1680">
        <v>34</v>
      </c>
      <c r="C1680" s="3">
        <v>29</v>
      </c>
      <c r="D1680" s="4">
        <v>0.56000000000000005</v>
      </c>
      <c r="E1680" t="str">
        <v>SKU-1040</v>
      </c>
      <c r="F1680" t="str">
        <v>Hold</v>
      </c>
      <c r="G1680" t="str">
        <v>Constrained</v>
      </c>
      <c r="H1680">
        <v>18.7</v>
      </c>
      <c r="I1680">
        <v>6.86</v>
      </c>
      <c r="J1680">
        <v>26</v>
      </c>
      <c r="K1680">
        <v>486.2</v>
      </c>
      <c r="L1680">
        <v>307.83999999999997</v>
      </c>
      <c r="M1680">
        <v>0.63315508021390365</v>
      </c>
      <c r="N1680">
        <v>18.7</v>
      </c>
      <c r="O1680">
        <v>0</v>
      </c>
      <c r="P1680">
        <v>0</v>
      </c>
      <c r="Q1680">
        <v>1288.2581633921243</v>
      </c>
      <c r="R1680">
        <v>1062.8129847985024</v>
      </c>
      <c r="S1680">
        <v>0.5</v>
      </c>
      <c r="T1680">
        <f t="shared" si="598"/>
        <v>18.7</v>
      </c>
      <c r="U1680">
        <f t="shared" si="599"/>
        <v>0</v>
      </c>
      <c r="V1680">
        <f>IF($F1680="Reduce", INDEX(Model_Assumptions[Values], 2), INDEX(Model_Assumptions[Values], 1))</f>
        <v>-0.4</v>
      </c>
      <c r="W1680">
        <f t="shared" si="600"/>
        <v>26</v>
      </c>
      <c r="X1680">
        <f t="shared" si="613"/>
        <v>486.2</v>
      </c>
      <c r="Y1680">
        <f t="shared" si="601"/>
        <v>307.83999999999997</v>
      </c>
      <c r="Z1680">
        <f t="shared" si="602"/>
        <v>0</v>
      </c>
      <c r="AA1680">
        <f t="shared" si="603"/>
        <v>0</v>
      </c>
      <c r="AB1680">
        <f t="shared" si="614"/>
        <v>0.63315508021390365</v>
      </c>
      <c r="AC1680">
        <f t="shared" si="604"/>
        <v>0</v>
      </c>
      <c r="AD1680">
        <f t="shared" si="605"/>
        <v>0</v>
      </c>
      <c r="AE1680">
        <f t="shared" si="606"/>
        <v>0</v>
      </c>
      <c r="AF1680">
        <f t="shared" si="615"/>
        <v>1062.8129847985024</v>
      </c>
      <c r="AG1680">
        <f t="shared" si="607"/>
        <v>0</v>
      </c>
      <c r="AH1680">
        <f t="shared" si="608"/>
        <v>0</v>
      </c>
      <c r="AI1680">
        <f t="shared" si="616"/>
        <v>1</v>
      </c>
      <c r="AJ1680">
        <f>MAX(0, $R1680 - $AA1680) * INDEX(Model_Assumptions[Values], 7)</f>
        <v>2125.6259695970048</v>
      </c>
      <c r="AK1680">
        <f>MAX(0, INDEX(Model_Assumptions[Values], 4) - $AD1680)</f>
        <v>0.05</v>
      </c>
      <c r="AL1680">
        <f>MAX(0, INDEX(Model_Assumptions[Values], 5) - $AC1680)</f>
        <v>0.02</v>
      </c>
      <c r="AM1680">
        <f>INDEX(Model_Assumptions[Values], 6) * MAX(0, INDEX(Model_Assumptions[Values], 3) - $AB1680)^2</f>
        <v>0</v>
      </c>
      <c r="AN1680">
        <f t="shared" si="609"/>
        <v>2125.6259695970061</v>
      </c>
      <c r="AO1680" cm="1">
        <f t="array" ref="AO1680">IFERROR(STDEV(IF($E$2:$E$2201=$E1680, $AJ$2:$AJ$2201)), 0)</f>
        <v>1.3780925808790163E-12</v>
      </c>
      <c r="AP1680">
        <f t="shared" si="617"/>
        <v>-0.98994949366116658</v>
      </c>
      <c r="AQ1680">
        <f t="shared" si="610"/>
        <v>4.9999999999999982E-2</v>
      </c>
      <c r="AR1680" cm="1">
        <f t="array" ref="AR1680">IFERROR(STDEV(IF($E$2:$E$2201=$E1680, $AK$2:$AK$2201)), 0)</f>
        <v>2.102802400022913E-17</v>
      </c>
      <c r="AS1680">
        <f t="shared" si="618"/>
        <v>0.98994949366116658</v>
      </c>
      <c r="AT1680">
        <f t="shared" si="611"/>
        <v>2.0000000000000007E-2</v>
      </c>
      <c r="AU1680" cm="1">
        <f t="array" ref="AU1680">IFERROR(STDEV(IF($E$2:$E$2201=$E1680, $AL$2:$AL$2201)), 0)</f>
        <v>7.0093413334097106E-18</v>
      </c>
      <c r="AV1680">
        <f t="shared" si="619"/>
        <v>-0.98994949366116647</v>
      </c>
      <c r="AW1680">
        <f t="shared" si="612"/>
        <v>0</v>
      </c>
      <c r="AX1680" cm="1">
        <f t="array" ref="AX1680">IFERROR(STDEV(IF($E$2:$E$2201=$E1680, $AM$2:$AM$2201)), 0)</f>
        <v>0</v>
      </c>
      <c r="AY1680">
        <f t="shared" si="620"/>
        <v>-0.98994949366116647</v>
      </c>
      <c r="AZ1680">
        <f>INDEX(Model_Assumptions[Values],9)*((INDEX(Model_Scenarios[GR Weight],1)*$AG1680)+(INDEX(Model_Scenarios[GP Weight],1)*$AH1680)+(INDEX(Model_Scenarios[LTV Weight],1)*$AI1680))-(INDEX(Model_Scenarios[LTV Weight],1)*$AP1680)-(INDEX(Model_Scenarios[GP Weight],1)*($AS1680+$AV1680+$AY1680))</f>
        <v>4.8909545442950497</v>
      </c>
      <c r="BA1680">
        <f>INDEX(Model_Assumptions[Values],9)*((INDEX(Model_Scenarios[GR Weight],2)*$AG1680)+(INDEX(Model_Scenarios[GP Weight],2)*$AH1680)+(INDEX(Model_Scenarios[LTV Weight],2)*$AI1680))-(INDEX(Model_Scenarios[LTV Weight],2)*$AP1680)-(INDEX(Model_Scenarios[GP Weight],2)*($AS1680+$AV1680+$AY1680))</f>
        <v>4.091457069611991</v>
      </c>
      <c r="BB1680">
        <f>INDEX(Model_Assumptions[Values],9)*((INDEX(Model_Scenarios[GR Weight],3)*$AG1680)+(INDEX(Model_Scenarios[GP Weight],3)*$AH1680)+(INDEX(Model_Scenarios[LTV Weight],3)*$AI1680))-(INDEX(Model_Scenarios[LTV Weight],3)*$AP1680)-(INDEX(Model_Scenarios[GP Weight],3)*($AS1680+$AV1680+$AY1680))</f>
        <v>2.7424621202458748</v>
      </c>
      <c r="BC1680">
        <f>INDEX(Model_Assumptions[Values],9)*((INDEX(Model_Scenarios[GR Weight],4)*$AG1680)+(INDEX(Model_Scenarios[GP Weight],4)*$AH1680)+(INDEX(Model_Scenarios[LTV Weight],4)*$AI1680))-(INDEX(Model_Scenarios[LTV Weight],4)*$AP1680)-(INDEX(Model_Scenarios[GP Weight],4)*($AS1680+$AV1680+$AY1680))</f>
        <v>2.1434671708797581</v>
      </c>
      <c r="BD1680">
        <f>INDEX(Model_Assumptions[Values],9)*((INDEX(Model_Scenarios[GR Weight],5)*$AG1680)+(INDEX(Model_Scenarios[GP Weight],5)*$AH1680)+(INDEX(Model_Scenarios[LTV Weight],5)*$AI1680))-(INDEX(Model_Scenarios[LTV Weight],5)*$AP1680)-(INDEX(Model_Scenarios[GP Weight],5)*($AS1680+$AV1680+$AY1680))</f>
        <v>2.0419595949289331</v>
      </c>
    </row>
    <row r="1681" spans="1:56" x14ac:dyDescent="0.25">
      <c r="A1681">
        <v>1680</v>
      </c>
      <c r="B1681">
        <v>34</v>
      </c>
      <c r="C1681" s="3">
        <v>30</v>
      </c>
      <c r="D1681" s="4">
        <v>0.57999999999999996</v>
      </c>
      <c r="E1681" t="str">
        <v>SKU-1040</v>
      </c>
      <c r="F1681" t="str">
        <v>Hold</v>
      </c>
      <c r="G1681" t="str">
        <v>Constrained</v>
      </c>
      <c r="H1681">
        <v>18.7</v>
      </c>
      <c r="I1681">
        <v>6.86</v>
      </c>
      <c r="J1681">
        <v>26</v>
      </c>
      <c r="K1681">
        <v>486.2</v>
      </c>
      <c r="L1681">
        <v>307.83999999999997</v>
      </c>
      <c r="M1681">
        <v>0.63315508021390365</v>
      </c>
      <c r="N1681">
        <v>18.7</v>
      </c>
      <c r="O1681">
        <v>0</v>
      </c>
      <c r="P1681">
        <v>0</v>
      </c>
      <c r="Q1681">
        <v>1288.2581633921243</v>
      </c>
      <c r="R1681">
        <v>1062.8129847985024</v>
      </c>
      <c r="S1681">
        <v>0.5</v>
      </c>
      <c r="T1681">
        <f t="shared" si="598"/>
        <v>18.7</v>
      </c>
      <c r="U1681">
        <f t="shared" si="599"/>
        <v>0</v>
      </c>
      <c r="V1681">
        <f>IF($F1681="Reduce", INDEX(Model_Assumptions[Values], 2), INDEX(Model_Assumptions[Values], 1))</f>
        <v>-0.4</v>
      </c>
      <c r="W1681">
        <f t="shared" si="600"/>
        <v>26</v>
      </c>
      <c r="X1681">
        <f t="shared" si="613"/>
        <v>486.2</v>
      </c>
      <c r="Y1681">
        <f t="shared" si="601"/>
        <v>307.83999999999997</v>
      </c>
      <c r="Z1681">
        <f t="shared" si="602"/>
        <v>0</v>
      </c>
      <c r="AA1681">
        <f t="shared" si="603"/>
        <v>0</v>
      </c>
      <c r="AB1681">
        <f t="shared" si="614"/>
        <v>0.63315508021390365</v>
      </c>
      <c r="AC1681">
        <f t="shared" si="604"/>
        <v>0</v>
      </c>
      <c r="AD1681">
        <f t="shared" si="605"/>
        <v>0</v>
      </c>
      <c r="AE1681">
        <f t="shared" si="606"/>
        <v>0</v>
      </c>
      <c r="AF1681">
        <f t="shared" si="615"/>
        <v>1062.8129847985024</v>
      </c>
      <c r="AG1681">
        <f t="shared" si="607"/>
        <v>0</v>
      </c>
      <c r="AH1681">
        <f t="shared" si="608"/>
        <v>0</v>
      </c>
      <c r="AI1681">
        <f t="shared" si="616"/>
        <v>1</v>
      </c>
      <c r="AJ1681">
        <f>MAX(0, $R1681 - $AA1681) * INDEX(Model_Assumptions[Values], 7)</f>
        <v>2125.6259695970048</v>
      </c>
      <c r="AK1681">
        <f>MAX(0, INDEX(Model_Assumptions[Values], 4) - $AD1681)</f>
        <v>0.05</v>
      </c>
      <c r="AL1681">
        <f>MAX(0, INDEX(Model_Assumptions[Values], 5) - $AC1681)</f>
        <v>0.02</v>
      </c>
      <c r="AM1681">
        <f>INDEX(Model_Assumptions[Values], 6) * MAX(0, INDEX(Model_Assumptions[Values], 3) - $AB1681)^2</f>
        <v>0</v>
      </c>
      <c r="AN1681">
        <f t="shared" si="609"/>
        <v>2125.6259695970061</v>
      </c>
      <c r="AO1681" cm="1">
        <f t="array" ref="AO1681">IFERROR(STDEV(IF($E$2:$E$2201=$E1681, $AJ$2:$AJ$2201)), 0)</f>
        <v>1.3780925808790163E-12</v>
      </c>
      <c r="AP1681">
        <f t="shared" si="617"/>
        <v>-0.98994949366116658</v>
      </c>
      <c r="AQ1681">
        <f t="shared" si="610"/>
        <v>4.9999999999999982E-2</v>
      </c>
      <c r="AR1681" cm="1">
        <f t="array" ref="AR1681">IFERROR(STDEV(IF($E$2:$E$2201=$E1681, $AK$2:$AK$2201)), 0)</f>
        <v>2.102802400022913E-17</v>
      </c>
      <c r="AS1681">
        <f t="shared" si="618"/>
        <v>0.98994949366116658</v>
      </c>
      <c r="AT1681">
        <f t="shared" si="611"/>
        <v>2.0000000000000007E-2</v>
      </c>
      <c r="AU1681" cm="1">
        <f t="array" ref="AU1681">IFERROR(STDEV(IF($E$2:$E$2201=$E1681, $AL$2:$AL$2201)), 0)</f>
        <v>7.0093413334097106E-18</v>
      </c>
      <c r="AV1681">
        <f t="shared" si="619"/>
        <v>-0.98994949366116647</v>
      </c>
      <c r="AW1681">
        <f t="shared" si="612"/>
        <v>0</v>
      </c>
      <c r="AX1681" cm="1">
        <f t="array" ref="AX1681">IFERROR(STDEV(IF($E$2:$E$2201=$E1681, $AM$2:$AM$2201)), 0)</f>
        <v>0</v>
      </c>
      <c r="AY1681">
        <f t="shared" si="620"/>
        <v>-0.98994949366116647</v>
      </c>
      <c r="AZ1681">
        <f>INDEX(Model_Assumptions[Values],9)*((INDEX(Model_Scenarios[GR Weight],1)*$AG1681)+(INDEX(Model_Scenarios[GP Weight],1)*$AH1681)+(INDEX(Model_Scenarios[LTV Weight],1)*$AI1681))-(INDEX(Model_Scenarios[LTV Weight],1)*$AP1681)-(INDEX(Model_Scenarios[GP Weight],1)*($AS1681+$AV1681+$AY1681))</f>
        <v>4.8909545442950497</v>
      </c>
      <c r="BA1681">
        <f>INDEX(Model_Assumptions[Values],9)*((INDEX(Model_Scenarios[GR Weight],2)*$AG1681)+(INDEX(Model_Scenarios[GP Weight],2)*$AH1681)+(INDEX(Model_Scenarios[LTV Weight],2)*$AI1681))-(INDEX(Model_Scenarios[LTV Weight],2)*$AP1681)-(INDEX(Model_Scenarios[GP Weight],2)*($AS1681+$AV1681+$AY1681))</f>
        <v>4.091457069611991</v>
      </c>
      <c r="BB1681">
        <f>INDEX(Model_Assumptions[Values],9)*((INDEX(Model_Scenarios[GR Weight],3)*$AG1681)+(INDEX(Model_Scenarios[GP Weight],3)*$AH1681)+(INDEX(Model_Scenarios[LTV Weight],3)*$AI1681))-(INDEX(Model_Scenarios[LTV Weight],3)*$AP1681)-(INDEX(Model_Scenarios[GP Weight],3)*($AS1681+$AV1681+$AY1681))</f>
        <v>2.7424621202458748</v>
      </c>
      <c r="BC1681">
        <f>INDEX(Model_Assumptions[Values],9)*((INDEX(Model_Scenarios[GR Weight],4)*$AG1681)+(INDEX(Model_Scenarios[GP Weight],4)*$AH1681)+(INDEX(Model_Scenarios[LTV Weight],4)*$AI1681))-(INDEX(Model_Scenarios[LTV Weight],4)*$AP1681)-(INDEX(Model_Scenarios[GP Weight],4)*($AS1681+$AV1681+$AY1681))</f>
        <v>2.1434671708797581</v>
      </c>
      <c r="BD1681">
        <f>INDEX(Model_Assumptions[Values],9)*((INDEX(Model_Scenarios[GR Weight],5)*$AG1681)+(INDEX(Model_Scenarios[GP Weight],5)*$AH1681)+(INDEX(Model_Scenarios[LTV Weight],5)*$AI1681))-(INDEX(Model_Scenarios[LTV Weight],5)*$AP1681)-(INDEX(Model_Scenarios[GP Weight],5)*($AS1681+$AV1681+$AY1681))</f>
        <v>2.0419595949289331</v>
      </c>
    </row>
    <row r="1682" spans="1:56" x14ac:dyDescent="0.25">
      <c r="A1682">
        <v>1681</v>
      </c>
      <c r="B1682">
        <v>34</v>
      </c>
      <c r="C1682" s="3">
        <v>31</v>
      </c>
      <c r="D1682" s="4">
        <v>0.6</v>
      </c>
      <c r="E1682" t="str">
        <v>SKU-1040</v>
      </c>
      <c r="F1682" t="str">
        <v>Hold</v>
      </c>
      <c r="G1682" t="str">
        <v>Constrained</v>
      </c>
      <c r="H1682">
        <v>18.7</v>
      </c>
      <c r="I1682">
        <v>6.86</v>
      </c>
      <c r="J1682">
        <v>26</v>
      </c>
      <c r="K1682">
        <v>486.2</v>
      </c>
      <c r="L1682">
        <v>307.83999999999997</v>
      </c>
      <c r="M1682">
        <v>0.63315508021390365</v>
      </c>
      <c r="N1682">
        <v>18.7</v>
      </c>
      <c r="O1682">
        <v>0</v>
      </c>
      <c r="P1682">
        <v>0</v>
      </c>
      <c r="Q1682">
        <v>1288.2581633921243</v>
      </c>
      <c r="R1682">
        <v>1062.8129847985024</v>
      </c>
      <c r="S1682">
        <v>0.5</v>
      </c>
      <c r="T1682">
        <f t="shared" si="598"/>
        <v>18.7</v>
      </c>
      <c r="U1682">
        <f t="shared" si="599"/>
        <v>0</v>
      </c>
      <c r="V1682">
        <f>IF($F1682="Reduce", INDEX(Model_Assumptions[Values], 2), INDEX(Model_Assumptions[Values], 1))</f>
        <v>-0.4</v>
      </c>
      <c r="W1682">
        <f t="shared" si="600"/>
        <v>26</v>
      </c>
      <c r="X1682">
        <f t="shared" si="613"/>
        <v>486.2</v>
      </c>
      <c r="Y1682">
        <f t="shared" si="601"/>
        <v>307.83999999999997</v>
      </c>
      <c r="Z1682">
        <f t="shared" si="602"/>
        <v>0</v>
      </c>
      <c r="AA1682">
        <f t="shared" si="603"/>
        <v>0</v>
      </c>
      <c r="AB1682">
        <f t="shared" si="614"/>
        <v>0.63315508021390365</v>
      </c>
      <c r="AC1682">
        <f t="shared" si="604"/>
        <v>0</v>
      </c>
      <c r="AD1682">
        <f t="shared" si="605"/>
        <v>0</v>
      </c>
      <c r="AE1682">
        <f t="shared" si="606"/>
        <v>0</v>
      </c>
      <c r="AF1682">
        <f t="shared" si="615"/>
        <v>1062.8129847985024</v>
      </c>
      <c r="AG1682">
        <f t="shared" si="607"/>
        <v>0</v>
      </c>
      <c r="AH1682">
        <f t="shared" si="608"/>
        <v>0</v>
      </c>
      <c r="AI1682">
        <f t="shared" si="616"/>
        <v>1</v>
      </c>
      <c r="AJ1682">
        <f>MAX(0, $R1682 - $AA1682) * INDEX(Model_Assumptions[Values], 7)</f>
        <v>2125.6259695970048</v>
      </c>
      <c r="AK1682">
        <f>MAX(0, INDEX(Model_Assumptions[Values], 4) - $AD1682)</f>
        <v>0.05</v>
      </c>
      <c r="AL1682">
        <f>MAX(0, INDEX(Model_Assumptions[Values], 5) - $AC1682)</f>
        <v>0.02</v>
      </c>
      <c r="AM1682">
        <f>INDEX(Model_Assumptions[Values], 6) * MAX(0, INDEX(Model_Assumptions[Values], 3) - $AB1682)^2</f>
        <v>0</v>
      </c>
      <c r="AN1682">
        <f t="shared" si="609"/>
        <v>2125.6259695970061</v>
      </c>
      <c r="AO1682" cm="1">
        <f t="array" ref="AO1682">IFERROR(STDEV(IF($E$2:$E$2201=$E1682, $AJ$2:$AJ$2201)), 0)</f>
        <v>1.3780925808790163E-12</v>
      </c>
      <c r="AP1682">
        <f t="shared" si="617"/>
        <v>-0.98994949366116658</v>
      </c>
      <c r="AQ1682">
        <f t="shared" si="610"/>
        <v>4.9999999999999982E-2</v>
      </c>
      <c r="AR1682" cm="1">
        <f t="array" ref="AR1682">IFERROR(STDEV(IF($E$2:$E$2201=$E1682, $AK$2:$AK$2201)), 0)</f>
        <v>2.102802400022913E-17</v>
      </c>
      <c r="AS1682">
        <f t="shared" si="618"/>
        <v>0.98994949366116658</v>
      </c>
      <c r="AT1682">
        <f t="shared" si="611"/>
        <v>2.0000000000000007E-2</v>
      </c>
      <c r="AU1682" cm="1">
        <f t="array" ref="AU1682">IFERROR(STDEV(IF($E$2:$E$2201=$E1682, $AL$2:$AL$2201)), 0)</f>
        <v>7.0093413334097106E-18</v>
      </c>
      <c r="AV1682">
        <f t="shared" si="619"/>
        <v>-0.98994949366116647</v>
      </c>
      <c r="AW1682">
        <f t="shared" si="612"/>
        <v>0</v>
      </c>
      <c r="AX1682" cm="1">
        <f t="array" ref="AX1682">IFERROR(STDEV(IF($E$2:$E$2201=$E1682, $AM$2:$AM$2201)), 0)</f>
        <v>0</v>
      </c>
      <c r="AY1682">
        <f t="shared" si="620"/>
        <v>-0.98994949366116647</v>
      </c>
      <c r="AZ1682">
        <f>INDEX(Model_Assumptions[Values],9)*((INDEX(Model_Scenarios[GR Weight],1)*$AG1682)+(INDEX(Model_Scenarios[GP Weight],1)*$AH1682)+(INDEX(Model_Scenarios[LTV Weight],1)*$AI1682))-(INDEX(Model_Scenarios[LTV Weight],1)*$AP1682)-(INDEX(Model_Scenarios[GP Weight],1)*($AS1682+$AV1682+$AY1682))</f>
        <v>4.8909545442950497</v>
      </c>
      <c r="BA1682">
        <f>INDEX(Model_Assumptions[Values],9)*((INDEX(Model_Scenarios[GR Weight],2)*$AG1682)+(INDEX(Model_Scenarios[GP Weight],2)*$AH1682)+(INDEX(Model_Scenarios[LTV Weight],2)*$AI1682))-(INDEX(Model_Scenarios[LTV Weight],2)*$AP1682)-(INDEX(Model_Scenarios[GP Weight],2)*($AS1682+$AV1682+$AY1682))</f>
        <v>4.091457069611991</v>
      </c>
      <c r="BB1682">
        <f>INDEX(Model_Assumptions[Values],9)*((INDEX(Model_Scenarios[GR Weight],3)*$AG1682)+(INDEX(Model_Scenarios[GP Weight],3)*$AH1682)+(INDEX(Model_Scenarios[LTV Weight],3)*$AI1682))-(INDEX(Model_Scenarios[LTV Weight],3)*$AP1682)-(INDEX(Model_Scenarios[GP Weight],3)*($AS1682+$AV1682+$AY1682))</f>
        <v>2.7424621202458748</v>
      </c>
      <c r="BC1682">
        <f>INDEX(Model_Assumptions[Values],9)*((INDEX(Model_Scenarios[GR Weight],4)*$AG1682)+(INDEX(Model_Scenarios[GP Weight],4)*$AH1682)+(INDEX(Model_Scenarios[LTV Weight],4)*$AI1682))-(INDEX(Model_Scenarios[LTV Weight],4)*$AP1682)-(INDEX(Model_Scenarios[GP Weight],4)*($AS1682+$AV1682+$AY1682))</f>
        <v>2.1434671708797581</v>
      </c>
      <c r="BD1682">
        <f>INDEX(Model_Assumptions[Values],9)*((INDEX(Model_Scenarios[GR Weight],5)*$AG1682)+(INDEX(Model_Scenarios[GP Weight],5)*$AH1682)+(INDEX(Model_Scenarios[LTV Weight],5)*$AI1682))-(INDEX(Model_Scenarios[LTV Weight],5)*$AP1682)-(INDEX(Model_Scenarios[GP Weight],5)*($AS1682+$AV1682+$AY1682))</f>
        <v>2.0419595949289331</v>
      </c>
    </row>
    <row r="1683" spans="1:56" x14ac:dyDescent="0.25">
      <c r="A1683">
        <v>1682</v>
      </c>
      <c r="B1683">
        <v>34</v>
      </c>
      <c r="C1683" s="3">
        <v>32</v>
      </c>
      <c r="D1683" s="4">
        <v>0.62</v>
      </c>
      <c r="E1683" t="str">
        <v>SKU-1040</v>
      </c>
      <c r="F1683" t="str">
        <v>Hold</v>
      </c>
      <c r="G1683" t="str">
        <v>Constrained</v>
      </c>
      <c r="H1683">
        <v>18.7</v>
      </c>
      <c r="I1683">
        <v>6.86</v>
      </c>
      <c r="J1683">
        <v>26</v>
      </c>
      <c r="K1683">
        <v>486.2</v>
      </c>
      <c r="L1683">
        <v>307.83999999999997</v>
      </c>
      <c r="M1683">
        <v>0.63315508021390365</v>
      </c>
      <c r="N1683">
        <v>18.7</v>
      </c>
      <c r="O1683">
        <v>0</v>
      </c>
      <c r="P1683">
        <v>0</v>
      </c>
      <c r="Q1683">
        <v>1288.2581633921243</v>
      </c>
      <c r="R1683">
        <v>1062.8129847985024</v>
      </c>
      <c r="S1683">
        <v>0.5</v>
      </c>
      <c r="T1683">
        <f t="shared" si="598"/>
        <v>18.7</v>
      </c>
      <c r="U1683">
        <f t="shared" si="599"/>
        <v>0</v>
      </c>
      <c r="V1683">
        <f>IF($F1683="Reduce", INDEX(Model_Assumptions[Values], 2), INDEX(Model_Assumptions[Values], 1))</f>
        <v>-0.4</v>
      </c>
      <c r="W1683">
        <f t="shared" si="600"/>
        <v>26</v>
      </c>
      <c r="X1683">
        <f t="shared" si="613"/>
        <v>486.2</v>
      </c>
      <c r="Y1683">
        <f t="shared" si="601"/>
        <v>307.83999999999997</v>
      </c>
      <c r="Z1683">
        <f t="shared" si="602"/>
        <v>0</v>
      </c>
      <c r="AA1683">
        <f t="shared" si="603"/>
        <v>0</v>
      </c>
      <c r="AB1683">
        <f t="shared" si="614"/>
        <v>0.63315508021390365</v>
      </c>
      <c r="AC1683">
        <f t="shared" si="604"/>
        <v>0</v>
      </c>
      <c r="AD1683">
        <f t="shared" si="605"/>
        <v>0</v>
      </c>
      <c r="AE1683">
        <f t="shared" si="606"/>
        <v>0</v>
      </c>
      <c r="AF1683">
        <f t="shared" si="615"/>
        <v>1062.8129847985024</v>
      </c>
      <c r="AG1683">
        <f t="shared" si="607"/>
        <v>0</v>
      </c>
      <c r="AH1683">
        <f t="shared" si="608"/>
        <v>0</v>
      </c>
      <c r="AI1683">
        <f t="shared" si="616"/>
        <v>1</v>
      </c>
      <c r="AJ1683">
        <f>MAX(0, $R1683 - $AA1683) * INDEX(Model_Assumptions[Values], 7)</f>
        <v>2125.6259695970048</v>
      </c>
      <c r="AK1683">
        <f>MAX(0, INDEX(Model_Assumptions[Values], 4) - $AD1683)</f>
        <v>0.05</v>
      </c>
      <c r="AL1683">
        <f>MAX(0, INDEX(Model_Assumptions[Values], 5) - $AC1683)</f>
        <v>0.02</v>
      </c>
      <c r="AM1683">
        <f>INDEX(Model_Assumptions[Values], 6) * MAX(0, INDEX(Model_Assumptions[Values], 3) - $AB1683)^2</f>
        <v>0</v>
      </c>
      <c r="AN1683">
        <f t="shared" si="609"/>
        <v>2125.6259695970061</v>
      </c>
      <c r="AO1683" cm="1">
        <f t="array" ref="AO1683">IFERROR(STDEV(IF($E$2:$E$2201=$E1683, $AJ$2:$AJ$2201)), 0)</f>
        <v>1.3780925808790163E-12</v>
      </c>
      <c r="AP1683">
        <f t="shared" si="617"/>
        <v>-0.98994949366116658</v>
      </c>
      <c r="AQ1683">
        <f t="shared" si="610"/>
        <v>4.9999999999999982E-2</v>
      </c>
      <c r="AR1683" cm="1">
        <f t="array" ref="AR1683">IFERROR(STDEV(IF($E$2:$E$2201=$E1683, $AK$2:$AK$2201)), 0)</f>
        <v>2.102802400022913E-17</v>
      </c>
      <c r="AS1683">
        <f t="shared" si="618"/>
        <v>0.98994949366116658</v>
      </c>
      <c r="AT1683">
        <f t="shared" si="611"/>
        <v>2.0000000000000007E-2</v>
      </c>
      <c r="AU1683" cm="1">
        <f t="array" ref="AU1683">IFERROR(STDEV(IF($E$2:$E$2201=$E1683, $AL$2:$AL$2201)), 0)</f>
        <v>7.0093413334097106E-18</v>
      </c>
      <c r="AV1683">
        <f t="shared" si="619"/>
        <v>-0.98994949366116647</v>
      </c>
      <c r="AW1683">
        <f t="shared" si="612"/>
        <v>0</v>
      </c>
      <c r="AX1683" cm="1">
        <f t="array" ref="AX1683">IFERROR(STDEV(IF($E$2:$E$2201=$E1683, $AM$2:$AM$2201)), 0)</f>
        <v>0</v>
      </c>
      <c r="AY1683">
        <f t="shared" si="620"/>
        <v>-0.98994949366116647</v>
      </c>
      <c r="AZ1683">
        <f>INDEX(Model_Assumptions[Values],9)*((INDEX(Model_Scenarios[GR Weight],1)*$AG1683)+(INDEX(Model_Scenarios[GP Weight],1)*$AH1683)+(INDEX(Model_Scenarios[LTV Weight],1)*$AI1683))-(INDEX(Model_Scenarios[LTV Weight],1)*$AP1683)-(INDEX(Model_Scenarios[GP Weight],1)*($AS1683+$AV1683+$AY1683))</f>
        <v>4.8909545442950497</v>
      </c>
      <c r="BA1683">
        <f>INDEX(Model_Assumptions[Values],9)*((INDEX(Model_Scenarios[GR Weight],2)*$AG1683)+(INDEX(Model_Scenarios[GP Weight],2)*$AH1683)+(INDEX(Model_Scenarios[LTV Weight],2)*$AI1683))-(INDEX(Model_Scenarios[LTV Weight],2)*$AP1683)-(INDEX(Model_Scenarios[GP Weight],2)*($AS1683+$AV1683+$AY1683))</f>
        <v>4.091457069611991</v>
      </c>
      <c r="BB1683">
        <f>INDEX(Model_Assumptions[Values],9)*((INDEX(Model_Scenarios[GR Weight],3)*$AG1683)+(INDEX(Model_Scenarios[GP Weight],3)*$AH1683)+(INDEX(Model_Scenarios[LTV Weight],3)*$AI1683))-(INDEX(Model_Scenarios[LTV Weight],3)*$AP1683)-(INDEX(Model_Scenarios[GP Weight],3)*($AS1683+$AV1683+$AY1683))</f>
        <v>2.7424621202458748</v>
      </c>
      <c r="BC1683">
        <f>INDEX(Model_Assumptions[Values],9)*((INDEX(Model_Scenarios[GR Weight],4)*$AG1683)+(INDEX(Model_Scenarios[GP Weight],4)*$AH1683)+(INDEX(Model_Scenarios[LTV Weight],4)*$AI1683))-(INDEX(Model_Scenarios[LTV Weight],4)*$AP1683)-(INDEX(Model_Scenarios[GP Weight],4)*($AS1683+$AV1683+$AY1683))</f>
        <v>2.1434671708797581</v>
      </c>
      <c r="BD1683">
        <f>INDEX(Model_Assumptions[Values],9)*((INDEX(Model_Scenarios[GR Weight],5)*$AG1683)+(INDEX(Model_Scenarios[GP Weight],5)*$AH1683)+(INDEX(Model_Scenarios[LTV Weight],5)*$AI1683))-(INDEX(Model_Scenarios[LTV Weight],5)*$AP1683)-(INDEX(Model_Scenarios[GP Weight],5)*($AS1683+$AV1683+$AY1683))</f>
        <v>2.0419595949289331</v>
      </c>
    </row>
    <row r="1684" spans="1:56" x14ac:dyDescent="0.25">
      <c r="A1684">
        <v>1683</v>
      </c>
      <c r="B1684">
        <v>34</v>
      </c>
      <c r="C1684" s="3">
        <v>33</v>
      </c>
      <c r="D1684" s="4">
        <v>0.64</v>
      </c>
      <c r="E1684" t="str">
        <v>SKU-1040</v>
      </c>
      <c r="F1684" t="str">
        <v>Hold</v>
      </c>
      <c r="G1684" t="str">
        <v>Constrained</v>
      </c>
      <c r="H1684">
        <v>18.7</v>
      </c>
      <c r="I1684">
        <v>6.86</v>
      </c>
      <c r="J1684">
        <v>26</v>
      </c>
      <c r="K1684">
        <v>486.2</v>
      </c>
      <c r="L1684">
        <v>307.83999999999997</v>
      </c>
      <c r="M1684">
        <v>0.63315508021390365</v>
      </c>
      <c r="N1684">
        <v>18.7</v>
      </c>
      <c r="O1684">
        <v>0</v>
      </c>
      <c r="P1684">
        <v>0</v>
      </c>
      <c r="Q1684">
        <v>1288.2581633921243</v>
      </c>
      <c r="R1684">
        <v>1062.8129847985024</v>
      </c>
      <c r="S1684">
        <v>0.5</v>
      </c>
      <c r="T1684">
        <f t="shared" si="598"/>
        <v>18.7</v>
      </c>
      <c r="U1684">
        <f t="shared" si="599"/>
        <v>0</v>
      </c>
      <c r="V1684">
        <f>IF($F1684="Reduce", INDEX(Model_Assumptions[Values], 2), INDEX(Model_Assumptions[Values], 1))</f>
        <v>-0.4</v>
      </c>
      <c r="W1684">
        <f t="shared" si="600"/>
        <v>26</v>
      </c>
      <c r="X1684">
        <f t="shared" si="613"/>
        <v>486.2</v>
      </c>
      <c r="Y1684">
        <f t="shared" si="601"/>
        <v>307.83999999999997</v>
      </c>
      <c r="Z1684">
        <f t="shared" si="602"/>
        <v>0</v>
      </c>
      <c r="AA1684">
        <f t="shared" si="603"/>
        <v>0</v>
      </c>
      <c r="AB1684">
        <f t="shared" si="614"/>
        <v>0.63315508021390365</v>
      </c>
      <c r="AC1684">
        <f t="shared" si="604"/>
        <v>0</v>
      </c>
      <c r="AD1684">
        <f t="shared" si="605"/>
        <v>0</v>
      </c>
      <c r="AE1684">
        <f t="shared" si="606"/>
        <v>0</v>
      </c>
      <c r="AF1684">
        <f t="shared" si="615"/>
        <v>1062.8129847985024</v>
      </c>
      <c r="AG1684">
        <f t="shared" si="607"/>
        <v>0</v>
      </c>
      <c r="AH1684">
        <f t="shared" si="608"/>
        <v>0</v>
      </c>
      <c r="AI1684">
        <f t="shared" si="616"/>
        <v>1</v>
      </c>
      <c r="AJ1684">
        <f>MAX(0, $R1684 - $AA1684) * INDEX(Model_Assumptions[Values], 7)</f>
        <v>2125.6259695970048</v>
      </c>
      <c r="AK1684">
        <f>MAX(0, INDEX(Model_Assumptions[Values], 4) - $AD1684)</f>
        <v>0.05</v>
      </c>
      <c r="AL1684">
        <f>MAX(0, INDEX(Model_Assumptions[Values], 5) - $AC1684)</f>
        <v>0.02</v>
      </c>
      <c r="AM1684">
        <f>INDEX(Model_Assumptions[Values], 6) * MAX(0, INDEX(Model_Assumptions[Values], 3) - $AB1684)^2</f>
        <v>0</v>
      </c>
      <c r="AN1684">
        <f t="shared" si="609"/>
        <v>2125.6259695970061</v>
      </c>
      <c r="AO1684" cm="1">
        <f t="array" ref="AO1684">IFERROR(STDEV(IF($E$2:$E$2201=$E1684, $AJ$2:$AJ$2201)), 0)</f>
        <v>1.3780925808790163E-12</v>
      </c>
      <c r="AP1684">
        <f t="shared" si="617"/>
        <v>-0.98994949366116658</v>
      </c>
      <c r="AQ1684">
        <f t="shared" si="610"/>
        <v>4.9999999999999982E-2</v>
      </c>
      <c r="AR1684" cm="1">
        <f t="array" ref="AR1684">IFERROR(STDEV(IF($E$2:$E$2201=$E1684, $AK$2:$AK$2201)), 0)</f>
        <v>2.102802400022913E-17</v>
      </c>
      <c r="AS1684">
        <f t="shared" si="618"/>
        <v>0.98994949366116658</v>
      </c>
      <c r="AT1684">
        <f t="shared" si="611"/>
        <v>2.0000000000000007E-2</v>
      </c>
      <c r="AU1684" cm="1">
        <f t="array" ref="AU1684">IFERROR(STDEV(IF($E$2:$E$2201=$E1684, $AL$2:$AL$2201)), 0)</f>
        <v>7.0093413334097106E-18</v>
      </c>
      <c r="AV1684">
        <f t="shared" si="619"/>
        <v>-0.98994949366116647</v>
      </c>
      <c r="AW1684">
        <f t="shared" si="612"/>
        <v>0</v>
      </c>
      <c r="AX1684" cm="1">
        <f t="array" ref="AX1684">IFERROR(STDEV(IF($E$2:$E$2201=$E1684, $AM$2:$AM$2201)), 0)</f>
        <v>0</v>
      </c>
      <c r="AY1684">
        <f t="shared" si="620"/>
        <v>-0.98994949366116647</v>
      </c>
      <c r="AZ1684">
        <f>INDEX(Model_Assumptions[Values],9)*((INDEX(Model_Scenarios[GR Weight],1)*$AG1684)+(INDEX(Model_Scenarios[GP Weight],1)*$AH1684)+(INDEX(Model_Scenarios[LTV Weight],1)*$AI1684))-(INDEX(Model_Scenarios[LTV Weight],1)*$AP1684)-(INDEX(Model_Scenarios[GP Weight],1)*($AS1684+$AV1684+$AY1684))</f>
        <v>4.8909545442950497</v>
      </c>
      <c r="BA1684">
        <f>INDEX(Model_Assumptions[Values],9)*((INDEX(Model_Scenarios[GR Weight],2)*$AG1684)+(INDEX(Model_Scenarios[GP Weight],2)*$AH1684)+(INDEX(Model_Scenarios[LTV Weight],2)*$AI1684))-(INDEX(Model_Scenarios[LTV Weight],2)*$AP1684)-(INDEX(Model_Scenarios[GP Weight],2)*($AS1684+$AV1684+$AY1684))</f>
        <v>4.091457069611991</v>
      </c>
      <c r="BB1684">
        <f>INDEX(Model_Assumptions[Values],9)*((INDEX(Model_Scenarios[GR Weight],3)*$AG1684)+(INDEX(Model_Scenarios[GP Weight],3)*$AH1684)+(INDEX(Model_Scenarios[LTV Weight],3)*$AI1684))-(INDEX(Model_Scenarios[LTV Weight],3)*$AP1684)-(INDEX(Model_Scenarios[GP Weight],3)*($AS1684+$AV1684+$AY1684))</f>
        <v>2.7424621202458748</v>
      </c>
      <c r="BC1684">
        <f>INDEX(Model_Assumptions[Values],9)*((INDEX(Model_Scenarios[GR Weight],4)*$AG1684)+(INDEX(Model_Scenarios[GP Weight],4)*$AH1684)+(INDEX(Model_Scenarios[LTV Weight],4)*$AI1684))-(INDEX(Model_Scenarios[LTV Weight],4)*$AP1684)-(INDEX(Model_Scenarios[GP Weight],4)*($AS1684+$AV1684+$AY1684))</f>
        <v>2.1434671708797581</v>
      </c>
      <c r="BD1684">
        <f>INDEX(Model_Assumptions[Values],9)*((INDEX(Model_Scenarios[GR Weight],5)*$AG1684)+(INDEX(Model_Scenarios[GP Weight],5)*$AH1684)+(INDEX(Model_Scenarios[LTV Weight],5)*$AI1684))-(INDEX(Model_Scenarios[LTV Weight],5)*$AP1684)-(INDEX(Model_Scenarios[GP Weight],5)*($AS1684+$AV1684+$AY1684))</f>
        <v>2.0419595949289331</v>
      </c>
    </row>
    <row r="1685" spans="1:56" x14ac:dyDescent="0.25">
      <c r="A1685">
        <v>1684</v>
      </c>
      <c r="B1685">
        <v>34</v>
      </c>
      <c r="C1685" s="3">
        <v>34</v>
      </c>
      <c r="D1685" s="4">
        <v>0.66</v>
      </c>
      <c r="E1685" t="str">
        <v>SKU-1040</v>
      </c>
      <c r="F1685" t="str">
        <v>Hold</v>
      </c>
      <c r="G1685" t="str">
        <v>Constrained</v>
      </c>
      <c r="H1685">
        <v>18.7</v>
      </c>
      <c r="I1685">
        <v>6.86</v>
      </c>
      <c r="J1685">
        <v>26</v>
      </c>
      <c r="K1685">
        <v>486.2</v>
      </c>
      <c r="L1685">
        <v>307.83999999999997</v>
      </c>
      <c r="M1685">
        <v>0.63315508021390365</v>
      </c>
      <c r="N1685">
        <v>18.7</v>
      </c>
      <c r="O1685">
        <v>0</v>
      </c>
      <c r="P1685">
        <v>0</v>
      </c>
      <c r="Q1685">
        <v>1288.2581633921243</v>
      </c>
      <c r="R1685">
        <v>1062.8129847985024</v>
      </c>
      <c r="S1685">
        <v>0.5</v>
      </c>
      <c r="T1685">
        <f t="shared" si="598"/>
        <v>18.7</v>
      </c>
      <c r="U1685">
        <f t="shared" si="599"/>
        <v>0</v>
      </c>
      <c r="V1685">
        <f>IF($F1685="Reduce", INDEX(Model_Assumptions[Values], 2), INDEX(Model_Assumptions[Values], 1))</f>
        <v>-0.4</v>
      </c>
      <c r="W1685">
        <f t="shared" si="600"/>
        <v>26</v>
      </c>
      <c r="X1685">
        <f t="shared" si="613"/>
        <v>486.2</v>
      </c>
      <c r="Y1685">
        <f t="shared" si="601"/>
        <v>307.83999999999997</v>
      </c>
      <c r="Z1685">
        <f t="shared" si="602"/>
        <v>0</v>
      </c>
      <c r="AA1685">
        <f t="shared" si="603"/>
        <v>0</v>
      </c>
      <c r="AB1685">
        <f t="shared" si="614"/>
        <v>0.63315508021390365</v>
      </c>
      <c r="AC1685">
        <f t="shared" si="604"/>
        <v>0</v>
      </c>
      <c r="AD1685">
        <f t="shared" si="605"/>
        <v>0</v>
      </c>
      <c r="AE1685">
        <f t="shared" si="606"/>
        <v>0</v>
      </c>
      <c r="AF1685">
        <f t="shared" si="615"/>
        <v>1062.8129847985024</v>
      </c>
      <c r="AG1685">
        <f t="shared" si="607"/>
        <v>0</v>
      </c>
      <c r="AH1685">
        <f t="shared" si="608"/>
        <v>0</v>
      </c>
      <c r="AI1685">
        <f t="shared" si="616"/>
        <v>1</v>
      </c>
      <c r="AJ1685">
        <f>MAX(0, $R1685 - $AA1685) * INDEX(Model_Assumptions[Values], 7)</f>
        <v>2125.6259695970048</v>
      </c>
      <c r="AK1685">
        <f>MAX(0, INDEX(Model_Assumptions[Values], 4) - $AD1685)</f>
        <v>0.05</v>
      </c>
      <c r="AL1685">
        <f>MAX(0, INDEX(Model_Assumptions[Values], 5) - $AC1685)</f>
        <v>0.02</v>
      </c>
      <c r="AM1685">
        <f>INDEX(Model_Assumptions[Values], 6) * MAX(0, INDEX(Model_Assumptions[Values], 3) - $AB1685)^2</f>
        <v>0</v>
      </c>
      <c r="AN1685">
        <f t="shared" si="609"/>
        <v>2125.6259695970061</v>
      </c>
      <c r="AO1685" cm="1">
        <f t="array" ref="AO1685">IFERROR(STDEV(IF($E$2:$E$2201=$E1685, $AJ$2:$AJ$2201)), 0)</f>
        <v>1.3780925808790163E-12</v>
      </c>
      <c r="AP1685">
        <f t="shared" si="617"/>
        <v>-0.98994949366116658</v>
      </c>
      <c r="AQ1685">
        <f t="shared" si="610"/>
        <v>4.9999999999999982E-2</v>
      </c>
      <c r="AR1685" cm="1">
        <f t="array" ref="AR1685">IFERROR(STDEV(IF($E$2:$E$2201=$E1685, $AK$2:$AK$2201)), 0)</f>
        <v>2.102802400022913E-17</v>
      </c>
      <c r="AS1685">
        <f t="shared" si="618"/>
        <v>0.98994949366116658</v>
      </c>
      <c r="AT1685">
        <f t="shared" si="611"/>
        <v>2.0000000000000007E-2</v>
      </c>
      <c r="AU1685" cm="1">
        <f t="array" ref="AU1685">IFERROR(STDEV(IF($E$2:$E$2201=$E1685, $AL$2:$AL$2201)), 0)</f>
        <v>7.0093413334097106E-18</v>
      </c>
      <c r="AV1685">
        <f t="shared" si="619"/>
        <v>-0.98994949366116647</v>
      </c>
      <c r="AW1685">
        <f t="shared" si="612"/>
        <v>0</v>
      </c>
      <c r="AX1685" cm="1">
        <f t="array" ref="AX1685">IFERROR(STDEV(IF($E$2:$E$2201=$E1685, $AM$2:$AM$2201)), 0)</f>
        <v>0</v>
      </c>
      <c r="AY1685">
        <f t="shared" si="620"/>
        <v>-0.98994949366116647</v>
      </c>
      <c r="AZ1685">
        <f>INDEX(Model_Assumptions[Values],9)*((INDEX(Model_Scenarios[GR Weight],1)*$AG1685)+(INDEX(Model_Scenarios[GP Weight],1)*$AH1685)+(INDEX(Model_Scenarios[LTV Weight],1)*$AI1685))-(INDEX(Model_Scenarios[LTV Weight],1)*$AP1685)-(INDEX(Model_Scenarios[GP Weight],1)*($AS1685+$AV1685+$AY1685))</f>
        <v>4.8909545442950497</v>
      </c>
      <c r="BA1685">
        <f>INDEX(Model_Assumptions[Values],9)*((INDEX(Model_Scenarios[GR Weight],2)*$AG1685)+(INDEX(Model_Scenarios[GP Weight],2)*$AH1685)+(INDEX(Model_Scenarios[LTV Weight],2)*$AI1685))-(INDEX(Model_Scenarios[LTV Weight],2)*$AP1685)-(INDEX(Model_Scenarios[GP Weight],2)*($AS1685+$AV1685+$AY1685))</f>
        <v>4.091457069611991</v>
      </c>
      <c r="BB1685">
        <f>INDEX(Model_Assumptions[Values],9)*((INDEX(Model_Scenarios[GR Weight],3)*$AG1685)+(INDEX(Model_Scenarios[GP Weight],3)*$AH1685)+(INDEX(Model_Scenarios[LTV Weight],3)*$AI1685))-(INDEX(Model_Scenarios[LTV Weight],3)*$AP1685)-(INDEX(Model_Scenarios[GP Weight],3)*($AS1685+$AV1685+$AY1685))</f>
        <v>2.7424621202458748</v>
      </c>
      <c r="BC1685">
        <f>INDEX(Model_Assumptions[Values],9)*((INDEX(Model_Scenarios[GR Weight],4)*$AG1685)+(INDEX(Model_Scenarios[GP Weight],4)*$AH1685)+(INDEX(Model_Scenarios[LTV Weight],4)*$AI1685))-(INDEX(Model_Scenarios[LTV Weight],4)*$AP1685)-(INDEX(Model_Scenarios[GP Weight],4)*($AS1685+$AV1685+$AY1685))</f>
        <v>2.1434671708797581</v>
      </c>
      <c r="BD1685">
        <f>INDEX(Model_Assumptions[Values],9)*((INDEX(Model_Scenarios[GR Weight],5)*$AG1685)+(INDEX(Model_Scenarios[GP Weight],5)*$AH1685)+(INDEX(Model_Scenarios[LTV Weight],5)*$AI1685))-(INDEX(Model_Scenarios[LTV Weight],5)*$AP1685)-(INDEX(Model_Scenarios[GP Weight],5)*($AS1685+$AV1685+$AY1685))</f>
        <v>2.0419595949289331</v>
      </c>
    </row>
    <row r="1686" spans="1:56" x14ac:dyDescent="0.25">
      <c r="A1686">
        <v>1685</v>
      </c>
      <c r="B1686">
        <v>34</v>
      </c>
      <c r="C1686" s="3">
        <v>35</v>
      </c>
      <c r="D1686" s="4">
        <v>0.68</v>
      </c>
      <c r="E1686" t="str">
        <v>SKU-1040</v>
      </c>
      <c r="F1686" t="str">
        <v>Hold</v>
      </c>
      <c r="G1686" t="str">
        <v>Constrained</v>
      </c>
      <c r="H1686">
        <v>18.7</v>
      </c>
      <c r="I1686">
        <v>6.86</v>
      </c>
      <c r="J1686">
        <v>26</v>
      </c>
      <c r="K1686">
        <v>486.2</v>
      </c>
      <c r="L1686">
        <v>307.83999999999997</v>
      </c>
      <c r="M1686">
        <v>0.63315508021390365</v>
      </c>
      <c r="N1686">
        <v>18.7</v>
      </c>
      <c r="O1686">
        <v>0</v>
      </c>
      <c r="P1686">
        <v>0</v>
      </c>
      <c r="Q1686">
        <v>1288.2581633921243</v>
      </c>
      <c r="R1686">
        <v>1062.8129847985024</v>
      </c>
      <c r="S1686">
        <v>0.5</v>
      </c>
      <c r="T1686">
        <f t="shared" si="598"/>
        <v>18.7</v>
      </c>
      <c r="U1686">
        <f t="shared" si="599"/>
        <v>0</v>
      </c>
      <c r="V1686">
        <f>IF($F1686="Reduce", INDEX(Model_Assumptions[Values], 2), INDEX(Model_Assumptions[Values], 1))</f>
        <v>-0.4</v>
      </c>
      <c r="W1686">
        <f t="shared" si="600"/>
        <v>26</v>
      </c>
      <c r="X1686">
        <f t="shared" si="613"/>
        <v>486.2</v>
      </c>
      <c r="Y1686">
        <f t="shared" si="601"/>
        <v>307.83999999999997</v>
      </c>
      <c r="Z1686">
        <f t="shared" si="602"/>
        <v>0</v>
      </c>
      <c r="AA1686">
        <f t="shared" si="603"/>
        <v>0</v>
      </c>
      <c r="AB1686">
        <f t="shared" si="614"/>
        <v>0.63315508021390365</v>
      </c>
      <c r="AC1686">
        <f t="shared" si="604"/>
        <v>0</v>
      </c>
      <c r="AD1686">
        <f t="shared" si="605"/>
        <v>0</v>
      </c>
      <c r="AE1686">
        <f t="shared" si="606"/>
        <v>0</v>
      </c>
      <c r="AF1686">
        <f t="shared" si="615"/>
        <v>1062.8129847985024</v>
      </c>
      <c r="AG1686">
        <f t="shared" si="607"/>
        <v>0</v>
      </c>
      <c r="AH1686">
        <f t="shared" si="608"/>
        <v>0</v>
      </c>
      <c r="AI1686">
        <f t="shared" si="616"/>
        <v>1</v>
      </c>
      <c r="AJ1686">
        <f>MAX(0, $R1686 - $AA1686) * INDEX(Model_Assumptions[Values], 7)</f>
        <v>2125.6259695970048</v>
      </c>
      <c r="AK1686">
        <f>MAX(0, INDEX(Model_Assumptions[Values], 4) - $AD1686)</f>
        <v>0.05</v>
      </c>
      <c r="AL1686">
        <f>MAX(0, INDEX(Model_Assumptions[Values], 5) - $AC1686)</f>
        <v>0.02</v>
      </c>
      <c r="AM1686">
        <f>INDEX(Model_Assumptions[Values], 6) * MAX(0, INDEX(Model_Assumptions[Values], 3) - $AB1686)^2</f>
        <v>0</v>
      </c>
      <c r="AN1686">
        <f t="shared" si="609"/>
        <v>2125.6259695970061</v>
      </c>
      <c r="AO1686" cm="1">
        <f t="array" ref="AO1686">IFERROR(STDEV(IF($E$2:$E$2201=$E1686, $AJ$2:$AJ$2201)), 0)</f>
        <v>1.3780925808790163E-12</v>
      </c>
      <c r="AP1686">
        <f t="shared" si="617"/>
        <v>-0.98994949366116658</v>
      </c>
      <c r="AQ1686">
        <f t="shared" si="610"/>
        <v>4.9999999999999982E-2</v>
      </c>
      <c r="AR1686" cm="1">
        <f t="array" ref="AR1686">IFERROR(STDEV(IF($E$2:$E$2201=$E1686, $AK$2:$AK$2201)), 0)</f>
        <v>2.102802400022913E-17</v>
      </c>
      <c r="AS1686">
        <f t="shared" si="618"/>
        <v>0.98994949366116658</v>
      </c>
      <c r="AT1686">
        <f t="shared" si="611"/>
        <v>2.0000000000000007E-2</v>
      </c>
      <c r="AU1686" cm="1">
        <f t="array" ref="AU1686">IFERROR(STDEV(IF($E$2:$E$2201=$E1686, $AL$2:$AL$2201)), 0)</f>
        <v>7.0093413334097106E-18</v>
      </c>
      <c r="AV1686">
        <f t="shared" si="619"/>
        <v>-0.98994949366116647</v>
      </c>
      <c r="AW1686">
        <f t="shared" si="612"/>
        <v>0</v>
      </c>
      <c r="AX1686" cm="1">
        <f t="array" ref="AX1686">IFERROR(STDEV(IF($E$2:$E$2201=$E1686, $AM$2:$AM$2201)), 0)</f>
        <v>0</v>
      </c>
      <c r="AY1686">
        <f t="shared" si="620"/>
        <v>-0.98994949366116647</v>
      </c>
      <c r="AZ1686">
        <f>INDEX(Model_Assumptions[Values],9)*((INDEX(Model_Scenarios[GR Weight],1)*$AG1686)+(INDEX(Model_Scenarios[GP Weight],1)*$AH1686)+(INDEX(Model_Scenarios[LTV Weight],1)*$AI1686))-(INDEX(Model_Scenarios[LTV Weight],1)*$AP1686)-(INDEX(Model_Scenarios[GP Weight],1)*($AS1686+$AV1686+$AY1686))</f>
        <v>4.8909545442950497</v>
      </c>
      <c r="BA1686">
        <f>INDEX(Model_Assumptions[Values],9)*((INDEX(Model_Scenarios[GR Weight],2)*$AG1686)+(INDEX(Model_Scenarios[GP Weight],2)*$AH1686)+(INDEX(Model_Scenarios[LTV Weight],2)*$AI1686))-(INDEX(Model_Scenarios[LTV Weight],2)*$AP1686)-(INDEX(Model_Scenarios[GP Weight],2)*($AS1686+$AV1686+$AY1686))</f>
        <v>4.091457069611991</v>
      </c>
      <c r="BB1686">
        <f>INDEX(Model_Assumptions[Values],9)*((INDEX(Model_Scenarios[GR Weight],3)*$AG1686)+(INDEX(Model_Scenarios[GP Weight],3)*$AH1686)+(INDEX(Model_Scenarios[LTV Weight],3)*$AI1686))-(INDEX(Model_Scenarios[LTV Weight],3)*$AP1686)-(INDEX(Model_Scenarios[GP Weight],3)*($AS1686+$AV1686+$AY1686))</f>
        <v>2.7424621202458748</v>
      </c>
      <c r="BC1686">
        <f>INDEX(Model_Assumptions[Values],9)*((INDEX(Model_Scenarios[GR Weight],4)*$AG1686)+(INDEX(Model_Scenarios[GP Weight],4)*$AH1686)+(INDEX(Model_Scenarios[LTV Weight],4)*$AI1686))-(INDEX(Model_Scenarios[LTV Weight],4)*$AP1686)-(INDEX(Model_Scenarios[GP Weight],4)*($AS1686+$AV1686+$AY1686))</f>
        <v>2.1434671708797581</v>
      </c>
      <c r="BD1686">
        <f>INDEX(Model_Assumptions[Values],9)*((INDEX(Model_Scenarios[GR Weight],5)*$AG1686)+(INDEX(Model_Scenarios[GP Weight],5)*$AH1686)+(INDEX(Model_Scenarios[LTV Weight],5)*$AI1686))-(INDEX(Model_Scenarios[LTV Weight],5)*$AP1686)-(INDEX(Model_Scenarios[GP Weight],5)*($AS1686+$AV1686+$AY1686))</f>
        <v>2.0419595949289331</v>
      </c>
    </row>
    <row r="1687" spans="1:56" x14ac:dyDescent="0.25">
      <c r="A1687">
        <v>1686</v>
      </c>
      <c r="B1687">
        <v>34</v>
      </c>
      <c r="C1687" s="3">
        <v>36</v>
      </c>
      <c r="D1687" s="4">
        <v>0.70000000000000007</v>
      </c>
      <c r="E1687" t="str">
        <v>SKU-1040</v>
      </c>
      <c r="F1687" t="str">
        <v>Hold</v>
      </c>
      <c r="G1687" t="str">
        <v>Constrained</v>
      </c>
      <c r="H1687">
        <v>18.7</v>
      </c>
      <c r="I1687">
        <v>6.86</v>
      </c>
      <c r="J1687">
        <v>26</v>
      </c>
      <c r="K1687">
        <v>486.2</v>
      </c>
      <c r="L1687">
        <v>307.83999999999997</v>
      </c>
      <c r="M1687">
        <v>0.63315508021390365</v>
      </c>
      <c r="N1687">
        <v>18.7</v>
      </c>
      <c r="O1687">
        <v>0</v>
      </c>
      <c r="P1687">
        <v>0</v>
      </c>
      <c r="Q1687">
        <v>1288.2581633921243</v>
      </c>
      <c r="R1687">
        <v>1062.8129847985024</v>
      </c>
      <c r="S1687">
        <v>0.5</v>
      </c>
      <c r="T1687">
        <f t="shared" si="598"/>
        <v>18.7</v>
      </c>
      <c r="U1687">
        <f t="shared" si="599"/>
        <v>0</v>
      </c>
      <c r="V1687">
        <f>IF($F1687="Reduce", INDEX(Model_Assumptions[Values], 2), INDEX(Model_Assumptions[Values], 1))</f>
        <v>-0.4</v>
      </c>
      <c r="W1687">
        <f t="shared" si="600"/>
        <v>26</v>
      </c>
      <c r="X1687">
        <f t="shared" si="613"/>
        <v>486.2</v>
      </c>
      <c r="Y1687">
        <f t="shared" si="601"/>
        <v>307.83999999999997</v>
      </c>
      <c r="Z1687">
        <f t="shared" si="602"/>
        <v>0</v>
      </c>
      <c r="AA1687">
        <f t="shared" si="603"/>
        <v>0</v>
      </c>
      <c r="AB1687">
        <f t="shared" si="614"/>
        <v>0.63315508021390365</v>
      </c>
      <c r="AC1687">
        <f t="shared" si="604"/>
        <v>0</v>
      </c>
      <c r="AD1687">
        <f t="shared" si="605"/>
        <v>0</v>
      </c>
      <c r="AE1687">
        <f t="shared" si="606"/>
        <v>0</v>
      </c>
      <c r="AF1687">
        <f t="shared" si="615"/>
        <v>1062.8129847985024</v>
      </c>
      <c r="AG1687">
        <f t="shared" si="607"/>
        <v>0</v>
      </c>
      <c r="AH1687">
        <f t="shared" si="608"/>
        <v>0</v>
      </c>
      <c r="AI1687">
        <f t="shared" si="616"/>
        <v>1</v>
      </c>
      <c r="AJ1687">
        <f>MAX(0, $R1687 - $AA1687) * INDEX(Model_Assumptions[Values], 7)</f>
        <v>2125.6259695970048</v>
      </c>
      <c r="AK1687">
        <f>MAX(0, INDEX(Model_Assumptions[Values], 4) - $AD1687)</f>
        <v>0.05</v>
      </c>
      <c r="AL1687">
        <f>MAX(0, INDEX(Model_Assumptions[Values], 5) - $AC1687)</f>
        <v>0.02</v>
      </c>
      <c r="AM1687">
        <f>INDEX(Model_Assumptions[Values], 6) * MAX(0, INDEX(Model_Assumptions[Values], 3) - $AB1687)^2</f>
        <v>0</v>
      </c>
      <c r="AN1687">
        <f t="shared" si="609"/>
        <v>2125.6259695970061</v>
      </c>
      <c r="AO1687" cm="1">
        <f t="array" ref="AO1687">IFERROR(STDEV(IF($E$2:$E$2201=$E1687, $AJ$2:$AJ$2201)), 0)</f>
        <v>1.3780925808790163E-12</v>
      </c>
      <c r="AP1687">
        <f t="shared" si="617"/>
        <v>-0.98994949366116658</v>
      </c>
      <c r="AQ1687">
        <f t="shared" si="610"/>
        <v>4.9999999999999982E-2</v>
      </c>
      <c r="AR1687" cm="1">
        <f t="array" ref="AR1687">IFERROR(STDEV(IF($E$2:$E$2201=$E1687, $AK$2:$AK$2201)), 0)</f>
        <v>2.102802400022913E-17</v>
      </c>
      <c r="AS1687">
        <f t="shared" si="618"/>
        <v>0.98994949366116658</v>
      </c>
      <c r="AT1687">
        <f t="shared" si="611"/>
        <v>2.0000000000000007E-2</v>
      </c>
      <c r="AU1687" cm="1">
        <f t="array" ref="AU1687">IFERROR(STDEV(IF($E$2:$E$2201=$E1687, $AL$2:$AL$2201)), 0)</f>
        <v>7.0093413334097106E-18</v>
      </c>
      <c r="AV1687">
        <f t="shared" si="619"/>
        <v>-0.98994949366116647</v>
      </c>
      <c r="AW1687">
        <f t="shared" si="612"/>
        <v>0</v>
      </c>
      <c r="AX1687" cm="1">
        <f t="array" ref="AX1687">IFERROR(STDEV(IF($E$2:$E$2201=$E1687, $AM$2:$AM$2201)), 0)</f>
        <v>0</v>
      </c>
      <c r="AY1687">
        <f t="shared" si="620"/>
        <v>-0.98994949366116647</v>
      </c>
      <c r="AZ1687">
        <f>INDEX(Model_Assumptions[Values],9)*((INDEX(Model_Scenarios[GR Weight],1)*$AG1687)+(INDEX(Model_Scenarios[GP Weight],1)*$AH1687)+(INDEX(Model_Scenarios[LTV Weight],1)*$AI1687))-(INDEX(Model_Scenarios[LTV Weight],1)*$AP1687)-(INDEX(Model_Scenarios[GP Weight],1)*($AS1687+$AV1687+$AY1687))</f>
        <v>4.8909545442950497</v>
      </c>
      <c r="BA1687">
        <f>INDEX(Model_Assumptions[Values],9)*((INDEX(Model_Scenarios[GR Weight],2)*$AG1687)+(INDEX(Model_Scenarios[GP Weight],2)*$AH1687)+(INDEX(Model_Scenarios[LTV Weight],2)*$AI1687))-(INDEX(Model_Scenarios[LTV Weight],2)*$AP1687)-(INDEX(Model_Scenarios[GP Weight],2)*($AS1687+$AV1687+$AY1687))</f>
        <v>4.091457069611991</v>
      </c>
      <c r="BB1687">
        <f>INDEX(Model_Assumptions[Values],9)*((INDEX(Model_Scenarios[GR Weight],3)*$AG1687)+(INDEX(Model_Scenarios[GP Weight],3)*$AH1687)+(INDEX(Model_Scenarios[LTV Weight],3)*$AI1687))-(INDEX(Model_Scenarios[LTV Weight],3)*$AP1687)-(INDEX(Model_Scenarios[GP Weight],3)*($AS1687+$AV1687+$AY1687))</f>
        <v>2.7424621202458748</v>
      </c>
      <c r="BC1687">
        <f>INDEX(Model_Assumptions[Values],9)*((INDEX(Model_Scenarios[GR Weight],4)*$AG1687)+(INDEX(Model_Scenarios[GP Weight],4)*$AH1687)+(INDEX(Model_Scenarios[LTV Weight],4)*$AI1687))-(INDEX(Model_Scenarios[LTV Weight],4)*$AP1687)-(INDEX(Model_Scenarios[GP Weight],4)*($AS1687+$AV1687+$AY1687))</f>
        <v>2.1434671708797581</v>
      </c>
      <c r="BD1687">
        <f>INDEX(Model_Assumptions[Values],9)*((INDEX(Model_Scenarios[GR Weight],5)*$AG1687)+(INDEX(Model_Scenarios[GP Weight],5)*$AH1687)+(INDEX(Model_Scenarios[LTV Weight],5)*$AI1687))-(INDEX(Model_Scenarios[LTV Weight],5)*$AP1687)-(INDEX(Model_Scenarios[GP Weight],5)*($AS1687+$AV1687+$AY1687))</f>
        <v>2.0419595949289331</v>
      </c>
    </row>
    <row r="1688" spans="1:56" x14ac:dyDescent="0.25">
      <c r="A1688">
        <v>1687</v>
      </c>
      <c r="B1688">
        <v>34</v>
      </c>
      <c r="C1688" s="3">
        <v>37</v>
      </c>
      <c r="D1688" s="4">
        <v>0.72</v>
      </c>
      <c r="E1688" t="str">
        <v>SKU-1040</v>
      </c>
      <c r="F1688" t="str">
        <v>Hold</v>
      </c>
      <c r="G1688" t="str">
        <v>Constrained</v>
      </c>
      <c r="H1688">
        <v>18.7</v>
      </c>
      <c r="I1688">
        <v>6.86</v>
      </c>
      <c r="J1688">
        <v>26</v>
      </c>
      <c r="K1688">
        <v>486.2</v>
      </c>
      <c r="L1688">
        <v>307.83999999999997</v>
      </c>
      <c r="M1688">
        <v>0.63315508021390365</v>
      </c>
      <c r="N1688">
        <v>18.7</v>
      </c>
      <c r="O1688">
        <v>0</v>
      </c>
      <c r="P1688">
        <v>0</v>
      </c>
      <c r="Q1688">
        <v>1288.2581633921243</v>
      </c>
      <c r="R1688">
        <v>1062.8129847985024</v>
      </c>
      <c r="S1688">
        <v>0.5</v>
      </c>
      <c r="T1688">
        <f t="shared" si="598"/>
        <v>18.7</v>
      </c>
      <c r="U1688">
        <f t="shared" si="599"/>
        <v>0</v>
      </c>
      <c r="V1688">
        <f>IF($F1688="Reduce", INDEX(Model_Assumptions[Values], 2), INDEX(Model_Assumptions[Values], 1))</f>
        <v>-0.4</v>
      </c>
      <c r="W1688">
        <f t="shared" si="600"/>
        <v>26</v>
      </c>
      <c r="X1688">
        <f t="shared" si="613"/>
        <v>486.2</v>
      </c>
      <c r="Y1688">
        <f t="shared" si="601"/>
        <v>307.83999999999997</v>
      </c>
      <c r="Z1688">
        <f t="shared" si="602"/>
        <v>0</v>
      </c>
      <c r="AA1688">
        <f t="shared" si="603"/>
        <v>0</v>
      </c>
      <c r="AB1688">
        <f t="shared" si="614"/>
        <v>0.63315508021390365</v>
      </c>
      <c r="AC1688">
        <f t="shared" si="604"/>
        <v>0</v>
      </c>
      <c r="AD1688">
        <f t="shared" si="605"/>
        <v>0</v>
      </c>
      <c r="AE1688">
        <f t="shared" si="606"/>
        <v>0</v>
      </c>
      <c r="AF1688">
        <f t="shared" si="615"/>
        <v>1062.8129847985024</v>
      </c>
      <c r="AG1688">
        <f t="shared" si="607"/>
        <v>0</v>
      </c>
      <c r="AH1688">
        <f t="shared" si="608"/>
        <v>0</v>
      </c>
      <c r="AI1688">
        <f t="shared" si="616"/>
        <v>1</v>
      </c>
      <c r="AJ1688">
        <f>MAX(0, $R1688 - $AA1688) * INDEX(Model_Assumptions[Values], 7)</f>
        <v>2125.6259695970048</v>
      </c>
      <c r="AK1688">
        <f>MAX(0, INDEX(Model_Assumptions[Values], 4) - $AD1688)</f>
        <v>0.05</v>
      </c>
      <c r="AL1688">
        <f>MAX(0, INDEX(Model_Assumptions[Values], 5) - $AC1688)</f>
        <v>0.02</v>
      </c>
      <c r="AM1688">
        <f>INDEX(Model_Assumptions[Values], 6) * MAX(0, INDEX(Model_Assumptions[Values], 3) - $AB1688)^2</f>
        <v>0</v>
      </c>
      <c r="AN1688">
        <f t="shared" si="609"/>
        <v>2125.6259695970061</v>
      </c>
      <c r="AO1688" cm="1">
        <f t="array" ref="AO1688">IFERROR(STDEV(IF($E$2:$E$2201=$E1688, $AJ$2:$AJ$2201)), 0)</f>
        <v>1.3780925808790163E-12</v>
      </c>
      <c r="AP1688">
        <f t="shared" si="617"/>
        <v>-0.98994949366116658</v>
      </c>
      <c r="AQ1688">
        <f t="shared" si="610"/>
        <v>4.9999999999999982E-2</v>
      </c>
      <c r="AR1688" cm="1">
        <f t="array" ref="AR1688">IFERROR(STDEV(IF($E$2:$E$2201=$E1688, $AK$2:$AK$2201)), 0)</f>
        <v>2.102802400022913E-17</v>
      </c>
      <c r="AS1688">
        <f t="shared" si="618"/>
        <v>0.98994949366116658</v>
      </c>
      <c r="AT1688">
        <f t="shared" si="611"/>
        <v>2.0000000000000007E-2</v>
      </c>
      <c r="AU1688" cm="1">
        <f t="array" ref="AU1688">IFERROR(STDEV(IF($E$2:$E$2201=$E1688, $AL$2:$AL$2201)), 0)</f>
        <v>7.0093413334097106E-18</v>
      </c>
      <c r="AV1688">
        <f t="shared" si="619"/>
        <v>-0.98994949366116647</v>
      </c>
      <c r="AW1688">
        <f t="shared" si="612"/>
        <v>0</v>
      </c>
      <c r="AX1688" cm="1">
        <f t="array" ref="AX1688">IFERROR(STDEV(IF($E$2:$E$2201=$E1688, $AM$2:$AM$2201)), 0)</f>
        <v>0</v>
      </c>
      <c r="AY1688">
        <f t="shared" si="620"/>
        <v>-0.98994949366116647</v>
      </c>
      <c r="AZ1688">
        <f>INDEX(Model_Assumptions[Values],9)*((INDEX(Model_Scenarios[GR Weight],1)*$AG1688)+(INDEX(Model_Scenarios[GP Weight],1)*$AH1688)+(INDEX(Model_Scenarios[LTV Weight],1)*$AI1688))-(INDEX(Model_Scenarios[LTV Weight],1)*$AP1688)-(INDEX(Model_Scenarios[GP Weight],1)*($AS1688+$AV1688+$AY1688))</f>
        <v>4.8909545442950497</v>
      </c>
      <c r="BA1688">
        <f>INDEX(Model_Assumptions[Values],9)*((INDEX(Model_Scenarios[GR Weight],2)*$AG1688)+(INDEX(Model_Scenarios[GP Weight],2)*$AH1688)+(INDEX(Model_Scenarios[LTV Weight],2)*$AI1688))-(INDEX(Model_Scenarios[LTV Weight],2)*$AP1688)-(INDEX(Model_Scenarios[GP Weight],2)*($AS1688+$AV1688+$AY1688))</f>
        <v>4.091457069611991</v>
      </c>
      <c r="BB1688">
        <f>INDEX(Model_Assumptions[Values],9)*((INDEX(Model_Scenarios[GR Weight],3)*$AG1688)+(INDEX(Model_Scenarios[GP Weight],3)*$AH1688)+(INDEX(Model_Scenarios[LTV Weight],3)*$AI1688))-(INDEX(Model_Scenarios[LTV Weight],3)*$AP1688)-(INDEX(Model_Scenarios[GP Weight],3)*($AS1688+$AV1688+$AY1688))</f>
        <v>2.7424621202458748</v>
      </c>
      <c r="BC1688">
        <f>INDEX(Model_Assumptions[Values],9)*((INDEX(Model_Scenarios[GR Weight],4)*$AG1688)+(INDEX(Model_Scenarios[GP Weight],4)*$AH1688)+(INDEX(Model_Scenarios[LTV Weight],4)*$AI1688))-(INDEX(Model_Scenarios[LTV Weight],4)*$AP1688)-(INDEX(Model_Scenarios[GP Weight],4)*($AS1688+$AV1688+$AY1688))</f>
        <v>2.1434671708797581</v>
      </c>
      <c r="BD1688">
        <f>INDEX(Model_Assumptions[Values],9)*((INDEX(Model_Scenarios[GR Weight],5)*$AG1688)+(INDEX(Model_Scenarios[GP Weight],5)*$AH1688)+(INDEX(Model_Scenarios[LTV Weight],5)*$AI1688))-(INDEX(Model_Scenarios[LTV Weight],5)*$AP1688)-(INDEX(Model_Scenarios[GP Weight],5)*($AS1688+$AV1688+$AY1688))</f>
        <v>2.0419595949289331</v>
      </c>
    </row>
    <row r="1689" spans="1:56" x14ac:dyDescent="0.25">
      <c r="A1689">
        <v>1688</v>
      </c>
      <c r="B1689">
        <v>34</v>
      </c>
      <c r="C1689" s="3">
        <v>38</v>
      </c>
      <c r="D1689" s="4">
        <v>0.74</v>
      </c>
      <c r="E1689" t="str">
        <v>SKU-1040</v>
      </c>
      <c r="F1689" t="str">
        <v>Hold</v>
      </c>
      <c r="G1689" t="str">
        <v>Constrained</v>
      </c>
      <c r="H1689">
        <v>18.7</v>
      </c>
      <c r="I1689">
        <v>6.86</v>
      </c>
      <c r="J1689">
        <v>26</v>
      </c>
      <c r="K1689">
        <v>486.2</v>
      </c>
      <c r="L1689">
        <v>307.83999999999997</v>
      </c>
      <c r="M1689">
        <v>0.63315508021390365</v>
      </c>
      <c r="N1689">
        <v>18.7</v>
      </c>
      <c r="O1689">
        <v>0</v>
      </c>
      <c r="P1689">
        <v>0</v>
      </c>
      <c r="Q1689">
        <v>1288.2581633921243</v>
      </c>
      <c r="R1689">
        <v>1062.8129847985024</v>
      </c>
      <c r="S1689">
        <v>0.5</v>
      </c>
      <c r="T1689">
        <f t="shared" si="598"/>
        <v>18.7</v>
      </c>
      <c r="U1689">
        <f t="shared" si="599"/>
        <v>0</v>
      </c>
      <c r="V1689">
        <f>IF($F1689="Reduce", INDEX(Model_Assumptions[Values], 2), INDEX(Model_Assumptions[Values], 1))</f>
        <v>-0.4</v>
      </c>
      <c r="W1689">
        <f t="shared" si="600"/>
        <v>26</v>
      </c>
      <c r="X1689">
        <f t="shared" si="613"/>
        <v>486.2</v>
      </c>
      <c r="Y1689">
        <f t="shared" si="601"/>
        <v>307.83999999999997</v>
      </c>
      <c r="Z1689">
        <f t="shared" si="602"/>
        <v>0</v>
      </c>
      <c r="AA1689">
        <f t="shared" si="603"/>
        <v>0</v>
      </c>
      <c r="AB1689">
        <f t="shared" si="614"/>
        <v>0.63315508021390365</v>
      </c>
      <c r="AC1689">
        <f t="shared" si="604"/>
        <v>0</v>
      </c>
      <c r="AD1689">
        <f t="shared" si="605"/>
        <v>0</v>
      </c>
      <c r="AE1689">
        <f t="shared" si="606"/>
        <v>0</v>
      </c>
      <c r="AF1689">
        <f t="shared" si="615"/>
        <v>1062.8129847985024</v>
      </c>
      <c r="AG1689">
        <f t="shared" si="607"/>
        <v>0</v>
      </c>
      <c r="AH1689">
        <f t="shared" si="608"/>
        <v>0</v>
      </c>
      <c r="AI1689">
        <f t="shared" si="616"/>
        <v>1</v>
      </c>
      <c r="AJ1689">
        <f>MAX(0, $R1689 - $AA1689) * INDEX(Model_Assumptions[Values], 7)</f>
        <v>2125.6259695970048</v>
      </c>
      <c r="AK1689">
        <f>MAX(0, INDEX(Model_Assumptions[Values], 4) - $AD1689)</f>
        <v>0.05</v>
      </c>
      <c r="AL1689">
        <f>MAX(0, INDEX(Model_Assumptions[Values], 5) - $AC1689)</f>
        <v>0.02</v>
      </c>
      <c r="AM1689">
        <f>INDEX(Model_Assumptions[Values], 6) * MAX(0, INDEX(Model_Assumptions[Values], 3) - $AB1689)^2</f>
        <v>0</v>
      </c>
      <c r="AN1689">
        <f t="shared" si="609"/>
        <v>2125.6259695970061</v>
      </c>
      <c r="AO1689" cm="1">
        <f t="array" ref="AO1689">IFERROR(STDEV(IF($E$2:$E$2201=$E1689, $AJ$2:$AJ$2201)), 0)</f>
        <v>1.3780925808790163E-12</v>
      </c>
      <c r="AP1689">
        <f t="shared" si="617"/>
        <v>-0.98994949366116658</v>
      </c>
      <c r="AQ1689">
        <f t="shared" si="610"/>
        <v>4.9999999999999982E-2</v>
      </c>
      <c r="AR1689" cm="1">
        <f t="array" ref="AR1689">IFERROR(STDEV(IF($E$2:$E$2201=$E1689, $AK$2:$AK$2201)), 0)</f>
        <v>2.102802400022913E-17</v>
      </c>
      <c r="AS1689">
        <f t="shared" si="618"/>
        <v>0.98994949366116658</v>
      </c>
      <c r="AT1689">
        <f t="shared" si="611"/>
        <v>2.0000000000000007E-2</v>
      </c>
      <c r="AU1689" cm="1">
        <f t="array" ref="AU1689">IFERROR(STDEV(IF($E$2:$E$2201=$E1689, $AL$2:$AL$2201)), 0)</f>
        <v>7.0093413334097106E-18</v>
      </c>
      <c r="AV1689">
        <f t="shared" si="619"/>
        <v>-0.98994949366116647</v>
      </c>
      <c r="AW1689">
        <f t="shared" si="612"/>
        <v>0</v>
      </c>
      <c r="AX1689" cm="1">
        <f t="array" ref="AX1689">IFERROR(STDEV(IF($E$2:$E$2201=$E1689, $AM$2:$AM$2201)), 0)</f>
        <v>0</v>
      </c>
      <c r="AY1689">
        <f t="shared" si="620"/>
        <v>-0.98994949366116647</v>
      </c>
      <c r="AZ1689">
        <f>INDEX(Model_Assumptions[Values],9)*((INDEX(Model_Scenarios[GR Weight],1)*$AG1689)+(INDEX(Model_Scenarios[GP Weight],1)*$AH1689)+(INDEX(Model_Scenarios[LTV Weight],1)*$AI1689))-(INDEX(Model_Scenarios[LTV Weight],1)*$AP1689)-(INDEX(Model_Scenarios[GP Weight],1)*($AS1689+$AV1689+$AY1689))</f>
        <v>4.8909545442950497</v>
      </c>
      <c r="BA1689">
        <f>INDEX(Model_Assumptions[Values],9)*((INDEX(Model_Scenarios[GR Weight],2)*$AG1689)+(INDEX(Model_Scenarios[GP Weight],2)*$AH1689)+(INDEX(Model_Scenarios[LTV Weight],2)*$AI1689))-(INDEX(Model_Scenarios[LTV Weight],2)*$AP1689)-(INDEX(Model_Scenarios[GP Weight],2)*($AS1689+$AV1689+$AY1689))</f>
        <v>4.091457069611991</v>
      </c>
      <c r="BB1689">
        <f>INDEX(Model_Assumptions[Values],9)*((INDEX(Model_Scenarios[GR Weight],3)*$AG1689)+(INDEX(Model_Scenarios[GP Weight],3)*$AH1689)+(INDEX(Model_Scenarios[LTV Weight],3)*$AI1689))-(INDEX(Model_Scenarios[LTV Weight],3)*$AP1689)-(INDEX(Model_Scenarios[GP Weight],3)*($AS1689+$AV1689+$AY1689))</f>
        <v>2.7424621202458748</v>
      </c>
      <c r="BC1689">
        <f>INDEX(Model_Assumptions[Values],9)*((INDEX(Model_Scenarios[GR Weight],4)*$AG1689)+(INDEX(Model_Scenarios[GP Weight],4)*$AH1689)+(INDEX(Model_Scenarios[LTV Weight],4)*$AI1689))-(INDEX(Model_Scenarios[LTV Weight],4)*$AP1689)-(INDEX(Model_Scenarios[GP Weight],4)*($AS1689+$AV1689+$AY1689))</f>
        <v>2.1434671708797581</v>
      </c>
      <c r="BD1689">
        <f>INDEX(Model_Assumptions[Values],9)*((INDEX(Model_Scenarios[GR Weight],5)*$AG1689)+(INDEX(Model_Scenarios[GP Weight],5)*$AH1689)+(INDEX(Model_Scenarios[LTV Weight],5)*$AI1689))-(INDEX(Model_Scenarios[LTV Weight],5)*$AP1689)-(INDEX(Model_Scenarios[GP Weight],5)*($AS1689+$AV1689+$AY1689))</f>
        <v>2.0419595949289331</v>
      </c>
    </row>
    <row r="1690" spans="1:56" x14ac:dyDescent="0.25">
      <c r="A1690">
        <v>1689</v>
      </c>
      <c r="B1690">
        <v>34</v>
      </c>
      <c r="C1690" s="3">
        <v>39</v>
      </c>
      <c r="D1690" s="4">
        <v>0.76</v>
      </c>
      <c r="E1690" t="str">
        <v>SKU-1040</v>
      </c>
      <c r="F1690" t="str">
        <v>Hold</v>
      </c>
      <c r="G1690" t="str">
        <v>Constrained</v>
      </c>
      <c r="H1690">
        <v>18.7</v>
      </c>
      <c r="I1690">
        <v>6.86</v>
      </c>
      <c r="J1690">
        <v>26</v>
      </c>
      <c r="K1690">
        <v>486.2</v>
      </c>
      <c r="L1690">
        <v>307.83999999999997</v>
      </c>
      <c r="M1690">
        <v>0.63315508021390365</v>
      </c>
      <c r="N1690">
        <v>18.7</v>
      </c>
      <c r="O1690">
        <v>0</v>
      </c>
      <c r="P1690">
        <v>0</v>
      </c>
      <c r="Q1690">
        <v>1288.2581633921243</v>
      </c>
      <c r="R1690">
        <v>1062.8129847985024</v>
      </c>
      <c r="S1690">
        <v>0.5</v>
      </c>
      <c r="T1690">
        <f t="shared" si="598"/>
        <v>18.7</v>
      </c>
      <c r="U1690">
        <f t="shared" si="599"/>
        <v>0</v>
      </c>
      <c r="V1690">
        <f>IF($F1690="Reduce", INDEX(Model_Assumptions[Values], 2), INDEX(Model_Assumptions[Values], 1))</f>
        <v>-0.4</v>
      </c>
      <c r="W1690">
        <f t="shared" si="600"/>
        <v>26</v>
      </c>
      <c r="X1690">
        <f t="shared" si="613"/>
        <v>486.2</v>
      </c>
      <c r="Y1690">
        <f t="shared" si="601"/>
        <v>307.83999999999997</v>
      </c>
      <c r="Z1690">
        <f t="shared" si="602"/>
        <v>0</v>
      </c>
      <c r="AA1690">
        <f t="shared" si="603"/>
        <v>0</v>
      </c>
      <c r="AB1690">
        <f t="shared" si="614"/>
        <v>0.63315508021390365</v>
      </c>
      <c r="AC1690">
        <f t="shared" si="604"/>
        <v>0</v>
      </c>
      <c r="AD1690">
        <f t="shared" si="605"/>
        <v>0</v>
      </c>
      <c r="AE1690">
        <f t="shared" si="606"/>
        <v>0</v>
      </c>
      <c r="AF1690">
        <f t="shared" si="615"/>
        <v>1062.8129847985024</v>
      </c>
      <c r="AG1690">
        <f t="shared" si="607"/>
        <v>0</v>
      </c>
      <c r="AH1690">
        <f t="shared" si="608"/>
        <v>0</v>
      </c>
      <c r="AI1690">
        <f t="shared" si="616"/>
        <v>1</v>
      </c>
      <c r="AJ1690">
        <f>MAX(0, $R1690 - $AA1690) * INDEX(Model_Assumptions[Values], 7)</f>
        <v>2125.6259695970048</v>
      </c>
      <c r="AK1690">
        <f>MAX(0, INDEX(Model_Assumptions[Values], 4) - $AD1690)</f>
        <v>0.05</v>
      </c>
      <c r="AL1690">
        <f>MAX(0, INDEX(Model_Assumptions[Values], 5) - $AC1690)</f>
        <v>0.02</v>
      </c>
      <c r="AM1690">
        <f>INDEX(Model_Assumptions[Values], 6) * MAX(0, INDEX(Model_Assumptions[Values], 3) - $AB1690)^2</f>
        <v>0</v>
      </c>
      <c r="AN1690">
        <f t="shared" si="609"/>
        <v>2125.6259695970061</v>
      </c>
      <c r="AO1690" cm="1">
        <f t="array" ref="AO1690">IFERROR(STDEV(IF($E$2:$E$2201=$E1690, $AJ$2:$AJ$2201)), 0)</f>
        <v>1.3780925808790163E-12</v>
      </c>
      <c r="AP1690">
        <f t="shared" si="617"/>
        <v>-0.98994949366116658</v>
      </c>
      <c r="AQ1690">
        <f t="shared" si="610"/>
        <v>4.9999999999999982E-2</v>
      </c>
      <c r="AR1690" cm="1">
        <f t="array" ref="AR1690">IFERROR(STDEV(IF($E$2:$E$2201=$E1690, $AK$2:$AK$2201)), 0)</f>
        <v>2.102802400022913E-17</v>
      </c>
      <c r="AS1690">
        <f t="shared" si="618"/>
        <v>0.98994949366116658</v>
      </c>
      <c r="AT1690">
        <f t="shared" si="611"/>
        <v>2.0000000000000007E-2</v>
      </c>
      <c r="AU1690" cm="1">
        <f t="array" ref="AU1690">IFERROR(STDEV(IF($E$2:$E$2201=$E1690, $AL$2:$AL$2201)), 0)</f>
        <v>7.0093413334097106E-18</v>
      </c>
      <c r="AV1690">
        <f t="shared" si="619"/>
        <v>-0.98994949366116647</v>
      </c>
      <c r="AW1690">
        <f t="shared" si="612"/>
        <v>0</v>
      </c>
      <c r="AX1690" cm="1">
        <f t="array" ref="AX1690">IFERROR(STDEV(IF($E$2:$E$2201=$E1690, $AM$2:$AM$2201)), 0)</f>
        <v>0</v>
      </c>
      <c r="AY1690">
        <f t="shared" si="620"/>
        <v>-0.98994949366116647</v>
      </c>
      <c r="AZ1690">
        <f>INDEX(Model_Assumptions[Values],9)*((INDEX(Model_Scenarios[GR Weight],1)*$AG1690)+(INDEX(Model_Scenarios[GP Weight],1)*$AH1690)+(INDEX(Model_Scenarios[LTV Weight],1)*$AI1690))-(INDEX(Model_Scenarios[LTV Weight],1)*$AP1690)-(INDEX(Model_Scenarios[GP Weight],1)*($AS1690+$AV1690+$AY1690))</f>
        <v>4.8909545442950497</v>
      </c>
      <c r="BA1690">
        <f>INDEX(Model_Assumptions[Values],9)*((INDEX(Model_Scenarios[GR Weight],2)*$AG1690)+(INDEX(Model_Scenarios[GP Weight],2)*$AH1690)+(INDEX(Model_Scenarios[LTV Weight],2)*$AI1690))-(INDEX(Model_Scenarios[LTV Weight],2)*$AP1690)-(INDEX(Model_Scenarios[GP Weight],2)*($AS1690+$AV1690+$AY1690))</f>
        <v>4.091457069611991</v>
      </c>
      <c r="BB1690">
        <f>INDEX(Model_Assumptions[Values],9)*((INDEX(Model_Scenarios[GR Weight],3)*$AG1690)+(INDEX(Model_Scenarios[GP Weight],3)*$AH1690)+(INDEX(Model_Scenarios[LTV Weight],3)*$AI1690))-(INDEX(Model_Scenarios[LTV Weight],3)*$AP1690)-(INDEX(Model_Scenarios[GP Weight],3)*($AS1690+$AV1690+$AY1690))</f>
        <v>2.7424621202458748</v>
      </c>
      <c r="BC1690">
        <f>INDEX(Model_Assumptions[Values],9)*((INDEX(Model_Scenarios[GR Weight],4)*$AG1690)+(INDEX(Model_Scenarios[GP Weight],4)*$AH1690)+(INDEX(Model_Scenarios[LTV Weight],4)*$AI1690))-(INDEX(Model_Scenarios[LTV Weight],4)*$AP1690)-(INDEX(Model_Scenarios[GP Weight],4)*($AS1690+$AV1690+$AY1690))</f>
        <v>2.1434671708797581</v>
      </c>
      <c r="BD1690">
        <f>INDEX(Model_Assumptions[Values],9)*((INDEX(Model_Scenarios[GR Weight],5)*$AG1690)+(INDEX(Model_Scenarios[GP Weight],5)*$AH1690)+(INDEX(Model_Scenarios[LTV Weight],5)*$AI1690))-(INDEX(Model_Scenarios[LTV Weight],5)*$AP1690)-(INDEX(Model_Scenarios[GP Weight],5)*($AS1690+$AV1690+$AY1690))</f>
        <v>2.0419595949289331</v>
      </c>
    </row>
    <row r="1691" spans="1:56" x14ac:dyDescent="0.25">
      <c r="A1691">
        <v>1690</v>
      </c>
      <c r="B1691">
        <v>34</v>
      </c>
      <c r="C1691" s="3">
        <v>40</v>
      </c>
      <c r="D1691" s="4">
        <v>0.78</v>
      </c>
      <c r="E1691" t="str">
        <v>SKU-1040</v>
      </c>
      <c r="F1691" t="str">
        <v>Hold</v>
      </c>
      <c r="G1691" t="str">
        <v>Constrained</v>
      </c>
      <c r="H1691">
        <v>18.7</v>
      </c>
      <c r="I1691">
        <v>6.86</v>
      </c>
      <c r="J1691">
        <v>26</v>
      </c>
      <c r="K1691">
        <v>486.2</v>
      </c>
      <c r="L1691">
        <v>307.83999999999997</v>
      </c>
      <c r="M1691">
        <v>0.63315508021390365</v>
      </c>
      <c r="N1691">
        <v>18.7</v>
      </c>
      <c r="O1691">
        <v>0</v>
      </c>
      <c r="P1691">
        <v>0</v>
      </c>
      <c r="Q1691">
        <v>1288.2581633921243</v>
      </c>
      <c r="R1691">
        <v>1062.8129847985024</v>
      </c>
      <c r="S1691">
        <v>0.5</v>
      </c>
      <c r="T1691">
        <f t="shared" si="598"/>
        <v>18.7</v>
      </c>
      <c r="U1691">
        <f t="shared" si="599"/>
        <v>0</v>
      </c>
      <c r="V1691">
        <f>IF($F1691="Reduce", INDEX(Model_Assumptions[Values], 2), INDEX(Model_Assumptions[Values], 1))</f>
        <v>-0.4</v>
      </c>
      <c r="W1691">
        <f t="shared" si="600"/>
        <v>26</v>
      </c>
      <c r="X1691">
        <f t="shared" si="613"/>
        <v>486.2</v>
      </c>
      <c r="Y1691">
        <f t="shared" si="601"/>
        <v>307.83999999999997</v>
      </c>
      <c r="Z1691">
        <f t="shared" si="602"/>
        <v>0</v>
      </c>
      <c r="AA1691">
        <f t="shared" si="603"/>
        <v>0</v>
      </c>
      <c r="AB1691">
        <f t="shared" si="614"/>
        <v>0.63315508021390365</v>
      </c>
      <c r="AC1691">
        <f t="shared" si="604"/>
        <v>0</v>
      </c>
      <c r="AD1691">
        <f t="shared" si="605"/>
        <v>0</v>
      </c>
      <c r="AE1691">
        <f t="shared" si="606"/>
        <v>0</v>
      </c>
      <c r="AF1691">
        <f t="shared" si="615"/>
        <v>1062.8129847985024</v>
      </c>
      <c r="AG1691">
        <f t="shared" si="607"/>
        <v>0</v>
      </c>
      <c r="AH1691">
        <f t="shared" si="608"/>
        <v>0</v>
      </c>
      <c r="AI1691">
        <f t="shared" si="616"/>
        <v>1</v>
      </c>
      <c r="AJ1691">
        <f>MAX(0, $R1691 - $AA1691) * INDEX(Model_Assumptions[Values], 7)</f>
        <v>2125.6259695970048</v>
      </c>
      <c r="AK1691">
        <f>MAX(0, INDEX(Model_Assumptions[Values], 4) - $AD1691)</f>
        <v>0.05</v>
      </c>
      <c r="AL1691">
        <f>MAX(0, INDEX(Model_Assumptions[Values], 5) - $AC1691)</f>
        <v>0.02</v>
      </c>
      <c r="AM1691">
        <f>INDEX(Model_Assumptions[Values], 6) * MAX(0, INDEX(Model_Assumptions[Values], 3) - $AB1691)^2</f>
        <v>0</v>
      </c>
      <c r="AN1691">
        <f t="shared" si="609"/>
        <v>2125.6259695970061</v>
      </c>
      <c r="AO1691" cm="1">
        <f t="array" ref="AO1691">IFERROR(STDEV(IF($E$2:$E$2201=$E1691, $AJ$2:$AJ$2201)), 0)</f>
        <v>1.3780925808790163E-12</v>
      </c>
      <c r="AP1691">
        <f t="shared" si="617"/>
        <v>-0.98994949366116658</v>
      </c>
      <c r="AQ1691">
        <f t="shared" si="610"/>
        <v>4.9999999999999982E-2</v>
      </c>
      <c r="AR1691" cm="1">
        <f t="array" ref="AR1691">IFERROR(STDEV(IF($E$2:$E$2201=$E1691, $AK$2:$AK$2201)), 0)</f>
        <v>2.102802400022913E-17</v>
      </c>
      <c r="AS1691">
        <f t="shared" si="618"/>
        <v>0.98994949366116658</v>
      </c>
      <c r="AT1691">
        <f t="shared" si="611"/>
        <v>2.0000000000000007E-2</v>
      </c>
      <c r="AU1691" cm="1">
        <f t="array" ref="AU1691">IFERROR(STDEV(IF($E$2:$E$2201=$E1691, $AL$2:$AL$2201)), 0)</f>
        <v>7.0093413334097106E-18</v>
      </c>
      <c r="AV1691">
        <f t="shared" si="619"/>
        <v>-0.98994949366116647</v>
      </c>
      <c r="AW1691">
        <f t="shared" si="612"/>
        <v>0</v>
      </c>
      <c r="AX1691" cm="1">
        <f t="array" ref="AX1691">IFERROR(STDEV(IF($E$2:$E$2201=$E1691, $AM$2:$AM$2201)), 0)</f>
        <v>0</v>
      </c>
      <c r="AY1691">
        <f t="shared" si="620"/>
        <v>-0.98994949366116647</v>
      </c>
      <c r="AZ1691">
        <f>INDEX(Model_Assumptions[Values],9)*((INDEX(Model_Scenarios[GR Weight],1)*$AG1691)+(INDEX(Model_Scenarios[GP Weight],1)*$AH1691)+(INDEX(Model_Scenarios[LTV Weight],1)*$AI1691))-(INDEX(Model_Scenarios[LTV Weight],1)*$AP1691)-(INDEX(Model_Scenarios[GP Weight],1)*($AS1691+$AV1691+$AY1691))</f>
        <v>4.8909545442950497</v>
      </c>
      <c r="BA1691">
        <f>INDEX(Model_Assumptions[Values],9)*((INDEX(Model_Scenarios[GR Weight],2)*$AG1691)+(INDEX(Model_Scenarios[GP Weight],2)*$AH1691)+(INDEX(Model_Scenarios[LTV Weight],2)*$AI1691))-(INDEX(Model_Scenarios[LTV Weight],2)*$AP1691)-(INDEX(Model_Scenarios[GP Weight],2)*($AS1691+$AV1691+$AY1691))</f>
        <v>4.091457069611991</v>
      </c>
      <c r="BB1691">
        <f>INDEX(Model_Assumptions[Values],9)*((INDEX(Model_Scenarios[GR Weight],3)*$AG1691)+(INDEX(Model_Scenarios[GP Weight],3)*$AH1691)+(INDEX(Model_Scenarios[LTV Weight],3)*$AI1691))-(INDEX(Model_Scenarios[LTV Weight],3)*$AP1691)-(INDEX(Model_Scenarios[GP Weight],3)*($AS1691+$AV1691+$AY1691))</f>
        <v>2.7424621202458748</v>
      </c>
      <c r="BC1691">
        <f>INDEX(Model_Assumptions[Values],9)*((INDEX(Model_Scenarios[GR Weight],4)*$AG1691)+(INDEX(Model_Scenarios[GP Weight],4)*$AH1691)+(INDEX(Model_Scenarios[LTV Weight],4)*$AI1691))-(INDEX(Model_Scenarios[LTV Weight],4)*$AP1691)-(INDEX(Model_Scenarios[GP Weight],4)*($AS1691+$AV1691+$AY1691))</f>
        <v>2.1434671708797581</v>
      </c>
      <c r="BD1691">
        <f>INDEX(Model_Assumptions[Values],9)*((INDEX(Model_Scenarios[GR Weight],5)*$AG1691)+(INDEX(Model_Scenarios[GP Weight],5)*$AH1691)+(INDEX(Model_Scenarios[LTV Weight],5)*$AI1691))-(INDEX(Model_Scenarios[LTV Weight],5)*$AP1691)-(INDEX(Model_Scenarios[GP Weight],5)*($AS1691+$AV1691+$AY1691))</f>
        <v>2.0419595949289331</v>
      </c>
    </row>
    <row r="1692" spans="1:56" x14ac:dyDescent="0.25">
      <c r="A1692">
        <v>1691</v>
      </c>
      <c r="B1692">
        <v>34</v>
      </c>
      <c r="C1692" s="3">
        <v>41</v>
      </c>
      <c r="D1692" s="4">
        <v>0.8</v>
      </c>
      <c r="E1692" t="str">
        <v>SKU-1040</v>
      </c>
      <c r="F1692" t="str">
        <v>Hold</v>
      </c>
      <c r="G1692" t="str">
        <v>Constrained</v>
      </c>
      <c r="H1692">
        <v>18.7</v>
      </c>
      <c r="I1692">
        <v>6.86</v>
      </c>
      <c r="J1692">
        <v>26</v>
      </c>
      <c r="K1692">
        <v>486.2</v>
      </c>
      <c r="L1692">
        <v>307.83999999999997</v>
      </c>
      <c r="M1692">
        <v>0.63315508021390365</v>
      </c>
      <c r="N1692">
        <v>18.7</v>
      </c>
      <c r="O1692">
        <v>0</v>
      </c>
      <c r="P1692">
        <v>0</v>
      </c>
      <c r="Q1692">
        <v>1288.2581633921243</v>
      </c>
      <c r="R1692">
        <v>1062.8129847985024</v>
      </c>
      <c r="S1692">
        <v>0.5</v>
      </c>
      <c r="T1692">
        <f t="shared" si="598"/>
        <v>18.7</v>
      </c>
      <c r="U1692">
        <f t="shared" si="599"/>
        <v>0</v>
      </c>
      <c r="V1692">
        <f>IF($F1692="Reduce", INDEX(Model_Assumptions[Values], 2), INDEX(Model_Assumptions[Values], 1))</f>
        <v>-0.4</v>
      </c>
      <c r="W1692">
        <f t="shared" si="600"/>
        <v>26</v>
      </c>
      <c r="X1692">
        <f t="shared" si="613"/>
        <v>486.2</v>
      </c>
      <c r="Y1692">
        <f t="shared" si="601"/>
        <v>307.83999999999997</v>
      </c>
      <c r="Z1692">
        <f t="shared" si="602"/>
        <v>0</v>
      </c>
      <c r="AA1692">
        <f t="shared" si="603"/>
        <v>0</v>
      </c>
      <c r="AB1692">
        <f t="shared" si="614"/>
        <v>0.63315508021390365</v>
      </c>
      <c r="AC1692">
        <f t="shared" si="604"/>
        <v>0</v>
      </c>
      <c r="AD1692">
        <f t="shared" si="605"/>
        <v>0</v>
      </c>
      <c r="AE1692">
        <f t="shared" si="606"/>
        <v>0</v>
      </c>
      <c r="AF1692">
        <f t="shared" si="615"/>
        <v>1062.8129847985024</v>
      </c>
      <c r="AG1692">
        <f t="shared" si="607"/>
        <v>0</v>
      </c>
      <c r="AH1692">
        <f t="shared" si="608"/>
        <v>0</v>
      </c>
      <c r="AI1692">
        <f t="shared" si="616"/>
        <v>1</v>
      </c>
      <c r="AJ1692">
        <f>MAX(0, $R1692 - $AA1692) * INDEX(Model_Assumptions[Values], 7)</f>
        <v>2125.6259695970048</v>
      </c>
      <c r="AK1692">
        <f>MAX(0, INDEX(Model_Assumptions[Values], 4) - $AD1692)</f>
        <v>0.05</v>
      </c>
      <c r="AL1692">
        <f>MAX(0, INDEX(Model_Assumptions[Values], 5) - $AC1692)</f>
        <v>0.02</v>
      </c>
      <c r="AM1692">
        <f>INDEX(Model_Assumptions[Values], 6) * MAX(0, INDEX(Model_Assumptions[Values], 3) - $AB1692)^2</f>
        <v>0</v>
      </c>
      <c r="AN1692">
        <f t="shared" si="609"/>
        <v>2125.6259695970061</v>
      </c>
      <c r="AO1692" cm="1">
        <f t="array" ref="AO1692">IFERROR(STDEV(IF($E$2:$E$2201=$E1692, $AJ$2:$AJ$2201)), 0)</f>
        <v>1.3780925808790163E-12</v>
      </c>
      <c r="AP1692">
        <f t="shared" si="617"/>
        <v>-0.98994949366116658</v>
      </c>
      <c r="AQ1692">
        <f t="shared" si="610"/>
        <v>4.9999999999999982E-2</v>
      </c>
      <c r="AR1692" cm="1">
        <f t="array" ref="AR1692">IFERROR(STDEV(IF($E$2:$E$2201=$E1692, $AK$2:$AK$2201)), 0)</f>
        <v>2.102802400022913E-17</v>
      </c>
      <c r="AS1692">
        <f t="shared" si="618"/>
        <v>0.98994949366116658</v>
      </c>
      <c r="AT1692">
        <f t="shared" si="611"/>
        <v>2.0000000000000007E-2</v>
      </c>
      <c r="AU1692" cm="1">
        <f t="array" ref="AU1692">IFERROR(STDEV(IF($E$2:$E$2201=$E1692, $AL$2:$AL$2201)), 0)</f>
        <v>7.0093413334097106E-18</v>
      </c>
      <c r="AV1692">
        <f t="shared" si="619"/>
        <v>-0.98994949366116647</v>
      </c>
      <c r="AW1692">
        <f t="shared" si="612"/>
        <v>0</v>
      </c>
      <c r="AX1692" cm="1">
        <f t="array" ref="AX1692">IFERROR(STDEV(IF($E$2:$E$2201=$E1692, $AM$2:$AM$2201)), 0)</f>
        <v>0</v>
      </c>
      <c r="AY1692">
        <f t="shared" si="620"/>
        <v>-0.98994949366116647</v>
      </c>
      <c r="AZ1692">
        <f>INDEX(Model_Assumptions[Values],9)*((INDEX(Model_Scenarios[GR Weight],1)*$AG1692)+(INDEX(Model_Scenarios[GP Weight],1)*$AH1692)+(INDEX(Model_Scenarios[LTV Weight],1)*$AI1692))-(INDEX(Model_Scenarios[LTV Weight],1)*$AP1692)-(INDEX(Model_Scenarios[GP Weight],1)*($AS1692+$AV1692+$AY1692))</f>
        <v>4.8909545442950497</v>
      </c>
      <c r="BA1692">
        <f>INDEX(Model_Assumptions[Values],9)*((INDEX(Model_Scenarios[GR Weight],2)*$AG1692)+(INDEX(Model_Scenarios[GP Weight],2)*$AH1692)+(INDEX(Model_Scenarios[LTV Weight],2)*$AI1692))-(INDEX(Model_Scenarios[LTV Weight],2)*$AP1692)-(INDEX(Model_Scenarios[GP Weight],2)*($AS1692+$AV1692+$AY1692))</f>
        <v>4.091457069611991</v>
      </c>
      <c r="BB1692">
        <f>INDEX(Model_Assumptions[Values],9)*((INDEX(Model_Scenarios[GR Weight],3)*$AG1692)+(INDEX(Model_Scenarios[GP Weight],3)*$AH1692)+(INDEX(Model_Scenarios[LTV Weight],3)*$AI1692))-(INDEX(Model_Scenarios[LTV Weight],3)*$AP1692)-(INDEX(Model_Scenarios[GP Weight],3)*($AS1692+$AV1692+$AY1692))</f>
        <v>2.7424621202458748</v>
      </c>
      <c r="BC1692">
        <f>INDEX(Model_Assumptions[Values],9)*((INDEX(Model_Scenarios[GR Weight],4)*$AG1692)+(INDEX(Model_Scenarios[GP Weight],4)*$AH1692)+(INDEX(Model_Scenarios[LTV Weight],4)*$AI1692))-(INDEX(Model_Scenarios[LTV Weight],4)*$AP1692)-(INDEX(Model_Scenarios[GP Weight],4)*($AS1692+$AV1692+$AY1692))</f>
        <v>2.1434671708797581</v>
      </c>
      <c r="BD1692">
        <f>INDEX(Model_Assumptions[Values],9)*((INDEX(Model_Scenarios[GR Weight],5)*$AG1692)+(INDEX(Model_Scenarios[GP Weight],5)*$AH1692)+(INDEX(Model_Scenarios[LTV Weight],5)*$AI1692))-(INDEX(Model_Scenarios[LTV Weight],5)*$AP1692)-(INDEX(Model_Scenarios[GP Weight],5)*($AS1692+$AV1692+$AY1692))</f>
        <v>2.0419595949289331</v>
      </c>
    </row>
    <row r="1693" spans="1:56" x14ac:dyDescent="0.25">
      <c r="A1693">
        <v>1692</v>
      </c>
      <c r="B1693">
        <v>34</v>
      </c>
      <c r="C1693" s="3">
        <v>42</v>
      </c>
      <c r="D1693" s="4">
        <v>0.82000000000000006</v>
      </c>
      <c r="E1693" t="str">
        <v>SKU-1040</v>
      </c>
      <c r="F1693" t="str">
        <v>Hold</v>
      </c>
      <c r="G1693" t="str">
        <v>Constrained</v>
      </c>
      <c r="H1693">
        <v>18.7</v>
      </c>
      <c r="I1693">
        <v>6.86</v>
      </c>
      <c r="J1693">
        <v>26</v>
      </c>
      <c r="K1693">
        <v>486.2</v>
      </c>
      <c r="L1693">
        <v>307.83999999999997</v>
      </c>
      <c r="M1693">
        <v>0.63315508021390365</v>
      </c>
      <c r="N1693">
        <v>18.7</v>
      </c>
      <c r="O1693">
        <v>0</v>
      </c>
      <c r="P1693">
        <v>0</v>
      </c>
      <c r="Q1693">
        <v>1288.2581633921243</v>
      </c>
      <c r="R1693">
        <v>1062.8129847985024</v>
      </c>
      <c r="S1693">
        <v>0.5</v>
      </c>
      <c r="T1693">
        <f t="shared" si="598"/>
        <v>18.7</v>
      </c>
      <c r="U1693">
        <f t="shared" si="599"/>
        <v>0</v>
      </c>
      <c r="V1693">
        <f>IF($F1693="Reduce", INDEX(Model_Assumptions[Values], 2), INDEX(Model_Assumptions[Values], 1))</f>
        <v>-0.4</v>
      </c>
      <c r="W1693">
        <f t="shared" si="600"/>
        <v>26</v>
      </c>
      <c r="X1693">
        <f t="shared" si="613"/>
        <v>486.2</v>
      </c>
      <c r="Y1693">
        <f t="shared" si="601"/>
        <v>307.83999999999997</v>
      </c>
      <c r="Z1693">
        <f t="shared" si="602"/>
        <v>0</v>
      </c>
      <c r="AA1693">
        <f t="shared" si="603"/>
        <v>0</v>
      </c>
      <c r="AB1693">
        <f t="shared" si="614"/>
        <v>0.63315508021390365</v>
      </c>
      <c r="AC1693">
        <f t="shared" si="604"/>
        <v>0</v>
      </c>
      <c r="AD1693">
        <f t="shared" si="605"/>
        <v>0</v>
      </c>
      <c r="AE1693">
        <f t="shared" si="606"/>
        <v>0</v>
      </c>
      <c r="AF1693">
        <f t="shared" si="615"/>
        <v>1062.8129847985024</v>
      </c>
      <c r="AG1693">
        <f t="shared" si="607"/>
        <v>0</v>
      </c>
      <c r="AH1693">
        <f t="shared" si="608"/>
        <v>0</v>
      </c>
      <c r="AI1693">
        <f t="shared" si="616"/>
        <v>1</v>
      </c>
      <c r="AJ1693">
        <f>MAX(0, $R1693 - $AA1693) * INDEX(Model_Assumptions[Values], 7)</f>
        <v>2125.6259695970048</v>
      </c>
      <c r="AK1693">
        <f>MAX(0, INDEX(Model_Assumptions[Values], 4) - $AD1693)</f>
        <v>0.05</v>
      </c>
      <c r="AL1693">
        <f>MAX(0, INDEX(Model_Assumptions[Values], 5) - $AC1693)</f>
        <v>0.02</v>
      </c>
      <c r="AM1693">
        <f>INDEX(Model_Assumptions[Values], 6) * MAX(0, INDEX(Model_Assumptions[Values], 3) - $AB1693)^2</f>
        <v>0</v>
      </c>
      <c r="AN1693">
        <f t="shared" si="609"/>
        <v>2125.6259695970061</v>
      </c>
      <c r="AO1693" cm="1">
        <f t="array" ref="AO1693">IFERROR(STDEV(IF($E$2:$E$2201=$E1693, $AJ$2:$AJ$2201)), 0)</f>
        <v>1.3780925808790163E-12</v>
      </c>
      <c r="AP1693">
        <f t="shared" si="617"/>
        <v>-0.98994949366116658</v>
      </c>
      <c r="AQ1693">
        <f t="shared" si="610"/>
        <v>4.9999999999999982E-2</v>
      </c>
      <c r="AR1693" cm="1">
        <f t="array" ref="AR1693">IFERROR(STDEV(IF($E$2:$E$2201=$E1693, $AK$2:$AK$2201)), 0)</f>
        <v>2.102802400022913E-17</v>
      </c>
      <c r="AS1693">
        <f t="shared" si="618"/>
        <v>0.98994949366116658</v>
      </c>
      <c r="AT1693">
        <f t="shared" si="611"/>
        <v>2.0000000000000007E-2</v>
      </c>
      <c r="AU1693" cm="1">
        <f t="array" ref="AU1693">IFERROR(STDEV(IF($E$2:$E$2201=$E1693, $AL$2:$AL$2201)), 0)</f>
        <v>7.0093413334097106E-18</v>
      </c>
      <c r="AV1693">
        <f t="shared" si="619"/>
        <v>-0.98994949366116647</v>
      </c>
      <c r="AW1693">
        <f t="shared" si="612"/>
        <v>0</v>
      </c>
      <c r="AX1693" cm="1">
        <f t="array" ref="AX1693">IFERROR(STDEV(IF($E$2:$E$2201=$E1693, $AM$2:$AM$2201)), 0)</f>
        <v>0</v>
      </c>
      <c r="AY1693">
        <f t="shared" si="620"/>
        <v>-0.98994949366116647</v>
      </c>
      <c r="AZ1693">
        <f>INDEX(Model_Assumptions[Values],9)*((INDEX(Model_Scenarios[GR Weight],1)*$AG1693)+(INDEX(Model_Scenarios[GP Weight],1)*$AH1693)+(INDEX(Model_Scenarios[LTV Weight],1)*$AI1693))-(INDEX(Model_Scenarios[LTV Weight],1)*$AP1693)-(INDEX(Model_Scenarios[GP Weight],1)*($AS1693+$AV1693+$AY1693))</f>
        <v>4.8909545442950497</v>
      </c>
      <c r="BA1693">
        <f>INDEX(Model_Assumptions[Values],9)*((INDEX(Model_Scenarios[GR Weight],2)*$AG1693)+(INDEX(Model_Scenarios[GP Weight],2)*$AH1693)+(INDEX(Model_Scenarios[LTV Weight],2)*$AI1693))-(INDEX(Model_Scenarios[LTV Weight],2)*$AP1693)-(INDEX(Model_Scenarios[GP Weight],2)*($AS1693+$AV1693+$AY1693))</f>
        <v>4.091457069611991</v>
      </c>
      <c r="BB1693">
        <f>INDEX(Model_Assumptions[Values],9)*((INDEX(Model_Scenarios[GR Weight],3)*$AG1693)+(INDEX(Model_Scenarios[GP Weight],3)*$AH1693)+(INDEX(Model_Scenarios[LTV Weight],3)*$AI1693))-(INDEX(Model_Scenarios[LTV Weight],3)*$AP1693)-(INDEX(Model_Scenarios[GP Weight],3)*($AS1693+$AV1693+$AY1693))</f>
        <v>2.7424621202458748</v>
      </c>
      <c r="BC1693">
        <f>INDEX(Model_Assumptions[Values],9)*((INDEX(Model_Scenarios[GR Weight],4)*$AG1693)+(INDEX(Model_Scenarios[GP Weight],4)*$AH1693)+(INDEX(Model_Scenarios[LTV Weight],4)*$AI1693))-(INDEX(Model_Scenarios[LTV Weight],4)*$AP1693)-(INDEX(Model_Scenarios[GP Weight],4)*($AS1693+$AV1693+$AY1693))</f>
        <v>2.1434671708797581</v>
      </c>
      <c r="BD1693">
        <f>INDEX(Model_Assumptions[Values],9)*((INDEX(Model_Scenarios[GR Weight],5)*$AG1693)+(INDEX(Model_Scenarios[GP Weight],5)*$AH1693)+(INDEX(Model_Scenarios[LTV Weight],5)*$AI1693))-(INDEX(Model_Scenarios[LTV Weight],5)*$AP1693)-(INDEX(Model_Scenarios[GP Weight],5)*($AS1693+$AV1693+$AY1693))</f>
        <v>2.0419595949289331</v>
      </c>
    </row>
    <row r="1694" spans="1:56" x14ac:dyDescent="0.25">
      <c r="A1694">
        <v>1693</v>
      </c>
      <c r="B1694">
        <v>34</v>
      </c>
      <c r="C1694" s="3">
        <v>43</v>
      </c>
      <c r="D1694" s="4">
        <v>0.84</v>
      </c>
      <c r="E1694" t="str">
        <v>SKU-1040</v>
      </c>
      <c r="F1694" t="str">
        <v>Hold</v>
      </c>
      <c r="G1694" t="str">
        <v>Constrained</v>
      </c>
      <c r="H1694">
        <v>18.7</v>
      </c>
      <c r="I1694">
        <v>6.86</v>
      </c>
      <c r="J1694">
        <v>26</v>
      </c>
      <c r="K1694">
        <v>486.2</v>
      </c>
      <c r="L1694">
        <v>307.83999999999997</v>
      </c>
      <c r="M1694">
        <v>0.63315508021390365</v>
      </c>
      <c r="N1694">
        <v>18.7</v>
      </c>
      <c r="O1694">
        <v>0</v>
      </c>
      <c r="P1694">
        <v>0</v>
      </c>
      <c r="Q1694">
        <v>1288.2581633921243</v>
      </c>
      <c r="R1694">
        <v>1062.8129847985024</v>
      </c>
      <c r="S1694">
        <v>0.5</v>
      </c>
      <c r="T1694">
        <f t="shared" si="598"/>
        <v>18.7</v>
      </c>
      <c r="U1694">
        <f t="shared" si="599"/>
        <v>0</v>
      </c>
      <c r="V1694">
        <f>IF($F1694="Reduce", INDEX(Model_Assumptions[Values], 2), INDEX(Model_Assumptions[Values], 1))</f>
        <v>-0.4</v>
      </c>
      <c r="W1694">
        <f t="shared" si="600"/>
        <v>26</v>
      </c>
      <c r="X1694">
        <f t="shared" si="613"/>
        <v>486.2</v>
      </c>
      <c r="Y1694">
        <f t="shared" si="601"/>
        <v>307.83999999999997</v>
      </c>
      <c r="Z1694">
        <f t="shared" si="602"/>
        <v>0</v>
      </c>
      <c r="AA1694">
        <f t="shared" si="603"/>
        <v>0</v>
      </c>
      <c r="AB1694">
        <f t="shared" si="614"/>
        <v>0.63315508021390365</v>
      </c>
      <c r="AC1694">
        <f t="shared" si="604"/>
        <v>0</v>
      </c>
      <c r="AD1694">
        <f t="shared" si="605"/>
        <v>0</v>
      </c>
      <c r="AE1694">
        <f t="shared" si="606"/>
        <v>0</v>
      </c>
      <c r="AF1694">
        <f t="shared" si="615"/>
        <v>1062.8129847985024</v>
      </c>
      <c r="AG1694">
        <f t="shared" si="607"/>
        <v>0</v>
      </c>
      <c r="AH1694">
        <f t="shared" si="608"/>
        <v>0</v>
      </c>
      <c r="AI1694">
        <f t="shared" si="616"/>
        <v>1</v>
      </c>
      <c r="AJ1694">
        <f>MAX(0, $R1694 - $AA1694) * INDEX(Model_Assumptions[Values], 7)</f>
        <v>2125.6259695970048</v>
      </c>
      <c r="AK1694">
        <f>MAX(0, INDEX(Model_Assumptions[Values], 4) - $AD1694)</f>
        <v>0.05</v>
      </c>
      <c r="AL1694">
        <f>MAX(0, INDEX(Model_Assumptions[Values], 5) - $AC1694)</f>
        <v>0.02</v>
      </c>
      <c r="AM1694">
        <f>INDEX(Model_Assumptions[Values], 6) * MAX(0, INDEX(Model_Assumptions[Values], 3) - $AB1694)^2</f>
        <v>0</v>
      </c>
      <c r="AN1694">
        <f t="shared" si="609"/>
        <v>2125.6259695970061</v>
      </c>
      <c r="AO1694" cm="1">
        <f t="array" ref="AO1694">IFERROR(STDEV(IF($E$2:$E$2201=$E1694, $AJ$2:$AJ$2201)), 0)</f>
        <v>1.3780925808790163E-12</v>
      </c>
      <c r="AP1694">
        <f t="shared" si="617"/>
        <v>-0.98994949366116658</v>
      </c>
      <c r="AQ1694">
        <f t="shared" si="610"/>
        <v>4.9999999999999982E-2</v>
      </c>
      <c r="AR1694" cm="1">
        <f t="array" ref="AR1694">IFERROR(STDEV(IF($E$2:$E$2201=$E1694, $AK$2:$AK$2201)), 0)</f>
        <v>2.102802400022913E-17</v>
      </c>
      <c r="AS1694">
        <f t="shared" si="618"/>
        <v>0.98994949366116658</v>
      </c>
      <c r="AT1694">
        <f t="shared" si="611"/>
        <v>2.0000000000000007E-2</v>
      </c>
      <c r="AU1694" cm="1">
        <f t="array" ref="AU1694">IFERROR(STDEV(IF($E$2:$E$2201=$E1694, $AL$2:$AL$2201)), 0)</f>
        <v>7.0093413334097106E-18</v>
      </c>
      <c r="AV1694">
        <f t="shared" si="619"/>
        <v>-0.98994949366116647</v>
      </c>
      <c r="AW1694">
        <f t="shared" si="612"/>
        <v>0</v>
      </c>
      <c r="AX1694" cm="1">
        <f t="array" ref="AX1694">IFERROR(STDEV(IF($E$2:$E$2201=$E1694, $AM$2:$AM$2201)), 0)</f>
        <v>0</v>
      </c>
      <c r="AY1694">
        <f t="shared" si="620"/>
        <v>-0.98994949366116647</v>
      </c>
      <c r="AZ1694">
        <f>INDEX(Model_Assumptions[Values],9)*((INDEX(Model_Scenarios[GR Weight],1)*$AG1694)+(INDEX(Model_Scenarios[GP Weight],1)*$AH1694)+(INDEX(Model_Scenarios[LTV Weight],1)*$AI1694))-(INDEX(Model_Scenarios[LTV Weight],1)*$AP1694)-(INDEX(Model_Scenarios[GP Weight],1)*($AS1694+$AV1694+$AY1694))</f>
        <v>4.8909545442950497</v>
      </c>
      <c r="BA1694">
        <f>INDEX(Model_Assumptions[Values],9)*((INDEX(Model_Scenarios[GR Weight],2)*$AG1694)+(INDEX(Model_Scenarios[GP Weight],2)*$AH1694)+(INDEX(Model_Scenarios[LTV Weight],2)*$AI1694))-(INDEX(Model_Scenarios[LTV Weight],2)*$AP1694)-(INDEX(Model_Scenarios[GP Weight],2)*($AS1694+$AV1694+$AY1694))</f>
        <v>4.091457069611991</v>
      </c>
      <c r="BB1694">
        <f>INDEX(Model_Assumptions[Values],9)*((INDEX(Model_Scenarios[GR Weight],3)*$AG1694)+(INDEX(Model_Scenarios[GP Weight],3)*$AH1694)+(INDEX(Model_Scenarios[LTV Weight],3)*$AI1694))-(INDEX(Model_Scenarios[LTV Weight],3)*$AP1694)-(INDEX(Model_Scenarios[GP Weight],3)*($AS1694+$AV1694+$AY1694))</f>
        <v>2.7424621202458748</v>
      </c>
      <c r="BC1694">
        <f>INDEX(Model_Assumptions[Values],9)*((INDEX(Model_Scenarios[GR Weight],4)*$AG1694)+(INDEX(Model_Scenarios[GP Weight],4)*$AH1694)+(INDEX(Model_Scenarios[LTV Weight],4)*$AI1694))-(INDEX(Model_Scenarios[LTV Weight],4)*$AP1694)-(INDEX(Model_Scenarios[GP Weight],4)*($AS1694+$AV1694+$AY1694))</f>
        <v>2.1434671708797581</v>
      </c>
      <c r="BD1694">
        <f>INDEX(Model_Assumptions[Values],9)*((INDEX(Model_Scenarios[GR Weight],5)*$AG1694)+(INDEX(Model_Scenarios[GP Weight],5)*$AH1694)+(INDEX(Model_Scenarios[LTV Weight],5)*$AI1694))-(INDEX(Model_Scenarios[LTV Weight],5)*$AP1694)-(INDEX(Model_Scenarios[GP Weight],5)*($AS1694+$AV1694+$AY1694))</f>
        <v>2.0419595949289331</v>
      </c>
    </row>
    <row r="1695" spans="1:56" x14ac:dyDescent="0.25">
      <c r="A1695">
        <v>1694</v>
      </c>
      <c r="B1695">
        <v>34</v>
      </c>
      <c r="C1695" s="3">
        <v>44</v>
      </c>
      <c r="D1695" s="4">
        <v>0.86</v>
      </c>
      <c r="E1695" t="str">
        <v>SKU-1040</v>
      </c>
      <c r="F1695" t="str">
        <v>Hold</v>
      </c>
      <c r="G1695" t="str">
        <v>Constrained</v>
      </c>
      <c r="H1695">
        <v>18.7</v>
      </c>
      <c r="I1695">
        <v>6.86</v>
      </c>
      <c r="J1695">
        <v>26</v>
      </c>
      <c r="K1695">
        <v>486.2</v>
      </c>
      <c r="L1695">
        <v>307.83999999999997</v>
      </c>
      <c r="M1695">
        <v>0.63315508021390365</v>
      </c>
      <c r="N1695">
        <v>18.7</v>
      </c>
      <c r="O1695">
        <v>0</v>
      </c>
      <c r="P1695">
        <v>0</v>
      </c>
      <c r="Q1695">
        <v>1288.2581633921243</v>
      </c>
      <c r="R1695">
        <v>1062.8129847985024</v>
      </c>
      <c r="S1695">
        <v>0.5</v>
      </c>
      <c r="T1695">
        <f t="shared" si="598"/>
        <v>18.7</v>
      </c>
      <c r="U1695">
        <f t="shared" si="599"/>
        <v>0</v>
      </c>
      <c r="V1695">
        <f>IF($F1695="Reduce", INDEX(Model_Assumptions[Values], 2), INDEX(Model_Assumptions[Values], 1))</f>
        <v>-0.4</v>
      </c>
      <c r="W1695">
        <f t="shared" si="600"/>
        <v>26</v>
      </c>
      <c r="X1695">
        <f t="shared" si="613"/>
        <v>486.2</v>
      </c>
      <c r="Y1695">
        <f t="shared" si="601"/>
        <v>307.83999999999997</v>
      </c>
      <c r="Z1695">
        <f t="shared" si="602"/>
        <v>0</v>
      </c>
      <c r="AA1695">
        <f t="shared" si="603"/>
        <v>0</v>
      </c>
      <c r="AB1695">
        <f t="shared" si="614"/>
        <v>0.63315508021390365</v>
      </c>
      <c r="AC1695">
        <f t="shared" si="604"/>
        <v>0</v>
      </c>
      <c r="AD1695">
        <f t="shared" si="605"/>
        <v>0</v>
      </c>
      <c r="AE1695">
        <f t="shared" si="606"/>
        <v>0</v>
      </c>
      <c r="AF1695">
        <f t="shared" si="615"/>
        <v>1062.8129847985024</v>
      </c>
      <c r="AG1695">
        <f t="shared" si="607"/>
        <v>0</v>
      </c>
      <c r="AH1695">
        <f t="shared" si="608"/>
        <v>0</v>
      </c>
      <c r="AI1695">
        <f t="shared" si="616"/>
        <v>1</v>
      </c>
      <c r="AJ1695">
        <f>MAX(0, $R1695 - $AA1695) * INDEX(Model_Assumptions[Values], 7)</f>
        <v>2125.6259695970048</v>
      </c>
      <c r="AK1695">
        <f>MAX(0, INDEX(Model_Assumptions[Values], 4) - $AD1695)</f>
        <v>0.05</v>
      </c>
      <c r="AL1695">
        <f>MAX(0, INDEX(Model_Assumptions[Values], 5) - $AC1695)</f>
        <v>0.02</v>
      </c>
      <c r="AM1695">
        <f>INDEX(Model_Assumptions[Values], 6) * MAX(0, INDEX(Model_Assumptions[Values], 3) - $AB1695)^2</f>
        <v>0</v>
      </c>
      <c r="AN1695">
        <f t="shared" si="609"/>
        <v>2125.6259695970061</v>
      </c>
      <c r="AO1695" cm="1">
        <f t="array" ref="AO1695">IFERROR(STDEV(IF($E$2:$E$2201=$E1695, $AJ$2:$AJ$2201)), 0)</f>
        <v>1.3780925808790163E-12</v>
      </c>
      <c r="AP1695">
        <f t="shared" si="617"/>
        <v>-0.98994949366116658</v>
      </c>
      <c r="AQ1695">
        <f t="shared" si="610"/>
        <v>4.9999999999999982E-2</v>
      </c>
      <c r="AR1695" cm="1">
        <f t="array" ref="AR1695">IFERROR(STDEV(IF($E$2:$E$2201=$E1695, $AK$2:$AK$2201)), 0)</f>
        <v>2.102802400022913E-17</v>
      </c>
      <c r="AS1695">
        <f t="shared" si="618"/>
        <v>0.98994949366116658</v>
      </c>
      <c r="AT1695">
        <f t="shared" si="611"/>
        <v>2.0000000000000007E-2</v>
      </c>
      <c r="AU1695" cm="1">
        <f t="array" ref="AU1695">IFERROR(STDEV(IF($E$2:$E$2201=$E1695, $AL$2:$AL$2201)), 0)</f>
        <v>7.0093413334097106E-18</v>
      </c>
      <c r="AV1695">
        <f t="shared" si="619"/>
        <v>-0.98994949366116647</v>
      </c>
      <c r="AW1695">
        <f t="shared" si="612"/>
        <v>0</v>
      </c>
      <c r="AX1695" cm="1">
        <f t="array" ref="AX1695">IFERROR(STDEV(IF($E$2:$E$2201=$E1695, $AM$2:$AM$2201)), 0)</f>
        <v>0</v>
      </c>
      <c r="AY1695">
        <f t="shared" si="620"/>
        <v>-0.98994949366116647</v>
      </c>
      <c r="AZ1695">
        <f>INDEX(Model_Assumptions[Values],9)*((INDEX(Model_Scenarios[GR Weight],1)*$AG1695)+(INDEX(Model_Scenarios[GP Weight],1)*$AH1695)+(INDEX(Model_Scenarios[LTV Weight],1)*$AI1695))-(INDEX(Model_Scenarios[LTV Weight],1)*$AP1695)-(INDEX(Model_Scenarios[GP Weight],1)*($AS1695+$AV1695+$AY1695))</f>
        <v>4.8909545442950497</v>
      </c>
      <c r="BA1695">
        <f>INDEX(Model_Assumptions[Values],9)*((INDEX(Model_Scenarios[GR Weight],2)*$AG1695)+(INDEX(Model_Scenarios[GP Weight],2)*$AH1695)+(INDEX(Model_Scenarios[LTV Weight],2)*$AI1695))-(INDEX(Model_Scenarios[LTV Weight],2)*$AP1695)-(INDEX(Model_Scenarios[GP Weight],2)*($AS1695+$AV1695+$AY1695))</f>
        <v>4.091457069611991</v>
      </c>
      <c r="BB1695">
        <f>INDEX(Model_Assumptions[Values],9)*((INDEX(Model_Scenarios[GR Weight],3)*$AG1695)+(INDEX(Model_Scenarios[GP Weight],3)*$AH1695)+(INDEX(Model_Scenarios[LTV Weight],3)*$AI1695))-(INDEX(Model_Scenarios[LTV Weight],3)*$AP1695)-(INDEX(Model_Scenarios[GP Weight],3)*($AS1695+$AV1695+$AY1695))</f>
        <v>2.7424621202458748</v>
      </c>
      <c r="BC1695">
        <f>INDEX(Model_Assumptions[Values],9)*((INDEX(Model_Scenarios[GR Weight],4)*$AG1695)+(INDEX(Model_Scenarios[GP Weight],4)*$AH1695)+(INDEX(Model_Scenarios[LTV Weight],4)*$AI1695))-(INDEX(Model_Scenarios[LTV Weight],4)*$AP1695)-(INDEX(Model_Scenarios[GP Weight],4)*($AS1695+$AV1695+$AY1695))</f>
        <v>2.1434671708797581</v>
      </c>
      <c r="BD1695">
        <f>INDEX(Model_Assumptions[Values],9)*((INDEX(Model_Scenarios[GR Weight],5)*$AG1695)+(INDEX(Model_Scenarios[GP Weight],5)*$AH1695)+(INDEX(Model_Scenarios[LTV Weight],5)*$AI1695))-(INDEX(Model_Scenarios[LTV Weight],5)*$AP1695)-(INDEX(Model_Scenarios[GP Weight],5)*($AS1695+$AV1695+$AY1695))</f>
        <v>2.0419595949289331</v>
      </c>
    </row>
    <row r="1696" spans="1:56" x14ac:dyDescent="0.25">
      <c r="A1696">
        <v>1695</v>
      </c>
      <c r="B1696">
        <v>34</v>
      </c>
      <c r="C1696" s="3">
        <v>45</v>
      </c>
      <c r="D1696" s="4">
        <v>0.88</v>
      </c>
      <c r="E1696" t="str">
        <v>SKU-1040</v>
      </c>
      <c r="F1696" t="str">
        <v>Hold</v>
      </c>
      <c r="G1696" t="str">
        <v>Constrained</v>
      </c>
      <c r="H1696">
        <v>18.7</v>
      </c>
      <c r="I1696">
        <v>6.86</v>
      </c>
      <c r="J1696">
        <v>26</v>
      </c>
      <c r="K1696">
        <v>486.2</v>
      </c>
      <c r="L1696">
        <v>307.83999999999997</v>
      </c>
      <c r="M1696">
        <v>0.63315508021390365</v>
      </c>
      <c r="N1696">
        <v>18.7</v>
      </c>
      <c r="O1696">
        <v>0</v>
      </c>
      <c r="P1696">
        <v>0</v>
      </c>
      <c r="Q1696">
        <v>1288.2581633921243</v>
      </c>
      <c r="R1696">
        <v>1062.8129847985024</v>
      </c>
      <c r="S1696">
        <v>0.5</v>
      </c>
      <c r="T1696">
        <f t="shared" si="598"/>
        <v>18.7</v>
      </c>
      <c r="U1696">
        <f t="shared" si="599"/>
        <v>0</v>
      </c>
      <c r="V1696">
        <f>IF($F1696="Reduce", INDEX(Model_Assumptions[Values], 2), INDEX(Model_Assumptions[Values], 1))</f>
        <v>-0.4</v>
      </c>
      <c r="W1696">
        <f t="shared" si="600"/>
        <v>26</v>
      </c>
      <c r="X1696">
        <f t="shared" si="613"/>
        <v>486.2</v>
      </c>
      <c r="Y1696">
        <f t="shared" si="601"/>
        <v>307.83999999999997</v>
      </c>
      <c r="Z1696">
        <f t="shared" si="602"/>
        <v>0</v>
      </c>
      <c r="AA1696">
        <f t="shared" si="603"/>
        <v>0</v>
      </c>
      <c r="AB1696">
        <f t="shared" si="614"/>
        <v>0.63315508021390365</v>
      </c>
      <c r="AC1696">
        <f t="shared" si="604"/>
        <v>0</v>
      </c>
      <c r="AD1696">
        <f t="shared" si="605"/>
        <v>0</v>
      </c>
      <c r="AE1696">
        <f t="shared" si="606"/>
        <v>0</v>
      </c>
      <c r="AF1696">
        <f t="shared" si="615"/>
        <v>1062.8129847985024</v>
      </c>
      <c r="AG1696">
        <f t="shared" si="607"/>
        <v>0</v>
      </c>
      <c r="AH1696">
        <f t="shared" si="608"/>
        <v>0</v>
      </c>
      <c r="AI1696">
        <f t="shared" si="616"/>
        <v>1</v>
      </c>
      <c r="AJ1696">
        <f>MAX(0, $R1696 - $AA1696) * INDEX(Model_Assumptions[Values], 7)</f>
        <v>2125.6259695970048</v>
      </c>
      <c r="AK1696">
        <f>MAX(0, INDEX(Model_Assumptions[Values], 4) - $AD1696)</f>
        <v>0.05</v>
      </c>
      <c r="AL1696">
        <f>MAX(0, INDEX(Model_Assumptions[Values], 5) - $AC1696)</f>
        <v>0.02</v>
      </c>
      <c r="AM1696">
        <f>INDEX(Model_Assumptions[Values], 6) * MAX(0, INDEX(Model_Assumptions[Values], 3) - $AB1696)^2</f>
        <v>0</v>
      </c>
      <c r="AN1696">
        <f t="shared" si="609"/>
        <v>2125.6259695970061</v>
      </c>
      <c r="AO1696" cm="1">
        <f t="array" ref="AO1696">IFERROR(STDEV(IF($E$2:$E$2201=$E1696, $AJ$2:$AJ$2201)), 0)</f>
        <v>1.3780925808790163E-12</v>
      </c>
      <c r="AP1696">
        <f t="shared" si="617"/>
        <v>-0.98994949366116658</v>
      </c>
      <c r="AQ1696">
        <f t="shared" si="610"/>
        <v>4.9999999999999982E-2</v>
      </c>
      <c r="AR1696" cm="1">
        <f t="array" ref="AR1696">IFERROR(STDEV(IF($E$2:$E$2201=$E1696, $AK$2:$AK$2201)), 0)</f>
        <v>2.102802400022913E-17</v>
      </c>
      <c r="AS1696">
        <f t="shared" si="618"/>
        <v>0.98994949366116658</v>
      </c>
      <c r="AT1696">
        <f t="shared" si="611"/>
        <v>2.0000000000000007E-2</v>
      </c>
      <c r="AU1696" cm="1">
        <f t="array" ref="AU1696">IFERROR(STDEV(IF($E$2:$E$2201=$E1696, $AL$2:$AL$2201)), 0)</f>
        <v>7.0093413334097106E-18</v>
      </c>
      <c r="AV1696">
        <f t="shared" si="619"/>
        <v>-0.98994949366116647</v>
      </c>
      <c r="AW1696">
        <f t="shared" si="612"/>
        <v>0</v>
      </c>
      <c r="AX1696" cm="1">
        <f t="array" ref="AX1696">IFERROR(STDEV(IF($E$2:$E$2201=$E1696, $AM$2:$AM$2201)), 0)</f>
        <v>0</v>
      </c>
      <c r="AY1696">
        <f t="shared" si="620"/>
        <v>-0.98994949366116647</v>
      </c>
      <c r="AZ1696">
        <f>INDEX(Model_Assumptions[Values],9)*((INDEX(Model_Scenarios[GR Weight],1)*$AG1696)+(INDEX(Model_Scenarios[GP Weight],1)*$AH1696)+(INDEX(Model_Scenarios[LTV Weight],1)*$AI1696))-(INDEX(Model_Scenarios[LTV Weight],1)*$AP1696)-(INDEX(Model_Scenarios[GP Weight],1)*($AS1696+$AV1696+$AY1696))</f>
        <v>4.8909545442950497</v>
      </c>
      <c r="BA1696">
        <f>INDEX(Model_Assumptions[Values],9)*((INDEX(Model_Scenarios[GR Weight],2)*$AG1696)+(INDEX(Model_Scenarios[GP Weight],2)*$AH1696)+(INDEX(Model_Scenarios[LTV Weight],2)*$AI1696))-(INDEX(Model_Scenarios[LTV Weight],2)*$AP1696)-(INDEX(Model_Scenarios[GP Weight],2)*($AS1696+$AV1696+$AY1696))</f>
        <v>4.091457069611991</v>
      </c>
      <c r="BB1696">
        <f>INDEX(Model_Assumptions[Values],9)*((INDEX(Model_Scenarios[GR Weight],3)*$AG1696)+(INDEX(Model_Scenarios[GP Weight],3)*$AH1696)+(INDEX(Model_Scenarios[LTV Weight],3)*$AI1696))-(INDEX(Model_Scenarios[LTV Weight],3)*$AP1696)-(INDEX(Model_Scenarios[GP Weight],3)*($AS1696+$AV1696+$AY1696))</f>
        <v>2.7424621202458748</v>
      </c>
      <c r="BC1696">
        <f>INDEX(Model_Assumptions[Values],9)*((INDEX(Model_Scenarios[GR Weight],4)*$AG1696)+(INDEX(Model_Scenarios[GP Weight],4)*$AH1696)+(INDEX(Model_Scenarios[LTV Weight],4)*$AI1696))-(INDEX(Model_Scenarios[LTV Weight],4)*$AP1696)-(INDEX(Model_Scenarios[GP Weight],4)*($AS1696+$AV1696+$AY1696))</f>
        <v>2.1434671708797581</v>
      </c>
      <c r="BD1696">
        <f>INDEX(Model_Assumptions[Values],9)*((INDEX(Model_Scenarios[GR Weight],5)*$AG1696)+(INDEX(Model_Scenarios[GP Weight],5)*$AH1696)+(INDEX(Model_Scenarios[LTV Weight],5)*$AI1696))-(INDEX(Model_Scenarios[LTV Weight],5)*$AP1696)-(INDEX(Model_Scenarios[GP Weight],5)*($AS1696+$AV1696+$AY1696))</f>
        <v>2.0419595949289331</v>
      </c>
    </row>
    <row r="1697" spans="1:56" x14ac:dyDescent="0.25">
      <c r="A1697">
        <v>1696</v>
      </c>
      <c r="B1697">
        <v>34</v>
      </c>
      <c r="C1697" s="3">
        <v>46</v>
      </c>
      <c r="D1697" s="4">
        <v>0.9</v>
      </c>
      <c r="E1697" t="str">
        <v>SKU-1040</v>
      </c>
      <c r="F1697" t="str">
        <v>Hold</v>
      </c>
      <c r="G1697" t="str">
        <v>Constrained</v>
      </c>
      <c r="H1697">
        <v>18.7</v>
      </c>
      <c r="I1697">
        <v>6.86</v>
      </c>
      <c r="J1697">
        <v>26</v>
      </c>
      <c r="K1697">
        <v>486.2</v>
      </c>
      <c r="L1697">
        <v>307.83999999999997</v>
      </c>
      <c r="M1697">
        <v>0.63315508021390365</v>
      </c>
      <c r="N1697">
        <v>18.7</v>
      </c>
      <c r="O1697">
        <v>0</v>
      </c>
      <c r="P1697">
        <v>0</v>
      </c>
      <c r="Q1697">
        <v>1288.2581633921243</v>
      </c>
      <c r="R1697">
        <v>1062.8129847985024</v>
      </c>
      <c r="S1697">
        <v>0.5</v>
      </c>
      <c r="T1697">
        <f t="shared" si="598"/>
        <v>18.7</v>
      </c>
      <c r="U1697">
        <f t="shared" si="599"/>
        <v>0</v>
      </c>
      <c r="V1697">
        <f>IF($F1697="Reduce", INDEX(Model_Assumptions[Values], 2), INDEX(Model_Assumptions[Values], 1))</f>
        <v>-0.4</v>
      </c>
      <c r="W1697">
        <f t="shared" si="600"/>
        <v>26</v>
      </c>
      <c r="X1697">
        <f t="shared" si="613"/>
        <v>486.2</v>
      </c>
      <c r="Y1697">
        <f t="shared" si="601"/>
        <v>307.83999999999997</v>
      </c>
      <c r="Z1697">
        <f t="shared" si="602"/>
        <v>0</v>
      </c>
      <c r="AA1697">
        <f t="shared" si="603"/>
        <v>0</v>
      </c>
      <c r="AB1697">
        <f t="shared" si="614"/>
        <v>0.63315508021390365</v>
      </c>
      <c r="AC1697">
        <f t="shared" si="604"/>
        <v>0</v>
      </c>
      <c r="AD1697">
        <f t="shared" si="605"/>
        <v>0</v>
      </c>
      <c r="AE1697">
        <f t="shared" si="606"/>
        <v>0</v>
      </c>
      <c r="AF1697">
        <f t="shared" si="615"/>
        <v>1062.8129847985024</v>
      </c>
      <c r="AG1697">
        <f t="shared" si="607"/>
        <v>0</v>
      </c>
      <c r="AH1697">
        <f t="shared" si="608"/>
        <v>0</v>
      </c>
      <c r="AI1697">
        <f t="shared" si="616"/>
        <v>1</v>
      </c>
      <c r="AJ1697">
        <f>MAX(0, $R1697 - $AA1697) * INDEX(Model_Assumptions[Values], 7)</f>
        <v>2125.6259695970048</v>
      </c>
      <c r="AK1697">
        <f>MAX(0, INDEX(Model_Assumptions[Values], 4) - $AD1697)</f>
        <v>0.05</v>
      </c>
      <c r="AL1697">
        <f>MAX(0, INDEX(Model_Assumptions[Values], 5) - $AC1697)</f>
        <v>0.02</v>
      </c>
      <c r="AM1697">
        <f>INDEX(Model_Assumptions[Values], 6) * MAX(0, INDEX(Model_Assumptions[Values], 3) - $AB1697)^2</f>
        <v>0</v>
      </c>
      <c r="AN1697">
        <f t="shared" si="609"/>
        <v>2125.6259695970061</v>
      </c>
      <c r="AO1697" cm="1">
        <f t="array" ref="AO1697">IFERROR(STDEV(IF($E$2:$E$2201=$E1697, $AJ$2:$AJ$2201)), 0)</f>
        <v>1.3780925808790163E-12</v>
      </c>
      <c r="AP1697">
        <f t="shared" si="617"/>
        <v>-0.98994949366116658</v>
      </c>
      <c r="AQ1697">
        <f t="shared" si="610"/>
        <v>4.9999999999999982E-2</v>
      </c>
      <c r="AR1697" cm="1">
        <f t="array" ref="AR1697">IFERROR(STDEV(IF($E$2:$E$2201=$E1697, $AK$2:$AK$2201)), 0)</f>
        <v>2.102802400022913E-17</v>
      </c>
      <c r="AS1697">
        <f t="shared" si="618"/>
        <v>0.98994949366116658</v>
      </c>
      <c r="AT1697">
        <f t="shared" si="611"/>
        <v>2.0000000000000007E-2</v>
      </c>
      <c r="AU1697" cm="1">
        <f t="array" ref="AU1697">IFERROR(STDEV(IF($E$2:$E$2201=$E1697, $AL$2:$AL$2201)), 0)</f>
        <v>7.0093413334097106E-18</v>
      </c>
      <c r="AV1697">
        <f t="shared" si="619"/>
        <v>-0.98994949366116647</v>
      </c>
      <c r="AW1697">
        <f t="shared" si="612"/>
        <v>0</v>
      </c>
      <c r="AX1697" cm="1">
        <f t="array" ref="AX1697">IFERROR(STDEV(IF($E$2:$E$2201=$E1697, $AM$2:$AM$2201)), 0)</f>
        <v>0</v>
      </c>
      <c r="AY1697">
        <f t="shared" si="620"/>
        <v>-0.98994949366116647</v>
      </c>
      <c r="AZ1697">
        <f>INDEX(Model_Assumptions[Values],9)*((INDEX(Model_Scenarios[GR Weight],1)*$AG1697)+(INDEX(Model_Scenarios[GP Weight],1)*$AH1697)+(INDEX(Model_Scenarios[LTV Weight],1)*$AI1697))-(INDEX(Model_Scenarios[LTV Weight],1)*$AP1697)-(INDEX(Model_Scenarios[GP Weight],1)*($AS1697+$AV1697+$AY1697))</f>
        <v>4.8909545442950497</v>
      </c>
      <c r="BA1697">
        <f>INDEX(Model_Assumptions[Values],9)*((INDEX(Model_Scenarios[GR Weight],2)*$AG1697)+(INDEX(Model_Scenarios[GP Weight],2)*$AH1697)+(INDEX(Model_Scenarios[LTV Weight],2)*$AI1697))-(INDEX(Model_Scenarios[LTV Weight],2)*$AP1697)-(INDEX(Model_Scenarios[GP Weight],2)*($AS1697+$AV1697+$AY1697))</f>
        <v>4.091457069611991</v>
      </c>
      <c r="BB1697">
        <f>INDEX(Model_Assumptions[Values],9)*((INDEX(Model_Scenarios[GR Weight],3)*$AG1697)+(INDEX(Model_Scenarios[GP Weight],3)*$AH1697)+(INDEX(Model_Scenarios[LTV Weight],3)*$AI1697))-(INDEX(Model_Scenarios[LTV Weight],3)*$AP1697)-(INDEX(Model_Scenarios[GP Weight],3)*($AS1697+$AV1697+$AY1697))</f>
        <v>2.7424621202458748</v>
      </c>
      <c r="BC1697">
        <f>INDEX(Model_Assumptions[Values],9)*((INDEX(Model_Scenarios[GR Weight],4)*$AG1697)+(INDEX(Model_Scenarios[GP Weight],4)*$AH1697)+(INDEX(Model_Scenarios[LTV Weight],4)*$AI1697))-(INDEX(Model_Scenarios[LTV Weight],4)*$AP1697)-(INDEX(Model_Scenarios[GP Weight],4)*($AS1697+$AV1697+$AY1697))</f>
        <v>2.1434671708797581</v>
      </c>
      <c r="BD1697">
        <f>INDEX(Model_Assumptions[Values],9)*((INDEX(Model_Scenarios[GR Weight],5)*$AG1697)+(INDEX(Model_Scenarios[GP Weight],5)*$AH1697)+(INDEX(Model_Scenarios[LTV Weight],5)*$AI1697))-(INDEX(Model_Scenarios[LTV Weight],5)*$AP1697)-(INDEX(Model_Scenarios[GP Weight],5)*($AS1697+$AV1697+$AY1697))</f>
        <v>2.0419595949289331</v>
      </c>
    </row>
    <row r="1698" spans="1:56" x14ac:dyDescent="0.25">
      <c r="A1698">
        <v>1697</v>
      </c>
      <c r="B1698">
        <v>34</v>
      </c>
      <c r="C1698" s="3">
        <v>47</v>
      </c>
      <c r="D1698" s="4">
        <v>0.92</v>
      </c>
      <c r="E1698" t="str">
        <v>SKU-1040</v>
      </c>
      <c r="F1698" t="str">
        <v>Hold</v>
      </c>
      <c r="G1698" t="str">
        <v>Constrained</v>
      </c>
      <c r="H1698">
        <v>18.7</v>
      </c>
      <c r="I1698">
        <v>6.86</v>
      </c>
      <c r="J1698">
        <v>26</v>
      </c>
      <c r="K1698">
        <v>486.2</v>
      </c>
      <c r="L1698">
        <v>307.83999999999997</v>
      </c>
      <c r="M1698">
        <v>0.63315508021390365</v>
      </c>
      <c r="N1698">
        <v>18.7</v>
      </c>
      <c r="O1698">
        <v>0</v>
      </c>
      <c r="P1698">
        <v>0</v>
      </c>
      <c r="Q1698">
        <v>1288.2581633921243</v>
      </c>
      <c r="R1698">
        <v>1062.8129847985024</v>
      </c>
      <c r="S1698">
        <v>0.5</v>
      </c>
      <c r="T1698">
        <f t="shared" si="598"/>
        <v>18.7</v>
      </c>
      <c r="U1698">
        <f t="shared" si="599"/>
        <v>0</v>
      </c>
      <c r="V1698">
        <f>IF($F1698="Reduce", INDEX(Model_Assumptions[Values], 2), INDEX(Model_Assumptions[Values], 1))</f>
        <v>-0.4</v>
      </c>
      <c r="W1698">
        <f t="shared" si="600"/>
        <v>26</v>
      </c>
      <c r="X1698">
        <f t="shared" si="613"/>
        <v>486.2</v>
      </c>
      <c r="Y1698">
        <f t="shared" si="601"/>
        <v>307.83999999999997</v>
      </c>
      <c r="Z1698">
        <f t="shared" si="602"/>
        <v>0</v>
      </c>
      <c r="AA1698">
        <f t="shared" si="603"/>
        <v>0</v>
      </c>
      <c r="AB1698">
        <f t="shared" si="614"/>
        <v>0.63315508021390365</v>
      </c>
      <c r="AC1698">
        <f t="shared" si="604"/>
        <v>0</v>
      </c>
      <c r="AD1698">
        <f t="shared" si="605"/>
        <v>0</v>
      </c>
      <c r="AE1698">
        <f t="shared" si="606"/>
        <v>0</v>
      </c>
      <c r="AF1698">
        <f t="shared" si="615"/>
        <v>1062.8129847985024</v>
      </c>
      <c r="AG1698">
        <f t="shared" si="607"/>
        <v>0</v>
      </c>
      <c r="AH1698">
        <f t="shared" si="608"/>
        <v>0</v>
      </c>
      <c r="AI1698">
        <f t="shared" si="616"/>
        <v>1</v>
      </c>
      <c r="AJ1698">
        <f>MAX(0, $R1698 - $AA1698) * INDEX(Model_Assumptions[Values], 7)</f>
        <v>2125.6259695970048</v>
      </c>
      <c r="AK1698">
        <f>MAX(0, INDEX(Model_Assumptions[Values], 4) - $AD1698)</f>
        <v>0.05</v>
      </c>
      <c r="AL1698">
        <f>MAX(0, INDEX(Model_Assumptions[Values], 5) - $AC1698)</f>
        <v>0.02</v>
      </c>
      <c r="AM1698">
        <f>INDEX(Model_Assumptions[Values], 6) * MAX(0, INDEX(Model_Assumptions[Values], 3) - $AB1698)^2</f>
        <v>0</v>
      </c>
      <c r="AN1698">
        <f t="shared" si="609"/>
        <v>2125.6259695970061</v>
      </c>
      <c r="AO1698" cm="1">
        <f t="array" ref="AO1698">IFERROR(STDEV(IF($E$2:$E$2201=$E1698, $AJ$2:$AJ$2201)), 0)</f>
        <v>1.3780925808790163E-12</v>
      </c>
      <c r="AP1698">
        <f t="shared" si="617"/>
        <v>-0.98994949366116658</v>
      </c>
      <c r="AQ1698">
        <f t="shared" si="610"/>
        <v>4.9999999999999982E-2</v>
      </c>
      <c r="AR1698" cm="1">
        <f t="array" ref="AR1698">IFERROR(STDEV(IF($E$2:$E$2201=$E1698, $AK$2:$AK$2201)), 0)</f>
        <v>2.102802400022913E-17</v>
      </c>
      <c r="AS1698">
        <f t="shared" si="618"/>
        <v>0.98994949366116658</v>
      </c>
      <c r="AT1698">
        <f t="shared" si="611"/>
        <v>2.0000000000000007E-2</v>
      </c>
      <c r="AU1698" cm="1">
        <f t="array" ref="AU1698">IFERROR(STDEV(IF($E$2:$E$2201=$E1698, $AL$2:$AL$2201)), 0)</f>
        <v>7.0093413334097106E-18</v>
      </c>
      <c r="AV1698">
        <f t="shared" si="619"/>
        <v>-0.98994949366116647</v>
      </c>
      <c r="AW1698">
        <f t="shared" si="612"/>
        <v>0</v>
      </c>
      <c r="AX1698" cm="1">
        <f t="array" ref="AX1698">IFERROR(STDEV(IF($E$2:$E$2201=$E1698, $AM$2:$AM$2201)), 0)</f>
        <v>0</v>
      </c>
      <c r="AY1698">
        <f t="shared" si="620"/>
        <v>-0.98994949366116647</v>
      </c>
      <c r="AZ1698">
        <f>INDEX(Model_Assumptions[Values],9)*((INDEX(Model_Scenarios[GR Weight],1)*$AG1698)+(INDEX(Model_Scenarios[GP Weight],1)*$AH1698)+(INDEX(Model_Scenarios[LTV Weight],1)*$AI1698))-(INDEX(Model_Scenarios[LTV Weight],1)*$AP1698)-(INDEX(Model_Scenarios[GP Weight],1)*($AS1698+$AV1698+$AY1698))</f>
        <v>4.8909545442950497</v>
      </c>
      <c r="BA1698">
        <f>INDEX(Model_Assumptions[Values],9)*((INDEX(Model_Scenarios[GR Weight],2)*$AG1698)+(INDEX(Model_Scenarios[GP Weight],2)*$AH1698)+(INDEX(Model_Scenarios[LTV Weight],2)*$AI1698))-(INDEX(Model_Scenarios[LTV Weight],2)*$AP1698)-(INDEX(Model_Scenarios[GP Weight],2)*($AS1698+$AV1698+$AY1698))</f>
        <v>4.091457069611991</v>
      </c>
      <c r="BB1698">
        <f>INDEX(Model_Assumptions[Values],9)*((INDEX(Model_Scenarios[GR Weight],3)*$AG1698)+(INDEX(Model_Scenarios[GP Weight],3)*$AH1698)+(INDEX(Model_Scenarios[LTV Weight],3)*$AI1698))-(INDEX(Model_Scenarios[LTV Weight],3)*$AP1698)-(INDEX(Model_Scenarios[GP Weight],3)*($AS1698+$AV1698+$AY1698))</f>
        <v>2.7424621202458748</v>
      </c>
      <c r="BC1698">
        <f>INDEX(Model_Assumptions[Values],9)*((INDEX(Model_Scenarios[GR Weight],4)*$AG1698)+(INDEX(Model_Scenarios[GP Weight],4)*$AH1698)+(INDEX(Model_Scenarios[LTV Weight],4)*$AI1698))-(INDEX(Model_Scenarios[LTV Weight],4)*$AP1698)-(INDEX(Model_Scenarios[GP Weight],4)*($AS1698+$AV1698+$AY1698))</f>
        <v>2.1434671708797581</v>
      </c>
      <c r="BD1698">
        <f>INDEX(Model_Assumptions[Values],9)*((INDEX(Model_Scenarios[GR Weight],5)*$AG1698)+(INDEX(Model_Scenarios[GP Weight],5)*$AH1698)+(INDEX(Model_Scenarios[LTV Weight],5)*$AI1698))-(INDEX(Model_Scenarios[LTV Weight],5)*$AP1698)-(INDEX(Model_Scenarios[GP Weight],5)*($AS1698+$AV1698+$AY1698))</f>
        <v>2.0419595949289331</v>
      </c>
    </row>
    <row r="1699" spans="1:56" x14ac:dyDescent="0.25">
      <c r="A1699">
        <v>1698</v>
      </c>
      <c r="B1699">
        <v>34</v>
      </c>
      <c r="C1699" s="3">
        <v>48</v>
      </c>
      <c r="D1699" s="4">
        <v>0.94000000000000006</v>
      </c>
      <c r="E1699" t="str">
        <v>SKU-1040</v>
      </c>
      <c r="F1699" t="str">
        <v>Hold</v>
      </c>
      <c r="G1699" t="str">
        <v>Constrained</v>
      </c>
      <c r="H1699">
        <v>18.7</v>
      </c>
      <c r="I1699">
        <v>6.86</v>
      </c>
      <c r="J1699">
        <v>26</v>
      </c>
      <c r="K1699">
        <v>486.2</v>
      </c>
      <c r="L1699">
        <v>307.83999999999997</v>
      </c>
      <c r="M1699">
        <v>0.63315508021390365</v>
      </c>
      <c r="N1699">
        <v>18.7</v>
      </c>
      <c r="O1699">
        <v>0</v>
      </c>
      <c r="P1699">
        <v>0</v>
      </c>
      <c r="Q1699">
        <v>1288.2581633921243</v>
      </c>
      <c r="R1699">
        <v>1062.8129847985024</v>
      </c>
      <c r="S1699">
        <v>0.5</v>
      </c>
      <c r="T1699">
        <f t="shared" si="598"/>
        <v>18.7</v>
      </c>
      <c r="U1699">
        <f t="shared" si="599"/>
        <v>0</v>
      </c>
      <c r="V1699">
        <f>IF($F1699="Reduce", INDEX(Model_Assumptions[Values], 2), INDEX(Model_Assumptions[Values], 1))</f>
        <v>-0.4</v>
      </c>
      <c r="W1699">
        <f t="shared" si="600"/>
        <v>26</v>
      </c>
      <c r="X1699">
        <f t="shared" si="613"/>
        <v>486.2</v>
      </c>
      <c r="Y1699">
        <f t="shared" si="601"/>
        <v>307.83999999999997</v>
      </c>
      <c r="Z1699">
        <f t="shared" si="602"/>
        <v>0</v>
      </c>
      <c r="AA1699">
        <f t="shared" si="603"/>
        <v>0</v>
      </c>
      <c r="AB1699">
        <f t="shared" si="614"/>
        <v>0.63315508021390365</v>
      </c>
      <c r="AC1699">
        <f t="shared" si="604"/>
        <v>0</v>
      </c>
      <c r="AD1699">
        <f t="shared" si="605"/>
        <v>0</v>
      </c>
      <c r="AE1699">
        <f t="shared" si="606"/>
        <v>0</v>
      </c>
      <c r="AF1699">
        <f t="shared" si="615"/>
        <v>1062.8129847985024</v>
      </c>
      <c r="AG1699">
        <f t="shared" si="607"/>
        <v>0</v>
      </c>
      <c r="AH1699">
        <f t="shared" si="608"/>
        <v>0</v>
      </c>
      <c r="AI1699">
        <f t="shared" si="616"/>
        <v>1</v>
      </c>
      <c r="AJ1699">
        <f>MAX(0, $R1699 - $AA1699) * INDEX(Model_Assumptions[Values], 7)</f>
        <v>2125.6259695970048</v>
      </c>
      <c r="AK1699">
        <f>MAX(0, INDEX(Model_Assumptions[Values], 4) - $AD1699)</f>
        <v>0.05</v>
      </c>
      <c r="AL1699">
        <f>MAX(0, INDEX(Model_Assumptions[Values], 5) - $AC1699)</f>
        <v>0.02</v>
      </c>
      <c r="AM1699">
        <f>INDEX(Model_Assumptions[Values], 6) * MAX(0, INDEX(Model_Assumptions[Values], 3) - $AB1699)^2</f>
        <v>0</v>
      </c>
      <c r="AN1699">
        <f t="shared" si="609"/>
        <v>2125.6259695970061</v>
      </c>
      <c r="AO1699" cm="1">
        <f t="array" ref="AO1699">IFERROR(STDEV(IF($E$2:$E$2201=$E1699, $AJ$2:$AJ$2201)), 0)</f>
        <v>1.3780925808790163E-12</v>
      </c>
      <c r="AP1699">
        <f t="shared" si="617"/>
        <v>-0.98994949366116658</v>
      </c>
      <c r="AQ1699">
        <f t="shared" si="610"/>
        <v>4.9999999999999982E-2</v>
      </c>
      <c r="AR1699" cm="1">
        <f t="array" ref="AR1699">IFERROR(STDEV(IF($E$2:$E$2201=$E1699, $AK$2:$AK$2201)), 0)</f>
        <v>2.102802400022913E-17</v>
      </c>
      <c r="AS1699">
        <f t="shared" si="618"/>
        <v>0.98994949366116658</v>
      </c>
      <c r="AT1699">
        <f t="shared" si="611"/>
        <v>2.0000000000000007E-2</v>
      </c>
      <c r="AU1699" cm="1">
        <f t="array" ref="AU1699">IFERROR(STDEV(IF($E$2:$E$2201=$E1699, $AL$2:$AL$2201)), 0)</f>
        <v>7.0093413334097106E-18</v>
      </c>
      <c r="AV1699">
        <f t="shared" si="619"/>
        <v>-0.98994949366116647</v>
      </c>
      <c r="AW1699">
        <f t="shared" si="612"/>
        <v>0</v>
      </c>
      <c r="AX1699" cm="1">
        <f t="array" ref="AX1699">IFERROR(STDEV(IF($E$2:$E$2201=$E1699, $AM$2:$AM$2201)), 0)</f>
        <v>0</v>
      </c>
      <c r="AY1699">
        <f t="shared" si="620"/>
        <v>-0.98994949366116647</v>
      </c>
      <c r="AZ1699">
        <f>INDEX(Model_Assumptions[Values],9)*((INDEX(Model_Scenarios[GR Weight],1)*$AG1699)+(INDEX(Model_Scenarios[GP Weight],1)*$AH1699)+(INDEX(Model_Scenarios[LTV Weight],1)*$AI1699))-(INDEX(Model_Scenarios[LTV Weight],1)*$AP1699)-(INDEX(Model_Scenarios[GP Weight],1)*($AS1699+$AV1699+$AY1699))</f>
        <v>4.8909545442950497</v>
      </c>
      <c r="BA1699">
        <f>INDEX(Model_Assumptions[Values],9)*((INDEX(Model_Scenarios[GR Weight],2)*$AG1699)+(INDEX(Model_Scenarios[GP Weight],2)*$AH1699)+(INDEX(Model_Scenarios[LTV Weight],2)*$AI1699))-(INDEX(Model_Scenarios[LTV Weight],2)*$AP1699)-(INDEX(Model_Scenarios[GP Weight],2)*($AS1699+$AV1699+$AY1699))</f>
        <v>4.091457069611991</v>
      </c>
      <c r="BB1699">
        <f>INDEX(Model_Assumptions[Values],9)*((INDEX(Model_Scenarios[GR Weight],3)*$AG1699)+(INDEX(Model_Scenarios[GP Weight],3)*$AH1699)+(INDEX(Model_Scenarios[LTV Weight],3)*$AI1699))-(INDEX(Model_Scenarios[LTV Weight],3)*$AP1699)-(INDEX(Model_Scenarios[GP Weight],3)*($AS1699+$AV1699+$AY1699))</f>
        <v>2.7424621202458748</v>
      </c>
      <c r="BC1699">
        <f>INDEX(Model_Assumptions[Values],9)*((INDEX(Model_Scenarios[GR Weight],4)*$AG1699)+(INDEX(Model_Scenarios[GP Weight],4)*$AH1699)+(INDEX(Model_Scenarios[LTV Weight],4)*$AI1699))-(INDEX(Model_Scenarios[LTV Weight],4)*$AP1699)-(INDEX(Model_Scenarios[GP Weight],4)*($AS1699+$AV1699+$AY1699))</f>
        <v>2.1434671708797581</v>
      </c>
      <c r="BD1699">
        <f>INDEX(Model_Assumptions[Values],9)*((INDEX(Model_Scenarios[GR Weight],5)*$AG1699)+(INDEX(Model_Scenarios[GP Weight],5)*$AH1699)+(INDEX(Model_Scenarios[LTV Weight],5)*$AI1699))-(INDEX(Model_Scenarios[LTV Weight],5)*$AP1699)-(INDEX(Model_Scenarios[GP Weight],5)*($AS1699+$AV1699+$AY1699))</f>
        <v>2.0419595949289331</v>
      </c>
    </row>
    <row r="1700" spans="1:56" x14ac:dyDescent="0.25">
      <c r="A1700">
        <v>1699</v>
      </c>
      <c r="B1700">
        <v>34</v>
      </c>
      <c r="C1700" s="3">
        <v>49</v>
      </c>
      <c r="D1700" s="4">
        <v>0.96</v>
      </c>
      <c r="E1700" t="str">
        <v>SKU-1040</v>
      </c>
      <c r="F1700" t="str">
        <v>Hold</v>
      </c>
      <c r="G1700" t="str">
        <v>Constrained</v>
      </c>
      <c r="H1700">
        <v>18.7</v>
      </c>
      <c r="I1700">
        <v>6.86</v>
      </c>
      <c r="J1700">
        <v>26</v>
      </c>
      <c r="K1700">
        <v>486.2</v>
      </c>
      <c r="L1700">
        <v>307.83999999999997</v>
      </c>
      <c r="M1700">
        <v>0.63315508021390365</v>
      </c>
      <c r="N1700">
        <v>18.7</v>
      </c>
      <c r="O1700">
        <v>0</v>
      </c>
      <c r="P1700">
        <v>0</v>
      </c>
      <c r="Q1700">
        <v>1288.2581633921243</v>
      </c>
      <c r="R1700">
        <v>1062.8129847985024</v>
      </c>
      <c r="S1700">
        <v>0.5</v>
      </c>
      <c r="T1700">
        <f t="shared" si="598"/>
        <v>18.7</v>
      </c>
      <c r="U1700">
        <f t="shared" si="599"/>
        <v>0</v>
      </c>
      <c r="V1700">
        <f>IF($F1700="Reduce", INDEX(Model_Assumptions[Values], 2), INDEX(Model_Assumptions[Values], 1))</f>
        <v>-0.4</v>
      </c>
      <c r="W1700">
        <f t="shared" si="600"/>
        <v>26</v>
      </c>
      <c r="X1700">
        <f t="shared" si="613"/>
        <v>486.2</v>
      </c>
      <c r="Y1700">
        <f t="shared" si="601"/>
        <v>307.83999999999997</v>
      </c>
      <c r="Z1700">
        <f t="shared" si="602"/>
        <v>0</v>
      </c>
      <c r="AA1700">
        <f t="shared" si="603"/>
        <v>0</v>
      </c>
      <c r="AB1700">
        <f t="shared" si="614"/>
        <v>0.63315508021390365</v>
      </c>
      <c r="AC1700">
        <f t="shared" si="604"/>
        <v>0</v>
      </c>
      <c r="AD1700">
        <f t="shared" si="605"/>
        <v>0</v>
      </c>
      <c r="AE1700">
        <f t="shared" si="606"/>
        <v>0</v>
      </c>
      <c r="AF1700">
        <f t="shared" si="615"/>
        <v>1062.8129847985024</v>
      </c>
      <c r="AG1700">
        <f t="shared" si="607"/>
        <v>0</v>
      </c>
      <c r="AH1700">
        <f t="shared" si="608"/>
        <v>0</v>
      </c>
      <c r="AI1700">
        <f t="shared" si="616"/>
        <v>1</v>
      </c>
      <c r="AJ1700">
        <f>MAX(0, $R1700 - $AA1700) * INDEX(Model_Assumptions[Values], 7)</f>
        <v>2125.6259695970048</v>
      </c>
      <c r="AK1700">
        <f>MAX(0, INDEX(Model_Assumptions[Values], 4) - $AD1700)</f>
        <v>0.05</v>
      </c>
      <c r="AL1700">
        <f>MAX(0, INDEX(Model_Assumptions[Values], 5) - $AC1700)</f>
        <v>0.02</v>
      </c>
      <c r="AM1700">
        <f>INDEX(Model_Assumptions[Values], 6) * MAX(0, INDEX(Model_Assumptions[Values], 3) - $AB1700)^2</f>
        <v>0</v>
      </c>
      <c r="AN1700">
        <f t="shared" si="609"/>
        <v>2125.6259695970061</v>
      </c>
      <c r="AO1700" cm="1">
        <f t="array" ref="AO1700">IFERROR(STDEV(IF($E$2:$E$2201=$E1700, $AJ$2:$AJ$2201)), 0)</f>
        <v>1.3780925808790163E-12</v>
      </c>
      <c r="AP1700">
        <f t="shared" si="617"/>
        <v>-0.98994949366116658</v>
      </c>
      <c r="AQ1700">
        <f t="shared" si="610"/>
        <v>4.9999999999999982E-2</v>
      </c>
      <c r="AR1700" cm="1">
        <f t="array" ref="AR1700">IFERROR(STDEV(IF($E$2:$E$2201=$E1700, $AK$2:$AK$2201)), 0)</f>
        <v>2.102802400022913E-17</v>
      </c>
      <c r="AS1700">
        <f t="shared" si="618"/>
        <v>0.98994949366116658</v>
      </c>
      <c r="AT1700">
        <f t="shared" si="611"/>
        <v>2.0000000000000007E-2</v>
      </c>
      <c r="AU1700" cm="1">
        <f t="array" ref="AU1700">IFERROR(STDEV(IF($E$2:$E$2201=$E1700, $AL$2:$AL$2201)), 0)</f>
        <v>7.0093413334097106E-18</v>
      </c>
      <c r="AV1700">
        <f t="shared" si="619"/>
        <v>-0.98994949366116647</v>
      </c>
      <c r="AW1700">
        <f t="shared" si="612"/>
        <v>0</v>
      </c>
      <c r="AX1700" cm="1">
        <f t="array" ref="AX1700">IFERROR(STDEV(IF($E$2:$E$2201=$E1700, $AM$2:$AM$2201)), 0)</f>
        <v>0</v>
      </c>
      <c r="AY1700">
        <f t="shared" si="620"/>
        <v>-0.98994949366116647</v>
      </c>
      <c r="AZ1700">
        <f>INDEX(Model_Assumptions[Values],9)*((INDEX(Model_Scenarios[GR Weight],1)*$AG1700)+(INDEX(Model_Scenarios[GP Weight],1)*$AH1700)+(INDEX(Model_Scenarios[LTV Weight],1)*$AI1700))-(INDEX(Model_Scenarios[LTV Weight],1)*$AP1700)-(INDEX(Model_Scenarios[GP Weight],1)*($AS1700+$AV1700+$AY1700))</f>
        <v>4.8909545442950497</v>
      </c>
      <c r="BA1700">
        <f>INDEX(Model_Assumptions[Values],9)*((INDEX(Model_Scenarios[GR Weight],2)*$AG1700)+(INDEX(Model_Scenarios[GP Weight],2)*$AH1700)+(INDEX(Model_Scenarios[LTV Weight],2)*$AI1700))-(INDEX(Model_Scenarios[LTV Weight],2)*$AP1700)-(INDEX(Model_Scenarios[GP Weight],2)*($AS1700+$AV1700+$AY1700))</f>
        <v>4.091457069611991</v>
      </c>
      <c r="BB1700">
        <f>INDEX(Model_Assumptions[Values],9)*((INDEX(Model_Scenarios[GR Weight],3)*$AG1700)+(INDEX(Model_Scenarios[GP Weight],3)*$AH1700)+(INDEX(Model_Scenarios[LTV Weight],3)*$AI1700))-(INDEX(Model_Scenarios[LTV Weight],3)*$AP1700)-(INDEX(Model_Scenarios[GP Weight],3)*($AS1700+$AV1700+$AY1700))</f>
        <v>2.7424621202458748</v>
      </c>
      <c r="BC1700">
        <f>INDEX(Model_Assumptions[Values],9)*((INDEX(Model_Scenarios[GR Weight],4)*$AG1700)+(INDEX(Model_Scenarios[GP Weight],4)*$AH1700)+(INDEX(Model_Scenarios[LTV Weight],4)*$AI1700))-(INDEX(Model_Scenarios[LTV Weight],4)*$AP1700)-(INDEX(Model_Scenarios[GP Weight],4)*($AS1700+$AV1700+$AY1700))</f>
        <v>2.1434671708797581</v>
      </c>
      <c r="BD1700">
        <f>INDEX(Model_Assumptions[Values],9)*((INDEX(Model_Scenarios[GR Weight],5)*$AG1700)+(INDEX(Model_Scenarios[GP Weight],5)*$AH1700)+(INDEX(Model_Scenarios[LTV Weight],5)*$AI1700))-(INDEX(Model_Scenarios[LTV Weight],5)*$AP1700)-(INDEX(Model_Scenarios[GP Weight],5)*($AS1700+$AV1700+$AY1700))</f>
        <v>2.0419595949289331</v>
      </c>
    </row>
    <row r="1701" spans="1:56" x14ac:dyDescent="0.25">
      <c r="A1701">
        <v>1700</v>
      </c>
      <c r="B1701">
        <v>34</v>
      </c>
      <c r="C1701" s="3">
        <v>50</v>
      </c>
      <c r="D1701" s="4">
        <v>0.98</v>
      </c>
      <c r="E1701" t="str">
        <v>SKU-1040</v>
      </c>
      <c r="F1701" t="str">
        <v>Hold</v>
      </c>
      <c r="G1701" t="str">
        <v>Constrained</v>
      </c>
      <c r="H1701">
        <v>18.7</v>
      </c>
      <c r="I1701">
        <v>6.86</v>
      </c>
      <c r="J1701">
        <v>26</v>
      </c>
      <c r="K1701">
        <v>486.2</v>
      </c>
      <c r="L1701">
        <v>307.83999999999997</v>
      </c>
      <c r="M1701">
        <v>0.63315508021390365</v>
      </c>
      <c r="N1701">
        <v>18.7</v>
      </c>
      <c r="O1701">
        <v>0</v>
      </c>
      <c r="P1701">
        <v>0</v>
      </c>
      <c r="Q1701">
        <v>1288.2581633921243</v>
      </c>
      <c r="R1701">
        <v>1062.8129847985024</v>
      </c>
      <c r="S1701">
        <v>0.5</v>
      </c>
      <c r="T1701">
        <f t="shared" si="598"/>
        <v>18.7</v>
      </c>
      <c r="U1701">
        <f t="shared" si="599"/>
        <v>0</v>
      </c>
      <c r="V1701">
        <f>IF($F1701="Reduce", INDEX(Model_Assumptions[Values], 2), INDEX(Model_Assumptions[Values], 1))</f>
        <v>-0.4</v>
      </c>
      <c r="W1701">
        <f t="shared" si="600"/>
        <v>26</v>
      </c>
      <c r="X1701">
        <f t="shared" si="613"/>
        <v>486.2</v>
      </c>
      <c r="Y1701">
        <f t="shared" si="601"/>
        <v>307.83999999999997</v>
      </c>
      <c r="Z1701">
        <f t="shared" si="602"/>
        <v>0</v>
      </c>
      <c r="AA1701">
        <f t="shared" si="603"/>
        <v>0</v>
      </c>
      <c r="AB1701">
        <f t="shared" si="614"/>
        <v>0.63315508021390365</v>
      </c>
      <c r="AC1701">
        <f t="shared" si="604"/>
        <v>0</v>
      </c>
      <c r="AD1701">
        <f t="shared" si="605"/>
        <v>0</v>
      </c>
      <c r="AE1701">
        <f t="shared" si="606"/>
        <v>0</v>
      </c>
      <c r="AF1701">
        <f t="shared" si="615"/>
        <v>1062.8129847985024</v>
      </c>
      <c r="AG1701">
        <f t="shared" si="607"/>
        <v>0</v>
      </c>
      <c r="AH1701">
        <f t="shared" si="608"/>
        <v>0</v>
      </c>
      <c r="AI1701">
        <f t="shared" si="616"/>
        <v>1</v>
      </c>
      <c r="AJ1701">
        <f>MAX(0, $R1701 - $AA1701) * INDEX(Model_Assumptions[Values], 7)</f>
        <v>2125.6259695970048</v>
      </c>
      <c r="AK1701">
        <f>MAX(0, INDEX(Model_Assumptions[Values], 4) - $AD1701)</f>
        <v>0.05</v>
      </c>
      <c r="AL1701">
        <f>MAX(0, INDEX(Model_Assumptions[Values], 5) - $AC1701)</f>
        <v>0.02</v>
      </c>
      <c r="AM1701">
        <f>INDEX(Model_Assumptions[Values], 6) * MAX(0, INDEX(Model_Assumptions[Values], 3) - $AB1701)^2</f>
        <v>0</v>
      </c>
      <c r="AN1701">
        <f t="shared" si="609"/>
        <v>2125.6259695970061</v>
      </c>
      <c r="AO1701" cm="1">
        <f t="array" ref="AO1701">IFERROR(STDEV(IF($E$2:$E$2201=$E1701, $AJ$2:$AJ$2201)), 0)</f>
        <v>1.3780925808790163E-12</v>
      </c>
      <c r="AP1701">
        <f t="shared" si="617"/>
        <v>-0.98994949366116658</v>
      </c>
      <c r="AQ1701">
        <f t="shared" si="610"/>
        <v>4.9999999999999982E-2</v>
      </c>
      <c r="AR1701" cm="1">
        <f t="array" ref="AR1701">IFERROR(STDEV(IF($E$2:$E$2201=$E1701, $AK$2:$AK$2201)), 0)</f>
        <v>2.102802400022913E-17</v>
      </c>
      <c r="AS1701">
        <f t="shared" si="618"/>
        <v>0.98994949366116658</v>
      </c>
      <c r="AT1701">
        <f t="shared" si="611"/>
        <v>2.0000000000000007E-2</v>
      </c>
      <c r="AU1701" cm="1">
        <f t="array" ref="AU1701">IFERROR(STDEV(IF($E$2:$E$2201=$E1701, $AL$2:$AL$2201)), 0)</f>
        <v>7.0093413334097106E-18</v>
      </c>
      <c r="AV1701">
        <f t="shared" si="619"/>
        <v>-0.98994949366116647</v>
      </c>
      <c r="AW1701">
        <f t="shared" si="612"/>
        <v>0</v>
      </c>
      <c r="AX1701" cm="1">
        <f t="array" ref="AX1701">IFERROR(STDEV(IF($E$2:$E$2201=$E1701, $AM$2:$AM$2201)), 0)</f>
        <v>0</v>
      </c>
      <c r="AY1701">
        <f t="shared" si="620"/>
        <v>-0.98994949366116647</v>
      </c>
      <c r="AZ1701">
        <f>INDEX(Model_Assumptions[Values],9)*((INDEX(Model_Scenarios[GR Weight],1)*$AG1701)+(INDEX(Model_Scenarios[GP Weight],1)*$AH1701)+(INDEX(Model_Scenarios[LTV Weight],1)*$AI1701))-(INDEX(Model_Scenarios[LTV Weight],1)*$AP1701)-(INDEX(Model_Scenarios[GP Weight],1)*($AS1701+$AV1701+$AY1701))</f>
        <v>4.8909545442950497</v>
      </c>
      <c r="BA1701">
        <f>INDEX(Model_Assumptions[Values],9)*((INDEX(Model_Scenarios[GR Weight],2)*$AG1701)+(INDEX(Model_Scenarios[GP Weight],2)*$AH1701)+(INDEX(Model_Scenarios[LTV Weight],2)*$AI1701))-(INDEX(Model_Scenarios[LTV Weight],2)*$AP1701)-(INDEX(Model_Scenarios[GP Weight],2)*($AS1701+$AV1701+$AY1701))</f>
        <v>4.091457069611991</v>
      </c>
      <c r="BB1701">
        <f>INDEX(Model_Assumptions[Values],9)*((INDEX(Model_Scenarios[GR Weight],3)*$AG1701)+(INDEX(Model_Scenarios[GP Weight],3)*$AH1701)+(INDEX(Model_Scenarios[LTV Weight],3)*$AI1701))-(INDEX(Model_Scenarios[LTV Weight],3)*$AP1701)-(INDEX(Model_Scenarios[GP Weight],3)*($AS1701+$AV1701+$AY1701))</f>
        <v>2.7424621202458748</v>
      </c>
      <c r="BC1701">
        <f>INDEX(Model_Assumptions[Values],9)*((INDEX(Model_Scenarios[GR Weight],4)*$AG1701)+(INDEX(Model_Scenarios[GP Weight],4)*$AH1701)+(INDEX(Model_Scenarios[LTV Weight],4)*$AI1701))-(INDEX(Model_Scenarios[LTV Weight],4)*$AP1701)-(INDEX(Model_Scenarios[GP Weight],4)*($AS1701+$AV1701+$AY1701))</f>
        <v>2.1434671708797581</v>
      </c>
      <c r="BD1701">
        <f>INDEX(Model_Assumptions[Values],9)*((INDEX(Model_Scenarios[GR Weight],5)*$AG1701)+(INDEX(Model_Scenarios[GP Weight],5)*$AH1701)+(INDEX(Model_Scenarios[LTV Weight],5)*$AI1701))-(INDEX(Model_Scenarios[LTV Weight],5)*$AP1701)-(INDEX(Model_Scenarios[GP Weight],5)*($AS1701+$AV1701+$AY1701))</f>
        <v>2.0419595949289331</v>
      </c>
    </row>
    <row r="1702" spans="1:56" x14ac:dyDescent="0.25">
      <c r="A1702">
        <v>1701</v>
      </c>
      <c r="B1702">
        <v>35</v>
      </c>
      <c r="C1702" s="3">
        <v>1</v>
      </c>
      <c r="D1702" s="4">
        <v>0</v>
      </c>
      <c r="E1702" t="str">
        <v>SKU-1041</v>
      </c>
      <c r="F1702" t="str">
        <v>Reduce</v>
      </c>
      <c r="G1702" t="str">
        <v>Full</v>
      </c>
      <c r="H1702">
        <v>102.13</v>
      </c>
      <c r="I1702">
        <v>64.05</v>
      </c>
      <c r="J1702">
        <v>39</v>
      </c>
      <c r="K1702">
        <v>3983.0699999999997</v>
      </c>
      <c r="L1702">
        <v>1485.12</v>
      </c>
      <c r="M1702">
        <v>0.37285812200137081</v>
      </c>
      <c r="N1702">
        <v>95.805218757813307</v>
      </c>
      <c r="O1702">
        <v>285.02396907034563</v>
      </c>
      <c r="P1702">
        <v>156.92396907034617</v>
      </c>
      <c r="Q1702">
        <v>1365.1678788168565</v>
      </c>
      <c r="R1702">
        <v>1155.8421373982719</v>
      </c>
      <c r="S1702">
        <v>1</v>
      </c>
      <c r="T1702">
        <f t="shared" si="598"/>
        <v>102.13</v>
      </c>
      <c r="U1702">
        <f t="shared" si="599"/>
        <v>0</v>
      </c>
      <c r="V1702">
        <f>IF($F1702="Reduce", INDEX(Model_Assumptions[Values], 2), INDEX(Model_Assumptions[Values], 1))</f>
        <v>-0.8</v>
      </c>
      <c r="W1702">
        <f t="shared" si="600"/>
        <v>39</v>
      </c>
      <c r="X1702">
        <f t="shared" si="613"/>
        <v>3983.0699999999997</v>
      </c>
      <c r="Y1702">
        <f t="shared" si="601"/>
        <v>1485.12</v>
      </c>
      <c r="Z1702">
        <f t="shared" si="602"/>
        <v>0</v>
      </c>
      <c r="AA1702">
        <f t="shared" si="603"/>
        <v>0</v>
      </c>
      <c r="AB1702">
        <f t="shared" si="614"/>
        <v>0.37285812200137081</v>
      </c>
      <c r="AC1702">
        <f t="shared" si="604"/>
        <v>0</v>
      </c>
      <c r="AD1702">
        <f t="shared" si="605"/>
        <v>0</v>
      </c>
      <c r="AE1702">
        <f t="shared" si="606"/>
        <v>0</v>
      </c>
      <c r="AF1702">
        <f t="shared" si="615"/>
        <v>1155.8421373982719</v>
      </c>
      <c r="AG1702">
        <f t="shared" si="607"/>
        <v>0</v>
      </c>
      <c r="AH1702">
        <f t="shared" si="608"/>
        <v>0</v>
      </c>
      <c r="AI1702">
        <f t="shared" si="616"/>
        <v>1</v>
      </c>
      <c r="AJ1702">
        <f>MAX(0, $R1702 - $AA1702) * INDEX(Model_Assumptions[Values], 7)</f>
        <v>2311.6842747965438</v>
      </c>
      <c r="AK1702">
        <f>MAX(0, INDEX(Model_Assumptions[Values], 4) - $AD1702)</f>
        <v>0.05</v>
      </c>
      <c r="AL1702">
        <f>MAX(0, INDEX(Model_Assumptions[Values], 5) - $AC1702)</f>
        <v>0.02</v>
      </c>
      <c r="AM1702">
        <f>INDEX(Model_Assumptions[Values], 6) * MAX(0, INDEX(Model_Assumptions[Values], 3) - $AB1702)^2</f>
        <v>0</v>
      </c>
      <c r="AN1702">
        <f t="shared" si="609"/>
        <v>2489.2159620102148</v>
      </c>
      <c r="AO1702" cm="1">
        <f t="array" ref="AO1702">IFERROR(STDEV(IF($E$2:$E$2201=$E1702, $AJ$2:$AJ$2201)), 0)</f>
        <v>107.92638703787324</v>
      </c>
      <c r="AP1702">
        <f t="shared" si="617"/>
        <v>-1.6449331075205174</v>
      </c>
      <c r="AQ1702">
        <f t="shared" si="610"/>
        <v>6.9846120440362147E-2</v>
      </c>
      <c r="AR1702" cm="1">
        <f t="array" ref="AR1702">IFERROR(STDEV(IF($E$2:$E$2201=$E1702, $AK$2:$AK$2201)), 0)</f>
        <v>1.2051957931550519E-2</v>
      </c>
      <c r="AS1702">
        <f t="shared" si="618"/>
        <v>-1.6467133849187676</v>
      </c>
      <c r="AT1702">
        <f t="shared" si="611"/>
        <v>3.9846120440362121E-2</v>
      </c>
      <c r="AU1702" cm="1">
        <f t="array" ref="AU1702">IFERROR(STDEV(IF($E$2:$E$2201=$E1702, $AL$2:$AL$2201)), 0)</f>
        <v>1.205195793155059E-2</v>
      </c>
      <c r="AV1702">
        <f t="shared" si="619"/>
        <v>-1.6467133849187559</v>
      </c>
      <c r="AW1702">
        <f t="shared" si="612"/>
        <v>0</v>
      </c>
      <c r="AX1702" cm="1">
        <f t="array" ref="AX1702">IFERROR(STDEV(IF($E$2:$E$2201=$E1702, $AM$2:$AM$2201)), 0)</f>
        <v>0</v>
      </c>
      <c r="AY1702">
        <f t="shared" si="620"/>
        <v>-1.6467133849187559</v>
      </c>
      <c r="AZ1702">
        <f>INDEX(Model_Assumptions[Values],9)*((INDEX(Model_Scenarios[GR Weight],1)*$AG1702)+(INDEX(Model_Scenarios[GP Weight],1)*$AH1702)+(INDEX(Model_Scenarios[LTV Weight],1)*$AI1702))-(INDEX(Model_Scenarios[LTV Weight],1)*$AP1702)-(INDEX(Model_Scenarios[GP Weight],1)*($AS1702+$AV1702+$AY1702))</f>
        <v>5.8099605014920419</v>
      </c>
      <c r="BA1702">
        <f>INDEX(Model_Assumptions[Values],9)*((INDEX(Model_Scenarios[GR Weight],2)*$AG1702)+(INDEX(Model_Scenarios[GP Weight],2)*$AH1702)+(INDEX(Model_Scenarios[LTV Weight],2)*$AI1702))-(INDEX(Model_Scenarios[LTV Weight],2)*$AP1702)-(INDEX(Model_Scenarios[GP Weight],2)*($AS1702+$AV1702+$AY1702))</f>
        <v>5.3072345508395919</v>
      </c>
      <c r="BB1702">
        <f>INDEX(Model_Assumptions[Values],9)*((INDEX(Model_Scenarios[GR Weight],3)*$AG1702)+(INDEX(Model_Scenarios[GP Weight],3)*$AH1702)+(INDEX(Model_Scenarios[LTV Weight],3)*$AI1702))-(INDEX(Model_Scenarios[LTV Weight],3)*$AP1702)-(INDEX(Model_Scenarios[GP Weight],3)*($AS1702+$AV1702+$AY1702))</f>
        <v>4.3870222971729049</v>
      </c>
      <c r="BC1702">
        <f>INDEX(Model_Assumptions[Values],9)*((INDEX(Model_Scenarios[GR Weight],4)*$AG1702)+(INDEX(Model_Scenarios[GP Weight],4)*$AH1702)+(INDEX(Model_Scenarios[LTV Weight],4)*$AI1702))-(INDEX(Model_Scenarios[LTV Weight],4)*$AP1702)-(INDEX(Model_Scenarios[GP Weight],4)*($AS1702+$AV1702+$AY1702))</f>
        <v>3.7225289864208531</v>
      </c>
      <c r="BD1702">
        <f>INDEX(Model_Assumptions[Values],9)*((INDEX(Model_Scenarios[GR Weight],5)*$AG1702)+(INDEX(Model_Scenarios[GP Weight],5)*$AH1702)+(INDEX(Model_Scenarios[LTV Weight],5)*$AI1702))-(INDEX(Model_Scenarios[LTV Weight],5)*$AP1702)-(INDEX(Model_Scenarios[GP Weight],5)*($AS1702+$AV1702+$AY1702))</f>
        <v>4.3783103619960837</v>
      </c>
    </row>
    <row r="1703" spans="1:56" x14ac:dyDescent="0.25">
      <c r="A1703">
        <v>1702</v>
      </c>
      <c r="B1703">
        <v>35</v>
      </c>
      <c r="C1703" s="3">
        <v>2</v>
      </c>
      <c r="D1703" s="4">
        <v>0.02</v>
      </c>
      <c r="E1703" t="str">
        <v>SKU-1041</v>
      </c>
      <c r="F1703" t="str">
        <v>Reduce</v>
      </c>
      <c r="G1703" t="str">
        <v>Full</v>
      </c>
      <c r="H1703">
        <v>102.13</v>
      </c>
      <c r="I1703">
        <v>64.05</v>
      </c>
      <c r="J1703">
        <v>39</v>
      </c>
      <c r="K1703">
        <v>3983.0699999999997</v>
      </c>
      <c r="L1703">
        <v>1485.12</v>
      </c>
      <c r="M1703">
        <v>0.37285812200137081</v>
      </c>
      <c r="N1703">
        <v>95.805218757813307</v>
      </c>
      <c r="O1703">
        <v>285.02396907034563</v>
      </c>
      <c r="P1703">
        <v>156.92396907034617</v>
      </c>
      <c r="Q1703">
        <v>1365.1678788168565</v>
      </c>
      <c r="R1703">
        <v>1155.8421373982719</v>
      </c>
      <c r="S1703">
        <v>1</v>
      </c>
      <c r="T1703">
        <f t="shared" si="598"/>
        <v>102.00350437515627</v>
      </c>
      <c r="U1703">
        <f t="shared" si="599"/>
        <v>-1.2385746092600336E-3</v>
      </c>
      <c r="V1703">
        <f>IF($F1703="Reduce", INDEX(Model_Assumptions[Values], 2), INDEX(Model_Assumptions[Values], 1))</f>
        <v>-0.8</v>
      </c>
      <c r="W1703">
        <f t="shared" si="600"/>
        <v>39.038643527808908</v>
      </c>
      <c r="X1703">
        <f t="shared" si="613"/>
        <v>3982.0784458890221</v>
      </c>
      <c r="Y1703">
        <f t="shared" si="601"/>
        <v>1481.6533279328614</v>
      </c>
      <c r="Z1703">
        <f t="shared" si="602"/>
        <v>-0.99155411097763135</v>
      </c>
      <c r="AA1703">
        <f t="shared" si="603"/>
        <v>-3.466672067138461</v>
      </c>
      <c r="AB1703">
        <f t="shared" si="614"/>
        <v>0.3720803967240966</v>
      </c>
      <c r="AC1703">
        <f t="shared" si="604"/>
        <v>-7.7772527727421048E-4</v>
      </c>
      <c r="AD1703">
        <f t="shared" si="605"/>
        <v>-7.7772527727421048E-4</v>
      </c>
      <c r="AE1703">
        <f t="shared" si="606"/>
        <v>1.9999999999998967E-2</v>
      </c>
      <c r="AF1703">
        <f t="shared" si="615"/>
        <v>1132.7252946503077</v>
      </c>
      <c r="AG1703">
        <f t="shared" si="607"/>
        <v>-3.4788446537031763E-3</v>
      </c>
      <c r="AH1703">
        <f t="shared" si="608"/>
        <v>-2.209141208749579E-2</v>
      </c>
      <c r="AI1703">
        <f t="shared" si="616"/>
        <v>0.98000000000000098</v>
      </c>
      <c r="AJ1703">
        <f>MAX(0, $R1703 - $AA1703) * INDEX(Model_Assumptions[Values], 7)</f>
        <v>2318.6176189308208</v>
      </c>
      <c r="AK1703">
        <f>MAX(0, INDEX(Model_Assumptions[Values], 4) - $AD1703)</f>
        <v>5.0777725277274213E-2</v>
      </c>
      <c r="AL1703">
        <f>MAX(0, INDEX(Model_Assumptions[Values], 5) - $AC1703)</f>
        <v>2.0777725277274211E-2</v>
      </c>
      <c r="AM1703">
        <f>INDEX(Model_Assumptions[Values], 6) * MAX(0, INDEX(Model_Assumptions[Values], 3) - $AB1703)^2</f>
        <v>0</v>
      </c>
      <c r="AN1703">
        <f t="shared" si="609"/>
        <v>2489.2159620102148</v>
      </c>
      <c r="AO1703" cm="1">
        <f t="array" ref="AO1703">IFERROR(STDEV(IF($E$2:$E$2201=$E1703, $AJ$2:$AJ$2201)), 0)</f>
        <v>107.92638703787324</v>
      </c>
      <c r="AP1703">
        <f t="shared" si="617"/>
        <v>-1.5806916896006913</v>
      </c>
      <c r="AQ1703">
        <f t="shared" si="610"/>
        <v>6.9846120440362147E-2</v>
      </c>
      <c r="AR1703" cm="1">
        <f t="array" ref="AR1703">IFERROR(STDEV(IF($E$2:$E$2201=$E1703, $AK$2:$AK$2201)), 0)</f>
        <v>1.2051957931550519E-2</v>
      </c>
      <c r="AS1703">
        <f t="shared" si="618"/>
        <v>-1.582182353389175</v>
      </c>
      <c r="AT1703">
        <f t="shared" si="611"/>
        <v>3.9846120440362121E-2</v>
      </c>
      <c r="AU1703" cm="1">
        <f t="array" ref="AU1703">IFERROR(STDEV(IF($E$2:$E$2201=$E1703, $AL$2:$AL$2201)), 0)</f>
        <v>1.205195793155059E-2</v>
      </c>
      <c r="AV1703">
        <f t="shared" si="619"/>
        <v>-1.5821823533891637</v>
      </c>
      <c r="AW1703">
        <f t="shared" si="612"/>
        <v>0</v>
      </c>
      <c r="AX1703" cm="1">
        <f t="array" ref="AX1703">IFERROR(STDEV(IF($E$2:$E$2201=$E1703, $AM$2:$AM$2201)), 0)</f>
        <v>0</v>
      </c>
      <c r="AY1703">
        <f t="shared" si="620"/>
        <v>-1.5821823533891637</v>
      </c>
      <c r="AZ1703">
        <f>INDEX(Model_Assumptions[Values],9)*((INDEX(Model_Scenarios[GR Weight],1)*$AG1703)+(INDEX(Model_Scenarios[GP Weight],1)*$AH1703)+(INDEX(Model_Scenarios[LTV Weight],1)*$AI1703))-(INDEX(Model_Scenarios[LTV Weight],1)*$AP1703)-(INDEX(Model_Scenarios[GP Weight],1)*($AS1703+$AV1703+$AY1703))</f>
        <v>5.6464229293267083</v>
      </c>
      <c r="BA1703">
        <f>INDEX(Model_Assumptions[Values],9)*((INDEX(Model_Scenarios[GR Weight],2)*$AG1703)+(INDEX(Model_Scenarios[GP Weight],2)*$AH1703)+(INDEX(Model_Scenarios[LTV Weight],2)*$AI1703))-(INDEX(Model_Scenarios[LTV Weight],2)*$AP1703)-(INDEX(Model_Scenarios[GP Weight],2)*($AS1703+$AV1703+$AY1703))</f>
        <v>5.1370584646961799</v>
      </c>
      <c r="BB1703">
        <f>INDEX(Model_Assumptions[Values],9)*((INDEX(Model_Scenarios[GR Weight],3)*$AG1703)+(INDEX(Model_Scenarios[GP Weight],3)*$AH1703)+(INDEX(Model_Scenarios[LTV Weight],3)*$AI1703))-(INDEX(Model_Scenarios[LTV Weight],3)*$AP1703)-(INDEX(Model_Scenarios[GP Weight],3)*($AS1703+$AV1703+$AY1703))</f>
        <v>4.2105596199286577</v>
      </c>
      <c r="BC1703">
        <f>INDEX(Model_Assumptions[Values],9)*((INDEX(Model_Scenarios[GR Weight],4)*$AG1703)+(INDEX(Model_Scenarios[GP Weight],4)*$AH1703)+(INDEX(Model_Scenarios[LTV Weight],4)*$AI1703))-(INDEX(Model_Scenarios[LTV Weight],4)*$AP1703)-(INDEX(Model_Scenarios[GP Weight],4)*($AS1703+$AV1703+$AY1703))</f>
        <v>3.5607510286417363</v>
      </c>
      <c r="BD1703">
        <f>INDEX(Model_Assumptions[Values],9)*((INDEX(Model_Scenarios[GR Weight],5)*$AG1703)+(INDEX(Model_Scenarios[GP Weight],5)*$AH1703)+(INDEX(Model_Scenarios[LTV Weight],5)*$AI1703))-(INDEX(Model_Scenarios[LTV Weight],5)*$AP1703)-(INDEX(Model_Scenarios[GP Weight],5)*($AS1703+$AV1703+$AY1703))</f>
        <v>4.1665435775979844</v>
      </c>
    </row>
    <row r="1704" spans="1:56" x14ac:dyDescent="0.25">
      <c r="A1704">
        <v>1703</v>
      </c>
      <c r="B1704">
        <v>35</v>
      </c>
      <c r="C1704" s="3">
        <v>3</v>
      </c>
      <c r="D1704" s="4">
        <v>0.04</v>
      </c>
      <c r="E1704" t="str">
        <v>SKU-1041</v>
      </c>
      <c r="F1704" t="str">
        <v>Reduce</v>
      </c>
      <c r="G1704" t="str">
        <v>Full</v>
      </c>
      <c r="H1704">
        <v>102.13</v>
      </c>
      <c r="I1704">
        <v>64.05</v>
      </c>
      <c r="J1704">
        <v>39</v>
      </c>
      <c r="K1704">
        <v>3983.0699999999997</v>
      </c>
      <c r="L1704">
        <v>1485.12</v>
      </c>
      <c r="M1704">
        <v>0.37285812200137081</v>
      </c>
      <c r="N1704">
        <v>95.805218757813307</v>
      </c>
      <c r="O1704">
        <v>285.02396907034563</v>
      </c>
      <c r="P1704">
        <v>156.92396907034617</v>
      </c>
      <c r="Q1704">
        <v>1365.1678788168565</v>
      </c>
      <c r="R1704">
        <v>1155.8421373982719</v>
      </c>
      <c r="S1704">
        <v>1</v>
      </c>
      <c r="T1704">
        <f t="shared" si="598"/>
        <v>101.87700875031253</v>
      </c>
      <c r="U1704">
        <f t="shared" si="599"/>
        <v>-2.4771492185202064E-3</v>
      </c>
      <c r="V1704">
        <f>IF($F1704="Reduce", INDEX(Model_Assumptions[Values], 2), INDEX(Model_Assumptions[Values], 1))</f>
        <v>-0.8</v>
      </c>
      <c r="W1704">
        <f t="shared" si="600"/>
        <v>39.07728705561783</v>
      </c>
      <c r="X1704">
        <f t="shared" si="613"/>
        <v>3981.0771153036521</v>
      </c>
      <c r="Y1704">
        <f t="shared" si="601"/>
        <v>1478.1768793913302</v>
      </c>
      <c r="Z1704">
        <f t="shared" si="602"/>
        <v>-1.9928846963475735</v>
      </c>
      <c r="AA1704">
        <f t="shared" si="603"/>
        <v>-6.9431206086696875</v>
      </c>
      <c r="AB1704">
        <f t="shared" si="614"/>
        <v>0.3713007401210775</v>
      </c>
      <c r="AC1704">
        <f t="shared" si="604"/>
        <v>-1.557381880293307E-3</v>
      </c>
      <c r="AD1704">
        <f t="shared" si="605"/>
        <v>-1.557381880293307E-3</v>
      </c>
      <c r="AE1704">
        <f t="shared" si="606"/>
        <v>4.0000000000000181E-2</v>
      </c>
      <c r="AF1704">
        <f t="shared" si="615"/>
        <v>1109.6084519023409</v>
      </c>
      <c r="AG1704">
        <f t="shared" si="607"/>
        <v>-6.9919898415831743E-3</v>
      </c>
      <c r="AH1704">
        <f t="shared" si="608"/>
        <v>-4.4245124883103178E-2</v>
      </c>
      <c r="AI1704">
        <f t="shared" si="616"/>
        <v>0.95999999999999985</v>
      </c>
      <c r="AJ1704">
        <f>MAX(0, $R1704 - $AA1704) * INDEX(Model_Assumptions[Values], 7)</f>
        <v>2325.5705160138832</v>
      </c>
      <c r="AK1704">
        <f>MAX(0, INDEX(Model_Assumptions[Values], 4) - $AD1704)</f>
        <v>5.155738188029331E-2</v>
      </c>
      <c r="AL1704">
        <f>MAX(0, INDEX(Model_Assumptions[Values], 5) - $AC1704)</f>
        <v>2.1557381880293307E-2</v>
      </c>
      <c r="AM1704">
        <f>INDEX(Model_Assumptions[Values], 6) * MAX(0, INDEX(Model_Assumptions[Values], 3) - $AB1704)^2</f>
        <v>0</v>
      </c>
      <c r="AN1704">
        <f t="shared" si="609"/>
        <v>2489.2159620102148</v>
      </c>
      <c r="AO1704" cm="1">
        <f t="array" ref="AO1704">IFERROR(STDEV(IF($E$2:$E$2201=$E1704, $AJ$2:$AJ$2201)), 0)</f>
        <v>107.92638703787324</v>
      </c>
      <c r="AP1704">
        <f t="shared" si="617"/>
        <v>-1.5162691023735051</v>
      </c>
      <c r="AQ1704">
        <f t="shared" si="610"/>
        <v>6.9846120440362147E-2</v>
      </c>
      <c r="AR1704" cm="1">
        <f t="array" ref="AR1704">IFERROR(STDEV(IF($E$2:$E$2201=$E1704, $AK$2:$AK$2201)), 0)</f>
        <v>1.2051957931550519E-2</v>
      </c>
      <c r="AS1704">
        <f t="shared" si="618"/>
        <v>-1.5174910719022014</v>
      </c>
      <c r="AT1704">
        <f t="shared" si="611"/>
        <v>3.9846120440362121E-2</v>
      </c>
      <c r="AU1704" cm="1">
        <f t="array" ref="AU1704">IFERROR(STDEV(IF($E$2:$E$2201=$E1704, $AL$2:$AL$2201)), 0)</f>
        <v>1.205195793155059E-2</v>
      </c>
      <c r="AV1704">
        <f t="shared" si="619"/>
        <v>-1.5174910719021906</v>
      </c>
      <c r="AW1704">
        <f t="shared" si="612"/>
        <v>0</v>
      </c>
      <c r="AX1704" cm="1">
        <f t="array" ref="AX1704">IFERROR(STDEV(IF($E$2:$E$2201=$E1704, $AM$2:$AM$2201)), 0)</f>
        <v>0</v>
      </c>
      <c r="AY1704">
        <f t="shared" si="620"/>
        <v>-1.5174910719021906</v>
      </c>
      <c r="AZ1704">
        <f>INDEX(Model_Assumptions[Values],9)*((INDEX(Model_Scenarios[GR Weight],1)*$AG1704)+(INDEX(Model_Scenarios[GP Weight],1)*$AH1704)+(INDEX(Model_Scenarios[LTV Weight],1)*$AI1704))-(INDEX(Model_Scenarios[LTV Weight],1)*$AP1704)-(INDEX(Model_Scenarios[GP Weight],1)*($AS1704+$AV1704+$AY1704))</f>
        <v>5.4826440461071186</v>
      </c>
      <c r="BA1704">
        <f>INDEX(Model_Assumptions[Values],9)*((INDEX(Model_Scenarios[GR Weight],2)*$AG1704)+(INDEX(Model_Scenarios[GP Weight],2)*$AH1704)+(INDEX(Model_Scenarios[LTV Weight],2)*$AI1704))-(INDEX(Model_Scenarios[LTV Weight],2)*$AP1704)-(INDEX(Model_Scenarios[GP Weight],2)*($AS1704+$AV1704+$AY1704))</f>
        <v>4.9665804424198043</v>
      </c>
      <c r="BB1704">
        <f>INDEX(Model_Assumptions[Values],9)*((INDEX(Model_Scenarios[GR Weight],3)*$AG1704)+(INDEX(Model_Scenarios[GP Weight],3)*$AH1704)+(INDEX(Model_Scenarios[LTV Weight],3)*$AI1704))-(INDEX(Model_Scenarios[LTV Weight],3)*$AP1704)-(INDEX(Model_Scenarios[GP Weight],3)*($AS1704+$AV1704+$AY1704))</f>
        <v>4.0337043105992958</v>
      </c>
      <c r="BC1704">
        <f>INDEX(Model_Assumptions[Values],9)*((INDEX(Model_Scenarios[GR Weight],4)*$AG1704)+(INDEX(Model_Scenarios[GP Weight],4)*$AH1704)+(INDEX(Model_Scenarios[LTV Weight],4)*$AI1704))-(INDEX(Model_Scenarios[LTV Weight],4)*$AP1704)-(INDEX(Model_Scenarios[GP Weight],4)*($AS1704+$AV1704+$AY1704))</f>
        <v>3.3985814054411536</v>
      </c>
      <c r="BD1704">
        <f>INDEX(Model_Assumptions[Values],9)*((INDEX(Model_Scenarios[GR Weight],5)*$AG1704)+(INDEX(Model_Scenarios[GP Weight],5)*$AH1704)+(INDEX(Model_Scenarios[LTV Weight],5)*$AI1704))-(INDEX(Model_Scenarios[LTV Weight],5)*$AP1704)-(INDEX(Model_Scenarios[GP Weight],5)*($AS1704+$AV1704+$AY1704))</f>
        <v>3.9542614609618796</v>
      </c>
    </row>
    <row r="1705" spans="1:56" x14ac:dyDescent="0.25">
      <c r="A1705">
        <v>1704</v>
      </c>
      <c r="B1705">
        <v>35</v>
      </c>
      <c r="C1705" s="3">
        <v>4</v>
      </c>
      <c r="D1705" s="4">
        <v>0.06</v>
      </c>
      <c r="E1705" t="str">
        <v>SKU-1041</v>
      </c>
      <c r="F1705" t="str">
        <v>Reduce</v>
      </c>
      <c r="G1705" t="str">
        <v>Full</v>
      </c>
      <c r="H1705">
        <v>102.13</v>
      </c>
      <c r="I1705">
        <v>64.05</v>
      </c>
      <c r="J1705">
        <v>39</v>
      </c>
      <c r="K1705">
        <v>3983.0699999999997</v>
      </c>
      <c r="L1705">
        <v>1485.12</v>
      </c>
      <c r="M1705">
        <v>0.37285812200137081</v>
      </c>
      <c r="N1705">
        <v>95.805218757813307</v>
      </c>
      <c r="O1705">
        <v>285.02396907034563</v>
      </c>
      <c r="P1705">
        <v>156.92396907034617</v>
      </c>
      <c r="Q1705">
        <v>1365.1678788168565</v>
      </c>
      <c r="R1705">
        <v>1155.8421373982719</v>
      </c>
      <c r="S1705">
        <v>1</v>
      </c>
      <c r="T1705">
        <f t="shared" si="598"/>
        <v>101.7505131254688</v>
      </c>
      <c r="U1705">
        <f t="shared" si="599"/>
        <v>-3.71572382778024E-3</v>
      </c>
      <c r="V1705">
        <f>IF($F1705="Reduce", INDEX(Model_Assumptions[Values], 2), INDEX(Model_Assumptions[Values], 1))</f>
        <v>-0.8</v>
      </c>
      <c r="W1705">
        <f t="shared" si="600"/>
        <v>39.115930583426739</v>
      </c>
      <c r="X1705">
        <f t="shared" si="613"/>
        <v>3980.066008243889</v>
      </c>
      <c r="Y1705">
        <f t="shared" si="601"/>
        <v>1474.6906543754067</v>
      </c>
      <c r="Z1705">
        <f t="shared" si="602"/>
        <v>-3.0039917561107359</v>
      </c>
      <c r="AA1705">
        <f t="shared" si="603"/>
        <v>-10.429345624593225</v>
      </c>
      <c r="AB1705">
        <f t="shared" si="614"/>
        <v>0.37051914498927607</v>
      </c>
      <c r="AC1705">
        <f t="shared" si="604"/>
        <v>-2.338977012094734E-3</v>
      </c>
      <c r="AD1705">
        <f t="shared" si="605"/>
        <v>-2.338977012094734E-3</v>
      </c>
      <c r="AE1705">
        <f t="shared" si="606"/>
        <v>5.9999999999999144E-2</v>
      </c>
      <c r="AF1705">
        <f t="shared" si="615"/>
        <v>1086.4916091543766</v>
      </c>
      <c r="AG1705">
        <f t="shared" si="607"/>
        <v>-1.0539435563643186E-2</v>
      </c>
      <c r="AH1705">
        <f t="shared" si="608"/>
        <v>-6.6461138386819274E-2</v>
      </c>
      <c r="AI1705">
        <f t="shared" si="616"/>
        <v>0.94000000000000095</v>
      </c>
      <c r="AJ1705">
        <f>MAX(0, $R1705 - $AA1705) * INDEX(Model_Assumptions[Values], 7)</f>
        <v>2332.5429660457303</v>
      </c>
      <c r="AK1705">
        <f>MAX(0, INDEX(Model_Assumptions[Values], 4) - $AD1705)</f>
        <v>5.2338977012094737E-2</v>
      </c>
      <c r="AL1705">
        <f>MAX(0, INDEX(Model_Assumptions[Values], 5) - $AC1705)</f>
        <v>2.2338977012094734E-2</v>
      </c>
      <c r="AM1705">
        <f>INDEX(Model_Assumptions[Values], 6) * MAX(0, INDEX(Model_Assumptions[Values], 3) - $AB1705)^2</f>
        <v>0</v>
      </c>
      <c r="AN1705">
        <f t="shared" si="609"/>
        <v>2489.2159620102148</v>
      </c>
      <c r="AO1705" cm="1">
        <f t="array" ref="AO1705">IFERROR(STDEV(IF($E$2:$E$2201=$E1705, $AJ$2:$AJ$2201)), 0)</f>
        <v>107.92638703787324</v>
      </c>
      <c r="AP1705">
        <f t="shared" si="617"/>
        <v>-1.451665345838967</v>
      </c>
      <c r="AQ1705">
        <f t="shared" si="610"/>
        <v>6.9846120440362147E-2</v>
      </c>
      <c r="AR1705" cm="1">
        <f t="array" ref="AR1705">IFERROR(STDEV(IF($E$2:$E$2201=$E1705, $AK$2:$AK$2201)), 0)</f>
        <v>1.2051957931550519E-2</v>
      </c>
      <c r="AS1705">
        <f t="shared" si="618"/>
        <v>-1.4526389427925148</v>
      </c>
      <c r="AT1705">
        <f t="shared" si="611"/>
        <v>3.9846120440362121E-2</v>
      </c>
      <c r="AU1705" cm="1">
        <f t="array" ref="AU1705">IFERROR(STDEV(IF($E$2:$E$2201=$E1705, $AL$2:$AL$2201)), 0)</f>
        <v>1.205195793155059E-2</v>
      </c>
      <c r="AV1705">
        <f t="shared" si="619"/>
        <v>-1.4526389427925042</v>
      </c>
      <c r="AW1705">
        <f t="shared" si="612"/>
        <v>0</v>
      </c>
      <c r="AX1705" cm="1">
        <f t="array" ref="AX1705">IFERROR(STDEV(IF($E$2:$E$2201=$E1705, $AM$2:$AM$2201)), 0)</f>
        <v>0</v>
      </c>
      <c r="AY1705">
        <f t="shared" si="620"/>
        <v>-1.4526389427925042</v>
      </c>
      <c r="AZ1705">
        <f>INDEX(Model_Assumptions[Values],9)*((INDEX(Model_Scenarios[GR Weight],1)*$AG1705)+(INDEX(Model_Scenarios[GP Weight],1)*$AH1705)+(INDEX(Model_Scenarios[LTV Weight],1)*$AI1705))-(INDEX(Model_Scenarios[LTV Weight],1)*$AP1705)-(INDEX(Model_Scenarios[GP Weight],1)*($AS1705+$AV1705+$AY1705))</f>
        <v>5.3186236725336995</v>
      </c>
      <c r="BA1705">
        <f>INDEX(Model_Assumptions[Values],9)*((INDEX(Model_Scenarios[GR Weight],2)*$AG1705)+(INDEX(Model_Scenarios[GP Weight],2)*$AH1705)+(INDEX(Model_Scenarios[LTV Weight],2)*$AI1705))-(INDEX(Model_Scenarios[LTV Weight],2)*$AP1705)-(INDEX(Model_Scenarios[GP Weight],2)*($AS1705+$AV1705+$AY1705))</f>
        <v>4.7958001254112848</v>
      </c>
      <c r="BB1705">
        <f>INDEX(Model_Assumptions[Values],9)*((INDEX(Model_Scenarios[GR Weight],3)*$AG1705)+(INDEX(Model_Scenarios[GP Weight],3)*$AH1705)+(INDEX(Model_Scenarios[LTV Weight],3)*$AI1705))-(INDEX(Model_Scenarios[LTV Weight],3)*$AP1705)-(INDEX(Model_Scenarios[GP Weight],3)*($AS1705+$AV1705+$AY1705))</f>
        <v>3.8564557416362337</v>
      </c>
      <c r="BC1705">
        <f>INDEX(Model_Assumptions[Values],9)*((INDEX(Model_Scenarios[GR Weight],4)*$AG1705)+(INDEX(Model_Scenarios[GP Weight],4)*$AH1705)+(INDEX(Model_Scenarios[LTV Weight],4)*$AI1705))-(INDEX(Model_Scenarios[LTV Weight],4)*$AP1705)-(INDEX(Model_Scenarios[GP Weight],4)*($AS1705+$AV1705+$AY1705))</f>
        <v>3.236019489270515</v>
      </c>
      <c r="BD1705">
        <f>INDEX(Model_Assumptions[Values],9)*((INDEX(Model_Scenarios[GR Weight],5)*$AG1705)+(INDEX(Model_Scenarios[GP Weight],5)*$AH1705)+(INDEX(Model_Scenarios[LTV Weight],5)*$AI1705))-(INDEX(Model_Scenarios[LTV Weight],5)*$AP1705)-(INDEX(Model_Scenarios[GP Weight],5)*($AS1705+$AV1705+$AY1705))</f>
        <v>3.7414630259399848</v>
      </c>
    </row>
    <row r="1706" spans="1:56" x14ac:dyDescent="0.25">
      <c r="A1706">
        <v>1705</v>
      </c>
      <c r="B1706">
        <v>35</v>
      </c>
      <c r="C1706" s="3">
        <v>5</v>
      </c>
      <c r="D1706" s="4">
        <v>0.08</v>
      </c>
      <c r="E1706" t="str">
        <v>SKU-1041</v>
      </c>
      <c r="F1706" t="str">
        <v>Reduce</v>
      </c>
      <c r="G1706" t="str">
        <v>Full</v>
      </c>
      <c r="H1706">
        <v>102.13</v>
      </c>
      <c r="I1706">
        <v>64.05</v>
      </c>
      <c r="J1706">
        <v>39</v>
      </c>
      <c r="K1706">
        <v>3983.0699999999997</v>
      </c>
      <c r="L1706">
        <v>1485.12</v>
      </c>
      <c r="M1706">
        <v>0.37285812200137081</v>
      </c>
      <c r="N1706">
        <v>95.805218757813307</v>
      </c>
      <c r="O1706">
        <v>285.02396907034563</v>
      </c>
      <c r="P1706">
        <v>156.92396907034617</v>
      </c>
      <c r="Q1706">
        <v>1365.1678788168565</v>
      </c>
      <c r="R1706">
        <v>1155.8421373982719</v>
      </c>
      <c r="S1706">
        <v>1</v>
      </c>
      <c r="T1706">
        <f t="shared" si="598"/>
        <v>101.62401750062506</v>
      </c>
      <c r="U1706">
        <f t="shared" si="599"/>
        <v>-4.9542984370404127E-3</v>
      </c>
      <c r="V1706">
        <f>IF($F1706="Reduce", INDEX(Model_Assumptions[Values], 2), INDEX(Model_Assumptions[Values], 1))</f>
        <v>-0.8</v>
      </c>
      <c r="W1706">
        <f t="shared" si="600"/>
        <v>39.154574111235661</v>
      </c>
      <c r="X1706">
        <f t="shared" si="613"/>
        <v>3979.0451247097335</v>
      </c>
      <c r="Y1706">
        <f t="shared" si="601"/>
        <v>1471.1946528850895</v>
      </c>
      <c r="Z1706">
        <f t="shared" si="602"/>
        <v>-4.024875290266209</v>
      </c>
      <c r="AA1706">
        <f t="shared" si="603"/>
        <v>-13.925347114910437</v>
      </c>
      <c r="AB1706">
        <f t="shared" si="614"/>
        <v>0.36973560408979061</v>
      </c>
      <c r="AC1706">
        <f t="shared" si="604"/>
        <v>-3.1225179115801915E-3</v>
      </c>
      <c r="AD1706">
        <f t="shared" si="605"/>
        <v>-3.1225179115801915E-3</v>
      </c>
      <c r="AE1706">
        <f t="shared" si="606"/>
        <v>8.0000000000000362E-2</v>
      </c>
      <c r="AF1706">
        <f t="shared" si="615"/>
        <v>1063.3747664064097</v>
      </c>
      <c r="AG1706">
        <f t="shared" si="607"/>
        <v>-1.4121181819880018E-2</v>
      </c>
      <c r="AH1706">
        <f t="shared" si="608"/>
        <v>-8.8739452598652763E-2</v>
      </c>
      <c r="AI1706">
        <f t="shared" si="616"/>
        <v>0.9199999999999996</v>
      </c>
      <c r="AJ1706">
        <f>MAX(0, $R1706 - $AA1706) * INDEX(Model_Assumptions[Values], 7)</f>
        <v>2339.5349690263647</v>
      </c>
      <c r="AK1706">
        <f>MAX(0, INDEX(Model_Assumptions[Values], 4) - $AD1706)</f>
        <v>5.3122517911580194E-2</v>
      </c>
      <c r="AL1706">
        <f>MAX(0, INDEX(Model_Assumptions[Values], 5) - $AC1706)</f>
        <v>2.3122517911580192E-2</v>
      </c>
      <c r="AM1706">
        <f>INDEX(Model_Assumptions[Values], 6) * MAX(0, INDEX(Model_Assumptions[Values], 3) - $AB1706)^2</f>
        <v>0</v>
      </c>
      <c r="AN1706">
        <f t="shared" si="609"/>
        <v>2489.2159620102148</v>
      </c>
      <c r="AO1706" cm="1">
        <f t="array" ref="AO1706">IFERROR(STDEV(IF($E$2:$E$2201=$E1706, $AJ$2:$AJ$2201)), 0)</f>
        <v>107.92638703787324</v>
      </c>
      <c r="AP1706">
        <f t="shared" si="617"/>
        <v>-1.3868804199970521</v>
      </c>
      <c r="AQ1706">
        <f t="shared" si="610"/>
        <v>6.9846120440362147E-2</v>
      </c>
      <c r="AR1706" cm="1">
        <f t="array" ref="AR1706">IFERROR(STDEV(IF($E$2:$E$2201=$E1706, $AK$2:$AK$2201)), 0)</f>
        <v>1.2051957931550519E-2</v>
      </c>
      <c r="AS1706">
        <f t="shared" si="618"/>
        <v>-1.3876253654189792</v>
      </c>
      <c r="AT1706">
        <f t="shared" si="611"/>
        <v>3.9846120440362121E-2</v>
      </c>
      <c r="AU1706" cm="1">
        <f t="array" ref="AU1706">IFERROR(STDEV(IF($E$2:$E$2201=$E1706, $AL$2:$AL$2201)), 0)</f>
        <v>1.205195793155059E-2</v>
      </c>
      <c r="AV1706">
        <f t="shared" si="619"/>
        <v>-1.387625365418969</v>
      </c>
      <c r="AW1706">
        <f t="shared" si="612"/>
        <v>0</v>
      </c>
      <c r="AX1706" cm="1">
        <f t="array" ref="AX1706">IFERROR(STDEV(IF($E$2:$E$2201=$E1706, $AM$2:$AM$2201)), 0)</f>
        <v>0</v>
      </c>
      <c r="AY1706">
        <f t="shared" si="620"/>
        <v>-1.387625365418969</v>
      </c>
      <c r="AZ1706">
        <f>INDEX(Model_Assumptions[Values],9)*((INDEX(Model_Scenarios[GR Weight],1)*$AG1706)+(INDEX(Model_Scenarios[GP Weight],1)*$AH1706)+(INDEX(Model_Scenarios[LTV Weight],1)*$AI1706))-(INDEX(Model_Scenarios[LTV Weight],1)*$AP1706)-(INDEX(Model_Scenarios[GP Weight],1)*($AS1706+$AV1706+$AY1706))</f>
        <v>5.1543616284140663</v>
      </c>
      <c r="BA1706">
        <f>INDEX(Model_Assumptions[Values],9)*((INDEX(Model_Scenarios[GR Weight],2)*$AG1706)+(INDEX(Model_Scenarios[GP Weight],2)*$AH1706)+(INDEX(Model_Scenarios[LTV Weight],2)*$AI1706))-(INDEX(Model_Scenarios[LTV Weight],2)*$AP1706)-(INDEX(Model_Scenarios[GP Weight],2)*($AS1706+$AV1706+$AY1706))</f>
        <v>4.6247171532859035</v>
      </c>
      <c r="BB1706">
        <f>INDEX(Model_Assumptions[Values],9)*((INDEX(Model_Scenarios[GR Weight],3)*$AG1706)+(INDEX(Model_Scenarios[GP Weight],3)*$AH1706)+(INDEX(Model_Scenarios[LTV Weight],3)*$AI1706))-(INDEX(Model_Scenarios[LTV Weight],3)*$AP1706)-(INDEX(Model_Scenarios[GP Weight],3)*($AS1706+$AV1706+$AY1706))</f>
        <v>3.6788132823662485</v>
      </c>
      <c r="BC1706">
        <f>INDEX(Model_Assumptions[Values],9)*((INDEX(Model_Scenarios[GR Weight],4)*$AG1706)+(INDEX(Model_Scenarios[GP Weight],4)*$AH1706)+(INDEX(Model_Scenarios[LTV Weight],4)*$AI1706))-(INDEX(Model_Scenarios[LTV Weight],4)*$AP1706)-(INDEX(Model_Scenarios[GP Weight],4)*($AS1706+$AV1706+$AY1706))</f>
        <v>3.0730646494566032</v>
      </c>
      <c r="BD1706">
        <f>INDEX(Model_Assumptions[Values],9)*((INDEX(Model_Scenarios[GR Weight],5)*$AG1706)+(INDEX(Model_Scenarios[GP Weight],5)*$AH1706)+(INDEX(Model_Scenarios[LTV Weight],5)*$AI1706))-(INDEX(Model_Scenarios[LTV Weight],5)*$AP1706)-(INDEX(Model_Scenarios[GP Weight],5)*($AS1706+$AV1706+$AY1706))</f>
        <v>3.5281472814743919</v>
      </c>
    </row>
    <row r="1707" spans="1:56" x14ac:dyDescent="0.25">
      <c r="A1707">
        <v>1706</v>
      </c>
      <c r="B1707">
        <v>35</v>
      </c>
      <c r="C1707" s="3">
        <v>6</v>
      </c>
      <c r="D1707" s="4">
        <v>0.1</v>
      </c>
      <c r="E1707" t="str">
        <v>SKU-1041</v>
      </c>
      <c r="F1707" t="str">
        <v>Reduce</v>
      </c>
      <c r="G1707" t="str">
        <v>Full</v>
      </c>
      <c r="H1707">
        <v>102.13</v>
      </c>
      <c r="I1707">
        <v>64.05</v>
      </c>
      <c r="J1707">
        <v>39</v>
      </c>
      <c r="K1707">
        <v>3983.0699999999997</v>
      </c>
      <c r="L1707">
        <v>1485.12</v>
      </c>
      <c r="M1707">
        <v>0.37285812200137081</v>
      </c>
      <c r="N1707">
        <v>95.805218757813307</v>
      </c>
      <c r="O1707">
        <v>285.02396907034563</v>
      </c>
      <c r="P1707">
        <v>156.92396907034617</v>
      </c>
      <c r="Q1707">
        <v>1365.1678788168565</v>
      </c>
      <c r="R1707">
        <v>1155.8421373982719</v>
      </c>
      <c r="S1707">
        <v>1</v>
      </c>
      <c r="T1707">
        <f t="shared" si="598"/>
        <v>101.49752187578133</v>
      </c>
      <c r="U1707">
        <f t="shared" si="599"/>
        <v>-6.1928730463004468E-3</v>
      </c>
      <c r="V1707">
        <f>IF($F1707="Reduce", INDEX(Model_Assumptions[Values], 2), INDEX(Model_Assumptions[Values], 1))</f>
        <v>-0.8</v>
      </c>
      <c r="W1707">
        <f t="shared" si="600"/>
        <v>39.193217639044569</v>
      </c>
      <c r="X1707">
        <f t="shared" si="613"/>
        <v>3978.0144647011848</v>
      </c>
      <c r="Y1707">
        <f t="shared" si="601"/>
        <v>1467.6888749203804</v>
      </c>
      <c r="Z1707">
        <f t="shared" si="602"/>
        <v>-5.0555352988149025</v>
      </c>
      <c r="AA1707">
        <f t="shared" si="603"/>
        <v>-17.431125079619505</v>
      </c>
      <c r="AB1707">
        <f t="shared" si="614"/>
        <v>0.36895011014763324</v>
      </c>
      <c r="AC1707">
        <f t="shared" si="604"/>
        <v>-3.9080118537375697E-3</v>
      </c>
      <c r="AD1707">
        <f t="shared" si="605"/>
        <v>-3.9080118537375697E-3</v>
      </c>
      <c r="AE1707">
        <f t="shared" si="606"/>
        <v>9.9999999999999326E-2</v>
      </c>
      <c r="AF1707">
        <f t="shared" si="615"/>
        <v>1040.2579236584454</v>
      </c>
      <c r="AG1707">
        <f t="shared" si="607"/>
        <v>-1.7737228610296862E-2</v>
      </c>
      <c r="AH1707">
        <f t="shared" si="608"/>
        <v>-0.11108006751859206</v>
      </c>
      <c r="AI1707">
        <f t="shared" si="616"/>
        <v>0.90000000000000058</v>
      </c>
      <c r="AJ1707">
        <f>MAX(0, $R1707 - $AA1707) * INDEX(Model_Assumptions[Values], 7)</f>
        <v>2346.5465249557828</v>
      </c>
      <c r="AK1707">
        <f>MAX(0, INDEX(Model_Assumptions[Values], 4) - $AD1707)</f>
        <v>5.3908011853737572E-2</v>
      </c>
      <c r="AL1707">
        <f>MAX(0, INDEX(Model_Assumptions[Values], 5) - $AC1707)</f>
        <v>2.390801185373757E-2</v>
      </c>
      <c r="AM1707">
        <f>INDEX(Model_Assumptions[Values], 6) * MAX(0, INDEX(Model_Assumptions[Values], 3) - $AB1707)^2</f>
        <v>0</v>
      </c>
      <c r="AN1707">
        <f t="shared" si="609"/>
        <v>2489.2159620102148</v>
      </c>
      <c r="AO1707" cm="1">
        <f t="array" ref="AO1707">IFERROR(STDEV(IF($E$2:$E$2201=$E1707, $AJ$2:$AJ$2201)), 0)</f>
        <v>107.92638703787324</v>
      </c>
      <c r="AP1707">
        <f t="shared" si="617"/>
        <v>-1.321914324847794</v>
      </c>
      <c r="AQ1707">
        <f t="shared" si="610"/>
        <v>6.9846120440362147E-2</v>
      </c>
      <c r="AR1707" cm="1">
        <f t="array" ref="AR1707">IFERROR(STDEV(IF($E$2:$E$2201=$E1707, $AK$2:$AK$2201)), 0)</f>
        <v>1.2051957931550519E-2</v>
      </c>
      <c r="AS1707">
        <f t="shared" si="618"/>
        <v>-1.3224497361462404</v>
      </c>
      <c r="AT1707">
        <f t="shared" si="611"/>
        <v>3.9846120440362121E-2</v>
      </c>
      <c r="AU1707" cm="1">
        <f t="array" ref="AU1707">IFERROR(STDEV(IF($E$2:$E$2201=$E1707, $AL$2:$AL$2201)), 0)</f>
        <v>1.205195793155059E-2</v>
      </c>
      <c r="AV1707">
        <f t="shared" si="619"/>
        <v>-1.3224497361462306</v>
      </c>
      <c r="AW1707">
        <f t="shared" si="612"/>
        <v>0</v>
      </c>
      <c r="AX1707" cm="1">
        <f t="array" ref="AX1707">IFERROR(STDEV(IF($E$2:$E$2201=$E1707, $AM$2:$AM$2201)), 0)</f>
        <v>0</v>
      </c>
      <c r="AY1707">
        <f t="shared" si="620"/>
        <v>-1.3224497361462306</v>
      </c>
      <c r="AZ1707">
        <f>INDEX(Model_Assumptions[Values],9)*((INDEX(Model_Scenarios[GR Weight],1)*$AG1707)+(INDEX(Model_Scenarios[GP Weight],1)*$AH1707)+(INDEX(Model_Scenarios[LTV Weight],1)*$AI1707))-(INDEX(Model_Scenarios[LTV Weight],1)*$AP1707)-(INDEX(Model_Scenarios[GP Weight],1)*($AS1707+$AV1707+$AY1707))</f>
        <v>4.9898577326576632</v>
      </c>
      <c r="BA1707">
        <f>INDEX(Model_Assumptions[Values],9)*((INDEX(Model_Scenarios[GR Weight],2)*$AG1707)+(INDEX(Model_Scenarios[GP Weight],2)*$AH1707)+(INDEX(Model_Scenarios[LTV Weight],2)*$AI1707))-(INDEX(Model_Scenarios[LTV Weight],2)*$AP1707)-(INDEX(Model_Scenarios[GP Weight],2)*($AS1707+$AV1707+$AY1707))</f>
        <v>4.4533311638624937</v>
      </c>
      <c r="BB1707">
        <f>INDEX(Model_Assumptions[Values],9)*((INDEX(Model_Scenarios[GR Weight],3)*$AG1707)+(INDEX(Model_Scenarios[GP Weight],3)*$AH1707)+(INDEX(Model_Scenarios[LTV Weight],3)*$AI1707))-(INDEX(Model_Scenarios[LTV Weight],3)*$AP1707)-(INDEX(Model_Scenarios[GP Weight],3)*($AS1707+$AV1707+$AY1707))</f>
        <v>3.5007762989722573</v>
      </c>
      <c r="BC1707">
        <f>INDEX(Model_Assumptions[Values],9)*((INDEX(Model_Scenarios[GR Weight],4)*$AG1707)+(INDEX(Model_Scenarios[GP Weight],4)*$AH1707)+(INDEX(Model_Scenarios[LTV Weight],4)*$AI1707))-(INDEX(Model_Scenarios[LTV Weight],4)*$AP1707)-(INDEX(Model_Scenarios[GP Weight],4)*($AS1707+$AV1707+$AY1707))</f>
        <v>2.9097162521823288</v>
      </c>
      <c r="BD1707">
        <f>INDEX(Model_Assumptions[Values],9)*((INDEX(Model_Scenarios[GR Weight],5)*$AG1707)+(INDEX(Model_Scenarios[GP Weight],5)*$AH1707)+(INDEX(Model_Scenarios[LTV Weight],5)*$AI1707))-(INDEX(Model_Scenarios[LTV Weight],5)*$AP1707)-(INDEX(Model_Scenarios[GP Weight],5)*($AS1707+$AV1707+$AY1707))</f>
        <v>3.3143132315668105</v>
      </c>
    </row>
    <row r="1708" spans="1:56" x14ac:dyDescent="0.25">
      <c r="A1708">
        <v>1707</v>
      </c>
      <c r="B1708">
        <v>35</v>
      </c>
      <c r="C1708" s="3">
        <v>7</v>
      </c>
      <c r="D1708" s="4">
        <v>0.12</v>
      </c>
      <c r="E1708" t="str">
        <v>SKU-1041</v>
      </c>
      <c r="F1708" t="str">
        <v>Reduce</v>
      </c>
      <c r="G1708" t="str">
        <v>Full</v>
      </c>
      <c r="H1708">
        <v>102.13</v>
      </c>
      <c r="I1708">
        <v>64.05</v>
      </c>
      <c r="J1708">
        <v>39</v>
      </c>
      <c r="K1708">
        <v>3983.0699999999997</v>
      </c>
      <c r="L1708">
        <v>1485.12</v>
      </c>
      <c r="M1708">
        <v>0.37285812200137081</v>
      </c>
      <c r="N1708">
        <v>95.805218757813307</v>
      </c>
      <c r="O1708">
        <v>285.02396907034563</v>
      </c>
      <c r="P1708">
        <v>156.92396907034617</v>
      </c>
      <c r="Q1708">
        <v>1365.1678788168565</v>
      </c>
      <c r="R1708">
        <v>1155.8421373982719</v>
      </c>
      <c r="S1708">
        <v>1</v>
      </c>
      <c r="T1708">
        <f t="shared" si="598"/>
        <v>101.37102625093759</v>
      </c>
      <c r="U1708">
        <f t="shared" si="599"/>
        <v>-7.4314476555606196E-3</v>
      </c>
      <c r="V1708">
        <f>IF($F1708="Reduce", INDEX(Model_Assumptions[Values], 2), INDEX(Model_Assumptions[Values], 1))</f>
        <v>-0.8</v>
      </c>
      <c r="W1708">
        <f t="shared" si="600"/>
        <v>39.231861166853491</v>
      </c>
      <c r="X1708">
        <f t="shared" si="613"/>
        <v>3976.9740282182443</v>
      </c>
      <c r="Y1708">
        <f t="shared" si="601"/>
        <v>1464.1733204812781</v>
      </c>
      <c r="Z1708">
        <f t="shared" si="602"/>
        <v>-6.095971781755452</v>
      </c>
      <c r="AA1708">
        <f t="shared" si="603"/>
        <v>-20.946679518721794</v>
      </c>
      <c r="AB1708">
        <f t="shared" si="614"/>
        <v>0.36816265585150276</v>
      </c>
      <c r="AC1708">
        <f t="shared" si="604"/>
        <v>-4.6954661498680439E-3</v>
      </c>
      <c r="AD1708">
        <f t="shared" si="605"/>
        <v>-4.6954661498680439E-3</v>
      </c>
      <c r="AE1708">
        <f t="shared" si="606"/>
        <v>0.12000000000000054</v>
      </c>
      <c r="AF1708">
        <f t="shared" si="615"/>
        <v>1017.1410809104786</v>
      </c>
      <c r="AG1708">
        <f t="shared" si="607"/>
        <v>-2.1387575934888933E-2</v>
      </c>
      <c r="AH1708">
        <f t="shared" si="608"/>
        <v>-0.13348298314664586</v>
      </c>
      <c r="AI1708">
        <f t="shared" si="616"/>
        <v>0.87999999999999945</v>
      </c>
      <c r="AJ1708">
        <f>MAX(0, $R1708 - $AA1708) * INDEX(Model_Assumptions[Values], 7)</f>
        <v>2353.5776338339874</v>
      </c>
      <c r="AK1708">
        <f>MAX(0, INDEX(Model_Assumptions[Values], 4) - $AD1708)</f>
        <v>5.4695466149868047E-2</v>
      </c>
      <c r="AL1708">
        <f>MAX(0, INDEX(Model_Assumptions[Values], 5) - $AC1708)</f>
        <v>2.4695466149868044E-2</v>
      </c>
      <c r="AM1708">
        <f>INDEX(Model_Assumptions[Values], 6) * MAX(0, INDEX(Model_Assumptions[Values], 3) - $AB1708)^2</f>
        <v>0</v>
      </c>
      <c r="AN1708">
        <f t="shared" si="609"/>
        <v>2489.2159620102148</v>
      </c>
      <c r="AO1708" cm="1">
        <f t="array" ref="AO1708">IFERROR(STDEV(IF($E$2:$E$2201=$E1708, $AJ$2:$AJ$2201)), 0)</f>
        <v>107.92638703787324</v>
      </c>
      <c r="AP1708">
        <f t="shared" si="617"/>
        <v>-1.2567670603911674</v>
      </c>
      <c r="AQ1708">
        <f t="shared" si="610"/>
        <v>6.9846120440362147E-2</v>
      </c>
      <c r="AR1708" cm="1">
        <f t="array" ref="AR1708">IFERROR(STDEV(IF($E$2:$E$2201=$E1708, $AK$2:$AK$2201)), 0)</f>
        <v>1.2051957931550519E-2</v>
      </c>
      <c r="AS1708">
        <f t="shared" si="618"/>
        <v>-1.2571114483258841</v>
      </c>
      <c r="AT1708">
        <f t="shared" si="611"/>
        <v>3.9846120440362121E-2</v>
      </c>
      <c r="AU1708" cm="1">
        <f t="array" ref="AU1708">IFERROR(STDEV(IF($E$2:$E$2201=$E1708, $AL$2:$AL$2201)), 0)</f>
        <v>1.205195793155059E-2</v>
      </c>
      <c r="AV1708">
        <f t="shared" si="619"/>
        <v>-1.2571114483258747</v>
      </c>
      <c r="AW1708">
        <f t="shared" si="612"/>
        <v>0</v>
      </c>
      <c r="AX1708" cm="1">
        <f t="array" ref="AX1708">IFERROR(STDEV(IF($E$2:$E$2201=$E1708, $AM$2:$AM$2201)), 0)</f>
        <v>0</v>
      </c>
      <c r="AY1708">
        <f t="shared" si="620"/>
        <v>-1.2571114483258747</v>
      </c>
      <c r="AZ1708">
        <f>INDEX(Model_Assumptions[Values],9)*((INDEX(Model_Scenarios[GR Weight],1)*$AG1708)+(INDEX(Model_Scenarios[GP Weight],1)*$AH1708)+(INDEX(Model_Scenarios[LTV Weight],1)*$AI1708))-(INDEX(Model_Scenarios[LTV Weight],1)*$AP1708)-(INDEX(Model_Scenarios[GP Weight],1)*($AS1708+$AV1708+$AY1708))</f>
        <v>4.8251118032699285</v>
      </c>
      <c r="BA1708">
        <f>INDEX(Model_Assumptions[Values],9)*((INDEX(Model_Scenarios[GR Weight],2)*$AG1708)+(INDEX(Model_Scenarios[GP Weight],2)*$AH1708)+(INDEX(Model_Scenarios[LTV Weight],2)*$AI1708))-(INDEX(Model_Scenarios[LTV Weight],2)*$AP1708)-(INDEX(Model_Scenarios[GP Weight],2)*($AS1708+$AV1708+$AY1708))</f>
        <v>4.2816417931519712</v>
      </c>
      <c r="BB1708">
        <f>INDEX(Model_Assumptions[Values],9)*((INDEX(Model_Scenarios[GR Weight],3)*$AG1708)+(INDEX(Model_Scenarios[GP Weight],3)*$AH1708)+(INDEX(Model_Scenarios[LTV Weight],3)*$AI1708))-(INDEX(Model_Scenarios[LTV Weight],3)*$AP1708)-(INDEX(Model_Scenarios[GP Weight],3)*($AS1708+$AV1708+$AY1708))</f>
        <v>3.322344154473396</v>
      </c>
      <c r="BC1708">
        <f>INDEX(Model_Assumptions[Values],9)*((INDEX(Model_Scenarios[GR Weight],4)*$AG1708)+(INDEX(Model_Scenarios[GP Weight],4)*$AH1708)+(INDEX(Model_Scenarios[LTV Weight],4)*$AI1708))-(INDEX(Model_Scenarios[LTV Weight],4)*$AP1708)-(INDEX(Model_Scenarios[GP Weight],4)*($AS1708+$AV1708+$AY1708))</f>
        <v>2.7459736604668352</v>
      </c>
      <c r="BD1708">
        <f>INDEX(Model_Assumptions[Values],9)*((INDEX(Model_Scenarios[GR Weight],5)*$AG1708)+(INDEX(Model_Scenarios[GP Weight],5)*$AH1708)+(INDEX(Model_Scenarios[LTV Weight],5)*$AI1708))-(INDEX(Model_Scenarios[LTV Weight],5)*$AP1708)-(INDEX(Model_Scenarios[GP Weight],5)*($AS1708+$AV1708+$AY1708))</f>
        <v>3.0999598752473245</v>
      </c>
    </row>
    <row r="1709" spans="1:56" x14ac:dyDescent="0.25">
      <c r="A1709">
        <v>1708</v>
      </c>
      <c r="B1709">
        <v>35</v>
      </c>
      <c r="C1709" s="3">
        <v>8</v>
      </c>
      <c r="D1709" s="4">
        <v>0.14000000000000001</v>
      </c>
      <c r="E1709" t="str">
        <v>SKU-1041</v>
      </c>
      <c r="F1709" t="str">
        <v>Reduce</v>
      </c>
      <c r="G1709" t="str">
        <v>Full</v>
      </c>
      <c r="H1709">
        <v>102.13</v>
      </c>
      <c r="I1709">
        <v>64.05</v>
      </c>
      <c r="J1709">
        <v>39</v>
      </c>
      <c r="K1709">
        <v>3983.0699999999997</v>
      </c>
      <c r="L1709">
        <v>1485.12</v>
      </c>
      <c r="M1709">
        <v>0.37285812200137081</v>
      </c>
      <c r="N1709">
        <v>95.805218757813307</v>
      </c>
      <c r="O1709">
        <v>285.02396907034563</v>
      </c>
      <c r="P1709">
        <v>156.92396907034617</v>
      </c>
      <c r="Q1709">
        <v>1365.1678788168565</v>
      </c>
      <c r="R1709">
        <v>1155.8421373982719</v>
      </c>
      <c r="S1709">
        <v>1</v>
      </c>
      <c r="T1709">
        <f t="shared" si="598"/>
        <v>101.24453062609386</v>
      </c>
      <c r="U1709">
        <f t="shared" si="599"/>
        <v>-8.6700222648206527E-3</v>
      </c>
      <c r="V1709">
        <f>IF($F1709="Reduce", INDEX(Model_Assumptions[Values], 2), INDEX(Model_Assumptions[Values], 1))</f>
        <v>-0.8</v>
      </c>
      <c r="W1709">
        <f t="shared" si="600"/>
        <v>39.270504694662407</v>
      </c>
      <c r="X1709">
        <f t="shared" si="613"/>
        <v>3975.9238152609109</v>
      </c>
      <c r="Y1709">
        <f t="shared" si="601"/>
        <v>1460.647989567784</v>
      </c>
      <c r="Z1709">
        <f t="shared" si="602"/>
        <v>-7.1461847390887669</v>
      </c>
      <c r="AA1709">
        <f t="shared" si="603"/>
        <v>-24.472010432215939</v>
      </c>
      <c r="AB1709">
        <f t="shared" si="614"/>
        <v>0.36737323385355969</v>
      </c>
      <c r="AC1709">
        <f t="shared" si="604"/>
        <v>-5.4848881478111178E-3</v>
      </c>
      <c r="AD1709">
        <f t="shared" si="605"/>
        <v>-5.4848881478111178E-3</v>
      </c>
      <c r="AE1709">
        <f t="shared" si="606"/>
        <v>0.13999999999999951</v>
      </c>
      <c r="AF1709">
        <f t="shared" si="615"/>
        <v>994.02423816251451</v>
      </c>
      <c r="AG1709">
        <f t="shared" si="607"/>
        <v>-2.5072223793659424E-2</v>
      </c>
      <c r="AH1709">
        <f t="shared" si="608"/>
        <v>-0.15594819948280544</v>
      </c>
      <c r="AI1709">
        <f t="shared" si="616"/>
        <v>0.86000000000000054</v>
      </c>
      <c r="AJ1709">
        <f>MAX(0, $R1709 - $AA1709) * INDEX(Model_Assumptions[Values], 7)</f>
        <v>2360.6282956609757</v>
      </c>
      <c r="AK1709">
        <f>MAX(0, INDEX(Model_Assumptions[Values], 4) - $AD1709)</f>
        <v>5.5484888147811121E-2</v>
      </c>
      <c r="AL1709">
        <f>MAX(0, INDEX(Model_Assumptions[Values], 5) - $AC1709)</f>
        <v>2.5484888147811118E-2</v>
      </c>
      <c r="AM1709">
        <f>INDEX(Model_Assumptions[Values], 6) * MAX(0, INDEX(Model_Assumptions[Values], 3) - $AB1709)^2</f>
        <v>0</v>
      </c>
      <c r="AN1709">
        <f t="shared" si="609"/>
        <v>2489.2159620102148</v>
      </c>
      <c r="AO1709" cm="1">
        <f t="array" ref="AO1709">IFERROR(STDEV(IF($E$2:$E$2201=$E1709, $AJ$2:$AJ$2201)), 0)</f>
        <v>107.92638703787324</v>
      </c>
      <c r="AP1709">
        <f t="shared" si="617"/>
        <v>-1.1914386266271972</v>
      </c>
      <c r="AQ1709">
        <f t="shared" si="610"/>
        <v>6.9846120440362147E-2</v>
      </c>
      <c r="AR1709" cm="1">
        <f t="array" ref="AR1709">IFERROR(STDEV(IF($E$2:$E$2201=$E1709, $AK$2:$AK$2201)), 0)</f>
        <v>1.2051957931550519E-2</v>
      </c>
      <c r="AS1709">
        <f t="shared" si="618"/>
        <v>-1.1916098922777614</v>
      </c>
      <c r="AT1709">
        <f t="shared" si="611"/>
        <v>3.9846120440362121E-2</v>
      </c>
      <c r="AU1709" cm="1">
        <f t="array" ref="AU1709">IFERROR(STDEV(IF($E$2:$E$2201=$E1709, $AL$2:$AL$2201)), 0)</f>
        <v>1.205195793155059E-2</v>
      </c>
      <c r="AV1709">
        <f t="shared" si="619"/>
        <v>-1.1916098922777523</v>
      </c>
      <c r="AW1709">
        <f t="shared" si="612"/>
        <v>0</v>
      </c>
      <c r="AX1709" cm="1">
        <f t="array" ref="AX1709">IFERROR(STDEV(IF($E$2:$E$2201=$E1709, $AM$2:$AM$2201)), 0)</f>
        <v>0</v>
      </c>
      <c r="AY1709">
        <f t="shared" si="620"/>
        <v>-1.1916098922777523</v>
      </c>
      <c r="AZ1709">
        <f>INDEX(Model_Assumptions[Values],9)*((INDEX(Model_Scenarios[GR Weight],1)*$AG1709)+(INDEX(Model_Scenarios[GP Weight],1)*$AH1709)+(INDEX(Model_Scenarios[LTV Weight],1)*$AI1709))-(INDEX(Model_Scenarios[LTV Weight],1)*$AP1709)-(INDEX(Model_Scenarios[GP Weight],1)*($AS1709+$AV1709+$AY1709))</f>
        <v>4.6601236573468547</v>
      </c>
      <c r="BA1709">
        <f>INDEX(Model_Assumptions[Values],9)*((INDEX(Model_Scenarios[GR Weight],2)*$AG1709)+(INDEX(Model_Scenarios[GP Weight],2)*$AH1709)+(INDEX(Model_Scenarios[LTV Weight],2)*$AI1709))-(INDEX(Model_Scenarios[LTV Weight],2)*$AP1709)-(INDEX(Model_Scenarios[GP Weight],2)*($AS1709+$AV1709+$AY1709))</f>
        <v>4.1096486753462838</v>
      </c>
      <c r="BB1709">
        <f>INDEX(Model_Assumptions[Values],9)*((INDEX(Model_Scenarios[GR Weight],3)*$AG1709)+(INDEX(Model_Scenarios[GP Weight],3)*$AH1709)+(INDEX(Model_Scenarios[LTV Weight],3)*$AI1709))-(INDEX(Model_Scenarios[LTV Weight],3)*$AP1709)-(INDEX(Model_Scenarios[GP Weight],3)*($AS1709+$AV1709+$AY1709))</f>
        <v>3.1435162087055395</v>
      </c>
      <c r="BC1709">
        <f>INDEX(Model_Assumptions[Values],9)*((INDEX(Model_Scenarios[GR Weight],4)*$AG1709)+(INDEX(Model_Scenarios[GP Weight],4)*$AH1709)+(INDEX(Model_Scenarios[LTV Weight],4)*$AI1709))-(INDEX(Model_Scenarios[LTV Weight],4)*$AP1709)-(INDEX(Model_Scenarios[GP Weight],4)*($AS1709+$AV1709+$AY1709))</f>
        <v>2.5818362341459897</v>
      </c>
      <c r="BD1709">
        <f>INDEX(Model_Assumptions[Values],9)*((INDEX(Model_Scenarios[GR Weight],5)*$AG1709)+(INDEX(Model_Scenarios[GP Weight],5)*$AH1709)+(INDEX(Model_Scenarios[LTV Weight],5)*$AI1709))-(INDEX(Model_Scenarios[LTV Weight],5)*$AP1709)-(INDEX(Model_Scenarios[GP Weight],5)*($AS1709+$AV1709+$AY1709))</f>
        <v>2.8850862065437219</v>
      </c>
    </row>
    <row r="1710" spans="1:56" x14ac:dyDescent="0.25">
      <c r="A1710">
        <v>1709</v>
      </c>
      <c r="B1710">
        <v>35</v>
      </c>
      <c r="C1710" s="3">
        <v>9</v>
      </c>
      <c r="D1710" s="4">
        <v>0.16</v>
      </c>
      <c r="E1710" t="str">
        <v>SKU-1041</v>
      </c>
      <c r="F1710" t="str">
        <v>Reduce</v>
      </c>
      <c r="G1710" t="str">
        <v>Full</v>
      </c>
      <c r="H1710">
        <v>102.13</v>
      </c>
      <c r="I1710">
        <v>64.05</v>
      </c>
      <c r="J1710">
        <v>39</v>
      </c>
      <c r="K1710">
        <v>3983.0699999999997</v>
      </c>
      <c r="L1710">
        <v>1485.12</v>
      </c>
      <c r="M1710">
        <v>0.37285812200137081</v>
      </c>
      <c r="N1710">
        <v>95.805218757813307</v>
      </c>
      <c r="O1710">
        <v>285.02396907034563</v>
      </c>
      <c r="P1710">
        <v>156.92396907034617</v>
      </c>
      <c r="Q1710">
        <v>1365.1678788168565</v>
      </c>
      <c r="R1710">
        <v>1155.8421373982719</v>
      </c>
      <c r="S1710">
        <v>1</v>
      </c>
      <c r="T1710">
        <f t="shared" si="598"/>
        <v>101.11803500125012</v>
      </c>
      <c r="U1710">
        <f t="shared" si="599"/>
        <v>-9.9085968740808255E-3</v>
      </c>
      <c r="V1710">
        <f>IF($F1710="Reduce", INDEX(Model_Assumptions[Values], 2), INDEX(Model_Assumptions[Values], 1))</f>
        <v>-0.8</v>
      </c>
      <c r="W1710">
        <f t="shared" si="600"/>
        <v>39.309148222471322</v>
      </c>
      <c r="X1710">
        <f t="shared" si="613"/>
        <v>3974.863825829184</v>
      </c>
      <c r="Y1710">
        <f t="shared" si="601"/>
        <v>1457.1128821798957</v>
      </c>
      <c r="Z1710">
        <f t="shared" si="602"/>
        <v>-8.206174170815757</v>
      </c>
      <c r="AA1710">
        <f t="shared" si="603"/>
        <v>-28.007117820104213</v>
      </c>
      <c r="AB1710">
        <f t="shared" si="614"/>
        <v>0.36658183676919598</v>
      </c>
      <c r="AC1710">
        <f t="shared" si="604"/>
        <v>-6.2762852321748275E-3</v>
      </c>
      <c r="AD1710">
        <f t="shared" si="605"/>
        <v>-6.2762852321748275E-3</v>
      </c>
      <c r="AE1710">
        <f t="shared" si="606"/>
        <v>0.16000000000000072</v>
      </c>
      <c r="AF1710">
        <f t="shared" si="615"/>
        <v>970.90739541454764</v>
      </c>
      <c r="AG1710">
        <f t="shared" si="607"/>
        <v>-2.8791172186611518E-2</v>
      </c>
      <c r="AH1710">
        <f t="shared" si="608"/>
        <v>-0.17847571652708535</v>
      </c>
      <c r="AI1710">
        <f t="shared" si="616"/>
        <v>0.8399999999999993</v>
      </c>
      <c r="AJ1710">
        <f>MAX(0, $R1710 - $AA1710) * INDEX(Model_Assumptions[Values], 7)</f>
        <v>2367.6985104367523</v>
      </c>
      <c r="AK1710">
        <f>MAX(0, INDEX(Model_Assumptions[Values], 4) - $AD1710)</f>
        <v>5.627628523217483E-2</v>
      </c>
      <c r="AL1710">
        <f>MAX(0, INDEX(Model_Assumptions[Values], 5) - $AC1710)</f>
        <v>2.6276285232174828E-2</v>
      </c>
      <c r="AM1710">
        <f>INDEX(Model_Assumptions[Values], 6) * MAX(0, INDEX(Model_Assumptions[Values], 3) - $AB1710)^2</f>
        <v>0</v>
      </c>
      <c r="AN1710">
        <f t="shared" si="609"/>
        <v>2489.2159620102148</v>
      </c>
      <c r="AO1710" cm="1">
        <f t="array" ref="AO1710">IFERROR(STDEV(IF($E$2:$E$2201=$E1710, $AJ$2:$AJ$2201)), 0)</f>
        <v>107.92638703787324</v>
      </c>
      <c r="AP1710">
        <f t="shared" si="617"/>
        <v>-1.1259290235558419</v>
      </c>
      <c r="AQ1710">
        <f t="shared" si="610"/>
        <v>6.9846120440362147E-2</v>
      </c>
      <c r="AR1710" cm="1">
        <f t="array" ref="AR1710">IFERROR(STDEV(IF($E$2:$E$2201=$E1710, $AK$2:$AK$2201)), 0)</f>
        <v>1.2051957931550519E-2</v>
      </c>
      <c r="AS1710">
        <f t="shared" si="618"/>
        <v>-1.1259444552708888</v>
      </c>
      <c r="AT1710">
        <f t="shared" si="611"/>
        <v>3.9846120440362121E-2</v>
      </c>
      <c r="AU1710" cm="1">
        <f t="array" ref="AU1710">IFERROR(STDEV(IF($E$2:$E$2201=$E1710, $AL$2:$AL$2201)), 0)</f>
        <v>1.205195793155059E-2</v>
      </c>
      <c r="AV1710">
        <f t="shared" si="619"/>
        <v>-1.1259444552708802</v>
      </c>
      <c r="AW1710">
        <f t="shared" si="612"/>
        <v>0</v>
      </c>
      <c r="AX1710" cm="1">
        <f t="array" ref="AX1710">IFERROR(STDEV(IF($E$2:$E$2201=$E1710, $AM$2:$AM$2201)), 0)</f>
        <v>0</v>
      </c>
      <c r="AY1710">
        <f t="shared" si="620"/>
        <v>-1.1259444552708802</v>
      </c>
      <c r="AZ1710">
        <f>INDEX(Model_Assumptions[Values],9)*((INDEX(Model_Scenarios[GR Weight],1)*$AG1710)+(INDEX(Model_Scenarios[GP Weight],1)*$AH1710)+(INDEX(Model_Scenarios[LTV Weight],1)*$AI1710))-(INDEX(Model_Scenarios[LTV Weight],1)*$AP1710)-(INDEX(Model_Scenarios[GP Weight],1)*($AS1710+$AV1710+$AY1710))</f>
        <v>4.4948931110690875</v>
      </c>
      <c r="BA1710">
        <f>INDEX(Model_Assumptions[Values],9)*((INDEX(Model_Scenarios[GR Weight],2)*$AG1710)+(INDEX(Model_Scenarios[GP Weight],2)*$AH1710)+(INDEX(Model_Scenarios[LTV Weight],2)*$AI1710))-(INDEX(Model_Scenarios[LTV Weight],2)*$AP1710)-(INDEX(Model_Scenarios[GP Weight],2)*($AS1710+$AV1710+$AY1710))</f>
        <v>3.9373514428067811</v>
      </c>
      <c r="BB1710">
        <f>INDEX(Model_Assumptions[Values],9)*((INDEX(Model_Scenarios[GR Weight],3)*$AG1710)+(INDEX(Model_Scenarios[GP Weight],3)*$AH1710)+(INDEX(Model_Scenarios[LTV Weight],3)*$AI1710))-(INDEX(Model_Scenarios[LTV Weight],3)*$AP1710)-(INDEX(Model_Scenarios[GP Weight],3)*($AS1710+$AV1710+$AY1710))</f>
        <v>2.9642918183010987</v>
      </c>
      <c r="BC1710">
        <f>INDEX(Model_Assumptions[Values],9)*((INDEX(Model_Scenarios[GR Weight],4)*$AG1710)+(INDEX(Model_Scenarios[GP Weight],4)*$AH1710)+(INDEX(Model_Scenarios[LTV Weight],4)*$AI1710))-(INDEX(Model_Scenarios[LTV Weight],4)*$AP1710)-(INDEX(Model_Scenarios[GP Weight],4)*($AS1710+$AV1710+$AY1710))</f>
        <v>2.4173033298522091</v>
      </c>
      <c r="BD1710">
        <f>INDEX(Model_Assumptions[Values],9)*((INDEX(Model_Scenarios[GR Weight],5)*$AG1710)+(INDEX(Model_Scenarios[GP Weight],5)*$AH1710)+(INDEX(Model_Scenarios[LTV Weight],5)*$AI1710))-(INDEX(Model_Scenarios[LTV Weight],5)*$AP1710)-(INDEX(Model_Scenarios[GP Weight],5)*($AS1710+$AV1710+$AY1710))</f>
        <v>2.6696912144498204</v>
      </c>
    </row>
    <row r="1711" spans="1:56" x14ac:dyDescent="0.25">
      <c r="A1711">
        <v>1710</v>
      </c>
      <c r="B1711">
        <v>35</v>
      </c>
      <c r="C1711" s="3">
        <v>10</v>
      </c>
      <c r="D1711" s="4">
        <v>0.18</v>
      </c>
      <c r="E1711" t="str">
        <v>SKU-1041</v>
      </c>
      <c r="F1711" t="str">
        <v>Reduce</v>
      </c>
      <c r="G1711" t="str">
        <v>Full</v>
      </c>
      <c r="H1711">
        <v>102.13</v>
      </c>
      <c r="I1711">
        <v>64.05</v>
      </c>
      <c r="J1711">
        <v>39</v>
      </c>
      <c r="K1711">
        <v>3983.0699999999997</v>
      </c>
      <c r="L1711">
        <v>1485.12</v>
      </c>
      <c r="M1711">
        <v>0.37285812200137081</v>
      </c>
      <c r="N1711">
        <v>95.805218757813307</v>
      </c>
      <c r="O1711">
        <v>285.02396907034563</v>
      </c>
      <c r="P1711">
        <v>156.92396907034617</v>
      </c>
      <c r="Q1711">
        <v>1365.1678788168565</v>
      </c>
      <c r="R1711">
        <v>1155.8421373982719</v>
      </c>
      <c r="S1711">
        <v>1</v>
      </c>
      <c r="T1711">
        <f t="shared" si="598"/>
        <v>100.99153937640639</v>
      </c>
      <c r="U1711">
        <f t="shared" si="599"/>
        <v>-1.114717148334086E-2</v>
      </c>
      <c r="V1711">
        <f>IF($F1711="Reduce", INDEX(Model_Assumptions[Values], 2), INDEX(Model_Assumptions[Values], 1))</f>
        <v>-0.8</v>
      </c>
      <c r="W1711">
        <f t="shared" si="600"/>
        <v>39.347791750280237</v>
      </c>
      <c r="X1711">
        <f t="shared" si="613"/>
        <v>3973.7940599230651</v>
      </c>
      <c r="Y1711">
        <f t="shared" si="601"/>
        <v>1453.567998317616</v>
      </c>
      <c r="Z1711">
        <f t="shared" si="602"/>
        <v>-9.275940076934603</v>
      </c>
      <c r="AA1711">
        <f t="shared" si="603"/>
        <v>-31.552001682383889</v>
      </c>
      <c r="AB1711">
        <f t="shared" si="614"/>
        <v>0.36578845717680647</v>
      </c>
      <c r="AC1711">
        <f t="shared" si="604"/>
        <v>-7.0696648245643368E-3</v>
      </c>
      <c r="AD1711">
        <f t="shared" si="605"/>
        <v>-7.0696648245643368E-3</v>
      </c>
      <c r="AE1711">
        <f t="shared" si="606"/>
        <v>0.17999999999999969</v>
      </c>
      <c r="AF1711">
        <f t="shared" si="615"/>
        <v>947.79055266658327</v>
      </c>
      <c r="AG1711">
        <f t="shared" si="607"/>
        <v>-3.2544421113738842E-2</v>
      </c>
      <c r="AH1711">
        <f t="shared" si="608"/>
        <v>-0.20106553427946816</v>
      </c>
      <c r="AI1711">
        <f t="shared" si="616"/>
        <v>0.82000000000000028</v>
      </c>
      <c r="AJ1711">
        <f>MAX(0, $R1711 - $AA1711) * INDEX(Model_Assumptions[Values], 7)</f>
        <v>2374.7882781613116</v>
      </c>
      <c r="AK1711">
        <f>MAX(0, INDEX(Model_Assumptions[Values], 4) - $AD1711)</f>
        <v>5.706966482456434E-2</v>
      </c>
      <c r="AL1711">
        <f>MAX(0, INDEX(Model_Assumptions[Values], 5) - $AC1711)</f>
        <v>2.7069664824564337E-2</v>
      </c>
      <c r="AM1711">
        <f>INDEX(Model_Assumptions[Values], 6) * MAX(0, INDEX(Model_Assumptions[Values], 3) - $AB1711)^2</f>
        <v>0</v>
      </c>
      <c r="AN1711">
        <f t="shared" si="609"/>
        <v>2489.2159620102148</v>
      </c>
      <c r="AO1711" cm="1">
        <f t="array" ref="AO1711">IFERROR(STDEV(IF($E$2:$E$2201=$E1711, $AJ$2:$AJ$2201)), 0)</f>
        <v>107.92638703787324</v>
      </c>
      <c r="AP1711">
        <f t="shared" si="617"/>
        <v>-1.0602382511771518</v>
      </c>
      <c r="AQ1711">
        <f t="shared" si="610"/>
        <v>6.9846120440362147E-2</v>
      </c>
      <c r="AR1711" cm="1">
        <f t="array" ref="AR1711">IFERROR(STDEV(IF($E$2:$E$2201=$E1711, $AK$2:$AK$2201)), 0)</f>
        <v>1.2051957931550519E-2</v>
      </c>
      <c r="AS1711">
        <f t="shared" si="618"/>
        <v>-1.0601145215044805</v>
      </c>
      <c r="AT1711">
        <f t="shared" si="611"/>
        <v>3.9846120440362121E-2</v>
      </c>
      <c r="AU1711" cm="1">
        <f t="array" ref="AU1711">IFERROR(STDEV(IF($E$2:$E$2201=$E1711, $AL$2:$AL$2201)), 0)</f>
        <v>1.205195793155059E-2</v>
      </c>
      <c r="AV1711">
        <f t="shared" si="619"/>
        <v>-1.0601145215044723</v>
      </c>
      <c r="AW1711">
        <f t="shared" si="612"/>
        <v>0</v>
      </c>
      <c r="AX1711" cm="1">
        <f t="array" ref="AX1711">IFERROR(STDEV(IF($E$2:$E$2201=$E1711, $AM$2:$AM$2201)), 0)</f>
        <v>0</v>
      </c>
      <c r="AY1711">
        <f t="shared" si="620"/>
        <v>-1.0601145215044723</v>
      </c>
      <c r="AZ1711">
        <f>INDEX(Model_Assumptions[Values],9)*((INDEX(Model_Scenarios[GR Weight],1)*$AG1711)+(INDEX(Model_Scenarios[GP Weight],1)*$AH1711)+(INDEX(Model_Scenarios[LTV Weight],1)*$AI1711))-(INDEX(Model_Scenarios[LTV Weight],1)*$AP1711)-(INDEX(Model_Scenarios[GP Weight],1)*($AS1711+$AV1711+$AY1711))</f>
        <v>4.3294199796964614</v>
      </c>
      <c r="BA1711">
        <f>INDEX(Model_Assumptions[Values],9)*((INDEX(Model_Scenarios[GR Weight],2)*$AG1711)+(INDEX(Model_Scenarios[GP Weight],2)*$AH1711)+(INDEX(Model_Scenarios[LTV Weight],2)*$AI1711))-(INDEX(Model_Scenarios[LTV Weight],2)*$AP1711)-(INDEX(Model_Scenarios[GP Weight],2)*($AS1711+$AV1711+$AY1711))</f>
        <v>3.7647497260530627</v>
      </c>
      <c r="BB1711">
        <f>INDEX(Model_Assumptions[Values],9)*((INDEX(Model_Scenarios[GR Weight],3)*$AG1711)+(INDEX(Model_Scenarios[GP Weight],3)*$AH1711)+(INDEX(Model_Scenarios[LTV Weight],3)*$AI1711))-(INDEX(Model_Scenarios[LTV Weight],3)*$AP1711)-(INDEX(Model_Scenarios[GP Weight],3)*($AS1711+$AV1711+$AY1711))</f>
        <v>2.7846703366693175</v>
      </c>
      <c r="BC1711">
        <f>INDEX(Model_Assumptions[Values],9)*((INDEX(Model_Scenarios[GR Weight],4)*$AG1711)+(INDEX(Model_Scenarios[GP Weight],4)*$AH1711)+(INDEX(Model_Scenarios[LTV Weight],4)*$AI1711))-(INDEX(Model_Scenarios[LTV Weight],4)*$AP1711)-(INDEX(Model_Scenarios[GP Weight],4)*($AS1711+$AV1711+$AY1711))</f>
        <v>2.2523743009947319</v>
      </c>
      <c r="BD1711">
        <f>INDEX(Model_Assumptions[Values],9)*((INDEX(Model_Scenarios[GR Weight],5)*$AG1711)+(INDEX(Model_Scenarios[GP Weight],5)*$AH1711)+(INDEX(Model_Scenarios[LTV Weight],5)*$AI1711))-(INDEX(Model_Scenarios[LTV Weight],5)*$AP1711)-(INDEX(Model_Scenarios[GP Weight],5)*($AS1711+$AV1711+$AY1711))</f>
        <v>2.4537738828943958</v>
      </c>
    </row>
    <row r="1712" spans="1:56" x14ac:dyDescent="0.25">
      <c r="A1712">
        <v>1711</v>
      </c>
      <c r="B1712">
        <v>35</v>
      </c>
      <c r="C1712" s="3">
        <v>11</v>
      </c>
      <c r="D1712" s="4">
        <v>0.2</v>
      </c>
      <c r="E1712" t="str">
        <v>SKU-1041</v>
      </c>
      <c r="F1712" t="str">
        <v>Reduce</v>
      </c>
      <c r="G1712" t="str">
        <v>Full</v>
      </c>
      <c r="H1712">
        <v>102.13</v>
      </c>
      <c r="I1712">
        <v>64.05</v>
      </c>
      <c r="J1712">
        <v>39</v>
      </c>
      <c r="K1712">
        <v>3983.0699999999997</v>
      </c>
      <c r="L1712">
        <v>1485.12</v>
      </c>
      <c r="M1712">
        <v>0.37285812200137081</v>
      </c>
      <c r="N1712">
        <v>95.805218757813307</v>
      </c>
      <c r="O1712">
        <v>285.02396907034563</v>
      </c>
      <c r="P1712">
        <v>156.92396907034617</v>
      </c>
      <c r="Q1712">
        <v>1365.1678788168565</v>
      </c>
      <c r="R1712">
        <v>1155.8421373982719</v>
      </c>
      <c r="S1712">
        <v>1</v>
      </c>
      <c r="T1712">
        <f t="shared" si="598"/>
        <v>100.86504375156265</v>
      </c>
      <c r="U1712">
        <f t="shared" si="599"/>
        <v>-1.2385746092601032E-2</v>
      </c>
      <c r="V1712">
        <f>IF($F1712="Reduce", INDEX(Model_Assumptions[Values], 2), INDEX(Model_Assumptions[Values], 1))</f>
        <v>-0.8</v>
      </c>
      <c r="W1712">
        <f t="shared" si="600"/>
        <v>39.386435278089152</v>
      </c>
      <c r="X1712">
        <f t="shared" si="613"/>
        <v>3972.714517542553</v>
      </c>
      <c r="Y1712">
        <f t="shared" si="601"/>
        <v>1450.0133379809431</v>
      </c>
      <c r="Z1712">
        <f t="shared" si="602"/>
        <v>-10.355482457446669</v>
      </c>
      <c r="AA1712">
        <f t="shared" si="603"/>
        <v>-35.106662019056785</v>
      </c>
      <c r="AB1712">
        <f t="shared" si="614"/>
        <v>0.36499308761755533</v>
      </c>
      <c r="AC1712">
        <f t="shared" si="604"/>
        <v>-7.8650343838154724E-3</v>
      </c>
      <c r="AD1712">
        <f t="shared" si="605"/>
        <v>-7.8650343838154724E-3</v>
      </c>
      <c r="AE1712">
        <f t="shared" si="606"/>
        <v>0.2000000000000009</v>
      </c>
      <c r="AF1712">
        <f t="shared" si="615"/>
        <v>924.67370991861651</v>
      </c>
      <c r="AG1712">
        <f t="shared" si="607"/>
        <v>-3.6331970575046175E-2</v>
      </c>
      <c r="AH1712">
        <f t="shared" si="608"/>
        <v>-0.22371765273996544</v>
      </c>
      <c r="AI1712">
        <f t="shared" si="616"/>
        <v>0.79999999999999916</v>
      </c>
      <c r="AJ1712">
        <f>MAX(0, $R1712 - $AA1712) * INDEX(Model_Assumptions[Values], 7)</f>
        <v>2381.8975988346574</v>
      </c>
      <c r="AK1712">
        <f>MAX(0, INDEX(Model_Assumptions[Values], 4) - $AD1712)</f>
        <v>5.7865034383815475E-2</v>
      </c>
      <c r="AL1712">
        <f>MAX(0, INDEX(Model_Assumptions[Values], 5) - $AC1712)</f>
        <v>2.7865034383815473E-2</v>
      </c>
      <c r="AM1712">
        <f>INDEX(Model_Assumptions[Values], 6) * MAX(0, INDEX(Model_Assumptions[Values], 3) - $AB1712)^2</f>
        <v>0</v>
      </c>
      <c r="AN1712">
        <f t="shared" si="609"/>
        <v>2489.2159620102148</v>
      </c>
      <c r="AO1712" cm="1">
        <f t="array" ref="AO1712">IFERROR(STDEV(IF($E$2:$E$2201=$E1712, $AJ$2:$AJ$2201)), 0)</f>
        <v>107.92638703787324</v>
      </c>
      <c r="AP1712">
        <f t="shared" si="617"/>
        <v>-0.99436630949109306</v>
      </c>
      <c r="AQ1712">
        <f t="shared" si="610"/>
        <v>6.9846120440362147E-2</v>
      </c>
      <c r="AR1712" cm="1">
        <f t="array" ref="AR1712">IFERROR(STDEV(IF($E$2:$E$2201=$E1712, $AK$2:$AK$2201)), 0)</f>
        <v>1.2051957931550519E-2</v>
      </c>
      <c r="AS1712">
        <f t="shared" si="618"/>
        <v>-0.99411947208857132</v>
      </c>
      <c r="AT1712">
        <f t="shared" si="611"/>
        <v>3.9846120440362121E-2</v>
      </c>
      <c r="AU1712" cm="1">
        <f t="array" ref="AU1712">IFERROR(STDEV(IF($E$2:$E$2201=$E1712, $AL$2:$AL$2201)), 0)</f>
        <v>1.205195793155059E-2</v>
      </c>
      <c r="AV1712">
        <f t="shared" si="619"/>
        <v>-0.99411947208856344</v>
      </c>
      <c r="AW1712">
        <f t="shared" si="612"/>
        <v>0</v>
      </c>
      <c r="AX1712" cm="1">
        <f t="array" ref="AX1712">IFERROR(STDEV(IF($E$2:$E$2201=$E1712, $AM$2:$AM$2201)), 0)</f>
        <v>0</v>
      </c>
      <c r="AY1712">
        <f t="shared" si="620"/>
        <v>-0.99411947208856344</v>
      </c>
      <c r="AZ1712">
        <f>INDEX(Model_Assumptions[Values],9)*((INDEX(Model_Scenarios[GR Weight],1)*$AG1712)+(INDEX(Model_Scenarios[GP Weight],1)*$AH1712)+(INDEX(Model_Scenarios[LTV Weight],1)*$AI1712))-(INDEX(Model_Scenarios[LTV Weight],1)*$AP1712)-(INDEX(Model_Scenarios[GP Weight],1)*($AS1712+$AV1712+$AY1712))</f>
        <v>4.1637040775619347</v>
      </c>
      <c r="BA1712">
        <f>INDEX(Model_Assumptions[Values],9)*((INDEX(Model_Scenarios[GR Weight],2)*$AG1712)+(INDEX(Model_Scenarios[GP Weight],2)*$AH1712)+(INDEX(Model_Scenarios[LTV Weight],2)*$AI1712))-(INDEX(Model_Scenarios[LTV Weight],2)*$AP1712)-(INDEX(Model_Scenarios[GP Weight],2)*($AS1712+$AV1712+$AY1712))</f>
        <v>3.5918431537510971</v>
      </c>
      <c r="BB1712">
        <f>INDEX(Model_Assumptions[Values],9)*((INDEX(Model_Scenarios[GR Weight],3)*$AG1712)+(INDEX(Model_Scenarios[GP Weight],3)*$AH1712)+(INDEX(Model_Scenarios[LTV Weight],3)*$AI1712))-(INDEX(Model_Scenarios[LTV Weight],3)*$AP1712)-(INDEX(Model_Scenarios[GP Weight],3)*($AS1712+$AV1712+$AY1712))</f>
        <v>2.6046511139756827</v>
      </c>
      <c r="BC1712">
        <f>INDEX(Model_Assumptions[Values],9)*((INDEX(Model_Scenarios[GR Weight],4)*$AG1712)+(INDEX(Model_Scenarios[GP Weight],4)*$AH1712)+(INDEX(Model_Scenarios[LTV Weight],4)*$AI1712))-(INDEX(Model_Scenarios[LTV Weight],4)*$AP1712)-(INDEX(Model_Scenarios[GP Weight],4)*($AS1712+$AV1712+$AY1712))</f>
        <v>2.0870484977390507</v>
      </c>
      <c r="BD1712">
        <f>INDEX(Model_Assumptions[Values],9)*((INDEX(Model_Scenarios[GR Weight],5)*$AG1712)+(INDEX(Model_Scenarios[GP Weight],5)*$AH1712)+(INDEX(Model_Scenarios[LTV Weight],5)*$AI1712))-(INDEX(Model_Scenarios[LTV Weight],5)*$AP1712)-(INDEX(Model_Scenarios[GP Weight],5)*($AS1712+$AV1712+$AY1712))</f>
        <v>2.2373331907089549</v>
      </c>
    </row>
    <row r="1713" spans="1:56" x14ac:dyDescent="0.25">
      <c r="A1713">
        <v>1712</v>
      </c>
      <c r="B1713">
        <v>35</v>
      </c>
      <c r="C1713" s="3">
        <v>12</v>
      </c>
      <c r="D1713" s="4">
        <v>0.22</v>
      </c>
      <c r="E1713" t="str">
        <v>SKU-1041</v>
      </c>
      <c r="F1713" t="str">
        <v>Reduce</v>
      </c>
      <c r="G1713" t="str">
        <v>Full</v>
      </c>
      <c r="H1713">
        <v>102.13</v>
      </c>
      <c r="I1713">
        <v>64.05</v>
      </c>
      <c r="J1713">
        <v>39</v>
      </c>
      <c r="K1713">
        <v>3983.0699999999997</v>
      </c>
      <c r="L1713">
        <v>1485.12</v>
      </c>
      <c r="M1713">
        <v>0.37285812200137081</v>
      </c>
      <c r="N1713">
        <v>95.805218757813307</v>
      </c>
      <c r="O1713">
        <v>285.02396907034563</v>
      </c>
      <c r="P1713">
        <v>156.92396907034617</v>
      </c>
      <c r="Q1713">
        <v>1365.1678788168565</v>
      </c>
      <c r="R1713">
        <v>1155.8421373982719</v>
      </c>
      <c r="S1713">
        <v>1</v>
      </c>
      <c r="T1713">
        <f t="shared" si="598"/>
        <v>100.73854812671892</v>
      </c>
      <c r="U1713">
        <f t="shared" si="599"/>
        <v>-1.3624320701861066E-2</v>
      </c>
      <c r="V1713">
        <f>IF($F1713="Reduce", INDEX(Model_Assumptions[Values], 2), INDEX(Model_Assumptions[Values], 1))</f>
        <v>-0.8</v>
      </c>
      <c r="W1713">
        <f t="shared" si="600"/>
        <v>39.425078805898067</v>
      </c>
      <c r="X1713">
        <f t="shared" si="613"/>
        <v>3971.6251986876487</v>
      </c>
      <c r="Y1713">
        <f t="shared" si="601"/>
        <v>1446.4489011698774</v>
      </c>
      <c r="Z1713">
        <f t="shared" si="602"/>
        <v>-11.444801312351046</v>
      </c>
      <c r="AA1713">
        <f t="shared" si="603"/>
        <v>-38.671098830122446</v>
      </c>
      <c r="AB1713">
        <f t="shared" si="614"/>
        <v>0.36419572059514332</v>
      </c>
      <c r="AC1713">
        <f t="shared" si="604"/>
        <v>-8.6624014062274823E-3</v>
      </c>
      <c r="AD1713">
        <f t="shared" si="605"/>
        <v>-8.6624014062274823E-3</v>
      </c>
      <c r="AE1713">
        <f t="shared" si="606"/>
        <v>0.21999999999999986</v>
      </c>
      <c r="AF1713">
        <f t="shared" si="615"/>
        <v>901.55686717065225</v>
      </c>
      <c r="AG1713">
        <f t="shared" si="607"/>
        <v>-4.0153820570530338E-2</v>
      </c>
      <c r="AH1713">
        <f t="shared" si="608"/>
        <v>-0.24643207190857436</v>
      </c>
      <c r="AI1713">
        <f t="shared" si="616"/>
        <v>0.78000000000000014</v>
      </c>
      <c r="AJ1713">
        <f>MAX(0, $R1713 - $AA1713) * INDEX(Model_Assumptions[Values], 7)</f>
        <v>2389.0264724567887</v>
      </c>
      <c r="AK1713">
        <f>MAX(0, INDEX(Model_Assumptions[Values], 4) - $AD1713)</f>
        <v>5.8662401406227485E-2</v>
      </c>
      <c r="AL1713">
        <f>MAX(0, INDEX(Model_Assumptions[Values], 5) - $AC1713)</f>
        <v>2.8662401406227483E-2</v>
      </c>
      <c r="AM1713">
        <f>INDEX(Model_Assumptions[Values], 6) * MAX(0, INDEX(Model_Assumptions[Values], 3) - $AB1713)^2</f>
        <v>0</v>
      </c>
      <c r="AN1713">
        <f t="shared" si="609"/>
        <v>2489.2159620102148</v>
      </c>
      <c r="AO1713" cm="1">
        <f t="array" ref="AO1713">IFERROR(STDEV(IF($E$2:$E$2201=$E1713, $AJ$2:$AJ$2201)), 0)</f>
        <v>107.92638703787324</v>
      </c>
      <c r="AP1713">
        <f t="shared" si="617"/>
        <v>-0.92831319849767413</v>
      </c>
      <c r="AQ1713">
        <f t="shared" si="610"/>
        <v>6.9846120440362147E-2</v>
      </c>
      <c r="AR1713" cm="1">
        <f t="array" ref="AR1713">IFERROR(STDEV(IF($E$2:$E$2201=$E1713, $AK$2:$AK$2201)), 0)</f>
        <v>1.2051957931550519E-2</v>
      </c>
      <c r="AS1713">
        <f t="shared" si="618"/>
        <v>-0.92795868502470324</v>
      </c>
      <c r="AT1713">
        <f t="shared" si="611"/>
        <v>3.9846120440362121E-2</v>
      </c>
      <c r="AU1713" cm="1">
        <f t="array" ref="AU1713">IFERROR(STDEV(IF($E$2:$E$2201=$E1713, $AL$2:$AL$2201)), 0)</f>
        <v>1.205195793155059E-2</v>
      </c>
      <c r="AV1713">
        <f t="shared" si="619"/>
        <v>-0.9279586850246957</v>
      </c>
      <c r="AW1713">
        <f t="shared" si="612"/>
        <v>0</v>
      </c>
      <c r="AX1713" cm="1">
        <f t="array" ref="AX1713">IFERROR(STDEV(IF($E$2:$E$2201=$E1713, $AM$2:$AM$2201)), 0)</f>
        <v>0</v>
      </c>
      <c r="AY1713">
        <f t="shared" si="620"/>
        <v>-0.9279586850246957</v>
      </c>
      <c r="AZ1713">
        <f>INDEX(Model_Assumptions[Values],9)*((INDEX(Model_Scenarios[GR Weight],1)*$AG1713)+(INDEX(Model_Scenarios[GP Weight],1)*$AH1713)+(INDEX(Model_Scenarios[LTV Weight],1)*$AI1713))-(INDEX(Model_Scenarios[LTV Weight],1)*$AP1713)-(INDEX(Model_Scenarios[GP Weight],1)*($AS1713+$AV1713+$AY1713))</f>
        <v>3.9977452180659969</v>
      </c>
      <c r="BA1713">
        <f>INDEX(Model_Assumptions[Values],9)*((INDEX(Model_Scenarios[GR Weight],2)*$AG1713)+(INDEX(Model_Scenarios[GP Weight],2)*$AH1713)+(INDEX(Model_Scenarios[LTV Weight],2)*$AI1713))-(INDEX(Model_Scenarios[LTV Weight],2)*$AP1713)-(INDEX(Model_Scenarios[GP Weight],2)*($AS1713+$AV1713+$AY1713))</f>
        <v>3.4186313527018353</v>
      </c>
      <c r="BB1713">
        <f>INDEX(Model_Assumptions[Values],9)*((INDEX(Model_Scenarios[GR Weight],3)*$AG1713)+(INDEX(Model_Scenarios[GP Weight],3)*$AH1713)+(INDEX(Model_Scenarios[LTV Weight],3)*$AI1713))-(INDEX(Model_Scenarios[LTV Weight],3)*$AP1713)-(INDEX(Model_Scenarios[GP Weight],3)*($AS1713+$AV1713+$AY1713))</f>
        <v>2.4242334971218349</v>
      </c>
      <c r="BC1713">
        <f>INDEX(Model_Assumptions[Values],9)*((INDEX(Model_Scenarios[GR Weight],4)*$AG1713)+(INDEX(Model_Scenarios[GP Weight],4)*$AH1713)+(INDEX(Model_Scenarios[LTV Weight],4)*$AI1713))-(INDEX(Model_Scenarios[LTV Weight],4)*$AP1713)-(INDEX(Model_Scenarios[GP Weight],4)*($AS1713+$AV1713+$AY1713))</f>
        <v>1.9213252669868024</v>
      </c>
      <c r="BD1713">
        <f>INDEX(Model_Assumptions[Values],9)*((INDEX(Model_Scenarios[GR Weight],5)*$AG1713)+(INDEX(Model_Scenarios[GP Weight],5)*$AH1713)+(INDEX(Model_Scenarios[LTV Weight],5)*$AI1713))-(INDEX(Model_Scenarios[LTV Weight],5)*$AP1713)-(INDEX(Model_Scenarios[GP Weight],5)*($AS1713+$AV1713+$AY1713))</f>
        <v>2.0203681115960612</v>
      </c>
    </row>
    <row r="1714" spans="1:56" x14ac:dyDescent="0.25">
      <c r="A1714">
        <v>1713</v>
      </c>
      <c r="B1714">
        <v>35</v>
      </c>
      <c r="C1714" s="3">
        <v>13</v>
      </c>
      <c r="D1714" s="4">
        <v>0.24</v>
      </c>
      <c r="E1714" t="str">
        <v>SKU-1041</v>
      </c>
      <c r="F1714" t="str">
        <v>Reduce</v>
      </c>
      <c r="G1714" t="str">
        <v>Full</v>
      </c>
      <c r="H1714">
        <v>102.13</v>
      </c>
      <c r="I1714">
        <v>64.05</v>
      </c>
      <c r="J1714">
        <v>39</v>
      </c>
      <c r="K1714">
        <v>3983.0699999999997</v>
      </c>
      <c r="L1714">
        <v>1485.12</v>
      </c>
      <c r="M1714">
        <v>0.37285812200137081</v>
      </c>
      <c r="N1714">
        <v>95.805218757813307</v>
      </c>
      <c r="O1714">
        <v>285.02396907034563</v>
      </c>
      <c r="P1714">
        <v>156.92396907034617</v>
      </c>
      <c r="Q1714">
        <v>1365.1678788168565</v>
      </c>
      <c r="R1714">
        <v>1155.8421373982719</v>
      </c>
      <c r="S1714">
        <v>1</v>
      </c>
      <c r="T1714">
        <f t="shared" si="598"/>
        <v>100.61205250187518</v>
      </c>
      <c r="U1714">
        <f t="shared" si="599"/>
        <v>-1.4862895311121239E-2</v>
      </c>
      <c r="V1714">
        <f>IF($F1714="Reduce", INDEX(Model_Assumptions[Values], 2), INDEX(Model_Assumptions[Values], 1))</f>
        <v>-0.8</v>
      </c>
      <c r="W1714">
        <f t="shared" si="600"/>
        <v>39.463722333706983</v>
      </c>
      <c r="X1714">
        <f t="shared" si="613"/>
        <v>3970.5261033583511</v>
      </c>
      <c r="Y1714">
        <f t="shared" si="601"/>
        <v>1442.874687884419</v>
      </c>
      <c r="Z1714">
        <f t="shared" si="602"/>
        <v>-12.543896641648644</v>
      </c>
      <c r="AA1714">
        <f t="shared" si="603"/>
        <v>-42.245312115580873</v>
      </c>
      <c r="AB1714">
        <f t="shared" si="614"/>
        <v>0.36339634857557201</v>
      </c>
      <c r="AC1714">
        <f t="shared" si="604"/>
        <v>-9.4617734257987918E-3</v>
      </c>
      <c r="AD1714">
        <f t="shared" si="605"/>
        <v>-9.4617734257987918E-3</v>
      </c>
      <c r="AE1714">
        <f t="shared" si="606"/>
        <v>0.24000000000000107</v>
      </c>
      <c r="AF1714">
        <f t="shared" si="615"/>
        <v>878.44002442268538</v>
      </c>
      <c r="AG1714">
        <f t="shared" si="607"/>
        <v>-4.4009971100194507E-2</v>
      </c>
      <c r="AH1714">
        <f t="shared" si="608"/>
        <v>-0.26920879178529483</v>
      </c>
      <c r="AI1714">
        <f t="shared" si="616"/>
        <v>0.7599999999999989</v>
      </c>
      <c r="AJ1714">
        <f>MAX(0, $R1714 - $AA1714) * INDEX(Model_Assumptions[Values], 7)</f>
        <v>2396.1748990277056</v>
      </c>
      <c r="AK1714">
        <f>MAX(0, INDEX(Model_Assumptions[Values], 4) - $AD1714)</f>
        <v>5.9461773425798795E-2</v>
      </c>
      <c r="AL1714">
        <f>MAX(0, INDEX(Model_Assumptions[Values], 5) - $AC1714)</f>
        <v>2.9461773425798792E-2</v>
      </c>
      <c r="AM1714">
        <f>INDEX(Model_Assumptions[Values], 6) * MAX(0, INDEX(Model_Assumptions[Values], 3) - $AB1714)^2</f>
        <v>0</v>
      </c>
      <c r="AN1714">
        <f t="shared" si="609"/>
        <v>2489.2159620102148</v>
      </c>
      <c r="AO1714" cm="1">
        <f t="array" ref="AO1714">IFERROR(STDEV(IF($E$2:$E$2201=$E1714, $AJ$2:$AJ$2201)), 0)</f>
        <v>107.92638703787324</v>
      </c>
      <c r="AP1714">
        <f t="shared" si="617"/>
        <v>-0.86207891819689519</v>
      </c>
      <c r="AQ1714">
        <f t="shared" si="610"/>
        <v>6.9846120440362147E-2</v>
      </c>
      <c r="AR1714" cm="1">
        <f t="array" ref="AR1714">IFERROR(STDEV(IF($E$2:$E$2201=$E1714, $AK$2:$AK$2201)), 0)</f>
        <v>1.2051957931550519E-2</v>
      </c>
      <c r="AS1714">
        <f t="shared" si="618"/>
        <v>-0.86163153518636426</v>
      </c>
      <c r="AT1714">
        <f t="shared" si="611"/>
        <v>3.9846120440362121E-2</v>
      </c>
      <c r="AU1714" cm="1">
        <f t="array" ref="AU1714">IFERROR(STDEV(IF($E$2:$E$2201=$E1714, $AL$2:$AL$2201)), 0)</f>
        <v>1.205195793155059E-2</v>
      </c>
      <c r="AV1714">
        <f t="shared" si="619"/>
        <v>-0.86163153518635716</v>
      </c>
      <c r="AW1714">
        <f t="shared" si="612"/>
        <v>0</v>
      </c>
      <c r="AX1714" cm="1">
        <f t="array" ref="AX1714">IFERROR(STDEV(IF($E$2:$E$2201=$E1714, $AM$2:$AM$2201)), 0)</f>
        <v>0</v>
      </c>
      <c r="AY1714">
        <f t="shared" si="620"/>
        <v>-0.86163153518635716</v>
      </c>
      <c r="AZ1714">
        <f>INDEX(Model_Assumptions[Values],9)*((INDEX(Model_Scenarios[GR Weight],1)*$AG1714)+(INDEX(Model_Scenarios[GP Weight],1)*$AH1714)+(INDEX(Model_Scenarios[LTV Weight],1)*$AI1714))-(INDEX(Model_Scenarios[LTV Weight],1)*$AP1714)-(INDEX(Model_Scenarios[GP Weight],1)*($AS1714+$AV1714+$AY1714))</f>
        <v>3.8315432136706753</v>
      </c>
      <c r="BA1714">
        <f>INDEX(Model_Assumptions[Values],9)*((INDEX(Model_Scenarios[GR Weight],2)*$AG1714)+(INDEX(Model_Scenarios[GP Weight],2)*$AH1714)+(INDEX(Model_Scenarios[LTV Weight],2)*$AI1714))-(INDEX(Model_Scenarios[LTV Weight],2)*$AP1714)-(INDEX(Model_Scenarios[GP Weight],2)*($AS1714+$AV1714+$AY1714))</f>
        <v>3.2451139478293536</v>
      </c>
      <c r="BB1714">
        <f>INDEX(Model_Assumptions[Values],9)*((INDEX(Model_Scenarios[GR Weight],3)*$AG1714)+(INDEX(Model_Scenarios[GP Weight],3)*$AH1714)+(INDEX(Model_Scenarios[LTV Weight],3)*$AI1714))-(INDEX(Model_Scenarios[LTV Weight],3)*$AP1714)-(INDEX(Model_Scenarios[GP Weight],3)*($AS1714+$AV1714+$AY1714))</f>
        <v>2.2434168297249242</v>
      </c>
      <c r="BC1714">
        <f>INDEX(Model_Assumptions[Values],9)*((INDEX(Model_Scenarios[GR Weight],4)*$AG1714)+(INDEX(Model_Scenarios[GP Weight],4)*$AH1714)+(INDEX(Model_Scenarios[LTV Weight],4)*$AI1714))-(INDEX(Model_Scenarios[LTV Weight],4)*$AP1714)-(INDEX(Model_Scenarios[GP Weight],4)*($AS1714+$AV1714+$AY1714))</f>
        <v>1.7552039523551379</v>
      </c>
      <c r="BD1714">
        <f>INDEX(Model_Assumptions[Values],9)*((INDEX(Model_Scenarios[GR Weight],5)*$AG1714)+(INDEX(Model_Scenarios[GP Weight],5)*$AH1714)+(INDEX(Model_Scenarios[LTV Weight],5)*$AI1714))-(INDEX(Model_Scenarios[LTV Weight],5)*$AP1714)-(INDEX(Model_Scenarios[GP Weight],5)*($AS1714+$AV1714+$AY1714))</f>
        <v>1.8028776140969605</v>
      </c>
    </row>
    <row r="1715" spans="1:56" x14ac:dyDescent="0.25">
      <c r="A1715">
        <v>1714</v>
      </c>
      <c r="B1715">
        <v>35</v>
      </c>
      <c r="C1715" s="3">
        <v>14</v>
      </c>
      <c r="D1715" s="4">
        <v>0.26</v>
      </c>
      <c r="E1715" t="str">
        <v>SKU-1041</v>
      </c>
      <c r="F1715" t="str">
        <v>Reduce</v>
      </c>
      <c r="G1715" t="str">
        <v>Full</v>
      </c>
      <c r="H1715">
        <v>102.13</v>
      </c>
      <c r="I1715">
        <v>64.05</v>
      </c>
      <c r="J1715">
        <v>39</v>
      </c>
      <c r="K1715">
        <v>3983.0699999999997</v>
      </c>
      <c r="L1715">
        <v>1485.12</v>
      </c>
      <c r="M1715">
        <v>0.37285812200137081</v>
      </c>
      <c r="N1715">
        <v>95.805218757813307</v>
      </c>
      <c r="O1715">
        <v>285.02396907034563</v>
      </c>
      <c r="P1715">
        <v>156.92396907034617</v>
      </c>
      <c r="Q1715">
        <v>1365.1678788168565</v>
      </c>
      <c r="R1715">
        <v>1155.8421373982719</v>
      </c>
      <c r="S1715">
        <v>1</v>
      </c>
      <c r="T1715">
        <f t="shared" si="598"/>
        <v>100.48555687703146</v>
      </c>
      <c r="U1715">
        <f t="shared" si="599"/>
        <v>-1.6101469920381271E-2</v>
      </c>
      <c r="V1715">
        <f>IF($F1715="Reduce", INDEX(Model_Assumptions[Values], 2), INDEX(Model_Assumptions[Values], 1))</f>
        <v>-0.8</v>
      </c>
      <c r="W1715">
        <f t="shared" si="600"/>
        <v>39.502365861515898</v>
      </c>
      <c r="X1715">
        <f t="shared" si="613"/>
        <v>3969.4172315546616</v>
      </c>
      <c r="Y1715">
        <f t="shared" si="601"/>
        <v>1439.2906981245683</v>
      </c>
      <c r="Z1715">
        <f t="shared" si="602"/>
        <v>-13.652768445338097</v>
      </c>
      <c r="AA1715">
        <f t="shared" si="603"/>
        <v>-45.829301875431611</v>
      </c>
      <c r="AB1715">
        <f t="shared" si="614"/>
        <v>0.36259496398690644</v>
      </c>
      <c r="AC1715">
        <f t="shared" si="604"/>
        <v>-1.0263158014464369E-2</v>
      </c>
      <c r="AD1715">
        <f t="shared" si="605"/>
        <v>-1.0263158014464369E-2</v>
      </c>
      <c r="AE1715">
        <f t="shared" si="606"/>
        <v>0.26000000000000006</v>
      </c>
      <c r="AF1715">
        <f t="shared" si="615"/>
        <v>855.32318167472124</v>
      </c>
      <c r="AG1715">
        <f t="shared" si="607"/>
        <v>-4.7900422164033903E-2</v>
      </c>
      <c r="AH1715">
        <f t="shared" si="608"/>
        <v>-0.29204781237012406</v>
      </c>
      <c r="AI1715">
        <f t="shared" si="616"/>
        <v>0.74</v>
      </c>
      <c r="AJ1715">
        <f>MAX(0, $R1715 - $AA1715) * INDEX(Model_Assumptions[Values], 7)</f>
        <v>2403.3428785474071</v>
      </c>
      <c r="AK1715">
        <f>MAX(0, INDEX(Model_Assumptions[Values], 4) - $AD1715)</f>
        <v>6.0263158014464371E-2</v>
      </c>
      <c r="AL1715">
        <f>MAX(0, INDEX(Model_Assumptions[Values], 5) - $AC1715)</f>
        <v>3.0263158014464369E-2</v>
      </c>
      <c r="AM1715">
        <f>INDEX(Model_Assumptions[Values], 6) * MAX(0, INDEX(Model_Assumptions[Values], 3) - $AB1715)^2</f>
        <v>0</v>
      </c>
      <c r="AN1715">
        <f t="shared" si="609"/>
        <v>2489.2159620102148</v>
      </c>
      <c r="AO1715" cm="1">
        <f t="array" ref="AO1715">IFERROR(STDEV(IF($E$2:$E$2201=$E1715, $AJ$2:$AJ$2201)), 0)</f>
        <v>107.92638703787324</v>
      </c>
      <c r="AP1715">
        <f t="shared" si="617"/>
        <v>-0.79566346858876458</v>
      </c>
      <c r="AQ1715">
        <f t="shared" si="610"/>
        <v>6.9846120440362147E-2</v>
      </c>
      <c r="AR1715" cm="1">
        <f t="array" ref="AR1715">IFERROR(STDEV(IF($E$2:$E$2201=$E1715, $AK$2:$AK$2201)), 0)</f>
        <v>1.2051957931550519E-2</v>
      </c>
      <c r="AS1715">
        <f t="shared" si="618"/>
        <v>-0.79513739429929287</v>
      </c>
      <c r="AT1715">
        <f t="shared" si="611"/>
        <v>3.9846120440362121E-2</v>
      </c>
      <c r="AU1715" cm="1">
        <f t="array" ref="AU1715">IFERROR(STDEV(IF($E$2:$E$2201=$E1715, $AL$2:$AL$2201)), 0)</f>
        <v>1.205195793155059E-2</v>
      </c>
      <c r="AV1715">
        <f t="shared" si="619"/>
        <v>-0.7951373942992862</v>
      </c>
      <c r="AW1715">
        <f t="shared" si="612"/>
        <v>0</v>
      </c>
      <c r="AX1715" cm="1">
        <f t="array" ref="AX1715">IFERROR(STDEV(IF($E$2:$E$2201=$E1715, $AM$2:$AM$2201)), 0)</f>
        <v>0</v>
      </c>
      <c r="AY1715">
        <f t="shared" si="620"/>
        <v>-0.7951373942992862</v>
      </c>
      <c r="AZ1715">
        <f>INDEX(Model_Assumptions[Values],9)*((INDEX(Model_Scenarios[GR Weight],1)*$AG1715)+(INDEX(Model_Scenarios[GP Weight],1)*$AH1715)+(INDEX(Model_Scenarios[LTV Weight],1)*$AI1715))-(INDEX(Model_Scenarios[LTV Weight],1)*$AP1715)-(INDEX(Model_Scenarios[GP Weight],1)*($AS1715+$AV1715+$AY1715))</f>
        <v>3.6650978758937192</v>
      </c>
      <c r="BA1715">
        <f>INDEX(Model_Assumptions[Values],9)*((INDEX(Model_Scenarios[GR Weight],2)*$AG1715)+(INDEX(Model_Scenarios[GP Weight],2)*$AH1715)+(INDEX(Model_Scenarios[LTV Weight],2)*$AI1715))-(INDEX(Model_Scenarios[LTV Weight],2)*$AP1715)-(INDEX(Model_Scenarios[GP Weight],2)*($AS1715+$AV1715+$AY1715))</f>
        <v>3.0712905621691204</v>
      </c>
      <c r="BB1715">
        <f>INDEX(Model_Assumptions[Values],9)*((INDEX(Model_Scenarios[GR Weight],3)*$AG1715)+(INDEX(Model_Scenarios[GP Weight],3)*$AH1715)+(INDEX(Model_Scenarios[LTV Weight],3)*$AI1715))-(INDEX(Model_Scenarios[LTV Weight],3)*$AP1715)-(INDEX(Model_Scenarios[GP Weight],3)*($AS1715+$AV1715+$AY1715))</f>
        <v>2.0622004520969992</v>
      </c>
      <c r="BC1715">
        <f>INDEX(Model_Assumptions[Values],9)*((INDEX(Model_Scenarios[GR Weight],4)*$AG1715)+(INDEX(Model_Scenarios[GP Weight],4)*$AH1715)+(INDEX(Model_Scenarios[LTV Weight],4)*$AI1715))-(INDEX(Model_Scenarios[LTV Weight],4)*$AP1715)-(INDEX(Model_Scenarios[GP Weight],4)*($AS1715+$AV1715+$AY1715))</f>
        <v>1.5886838941561059</v>
      </c>
      <c r="BD1715">
        <f>INDEX(Model_Assumptions[Values],9)*((INDEX(Model_Scenarios[GR Weight],5)*$AG1715)+(INDEX(Model_Scenarios[GP Weight],5)*$AH1715)+(INDEX(Model_Scenarios[LTV Weight],5)*$AI1715))-(INDEX(Model_Scenarios[LTV Weight],5)*$AP1715)-(INDEX(Model_Scenarios[GP Weight],5)*($AS1715+$AV1715+$AY1715))</f>
        <v>1.5848606615591421</v>
      </c>
    </row>
    <row r="1716" spans="1:56" x14ac:dyDescent="0.25">
      <c r="A1716">
        <v>1715</v>
      </c>
      <c r="B1716">
        <v>35</v>
      </c>
      <c r="C1716" s="3">
        <v>15</v>
      </c>
      <c r="D1716" s="4">
        <v>0.28000000000000003</v>
      </c>
      <c r="E1716" t="str">
        <v>SKU-1041</v>
      </c>
      <c r="F1716" t="str">
        <v>Reduce</v>
      </c>
      <c r="G1716" t="str">
        <v>Full</v>
      </c>
      <c r="H1716">
        <v>102.13</v>
      </c>
      <c r="I1716">
        <v>64.05</v>
      </c>
      <c r="J1716">
        <v>39</v>
      </c>
      <c r="K1716">
        <v>3983.0699999999997</v>
      </c>
      <c r="L1716">
        <v>1485.12</v>
      </c>
      <c r="M1716">
        <v>0.37285812200137081</v>
      </c>
      <c r="N1716">
        <v>95.805218757813307</v>
      </c>
      <c r="O1716">
        <v>285.02396907034563</v>
      </c>
      <c r="P1716">
        <v>156.92396907034617</v>
      </c>
      <c r="Q1716">
        <v>1365.1678788168565</v>
      </c>
      <c r="R1716">
        <v>1155.8421373982719</v>
      </c>
      <c r="S1716">
        <v>1</v>
      </c>
      <c r="T1716">
        <f t="shared" si="598"/>
        <v>100.35906125218773</v>
      </c>
      <c r="U1716">
        <f t="shared" si="599"/>
        <v>-1.7340044529641305E-2</v>
      </c>
      <c r="V1716">
        <f>IF($F1716="Reduce", INDEX(Model_Assumptions[Values], 2), INDEX(Model_Assumptions[Values], 1))</f>
        <v>-0.8</v>
      </c>
      <c r="W1716">
        <f t="shared" si="600"/>
        <v>39.541009389324806</v>
      </c>
      <c r="X1716">
        <f t="shared" si="613"/>
        <v>3968.2985832765785</v>
      </c>
      <c r="Y1716">
        <f t="shared" si="601"/>
        <v>1435.6969318903248</v>
      </c>
      <c r="Z1716">
        <f t="shared" si="602"/>
        <v>-14.771416723421225</v>
      </c>
      <c r="AA1716">
        <f t="shared" si="603"/>
        <v>-49.423068109675114</v>
      </c>
      <c r="AB1716">
        <f t="shared" si="614"/>
        <v>0.36179155921903594</v>
      </c>
      <c r="AC1716">
        <f t="shared" si="604"/>
        <v>-1.1066562782334866E-2</v>
      </c>
      <c r="AD1716">
        <f t="shared" si="605"/>
        <v>-1.1066562782334866E-2</v>
      </c>
      <c r="AE1716">
        <f t="shared" si="606"/>
        <v>0.27999999999999903</v>
      </c>
      <c r="AF1716">
        <f t="shared" si="615"/>
        <v>832.20633892675687</v>
      </c>
      <c r="AG1716">
        <f t="shared" si="607"/>
        <v>-5.1825173762054907E-2</v>
      </c>
      <c r="AH1716">
        <f t="shared" si="608"/>
        <v>-0.31494913366306487</v>
      </c>
      <c r="AI1716">
        <f t="shared" si="616"/>
        <v>0.72000000000000097</v>
      </c>
      <c r="AJ1716">
        <f>MAX(0, $R1716 - $AA1716) * INDEX(Model_Assumptions[Values], 7)</f>
        <v>2410.5304110158941</v>
      </c>
      <c r="AK1716">
        <f>MAX(0, INDEX(Model_Assumptions[Values], 4) - $AD1716)</f>
        <v>6.1066562782334868E-2</v>
      </c>
      <c r="AL1716">
        <f>MAX(0, INDEX(Model_Assumptions[Values], 5) - $AC1716)</f>
        <v>3.1066562782334866E-2</v>
      </c>
      <c r="AM1716">
        <f>INDEX(Model_Assumptions[Values], 6) * MAX(0, INDEX(Model_Assumptions[Values], 3) - $AB1716)^2</f>
        <v>0</v>
      </c>
      <c r="AN1716">
        <f t="shared" si="609"/>
        <v>2489.2159620102148</v>
      </c>
      <c r="AO1716" cm="1">
        <f t="array" ref="AO1716">IFERROR(STDEV(IF($E$2:$E$2201=$E1716, $AJ$2:$AJ$2201)), 0)</f>
        <v>107.92638703787324</v>
      </c>
      <c r="AP1716">
        <f t="shared" si="617"/>
        <v>-0.72906684967327373</v>
      </c>
      <c r="AQ1716">
        <f t="shared" si="610"/>
        <v>6.9846120440362147E-2</v>
      </c>
      <c r="AR1716" cm="1">
        <f t="array" ref="AR1716">IFERROR(STDEV(IF($E$2:$E$2201=$E1716, $AK$2:$AK$2201)), 0)</f>
        <v>1.2051957931550519E-2</v>
      </c>
      <c r="AS1716">
        <f t="shared" si="618"/>
        <v>-0.72847563092163592</v>
      </c>
      <c r="AT1716">
        <f t="shared" si="611"/>
        <v>3.9846120440362121E-2</v>
      </c>
      <c r="AU1716" cm="1">
        <f t="array" ref="AU1716">IFERROR(STDEV(IF($E$2:$E$2201=$E1716, $AL$2:$AL$2201)), 0)</f>
        <v>1.205195793155059E-2</v>
      </c>
      <c r="AV1716">
        <f t="shared" si="619"/>
        <v>-0.72847563092162959</v>
      </c>
      <c r="AW1716">
        <f t="shared" si="612"/>
        <v>0</v>
      </c>
      <c r="AX1716" cm="1">
        <f t="array" ref="AX1716">IFERROR(STDEV(IF($E$2:$E$2201=$E1716, $AM$2:$AM$2201)), 0)</f>
        <v>0</v>
      </c>
      <c r="AY1716">
        <f t="shared" si="620"/>
        <v>-0.72847563092162959</v>
      </c>
      <c r="AZ1716">
        <f>INDEX(Model_Assumptions[Values],9)*((INDEX(Model_Scenarios[GR Weight],1)*$AG1716)+(INDEX(Model_Scenarios[GP Weight],1)*$AH1716)+(INDEX(Model_Scenarios[LTV Weight],1)*$AI1716))-(INDEX(Model_Scenarios[LTV Weight],1)*$AP1716)-(INDEX(Model_Scenarios[GP Weight],1)*($AS1716+$AV1716+$AY1716))</f>
        <v>3.4984090153025531</v>
      </c>
      <c r="BA1716">
        <f>INDEX(Model_Assumptions[Values],9)*((INDEX(Model_Scenarios[GR Weight],2)*$AG1716)+(INDEX(Model_Scenarios[GP Weight],2)*$AH1716)+(INDEX(Model_Scenarios[LTV Weight],2)*$AI1716))-(INDEX(Model_Scenarios[LTV Weight],2)*$AP1716)-(INDEX(Model_Scenarios[GP Weight],2)*($AS1716+$AV1716+$AY1716))</f>
        <v>2.8971608168560037</v>
      </c>
      <c r="BB1716">
        <f>INDEX(Model_Assumptions[Values],9)*((INDEX(Model_Scenarios[GR Weight],3)*$AG1716)+(INDEX(Model_Scenarios[GP Weight],3)*$AH1716)+(INDEX(Model_Scenarios[LTV Weight],3)*$AI1716))-(INDEX(Model_Scenarios[LTV Weight],3)*$AP1716)-(INDEX(Model_Scenarios[GP Weight],3)*($AS1716+$AV1716+$AY1716))</f>
        <v>1.8805837012240927</v>
      </c>
      <c r="BC1716">
        <f>INDEX(Model_Assumptions[Values],9)*((INDEX(Model_Scenarios[GR Weight],4)*$AG1716)+(INDEX(Model_Scenarios[GP Weight],4)*$AH1716)+(INDEX(Model_Scenarios[LTV Weight],4)*$AI1716))-(INDEX(Model_Scenarios[LTV Weight],4)*$AP1716)-(INDEX(Model_Scenarios[GP Weight],4)*($AS1716+$AV1716+$AY1716))</f>
        <v>1.4217644293757372</v>
      </c>
      <c r="BD1716">
        <f>INDEX(Model_Assumptions[Values],9)*((INDEX(Model_Scenarios[GR Weight],5)*$AG1716)+(INDEX(Model_Scenarios[GP Weight],5)*$AH1716)+(INDEX(Model_Scenarios[LTV Weight],5)*$AI1716))-(INDEX(Model_Scenarios[LTV Weight],5)*$AP1716)-(INDEX(Model_Scenarios[GP Weight],5)*($AS1716+$AV1716+$AY1716))</f>
        <v>1.3663162121035288</v>
      </c>
    </row>
    <row r="1717" spans="1:56" x14ac:dyDescent="0.25">
      <c r="A1717">
        <v>1716</v>
      </c>
      <c r="B1717">
        <v>35</v>
      </c>
      <c r="C1717" s="3">
        <v>16</v>
      </c>
      <c r="D1717" s="4">
        <v>0.3</v>
      </c>
      <c r="E1717" t="str">
        <v>SKU-1041</v>
      </c>
      <c r="F1717" t="str">
        <v>Reduce</v>
      </c>
      <c r="G1717" t="str">
        <v>Full</v>
      </c>
      <c r="H1717">
        <v>102.13</v>
      </c>
      <c r="I1717">
        <v>64.05</v>
      </c>
      <c r="J1717">
        <v>39</v>
      </c>
      <c r="K1717">
        <v>3983.0699999999997</v>
      </c>
      <c r="L1717">
        <v>1485.12</v>
      </c>
      <c r="M1717">
        <v>0.37285812200137081</v>
      </c>
      <c r="N1717">
        <v>95.805218757813307</v>
      </c>
      <c r="O1717">
        <v>285.02396907034563</v>
      </c>
      <c r="P1717">
        <v>156.92396907034617</v>
      </c>
      <c r="Q1717">
        <v>1365.1678788168565</v>
      </c>
      <c r="R1717">
        <v>1155.8421373982719</v>
      </c>
      <c r="S1717">
        <v>1</v>
      </c>
      <c r="T1717">
        <f t="shared" si="598"/>
        <v>100.23256562734399</v>
      </c>
      <c r="U1717">
        <f t="shared" si="599"/>
        <v>-1.8578619138901478E-2</v>
      </c>
      <c r="V1717">
        <f>IF($F1717="Reduce", INDEX(Model_Assumptions[Values], 2), INDEX(Model_Assumptions[Values], 1))</f>
        <v>-0.8</v>
      </c>
      <c r="W1717">
        <f t="shared" si="600"/>
        <v>39.579652917133728</v>
      </c>
      <c r="X1717">
        <f t="shared" si="613"/>
        <v>3967.1701585241035</v>
      </c>
      <c r="Y1717">
        <f t="shared" si="601"/>
        <v>1432.0933891816885</v>
      </c>
      <c r="Z1717">
        <f t="shared" si="602"/>
        <v>-15.89984147589621</v>
      </c>
      <c r="AA1717">
        <f t="shared" si="603"/>
        <v>-53.026610818311383</v>
      </c>
      <c r="AB1717">
        <f t="shared" si="614"/>
        <v>0.36098612662343343</v>
      </c>
      <c r="AC1717">
        <f t="shared" si="604"/>
        <v>-1.1871995377937372E-2</v>
      </c>
      <c r="AD1717">
        <f t="shared" si="605"/>
        <v>-1.1871995377937372E-2</v>
      </c>
      <c r="AE1717">
        <f t="shared" si="606"/>
        <v>0.30000000000000021</v>
      </c>
      <c r="AF1717">
        <f t="shared" si="615"/>
        <v>809.08949617879</v>
      </c>
      <c r="AG1717">
        <f t="shared" si="607"/>
        <v>-5.5784225894251138E-2</v>
      </c>
      <c r="AH1717">
        <f t="shared" si="608"/>
        <v>-0.33791275566411727</v>
      </c>
      <c r="AI1717">
        <f t="shared" si="616"/>
        <v>0.69999999999999973</v>
      </c>
      <c r="AJ1717">
        <f>MAX(0, $R1717 - $AA1717) * INDEX(Model_Assumptions[Values], 7)</f>
        <v>2417.7374964331666</v>
      </c>
      <c r="AK1717">
        <f>MAX(0, INDEX(Model_Assumptions[Values], 4) - $AD1717)</f>
        <v>6.1871995377937375E-2</v>
      </c>
      <c r="AL1717">
        <f>MAX(0, INDEX(Model_Assumptions[Values], 5) - $AC1717)</f>
        <v>3.1871995377937376E-2</v>
      </c>
      <c r="AM1717">
        <f>INDEX(Model_Assumptions[Values], 6) * MAX(0, INDEX(Model_Assumptions[Values], 3) - $AB1717)^2</f>
        <v>0</v>
      </c>
      <c r="AN1717">
        <f t="shared" si="609"/>
        <v>2489.2159620102148</v>
      </c>
      <c r="AO1717" cm="1">
        <f t="array" ref="AO1717">IFERROR(STDEV(IF($E$2:$E$2201=$E1717, $AJ$2:$AJ$2201)), 0)</f>
        <v>107.92638703787324</v>
      </c>
      <c r="AP1717">
        <f t="shared" si="617"/>
        <v>-0.66228906145042288</v>
      </c>
      <c r="AQ1717">
        <f t="shared" si="610"/>
        <v>6.9846120440362147E-2</v>
      </c>
      <c r="AR1717" cm="1">
        <f t="array" ref="AR1717">IFERROR(STDEV(IF($E$2:$E$2201=$E1717, $AK$2:$AK$2201)), 0)</f>
        <v>1.2051957931550519E-2</v>
      </c>
      <c r="AS1717">
        <f t="shared" si="618"/>
        <v>-0.66164561042397185</v>
      </c>
      <c r="AT1717">
        <f t="shared" si="611"/>
        <v>3.9846120440362121E-2</v>
      </c>
      <c r="AU1717" cm="1">
        <f t="array" ref="AU1717">IFERROR(STDEV(IF($E$2:$E$2201=$E1717, $AL$2:$AL$2201)), 0)</f>
        <v>1.205195793155059E-2</v>
      </c>
      <c r="AV1717">
        <f t="shared" si="619"/>
        <v>-0.66164561042396564</v>
      </c>
      <c r="AW1717">
        <f t="shared" si="612"/>
        <v>0</v>
      </c>
      <c r="AX1717" cm="1">
        <f t="array" ref="AX1717">IFERROR(STDEV(IF($E$2:$E$2201=$E1717, $AM$2:$AM$2201)), 0)</f>
        <v>0</v>
      </c>
      <c r="AY1717">
        <f t="shared" si="620"/>
        <v>-0.66164561042396564</v>
      </c>
      <c r="AZ1717">
        <f>INDEX(Model_Assumptions[Values],9)*((INDEX(Model_Scenarios[GR Weight],1)*$AG1717)+(INDEX(Model_Scenarios[GP Weight],1)*$AH1717)+(INDEX(Model_Scenarios[LTV Weight],1)*$AI1717))-(INDEX(Model_Scenarios[LTV Weight],1)*$AP1717)-(INDEX(Model_Scenarios[GP Weight],1)*($AS1717+$AV1717+$AY1717))</f>
        <v>3.331476441508344</v>
      </c>
      <c r="BA1717">
        <f>INDEX(Model_Assumptions[Values],9)*((INDEX(Model_Scenarios[GR Weight],2)*$AG1717)+(INDEX(Model_Scenarios[GP Weight],2)*$AH1717)+(INDEX(Model_Scenarios[LTV Weight],2)*$AI1717))-(INDEX(Model_Scenarios[LTV Weight],2)*$AP1717)-(INDEX(Model_Scenarios[GP Weight],2)*($AS1717+$AV1717+$AY1717))</f>
        <v>2.7227243311123495</v>
      </c>
      <c r="BB1717">
        <f>INDEX(Model_Assumptions[Values],9)*((INDEX(Model_Scenarios[GR Weight],3)*$AG1717)+(INDEX(Model_Scenarios[GP Weight],3)*$AH1717)+(INDEX(Model_Scenarios[LTV Weight],3)*$AI1717))-(INDEX(Model_Scenarios[LTV Weight],3)*$AP1717)-(INDEX(Model_Scenarios[GP Weight],3)*($AS1717+$AV1717+$AY1717))</f>
        <v>1.6985659107453159</v>
      </c>
      <c r="BC1717">
        <f>INDEX(Model_Assumptions[Values],9)*((INDEX(Model_Scenarios[GR Weight],4)*$AG1717)+(INDEX(Model_Scenarios[GP Weight],4)*$AH1717)+(INDEX(Model_Scenarios[LTV Weight],4)*$AI1717))-(INDEX(Model_Scenarios[LTV Weight],4)*$AP1717)-(INDEX(Model_Scenarios[GP Weight],4)*($AS1717+$AV1717+$AY1717))</f>
        <v>1.2544448916531479</v>
      </c>
      <c r="BD1717">
        <f>INDEX(Model_Assumptions[Values],9)*((INDEX(Model_Scenarios[GR Weight],5)*$AG1717)+(INDEX(Model_Scenarios[GP Weight],5)*$AH1717)+(INDEX(Model_Scenarios[LTV Weight],5)*$AI1717))-(INDEX(Model_Scenarios[LTV Weight],5)*$AP1717)-(INDEX(Model_Scenarios[GP Weight],5)*($AS1717+$AV1717+$AY1717))</f>
        <v>1.1472432185915784</v>
      </c>
    </row>
    <row r="1718" spans="1:56" x14ac:dyDescent="0.25">
      <c r="A1718">
        <v>1717</v>
      </c>
      <c r="B1718">
        <v>35</v>
      </c>
      <c r="C1718" s="3">
        <v>17</v>
      </c>
      <c r="D1718" s="4">
        <v>0.32</v>
      </c>
      <c r="E1718" t="str">
        <v>SKU-1041</v>
      </c>
      <c r="F1718" t="str">
        <v>Reduce</v>
      </c>
      <c r="G1718" t="str">
        <v>Full</v>
      </c>
      <c r="H1718">
        <v>102.13</v>
      </c>
      <c r="I1718">
        <v>64.05</v>
      </c>
      <c r="J1718">
        <v>39</v>
      </c>
      <c r="K1718">
        <v>3983.0699999999997</v>
      </c>
      <c r="L1718">
        <v>1485.12</v>
      </c>
      <c r="M1718">
        <v>0.37285812200137081</v>
      </c>
      <c r="N1718">
        <v>95.805218757813307</v>
      </c>
      <c r="O1718">
        <v>285.02396907034563</v>
      </c>
      <c r="P1718">
        <v>156.92396907034617</v>
      </c>
      <c r="Q1718">
        <v>1365.1678788168565</v>
      </c>
      <c r="R1718">
        <v>1155.8421373982719</v>
      </c>
      <c r="S1718">
        <v>1</v>
      </c>
      <c r="T1718">
        <f t="shared" si="598"/>
        <v>100.10607000250026</v>
      </c>
      <c r="U1718">
        <f t="shared" si="599"/>
        <v>-1.9817193748161512E-2</v>
      </c>
      <c r="V1718">
        <f>IF($F1718="Reduce", INDEX(Model_Assumptions[Values], 2), INDEX(Model_Assumptions[Values], 1))</f>
        <v>-0.8</v>
      </c>
      <c r="W1718">
        <f t="shared" si="600"/>
        <v>39.618296444942636</v>
      </c>
      <c r="X1718">
        <f t="shared" si="613"/>
        <v>3966.0319572972348</v>
      </c>
      <c r="Y1718">
        <f t="shared" si="601"/>
        <v>1428.480069998659</v>
      </c>
      <c r="Z1718">
        <f t="shared" si="602"/>
        <v>-17.038042702764869</v>
      </c>
      <c r="AA1718">
        <f t="shared" si="603"/>
        <v>-56.639930001340872</v>
      </c>
      <c r="AB1718">
        <f t="shared" si="614"/>
        <v>0.36017865851291259</v>
      </c>
      <c r="AC1718">
        <f t="shared" si="604"/>
        <v>-1.267946348845822E-2</v>
      </c>
      <c r="AD1718">
        <f t="shared" si="605"/>
        <v>-1.267946348845822E-2</v>
      </c>
      <c r="AE1718">
        <f t="shared" si="606"/>
        <v>0.31999999999999917</v>
      </c>
      <c r="AF1718">
        <f t="shared" si="615"/>
        <v>785.97265343082586</v>
      </c>
      <c r="AG1718">
        <f t="shared" si="607"/>
        <v>-5.9777578560628979E-2</v>
      </c>
      <c r="AH1718">
        <f t="shared" si="608"/>
        <v>-0.36093867837328419</v>
      </c>
      <c r="AI1718">
        <f t="shared" si="616"/>
        <v>0.68000000000000083</v>
      </c>
      <c r="AJ1718">
        <f>MAX(0, $R1718 - $AA1718) * INDEX(Model_Assumptions[Values], 7)</f>
        <v>2424.9641347992256</v>
      </c>
      <c r="AK1718">
        <f>MAX(0, INDEX(Model_Assumptions[Values], 4) - $AD1718)</f>
        <v>6.2679463488458223E-2</v>
      </c>
      <c r="AL1718">
        <f>MAX(0, INDEX(Model_Assumptions[Values], 5) - $AC1718)</f>
        <v>3.2679463488458224E-2</v>
      </c>
      <c r="AM1718">
        <f>INDEX(Model_Assumptions[Values], 6) * MAX(0, INDEX(Model_Assumptions[Values], 3) - $AB1718)^2</f>
        <v>0</v>
      </c>
      <c r="AN1718">
        <f t="shared" si="609"/>
        <v>2489.2159620102148</v>
      </c>
      <c r="AO1718" cm="1">
        <f t="array" ref="AO1718">IFERROR(STDEV(IF($E$2:$E$2201=$E1718, $AJ$2:$AJ$2201)), 0)</f>
        <v>107.92638703787324</v>
      </c>
      <c r="AP1718">
        <f t="shared" si="617"/>
        <v>-0.59533010392020347</v>
      </c>
      <c r="AQ1718">
        <f t="shared" si="610"/>
        <v>6.9846120440362147E-2</v>
      </c>
      <c r="AR1718" cm="1">
        <f t="array" ref="AR1718">IFERROR(STDEV(IF($E$2:$E$2201=$E1718, $AK$2:$AK$2201)), 0)</f>
        <v>1.2051957931550519E-2</v>
      </c>
      <c r="AS1718">
        <f t="shared" si="618"/>
        <v>-0.59464669496916445</v>
      </c>
      <c r="AT1718">
        <f t="shared" si="611"/>
        <v>3.9846120440362121E-2</v>
      </c>
      <c r="AU1718" cm="1">
        <f t="array" ref="AU1718">IFERROR(STDEV(IF($E$2:$E$2201=$E1718, $AL$2:$AL$2201)), 0)</f>
        <v>1.205195793155059E-2</v>
      </c>
      <c r="AV1718">
        <f t="shared" si="619"/>
        <v>-0.59464669496915867</v>
      </c>
      <c r="AW1718">
        <f t="shared" si="612"/>
        <v>0</v>
      </c>
      <c r="AX1718" cm="1">
        <f t="array" ref="AX1718">IFERROR(STDEV(IF($E$2:$E$2201=$E1718, $AM$2:$AM$2201)), 0)</f>
        <v>0</v>
      </c>
      <c r="AY1718">
        <f t="shared" si="620"/>
        <v>-0.59464669496915867</v>
      </c>
      <c r="AZ1718">
        <f>INDEX(Model_Assumptions[Values],9)*((INDEX(Model_Scenarios[GR Weight],1)*$AG1718)+(INDEX(Model_Scenarios[GP Weight],1)*$AH1718)+(INDEX(Model_Scenarios[LTV Weight],1)*$AI1718))-(INDEX(Model_Scenarios[LTV Weight],1)*$AP1718)-(INDEX(Model_Scenarios[GP Weight],1)*($AS1718+$AV1718+$AY1718))</f>
        <v>3.1642999631599578</v>
      </c>
      <c r="BA1718">
        <f>INDEX(Model_Assumptions[Values],9)*((INDEX(Model_Scenarios[GR Weight],2)*$AG1718)+(INDEX(Model_Scenarios[GP Weight],2)*$AH1718)+(INDEX(Model_Scenarios[LTV Weight],2)*$AI1718))-(INDEX(Model_Scenarios[LTV Weight],2)*$AP1718)-(INDEX(Model_Scenarios[GP Weight],2)*($AS1718+$AV1718+$AY1718))</f>
        <v>2.5479807222358759</v>
      </c>
      <c r="BB1718">
        <f>INDEX(Model_Assumptions[Values],9)*((INDEX(Model_Scenarios[GR Weight],3)*$AG1718)+(INDEX(Model_Scenarios[GP Weight],3)*$AH1718)+(INDEX(Model_Scenarios[LTV Weight],3)*$AI1718))-(INDEX(Model_Scenarios[LTV Weight],3)*$AP1718)-(INDEX(Model_Scenarios[GP Weight],3)*($AS1718+$AV1718+$AY1718))</f>
        <v>1.5161464109316682</v>
      </c>
      <c r="BC1718">
        <f>INDEX(Model_Assumptions[Values],9)*((INDEX(Model_Scenarios[GR Weight],4)*$AG1718)+(INDEX(Model_Scenarios[GP Weight],4)*$AH1718)+(INDEX(Model_Scenarios[LTV Weight],4)*$AI1718))-(INDEX(Model_Scenarios[LTV Weight],4)*$AP1718)-(INDEX(Model_Scenarios[GP Weight],4)*($AS1718+$AV1718+$AY1718))</f>
        <v>1.0867246112593327</v>
      </c>
      <c r="BD1718">
        <f>INDEX(Model_Assumptions[Values],9)*((INDEX(Model_Scenarios[GR Weight],5)*$AG1718)+(INDEX(Model_Scenarios[GP Weight],5)*$AH1718)+(INDEX(Model_Scenarios[LTV Weight],5)*$AI1718))-(INDEX(Model_Scenarios[LTV Weight],5)*$AP1718)-(INDEX(Model_Scenarios[GP Weight],5)*($AS1718+$AV1718+$AY1718))</f>
        <v>0.92764062859200636</v>
      </c>
    </row>
    <row r="1719" spans="1:56" x14ac:dyDescent="0.25">
      <c r="A1719">
        <v>1718</v>
      </c>
      <c r="B1719">
        <v>35</v>
      </c>
      <c r="C1719" s="3">
        <v>18</v>
      </c>
      <c r="D1719" s="4">
        <v>0.34</v>
      </c>
      <c r="E1719" t="str">
        <v>SKU-1041</v>
      </c>
      <c r="F1719" t="str">
        <v>Reduce</v>
      </c>
      <c r="G1719" t="str">
        <v>Full</v>
      </c>
      <c r="H1719">
        <v>102.13</v>
      </c>
      <c r="I1719">
        <v>64.05</v>
      </c>
      <c r="J1719">
        <v>39</v>
      </c>
      <c r="K1719">
        <v>3983.0699999999997</v>
      </c>
      <c r="L1719">
        <v>1485.12</v>
      </c>
      <c r="M1719">
        <v>0.37285812200137081</v>
      </c>
      <c r="N1719">
        <v>95.805218757813307</v>
      </c>
      <c r="O1719">
        <v>285.02396907034563</v>
      </c>
      <c r="P1719">
        <v>156.92396907034617</v>
      </c>
      <c r="Q1719">
        <v>1365.1678788168565</v>
      </c>
      <c r="R1719">
        <v>1155.8421373982719</v>
      </c>
      <c r="S1719">
        <v>1</v>
      </c>
      <c r="T1719">
        <f t="shared" si="598"/>
        <v>99.979574377656519</v>
      </c>
      <c r="U1719">
        <f t="shared" si="599"/>
        <v>-2.1055768357421685E-2</v>
      </c>
      <c r="V1719">
        <f>IF($F1719="Reduce", INDEX(Model_Assumptions[Values], 2), INDEX(Model_Assumptions[Values], 1))</f>
        <v>-0.8</v>
      </c>
      <c r="W1719">
        <f t="shared" si="600"/>
        <v>39.656939972751559</v>
      </c>
      <c r="X1719">
        <f t="shared" si="613"/>
        <v>3964.8839795959743</v>
      </c>
      <c r="Y1719">
        <f t="shared" si="601"/>
        <v>1424.8569743412372</v>
      </c>
      <c r="Z1719">
        <f t="shared" si="602"/>
        <v>-18.186020404025385</v>
      </c>
      <c r="AA1719">
        <f t="shared" si="603"/>
        <v>-60.263025658762672</v>
      </c>
      <c r="AB1719">
        <f t="shared" si="614"/>
        <v>0.35936914716138341</v>
      </c>
      <c r="AC1719">
        <f t="shared" si="604"/>
        <v>-1.34889748399874E-2</v>
      </c>
      <c r="AD1719">
        <f t="shared" si="605"/>
        <v>-1.34889748399874E-2</v>
      </c>
      <c r="AE1719">
        <f t="shared" si="606"/>
        <v>0.34000000000000041</v>
      </c>
      <c r="AF1719">
        <f t="shared" si="615"/>
        <v>762.85581068285899</v>
      </c>
      <c r="AG1719">
        <f t="shared" si="607"/>
        <v>-6.3805231761182038E-2</v>
      </c>
      <c r="AH1719">
        <f t="shared" si="608"/>
        <v>-0.38402690179055976</v>
      </c>
      <c r="AI1719">
        <f t="shared" si="616"/>
        <v>0.65999999999999959</v>
      </c>
      <c r="AJ1719">
        <f>MAX(0, $R1719 - $AA1719) * INDEX(Model_Assumptions[Values], 7)</f>
        <v>2432.2103261140692</v>
      </c>
      <c r="AK1719">
        <f>MAX(0, INDEX(Model_Assumptions[Values], 4) - $AD1719)</f>
        <v>6.3488974839987403E-2</v>
      </c>
      <c r="AL1719">
        <f>MAX(0, INDEX(Model_Assumptions[Values], 5) - $AC1719)</f>
        <v>3.3488974839987404E-2</v>
      </c>
      <c r="AM1719">
        <f>INDEX(Model_Assumptions[Values], 6) * MAX(0, INDEX(Model_Assumptions[Values], 3) - $AB1719)^2</f>
        <v>0</v>
      </c>
      <c r="AN1719">
        <f t="shared" si="609"/>
        <v>2489.2159620102148</v>
      </c>
      <c r="AO1719" cm="1">
        <f t="array" ref="AO1719">IFERROR(STDEV(IF($E$2:$E$2201=$E1719, $AJ$2:$AJ$2201)), 0)</f>
        <v>107.92638703787324</v>
      </c>
      <c r="AP1719">
        <f t="shared" si="617"/>
        <v>-0.52818997708263238</v>
      </c>
      <c r="AQ1719">
        <f t="shared" si="610"/>
        <v>6.9846120440362147E-2</v>
      </c>
      <c r="AR1719" cm="1">
        <f t="array" ref="AR1719">IFERROR(STDEV(IF($E$2:$E$2201=$E1719, $AK$2:$AK$2201)), 0)</f>
        <v>1.2051957931550519E-2</v>
      </c>
      <c r="AS1719">
        <f t="shared" si="618"/>
        <v>-0.52747824349208294</v>
      </c>
      <c r="AT1719">
        <f t="shared" si="611"/>
        <v>3.9846120440362121E-2</v>
      </c>
      <c r="AU1719" cm="1">
        <f t="array" ref="AU1719">IFERROR(STDEV(IF($E$2:$E$2201=$E1719, $AL$2:$AL$2201)), 0)</f>
        <v>1.205195793155059E-2</v>
      </c>
      <c r="AV1719">
        <f t="shared" si="619"/>
        <v>-0.5274782434920775</v>
      </c>
      <c r="AW1719">
        <f t="shared" si="612"/>
        <v>0</v>
      </c>
      <c r="AX1719" cm="1">
        <f t="array" ref="AX1719">IFERROR(STDEV(IF($E$2:$E$2201=$E1719, $AM$2:$AM$2201)), 0)</f>
        <v>0</v>
      </c>
      <c r="AY1719">
        <f t="shared" si="620"/>
        <v>-0.5274782434920775</v>
      </c>
      <c r="AZ1719">
        <f>INDEX(Model_Assumptions[Values],9)*((INDEX(Model_Scenarios[GR Weight],1)*$AG1719)+(INDEX(Model_Scenarios[GP Weight],1)*$AH1719)+(INDEX(Model_Scenarios[LTV Weight],1)*$AI1719))-(INDEX(Model_Scenarios[LTV Weight],1)*$AP1719)-(INDEX(Model_Scenarios[GP Weight],1)*($AS1719+$AV1719+$AY1719))</f>
        <v>2.9968793879378572</v>
      </c>
      <c r="BA1719">
        <f>INDEX(Model_Assumptions[Values],9)*((INDEX(Model_Scenarios[GR Weight],2)*$AG1719)+(INDEX(Model_Scenarios[GP Weight],2)*$AH1719)+(INDEX(Model_Scenarios[LTV Weight],2)*$AI1719))-(INDEX(Model_Scenarios[LTV Weight],2)*$AP1719)-(INDEX(Model_Scenarios[GP Weight],2)*($AS1719+$AV1719+$AY1719))</f>
        <v>2.3729296055875118</v>
      </c>
      <c r="BB1719">
        <f>INDEX(Model_Assumptions[Values],9)*((INDEX(Model_Scenarios[GR Weight],3)*$AG1719)+(INDEX(Model_Scenarios[GP Weight],3)*$AH1719)+(INDEX(Model_Scenarios[LTV Weight],3)*$AI1719))-(INDEX(Model_Scenarios[LTV Weight],3)*$AP1719)-(INDEX(Model_Scenarios[GP Weight],3)*($AS1719+$AV1719+$AY1719))</f>
        <v>1.3333245286647784</v>
      </c>
      <c r="BC1719">
        <f>INDEX(Model_Assumptions[Values],9)*((INDEX(Model_Scenarios[GR Weight],4)*$AG1719)+(INDEX(Model_Scenarios[GP Weight],4)*$AH1719)+(INDEX(Model_Scenarios[LTV Weight],4)*$AI1719))-(INDEX(Model_Scenarios[LTV Weight],4)*$AP1719)-(INDEX(Model_Scenarios[GP Weight],4)*($AS1719+$AV1719+$AY1719))</f>
        <v>0.91860291507592429</v>
      </c>
      <c r="BD1719">
        <f>INDEX(Model_Assumptions[Values],9)*((INDEX(Model_Scenarios[GR Weight],5)*$AG1719)+(INDEX(Model_Scenarios[GP Weight],5)*$AH1719)+(INDEX(Model_Scenarios[LTV Weight],5)*$AI1719))-(INDEX(Model_Scenarios[LTV Weight],5)*$AP1719)-(INDEX(Model_Scenarios[GP Weight],5)*($AS1719+$AV1719+$AY1719))</f>
        <v>0.70750738434736693</v>
      </c>
    </row>
    <row r="1720" spans="1:56" x14ac:dyDescent="0.25">
      <c r="A1720">
        <v>1719</v>
      </c>
      <c r="B1720">
        <v>35</v>
      </c>
      <c r="C1720" s="3">
        <v>19</v>
      </c>
      <c r="D1720" s="4">
        <v>0.36</v>
      </c>
      <c r="E1720" t="str">
        <v>SKU-1041</v>
      </c>
      <c r="F1720" t="str">
        <v>Reduce</v>
      </c>
      <c r="G1720" t="str">
        <v>Full</v>
      </c>
      <c r="H1720">
        <v>102.13</v>
      </c>
      <c r="I1720">
        <v>64.05</v>
      </c>
      <c r="J1720">
        <v>39</v>
      </c>
      <c r="K1720">
        <v>3983.0699999999997</v>
      </c>
      <c r="L1720">
        <v>1485.12</v>
      </c>
      <c r="M1720">
        <v>0.37285812200137081</v>
      </c>
      <c r="N1720">
        <v>95.805218757813307</v>
      </c>
      <c r="O1720">
        <v>285.02396907034563</v>
      </c>
      <c r="P1720">
        <v>156.92396907034617</v>
      </c>
      <c r="Q1720">
        <v>1365.1678788168565</v>
      </c>
      <c r="R1720">
        <v>1155.8421373982719</v>
      </c>
      <c r="S1720">
        <v>1</v>
      </c>
      <c r="T1720">
        <f t="shared" si="598"/>
        <v>99.853078752812792</v>
      </c>
      <c r="U1720">
        <f t="shared" si="599"/>
        <v>-2.2294342966681719E-2</v>
      </c>
      <c r="V1720">
        <f>IF($F1720="Reduce", INDEX(Model_Assumptions[Values], 2), INDEX(Model_Assumptions[Values], 1))</f>
        <v>-0.8</v>
      </c>
      <c r="W1720">
        <f t="shared" si="600"/>
        <v>39.695583500560467</v>
      </c>
      <c r="X1720">
        <f t="shared" si="613"/>
        <v>3963.7262254203206</v>
      </c>
      <c r="Y1720">
        <f t="shared" si="601"/>
        <v>1421.2241022094227</v>
      </c>
      <c r="Z1720">
        <f t="shared" si="602"/>
        <v>-19.343774579679121</v>
      </c>
      <c r="AA1720">
        <f t="shared" si="603"/>
        <v>-63.895897790577237</v>
      </c>
      <c r="AB1720">
        <f t="shared" si="614"/>
        <v>0.35855758480360572</v>
      </c>
      <c r="AC1720">
        <f t="shared" si="604"/>
        <v>-1.4300537197765084E-2</v>
      </c>
      <c r="AD1720">
        <f t="shared" si="605"/>
        <v>-1.4300537197765084E-2</v>
      </c>
      <c r="AE1720">
        <f t="shared" si="606"/>
        <v>0.35999999999999938</v>
      </c>
      <c r="AF1720">
        <f t="shared" si="615"/>
        <v>739.73896793489473</v>
      </c>
      <c r="AG1720">
        <f t="shared" si="607"/>
        <v>-6.7867185495915125E-2</v>
      </c>
      <c r="AH1720">
        <f t="shared" si="608"/>
        <v>-0.40717742591594702</v>
      </c>
      <c r="AI1720">
        <f t="shared" si="616"/>
        <v>0.64000000000000057</v>
      </c>
      <c r="AJ1720">
        <f>MAX(0, $R1720 - $AA1720) * INDEX(Model_Assumptions[Values], 7)</f>
        <v>2439.4760703776983</v>
      </c>
      <c r="AK1720">
        <f>MAX(0, INDEX(Model_Assumptions[Values], 4) - $AD1720)</f>
        <v>6.4300537197765087E-2</v>
      </c>
      <c r="AL1720">
        <f>MAX(0, INDEX(Model_Assumptions[Values], 5) - $AC1720)</f>
        <v>3.4300537197765088E-2</v>
      </c>
      <c r="AM1720">
        <f>INDEX(Model_Assumptions[Values], 6) * MAX(0, INDEX(Model_Assumptions[Values], 3) - $AB1720)^2</f>
        <v>0</v>
      </c>
      <c r="AN1720">
        <f t="shared" si="609"/>
        <v>2489.2159620102148</v>
      </c>
      <c r="AO1720" cm="1">
        <f t="array" ref="AO1720">IFERROR(STDEV(IF($E$2:$E$2201=$E1720, $AJ$2:$AJ$2201)), 0)</f>
        <v>107.92638703787324</v>
      </c>
      <c r="AP1720">
        <f t="shared" si="617"/>
        <v>-0.46086868093770111</v>
      </c>
      <c r="AQ1720">
        <f t="shared" si="610"/>
        <v>6.9846120440362147E-2</v>
      </c>
      <c r="AR1720" cm="1">
        <f t="array" ref="AR1720">IFERROR(STDEV(IF($E$2:$E$2201=$E1720, $AK$2:$AK$2201)), 0)</f>
        <v>1.2051957931550519E-2</v>
      </c>
      <c r="AS1720">
        <f t="shared" si="618"/>
        <v>-0.46013961167914608</v>
      </c>
      <c r="AT1720">
        <f t="shared" si="611"/>
        <v>3.9846120440362121E-2</v>
      </c>
      <c r="AU1720" cm="1">
        <f t="array" ref="AU1720">IFERROR(STDEV(IF($E$2:$E$2201=$E1720, $AL$2:$AL$2201)), 0)</f>
        <v>1.205195793155059E-2</v>
      </c>
      <c r="AV1720">
        <f t="shared" si="619"/>
        <v>-0.46013961167914103</v>
      </c>
      <c r="AW1720">
        <f t="shared" si="612"/>
        <v>0</v>
      </c>
      <c r="AX1720" cm="1">
        <f t="array" ref="AX1720">IFERROR(STDEV(IF($E$2:$E$2201=$E1720, $AM$2:$AM$2201)), 0)</f>
        <v>0</v>
      </c>
      <c r="AY1720">
        <f t="shared" si="620"/>
        <v>-0.46013961167914103</v>
      </c>
      <c r="AZ1720">
        <f>INDEX(Model_Assumptions[Values],9)*((INDEX(Model_Scenarios[GR Weight],1)*$AG1720)+(INDEX(Model_Scenarios[GP Weight],1)*$AH1720)+(INDEX(Model_Scenarios[LTV Weight],1)*$AI1720))-(INDEX(Model_Scenarios[LTV Weight],1)*$AP1720)-(INDEX(Model_Scenarios[GP Weight],1)*($AS1720+$AV1720+$AY1720))</f>
        <v>2.829214522547975</v>
      </c>
      <c r="BA1720">
        <f>INDEX(Model_Assumptions[Values],9)*((INDEX(Model_Scenarios[GR Weight],2)*$AG1720)+(INDEX(Model_Scenarios[GP Weight],2)*$AH1720)+(INDEX(Model_Scenarios[LTV Weight],2)*$AI1720))-(INDEX(Model_Scenarios[LTV Weight],2)*$AP1720)-(INDEX(Model_Scenarios[GP Weight],2)*($AS1720+$AV1720+$AY1720))</f>
        <v>2.1975705945791102</v>
      </c>
      <c r="BB1720">
        <f>INDEX(Model_Assumptions[Values],9)*((INDEX(Model_Scenarios[GR Weight],3)*$AG1720)+(INDEX(Model_Scenarios[GP Weight],3)*$AH1720)+(INDEX(Model_Scenarios[LTV Weight],3)*$AI1720))-(INDEX(Model_Scenarios[LTV Weight],3)*$AP1720)-(INDEX(Model_Scenarios[GP Weight],3)*($AS1720+$AV1720+$AY1720))</f>
        <v>1.1500995874153803</v>
      </c>
      <c r="BC1720">
        <f>INDEX(Model_Assumptions[Values],9)*((INDEX(Model_Scenarios[GR Weight],4)*$AG1720)+(INDEX(Model_Scenarios[GP Weight],4)*$AH1720)+(INDEX(Model_Scenarios[LTV Weight],4)*$AI1720))-(INDEX(Model_Scenarios[LTV Weight],4)*$AP1720)-(INDEX(Model_Scenarios[GP Weight],4)*($AS1720+$AV1720+$AY1720))</f>
        <v>0.75007912657365217</v>
      </c>
      <c r="BD1720">
        <f>INDEX(Model_Assumptions[Values],9)*((INDEX(Model_Scenarios[GR Weight],5)*$AG1720)+(INDEX(Model_Scenarios[GP Weight],5)*$AH1720)+(INDEX(Model_Scenarios[LTV Weight],5)*$AI1720))-(INDEX(Model_Scenarios[LTV Weight],5)*$AP1720)-(INDEX(Model_Scenarios[GP Weight],5)*($AS1720+$AV1720+$AY1720))</f>
        <v>0.48684242274024203</v>
      </c>
    </row>
    <row r="1721" spans="1:56" x14ac:dyDescent="0.25">
      <c r="A1721">
        <v>1720</v>
      </c>
      <c r="B1721">
        <v>35</v>
      </c>
      <c r="C1721" s="3">
        <v>20</v>
      </c>
      <c r="D1721" s="4">
        <v>0.38</v>
      </c>
      <c r="E1721" t="str">
        <v>SKU-1041</v>
      </c>
      <c r="F1721" t="str">
        <v>Reduce</v>
      </c>
      <c r="G1721" t="str">
        <v>Full</v>
      </c>
      <c r="H1721">
        <v>102.13</v>
      </c>
      <c r="I1721">
        <v>64.05</v>
      </c>
      <c r="J1721">
        <v>39</v>
      </c>
      <c r="K1721">
        <v>3983.0699999999997</v>
      </c>
      <c r="L1721">
        <v>1485.12</v>
      </c>
      <c r="M1721">
        <v>0.37285812200137081</v>
      </c>
      <c r="N1721">
        <v>95.805218757813307</v>
      </c>
      <c r="O1721">
        <v>285.02396907034563</v>
      </c>
      <c r="P1721">
        <v>156.92396907034617</v>
      </c>
      <c r="Q1721">
        <v>1365.1678788168565</v>
      </c>
      <c r="R1721">
        <v>1155.8421373982719</v>
      </c>
      <c r="S1721">
        <v>1</v>
      </c>
      <c r="T1721">
        <f t="shared" si="598"/>
        <v>99.72658312796905</v>
      </c>
      <c r="U1721">
        <f t="shared" si="599"/>
        <v>-2.3532917575941892E-2</v>
      </c>
      <c r="V1721">
        <f>IF($F1721="Reduce", INDEX(Model_Assumptions[Values], 2), INDEX(Model_Assumptions[Values], 1))</f>
        <v>-0.8</v>
      </c>
      <c r="W1721">
        <f t="shared" si="600"/>
        <v>39.734227028369389</v>
      </c>
      <c r="X1721">
        <f t="shared" si="613"/>
        <v>3962.5586947702745</v>
      </c>
      <c r="Y1721">
        <f t="shared" si="601"/>
        <v>1417.5814536032153</v>
      </c>
      <c r="Z1721">
        <f t="shared" si="602"/>
        <v>-20.511305229725167</v>
      </c>
      <c r="AA1721">
        <f t="shared" si="603"/>
        <v>-67.538546396784568</v>
      </c>
      <c r="AB1721">
        <f t="shared" si="614"/>
        <v>0.35774396363494071</v>
      </c>
      <c r="AC1721">
        <f t="shared" si="604"/>
        <v>-1.5114158366430097E-2</v>
      </c>
      <c r="AD1721">
        <f t="shared" si="605"/>
        <v>-1.5114158366430097E-2</v>
      </c>
      <c r="AE1721">
        <f t="shared" si="606"/>
        <v>0.38000000000000056</v>
      </c>
      <c r="AF1721">
        <f t="shared" si="615"/>
        <v>716.62212518692797</v>
      </c>
      <c r="AG1721">
        <f t="shared" si="607"/>
        <v>-7.1963439764825013E-2</v>
      </c>
      <c r="AH1721">
        <f t="shared" si="608"/>
        <v>-0.43039025074944581</v>
      </c>
      <c r="AI1721">
        <f t="shared" si="616"/>
        <v>0.61999999999999944</v>
      </c>
      <c r="AJ1721">
        <f>MAX(0, $R1721 - $AA1721) * INDEX(Model_Assumptions[Values], 7)</f>
        <v>2446.761367590113</v>
      </c>
      <c r="AK1721">
        <f>MAX(0, INDEX(Model_Assumptions[Values], 4) - $AD1721)</f>
        <v>6.51141583664301E-2</v>
      </c>
      <c r="AL1721">
        <f>MAX(0, INDEX(Model_Assumptions[Values], 5) - $AC1721)</f>
        <v>3.5114158366430101E-2</v>
      </c>
      <c r="AM1721">
        <f>INDEX(Model_Assumptions[Values], 6) * MAX(0, INDEX(Model_Assumptions[Values], 3) - $AB1721)^2</f>
        <v>0</v>
      </c>
      <c r="AN1721">
        <f t="shared" si="609"/>
        <v>2489.2159620102148</v>
      </c>
      <c r="AO1721" cm="1">
        <f t="array" ref="AO1721">IFERROR(STDEV(IF($E$2:$E$2201=$E1721, $AJ$2:$AJ$2201)), 0)</f>
        <v>107.92638703787324</v>
      </c>
      <c r="AP1721">
        <f t="shared" si="617"/>
        <v>-0.39336621548540979</v>
      </c>
      <c r="AQ1721">
        <f t="shared" si="610"/>
        <v>6.9846120440362147E-2</v>
      </c>
      <c r="AR1721" cm="1">
        <f t="array" ref="AR1721">IFERROR(STDEV(IF($E$2:$E$2201=$E1721, $AK$2:$AK$2201)), 0)</f>
        <v>1.2051957931550519E-2</v>
      </c>
      <c r="AS1721">
        <f t="shared" si="618"/>
        <v>-0.39263015194770651</v>
      </c>
      <c r="AT1721">
        <f t="shared" si="611"/>
        <v>3.9846120440362121E-2</v>
      </c>
      <c r="AU1721" cm="1">
        <f t="array" ref="AU1721">IFERROR(STDEV(IF($E$2:$E$2201=$E1721, $AL$2:$AL$2201)), 0)</f>
        <v>1.205195793155059E-2</v>
      </c>
      <c r="AV1721">
        <f t="shared" si="619"/>
        <v>-0.3926301519477019</v>
      </c>
      <c r="AW1721">
        <f t="shared" si="612"/>
        <v>0</v>
      </c>
      <c r="AX1721" cm="1">
        <f t="array" ref="AX1721">IFERROR(STDEV(IF($E$2:$E$2201=$E1721, $AM$2:$AM$2201)), 0)</f>
        <v>0</v>
      </c>
      <c r="AY1721">
        <f t="shared" si="620"/>
        <v>-0.3926301519477019</v>
      </c>
      <c r="AZ1721">
        <f>INDEX(Model_Assumptions[Values],9)*((INDEX(Model_Scenarios[GR Weight],1)*$AG1721)+(INDEX(Model_Scenarios[GP Weight],1)*$AH1721)+(INDEX(Model_Scenarios[LTV Weight],1)*$AI1721))-(INDEX(Model_Scenarios[LTV Weight],1)*$AP1721)-(INDEX(Model_Scenarios[GP Weight],1)*($AS1721+$AV1721+$AY1721))</f>
        <v>2.6613051727155015</v>
      </c>
      <c r="BA1721">
        <f>INDEX(Model_Assumptions[Values],9)*((INDEX(Model_Scenarios[GR Weight],2)*$AG1721)+(INDEX(Model_Scenarios[GP Weight],2)*$AH1721)+(INDEX(Model_Scenarios[LTV Weight],2)*$AI1721))-(INDEX(Model_Scenarios[LTV Weight],2)*$AP1721)-(INDEX(Model_Scenarios[GP Weight],2)*($AS1721+$AV1721+$AY1721))</f>
        <v>2.021903300661072</v>
      </c>
      <c r="BB1721">
        <f>INDEX(Model_Assumptions[Values],9)*((INDEX(Model_Scenarios[GR Weight],3)*$AG1721)+(INDEX(Model_Scenarios[GP Weight],3)*$AH1721)+(INDEX(Model_Scenarios[LTV Weight],3)*$AI1721))-(INDEX(Model_Scenarios[LTV Weight],3)*$AP1721)-(INDEX(Model_Scenarios[GP Weight],3)*($AS1721+$AV1721+$AY1721))</f>
        <v>0.96647090722169016</v>
      </c>
      <c r="BC1721">
        <f>INDEX(Model_Assumptions[Values],9)*((INDEX(Model_Scenarios[GR Weight],4)*$AG1721)+(INDEX(Model_Scenarios[GP Weight],4)*$AH1721)+(INDEX(Model_Scenarios[LTV Weight],4)*$AI1721))-(INDEX(Model_Scenarios[LTV Weight],4)*$AP1721)-(INDEX(Model_Scenarios[GP Weight],4)*($AS1721+$AV1721+$AY1721))</f>
        <v>0.58115256579073693</v>
      </c>
      <c r="BD1721">
        <f>INDEX(Model_Assumptions[Values],9)*((INDEX(Model_Scenarios[GR Weight],5)*$AG1721)+(INDEX(Model_Scenarios[GP Weight],5)*$AH1721)+(INDEX(Model_Scenarios[LTV Weight],5)*$AI1721))-(INDEX(Model_Scenarios[LTV Weight],5)*$AP1721)-(INDEX(Model_Scenarios[GP Weight],5)*($AS1721+$AV1721+$AY1721))</f>
        <v>0.2656446752592615</v>
      </c>
    </row>
    <row r="1722" spans="1:56" x14ac:dyDescent="0.25">
      <c r="A1722">
        <v>1721</v>
      </c>
      <c r="B1722">
        <v>35</v>
      </c>
      <c r="C1722" s="3">
        <v>21</v>
      </c>
      <c r="D1722" s="4">
        <v>0.4</v>
      </c>
      <c r="E1722" t="str">
        <v>SKU-1041</v>
      </c>
      <c r="F1722" t="str">
        <v>Reduce</v>
      </c>
      <c r="G1722" t="str">
        <v>Full</v>
      </c>
      <c r="H1722">
        <v>102.13</v>
      </c>
      <c r="I1722">
        <v>64.05</v>
      </c>
      <c r="J1722">
        <v>39</v>
      </c>
      <c r="K1722">
        <v>3983.0699999999997</v>
      </c>
      <c r="L1722">
        <v>1485.12</v>
      </c>
      <c r="M1722">
        <v>0.37285812200137081</v>
      </c>
      <c r="N1722">
        <v>95.805218757813307</v>
      </c>
      <c r="O1722">
        <v>285.02396907034563</v>
      </c>
      <c r="P1722">
        <v>156.92396907034617</v>
      </c>
      <c r="Q1722">
        <v>1365.1678788168565</v>
      </c>
      <c r="R1722">
        <v>1155.8421373982719</v>
      </c>
      <c r="S1722">
        <v>1</v>
      </c>
      <c r="T1722">
        <f t="shared" si="598"/>
        <v>99.600087503125323</v>
      </c>
      <c r="U1722">
        <f t="shared" si="599"/>
        <v>-2.4771492185201926E-2</v>
      </c>
      <c r="V1722">
        <f>IF($F1722="Reduce", INDEX(Model_Assumptions[Values], 2), INDEX(Model_Assumptions[Values], 1))</f>
        <v>-0.8</v>
      </c>
      <c r="W1722">
        <f t="shared" si="600"/>
        <v>39.772870556178297</v>
      </c>
      <c r="X1722">
        <f t="shared" si="613"/>
        <v>3961.3813876458353</v>
      </c>
      <c r="Y1722">
        <f t="shared" si="601"/>
        <v>1413.9290285226152</v>
      </c>
      <c r="Z1722">
        <f t="shared" si="602"/>
        <v>-21.688612354164434</v>
      </c>
      <c r="AA1722">
        <f t="shared" si="603"/>
        <v>-71.190971477384664</v>
      </c>
      <c r="AB1722">
        <f t="shared" si="614"/>
        <v>0.35692827581110115</v>
      </c>
      <c r="AC1722">
        <f t="shared" si="604"/>
        <v>-1.5929846190269659E-2</v>
      </c>
      <c r="AD1722">
        <f t="shared" si="605"/>
        <v>-1.5929846190269659E-2</v>
      </c>
      <c r="AE1722">
        <f t="shared" si="606"/>
        <v>0.39999999999999958</v>
      </c>
      <c r="AF1722">
        <f t="shared" si="615"/>
        <v>693.5052824389636</v>
      </c>
      <c r="AG1722">
        <f t="shared" si="607"/>
        <v>-7.6093994567914935E-2</v>
      </c>
      <c r="AH1722">
        <f t="shared" si="608"/>
        <v>-0.45366537629105624</v>
      </c>
      <c r="AI1722">
        <f t="shared" si="616"/>
        <v>0.60000000000000042</v>
      </c>
      <c r="AJ1722">
        <f>MAX(0, $R1722 - $AA1722) * INDEX(Model_Assumptions[Values], 7)</f>
        <v>2454.0662177513132</v>
      </c>
      <c r="AK1722">
        <f>MAX(0, INDEX(Model_Assumptions[Values], 4) - $AD1722)</f>
        <v>6.5929846190269661E-2</v>
      </c>
      <c r="AL1722">
        <f>MAX(0, INDEX(Model_Assumptions[Values], 5) - $AC1722)</f>
        <v>3.5929846190269663E-2</v>
      </c>
      <c r="AM1722">
        <f>INDEX(Model_Assumptions[Values], 6) * MAX(0, INDEX(Model_Assumptions[Values], 3) - $AB1722)^2</f>
        <v>0</v>
      </c>
      <c r="AN1722">
        <f t="shared" si="609"/>
        <v>2489.2159620102148</v>
      </c>
      <c r="AO1722" cm="1">
        <f t="array" ref="AO1722">IFERROR(STDEV(IF($E$2:$E$2201=$E1722, $AJ$2:$AJ$2201)), 0)</f>
        <v>107.92638703787324</v>
      </c>
      <c r="AP1722">
        <f t="shared" si="617"/>
        <v>-0.32568258072575834</v>
      </c>
      <c r="AQ1722">
        <f t="shared" si="610"/>
        <v>6.9846120440362147E-2</v>
      </c>
      <c r="AR1722" cm="1">
        <f t="array" ref="AR1722">IFERROR(STDEV(IF($E$2:$E$2201=$E1722, $AK$2:$AK$2201)), 0)</f>
        <v>1.2051957931550519E-2</v>
      </c>
      <c r="AS1722">
        <f t="shared" si="618"/>
        <v>-0.32494921342532812</v>
      </c>
      <c r="AT1722">
        <f t="shared" si="611"/>
        <v>3.9846120440362121E-2</v>
      </c>
      <c r="AU1722" cm="1">
        <f t="array" ref="AU1722">IFERROR(STDEV(IF($E$2:$E$2201=$E1722, $AL$2:$AL$2201)), 0)</f>
        <v>1.205195793155059E-2</v>
      </c>
      <c r="AV1722">
        <f t="shared" si="619"/>
        <v>-0.3249492134253239</v>
      </c>
      <c r="AW1722">
        <f t="shared" si="612"/>
        <v>0</v>
      </c>
      <c r="AX1722" cm="1">
        <f t="array" ref="AX1722">IFERROR(STDEV(IF($E$2:$E$2201=$E1722, $AM$2:$AM$2201)), 0)</f>
        <v>0</v>
      </c>
      <c r="AY1722">
        <f t="shared" si="620"/>
        <v>-0.3249492134253239</v>
      </c>
      <c r="AZ1722">
        <f>INDEX(Model_Assumptions[Values],9)*((INDEX(Model_Scenarios[GR Weight],1)*$AG1722)+(INDEX(Model_Scenarios[GP Weight],1)*$AH1722)+(INDEX(Model_Scenarios[LTV Weight],1)*$AI1722))-(INDEX(Model_Scenarios[LTV Weight],1)*$AP1722)-(INDEX(Model_Scenarios[GP Weight],1)*($AS1722+$AV1722+$AY1722))</f>
        <v>2.4931511431787206</v>
      </c>
      <c r="BA1722">
        <f>INDEX(Model_Assumptions[Values],9)*((INDEX(Model_Scenarios[GR Weight],2)*$AG1722)+(INDEX(Model_Scenarios[GP Weight],2)*$AH1722)+(INDEX(Model_Scenarios[LTV Weight],2)*$AI1722))-(INDEX(Model_Scenarios[LTV Weight],2)*$AP1722)-(INDEX(Model_Scenarios[GP Weight],2)*($AS1722+$AV1722+$AY1722))</f>
        <v>1.8459273333099468</v>
      </c>
      <c r="BB1722">
        <f>INDEX(Model_Assumptions[Values],9)*((INDEX(Model_Scenarios[GR Weight],3)*$AG1722)+(INDEX(Model_Scenarios[GP Weight],3)*$AH1722)+(INDEX(Model_Scenarios[LTV Weight],3)*$AI1722))-(INDEX(Model_Scenarios[LTV Weight],3)*$AP1722)-(INDEX(Model_Scenarios[GP Weight],3)*($AS1722+$AV1722+$AY1722))</f>
        <v>0.78243780466765367</v>
      </c>
      <c r="BC1722">
        <f>INDEX(Model_Assumptions[Values],9)*((INDEX(Model_Scenarios[GR Weight],4)*$AG1722)+(INDEX(Model_Scenarios[GP Weight],4)*$AH1722)+(INDEX(Model_Scenarios[LTV Weight],4)*$AI1722))-(INDEX(Model_Scenarios[LTV Weight],4)*$AP1722)-(INDEX(Model_Scenarios[GP Weight],4)*($AS1722+$AV1722+$AY1722))</f>
        <v>0.41182254931112011</v>
      </c>
      <c r="BD1722">
        <f>INDEX(Model_Assumptions[Values],9)*((INDEX(Model_Scenarios[GR Weight],5)*$AG1722)+(INDEX(Model_Scenarios[GP Weight],5)*$AH1722)+(INDEX(Model_Scenarios[LTV Weight],5)*$AI1722))-(INDEX(Model_Scenarios[LTV Weight],5)*$AP1722)-(INDEX(Model_Scenarios[GP Weight],5)*($AS1722+$AV1722+$AY1722))</f>
        <v>4.3913067964907404E-2</v>
      </c>
    </row>
    <row r="1723" spans="1:56" x14ac:dyDescent="0.25">
      <c r="A1723">
        <v>1722</v>
      </c>
      <c r="B1723">
        <v>35</v>
      </c>
      <c r="C1723" s="3">
        <v>22</v>
      </c>
      <c r="D1723" s="4">
        <v>0.42</v>
      </c>
      <c r="E1723" t="str">
        <v>SKU-1041</v>
      </c>
      <c r="F1723" t="str">
        <v>Reduce</v>
      </c>
      <c r="G1723" t="str">
        <v>Full</v>
      </c>
      <c r="H1723">
        <v>102.13</v>
      </c>
      <c r="I1723">
        <v>64.05</v>
      </c>
      <c r="J1723">
        <v>39</v>
      </c>
      <c r="K1723">
        <v>3983.0699999999997</v>
      </c>
      <c r="L1723">
        <v>1485.12</v>
      </c>
      <c r="M1723">
        <v>0.37285812200137081</v>
      </c>
      <c r="N1723">
        <v>95.805218757813307</v>
      </c>
      <c r="O1723">
        <v>285.02396907034563</v>
      </c>
      <c r="P1723">
        <v>156.92396907034617</v>
      </c>
      <c r="Q1723">
        <v>1365.1678788168565</v>
      </c>
      <c r="R1723">
        <v>1155.8421373982719</v>
      </c>
      <c r="S1723">
        <v>1</v>
      </c>
      <c r="T1723">
        <f t="shared" si="598"/>
        <v>99.473591878281582</v>
      </c>
      <c r="U1723">
        <f t="shared" si="599"/>
        <v>-2.6010066794462099E-2</v>
      </c>
      <c r="V1723">
        <f>IF($F1723="Reduce", INDEX(Model_Assumptions[Values], 2), INDEX(Model_Assumptions[Values], 1))</f>
        <v>-0.8</v>
      </c>
      <c r="W1723">
        <f t="shared" si="600"/>
        <v>39.81151408398722</v>
      </c>
      <c r="X1723">
        <f t="shared" si="613"/>
        <v>3960.1943040470037</v>
      </c>
      <c r="Y1723">
        <f t="shared" si="601"/>
        <v>1410.2668269676224</v>
      </c>
      <c r="Z1723">
        <f t="shared" si="602"/>
        <v>-22.875695952996011</v>
      </c>
      <c r="AA1723">
        <f t="shared" si="603"/>
        <v>-74.853173032377526</v>
      </c>
      <c r="AB1723">
        <f t="shared" si="614"/>
        <v>0.35611051344789868</v>
      </c>
      <c r="AC1723">
        <f t="shared" si="604"/>
        <v>-1.6747608553472126E-2</v>
      </c>
      <c r="AD1723">
        <f t="shared" si="605"/>
        <v>-1.6747608553472126E-2</v>
      </c>
      <c r="AE1723">
        <f t="shared" si="606"/>
        <v>0.42000000000000076</v>
      </c>
      <c r="AF1723">
        <f t="shared" si="615"/>
        <v>670.38843969099673</v>
      </c>
      <c r="AG1723">
        <f t="shared" si="607"/>
        <v>-8.0258849905181659E-2</v>
      </c>
      <c r="AH1723">
        <f t="shared" si="608"/>
        <v>-0.4770028025407782</v>
      </c>
      <c r="AI1723">
        <f t="shared" si="616"/>
        <v>0.57999999999999918</v>
      </c>
      <c r="AJ1723">
        <f>MAX(0, $R1723 - $AA1723) * INDEX(Model_Assumptions[Values], 7)</f>
        <v>2461.3906208612989</v>
      </c>
      <c r="AK1723">
        <f>MAX(0, INDEX(Model_Assumptions[Values], 4) - $AD1723)</f>
        <v>6.6747608553472129E-2</v>
      </c>
      <c r="AL1723">
        <f>MAX(0, INDEX(Model_Assumptions[Values], 5) - $AC1723)</f>
        <v>3.674760855347213E-2</v>
      </c>
      <c r="AM1723">
        <f>INDEX(Model_Assumptions[Values], 6) * MAX(0, INDEX(Model_Assumptions[Values], 3) - $AB1723)^2</f>
        <v>0</v>
      </c>
      <c r="AN1723">
        <f t="shared" si="609"/>
        <v>2489.2159620102148</v>
      </c>
      <c r="AO1723" cm="1">
        <f t="array" ref="AO1723">IFERROR(STDEV(IF($E$2:$E$2201=$E1723, $AJ$2:$AJ$2201)), 0)</f>
        <v>107.92638703787324</v>
      </c>
      <c r="AP1723">
        <f t="shared" si="617"/>
        <v>-0.25781777665874678</v>
      </c>
      <c r="AQ1723">
        <f t="shared" si="610"/>
        <v>6.9846120440362147E-2</v>
      </c>
      <c r="AR1723" cm="1">
        <f t="array" ref="AR1723">IFERROR(STDEV(IF($E$2:$E$2201=$E1723, $AK$2:$AK$2201)), 0)</f>
        <v>1.2051957931550519E-2</v>
      </c>
      <c r="AS1723">
        <f t="shared" si="618"/>
        <v>-0.25709614192881486</v>
      </c>
      <c r="AT1723">
        <f t="shared" si="611"/>
        <v>3.9846120440362121E-2</v>
      </c>
      <c r="AU1723" cm="1">
        <f t="array" ref="AU1723">IFERROR(STDEV(IF($E$2:$E$2201=$E1723, $AL$2:$AL$2201)), 0)</f>
        <v>1.205195793155059E-2</v>
      </c>
      <c r="AV1723">
        <f t="shared" si="619"/>
        <v>-0.25709614192881103</v>
      </c>
      <c r="AW1723">
        <f t="shared" si="612"/>
        <v>0</v>
      </c>
      <c r="AX1723" cm="1">
        <f t="array" ref="AX1723">IFERROR(STDEV(IF($E$2:$E$2201=$E1723, $AM$2:$AM$2201)), 0)</f>
        <v>0</v>
      </c>
      <c r="AY1723">
        <f t="shared" si="620"/>
        <v>-0.25709614192881103</v>
      </c>
      <c r="AZ1723">
        <f>INDEX(Model_Assumptions[Values],9)*((INDEX(Model_Scenarios[GR Weight],1)*$AG1723)+(INDEX(Model_Scenarios[GP Weight],1)*$AH1723)+(INDEX(Model_Scenarios[LTV Weight],1)*$AI1723))-(INDEX(Model_Scenarios[LTV Weight],1)*$AP1723)-(INDEX(Model_Scenarios[GP Weight],1)*($AS1723+$AV1723+$AY1723))</f>
        <v>2.3247522376826582</v>
      </c>
      <c r="BA1723">
        <f>INDEX(Model_Assumptions[Values],9)*((INDEX(Model_Scenarios[GR Weight],2)*$AG1723)+(INDEX(Model_Scenarios[GP Weight],2)*$AH1723)+(INDEX(Model_Scenarios[LTV Weight],2)*$AI1723))-(INDEX(Model_Scenarios[LTV Weight],2)*$AP1723)-(INDEX(Model_Scenarios[GP Weight],2)*($AS1723+$AV1723+$AY1723))</f>
        <v>1.6696423000158058</v>
      </c>
      <c r="BB1723">
        <f>INDEX(Model_Assumptions[Values],9)*((INDEX(Model_Scenarios[GR Weight],3)*$AG1723)+(INDEX(Model_Scenarios[GP Weight],3)*$AH1723)+(INDEX(Model_Scenarios[LTV Weight],3)*$AI1723))-(INDEX(Model_Scenarios[LTV Weight],3)*$AP1723)-(INDEX(Model_Scenarios[GP Weight],3)*($AS1723+$AV1723+$AY1723))</f>
        <v>0.5979995928609112</v>
      </c>
      <c r="BC1723">
        <f>INDEX(Model_Assumptions[Values],9)*((INDEX(Model_Scenarios[GR Weight],4)*$AG1723)+(INDEX(Model_Scenarios[GP Weight],4)*$AH1723)+(INDEX(Model_Scenarios[LTV Weight],4)*$AI1723))-(INDEX(Model_Scenarios[LTV Weight],4)*$AP1723)-(INDEX(Model_Scenarios[GP Weight],4)*($AS1723+$AV1723+$AY1723))</f>
        <v>0.24208839024244597</v>
      </c>
      <c r="BD1723">
        <f>INDEX(Model_Assumptions[Values],9)*((INDEX(Model_Scenarios[GR Weight],5)*$AG1723)+(INDEX(Model_Scenarios[GP Weight],5)*$AH1723)+(INDEX(Model_Scenarios[LTV Weight],5)*$AI1723))-(INDEX(Model_Scenarios[LTV Weight],5)*$AP1723)-(INDEX(Model_Scenarios[GP Weight],5)*($AS1723+$AV1723+$AY1723))</f>
        <v>-0.17835347854509609</v>
      </c>
    </row>
    <row r="1724" spans="1:56" x14ac:dyDescent="0.25">
      <c r="A1724">
        <v>1723</v>
      </c>
      <c r="B1724">
        <v>35</v>
      </c>
      <c r="C1724" s="3">
        <v>23</v>
      </c>
      <c r="D1724" s="4">
        <v>0.44</v>
      </c>
      <c r="E1724" t="str">
        <v>SKU-1041</v>
      </c>
      <c r="F1724" t="str">
        <v>Reduce</v>
      </c>
      <c r="G1724" t="str">
        <v>Full</v>
      </c>
      <c r="H1724">
        <v>102.13</v>
      </c>
      <c r="I1724">
        <v>64.05</v>
      </c>
      <c r="J1724">
        <v>39</v>
      </c>
      <c r="K1724">
        <v>3983.0699999999997</v>
      </c>
      <c r="L1724">
        <v>1485.12</v>
      </c>
      <c r="M1724">
        <v>0.37285812200137081</v>
      </c>
      <c r="N1724">
        <v>95.805218757813307</v>
      </c>
      <c r="O1724">
        <v>285.02396907034563</v>
      </c>
      <c r="P1724">
        <v>156.92396907034617</v>
      </c>
      <c r="Q1724">
        <v>1365.1678788168565</v>
      </c>
      <c r="R1724">
        <v>1155.8421373982719</v>
      </c>
      <c r="S1724">
        <v>1</v>
      </c>
      <c r="T1724">
        <f t="shared" si="598"/>
        <v>99.347096253437854</v>
      </c>
      <c r="U1724">
        <f t="shared" si="599"/>
        <v>-2.7248641403722133E-2</v>
      </c>
      <c r="V1724">
        <f>IF($F1724="Reduce", INDEX(Model_Assumptions[Values], 2), INDEX(Model_Assumptions[Values], 1))</f>
        <v>-0.8</v>
      </c>
      <c r="W1724">
        <f t="shared" si="600"/>
        <v>39.850157611796128</v>
      </c>
      <c r="X1724">
        <f t="shared" si="613"/>
        <v>3958.9974439737789</v>
      </c>
      <c r="Y1724">
        <f t="shared" si="601"/>
        <v>1406.5948489382372</v>
      </c>
      <c r="Z1724">
        <f t="shared" si="602"/>
        <v>-24.072556026220809</v>
      </c>
      <c r="AA1724">
        <f t="shared" si="603"/>
        <v>-78.525151061762699</v>
      </c>
      <c r="AB1724">
        <f t="shared" si="614"/>
        <v>0.35529066862099073</v>
      </c>
      <c r="AC1724">
        <f t="shared" si="604"/>
        <v>-1.7567453380380071E-2</v>
      </c>
      <c r="AD1724">
        <f t="shared" si="605"/>
        <v>-1.7567453380380071E-2</v>
      </c>
      <c r="AE1724">
        <f t="shared" si="606"/>
        <v>0.43999999999999972</v>
      </c>
      <c r="AF1724">
        <f t="shared" si="615"/>
        <v>647.27159694303259</v>
      </c>
      <c r="AG1724">
        <f t="shared" si="607"/>
        <v>-8.4458005776628417E-2</v>
      </c>
      <c r="AH1724">
        <f t="shared" si="608"/>
        <v>-0.50040252949860897</v>
      </c>
      <c r="AI1724">
        <f t="shared" si="616"/>
        <v>0.56000000000000028</v>
      </c>
      <c r="AJ1724">
        <f>MAX(0, $R1724 - $AA1724) * INDEX(Model_Assumptions[Values], 7)</f>
        <v>2468.7345769200692</v>
      </c>
      <c r="AK1724">
        <f>MAX(0, INDEX(Model_Assumptions[Values], 4) - $AD1724)</f>
        <v>6.7567453380380074E-2</v>
      </c>
      <c r="AL1724">
        <f>MAX(0, INDEX(Model_Assumptions[Values], 5) - $AC1724)</f>
        <v>3.7567453380380075E-2</v>
      </c>
      <c r="AM1724">
        <f>INDEX(Model_Assumptions[Values], 6) * MAX(0, INDEX(Model_Assumptions[Values], 3) - $AB1724)^2</f>
        <v>0</v>
      </c>
      <c r="AN1724">
        <f t="shared" si="609"/>
        <v>2489.2159620102148</v>
      </c>
      <c r="AO1724" cm="1">
        <f t="array" ref="AO1724">IFERROR(STDEV(IF($E$2:$E$2201=$E1724, $AJ$2:$AJ$2201)), 0)</f>
        <v>107.92638703787324</v>
      </c>
      <c r="AP1724">
        <f t="shared" si="617"/>
        <v>-0.18977180328438353</v>
      </c>
      <c r="AQ1724">
        <f t="shared" si="610"/>
        <v>6.9846120440362147E-2</v>
      </c>
      <c r="AR1724" cm="1">
        <f t="array" ref="AR1724">IFERROR(STDEV(IF($E$2:$E$2201=$E1724, $AK$2:$AK$2201)), 0)</f>
        <v>1.2051957931550519E-2</v>
      </c>
      <c r="AS1724">
        <f t="shared" si="618"/>
        <v>-0.18907027994321218</v>
      </c>
      <c r="AT1724">
        <f t="shared" si="611"/>
        <v>3.9846120440362121E-2</v>
      </c>
      <c r="AU1724" cm="1">
        <f t="array" ref="AU1724">IFERROR(STDEV(IF($E$2:$E$2201=$E1724, $AL$2:$AL$2201)), 0)</f>
        <v>1.205195793155059E-2</v>
      </c>
      <c r="AV1724">
        <f t="shared" si="619"/>
        <v>-0.18907027994320874</v>
      </c>
      <c r="AW1724">
        <f t="shared" si="612"/>
        <v>0</v>
      </c>
      <c r="AX1724" cm="1">
        <f t="array" ref="AX1724">IFERROR(STDEV(IF($E$2:$E$2201=$E1724, $AM$2:$AM$2201)), 0)</f>
        <v>0</v>
      </c>
      <c r="AY1724">
        <f t="shared" si="620"/>
        <v>-0.18907027994320874</v>
      </c>
      <c r="AZ1724">
        <f>INDEX(Model_Assumptions[Values],9)*((INDEX(Model_Scenarios[GR Weight],1)*$AG1724)+(INDEX(Model_Scenarios[GP Weight],1)*$AH1724)+(INDEX(Model_Scenarios[LTV Weight],1)*$AI1724))-(INDEX(Model_Scenarios[LTV Weight],1)*$AP1724)-(INDEX(Model_Scenarios[GP Weight],1)*($AS1724+$AV1724+$AY1724))</f>
        <v>2.1561082589728522</v>
      </c>
      <c r="BA1724">
        <f>INDEX(Model_Assumptions[Values],9)*((INDEX(Model_Scenarios[GR Weight],2)*$AG1724)+(INDEX(Model_Scenarios[GP Weight],2)*$AH1724)+(INDEX(Model_Scenarios[LTV Weight],2)*$AI1724))-(INDEX(Model_Scenarios[LTV Weight],2)*$AP1724)-(INDEX(Model_Scenarios[GP Weight],2)*($AS1724+$AV1724+$AY1724))</f>
        <v>1.4930478062696961</v>
      </c>
      <c r="BB1724">
        <f>INDEX(Model_Assumptions[Values],9)*((INDEX(Model_Scenarios[GR Weight],3)*$AG1724)+(INDEX(Model_Scenarios[GP Weight],3)*$AH1724)+(INDEX(Model_Scenarios[LTV Weight],3)*$AI1724))-(INDEX(Model_Scenarios[LTV Weight],3)*$AP1724)-(INDEX(Model_Scenarios[GP Weight],3)*($AS1724+$AV1724+$AY1724))</f>
        <v>0.41315558141077313</v>
      </c>
      <c r="BC1724">
        <f>INDEX(Model_Assumptions[Values],9)*((INDEX(Model_Scenarios[GR Weight],4)*$AG1724)+(INDEX(Model_Scenarios[GP Weight],4)*$AH1724)+(INDEX(Model_Scenarios[LTV Weight],4)*$AI1724))-(INDEX(Model_Scenarios[LTV Weight],4)*$AP1724)-(INDEX(Model_Scenarios[GP Weight],4)*($AS1724+$AV1724+$AY1724))</f>
        <v>7.1949398194020325E-2</v>
      </c>
      <c r="BD1724">
        <f>INDEX(Model_Assumptions[Values],9)*((INDEX(Model_Scenarios[GR Weight],5)*$AG1724)+(INDEX(Model_Scenarios[GP Weight],5)*$AH1724)+(INDEX(Model_Scenarios[LTV Weight],5)*$AI1724))-(INDEX(Model_Scenarios[LTV Weight],5)*$AP1724)-(INDEX(Model_Scenarios[GP Weight],5)*($AS1724+$AV1724+$AY1724))</f>
        <v>-0.40115604917041059</v>
      </c>
    </row>
    <row r="1725" spans="1:56" x14ac:dyDescent="0.25">
      <c r="A1725">
        <v>1724</v>
      </c>
      <c r="B1725">
        <v>35</v>
      </c>
      <c r="C1725" s="3">
        <v>24</v>
      </c>
      <c r="D1725" s="4">
        <v>0.46</v>
      </c>
      <c r="E1725" t="str">
        <v>SKU-1041</v>
      </c>
      <c r="F1725" t="str">
        <v>Reduce</v>
      </c>
      <c r="G1725" t="str">
        <v>Full</v>
      </c>
      <c r="H1725">
        <v>102.13</v>
      </c>
      <c r="I1725">
        <v>64.05</v>
      </c>
      <c r="J1725">
        <v>39</v>
      </c>
      <c r="K1725">
        <v>3983.0699999999997</v>
      </c>
      <c r="L1725">
        <v>1485.12</v>
      </c>
      <c r="M1725">
        <v>0.37285812200137081</v>
      </c>
      <c r="N1725">
        <v>95.805218757813307</v>
      </c>
      <c r="O1725">
        <v>285.02396907034563</v>
      </c>
      <c r="P1725">
        <v>156.92396907034617</v>
      </c>
      <c r="Q1725">
        <v>1365.1678788168565</v>
      </c>
      <c r="R1725">
        <v>1155.8421373982719</v>
      </c>
      <c r="S1725">
        <v>1</v>
      </c>
      <c r="T1725">
        <f t="shared" si="598"/>
        <v>99.220600628594113</v>
      </c>
      <c r="U1725">
        <f t="shared" si="599"/>
        <v>-2.8487216012982305E-2</v>
      </c>
      <c r="V1725">
        <f>IF($F1725="Reduce", INDEX(Model_Assumptions[Values], 2), INDEX(Model_Assumptions[Values], 1))</f>
        <v>-0.8</v>
      </c>
      <c r="W1725">
        <f t="shared" si="600"/>
        <v>39.88880113960505</v>
      </c>
      <c r="X1725">
        <f t="shared" si="613"/>
        <v>3957.7908074261622</v>
      </c>
      <c r="Y1725">
        <f t="shared" si="601"/>
        <v>1402.9130944344588</v>
      </c>
      <c r="Z1725">
        <f t="shared" si="602"/>
        <v>-25.279192573837463</v>
      </c>
      <c r="AA1725">
        <f t="shared" si="603"/>
        <v>-82.206905565541092</v>
      </c>
      <c r="AB1725">
        <f t="shared" si="614"/>
        <v>0.35446873336562318</v>
      </c>
      <c r="AC1725">
        <f t="shared" si="604"/>
        <v>-1.8389388635747628E-2</v>
      </c>
      <c r="AD1725">
        <f t="shared" si="605"/>
        <v>-1.8389388635747628E-2</v>
      </c>
      <c r="AE1725">
        <f t="shared" si="606"/>
        <v>0.46000000000000096</v>
      </c>
      <c r="AF1725">
        <f t="shared" si="615"/>
        <v>624.15475419506572</v>
      </c>
      <c r="AG1725">
        <f t="shared" si="607"/>
        <v>-8.869146218225038E-2</v>
      </c>
      <c r="AH1725">
        <f t="shared" si="608"/>
        <v>-0.52386455716455416</v>
      </c>
      <c r="AI1725">
        <f t="shared" si="616"/>
        <v>0.53999999999999904</v>
      </c>
      <c r="AJ1725">
        <f>MAX(0, $R1725 - $AA1725) * INDEX(Model_Assumptions[Values], 7)</f>
        <v>2476.098085927626</v>
      </c>
      <c r="AK1725">
        <f>MAX(0, INDEX(Model_Assumptions[Values], 4) - $AD1725)</f>
        <v>6.838938863574763E-2</v>
      </c>
      <c r="AL1725">
        <f>MAX(0, INDEX(Model_Assumptions[Values], 5) - $AC1725)</f>
        <v>3.8389388635747632E-2</v>
      </c>
      <c r="AM1725">
        <f>INDEX(Model_Assumptions[Values], 6) * MAX(0, INDEX(Model_Assumptions[Values], 3) - $AB1725)^2</f>
        <v>0</v>
      </c>
      <c r="AN1725">
        <f t="shared" si="609"/>
        <v>2489.2159620102148</v>
      </c>
      <c r="AO1725" cm="1">
        <f t="array" ref="AO1725">IFERROR(STDEV(IF($E$2:$E$2201=$E1725, $AJ$2:$AJ$2201)), 0)</f>
        <v>107.92638703787324</v>
      </c>
      <c r="AP1725">
        <f t="shared" si="617"/>
        <v>-0.12154466060265176</v>
      </c>
      <c r="AQ1725">
        <f t="shared" si="610"/>
        <v>6.9846120440362147E-2</v>
      </c>
      <c r="AR1725" cm="1">
        <f t="array" ref="AR1725">IFERROR(STDEV(IF($E$2:$E$2201=$E1725, $AK$2:$AK$2201)), 0)</f>
        <v>1.2051957931550519E-2</v>
      </c>
      <c r="AS1725">
        <f t="shared" si="618"/>
        <v>-0.12087096660045377</v>
      </c>
      <c r="AT1725">
        <f t="shared" si="611"/>
        <v>3.9846120440362121E-2</v>
      </c>
      <c r="AU1725" cm="1">
        <f t="array" ref="AU1725">IFERROR(STDEV(IF($E$2:$E$2201=$E1725, $AL$2:$AL$2201)), 0)</f>
        <v>1.205195793155059E-2</v>
      </c>
      <c r="AV1725">
        <f t="shared" si="619"/>
        <v>-0.12087096660045075</v>
      </c>
      <c r="AW1725">
        <f t="shared" si="612"/>
        <v>0</v>
      </c>
      <c r="AX1725" cm="1">
        <f t="array" ref="AX1725">IFERROR(STDEV(IF($E$2:$E$2201=$E1725, $AM$2:$AM$2201)), 0)</f>
        <v>0</v>
      </c>
      <c r="AY1725">
        <f t="shared" si="620"/>
        <v>-0.12087096660045075</v>
      </c>
      <c r="AZ1725">
        <f>INDEX(Model_Assumptions[Values],9)*((INDEX(Model_Scenarios[GR Weight],1)*$AG1725)+(INDEX(Model_Scenarios[GP Weight],1)*$AH1725)+(INDEX(Model_Scenarios[LTV Weight],1)*$AI1725))-(INDEX(Model_Scenarios[LTV Weight],1)*$AP1725)-(INDEX(Model_Scenarios[GP Weight],1)*($AS1725+$AV1725+$AY1725))</f>
        <v>1.9872190087888513</v>
      </c>
      <c r="BA1725">
        <f>INDEX(Model_Assumptions[Values],9)*((INDEX(Model_Scenarios[GR Weight],2)*$AG1725)+(INDEX(Model_Scenarios[GP Weight],2)*$AH1725)+(INDEX(Model_Scenarios[LTV Weight],2)*$AI1725))-(INDEX(Model_Scenarios[LTV Weight],2)*$AP1725)-(INDEX(Model_Scenarios[GP Weight],2)*($AS1725+$AV1725+$AY1725))</f>
        <v>1.3161434555507496</v>
      </c>
      <c r="BB1725">
        <f>INDEX(Model_Assumptions[Values],9)*((INDEX(Model_Scenarios[GR Weight],3)*$AG1725)+(INDEX(Model_Scenarios[GP Weight],3)*$AH1725)+(INDEX(Model_Scenarios[LTV Weight],3)*$AI1725))-(INDEX(Model_Scenarios[LTV Weight],3)*$AP1725)-(INDEX(Model_Scenarios[GP Weight],3)*($AS1725+$AV1725+$AY1725))</f>
        <v>0.22790507640575067</v>
      </c>
      <c r="BC1725">
        <f>INDEX(Model_Assumptions[Values],9)*((INDEX(Model_Scenarios[GR Weight],4)*$AG1725)+(INDEX(Model_Scenarios[GP Weight],4)*$AH1725)+(INDEX(Model_Scenarios[LTV Weight],4)*$AI1725))-(INDEX(Model_Scenarios[LTV Weight],4)*$AP1725)-(INDEX(Model_Scenarios[GP Weight],4)*($AS1725+$AV1725+$AY1725))</f>
        <v>-9.859512074563942E-2</v>
      </c>
      <c r="BD1725">
        <f>INDEX(Model_Assumptions[Values],9)*((INDEX(Model_Scenarios[GR Weight],5)*$AG1725)+(INDEX(Model_Scenarios[GP Weight],5)*$AH1725)+(INDEX(Model_Scenarios[LTV Weight],5)*$AI1725))-(INDEX(Model_Scenarios[LTV Weight],5)*$AP1725)-(INDEX(Model_Scenarios[GP Weight],5)*($AS1725+$AV1725+$AY1725))</f>
        <v>-0.62449573434336736</v>
      </c>
    </row>
    <row r="1726" spans="1:56" x14ac:dyDescent="0.25">
      <c r="A1726">
        <v>1725</v>
      </c>
      <c r="B1726">
        <v>35</v>
      </c>
      <c r="C1726" s="3">
        <v>25</v>
      </c>
      <c r="D1726" s="4">
        <v>0.48</v>
      </c>
      <c r="E1726" t="str">
        <v>SKU-1041</v>
      </c>
      <c r="F1726" t="str">
        <v>Reduce</v>
      </c>
      <c r="G1726" t="str">
        <v>Full</v>
      </c>
      <c r="H1726">
        <v>102.13</v>
      </c>
      <c r="I1726">
        <v>64.05</v>
      </c>
      <c r="J1726">
        <v>39</v>
      </c>
      <c r="K1726">
        <v>3983.0699999999997</v>
      </c>
      <c r="L1726">
        <v>1485.12</v>
      </c>
      <c r="M1726">
        <v>0.37285812200137081</v>
      </c>
      <c r="N1726">
        <v>95.805218757813307</v>
      </c>
      <c r="O1726">
        <v>285.02396907034563</v>
      </c>
      <c r="P1726">
        <v>156.92396907034617</v>
      </c>
      <c r="Q1726">
        <v>1365.1678788168565</v>
      </c>
      <c r="R1726">
        <v>1155.8421373982719</v>
      </c>
      <c r="S1726">
        <v>1</v>
      </c>
      <c r="T1726">
        <f t="shared" si="598"/>
        <v>99.094105003750386</v>
      </c>
      <c r="U1726">
        <f t="shared" si="599"/>
        <v>-2.9725790622242336E-2</v>
      </c>
      <c r="V1726">
        <f>IF($F1726="Reduce", INDEX(Model_Assumptions[Values], 2), INDEX(Model_Assumptions[Values], 1))</f>
        <v>-0.8</v>
      </c>
      <c r="W1726">
        <f t="shared" si="600"/>
        <v>39.927444667413958</v>
      </c>
      <c r="X1726">
        <f t="shared" si="613"/>
        <v>3956.5743944041524</v>
      </c>
      <c r="Y1726">
        <f t="shared" si="601"/>
        <v>1399.2215634562885</v>
      </c>
      <c r="Z1726">
        <f t="shared" si="602"/>
        <v>-26.495605595847337</v>
      </c>
      <c r="AA1726">
        <f t="shared" si="603"/>
        <v>-85.898436543711341</v>
      </c>
      <c r="AB1726">
        <f t="shared" si="614"/>
        <v>0.35364469967637419</v>
      </c>
      <c r="AC1726">
        <f t="shared" si="604"/>
        <v>-1.9213422324996621E-2</v>
      </c>
      <c r="AD1726">
        <f t="shared" si="605"/>
        <v>-1.9213422324996621E-2</v>
      </c>
      <c r="AE1726">
        <f t="shared" si="606"/>
        <v>0.47999999999999993</v>
      </c>
      <c r="AF1726">
        <f t="shared" si="615"/>
        <v>601.03791144710146</v>
      </c>
      <c r="AG1726">
        <f t="shared" si="607"/>
        <v>-9.2959219122052378E-2</v>
      </c>
      <c r="AH1726">
        <f t="shared" si="608"/>
        <v>-0.54738888553860521</v>
      </c>
      <c r="AI1726">
        <f t="shared" si="616"/>
        <v>0.52</v>
      </c>
      <c r="AJ1726">
        <f>MAX(0, $R1726 - $AA1726) * INDEX(Model_Assumptions[Values], 7)</f>
        <v>2483.4811478839665</v>
      </c>
      <c r="AK1726">
        <f>MAX(0, INDEX(Model_Assumptions[Values], 4) - $AD1726)</f>
        <v>6.9213422324996624E-2</v>
      </c>
      <c r="AL1726">
        <f>MAX(0, INDEX(Model_Assumptions[Values], 5) - $AC1726)</f>
        <v>3.9213422324996625E-2</v>
      </c>
      <c r="AM1726">
        <f>INDEX(Model_Assumptions[Values], 6) * MAX(0, INDEX(Model_Assumptions[Values], 3) - $AB1726)^2</f>
        <v>0</v>
      </c>
      <c r="AN1726">
        <f t="shared" si="609"/>
        <v>2489.2159620102148</v>
      </c>
      <c r="AO1726" cm="1">
        <f t="array" ref="AO1726">IFERROR(STDEV(IF($E$2:$E$2201=$E1726, $AJ$2:$AJ$2201)), 0)</f>
        <v>107.92638703787324</v>
      </c>
      <c r="AP1726">
        <f t="shared" si="617"/>
        <v>-5.3136348613576703E-2</v>
      </c>
      <c r="AQ1726">
        <f t="shared" si="610"/>
        <v>6.9846120440362147E-2</v>
      </c>
      <c r="AR1726" cm="1">
        <f t="array" ref="AR1726">IFERROR(STDEV(IF($E$2:$E$2201=$E1726, $AK$2:$AK$2201)), 0)</f>
        <v>1.2051957931550519E-2</v>
      </c>
      <c r="AS1726">
        <f t="shared" si="618"/>
        <v>-5.2497537658109404E-2</v>
      </c>
      <c r="AT1726">
        <f t="shared" si="611"/>
        <v>3.9846120440362121E-2</v>
      </c>
      <c r="AU1726" cm="1">
        <f t="array" ref="AU1726">IFERROR(STDEV(IF($E$2:$E$2201=$E1726, $AL$2:$AL$2201)), 0)</f>
        <v>1.205195793155059E-2</v>
      </c>
      <c r="AV1726">
        <f t="shared" si="619"/>
        <v>-5.2497537658106788E-2</v>
      </c>
      <c r="AW1726">
        <f t="shared" si="612"/>
        <v>0</v>
      </c>
      <c r="AX1726" cm="1">
        <f t="array" ref="AX1726">IFERROR(STDEV(IF($E$2:$E$2201=$E1726, $AM$2:$AM$2201)), 0)</f>
        <v>0</v>
      </c>
      <c r="AY1726">
        <f t="shared" si="620"/>
        <v>-5.2497537658106788E-2</v>
      </c>
      <c r="AZ1726">
        <f>INDEX(Model_Assumptions[Values],9)*((INDEX(Model_Scenarios[GR Weight],1)*$AG1726)+(INDEX(Model_Scenarios[GP Weight],1)*$AH1726)+(INDEX(Model_Scenarios[LTV Weight],1)*$AI1726))-(INDEX(Model_Scenarios[LTV Weight],1)*$AP1726)-(INDEX(Model_Scenarios[GP Weight],1)*($AS1726+$AV1726+$AY1726))</f>
        <v>1.8180842878579651</v>
      </c>
      <c r="BA1726">
        <f>INDEX(Model_Assumptions[Values],9)*((INDEX(Model_Scenarios[GR Weight],2)*$AG1726)+(INDEX(Model_Scenarios[GP Weight],2)*$AH1726)+(INDEX(Model_Scenarios[LTV Weight],2)*$AI1726))-(INDEX(Model_Scenarios[LTV Weight],2)*$AP1726)-(INDEX(Model_Scenarios[GP Weight],2)*($AS1726+$AV1726+$AY1726))</f>
        <v>1.1389288493135448</v>
      </c>
      <c r="BB1726">
        <f>INDEX(Model_Assumptions[Values],9)*((INDEX(Model_Scenarios[GR Weight],3)*$AG1726)+(INDEX(Model_Scenarios[GP Weight],3)*$AH1726)+(INDEX(Model_Scenarios[LTV Weight],3)*$AI1726))-(INDEX(Model_Scenarios[LTV Weight],3)*$AP1726)-(INDEX(Model_Scenarios[GP Weight],3)*($AS1726+$AV1726+$AY1726))</f>
        <v>4.2247380391319304E-2</v>
      </c>
      <c r="BC1726">
        <f>INDEX(Model_Assumptions[Values],9)*((INDEX(Model_Scenarios[GR Weight],4)*$AG1726)+(INDEX(Model_Scenarios[GP Weight],4)*$AH1726)+(INDEX(Model_Scenarios[LTV Weight],4)*$AI1726))-(INDEX(Model_Scenarios[LTV Weight],4)*$AP1726)-(INDEX(Model_Scenarios[GP Weight],4)*($AS1726+$AV1726+$AY1726))</f>
        <v>-0.26954586403106473</v>
      </c>
      <c r="BD1726">
        <f>INDEX(Model_Assumptions[Values],9)*((INDEX(Model_Scenarios[GR Weight],5)*$AG1726)+(INDEX(Model_Scenarios[GP Weight],5)*$AH1726)+(INDEX(Model_Scenarios[LTV Weight],5)*$AI1726))-(INDEX(Model_Scenarios[LTV Weight],5)*$AP1726)-(INDEX(Model_Scenarios[GP Weight],5)*($AS1726+$AV1726+$AY1726))</f>
        <v>-0.84837363006394506</v>
      </c>
    </row>
    <row r="1727" spans="1:56" x14ac:dyDescent="0.25">
      <c r="A1727">
        <v>1726</v>
      </c>
      <c r="B1727">
        <v>35</v>
      </c>
      <c r="C1727" s="3">
        <v>26</v>
      </c>
      <c r="D1727" s="4">
        <v>0.5</v>
      </c>
      <c r="E1727" t="str">
        <v>SKU-1041</v>
      </c>
      <c r="F1727" t="str">
        <v>Reduce</v>
      </c>
      <c r="G1727" t="str">
        <v>Full</v>
      </c>
      <c r="H1727">
        <v>102.13</v>
      </c>
      <c r="I1727">
        <v>64.05</v>
      </c>
      <c r="J1727">
        <v>39</v>
      </c>
      <c r="K1727">
        <v>3983.0699999999997</v>
      </c>
      <c r="L1727">
        <v>1485.12</v>
      </c>
      <c r="M1727">
        <v>0.37285812200137081</v>
      </c>
      <c r="N1727">
        <v>95.805218757813307</v>
      </c>
      <c r="O1727">
        <v>285.02396907034563</v>
      </c>
      <c r="P1727">
        <v>156.92396907034617</v>
      </c>
      <c r="Q1727">
        <v>1365.1678788168565</v>
      </c>
      <c r="R1727">
        <v>1155.8421373982719</v>
      </c>
      <c r="S1727">
        <v>1</v>
      </c>
      <c r="T1727">
        <f t="shared" si="598"/>
        <v>98.967609378906644</v>
      </c>
      <c r="U1727">
        <f t="shared" si="599"/>
        <v>-3.0964365231502509E-2</v>
      </c>
      <c r="V1727">
        <f>IF($F1727="Reduce", INDEX(Model_Assumptions[Values], 2), INDEX(Model_Assumptions[Values], 1))</f>
        <v>-0.8</v>
      </c>
      <c r="W1727">
        <f t="shared" si="600"/>
        <v>39.966088195222881</v>
      </c>
      <c r="X1727">
        <f t="shared" si="613"/>
        <v>3955.3482049077502</v>
      </c>
      <c r="Y1727">
        <f t="shared" si="601"/>
        <v>1395.5202560037246</v>
      </c>
      <c r="Z1727">
        <f t="shared" si="602"/>
        <v>-27.721795092249522</v>
      </c>
      <c r="AA1727">
        <f t="shared" si="603"/>
        <v>-89.599743996275265</v>
      </c>
      <c r="AB1727">
        <f t="shared" si="614"/>
        <v>0.35281855950689228</v>
      </c>
      <c r="AC1727">
        <f t="shared" si="604"/>
        <v>-2.0039562494478524E-2</v>
      </c>
      <c r="AD1727">
        <f t="shared" si="605"/>
        <v>-2.0039562494478524E-2</v>
      </c>
      <c r="AE1727">
        <f t="shared" si="606"/>
        <v>0.50000000000000111</v>
      </c>
      <c r="AF1727">
        <f t="shared" si="615"/>
        <v>577.92106869913471</v>
      </c>
      <c r="AG1727">
        <f t="shared" si="607"/>
        <v>-9.7261276596031176E-2</v>
      </c>
      <c r="AH1727">
        <f t="shared" si="608"/>
        <v>-0.57097551462077356</v>
      </c>
      <c r="AI1727">
        <f t="shared" si="616"/>
        <v>0.49999999999999895</v>
      </c>
      <c r="AJ1727">
        <f>MAX(0, $R1727 - $AA1727) * INDEX(Model_Assumptions[Values], 7)</f>
        <v>2490.8837627890944</v>
      </c>
      <c r="AK1727">
        <f>MAX(0, INDEX(Model_Assumptions[Values], 4) - $AD1727)</f>
        <v>7.0039562494478527E-2</v>
      </c>
      <c r="AL1727">
        <f>MAX(0, INDEX(Model_Assumptions[Values], 5) - $AC1727)</f>
        <v>4.0039562494478528E-2</v>
      </c>
      <c r="AM1727">
        <f>INDEX(Model_Assumptions[Values], 6) * MAX(0, INDEX(Model_Assumptions[Values], 3) - $AB1727)^2</f>
        <v>0</v>
      </c>
      <c r="AN1727">
        <f t="shared" si="609"/>
        <v>2489.2159620102148</v>
      </c>
      <c r="AO1727" cm="1">
        <f t="array" ref="AO1727">IFERROR(STDEV(IF($E$2:$E$2201=$E1727, $AJ$2:$AJ$2201)), 0)</f>
        <v>107.92638703787324</v>
      </c>
      <c r="AP1727">
        <f t="shared" si="617"/>
        <v>1.5453132682875311E-2</v>
      </c>
      <c r="AQ1727">
        <f t="shared" si="610"/>
        <v>6.9846120440362147E-2</v>
      </c>
      <c r="AR1727" cm="1">
        <f t="array" ref="AR1727">IFERROR(STDEV(IF($E$2:$E$2201=$E1727, $AK$2:$AK$2201)), 0)</f>
        <v>1.2051957931550519E-2</v>
      </c>
      <c r="AS1727">
        <f t="shared" si="618"/>
        <v>1.6050674522350674E-2</v>
      </c>
      <c r="AT1727">
        <f t="shared" si="611"/>
        <v>3.9846120440362121E-2</v>
      </c>
      <c r="AU1727" cm="1">
        <f t="array" ref="AU1727">IFERROR(STDEV(IF($E$2:$E$2201=$E1727, $AL$2:$AL$2201)), 0)</f>
        <v>1.205195793155059E-2</v>
      </c>
      <c r="AV1727">
        <f t="shared" si="619"/>
        <v>1.6050674522352881E-2</v>
      </c>
      <c r="AW1727">
        <f t="shared" si="612"/>
        <v>0</v>
      </c>
      <c r="AX1727" cm="1">
        <f t="array" ref="AX1727">IFERROR(STDEV(IF($E$2:$E$2201=$E1727, $AM$2:$AM$2201)), 0)</f>
        <v>0</v>
      </c>
      <c r="AY1727">
        <f t="shared" si="620"/>
        <v>1.6050674522352881E-2</v>
      </c>
      <c r="AZ1727">
        <f>INDEX(Model_Assumptions[Values],9)*((INDEX(Model_Scenarios[GR Weight],1)*$AG1727)+(INDEX(Model_Scenarios[GP Weight],1)*$AH1727)+(INDEX(Model_Scenarios[LTV Weight],1)*$AI1727))-(INDEX(Model_Scenarios[LTV Weight],1)*$AP1727)-(INDEX(Model_Scenarios[GP Weight],1)*($AS1727+$AV1727+$AY1727))</f>
        <v>1.6487038958885878</v>
      </c>
      <c r="BA1727">
        <f>INDEX(Model_Assumptions[Values],9)*((INDEX(Model_Scenarios[GR Weight],2)*$AG1727)+(INDEX(Model_Scenarios[GP Weight],2)*$AH1727)+(INDEX(Model_Scenarios[LTV Weight],2)*$AI1727))-(INDEX(Model_Scenarios[LTV Weight],2)*$AP1727)-(INDEX(Model_Scenarios[GP Weight],2)*($AS1727+$AV1727+$AY1727))</f>
        <v>0.96140358697491957</v>
      </c>
      <c r="BB1727">
        <f>INDEX(Model_Assumptions[Values],9)*((INDEX(Model_Scenarios[GR Weight],3)*$AG1727)+(INDEX(Model_Scenarios[GP Weight],3)*$AH1727)+(INDEX(Model_Scenarios[LTV Weight],3)*$AI1727))-(INDEX(Model_Scenarios[LTV Weight],3)*$AP1727)-(INDEX(Model_Scenarios[GP Weight],3)*($AS1727+$AV1727+$AY1727))</f>
        <v>-0.14381820765301462</v>
      </c>
      <c r="BC1727">
        <f>INDEX(Model_Assumptions[Values],9)*((INDEX(Model_Scenarios[GR Weight],4)*$AG1727)+(INDEX(Model_Scenarios[GP Weight],4)*$AH1727)+(INDEX(Model_Scenarios[LTV Weight],4)*$AI1727))-(INDEX(Model_Scenarios[LTV Weight],4)*$AP1727)-(INDEX(Model_Scenarios[GP Weight],4)*($AS1727+$AV1727+$AY1727))</f>
        <v>-0.44090353268274207</v>
      </c>
      <c r="BD1727">
        <f>INDEX(Model_Assumptions[Values],9)*((INDEX(Model_Scenarios[GR Weight],5)*$AG1727)+(INDEX(Model_Scenarios[GP Weight],5)*$AH1727)+(INDEX(Model_Scenarios[LTV Weight],5)*$AI1727))-(INDEX(Model_Scenarios[LTV Weight],5)*$AP1727)-(INDEX(Model_Scenarios[GP Weight],5)*($AS1727+$AV1727+$AY1727))</f>
        <v>-1.0727908379357598</v>
      </c>
    </row>
    <row r="1728" spans="1:56" x14ac:dyDescent="0.25">
      <c r="A1728">
        <v>1727</v>
      </c>
      <c r="B1728">
        <v>35</v>
      </c>
      <c r="C1728" s="3">
        <v>27</v>
      </c>
      <c r="D1728" s="4">
        <v>0.52</v>
      </c>
      <c r="E1728" t="str">
        <v>SKU-1041</v>
      </c>
      <c r="F1728" t="str">
        <v>Reduce</v>
      </c>
      <c r="G1728" t="str">
        <v>Full</v>
      </c>
      <c r="H1728">
        <v>102.13</v>
      </c>
      <c r="I1728">
        <v>64.05</v>
      </c>
      <c r="J1728">
        <v>39</v>
      </c>
      <c r="K1728">
        <v>3983.0699999999997</v>
      </c>
      <c r="L1728">
        <v>1485.12</v>
      </c>
      <c r="M1728">
        <v>0.37285812200137081</v>
      </c>
      <c r="N1728">
        <v>95.805218757813307</v>
      </c>
      <c r="O1728">
        <v>285.02396907034563</v>
      </c>
      <c r="P1728">
        <v>156.92396907034617</v>
      </c>
      <c r="Q1728">
        <v>1365.1678788168565</v>
      </c>
      <c r="R1728">
        <v>1155.8421373982719</v>
      </c>
      <c r="S1728">
        <v>1</v>
      </c>
      <c r="T1728">
        <f t="shared" si="598"/>
        <v>98.841113754062917</v>
      </c>
      <c r="U1728">
        <f t="shared" si="599"/>
        <v>-3.2202939840762543E-2</v>
      </c>
      <c r="V1728">
        <f>IF($F1728="Reduce", INDEX(Model_Assumptions[Values], 2), INDEX(Model_Assumptions[Values], 1))</f>
        <v>-0.8</v>
      </c>
      <c r="W1728">
        <f t="shared" si="600"/>
        <v>40.004731723031789</v>
      </c>
      <c r="X1728">
        <f t="shared" si="613"/>
        <v>3954.1122389369543</v>
      </c>
      <c r="Y1728">
        <f t="shared" si="601"/>
        <v>1391.8091720767684</v>
      </c>
      <c r="Z1728">
        <f t="shared" si="602"/>
        <v>-28.957761063045382</v>
      </c>
      <c r="AA1728">
        <f t="shared" si="603"/>
        <v>-93.3108279232315</v>
      </c>
      <c r="AB1728">
        <f t="shared" si="614"/>
        <v>0.3519903047696365</v>
      </c>
      <c r="AC1728">
        <f t="shared" si="604"/>
        <v>-2.0867817231734309E-2</v>
      </c>
      <c r="AD1728">
        <f t="shared" si="605"/>
        <v>-2.0867817231734309E-2</v>
      </c>
      <c r="AE1728">
        <f t="shared" si="606"/>
        <v>0.52000000000000013</v>
      </c>
      <c r="AF1728">
        <f t="shared" si="615"/>
        <v>554.80422595117034</v>
      </c>
      <c r="AG1728">
        <f t="shared" si="607"/>
        <v>-0.10159763460419159</v>
      </c>
      <c r="AH1728">
        <f t="shared" si="608"/>
        <v>-0.59462444441105067</v>
      </c>
      <c r="AI1728">
        <f t="shared" si="616"/>
        <v>0.47999999999999982</v>
      </c>
      <c r="AJ1728">
        <f>MAX(0, $R1728 - $AA1728) * INDEX(Model_Assumptions[Values], 7)</f>
        <v>2498.3059306430068</v>
      </c>
      <c r="AK1728">
        <f>MAX(0, INDEX(Model_Assumptions[Values], 4) - $AD1728)</f>
        <v>7.0867817231734312E-2</v>
      </c>
      <c r="AL1728">
        <f>MAX(0, INDEX(Model_Assumptions[Values], 5) - $AC1728)</f>
        <v>4.0867817231734313E-2</v>
      </c>
      <c r="AM1728">
        <f>INDEX(Model_Assumptions[Values], 6) * MAX(0, INDEX(Model_Assumptions[Values], 3) - $AB1728)^2</f>
        <v>0</v>
      </c>
      <c r="AN1728">
        <f t="shared" si="609"/>
        <v>2489.2159620102148</v>
      </c>
      <c r="AO1728" cm="1">
        <f t="array" ref="AO1728">IFERROR(STDEV(IF($E$2:$E$2201=$E1728, $AJ$2:$AJ$2201)), 0)</f>
        <v>107.92638703787324</v>
      </c>
      <c r="AP1728">
        <f t="shared" si="617"/>
        <v>8.422378328667901E-2</v>
      </c>
      <c r="AQ1728">
        <f t="shared" si="610"/>
        <v>6.9846120440362147E-2</v>
      </c>
      <c r="AR1728" cm="1">
        <f t="array" ref="AR1728">IFERROR(STDEV(IF($E$2:$E$2201=$E1728, $AK$2:$AK$2201)), 0)</f>
        <v>1.2051957931550519E-2</v>
      </c>
      <c r="AS1728">
        <f t="shared" si="618"/>
        <v>8.4774340997116351E-2</v>
      </c>
      <c r="AT1728">
        <f t="shared" si="611"/>
        <v>3.9846120440362121E-2</v>
      </c>
      <c r="AU1728" cm="1">
        <f t="array" ref="AU1728">IFERROR(STDEV(IF($E$2:$E$2201=$E1728, $AL$2:$AL$2201)), 0)</f>
        <v>1.205195793155059E-2</v>
      </c>
      <c r="AV1728">
        <f t="shared" si="619"/>
        <v>8.4774340997118156E-2</v>
      </c>
      <c r="AW1728">
        <f t="shared" si="612"/>
        <v>0</v>
      </c>
      <c r="AX1728" cm="1">
        <f t="array" ref="AX1728">IFERROR(STDEV(IF($E$2:$E$2201=$E1728, $AM$2:$AM$2201)), 0)</f>
        <v>0</v>
      </c>
      <c r="AY1728">
        <f t="shared" si="620"/>
        <v>8.4774340997118156E-2</v>
      </c>
      <c r="AZ1728">
        <f>INDEX(Model_Assumptions[Values],9)*((INDEX(Model_Scenarios[GR Weight],1)*$AG1728)+(INDEX(Model_Scenarios[GP Weight],1)*$AH1728)+(INDEX(Model_Scenarios[LTV Weight],1)*$AI1728))-(INDEX(Model_Scenarios[LTV Weight],1)*$AP1728)-(INDEX(Model_Scenarios[GP Weight],1)*($AS1728+$AV1728+$AY1728))</f>
        <v>1.4790776315638998</v>
      </c>
      <c r="BA1728">
        <f>INDEX(Model_Assumptions[Values],9)*((INDEX(Model_Scenarios[GR Weight],2)*$AG1728)+(INDEX(Model_Scenarios[GP Weight],2)*$AH1728)+(INDEX(Model_Scenarios[LTV Weight],2)*$AI1728))-(INDEX(Model_Scenarios[LTV Weight],2)*$AP1728)-(INDEX(Model_Scenarios[GP Weight],2)*($AS1728+$AV1728+$AY1728))</f>
        <v>0.78356726590119319</v>
      </c>
      <c r="BB1728">
        <f>INDEX(Model_Assumptions[Values],9)*((INDEX(Model_Scenarios[GR Weight],3)*$AG1728)+(INDEX(Model_Scenarios[GP Weight],3)*$AH1728)+(INDEX(Model_Scenarios[LTV Weight],3)*$AI1728))-(INDEX(Model_Scenarios[LTV Weight],3)*$AP1728)-(INDEX(Model_Scenarios[GP Weight],3)*($AS1728+$AV1728+$AY1728))</f>
        <v>-0.33029239233622332</v>
      </c>
      <c r="BC1728">
        <f>INDEX(Model_Assumptions[Values],9)*((INDEX(Model_Scenarios[GR Weight],4)*$AG1728)+(INDEX(Model_Scenarios[GP Weight],4)*$AH1728)+(INDEX(Model_Scenarios[LTV Weight],4)*$AI1728))-(INDEX(Model_Scenarios[LTV Weight],4)*$AP1728)-(INDEX(Model_Scenarios[GP Weight],4)*($AS1728+$AV1728+$AY1728))</f>
        <v>-0.61266883130965133</v>
      </c>
      <c r="BD1728">
        <f>INDEX(Model_Assumptions[Values],9)*((INDEX(Model_Scenarios[GR Weight],5)*$AG1728)+(INDEX(Model_Scenarios[GP Weight],5)*$AH1728)+(INDEX(Model_Scenarios[LTV Weight],5)*$AI1728))-(INDEX(Model_Scenarios[LTV Weight],5)*$AP1728)-(INDEX(Model_Scenarios[GP Weight],5)*($AS1728+$AV1728+$AY1728))</f>
        <v>-1.2977484652014952</v>
      </c>
    </row>
    <row r="1729" spans="1:56" x14ac:dyDescent="0.25">
      <c r="A1729">
        <v>1728</v>
      </c>
      <c r="B1729">
        <v>35</v>
      </c>
      <c r="C1729" s="3">
        <v>28</v>
      </c>
      <c r="D1729" s="4">
        <v>0.54</v>
      </c>
      <c r="E1729" t="str">
        <v>SKU-1041</v>
      </c>
      <c r="F1729" t="str">
        <v>Reduce</v>
      </c>
      <c r="G1729" t="str">
        <v>Full</v>
      </c>
      <c r="H1729">
        <v>102.13</v>
      </c>
      <c r="I1729">
        <v>64.05</v>
      </c>
      <c r="J1729">
        <v>39</v>
      </c>
      <c r="K1729">
        <v>3983.0699999999997</v>
      </c>
      <c r="L1729">
        <v>1485.12</v>
      </c>
      <c r="M1729">
        <v>0.37285812200137081</v>
      </c>
      <c r="N1729">
        <v>95.805218757813307</v>
      </c>
      <c r="O1729">
        <v>285.02396907034563</v>
      </c>
      <c r="P1729">
        <v>156.92396907034617</v>
      </c>
      <c r="Q1729">
        <v>1365.1678788168565</v>
      </c>
      <c r="R1729">
        <v>1155.8421373982719</v>
      </c>
      <c r="S1729">
        <v>1</v>
      </c>
      <c r="T1729">
        <f t="shared" si="598"/>
        <v>98.71461812921919</v>
      </c>
      <c r="U1729">
        <f t="shared" si="599"/>
        <v>-3.344151445002258E-2</v>
      </c>
      <c r="V1729">
        <f>IF($F1729="Reduce", INDEX(Model_Assumptions[Values], 2), INDEX(Model_Assumptions[Values], 1))</f>
        <v>-0.8</v>
      </c>
      <c r="W1729">
        <f t="shared" si="600"/>
        <v>40.043375250840704</v>
      </c>
      <c r="X1729">
        <f t="shared" si="613"/>
        <v>3952.8664964917666</v>
      </c>
      <c r="Y1729">
        <f t="shared" si="601"/>
        <v>1388.0883116754198</v>
      </c>
      <c r="Z1729">
        <f t="shared" si="602"/>
        <v>-30.203503508233098</v>
      </c>
      <c r="AA1729">
        <f t="shared" si="603"/>
        <v>-97.031688324580045</v>
      </c>
      <c r="AB1729">
        <f t="shared" si="614"/>
        <v>0.35115992733561097</v>
      </c>
      <c r="AC1729">
        <f t="shared" si="604"/>
        <v>-2.169819466575984E-2</v>
      </c>
      <c r="AD1729">
        <f t="shared" si="605"/>
        <v>-2.169819466575984E-2</v>
      </c>
      <c r="AE1729">
        <f t="shared" si="606"/>
        <v>0.53999999999999904</v>
      </c>
      <c r="AF1729">
        <f t="shared" si="615"/>
        <v>531.6873832032062</v>
      </c>
      <c r="AG1729">
        <f t="shared" si="607"/>
        <v>-0.10596829314652724</v>
      </c>
      <c r="AH1729">
        <f t="shared" si="608"/>
        <v>-0.61833567490943653</v>
      </c>
      <c r="AI1729">
        <f t="shared" si="616"/>
        <v>0.46000000000000096</v>
      </c>
      <c r="AJ1729">
        <f>MAX(0, $R1729 - $AA1729) * INDEX(Model_Assumptions[Values], 7)</f>
        <v>2505.7476514457039</v>
      </c>
      <c r="AK1729">
        <f>MAX(0, INDEX(Model_Assumptions[Values], 4) - $AD1729)</f>
        <v>7.1698194665759843E-2</v>
      </c>
      <c r="AL1729">
        <f>MAX(0, INDEX(Model_Assumptions[Values], 5) - $AC1729)</f>
        <v>4.1698194665759844E-2</v>
      </c>
      <c r="AM1729">
        <f>INDEX(Model_Assumptions[Values], 6) * MAX(0, INDEX(Model_Assumptions[Values], 3) - $AB1729)^2</f>
        <v>0</v>
      </c>
      <c r="AN1729">
        <f t="shared" si="609"/>
        <v>2489.2159620102148</v>
      </c>
      <c r="AO1729" cm="1">
        <f t="array" ref="AO1729">IFERROR(STDEV(IF($E$2:$E$2201=$E1729, $AJ$2:$AJ$2201)), 0)</f>
        <v>107.92638703787324</v>
      </c>
      <c r="AP1729">
        <f t="shared" si="617"/>
        <v>0.15317560319783441</v>
      </c>
      <c r="AQ1729">
        <f t="shared" si="610"/>
        <v>6.9846120440362147E-2</v>
      </c>
      <c r="AR1729" cm="1">
        <f t="array" ref="AR1729">IFERROR(STDEV(IF($E$2:$E$2201=$E1729, $AK$2:$AK$2201)), 0)</f>
        <v>1.2051957931550519E-2</v>
      </c>
      <c r="AS1729">
        <f t="shared" si="618"/>
        <v>0.15367413626205886</v>
      </c>
      <c r="AT1729">
        <f t="shared" si="611"/>
        <v>3.9846120440362121E-2</v>
      </c>
      <c r="AU1729" cm="1">
        <f t="array" ref="AU1729">IFERROR(STDEV(IF($E$2:$E$2201=$E1729, $AL$2:$AL$2201)), 0)</f>
        <v>1.205195793155059E-2</v>
      </c>
      <c r="AV1729">
        <f t="shared" si="619"/>
        <v>0.15367413626206028</v>
      </c>
      <c r="AW1729">
        <f t="shared" si="612"/>
        <v>0</v>
      </c>
      <c r="AX1729" cm="1">
        <f t="array" ref="AX1729">IFERROR(STDEV(IF($E$2:$E$2201=$E1729, $AM$2:$AM$2201)), 0)</f>
        <v>0</v>
      </c>
      <c r="AY1729">
        <f t="shared" si="620"/>
        <v>0.15367413626206028</v>
      </c>
      <c r="AZ1729">
        <f>INDEX(Model_Assumptions[Values],9)*((INDEX(Model_Scenarios[GR Weight],1)*$AG1729)+(INDEX(Model_Scenarios[GP Weight],1)*$AH1729)+(INDEX(Model_Scenarios[LTV Weight],1)*$AI1729))-(INDEX(Model_Scenarios[LTV Weight],1)*$AP1729)-(INDEX(Model_Scenarios[GP Weight],1)*($AS1729+$AV1729+$AY1729))</f>
        <v>1.3092052925351365</v>
      </c>
      <c r="BA1729">
        <f>INDEX(Model_Assumptions[Values],9)*((INDEX(Model_Scenarios[GR Weight],2)*$AG1729)+(INDEX(Model_Scenarios[GP Weight],2)*$AH1729)+(INDEX(Model_Scenarios[LTV Weight],2)*$AI1729))-(INDEX(Model_Scenarios[LTV Weight],2)*$AP1729)-(INDEX(Model_Scenarios[GP Weight],2)*($AS1729+$AV1729+$AY1729))</f>
        <v>0.60541948139484303</v>
      </c>
      <c r="BB1729">
        <f>INDEX(Model_Assumptions[Values],9)*((INDEX(Model_Scenarios[GR Weight],3)*$AG1729)+(INDEX(Model_Scenarios[GP Weight],3)*$AH1729)+(INDEX(Model_Scenarios[LTV Weight],3)*$AI1729))-(INDEX(Model_Scenarios[LTV Weight],3)*$AP1729)-(INDEX(Model_Scenarios[GP Weight],3)*($AS1729+$AV1729+$AY1729))</f>
        <v>-0.51717588187896757</v>
      </c>
      <c r="BC1729">
        <f>INDEX(Model_Assumptions[Values],9)*((INDEX(Model_Scenarios[GR Weight],4)*$AG1729)+(INDEX(Model_Scenarios[GP Weight],4)*$AH1729)+(INDEX(Model_Scenarios[LTV Weight],4)*$AI1729))-(INDEX(Model_Scenarios[LTV Weight],4)*$AP1729)-(INDEX(Model_Scenarios[GP Weight],4)*($AS1729+$AV1729+$AY1729))</f>
        <v>-0.78484246813244829</v>
      </c>
      <c r="BD1729">
        <f>INDEX(Model_Assumptions[Values],9)*((INDEX(Model_Scenarios[GR Weight],5)*$AG1729)+(INDEX(Model_Scenarios[GP Weight],5)*$AH1729)+(INDEX(Model_Scenarios[LTV Weight],5)*$AI1729))-(INDEX(Model_Scenarios[LTV Weight],5)*$AP1729)-(INDEX(Model_Scenarios[GP Weight],5)*($AS1729+$AV1729+$AY1729))</f>
        <v>-1.5232476247793341</v>
      </c>
    </row>
    <row r="1730" spans="1:56" x14ac:dyDescent="0.25">
      <c r="A1730">
        <v>1729</v>
      </c>
      <c r="B1730">
        <v>35</v>
      </c>
      <c r="C1730" s="3">
        <v>29</v>
      </c>
      <c r="D1730" s="4">
        <v>0.56000000000000005</v>
      </c>
      <c r="E1730" t="str">
        <v>SKU-1041</v>
      </c>
      <c r="F1730" t="str">
        <v>Reduce</v>
      </c>
      <c r="G1730" t="str">
        <v>Full</v>
      </c>
      <c r="H1730">
        <v>102.13</v>
      </c>
      <c r="I1730">
        <v>64.05</v>
      </c>
      <c r="J1730">
        <v>39</v>
      </c>
      <c r="K1730">
        <v>3983.0699999999997</v>
      </c>
      <c r="L1730">
        <v>1485.12</v>
      </c>
      <c r="M1730">
        <v>0.37285812200137081</v>
      </c>
      <c r="N1730">
        <v>95.805218757813307</v>
      </c>
      <c r="O1730">
        <v>285.02396907034563</v>
      </c>
      <c r="P1730">
        <v>156.92396907034617</v>
      </c>
      <c r="Q1730">
        <v>1365.1678788168565</v>
      </c>
      <c r="R1730">
        <v>1155.8421373982719</v>
      </c>
      <c r="S1730">
        <v>1</v>
      </c>
      <c r="T1730">
        <f t="shared" ref="T1730:T1793" si="621">$H1730 + MIN($D1730, $S1730) * ($N1730 - $H1730)</f>
        <v>98.588122504375448</v>
      </c>
      <c r="U1730">
        <f t="shared" ref="U1730:U1793" si="622">IFERROR(($T1730-$H1730)/$H1730, 0)</f>
        <v>-3.468008905928275E-2</v>
      </c>
      <c r="V1730">
        <f>IF($F1730="Reduce", INDEX(Model_Assumptions[Values], 2), INDEX(Model_Assumptions[Values], 1))</f>
        <v>-0.8</v>
      </c>
      <c r="W1730">
        <f t="shared" ref="W1730:W1793" si="623">$J1730 * (1 + ($U1730 * $V1730))</f>
        <v>40.082018778649619</v>
      </c>
      <c r="X1730">
        <f t="shared" si="613"/>
        <v>3951.6109775721857</v>
      </c>
      <c r="Y1730">
        <f t="shared" ref="Y1730:Y1793" si="624">$X1730-($W1730*$I1730)</f>
        <v>1384.3576747996776</v>
      </c>
      <c r="Z1730">
        <f t="shared" ref="Z1730:Z1793" si="625">$X1730-$K1730</f>
        <v>-31.459022427814034</v>
      </c>
      <c r="AA1730">
        <f t="shared" ref="AA1730:AA1793" si="626">$Y1730-$L1730</f>
        <v>-100.76232520032227</v>
      </c>
      <c r="AB1730">
        <f t="shared" si="614"/>
        <v>0.35032741903409925</v>
      </c>
      <c r="AC1730">
        <f t="shared" ref="AC1730:AC1793" si="627">$AB1730-$M1730</f>
        <v>-2.2530702967271554E-2</v>
      </c>
      <c r="AD1730">
        <f t="shared" ref="AD1730:AD1793" si="628">IFERROR(($X1730-($W1730*$I1730))/$X1730, 0) - IFERROR(($K1730-($J1730*$I1730))/$K1730, 0)</f>
        <v>-2.2530702967271554E-2</v>
      </c>
      <c r="AE1730">
        <f t="shared" ref="AE1730:AE1793" si="629">IFERROR(($T1730-$H1730)/($N1730-$H1730), 0)</f>
        <v>0.56000000000000028</v>
      </c>
      <c r="AF1730">
        <f t="shared" si="615"/>
        <v>508.57054045523932</v>
      </c>
      <c r="AG1730">
        <f t="shared" ref="AG1730:AG1793" si="630">IFERROR($Z1730/$O1730, 0)</f>
        <v>-0.11037325222304289</v>
      </c>
      <c r="AH1730">
        <f t="shared" ref="AH1730:AH1793" si="631">IFERROR($AA1730/$P1730, 0)</f>
        <v>-0.6421092061159398</v>
      </c>
      <c r="AI1730">
        <f t="shared" si="616"/>
        <v>0.43999999999999972</v>
      </c>
      <c r="AJ1730">
        <f>MAX(0, $R1730 - $AA1730) * INDEX(Model_Assumptions[Values], 7)</f>
        <v>2513.2089251971884</v>
      </c>
      <c r="AK1730">
        <f>MAX(0, INDEX(Model_Assumptions[Values], 4) - $AD1730)</f>
        <v>7.2530702967271557E-2</v>
      </c>
      <c r="AL1730">
        <f>MAX(0, INDEX(Model_Assumptions[Values], 5) - $AC1730)</f>
        <v>4.2530702967271558E-2</v>
      </c>
      <c r="AM1730">
        <f>INDEX(Model_Assumptions[Values], 6) * MAX(0, INDEX(Model_Assumptions[Values], 3) - $AB1730)^2</f>
        <v>0</v>
      </c>
      <c r="AN1730">
        <f t="shared" ref="AN1730:AN1793" si="632">AVERAGEIF($E$2:$E$2201, $E1730, $AJ$2:$AJ$2201)</f>
        <v>2489.2159620102148</v>
      </c>
      <c r="AO1730" cm="1">
        <f t="array" ref="AO1730">IFERROR(STDEV(IF($E$2:$E$2201=$E1730, $AJ$2:$AJ$2201)), 0)</f>
        <v>107.92638703787324</v>
      </c>
      <c r="AP1730">
        <f t="shared" si="617"/>
        <v>0.22230859241636677</v>
      </c>
      <c r="AQ1730">
        <f t="shared" ref="AQ1730:AQ1793" si="633">AVERAGEIF($E$2:$E$2201, $E1730, $AK$2:$AK$2201)</f>
        <v>6.9846120440362147E-2</v>
      </c>
      <c r="AR1730" cm="1">
        <f t="array" ref="AR1730">IFERROR(STDEV(IF($E$2:$E$2201=$E1730, $AK$2:$AK$2201)), 0)</f>
        <v>1.2051957931550519E-2</v>
      </c>
      <c r="AS1730">
        <f t="shared" si="618"/>
        <v>0.22275073827477512</v>
      </c>
      <c r="AT1730">
        <f t="shared" ref="AT1730:AT1793" si="634">AVERAGEIF($E$2:$E$2201, $E1730, $AL$2:$AL$2201)</f>
        <v>3.9846120440362121E-2</v>
      </c>
      <c r="AU1730" cm="1">
        <f t="array" ref="AU1730">IFERROR(STDEV(IF($E$2:$E$2201=$E1730, $AL$2:$AL$2201)), 0)</f>
        <v>1.205195793155059E-2</v>
      </c>
      <c r="AV1730">
        <f t="shared" si="619"/>
        <v>0.22275073827477609</v>
      </c>
      <c r="AW1730">
        <f t="shared" ref="AW1730:AW1793" si="635">AVERAGEIF($E$2:$E$2201, $E1730, $AM$2:$AM$2201)</f>
        <v>0</v>
      </c>
      <c r="AX1730" cm="1">
        <f t="array" ref="AX1730">IFERROR(STDEV(IF($E$2:$E$2201=$E1730, $AM$2:$AM$2201)), 0)</f>
        <v>0</v>
      </c>
      <c r="AY1730">
        <f t="shared" si="620"/>
        <v>0.22275073827477609</v>
      </c>
      <c r="AZ1730">
        <f>INDEX(Model_Assumptions[Values],9)*((INDEX(Model_Scenarios[GR Weight],1)*$AG1730)+(INDEX(Model_Scenarios[GP Weight],1)*$AH1730)+(INDEX(Model_Scenarios[LTV Weight],1)*$AI1730))-(INDEX(Model_Scenarios[LTV Weight],1)*$AP1730)-(INDEX(Model_Scenarios[GP Weight],1)*($AS1730+$AV1730+$AY1730))</f>
        <v>1.1390866754149815</v>
      </c>
      <c r="BA1730">
        <f>INDEX(Model_Assumptions[Values],9)*((INDEX(Model_Scenarios[GR Weight],2)*$AG1730)+(INDEX(Model_Scenarios[GP Weight],2)*$AH1730)+(INDEX(Model_Scenarios[LTV Weight],2)*$AI1730))-(INDEX(Model_Scenarios[LTV Weight],2)*$AP1730)-(INDEX(Model_Scenarios[GP Weight],2)*($AS1730+$AV1730+$AY1730))</f>
        <v>0.42695982668127308</v>
      </c>
      <c r="BB1730">
        <f>INDEX(Model_Assumptions[Values],9)*((INDEX(Model_Scenarios[GR Weight],3)*$AG1730)+(INDEX(Model_Scenarios[GP Weight],3)*$AH1730)+(INDEX(Model_Scenarios[LTV Weight],3)*$AI1730))-(INDEX(Model_Scenarios[LTV Weight],3)*$AP1730)-(INDEX(Model_Scenarios[GP Weight],3)*($AS1730+$AV1730+$AY1730))</f>
        <v>-0.70446938813675997</v>
      </c>
      <c r="BC1730">
        <f>INDEX(Model_Assumptions[Values],9)*((INDEX(Model_Scenarios[GR Weight],4)*$AG1730)+(INDEX(Model_Scenarios[GP Weight],4)*$AH1730)+(INDEX(Model_Scenarios[LTV Weight],4)*$AI1730))-(INDEX(Model_Scenarios[LTV Weight],4)*$AP1730)-(INDEX(Model_Scenarios[GP Weight],4)*($AS1730+$AV1730+$AY1730))</f>
        <v>-0.9574251550066446</v>
      </c>
      <c r="BD1730">
        <f>INDEX(Model_Assumptions[Values],9)*((INDEX(Model_Scenarios[GR Weight],5)*$AG1730)+(INDEX(Model_Scenarios[GP Weight],5)*$AH1730)+(INDEX(Model_Scenarios[LTV Weight],5)*$AI1730))-(INDEX(Model_Scenarios[LTV Weight],5)*$AP1730)-(INDEX(Model_Scenarios[GP Weight],5)*($AS1730+$AV1730+$AY1730))</f>
        <v>-1.7492894352993495</v>
      </c>
    </row>
    <row r="1731" spans="1:56" x14ac:dyDescent="0.25">
      <c r="A1731">
        <v>1730</v>
      </c>
      <c r="B1731">
        <v>35</v>
      </c>
      <c r="C1731" s="3">
        <v>30</v>
      </c>
      <c r="D1731" s="4">
        <v>0.57999999999999996</v>
      </c>
      <c r="E1731" t="str">
        <v>SKU-1041</v>
      </c>
      <c r="F1731" t="str">
        <v>Reduce</v>
      </c>
      <c r="G1731" t="str">
        <v>Full</v>
      </c>
      <c r="H1731">
        <v>102.13</v>
      </c>
      <c r="I1731">
        <v>64.05</v>
      </c>
      <c r="J1731">
        <v>39</v>
      </c>
      <c r="K1731">
        <v>3983.0699999999997</v>
      </c>
      <c r="L1731">
        <v>1485.12</v>
      </c>
      <c r="M1731">
        <v>0.37285812200137081</v>
      </c>
      <c r="N1731">
        <v>95.805218757813307</v>
      </c>
      <c r="O1731">
        <v>285.02396907034563</v>
      </c>
      <c r="P1731">
        <v>156.92396907034617</v>
      </c>
      <c r="Q1731">
        <v>1365.1678788168565</v>
      </c>
      <c r="R1731">
        <v>1155.8421373982719</v>
      </c>
      <c r="S1731">
        <v>1</v>
      </c>
      <c r="T1731">
        <f t="shared" si="621"/>
        <v>98.461626879531721</v>
      </c>
      <c r="U1731">
        <f t="shared" si="622"/>
        <v>-3.5918663668542787E-2</v>
      </c>
      <c r="V1731">
        <f>IF($F1731="Reduce", INDEX(Model_Assumptions[Values], 2), INDEX(Model_Assumptions[Values], 1))</f>
        <v>-0.8</v>
      </c>
      <c r="W1731">
        <f t="shared" si="623"/>
        <v>40.120662306458534</v>
      </c>
      <c r="X1731">
        <f t="shared" ref="X1731:X1794" si="636">$W1731*$T1731</f>
        <v>3950.3456821782129</v>
      </c>
      <c r="Y1731">
        <f t="shared" si="624"/>
        <v>1380.617261449544</v>
      </c>
      <c r="Z1731">
        <f t="shared" si="625"/>
        <v>-32.724317821786826</v>
      </c>
      <c r="AA1731">
        <f t="shared" si="626"/>
        <v>-104.50273855045589</v>
      </c>
      <c r="AB1731">
        <f t="shared" ref="AB1731:AB1794" si="637">IFERROR($Y1731/$X1731,0)</f>
        <v>0.34949277165239734</v>
      </c>
      <c r="AC1731">
        <f t="shared" si="627"/>
        <v>-2.3365350348973468E-2</v>
      </c>
      <c r="AD1731">
        <f t="shared" si="628"/>
        <v>-2.3365350348973468E-2</v>
      </c>
      <c r="AE1731">
        <f t="shared" si="629"/>
        <v>0.57999999999999918</v>
      </c>
      <c r="AF1731">
        <f t="shared" ref="AF1731:AF1794" si="638">$R1731 * (1 - $AE1731)</f>
        <v>485.45369770727513</v>
      </c>
      <c r="AG1731">
        <f t="shared" si="630"/>
        <v>-0.11481251183373377</v>
      </c>
      <c r="AH1731">
        <f t="shared" si="631"/>
        <v>-0.66594503803054583</v>
      </c>
      <c r="AI1731">
        <f t="shared" ref="AI1731:AI1794" si="639">IFERROR($AF1731/$R1731, 0)</f>
        <v>0.42000000000000082</v>
      </c>
      <c r="AJ1731">
        <f>MAX(0, $R1731 - $AA1731) * INDEX(Model_Assumptions[Values], 7)</f>
        <v>2520.6897518974556</v>
      </c>
      <c r="AK1731">
        <f>MAX(0, INDEX(Model_Assumptions[Values], 4) - $AD1731)</f>
        <v>7.3365350348973471E-2</v>
      </c>
      <c r="AL1731">
        <f>MAX(0, INDEX(Model_Assumptions[Values], 5) - $AC1731)</f>
        <v>4.3365350348973472E-2</v>
      </c>
      <c r="AM1731">
        <f>INDEX(Model_Assumptions[Values], 6) * MAX(0, INDEX(Model_Assumptions[Values], 3) - $AB1731)^2</f>
        <v>0</v>
      </c>
      <c r="AN1731">
        <f t="shared" si="632"/>
        <v>2489.2159620102148</v>
      </c>
      <c r="AO1731" cm="1">
        <f t="array" ref="AO1731">IFERROR(STDEV(IF($E$2:$E$2201=$E1731, $AJ$2:$AJ$2201)), 0)</f>
        <v>107.92638703787324</v>
      </c>
      <c r="AP1731">
        <f t="shared" ref="AP1731:AP1794" si="640">IF($AO1731=0, 0, ($AJ1731-$AN1731)/$AO1731)</f>
        <v>0.29162275094223394</v>
      </c>
      <c r="AQ1731">
        <f t="shared" si="633"/>
        <v>6.9846120440362147E-2</v>
      </c>
      <c r="AR1731" cm="1">
        <f t="array" ref="AR1731">IFERROR(STDEV(IF($E$2:$E$2201=$E1731, $AK$2:$AK$2201)), 0)</f>
        <v>1.2051957931550519E-2</v>
      </c>
      <c r="AS1731">
        <f t="shared" ref="AS1731:AS1794" si="641">IF($AR1731=0, 0, ($AK1731-$AQ1731)/$AR1731)</f>
        <v>0.29200482847674236</v>
      </c>
      <c r="AT1731">
        <f t="shared" si="634"/>
        <v>3.9846120440362121E-2</v>
      </c>
      <c r="AU1731" cm="1">
        <f t="array" ref="AU1731">IFERROR(STDEV(IF($E$2:$E$2201=$E1731, $AL$2:$AL$2201)), 0)</f>
        <v>1.205195793155059E-2</v>
      </c>
      <c r="AV1731">
        <f t="shared" ref="AV1731:AV1794" si="642">IF($AU1731=0, 0, ($AL1731-$AT1731)/$AU1731)</f>
        <v>0.29200482847674292</v>
      </c>
      <c r="AW1731">
        <f t="shared" si="635"/>
        <v>0</v>
      </c>
      <c r="AX1731" cm="1">
        <f t="array" ref="AX1731">IFERROR(STDEV(IF($E$2:$E$2201=$E1731, $AM$2:$AM$2201)), 0)</f>
        <v>0</v>
      </c>
      <c r="AY1731">
        <f t="shared" ref="AY1731:AY1794" si="643">IF($AU1731=0, 0, ($AL1731-$AT1731)/$AU1731)</f>
        <v>0.29200482847674292</v>
      </c>
      <c r="AZ1731">
        <f>INDEX(Model_Assumptions[Values],9)*((INDEX(Model_Scenarios[GR Weight],1)*$AG1731)+(INDEX(Model_Scenarios[GP Weight],1)*$AH1731)+(INDEX(Model_Scenarios[LTV Weight],1)*$AI1731))-(INDEX(Model_Scenarios[LTV Weight],1)*$AP1731)-(INDEX(Model_Scenarios[GP Weight],1)*($AS1731+$AV1731+$AY1731))</f>
        <v>0.96872157577105344</v>
      </c>
      <c r="BA1731">
        <f>INDEX(Model_Assumptions[Values],9)*((INDEX(Model_Scenarios[GR Weight],2)*$AG1731)+(INDEX(Model_Scenarios[GP Weight],2)*$AH1731)+(INDEX(Model_Scenarios[LTV Weight],2)*$AI1731))-(INDEX(Model_Scenarios[LTV Weight],2)*$AP1731)-(INDEX(Model_Scenarios[GP Weight],2)*($AS1731+$AV1731+$AY1731))</f>
        <v>0.24818789289565868</v>
      </c>
      <c r="BB1731">
        <f>INDEX(Model_Assumptions[Values],9)*((INDEX(Model_Scenarios[GR Weight],3)*$AG1731)+(INDEX(Model_Scenarios[GP Weight],3)*$AH1731)+(INDEX(Model_Scenarios[LTV Weight],3)*$AI1731))-(INDEX(Model_Scenarios[LTV Weight],3)*$AP1731)-(INDEX(Model_Scenarios[GP Weight],3)*($AS1731+$AV1731+$AY1731))</f>
        <v>-0.89217362662309418</v>
      </c>
      <c r="BC1731">
        <f>INDEX(Model_Assumptions[Values],9)*((INDEX(Model_Scenarios[GR Weight],4)*$AG1731)+(INDEX(Model_Scenarios[GP Weight],4)*$AH1731)+(INDEX(Model_Scenarios[LTV Weight],4)*$AI1731))-(INDEX(Model_Scenarios[LTV Weight],4)*$AP1731)-(INDEX(Model_Scenarios[GP Weight],4)*($AS1731+$AV1731+$AY1731))</f>
        <v>-1.1304176074457379</v>
      </c>
      <c r="BD1731">
        <f>INDEX(Model_Assumptions[Values],9)*((INDEX(Model_Scenarios[GR Weight],5)*$AG1731)+(INDEX(Model_Scenarios[GP Weight],5)*$AH1731)+(INDEX(Model_Scenarios[LTV Weight],5)*$AI1731))-(INDEX(Model_Scenarios[LTV Weight],5)*$AP1731)-(INDEX(Model_Scenarios[GP Weight],5)*($AS1731+$AV1731+$AY1731))</f>
        <v>-1.9758750211399179</v>
      </c>
    </row>
    <row r="1732" spans="1:56" x14ac:dyDescent="0.25">
      <c r="A1732">
        <v>1731</v>
      </c>
      <c r="B1732">
        <v>35</v>
      </c>
      <c r="C1732" s="3">
        <v>31</v>
      </c>
      <c r="D1732" s="4">
        <v>0.6</v>
      </c>
      <c r="E1732" t="str">
        <v>SKU-1041</v>
      </c>
      <c r="F1732" t="str">
        <v>Reduce</v>
      </c>
      <c r="G1732" t="str">
        <v>Full</v>
      </c>
      <c r="H1732">
        <v>102.13</v>
      </c>
      <c r="I1732">
        <v>64.05</v>
      </c>
      <c r="J1732">
        <v>39</v>
      </c>
      <c r="K1732">
        <v>3983.0699999999997</v>
      </c>
      <c r="L1732">
        <v>1485.12</v>
      </c>
      <c r="M1732">
        <v>0.37285812200137081</v>
      </c>
      <c r="N1732">
        <v>95.805218757813307</v>
      </c>
      <c r="O1732">
        <v>285.02396907034563</v>
      </c>
      <c r="P1732">
        <v>156.92396907034617</v>
      </c>
      <c r="Q1732">
        <v>1365.1678788168565</v>
      </c>
      <c r="R1732">
        <v>1155.8421373982719</v>
      </c>
      <c r="S1732">
        <v>1</v>
      </c>
      <c r="T1732">
        <f t="shared" si="621"/>
        <v>98.33513125468798</v>
      </c>
      <c r="U1732">
        <f t="shared" si="622"/>
        <v>-3.7157238277802956E-2</v>
      </c>
      <c r="V1732">
        <f>IF($F1732="Reduce", INDEX(Model_Assumptions[Values], 2), INDEX(Model_Assumptions[Values], 1))</f>
        <v>-0.8</v>
      </c>
      <c r="W1732">
        <f t="shared" si="623"/>
        <v>40.15930583426745</v>
      </c>
      <c r="X1732">
        <f t="shared" si="636"/>
        <v>3949.0706103098464</v>
      </c>
      <c r="Y1732">
        <f t="shared" si="624"/>
        <v>1376.8670716250163</v>
      </c>
      <c r="Z1732">
        <f t="shared" si="625"/>
        <v>-33.999389690153293</v>
      </c>
      <c r="AA1732">
        <f t="shared" si="626"/>
        <v>-108.25292837498364</v>
      </c>
      <c r="AB1732">
        <f t="shared" si="637"/>
        <v>0.3486559769355419</v>
      </c>
      <c r="AC1732">
        <f t="shared" si="627"/>
        <v>-2.4202145065828906E-2</v>
      </c>
      <c r="AD1732">
        <f t="shared" si="628"/>
        <v>-2.4202145065828906E-2</v>
      </c>
      <c r="AE1732">
        <f t="shared" si="629"/>
        <v>0.60000000000000042</v>
      </c>
      <c r="AF1732">
        <f t="shared" si="638"/>
        <v>462.33685495930825</v>
      </c>
      <c r="AG1732">
        <f t="shared" si="630"/>
        <v>-0.11928607197860626</v>
      </c>
      <c r="AH1732">
        <f t="shared" si="631"/>
        <v>-0.68984317065327228</v>
      </c>
      <c r="AI1732">
        <f t="shared" si="639"/>
        <v>0.39999999999999958</v>
      </c>
      <c r="AJ1732">
        <f>MAX(0, $R1732 - $AA1732) * INDEX(Model_Assumptions[Values], 7)</f>
        <v>2528.1901315465111</v>
      </c>
      <c r="AK1732">
        <f>MAX(0, INDEX(Model_Assumptions[Values], 4) - $AD1732)</f>
        <v>7.4202145065828909E-2</v>
      </c>
      <c r="AL1732">
        <f>MAX(0, INDEX(Model_Assumptions[Values], 5) - $AC1732)</f>
        <v>4.420214506582891E-2</v>
      </c>
      <c r="AM1732">
        <f>INDEX(Model_Assumptions[Values], 6) * MAX(0, INDEX(Model_Assumptions[Values], 3) - $AB1732)^2</f>
        <v>0</v>
      </c>
      <c r="AN1732">
        <f t="shared" si="632"/>
        <v>2489.2159620102148</v>
      </c>
      <c r="AO1732" cm="1">
        <f t="array" ref="AO1732">IFERROR(STDEV(IF($E$2:$E$2201=$E1732, $AJ$2:$AJ$2201)), 0)</f>
        <v>107.92638703787324</v>
      </c>
      <c r="AP1732">
        <f t="shared" si="640"/>
        <v>0.36111807877548652</v>
      </c>
      <c r="AQ1732">
        <f t="shared" si="633"/>
        <v>6.9846120440362147E-2</v>
      </c>
      <c r="AR1732" cm="1">
        <f t="array" ref="AR1732">IFERROR(STDEV(IF($E$2:$E$2201=$E1732, $AK$2:$AK$2201)), 0)</f>
        <v>1.2051957931550519E-2</v>
      </c>
      <c r="AS1732">
        <f t="shared" si="641"/>
        <v>0.36143709181586453</v>
      </c>
      <c r="AT1732">
        <f t="shared" si="634"/>
        <v>3.9846120440362121E-2</v>
      </c>
      <c r="AU1732" cm="1">
        <f t="array" ref="AU1732">IFERROR(STDEV(IF($E$2:$E$2201=$E1732, $AL$2:$AL$2201)), 0)</f>
        <v>1.205195793155059E-2</v>
      </c>
      <c r="AV1732">
        <f t="shared" si="642"/>
        <v>0.3614370918158647</v>
      </c>
      <c r="AW1732">
        <f t="shared" si="635"/>
        <v>0</v>
      </c>
      <c r="AX1732" cm="1">
        <f t="array" ref="AX1732">IFERROR(STDEV(IF($E$2:$E$2201=$E1732, $AM$2:$AM$2201)), 0)</f>
        <v>0</v>
      </c>
      <c r="AY1732">
        <f t="shared" si="643"/>
        <v>0.3614370918158647</v>
      </c>
      <c r="AZ1732">
        <f>INDEX(Model_Assumptions[Values],9)*((INDEX(Model_Scenarios[GR Weight],1)*$AG1732)+(INDEX(Model_Scenarios[GP Weight],1)*$AH1732)+(INDEX(Model_Scenarios[LTV Weight],1)*$AI1732))-(INDEX(Model_Scenarios[LTV Weight],1)*$AP1732)-(INDEX(Model_Scenarios[GP Weight],1)*($AS1732+$AV1732+$AY1732))</f>
        <v>0.79810978811891042</v>
      </c>
      <c r="BA1732">
        <f>INDEX(Model_Assumptions[Values],9)*((INDEX(Model_Scenarios[GR Weight],2)*$AG1732)+(INDEX(Model_Scenarios[GP Weight],2)*$AH1732)+(INDEX(Model_Scenarios[LTV Weight],2)*$AI1732))-(INDEX(Model_Scenarios[LTV Weight],2)*$AP1732)-(INDEX(Model_Scenarios[GP Weight],2)*($AS1732+$AV1732+$AY1732))</f>
        <v>6.9103269069186568E-2</v>
      </c>
      <c r="BB1732">
        <f>INDEX(Model_Assumptions[Values],9)*((INDEX(Model_Scenarios[GR Weight],3)*$AG1732)+(INDEX(Model_Scenarios[GP Weight],3)*$AH1732)+(INDEX(Model_Scenarios[LTV Weight],3)*$AI1732))-(INDEX(Model_Scenarios[LTV Weight],3)*$AP1732)-(INDEX(Model_Scenarios[GP Weight],3)*($AS1732+$AV1732+$AY1732))</f>
        <v>-1.0802893165333376</v>
      </c>
      <c r="BC1732">
        <f>INDEX(Model_Assumptions[Values],9)*((INDEX(Model_Scenarios[GR Weight],4)*$AG1732)+(INDEX(Model_Scenarios[GP Weight],4)*$AH1732)+(INDEX(Model_Scenarios[LTV Weight],4)*$AI1732))-(INDEX(Model_Scenarios[LTV Weight],4)*$AP1732)-(INDEX(Model_Scenarios[GP Weight],4)*($AS1732+$AV1732+$AY1732))</f>
        <v>-1.3038205446450917</v>
      </c>
      <c r="BD1732">
        <f>INDEX(Model_Assumptions[Values],9)*((INDEX(Model_Scenarios[GR Weight],5)*$AG1732)+(INDEX(Model_Scenarios[GP Weight],5)*$AH1732)+(INDEX(Model_Scenarios[LTV Weight],5)*$AI1732))-(INDEX(Model_Scenarios[LTV Weight],5)*$AP1732)-(INDEX(Model_Scenarios[GP Weight],5)*($AS1732+$AV1732+$AY1732))</f>
        <v>-2.203005512465154</v>
      </c>
    </row>
    <row r="1733" spans="1:56" x14ac:dyDescent="0.25">
      <c r="A1733">
        <v>1732</v>
      </c>
      <c r="B1733">
        <v>35</v>
      </c>
      <c r="C1733" s="3">
        <v>32</v>
      </c>
      <c r="D1733" s="4">
        <v>0.62</v>
      </c>
      <c r="E1733" t="str">
        <v>SKU-1041</v>
      </c>
      <c r="F1733" t="str">
        <v>Reduce</v>
      </c>
      <c r="G1733" t="str">
        <v>Full</v>
      </c>
      <c r="H1733">
        <v>102.13</v>
      </c>
      <c r="I1733">
        <v>64.05</v>
      </c>
      <c r="J1733">
        <v>39</v>
      </c>
      <c r="K1733">
        <v>3983.0699999999997</v>
      </c>
      <c r="L1733">
        <v>1485.12</v>
      </c>
      <c r="M1733">
        <v>0.37285812200137081</v>
      </c>
      <c r="N1733">
        <v>95.805218757813307</v>
      </c>
      <c r="O1733">
        <v>285.02396907034563</v>
      </c>
      <c r="P1733">
        <v>156.92396907034617</v>
      </c>
      <c r="Q1733">
        <v>1365.1678788168565</v>
      </c>
      <c r="R1733">
        <v>1155.8421373982719</v>
      </c>
      <c r="S1733">
        <v>1</v>
      </c>
      <c r="T1733">
        <f t="shared" si="621"/>
        <v>98.208635629844252</v>
      </c>
      <c r="U1733">
        <f t="shared" si="622"/>
        <v>-3.8395812887062987E-2</v>
      </c>
      <c r="V1733">
        <f>IF($F1733="Reduce", INDEX(Model_Assumptions[Values], 2), INDEX(Model_Assumptions[Values], 1))</f>
        <v>-0.8</v>
      </c>
      <c r="W1733">
        <f t="shared" si="623"/>
        <v>40.197949362076365</v>
      </c>
      <c r="X1733">
        <f t="shared" si="636"/>
        <v>3947.7857619670881</v>
      </c>
      <c r="Y1733">
        <f t="shared" si="624"/>
        <v>1373.1071053260971</v>
      </c>
      <c r="Z1733">
        <f t="shared" si="625"/>
        <v>-35.284238032911617</v>
      </c>
      <c r="AA1733">
        <f t="shared" si="626"/>
        <v>-112.01289467390279</v>
      </c>
      <c r="AB1733">
        <f t="shared" si="637"/>
        <v>0.34781702658604008</v>
      </c>
      <c r="AC1733">
        <f t="shared" si="627"/>
        <v>-2.5041095415330727E-2</v>
      </c>
      <c r="AD1733">
        <f t="shared" si="628"/>
        <v>-2.5041095415330727E-2</v>
      </c>
      <c r="AE1733">
        <f t="shared" si="629"/>
        <v>0.61999999999999944</v>
      </c>
      <c r="AF1733">
        <f t="shared" si="638"/>
        <v>439.220012211344</v>
      </c>
      <c r="AG1733">
        <f t="shared" si="630"/>
        <v>-0.12379393265765398</v>
      </c>
      <c r="AH1733">
        <f t="shared" si="631"/>
        <v>-0.71380360398410159</v>
      </c>
      <c r="AI1733">
        <f t="shared" si="639"/>
        <v>0.38000000000000056</v>
      </c>
      <c r="AJ1733">
        <f>MAX(0, $R1733 - $AA1733) * INDEX(Model_Assumptions[Values], 7)</f>
        <v>2535.7100641443494</v>
      </c>
      <c r="AK1733">
        <f>MAX(0, INDEX(Model_Assumptions[Values], 4) - $AD1733)</f>
        <v>7.504109541533073E-2</v>
      </c>
      <c r="AL1733">
        <f>MAX(0, INDEX(Model_Assumptions[Values], 5) - $AC1733)</f>
        <v>4.5041095415330731E-2</v>
      </c>
      <c r="AM1733">
        <f>INDEX(Model_Assumptions[Values], 6) * MAX(0, INDEX(Model_Assumptions[Values], 3) - $AB1733)^2</f>
        <v>0</v>
      </c>
      <c r="AN1733">
        <f t="shared" si="632"/>
        <v>2489.2159620102148</v>
      </c>
      <c r="AO1733" cm="1">
        <f t="array" ref="AO1733">IFERROR(STDEV(IF($E$2:$E$2201=$E1733, $AJ$2:$AJ$2201)), 0)</f>
        <v>107.92638703787324</v>
      </c>
      <c r="AP1733">
        <f t="shared" si="640"/>
        <v>0.43079457591607395</v>
      </c>
      <c r="AQ1733">
        <f t="shared" si="633"/>
        <v>6.9846120440362147E-2</v>
      </c>
      <c r="AR1733" cm="1">
        <f t="array" ref="AR1733">IFERROR(STDEV(IF($E$2:$E$2201=$E1733, $AK$2:$AK$2201)), 0)</f>
        <v>1.2051957931550519E-2</v>
      </c>
      <c r="AS1733">
        <f t="shared" si="641"/>
        <v>0.43104821676889427</v>
      </c>
      <c r="AT1733">
        <f t="shared" si="634"/>
        <v>3.9846120440362121E-2</v>
      </c>
      <c r="AU1733" cm="1">
        <f t="array" ref="AU1733">IFERROR(STDEV(IF($E$2:$E$2201=$E1733, $AL$2:$AL$2201)), 0)</f>
        <v>1.205195793155059E-2</v>
      </c>
      <c r="AV1733">
        <f t="shared" si="642"/>
        <v>0.43104821676889404</v>
      </c>
      <c r="AW1733">
        <f t="shared" si="635"/>
        <v>0</v>
      </c>
      <c r="AX1733" cm="1">
        <f t="array" ref="AX1733">IFERROR(STDEV(IF($E$2:$E$2201=$E1733, $AM$2:$AM$2201)), 0)</f>
        <v>0</v>
      </c>
      <c r="AY1733">
        <f t="shared" si="643"/>
        <v>0.43104821676889404</v>
      </c>
      <c r="AZ1733">
        <f>INDEX(Model_Assumptions[Values],9)*((INDEX(Model_Scenarios[GR Weight],1)*$AG1733)+(INDEX(Model_Scenarios[GP Weight],1)*$AH1733)+(INDEX(Model_Scenarios[LTV Weight],1)*$AI1733))-(INDEX(Model_Scenarios[LTV Weight],1)*$AP1733)-(INDEX(Model_Scenarios[GP Weight],1)*($AS1733+$AV1733+$AY1733))</f>
        <v>0.62725110591559752</v>
      </c>
      <c r="BA1733">
        <f>INDEX(Model_Assumptions[Values],9)*((INDEX(Model_Scenarios[GR Weight],2)*$AG1733)+(INDEX(Model_Scenarios[GP Weight],2)*$AH1733)+(INDEX(Model_Scenarios[LTV Weight],2)*$AI1733))-(INDEX(Model_Scenarios[LTV Weight],2)*$AP1733)-(INDEX(Model_Scenarios[GP Weight],2)*($AS1733+$AV1733+$AY1733))</f>
        <v>-0.11029445788412473</v>
      </c>
      <c r="BB1733">
        <f>INDEX(Model_Assumptions[Values],9)*((INDEX(Model_Scenarios[GR Weight],3)*$AG1733)+(INDEX(Model_Scenarios[GP Weight],3)*$AH1733)+(INDEX(Model_Scenarios[LTV Weight],3)*$AI1733))-(INDEX(Model_Scenarios[LTV Weight],3)*$AP1733)-(INDEX(Model_Scenarios[GP Weight],3)*($AS1733+$AV1733+$AY1733))</f>
        <v>-1.2688171807680122</v>
      </c>
      <c r="BC1733">
        <f>INDEX(Model_Assumptions[Values],9)*((INDEX(Model_Scenarios[GR Weight],4)*$AG1733)+(INDEX(Model_Scenarios[GP Weight],4)*$AH1733)+(INDEX(Model_Scenarios[LTV Weight],4)*$AI1733))-(INDEX(Model_Scenarios[LTV Weight],4)*$AP1733)-(INDEX(Model_Scenarios[GP Weight],4)*($AS1733+$AV1733+$AY1733))</f>
        <v>-1.4776346895052321</v>
      </c>
      <c r="BD1733">
        <f>INDEX(Model_Assumptions[Values],9)*((INDEX(Model_Scenarios[GR Weight],5)*$AG1733)+(INDEX(Model_Scenarios[GP Weight],5)*$AH1733)+(INDEX(Model_Scenarios[LTV Weight],5)*$AI1733))-(INDEX(Model_Scenarios[LTV Weight],5)*$AP1733)-(INDEX(Model_Scenarios[GP Weight],5)*($AS1733+$AV1733+$AY1733))</f>
        <v>-2.4306820452616265</v>
      </c>
    </row>
    <row r="1734" spans="1:56" x14ac:dyDescent="0.25">
      <c r="A1734">
        <v>1733</v>
      </c>
      <c r="B1734">
        <v>35</v>
      </c>
      <c r="C1734" s="3">
        <v>33</v>
      </c>
      <c r="D1734" s="4">
        <v>0.64</v>
      </c>
      <c r="E1734" t="str">
        <v>SKU-1041</v>
      </c>
      <c r="F1734" t="str">
        <v>Reduce</v>
      </c>
      <c r="G1734" t="str">
        <v>Full</v>
      </c>
      <c r="H1734">
        <v>102.13</v>
      </c>
      <c r="I1734">
        <v>64.05</v>
      </c>
      <c r="J1734">
        <v>39</v>
      </c>
      <c r="K1734">
        <v>3983.0699999999997</v>
      </c>
      <c r="L1734">
        <v>1485.12</v>
      </c>
      <c r="M1734">
        <v>0.37285812200137081</v>
      </c>
      <c r="N1734">
        <v>95.805218757813307</v>
      </c>
      <c r="O1734">
        <v>285.02396907034563</v>
      </c>
      <c r="P1734">
        <v>156.92396907034617</v>
      </c>
      <c r="Q1734">
        <v>1365.1678788168565</v>
      </c>
      <c r="R1734">
        <v>1155.8421373982719</v>
      </c>
      <c r="S1734">
        <v>1</v>
      </c>
      <c r="T1734">
        <f t="shared" si="621"/>
        <v>98.082140005000511</v>
      </c>
      <c r="U1734">
        <f t="shared" si="622"/>
        <v>-3.9634387496323163E-2</v>
      </c>
      <c r="V1734">
        <f>IF($F1734="Reduce", INDEX(Model_Assumptions[Values], 2), INDEX(Model_Assumptions[Values], 1))</f>
        <v>-0.8</v>
      </c>
      <c r="W1734">
        <f t="shared" si="623"/>
        <v>40.23659288988528</v>
      </c>
      <c r="X1734">
        <f t="shared" si="636"/>
        <v>3946.4911371499361</v>
      </c>
      <c r="Y1734">
        <f t="shared" si="624"/>
        <v>1369.3373625527838</v>
      </c>
      <c r="Z1734">
        <f t="shared" si="625"/>
        <v>-36.578862850063615</v>
      </c>
      <c r="AA1734">
        <f t="shared" si="626"/>
        <v>-115.78263744721608</v>
      </c>
      <c r="AB1734">
        <f t="shared" si="637"/>
        <v>0.34697591226359303</v>
      </c>
      <c r="AC1734">
        <f t="shared" si="627"/>
        <v>-2.5882209737777773E-2</v>
      </c>
      <c r="AD1734">
        <f t="shared" si="628"/>
        <v>-2.5882209737777773E-2</v>
      </c>
      <c r="AE1734">
        <f t="shared" si="629"/>
        <v>0.64000000000000068</v>
      </c>
      <c r="AF1734">
        <f t="shared" si="638"/>
        <v>416.10316946337713</v>
      </c>
      <c r="AG1734">
        <f t="shared" si="630"/>
        <v>-0.12833609387088329</v>
      </c>
      <c r="AH1734">
        <f t="shared" si="631"/>
        <v>-0.7378263380230512</v>
      </c>
      <c r="AI1734">
        <f t="shared" si="639"/>
        <v>0.35999999999999932</v>
      </c>
      <c r="AJ1734">
        <f>MAX(0, $R1734 - $AA1734) * INDEX(Model_Assumptions[Values], 7)</f>
        <v>2543.249549690976</v>
      </c>
      <c r="AK1734">
        <f>MAX(0, INDEX(Model_Assumptions[Values], 4) - $AD1734)</f>
        <v>7.5882209737777775E-2</v>
      </c>
      <c r="AL1734">
        <f>MAX(0, INDEX(Model_Assumptions[Values], 5) - $AC1734)</f>
        <v>4.5882209737777777E-2</v>
      </c>
      <c r="AM1734">
        <f>INDEX(Model_Assumptions[Values], 6) * MAX(0, INDEX(Model_Assumptions[Values], 3) - $AB1734)^2</f>
        <v>0</v>
      </c>
      <c r="AN1734">
        <f t="shared" si="632"/>
        <v>2489.2159620102148</v>
      </c>
      <c r="AO1734" cm="1">
        <f t="array" ref="AO1734">IFERROR(STDEV(IF($E$2:$E$2201=$E1734, $AJ$2:$AJ$2201)), 0)</f>
        <v>107.92638703787324</v>
      </c>
      <c r="AP1734">
        <f t="shared" si="640"/>
        <v>0.50065224236404682</v>
      </c>
      <c r="AQ1734">
        <f t="shared" si="633"/>
        <v>6.9846120440362147E-2</v>
      </c>
      <c r="AR1734" cm="1">
        <f t="array" ref="AR1734">IFERROR(STDEV(IF($E$2:$E$2201=$E1734, $AK$2:$AK$2201)), 0)</f>
        <v>1.2051957931550519E-2</v>
      </c>
      <c r="AS1734">
        <f t="shared" si="641"/>
        <v>0.50083889536437076</v>
      </c>
      <c r="AT1734">
        <f t="shared" si="634"/>
        <v>3.9846120440362121E-2</v>
      </c>
      <c r="AU1734" cm="1">
        <f t="array" ref="AU1734">IFERROR(STDEV(IF($E$2:$E$2201=$E1734, $AL$2:$AL$2201)), 0)</f>
        <v>1.205195793155059E-2</v>
      </c>
      <c r="AV1734">
        <f t="shared" si="642"/>
        <v>0.5008388953643701</v>
      </c>
      <c r="AW1734">
        <f t="shared" si="635"/>
        <v>0</v>
      </c>
      <c r="AX1734" cm="1">
        <f t="array" ref="AX1734">IFERROR(STDEV(IF($E$2:$E$2201=$E1734, $AM$2:$AM$2201)), 0)</f>
        <v>0</v>
      </c>
      <c r="AY1734">
        <f t="shared" si="643"/>
        <v>0.5008388953643701</v>
      </c>
      <c r="AZ1734">
        <f>INDEX(Model_Assumptions[Values],9)*((INDEX(Model_Scenarios[GR Weight],1)*$AG1734)+(INDEX(Model_Scenarios[GP Weight],1)*$AH1734)+(INDEX(Model_Scenarios[LTV Weight],1)*$AI1734))-(INDEX(Model_Scenarios[LTV Weight],1)*$AP1734)-(INDEX(Model_Scenarios[GP Weight],1)*($AS1734+$AV1734+$AY1734))</f>
        <v>0.45614532155248139</v>
      </c>
      <c r="BA1734">
        <f>INDEX(Model_Assumptions[Values],9)*((INDEX(Model_Scenarios[GR Weight],2)*$AG1734)+(INDEX(Model_Scenarios[GP Weight],2)*$AH1734)+(INDEX(Model_Scenarios[LTV Weight],2)*$AI1734))-(INDEX(Model_Scenarios[LTV Weight],2)*$AP1734)-(INDEX(Model_Scenarios[GP Weight],2)*($AS1734+$AV1734+$AY1734))</f>
        <v>-0.29000570318146857</v>
      </c>
      <c r="BB1734">
        <f>INDEX(Model_Assumptions[Values],9)*((INDEX(Model_Scenarios[GR Weight],3)*$AG1734)+(INDEX(Model_Scenarios[GP Weight],3)*$AH1734)+(INDEX(Model_Scenarios[LTV Weight],3)*$AI1734))-(INDEX(Model_Scenarios[LTV Weight],3)*$AP1734)-(INDEX(Model_Scenarios[GP Weight],3)*($AS1734+$AV1734+$AY1734))</f>
        <v>-1.4577579459571526</v>
      </c>
      <c r="BC1734">
        <f>INDEX(Model_Assumptions[Values],9)*((INDEX(Model_Scenarios[GR Weight],4)*$AG1734)+(INDEX(Model_Scenarios[GP Weight],4)*$AH1734)+(INDEX(Model_Scenarios[LTV Weight],4)*$AI1734))-(INDEX(Model_Scenarios[LTV Weight],4)*$AP1734)-(INDEX(Model_Scenarios[GP Weight],4)*($AS1734+$AV1734+$AY1734))</f>
        <v>-1.651860768656189</v>
      </c>
      <c r="BD1734">
        <f>INDEX(Model_Assumptions[Values],9)*((INDEX(Model_Scenarios[GR Weight],5)*$AG1734)+(INDEX(Model_Scenarios[GP Weight],5)*$AH1734)+(INDEX(Model_Scenarios[LTV Weight],5)*$AI1734))-(INDEX(Model_Scenarios[LTV Weight],5)*$AP1734)-(INDEX(Model_Scenarios[GP Weight],5)*($AS1734+$AV1734+$AY1734))</f>
        <v>-2.6589057613764977</v>
      </c>
    </row>
    <row r="1735" spans="1:56" x14ac:dyDescent="0.25">
      <c r="A1735">
        <v>1734</v>
      </c>
      <c r="B1735">
        <v>35</v>
      </c>
      <c r="C1735" s="3">
        <v>34</v>
      </c>
      <c r="D1735" s="4">
        <v>0.66</v>
      </c>
      <c r="E1735" t="str">
        <v>SKU-1041</v>
      </c>
      <c r="F1735" t="str">
        <v>Reduce</v>
      </c>
      <c r="G1735" t="str">
        <v>Full</v>
      </c>
      <c r="H1735">
        <v>102.13</v>
      </c>
      <c r="I1735">
        <v>64.05</v>
      </c>
      <c r="J1735">
        <v>39</v>
      </c>
      <c r="K1735">
        <v>3983.0699999999997</v>
      </c>
      <c r="L1735">
        <v>1485.12</v>
      </c>
      <c r="M1735">
        <v>0.37285812200137081</v>
      </c>
      <c r="N1735">
        <v>95.805218757813307</v>
      </c>
      <c r="O1735">
        <v>285.02396907034563</v>
      </c>
      <c r="P1735">
        <v>156.92396907034617</v>
      </c>
      <c r="Q1735">
        <v>1365.1678788168565</v>
      </c>
      <c r="R1735">
        <v>1155.8421373982719</v>
      </c>
      <c r="S1735">
        <v>1</v>
      </c>
      <c r="T1735">
        <f t="shared" si="621"/>
        <v>97.955644380156784</v>
      </c>
      <c r="U1735">
        <f t="shared" si="622"/>
        <v>-4.0872962105583194E-2</v>
      </c>
      <c r="V1735">
        <f>IF($F1735="Reduce", INDEX(Model_Assumptions[Values], 2), INDEX(Model_Assumptions[Values], 1))</f>
        <v>-0.8</v>
      </c>
      <c r="W1735">
        <f t="shared" si="623"/>
        <v>40.275236417694195</v>
      </c>
      <c r="X1735">
        <f t="shared" si="636"/>
        <v>3945.1867358583922</v>
      </c>
      <c r="Y1735">
        <f t="shared" si="624"/>
        <v>1365.5578433050791</v>
      </c>
      <c r="Z1735">
        <f t="shared" si="625"/>
        <v>-37.883264141607469</v>
      </c>
      <c r="AA1735">
        <f t="shared" si="626"/>
        <v>-119.56215669492076</v>
      </c>
      <c r="AB1735">
        <f t="shared" si="637"/>
        <v>0.34613262558482205</v>
      </c>
      <c r="AC1735">
        <f t="shared" si="627"/>
        <v>-2.6725496416548755E-2</v>
      </c>
      <c r="AD1735">
        <f t="shared" si="628"/>
        <v>-2.6725496416548755E-2</v>
      </c>
      <c r="AE1735">
        <f t="shared" si="629"/>
        <v>0.65999999999999959</v>
      </c>
      <c r="AF1735">
        <f t="shared" si="638"/>
        <v>392.98632671541293</v>
      </c>
      <c r="AG1735">
        <f t="shared" si="630"/>
        <v>-0.13291255561828785</v>
      </c>
      <c r="AH1735">
        <f t="shared" si="631"/>
        <v>-0.76191137277010379</v>
      </c>
      <c r="AI1735">
        <f t="shared" si="639"/>
        <v>0.34000000000000041</v>
      </c>
      <c r="AJ1735">
        <f>MAX(0, $R1735 - $AA1735) * INDEX(Model_Assumptions[Values], 7)</f>
        <v>2550.8085881863854</v>
      </c>
      <c r="AK1735">
        <f>MAX(0, INDEX(Model_Assumptions[Values], 4) - $AD1735)</f>
        <v>7.6725496416548758E-2</v>
      </c>
      <c r="AL1735">
        <f>MAX(0, INDEX(Model_Assumptions[Values], 5) - $AC1735)</f>
        <v>4.6725496416548759E-2</v>
      </c>
      <c r="AM1735">
        <f>INDEX(Model_Assumptions[Values], 6) * MAX(0, INDEX(Model_Assumptions[Values], 3) - $AB1735)^2</f>
        <v>0</v>
      </c>
      <c r="AN1735">
        <f t="shared" si="632"/>
        <v>2489.2159620102148</v>
      </c>
      <c r="AO1735" cm="1">
        <f t="array" ref="AO1735">IFERROR(STDEV(IF($E$2:$E$2201=$E1735, $AJ$2:$AJ$2201)), 0)</f>
        <v>107.92638703787324</v>
      </c>
      <c r="AP1735">
        <f t="shared" si="640"/>
        <v>0.57069107811935438</v>
      </c>
      <c r="AQ1735">
        <f t="shared" si="633"/>
        <v>6.9846120440362147E-2</v>
      </c>
      <c r="AR1735" cm="1">
        <f t="array" ref="AR1735">IFERROR(STDEV(IF($E$2:$E$2201=$E1735, $AK$2:$AK$2201)), 0)</f>
        <v>1.2051957931550519E-2</v>
      </c>
      <c r="AS1735">
        <f t="shared" si="641"/>
        <v>0.57080982320534523</v>
      </c>
      <c r="AT1735">
        <f t="shared" si="634"/>
        <v>3.9846120440362121E-2</v>
      </c>
      <c r="AU1735" cm="1">
        <f t="array" ref="AU1735">IFERROR(STDEV(IF($E$2:$E$2201=$E1735, $AL$2:$AL$2201)), 0)</f>
        <v>1.205195793155059E-2</v>
      </c>
      <c r="AV1735">
        <f t="shared" si="642"/>
        <v>0.57080982320534424</v>
      </c>
      <c r="AW1735">
        <f t="shared" si="635"/>
        <v>0</v>
      </c>
      <c r="AX1735" cm="1">
        <f t="array" ref="AX1735">IFERROR(STDEV(IF($E$2:$E$2201=$E1735, $AM$2:$AM$2201)), 0)</f>
        <v>0</v>
      </c>
      <c r="AY1735">
        <f t="shared" si="643"/>
        <v>0.57080982320534424</v>
      </c>
      <c r="AZ1735">
        <f>INDEX(Model_Assumptions[Values],9)*((INDEX(Model_Scenarios[GR Weight],1)*$AG1735)+(INDEX(Model_Scenarios[GP Weight],1)*$AH1735)+(INDEX(Model_Scenarios[LTV Weight],1)*$AI1735))-(INDEX(Model_Scenarios[LTV Weight],1)*$AP1735)-(INDEX(Model_Scenarios[GP Weight],1)*($AS1735+$AV1735+$AY1735))</f>
        <v>0.28479222634871904</v>
      </c>
      <c r="BA1735">
        <f>INDEX(Model_Assumptions[Values],9)*((INDEX(Model_Scenarios[GR Weight],2)*$AG1735)+(INDEX(Model_Scenarios[GP Weight],2)*$AH1735)+(INDEX(Model_Scenarios[LTV Weight],2)*$AI1735))-(INDEX(Model_Scenarios[LTV Weight],2)*$AP1735)-(INDEX(Model_Scenarios[GP Weight],2)*($AS1735+$AV1735+$AY1735))</f>
        <v>-0.47003088418460537</v>
      </c>
      <c r="BB1735">
        <f>INDEX(Model_Assumptions[Values],9)*((INDEX(Model_Scenarios[GR Weight],3)*$AG1735)+(INDEX(Model_Scenarios[GP Weight],3)*$AH1735)+(INDEX(Model_Scenarios[LTV Weight],3)*$AI1735))-(INDEX(Model_Scenarios[LTV Weight],3)*$AP1735)-(INDEX(Model_Scenarios[GP Weight],3)*($AS1735+$AV1735+$AY1735))</f>
        <v>-1.6471123424838936</v>
      </c>
      <c r="BC1735">
        <f>INDEX(Model_Assumptions[Values],9)*((INDEX(Model_Scenarios[GR Weight],4)*$AG1735)+(INDEX(Model_Scenarios[GP Weight],4)*$AH1735)+(INDEX(Model_Scenarios[LTV Weight],4)*$AI1735))-(INDEX(Model_Scenarios[LTV Weight],4)*$AP1735)-(INDEX(Model_Scenarios[GP Weight],4)*($AS1735+$AV1735+$AY1735))</f>
        <v>-1.8264995124811025</v>
      </c>
      <c r="BD1735">
        <f>INDEX(Model_Assumptions[Values],9)*((INDEX(Model_Scenarios[GR Weight],5)*$AG1735)+(INDEX(Model_Scenarios[GP Weight],5)*$AH1735)+(INDEX(Model_Scenarios[LTV Weight],5)*$AI1735))-(INDEX(Model_Scenarios[LTV Weight],5)*$AP1735)-(INDEX(Model_Scenarios[GP Weight],5)*($AS1735+$AV1735+$AY1735))</f>
        <v>-2.8876778085547299</v>
      </c>
    </row>
    <row r="1736" spans="1:56" x14ac:dyDescent="0.25">
      <c r="A1736">
        <v>1735</v>
      </c>
      <c r="B1736">
        <v>35</v>
      </c>
      <c r="C1736" s="3">
        <v>35</v>
      </c>
      <c r="D1736" s="4">
        <v>0.68</v>
      </c>
      <c r="E1736" t="str">
        <v>SKU-1041</v>
      </c>
      <c r="F1736" t="str">
        <v>Reduce</v>
      </c>
      <c r="G1736" t="str">
        <v>Full</v>
      </c>
      <c r="H1736">
        <v>102.13</v>
      </c>
      <c r="I1736">
        <v>64.05</v>
      </c>
      <c r="J1736">
        <v>39</v>
      </c>
      <c r="K1736">
        <v>3983.0699999999997</v>
      </c>
      <c r="L1736">
        <v>1485.12</v>
      </c>
      <c r="M1736">
        <v>0.37285812200137081</v>
      </c>
      <c r="N1736">
        <v>95.805218757813307</v>
      </c>
      <c r="O1736">
        <v>285.02396907034563</v>
      </c>
      <c r="P1736">
        <v>156.92396907034617</v>
      </c>
      <c r="Q1736">
        <v>1365.1678788168565</v>
      </c>
      <c r="R1736">
        <v>1155.8421373982719</v>
      </c>
      <c r="S1736">
        <v>1</v>
      </c>
      <c r="T1736">
        <f t="shared" si="621"/>
        <v>97.829148755313042</v>
      </c>
      <c r="U1736">
        <f t="shared" si="622"/>
        <v>-4.211153671484337E-2</v>
      </c>
      <c r="V1736">
        <f>IF($F1736="Reduce", INDEX(Model_Assumptions[Values], 2), INDEX(Model_Assumptions[Values], 1))</f>
        <v>-0.8</v>
      </c>
      <c r="W1736">
        <f t="shared" si="623"/>
        <v>40.31387994550311</v>
      </c>
      <c r="X1736">
        <f t="shared" si="636"/>
        <v>3943.8725580924552</v>
      </c>
      <c r="Y1736">
        <f t="shared" si="624"/>
        <v>1361.7685475829812</v>
      </c>
      <c r="Z1736">
        <f t="shared" si="625"/>
        <v>-39.197441907544544</v>
      </c>
      <c r="AA1736">
        <f t="shared" si="626"/>
        <v>-123.35145241701866</v>
      </c>
      <c r="AB1736">
        <f t="shared" si="637"/>
        <v>0.3452871581229876</v>
      </c>
      <c r="AC1736">
        <f t="shared" si="627"/>
        <v>-2.7570963878383203E-2</v>
      </c>
      <c r="AD1736">
        <f t="shared" si="628"/>
        <v>-2.7570963878383203E-2</v>
      </c>
      <c r="AE1736">
        <f t="shared" si="629"/>
        <v>0.68000000000000083</v>
      </c>
      <c r="AF1736">
        <f t="shared" si="638"/>
        <v>369.86948396744606</v>
      </c>
      <c r="AG1736">
        <f t="shared" si="630"/>
        <v>-0.1375233178998724</v>
      </c>
      <c r="AH1736">
        <f t="shared" si="631"/>
        <v>-0.7860587082252708</v>
      </c>
      <c r="AI1736">
        <f t="shared" si="639"/>
        <v>0.31999999999999917</v>
      </c>
      <c r="AJ1736">
        <f>MAX(0, $R1736 - $AA1736) * INDEX(Model_Assumptions[Values], 7)</f>
        <v>2558.3871796305812</v>
      </c>
      <c r="AK1736">
        <f>MAX(0, INDEX(Model_Assumptions[Values], 4) - $AD1736)</f>
        <v>7.7570963878383206E-2</v>
      </c>
      <c r="AL1736">
        <f>MAX(0, INDEX(Model_Assumptions[Values], 5) - $AC1736)</f>
        <v>4.7570963878383207E-2</v>
      </c>
      <c r="AM1736">
        <f>INDEX(Model_Assumptions[Values], 6) * MAX(0, INDEX(Model_Assumptions[Values], 3) - $AB1736)^2</f>
        <v>0</v>
      </c>
      <c r="AN1736">
        <f t="shared" si="632"/>
        <v>2489.2159620102148</v>
      </c>
      <c r="AO1736" cm="1">
        <f t="array" ref="AO1736">IFERROR(STDEV(IF($E$2:$E$2201=$E1736, $AJ$2:$AJ$2201)), 0)</f>
        <v>107.92638703787324</v>
      </c>
      <c r="AP1736">
        <f t="shared" si="640"/>
        <v>0.64091108318203061</v>
      </c>
      <c r="AQ1736">
        <f t="shared" si="633"/>
        <v>6.9846120440362147E-2</v>
      </c>
      <c r="AR1736" cm="1">
        <f t="array" ref="AR1736">IFERROR(STDEV(IF($E$2:$E$2201=$E1736, $AK$2:$AK$2201)), 0)</f>
        <v>1.2051957931550519E-2</v>
      </c>
      <c r="AS1736">
        <f t="shared" si="641"/>
        <v>0.64096169949269277</v>
      </c>
      <c r="AT1736">
        <f t="shared" si="634"/>
        <v>3.9846120440362121E-2</v>
      </c>
      <c r="AU1736" cm="1">
        <f t="array" ref="AU1736">IFERROR(STDEV(IF($E$2:$E$2201=$E1736, $AL$2:$AL$2201)), 0)</f>
        <v>1.205195793155059E-2</v>
      </c>
      <c r="AV1736">
        <f t="shared" si="642"/>
        <v>0.64096169949269133</v>
      </c>
      <c r="AW1736">
        <f t="shared" si="635"/>
        <v>0</v>
      </c>
      <c r="AX1736" cm="1">
        <f t="array" ref="AX1736">IFERROR(STDEV(IF($E$2:$E$2201=$E1736, $AM$2:$AM$2201)), 0)</f>
        <v>0</v>
      </c>
      <c r="AY1736">
        <f t="shared" si="643"/>
        <v>0.64096169949269133</v>
      </c>
      <c r="AZ1736">
        <f>INDEX(Model_Assumptions[Values],9)*((INDEX(Model_Scenarios[GR Weight],1)*$AG1736)+(INDEX(Model_Scenarios[GP Weight],1)*$AH1736)+(INDEX(Model_Scenarios[LTV Weight],1)*$AI1736))-(INDEX(Model_Scenarios[LTV Weight],1)*$AP1736)-(INDEX(Model_Scenarios[GP Weight],1)*($AS1736+$AV1736+$AY1736))</f>
        <v>0.11319161054399307</v>
      </c>
      <c r="BA1736">
        <f>INDEX(Model_Assumptions[Values],9)*((INDEX(Model_Scenarios[GR Weight],2)*$AG1736)+(INDEX(Model_Scenarios[GP Weight],2)*$AH1736)+(INDEX(Model_Scenarios[LTV Weight],2)*$AI1736))-(INDEX(Model_Scenarios[LTV Weight],2)*$AP1736)-(INDEX(Model_Scenarios[GP Weight],2)*($AS1736+$AV1736+$AY1736))</f>
        <v>-0.65037042041411275</v>
      </c>
      <c r="BB1736">
        <f>INDEX(Model_Assumptions[Values],9)*((INDEX(Model_Scenarios[GR Weight],3)*$AG1736)+(INDEX(Model_Scenarios[GP Weight],3)*$AH1736)+(INDEX(Model_Scenarios[LTV Weight],3)*$AI1736))-(INDEX(Model_Scenarios[LTV Weight],3)*$AP1736)-(INDEX(Model_Scenarios[GP Weight],3)*($AS1736+$AV1736+$AY1736))</f>
        <v>-1.8368811045092048</v>
      </c>
      <c r="BC1736">
        <f>INDEX(Model_Assumptions[Values],9)*((INDEX(Model_Scenarios[GR Weight],4)*$AG1736)+(INDEX(Model_Scenarios[GP Weight],4)*$AH1736)+(INDEX(Model_Scenarios[LTV Weight],4)*$AI1736))-(INDEX(Model_Scenarios[LTV Weight],4)*$AP1736)-(INDEX(Model_Scenarios[GP Weight],4)*($AS1736+$AV1736+$AY1736))</f>
        <v>-2.0015516551409371</v>
      </c>
      <c r="BD1736">
        <f>INDEX(Model_Assumptions[Values],9)*((INDEX(Model_Scenarios[GR Weight],5)*$AG1736)+(INDEX(Model_Scenarios[GP Weight],5)*$AH1736)+(INDEX(Model_Scenarios[LTV Weight],5)*$AI1736))-(INDEX(Model_Scenarios[LTV Weight],5)*$AP1736)-(INDEX(Model_Scenarios[GP Weight],5)*($AS1736+$AV1736+$AY1736))</f>
        <v>-3.1169993404778173</v>
      </c>
    </row>
    <row r="1737" spans="1:56" x14ac:dyDescent="0.25">
      <c r="A1737">
        <v>1736</v>
      </c>
      <c r="B1737">
        <v>35</v>
      </c>
      <c r="C1737" s="3">
        <v>36</v>
      </c>
      <c r="D1737" s="4">
        <v>0.70000000000000007</v>
      </c>
      <c r="E1737" t="str">
        <v>SKU-1041</v>
      </c>
      <c r="F1737" t="str">
        <v>Reduce</v>
      </c>
      <c r="G1737" t="str">
        <v>Full</v>
      </c>
      <c r="H1737">
        <v>102.13</v>
      </c>
      <c r="I1737">
        <v>64.05</v>
      </c>
      <c r="J1737">
        <v>39</v>
      </c>
      <c r="K1737">
        <v>3983.0699999999997</v>
      </c>
      <c r="L1737">
        <v>1485.12</v>
      </c>
      <c r="M1737">
        <v>0.37285812200137081</v>
      </c>
      <c r="N1737">
        <v>95.805218757813307</v>
      </c>
      <c r="O1737">
        <v>285.02396907034563</v>
      </c>
      <c r="P1737">
        <v>156.92396907034617</v>
      </c>
      <c r="Q1737">
        <v>1365.1678788168565</v>
      </c>
      <c r="R1737">
        <v>1155.8421373982719</v>
      </c>
      <c r="S1737">
        <v>1</v>
      </c>
      <c r="T1737">
        <f t="shared" si="621"/>
        <v>97.702653130469315</v>
      </c>
      <c r="U1737">
        <f t="shared" si="622"/>
        <v>-4.3350111324103401E-2</v>
      </c>
      <c r="V1737">
        <f>IF($F1737="Reduce", INDEX(Model_Assumptions[Values], 2), INDEX(Model_Assumptions[Values], 1))</f>
        <v>-0.8</v>
      </c>
      <c r="W1737">
        <f t="shared" si="623"/>
        <v>40.352523473312026</v>
      </c>
      <c r="X1737">
        <f t="shared" si="636"/>
        <v>3942.5486038521258</v>
      </c>
      <c r="Y1737">
        <f t="shared" si="624"/>
        <v>1357.9694753864906</v>
      </c>
      <c r="Z1737">
        <f t="shared" si="625"/>
        <v>-40.521396147873929</v>
      </c>
      <c r="AA1737">
        <f t="shared" si="626"/>
        <v>-127.15052461350933</v>
      </c>
      <c r="AB1737">
        <f t="shared" si="637"/>
        <v>0.34443950140771029</v>
      </c>
      <c r="AC1737">
        <f t="shared" si="627"/>
        <v>-2.8418620593660515E-2</v>
      </c>
      <c r="AD1737">
        <f t="shared" si="628"/>
        <v>-2.8418620593660515E-2</v>
      </c>
      <c r="AE1737">
        <f t="shared" si="629"/>
        <v>0.69999999999999973</v>
      </c>
      <c r="AF1737">
        <f t="shared" si="638"/>
        <v>346.75264121948186</v>
      </c>
      <c r="AG1737">
        <f t="shared" si="630"/>
        <v>-0.14216838071563379</v>
      </c>
      <c r="AH1737">
        <f t="shared" si="631"/>
        <v>-0.81026834438854944</v>
      </c>
      <c r="AI1737">
        <f t="shared" si="639"/>
        <v>0.30000000000000027</v>
      </c>
      <c r="AJ1737">
        <f>MAX(0, $R1737 - $AA1737) * INDEX(Model_Assumptions[Values], 7)</f>
        <v>2565.9853240235625</v>
      </c>
      <c r="AK1737">
        <f>MAX(0, INDEX(Model_Assumptions[Values], 4) - $AD1737)</f>
        <v>7.8418620593660518E-2</v>
      </c>
      <c r="AL1737">
        <f>MAX(0, INDEX(Model_Assumptions[Values], 5) - $AC1737)</f>
        <v>4.8418620593660519E-2</v>
      </c>
      <c r="AM1737">
        <f>INDEX(Model_Assumptions[Values], 6) * MAX(0, INDEX(Model_Assumptions[Values], 3) - $AB1737)^2</f>
        <v>0</v>
      </c>
      <c r="AN1737">
        <f t="shared" si="632"/>
        <v>2489.2159620102148</v>
      </c>
      <c r="AO1737" cm="1">
        <f t="array" ref="AO1737">IFERROR(STDEV(IF($E$2:$E$2201=$E1737, $AJ$2:$AJ$2201)), 0)</f>
        <v>107.92638703787324</v>
      </c>
      <c r="AP1737">
        <f t="shared" si="640"/>
        <v>0.71131225755206695</v>
      </c>
      <c r="AQ1737">
        <f t="shared" si="633"/>
        <v>6.9846120440362147E-2</v>
      </c>
      <c r="AR1737" cm="1">
        <f t="array" ref="AR1737">IFERROR(STDEV(IF($E$2:$E$2201=$E1737, $AK$2:$AK$2201)), 0)</f>
        <v>1.2051957931550519E-2</v>
      </c>
      <c r="AS1737">
        <f t="shared" si="641"/>
        <v>0.71129522704826553</v>
      </c>
      <c r="AT1737">
        <f t="shared" si="634"/>
        <v>3.9846120440362121E-2</v>
      </c>
      <c r="AU1737" cm="1">
        <f t="array" ref="AU1737">IFERROR(STDEV(IF($E$2:$E$2201=$E1737, $AL$2:$AL$2201)), 0)</f>
        <v>1.205195793155059E-2</v>
      </c>
      <c r="AV1737">
        <f t="shared" si="642"/>
        <v>0.71129522704826365</v>
      </c>
      <c r="AW1737">
        <f t="shared" si="635"/>
        <v>0</v>
      </c>
      <c r="AX1737" cm="1">
        <f t="array" ref="AX1737">IFERROR(STDEV(IF($E$2:$E$2201=$E1737, $AM$2:$AM$2201)), 0)</f>
        <v>0</v>
      </c>
      <c r="AY1737">
        <f t="shared" si="643"/>
        <v>0.71129522704826365</v>
      </c>
      <c r="AZ1737">
        <f>INDEX(Model_Assumptions[Values],9)*((INDEX(Model_Scenarios[GR Weight],1)*$AG1737)+(INDEX(Model_Scenarios[GP Weight],1)*$AH1737)+(INDEX(Model_Scenarios[LTV Weight],1)*$AI1737))-(INDEX(Model_Scenarios[LTV Weight],1)*$AP1737)-(INDEX(Model_Scenarios[GP Weight],1)*($AS1737+$AV1737+$AY1737))</f>
        <v>-5.8656736708223384E-2</v>
      </c>
      <c r="BA1737">
        <f>INDEX(Model_Assumptions[Values],9)*((INDEX(Model_Scenarios[GR Weight],2)*$AG1737)+(INDEX(Model_Scenarios[GP Weight],2)*$AH1737)+(INDEX(Model_Scenarios[LTV Weight],2)*$AI1737))-(INDEX(Model_Scenarios[LTV Weight],2)*$AP1737)-(INDEX(Model_Scenarios[GP Weight],2)*($AS1737+$AV1737+$AY1737))</f>
        <v>-0.83102473356307605</v>
      </c>
      <c r="BB1737">
        <f>INDEX(Model_Assumptions[Values],9)*((INDEX(Model_Scenarios[GR Weight],3)*$AG1737)+(INDEX(Model_Scenarios[GP Weight],3)*$AH1737)+(INDEX(Model_Scenarios[LTV Weight],3)*$AI1737))-(INDEX(Model_Scenarios[LTV Weight],3)*$AP1737)-(INDEX(Model_Scenarios[GP Weight],3)*($AS1737+$AV1737+$AY1737))</f>
        <v>-2.0270649699960073</v>
      </c>
      <c r="BC1737">
        <f>INDEX(Model_Assumptions[Values],9)*((INDEX(Model_Scenarios[GR Weight],4)*$AG1737)+(INDEX(Model_Scenarios[GP Weight],4)*$AH1737)+(INDEX(Model_Scenarios[LTV Weight],4)*$AI1737))-(INDEX(Model_Scenarios[LTV Weight],4)*$AP1737)-(INDEX(Model_Scenarios[GP Weight],4)*($AS1737+$AV1737+$AY1737))</f>
        <v>-2.1770179345986178</v>
      </c>
      <c r="BD1737">
        <f>INDEX(Model_Assumptions[Values],9)*((INDEX(Model_Scenarios[GR Weight],5)*$AG1737)+(INDEX(Model_Scenarios[GP Weight],5)*$AH1737)+(INDEX(Model_Scenarios[LTV Weight],5)*$AI1737))-(INDEX(Model_Scenarios[LTV Weight],5)*$AP1737)-(INDEX(Model_Scenarios[GP Weight],5)*($AS1737+$AV1737+$AY1737))</f>
        <v>-3.3468715168017975</v>
      </c>
    </row>
    <row r="1738" spans="1:56" x14ac:dyDescent="0.25">
      <c r="A1738">
        <v>1737</v>
      </c>
      <c r="B1738">
        <v>35</v>
      </c>
      <c r="C1738" s="3">
        <v>37</v>
      </c>
      <c r="D1738" s="4">
        <v>0.72</v>
      </c>
      <c r="E1738" t="str">
        <v>SKU-1041</v>
      </c>
      <c r="F1738" t="str">
        <v>Reduce</v>
      </c>
      <c r="G1738" t="str">
        <v>Full</v>
      </c>
      <c r="H1738">
        <v>102.13</v>
      </c>
      <c r="I1738">
        <v>64.05</v>
      </c>
      <c r="J1738">
        <v>39</v>
      </c>
      <c r="K1738">
        <v>3983.0699999999997</v>
      </c>
      <c r="L1738">
        <v>1485.12</v>
      </c>
      <c r="M1738">
        <v>0.37285812200137081</v>
      </c>
      <c r="N1738">
        <v>95.805218757813307</v>
      </c>
      <c r="O1738">
        <v>285.02396907034563</v>
      </c>
      <c r="P1738">
        <v>156.92396907034617</v>
      </c>
      <c r="Q1738">
        <v>1365.1678788168565</v>
      </c>
      <c r="R1738">
        <v>1155.8421373982719</v>
      </c>
      <c r="S1738">
        <v>1</v>
      </c>
      <c r="T1738">
        <f t="shared" si="621"/>
        <v>97.576157505625574</v>
      </c>
      <c r="U1738">
        <f t="shared" si="622"/>
        <v>-4.4588685933363577E-2</v>
      </c>
      <c r="V1738">
        <f>IF($F1738="Reduce", INDEX(Model_Assumptions[Values], 2), INDEX(Model_Assumptions[Values], 1))</f>
        <v>-0.8</v>
      </c>
      <c r="W1738">
        <f t="shared" si="623"/>
        <v>40.391167001120941</v>
      </c>
      <c r="X1738">
        <f t="shared" si="636"/>
        <v>3941.2148731374032</v>
      </c>
      <c r="Y1738">
        <f t="shared" si="624"/>
        <v>1354.1606267156071</v>
      </c>
      <c r="Z1738">
        <f t="shared" si="625"/>
        <v>-41.855126862596535</v>
      </c>
      <c r="AA1738">
        <f t="shared" si="626"/>
        <v>-130.95937328439277</v>
      </c>
      <c r="AB1738">
        <f t="shared" si="637"/>
        <v>0.34358964692468741</v>
      </c>
      <c r="AC1738">
        <f t="shared" si="627"/>
        <v>-2.9268475076683398E-2</v>
      </c>
      <c r="AD1738">
        <f t="shared" si="628"/>
        <v>-2.9268475076683398E-2</v>
      </c>
      <c r="AE1738">
        <f t="shared" si="629"/>
        <v>0.72000000000000097</v>
      </c>
      <c r="AF1738">
        <f t="shared" si="638"/>
        <v>323.63579847151499</v>
      </c>
      <c r="AG1738">
        <f t="shared" si="630"/>
        <v>-0.14684774406557519</v>
      </c>
      <c r="AH1738">
        <f t="shared" si="631"/>
        <v>-0.83454028125993962</v>
      </c>
      <c r="AI1738">
        <f t="shared" si="639"/>
        <v>0.27999999999999903</v>
      </c>
      <c r="AJ1738">
        <f>MAX(0, $R1738 - $AA1738) * INDEX(Model_Assumptions[Values], 7)</f>
        <v>2573.6030213653294</v>
      </c>
      <c r="AK1738">
        <f>MAX(0, INDEX(Model_Assumptions[Values], 4) - $AD1738)</f>
        <v>7.9268475076683401E-2</v>
      </c>
      <c r="AL1738">
        <f>MAX(0, INDEX(Model_Assumptions[Values], 5) - $AC1738)</f>
        <v>4.9268475076683402E-2</v>
      </c>
      <c r="AM1738">
        <f>INDEX(Model_Assumptions[Values], 6) * MAX(0, INDEX(Model_Assumptions[Values], 3) - $AB1738)^2</f>
        <v>0</v>
      </c>
      <c r="AN1738">
        <f t="shared" si="632"/>
        <v>2489.2159620102148</v>
      </c>
      <c r="AO1738" cm="1">
        <f t="array" ref="AO1738">IFERROR(STDEV(IF($E$2:$E$2201=$E1738, $AJ$2:$AJ$2201)), 0)</f>
        <v>107.92638703787324</v>
      </c>
      <c r="AP1738">
        <f t="shared" si="640"/>
        <v>0.7818946012294633</v>
      </c>
      <c r="AQ1738">
        <f t="shared" si="633"/>
        <v>6.9846120440362147E-2</v>
      </c>
      <c r="AR1738" cm="1">
        <f t="array" ref="AR1738">IFERROR(STDEV(IF($E$2:$E$2201=$E1738, $AK$2:$AK$2201)), 0)</f>
        <v>1.2051957931550519E-2</v>
      </c>
      <c r="AS1738">
        <f t="shared" si="641"/>
        <v>0.78181111233841161</v>
      </c>
      <c r="AT1738">
        <f t="shared" si="634"/>
        <v>3.9846120440362121E-2</v>
      </c>
      <c r="AU1738" cm="1">
        <f t="array" ref="AU1738">IFERROR(STDEV(IF($E$2:$E$2201=$E1738, $AL$2:$AL$2201)), 0)</f>
        <v>1.205195793155059E-2</v>
      </c>
      <c r="AV1738">
        <f t="shared" si="642"/>
        <v>0.78181111233840928</v>
      </c>
      <c r="AW1738">
        <f t="shared" si="635"/>
        <v>0</v>
      </c>
      <c r="AX1738" cm="1">
        <f t="array" ref="AX1738">IFERROR(STDEV(IF($E$2:$E$2201=$E1738, $AM$2:$AM$2201)), 0)</f>
        <v>0</v>
      </c>
      <c r="AY1738">
        <f t="shared" si="643"/>
        <v>0.78181111233840928</v>
      </c>
      <c r="AZ1738">
        <f>INDEX(Model_Assumptions[Values],9)*((INDEX(Model_Scenarios[GR Weight],1)*$AG1738)+(INDEX(Model_Scenarios[GP Weight],1)*$AH1738)+(INDEX(Model_Scenarios[LTV Weight],1)*$AI1738))-(INDEX(Model_Scenarios[LTV Weight],1)*$AP1738)-(INDEX(Model_Scenarios[GP Weight],1)*($AS1738+$AV1738+$AY1738))</f>
        <v>-0.23075302734785505</v>
      </c>
      <c r="BA1738">
        <f>INDEX(Model_Assumptions[Values],9)*((INDEX(Model_Scenarios[GR Weight],2)*$AG1738)+(INDEX(Model_Scenarios[GP Weight],2)*$AH1738)+(INDEX(Model_Scenarios[LTV Weight],2)*$AI1738))-(INDEX(Model_Scenarios[LTV Weight],2)*$AP1738)-(INDEX(Model_Scenarios[GP Weight],2)*($AS1738+$AV1738+$AY1738))</f>
        <v>-1.0119942475113213</v>
      </c>
      <c r="BB1738">
        <f>INDEX(Model_Assumptions[Values],9)*((INDEX(Model_Scenarios[GR Weight],3)*$AG1738)+(INDEX(Model_Scenarios[GP Weight],3)*$AH1738)+(INDEX(Model_Scenarios[LTV Weight],3)*$AI1738))-(INDEX(Model_Scenarios[LTV Weight],3)*$AP1738)-(INDEX(Model_Scenarios[GP Weight],3)*($AS1738+$AV1738+$AY1738))</f>
        <v>-2.2176646807339808</v>
      </c>
      <c r="BC1738">
        <f>INDEX(Model_Assumptions[Values],9)*((INDEX(Model_Scenarios[GR Weight],4)*$AG1738)+(INDEX(Model_Scenarios[GP Weight],4)*$AH1738)+(INDEX(Model_Scenarios[LTV Weight],4)*$AI1738))-(INDEX(Model_Scenarios[LTV Weight],4)*$AP1738)-(INDEX(Model_Scenarios[GP Weight],4)*($AS1738+$AV1738+$AY1738))</f>
        <v>-2.3528990926438218</v>
      </c>
      <c r="BD1738">
        <f>INDEX(Model_Assumptions[Values],9)*((INDEX(Model_Scenarios[GR Weight],5)*$AG1738)+(INDEX(Model_Scenarios[GP Weight],5)*$AH1738)+(INDEX(Model_Scenarios[LTV Weight],5)*$AI1738))-(INDEX(Model_Scenarios[LTV Weight],5)*$AP1738)-(INDEX(Model_Scenarios[GP Weight],5)*($AS1738+$AV1738+$AY1738))</f>
        <v>-3.5772955031961526</v>
      </c>
    </row>
    <row r="1739" spans="1:56" x14ac:dyDescent="0.25">
      <c r="A1739">
        <v>1738</v>
      </c>
      <c r="B1739">
        <v>35</v>
      </c>
      <c r="C1739" s="3">
        <v>38</v>
      </c>
      <c r="D1739" s="4">
        <v>0.74</v>
      </c>
      <c r="E1739" t="str">
        <v>SKU-1041</v>
      </c>
      <c r="F1739" t="str">
        <v>Reduce</v>
      </c>
      <c r="G1739" t="str">
        <v>Full</v>
      </c>
      <c r="H1739">
        <v>102.13</v>
      </c>
      <c r="I1739">
        <v>64.05</v>
      </c>
      <c r="J1739">
        <v>39</v>
      </c>
      <c r="K1739">
        <v>3983.0699999999997</v>
      </c>
      <c r="L1739">
        <v>1485.12</v>
      </c>
      <c r="M1739">
        <v>0.37285812200137081</v>
      </c>
      <c r="N1739">
        <v>95.805218757813307</v>
      </c>
      <c r="O1739">
        <v>285.02396907034563</v>
      </c>
      <c r="P1739">
        <v>156.92396907034617</v>
      </c>
      <c r="Q1739">
        <v>1365.1678788168565</v>
      </c>
      <c r="R1739">
        <v>1155.8421373982719</v>
      </c>
      <c r="S1739">
        <v>1</v>
      </c>
      <c r="T1739">
        <f t="shared" si="621"/>
        <v>97.449661880781846</v>
      </c>
      <c r="U1739">
        <f t="shared" si="622"/>
        <v>-4.5827260542623607E-2</v>
      </c>
      <c r="V1739">
        <f>IF($F1739="Reduce", INDEX(Model_Assumptions[Values], 2), INDEX(Model_Assumptions[Values], 1))</f>
        <v>-0.8</v>
      </c>
      <c r="W1739">
        <f t="shared" si="623"/>
        <v>40.429810528929856</v>
      </c>
      <c r="X1739">
        <f t="shared" si="636"/>
        <v>3939.8713659482883</v>
      </c>
      <c r="Y1739">
        <f t="shared" si="624"/>
        <v>1350.3420015703309</v>
      </c>
      <c r="Z1739">
        <f t="shared" si="625"/>
        <v>-43.198634051711451</v>
      </c>
      <c r="AA1739">
        <f t="shared" si="626"/>
        <v>-134.77799842966897</v>
      </c>
      <c r="AB1739">
        <f t="shared" si="637"/>
        <v>0.34273758611540783</v>
      </c>
      <c r="AC1739">
        <f t="shared" si="627"/>
        <v>-3.0120535885962973E-2</v>
      </c>
      <c r="AD1739">
        <f t="shared" si="628"/>
        <v>-3.0120535885962973E-2</v>
      </c>
      <c r="AE1739">
        <f t="shared" si="629"/>
        <v>0.74</v>
      </c>
      <c r="AF1739">
        <f t="shared" si="638"/>
        <v>300.51895572355073</v>
      </c>
      <c r="AG1739">
        <f t="shared" si="630"/>
        <v>-0.15156140794969342</v>
      </c>
      <c r="AH1739">
        <f t="shared" si="631"/>
        <v>-0.85887451883944144</v>
      </c>
      <c r="AI1739">
        <f t="shared" si="639"/>
        <v>0.26</v>
      </c>
      <c r="AJ1739">
        <f>MAX(0, $R1739 - $AA1739) * INDEX(Model_Assumptions[Values], 7)</f>
        <v>2581.2402716558818</v>
      </c>
      <c r="AK1739">
        <f>MAX(0, INDEX(Model_Assumptions[Values], 4) - $AD1739)</f>
        <v>8.0120535885962976E-2</v>
      </c>
      <c r="AL1739">
        <f>MAX(0, INDEX(Model_Assumptions[Values], 5) - $AC1739)</f>
        <v>5.0120535885962977E-2</v>
      </c>
      <c r="AM1739">
        <f>INDEX(Model_Assumptions[Values], 6) * MAX(0, INDEX(Model_Assumptions[Values], 3) - $AB1739)^2</f>
        <v>0</v>
      </c>
      <c r="AN1739">
        <f t="shared" si="632"/>
        <v>2489.2159620102148</v>
      </c>
      <c r="AO1739" cm="1">
        <f t="array" ref="AO1739">IFERROR(STDEV(IF($E$2:$E$2201=$E1739, $AJ$2:$AJ$2201)), 0)</f>
        <v>107.92638703787324</v>
      </c>
      <c r="AP1739">
        <f t="shared" si="640"/>
        <v>0.85265811421421989</v>
      </c>
      <c r="AQ1739">
        <f t="shared" si="633"/>
        <v>6.9846120440362147E-2</v>
      </c>
      <c r="AR1739" cm="1">
        <f t="array" ref="AR1739">IFERROR(STDEV(IF($E$2:$E$2201=$E1739, $AK$2:$AK$2201)), 0)</f>
        <v>1.2051957931550519E-2</v>
      </c>
      <c r="AS1739">
        <f t="shared" si="641"/>
        <v>0.8525100654976312</v>
      </c>
      <c r="AT1739">
        <f t="shared" si="634"/>
        <v>3.9846120440362121E-2</v>
      </c>
      <c r="AU1739" cm="1">
        <f t="array" ref="AU1739">IFERROR(STDEV(IF($E$2:$E$2201=$E1739, $AL$2:$AL$2201)), 0)</f>
        <v>1.205195793155059E-2</v>
      </c>
      <c r="AV1739">
        <f t="shared" si="642"/>
        <v>0.85251006549762842</v>
      </c>
      <c r="AW1739">
        <f t="shared" si="635"/>
        <v>0</v>
      </c>
      <c r="AX1739" cm="1">
        <f t="array" ref="AX1739">IFERROR(STDEV(IF($E$2:$E$2201=$E1739, $AM$2:$AM$2201)), 0)</f>
        <v>0</v>
      </c>
      <c r="AY1739">
        <f t="shared" si="643"/>
        <v>0.85251006549762842</v>
      </c>
      <c r="AZ1739">
        <f>INDEX(Model_Assumptions[Values],9)*((INDEX(Model_Scenarios[GR Weight],1)*$AG1739)+(INDEX(Model_Scenarios[GP Weight],1)*$AH1739)+(INDEX(Model_Scenarios[LTV Weight],1)*$AI1739))-(INDEX(Model_Scenarios[LTV Weight],1)*$AP1739)-(INDEX(Model_Scenarios[GP Weight],1)*($AS1739+$AV1739+$AY1739))</f>
        <v>-0.40309747441523208</v>
      </c>
      <c r="BA1739">
        <f>INDEX(Model_Assumptions[Values],9)*((INDEX(Model_Scenarios[GR Weight],2)*$AG1739)+(INDEX(Model_Scenarios[GP Weight],2)*$AH1739)+(INDEX(Model_Scenarios[LTV Weight],2)*$AI1739))-(INDEX(Model_Scenarios[LTV Weight],2)*$AP1739)-(INDEX(Model_Scenarios[GP Weight],2)*($AS1739+$AV1739+$AY1739))</f>
        <v>-1.1932793883395321</v>
      </c>
      <c r="BB1739">
        <f>INDEX(Model_Assumptions[Values],9)*((INDEX(Model_Scenarios[GR Weight],3)*$AG1739)+(INDEX(Model_Scenarios[GP Weight],3)*$AH1739)+(INDEX(Model_Scenarios[LTV Weight],3)*$AI1739))-(INDEX(Model_Scenarios[LTV Weight],3)*$AP1739)-(INDEX(Model_Scenarios[GP Weight],3)*($AS1739+$AV1739+$AY1739))</f>
        <v>-2.4086809823643378</v>
      </c>
      <c r="BC1739">
        <f>INDEX(Model_Assumptions[Values],9)*((INDEX(Model_Scenarios[GR Weight],4)*$AG1739)+(INDEX(Model_Scenarios[GP Weight],4)*$AH1739)+(INDEX(Model_Scenarios[LTV Weight],4)*$AI1739))-(INDEX(Model_Scenarios[LTV Weight],4)*$AP1739)-(INDEX(Model_Scenarios[GP Weight],4)*($AS1739+$AV1739+$AY1739))</f>
        <v>-2.5291958749177628</v>
      </c>
      <c r="BD1739">
        <f>INDEX(Model_Assumptions[Values],9)*((INDEX(Model_Scenarios[GR Weight],5)*$AG1739)+(INDEX(Model_Scenarios[GP Weight],5)*$AH1739)+(INDEX(Model_Scenarios[LTV Weight],5)*$AI1739))-(INDEX(Model_Scenarios[LTV Weight],5)*$AP1739)-(INDEX(Model_Scenarios[GP Weight],5)*($AS1739+$AV1739+$AY1739))</f>
        <v>-3.8082724713828013</v>
      </c>
    </row>
    <row r="1740" spans="1:56" x14ac:dyDescent="0.25">
      <c r="A1740">
        <v>1739</v>
      </c>
      <c r="B1740">
        <v>35</v>
      </c>
      <c r="C1740" s="3">
        <v>39</v>
      </c>
      <c r="D1740" s="4">
        <v>0.76</v>
      </c>
      <c r="E1740" t="str">
        <v>SKU-1041</v>
      </c>
      <c r="F1740" t="str">
        <v>Reduce</v>
      </c>
      <c r="G1740" t="str">
        <v>Full</v>
      </c>
      <c r="H1740">
        <v>102.13</v>
      </c>
      <c r="I1740">
        <v>64.05</v>
      </c>
      <c r="J1740">
        <v>39</v>
      </c>
      <c r="K1740">
        <v>3983.0699999999997</v>
      </c>
      <c r="L1740">
        <v>1485.12</v>
      </c>
      <c r="M1740">
        <v>0.37285812200137081</v>
      </c>
      <c r="N1740">
        <v>95.805218757813307</v>
      </c>
      <c r="O1740">
        <v>285.02396907034563</v>
      </c>
      <c r="P1740">
        <v>156.92396907034617</v>
      </c>
      <c r="Q1740">
        <v>1365.1678788168565</v>
      </c>
      <c r="R1740">
        <v>1155.8421373982719</v>
      </c>
      <c r="S1740">
        <v>1</v>
      </c>
      <c r="T1740">
        <f t="shared" si="621"/>
        <v>97.323166255938105</v>
      </c>
      <c r="U1740">
        <f t="shared" si="622"/>
        <v>-4.7065835151883784E-2</v>
      </c>
      <c r="V1740">
        <f>IF($F1740="Reduce", INDEX(Model_Assumptions[Values], 2), INDEX(Model_Assumptions[Values], 1))</f>
        <v>-0.8</v>
      </c>
      <c r="W1740">
        <f t="shared" si="623"/>
        <v>40.468454056738771</v>
      </c>
      <c r="X1740">
        <f t="shared" si="636"/>
        <v>3938.5180822847801</v>
      </c>
      <c r="Y1740">
        <f t="shared" si="624"/>
        <v>1346.513599950662</v>
      </c>
      <c r="Z1740">
        <f t="shared" si="625"/>
        <v>-44.551917715219588</v>
      </c>
      <c r="AA1740">
        <f t="shared" si="626"/>
        <v>-138.60640004933794</v>
      </c>
      <c r="AB1740">
        <f t="shared" si="637"/>
        <v>0.34188331037686481</v>
      </c>
      <c r="AC1740">
        <f t="shared" si="627"/>
        <v>-3.0974811624505993E-2</v>
      </c>
      <c r="AD1740">
        <f t="shared" si="628"/>
        <v>-3.0974811624505993E-2</v>
      </c>
      <c r="AE1740">
        <f t="shared" si="629"/>
        <v>0.76000000000000112</v>
      </c>
      <c r="AF1740">
        <f t="shared" si="638"/>
        <v>277.40211297558398</v>
      </c>
      <c r="AG1740">
        <f t="shared" si="630"/>
        <v>-0.15630937236799164</v>
      </c>
      <c r="AH1740">
        <f t="shared" si="631"/>
        <v>-0.88327105712705489</v>
      </c>
      <c r="AI1740">
        <f t="shared" si="639"/>
        <v>0.23999999999999888</v>
      </c>
      <c r="AJ1740">
        <f>MAX(0, $R1740 - $AA1740) * INDEX(Model_Assumptions[Values], 7)</f>
        <v>2588.8970748952197</v>
      </c>
      <c r="AK1740">
        <f>MAX(0, INDEX(Model_Assumptions[Values], 4) - $AD1740)</f>
        <v>8.0974811624505996E-2</v>
      </c>
      <c r="AL1740">
        <f>MAX(0, INDEX(Model_Assumptions[Values], 5) - $AC1740)</f>
        <v>5.0974811624505997E-2</v>
      </c>
      <c r="AM1740">
        <f>INDEX(Model_Assumptions[Values], 6) * MAX(0, INDEX(Model_Assumptions[Values], 3) - $AB1740)^2</f>
        <v>0</v>
      </c>
      <c r="AN1740">
        <f t="shared" si="632"/>
        <v>2489.2159620102148</v>
      </c>
      <c r="AO1740" cm="1">
        <f t="array" ref="AO1740">IFERROR(STDEV(IF($E$2:$E$2201=$E1740, $AJ$2:$AJ$2201)), 0)</f>
        <v>107.92638703787324</v>
      </c>
      <c r="AP1740">
        <f t="shared" si="640"/>
        <v>0.92360279650633648</v>
      </c>
      <c r="AQ1740">
        <f t="shared" si="633"/>
        <v>6.9846120440362147E-2</v>
      </c>
      <c r="AR1740" cm="1">
        <f t="array" ref="AR1740">IFERROR(STDEV(IF($E$2:$E$2201=$E1740, $AK$2:$AK$2201)), 0)</f>
        <v>1.2051957931550519E-2</v>
      </c>
      <c r="AS1740">
        <f t="shared" si="641"/>
        <v>0.92339280035240801</v>
      </c>
      <c r="AT1740">
        <f t="shared" si="634"/>
        <v>3.9846120440362121E-2</v>
      </c>
      <c r="AU1740" cm="1">
        <f t="array" ref="AU1740">IFERROR(STDEV(IF($E$2:$E$2201=$E1740, $AL$2:$AL$2201)), 0)</f>
        <v>1.205195793155059E-2</v>
      </c>
      <c r="AV1740">
        <f t="shared" si="642"/>
        <v>0.9233928003524049</v>
      </c>
      <c r="AW1740">
        <f t="shared" si="635"/>
        <v>0</v>
      </c>
      <c r="AX1740" cm="1">
        <f t="array" ref="AX1740">IFERROR(STDEV(IF($E$2:$E$2201=$E1740, $AM$2:$AM$2201)), 0)</f>
        <v>0</v>
      </c>
      <c r="AY1740">
        <f t="shared" si="643"/>
        <v>0.9233928003524049</v>
      </c>
      <c r="AZ1740">
        <f>INDEX(Model_Assumptions[Values],9)*((INDEX(Model_Scenarios[GR Weight],1)*$AG1740)+(INDEX(Model_Scenarios[GP Weight],1)*$AH1740)+(INDEX(Model_Scenarios[LTV Weight],1)*$AI1740))-(INDEX(Model_Scenarios[LTV Weight],1)*$AP1740)-(INDEX(Model_Scenarios[GP Weight],1)*($AS1740+$AV1740+$AY1740))</f>
        <v>-0.57569029205831868</v>
      </c>
      <c r="BA1740">
        <f>INDEX(Model_Assumptions[Values],9)*((INDEX(Model_Scenarios[GR Weight],2)*$AG1740)+(INDEX(Model_Scenarios[GP Weight],2)*$AH1740)+(INDEX(Model_Scenarios[LTV Weight],2)*$AI1740))-(INDEX(Model_Scenarios[LTV Weight],2)*$AP1740)-(INDEX(Model_Scenarios[GP Weight],2)*($AS1740+$AV1740+$AY1740))</f>
        <v>-1.3748805843436145</v>
      </c>
      <c r="BB1740">
        <f>INDEX(Model_Assumptions[Values],9)*((INDEX(Model_Scenarios[GR Weight],3)*$AG1740)+(INDEX(Model_Scenarios[GP Weight],3)*$AH1740)+(INDEX(Model_Scenarios[LTV Weight],3)*$AI1740))-(INDEX(Model_Scenarios[LTV Weight],3)*$AP1740)-(INDEX(Model_Scenarios[GP Weight],3)*($AS1740+$AV1740+$AY1740))</f>
        <v>-2.6001146244048985</v>
      </c>
      <c r="BC1740">
        <f>INDEX(Model_Assumptions[Values],9)*((INDEX(Model_Scenarios[GR Weight],4)*$AG1740)+(INDEX(Model_Scenarios[GP Weight],4)*$AH1740)+(INDEX(Model_Scenarios[LTV Weight],4)*$AI1740))-(INDEX(Model_Scenarios[LTV Weight],4)*$AP1740)-(INDEX(Model_Scenarios[GP Weight],4)*($AS1740+$AV1740+$AY1740))</f>
        <v>-2.7059090309382601</v>
      </c>
      <c r="BD1740">
        <f>INDEX(Model_Assumptions[Values],9)*((INDEX(Model_Scenarios[GR Weight],5)*$AG1740)+(INDEX(Model_Scenarios[GP Weight],5)*$AH1740)+(INDEX(Model_Scenarios[LTV Weight],5)*$AI1740))-(INDEX(Model_Scenarios[LTV Weight],5)*$AP1740)-(INDEX(Model_Scenarios[GP Weight],5)*($AS1740+$AV1740+$AY1740))</f>
        <v>-4.039803599175448</v>
      </c>
    </row>
    <row r="1741" spans="1:56" x14ac:dyDescent="0.25">
      <c r="A1741">
        <v>1740</v>
      </c>
      <c r="B1741">
        <v>35</v>
      </c>
      <c r="C1741" s="3">
        <v>40</v>
      </c>
      <c r="D1741" s="4">
        <v>0.78</v>
      </c>
      <c r="E1741" t="str">
        <v>SKU-1041</v>
      </c>
      <c r="F1741" t="str">
        <v>Reduce</v>
      </c>
      <c r="G1741" t="str">
        <v>Full</v>
      </c>
      <c r="H1741">
        <v>102.13</v>
      </c>
      <c r="I1741">
        <v>64.05</v>
      </c>
      <c r="J1741">
        <v>39</v>
      </c>
      <c r="K1741">
        <v>3983.0699999999997</v>
      </c>
      <c r="L1741">
        <v>1485.12</v>
      </c>
      <c r="M1741">
        <v>0.37285812200137081</v>
      </c>
      <c r="N1741">
        <v>95.805218757813307</v>
      </c>
      <c r="O1741">
        <v>285.02396907034563</v>
      </c>
      <c r="P1741">
        <v>156.92396907034617</v>
      </c>
      <c r="Q1741">
        <v>1365.1678788168565</v>
      </c>
      <c r="R1741">
        <v>1155.8421373982719</v>
      </c>
      <c r="S1741">
        <v>1</v>
      </c>
      <c r="T1741">
        <f t="shared" si="621"/>
        <v>97.196670631094378</v>
      </c>
      <c r="U1741">
        <f t="shared" si="622"/>
        <v>-4.8304409761143814E-2</v>
      </c>
      <c r="V1741">
        <f>IF($F1741="Reduce", INDEX(Model_Assumptions[Values], 2), INDEX(Model_Assumptions[Values], 1))</f>
        <v>-0.8</v>
      </c>
      <c r="W1741">
        <f t="shared" si="623"/>
        <v>40.507097584547687</v>
      </c>
      <c r="X1741">
        <f t="shared" si="636"/>
        <v>3937.1550221468801</v>
      </c>
      <c r="Y1741">
        <f t="shared" si="624"/>
        <v>1342.6754218566011</v>
      </c>
      <c r="Z1741">
        <f t="shared" si="625"/>
        <v>-45.914977853119581</v>
      </c>
      <c r="AA1741">
        <f t="shared" si="626"/>
        <v>-142.44457814339876</v>
      </c>
      <c r="AB1741">
        <f t="shared" si="637"/>
        <v>0.34102681106126664</v>
      </c>
      <c r="AC1741">
        <f t="shared" si="627"/>
        <v>-3.1831310940104163E-2</v>
      </c>
      <c r="AD1741">
        <f t="shared" si="628"/>
        <v>-3.1831310940104163E-2</v>
      </c>
      <c r="AE1741">
        <f t="shared" si="629"/>
        <v>0.78000000000000014</v>
      </c>
      <c r="AF1741">
        <f t="shared" si="638"/>
        <v>254.28527022761966</v>
      </c>
      <c r="AG1741">
        <f t="shared" si="630"/>
        <v>-0.16109163732046511</v>
      </c>
      <c r="AH1741">
        <f t="shared" si="631"/>
        <v>-0.9077298961227741</v>
      </c>
      <c r="AI1741">
        <f t="shared" si="639"/>
        <v>0.21999999999999986</v>
      </c>
      <c r="AJ1741">
        <f>MAX(0, $R1741 - $AA1741) * INDEX(Model_Assumptions[Values], 7)</f>
        <v>2596.5734310833413</v>
      </c>
      <c r="AK1741">
        <f>MAX(0, INDEX(Model_Assumptions[Values], 4) - $AD1741)</f>
        <v>8.1831310940104166E-2</v>
      </c>
      <c r="AL1741">
        <f>MAX(0, INDEX(Model_Assumptions[Values], 5) - $AC1741)</f>
        <v>5.1831310940104167E-2</v>
      </c>
      <c r="AM1741">
        <f>INDEX(Model_Assumptions[Values], 6) * MAX(0, INDEX(Model_Assumptions[Values], 3) - $AB1741)^2</f>
        <v>0</v>
      </c>
      <c r="AN1741">
        <f t="shared" si="632"/>
        <v>2489.2159620102148</v>
      </c>
      <c r="AO1741" cm="1">
        <f t="array" ref="AO1741">IFERROR(STDEV(IF($E$2:$E$2201=$E1741, $AJ$2:$AJ$2201)), 0)</f>
        <v>107.92638703787324</v>
      </c>
      <c r="AP1741">
        <f t="shared" si="640"/>
        <v>0.99472864810579642</v>
      </c>
      <c r="AQ1741">
        <f t="shared" si="633"/>
        <v>6.9846120440362147E-2</v>
      </c>
      <c r="AR1741" cm="1">
        <f t="array" ref="AR1741">IFERROR(STDEV(IF($E$2:$E$2201=$E1741, $AK$2:$AK$2201)), 0)</f>
        <v>1.2051957931550519E-2</v>
      </c>
      <c r="AS1741">
        <f t="shared" si="641"/>
        <v>0.99446003444521558</v>
      </c>
      <c r="AT1741">
        <f t="shared" si="634"/>
        <v>3.9846120440362121E-2</v>
      </c>
      <c r="AU1741" cm="1">
        <f t="array" ref="AU1741">IFERROR(STDEV(IF($E$2:$E$2201=$E1741, $AL$2:$AL$2201)), 0)</f>
        <v>1.205195793155059E-2</v>
      </c>
      <c r="AV1741">
        <f t="shared" si="642"/>
        <v>0.99446003444521203</v>
      </c>
      <c r="AW1741">
        <f t="shared" si="635"/>
        <v>0</v>
      </c>
      <c r="AX1741" cm="1">
        <f t="array" ref="AX1741">IFERROR(STDEV(IF($E$2:$E$2201=$E1741, $AM$2:$AM$2201)), 0)</f>
        <v>0</v>
      </c>
      <c r="AY1741">
        <f t="shared" si="643"/>
        <v>0.99446003444521203</v>
      </c>
      <c r="AZ1741">
        <f>INDEX(Model_Assumptions[Values],9)*((INDEX(Model_Scenarios[GR Weight],1)*$AG1741)+(INDEX(Model_Scenarios[GP Weight],1)*$AH1741)+(INDEX(Model_Scenarios[LTV Weight],1)*$AI1741))-(INDEX(Model_Scenarios[LTV Weight],1)*$AP1741)-(INDEX(Model_Scenarios[GP Weight],1)*($AS1741+$AV1741+$AY1741))</f>
        <v>-0.74853169553982135</v>
      </c>
      <c r="BA1741">
        <f>INDEX(Model_Assumptions[Values],9)*((INDEX(Model_Scenarios[GR Weight],2)*$AG1741)+(INDEX(Model_Scenarios[GP Weight],2)*$AH1741)+(INDEX(Model_Scenarios[LTV Weight],2)*$AI1741))-(INDEX(Model_Scenarios[LTV Weight],2)*$AP1741)-(INDEX(Model_Scenarios[GP Weight],2)*($AS1741+$AV1741+$AY1741))</f>
        <v>-1.5567982660490192</v>
      </c>
      <c r="BB1741">
        <f>INDEX(Model_Assumptions[Values],9)*((INDEX(Model_Scenarios[GR Weight],3)*$AG1741)+(INDEX(Model_Scenarios[GP Weight],3)*$AH1741)+(INDEX(Model_Scenarios[LTV Weight],3)*$AI1741))-(INDEX(Model_Scenarios[LTV Weight],3)*$AP1741)-(INDEX(Model_Scenarios[GP Weight],3)*($AS1741+$AV1741+$AY1741))</f>
        <v>-2.7919663602752287</v>
      </c>
      <c r="BC1741">
        <f>INDEX(Model_Assumptions[Values],9)*((INDEX(Model_Scenarios[GR Weight],4)*$AG1741)+(INDEX(Model_Scenarios[GP Weight],4)*$AH1741)+(INDEX(Model_Scenarios[LTV Weight],4)*$AI1741))-(INDEX(Model_Scenarios[LTV Weight],4)*$AP1741)-(INDEX(Model_Scenarios[GP Weight],4)*($AS1741+$AV1741+$AY1741))</f>
        <v>-2.8830393141248813</v>
      </c>
      <c r="BD1741">
        <f>INDEX(Model_Assumptions[Values],9)*((INDEX(Model_Scenarios[GR Weight],5)*$AG1741)+(INDEX(Model_Scenarios[GP Weight],5)*$AH1741)+(INDEX(Model_Scenarios[LTV Weight],5)*$AI1741))-(INDEX(Model_Scenarios[LTV Weight],5)*$AP1741)-(INDEX(Model_Scenarios[GP Weight],5)*($AS1741+$AV1741+$AY1741))</f>
        <v>-4.2718900705191452</v>
      </c>
    </row>
    <row r="1742" spans="1:56" x14ac:dyDescent="0.25">
      <c r="A1742">
        <v>1741</v>
      </c>
      <c r="B1742">
        <v>35</v>
      </c>
      <c r="C1742" s="3">
        <v>41</v>
      </c>
      <c r="D1742" s="4">
        <v>0.8</v>
      </c>
      <c r="E1742" t="str">
        <v>SKU-1041</v>
      </c>
      <c r="F1742" t="str">
        <v>Reduce</v>
      </c>
      <c r="G1742" t="str">
        <v>Full</v>
      </c>
      <c r="H1742">
        <v>102.13</v>
      </c>
      <c r="I1742">
        <v>64.05</v>
      </c>
      <c r="J1742">
        <v>39</v>
      </c>
      <c r="K1742">
        <v>3983.0699999999997</v>
      </c>
      <c r="L1742">
        <v>1485.12</v>
      </c>
      <c r="M1742">
        <v>0.37285812200137081</v>
      </c>
      <c r="N1742">
        <v>95.805218757813307</v>
      </c>
      <c r="O1742">
        <v>285.02396907034563</v>
      </c>
      <c r="P1742">
        <v>156.92396907034617</v>
      </c>
      <c r="Q1742">
        <v>1365.1678788168565</v>
      </c>
      <c r="R1742">
        <v>1155.8421373982719</v>
      </c>
      <c r="S1742">
        <v>1</v>
      </c>
      <c r="T1742">
        <f t="shared" si="621"/>
        <v>97.070175006250651</v>
      </c>
      <c r="U1742">
        <f t="shared" si="622"/>
        <v>-4.9542984370403852E-2</v>
      </c>
      <c r="V1742">
        <f>IF($F1742="Reduce", INDEX(Model_Assumptions[Values], 2), INDEX(Model_Assumptions[Values], 1))</f>
        <v>-0.8</v>
      </c>
      <c r="W1742">
        <f t="shared" si="623"/>
        <v>40.545741112356595</v>
      </c>
      <c r="X1742">
        <f t="shared" si="636"/>
        <v>3935.7821855345865</v>
      </c>
      <c r="Y1742">
        <f t="shared" si="624"/>
        <v>1338.8274672881466</v>
      </c>
      <c r="Z1742">
        <f t="shared" si="625"/>
        <v>-47.287814465413248</v>
      </c>
      <c r="AA1742">
        <f t="shared" si="626"/>
        <v>-146.29253271185326</v>
      </c>
      <c r="AB1742">
        <f t="shared" si="637"/>
        <v>0.34016807947574401</v>
      </c>
      <c r="AC1742">
        <f t="shared" si="627"/>
        <v>-3.2690042525626795E-2</v>
      </c>
      <c r="AD1742">
        <f t="shared" si="628"/>
        <v>-3.2690042525626795E-2</v>
      </c>
      <c r="AE1742">
        <f t="shared" si="629"/>
        <v>0.79999999999999916</v>
      </c>
      <c r="AF1742">
        <f t="shared" si="638"/>
        <v>231.16842747965535</v>
      </c>
      <c r="AG1742">
        <f t="shared" si="630"/>
        <v>-0.16590820280712018</v>
      </c>
      <c r="AH1742">
        <f t="shared" si="631"/>
        <v>-0.93225103582661084</v>
      </c>
      <c r="AI1742">
        <f t="shared" si="639"/>
        <v>0.20000000000000084</v>
      </c>
      <c r="AJ1742">
        <f>MAX(0, $R1742 - $AA1742) * INDEX(Model_Assumptions[Values], 7)</f>
        <v>2604.2693402202503</v>
      </c>
      <c r="AK1742">
        <f>MAX(0, INDEX(Model_Assumptions[Values], 4) - $AD1742)</f>
        <v>8.2690042525626797E-2</v>
      </c>
      <c r="AL1742">
        <f>MAX(0, INDEX(Model_Assumptions[Values], 5) - $AC1742)</f>
        <v>5.2690042525626798E-2</v>
      </c>
      <c r="AM1742">
        <f>INDEX(Model_Assumptions[Values], 6) * MAX(0, INDEX(Model_Assumptions[Values], 3) - $AB1742)^2</f>
        <v>0</v>
      </c>
      <c r="AN1742">
        <f t="shared" si="632"/>
        <v>2489.2159620102148</v>
      </c>
      <c r="AO1742" cm="1">
        <f t="array" ref="AO1742">IFERROR(STDEV(IF($E$2:$E$2201=$E1742, $AJ$2:$AJ$2201)), 0)</f>
        <v>107.92638703787324</v>
      </c>
      <c r="AP1742">
        <f t="shared" si="640"/>
        <v>1.0660356690126334</v>
      </c>
      <c r="AQ1742">
        <f t="shared" si="633"/>
        <v>6.9846120440362147E-2</v>
      </c>
      <c r="AR1742" cm="1">
        <f t="array" ref="AR1742">IFERROR(STDEV(IF($E$2:$E$2201=$E1742, $AK$2:$AK$2201)), 0)</f>
        <v>1.2051957931550519E-2</v>
      </c>
      <c r="AS1742">
        <f t="shared" si="641"/>
        <v>1.0657124890587999</v>
      </c>
      <c r="AT1742">
        <f t="shared" si="634"/>
        <v>3.9846120440362121E-2</v>
      </c>
      <c r="AU1742" cm="1">
        <f t="array" ref="AU1742">IFERROR(STDEV(IF($E$2:$E$2201=$E1742, $AL$2:$AL$2201)), 0)</f>
        <v>1.205195793155059E-2</v>
      </c>
      <c r="AV1742">
        <f t="shared" si="642"/>
        <v>1.0657124890587959</v>
      </c>
      <c r="AW1742">
        <f t="shared" si="635"/>
        <v>0</v>
      </c>
      <c r="AX1742" cm="1">
        <f t="array" ref="AX1742">IFERROR(STDEV(IF($E$2:$E$2201=$E1742, $AM$2:$AM$2201)), 0)</f>
        <v>0</v>
      </c>
      <c r="AY1742">
        <f t="shared" si="643"/>
        <v>1.0657124890587959</v>
      </c>
      <c r="AZ1742">
        <f>INDEX(Model_Assumptions[Values],9)*((INDEX(Model_Scenarios[GR Weight],1)*$AG1742)+(INDEX(Model_Scenarios[GP Weight],1)*$AH1742)+(INDEX(Model_Scenarios[LTV Weight],1)*$AI1742))-(INDEX(Model_Scenarios[LTV Weight],1)*$AP1742)-(INDEX(Model_Scenarios[GP Weight],1)*($AS1742+$AV1742+$AY1742))</f>
        <v>-0.92162190124460797</v>
      </c>
      <c r="BA1742">
        <f>INDEX(Model_Assumptions[Values],9)*((INDEX(Model_Scenarios[GR Weight],2)*$AG1742)+(INDEX(Model_Scenarios[GP Weight],2)*$AH1742)+(INDEX(Model_Scenarios[LTV Weight],2)*$AI1742))-(INDEX(Model_Scenarios[LTV Weight],2)*$AP1742)-(INDEX(Model_Scenarios[GP Weight],2)*($AS1742+$AV1742+$AY1742))</f>
        <v>-1.7390328662254384</v>
      </c>
      <c r="BB1742">
        <f>INDEX(Model_Assumptions[Values],9)*((INDEX(Model_Scenarios[GR Weight],3)*$AG1742)+(INDEX(Model_Scenarios[GP Weight],3)*$AH1742)+(INDEX(Model_Scenarios[LTV Weight],3)*$AI1742))-(INDEX(Model_Scenarios[LTV Weight],3)*$AP1742)-(INDEX(Model_Scenarios[GP Weight],3)*($AS1742+$AV1742+$AY1742))</f>
        <v>-2.9842369473222576</v>
      </c>
      <c r="BC1742">
        <f>INDEX(Model_Assumptions[Values],9)*((INDEX(Model_Scenarios[GR Weight],4)*$AG1742)+(INDEX(Model_Scenarios[GP Weight],4)*$AH1742)+(INDEX(Model_Scenarios[LTV Weight],4)*$AI1742))-(INDEX(Model_Scenarios[LTV Weight],4)*$AP1742)-(INDEX(Model_Scenarios[GP Weight],4)*($AS1742+$AV1742+$AY1742))</f>
        <v>-3.0605874818245549</v>
      </c>
      <c r="BD1742">
        <f>INDEX(Model_Assumptions[Values],9)*((INDEX(Model_Scenarios[GR Weight],5)*$AG1742)+(INDEX(Model_Scenarios[GP Weight],5)*$AH1742)+(INDEX(Model_Scenarios[LTV Weight],5)*$AI1742))-(INDEX(Model_Scenarios[LTV Weight],5)*$AP1742)-(INDEX(Model_Scenarios[GP Weight],5)*($AS1742+$AV1742+$AY1742))</f>
        <v>-4.5045330755304729</v>
      </c>
    </row>
    <row r="1743" spans="1:56" x14ac:dyDescent="0.25">
      <c r="A1743">
        <v>1742</v>
      </c>
      <c r="B1743">
        <v>35</v>
      </c>
      <c r="C1743" s="3">
        <v>42</v>
      </c>
      <c r="D1743" s="4">
        <v>0.82000000000000006</v>
      </c>
      <c r="E1743" t="str">
        <v>SKU-1041</v>
      </c>
      <c r="F1743" t="str">
        <v>Reduce</v>
      </c>
      <c r="G1743" t="str">
        <v>Full</v>
      </c>
      <c r="H1743">
        <v>102.13</v>
      </c>
      <c r="I1743">
        <v>64.05</v>
      </c>
      <c r="J1743">
        <v>39</v>
      </c>
      <c r="K1743">
        <v>3983.0699999999997</v>
      </c>
      <c r="L1743">
        <v>1485.12</v>
      </c>
      <c r="M1743">
        <v>0.37285812200137081</v>
      </c>
      <c r="N1743">
        <v>95.805218757813307</v>
      </c>
      <c r="O1743">
        <v>285.02396907034563</v>
      </c>
      <c r="P1743">
        <v>156.92396907034617</v>
      </c>
      <c r="Q1743">
        <v>1365.1678788168565</v>
      </c>
      <c r="R1743">
        <v>1155.8421373982719</v>
      </c>
      <c r="S1743">
        <v>1</v>
      </c>
      <c r="T1743">
        <f t="shared" si="621"/>
        <v>96.943679381406909</v>
      </c>
      <c r="U1743">
        <f t="shared" si="622"/>
        <v>-5.0781558979664021E-2</v>
      </c>
      <c r="V1743">
        <f>IF($F1743="Reduce", INDEX(Model_Assumptions[Values], 2), INDEX(Model_Assumptions[Values], 1))</f>
        <v>-0.8</v>
      </c>
      <c r="W1743">
        <f t="shared" si="623"/>
        <v>40.584384640165517</v>
      </c>
      <c r="X1743">
        <f t="shared" si="636"/>
        <v>3934.3995724479009</v>
      </c>
      <c r="Y1743">
        <f t="shared" si="624"/>
        <v>1334.9697362452998</v>
      </c>
      <c r="Z1743">
        <f t="shared" si="625"/>
        <v>-48.670427552098772</v>
      </c>
      <c r="AA1743">
        <f t="shared" si="626"/>
        <v>-150.15026375470006</v>
      </c>
      <c r="AB1743">
        <f t="shared" si="637"/>
        <v>0.33930710688205712</v>
      </c>
      <c r="AC1743">
        <f t="shared" si="627"/>
        <v>-3.3551015119313687E-2</v>
      </c>
      <c r="AD1743">
        <f t="shared" si="628"/>
        <v>-3.3551015119313687E-2</v>
      </c>
      <c r="AE1743">
        <f t="shared" si="629"/>
        <v>0.82000000000000028</v>
      </c>
      <c r="AF1743">
        <f t="shared" si="638"/>
        <v>208.05158473168862</v>
      </c>
      <c r="AG1743">
        <f t="shared" si="630"/>
        <v>-0.17075906882795047</v>
      </c>
      <c r="AH1743">
        <f t="shared" si="631"/>
        <v>-0.95683447623855611</v>
      </c>
      <c r="AI1743">
        <f t="shared" si="639"/>
        <v>0.17999999999999972</v>
      </c>
      <c r="AJ1743">
        <f>MAX(0, $R1743 - $AA1743) * INDEX(Model_Assumptions[Values], 7)</f>
        <v>2611.984802305944</v>
      </c>
      <c r="AK1743">
        <f>MAX(0, INDEX(Model_Assumptions[Values], 4) - $AD1743)</f>
        <v>8.355101511931369E-2</v>
      </c>
      <c r="AL1743">
        <f>MAX(0, INDEX(Model_Assumptions[Values], 5) - $AC1743)</f>
        <v>5.3551015119313691E-2</v>
      </c>
      <c r="AM1743">
        <f>INDEX(Model_Assumptions[Values], 6) * MAX(0, INDEX(Model_Assumptions[Values], 3) - $AB1743)^2</f>
        <v>0</v>
      </c>
      <c r="AN1743">
        <f t="shared" si="632"/>
        <v>2489.2159620102148</v>
      </c>
      <c r="AO1743" cm="1">
        <f t="array" ref="AO1743">IFERROR(STDEV(IF($E$2:$E$2201=$E1743, $AJ$2:$AJ$2201)), 0)</f>
        <v>107.92638703787324</v>
      </c>
      <c r="AP1743">
        <f t="shared" si="640"/>
        <v>1.1375238592268218</v>
      </c>
      <c r="AQ1743">
        <f t="shared" si="633"/>
        <v>6.9846120440362147E-2</v>
      </c>
      <c r="AR1743" cm="1">
        <f t="array" ref="AR1743">IFERROR(STDEV(IF($E$2:$E$2201=$E1743, $AK$2:$AK$2201)), 0)</f>
        <v>1.2051957931550519E-2</v>
      </c>
      <c r="AS1743">
        <f t="shared" si="641"/>
        <v>1.1371508892404811</v>
      </c>
      <c r="AT1743">
        <f t="shared" si="634"/>
        <v>3.9846120440362121E-2</v>
      </c>
      <c r="AU1743" cm="1">
        <f t="array" ref="AU1743">IFERROR(STDEV(IF($E$2:$E$2201=$E1743, $AL$2:$AL$2201)), 0)</f>
        <v>1.205195793155059E-2</v>
      </c>
      <c r="AV1743">
        <f t="shared" si="642"/>
        <v>1.1371508892404767</v>
      </c>
      <c r="AW1743">
        <f t="shared" si="635"/>
        <v>0</v>
      </c>
      <c r="AX1743" cm="1">
        <f t="array" ref="AX1743">IFERROR(STDEV(IF($E$2:$E$2201=$E1743, $AM$2:$AM$2201)), 0)</f>
        <v>0</v>
      </c>
      <c r="AY1743">
        <f t="shared" si="643"/>
        <v>1.1371508892404767</v>
      </c>
      <c r="AZ1743">
        <f>INDEX(Model_Assumptions[Values],9)*((INDEX(Model_Scenarios[GR Weight],1)*$AG1743)+(INDEX(Model_Scenarios[GP Weight],1)*$AH1743)+(INDEX(Model_Scenarios[LTV Weight],1)*$AI1743))-(INDEX(Model_Scenarios[LTV Weight],1)*$AP1743)-(INDEX(Model_Scenarios[GP Weight],1)*($AS1743+$AV1743+$AY1743))</f>
        <v>-1.0949611266868553</v>
      </c>
      <c r="BA1743">
        <f>INDEX(Model_Assumptions[Values],9)*((INDEX(Model_Scenarios[GR Weight],2)*$AG1743)+(INDEX(Model_Scenarios[GP Weight],2)*$AH1743)+(INDEX(Model_Scenarios[LTV Weight],2)*$AI1743))-(INDEX(Model_Scenarios[LTV Weight],2)*$AP1743)-(INDEX(Model_Scenarios[GP Weight],2)*($AS1743+$AV1743+$AY1743))</f>
        <v>-1.9215848199012409</v>
      </c>
      <c r="BB1743">
        <f>INDEX(Model_Assumptions[Values],9)*((INDEX(Model_Scenarios[GR Weight],3)*$AG1743)+(INDEX(Model_Scenarios[GP Weight],3)*$AH1743)+(INDEX(Model_Scenarios[LTV Weight],3)*$AI1743))-(INDEX(Model_Scenarios[LTV Weight],3)*$AP1743)-(INDEX(Model_Scenarios[GP Weight],3)*($AS1743+$AV1743+$AY1743))</f>
        <v>-3.1769271468456424</v>
      </c>
      <c r="BC1743">
        <f>INDEX(Model_Assumptions[Values],9)*((INDEX(Model_Scenarios[GR Weight],4)*$AG1743)+(INDEX(Model_Scenarios[GP Weight],4)*$AH1743)+(INDEX(Model_Scenarios[LTV Weight],4)*$AI1743))-(INDEX(Model_Scenarios[LTV Weight],4)*$AP1743)-(INDEX(Model_Scenarios[GP Weight],4)*($AS1743+$AV1743+$AY1743))</f>
        <v>-3.2385542953369351</v>
      </c>
      <c r="BD1743">
        <f>INDEX(Model_Assumptions[Values],9)*((INDEX(Model_Scenarios[GR Weight],5)*$AG1743)+(INDEX(Model_Scenarios[GP Weight],5)*$AH1743)+(INDEX(Model_Scenarios[LTV Weight],5)*$AI1743))-(INDEX(Model_Scenarios[LTV Weight],5)*$AP1743)-(INDEX(Model_Scenarios[GP Weight],5)*($AS1743+$AV1743+$AY1743))</f>
        <v>-4.737733810537474</v>
      </c>
    </row>
    <row r="1744" spans="1:56" x14ac:dyDescent="0.25">
      <c r="A1744">
        <v>1743</v>
      </c>
      <c r="B1744">
        <v>35</v>
      </c>
      <c r="C1744" s="3">
        <v>43</v>
      </c>
      <c r="D1744" s="4">
        <v>0.84</v>
      </c>
      <c r="E1744" t="str">
        <v>SKU-1041</v>
      </c>
      <c r="F1744" t="str">
        <v>Reduce</v>
      </c>
      <c r="G1744" t="str">
        <v>Full</v>
      </c>
      <c r="H1744">
        <v>102.13</v>
      </c>
      <c r="I1744">
        <v>64.05</v>
      </c>
      <c r="J1744">
        <v>39</v>
      </c>
      <c r="K1744">
        <v>3983.0699999999997</v>
      </c>
      <c r="L1744">
        <v>1485.12</v>
      </c>
      <c r="M1744">
        <v>0.37285812200137081</v>
      </c>
      <c r="N1744">
        <v>95.805218757813307</v>
      </c>
      <c r="O1744">
        <v>285.02396907034563</v>
      </c>
      <c r="P1744">
        <v>156.92396907034617</v>
      </c>
      <c r="Q1744">
        <v>1365.1678788168565</v>
      </c>
      <c r="R1744">
        <v>1155.8421373982719</v>
      </c>
      <c r="S1744">
        <v>1</v>
      </c>
      <c r="T1744">
        <f t="shared" si="621"/>
        <v>96.817183756563182</v>
      </c>
      <c r="U1744">
        <f t="shared" si="622"/>
        <v>-5.2020133588924058E-2</v>
      </c>
      <c r="V1744">
        <f>IF($F1744="Reduce", INDEX(Model_Assumptions[Values], 2), INDEX(Model_Assumptions[Values], 1))</f>
        <v>-0.8</v>
      </c>
      <c r="W1744">
        <f t="shared" si="623"/>
        <v>40.623028167974425</v>
      </c>
      <c r="X1744">
        <f t="shared" si="636"/>
        <v>3933.0071828868222</v>
      </c>
      <c r="Y1744">
        <f t="shared" si="624"/>
        <v>1331.1022287280603</v>
      </c>
      <c r="Z1744">
        <f t="shared" si="625"/>
        <v>-50.062817113177516</v>
      </c>
      <c r="AA1744">
        <f t="shared" si="626"/>
        <v>-154.01777127193964</v>
      </c>
      <c r="AB1744">
        <f t="shared" si="637"/>
        <v>0.33844388449629859</v>
      </c>
      <c r="AC1744">
        <f t="shared" si="627"/>
        <v>-3.441423750507222E-2</v>
      </c>
      <c r="AD1744">
        <f t="shared" si="628"/>
        <v>-3.441423750507222E-2</v>
      </c>
      <c r="AE1744">
        <f t="shared" si="629"/>
        <v>0.8399999999999993</v>
      </c>
      <c r="AF1744">
        <f t="shared" si="638"/>
        <v>184.93474198372431</v>
      </c>
      <c r="AG1744">
        <f t="shared" si="630"/>
        <v>-0.17564423538296076</v>
      </c>
      <c r="AH1744">
        <f t="shared" si="631"/>
        <v>-0.98148021735861302</v>
      </c>
      <c r="AI1744">
        <f t="shared" si="639"/>
        <v>0.1600000000000007</v>
      </c>
      <c r="AJ1744">
        <f>MAX(0, $R1744 - $AA1744) * INDEX(Model_Assumptions[Values], 7)</f>
        <v>2619.7198173404231</v>
      </c>
      <c r="AK1744">
        <f>MAX(0, INDEX(Model_Assumptions[Values], 4) - $AD1744)</f>
        <v>8.4414237505072223E-2</v>
      </c>
      <c r="AL1744">
        <f>MAX(0, INDEX(Model_Assumptions[Values], 5) - $AC1744)</f>
        <v>5.4414237505072224E-2</v>
      </c>
      <c r="AM1744">
        <f>INDEX(Model_Assumptions[Values], 6) * MAX(0, INDEX(Model_Assumptions[Values], 3) - $AB1744)^2</f>
        <v>0</v>
      </c>
      <c r="AN1744">
        <f t="shared" si="632"/>
        <v>2489.2159620102148</v>
      </c>
      <c r="AO1744" cm="1">
        <f t="array" ref="AO1744">IFERROR(STDEV(IF($E$2:$E$2201=$E1744, $AJ$2:$AJ$2201)), 0)</f>
        <v>107.92638703787324</v>
      </c>
      <c r="AP1744">
        <f t="shared" si="640"/>
        <v>1.2091932187483705</v>
      </c>
      <c r="AQ1744">
        <f t="shared" si="633"/>
        <v>6.9846120440362147E-2</v>
      </c>
      <c r="AR1744" cm="1">
        <f t="array" ref="AR1744">IFERROR(STDEV(IF($E$2:$E$2201=$E1744, $AK$2:$AK$2201)), 0)</f>
        <v>1.2051957931550519E-2</v>
      </c>
      <c r="AS1744">
        <f t="shared" si="641"/>
        <v>1.2087759638268041</v>
      </c>
      <c r="AT1744">
        <f t="shared" si="634"/>
        <v>3.9846120440362121E-2</v>
      </c>
      <c r="AU1744" cm="1">
        <f t="array" ref="AU1744">IFERROR(STDEV(IF($E$2:$E$2201=$E1744, $AL$2:$AL$2201)), 0)</f>
        <v>1.205195793155059E-2</v>
      </c>
      <c r="AV1744">
        <f t="shared" si="642"/>
        <v>1.2087759638267994</v>
      </c>
      <c r="AW1744">
        <f t="shared" si="635"/>
        <v>0</v>
      </c>
      <c r="AX1744" cm="1">
        <f t="array" ref="AX1744">IFERROR(STDEV(IF($E$2:$E$2201=$E1744, $AM$2:$AM$2201)), 0)</f>
        <v>0</v>
      </c>
      <c r="AY1744">
        <f t="shared" si="643"/>
        <v>1.2087759638267994</v>
      </c>
      <c r="AZ1744">
        <f>INDEX(Model_Assumptions[Values],9)*((INDEX(Model_Scenarios[GR Weight],1)*$AG1744)+(INDEX(Model_Scenarios[GP Weight],1)*$AH1744)+(INDEX(Model_Scenarios[LTV Weight],1)*$AI1744))-(INDEX(Model_Scenarios[LTV Weight],1)*$AP1744)-(INDEX(Model_Scenarios[GP Weight],1)*($AS1744+$AV1744+$AY1744))</f>
        <v>-1.2685495905175208</v>
      </c>
      <c r="BA1744">
        <f>INDEX(Model_Assumptions[Values],9)*((INDEX(Model_Scenarios[GR Weight],2)*$AG1744)+(INDEX(Model_Scenarios[GP Weight],2)*$AH1744)+(INDEX(Model_Scenarios[LTV Weight],2)*$AI1744))-(INDEX(Model_Scenarios[LTV Weight],2)*$AP1744)-(INDEX(Model_Scenarios[GP Weight],2)*($AS1744+$AV1744+$AY1744))</f>
        <v>-2.1044545643783525</v>
      </c>
      <c r="BB1744">
        <f>INDEX(Model_Assumptions[Values],9)*((INDEX(Model_Scenarios[GR Weight],3)*$AG1744)+(INDEX(Model_Scenarios[GP Weight],3)*$AH1744)+(INDEX(Model_Scenarios[LTV Weight],3)*$AI1744))-(INDEX(Model_Scenarios[LTV Weight],3)*$AP1744)-(INDEX(Model_Scenarios[GP Weight],3)*($AS1744+$AV1744+$AY1744))</f>
        <v>-3.3700377241237618</v>
      </c>
      <c r="BC1744">
        <f>INDEX(Model_Assumptions[Values],9)*((INDEX(Model_Scenarios[GR Weight],4)*$AG1744)+(INDEX(Model_Scenarios[GP Weight],4)*$AH1744)+(INDEX(Model_Scenarios[LTV Weight],4)*$AI1744))-(INDEX(Model_Scenarios[LTV Weight],4)*$AP1744)-(INDEX(Model_Scenarios[GP Weight],4)*($AS1744+$AV1744+$AY1744))</f>
        <v>-3.4169405199404053</v>
      </c>
      <c r="BD1744">
        <f>INDEX(Model_Assumptions[Values],9)*((INDEX(Model_Scenarios[GR Weight],5)*$AG1744)+(INDEX(Model_Scenarios[GP Weight],5)*$AH1744)+(INDEX(Model_Scenarios[LTV Weight],5)*$AI1744))-(INDEX(Model_Scenarios[LTV Weight],5)*$AP1744)-(INDEX(Model_Scenarios[GP Weight],5)*($AS1744+$AV1744+$AY1744))</f>
        <v>-4.9714934781204603</v>
      </c>
    </row>
    <row r="1745" spans="1:56" x14ac:dyDescent="0.25">
      <c r="A1745">
        <v>1744</v>
      </c>
      <c r="B1745">
        <v>35</v>
      </c>
      <c r="C1745" s="3">
        <v>44</v>
      </c>
      <c r="D1745" s="4">
        <v>0.86</v>
      </c>
      <c r="E1745" t="str">
        <v>SKU-1041</v>
      </c>
      <c r="F1745" t="str">
        <v>Reduce</v>
      </c>
      <c r="G1745" t="str">
        <v>Full</v>
      </c>
      <c r="H1745">
        <v>102.13</v>
      </c>
      <c r="I1745">
        <v>64.05</v>
      </c>
      <c r="J1745">
        <v>39</v>
      </c>
      <c r="K1745">
        <v>3983.0699999999997</v>
      </c>
      <c r="L1745">
        <v>1485.12</v>
      </c>
      <c r="M1745">
        <v>0.37285812200137081</v>
      </c>
      <c r="N1745">
        <v>95.805218757813307</v>
      </c>
      <c r="O1745">
        <v>285.02396907034563</v>
      </c>
      <c r="P1745">
        <v>156.92396907034617</v>
      </c>
      <c r="Q1745">
        <v>1365.1678788168565</v>
      </c>
      <c r="R1745">
        <v>1155.8421373982719</v>
      </c>
      <c r="S1745">
        <v>1</v>
      </c>
      <c r="T1745">
        <f t="shared" si="621"/>
        <v>96.69068813171944</v>
      </c>
      <c r="U1745">
        <f t="shared" si="622"/>
        <v>-5.3258708198184228E-2</v>
      </c>
      <c r="V1745">
        <f>IF($F1745="Reduce", INDEX(Model_Assumptions[Values], 2), INDEX(Model_Assumptions[Values], 1))</f>
        <v>-0.8</v>
      </c>
      <c r="W1745">
        <f t="shared" si="623"/>
        <v>40.661671695783348</v>
      </c>
      <c r="X1745">
        <f t="shared" si="636"/>
        <v>3931.6050168513511</v>
      </c>
      <c r="Y1745">
        <f t="shared" si="624"/>
        <v>1327.2249447364279</v>
      </c>
      <c r="Z1745">
        <f t="shared" si="625"/>
        <v>-51.464983148648571</v>
      </c>
      <c r="AA1745">
        <f t="shared" si="626"/>
        <v>-157.89505526357198</v>
      </c>
      <c r="AB1745">
        <f t="shared" si="637"/>
        <v>0.33757840348859453</v>
      </c>
      <c r="AC1745">
        <f t="shared" si="627"/>
        <v>-3.5279718512776281E-2</v>
      </c>
      <c r="AD1745">
        <f t="shared" si="628"/>
        <v>-3.5279718512776281E-2</v>
      </c>
      <c r="AE1745">
        <f t="shared" si="629"/>
        <v>0.86000000000000054</v>
      </c>
      <c r="AF1745">
        <f t="shared" si="638"/>
        <v>161.81789923575744</v>
      </c>
      <c r="AG1745">
        <f t="shared" si="630"/>
        <v>-0.1805637024721479</v>
      </c>
      <c r="AH1745">
        <f t="shared" si="631"/>
        <v>-1.0061882591867817</v>
      </c>
      <c r="AI1745">
        <f t="shared" si="639"/>
        <v>0.13999999999999946</v>
      </c>
      <c r="AJ1745">
        <f>MAX(0, $R1745 - $AA1745) * INDEX(Model_Assumptions[Values], 7)</f>
        <v>2627.4743853236878</v>
      </c>
      <c r="AK1745">
        <f>MAX(0, INDEX(Model_Assumptions[Values], 4) - $AD1745)</f>
        <v>8.5279718512776284E-2</v>
      </c>
      <c r="AL1745">
        <f>MAX(0, INDEX(Model_Assumptions[Values], 5) - $AC1745)</f>
        <v>5.5279718512776285E-2</v>
      </c>
      <c r="AM1745">
        <f>INDEX(Model_Assumptions[Values], 6) * MAX(0, INDEX(Model_Assumptions[Values], 3) - $AB1745)^2</f>
        <v>0</v>
      </c>
      <c r="AN1745">
        <f t="shared" si="632"/>
        <v>2489.2159620102148</v>
      </c>
      <c r="AO1745" cm="1">
        <f t="array" ref="AO1745">IFERROR(STDEV(IF($E$2:$E$2201=$E1745, $AJ$2:$AJ$2201)), 0)</f>
        <v>107.92638703787324</v>
      </c>
      <c r="AP1745">
        <f t="shared" si="640"/>
        <v>1.2810437475772793</v>
      </c>
      <c r="AQ1745">
        <f t="shared" si="633"/>
        <v>6.9846120440362147E-2</v>
      </c>
      <c r="AR1745" cm="1">
        <f t="array" ref="AR1745">IFERROR(STDEV(IF($E$2:$E$2201=$E1745, $AK$2:$AK$2201)), 0)</f>
        <v>1.2051957931550519E-2</v>
      </c>
      <c r="AS1745">
        <f t="shared" si="641"/>
        <v>1.2805884454683423</v>
      </c>
      <c r="AT1745">
        <f t="shared" si="634"/>
        <v>3.9846120440362121E-2</v>
      </c>
      <c r="AU1745" cm="1">
        <f t="array" ref="AU1745">IFERROR(STDEV(IF($E$2:$E$2201=$E1745, $AL$2:$AL$2201)), 0)</f>
        <v>1.205195793155059E-2</v>
      </c>
      <c r="AV1745">
        <f t="shared" si="642"/>
        <v>1.2805884454683369</v>
      </c>
      <c r="AW1745">
        <f t="shared" si="635"/>
        <v>0</v>
      </c>
      <c r="AX1745" cm="1">
        <f t="array" ref="AX1745">IFERROR(STDEV(IF($E$2:$E$2201=$E1745, $AM$2:$AM$2201)), 0)</f>
        <v>0</v>
      </c>
      <c r="AY1745">
        <f t="shared" si="643"/>
        <v>1.2805884454683369</v>
      </c>
      <c r="AZ1745">
        <f>INDEX(Model_Assumptions[Values],9)*((INDEX(Model_Scenarios[GR Weight],1)*$AG1745)+(INDEX(Model_Scenarios[GP Weight],1)*$AH1745)+(INDEX(Model_Scenarios[LTV Weight],1)*$AI1745))-(INDEX(Model_Scenarios[LTV Weight],1)*$AP1745)-(INDEX(Model_Scenarios[GP Weight],1)*($AS1745+$AV1745+$AY1745))</f>
        <v>-1.442387512531792</v>
      </c>
      <c r="BA1745">
        <f>INDEX(Model_Assumptions[Values],9)*((INDEX(Model_Scenarios[GR Weight],2)*$AG1745)+(INDEX(Model_Scenarios[GP Weight],2)*$AH1745)+(INDEX(Model_Scenarios[LTV Weight],2)*$AI1745))-(INDEX(Model_Scenarios[LTV Weight],2)*$AP1745)-(INDEX(Model_Scenarios[GP Weight],2)*($AS1745+$AV1745+$AY1745))</f>
        <v>-2.2876425392471296</v>
      </c>
      <c r="BB1745">
        <f>INDEX(Model_Assumptions[Values],9)*((INDEX(Model_Scenarios[GR Weight],3)*$AG1745)+(INDEX(Model_Scenarios[GP Weight],3)*$AH1745)+(INDEX(Model_Scenarios[LTV Weight],3)*$AI1745))-(INDEX(Model_Scenarios[LTV Weight],3)*$AP1745)-(INDEX(Model_Scenarios[GP Weight],3)*($AS1745+$AV1745+$AY1745))</f>
        <v>-3.5635694484397211</v>
      </c>
      <c r="BC1745">
        <f>INDEX(Model_Assumptions[Values],9)*((INDEX(Model_Scenarios[GR Weight],4)*$AG1745)+(INDEX(Model_Scenarios[GP Weight],4)*$AH1745)+(INDEX(Model_Scenarios[LTV Weight],4)*$AI1745))-(INDEX(Model_Scenarios[LTV Weight],4)*$AP1745)-(INDEX(Model_Scenarios[GP Weight],4)*($AS1745+$AV1745+$AY1745))</f>
        <v>-3.5957469249180671</v>
      </c>
      <c r="BD1745">
        <f>INDEX(Model_Assumptions[Values],9)*((INDEX(Model_Scenarios[GR Weight],5)*$AG1745)+(INDEX(Model_Scenarios[GP Weight],5)*$AH1745)+(INDEX(Model_Scenarios[LTV Weight],5)*$AI1745))-(INDEX(Model_Scenarios[LTV Weight],5)*$AP1745)-(INDEX(Model_Scenarios[GP Weight],5)*($AS1745+$AV1745+$AY1745))</f>
        <v>-5.2058132871528766</v>
      </c>
    </row>
    <row r="1746" spans="1:56" x14ac:dyDescent="0.25">
      <c r="A1746">
        <v>1745</v>
      </c>
      <c r="B1746">
        <v>35</v>
      </c>
      <c r="C1746" s="3">
        <v>45</v>
      </c>
      <c r="D1746" s="4">
        <v>0.88</v>
      </c>
      <c r="E1746" t="str">
        <v>SKU-1041</v>
      </c>
      <c r="F1746" t="str">
        <v>Reduce</v>
      </c>
      <c r="G1746" t="str">
        <v>Full</v>
      </c>
      <c r="H1746">
        <v>102.13</v>
      </c>
      <c r="I1746">
        <v>64.05</v>
      </c>
      <c r="J1746">
        <v>39</v>
      </c>
      <c r="K1746">
        <v>3983.0699999999997</v>
      </c>
      <c r="L1746">
        <v>1485.12</v>
      </c>
      <c r="M1746">
        <v>0.37285812200137081</v>
      </c>
      <c r="N1746">
        <v>95.805218757813307</v>
      </c>
      <c r="O1746">
        <v>285.02396907034563</v>
      </c>
      <c r="P1746">
        <v>156.92396907034617</v>
      </c>
      <c r="Q1746">
        <v>1365.1678788168565</v>
      </c>
      <c r="R1746">
        <v>1155.8421373982719</v>
      </c>
      <c r="S1746">
        <v>1</v>
      </c>
      <c r="T1746">
        <f t="shared" si="621"/>
        <v>96.564192506875713</v>
      </c>
      <c r="U1746">
        <f t="shared" si="622"/>
        <v>-5.4497282807444265E-2</v>
      </c>
      <c r="V1746">
        <f>IF($F1746="Reduce", INDEX(Model_Assumptions[Values], 2), INDEX(Model_Assumptions[Values], 1))</f>
        <v>-0.8</v>
      </c>
      <c r="W1746">
        <f t="shared" si="623"/>
        <v>40.700315223592256</v>
      </c>
      <c r="X1746">
        <f t="shared" si="636"/>
        <v>3930.1930743414869</v>
      </c>
      <c r="Y1746">
        <f t="shared" si="624"/>
        <v>1323.3378842704028</v>
      </c>
      <c r="Z1746">
        <f t="shared" si="625"/>
        <v>-52.876925658512846</v>
      </c>
      <c r="AA1746">
        <f t="shared" si="626"/>
        <v>-161.78211572959708</v>
      </c>
      <c r="AB1746">
        <f t="shared" si="637"/>
        <v>0.33671065498280417</v>
      </c>
      <c r="AC1746">
        <f t="shared" si="627"/>
        <v>-3.6147467018566637E-2</v>
      </c>
      <c r="AD1746">
        <f t="shared" si="628"/>
        <v>-3.6147467018566637E-2</v>
      </c>
      <c r="AE1746">
        <f t="shared" si="629"/>
        <v>0.87999999999999945</v>
      </c>
      <c r="AF1746">
        <f t="shared" si="638"/>
        <v>138.70105648779327</v>
      </c>
      <c r="AG1746">
        <f t="shared" si="630"/>
        <v>-0.18551747009551503</v>
      </c>
      <c r="AH1746">
        <f t="shared" si="631"/>
        <v>-1.0309586017230616</v>
      </c>
      <c r="AI1746">
        <f t="shared" si="639"/>
        <v>0.12000000000000055</v>
      </c>
      <c r="AJ1746">
        <f>MAX(0, $R1746 - $AA1746) * INDEX(Model_Assumptions[Values], 7)</f>
        <v>2635.248506255738</v>
      </c>
      <c r="AK1746">
        <f>MAX(0, INDEX(Model_Assumptions[Values], 4) - $AD1746)</f>
        <v>8.614746701856664E-2</v>
      </c>
      <c r="AL1746">
        <f>MAX(0, INDEX(Model_Assumptions[Values], 5) - $AC1746)</f>
        <v>5.6147467018566641E-2</v>
      </c>
      <c r="AM1746">
        <f>INDEX(Model_Assumptions[Values], 6) * MAX(0, INDEX(Model_Assumptions[Values], 3) - $AB1746)^2</f>
        <v>0</v>
      </c>
      <c r="AN1746">
        <f t="shared" si="632"/>
        <v>2489.2159620102148</v>
      </c>
      <c r="AO1746" cm="1">
        <f t="array" ref="AO1746">IFERROR(STDEV(IF($E$2:$E$2201=$E1746, $AJ$2:$AJ$2201)), 0)</f>
        <v>107.92638703787324</v>
      </c>
      <c r="AP1746">
        <f t="shared" si="640"/>
        <v>1.3530754457135481</v>
      </c>
      <c r="AQ1746">
        <f t="shared" si="633"/>
        <v>6.9846120440362147E-2</v>
      </c>
      <c r="AR1746" cm="1">
        <f t="array" ref="AR1746">IFERROR(STDEV(IF($E$2:$E$2201=$E1746, $AK$2:$AK$2201)), 0)</f>
        <v>1.2051957931550519E-2</v>
      </c>
      <c r="AS1746">
        <f t="shared" si="641"/>
        <v>1.35258907065462</v>
      </c>
      <c r="AT1746">
        <f t="shared" si="634"/>
        <v>3.9846120440362121E-2</v>
      </c>
      <c r="AU1746" cm="1">
        <f t="array" ref="AU1746">IFERROR(STDEV(IF($E$2:$E$2201=$E1746, $AL$2:$AL$2201)), 0)</f>
        <v>1.205195793155059E-2</v>
      </c>
      <c r="AV1746">
        <f t="shared" si="642"/>
        <v>1.3525890706546142</v>
      </c>
      <c r="AW1746">
        <f t="shared" si="635"/>
        <v>0</v>
      </c>
      <c r="AX1746" cm="1">
        <f t="array" ref="AX1746">IFERROR(STDEV(IF($E$2:$E$2201=$E1746, $AM$2:$AM$2201)), 0)</f>
        <v>0</v>
      </c>
      <c r="AY1746">
        <f t="shared" si="643"/>
        <v>1.3525890706546142</v>
      </c>
      <c r="AZ1746">
        <f>INDEX(Model_Assumptions[Values],9)*((INDEX(Model_Scenarios[GR Weight],1)*$AG1746)+(INDEX(Model_Scenarios[GP Weight],1)*$AH1746)+(INDEX(Model_Scenarios[LTV Weight],1)*$AI1746))-(INDEX(Model_Scenarios[LTV Weight],1)*$AP1746)-(INDEX(Model_Scenarios[GP Weight],1)*($AS1746+$AV1746+$AY1746))</f>
        <v>-1.6164751136765094</v>
      </c>
      <c r="BA1746">
        <f>INDEX(Model_Assumptions[Values],9)*((INDEX(Model_Scenarios[GR Weight],2)*$AG1746)+(INDEX(Model_Scenarios[GP Weight],2)*$AH1746)+(INDEX(Model_Scenarios[LTV Weight],2)*$AI1746))-(INDEX(Model_Scenarios[LTV Weight],2)*$AP1746)-(INDEX(Model_Scenarios[GP Weight],2)*($AS1746+$AV1746+$AY1746))</f>
        <v>-2.4711491864012718</v>
      </c>
      <c r="BB1746">
        <f>INDEX(Model_Assumptions[Values],9)*((INDEX(Model_Scenarios[GR Weight],3)*$AG1746)+(INDEX(Model_Scenarios[GP Weight],3)*$AH1746)+(INDEX(Model_Scenarios[LTV Weight],3)*$AI1746))-(INDEX(Model_Scenarios[LTV Weight],3)*$AP1746)-(INDEX(Model_Scenarios[GP Weight],3)*($AS1746+$AV1746+$AY1746))</f>
        <v>-3.7575230931075172</v>
      </c>
      <c r="BC1746">
        <f>INDEX(Model_Assumptions[Values],9)*((INDEX(Model_Scenarios[GR Weight],4)*$AG1746)+(INDEX(Model_Scenarios[GP Weight],4)*$AH1746)+(INDEX(Model_Scenarios[LTV Weight],4)*$AI1746))-(INDEX(Model_Scenarios[LTV Weight],4)*$AP1746)-(INDEX(Model_Scenarios[GP Weight],4)*($AS1746+$AV1746+$AY1746))</f>
        <v>-3.7749742835839193</v>
      </c>
      <c r="BD1746">
        <f>INDEX(Model_Assumptions[Values],9)*((INDEX(Model_Scenarios[GR Weight],5)*$AG1746)+(INDEX(Model_Scenarios[GP Weight],5)*$AH1746)+(INDEX(Model_Scenarios[LTV Weight],5)*$AI1746))-(INDEX(Model_Scenarios[LTV Weight],5)*$AP1746)-(INDEX(Model_Scenarios[GP Weight],5)*($AS1746+$AV1746+$AY1746))</f>
        <v>-5.4406944528424379</v>
      </c>
    </row>
    <row r="1747" spans="1:56" x14ac:dyDescent="0.25">
      <c r="A1747">
        <v>1746</v>
      </c>
      <c r="B1747">
        <v>35</v>
      </c>
      <c r="C1747" s="3">
        <v>46</v>
      </c>
      <c r="D1747" s="4">
        <v>0.9</v>
      </c>
      <c r="E1747" t="str">
        <v>SKU-1041</v>
      </c>
      <c r="F1747" t="str">
        <v>Reduce</v>
      </c>
      <c r="G1747" t="str">
        <v>Full</v>
      </c>
      <c r="H1747">
        <v>102.13</v>
      </c>
      <c r="I1747">
        <v>64.05</v>
      </c>
      <c r="J1747">
        <v>39</v>
      </c>
      <c r="K1747">
        <v>3983.0699999999997</v>
      </c>
      <c r="L1747">
        <v>1485.12</v>
      </c>
      <c r="M1747">
        <v>0.37285812200137081</v>
      </c>
      <c r="N1747">
        <v>95.805218757813307</v>
      </c>
      <c r="O1747">
        <v>285.02396907034563</v>
      </c>
      <c r="P1747">
        <v>156.92396907034617</v>
      </c>
      <c r="Q1747">
        <v>1365.1678788168565</v>
      </c>
      <c r="R1747">
        <v>1155.8421373982719</v>
      </c>
      <c r="S1747">
        <v>1</v>
      </c>
      <c r="T1747">
        <f t="shared" si="621"/>
        <v>96.437696882031972</v>
      </c>
      <c r="U1747">
        <f t="shared" si="622"/>
        <v>-5.5735857416704435E-2</v>
      </c>
      <c r="V1747">
        <f>IF($F1747="Reduce", INDEX(Model_Assumptions[Values], 2), INDEX(Model_Assumptions[Values], 1))</f>
        <v>-0.8</v>
      </c>
      <c r="W1747">
        <f t="shared" si="623"/>
        <v>40.738958751401178</v>
      </c>
      <c r="X1747">
        <f t="shared" si="636"/>
        <v>3928.7713553572303</v>
      </c>
      <c r="Y1747">
        <f t="shared" si="624"/>
        <v>1319.4410473299849</v>
      </c>
      <c r="Z1747">
        <f t="shared" si="625"/>
        <v>-54.298644642769432</v>
      </c>
      <c r="AA1747">
        <f t="shared" si="626"/>
        <v>-165.67895267001495</v>
      </c>
      <c r="AB1747">
        <f t="shared" si="637"/>
        <v>0.33584063005621573</v>
      </c>
      <c r="AC1747">
        <f t="shared" si="627"/>
        <v>-3.7017491945155079E-2</v>
      </c>
      <c r="AD1747">
        <f t="shared" si="628"/>
        <v>-3.7017491945155079E-2</v>
      </c>
      <c r="AE1747">
        <f t="shared" si="629"/>
        <v>0.90000000000000069</v>
      </c>
      <c r="AF1747">
        <f t="shared" si="638"/>
        <v>115.5842137398264</v>
      </c>
      <c r="AG1747">
        <f t="shared" si="630"/>
        <v>-0.19050553825305899</v>
      </c>
      <c r="AH1747">
        <f t="shared" si="631"/>
        <v>-1.0557912449674536</v>
      </c>
      <c r="AI1747">
        <f t="shared" si="639"/>
        <v>9.9999999999999312E-2</v>
      </c>
      <c r="AJ1747">
        <f>MAX(0, $R1747 - $AA1747) * INDEX(Model_Assumptions[Values], 7)</f>
        <v>2643.0421801365737</v>
      </c>
      <c r="AK1747">
        <f>MAX(0, INDEX(Model_Assumptions[Values], 4) - $AD1747)</f>
        <v>8.7017491945155082E-2</v>
      </c>
      <c r="AL1747">
        <f>MAX(0, INDEX(Model_Assumptions[Values], 5) - $AC1747)</f>
        <v>5.7017491945155083E-2</v>
      </c>
      <c r="AM1747">
        <f>INDEX(Model_Assumptions[Values], 6) * MAX(0, INDEX(Model_Assumptions[Values], 3) - $AB1747)^2</f>
        <v>0</v>
      </c>
      <c r="AN1747">
        <f t="shared" si="632"/>
        <v>2489.2159620102148</v>
      </c>
      <c r="AO1747" cm="1">
        <f t="array" ref="AO1747">IFERROR(STDEV(IF($E$2:$E$2201=$E1747, $AJ$2:$AJ$2201)), 0)</f>
        <v>107.92638703787324</v>
      </c>
      <c r="AP1747">
        <f t="shared" si="640"/>
        <v>1.4252883131571772</v>
      </c>
      <c r="AQ1747">
        <f t="shared" si="633"/>
        <v>6.9846120440362147E-2</v>
      </c>
      <c r="AR1747" cm="1">
        <f t="array" ref="AR1747">IFERROR(STDEV(IF($E$2:$E$2201=$E1747, $AK$2:$AK$2201)), 0)</f>
        <v>1.2051957931550519E-2</v>
      </c>
      <c r="AS1747">
        <f t="shared" si="641"/>
        <v>1.4247785797393493</v>
      </c>
      <c r="AT1747">
        <f t="shared" si="634"/>
        <v>3.9846120440362121E-2</v>
      </c>
      <c r="AU1747" cm="1">
        <f t="array" ref="AU1747">IFERROR(STDEV(IF($E$2:$E$2201=$E1747, $AL$2:$AL$2201)), 0)</f>
        <v>1.205195793155059E-2</v>
      </c>
      <c r="AV1747">
        <f t="shared" si="642"/>
        <v>1.4247785797393431</v>
      </c>
      <c r="AW1747">
        <f t="shared" si="635"/>
        <v>0</v>
      </c>
      <c r="AX1747" cm="1">
        <f t="array" ref="AX1747">IFERROR(STDEV(IF($E$2:$E$2201=$E1747, $AM$2:$AM$2201)), 0)</f>
        <v>0</v>
      </c>
      <c r="AY1747">
        <f t="shared" si="643"/>
        <v>1.4247785797393431</v>
      </c>
      <c r="AZ1747">
        <f>INDEX(Model_Assumptions[Values],9)*((INDEX(Model_Scenarios[GR Weight],1)*$AG1747)+(INDEX(Model_Scenarios[GP Weight],1)*$AH1747)+(INDEX(Model_Scenarios[LTV Weight],1)*$AI1747))-(INDEX(Model_Scenarios[LTV Weight],1)*$AP1747)-(INDEX(Model_Scenarios[GP Weight],1)*($AS1747+$AV1747+$AY1747))</f>
        <v>-1.7908126160578044</v>
      </c>
      <c r="BA1747">
        <f>INDEX(Model_Assumptions[Values],9)*((INDEX(Model_Scenarios[GR Weight],2)*$AG1747)+(INDEX(Model_Scenarios[GP Weight],2)*$AH1747)+(INDEX(Model_Scenarios[LTV Weight],2)*$AI1747))-(INDEX(Model_Scenarios[LTV Weight],2)*$AP1747)-(INDEX(Model_Scenarios[GP Weight],2)*($AS1747+$AV1747+$AY1747))</f>
        <v>-2.6549749500530226</v>
      </c>
      <c r="BB1747">
        <f>INDEX(Model_Assumptions[Values],9)*((INDEX(Model_Scenarios[GR Weight],3)*$AG1747)+(INDEX(Model_Scenarios[GP Weight],3)*$AH1747)+(INDEX(Model_Scenarios[LTV Weight],3)*$AI1747))-(INDEX(Model_Scenarios[LTV Weight],3)*$AP1747)-(INDEX(Model_Scenarios[GP Weight],3)*($AS1747+$AV1747+$AY1747))</f>
        <v>-3.9518994354985519</v>
      </c>
      <c r="BC1747">
        <f>INDEX(Model_Assumptions[Values],9)*((INDEX(Model_Scenarios[GR Weight],4)*$AG1747)+(INDEX(Model_Scenarios[GP Weight],4)*$AH1747)+(INDEX(Model_Scenarios[LTV Weight],4)*$AI1747))-(INDEX(Model_Scenarios[LTV Weight],4)*$AP1747)-(INDEX(Model_Scenarios[GP Weight],4)*($AS1747+$AV1747+$AY1747))</f>
        <v>-3.9546233733093628</v>
      </c>
      <c r="BD1747">
        <f>INDEX(Model_Assumptions[Values],9)*((INDEX(Model_Scenarios[GR Weight],5)*$AG1747)+(INDEX(Model_Scenarios[GP Weight],5)*$AH1747)+(INDEX(Model_Scenarios[LTV Weight],5)*$AI1747))-(INDEX(Model_Scenarios[LTV Weight],5)*$AP1747)-(INDEX(Model_Scenarios[GP Weight],5)*($AS1747+$AV1747+$AY1747))</f>
        <v>-5.6761381967727713</v>
      </c>
    </row>
    <row r="1748" spans="1:56" x14ac:dyDescent="0.25">
      <c r="A1748">
        <v>1747</v>
      </c>
      <c r="B1748">
        <v>35</v>
      </c>
      <c r="C1748" s="3">
        <v>47</v>
      </c>
      <c r="D1748" s="4">
        <v>0.92</v>
      </c>
      <c r="E1748" t="str">
        <v>SKU-1041</v>
      </c>
      <c r="F1748" t="str">
        <v>Reduce</v>
      </c>
      <c r="G1748" t="str">
        <v>Full</v>
      </c>
      <c r="H1748">
        <v>102.13</v>
      </c>
      <c r="I1748">
        <v>64.05</v>
      </c>
      <c r="J1748">
        <v>39</v>
      </c>
      <c r="K1748">
        <v>3983.0699999999997</v>
      </c>
      <c r="L1748">
        <v>1485.12</v>
      </c>
      <c r="M1748">
        <v>0.37285812200137081</v>
      </c>
      <c r="N1748">
        <v>95.805218757813307</v>
      </c>
      <c r="O1748">
        <v>285.02396907034563</v>
      </c>
      <c r="P1748">
        <v>156.92396907034617</v>
      </c>
      <c r="Q1748">
        <v>1365.1678788168565</v>
      </c>
      <c r="R1748">
        <v>1155.8421373982719</v>
      </c>
      <c r="S1748">
        <v>1</v>
      </c>
      <c r="T1748">
        <f t="shared" si="621"/>
        <v>96.311201257188245</v>
      </c>
      <c r="U1748">
        <f t="shared" si="622"/>
        <v>-5.6974432025964465E-2</v>
      </c>
      <c r="V1748">
        <f>IF($F1748="Reduce", INDEX(Model_Assumptions[Values], 2), INDEX(Model_Assumptions[Values], 1))</f>
        <v>-0.8</v>
      </c>
      <c r="W1748">
        <f t="shared" si="623"/>
        <v>40.777602279210086</v>
      </c>
      <c r="X1748">
        <f t="shared" si="636"/>
        <v>3927.3398598985805</v>
      </c>
      <c r="Y1748">
        <f t="shared" si="624"/>
        <v>1315.5344339151748</v>
      </c>
      <c r="Z1748">
        <f t="shared" si="625"/>
        <v>-55.730140101419238</v>
      </c>
      <c r="AA1748">
        <f t="shared" si="626"/>
        <v>-169.58556608482513</v>
      </c>
      <c r="AB1748">
        <f t="shared" si="637"/>
        <v>0.33496831973924129</v>
      </c>
      <c r="AC1748">
        <f t="shared" si="627"/>
        <v>-3.7889802262129513E-2</v>
      </c>
      <c r="AD1748">
        <f t="shared" si="628"/>
        <v>-3.7889802262129513E-2</v>
      </c>
      <c r="AE1748">
        <f t="shared" si="629"/>
        <v>0.9199999999999996</v>
      </c>
      <c r="AF1748">
        <f t="shared" si="638"/>
        <v>92.467370991862225</v>
      </c>
      <c r="AG1748">
        <f t="shared" si="630"/>
        <v>-0.19552790694478298</v>
      </c>
      <c r="AH1748">
        <f t="shared" si="631"/>
        <v>-1.0806861889199539</v>
      </c>
      <c r="AI1748">
        <f t="shared" si="639"/>
        <v>8.0000000000000404E-2</v>
      </c>
      <c r="AJ1748">
        <f>MAX(0, $R1748 - $AA1748) * INDEX(Model_Assumptions[Values], 7)</f>
        <v>2650.8554069661941</v>
      </c>
      <c r="AK1748">
        <f>MAX(0, INDEX(Model_Assumptions[Values], 4) - $AD1748)</f>
        <v>8.7889802262129516E-2</v>
      </c>
      <c r="AL1748">
        <f>MAX(0, INDEX(Model_Assumptions[Values], 5) - $AC1748)</f>
        <v>5.7889802262129517E-2</v>
      </c>
      <c r="AM1748">
        <f>INDEX(Model_Assumptions[Values], 6) * MAX(0, INDEX(Model_Assumptions[Values], 3) - $AB1748)^2</f>
        <v>0</v>
      </c>
      <c r="AN1748">
        <f t="shared" si="632"/>
        <v>2489.2159620102148</v>
      </c>
      <c r="AO1748" cm="1">
        <f t="array" ref="AO1748">IFERROR(STDEV(IF($E$2:$E$2201=$E1748, $AJ$2:$AJ$2201)), 0)</f>
        <v>107.92638703787324</v>
      </c>
      <c r="AP1748">
        <f t="shared" si="640"/>
        <v>1.497682349908158</v>
      </c>
      <c r="AQ1748">
        <f t="shared" si="633"/>
        <v>6.9846120440362147E-2</v>
      </c>
      <c r="AR1748" cm="1">
        <f t="array" ref="AR1748">IFERROR(STDEV(IF($E$2:$E$2201=$E1748, $AK$2:$AK$2201)), 0)</f>
        <v>1.2051957931550519E-2</v>
      </c>
      <c r="AS1748">
        <f t="shared" si="641"/>
        <v>1.4971577169657442</v>
      </c>
      <c r="AT1748">
        <f t="shared" si="634"/>
        <v>3.9846120440362121E-2</v>
      </c>
      <c r="AU1748" cm="1">
        <f t="array" ref="AU1748">IFERROR(STDEV(IF($E$2:$E$2201=$E1748, $AL$2:$AL$2201)), 0)</f>
        <v>1.205195793155059E-2</v>
      </c>
      <c r="AV1748">
        <f t="shared" si="642"/>
        <v>1.4971577169657377</v>
      </c>
      <c r="AW1748">
        <f t="shared" si="635"/>
        <v>0</v>
      </c>
      <c r="AX1748" cm="1">
        <f t="array" ref="AX1748">IFERROR(STDEV(IF($E$2:$E$2201=$E1748, $AM$2:$AM$2201)), 0)</f>
        <v>0</v>
      </c>
      <c r="AY1748">
        <f t="shared" si="643"/>
        <v>1.4971577169657377</v>
      </c>
      <c r="AZ1748">
        <f>INDEX(Model_Assumptions[Values],9)*((INDEX(Model_Scenarios[GR Weight],1)*$AG1748)+(INDEX(Model_Scenarios[GP Weight],1)*$AH1748)+(INDEX(Model_Scenarios[LTV Weight],1)*$AI1748))-(INDEX(Model_Scenarios[LTV Weight],1)*$AP1748)-(INDEX(Model_Scenarios[GP Weight],1)*($AS1748+$AV1748+$AY1748))</f>
        <v>-1.9654002429486153</v>
      </c>
      <c r="BA1748">
        <f>INDEX(Model_Assumptions[Values],9)*((INDEX(Model_Scenarios[GR Weight],2)*$AG1748)+(INDEX(Model_Scenarios[GP Weight],2)*$AH1748)+(INDEX(Model_Scenarios[LTV Weight],2)*$AI1748))-(INDEX(Model_Scenarios[LTV Weight],2)*$AP1748)-(INDEX(Model_Scenarios[GP Weight],2)*($AS1748+$AV1748+$AY1748))</f>
        <v>-2.8391202767482868</v>
      </c>
      <c r="BB1748">
        <f>INDEX(Model_Assumptions[Values],9)*((INDEX(Model_Scenarios[GR Weight],3)*$AG1748)+(INDEX(Model_Scenarios[GP Weight],3)*$AH1748)+(INDEX(Model_Scenarios[LTV Weight],3)*$AI1748))-(INDEX(Model_Scenarios[LTV Weight],3)*$AP1748)-(INDEX(Model_Scenarios[GP Weight],3)*($AS1748+$AV1748+$AY1748))</f>
        <v>-4.1466992570681871</v>
      </c>
      <c r="BC1748">
        <f>INDEX(Model_Assumptions[Values],9)*((INDEX(Model_Scenarios[GR Weight],4)*$AG1748)+(INDEX(Model_Scenarios[GP Weight],4)*$AH1748)+(INDEX(Model_Scenarios[LTV Weight],4)*$AI1748))-(INDEX(Model_Scenarios[LTV Weight],4)*$AP1748)-(INDEX(Model_Scenarios[GP Weight],4)*($AS1748+$AV1748+$AY1748))</f>
        <v>-4.1346949755497624</v>
      </c>
      <c r="BD1748">
        <f>INDEX(Model_Assumptions[Values],9)*((INDEX(Model_Scenarios[GR Weight],5)*$AG1748)+(INDEX(Model_Scenarios[GP Weight],5)*$AH1748)+(INDEX(Model_Scenarios[LTV Weight],5)*$AI1748))-(INDEX(Model_Scenarios[LTV Weight],5)*$AP1748)-(INDEX(Model_Scenarios[GP Weight],5)*($AS1748+$AV1748+$AY1748))</f>
        <v>-5.9121457469451668</v>
      </c>
    </row>
    <row r="1749" spans="1:56" x14ac:dyDescent="0.25">
      <c r="A1749">
        <v>1748</v>
      </c>
      <c r="B1749">
        <v>35</v>
      </c>
      <c r="C1749" s="3">
        <v>48</v>
      </c>
      <c r="D1749" s="4">
        <v>0.94000000000000006</v>
      </c>
      <c r="E1749" t="str">
        <v>SKU-1041</v>
      </c>
      <c r="F1749" t="str">
        <v>Reduce</v>
      </c>
      <c r="G1749" t="str">
        <v>Full</v>
      </c>
      <c r="H1749">
        <v>102.13</v>
      </c>
      <c r="I1749">
        <v>64.05</v>
      </c>
      <c r="J1749">
        <v>39</v>
      </c>
      <c r="K1749">
        <v>3983.0699999999997</v>
      </c>
      <c r="L1749">
        <v>1485.12</v>
      </c>
      <c r="M1749">
        <v>0.37285812200137081</v>
      </c>
      <c r="N1749">
        <v>95.805218757813307</v>
      </c>
      <c r="O1749">
        <v>285.02396907034563</v>
      </c>
      <c r="P1749">
        <v>156.92396907034617</v>
      </c>
      <c r="Q1749">
        <v>1365.1678788168565</v>
      </c>
      <c r="R1749">
        <v>1155.8421373982719</v>
      </c>
      <c r="S1749">
        <v>1</v>
      </c>
      <c r="T1749">
        <f t="shared" si="621"/>
        <v>96.184705632344503</v>
      </c>
      <c r="U1749">
        <f t="shared" si="622"/>
        <v>-5.8213006635224641E-2</v>
      </c>
      <c r="V1749">
        <f>IF($F1749="Reduce", INDEX(Model_Assumptions[Values], 2), INDEX(Model_Assumptions[Values], 1))</f>
        <v>-0.8</v>
      </c>
      <c r="W1749">
        <f t="shared" si="623"/>
        <v>40.816245807019008</v>
      </c>
      <c r="X1749">
        <f t="shared" si="636"/>
        <v>3925.8985879655388</v>
      </c>
      <c r="Y1749">
        <f t="shared" si="624"/>
        <v>1311.6180440259714</v>
      </c>
      <c r="Z1749">
        <f t="shared" si="625"/>
        <v>-57.1714120344609</v>
      </c>
      <c r="AA1749">
        <f t="shared" si="626"/>
        <v>-173.50195597402853</v>
      </c>
      <c r="AB1749">
        <f t="shared" si="637"/>
        <v>0.33409371501510743</v>
      </c>
      <c r="AC1749">
        <f t="shared" si="627"/>
        <v>-3.8764406986263378E-2</v>
      </c>
      <c r="AD1749">
        <f t="shared" si="628"/>
        <v>-3.8764406986263378E-2</v>
      </c>
      <c r="AE1749">
        <f t="shared" si="629"/>
        <v>0.94000000000000083</v>
      </c>
      <c r="AF1749">
        <f t="shared" si="638"/>
        <v>69.350528243895354</v>
      </c>
      <c r="AG1749">
        <f t="shared" si="630"/>
        <v>-0.20058457617068218</v>
      </c>
      <c r="AH1749">
        <f t="shared" si="631"/>
        <v>-1.1056434335805689</v>
      </c>
      <c r="AI1749">
        <f t="shared" si="639"/>
        <v>5.9999999999999172E-2</v>
      </c>
      <c r="AJ1749">
        <f>MAX(0, $R1749 - $AA1749) * INDEX(Model_Assumptions[Values], 7)</f>
        <v>2658.6881867446009</v>
      </c>
      <c r="AK1749">
        <f>MAX(0, INDEX(Model_Assumptions[Values], 4) - $AD1749)</f>
        <v>8.8764406986263381E-2</v>
      </c>
      <c r="AL1749">
        <f>MAX(0, INDEX(Model_Assumptions[Values], 5) - $AC1749)</f>
        <v>5.8764406986263382E-2</v>
      </c>
      <c r="AM1749">
        <f>INDEX(Model_Assumptions[Values], 6) * MAX(0, INDEX(Model_Assumptions[Values], 3) - $AB1749)^2</f>
        <v>0</v>
      </c>
      <c r="AN1749">
        <f t="shared" si="632"/>
        <v>2489.2159620102148</v>
      </c>
      <c r="AO1749" cm="1">
        <f t="array" ref="AO1749">IFERROR(STDEV(IF($E$2:$E$2201=$E1749, $AJ$2:$AJ$2201)), 0)</f>
        <v>107.92638703787324</v>
      </c>
      <c r="AP1749">
        <f t="shared" si="640"/>
        <v>1.5702575559665071</v>
      </c>
      <c r="AQ1749">
        <f t="shared" si="633"/>
        <v>6.9846120440362147E-2</v>
      </c>
      <c r="AR1749" cm="1">
        <f t="array" ref="AR1749">IFERROR(STDEV(IF($E$2:$E$2201=$E1749, $AK$2:$AK$2201)), 0)</f>
        <v>1.2051957931550519E-2</v>
      </c>
      <c r="AS1749">
        <f t="shared" si="641"/>
        <v>1.5697272304921945</v>
      </c>
      <c r="AT1749">
        <f t="shared" si="634"/>
        <v>3.9846120440362121E-2</v>
      </c>
      <c r="AU1749" cm="1">
        <f t="array" ref="AU1749">IFERROR(STDEV(IF($E$2:$E$2201=$E1749, $AL$2:$AL$2201)), 0)</f>
        <v>1.205195793155059E-2</v>
      </c>
      <c r="AV1749">
        <f t="shared" si="642"/>
        <v>1.5697272304921874</v>
      </c>
      <c r="AW1749">
        <f t="shared" si="635"/>
        <v>0</v>
      </c>
      <c r="AX1749" cm="1">
        <f t="array" ref="AX1749">IFERROR(STDEV(IF($E$2:$E$2201=$E1749, $AM$2:$AM$2201)), 0)</f>
        <v>0</v>
      </c>
      <c r="AY1749">
        <f t="shared" si="643"/>
        <v>1.5697272304921874</v>
      </c>
      <c r="AZ1749">
        <f>INDEX(Model_Assumptions[Values],9)*((INDEX(Model_Scenarios[GR Weight],1)*$AG1749)+(INDEX(Model_Scenarios[GP Weight],1)*$AH1749)+(INDEX(Model_Scenarios[LTV Weight],1)*$AI1749))-(INDEX(Model_Scenarios[LTV Weight],1)*$AP1749)-(INDEX(Model_Scenarios[GP Weight],1)*($AS1749+$AV1749+$AY1749))</f>
        <v>-2.1402382187964917</v>
      </c>
      <c r="BA1749">
        <f>INDEX(Model_Assumptions[Values],9)*((INDEX(Model_Scenarios[GR Weight],2)*$AG1749)+(INDEX(Model_Scenarios[GP Weight],2)*$AH1749)+(INDEX(Model_Scenarios[LTV Weight],2)*$AI1749))-(INDEX(Model_Scenarios[LTV Weight],2)*$AP1749)-(INDEX(Model_Scenarios[GP Weight],2)*($AS1749+$AV1749+$AY1749))</f>
        <v>-3.0235856153821268</v>
      </c>
      <c r="BB1749">
        <f>INDEX(Model_Assumptions[Values],9)*((INDEX(Model_Scenarios[GR Weight],3)*$AG1749)+(INDEX(Model_Scenarios[GP Weight],3)*$AH1749)+(INDEX(Model_Scenarios[LTV Weight],3)*$AI1749))-(INDEX(Model_Scenarios[LTV Weight],3)*$AP1749)-(INDEX(Model_Scenarios[GP Weight],3)*($AS1749+$AV1749+$AY1749))</f>
        <v>-4.341923343382752</v>
      </c>
      <c r="BC1749">
        <f>INDEX(Model_Assumptions[Values],9)*((INDEX(Model_Scenarios[GR Weight],4)*$AG1749)+(INDEX(Model_Scenarios[GP Weight],4)*$AH1749)+(INDEX(Model_Scenarios[LTV Weight],4)*$AI1749))-(INDEX(Model_Scenarios[LTV Weight],4)*$AP1749)-(INDEX(Model_Scenarios[GP Weight],4)*($AS1749+$AV1749+$AY1749))</f>
        <v>-4.3151898758714413</v>
      </c>
      <c r="BD1749">
        <f>INDEX(Model_Assumptions[Values],9)*((INDEX(Model_Scenarios[GR Weight],5)*$AG1749)+(INDEX(Model_Scenarios[GP Weight],5)*$AH1749)+(INDEX(Model_Scenarios[LTV Weight],5)*$AI1749))-(INDEX(Model_Scenarios[LTV Weight],5)*$AP1749)-(INDEX(Model_Scenarios[GP Weight],5)*($AS1749+$AV1749+$AY1749))</f>
        <v>-6.1487183378209878</v>
      </c>
    </row>
    <row r="1750" spans="1:56" x14ac:dyDescent="0.25">
      <c r="A1750">
        <v>1749</v>
      </c>
      <c r="B1750">
        <v>35</v>
      </c>
      <c r="C1750" s="3">
        <v>49</v>
      </c>
      <c r="D1750" s="4">
        <v>0.96</v>
      </c>
      <c r="E1750" t="str">
        <v>SKU-1041</v>
      </c>
      <c r="F1750" t="str">
        <v>Reduce</v>
      </c>
      <c r="G1750" t="str">
        <v>Full</v>
      </c>
      <c r="H1750">
        <v>102.13</v>
      </c>
      <c r="I1750">
        <v>64.05</v>
      </c>
      <c r="J1750">
        <v>39</v>
      </c>
      <c r="K1750">
        <v>3983.0699999999997</v>
      </c>
      <c r="L1750">
        <v>1485.12</v>
      </c>
      <c r="M1750">
        <v>0.37285812200137081</v>
      </c>
      <c r="N1750">
        <v>95.805218757813307</v>
      </c>
      <c r="O1750">
        <v>285.02396907034563</v>
      </c>
      <c r="P1750">
        <v>156.92396907034617</v>
      </c>
      <c r="Q1750">
        <v>1365.1678788168565</v>
      </c>
      <c r="R1750">
        <v>1155.8421373982719</v>
      </c>
      <c r="S1750">
        <v>1</v>
      </c>
      <c r="T1750">
        <f t="shared" si="621"/>
        <v>96.058210007500776</v>
      </c>
      <c r="U1750">
        <f t="shared" si="622"/>
        <v>-5.9451581244484672E-2</v>
      </c>
      <c r="V1750">
        <f>IF($F1750="Reduce", INDEX(Model_Assumptions[Values], 2), INDEX(Model_Assumptions[Values], 1))</f>
        <v>-0.8</v>
      </c>
      <c r="W1750">
        <f t="shared" si="623"/>
        <v>40.854889334827917</v>
      </c>
      <c r="X1750">
        <f t="shared" si="636"/>
        <v>3924.4475395581035</v>
      </c>
      <c r="Y1750">
        <f t="shared" si="624"/>
        <v>1307.6918776623756</v>
      </c>
      <c r="Z1750">
        <f t="shared" si="625"/>
        <v>-58.622460441896237</v>
      </c>
      <c r="AA1750">
        <f t="shared" si="626"/>
        <v>-177.42812233762425</v>
      </c>
      <c r="AB1750">
        <f t="shared" si="637"/>
        <v>0.33321680681954613</v>
      </c>
      <c r="AC1750">
        <f t="shared" si="627"/>
        <v>-3.9641315181824677E-2</v>
      </c>
      <c r="AD1750">
        <f t="shared" si="628"/>
        <v>-3.9641315181824677E-2</v>
      </c>
      <c r="AE1750">
        <f t="shared" si="629"/>
        <v>0.95999999999999985</v>
      </c>
      <c r="AF1750">
        <f t="shared" si="638"/>
        <v>46.233685495931049</v>
      </c>
      <c r="AG1750">
        <f t="shared" si="630"/>
        <v>-0.20567554593076298</v>
      </c>
      <c r="AH1750">
        <f t="shared" si="631"/>
        <v>-1.1306629789492926</v>
      </c>
      <c r="AI1750">
        <f t="shared" si="639"/>
        <v>4.0000000000000147E-2</v>
      </c>
      <c r="AJ1750">
        <f>MAX(0, $R1750 - $AA1750) * INDEX(Model_Assumptions[Values], 7)</f>
        <v>2666.5405194717923</v>
      </c>
      <c r="AK1750">
        <f>MAX(0, INDEX(Model_Assumptions[Values], 4) - $AD1750)</f>
        <v>8.964131518182468E-2</v>
      </c>
      <c r="AL1750">
        <f>MAX(0, INDEX(Model_Assumptions[Values], 5) - $AC1750)</f>
        <v>5.9641315181824681E-2</v>
      </c>
      <c r="AM1750">
        <f>INDEX(Model_Assumptions[Values], 6) * MAX(0, INDEX(Model_Assumptions[Values], 3) - $AB1750)^2</f>
        <v>0</v>
      </c>
      <c r="AN1750">
        <f t="shared" si="632"/>
        <v>2489.2159620102148</v>
      </c>
      <c r="AO1750" cm="1">
        <f t="array" ref="AO1750">IFERROR(STDEV(IF($E$2:$E$2201=$E1750, $AJ$2:$AJ$2201)), 0)</f>
        <v>107.92638703787324</v>
      </c>
      <c r="AP1750">
        <f t="shared" si="640"/>
        <v>1.6430139313322081</v>
      </c>
      <c r="AQ1750">
        <f t="shared" si="633"/>
        <v>6.9846120440362147E-2</v>
      </c>
      <c r="AR1750" cm="1">
        <f t="array" ref="AR1750">IFERROR(STDEV(IF($E$2:$E$2201=$E1750, $AK$2:$AK$2201)), 0)</f>
        <v>1.2051957931550519E-2</v>
      </c>
      <c r="AS1750">
        <f t="shared" si="641"/>
        <v>1.6424878724179071</v>
      </c>
      <c r="AT1750">
        <f t="shared" si="634"/>
        <v>3.9846120440362121E-2</v>
      </c>
      <c r="AU1750" cm="1">
        <f t="array" ref="AU1750">IFERROR(STDEV(IF($E$2:$E$2201=$E1750, $AL$2:$AL$2201)), 0)</f>
        <v>1.205195793155059E-2</v>
      </c>
      <c r="AV1750">
        <f t="shared" si="642"/>
        <v>1.6424878724178997</v>
      </c>
      <c r="AW1750">
        <f t="shared" si="635"/>
        <v>0</v>
      </c>
      <c r="AX1750" cm="1">
        <f t="array" ref="AX1750">IFERROR(STDEV(IF($E$2:$E$2201=$E1750, $AM$2:$AM$2201)), 0)</f>
        <v>0</v>
      </c>
      <c r="AY1750">
        <f t="shared" si="643"/>
        <v>1.6424878724178997</v>
      </c>
      <c r="AZ1750">
        <f>INDEX(Model_Assumptions[Values],9)*((INDEX(Model_Scenarios[GR Weight],1)*$AG1750)+(INDEX(Model_Scenarios[GP Weight],1)*$AH1750)+(INDEX(Model_Scenarios[LTV Weight],1)*$AI1750))-(INDEX(Model_Scenarios[LTV Weight],1)*$AP1750)-(INDEX(Model_Scenarios[GP Weight],1)*($AS1750+$AV1750+$AY1750))</f>
        <v>-2.3153267692311648</v>
      </c>
      <c r="BA1750">
        <f>INDEX(Model_Assumptions[Values],9)*((INDEX(Model_Scenarios[GR Weight],2)*$AG1750)+(INDEX(Model_Scenarios[GP Weight],2)*$AH1750)+(INDEX(Model_Scenarios[LTV Weight],2)*$AI1750))-(INDEX(Model_Scenarios[LTV Weight],2)*$AP1750)-(INDEX(Model_Scenarios[GP Weight],2)*($AS1750+$AV1750+$AY1750))</f>
        <v>-3.2083714172140412</v>
      </c>
      <c r="BB1750">
        <f>INDEX(Model_Assumptions[Values],9)*((INDEX(Model_Scenarios[GR Weight],3)*$AG1750)+(INDEX(Model_Scenarios[GP Weight],3)*$AH1750)+(INDEX(Model_Scenarios[LTV Weight],3)*$AI1750))-(INDEX(Model_Scenarios[LTV Weight],3)*$AP1750)-(INDEX(Model_Scenarios[GP Weight],3)*($AS1750+$AV1750+$AY1750))</f>
        <v>-4.5375724841463958</v>
      </c>
      <c r="BC1750">
        <f>INDEX(Model_Assumptions[Values],9)*((INDEX(Model_Scenarios[GR Weight],4)*$AG1750)+(INDEX(Model_Scenarios[GP Weight],4)*$AH1750)+(INDEX(Model_Scenarios[LTV Weight],4)*$AI1750))-(INDEX(Model_Scenarios[LTV Weight],4)*$AP1750)-(INDEX(Model_Scenarios[GP Weight],4)*($AS1750+$AV1750+$AY1750))</f>
        <v>-4.4961088639785558</v>
      </c>
      <c r="BD1750">
        <f>INDEX(Model_Assumptions[Values],9)*((INDEX(Model_Scenarios[GR Weight],5)*$AG1750)+(INDEX(Model_Scenarios[GP Weight],5)*$AH1750)+(INDEX(Model_Scenarios[LTV Weight],5)*$AI1750))-(INDEX(Model_Scenarios[LTV Weight],5)*$AP1750)-(INDEX(Model_Scenarios[GP Weight],5)*($AS1750+$AV1750+$AY1750))</f>
        <v>-6.3858572103639082</v>
      </c>
    </row>
    <row r="1751" spans="1:56" x14ac:dyDescent="0.25">
      <c r="A1751">
        <v>1750</v>
      </c>
      <c r="B1751">
        <v>35</v>
      </c>
      <c r="C1751" s="3">
        <v>50</v>
      </c>
      <c r="D1751" s="4">
        <v>0.98</v>
      </c>
      <c r="E1751" t="str">
        <v>SKU-1041</v>
      </c>
      <c r="F1751" t="str">
        <v>Reduce</v>
      </c>
      <c r="G1751" t="str">
        <v>Full</v>
      </c>
      <c r="H1751">
        <v>102.13</v>
      </c>
      <c r="I1751">
        <v>64.05</v>
      </c>
      <c r="J1751">
        <v>39</v>
      </c>
      <c r="K1751">
        <v>3983.0699999999997</v>
      </c>
      <c r="L1751">
        <v>1485.12</v>
      </c>
      <c r="M1751">
        <v>0.37285812200137081</v>
      </c>
      <c r="N1751">
        <v>95.805218757813307</v>
      </c>
      <c r="O1751">
        <v>285.02396907034563</v>
      </c>
      <c r="P1751">
        <v>156.92396907034617</v>
      </c>
      <c r="Q1751">
        <v>1365.1678788168565</v>
      </c>
      <c r="R1751">
        <v>1155.8421373982719</v>
      </c>
      <c r="S1751">
        <v>1</v>
      </c>
      <c r="T1751">
        <f t="shared" si="621"/>
        <v>95.931714382657034</v>
      </c>
      <c r="U1751">
        <f t="shared" si="622"/>
        <v>-6.0690155853744848E-2</v>
      </c>
      <c r="V1751">
        <f>IF($F1751="Reduce", INDEX(Model_Assumptions[Values], 2), INDEX(Model_Assumptions[Values], 1))</f>
        <v>-0.8</v>
      </c>
      <c r="W1751">
        <f t="shared" si="623"/>
        <v>40.893532862636839</v>
      </c>
      <c r="X1751">
        <f t="shared" si="636"/>
        <v>3922.9867146762767</v>
      </c>
      <c r="Y1751">
        <f t="shared" si="624"/>
        <v>1303.7559348243872</v>
      </c>
      <c r="Z1751">
        <f t="shared" si="625"/>
        <v>-60.083285323722976</v>
      </c>
      <c r="AA1751">
        <f t="shared" si="626"/>
        <v>-181.36406517561272</v>
      </c>
      <c r="AB1751">
        <f t="shared" si="637"/>
        <v>0.33233758604048003</v>
      </c>
      <c r="AC1751">
        <f t="shared" si="627"/>
        <v>-4.052053596089078E-2</v>
      </c>
      <c r="AD1751">
        <f t="shared" si="628"/>
        <v>-4.052053596089078E-2</v>
      </c>
      <c r="AE1751">
        <f t="shared" si="629"/>
        <v>0.98000000000000098</v>
      </c>
      <c r="AF1751">
        <f t="shared" si="638"/>
        <v>23.116842747964302</v>
      </c>
      <c r="AG1751">
        <f t="shared" si="630"/>
        <v>-0.21080081622501742</v>
      </c>
      <c r="AH1751">
        <f t="shared" si="631"/>
        <v>-1.1557448250261277</v>
      </c>
      <c r="AI1751">
        <f t="shared" si="639"/>
        <v>1.9999999999999019E-2</v>
      </c>
      <c r="AJ1751">
        <f>MAX(0, $R1751 - $AA1751) * INDEX(Model_Assumptions[Values], 7)</f>
        <v>2674.4124051477693</v>
      </c>
      <c r="AK1751">
        <f>MAX(0, INDEX(Model_Assumptions[Values], 4) - $AD1751)</f>
        <v>9.0520535960890783E-2</v>
      </c>
      <c r="AL1751">
        <f>MAX(0, INDEX(Model_Assumptions[Values], 5) - $AC1751)</f>
        <v>6.0520535960890784E-2</v>
      </c>
      <c r="AM1751">
        <f>INDEX(Model_Assumptions[Values], 6) * MAX(0, INDEX(Model_Assumptions[Values], 3) - $AB1751)^2</f>
        <v>0</v>
      </c>
      <c r="AN1751">
        <f t="shared" si="632"/>
        <v>2489.2159620102148</v>
      </c>
      <c r="AO1751" cm="1">
        <f t="array" ref="AO1751">IFERROR(STDEV(IF($E$2:$E$2201=$E1751, $AJ$2:$AJ$2201)), 0)</f>
        <v>107.92638703787324</v>
      </c>
      <c r="AP1751">
        <f t="shared" si="640"/>
        <v>1.715951476005269</v>
      </c>
      <c r="AQ1751">
        <f t="shared" si="633"/>
        <v>6.9846120440362147E-2</v>
      </c>
      <c r="AR1751" cm="1">
        <f t="array" ref="AR1751">IFERROR(STDEV(IF($E$2:$E$2201=$E1751, $AK$2:$AK$2201)), 0)</f>
        <v>1.2051957931550519E-2</v>
      </c>
      <c r="AS1751">
        <f t="shared" si="641"/>
        <v>1.7154403988090268</v>
      </c>
      <c r="AT1751">
        <f t="shared" si="634"/>
        <v>3.9846120440362121E-2</v>
      </c>
      <c r="AU1751" cm="1">
        <f t="array" ref="AU1751">IFERROR(STDEV(IF($E$2:$E$2201=$E1751, $AL$2:$AL$2201)), 0)</f>
        <v>1.205195793155059E-2</v>
      </c>
      <c r="AV1751">
        <f t="shared" si="642"/>
        <v>1.715440398809019</v>
      </c>
      <c r="AW1751">
        <f t="shared" si="635"/>
        <v>0</v>
      </c>
      <c r="AX1751" cm="1">
        <f t="array" ref="AX1751">IFERROR(STDEV(IF($E$2:$E$2201=$E1751, $AM$2:$AM$2201)), 0)</f>
        <v>0</v>
      </c>
      <c r="AY1751">
        <f t="shared" si="643"/>
        <v>1.715440398809019</v>
      </c>
      <c r="AZ1751">
        <f>INDEX(Model_Assumptions[Values],9)*((INDEX(Model_Scenarios[GR Weight],1)*$AG1751)+(INDEX(Model_Scenarios[GP Weight],1)*$AH1751)+(INDEX(Model_Scenarios[LTV Weight],1)*$AI1751))-(INDEX(Model_Scenarios[LTV Weight],1)*$AP1751)-(INDEX(Model_Scenarios[GP Weight],1)*($AS1751+$AV1751+$AY1751))</f>
        <v>-2.4906661210724983</v>
      </c>
      <c r="BA1751">
        <f>INDEX(Model_Assumptions[Values],9)*((INDEX(Model_Scenarios[GR Weight],2)*$AG1751)+(INDEX(Model_Scenarios[GP Weight],2)*$AH1751)+(INDEX(Model_Scenarios[LTV Weight],2)*$AI1751))-(INDEX(Model_Scenarios[LTV Weight],2)*$AP1751)-(INDEX(Model_Scenarios[GP Weight],2)*($AS1751+$AV1751+$AY1751))</f>
        <v>-3.3934781358837318</v>
      </c>
      <c r="BB1751">
        <f>INDEX(Model_Assumptions[Values],9)*((INDEX(Model_Scenarios[GR Weight],3)*$AG1751)+(INDEX(Model_Scenarios[GP Weight],3)*$AH1751)+(INDEX(Model_Scenarios[LTV Weight],3)*$AI1751))-(INDEX(Model_Scenarios[LTV Weight],3)*$AP1751)-(INDEX(Model_Scenarios[GP Weight],3)*($AS1751+$AV1751+$AY1751))</f>
        <v>-4.7336474732285776</v>
      </c>
      <c r="BC1751">
        <f>INDEX(Model_Assumptions[Values],9)*((INDEX(Model_Scenarios[GR Weight],4)*$AG1751)+(INDEX(Model_Scenarios[GP Weight],4)*$AH1751)+(INDEX(Model_Scenarios[LTV Weight],4)*$AI1751))-(INDEX(Model_Scenarios[LTV Weight],4)*$AP1751)-(INDEX(Model_Scenarios[GP Weight],4)*($AS1751+$AV1751+$AY1751))</f>
        <v>-4.6774527337405587</v>
      </c>
      <c r="BD1751">
        <f>INDEX(Model_Assumptions[Values],9)*((INDEX(Model_Scenarios[GR Weight],5)*$AG1751)+(INDEX(Model_Scenarios[GP Weight],5)*$AH1751)+(INDEX(Model_Scenarios[LTV Weight],5)*$AI1751))-(INDEX(Model_Scenarios[LTV Weight],5)*$AP1751)-(INDEX(Model_Scenarios[GP Weight],5)*($AS1751+$AV1751+$AY1751))</f>
        <v>-6.623563612083073</v>
      </c>
    </row>
    <row r="1752" spans="1:56" x14ac:dyDescent="0.25">
      <c r="A1752">
        <v>1751</v>
      </c>
      <c r="B1752">
        <v>36</v>
      </c>
      <c r="C1752" s="3">
        <v>1</v>
      </c>
      <c r="D1752" s="4">
        <v>0</v>
      </c>
      <c r="E1752" t="str">
        <v>SKU-1042</v>
      </c>
      <c r="F1752" t="str">
        <v>Raise</v>
      </c>
      <c r="G1752" t="str">
        <v>Full</v>
      </c>
      <c r="H1752">
        <v>197.52</v>
      </c>
      <c r="I1752">
        <v>66.540000000000006</v>
      </c>
      <c r="J1752">
        <v>23</v>
      </c>
      <c r="K1752">
        <v>4542.96</v>
      </c>
      <c r="L1752">
        <v>3012.54</v>
      </c>
      <c r="M1752">
        <v>0.66312272174969622</v>
      </c>
      <c r="N1752">
        <v>208.30422246574091</v>
      </c>
      <c r="O1752">
        <v>39.73289424630002</v>
      </c>
      <c r="P1752">
        <v>106.27289424629998</v>
      </c>
      <c r="Q1752">
        <v>1221.1610827847651</v>
      </c>
      <c r="R1752">
        <v>1110.1464388952409</v>
      </c>
      <c r="S1752">
        <v>1</v>
      </c>
      <c r="T1752">
        <f t="shared" si="621"/>
        <v>197.52</v>
      </c>
      <c r="U1752">
        <f t="shared" si="622"/>
        <v>0</v>
      </c>
      <c r="V1752">
        <f>IF($F1752="Reduce", INDEX(Model_Assumptions[Values], 2), INDEX(Model_Assumptions[Values], 1))</f>
        <v>-0.4</v>
      </c>
      <c r="W1752">
        <f t="shared" si="623"/>
        <v>23</v>
      </c>
      <c r="X1752">
        <f t="shared" si="636"/>
        <v>4542.96</v>
      </c>
      <c r="Y1752">
        <f t="shared" si="624"/>
        <v>3012.54</v>
      </c>
      <c r="Z1752">
        <f t="shared" si="625"/>
        <v>0</v>
      </c>
      <c r="AA1752">
        <f t="shared" si="626"/>
        <v>0</v>
      </c>
      <c r="AB1752">
        <f t="shared" si="637"/>
        <v>0.66312272174969622</v>
      </c>
      <c r="AC1752">
        <f t="shared" si="627"/>
        <v>0</v>
      </c>
      <c r="AD1752">
        <f t="shared" si="628"/>
        <v>0</v>
      </c>
      <c r="AE1752">
        <f t="shared" si="629"/>
        <v>0</v>
      </c>
      <c r="AF1752">
        <f t="shared" si="638"/>
        <v>1110.1464388952409</v>
      </c>
      <c r="AG1752">
        <f t="shared" si="630"/>
        <v>0</v>
      </c>
      <c r="AH1752">
        <f t="shared" si="631"/>
        <v>0</v>
      </c>
      <c r="AI1752">
        <f t="shared" si="639"/>
        <v>1</v>
      </c>
      <c r="AJ1752">
        <f>MAX(0, $R1752 - $AA1752) * INDEX(Model_Assumptions[Values], 7)</f>
        <v>2220.2928777904817</v>
      </c>
      <c r="AK1752">
        <f>MAX(0, INDEX(Model_Assumptions[Values], 4) - $AD1752)</f>
        <v>0.05</v>
      </c>
      <c r="AL1752">
        <f>MAX(0, INDEX(Model_Assumptions[Values], 5) - $AC1752)</f>
        <v>0.02</v>
      </c>
      <c r="AM1752">
        <f>INDEX(Model_Assumptions[Values], 6) * MAX(0, INDEX(Model_Assumptions[Values], 3) - $AB1752)^2</f>
        <v>0</v>
      </c>
      <c r="AN1752">
        <f t="shared" si="632"/>
        <v>2045.1959702339143</v>
      </c>
      <c r="AO1752" cm="1">
        <f t="array" ref="AO1752">IFERROR(STDEV(IF($E$2:$E$2201=$E1752, $AJ$2:$AJ$2201)), 0)</f>
        <v>103.17426838636911</v>
      </c>
      <c r="AP1752">
        <f t="shared" si="640"/>
        <v>1.6970986108751549</v>
      </c>
      <c r="AQ1752">
        <f t="shared" si="633"/>
        <v>4.1299638043294395E-2</v>
      </c>
      <c r="AR1752" cm="1">
        <f t="array" ref="AR1752">IFERROR(STDEV(IF($E$2:$E$2201=$E1752, $AK$2:$AK$2201)), 0)</f>
        <v>5.0892277364249236E-3</v>
      </c>
      <c r="AS1752">
        <f t="shared" si="641"/>
        <v>1.709564281125574</v>
      </c>
      <c r="AT1752">
        <f t="shared" si="634"/>
        <v>1.1299638043294409E-2</v>
      </c>
      <c r="AU1752" cm="1">
        <f t="array" ref="AU1752">IFERROR(STDEV(IF($E$2:$E$2201=$E1752, $AL$2:$AL$2201)), 0)</f>
        <v>5.0892277364248976E-3</v>
      </c>
      <c r="AV1752">
        <f t="shared" si="642"/>
        <v>1.7095642811255798</v>
      </c>
      <c r="AW1752">
        <f t="shared" si="635"/>
        <v>0</v>
      </c>
      <c r="AX1752" cm="1">
        <f t="array" ref="AX1752">IFERROR(STDEV(IF($E$2:$E$2201=$E1752, $AM$2:$AM$2201)), 0)</f>
        <v>0</v>
      </c>
      <c r="AY1752">
        <f t="shared" si="643"/>
        <v>1.7095642811255798</v>
      </c>
      <c r="AZ1752">
        <f>INDEX(Model_Assumptions[Values],9)*((INDEX(Model_Scenarios[GR Weight],1)*$AG1752)+(INDEX(Model_Scenarios[GP Weight],1)*$AH1752)+(INDEX(Model_Scenarios[LTV Weight],1)*$AI1752))-(INDEX(Model_Scenarios[LTV Weight],1)*$AP1752)-(INDEX(Model_Scenarios[GP Weight],1)*($AS1752+$AV1752+$AY1752))</f>
        <v>2.1294518269622023</v>
      </c>
      <c r="BA1752">
        <f>INDEX(Model_Assumptions[Values],9)*((INDEX(Model_Scenarios[GR Weight],2)*$AG1752)+(INDEX(Model_Scenarios[GP Weight],2)*$AH1752)+(INDEX(Model_Scenarios[LTV Weight],2)*$AI1752))-(INDEX(Model_Scenarios[LTV Weight],2)*$AP1752)-(INDEX(Model_Scenarios[GP Weight],2)*($AS1752+$AV1752+$AY1752))</f>
        <v>1.1211473342558027</v>
      </c>
      <c r="BB1752">
        <f>INDEX(Model_Assumptions[Values],9)*((INDEX(Model_Scenarios[GR Weight],3)*$AG1752)+(INDEX(Model_Scenarios[GP Weight],3)*$AH1752)+(INDEX(Model_Scenarios[LTV Weight],3)*$AI1752))-(INDEX(Model_Scenarios[LTV Weight],3)*$AP1752)-(INDEX(Model_Scenarios[GP Weight],3)*($AS1752+$AV1752+$AY1752))</f>
        <v>-0.47388193953191871</v>
      </c>
      <c r="BC1752">
        <f>INDEX(Model_Assumptions[Values],9)*((INDEX(Model_Scenarios[GR Weight],4)*$AG1752)+(INDEX(Model_Scenarios[GP Weight],4)*$AH1752)+(INDEX(Model_Scenarios[LTV Weight],4)*$AI1752))-(INDEX(Model_Scenarios[LTV Weight],4)*$AP1752)-(INDEX(Model_Scenarios[GP Weight],4)*($AS1752+$AV1752+$AY1752))</f>
        <v>-0.80417207844440308</v>
      </c>
      <c r="BD1752">
        <f>INDEX(Model_Assumptions[Values],9)*((INDEX(Model_Scenarios[GR Weight],5)*$AG1752)+(INDEX(Model_Scenarios[GP Weight],5)*$AH1752)+(INDEX(Model_Scenarios[LTV Weight],5)*$AI1752))-(INDEX(Model_Scenarios[LTV Weight],5)*$AP1752)-(INDEX(Model_Scenarios[GP Weight],5)*($AS1752+$AV1752+$AY1752))</f>
        <v>-1.9950557165759926</v>
      </c>
    </row>
    <row r="1753" spans="1:56" x14ac:dyDescent="0.25">
      <c r="A1753">
        <v>1752</v>
      </c>
      <c r="B1753">
        <v>36</v>
      </c>
      <c r="C1753" s="3">
        <v>2</v>
      </c>
      <c r="D1753" s="4">
        <v>0.02</v>
      </c>
      <c r="E1753" t="str">
        <v>SKU-1042</v>
      </c>
      <c r="F1753" t="str">
        <v>Raise</v>
      </c>
      <c r="G1753" t="str">
        <v>Full</v>
      </c>
      <c r="H1753">
        <v>197.52</v>
      </c>
      <c r="I1753">
        <v>66.540000000000006</v>
      </c>
      <c r="J1753">
        <v>23</v>
      </c>
      <c r="K1753">
        <v>4542.96</v>
      </c>
      <c r="L1753">
        <v>3012.54</v>
      </c>
      <c r="M1753">
        <v>0.66312272174969622</v>
      </c>
      <c r="N1753">
        <v>208.30422246574091</v>
      </c>
      <c r="O1753">
        <v>39.73289424630002</v>
      </c>
      <c r="P1753">
        <v>106.27289424629998</v>
      </c>
      <c r="Q1753">
        <v>1221.1610827847651</v>
      </c>
      <c r="R1753">
        <v>1110.1464388952409</v>
      </c>
      <c r="S1753">
        <v>1</v>
      </c>
      <c r="T1753">
        <f t="shared" si="621"/>
        <v>197.73568444931482</v>
      </c>
      <c r="U1753">
        <f t="shared" si="622"/>
        <v>1.0919625825982539E-3</v>
      </c>
      <c r="V1753">
        <f>IF($F1753="Reduce", INDEX(Model_Assumptions[Values], 2), INDEX(Model_Assumptions[Values], 1))</f>
        <v>-0.4</v>
      </c>
      <c r="W1753">
        <f t="shared" si="623"/>
        <v>22.989953944240096</v>
      </c>
      <c r="X1753">
        <f t="shared" si="636"/>
        <v>4545.9342786225398</v>
      </c>
      <c r="Y1753">
        <f t="shared" si="624"/>
        <v>3016.1827431728034</v>
      </c>
      <c r="Z1753">
        <f t="shared" si="625"/>
        <v>2.974278622539714</v>
      </c>
      <c r="AA1753">
        <f t="shared" si="626"/>
        <v>3.6427431728034207</v>
      </c>
      <c r="AB1753">
        <f t="shared" si="637"/>
        <v>0.66349017788412346</v>
      </c>
      <c r="AC1753">
        <f t="shared" si="627"/>
        <v>3.6745613442723535E-4</v>
      </c>
      <c r="AD1753">
        <f t="shared" si="628"/>
        <v>3.6745613442723535E-4</v>
      </c>
      <c r="AE1753">
        <f t="shared" si="629"/>
        <v>1.9999999999998998E-2</v>
      </c>
      <c r="AF1753">
        <f t="shared" si="638"/>
        <v>1087.9435101173372</v>
      </c>
      <c r="AG1753">
        <f t="shared" si="630"/>
        <v>7.4856832832324638E-2</v>
      </c>
      <c r="AH1753">
        <f t="shared" si="631"/>
        <v>3.427725572581973E-2</v>
      </c>
      <c r="AI1753">
        <f t="shared" si="639"/>
        <v>0.98000000000000098</v>
      </c>
      <c r="AJ1753">
        <f>MAX(0, $R1753 - $AA1753) * INDEX(Model_Assumptions[Values], 7)</f>
        <v>2213.0073914448749</v>
      </c>
      <c r="AK1753">
        <f>MAX(0, INDEX(Model_Assumptions[Values], 4) - $AD1753)</f>
        <v>4.9632543865572767E-2</v>
      </c>
      <c r="AL1753">
        <f>MAX(0, INDEX(Model_Assumptions[Values], 5) - $AC1753)</f>
        <v>1.9632543865572765E-2</v>
      </c>
      <c r="AM1753">
        <f>INDEX(Model_Assumptions[Values], 6) * MAX(0, INDEX(Model_Assumptions[Values], 3) - $AB1753)^2</f>
        <v>0</v>
      </c>
      <c r="AN1753">
        <f t="shared" si="632"/>
        <v>2045.1959702339143</v>
      </c>
      <c r="AO1753" cm="1">
        <f t="array" ref="AO1753">IFERROR(STDEV(IF($E$2:$E$2201=$E1753, $AJ$2:$AJ$2201)), 0)</f>
        <v>103.17426838636911</v>
      </c>
      <c r="AP1753">
        <f t="shared" si="640"/>
        <v>1.6264852063940687</v>
      </c>
      <c r="AQ1753">
        <f t="shared" si="633"/>
        <v>4.1299638043294395E-2</v>
      </c>
      <c r="AR1753" cm="1">
        <f t="array" ref="AR1753">IFERROR(STDEV(IF($E$2:$E$2201=$E1753, $AK$2:$AK$2201)), 0)</f>
        <v>5.0892277364249236E-3</v>
      </c>
      <c r="AS1753">
        <f t="shared" si="641"/>
        <v>1.6373615514663653</v>
      </c>
      <c r="AT1753">
        <f t="shared" si="634"/>
        <v>1.1299638043294409E-2</v>
      </c>
      <c r="AU1753" cm="1">
        <f t="array" ref="AU1753">IFERROR(STDEV(IF($E$2:$E$2201=$E1753, $AL$2:$AL$2201)), 0)</f>
        <v>5.0892277364248976E-3</v>
      </c>
      <c r="AV1753">
        <f t="shared" si="642"/>
        <v>1.6373615514663706</v>
      </c>
      <c r="AW1753">
        <f t="shared" si="635"/>
        <v>0</v>
      </c>
      <c r="AX1753" cm="1">
        <f t="array" ref="AX1753">IFERROR(STDEV(IF($E$2:$E$2201=$E1753, $AM$2:$AM$2201)), 0)</f>
        <v>0</v>
      </c>
      <c r="AY1753">
        <f t="shared" si="643"/>
        <v>1.6373615514663706</v>
      </c>
      <c r="AZ1753">
        <f>INDEX(Model_Assumptions[Values],9)*((INDEX(Model_Scenarios[GR Weight],1)*$AG1753)+(INDEX(Model_Scenarios[GP Weight],1)*$AH1753)+(INDEX(Model_Scenarios[LTV Weight],1)*$AI1753))-(INDEX(Model_Scenarios[LTV Weight],1)*$AP1753)-(INDEX(Model_Scenarios[GP Weight],1)*($AS1753+$AV1753+$AY1753))</f>
        <v>2.1821704137239104</v>
      </c>
      <c r="BA1753">
        <f>INDEX(Model_Assumptions[Values],9)*((INDEX(Model_Scenarios[GR Weight],2)*$AG1753)+(INDEX(Model_Scenarios[GP Weight],2)*$AH1753)+(INDEX(Model_Scenarios[LTV Weight],2)*$AI1753))-(INDEX(Model_Scenarios[LTV Weight],2)*$AP1753)-(INDEX(Model_Scenarios[GP Weight],2)*($AS1753+$AV1753+$AY1753))</f>
        <v>1.2357875653141011</v>
      </c>
      <c r="BB1753">
        <f>INDEX(Model_Assumptions[Values],9)*((INDEX(Model_Scenarios[GR Weight],3)*$AG1753)+(INDEX(Model_Scenarios[GP Weight],3)*$AH1753)+(INDEX(Model_Scenarios[LTV Weight],3)*$AI1753))-(INDEX(Model_Scenarios[LTV Weight],3)*$AP1753)-(INDEX(Model_Scenarios[GP Weight],3)*($AS1753+$AV1753+$AY1753))</f>
        <v>-0.25626747303672204</v>
      </c>
      <c r="BC1753">
        <f>INDEX(Model_Assumptions[Values],9)*((INDEX(Model_Scenarios[GR Weight],4)*$AG1753)+(INDEX(Model_Scenarios[GP Weight],4)*$AH1753)+(INDEX(Model_Scenarios[LTV Weight],4)*$AI1753))-(INDEX(Model_Scenarios[LTV Weight],4)*$AP1753)-(INDEX(Model_Scenarios[GP Weight],4)*($AS1753+$AV1753+$AY1753))</f>
        <v>-0.54619053598115364</v>
      </c>
      <c r="BD1753">
        <f>INDEX(Model_Assumptions[Values],9)*((INDEX(Model_Scenarios[GR Weight],5)*$AG1753)+(INDEX(Model_Scenarios[GP Weight],5)*$AH1753)+(INDEX(Model_Scenarios[LTV Weight],5)*$AI1753))-(INDEX(Model_Scenarios[LTV Weight],5)*$AP1753)-(INDEX(Model_Scenarios[GP Weight],5)*($AS1753+$AV1753+$AY1753))</f>
        <v>-1.7141485754396957</v>
      </c>
    </row>
    <row r="1754" spans="1:56" x14ac:dyDescent="0.25">
      <c r="A1754">
        <v>1753</v>
      </c>
      <c r="B1754">
        <v>36</v>
      </c>
      <c r="C1754" s="3">
        <v>3</v>
      </c>
      <c r="D1754" s="4">
        <v>0.04</v>
      </c>
      <c r="E1754" t="str">
        <v>SKU-1042</v>
      </c>
      <c r="F1754" t="str">
        <v>Raise</v>
      </c>
      <c r="G1754" t="str">
        <v>Full</v>
      </c>
      <c r="H1754">
        <v>197.52</v>
      </c>
      <c r="I1754">
        <v>66.540000000000006</v>
      </c>
      <c r="J1754">
        <v>23</v>
      </c>
      <c r="K1754">
        <v>4542.96</v>
      </c>
      <c r="L1754">
        <v>3012.54</v>
      </c>
      <c r="M1754">
        <v>0.66312272174969622</v>
      </c>
      <c r="N1754">
        <v>208.30422246574091</v>
      </c>
      <c r="O1754">
        <v>39.73289424630002</v>
      </c>
      <c r="P1754">
        <v>106.27289424629998</v>
      </c>
      <c r="Q1754">
        <v>1221.1610827847651</v>
      </c>
      <c r="R1754">
        <v>1110.1464388952409</v>
      </c>
      <c r="S1754">
        <v>1</v>
      </c>
      <c r="T1754">
        <f t="shared" si="621"/>
        <v>197.95136889862965</v>
      </c>
      <c r="U1754">
        <f t="shared" si="622"/>
        <v>2.1839251651966517E-3</v>
      </c>
      <c r="V1754">
        <f>IF($F1754="Reduce", INDEX(Model_Assumptions[Values], 2), INDEX(Model_Assumptions[Values], 1))</f>
        <v>-0.4</v>
      </c>
      <c r="W1754">
        <f t="shared" si="623"/>
        <v>22.979907888480192</v>
      </c>
      <c r="X1754">
        <f t="shared" si="636"/>
        <v>4548.9042236890718</v>
      </c>
      <c r="Y1754">
        <f t="shared" si="624"/>
        <v>3019.8211527896001</v>
      </c>
      <c r="Z1754">
        <f t="shared" si="625"/>
        <v>5.944223689071805</v>
      </c>
      <c r="AA1754">
        <f t="shared" si="626"/>
        <v>7.281152789600128</v>
      </c>
      <c r="AB1754">
        <f t="shared" si="637"/>
        <v>0.6638568332706255</v>
      </c>
      <c r="AC1754">
        <f t="shared" si="627"/>
        <v>7.3411152092928145E-4</v>
      </c>
      <c r="AD1754">
        <f t="shared" si="628"/>
        <v>7.3411152092928145E-4</v>
      </c>
      <c r="AE1754">
        <f t="shared" si="629"/>
        <v>4.0000000000000632E-2</v>
      </c>
      <c r="AF1754">
        <f t="shared" si="638"/>
        <v>1065.7405813394305</v>
      </c>
      <c r="AG1754">
        <f t="shared" si="630"/>
        <v>0.1496045984524608</v>
      </c>
      <c r="AH1754">
        <f t="shared" si="631"/>
        <v>6.8513733828733381E-2</v>
      </c>
      <c r="AI1754">
        <f t="shared" si="639"/>
        <v>0.9599999999999993</v>
      </c>
      <c r="AJ1754">
        <f>MAX(0, $R1754 - $AA1754) * INDEX(Model_Assumptions[Values], 7)</f>
        <v>2205.7305722112815</v>
      </c>
      <c r="AK1754">
        <f>MAX(0, INDEX(Model_Assumptions[Values], 4) - $AD1754)</f>
        <v>4.9265888479070721E-2</v>
      </c>
      <c r="AL1754">
        <f>MAX(0, INDEX(Model_Assumptions[Values], 5) - $AC1754)</f>
        <v>1.9265888479070719E-2</v>
      </c>
      <c r="AM1754">
        <f>INDEX(Model_Assumptions[Values], 6) * MAX(0, INDEX(Model_Assumptions[Values], 3) - $AB1754)^2</f>
        <v>0</v>
      </c>
      <c r="AN1754">
        <f t="shared" si="632"/>
        <v>2045.1959702339143</v>
      </c>
      <c r="AO1754" cm="1">
        <f t="array" ref="AO1754">IFERROR(STDEV(IF($E$2:$E$2201=$E1754, $AJ$2:$AJ$2201)), 0)</f>
        <v>103.17426838636911</v>
      </c>
      <c r="AP1754">
        <f t="shared" si="640"/>
        <v>1.555955806502004</v>
      </c>
      <c r="AQ1754">
        <f t="shared" si="633"/>
        <v>4.1299638043294395E-2</v>
      </c>
      <c r="AR1754" cm="1">
        <f t="array" ref="AR1754">IFERROR(STDEV(IF($E$2:$E$2201=$E1754, $AK$2:$AK$2201)), 0)</f>
        <v>5.0892277364249236E-3</v>
      </c>
      <c r="AS1754">
        <f t="shared" si="641"/>
        <v>1.565316163542811</v>
      </c>
      <c r="AT1754">
        <f t="shared" si="634"/>
        <v>1.1299638043294409E-2</v>
      </c>
      <c r="AU1754" cm="1">
        <f t="array" ref="AU1754">IFERROR(STDEV(IF($E$2:$E$2201=$E1754, $AL$2:$AL$2201)), 0)</f>
        <v>5.0892277364248976E-3</v>
      </c>
      <c r="AV1754">
        <f t="shared" si="642"/>
        <v>1.5653161635428159</v>
      </c>
      <c r="AW1754">
        <f t="shared" si="635"/>
        <v>0</v>
      </c>
      <c r="AX1754" cm="1">
        <f t="array" ref="AX1754">IFERROR(STDEV(IF($E$2:$E$2201=$E1754, $AM$2:$AM$2201)), 0)</f>
        <v>0</v>
      </c>
      <c r="AY1754">
        <f t="shared" si="643"/>
        <v>1.5653161635428159</v>
      </c>
      <c r="AZ1754">
        <f>INDEX(Model_Assumptions[Values],9)*((INDEX(Model_Scenarios[GR Weight],1)*$AG1754)+(INDEX(Model_Scenarios[GP Weight],1)*$AH1754)+(INDEX(Model_Scenarios[LTV Weight],1)*$AI1754))-(INDEX(Model_Scenarios[LTV Weight],1)*$AP1754)-(INDEX(Model_Scenarios[GP Weight],1)*($AS1754+$AV1754+$AY1754))</f>
        <v>2.2346996718761467</v>
      </c>
      <c r="BA1754">
        <f>INDEX(Model_Assumptions[Values],9)*((INDEX(Model_Scenarios[GR Weight],2)*$AG1754)+(INDEX(Model_Scenarios[GP Weight],2)*$AH1754)+(INDEX(Model_Scenarios[LTV Weight],2)*$AI1754))-(INDEX(Model_Scenarios[LTV Weight],2)*$AP1754)-(INDEX(Model_Scenarios[GP Weight],2)*($AS1754+$AV1754+$AY1754))</f>
        <v>1.3501562103160856</v>
      </c>
      <c r="BB1754">
        <f>INDEX(Model_Assumptions[Values],9)*((INDEX(Model_Scenarios[GR Weight],3)*$AG1754)+(INDEX(Model_Scenarios[GP Weight],3)*$AH1754)+(INDEX(Model_Scenarios[LTV Weight],3)*$AI1754))-(INDEX(Model_Scenarios[LTV Weight],3)*$AP1754)-(INDEX(Model_Scenarios[GP Weight],3)*($AS1754+$AV1754+$AY1754))</f>
        <v>-3.9059512054898216E-2</v>
      </c>
      <c r="BC1754">
        <f>INDEX(Model_Assumptions[Values],9)*((INDEX(Model_Scenarios[GR Weight],4)*$AG1754)+(INDEX(Model_Scenarios[GP Weight],4)*$AH1754)+(INDEX(Model_Scenarios[LTV Weight],4)*$AI1754))-(INDEX(Model_Scenarios[LTV Weight],4)*$AP1754)-(INDEX(Model_Scenarios[GP Weight],4)*($AS1754+$AV1754+$AY1754))</f>
        <v>-0.28866163217846741</v>
      </c>
      <c r="BD1754">
        <f>INDEX(Model_Assumptions[Values],9)*((INDEX(Model_Scenarios[GR Weight],5)*$AG1754)+(INDEX(Model_Scenarios[GP Weight],5)*$AH1754)+(INDEX(Model_Scenarios[LTV Weight],5)*$AI1754))-(INDEX(Model_Scenarios[LTV Weight],5)*$AP1754)-(INDEX(Model_Scenarios[GP Weight],5)*($AS1754+$AV1754+$AY1754))</f>
        <v>-1.4337432549896678</v>
      </c>
    </row>
    <row r="1755" spans="1:56" x14ac:dyDescent="0.25">
      <c r="A1755">
        <v>1754</v>
      </c>
      <c r="B1755">
        <v>36</v>
      </c>
      <c r="C1755" s="3">
        <v>4</v>
      </c>
      <c r="D1755" s="4">
        <v>0.06</v>
      </c>
      <c r="E1755" t="str">
        <v>SKU-1042</v>
      </c>
      <c r="F1755" t="str">
        <v>Raise</v>
      </c>
      <c r="G1755" t="str">
        <v>Full</v>
      </c>
      <c r="H1755">
        <v>197.52</v>
      </c>
      <c r="I1755">
        <v>66.540000000000006</v>
      </c>
      <c r="J1755">
        <v>23</v>
      </c>
      <c r="K1755">
        <v>4542.96</v>
      </c>
      <c r="L1755">
        <v>3012.54</v>
      </c>
      <c r="M1755">
        <v>0.66312272174969622</v>
      </c>
      <c r="N1755">
        <v>208.30422246574091</v>
      </c>
      <c r="O1755">
        <v>39.73289424630002</v>
      </c>
      <c r="P1755">
        <v>106.27289424629998</v>
      </c>
      <c r="Q1755">
        <v>1221.1610827847651</v>
      </c>
      <c r="R1755">
        <v>1110.1464388952409</v>
      </c>
      <c r="S1755">
        <v>1</v>
      </c>
      <c r="T1755">
        <f t="shared" si="621"/>
        <v>198.16705334794446</v>
      </c>
      <c r="U1755">
        <f t="shared" si="622"/>
        <v>3.2758877477949058E-3</v>
      </c>
      <c r="V1755">
        <f>IF($F1755="Reduce", INDEX(Model_Assumptions[Values], 2), INDEX(Model_Assumptions[Values], 1))</f>
        <v>-0.4</v>
      </c>
      <c r="W1755">
        <f t="shared" si="623"/>
        <v>22.969861832720287</v>
      </c>
      <c r="X1755">
        <f t="shared" si="636"/>
        <v>4551.8698351995945</v>
      </c>
      <c r="Y1755">
        <f t="shared" si="624"/>
        <v>3023.4552288503864</v>
      </c>
      <c r="Z1755">
        <f t="shared" si="625"/>
        <v>8.909835199594454</v>
      </c>
      <c r="AA1755">
        <f t="shared" si="626"/>
        <v>10.915228850386484</v>
      </c>
      <c r="AB1755">
        <f t="shared" si="637"/>
        <v>0.6642226905237969</v>
      </c>
      <c r="AC1755">
        <f t="shared" si="627"/>
        <v>1.0999687741006792E-3</v>
      </c>
      <c r="AD1755">
        <f t="shared" si="628"/>
        <v>1.0999687741006792E-3</v>
      </c>
      <c r="AE1755">
        <f t="shared" si="629"/>
        <v>5.999999999999963E-2</v>
      </c>
      <c r="AF1755">
        <f t="shared" si="638"/>
        <v>1043.5376525615268</v>
      </c>
      <c r="AG1755">
        <f t="shared" si="630"/>
        <v>0.22424329686036273</v>
      </c>
      <c r="AH1755">
        <f t="shared" si="631"/>
        <v>0.10270943430870672</v>
      </c>
      <c r="AI1755">
        <f t="shared" si="639"/>
        <v>0.94000000000000039</v>
      </c>
      <c r="AJ1755">
        <f>MAX(0, $R1755 - $AA1755) * INDEX(Model_Assumptions[Values], 7)</f>
        <v>2198.4624200897088</v>
      </c>
      <c r="AK1755">
        <f>MAX(0, INDEX(Model_Assumptions[Values], 4) - $AD1755)</f>
        <v>4.8900031225899324E-2</v>
      </c>
      <c r="AL1755">
        <f>MAX(0, INDEX(Model_Assumptions[Values], 5) - $AC1755)</f>
        <v>1.8900031225899321E-2</v>
      </c>
      <c r="AM1755">
        <f>INDEX(Model_Assumptions[Values], 6) * MAX(0, INDEX(Model_Assumptions[Values], 3) - $AB1755)^2</f>
        <v>0</v>
      </c>
      <c r="AN1755">
        <f t="shared" si="632"/>
        <v>2045.1959702339143</v>
      </c>
      <c r="AO1755" cm="1">
        <f t="array" ref="AO1755">IFERROR(STDEV(IF($E$2:$E$2201=$E1755, $AJ$2:$AJ$2201)), 0)</f>
        <v>103.17426838636911</v>
      </c>
      <c r="AP1755">
        <f t="shared" si="640"/>
        <v>1.485510411199032</v>
      </c>
      <c r="AQ1755">
        <f t="shared" si="633"/>
        <v>4.1299638043294395E-2</v>
      </c>
      <c r="AR1755" cm="1">
        <f t="array" ref="AR1755">IFERROR(STDEV(IF($E$2:$E$2201=$E1755, $AK$2:$AK$2201)), 0)</f>
        <v>5.0892277364249236E-3</v>
      </c>
      <c r="AS1755">
        <f t="shared" si="641"/>
        <v>1.493427603604166</v>
      </c>
      <c r="AT1755">
        <f t="shared" si="634"/>
        <v>1.1299638043294409E-2</v>
      </c>
      <c r="AU1755" cm="1">
        <f t="array" ref="AU1755">IFERROR(STDEV(IF($E$2:$E$2201=$E1755, $AL$2:$AL$2201)), 0)</f>
        <v>5.0892277364248976E-3</v>
      </c>
      <c r="AV1755">
        <f t="shared" si="642"/>
        <v>1.4934276036041707</v>
      </c>
      <c r="AW1755">
        <f t="shared" si="635"/>
        <v>0</v>
      </c>
      <c r="AX1755" cm="1">
        <f t="array" ref="AX1755">IFERROR(STDEV(IF($E$2:$E$2201=$E1755, $AM$2:$AM$2201)), 0)</f>
        <v>0</v>
      </c>
      <c r="AY1755">
        <f t="shared" si="643"/>
        <v>1.4934276036041707</v>
      </c>
      <c r="AZ1755">
        <f>INDEX(Model_Assumptions[Values],9)*((INDEX(Model_Scenarios[GR Weight],1)*$AG1755)+(INDEX(Model_Scenarios[GP Weight],1)*$AH1755)+(INDEX(Model_Scenarios[LTV Weight],1)*$AI1755))-(INDEX(Model_Scenarios[LTV Weight],1)*$AP1755)-(INDEX(Model_Scenarios[GP Weight],1)*($AS1755+$AV1755+$AY1755))</f>
        <v>2.2870397555440594</v>
      </c>
      <c r="BA1755">
        <f>INDEX(Model_Assumptions[Values],9)*((INDEX(Model_Scenarios[GR Weight],2)*$AG1755)+(INDEX(Model_Scenarios[GP Weight],2)*$AH1755)+(INDEX(Model_Scenarios[LTV Weight],2)*$AI1755))-(INDEX(Model_Scenarios[LTV Weight],2)*$AP1755)-(INDEX(Model_Scenarios[GP Weight],2)*($AS1755+$AV1755+$AY1755))</f>
        <v>1.4642535775121082</v>
      </c>
      <c r="BB1755">
        <f>INDEX(Model_Assumptions[Values],9)*((INDEX(Model_Scenarios[GR Weight],3)*$AG1755)+(INDEX(Model_Scenarios[GP Weight],3)*$AH1755)+(INDEX(Model_Scenarios[LTV Weight],3)*$AI1755))-(INDEX(Model_Scenarios[LTV Weight],3)*$AP1755)-(INDEX(Model_Scenarios[GP Weight],3)*($AS1755+$AV1755+$AY1755))</f>
        <v>0.17774248285170025</v>
      </c>
      <c r="BC1755">
        <f>INDEX(Model_Assumptions[Values],9)*((INDEX(Model_Scenarios[GR Weight],4)*$AG1755)+(INDEX(Model_Scenarios[GP Weight],4)*$AH1755)+(INDEX(Model_Scenarios[LTV Weight],4)*$AI1755))-(INDEX(Model_Scenarios[LTV Weight],4)*$AP1755)-(INDEX(Model_Scenarios[GP Weight],4)*($AS1755+$AV1755+$AY1755))</f>
        <v>-3.1584827598215126E-2</v>
      </c>
      <c r="BD1755">
        <f>INDEX(Model_Assumptions[Values],9)*((INDEX(Model_Scenarios[GR Weight],5)*$AG1755)+(INDEX(Model_Scenarios[GP Weight],5)*$AH1755)+(INDEX(Model_Scenarios[LTV Weight],5)*$AI1755))-(INDEX(Model_Scenarios[LTV Weight],5)*$AP1755)-(INDEX(Model_Scenarios[GP Weight],5)*($AS1755+$AV1755+$AY1755))</f>
        <v>-1.153838907537331</v>
      </c>
    </row>
    <row r="1756" spans="1:56" x14ac:dyDescent="0.25">
      <c r="A1756">
        <v>1755</v>
      </c>
      <c r="B1756">
        <v>36</v>
      </c>
      <c r="C1756" s="3">
        <v>5</v>
      </c>
      <c r="D1756" s="4">
        <v>0.08</v>
      </c>
      <c r="E1756" t="str">
        <v>SKU-1042</v>
      </c>
      <c r="F1756" t="str">
        <v>Raise</v>
      </c>
      <c r="G1756" t="str">
        <v>Full</v>
      </c>
      <c r="H1756">
        <v>197.52</v>
      </c>
      <c r="I1756">
        <v>66.540000000000006</v>
      </c>
      <c r="J1756">
        <v>23</v>
      </c>
      <c r="K1756">
        <v>4542.96</v>
      </c>
      <c r="L1756">
        <v>3012.54</v>
      </c>
      <c r="M1756">
        <v>0.66312272174969622</v>
      </c>
      <c r="N1756">
        <v>208.30422246574091</v>
      </c>
      <c r="O1756">
        <v>39.73289424630002</v>
      </c>
      <c r="P1756">
        <v>106.27289424629998</v>
      </c>
      <c r="Q1756">
        <v>1221.1610827847651</v>
      </c>
      <c r="R1756">
        <v>1110.1464388952409</v>
      </c>
      <c r="S1756">
        <v>1</v>
      </c>
      <c r="T1756">
        <f t="shared" si="621"/>
        <v>198.3827377972593</v>
      </c>
      <c r="U1756">
        <f t="shared" si="622"/>
        <v>4.3678503303933034E-3</v>
      </c>
      <c r="V1756">
        <f>IF($F1756="Reduce", INDEX(Model_Assumptions[Values], 2), INDEX(Model_Assumptions[Values], 1))</f>
        <v>-0.4</v>
      </c>
      <c r="W1756">
        <f t="shared" si="623"/>
        <v>22.959815776960379</v>
      </c>
      <c r="X1756">
        <f t="shared" si="636"/>
        <v>4554.8311131541086</v>
      </c>
      <c r="Y1756">
        <f t="shared" si="624"/>
        <v>3027.0849713551647</v>
      </c>
      <c r="Z1756">
        <f t="shared" si="625"/>
        <v>11.871113154108571</v>
      </c>
      <c r="AA1756">
        <f t="shared" si="626"/>
        <v>14.544971355164762</v>
      </c>
      <c r="AB1756">
        <f t="shared" si="637"/>
        <v>0.66458775224686273</v>
      </c>
      <c r="AC1756">
        <f t="shared" si="627"/>
        <v>1.4650304971665085E-3</v>
      </c>
      <c r="AD1756">
        <f t="shared" si="628"/>
        <v>1.4650304971665085E-3</v>
      </c>
      <c r="AE1756">
        <f t="shared" si="629"/>
        <v>8.0000000000001265E-2</v>
      </c>
      <c r="AF1756">
        <f t="shared" si="638"/>
        <v>1021.3347237836201</v>
      </c>
      <c r="AG1756">
        <f t="shared" si="630"/>
        <v>0.29877292805605332</v>
      </c>
      <c r="AH1756">
        <f t="shared" si="631"/>
        <v>0.13686435716576112</v>
      </c>
      <c r="AI1756">
        <f t="shared" si="639"/>
        <v>0.91999999999999871</v>
      </c>
      <c r="AJ1756">
        <f>MAX(0, $R1756 - $AA1756) * INDEX(Model_Assumptions[Values], 7)</f>
        <v>2191.2029350801522</v>
      </c>
      <c r="AK1756">
        <f>MAX(0, INDEX(Model_Assumptions[Values], 4) - $AD1756)</f>
        <v>4.8534969502833494E-2</v>
      </c>
      <c r="AL1756">
        <f>MAX(0, INDEX(Model_Assumptions[Values], 5) - $AC1756)</f>
        <v>1.8534969502833492E-2</v>
      </c>
      <c r="AM1756">
        <f>INDEX(Model_Assumptions[Values], 6) * MAX(0, INDEX(Model_Assumptions[Values], 3) - $AB1756)^2</f>
        <v>0</v>
      </c>
      <c r="AN1756">
        <f t="shared" si="632"/>
        <v>2045.1959702339143</v>
      </c>
      <c r="AO1756" cm="1">
        <f t="array" ref="AO1756">IFERROR(STDEV(IF($E$2:$E$2201=$E1756, $AJ$2:$AJ$2201)), 0)</f>
        <v>103.17426838636911</v>
      </c>
      <c r="AP1756">
        <f t="shared" si="640"/>
        <v>1.4151490204851083</v>
      </c>
      <c r="AQ1756">
        <f t="shared" si="633"/>
        <v>4.1299638043294395E-2</v>
      </c>
      <c r="AR1756" cm="1">
        <f t="array" ref="AR1756">IFERROR(STDEV(IF($E$2:$E$2201=$E1756, $AK$2:$AK$2201)), 0)</f>
        <v>5.0892277364249236E-3</v>
      </c>
      <c r="AS1756">
        <f t="shared" si="641"/>
        <v>1.4216953601337103</v>
      </c>
      <c r="AT1756">
        <f t="shared" si="634"/>
        <v>1.1299638043294409E-2</v>
      </c>
      <c r="AU1756" cm="1">
        <f t="array" ref="AU1756">IFERROR(STDEV(IF($E$2:$E$2201=$E1756, $AL$2:$AL$2201)), 0)</f>
        <v>5.0892277364248976E-3</v>
      </c>
      <c r="AV1756">
        <f t="shared" si="642"/>
        <v>1.4216953601337146</v>
      </c>
      <c r="AW1756">
        <f t="shared" si="635"/>
        <v>0</v>
      </c>
      <c r="AX1756" cm="1">
        <f t="array" ref="AX1756">IFERROR(STDEV(IF($E$2:$E$2201=$E1756, $AM$2:$AM$2201)), 0)</f>
        <v>0</v>
      </c>
      <c r="AY1756">
        <f t="shared" si="643"/>
        <v>1.4216953601337146</v>
      </c>
      <c r="AZ1756">
        <f>INDEX(Model_Assumptions[Values],9)*((INDEX(Model_Scenarios[GR Weight],1)*$AG1756)+(INDEX(Model_Scenarios[GP Weight],1)*$AH1756)+(INDEX(Model_Scenarios[LTV Weight],1)*$AI1756))-(INDEX(Model_Scenarios[LTV Weight],1)*$AP1756)-(INDEX(Model_Scenarios[GP Weight],1)*($AS1756+$AV1756+$AY1756))</f>
        <v>2.3391908181827019</v>
      </c>
      <c r="BA1756">
        <f>INDEX(Model_Assumptions[Values],9)*((INDEX(Model_Scenarios[GR Weight],2)*$AG1756)+(INDEX(Model_Scenarios[GP Weight],2)*$AH1756)+(INDEX(Model_Scenarios[LTV Weight],2)*$AI1756))-(INDEX(Model_Scenarios[LTV Weight],2)*$AP1756)-(INDEX(Model_Scenarios[GP Weight],2)*($AS1756+$AV1756+$AY1756))</f>
        <v>1.5780799738122493</v>
      </c>
      <c r="BB1756">
        <f>INDEX(Model_Assumptions[Values],9)*((INDEX(Model_Scenarios[GR Weight],3)*$AG1756)+(INDEX(Model_Scenarios[GP Weight],3)*$AH1756)+(INDEX(Model_Scenarios[LTV Weight],3)*$AI1756))-(INDEX(Model_Scenarios[LTV Weight],3)*$AP1756)-(INDEX(Model_Scenarios[GP Weight],3)*($AS1756+$AV1756+$AY1756))</f>
        <v>0.39413904877570372</v>
      </c>
      <c r="BC1756">
        <f>INDEX(Model_Assumptions[Values],9)*((INDEX(Model_Scenarios[GR Weight],4)*$AG1756)+(INDEX(Model_Scenarios[GP Weight],4)*$AH1756)+(INDEX(Model_Scenarios[LTV Weight],4)*$AI1756))-(INDEX(Model_Scenarios[LTV Weight],4)*$AP1756)-(INDEX(Model_Scenarios[GP Weight],4)*($AS1756+$AV1756+$AY1756))</f>
        <v>0.2250404148522418</v>
      </c>
      <c r="BD1756">
        <f>INDEX(Model_Assumptions[Values],9)*((INDEX(Model_Scenarios[GR Weight],5)*$AG1756)+(INDEX(Model_Scenarios[GP Weight],5)*$AH1756)+(INDEX(Model_Scenarios[LTV Weight],5)*$AI1756))-(INDEX(Model_Scenarios[LTV Weight],5)*$AP1756)-(INDEX(Model_Scenarios[GP Weight],5)*($AS1756+$AV1756+$AY1756))</f>
        <v>-0.87443468908000899</v>
      </c>
    </row>
    <row r="1757" spans="1:56" x14ac:dyDescent="0.25">
      <c r="A1757">
        <v>1756</v>
      </c>
      <c r="B1757">
        <v>36</v>
      </c>
      <c r="C1757" s="3">
        <v>6</v>
      </c>
      <c r="D1757" s="4">
        <v>0.1</v>
      </c>
      <c r="E1757" t="str">
        <v>SKU-1042</v>
      </c>
      <c r="F1757" t="str">
        <v>Raise</v>
      </c>
      <c r="G1757" t="str">
        <v>Full</v>
      </c>
      <c r="H1757">
        <v>197.52</v>
      </c>
      <c r="I1757">
        <v>66.540000000000006</v>
      </c>
      <c r="J1757">
        <v>23</v>
      </c>
      <c r="K1757">
        <v>4542.96</v>
      </c>
      <c r="L1757">
        <v>3012.54</v>
      </c>
      <c r="M1757">
        <v>0.66312272174969622</v>
      </c>
      <c r="N1757">
        <v>208.30422246574091</v>
      </c>
      <c r="O1757">
        <v>39.73289424630002</v>
      </c>
      <c r="P1757">
        <v>106.27289424629998</v>
      </c>
      <c r="Q1757">
        <v>1221.1610827847651</v>
      </c>
      <c r="R1757">
        <v>1110.1464388952409</v>
      </c>
      <c r="S1757">
        <v>1</v>
      </c>
      <c r="T1757">
        <f t="shared" si="621"/>
        <v>198.5984222465741</v>
      </c>
      <c r="U1757">
        <f t="shared" si="622"/>
        <v>5.459812912991557E-3</v>
      </c>
      <c r="V1757">
        <f>IF($F1757="Reduce", INDEX(Model_Assumptions[Values], 2), INDEX(Model_Assumptions[Values], 1))</f>
        <v>-0.4</v>
      </c>
      <c r="W1757">
        <f t="shared" si="623"/>
        <v>22.949769721200479</v>
      </c>
      <c r="X1757">
        <f t="shared" si="636"/>
        <v>4557.7880575526142</v>
      </c>
      <c r="Y1757">
        <f t="shared" si="624"/>
        <v>3030.7103803039345</v>
      </c>
      <c r="Z1757">
        <f t="shared" si="625"/>
        <v>14.828057552614155</v>
      </c>
      <c r="AA1757">
        <f t="shared" si="626"/>
        <v>18.170380303934508</v>
      </c>
      <c r="AB1757">
        <f t="shared" si="637"/>
        <v>0.66495202103173889</v>
      </c>
      <c r="AC1757">
        <f t="shared" si="627"/>
        <v>1.8292992820426734E-3</v>
      </c>
      <c r="AD1757">
        <f t="shared" si="628"/>
        <v>1.8292992820426734E-3</v>
      </c>
      <c r="AE1757">
        <f t="shared" si="629"/>
        <v>0.10000000000000027</v>
      </c>
      <c r="AF1757">
        <f t="shared" si="638"/>
        <v>999.13179500571641</v>
      </c>
      <c r="AG1757">
        <f t="shared" si="630"/>
        <v>0.37319349203953256</v>
      </c>
      <c r="AH1757">
        <f t="shared" si="631"/>
        <v>0.17097850239989235</v>
      </c>
      <c r="AI1757">
        <f t="shared" si="639"/>
        <v>0.89999999999999969</v>
      </c>
      <c r="AJ1757">
        <f>MAX(0, $R1757 - $AA1757) * INDEX(Model_Assumptions[Values], 7)</f>
        <v>2183.9521171826127</v>
      </c>
      <c r="AK1757">
        <f>MAX(0, INDEX(Model_Assumptions[Values], 4) - $AD1757)</f>
        <v>4.8170700717957329E-2</v>
      </c>
      <c r="AL1757">
        <f>MAX(0, INDEX(Model_Assumptions[Values], 5) - $AC1757)</f>
        <v>1.8170700717957327E-2</v>
      </c>
      <c r="AM1757">
        <f>INDEX(Model_Assumptions[Values], 6) * MAX(0, INDEX(Model_Assumptions[Values], 3) - $AB1757)^2</f>
        <v>0</v>
      </c>
      <c r="AN1757">
        <f t="shared" si="632"/>
        <v>2045.1959702339143</v>
      </c>
      <c r="AO1757" cm="1">
        <f t="array" ref="AO1757">IFERROR(STDEV(IF($E$2:$E$2201=$E1757, $AJ$2:$AJ$2201)), 0)</f>
        <v>103.17426838636911</v>
      </c>
      <c r="AP1757">
        <f t="shared" si="640"/>
        <v>1.3448716343602414</v>
      </c>
      <c r="AQ1757">
        <f t="shared" si="633"/>
        <v>4.1299638043294395E-2</v>
      </c>
      <c r="AR1757" cm="1">
        <f t="array" ref="AR1757">IFERROR(STDEV(IF($E$2:$E$2201=$E1757, $AK$2:$AK$2201)), 0)</f>
        <v>5.0892277364249236E-3</v>
      </c>
      <c r="AS1757">
        <f t="shared" si="641"/>
        <v>1.3501189238369027</v>
      </c>
      <c r="AT1757">
        <f t="shared" si="634"/>
        <v>1.1299638043294409E-2</v>
      </c>
      <c r="AU1757" cm="1">
        <f t="array" ref="AU1757">IFERROR(STDEV(IF($E$2:$E$2201=$E1757, $AL$2:$AL$2201)), 0)</f>
        <v>5.0892277364248976E-3</v>
      </c>
      <c r="AV1757">
        <f t="shared" si="642"/>
        <v>1.3501189238369065</v>
      </c>
      <c r="AW1757">
        <f t="shared" si="635"/>
        <v>0</v>
      </c>
      <c r="AX1757" cm="1">
        <f t="array" ref="AX1757">IFERROR(STDEV(IF($E$2:$E$2201=$E1757, $AM$2:$AM$2201)), 0)</f>
        <v>0</v>
      </c>
      <c r="AY1757">
        <f t="shared" si="643"/>
        <v>1.3501189238369065</v>
      </c>
      <c r="AZ1757">
        <f>INDEX(Model_Assumptions[Values],9)*((INDEX(Model_Scenarios[GR Weight],1)*$AG1757)+(INDEX(Model_Scenarios[GP Weight],1)*$AH1757)+(INDEX(Model_Scenarios[LTV Weight],1)*$AI1757))-(INDEX(Model_Scenarios[LTV Weight],1)*$AP1757)-(INDEX(Model_Scenarios[GP Weight],1)*($AS1757+$AV1757+$AY1757))</f>
        <v>2.3911530125804465</v>
      </c>
      <c r="BA1757">
        <f>INDEX(Model_Assumptions[Values],9)*((INDEX(Model_Scenarios[GR Weight],2)*$AG1757)+(INDEX(Model_Scenarios[GP Weight],2)*$AH1757)+(INDEX(Model_Scenarios[LTV Weight],2)*$AI1757))-(INDEX(Model_Scenarios[LTV Weight],2)*$AP1757)-(INDEX(Model_Scenarios[GP Weight],2)*($AS1757+$AV1757+$AY1757))</f>
        <v>1.6916357047932411</v>
      </c>
      <c r="BB1757">
        <f>INDEX(Model_Assumptions[Values],9)*((INDEX(Model_Scenarios[GR Weight],3)*$AG1757)+(INDEX(Model_Scenarios[GP Weight],3)*$AH1757)+(INDEX(Model_Scenarios[LTV Weight],3)*$AI1757))-(INDEX(Model_Scenarios[LTV Weight],3)*$AP1757)-(INDEX(Model_Scenarios[GP Weight],3)*($AS1757+$AV1757+$AY1757))</f>
        <v>0.61013072047637973</v>
      </c>
      <c r="BC1757">
        <f>INDEX(Model_Assumptions[Values],9)*((INDEX(Model_Scenarios[GR Weight],4)*$AG1757)+(INDEX(Model_Scenarios[GP Weight],4)*$AH1757)+(INDEX(Model_Scenarios[LTV Weight],4)*$AI1757))-(INDEX(Model_Scenarios[LTV Weight],4)*$AP1757)-(INDEX(Model_Scenarios[GP Weight],4)*($AS1757+$AV1757+$AY1757))</f>
        <v>0.48121462993217046</v>
      </c>
      <c r="BD1757">
        <f>INDEX(Model_Assumptions[Values],9)*((INDEX(Model_Scenarios[GR Weight],5)*$AG1757)+(INDEX(Model_Scenarios[GP Weight],5)*$AH1757)+(INDEX(Model_Scenarios[LTV Weight],5)*$AI1757))-(INDEX(Model_Scenarios[LTV Weight],5)*$AP1757)-(INDEX(Model_Scenarios[GP Weight],5)*($AS1757+$AV1757+$AY1757))</f>
        <v>-0.59552975928171792</v>
      </c>
    </row>
    <row r="1758" spans="1:56" x14ac:dyDescent="0.25">
      <c r="A1758">
        <v>1757</v>
      </c>
      <c r="B1758">
        <v>36</v>
      </c>
      <c r="C1758" s="3">
        <v>7</v>
      </c>
      <c r="D1758" s="4">
        <v>0.12</v>
      </c>
      <c r="E1758" t="str">
        <v>SKU-1042</v>
      </c>
      <c r="F1758" t="str">
        <v>Raise</v>
      </c>
      <c r="G1758" t="str">
        <v>Full</v>
      </c>
      <c r="H1758">
        <v>197.52</v>
      </c>
      <c r="I1758">
        <v>66.540000000000006</v>
      </c>
      <c r="J1758">
        <v>23</v>
      </c>
      <c r="K1758">
        <v>4542.96</v>
      </c>
      <c r="L1758">
        <v>3012.54</v>
      </c>
      <c r="M1758">
        <v>0.66312272174969622</v>
      </c>
      <c r="N1758">
        <v>208.30422246574091</v>
      </c>
      <c r="O1758">
        <v>39.73289424630002</v>
      </c>
      <c r="P1758">
        <v>106.27289424629998</v>
      </c>
      <c r="Q1758">
        <v>1221.1610827847651</v>
      </c>
      <c r="R1758">
        <v>1110.1464388952409</v>
      </c>
      <c r="S1758">
        <v>1</v>
      </c>
      <c r="T1758">
        <f t="shared" si="621"/>
        <v>198.81410669588891</v>
      </c>
      <c r="U1758">
        <f t="shared" si="622"/>
        <v>6.5517754955898115E-3</v>
      </c>
      <c r="V1758">
        <f>IF($F1758="Reduce", INDEX(Model_Assumptions[Values], 2), INDEX(Model_Assumptions[Values], 1))</f>
        <v>-0.4</v>
      </c>
      <c r="W1758">
        <f t="shared" si="623"/>
        <v>22.939723665440575</v>
      </c>
      <c r="X1758">
        <f t="shared" si="636"/>
        <v>4560.7406683951103</v>
      </c>
      <c r="Y1758">
        <f t="shared" si="624"/>
        <v>3034.3314556966943</v>
      </c>
      <c r="Z1758">
        <f t="shared" si="625"/>
        <v>17.780668395110297</v>
      </c>
      <c r="AA1758">
        <f t="shared" si="626"/>
        <v>21.791455696694356</v>
      </c>
      <c r="AB1758">
        <f t="shared" si="637"/>
        <v>0.66531549945909385</v>
      </c>
      <c r="AC1758">
        <f t="shared" si="627"/>
        <v>2.1927777093976308E-3</v>
      </c>
      <c r="AD1758">
        <f t="shared" si="628"/>
        <v>2.1927777093976308E-3</v>
      </c>
      <c r="AE1758">
        <f t="shared" si="629"/>
        <v>0.11999999999999926</v>
      </c>
      <c r="AF1758">
        <f t="shared" si="638"/>
        <v>976.92886622781282</v>
      </c>
      <c r="AG1758">
        <f t="shared" si="630"/>
        <v>0.44750498881077749</v>
      </c>
      <c r="AH1758">
        <f t="shared" si="631"/>
        <v>0.20505187001108754</v>
      </c>
      <c r="AI1758">
        <f t="shared" si="639"/>
        <v>0.88000000000000078</v>
      </c>
      <c r="AJ1758">
        <f>MAX(0, $R1758 - $AA1758) * INDEX(Model_Assumptions[Values], 7)</f>
        <v>2176.709966397093</v>
      </c>
      <c r="AK1758">
        <f>MAX(0, INDEX(Model_Assumptions[Values], 4) - $AD1758)</f>
        <v>4.7807222290602372E-2</v>
      </c>
      <c r="AL1758">
        <f>MAX(0, INDEX(Model_Assumptions[Values], 5) - $AC1758)</f>
        <v>1.780722229060237E-2</v>
      </c>
      <c r="AM1758">
        <f>INDEX(Model_Assumptions[Values], 6) * MAX(0, INDEX(Model_Assumptions[Values], 3) - $AB1758)^2</f>
        <v>0</v>
      </c>
      <c r="AN1758">
        <f t="shared" si="632"/>
        <v>2045.1959702339143</v>
      </c>
      <c r="AO1758" cm="1">
        <f t="array" ref="AO1758">IFERROR(STDEV(IF($E$2:$E$2201=$E1758, $AJ$2:$AJ$2201)), 0)</f>
        <v>103.17426838636911</v>
      </c>
      <c r="AP1758">
        <f t="shared" si="640"/>
        <v>1.2746782528244582</v>
      </c>
      <c r="AQ1758">
        <f t="shared" si="633"/>
        <v>4.1299638043294395E-2</v>
      </c>
      <c r="AR1758" cm="1">
        <f t="array" ref="AR1758">IFERROR(STDEV(IF($E$2:$E$2201=$E1758, $AK$2:$AK$2201)), 0)</f>
        <v>5.0892277364249236E-3</v>
      </c>
      <c r="AS1758">
        <f t="shared" si="641"/>
        <v>1.278697787629252</v>
      </c>
      <c r="AT1758">
        <f t="shared" si="634"/>
        <v>1.1299638043294409E-2</v>
      </c>
      <c r="AU1758" cm="1">
        <f t="array" ref="AU1758">IFERROR(STDEV(IF($E$2:$E$2201=$E1758, $AL$2:$AL$2201)), 0)</f>
        <v>5.0892277364248976E-3</v>
      </c>
      <c r="AV1758">
        <f t="shared" si="642"/>
        <v>1.2786977876292556</v>
      </c>
      <c r="AW1758">
        <f t="shared" si="635"/>
        <v>0</v>
      </c>
      <c r="AX1758" cm="1">
        <f t="array" ref="AX1758">IFERROR(STDEV(IF($E$2:$E$2201=$E1758, $AM$2:$AM$2201)), 0)</f>
        <v>0</v>
      </c>
      <c r="AY1758">
        <f t="shared" si="643"/>
        <v>1.2786977876292556</v>
      </c>
      <c r="AZ1758">
        <f>INDEX(Model_Assumptions[Values],9)*((INDEX(Model_Scenarios[GR Weight],1)*$AG1758)+(INDEX(Model_Scenarios[GP Weight],1)*$AH1758)+(INDEX(Model_Scenarios[LTV Weight],1)*$AI1758))-(INDEX(Model_Scenarios[LTV Weight],1)*$AP1758)-(INDEX(Model_Scenarios[GP Weight],1)*($AS1758+$AV1758+$AY1758))</f>
        <v>2.4429264908625932</v>
      </c>
      <c r="BA1758">
        <f>INDEX(Model_Assumptions[Values],9)*((INDEX(Model_Scenarios[GR Weight],2)*$AG1758)+(INDEX(Model_Scenarios[GP Weight],2)*$AH1758)+(INDEX(Model_Scenarios[LTV Weight],2)*$AI1758))-(INDEX(Model_Scenarios[LTV Weight],2)*$AP1758)-(INDEX(Model_Scenarios[GP Weight],2)*($AS1758+$AV1758+$AY1758))</f>
        <v>1.8049210747057229</v>
      </c>
      <c r="BB1758">
        <f>INDEX(Model_Assumptions[Values],9)*((INDEX(Model_Scenarios[GR Weight],3)*$AG1758)+(INDEX(Model_Scenarios[GP Weight],3)*$AH1758)+(INDEX(Model_Scenarios[LTV Weight],3)*$AI1758))-(INDEX(Model_Scenarios[LTV Weight],3)*$AP1758)-(INDEX(Model_Scenarios[GP Weight],3)*($AS1758+$AV1758+$AY1758))</f>
        <v>0.82571803039237612</v>
      </c>
      <c r="BC1758">
        <f>INDEX(Model_Assumptions[Values],9)*((INDEX(Model_Scenarios[GR Weight],4)*$AG1758)+(INDEX(Model_Scenarios[GP Weight],4)*$AH1758)+(INDEX(Model_Scenarios[LTV Weight],4)*$AI1758))-(INDEX(Model_Scenarios[LTV Weight],4)*$AP1758)-(INDEX(Model_Scenarios[GP Weight],4)*($AS1758+$AV1758+$AY1758))</f>
        <v>0.73693835008021025</v>
      </c>
      <c r="BD1758">
        <f>INDEX(Model_Assumptions[Values],9)*((INDEX(Model_Scenarios[GR Weight],5)*$AG1758)+(INDEX(Model_Scenarios[GP Weight],5)*$AH1758)+(INDEX(Model_Scenarios[LTV Weight],5)*$AI1758))-(INDEX(Model_Scenarios[LTV Weight],5)*$AP1758)-(INDEX(Model_Scenarios[GP Weight],5)*($AS1758+$AV1758+$AY1758))</f>
        <v>-0.31712328145311508</v>
      </c>
    </row>
    <row r="1759" spans="1:56" x14ac:dyDescent="0.25">
      <c r="A1759">
        <v>1758</v>
      </c>
      <c r="B1759">
        <v>36</v>
      </c>
      <c r="C1759" s="3">
        <v>8</v>
      </c>
      <c r="D1759" s="4">
        <v>0.14000000000000001</v>
      </c>
      <c r="E1759" t="str">
        <v>SKU-1042</v>
      </c>
      <c r="F1759" t="str">
        <v>Raise</v>
      </c>
      <c r="G1759" t="str">
        <v>Full</v>
      </c>
      <c r="H1759">
        <v>197.52</v>
      </c>
      <c r="I1759">
        <v>66.540000000000006</v>
      </c>
      <c r="J1759">
        <v>23</v>
      </c>
      <c r="K1759">
        <v>4542.96</v>
      </c>
      <c r="L1759">
        <v>3012.54</v>
      </c>
      <c r="M1759">
        <v>0.66312272174969622</v>
      </c>
      <c r="N1759">
        <v>208.30422246574091</v>
      </c>
      <c r="O1759">
        <v>39.73289424630002</v>
      </c>
      <c r="P1759">
        <v>106.27289424629998</v>
      </c>
      <c r="Q1759">
        <v>1221.1610827847651</v>
      </c>
      <c r="R1759">
        <v>1110.1464388952409</v>
      </c>
      <c r="S1759">
        <v>1</v>
      </c>
      <c r="T1759">
        <f t="shared" si="621"/>
        <v>199.02979114520375</v>
      </c>
      <c r="U1759">
        <f t="shared" si="622"/>
        <v>7.6437380781882091E-3</v>
      </c>
      <c r="V1759">
        <f>IF($F1759="Reduce", INDEX(Model_Assumptions[Values], 2), INDEX(Model_Assumptions[Values], 1))</f>
        <v>-0.4</v>
      </c>
      <c r="W1759">
        <f t="shared" si="623"/>
        <v>22.929677609680667</v>
      </c>
      <c r="X1759">
        <f t="shared" si="636"/>
        <v>4563.6889456815979</v>
      </c>
      <c r="Y1759">
        <f t="shared" si="624"/>
        <v>3037.9481975334465</v>
      </c>
      <c r="Z1759">
        <f t="shared" si="625"/>
        <v>20.728945681597907</v>
      </c>
      <c r="AA1759">
        <f t="shared" si="626"/>
        <v>25.408197533446582</v>
      </c>
      <c r="AB1759">
        <f t="shared" si="637"/>
        <v>0.66567819009840989</v>
      </c>
      <c r="AC1759">
        <f t="shared" si="627"/>
        <v>2.5554683487136742E-3</v>
      </c>
      <c r="AD1759">
        <f t="shared" si="628"/>
        <v>2.5554683487136742E-3</v>
      </c>
      <c r="AE1759">
        <f t="shared" si="629"/>
        <v>0.1400000000000009</v>
      </c>
      <c r="AF1759">
        <f t="shared" si="638"/>
        <v>954.72593744990616</v>
      </c>
      <c r="AG1759">
        <f t="shared" si="630"/>
        <v>0.52170741836981116</v>
      </c>
      <c r="AH1759">
        <f t="shared" si="631"/>
        <v>0.23908445999936809</v>
      </c>
      <c r="AI1759">
        <f t="shared" si="639"/>
        <v>0.8599999999999991</v>
      </c>
      <c r="AJ1759">
        <f>MAX(0, $R1759 - $AA1759) * INDEX(Model_Assumptions[Values], 7)</f>
        <v>2169.4764827235886</v>
      </c>
      <c r="AK1759">
        <f>MAX(0, INDEX(Model_Assumptions[Values], 4) - $AD1759)</f>
        <v>4.7444531651286329E-2</v>
      </c>
      <c r="AL1759">
        <f>MAX(0, INDEX(Model_Assumptions[Values], 5) - $AC1759)</f>
        <v>1.7444531651286326E-2</v>
      </c>
      <c r="AM1759">
        <f>INDEX(Model_Assumptions[Values], 6) * MAX(0, INDEX(Model_Assumptions[Values], 3) - $AB1759)^2</f>
        <v>0</v>
      </c>
      <c r="AN1759">
        <f t="shared" si="632"/>
        <v>2045.1959702339143</v>
      </c>
      <c r="AO1759" cm="1">
        <f t="array" ref="AO1759">IFERROR(STDEV(IF($E$2:$E$2201=$E1759, $AJ$2:$AJ$2201)), 0)</f>
        <v>103.17426838636911</v>
      </c>
      <c r="AP1759">
        <f t="shared" si="640"/>
        <v>1.2045688758777147</v>
      </c>
      <c r="AQ1759">
        <f t="shared" si="633"/>
        <v>4.1299638043294395E-2</v>
      </c>
      <c r="AR1759" cm="1">
        <f t="array" ref="AR1759">IFERROR(STDEV(IF($E$2:$E$2201=$E1759, $AK$2:$AK$2201)), 0)</f>
        <v>5.0892277364249236E-3</v>
      </c>
      <c r="AS1759">
        <f t="shared" si="641"/>
        <v>1.2074314466242755</v>
      </c>
      <c r="AT1759">
        <f t="shared" si="634"/>
        <v>1.1299638043294409E-2</v>
      </c>
      <c r="AU1759" cm="1">
        <f t="array" ref="AU1759">IFERROR(STDEV(IF($E$2:$E$2201=$E1759, $AL$2:$AL$2201)), 0)</f>
        <v>5.0892277364248976E-3</v>
      </c>
      <c r="AV1759">
        <f t="shared" si="642"/>
        <v>1.2074314466242786</v>
      </c>
      <c r="AW1759">
        <f t="shared" si="635"/>
        <v>0</v>
      </c>
      <c r="AX1759" cm="1">
        <f t="array" ref="AX1759">IFERROR(STDEV(IF($E$2:$E$2201=$E1759, $AM$2:$AM$2201)), 0)</f>
        <v>0</v>
      </c>
      <c r="AY1759">
        <f t="shared" si="643"/>
        <v>1.2074314466242786</v>
      </c>
      <c r="AZ1759">
        <f>INDEX(Model_Assumptions[Values],9)*((INDEX(Model_Scenarios[GR Weight],1)*$AG1759)+(INDEX(Model_Scenarios[GP Weight],1)*$AH1759)+(INDEX(Model_Scenarios[LTV Weight],1)*$AI1759))-(INDEX(Model_Scenarios[LTV Weight],1)*$AP1759)-(INDEX(Model_Scenarios[GP Weight],1)*($AS1759+$AV1759+$AY1759))</f>
        <v>2.4945114044951313</v>
      </c>
      <c r="BA1759">
        <f>INDEX(Model_Assumptions[Values],9)*((INDEX(Model_Scenarios[GR Weight],2)*$AG1759)+(INDEX(Model_Scenarios[GP Weight],2)*$AH1759)+(INDEX(Model_Scenarios[LTV Weight],2)*$AI1759))-(INDEX(Model_Scenarios[LTV Weight],2)*$AP1759)-(INDEX(Model_Scenarios[GP Weight],2)*($AS1759+$AV1759+$AY1759))</f>
        <v>1.9179363864816423</v>
      </c>
      <c r="BB1759">
        <f>INDEX(Model_Assumptions[Values],9)*((INDEX(Model_Scenarios[GR Weight],3)*$AG1759)+(INDEX(Model_Scenarios[GP Weight],3)*$AH1759)+(INDEX(Model_Scenarios[LTV Weight],3)*$AI1759))-(INDEX(Model_Scenarios[LTV Weight],3)*$AP1759)-(INDEX(Model_Scenarios[GP Weight],3)*($AS1759+$AV1759+$AY1759))</f>
        <v>1.040901508654579</v>
      </c>
      <c r="BC1759">
        <f>INDEX(Model_Assumptions[Values],9)*((INDEX(Model_Scenarios[GR Weight],4)*$AG1759)+(INDEX(Model_Scenarios[GP Weight],4)*$AH1759)+(INDEX(Model_Scenarios[LTV Weight],4)*$AI1759))-(INDEX(Model_Scenarios[LTV Weight],4)*$AP1759)-(INDEX(Model_Scenarios[GP Weight],4)*($AS1759+$AV1759+$AY1759))</f>
        <v>0.99221210542725635</v>
      </c>
      <c r="BD1759">
        <f>INDEX(Model_Assumptions[Values],9)*((INDEX(Model_Scenarios[GR Weight],5)*$AG1759)+(INDEX(Model_Scenarios[GP Weight],5)*$AH1759)+(INDEX(Model_Scenarios[LTV Weight],5)*$AI1759))-(INDEX(Model_Scenarios[LTV Weight],5)*$AP1759)-(INDEX(Model_Scenarios[GP Weight],5)*($AS1759+$AV1759+$AY1759))</f>
        <v>-3.9214422531414161E-2</v>
      </c>
    </row>
    <row r="1760" spans="1:56" x14ac:dyDescent="0.25">
      <c r="A1760">
        <v>1759</v>
      </c>
      <c r="B1760">
        <v>36</v>
      </c>
      <c r="C1760" s="3">
        <v>9</v>
      </c>
      <c r="D1760" s="4">
        <v>0.16</v>
      </c>
      <c r="E1760" t="str">
        <v>SKU-1042</v>
      </c>
      <c r="F1760" t="str">
        <v>Raise</v>
      </c>
      <c r="G1760" t="str">
        <v>Full</v>
      </c>
      <c r="H1760">
        <v>197.52</v>
      </c>
      <c r="I1760">
        <v>66.540000000000006</v>
      </c>
      <c r="J1760">
        <v>23</v>
      </c>
      <c r="K1760">
        <v>4542.96</v>
      </c>
      <c r="L1760">
        <v>3012.54</v>
      </c>
      <c r="M1760">
        <v>0.66312272174969622</v>
      </c>
      <c r="N1760">
        <v>208.30422246574091</v>
      </c>
      <c r="O1760">
        <v>39.73289424630002</v>
      </c>
      <c r="P1760">
        <v>106.27289424629998</v>
      </c>
      <c r="Q1760">
        <v>1221.1610827847651</v>
      </c>
      <c r="R1760">
        <v>1110.1464388952409</v>
      </c>
      <c r="S1760">
        <v>1</v>
      </c>
      <c r="T1760">
        <f t="shared" si="621"/>
        <v>199.24547559451855</v>
      </c>
      <c r="U1760">
        <f t="shared" si="622"/>
        <v>8.7357006607864628E-3</v>
      </c>
      <c r="V1760">
        <f>IF($F1760="Reduce", INDEX(Model_Assumptions[Values], 2), INDEX(Model_Assumptions[Values], 1))</f>
        <v>-0.4</v>
      </c>
      <c r="W1760">
        <f t="shared" si="623"/>
        <v>22.919631553920766</v>
      </c>
      <c r="X1760">
        <f t="shared" si="636"/>
        <v>4566.632889412077</v>
      </c>
      <c r="Y1760">
        <f t="shared" si="624"/>
        <v>3041.5606058141893</v>
      </c>
      <c r="Z1760">
        <f t="shared" si="625"/>
        <v>23.672889412076984</v>
      </c>
      <c r="AA1760">
        <f t="shared" si="626"/>
        <v>29.020605814189366</v>
      </c>
      <c r="AB1760">
        <f t="shared" si="637"/>
        <v>0.66604009550804277</v>
      </c>
      <c r="AC1760">
        <f t="shared" si="627"/>
        <v>2.9173737583465531E-3</v>
      </c>
      <c r="AD1760">
        <f t="shared" si="628"/>
        <v>2.9173737583465531E-3</v>
      </c>
      <c r="AE1760">
        <f t="shared" si="629"/>
        <v>0.15999999999999989</v>
      </c>
      <c r="AF1760">
        <f t="shared" si="638"/>
        <v>932.52300867200245</v>
      </c>
      <c r="AG1760">
        <f t="shared" si="630"/>
        <v>0.59580078071663345</v>
      </c>
      <c r="AH1760">
        <f t="shared" si="631"/>
        <v>0.27307627236471688</v>
      </c>
      <c r="AI1760">
        <f t="shared" si="639"/>
        <v>0.84000000000000008</v>
      </c>
      <c r="AJ1760">
        <f>MAX(0, $R1760 - $AA1760) * INDEX(Model_Assumptions[Values], 7)</f>
        <v>2162.251666162103</v>
      </c>
      <c r="AK1760">
        <f>MAX(0, INDEX(Model_Assumptions[Values], 4) - $AD1760)</f>
        <v>4.708262624165345E-2</v>
      </c>
      <c r="AL1760">
        <f>MAX(0, INDEX(Model_Assumptions[Values], 5) - $AC1760)</f>
        <v>1.7082626241653447E-2</v>
      </c>
      <c r="AM1760">
        <f>INDEX(Model_Assumptions[Values], 6) * MAX(0, INDEX(Model_Assumptions[Values], 3) - $AB1760)^2</f>
        <v>0</v>
      </c>
      <c r="AN1760">
        <f t="shared" si="632"/>
        <v>2045.1959702339143</v>
      </c>
      <c r="AO1760" cm="1">
        <f t="array" ref="AO1760">IFERROR(STDEV(IF($E$2:$E$2201=$E1760, $AJ$2:$AJ$2201)), 0)</f>
        <v>103.17426838636911</v>
      </c>
      <c r="AP1760">
        <f t="shared" si="640"/>
        <v>1.1345435035200457</v>
      </c>
      <c r="AQ1760">
        <f t="shared" si="633"/>
        <v>4.1299638043294395E-2</v>
      </c>
      <c r="AR1760" cm="1">
        <f t="array" ref="AR1760">IFERROR(STDEV(IF($E$2:$E$2201=$E1760, $AK$2:$AK$2201)), 0)</f>
        <v>5.0892277364249236E-3</v>
      </c>
      <c r="AS1760">
        <f t="shared" si="641"/>
        <v>1.1363193981217832</v>
      </c>
      <c r="AT1760">
        <f t="shared" si="634"/>
        <v>1.1299638043294409E-2</v>
      </c>
      <c r="AU1760" cm="1">
        <f t="array" ref="AU1760">IFERROR(STDEV(IF($E$2:$E$2201=$E1760, $AL$2:$AL$2201)), 0)</f>
        <v>5.0892277364248976E-3</v>
      </c>
      <c r="AV1760">
        <f t="shared" si="642"/>
        <v>1.1363193981217858</v>
      </c>
      <c r="AW1760">
        <f t="shared" si="635"/>
        <v>0</v>
      </c>
      <c r="AX1760" cm="1">
        <f t="array" ref="AX1760">IFERROR(STDEV(IF($E$2:$E$2201=$E1760, $AM$2:$AM$2201)), 0)</f>
        <v>0</v>
      </c>
      <c r="AY1760">
        <f t="shared" si="643"/>
        <v>1.1363193981217858</v>
      </c>
      <c r="AZ1760">
        <f>INDEX(Model_Assumptions[Values],9)*((INDEX(Model_Scenarios[GR Weight],1)*$AG1760)+(INDEX(Model_Scenarios[GP Weight],1)*$AH1760)+(INDEX(Model_Scenarios[LTV Weight],1)*$AI1760))-(INDEX(Model_Scenarios[LTV Weight],1)*$AP1760)-(INDEX(Model_Scenarios[GP Weight],1)*($AS1760+$AV1760+$AY1760))</f>
        <v>2.5459079042881037</v>
      </c>
      <c r="BA1760">
        <f>INDEX(Model_Assumptions[Values],9)*((INDEX(Model_Scenarios[GR Weight],2)*$AG1760)+(INDEX(Model_Scenarios[GP Weight],2)*$AH1760)+(INDEX(Model_Scenarios[LTV Weight],2)*$AI1760))-(INDEX(Model_Scenarios[LTV Weight],2)*$AP1760)-(INDEX(Model_Scenarios[GP Weight],2)*($AS1760+$AV1760+$AY1760))</f>
        <v>2.0306819417410917</v>
      </c>
      <c r="BB1760">
        <f>INDEX(Model_Assumptions[Values],9)*((INDEX(Model_Scenarios[GR Weight],3)*$AG1760)+(INDEX(Model_Scenarios[GP Weight],3)*$AH1760)+(INDEX(Model_Scenarios[LTV Weight],3)*$AI1760))-(INDEX(Model_Scenarios[LTV Weight],3)*$AP1760)-(INDEX(Model_Scenarios[GP Weight],3)*($AS1760+$AV1760+$AY1760))</f>
        <v>1.2556816830981541</v>
      </c>
      <c r="BC1760">
        <f>INDEX(Model_Assumptions[Values],9)*((INDEX(Model_Scenarios[GR Weight],4)*$AG1760)+(INDEX(Model_Scenarios[GP Weight],4)*$AH1760)+(INDEX(Model_Scenarios[LTV Weight],4)*$AI1760))-(INDEX(Model_Scenarios[LTV Weight],4)*$AP1760)-(INDEX(Model_Scenarios[GP Weight],4)*($AS1760+$AV1760+$AY1760))</f>
        <v>1.2470364238084746</v>
      </c>
      <c r="BD1760">
        <f>INDEX(Model_Assumptions[Values],9)*((INDEX(Model_Scenarios[GR Weight],5)*$AG1760)+(INDEX(Model_Scenarios[GP Weight],5)*$AH1760)+(INDEX(Model_Scenarios[LTV Weight],5)*$AI1760))-(INDEX(Model_Scenarios[LTV Weight],5)*$AP1760)-(INDEX(Model_Scenarios[GP Weight],5)*($AS1760+$AV1760+$AY1760))</f>
        <v>0.2381976469386482</v>
      </c>
    </row>
    <row r="1761" spans="1:56" x14ac:dyDescent="0.25">
      <c r="A1761">
        <v>1760</v>
      </c>
      <c r="B1761">
        <v>36</v>
      </c>
      <c r="C1761" s="3">
        <v>10</v>
      </c>
      <c r="D1761" s="4">
        <v>0.18</v>
      </c>
      <c r="E1761" t="str">
        <v>SKU-1042</v>
      </c>
      <c r="F1761" t="str">
        <v>Raise</v>
      </c>
      <c r="G1761" t="str">
        <v>Full</v>
      </c>
      <c r="H1761">
        <v>197.52</v>
      </c>
      <c r="I1761">
        <v>66.540000000000006</v>
      </c>
      <c r="J1761">
        <v>23</v>
      </c>
      <c r="K1761">
        <v>4542.96</v>
      </c>
      <c r="L1761">
        <v>3012.54</v>
      </c>
      <c r="M1761">
        <v>0.66312272174969622</v>
      </c>
      <c r="N1761">
        <v>208.30422246574091</v>
      </c>
      <c r="O1761">
        <v>39.73289424630002</v>
      </c>
      <c r="P1761">
        <v>106.27289424629998</v>
      </c>
      <c r="Q1761">
        <v>1221.1610827847651</v>
      </c>
      <c r="R1761">
        <v>1110.1464388952409</v>
      </c>
      <c r="S1761">
        <v>1</v>
      </c>
      <c r="T1761">
        <f t="shared" si="621"/>
        <v>199.46116004383336</v>
      </c>
      <c r="U1761">
        <f t="shared" si="622"/>
        <v>9.8276632433847173E-3</v>
      </c>
      <c r="V1761">
        <f>IF($F1761="Reduce", INDEX(Model_Assumptions[Values], 2), INDEX(Model_Assumptions[Values], 1))</f>
        <v>-0.4</v>
      </c>
      <c r="W1761">
        <f t="shared" si="623"/>
        <v>22.909585498160862</v>
      </c>
      <c r="X1761">
        <f t="shared" si="636"/>
        <v>4569.5724995865476</v>
      </c>
      <c r="Y1761">
        <f t="shared" si="624"/>
        <v>3045.1686805389236</v>
      </c>
      <c r="Z1761">
        <f t="shared" si="625"/>
        <v>26.612499586547528</v>
      </c>
      <c r="AA1761">
        <f t="shared" si="626"/>
        <v>32.628680538923618</v>
      </c>
      <c r="AB1761">
        <f t="shared" si="637"/>
        <v>0.6664012182352832</v>
      </c>
      <c r="AC1761">
        <f t="shared" si="627"/>
        <v>3.2784964855869791E-3</v>
      </c>
      <c r="AD1761">
        <f t="shared" si="628"/>
        <v>3.2784964855869791E-3</v>
      </c>
      <c r="AE1761">
        <f t="shared" si="629"/>
        <v>0.17999999999999888</v>
      </c>
      <c r="AF1761">
        <f t="shared" si="638"/>
        <v>910.32007989409885</v>
      </c>
      <c r="AG1761">
        <f t="shared" si="630"/>
        <v>0.66978507585124436</v>
      </c>
      <c r="AH1761">
        <f t="shared" si="631"/>
        <v>0.30702730710714243</v>
      </c>
      <c r="AI1761">
        <f t="shared" si="639"/>
        <v>0.82000000000000117</v>
      </c>
      <c r="AJ1761">
        <f>MAX(0, $R1761 - $AA1761) * INDEX(Model_Assumptions[Values], 7)</f>
        <v>2155.0355167126345</v>
      </c>
      <c r="AK1761">
        <f>MAX(0, INDEX(Model_Assumptions[Values], 4) - $AD1761)</f>
        <v>4.6721503514413024E-2</v>
      </c>
      <c r="AL1761">
        <f>MAX(0, INDEX(Model_Assumptions[Values], 5) - $AC1761)</f>
        <v>1.6721503514413021E-2</v>
      </c>
      <c r="AM1761">
        <f>INDEX(Model_Assumptions[Values], 6) * MAX(0, INDEX(Model_Assumptions[Values], 3) - $AB1761)^2</f>
        <v>0</v>
      </c>
      <c r="AN1761">
        <f t="shared" si="632"/>
        <v>2045.1959702339143</v>
      </c>
      <c r="AO1761" cm="1">
        <f t="array" ref="AO1761">IFERROR(STDEV(IF($E$2:$E$2201=$E1761, $AJ$2:$AJ$2201)), 0)</f>
        <v>103.17426838636911</v>
      </c>
      <c r="AP1761">
        <f t="shared" si="640"/>
        <v>1.0646021357514339</v>
      </c>
      <c r="AQ1761">
        <f t="shared" si="633"/>
        <v>4.1299638043294395E-2</v>
      </c>
      <c r="AR1761" cm="1">
        <f t="array" ref="AR1761">IFERROR(STDEV(IF($E$2:$E$2201=$E1761, $AK$2:$AK$2201)), 0)</f>
        <v>5.0892277364249236E-3</v>
      </c>
      <c r="AS1761">
        <f t="shared" si="641"/>
        <v>1.0653611415957926</v>
      </c>
      <c r="AT1761">
        <f t="shared" si="634"/>
        <v>1.1299638043294409E-2</v>
      </c>
      <c r="AU1761" cm="1">
        <f t="array" ref="AU1761">IFERROR(STDEV(IF($E$2:$E$2201=$E1761, $AL$2:$AL$2201)), 0)</f>
        <v>5.0892277364248976E-3</v>
      </c>
      <c r="AV1761">
        <f t="shared" si="642"/>
        <v>1.0653611415957951</v>
      </c>
      <c r="AW1761">
        <f t="shared" si="635"/>
        <v>0</v>
      </c>
      <c r="AX1761" cm="1">
        <f t="array" ref="AX1761">IFERROR(STDEV(IF($E$2:$E$2201=$E1761, $AM$2:$AM$2201)), 0)</f>
        <v>0</v>
      </c>
      <c r="AY1761">
        <f t="shared" si="643"/>
        <v>1.0653611415957951</v>
      </c>
      <c r="AZ1761">
        <f>INDEX(Model_Assumptions[Values],9)*((INDEX(Model_Scenarios[GR Weight],1)*$AG1761)+(INDEX(Model_Scenarios[GP Weight],1)*$AH1761)+(INDEX(Model_Scenarios[LTV Weight],1)*$AI1761))-(INDEX(Model_Scenarios[LTV Weight],1)*$AP1761)-(INDEX(Model_Scenarios[GP Weight],1)*($AS1761+$AV1761+$AY1761))</f>
        <v>2.5971161403993133</v>
      </c>
      <c r="BA1761">
        <f>INDEX(Model_Assumptions[Values],9)*((INDEX(Model_Scenarios[GR Weight],2)*$AG1761)+(INDEX(Model_Scenarios[GP Weight],2)*$AH1761)+(INDEX(Model_Scenarios[LTV Weight],2)*$AI1761))-(INDEX(Model_Scenarios[LTV Weight],2)*$AP1761)-(INDEX(Model_Scenarios[GP Weight],2)*($AS1761+$AV1761+$AY1761))</f>
        <v>2.1431580407996709</v>
      </c>
      <c r="BB1761">
        <f>INDEX(Model_Assumptions[Values],9)*((INDEX(Model_Scenarios[GR Weight],3)*$AG1761)+(INDEX(Model_Scenarios[GP Weight],3)*$AH1761)+(INDEX(Model_Scenarios[LTV Weight],3)*$AI1761))-(INDEX(Model_Scenarios[LTV Weight],3)*$AP1761)-(INDEX(Model_Scenarios[GP Weight],3)*($AS1761+$AV1761+$AY1761))</f>
        <v>1.4700590792753996</v>
      </c>
      <c r="BC1761">
        <f>INDEX(Model_Assumptions[Values],9)*((INDEX(Model_Scenarios[GR Weight],4)*$AG1761)+(INDEX(Model_Scenarios[GP Weight],4)*$AH1761)+(INDEX(Model_Scenarios[LTV Weight],4)*$AI1761))-(INDEX(Model_Scenarios[LTV Weight],4)*$AP1761)-(INDEX(Model_Scenarios[GP Weight],4)*($AS1761+$AV1761+$AY1761))</f>
        <v>1.5014118307761639</v>
      </c>
      <c r="BD1761">
        <f>INDEX(Model_Assumptions[Values],9)*((INDEX(Model_Scenarios[GR Weight],5)*$AG1761)+(INDEX(Model_Scenarios[GP Weight],5)*$AH1761)+(INDEX(Model_Scenarios[LTV Weight],5)*$AI1761))-(INDEX(Model_Scenarios[LTV Weight],5)*$AP1761)-(INDEX(Model_Scenarios[GP Weight],5)*($AS1761+$AV1761+$AY1761))</f>
        <v>0.51511375282496852</v>
      </c>
    </row>
    <row r="1762" spans="1:56" x14ac:dyDescent="0.25">
      <c r="A1762">
        <v>1761</v>
      </c>
      <c r="B1762">
        <v>36</v>
      </c>
      <c r="C1762" s="3">
        <v>11</v>
      </c>
      <c r="D1762" s="4">
        <v>0.2</v>
      </c>
      <c r="E1762" t="str">
        <v>SKU-1042</v>
      </c>
      <c r="F1762" t="str">
        <v>Raise</v>
      </c>
      <c r="G1762" t="str">
        <v>Full</v>
      </c>
      <c r="H1762">
        <v>197.52</v>
      </c>
      <c r="I1762">
        <v>66.540000000000006</v>
      </c>
      <c r="J1762">
        <v>23</v>
      </c>
      <c r="K1762">
        <v>4542.96</v>
      </c>
      <c r="L1762">
        <v>3012.54</v>
      </c>
      <c r="M1762">
        <v>0.66312272174969622</v>
      </c>
      <c r="N1762">
        <v>208.30422246574091</v>
      </c>
      <c r="O1762">
        <v>39.73289424630002</v>
      </c>
      <c r="P1762">
        <v>106.27289424629998</v>
      </c>
      <c r="Q1762">
        <v>1221.1610827847651</v>
      </c>
      <c r="R1762">
        <v>1110.1464388952409</v>
      </c>
      <c r="S1762">
        <v>1</v>
      </c>
      <c r="T1762">
        <f t="shared" si="621"/>
        <v>199.6768444931482</v>
      </c>
      <c r="U1762">
        <f t="shared" si="622"/>
        <v>1.0919625825983114E-2</v>
      </c>
      <c r="V1762">
        <f>IF($F1762="Reduce", INDEX(Model_Assumptions[Values], 2), INDEX(Model_Assumptions[Values], 1))</f>
        <v>-0.4</v>
      </c>
      <c r="W1762">
        <f t="shared" si="623"/>
        <v>22.899539442400958</v>
      </c>
      <c r="X1762">
        <f t="shared" si="636"/>
        <v>4572.5077762050096</v>
      </c>
      <c r="Y1762">
        <f t="shared" si="624"/>
        <v>3048.7724217076498</v>
      </c>
      <c r="Z1762">
        <f t="shared" si="625"/>
        <v>29.547776205009541</v>
      </c>
      <c r="AA1762">
        <f t="shared" si="626"/>
        <v>36.232421707649792</v>
      </c>
      <c r="AB1762">
        <f t="shared" si="637"/>
        <v>0.66676156081641558</v>
      </c>
      <c r="AC1762">
        <f t="shared" si="627"/>
        <v>3.6388390667193571E-3</v>
      </c>
      <c r="AD1762">
        <f t="shared" si="628"/>
        <v>3.6388390667193571E-3</v>
      </c>
      <c r="AE1762">
        <f t="shared" si="629"/>
        <v>0.20000000000000054</v>
      </c>
      <c r="AF1762">
        <f t="shared" si="638"/>
        <v>888.11715111619208</v>
      </c>
      <c r="AG1762">
        <f t="shared" si="630"/>
        <v>0.74366030377364389</v>
      </c>
      <c r="AH1762">
        <f t="shared" si="631"/>
        <v>0.34093756422664911</v>
      </c>
      <c r="AI1762">
        <f t="shared" si="639"/>
        <v>0.79999999999999949</v>
      </c>
      <c r="AJ1762">
        <f>MAX(0, $R1762 - $AA1762) * INDEX(Model_Assumptions[Values], 7)</f>
        <v>2147.8280343751821</v>
      </c>
      <c r="AK1762">
        <f>MAX(0, INDEX(Model_Assumptions[Values], 4) - $AD1762)</f>
        <v>4.6361160933280646E-2</v>
      </c>
      <c r="AL1762">
        <f>MAX(0, INDEX(Model_Assumptions[Values], 5) - $AC1762)</f>
        <v>1.6361160933280643E-2</v>
      </c>
      <c r="AM1762">
        <f>INDEX(Model_Assumptions[Values], 6) * MAX(0, INDEX(Model_Assumptions[Values], 3) - $AB1762)^2</f>
        <v>0</v>
      </c>
      <c r="AN1762">
        <f t="shared" si="632"/>
        <v>2045.1959702339143</v>
      </c>
      <c r="AO1762" cm="1">
        <f t="array" ref="AO1762">IFERROR(STDEV(IF($E$2:$E$2201=$E1762, $AJ$2:$AJ$2201)), 0)</f>
        <v>103.17426838636911</v>
      </c>
      <c r="AP1762">
        <f t="shared" si="640"/>
        <v>0.99474477257187033</v>
      </c>
      <c r="AQ1762">
        <f t="shared" si="633"/>
        <v>4.1299638043294395E-2</v>
      </c>
      <c r="AR1762" cm="1">
        <f t="array" ref="AR1762">IFERROR(STDEV(IF($E$2:$E$2201=$E1762, $AK$2:$AK$2201)), 0)</f>
        <v>5.0892277364249236E-3</v>
      </c>
      <c r="AS1762">
        <f t="shared" si="641"/>
        <v>0.99455617868298907</v>
      </c>
      <c r="AT1762">
        <f t="shared" si="634"/>
        <v>1.1299638043294409E-2</v>
      </c>
      <c r="AU1762" cm="1">
        <f t="array" ref="AU1762">IFERROR(STDEV(IF($E$2:$E$2201=$E1762, $AL$2:$AL$2201)), 0)</f>
        <v>5.0892277364248976E-3</v>
      </c>
      <c r="AV1762">
        <f t="shared" si="642"/>
        <v>0.99455617868299107</v>
      </c>
      <c r="AW1762">
        <f t="shared" si="635"/>
        <v>0</v>
      </c>
      <c r="AX1762" cm="1">
        <f t="array" ref="AX1762">IFERROR(STDEV(IF($E$2:$E$2201=$E1762, $AM$2:$AM$2201)), 0)</f>
        <v>0</v>
      </c>
      <c r="AY1762">
        <f t="shared" si="643"/>
        <v>0.99455617868299107</v>
      </c>
      <c r="AZ1762">
        <f>INDEX(Model_Assumptions[Values],9)*((INDEX(Model_Scenarios[GR Weight],1)*$AG1762)+(INDEX(Model_Scenarios[GP Weight],1)*$AH1762)+(INDEX(Model_Scenarios[LTV Weight],1)*$AI1762))-(INDEX(Model_Scenarios[LTV Weight],1)*$AP1762)-(INDEX(Model_Scenarios[GP Weight],1)*($AS1762+$AV1762+$AY1762))</f>
        <v>2.6481362623377516</v>
      </c>
      <c r="BA1762">
        <f>INDEX(Model_Assumptions[Values],9)*((INDEX(Model_Scenarios[GR Weight],2)*$AG1762)+(INDEX(Model_Scenarios[GP Weight],2)*$AH1762)+(INDEX(Model_Scenarios[LTV Weight],2)*$AI1762))-(INDEX(Model_Scenarios[LTV Weight],2)*$AP1762)-(INDEX(Model_Scenarios[GP Weight],2)*($AS1762+$AV1762+$AY1762))</f>
        <v>2.255364982675371</v>
      </c>
      <c r="BB1762">
        <f>INDEX(Model_Assumptions[Values],9)*((INDEX(Model_Scenarios[GR Weight],3)*$AG1762)+(INDEX(Model_Scenarios[GP Weight],3)*$AH1762)+(INDEX(Model_Scenarios[LTV Weight],3)*$AI1762))-(INDEX(Model_Scenarios[LTV Weight],3)*$AP1762)-(INDEX(Model_Scenarios[GP Weight],3)*($AS1762+$AV1762+$AY1762))</f>
        <v>1.6840342204678016</v>
      </c>
      <c r="BC1762">
        <f>INDEX(Model_Assumptions[Values],9)*((INDEX(Model_Scenarios[GR Weight],4)*$AG1762)+(INDEX(Model_Scenarios[GP Weight],4)*$AH1762)+(INDEX(Model_Scenarios[LTV Weight],4)*$AI1762))-(INDEX(Model_Scenarios[LTV Weight],4)*$AP1762)-(INDEX(Model_Scenarios[GP Weight],4)*($AS1762+$AV1762+$AY1762))</f>
        <v>1.7553388496118105</v>
      </c>
      <c r="BD1762">
        <f>INDEX(Model_Assumptions[Values],9)*((INDEX(Model_Scenarios[GR Weight],5)*$AG1762)+(INDEX(Model_Scenarios[GP Weight],5)*$AH1762)+(INDEX(Model_Scenarios[LTV Weight],5)*$AI1762))-(INDEX(Model_Scenarios[LTV Weight],5)*$AP1762)-(INDEX(Model_Scenarios[GP Weight],5)*($AS1762+$AV1762+$AY1762))</f>
        <v>0.79153471742702664</v>
      </c>
    </row>
    <row r="1763" spans="1:56" x14ac:dyDescent="0.25">
      <c r="A1763">
        <v>1762</v>
      </c>
      <c r="B1763">
        <v>36</v>
      </c>
      <c r="C1763" s="3">
        <v>12</v>
      </c>
      <c r="D1763" s="4">
        <v>0.22</v>
      </c>
      <c r="E1763" t="str">
        <v>SKU-1042</v>
      </c>
      <c r="F1763" t="str">
        <v>Raise</v>
      </c>
      <c r="G1763" t="str">
        <v>Full</v>
      </c>
      <c r="H1763">
        <v>197.52</v>
      </c>
      <c r="I1763">
        <v>66.540000000000006</v>
      </c>
      <c r="J1763">
        <v>23</v>
      </c>
      <c r="K1763">
        <v>4542.96</v>
      </c>
      <c r="L1763">
        <v>3012.54</v>
      </c>
      <c r="M1763">
        <v>0.66312272174969622</v>
      </c>
      <c r="N1763">
        <v>208.30422246574091</v>
      </c>
      <c r="O1763">
        <v>39.73289424630002</v>
      </c>
      <c r="P1763">
        <v>106.27289424629998</v>
      </c>
      <c r="Q1763">
        <v>1221.1610827847651</v>
      </c>
      <c r="R1763">
        <v>1110.1464388952409</v>
      </c>
      <c r="S1763">
        <v>1</v>
      </c>
      <c r="T1763">
        <f t="shared" si="621"/>
        <v>199.892528942463</v>
      </c>
      <c r="U1763">
        <f t="shared" si="622"/>
        <v>1.2011588408581369E-2</v>
      </c>
      <c r="V1763">
        <f>IF($F1763="Reduce", INDEX(Model_Assumptions[Values], 2), INDEX(Model_Assumptions[Values], 1))</f>
        <v>-0.4</v>
      </c>
      <c r="W1763">
        <f t="shared" si="623"/>
        <v>22.88949338664105</v>
      </c>
      <c r="X1763">
        <f t="shared" si="636"/>
        <v>4575.4387192674612</v>
      </c>
      <c r="Y1763">
        <f t="shared" si="624"/>
        <v>3052.3718293203656</v>
      </c>
      <c r="Z1763">
        <f t="shared" si="625"/>
        <v>32.478719267461202</v>
      </c>
      <c r="AA1763">
        <f t="shared" si="626"/>
        <v>39.831829320365614</v>
      </c>
      <c r="AB1763">
        <f t="shared" si="637"/>
        <v>0.66712112577677751</v>
      </c>
      <c r="AC1763">
        <f t="shared" si="627"/>
        <v>3.9984040270812926E-3</v>
      </c>
      <c r="AD1763">
        <f t="shared" si="628"/>
        <v>3.9984040270812926E-3</v>
      </c>
      <c r="AE1763">
        <f t="shared" si="629"/>
        <v>0.21999999999999953</v>
      </c>
      <c r="AF1763">
        <f t="shared" si="638"/>
        <v>865.91422233828837</v>
      </c>
      <c r="AG1763">
        <f t="shared" si="630"/>
        <v>0.81742646448378631</v>
      </c>
      <c r="AH1763">
        <f t="shared" si="631"/>
        <v>0.37480704372321549</v>
      </c>
      <c r="AI1763">
        <f t="shared" si="639"/>
        <v>0.78000000000000047</v>
      </c>
      <c r="AJ1763">
        <f>MAX(0, $R1763 - $AA1763) * INDEX(Model_Assumptions[Values], 7)</f>
        <v>2140.6292191497505</v>
      </c>
      <c r="AK1763">
        <f>MAX(0, INDEX(Model_Assumptions[Values], 4) - $AD1763)</f>
        <v>4.600159597291871E-2</v>
      </c>
      <c r="AL1763">
        <f>MAX(0, INDEX(Model_Assumptions[Values], 5) - $AC1763)</f>
        <v>1.6001595972918708E-2</v>
      </c>
      <c r="AM1763">
        <f>INDEX(Model_Assumptions[Values], 6) * MAX(0, INDEX(Model_Assumptions[Values], 3) - $AB1763)^2</f>
        <v>0</v>
      </c>
      <c r="AN1763">
        <f t="shared" si="632"/>
        <v>2045.1959702339143</v>
      </c>
      <c r="AO1763" cm="1">
        <f t="array" ref="AO1763">IFERROR(STDEV(IF($E$2:$E$2201=$E1763, $AJ$2:$AJ$2201)), 0)</f>
        <v>103.17426838636911</v>
      </c>
      <c r="AP1763">
        <f t="shared" si="640"/>
        <v>0.92497141398139915</v>
      </c>
      <c r="AQ1763">
        <f t="shared" si="633"/>
        <v>4.1299638043294395E-2</v>
      </c>
      <c r="AR1763" cm="1">
        <f t="array" ref="AR1763">IFERROR(STDEV(IF($E$2:$E$2201=$E1763, $AK$2:$AK$2201)), 0)</f>
        <v>5.0892277364249236E-3</v>
      </c>
      <c r="AS1763">
        <f t="shared" si="641"/>
        <v>0.9239040131710321</v>
      </c>
      <c r="AT1763">
        <f t="shared" si="634"/>
        <v>1.1299638043294409E-2</v>
      </c>
      <c r="AU1763" cm="1">
        <f t="array" ref="AU1763">IFERROR(STDEV(IF($E$2:$E$2201=$E1763, $AL$2:$AL$2201)), 0)</f>
        <v>5.0892277364248976E-3</v>
      </c>
      <c r="AV1763">
        <f t="shared" si="642"/>
        <v>0.92390401317103377</v>
      </c>
      <c r="AW1763">
        <f t="shared" si="635"/>
        <v>0</v>
      </c>
      <c r="AX1763" cm="1">
        <f t="array" ref="AX1763">IFERROR(STDEV(IF($E$2:$E$2201=$E1763, $AM$2:$AM$2201)), 0)</f>
        <v>0</v>
      </c>
      <c r="AY1763">
        <f t="shared" si="643"/>
        <v>0.92390401317103377</v>
      </c>
      <c r="AZ1763">
        <f>INDEX(Model_Assumptions[Values],9)*((INDEX(Model_Scenarios[GR Weight],1)*$AG1763)+(INDEX(Model_Scenarios[GP Weight],1)*$AH1763)+(INDEX(Model_Scenarios[LTV Weight],1)*$AI1763))-(INDEX(Model_Scenarios[LTV Weight],1)*$AP1763)-(INDEX(Model_Scenarios[GP Weight],1)*($AS1763+$AV1763+$AY1763))</f>
        <v>2.6989684189670742</v>
      </c>
      <c r="BA1763">
        <f>INDEX(Model_Assumptions[Values],9)*((INDEX(Model_Scenarios[GR Weight],2)*$AG1763)+(INDEX(Model_Scenarios[GP Weight],2)*$AH1763)+(INDEX(Model_Scenarios[LTV Weight],2)*$AI1763))-(INDEX(Model_Scenarios[LTV Weight],2)*$AP1763)-(INDEX(Model_Scenarios[GP Weight],2)*($AS1763+$AV1763+$AY1763))</f>
        <v>2.3673030650955278</v>
      </c>
      <c r="BB1763">
        <f>INDEX(Model_Assumptions[Values],9)*((INDEX(Model_Scenarios[GR Weight],3)*$AG1763)+(INDEX(Model_Scenarios[GP Weight],3)*$AH1763)+(INDEX(Model_Scenarios[LTV Weight],3)*$AI1763))-(INDEX(Model_Scenarios[LTV Weight],3)*$AP1763)-(INDEX(Model_Scenarios[GP Weight],3)*($AS1763+$AV1763+$AY1763))</f>
        <v>1.8976076276982163</v>
      </c>
      <c r="BC1763">
        <f>INDEX(Model_Assumptions[Values],9)*((INDEX(Model_Scenarios[GR Weight],4)*$AG1763)+(INDEX(Model_Scenarios[GP Weight],4)*$AH1763)+(INDEX(Model_Scenarios[LTV Weight],4)*$AI1763))-(INDEX(Model_Scenarios[LTV Weight],4)*$AP1763)-(INDEX(Model_Scenarios[GP Weight],4)*($AS1763+$AV1763+$AY1763))</f>
        <v>2.0088180013382488</v>
      </c>
      <c r="BD1763">
        <f>INDEX(Model_Assumptions[Values],9)*((INDEX(Model_Scenarios[GR Weight],5)*$AG1763)+(INDEX(Model_Scenarios[GP Weight],5)*$AH1763)+(INDEX(Model_Scenarios[LTV Weight],5)*$AI1763))-(INDEX(Model_Scenarios[LTV Weight],5)*$AP1763)-(INDEX(Model_Scenarios[GP Weight],5)*($AS1763+$AV1763+$AY1763))</f>
        <v>1.067461359495075</v>
      </c>
    </row>
    <row r="1764" spans="1:56" x14ac:dyDescent="0.25">
      <c r="A1764">
        <v>1763</v>
      </c>
      <c r="B1764">
        <v>36</v>
      </c>
      <c r="C1764" s="3">
        <v>13</v>
      </c>
      <c r="D1764" s="4">
        <v>0.24</v>
      </c>
      <c r="E1764" t="str">
        <v>SKU-1042</v>
      </c>
      <c r="F1764" t="str">
        <v>Raise</v>
      </c>
      <c r="G1764" t="str">
        <v>Full</v>
      </c>
      <c r="H1764">
        <v>197.52</v>
      </c>
      <c r="I1764">
        <v>66.540000000000006</v>
      </c>
      <c r="J1764">
        <v>23</v>
      </c>
      <c r="K1764">
        <v>4542.96</v>
      </c>
      <c r="L1764">
        <v>3012.54</v>
      </c>
      <c r="M1764">
        <v>0.66312272174969622</v>
      </c>
      <c r="N1764">
        <v>208.30422246574091</v>
      </c>
      <c r="O1764">
        <v>39.73289424630002</v>
      </c>
      <c r="P1764">
        <v>106.27289424629998</v>
      </c>
      <c r="Q1764">
        <v>1221.1610827847651</v>
      </c>
      <c r="R1764">
        <v>1110.1464388952409</v>
      </c>
      <c r="S1764">
        <v>1</v>
      </c>
      <c r="T1764">
        <f t="shared" si="621"/>
        <v>200.10821339177784</v>
      </c>
      <c r="U1764">
        <f t="shared" si="622"/>
        <v>1.3103550991179767E-2</v>
      </c>
      <c r="V1764">
        <f>IF($F1764="Reduce", INDEX(Model_Assumptions[Values], 2), INDEX(Model_Assumptions[Values], 1))</f>
        <v>-0.4</v>
      </c>
      <c r="W1764">
        <f t="shared" si="623"/>
        <v>22.879447330881145</v>
      </c>
      <c r="X1764">
        <f t="shared" si="636"/>
        <v>4578.3653287739062</v>
      </c>
      <c r="Y1764">
        <f t="shared" si="624"/>
        <v>3055.9669033770747</v>
      </c>
      <c r="Z1764">
        <f t="shared" si="625"/>
        <v>35.405328773906149</v>
      </c>
      <c r="AA1764">
        <f t="shared" si="626"/>
        <v>43.426903377074723</v>
      </c>
      <c r="AB1764">
        <f t="shared" si="637"/>
        <v>0.66747991563081921</v>
      </c>
      <c r="AC1764">
        <f t="shared" si="627"/>
        <v>4.3571938811229893E-3</v>
      </c>
      <c r="AD1764">
        <f t="shared" si="628"/>
        <v>4.3571938811229893E-3</v>
      </c>
      <c r="AE1764">
        <f t="shared" si="629"/>
        <v>0.24000000000000116</v>
      </c>
      <c r="AF1764">
        <f t="shared" si="638"/>
        <v>843.71129356038182</v>
      </c>
      <c r="AG1764">
        <f t="shared" si="630"/>
        <v>0.8910835579817632</v>
      </c>
      <c r="AH1764">
        <f t="shared" si="631"/>
        <v>0.40863574559687577</v>
      </c>
      <c r="AI1764">
        <f t="shared" si="639"/>
        <v>0.7599999999999989</v>
      </c>
      <c r="AJ1764">
        <f>MAX(0, $R1764 - $AA1764) * INDEX(Model_Assumptions[Values], 7)</f>
        <v>2133.4390710363323</v>
      </c>
      <c r="AK1764">
        <f>MAX(0, INDEX(Model_Assumptions[Values], 4) - $AD1764)</f>
        <v>4.5642806118877013E-2</v>
      </c>
      <c r="AL1764">
        <f>MAX(0, INDEX(Model_Assumptions[Values], 5) - $AC1764)</f>
        <v>1.5642806118877011E-2</v>
      </c>
      <c r="AM1764">
        <f>INDEX(Model_Assumptions[Values], 6) * MAX(0, INDEX(Model_Assumptions[Values], 3) - $AB1764)^2</f>
        <v>0</v>
      </c>
      <c r="AN1764">
        <f t="shared" si="632"/>
        <v>2045.1959702339143</v>
      </c>
      <c r="AO1764" cm="1">
        <f t="array" ref="AO1764">IFERROR(STDEV(IF($E$2:$E$2201=$E1764, $AJ$2:$AJ$2201)), 0)</f>
        <v>103.17426838636911</v>
      </c>
      <c r="AP1764">
        <f t="shared" si="640"/>
        <v>0.85528205997994988</v>
      </c>
      <c r="AQ1764">
        <f t="shared" si="633"/>
        <v>4.1299638043294395E-2</v>
      </c>
      <c r="AR1764" cm="1">
        <f t="array" ref="AR1764">IFERROR(STDEV(IF($E$2:$E$2201=$E1764, $AK$2:$AK$2201)), 0)</f>
        <v>5.0892277364249236E-3</v>
      </c>
      <c r="AS1764">
        <f t="shared" si="641"/>
        <v>0.85340415098688494</v>
      </c>
      <c r="AT1764">
        <f t="shared" si="634"/>
        <v>1.1299638043294409E-2</v>
      </c>
      <c r="AU1764" cm="1">
        <f t="array" ref="AU1764">IFERROR(STDEV(IF($E$2:$E$2201=$E1764, $AL$2:$AL$2201)), 0)</f>
        <v>5.0892277364248976E-3</v>
      </c>
      <c r="AV1764">
        <f t="shared" si="642"/>
        <v>0.85340415098688616</v>
      </c>
      <c r="AW1764">
        <f t="shared" si="635"/>
        <v>0</v>
      </c>
      <c r="AX1764" cm="1">
        <f t="array" ref="AX1764">IFERROR(STDEV(IF($E$2:$E$2201=$E1764, $AM$2:$AM$2201)), 0)</f>
        <v>0</v>
      </c>
      <c r="AY1764">
        <f t="shared" si="643"/>
        <v>0.85340415098688616</v>
      </c>
      <c r="AZ1764">
        <f>INDEX(Model_Assumptions[Values],9)*((INDEX(Model_Scenarios[GR Weight],1)*$AG1764)+(INDEX(Model_Scenarios[GP Weight],1)*$AH1764)+(INDEX(Model_Scenarios[LTV Weight],1)*$AI1764))-(INDEX(Model_Scenarios[LTV Weight],1)*$AP1764)-(INDEX(Model_Scenarios[GP Weight],1)*($AS1764+$AV1764+$AY1764))</f>
        <v>2.74961275850929</v>
      </c>
      <c r="BA1764">
        <f>INDEX(Model_Assumptions[Values],9)*((INDEX(Model_Scenarios[GR Weight],2)*$AG1764)+(INDEX(Model_Scenarios[GP Weight],2)*$AH1764)+(INDEX(Model_Scenarios[LTV Weight],2)*$AI1764))-(INDEX(Model_Scenarios[LTV Weight],2)*$AP1764)-(INDEX(Model_Scenarios[GP Weight],2)*($AS1764+$AV1764+$AY1764))</f>
        <v>2.478972584504096</v>
      </c>
      <c r="BB1764">
        <f>INDEX(Model_Assumptions[Values],9)*((INDEX(Model_Scenarios[GR Weight],3)*$AG1764)+(INDEX(Model_Scenarios[GP Weight],3)*$AH1764)+(INDEX(Model_Scenarios[LTV Weight],3)*$AI1764))-(INDEX(Model_Scenarios[LTV Weight],3)*$AP1764)-(INDEX(Model_Scenarios[GP Weight],3)*($AS1764+$AV1764+$AY1764))</f>
        <v>2.1107798197435241</v>
      </c>
      <c r="BC1764">
        <f>INDEX(Model_Assumptions[Values],9)*((INDEX(Model_Scenarios[GR Weight],4)*$AG1764)+(INDEX(Model_Scenarios[GP Weight],4)*$AH1764)+(INDEX(Model_Scenarios[LTV Weight],4)*$AI1764))-(INDEX(Model_Scenarios[LTV Weight],4)*$AP1764)-(INDEX(Model_Scenarios[GP Weight],4)*($AS1764+$AV1764+$AY1764))</f>
        <v>2.2618498047324009</v>
      </c>
      <c r="BD1764">
        <f>INDEX(Model_Assumptions[Values],9)*((INDEX(Model_Scenarios[GR Weight],5)*$AG1764)+(INDEX(Model_Scenarios[GP Weight],5)*$AH1764)+(INDEX(Model_Scenarios[LTV Weight],5)*$AI1764))-(INDEX(Model_Scenarios[LTV Weight],5)*$AP1764)-(INDEX(Model_Scenarios[GP Weight],5)*($AS1764+$AV1764+$AY1764))</f>
        <v>1.3428944942498207</v>
      </c>
    </row>
    <row r="1765" spans="1:56" x14ac:dyDescent="0.25">
      <c r="A1765">
        <v>1764</v>
      </c>
      <c r="B1765">
        <v>36</v>
      </c>
      <c r="C1765" s="3">
        <v>14</v>
      </c>
      <c r="D1765" s="4">
        <v>0.26</v>
      </c>
      <c r="E1765" t="str">
        <v>SKU-1042</v>
      </c>
      <c r="F1765" t="str">
        <v>Raise</v>
      </c>
      <c r="G1765" t="str">
        <v>Full</v>
      </c>
      <c r="H1765">
        <v>197.52</v>
      </c>
      <c r="I1765">
        <v>66.540000000000006</v>
      </c>
      <c r="J1765">
        <v>23</v>
      </c>
      <c r="K1765">
        <v>4542.96</v>
      </c>
      <c r="L1765">
        <v>3012.54</v>
      </c>
      <c r="M1765">
        <v>0.66312272174969622</v>
      </c>
      <c r="N1765">
        <v>208.30422246574091</v>
      </c>
      <c r="O1765">
        <v>39.73289424630002</v>
      </c>
      <c r="P1765">
        <v>106.27289424629998</v>
      </c>
      <c r="Q1765">
        <v>1221.1610827847651</v>
      </c>
      <c r="R1765">
        <v>1110.1464388952409</v>
      </c>
      <c r="S1765">
        <v>1</v>
      </c>
      <c r="T1765">
        <f t="shared" si="621"/>
        <v>200.32389784109264</v>
      </c>
      <c r="U1765">
        <f t="shared" si="622"/>
        <v>1.419551357377802E-2</v>
      </c>
      <c r="V1765">
        <f>IF($F1765="Reduce", INDEX(Model_Assumptions[Values], 2), INDEX(Model_Assumptions[Values], 1))</f>
        <v>-0.4</v>
      </c>
      <c r="W1765">
        <f t="shared" si="623"/>
        <v>22.869401275121241</v>
      </c>
      <c r="X1765">
        <f t="shared" si="636"/>
        <v>4581.2876047243417</v>
      </c>
      <c r="Y1765">
        <f t="shared" si="624"/>
        <v>3059.5576438777744</v>
      </c>
      <c r="Z1765">
        <f t="shared" si="625"/>
        <v>38.327604724341654</v>
      </c>
      <c r="AA1765">
        <f t="shared" si="626"/>
        <v>47.01764387777439</v>
      </c>
      <c r="AB1765">
        <f t="shared" si="637"/>
        <v>0.66783793288216176</v>
      </c>
      <c r="AC1765">
        <f t="shared" si="627"/>
        <v>4.7152111324655355E-3</v>
      </c>
      <c r="AD1765">
        <f t="shared" si="628"/>
        <v>4.7152111324655355E-3</v>
      </c>
      <c r="AE1765">
        <f t="shared" si="629"/>
        <v>0.26000000000000018</v>
      </c>
      <c r="AF1765">
        <f t="shared" si="638"/>
        <v>821.508364782478</v>
      </c>
      <c r="AG1765">
        <f t="shared" si="630"/>
        <v>0.96463158426750584</v>
      </c>
      <c r="AH1765">
        <f t="shared" si="631"/>
        <v>0.44242366984760428</v>
      </c>
      <c r="AI1765">
        <f t="shared" si="639"/>
        <v>0.73999999999999977</v>
      </c>
      <c r="AJ1765">
        <f>MAX(0, $R1765 - $AA1765) * INDEX(Model_Assumptions[Values], 7)</f>
        <v>2126.2575900349329</v>
      </c>
      <c r="AK1765">
        <f>MAX(0, INDEX(Model_Assumptions[Values], 4) - $AD1765)</f>
        <v>4.5284788867534467E-2</v>
      </c>
      <c r="AL1765">
        <f>MAX(0, INDEX(Model_Assumptions[Values], 5) - $AC1765)</f>
        <v>1.5284788867534465E-2</v>
      </c>
      <c r="AM1765">
        <f>INDEX(Model_Assumptions[Values], 6) * MAX(0, INDEX(Model_Assumptions[Values], 3) - $AB1765)^2</f>
        <v>0</v>
      </c>
      <c r="AN1765">
        <f t="shared" si="632"/>
        <v>2045.1959702339143</v>
      </c>
      <c r="AO1765" cm="1">
        <f t="array" ref="AO1765">IFERROR(STDEV(IF($E$2:$E$2201=$E1765, $AJ$2:$AJ$2201)), 0)</f>
        <v>103.17426838636911</v>
      </c>
      <c r="AP1765">
        <f t="shared" si="640"/>
        <v>0.78567671056757526</v>
      </c>
      <c r="AQ1765">
        <f t="shared" si="633"/>
        <v>4.1299638043294395E-2</v>
      </c>
      <c r="AR1765" cm="1">
        <f t="array" ref="AR1765">IFERROR(STDEV(IF($E$2:$E$2201=$E1765, $AK$2:$AK$2201)), 0)</f>
        <v>5.0892277364249236E-3</v>
      </c>
      <c r="AS1765">
        <f t="shared" si="641"/>
        <v>0.78305610018536076</v>
      </c>
      <c r="AT1765">
        <f t="shared" si="634"/>
        <v>1.1299638043294409E-2</v>
      </c>
      <c r="AU1765" cm="1">
        <f t="array" ref="AU1765">IFERROR(STDEV(IF($E$2:$E$2201=$E1765, $AL$2:$AL$2201)), 0)</f>
        <v>5.0892277364248976E-3</v>
      </c>
      <c r="AV1765">
        <f t="shared" si="642"/>
        <v>0.78305610018536176</v>
      </c>
      <c r="AW1765">
        <f t="shared" si="635"/>
        <v>0</v>
      </c>
      <c r="AX1765" cm="1">
        <f t="array" ref="AX1765">IFERROR(STDEV(IF($E$2:$E$2201=$E1765, $AM$2:$AM$2201)), 0)</f>
        <v>0</v>
      </c>
      <c r="AY1765">
        <f t="shared" si="643"/>
        <v>0.78305610018536176</v>
      </c>
      <c r="AZ1765">
        <f>INDEX(Model_Assumptions[Values],9)*((INDEX(Model_Scenarios[GR Weight],1)*$AG1765)+(INDEX(Model_Scenarios[GP Weight],1)*$AH1765)+(INDEX(Model_Scenarios[LTV Weight],1)*$AI1765))-(INDEX(Model_Scenarios[LTV Weight],1)*$AP1765)-(INDEX(Model_Scenarios[GP Weight],1)*($AS1765+$AV1765+$AY1765))</f>
        <v>2.8000694285478858</v>
      </c>
      <c r="BA1765">
        <f>INDEX(Model_Assumptions[Values],9)*((INDEX(Model_Scenarios[GR Weight],2)*$AG1765)+(INDEX(Model_Scenarios[GP Weight],2)*$AH1765)+(INDEX(Model_Scenarios[LTV Weight],2)*$AI1765))-(INDEX(Model_Scenarios[LTV Weight],2)*$AP1765)-(INDEX(Model_Scenarios[GP Weight],2)*($AS1765+$AV1765+$AY1765))</f>
        <v>2.5903738360680917</v>
      </c>
      <c r="BB1765">
        <f>INDEX(Model_Assumptions[Values],9)*((INDEX(Model_Scenarios[GR Weight],3)*$AG1765)+(INDEX(Model_Scenarios[GP Weight],3)*$AH1765)+(INDEX(Model_Scenarios[LTV Weight],3)*$AI1765))-(INDEX(Model_Scenarios[LTV Weight],3)*$AP1765)-(INDEX(Model_Scenarios[GP Weight],3)*($AS1765+$AV1765+$AY1765))</f>
        <v>2.3235513131460301</v>
      </c>
      <c r="BC1765">
        <f>INDEX(Model_Assumptions[Values],9)*((INDEX(Model_Scenarios[GR Weight],4)*$AG1765)+(INDEX(Model_Scenarios[GP Weight],4)*$AH1765)+(INDEX(Model_Scenarios[LTV Weight],4)*$AI1765))-(INDEX(Model_Scenarios[LTV Weight],4)*$AP1765)-(INDEX(Model_Scenarios[GP Weight],4)*($AS1765+$AV1765+$AY1765))</f>
        <v>2.5144347763365404</v>
      </c>
      <c r="BD1765">
        <f>INDEX(Model_Assumptions[Values],9)*((INDEX(Model_Scenarios[GR Weight],5)*$AG1765)+(INDEX(Model_Scenarios[GP Weight],5)*$AH1765)+(INDEX(Model_Scenarios[LTV Weight],5)*$AI1765))-(INDEX(Model_Scenarios[LTV Weight],5)*$AP1765)-(INDEX(Model_Scenarios[GP Weight],5)*($AS1765+$AV1765+$AY1765))</f>
        <v>1.6178349334006767</v>
      </c>
    </row>
    <row r="1766" spans="1:56" x14ac:dyDescent="0.25">
      <c r="A1766">
        <v>1765</v>
      </c>
      <c r="B1766">
        <v>36</v>
      </c>
      <c r="C1766" s="3">
        <v>15</v>
      </c>
      <c r="D1766" s="4">
        <v>0.28000000000000003</v>
      </c>
      <c r="E1766" t="str">
        <v>SKU-1042</v>
      </c>
      <c r="F1766" t="str">
        <v>Raise</v>
      </c>
      <c r="G1766" t="str">
        <v>Full</v>
      </c>
      <c r="H1766">
        <v>197.52</v>
      </c>
      <c r="I1766">
        <v>66.540000000000006</v>
      </c>
      <c r="J1766">
        <v>23</v>
      </c>
      <c r="K1766">
        <v>4542.96</v>
      </c>
      <c r="L1766">
        <v>3012.54</v>
      </c>
      <c r="M1766">
        <v>0.66312272174969622</v>
      </c>
      <c r="N1766">
        <v>208.30422246574091</v>
      </c>
      <c r="O1766">
        <v>39.73289424630002</v>
      </c>
      <c r="P1766">
        <v>106.27289424629998</v>
      </c>
      <c r="Q1766">
        <v>1221.1610827847651</v>
      </c>
      <c r="R1766">
        <v>1110.1464388952409</v>
      </c>
      <c r="S1766">
        <v>1</v>
      </c>
      <c r="T1766">
        <f t="shared" si="621"/>
        <v>200.53958229040745</v>
      </c>
      <c r="U1766">
        <f t="shared" si="622"/>
        <v>1.5287476156376274E-2</v>
      </c>
      <c r="V1766">
        <f>IF($F1766="Reduce", INDEX(Model_Assumptions[Values], 2), INDEX(Model_Assumptions[Values], 1))</f>
        <v>-0.4</v>
      </c>
      <c r="W1766">
        <f t="shared" si="623"/>
        <v>22.859355219361341</v>
      </c>
      <c r="X1766">
        <f t="shared" si="636"/>
        <v>4584.2055471187687</v>
      </c>
      <c r="Y1766">
        <f t="shared" si="624"/>
        <v>3063.144050822465</v>
      </c>
      <c r="Z1766">
        <f t="shared" si="625"/>
        <v>41.245547118768627</v>
      </c>
      <c r="AA1766">
        <f t="shared" si="626"/>
        <v>50.604050822465069</v>
      </c>
      <c r="AB1766">
        <f t="shared" si="637"/>
        <v>0.6681951800236553</v>
      </c>
      <c r="AC1766">
        <f t="shared" si="627"/>
        <v>5.0724582739590796E-3</v>
      </c>
      <c r="AD1766">
        <f t="shared" si="628"/>
        <v>5.0724582739590796E-3</v>
      </c>
      <c r="AE1766">
        <f t="shared" si="629"/>
        <v>0.27999999999999914</v>
      </c>
      <c r="AF1766">
        <f t="shared" si="638"/>
        <v>799.3054360045744</v>
      </c>
      <c r="AG1766">
        <f t="shared" si="630"/>
        <v>1.0380705433410371</v>
      </c>
      <c r="AH1766">
        <f t="shared" si="631"/>
        <v>0.47617081647540532</v>
      </c>
      <c r="AI1766">
        <f t="shared" si="639"/>
        <v>0.72000000000000086</v>
      </c>
      <c r="AJ1766">
        <f>MAX(0, $R1766 - $AA1766) * INDEX(Model_Assumptions[Values], 7)</f>
        <v>2119.0847761455516</v>
      </c>
      <c r="AK1766">
        <f>MAX(0, INDEX(Model_Assumptions[Values], 4) - $AD1766)</f>
        <v>4.4927541726040923E-2</v>
      </c>
      <c r="AL1766">
        <f>MAX(0, INDEX(Model_Assumptions[Values], 5) - $AC1766)</f>
        <v>1.4927541726040921E-2</v>
      </c>
      <c r="AM1766">
        <f>INDEX(Model_Assumptions[Values], 6) * MAX(0, INDEX(Model_Assumptions[Values], 3) - $AB1766)^2</f>
        <v>0</v>
      </c>
      <c r="AN1766">
        <f t="shared" si="632"/>
        <v>2045.1959702339143</v>
      </c>
      <c r="AO1766" cm="1">
        <f t="array" ref="AO1766">IFERROR(STDEV(IF($E$2:$E$2201=$E1766, $AJ$2:$AJ$2201)), 0)</f>
        <v>103.17426838636911</v>
      </c>
      <c r="AP1766">
        <f t="shared" si="640"/>
        <v>0.71615536574426664</v>
      </c>
      <c r="AQ1766">
        <f t="shared" si="633"/>
        <v>4.1299638043294395E-2</v>
      </c>
      <c r="AR1766" cm="1">
        <f t="array" ref="AR1766">IFERROR(STDEV(IF($E$2:$E$2201=$E1766, $AK$2:$AK$2201)), 0)</f>
        <v>5.0892277364249236E-3</v>
      </c>
      <c r="AS1766">
        <f t="shared" si="641"/>
        <v>0.71285937093769247</v>
      </c>
      <c r="AT1766">
        <f t="shared" si="634"/>
        <v>1.1299638043294409E-2</v>
      </c>
      <c r="AU1766" cm="1">
        <f t="array" ref="AU1766">IFERROR(STDEV(IF($E$2:$E$2201=$E1766, $AL$2:$AL$2201)), 0)</f>
        <v>5.0892277364248976E-3</v>
      </c>
      <c r="AV1766">
        <f t="shared" si="642"/>
        <v>0.71285937093769303</v>
      </c>
      <c r="AW1766">
        <f t="shared" si="635"/>
        <v>0</v>
      </c>
      <c r="AX1766" cm="1">
        <f t="array" ref="AX1766">IFERROR(STDEV(IF($E$2:$E$2201=$E1766, $AM$2:$AM$2201)), 0)</f>
        <v>0</v>
      </c>
      <c r="AY1766">
        <f t="shared" si="643"/>
        <v>0.71285937093769303</v>
      </c>
      <c r="AZ1766">
        <f>INDEX(Model_Assumptions[Values],9)*((INDEX(Model_Scenarios[GR Weight],1)*$AG1766)+(INDEX(Model_Scenarios[GP Weight],1)*$AH1766)+(INDEX(Model_Scenarios[LTV Weight],1)*$AI1766))-(INDEX(Model_Scenarios[LTV Weight],1)*$AP1766)-(INDEX(Model_Scenarios[GP Weight],1)*($AS1766+$AV1766+$AY1766))</f>
        <v>2.8503385760315041</v>
      </c>
      <c r="BA1766">
        <f>INDEX(Model_Assumptions[Values],9)*((INDEX(Model_Scenarios[GR Weight],2)*$AG1766)+(INDEX(Model_Scenarios[GP Weight],2)*$AH1766)+(INDEX(Model_Scenarios[LTV Weight],2)*$AI1766))-(INDEX(Model_Scenarios[LTV Weight],2)*$AP1766)-(INDEX(Model_Scenarios[GP Weight],2)*($AS1766+$AV1766+$AY1766))</f>
        <v>2.7015071136847966</v>
      </c>
      <c r="BB1766">
        <f>INDEX(Model_Assumptions[Values],9)*((INDEX(Model_Scenarios[GR Weight],3)*$AG1766)+(INDEX(Model_Scenarios[GP Weight],3)*$AH1766)+(INDEX(Model_Scenarios[LTV Weight],3)*$AI1766))-(INDEX(Model_Scenarios[LTV Weight],3)*$AP1766)-(INDEX(Model_Scenarios[GP Weight],3)*($AS1766+$AV1766+$AY1766))</f>
        <v>2.5359226222259732</v>
      </c>
      <c r="BC1766">
        <f>INDEX(Model_Assumptions[Values],9)*((INDEX(Model_Scenarios[GR Weight],4)*$AG1766)+(INDEX(Model_Scenarios[GP Weight],4)*$AH1766)+(INDEX(Model_Scenarios[LTV Weight],4)*$AI1766))-(INDEX(Model_Scenarios[LTV Weight],4)*$AP1766)-(INDEX(Model_Scenarios[GP Weight],4)*($AS1766+$AV1766+$AY1766))</f>
        <v>2.7665734304709177</v>
      </c>
      <c r="BD1766">
        <f>INDEX(Model_Assumptions[Values],9)*((INDEX(Model_Scenarios[GR Weight],5)*$AG1766)+(INDEX(Model_Scenarios[GP Weight],5)*$AH1766)+(INDEX(Model_Scenarios[LTV Weight],5)*$AI1766))-(INDEX(Model_Scenarios[LTV Weight],5)*$AP1766)-(INDEX(Model_Scenarios[GP Weight],5)*($AS1766+$AV1766+$AY1766))</f>
        <v>1.8922834851651429</v>
      </c>
    </row>
    <row r="1767" spans="1:56" x14ac:dyDescent="0.25">
      <c r="A1767">
        <v>1766</v>
      </c>
      <c r="B1767">
        <v>36</v>
      </c>
      <c r="C1767" s="3">
        <v>16</v>
      </c>
      <c r="D1767" s="4">
        <v>0.3</v>
      </c>
      <c r="E1767" t="str">
        <v>SKU-1042</v>
      </c>
      <c r="F1767" t="str">
        <v>Raise</v>
      </c>
      <c r="G1767" t="str">
        <v>Full</v>
      </c>
      <c r="H1767">
        <v>197.52</v>
      </c>
      <c r="I1767">
        <v>66.540000000000006</v>
      </c>
      <c r="J1767">
        <v>23</v>
      </c>
      <c r="K1767">
        <v>4542.96</v>
      </c>
      <c r="L1767">
        <v>3012.54</v>
      </c>
      <c r="M1767">
        <v>0.66312272174969622</v>
      </c>
      <c r="N1767">
        <v>208.30422246574091</v>
      </c>
      <c r="O1767">
        <v>39.73289424630002</v>
      </c>
      <c r="P1767">
        <v>106.27289424629998</v>
      </c>
      <c r="Q1767">
        <v>1221.1610827847651</v>
      </c>
      <c r="R1767">
        <v>1110.1464388952409</v>
      </c>
      <c r="S1767">
        <v>1</v>
      </c>
      <c r="T1767">
        <f t="shared" si="621"/>
        <v>200.75526673972229</v>
      </c>
      <c r="U1767">
        <f t="shared" si="622"/>
        <v>1.6379438738974673E-2</v>
      </c>
      <c r="V1767">
        <f>IF($F1767="Reduce", INDEX(Model_Assumptions[Values], 2), INDEX(Model_Assumptions[Values], 1))</f>
        <v>-0.4</v>
      </c>
      <c r="W1767">
        <f t="shared" si="623"/>
        <v>22.849309163601433</v>
      </c>
      <c r="X1767">
        <f t="shared" si="636"/>
        <v>4587.1191559571862</v>
      </c>
      <c r="Y1767">
        <f t="shared" si="624"/>
        <v>3066.7261242111467</v>
      </c>
      <c r="Z1767">
        <f t="shared" si="625"/>
        <v>44.159155957186158</v>
      </c>
      <c r="AA1767">
        <f t="shared" si="626"/>
        <v>54.186124211146762</v>
      </c>
      <c r="AB1767">
        <f t="shared" si="637"/>
        <v>0.66855165953743756</v>
      </c>
      <c r="AC1767">
        <f t="shared" si="627"/>
        <v>5.4289377877413392E-3</v>
      </c>
      <c r="AD1767">
        <f t="shared" si="628"/>
        <v>5.4289377877413392E-3</v>
      </c>
      <c r="AE1767">
        <f t="shared" si="629"/>
        <v>0.30000000000000077</v>
      </c>
      <c r="AF1767">
        <f t="shared" si="638"/>
        <v>777.10250722666785</v>
      </c>
      <c r="AG1767">
        <f t="shared" si="630"/>
        <v>1.1114004352023341</v>
      </c>
      <c r="AH1767">
        <f t="shared" si="631"/>
        <v>0.50987718548027894</v>
      </c>
      <c r="AI1767">
        <f t="shared" si="639"/>
        <v>0.69999999999999929</v>
      </c>
      <c r="AJ1767">
        <f>MAX(0, $R1767 - $AA1767) * INDEX(Model_Assumptions[Values], 7)</f>
        <v>2111.9206293681882</v>
      </c>
      <c r="AK1767">
        <f>MAX(0, INDEX(Model_Assumptions[Values], 4) - $AD1767)</f>
        <v>4.4571062212258664E-2</v>
      </c>
      <c r="AL1767">
        <f>MAX(0, INDEX(Model_Assumptions[Values], 5) - $AC1767)</f>
        <v>1.4571062212258661E-2</v>
      </c>
      <c r="AM1767">
        <f>INDEX(Model_Assumptions[Values], 6) * MAX(0, INDEX(Model_Assumptions[Values], 3) - $AB1767)^2</f>
        <v>0</v>
      </c>
      <c r="AN1767">
        <f t="shared" si="632"/>
        <v>2045.1959702339143</v>
      </c>
      <c r="AO1767" cm="1">
        <f t="array" ref="AO1767">IFERROR(STDEV(IF($E$2:$E$2201=$E1767, $AJ$2:$AJ$2201)), 0)</f>
        <v>103.17426838636911</v>
      </c>
      <c r="AP1767">
        <f t="shared" si="640"/>
        <v>0.64671802551002389</v>
      </c>
      <c r="AQ1767">
        <f t="shared" si="633"/>
        <v>4.1299638043294395E-2</v>
      </c>
      <c r="AR1767" cm="1">
        <f t="array" ref="AR1767">IFERROR(STDEV(IF($E$2:$E$2201=$E1767, $AK$2:$AK$2201)), 0)</f>
        <v>5.0892277364249236E-3</v>
      </c>
      <c r="AS1767">
        <f t="shared" si="641"/>
        <v>0.64281347552003543</v>
      </c>
      <c r="AT1767">
        <f t="shared" si="634"/>
        <v>1.1299638043294409E-2</v>
      </c>
      <c r="AU1767" cm="1">
        <f t="array" ref="AU1767">IFERROR(STDEV(IF($E$2:$E$2201=$E1767, $AL$2:$AL$2201)), 0)</f>
        <v>5.0892277364248976E-3</v>
      </c>
      <c r="AV1767">
        <f t="shared" si="642"/>
        <v>0.64281347552003565</v>
      </c>
      <c r="AW1767">
        <f t="shared" si="635"/>
        <v>0</v>
      </c>
      <c r="AX1767" cm="1">
        <f t="array" ref="AX1767">IFERROR(STDEV(IF($E$2:$E$2201=$E1767, $AM$2:$AM$2201)), 0)</f>
        <v>0</v>
      </c>
      <c r="AY1767">
        <f t="shared" si="643"/>
        <v>0.64281347552003565</v>
      </c>
      <c r="AZ1767">
        <f>INDEX(Model_Assumptions[Values],9)*((INDEX(Model_Scenarios[GR Weight],1)*$AG1767)+(INDEX(Model_Scenarios[GP Weight],1)*$AH1767)+(INDEX(Model_Scenarios[LTV Weight],1)*$AI1767))-(INDEX(Model_Scenarios[LTV Weight],1)*$AP1767)-(INDEX(Model_Scenarios[GP Weight],1)*($AS1767+$AV1767+$AY1767))</f>
        <v>2.900420347277274</v>
      </c>
      <c r="BA1767">
        <f>INDEX(Model_Assumptions[Values],9)*((INDEX(Model_Scenarios[GR Weight],2)*$AG1767)+(INDEX(Model_Scenarios[GP Weight],2)*$AH1767)+(INDEX(Model_Scenarios[LTV Weight],2)*$AI1767))-(INDEX(Model_Scenarios[LTV Weight],2)*$AP1767)-(INDEX(Model_Scenarios[GP Weight],2)*($AS1767+$AV1767+$AY1767))</f>
        <v>2.8123727099884905</v>
      </c>
      <c r="BB1767">
        <f>INDEX(Model_Assumptions[Values],9)*((INDEX(Model_Scenarios[GR Weight],3)*$AG1767)+(INDEX(Model_Scenarios[GP Weight],3)*$AH1767)+(INDEX(Model_Scenarios[LTV Weight],3)*$AI1767))-(INDEX(Model_Scenarios[LTV Weight],3)*$AP1767)-(INDEX(Model_Scenarios[GP Weight],3)*($AS1767+$AV1767+$AY1767))</f>
        <v>2.7478942590933575</v>
      </c>
      <c r="BC1767">
        <f>INDEX(Model_Assumptions[Values],9)*((INDEX(Model_Scenarios[GR Weight],4)*$AG1767)+(INDEX(Model_Scenarios[GP Weight],4)*$AH1767)+(INDEX(Model_Scenarios[LTV Weight],4)*$AI1767))-(INDEX(Model_Scenarios[LTV Weight],4)*$AP1767)-(INDEX(Model_Scenarios[GP Weight],4)*($AS1767+$AV1767+$AY1767))</f>
        <v>3.0182662792455268</v>
      </c>
      <c r="BD1767">
        <f>INDEX(Model_Assumptions[Values],9)*((INDEX(Model_Scenarios[GR Weight],5)*$AG1767)+(INDEX(Model_Scenarios[GP Weight],5)*$AH1767)+(INDEX(Model_Scenarios[LTV Weight],5)*$AI1767))-(INDEX(Model_Scenarios[LTV Weight],5)*$AP1767)-(INDEX(Model_Scenarios[GP Weight],5)*($AS1767+$AV1767+$AY1767))</f>
        <v>2.1662409542875358</v>
      </c>
    </row>
    <row r="1768" spans="1:56" x14ac:dyDescent="0.25">
      <c r="A1768">
        <v>1767</v>
      </c>
      <c r="B1768">
        <v>36</v>
      </c>
      <c r="C1768" s="3">
        <v>17</v>
      </c>
      <c r="D1768" s="4">
        <v>0.32</v>
      </c>
      <c r="E1768" t="str">
        <v>SKU-1042</v>
      </c>
      <c r="F1768" t="str">
        <v>Raise</v>
      </c>
      <c r="G1768" t="str">
        <v>Full</v>
      </c>
      <c r="H1768">
        <v>197.52</v>
      </c>
      <c r="I1768">
        <v>66.540000000000006</v>
      </c>
      <c r="J1768">
        <v>23</v>
      </c>
      <c r="K1768">
        <v>4542.96</v>
      </c>
      <c r="L1768">
        <v>3012.54</v>
      </c>
      <c r="M1768">
        <v>0.66312272174969622</v>
      </c>
      <c r="N1768">
        <v>208.30422246574091</v>
      </c>
      <c r="O1768">
        <v>39.73289424630002</v>
      </c>
      <c r="P1768">
        <v>106.27289424629998</v>
      </c>
      <c r="Q1768">
        <v>1221.1610827847651</v>
      </c>
      <c r="R1768">
        <v>1110.1464388952409</v>
      </c>
      <c r="S1768">
        <v>1</v>
      </c>
      <c r="T1768">
        <f t="shared" si="621"/>
        <v>200.97095118903709</v>
      </c>
      <c r="U1768">
        <f t="shared" si="622"/>
        <v>1.7471401321572926E-2</v>
      </c>
      <c r="V1768">
        <f>IF($F1768="Reduce", INDEX(Model_Assumptions[Values], 2), INDEX(Model_Assumptions[Values], 1))</f>
        <v>-0.4</v>
      </c>
      <c r="W1768">
        <f t="shared" si="623"/>
        <v>22.839263107841528</v>
      </c>
      <c r="X1768">
        <f t="shared" si="636"/>
        <v>4590.0284312395952</v>
      </c>
      <c r="Y1768">
        <f t="shared" si="624"/>
        <v>3070.3038640438199</v>
      </c>
      <c r="Z1768">
        <f t="shared" si="625"/>
        <v>47.068431239595157</v>
      </c>
      <c r="AA1768">
        <f t="shared" si="626"/>
        <v>57.763864043819922</v>
      </c>
      <c r="AB1768">
        <f t="shared" si="637"/>
        <v>0.66890737389499033</v>
      </c>
      <c r="AC1768">
        <f t="shared" si="627"/>
        <v>5.7846521452941113E-3</v>
      </c>
      <c r="AD1768">
        <f t="shared" si="628"/>
        <v>5.7846521452941113E-3</v>
      </c>
      <c r="AE1768">
        <f t="shared" si="629"/>
        <v>0.31999999999999978</v>
      </c>
      <c r="AF1768">
        <f t="shared" si="638"/>
        <v>754.89957844876392</v>
      </c>
      <c r="AG1768">
        <f t="shared" si="630"/>
        <v>1.1846212598514196</v>
      </c>
      <c r="AH1768">
        <f t="shared" si="631"/>
        <v>0.54354277686222929</v>
      </c>
      <c r="AI1768">
        <f t="shared" si="639"/>
        <v>0.68000000000000016</v>
      </c>
      <c r="AJ1768">
        <f>MAX(0, $R1768 - $AA1768) * INDEX(Model_Assumptions[Values], 7)</f>
        <v>2104.7651497028419</v>
      </c>
      <c r="AK1768">
        <f>MAX(0, INDEX(Model_Assumptions[Values], 4) - $AD1768)</f>
        <v>4.4215347854705891E-2</v>
      </c>
      <c r="AL1768">
        <f>MAX(0, INDEX(Model_Assumptions[Values], 5) - $AC1768)</f>
        <v>1.4215347854705889E-2</v>
      </c>
      <c r="AM1768">
        <f>INDEX(Model_Assumptions[Values], 6) * MAX(0, INDEX(Model_Assumptions[Values], 3) - $AB1768)^2</f>
        <v>0</v>
      </c>
      <c r="AN1768">
        <f t="shared" si="632"/>
        <v>2045.1959702339143</v>
      </c>
      <c r="AO1768" cm="1">
        <f t="array" ref="AO1768">IFERROR(STDEV(IF($E$2:$E$2201=$E1768, $AJ$2:$AJ$2201)), 0)</f>
        <v>103.17426838636911</v>
      </c>
      <c r="AP1768">
        <f t="shared" si="640"/>
        <v>0.57736468986483824</v>
      </c>
      <c r="AQ1768">
        <f t="shared" si="633"/>
        <v>4.1299638043294395E-2</v>
      </c>
      <c r="AR1768" cm="1">
        <f t="array" ref="AR1768">IFERROR(STDEV(IF($E$2:$E$2201=$E1768, $AK$2:$AK$2201)), 0)</f>
        <v>5.0892277364249236E-3</v>
      </c>
      <c r="AS1768">
        <f t="shared" si="641"/>
        <v>0.57291792830236388</v>
      </c>
      <c r="AT1768">
        <f t="shared" si="634"/>
        <v>1.1299638043294409E-2</v>
      </c>
      <c r="AU1768" cm="1">
        <f t="array" ref="AU1768">IFERROR(STDEV(IF($E$2:$E$2201=$E1768, $AL$2:$AL$2201)), 0)</f>
        <v>5.0892277364248976E-3</v>
      </c>
      <c r="AV1768">
        <f t="shared" si="642"/>
        <v>0.57291792830236377</v>
      </c>
      <c r="AW1768">
        <f t="shared" si="635"/>
        <v>0</v>
      </c>
      <c r="AX1768" cm="1">
        <f t="array" ref="AX1768">IFERROR(STDEV(IF($E$2:$E$2201=$E1768, $AM$2:$AM$2201)), 0)</f>
        <v>0</v>
      </c>
      <c r="AY1768">
        <f t="shared" si="643"/>
        <v>0.57291792830236377</v>
      </c>
      <c r="AZ1768">
        <f>INDEX(Model_Assumptions[Values],9)*((INDEX(Model_Scenarios[GR Weight],1)*$AG1768)+(INDEX(Model_Scenarios[GP Weight],1)*$AH1768)+(INDEX(Model_Scenarios[LTV Weight],1)*$AI1768))-(INDEX(Model_Scenarios[LTV Weight],1)*$AP1768)-(INDEX(Model_Scenarios[GP Weight],1)*($AS1768+$AV1768+$AY1768))</f>
        <v>2.9503148879742462</v>
      </c>
      <c r="BA1768">
        <f>INDEX(Model_Assumptions[Values],9)*((INDEX(Model_Scenarios[GR Weight],2)*$AG1768)+(INDEX(Model_Scenarios[GP Weight],2)*$AH1768)+(INDEX(Model_Scenarios[LTV Weight],2)*$AI1768))-(INDEX(Model_Scenarios[LTV Weight],2)*$AP1768)-(INDEX(Model_Scenarios[GP Weight],2)*($AS1768+$AV1768+$AY1768))</f>
        <v>2.9229709163572317</v>
      </c>
      <c r="BB1768">
        <f>INDEX(Model_Assumptions[Values],9)*((INDEX(Model_Scenarios[GR Weight],3)*$AG1768)+(INDEX(Model_Scenarios[GP Weight],3)*$AH1768)+(INDEX(Model_Scenarios[LTV Weight],3)*$AI1768))-(INDEX(Model_Scenarios[LTV Weight],3)*$AP1768)-(INDEX(Model_Scenarios[GP Weight],3)*($AS1768+$AV1768+$AY1768))</f>
        <v>2.9594667336597591</v>
      </c>
      <c r="BC1768">
        <f>INDEX(Model_Assumptions[Values],9)*((INDEX(Model_Scenarios[GR Weight],4)*$AG1768)+(INDEX(Model_Scenarios[GP Weight],4)*$AH1768)+(INDEX(Model_Scenarios[LTV Weight],4)*$AI1768))-(INDEX(Model_Scenarios[LTV Weight],4)*$AP1768)-(INDEX(Model_Scenarios[GP Weight],4)*($AS1768+$AV1768+$AY1768))</f>
        <v>3.2695138325719526</v>
      </c>
      <c r="BD1768">
        <f>INDEX(Model_Assumptions[Values],9)*((INDEX(Model_Scenarios[GR Weight],5)*$AG1768)+(INDEX(Model_Scenarios[GP Weight],5)*$AH1768)+(INDEX(Model_Scenarios[LTV Weight],5)*$AI1768))-(INDEX(Model_Scenarios[LTV Weight],5)*$AP1768)-(INDEX(Model_Scenarios[GP Weight],5)*($AS1768+$AV1768+$AY1768))</f>
        <v>2.4397081420574409</v>
      </c>
    </row>
    <row r="1769" spans="1:56" x14ac:dyDescent="0.25">
      <c r="A1769">
        <v>1768</v>
      </c>
      <c r="B1769">
        <v>36</v>
      </c>
      <c r="C1769" s="3">
        <v>18</v>
      </c>
      <c r="D1769" s="4">
        <v>0.34</v>
      </c>
      <c r="E1769" t="str">
        <v>SKU-1042</v>
      </c>
      <c r="F1769" t="str">
        <v>Raise</v>
      </c>
      <c r="G1769" t="str">
        <v>Full</v>
      </c>
      <c r="H1769">
        <v>197.52</v>
      </c>
      <c r="I1769">
        <v>66.540000000000006</v>
      </c>
      <c r="J1769">
        <v>23</v>
      </c>
      <c r="K1769">
        <v>4542.96</v>
      </c>
      <c r="L1769">
        <v>3012.54</v>
      </c>
      <c r="M1769">
        <v>0.66312272174969622</v>
      </c>
      <c r="N1769">
        <v>208.30422246574091</v>
      </c>
      <c r="O1769">
        <v>39.73289424630002</v>
      </c>
      <c r="P1769">
        <v>106.27289424629998</v>
      </c>
      <c r="Q1769">
        <v>1221.1610827847651</v>
      </c>
      <c r="R1769">
        <v>1110.1464388952409</v>
      </c>
      <c r="S1769">
        <v>1</v>
      </c>
      <c r="T1769">
        <f t="shared" si="621"/>
        <v>201.1866356383519</v>
      </c>
      <c r="U1769">
        <f t="shared" si="622"/>
        <v>1.8563363904171178E-2</v>
      </c>
      <c r="V1769">
        <f>IF($F1769="Reduce", INDEX(Model_Assumptions[Values], 2), INDEX(Model_Assumptions[Values], 1))</f>
        <v>-0.4</v>
      </c>
      <c r="W1769">
        <f t="shared" si="623"/>
        <v>22.829217052081624</v>
      </c>
      <c r="X1769">
        <f t="shared" si="636"/>
        <v>4592.9333729659957</v>
      </c>
      <c r="Y1769">
        <f t="shared" si="624"/>
        <v>3073.8772703204841</v>
      </c>
      <c r="Z1769">
        <f t="shared" si="625"/>
        <v>49.973372965995623</v>
      </c>
      <c r="AA1769">
        <f t="shared" si="626"/>
        <v>61.337270320484095</v>
      </c>
      <c r="AB1769">
        <f t="shared" si="637"/>
        <v>0.66926232555719722</v>
      </c>
      <c r="AC1769">
        <f t="shared" si="627"/>
        <v>6.139603807501004E-3</v>
      </c>
      <c r="AD1769">
        <f t="shared" si="628"/>
        <v>6.139603807501004E-3</v>
      </c>
      <c r="AE1769">
        <f t="shared" si="629"/>
        <v>0.3399999999999988</v>
      </c>
      <c r="AF1769">
        <f t="shared" si="638"/>
        <v>732.69664967086032</v>
      </c>
      <c r="AG1769">
        <f t="shared" si="630"/>
        <v>1.2577330172882941</v>
      </c>
      <c r="AH1769">
        <f t="shared" si="631"/>
        <v>0.57716759062125222</v>
      </c>
      <c r="AI1769">
        <f t="shared" si="639"/>
        <v>0.66000000000000125</v>
      </c>
      <c r="AJ1769">
        <f>MAX(0, $R1769 - $AA1769) * INDEX(Model_Assumptions[Values], 7)</f>
        <v>2097.6183371495135</v>
      </c>
      <c r="AK1769">
        <f>MAX(0, INDEX(Model_Assumptions[Values], 4) - $AD1769)</f>
        <v>4.3860396192498999E-2</v>
      </c>
      <c r="AL1769">
        <f>MAX(0, INDEX(Model_Assumptions[Values], 5) - $AC1769)</f>
        <v>1.3860396192498996E-2</v>
      </c>
      <c r="AM1769">
        <f>INDEX(Model_Assumptions[Values], 6) * MAX(0, INDEX(Model_Assumptions[Values], 3) - $AB1769)^2</f>
        <v>0</v>
      </c>
      <c r="AN1769">
        <f t="shared" si="632"/>
        <v>2045.1959702339143</v>
      </c>
      <c r="AO1769" cm="1">
        <f t="array" ref="AO1769">IFERROR(STDEV(IF($E$2:$E$2201=$E1769, $AJ$2:$AJ$2201)), 0)</f>
        <v>103.17426838636911</v>
      </c>
      <c r="AP1769">
        <f t="shared" si="640"/>
        <v>0.50809535880871859</v>
      </c>
      <c r="AQ1769">
        <f t="shared" si="633"/>
        <v>4.1299638043294395E-2</v>
      </c>
      <c r="AR1769" cm="1">
        <f t="array" ref="AR1769">IFERROR(STDEV(IF($E$2:$E$2201=$E1769, $AK$2:$AK$2201)), 0)</f>
        <v>5.0892277364249236E-3</v>
      </c>
      <c r="AS1769">
        <f t="shared" si="641"/>
        <v>0.50317224573712682</v>
      </c>
      <c r="AT1769">
        <f t="shared" si="634"/>
        <v>1.1299638043294409E-2</v>
      </c>
      <c r="AU1769" cm="1">
        <f t="array" ref="AU1769">IFERROR(STDEV(IF($E$2:$E$2201=$E1769, $AL$2:$AL$2201)), 0)</f>
        <v>5.0892277364248976E-3</v>
      </c>
      <c r="AV1769">
        <f t="shared" si="642"/>
        <v>0.50317224573712627</v>
      </c>
      <c r="AW1769">
        <f t="shared" si="635"/>
        <v>0</v>
      </c>
      <c r="AX1769" cm="1">
        <f t="array" ref="AX1769">IFERROR(STDEV(IF($E$2:$E$2201=$E1769, $AM$2:$AM$2201)), 0)</f>
        <v>0</v>
      </c>
      <c r="AY1769">
        <f t="shared" si="643"/>
        <v>0.50317224573712627</v>
      </c>
      <c r="AZ1769">
        <f>INDEX(Model_Assumptions[Values],9)*((INDEX(Model_Scenarios[GR Weight],1)*$AG1769)+(INDEX(Model_Scenarios[GP Weight],1)*$AH1769)+(INDEX(Model_Scenarios[LTV Weight],1)*$AI1769))-(INDEX(Model_Scenarios[LTV Weight],1)*$AP1769)-(INDEX(Model_Scenarios[GP Weight],1)*($AS1769+$AV1769+$AY1769))</f>
        <v>3.0000223431866657</v>
      </c>
      <c r="BA1769">
        <f>INDEX(Model_Assumptions[Values],9)*((INDEX(Model_Scenarios[GR Weight],2)*$AG1769)+(INDEX(Model_Scenarios[GP Weight],2)*$AH1769)+(INDEX(Model_Scenarios[LTV Weight],2)*$AI1769))-(INDEX(Model_Scenarios[LTV Weight],2)*$AP1769)-(INDEX(Model_Scenarios[GP Weight],2)*($AS1769+$AV1769+$AY1769))</f>
        <v>3.0333020229195338</v>
      </c>
      <c r="BB1769">
        <f>INDEX(Model_Assumptions[Values],9)*((INDEX(Model_Scenarios[GR Weight],3)*$AG1769)+(INDEX(Model_Scenarios[GP Weight],3)*$AH1769)+(INDEX(Model_Scenarios[LTV Weight],3)*$AI1769))-(INDEX(Model_Scenarios[LTV Weight],3)*$AP1769)-(INDEX(Model_Scenarios[GP Weight],3)*($AS1769+$AV1769+$AY1769))</f>
        <v>3.1706405536500903</v>
      </c>
      <c r="BC1769">
        <f>INDEX(Model_Assumptions[Values],9)*((INDEX(Model_Scenarios[GR Weight],4)*$AG1769)+(INDEX(Model_Scenarios[GP Weight],4)*$AH1769)+(INDEX(Model_Scenarios[LTV Weight],4)*$AI1769))-(INDEX(Model_Scenarios[LTV Weight],4)*$AP1769)-(INDEX(Model_Scenarios[GP Weight],4)*($AS1769+$AV1769+$AY1769))</f>
        <v>3.5203165981751088</v>
      </c>
      <c r="BD1769">
        <f>INDEX(Model_Assumptions[Values],9)*((INDEX(Model_Scenarios[GR Weight],5)*$AG1769)+(INDEX(Model_Scenarios[GP Weight],5)*$AH1769)+(INDEX(Model_Scenarios[LTV Weight],5)*$AI1769))-(INDEX(Model_Scenarios[LTV Weight],5)*$AP1769)-(INDEX(Model_Scenarios[GP Weight],5)*($AS1769+$AV1769+$AY1769))</f>
        <v>2.7126858463283012</v>
      </c>
    </row>
    <row r="1770" spans="1:56" x14ac:dyDescent="0.25">
      <c r="A1770">
        <v>1769</v>
      </c>
      <c r="B1770">
        <v>36</v>
      </c>
      <c r="C1770" s="3">
        <v>19</v>
      </c>
      <c r="D1770" s="4">
        <v>0.36</v>
      </c>
      <c r="E1770" t="str">
        <v>SKU-1042</v>
      </c>
      <c r="F1770" t="str">
        <v>Raise</v>
      </c>
      <c r="G1770" t="str">
        <v>Full</v>
      </c>
      <c r="H1770">
        <v>197.52</v>
      </c>
      <c r="I1770">
        <v>66.540000000000006</v>
      </c>
      <c r="J1770">
        <v>23</v>
      </c>
      <c r="K1770">
        <v>4542.96</v>
      </c>
      <c r="L1770">
        <v>3012.54</v>
      </c>
      <c r="M1770">
        <v>0.66312272174969622</v>
      </c>
      <c r="N1770">
        <v>208.30422246574091</v>
      </c>
      <c r="O1770">
        <v>39.73289424630002</v>
      </c>
      <c r="P1770">
        <v>106.27289424629998</v>
      </c>
      <c r="Q1770">
        <v>1221.1610827847651</v>
      </c>
      <c r="R1770">
        <v>1110.1464388952409</v>
      </c>
      <c r="S1770">
        <v>1</v>
      </c>
      <c r="T1770">
        <f t="shared" si="621"/>
        <v>201.40232008766674</v>
      </c>
      <c r="U1770">
        <f t="shared" si="622"/>
        <v>1.9655326486769577E-2</v>
      </c>
      <c r="V1770">
        <f>IF($F1770="Reduce", INDEX(Model_Assumptions[Values], 2), INDEX(Model_Assumptions[Values], 1))</f>
        <v>-0.4</v>
      </c>
      <c r="W1770">
        <f t="shared" si="623"/>
        <v>22.81917099632172</v>
      </c>
      <c r="X1770">
        <f t="shared" si="636"/>
        <v>4595.8339811363885</v>
      </c>
      <c r="Y1770">
        <f t="shared" si="624"/>
        <v>3077.4463430411411</v>
      </c>
      <c r="Z1770">
        <f t="shared" si="625"/>
        <v>52.873981136388466</v>
      </c>
      <c r="AA1770">
        <f t="shared" si="626"/>
        <v>64.906343041141099</v>
      </c>
      <c r="AB1770">
        <f t="shared" si="637"/>
        <v>0.6696165169744005</v>
      </c>
      <c r="AC1770">
        <f t="shared" si="627"/>
        <v>6.4937952247042796E-3</v>
      </c>
      <c r="AD1770">
        <f t="shared" si="628"/>
        <v>6.4937952247042796E-3</v>
      </c>
      <c r="AE1770">
        <f t="shared" si="629"/>
        <v>0.36000000000000043</v>
      </c>
      <c r="AF1770">
        <f t="shared" si="638"/>
        <v>710.49372089295366</v>
      </c>
      <c r="AG1770">
        <f t="shared" si="630"/>
        <v>1.33073570751298</v>
      </c>
      <c r="AH1770">
        <f t="shared" si="631"/>
        <v>0.61075162675736472</v>
      </c>
      <c r="AI1770">
        <f t="shared" si="639"/>
        <v>0.63999999999999957</v>
      </c>
      <c r="AJ1770">
        <f>MAX(0, $R1770 - $AA1770) * INDEX(Model_Assumptions[Values], 7)</f>
        <v>2090.4801917081995</v>
      </c>
      <c r="AK1770">
        <f>MAX(0, INDEX(Model_Assumptions[Values], 4) - $AD1770)</f>
        <v>4.3506204775295723E-2</v>
      </c>
      <c r="AL1770">
        <f>MAX(0, INDEX(Model_Assumptions[Values], 5) - $AC1770)</f>
        <v>1.3506204775295721E-2</v>
      </c>
      <c r="AM1770">
        <f>INDEX(Model_Assumptions[Values], 6) * MAX(0, INDEX(Model_Assumptions[Values], 3) - $AB1770)^2</f>
        <v>0</v>
      </c>
      <c r="AN1770">
        <f t="shared" si="632"/>
        <v>2045.1959702339143</v>
      </c>
      <c r="AO1770" cm="1">
        <f t="array" ref="AO1770">IFERROR(STDEV(IF($E$2:$E$2201=$E1770, $AJ$2:$AJ$2201)), 0)</f>
        <v>103.17426838636911</v>
      </c>
      <c r="AP1770">
        <f t="shared" si="640"/>
        <v>0.43891003234162956</v>
      </c>
      <c r="AQ1770">
        <f t="shared" si="633"/>
        <v>4.1299638043294395E-2</v>
      </c>
      <c r="AR1770" cm="1">
        <f t="array" ref="AR1770">IFERROR(STDEV(IF($E$2:$E$2201=$E1770, $AK$2:$AK$2201)), 0)</f>
        <v>5.0892277364249236E-3</v>
      </c>
      <c r="AS1770">
        <f t="shared" si="641"/>
        <v>0.43357594634807889</v>
      </c>
      <c r="AT1770">
        <f t="shared" si="634"/>
        <v>1.1299638043294409E-2</v>
      </c>
      <c r="AU1770" cm="1">
        <f t="array" ref="AU1770">IFERROR(STDEV(IF($E$2:$E$2201=$E1770, $AL$2:$AL$2201)), 0)</f>
        <v>5.0892277364248976E-3</v>
      </c>
      <c r="AV1770">
        <f t="shared" si="642"/>
        <v>0.43357594634807806</v>
      </c>
      <c r="AW1770">
        <f t="shared" si="635"/>
        <v>0</v>
      </c>
      <c r="AX1770" cm="1">
        <f t="array" ref="AX1770">IFERROR(STDEV(IF($E$2:$E$2201=$E1770, $AM$2:$AM$2201)), 0)</f>
        <v>0</v>
      </c>
      <c r="AY1770">
        <f t="shared" si="643"/>
        <v>0.43357594634807806</v>
      </c>
      <c r="AZ1770">
        <f>INDEX(Model_Assumptions[Values],9)*((INDEX(Model_Scenarios[GR Weight],1)*$AG1770)+(INDEX(Model_Scenarios[GP Weight],1)*$AH1770)+(INDEX(Model_Scenarios[LTV Weight],1)*$AI1770))-(INDEX(Model_Scenarios[LTV Weight],1)*$AP1770)-(INDEX(Model_Scenarios[GP Weight],1)*($AS1770+$AV1770+$AY1770))</f>
        <v>3.0495428573574443</v>
      </c>
      <c r="BA1770">
        <f>INDEX(Model_Assumptions[Values],9)*((INDEX(Model_Scenarios[GR Weight],2)*$AG1770)+(INDEX(Model_Scenarios[GP Weight],2)*$AH1770)+(INDEX(Model_Scenarios[LTV Weight],2)*$AI1770))-(INDEX(Model_Scenarios[LTV Weight],2)*$AP1770)-(INDEX(Model_Scenarios[GP Weight],2)*($AS1770+$AV1770+$AY1770))</f>
        <v>3.143366318561192</v>
      </c>
      <c r="BB1770">
        <f>INDEX(Model_Assumptions[Values],9)*((INDEX(Model_Scenarios[GR Weight],3)*$AG1770)+(INDEX(Model_Scenarios[GP Weight],3)*$AH1770)+(INDEX(Model_Scenarios[LTV Weight],3)*$AI1770))-(INDEX(Model_Scenarios[LTV Weight],3)*$AP1770)-(INDEX(Model_Scenarios[GP Weight],3)*($AS1770+$AV1770+$AY1770))</f>
        <v>3.3814162246144783</v>
      </c>
      <c r="BC1770">
        <f>INDEX(Model_Assumptions[Values],9)*((INDEX(Model_Scenarios[GR Weight],4)*$AG1770)+(INDEX(Model_Scenarios[GP Weight],4)*$AH1770)+(INDEX(Model_Scenarios[LTV Weight],4)*$AI1770))-(INDEX(Model_Scenarios[LTV Weight],4)*$AP1770)-(INDEX(Model_Scenarios[GP Weight],4)*($AS1770+$AV1770+$AY1770))</f>
        <v>3.7706750816051313</v>
      </c>
      <c r="BD1770">
        <f>INDEX(Model_Assumptions[Values],9)*((INDEX(Model_Scenarios[GR Weight],5)*$AG1770)+(INDEX(Model_Scenarios[GP Weight],5)*$AH1770)+(INDEX(Model_Scenarios[LTV Weight],5)*$AI1770))-(INDEX(Model_Scenarios[LTV Weight],5)*$AP1770)-(INDEX(Model_Scenarios[GP Weight],5)*($AS1770+$AV1770+$AY1770))</f>
        <v>2.9851748615359961</v>
      </c>
    </row>
    <row r="1771" spans="1:56" x14ac:dyDescent="0.25">
      <c r="A1771">
        <v>1770</v>
      </c>
      <c r="B1771">
        <v>36</v>
      </c>
      <c r="C1771" s="3">
        <v>20</v>
      </c>
      <c r="D1771" s="4">
        <v>0.38</v>
      </c>
      <c r="E1771" t="str">
        <v>SKU-1042</v>
      </c>
      <c r="F1771" t="str">
        <v>Raise</v>
      </c>
      <c r="G1771" t="str">
        <v>Full</v>
      </c>
      <c r="H1771">
        <v>197.52</v>
      </c>
      <c r="I1771">
        <v>66.540000000000006</v>
      </c>
      <c r="J1771">
        <v>23</v>
      </c>
      <c r="K1771">
        <v>4542.96</v>
      </c>
      <c r="L1771">
        <v>3012.54</v>
      </c>
      <c r="M1771">
        <v>0.66312272174969622</v>
      </c>
      <c r="N1771">
        <v>208.30422246574091</v>
      </c>
      <c r="O1771">
        <v>39.73289424630002</v>
      </c>
      <c r="P1771">
        <v>106.27289424629998</v>
      </c>
      <c r="Q1771">
        <v>1221.1610827847651</v>
      </c>
      <c r="R1771">
        <v>1110.1464388952409</v>
      </c>
      <c r="S1771">
        <v>1</v>
      </c>
      <c r="T1771">
        <f t="shared" si="621"/>
        <v>201.61800453698154</v>
      </c>
      <c r="U1771">
        <f t="shared" si="622"/>
        <v>2.0747289069367833E-2</v>
      </c>
      <c r="V1771">
        <f>IF($F1771="Reduce", INDEX(Model_Assumptions[Values], 2), INDEX(Model_Assumptions[Values], 1))</f>
        <v>-0.4</v>
      </c>
      <c r="W1771">
        <f t="shared" si="623"/>
        <v>22.809124940561816</v>
      </c>
      <c r="X1771">
        <f t="shared" si="636"/>
        <v>4598.730255750771</v>
      </c>
      <c r="Y1771">
        <f t="shared" si="624"/>
        <v>3081.0110822057877</v>
      </c>
      <c r="Z1771">
        <f t="shared" si="625"/>
        <v>55.770255750770957</v>
      </c>
      <c r="AA1771">
        <f t="shared" si="626"/>
        <v>68.471082205787752</v>
      </c>
      <c r="AB1771">
        <f t="shared" si="637"/>
        <v>0.66996995058645681</v>
      </c>
      <c r="AC1771">
        <f t="shared" si="627"/>
        <v>6.8472288367605882E-3</v>
      </c>
      <c r="AD1771">
        <f t="shared" si="628"/>
        <v>6.8472288367605882E-3</v>
      </c>
      <c r="AE1771">
        <f t="shared" si="629"/>
        <v>0.37999999999999939</v>
      </c>
      <c r="AF1771">
        <f t="shared" si="638"/>
        <v>688.29079211504995</v>
      </c>
      <c r="AG1771">
        <f t="shared" si="630"/>
        <v>1.4036293305254086</v>
      </c>
      <c r="AH1771">
        <f t="shared" si="631"/>
        <v>0.64429488527053691</v>
      </c>
      <c r="AI1771">
        <f t="shared" si="639"/>
        <v>0.62000000000000055</v>
      </c>
      <c r="AJ1771">
        <f>MAX(0, $R1771 - $AA1771) * INDEX(Model_Assumptions[Values], 7)</f>
        <v>2083.3507133789062</v>
      </c>
      <c r="AK1771">
        <f>MAX(0, INDEX(Model_Assumptions[Values], 4) - $AD1771)</f>
        <v>4.3152771163239415E-2</v>
      </c>
      <c r="AL1771">
        <f>MAX(0, INDEX(Model_Assumptions[Values], 5) - $AC1771)</f>
        <v>1.3152771163239412E-2</v>
      </c>
      <c r="AM1771">
        <f>INDEX(Model_Assumptions[Values], 6) * MAX(0, INDEX(Model_Assumptions[Values], 3) - $AB1771)^2</f>
        <v>0</v>
      </c>
      <c r="AN1771">
        <f t="shared" si="632"/>
        <v>2045.1959702339143</v>
      </c>
      <c r="AO1771" cm="1">
        <f t="array" ref="AO1771">IFERROR(STDEV(IF($E$2:$E$2201=$E1771, $AJ$2:$AJ$2201)), 0)</f>
        <v>103.17426838636911</v>
      </c>
      <c r="AP1771">
        <f t="shared" si="640"/>
        <v>0.36980871046363289</v>
      </c>
      <c r="AQ1771">
        <f t="shared" si="633"/>
        <v>4.1299638043294395E-2</v>
      </c>
      <c r="AR1771" cm="1">
        <f t="array" ref="AR1771">IFERROR(STDEV(IF($E$2:$E$2201=$E1771, $AK$2:$AK$2201)), 0)</f>
        <v>5.0892277364249236E-3</v>
      </c>
      <c r="AS1771">
        <f t="shared" si="641"/>
        <v>0.36412855071932909</v>
      </c>
      <c r="AT1771">
        <f t="shared" si="634"/>
        <v>1.1299638043294409E-2</v>
      </c>
      <c r="AU1771" cm="1">
        <f t="array" ref="AU1771">IFERROR(STDEV(IF($E$2:$E$2201=$E1771, $AL$2:$AL$2201)), 0)</f>
        <v>5.0892277364248976E-3</v>
      </c>
      <c r="AV1771">
        <f t="shared" si="642"/>
        <v>0.36412855071932787</v>
      </c>
      <c r="AW1771">
        <f t="shared" si="635"/>
        <v>0</v>
      </c>
      <c r="AX1771" cm="1">
        <f t="array" ref="AX1771">IFERROR(STDEV(IF($E$2:$E$2201=$E1771, $AM$2:$AM$2201)), 0)</f>
        <v>0</v>
      </c>
      <c r="AY1771">
        <f t="shared" si="643"/>
        <v>0.36412855071932787</v>
      </c>
      <c r="AZ1771">
        <f>INDEX(Model_Assumptions[Values],9)*((INDEX(Model_Scenarios[GR Weight],1)*$AG1771)+(INDEX(Model_Scenarios[GP Weight],1)*$AH1771)+(INDEX(Model_Scenarios[LTV Weight],1)*$AI1771))-(INDEX(Model_Scenarios[LTV Weight],1)*$AP1771)-(INDEX(Model_Scenarios[GP Weight],1)*($AS1771+$AV1771+$AY1771))</f>
        <v>3.0988765743112703</v>
      </c>
      <c r="BA1771">
        <f>INDEX(Model_Assumptions[Values],9)*((INDEX(Model_Scenarios[GR Weight],2)*$AG1771)+(INDEX(Model_Scenarios[GP Weight],2)*$AH1771)+(INDEX(Model_Scenarios[LTV Weight],2)*$AI1771))-(INDEX(Model_Scenarios[LTV Weight],2)*$AP1771)-(INDEX(Model_Scenarios[GP Weight],2)*($AS1771+$AV1771+$AY1771))</f>
        <v>3.2531640909316364</v>
      </c>
      <c r="BB1771">
        <f>INDEX(Model_Assumptions[Values],9)*((INDEX(Model_Scenarios[GR Weight],3)*$AG1771)+(INDEX(Model_Scenarios[GP Weight],3)*$AH1771)+(INDEX(Model_Scenarios[LTV Weight],3)*$AI1771))-(INDEX(Model_Scenarios[LTV Weight],3)*$AP1771)-(INDEX(Model_Scenarios[GP Weight],3)*($AS1771+$AV1771+$AY1771))</f>
        <v>3.5917942499394533</v>
      </c>
      <c r="BC1771">
        <f>INDEX(Model_Assumptions[Values],9)*((INDEX(Model_Scenarios[GR Weight],4)*$AG1771)+(INDEX(Model_Scenarios[GP Weight],4)*$AH1771)+(INDEX(Model_Scenarios[LTV Weight],4)*$AI1771))-(INDEX(Model_Scenarios[LTV Weight],4)*$AP1771)-(INDEX(Model_Scenarios[GP Weight],4)*($AS1771+$AV1771+$AY1771))</f>
        <v>4.0205897862485198</v>
      </c>
      <c r="BD1771">
        <f>INDEX(Model_Assumptions[Values],9)*((INDEX(Model_Scenarios[GR Weight],5)*$AG1771)+(INDEX(Model_Scenarios[GP Weight],5)*$AH1771)+(INDEX(Model_Scenarios[LTV Weight],5)*$AI1771))-(INDEX(Model_Scenarios[LTV Weight],5)*$AP1771)-(INDEX(Model_Scenarios[GP Weight],5)*($AS1771+$AV1771+$AY1771))</f>
        <v>3.2571759787165857</v>
      </c>
    </row>
    <row r="1772" spans="1:56" x14ac:dyDescent="0.25">
      <c r="A1772">
        <v>1771</v>
      </c>
      <c r="B1772">
        <v>36</v>
      </c>
      <c r="C1772" s="3">
        <v>21</v>
      </c>
      <c r="D1772" s="4">
        <v>0.4</v>
      </c>
      <c r="E1772" t="str">
        <v>SKU-1042</v>
      </c>
      <c r="F1772" t="str">
        <v>Raise</v>
      </c>
      <c r="G1772" t="str">
        <v>Full</v>
      </c>
      <c r="H1772">
        <v>197.52</v>
      </c>
      <c r="I1772">
        <v>66.540000000000006</v>
      </c>
      <c r="J1772">
        <v>23</v>
      </c>
      <c r="K1772">
        <v>4542.96</v>
      </c>
      <c r="L1772">
        <v>3012.54</v>
      </c>
      <c r="M1772">
        <v>0.66312272174969622</v>
      </c>
      <c r="N1772">
        <v>208.30422246574091</v>
      </c>
      <c r="O1772">
        <v>39.73289424630002</v>
      </c>
      <c r="P1772">
        <v>106.27289424629998</v>
      </c>
      <c r="Q1772">
        <v>1221.1610827847651</v>
      </c>
      <c r="R1772">
        <v>1110.1464388952409</v>
      </c>
      <c r="S1772">
        <v>1</v>
      </c>
      <c r="T1772">
        <f t="shared" si="621"/>
        <v>201.83368898629638</v>
      </c>
      <c r="U1772">
        <f t="shared" si="622"/>
        <v>2.1839251651966228E-2</v>
      </c>
      <c r="V1772">
        <f>IF($F1772="Reduce", INDEX(Model_Assumptions[Values], 2), INDEX(Model_Assumptions[Values], 1))</f>
        <v>-0.4</v>
      </c>
      <c r="W1772">
        <f t="shared" si="623"/>
        <v>22.799078884801911</v>
      </c>
      <c r="X1772">
        <f t="shared" si="636"/>
        <v>4601.6221968091459</v>
      </c>
      <c r="Y1772">
        <f t="shared" si="624"/>
        <v>3084.5714878144263</v>
      </c>
      <c r="Z1772">
        <f t="shared" si="625"/>
        <v>58.662196809145826</v>
      </c>
      <c r="AA1772">
        <f t="shared" si="626"/>
        <v>72.031487814426328</v>
      </c>
      <c r="AB1772">
        <f t="shared" si="637"/>
        <v>0.67032262882279381</v>
      </c>
      <c r="AC1772">
        <f t="shared" si="627"/>
        <v>7.1999070730975889E-3</v>
      </c>
      <c r="AD1772">
        <f t="shared" si="628"/>
        <v>7.1999070730975889E-3</v>
      </c>
      <c r="AE1772">
        <f t="shared" si="629"/>
        <v>0.40000000000000108</v>
      </c>
      <c r="AF1772">
        <f t="shared" si="638"/>
        <v>666.0878633371434</v>
      </c>
      <c r="AG1772">
        <f t="shared" si="630"/>
        <v>1.4764138863256488</v>
      </c>
      <c r="AH1772">
        <f t="shared" si="631"/>
        <v>0.67779736616079023</v>
      </c>
      <c r="AI1772">
        <f t="shared" si="639"/>
        <v>0.59999999999999898</v>
      </c>
      <c r="AJ1772">
        <f>MAX(0, $R1772 - $AA1772) * INDEX(Model_Assumptions[Values], 7)</f>
        <v>2076.2299021616291</v>
      </c>
      <c r="AK1772">
        <f>MAX(0, INDEX(Model_Assumptions[Values], 4) - $AD1772)</f>
        <v>4.2800092926902414E-2</v>
      </c>
      <c r="AL1772">
        <f>MAX(0, INDEX(Model_Assumptions[Values], 5) - $AC1772)</f>
        <v>1.2800092926902411E-2</v>
      </c>
      <c r="AM1772">
        <f>INDEX(Model_Assumptions[Values], 6) * MAX(0, INDEX(Model_Assumptions[Values], 3) - $AB1772)^2</f>
        <v>0</v>
      </c>
      <c r="AN1772">
        <f t="shared" si="632"/>
        <v>2045.1959702339143</v>
      </c>
      <c r="AO1772" cm="1">
        <f t="array" ref="AO1772">IFERROR(STDEV(IF($E$2:$E$2201=$E1772, $AJ$2:$AJ$2201)), 0)</f>
        <v>103.17426838636911</v>
      </c>
      <c r="AP1772">
        <f t="shared" si="640"/>
        <v>0.30079139317468456</v>
      </c>
      <c r="AQ1772">
        <f t="shared" si="633"/>
        <v>4.1299638043294395E-2</v>
      </c>
      <c r="AR1772" cm="1">
        <f t="array" ref="AR1772">IFERROR(STDEV(IF($E$2:$E$2201=$E1772, $AK$2:$AK$2201)), 0)</f>
        <v>5.0892277364249236E-3</v>
      </c>
      <c r="AS1772">
        <f t="shared" si="641"/>
        <v>0.29482958148421484</v>
      </c>
      <c r="AT1772">
        <f t="shared" si="634"/>
        <v>1.1299638043294409E-2</v>
      </c>
      <c r="AU1772" cm="1">
        <f t="array" ref="AU1772">IFERROR(STDEV(IF($E$2:$E$2201=$E1772, $AL$2:$AL$2201)), 0)</f>
        <v>5.0892277364248976E-3</v>
      </c>
      <c r="AV1772">
        <f t="shared" si="642"/>
        <v>0.29482958148421329</v>
      </c>
      <c r="AW1772">
        <f t="shared" si="635"/>
        <v>0</v>
      </c>
      <c r="AX1772" cm="1">
        <f t="array" ref="AX1772">IFERROR(STDEV(IF($E$2:$E$2201=$E1772, $AM$2:$AM$2201)), 0)</f>
        <v>0</v>
      </c>
      <c r="AY1772">
        <f t="shared" si="643"/>
        <v>0.29482958148421329</v>
      </c>
      <c r="AZ1772">
        <f>INDEX(Model_Assumptions[Values],9)*((INDEX(Model_Scenarios[GR Weight],1)*$AG1772)+(INDEX(Model_Scenarios[GP Weight],1)*$AH1772)+(INDEX(Model_Scenarios[LTV Weight],1)*$AI1772))-(INDEX(Model_Scenarios[LTV Weight],1)*$AP1772)-(INDEX(Model_Scenarios[GP Weight],1)*($AS1772+$AV1772+$AY1772))</f>
        <v>3.1480236372582033</v>
      </c>
      <c r="BA1772">
        <f>INDEX(Model_Assumptions[Values],9)*((INDEX(Model_Scenarios[GR Weight],2)*$AG1772)+(INDEX(Model_Scenarios[GP Weight],2)*$AH1772)+(INDEX(Model_Scenarios[LTV Weight],2)*$AI1772))-(INDEX(Model_Scenarios[LTV Weight],2)*$AP1772)-(INDEX(Model_Scenarios[GP Weight],2)*($AS1772+$AV1772+$AY1772))</f>
        <v>3.3626956264509502</v>
      </c>
      <c r="BB1772">
        <f>INDEX(Model_Assumptions[Values],9)*((INDEX(Model_Scenarios[GR Weight],3)*$AG1772)+(INDEX(Model_Scenarios[GP Weight],3)*$AH1772)+(INDEX(Model_Scenarios[LTV Weight],3)*$AI1772))-(INDEX(Model_Scenarios[LTV Weight],3)*$AP1772)-(INDEX(Model_Scenarios[GP Weight],3)*($AS1772+$AV1772+$AY1772))</f>
        <v>3.8017751308601437</v>
      </c>
      <c r="BC1772">
        <f>INDEX(Model_Assumptions[Values],9)*((INDEX(Model_Scenarios[GR Weight],4)*$AG1772)+(INDEX(Model_Scenarios[GP Weight],4)*$AH1772)+(INDEX(Model_Scenarios[LTV Weight],4)*$AI1772))-(INDEX(Model_Scenarios[LTV Weight],4)*$AP1772)-(INDEX(Model_Scenarios[GP Weight],4)*($AS1772+$AV1772+$AY1772))</f>
        <v>4.270061213340437</v>
      </c>
      <c r="BD1772">
        <f>INDEX(Model_Assumptions[Values],9)*((INDEX(Model_Scenarios[GR Weight],5)*$AG1772)+(INDEX(Model_Scenarios[GP Weight],5)*$AH1772)+(INDEX(Model_Scenarios[LTV Weight],5)*$AI1772))-(INDEX(Model_Scenarios[LTV Weight],5)*$AP1772)-(INDEX(Model_Scenarios[GP Weight],5)*($AS1772+$AV1772+$AY1772))</f>
        <v>3.5286899855251974</v>
      </c>
    </row>
    <row r="1773" spans="1:56" x14ac:dyDescent="0.25">
      <c r="A1773">
        <v>1772</v>
      </c>
      <c r="B1773">
        <v>36</v>
      </c>
      <c r="C1773" s="3">
        <v>22</v>
      </c>
      <c r="D1773" s="4">
        <v>0.42</v>
      </c>
      <c r="E1773" t="str">
        <v>SKU-1042</v>
      </c>
      <c r="F1773" t="str">
        <v>Raise</v>
      </c>
      <c r="G1773" t="str">
        <v>Full</v>
      </c>
      <c r="H1773">
        <v>197.52</v>
      </c>
      <c r="I1773">
        <v>66.540000000000006</v>
      </c>
      <c r="J1773">
        <v>23</v>
      </c>
      <c r="K1773">
        <v>4542.96</v>
      </c>
      <c r="L1773">
        <v>3012.54</v>
      </c>
      <c r="M1773">
        <v>0.66312272174969622</v>
      </c>
      <c r="N1773">
        <v>208.30422246574091</v>
      </c>
      <c r="O1773">
        <v>39.73289424630002</v>
      </c>
      <c r="P1773">
        <v>106.27289424629998</v>
      </c>
      <c r="Q1773">
        <v>1221.1610827847651</v>
      </c>
      <c r="R1773">
        <v>1110.1464388952409</v>
      </c>
      <c r="S1773">
        <v>1</v>
      </c>
      <c r="T1773">
        <f t="shared" si="621"/>
        <v>202.04937343561119</v>
      </c>
      <c r="U1773">
        <f t="shared" si="622"/>
        <v>2.2931214234564484E-2</v>
      </c>
      <c r="V1773">
        <f>IF($F1773="Reduce", INDEX(Model_Assumptions[Values], 2), INDEX(Model_Assumptions[Values], 1))</f>
        <v>-0.4</v>
      </c>
      <c r="W1773">
        <f t="shared" si="623"/>
        <v>22.789032829042007</v>
      </c>
      <c r="X1773">
        <f t="shared" si="636"/>
        <v>4604.5098043115113</v>
      </c>
      <c r="Y1773">
        <f t="shared" si="624"/>
        <v>3088.1275598670559</v>
      </c>
      <c r="Z1773">
        <f t="shared" si="625"/>
        <v>61.549804311511252</v>
      </c>
      <c r="AA1773">
        <f t="shared" si="626"/>
        <v>75.587559867055916</v>
      </c>
      <c r="AB1773">
        <f t="shared" si="637"/>
        <v>0.67067455410246601</v>
      </c>
      <c r="AC1773">
        <f t="shared" si="627"/>
        <v>7.5518323527697939E-3</v>
      </c>
      <c r="AD1773">
        <f t="shared" si="628"/>
        <v>7.5518323527697939E-3</v>
      </c>
      <c r="AE1773">
        <f t="shared" si="629"/>
        <v>0.42000000000000004</v>
      </c>
      <c r="AF1773">
        <f t="shared" si="638"/>
        <v>643.8849345592397</v>
      </c>
      <c r="AG1773">
        <f t="shared" si="630"/>
        <v>1.5490893749136549</v>
      </c>
      <c r="AH1773">
        <f t="shared" si="631"/>
        <v>0.71125906942811601</v>
      </c>
      <c r="AI1773">
        <f t="shared" si="639"/>
        <v>0.57999999999999996</v>
      </c>
      <c r="AJ1773">
        <f>MAX(0, $R1773 - $AA1773) * INDEX(Model_Assumptions[Values], 7)</f>
        <v>2069.1177580563699</v>
      </c>
      <c r="AK1773">
        <f>MAX(0, INDEX(Model_Assumptions[Values], 4) - $AD1773)</f>
        <v>4.2448167647230209E-2</v>
      </c>
      <c r="AL1773">
        <f>MAX(0, INDEX(Model_Assumptions[Values], 5) - $AC1773)</f>
        <v>1.2448167647230206E-2</v>
      </c>
      <c r="AM1773">
        <f>INDEX(Model_Assumptions[Values], 6) * MAX(0, INDEX(Model_Assumptions[Values], 3) - $AB1773)^2</f>
        <v>0</v>
      </c>
      <c r="AN1773">
        <f t="shared" si="632"/>
        <v>2045.1959702339143</v>
      </c>
      <c r="AO1773" cm="1">
        <f t="array" ref="AO1773">IFERROR(STDEV(IF($E$2:$E$2201=$E1773, $AJ$2:$AJ$2201)), 0)</f>
        <v>103.17426838636911</v>
      </c>
      <c r="AP1773">
        <f t="shared" si="640"/>
        <v>0.23185808047480211</v>
      </c>
      <c r="AQ1773">
        <f t="shared" si="633"/>
        <v>4.1299638043294395E-2</v>
      </c>
      <c r="AR1773" cm="1">
        <f t="array" ref="AR1773">IFERROR(STDEV(IF($E$2:$E$2201=$E1773, $AK$2:$AK$2201)), 0)</f>
        <v>5.0892277364249236E-3</v>
      </c>
      <c r="AS1773">
        <f t="shared" si="641"/>
        <v>0.22567856331432939</v>
      </c>
      <c r="AT1773">
        <f t="shared" si="634"/>
        <v>1.1299638043294409E-2</v>
      </c>
      <c r="AU1773" cm="1">
        <f t="array" ref="AU1773">IFERROR(STDEV(IF($E$2:$E$2201=$E1773, $AL$2:$AL$2201)), 0)</f>
        <v>5.0892277364248976E-3</v>
      </c>
      <c r="AV1773">
        <f t="shared" si="642"/>
        <v>0.22567856331432748</v>
      </c>
      <c r="AW1773">
        <f t="shared" si="635"/>
        <v>0</v>
      </c>
      <c r="AX1773" cm="1">
        <f t="array" ref="AX1773">IFERROR(STDEV(IF($E$2:$E$2201=$E1773, $AM$2:$AM$2201)), 0)</f>
        <v>0</v>
      </c>
      <c r="AY1773">
        <f t="shared" si="643"/>
        <v>0.22567856331432748</v>
      </c>
      <c r="AZ1773">
        <f>INDEX(Model_Assumptions[Values],9)*((INDEX(Model_Scenarios[GR Weight],1)*$AG1773)+(INDEX(Model_Scenarios[GP Weight],1)*$AH1773)+(INDEX(Model_Scenarios[LTV Weight],1)*$AI1773))-(INDEX(Model_Scenarios[LTV Weight],1)*$AP1773)-(INDEX(Model_Scenarios[GP Weight],1)*($AS1773+$AV1773+$AY1773))</f>
        <v>3.196984188796745</v>
      </c>
      <c r="BA1773">
        <f>INDEX(Model_Assumptions[Values],9)*((INDEX(Model_Scenarios[GR Weight],2)*$AG1773)+(INDEX(Model_Scenarios[GP Weight],2)*$AH1773)+(INDEX(Model_Scenarios[LTV Weight],2)*$AI1773))-(INDEX(Model_Scenarios[LTV Weight],2)*$AP1773)-(INDEX(Model_Scenarios[GP Weight],2)*($AS1773+$AV1773+$AY1773))</f>
        <v>3.471961210316139</v>
      </c>
      <c r="BB1773">
        <f>INDEX(Model_Assumptions[Values],9)*((INDEX(Model_Scenarios[GR Weight],3)*$AG1773)+(INDEX(Model_Scenarios[GP Weight],3)*$AH1773)+(INDEX(Model_Scenarios[LTV Weight],3)*$AI1773))-(INDEX(Model_Scenarios[LTV Weight],3)*$AP1773)-(INDEX(Model_Scenarios[GP Weight],3)*($AS1773+$AV1773+$AY1773))</f>
        <v>4.0113593664713063</v>
      </c>
      <c r="BC1773">
        <f>INDEX(Model_Assumptions[Values],9)*((INDEX(Model_Scenarios[GR Weight],4)*$AG1773)+(INDEX(Model_Scenarios[GP Weight],4)*$AH1773)+(INDEX(Model_Scenarios[LTV Weight],4)*$AI1773))-(INDEX(Model_Scenarios[LTV Weight],4)*$AP1773)-(INDEX(Model_Scenarios[GP Weight],4)*($AS1773+$AV1773+$AY1773))</f>
        <v>4.5190898619756137</v>
      </c>
      <c r="BD1773">
        <f>INDEX(Model_Assumptions[Values],9)*((INDEX(Model_Scenarios[GR Weight],5)*$AG1773)+(INDEX(Model_Scenarios[GP Weight],5)*$AH1773)+(INDEX(Model_Scenarios[LTV Weight],5)*$AI1773))-(INDEX(Model_Scenarios[LTV Weight],5)*$AP1773)-(INDEX(Model_Scenarios[GP Weight],5)*($AS1773+$AV1773+$AY1773))</f>
        <v>3.7997176662536321</v>
      </c>
    </row>
    <row r="1774" spans="1:56" x14ac:dyDescent="0.25">
      <c r="A1774">
        <v>1773</v>
      </c>
      <c r="B1774">
        <v>36</v>
      </c>
      <c r="C1774" s="3">
        <v>23</v>
      </c>
      <c r="D1774" s="4">
        <v>0.44</v>
      </c>
      <c r="E1774" t="str">
        <v>SKU-1042</v>
      </c>
      <c r="F1774" t="str">
        <v>Raise</v>
      </c>
      <c r="G1774" t="str">
        <v>Full</v>
      </c>
      <c r="H1774">
        <v>197.52</v>
      </c>
      <c r="I1774">
        <v>66.540000000000006</v>
      </c>
      <c r="J1774">
        <v>23</v>
      </c>
      <c r="K1774">
        <v>4542.96</v>
      </c>
      <c r="L1774">
        <v>3012.54</v>
      </c>
      <c r="M1774">
        <v>0.66312272174969622</v>
      </c>
      <c r="N1774">
        <v>208.30422246574091</v>
      </c>
      <c r="O1774">
        <v>39.73289424630002</v>
      </c>
      <c r="P1774">
        <v>106.27289424629998</v>
      </c>
      <c r="Q1774">
        <v>1221.1610827847651</v>
      </c>
      <c r="R1774">
        <v>1110.1464388952409</v>
      </c>
      <c r="S1774">
        <v>1</v>
      </c>
      <c r="T1774">
        <f t="shared" si="621"/>
        <v>202.26505788492599</v>
      </c>
      <c r="U1774">
        <f t="shared" si="622"/>
        <v>2.4023176817162737E-2</v>
      </c>
      <c r="V1774">
        <f>IF($F1774="Reduce", INDEX(Model_Assumptions[Values], 2), INDEX(Model_Assumptions[Values], 1))</f>
        <v>-0.4</v>
      </c>
      <c r="W1774">
        <f t="shared" si="623"/>
        <v>22.778986773282103</v>
      </c>
      <c r="X1774">
        <f t="shared" si="636"/>
        <v>4607.3930782578682</v>
      </c>
      <c r="Y1774">
        <f t="shared" si="624"/>
        <v>3091.6792983636769</v>
      </c>
      <c r="Z1774">
        <f t="shared" si="625"/>
        <v>64.433078257868146</v>
      </c>
      <c r="AA1774">
        <f t="shared" si="626"/>
        <v>79.139298363676971</v>
      </c>
      <c r="AB1774">
        <f t="shared" si="637"/>
        <v>0.6710257288342093</v>
      </c>
      <c r="AC1774">
        <f t="shared" si="627"/>
        <v>7.9030070845130806E-3</v>
      </c>
      <c r="AD1774">
        <f t="shared" si="628"/>
        <v>7.9030070845130806E-3</v>
      </c>
      <c r="AE1774">
        <f t="shared" si="629"/>
        <v>0.43999999999999906</v>
      </c>
      <c r="AF1774">
        <f t="shared" si="638"/>
        <v>621.68200578133587</v>
      </c>
      <c r="AG1774">
        <f t="shared" si="630"/>
        <v>1.6216557962894496</v>
      </c>
      <c r="AH1774">
        <f t="shared" si="631"/>
        <v>0.7446799950725187</v>
      </c>
      <c r="AI1774">
        <f t="shared" si="639"/>
        <v>0.56000000000000094</v>
      </c>
      <c r="AJ1774">
        <f>MAX(0, $R1774 - $AA1774) * INDEX(Model_Assumptions[Values], 7)</f>
        <v>2062.0142810631278</v>
      </c>
      <c r="AK1774">
        <f>MAX(0, INDEX(Model_Assumptions[Values], 4) - $AD1774)</f>
        <v>4.2096992915486922E-2</v>
      </c>
      <c r="AL1774">
        <f>MAX(0, INDEX(Model_Assumptions[Values], 5) - $AC1774)</f>
        <v>1.209699291548692E-2</v>
      </c>
      <c r="AM1774">
        <f>INDEX(Model_Assumptions[Values], 6) * MAX(0, INDEX(Model_Assumptions[Values], 3) - $AB1774)^2</f>
        <v>0</v>
      </c>
      <c r="AN1774">
        <f t="shared" si="632"/>
        <v>2045.1959702339143</v>
      </c>
      <c r="AO1774" cm="1">
        <f t="array" ref="AO1774">IFERROR(STDEV(IF($E$2:$E$2201=$E1774, $AJ$2:$AJ$2201)), 0)</f>
        <v>103.17426838636911</v>
      </c>
      <c r="AP1774">
        <f t="shared" si="640"/>
        <v>0.16300877236397679</v>
      </c>
      <c r="AQ1774">
        <f t="shared" si="633"/>
        <v>4.1299638043294395E-2</v>
      </c>
      <c r="AR1774" cm="1">
        <f t="array" ref="AR1774">IFERROR(STDEV(IF($E$2:$E$2201=$E1774, $AK$2:$AK$2201)), 0)</f>
        <v>5.0892277364249236E-3</v>
      </c>
      <c r="AS1774">
        <f t="shared" si="641"/>
        <v>0.15667502290881011</v>
      </c>
      <c r="AT1774">
        <f t="shared" si="634"/>
        <v>1.1299638043294409E-2</v>
      </c>
      <c r="AU1774" cm="1">
        <f t="array" ref="AU1774">IFERROR(STDEV(IF($E$2:$E$2201=$E1774, $AL$2:$AL$2201)), 0)</f>
        <v>5.0892277364248976E-3</v>
      </c>
      <c r="AV1774">
        <f t="shared" si="642"/>
        <v>0.15667502290880783</v>
      </c>
      <c r="AW1774">
        <f t="shared" si="635"/>
        <v>0</v>
      </c>
      <c r="AX1774" cm="1">
        <f t="array" ref="AX1774">IFERROR(STDEV(IF($E$2:$E$2201=$E1774, $AM$2:$AM$2201)), 0)</f>
        <v>0</v>
      </c>
      <c r="AY1774">
        <f t="shared" si="643"/>
        <v>0.15667502290880783</v>
      </c>
      <c r="AZ1774">
        <f>INDEX(Model_Assumptions[Values],9)*((INDEX(Model_Scenarios[GR Weight],1)*$AG1774)+(INDEX(Model_Scenarios[GP Weight],1)*$AH1774)+(INDEX(Model_Scenarios[LTV Weight],1)*$AI1774))-(INDEX(Model_Scenarios[LTV Weight],1)*$AP1774)-(INDEX(Model_Scenarios[GP Weight],1)*($AS1774+$AV1774+$AY1774))</f>
        <v>3.245758370917164</v>
      </c>
      <c r="BA1774">
        <f>INDEX(Model_Assumptions[Values],9)*((INDEX(Model_Scenarios[GR Weight],2)*$AG1774)+(INDEX(Model_Scenarios[GP Weight],2)*$AH1774)+(INDEX(Model_Scenarios[LTV Weight],2)*$AI1774))-(INDEX(Model_Scenarios[LTV Weight],2)*$AP1774)-(INDEX(Model_Scenarios[GP Weight],2)*($AS1774+$AV1774+$AY1774))</f>
        <v>3.5809611265077383</v>
      </c>
      <c r="BB1774">
        <f>INDEX(Model_Assumptions[Values],9)*((INDEX(Model_Scenarios[GR Weight],3)*$AG1774)+(INDEX(Model_Scenarios[GP Weight],3)*$AH1774)+(INDEX(Model_Scenarios[LTV Weight],3)*$AI1774))-(INDEX(Model_Scenarios[LTV Weight],3)*$AP1774)-(INDEX(Model_Scenarios[GP Weight],3)*($AS1774+$AV1774+$AY1774))</f>
        <v>4.2205474537388827</v>
      </c>
      <c r="BC1774">
        <f>INDEX(Model_Assumptions[Values],9)*((INDEX(Model_Scenarios[GR Weight],4)*$AG1774)+(INDEX(Model_Scenarios[GP Weight],4)*$AH1774)+(INDEX(Model_Scenarios[LTV Weight],4)*$AI1774))-(INDEX(Model_Scenarios[LTV Weight],4)*$AP1774)-(INDEX(Model_Scenarios[GP Weight],4)*($AS1774+$AV1774+$AY1774))</f>
        <v>4.7676762291200037</v>
      </c>
      <c r="BD1774">
        <f>INDEX(Model_Assumptions[Values],9)*((INDEX(Model_Scenarios[GR Weight],5)*$AG1774)+(INDEX(Model_Scenarios[GP Weight],5)*$AH1774)+(INDEX(Model_Scenarios[LTV Weight],5)*$AI1774))-(INDEX(Model_Scenarios[LTV Weight],5)*$AP1774)-(INDEX(Model_Scenarios[GP Weight],5)*($AS1774+$AV1774+$AY1774))</f>
        <v>4.0702598018483496</v>
      </c>
    </row>
    <row r="1775" spans="1:56" x14ac:dyDescent="0.25">
      <c r="A1775">
        <v>1774</v>
      </c>
      <c r="B1775">
        <v>36</v>
      </c>
      <c r="C1775" s="3">
        <v>24</v>
      </c>
      <c r="D1775" s="4">
        <v>0.46</v>
      </c>
      <c r="E1775" t="str">
        <v>SKU-1042</v>
      </c>
      <c r="F1775" t="str">
        <v>Raise</v>
      </c>
      <c r="G1775" t="str">
        <v>Full</v>
      </c>
      <c r="H1775">
        <v>197.52</v>
      </c>
      <c r="I1775">
        <v>66.540000000000006</v>
      </c>
      <c r="J1775">
        <v>23</v>
      </c>
      <c r="K1775">
        <v>4542.96</v>
      </c>
      <c r="L1775">
        <v>3012.54</v>
      </c>
      <c r="M1775">
        <v>0.66312272174969622</v>
      </c>
      <c r="N1775">
        <v>208.30422246574091</v>
      </c>
      <c r="O1775">
        <v>39.73289424630002</v>
      </c>
      <c r="P1775">
        <v>106.27289424629998</v>
      </c>
      <c r="Q1775">
        <v>1221.1610827847651</v>
      </c>
      <c r="R1775">
        <v>1110.1464388952409</v>
      </c>
      <c r="S1775">
        <v>1</v>
      </c>
      <c r="T1775">
        <f t="shared" si="621"/>
        <v>202.48074233424083</v>
      </c>
      <c r="U1775">
        <f t="shared" si="622"/>
        <v>2.5115139399761136E-2</v>
      </c>
      <c r="V1775">
        <f>IF($F1775="Reduce", INDEX(Model_Assumptions[Values], 2), INDEX(Model_Assumptions[Values], 1))</f>
        <v>-0.4</v>
      </c>
      <c r="W1775">
        <f t="shared" si="623"/>
        <v>22.768940717522199</v>
      </c>
      <c r="X1775">
        <f t="shared" si="636"/>
        <v>4610.2720186482165</v>
      </c>
      <c r="Y1775">
        <f t="shared" si="624"/>
        <v>3095.226703304289</v>
      </c>
      <c r="Z1775">
        <f t="shared" si="625"/>
        <v>67.312018648216508</v>
      </c>
      <c r="AA1775">
        <f t="shared" si="626"/>
        <v>82.68670330428904</v>
      </c>
      <c r="AB1775">
        <f t="shared" si="637"/>
        <v>0.67137615541649631</v>
      </c>
      <c r="AC1775">
        <f t="shared" si="627"/>
        <v>8.2534336668000918E-3</v>
      </c>
      <c r="AD1775">
        <f t="shared" si="628"/>
        <v>8.2534336668000918E-3</v>
      </c>
      <c r="AE1775">
        <f t="shared" si="629"/>
        <v>0.46000000000000069</v>
      </c>
      <c r="AF1775">
        <f t="shared" si="638"/>
        <v>599.47907700342932</v>
      </c>
      <c r="AG1775">
        <f t="shared" si="630"/>
        <v>1.6941131504530329</v>
      </c>
      <c r="AH1775">
        <f t="shared" si="631"/>
        <v>0.77806014309399385</v>
      </c>
      <c r="AI1775">
        <f t="shared" si="639"/>
        <v>0.53999999999999937</v>
      </c>
      <c r="AJ1775">
        <f>MAX(0, $R1775 - $AA1775) * INDEX(Model_Assumptions[Values], 7)</f>
        <v>2054.9194711819036</v>
      </c>
      <c r="AK1775">
        <f>MAX(0, INDEX(Model_Assumptions[Values], 4) - $AD1775)</f>
        <v>4.1746566333199911E-2</v>
      </c>
      <c r="AL1775">
        <f>MAX(0, INDEX(Model_Assumptions[Values], 5) - $AC1775)</f>
        <v>1.1746566333199909E-2</v>
      </c>
      <c r="AM1775">
        <f>INDEX(Model_Assumptions[Values], 6) * MAX(0, INDEX(Model_Assumptions[Values], 3) - $AB1775)^2</f>
        <v>0</v>
      </c>
      <c r="AN1775">
        <f t="shared" si="632"/>
        <v>2045.1959702339143</v>
      </c>
      <c r="AO1775" cm="1">
        <f t="array" ref="AO1775">IFERROR(STDEV(IF($E$2:$E$2201=$E1775, $AJ$2:$AJ$2201)), 0)</f>
        <v>103.17426838636911</v>
      </c>
      <c r="AP1775">
        <f t="shared" si="640"/>
        <v>9.4243468842217376E-2</v>
      </c>
      <c r="AQ1775">
        <f t="shared" si="633"/>
        <v>4.1299638043294395E-2</v>
      </c>
      <c r="AR1775" cm="1">
        <f t="array" ref="AR1775">IFERROR(STDEV(IF($E$2:$E$2201=$E1775, $AK$2:$AK$2201)), 0)</f>
        <v>5.0892277364249236E-3</v>
      </c>
      <c r="AS1775">
        <f t="shared" si="641"/>
        <v>8.7818488983452972E-2</v>
      </c>
      <c r="AT1775">
        <f t="shared" si="634"/>
        <v>1.1299638043294409E-2</v>
      </c>
      <c r="AU1775" cm="1">
        <f t="array" ref="AU1775">IFERROR(STDEV(IF($E$2:$E$2201=$E1775, $AL$2:$AL$2201)), 0)</f>
        <v>5.0892277364248976E-3</v>
      </c>
      <c r="AV1775">
        <f t="shared" si="642"/>
        <v>8.7818488983450349E-2</v>
      </c>
      <c r="AW1775">
        <f t="shared" si="635"/>
        <v>0</v>
      </c>
      <c r="AX1775" cm="1">
        <f t="array" ref="AX1775">IFERROR(STDEV(IF($E$2:$E$2201=$E1775, $AM$2:$AM$2201)), 0)</f>
        <v>0</v>
      </c>
      <c r="AY1775">
        <f t="shared" si="643"/>
        <v>8.7818488983450349E-2</v>
      </c>
      <c r="AZ1775">
        <f>INDEX(Model_Assumptions[Values],9)*((INDEX(Model_Scenarios[GR Weight],1)*$AG1775)+(INDEX(Model_Scenarios[GP Weight],1)*$AH1775)+(INDEX(Model_Scenarios[LTV Weight],1)*$AI1775))-(INDEX(Model_Scenarios[LTV Weight],1)*$AP1775)-(INDEX(Model_Scenarios[GP Weight],1)*($AS1775+$AV1775+$AY1775))</f>
        <v>3.2943463250047014</v>
      </c>
      <c r="BA1775">
        <f>INDEX(Model_Assumptions[Values],9)*((INDEX(Model_Scenarios[GR Weight],2)*$AG1775)+(INDEX(Model_Scenarios[GP Weight],2)*$AH1775)+(INDEX(Model_Scenarios[LTV Weight],2)*$AI1775))-(INDEX(Model_Scenarios[LTV Weight],2)*$AP1775)-(INDEX(Model_Scenarios[GP Weight],2)*($AS1775+$AV1775+$AY1775))</f>
        <v>3.6896956577962547</v>
      </c>
      <c r="BB1775">
        <f>INDEX(Model_Assumptions[Values],9)*((INDEX(Model_Scenarios[GR Weight],3)*$AG1775)+(INDEX(Model_Scenarios[GP Weight],3)*$AH1775)+(INDEX(Model_Scenarios[LTV Weight],3)*$AI1775))-(INDEX(Model_Scenarios[LTV Weight],3)*$AP1775)-(INDEX(Model_Scenarios[GP Weight],3)*($AS1775+$AV1775+$AY1775))</f>
        <v>4.4293398875112686</v>
      </c>
      <c r="BC1775">
        <f>INDEX(Model_Assumptions[Values],9)*((INDEX(Model_Scenarios[GR Weight],4)*$AG1775)+(INDEX(Model_Scenarios[GP Weight],4)*$AH1775)+(INDEX(Model_Scenarios[LTV Weight],4)*$AI1775))-(INDEX(Model_Scenarios[LTV Weight],4)*$AP1775)-(INDEX(Model_Scenarios[GP Weight],4)*($AS1775+$AV1775+$AY1775))</f>
        <v>5.0158208096220074</v>
      </c>
      <c r="BD1775">
        <f>INDEX(Model_Assumptions[Values],9)*((INDEX(Model_Scenarios[GR Weight],5)*$AG1775)+(INDEX(Model_Scenarios[GP Weight],5)*$AH1775)+(INDEX(Model_Scenarios[LTV Weight],5)*$AI1775))-(INDEX(Model_Scenarios[LTV Weight],5)*$AP1775)-(INDEX(Model_Scenarios[GP Weight],5)*($AS1775+$AV1775+$AY1775))</f>
        <v>4.3403171699282659</v>
      </c>
    </row>
    <row r="1776" spans="1:56" x14ac:dyDescent="0.25">
      <c r="A1776">
        <v>1775</v>
      </c>
      <c r="B1776">
        <v>36</v>
      </c>
      <c r="C1776" s="3">
        <v>25</v>
      </c>
      <c r="D1776" s="4">
        <v>0.48</v>
      </c>
      <c r="E1776" t="str">
        <v>SKU-1042</v>
      </c>
      <c r="F1776" t="str">
        <v>Raise</v>
      </c>
      <c r="G1776" t="str">
        <v>Full</v>
      </c>
      <c r="H1776">
        <v>197.52</v>
      </c>
      <c r="I1776">
        <v>66.540000000000006</v>
      </c>
      <c r="J1776">
        <v>23</v>
      </c>
      <c r="K1776">
        <v>4542.96</v>
      </c>
      <c r="L1776">
        <v>3012.54</v>
      </c>
      <c r="M1776">
        <v>0.66312272174969622</v>
      </c>
      <c r="N1776">
        <v>208.30422246574091</v>
      </c>
      <c r="O1776">
        <v>39.73289424630002</v>
      </c>
      <c r="P1776">
        <v>106.27289424629998</v>
      </c>
      <c r="Q1776">
        <v>1221.1610827847651</v>
      </c>
      <c r="R1776">
        <v>1110.1464388952409</v>
      </c>
      <c r="S1776">
        <v>1</v>
      </c>
      <c r="T1776">
        <f t="shared" si="621"/>
        <v>202.69642678355564</v>
      </c>
      <c r="U1776">
        <f t="shared" si="622"/>
        <v>2.6207101982359388E-2</v>
      </c>
      <c r="V1776">
        <f>IF($F1776="Reduce", INDEX(Model_Assumptions[Values], 2), INDEX(Model_Assumptions[Values], 1))</f>
        <v>-0.4</v>
      </c>
      <c r="W1776">
        <f t="shared" si="623"/>
        <v>22.758894661762294</v>
      </c>
      <c r="X1776">
        <f t="shared" si="636"/>
        <v>4613.1466254825564</v>
      </c>
      <c r="Y1776">
        <f t="shared" si="624"/>
        <v>3098.7697746888934</v>
      </c>
      <c r="Z1776">
        <f t="shared" si="625"/>
        <v>70.186625482556337</v>
      </c>
      <c r="AA1776">
        <f t="shared" si="626"/>
        <v>86.229774688893485</v>
      </c>
      <c r="AB1776">
        <f t="shared" si="637"/>
        <v>0.67172583623759152</v>
      </c>
      <c r="AC1776">
        <f t="shared" si="627"/>
        <v>8.6031144878953025E-3</v>
      </c>
      <c r="AD1776">
        <f t="shared" si="628"/>
        <v>8.6031144878953025E-3</v>
      </c>
      <c r="AE1776">
        <f t="shared" si="629"/>
        <v>0.4799999999999997</v>
      </c>
      <c r="AF1776">
        <f t="shared" si="638"/>
        <v>577.2761482255255</v>
      </c>
      <c r="AG1776">
        <f t="shared" si="630"/>
        <v>1.7664614374044048</v>
      </c>
      <c r="AH1776">
        <f t="shared" si="631"/>
        <v>0.81139951349255435</v>
      </c>
      <c r="AI1776">
        <f t="shared" si="639"/>
        <v>0.52000000000000024</v>
      </c>
      <c r="AJ1776">
        <f>MAX(0, $R1776 - $AA1776) * INDEX(Model_Assumptions[Values], 7)</f>
        <v>2047.8333284126948</v>
      </c>
      <c r="AK1776">
        <f>MAX(0, INDEX(Model_Assumptions[Values], 4) - $AD1776)</f>
        <v>4.13968855121047E-2</v>
      </c>
      <c r="AL1776">
        <f>MAX(0, INDEX(Model_Assumptions[Values], 5) - $AC1776)</f>
        <v>1.1396885512104698E-2</v>
      </c>
      <c r="AM1776">
        <f>INDEX(Model_Assumptions[Values], 6) * MAX(0, INDEX(Model_Assumptions[Values], 3) - $AB1776)^2</f>
        <v>0</v>
      </c>
      <c r="AN1776">
        <f t="shared" si="632"/>
        <v>2045.1959702339143</v>
      </c>
      <c r="AO1776" cm="1">
        <f t="array" ref="AO1776">IFERROR(STDEV(IF($E$2:$E$2201=$E1776, $AJ$2:$AJ$2201)), 0)</f>
        <v>103.17426838636911</v>
      </c>
      <c r="AP1776">
        <f t="shared" si="640"/>
        <v>2.5562169909497463E-2</v>
      </c>
      <c r="AQ1776">
        <f t="shared" si="633"/>
        <v>4.1299638043294395E-2</v>
      </c>
      <c r="AR1776" cm="1">
        <f t="array" ref="AR1776">IFERROR(STDEV(IF($E$2:$E$2201=$E1776, $AK$2:$AK$2201)), 0)</f>
        <v>5.0892277364249236E-3</v>
      </c>
      <c r="AS1776">
        <f t="shared" si="641"/>
        <v>1.9108492259892283E-2</v>
      </c>
      <c r="AT1776">
        <f t="shared" si="634"/>
        <v>1.1299638043294409E-2</v>
      </c>
      <c r="AU1776" cm="1">
        <f t="array" ref="AU1776">IFERROR(STDEV(IF($E$2:$E$2201=$E1776, $AL$2:$AL$2201)), 0)</f>
        <v>5.0892277364248976E-3</v>
      </c>
      <c r="AV1776">
        <f t="shared" si="642"/>
        <v>1.9108492259889313E-2</v>
      </c>
      <c r="AW1776">
        <f t="shared" si="635"/>
        <v>0</v>
      </c>
      <c r="AX1776" cm="1">
        <f t="array" ref="AX1776">IFERROR(STDEV(IF($E$2:$E$2201=$E1776, $AM$2:$AM$2201)), 0)</f>
        <v>0</v>
      </c>
      <c r="AY1776">
        <f t="shared" si="643"/>
        <v>1.9108492259889313E-2</v>
      </c>
      <c r="AZ1776">
        <f>INDEX(Model_Assumptions[Values],9)*((INDEX(Model_Scenarios[GR Weight],1)*$AG1776)+(INDEX(Model_Scenarios[GP Weight],1)*$AH1776)+(INDEX(Model_Scenarios[LTV Weight],1)*$AI1776))-(INDEX(Model_Scenarios[LTV Weight],1)*$AP1776)-(INDEX(Model_Scenarios[GP Weight],1)*($AS1776+$AV1776+$AY1776))</f>
        <v>3.3427481918429152</v>
      </c>
      <c r="BA1776">
        <f>INDEX(Model_Assumptions[Values],9)*((INDEX(Model_Scenarios[GR Weight],2)*$AG1776)+(INDEX(Model_Scenarios[GP Weight],2)*$AH1776)+(INDEX(Model_Scenarios[LTV Weight],2)*$AI1776))-(INDEX(Model_Scenarios[LTV Weight],2)*$AP1776)-(INDEX(Model_Scenarios[GP Weight],2)*($AS1776+$AV1776+$AY1776))</f>
        <v>3.7981650857487521</v>
      </c>
      <c r="BB1776">
        <f>INDEX(Model_Assumptions[Values],9)*((INDEX(Model_Scenarios[GR Weight],3)*$AG1776)+(INDEX(Model_Scenarios[GP Weight],3)*$AH1776)+(INDEX(Model_Scenarios[LTV Weight],3)*$AI1776))-(INDEX(Model_Scenarios[LTV Weight],3)*$AP1776)-(INDEX(Model_Scenarios[GP Weight],3)*($AS1776+$AV1776+$AY1776))</f>
        <v>4.6377371605307927</v>
      </c>
      <c r="BC1776">
        <f>INDEX(Model_Assumptions[Values],9)*((INDEX(Model_Scenarios[GR Weight],4)*$AG1776)+(INDEX(Model_Scenarios[GP Weight],4)*$AH1776)+(INDEX(Model_Scenarios[LTV Weight],4)*$AI1776))-(INDEX(Model_Scenarios[LTV Weight],4)*$AP1776)-(INDEX(Model_Scenarios[GP Weight],4)*($AS1776+$AV1776+$AY1776))</f>
        <v>5.2635240962239447</v>
      </c>
      <c r="BD1776">
        <f>INDEX(Model_Assumptions[Values],9)*((INDEX(Model_Scenarios[GR Weight],5)*$AG1776)+(INDEX(Model_Scenarios[GP Weight],5)*$AH1776)+(INDEX(Model_Scenarios[LTV Weight],5)*$AI1776))-(INDEX(Model_Scenarios[LTV Weight],5)*$AP1776)-(INDEX(Model_Scenarios[GP Weight],5)*($AS1776+$AV1776+$AY1776))</f>
        <v>4.6098905448027363</v>
      </c>
    </row>
    <row r="1777" spans="1:56" x14ac:dyDescent="0.25">
      <c r="A1777">
        <v>1776</v>
      </c>
      <c r="B1777">
        <v>36</v>
      </c>
      <c r="C1777" s="3">
        <v>26</v>
      </c>
      <c r="D1777" s="4">
        <v>0.5</v>
      </c>
      <c r="E1777" t="str">
        <v>SKU-1042</v>
      </c>
      <c r="F1777" t="str">
        <v>Raise</v>
      </c>
      <c r="G1777" t="str">
        <v>Full</v>
      </c>
      <c r="H1777">
        <v>197.52</v>
      </c>
      <c r="I1777">
        <v>66.540000000000006</v>
      </c>
      <c r="J1777">
        <v>23</v>
      </c>
      <c r="K1777">
        <v>4542.96</v>
      </c>
      <c r="L1777">
        <v>3012.54</v>
      </c>
      <c r="M1777">
        <v>0.66312272174969622</v>
      </c>
      <c r="N1777">
        <v>208.30422246574091</v>
      </c>
      <c r="O1777">
        <v>39.73289424630002</v>
      </c>
      <c r="P1777">
        <v>106.27289424629998</v>
      </c>
      <c r="Q1777">
        <v>1221.1610827847651</v>
      </c>
      <c r="R1777">
        <v>1110.1464388952409</v>
      </c>
      <c r="S1777">
        <v>1</v>
      </c>
      <c r="T1777">
        <f t="shared" si="621"/>
        <v>202.91211123287047</v>
      </c>
      <c r="U1777">
        <f t="shared" si="622"/>
        <v>2.7299064564957787E-2</v>
      </c>
      <c r="V1777">
        <f>IF($F1777="Reduce", INDEX(Model_Assumptions[Values], 2), INDEX(Model_Assumptions[Values], 1))</f>
        <v>-0.4</v>
      </c>
      <c r="W1777">
        <f t="shared" si="623"/>
        <v>22.748848606002387</v>
      </c>
      <c r="X1777">
        <f t="shared" si="636"/>
        <v>4616.0168987608868</v>
      </c>
      <c r="Y1777">
        <f t="shared" si="624"/>
        <v>3102.3085125174875</v>
      </c>
      <c r="Z1777">
        <f t="shared" si="625"/>
        <v>73.056898760886725</v>
      </c>
      <c r="AA1777">
        <f t="shared" si="626"/>
        <v>89.768512517487579</v>
      </c>
      <c r="AB1777">
        <f t="shared" si="637"/>
        <v>0.6720747736756042</v>
      </c>
      <c r="AC1777">
        <f t="shared" si="627"/>
        <v>8.9520519259079778E-3</v>
      </c>
      <c r="AD1777">
        <f t="shared" si="628"/>
        <v>8.9520519259079778E-3</v>
      </c>
      <c r="AE1777">
        <f t="shared" si="629"/>
        <v>0.50000000000000133</v>
      </c>
      <c r="AF1777">
        <f t="shared" si="638"/>
        <v>555.07321944761895</v>
      </c>
      <c r="AG1777">
        <f t="shared" si="630"/>
        <v>1.8387006571435425</v>
      </c>
      <c r="AH1777">
        <f t="shared" si="631"/>
        <v>0.84469810626817454</v>
      </c>
      <c r="AI1777">
        <f t="shared" si="639"/>
        <v>0.49999999999999867</v>
      </c>
      <c r="AJ1777">
        <f>MAX(0, $R1777 - $AA1777) * INDEX(Model_Assumptions[Values], 7)</f>
        <v>2040.7558527555066</v>
      </c>
      <c r="AK1777">
        <f>MAX(0, INDEX(Model_Assumptions[Values], 4) - $AD1777)</f>
        <v>4.1047948074092025E-2</v>
      </c>
      <c r="AL1777">
        <f>MAX(0, INDEX(Model_Assumptions[Values], 5) - $AC1777)</f>
        <v>1.1047948074092023E-2</v>
      </c>
      <c r="AM1777">
        <f>INDEX(Model_Assumptions[Values], 6) * MAX(0, INDEX(Model_Assumptions[Values], 3) - $AB1777)^2</f>
        <v>0</v>
      </c>
      <c r="AN1777">
        <f t="shared" si="632"/>
        <v>2045.1959702339143</v>
      </c>
      <c r="AO1777" cm="1">
        <f t="array" ref="AO1777">IFERROR(STDEV(IF($E$2:$E$2201=$E1777, $AJ$2:$AJ$2201)), 0)</f>
        <v>103.17426838636911</v>
      </c>
      <c r="AP1777">
        <f t="shared" si="640"/>
        <v>-4.3035124434130087E-2</v>
      </c>
      <c r="AQ1777">
        <f t="shared" si="633"/>
        <v>4.1299638043294395E-2</v>
      </c>
      <c r="AR1777" cm="1">
        <f t="array" ref="AR1777">IFERROR(STDEV(IF($E$2:$E$2201=$E1777, $AK$2:$AK$2201)), 0)</f>
        <v>5.0892277364249236E-3</v>
      </c>
      <c r="AS1777">
        <f t="shared" si="641"/>
        <v>-4.9455434544805311E-2</v>
      </c>
      <c r="AT1777">
        <f t="shared" si="634"/>
        <v>1.1299638043294409E-2</v>
      </c>
      <c r="AU1777" cm="1">
        <f t="array" ref="AU1777">IFERROR(STDEV(IF($E$2:$E$2201=$E1777, $AL$2:$AL$2201)), 0)</f>
        <v>5.0892277364248976E-3</v>
      </c>
      <c r="AV1777">
        <f t="shared" si="642"/>
        <v>-4.9455434544808635E-2</v>
      </c>
      <c r="AW1777">
        <f t="shared" si="635"/>
        <v>0</v>
      </c>
      <c r="AX1777" cm="1">
        <f t="array" ref="AX1777">IFERROR(STDEV(IF($E$2:$E$2201=$E1777, $AM$2:$AM$2201)), 0)</f>
        <v>0</v>
      </c>
      <c r="AY1777">
        <f t="shared" si="643"/>
        <v>-4.9455434544808635E-2</v>
      </c>
      <c r="AZ1777">
        <f>INDEX(Model_Assumptions[Values],9)*((INDEX(Model_Scenarios[GR Weight],1)*$AG1777)+(INDEX(Model_Scenarios[GP Weight],1)*$AH1777)+(INDEX(Model_Scenarios[LTV Weight],1)*$AI1777))-(INDEX(Model_Scenarios[LTV Weight],1)*$AP1777)-(INDEX(Model_Scenarios[GP Weight],1)*($AS1777+$AV1777+$AY1777))</f>
        <v>3.3909641116165998</v>
      </c>
      <c r="BA1777">
        <f>INDEX(Model_Assumptions[Values],9)*((INDEX(Model_Scenarios[GR Weight],2)*$AG1777)+(INDEX(Model_Scenarios[GP Weight],2)*$AH1777)+(INDEX(Model_Scenarios[LTV Weight],2)*$AI1777))-(INDEX(Model_Scenarios[LTV Weight],2)*$AP1777)-(INDEX(Model_Scenarios[GP Weight],2)*($AS1777+$AV1777+$AY1777))</f>
        <v>3.9063696907348961</v>
      </c>
      <c r="BB1777">
        <f>INDEX(Model_Assumptions[Values],9)*((INDEX(Model_Scenarios[GR Weight],3)*$AG1777)+(INDEX(Model_Scenarios[GP Weight],3)*$AH1777)+(INDEX(Model_Scenarios[LTV Weight],3)*$AI1777))-(INDEX(Model_Scenarios[LTV Weight],3)*$AP1777)-(INDEX(Model_Scenarios[GP Weight],3)*($AS1777+$AV1777+$AY1777))</f>
        <v>4.8457397634444304</v>
      </c>
      <c r="BC1777">
        <f>INDEX(Model_Assumptions[Values],9)*((INDEX(Model_Scenarios[GR Weight],4)*$AG1777)+(INDEX(Model_Scenarios[GP Weight],4)*$AH1777)+(INDEX(Model_Scenarios[LTV Weight],4)*$AI1777))-(INDEX(Model_Scenarios[LTV Weight],4)*$AP1777)-(INDEX(Model_Scenarios[GP Weight],4)*($AS1777+$AV1777+$AY1777))</f>
        <v>5.5107865795727893</v>
      </c>
      <c r="BD1777">
        <f>INDEX(Model_Assumptions[Values],9)*((INDEX(Model_Scenarios[GR Weight],5)*$AG1777)+(INDEX(Model_Scenarios[GP Weight],5)*$AH1777)+(INDEX(Model_Scenarios[LTV Weight],5)*$AI1777))-(INDEX(Model_Scenarios[LTV Weight],5)*$AP1777)-(INDEX(Model_Scenarios[GP Weight],5)*($AS1777+$AV1777+$AY1777))</f>
        <v>4.878980697488486</v>
      </c>
    </row>
    <row r="1778" spans="1:56" x14ac:dyDescent="0.25">
      <c r="A1778">
        <v>1777</v>
      </c>
      <c r="B1778">
        <v>36</v>
      </c>
      <c r="C1778" s="3">
        <v>27</v>
      </c>
      <c r="D1778" s="4">
        <v>0.52</v>
      </c>
      <c r="E1778" t="str">
        <v>SKU-1042</v>
      </c>
      <c r="F1778" t="str">
        <v>Raise</v>
      </c>
      <c r="G1778" t="str">
        <v>Full</v>
      </c>
      <c r="H1778">
        <v>197.52</v>
      </c>
      <c r="I1778">
        <v>66.540000000000006</v>
      </c>
      <c r="J1778">
        <v>23</v>
      </c>
      <c r="K1778">
        <v>4542.96</v>
      </c>
      <c r="L1778">
        <v>3012.54</v>
      </c>
      <c r="M1778">
        <v>0.66312272174969622</v>
      </c>
      <c r="N1778">
        <v>208.30422246574091</v>
      </c>
      <c r="O1778">
        <v>39.73289424630002</v>
      </c>
      <c r="P1778">
        <v>106.27289424629998</v>
      </c>
      <c r="Q1778">
        <v>1221.1610827847651</v>
      </c>
      <c r="R1778">
        <v>1110.1464388952409</v>
      </c>
      <c r="S1778">
        <v>1</v>
      </c>
      <c r="T1778">
        <f t="shared" si="621"/>
        <v>203.12779568218528</v>
      </c>
      <c r="U1778">
        <f t="shared" si="622"/>
        <v>2.839102714755604E-2</v>
      </c>
      <c r="V1778">
        <f>IF($F1778="Reduce", INDEX(Model_Assumptions[Values], 2), INDEX(Model_Assumptions[Values], 1))</f>
        <v>-0.4</v>
      </c>
      <c r="W1778">
        <f t="shared" si="623"/>
        <v>22.738802550242486</v>
      </c>
      <c r="X1778">
        <f t="shared" si="636"/>
        <v>4618.8828384832095</v>
      </c>
      <c r="Y1778">
        <f t="shared" si="624"/>
        <v>3105.8429167900745</v>
      </c>
      <c r="Z1778">
        <f t="shared" si="625"/>
        <v>75.922838483209489</v>
      </c>
      <c r="AA1778">
        <f t="shared" si="626"/>
        <v>93.302916790074505</v>
      </c>
      <c r="AB1778">
        <f t="shared" si="637"/>
        <v>0.67242297009854424</v>
      </c>
      <c r="AC1778">
        <f t="shared" si="627"/>
        <v>9.300248348848017E-3</v>
      </c>
      <c r="AD1778">
        <f t="shared" si="628"/>
        <v>9.300248348848017E-3</v>
      </c>
      <c r="AE1778">
        <f t="shared" si="629"/>
        <v>0.52000000000000035</v>
      </c>
      <c r="AF1778">
        <f t="shared" si="638"/>
        <v>532.87029066971525</v>
      </c>
      <c r="AG1778">
        <f t="shared" si="630"/>
        <v>1.9108308096704918</v>
      </c>
      <c r="AH1778">
        <f t="shared" si="631"/>
        <v>0.87795592142088441</v>
      </c>
      <c r="AI1778">
        <f t="shared" si="639"/>
        <v>0.47999999999999965</v>
      </c>
      <c r="AJ1778">
        <f>MAX(0, $R1778 - $AA1778) * INDEX(Model_Assumptions[Values], 7)</f>
        <v>2033.6870442103327</v>
      </c>
      <c r="AK1778">
        <f>MAX(0, INDEX(Model_Assumptions[Values], 4) - $AD1778)</f>
        <v>4.0699751651151986E-2</v>
      </c>
      <c r="AL1778">
        <f>MAX(0, INDEX(Model_Assumptions[Values], 5) - $AC1778)</f>
        <v>1.0699751651151983E-2</v>
      </c>
      <c r="AM1778">
        <f>INDEX(Model_Assumptions[Values], 6) * MAX(0, INDEX(Model_Assumptions[Values], 3) - $AB1778)^2</f>
        <v>0</v>
      </c>
      <c r="AN1778">
        <f t="shared" si="632"/>
        <v>2045.1959702339143</v>
      </c>
      <c r="AO1778" cm="1">
        <f t="array" ref="AO1778">IFERROR(STDEV(IF($E$2:$E$2201=$E1778, $AJ$2:$AJ$2201)), 0)</f>
        <v>103.17426838636911</v>
      </c>
      <c r="AP1778">
        <f t="shared" si="640"/>
        <v>-0.11154841418872696</v>
      </c>
      <c r="AQ1778">
        <f t="shared" si="633"/>
        <v>4.1299638043294395E-2</v>
      </c>
      <c r="AR1778" cm="1">
        <f t="array" ref="AR1778">IFERROR(STDEV(IF($E$2:$E$2201=$E1778, $AK$2:$AK$2201)), 0)</f>
        <v>5.0892277364249236E-3</v>
      </c>
      <c r="AS1778">
        <f t="shared" si="641"/>
        <v>-0.11787375672911375</v>
      </c>
      <c r="AT1778">
        <f t="shared" si="634"/>
        <v>1.1299638043294409E-2</v>
      </c>
      <c r="AU1778" cm="1">
        <f t="array" ref="AU1778">IFERROR(STDEV(IF($E$2:$E$2201=$E1778, $AL$2:$AL$2201)), 0)</f>
        <v>5.0892277364248976E-3</v>
      </c>
      <c r="AV1778">
        <f t="shared" si="642"/>
        <v>-0.11787375672911742</v>
      </c>
      <c r="AW1778">
        <f t="shared" si="635"/>
        <v>0</v>
      </c>
      <c r="AX1778" cm="1">
        <f t="array" ref="AX1778">IFERROR(STDEV(IF($E$2:$E$2201=$E1778, $AM$2:$AM$2201)), 0)</f>
        <v>0</v>
      </c>
      <c r="AY1778">
        <f t="shared" si="643"/>
        <v>-0.11787375672911742</v>
      </c>
      <c r="AZ1778">
        <f>INDEX(Model_Assumptions[Values],9)*((INDEX(Model_Scenarios[GR Weight],1)*$AG1778)+(INDEX(Model_Scenarios[GP Weight],1)*$AH1778)+(INDEX(Model_Scenarios[LTV Weight],1)*$AI1778))-(INDEX(Model_Scenarios[LTV Weight],1)*$AP1778)-(INDEX(Model_Scenarios[GP Weight],1)*($AS1778+$AV1778+$AY1778))</f>
        <v>3.4389942239154032</v>
      </c>
      <c r="BA1778">
        <f>INDEX(Model_Assumptions[Values],9)*((INDEX(Model_Scenarios[GR Weight],2)*$AG1778)+(INDEX(Model_Scenarios[GP Weight],2)*$AH1778)+(INDEX(Model_Scenarios[LTV Weight],2)*$AI1778))-(INDEX(Model_Scenarios[LTV Weight],2)*$AP1778)-(INDEX(Model_Scenarios[GP Weight],2)*($AS1778+$AV1778+$AY1778))</f>
        <v>4.0143097519338937</v>
      </c>
      <c r="BB1778">
        <f>INDEX(Model_Assumptions[Values],9)*((INDEX(Model_Scenarios[GR Weight],3)*$AG1778)+(INDEX(Model_Scenarios[GP Weight],3)*$AH1778)+(INDEX(Model_Scenarios[LTV Weight],3)*$AI1778))-(INDEX(Model_Scenarios[LTV Weight],3)*$AP1778)-(INDEX(Model_Scenarios[GP Weight],3)*($AS1778+$AV1778+$AY1778))</f>
        <v>5.0533481848157242</v>
      </c>
      <c r="BC1778">
        <f>INDEX(Model_Assumptions[Values],9)*((INDEX(Model_Scenarios[GR Weight],4)*$AG1778)+(INDEX(Model_Scenarios[GP Weight],4)*$AH1778)+(INDEX(Model_Scenarios[LTV Weight],4)*$AI1778))-(INDEX(Model_Scenarios[LTV Weight],4)*$AP1778)-(INDEX(Model_Scenarios[GP Weight],4)*($AS1778+$AV1778+$AY1778))</f>
        <v>5.7576087482320979</v>
      </c>
      <c r="BD1778">
        <f>INDEX(Model_Assumptions[Values],9)*((INDEX(Model_Scenarios[GR Weight],5)*$AG1778)+(INDEX(Model_Scenarios[GP Weight],5)*$AH1778)+(INDEX(Model_Scenarios[LTV Weight],5)*$AI1778))-(INDEX(Model_Scenarios[LTV Weight],5)*$AP1778)-(INDEX(Model_Scenarios[GP Weight],5)*($AS1778+$AV1778+$AY1778))</f>
        <v>5.147588395728147</v>
      </c>
    </row>
    <row r="1779" spans="1:56" x14ac:dyDescent="0.25">
      <c r="A1779">
        <v>1778</v>
      </c>
      <c r="B1779">
        <v>36</v>
      </c>
      <c r="C1779" s="3">
        <v>28</v>
      </c>
      <c r="D1779" s="4">
        <v>0.54</v>
      </c>
      <c r="E1779" t="str">
        <v>SKU-1042</v>
      </c>
      <c r="F1779" t="str">
        <v>Raise</v>
      </c>
      <c r="G1779" t="str">
        <v>Full</v>
      </c>
      <c r="H1779">
        <v>197.52</v>
      </c>
      <c r="I1779">
        <v>66.540000000000006</v>
      </c>
      <c r="J1779">
        <v>23</v>
      </c>
      <c r="K1779">
        <v>4542.96</v>
      </c>
      <c r="L1779">
        <v>3012.54</v>
      </c>
      <c r="M1779">
        <v>0.66312272174969622</v>
      </c>
      <c r="N1779">
        <v>208.30422246574091</v>
      </c>
      <c r="O1779">
        <v>39.73289424630002</v>
      </c>
      <c r="P1779">
        <v>106.27289424629998</v>
      </c>
      <c r="Q1779">
        <v>1221.1610827847651</v>
      </c>
      <c r="R1779">
        <v>1110.1464388952409</v>
      </c>
      <c r="S1779">
        <v>1</v>
      </c>
      <c r="T1779">
        <f t="shared" si="621"/>
        <v>203.34348013150009</v>
      </c>
      <c r="U1779">
        <f t="shared" si="622"/>
        <v>2.9482989730154296E-2</v>
      </c>
      <c r="V1779">
        <f>IF($F1779="Reduce", INDEX(Model_Assumptions[Values], 2), INDEX(Model_Assumptions[Values], 1))</f>
        <v>-0.4</v>
      </c>
      <c r="W1779">
        <f t="shared" si="623"/>
        <v>22.728756494482582</v>
      </c>
      <c r="X1779">
        <f t="shared" si="636"/>
        <v>4621.7444446495228</v>
      </c>
      <c r="Y1779">
        <f t="shared" si="624"/>
        <v>3109.372987506652</v>
      </c>
      <c r="Z1779">
        <f t="shared" si="625"/>
        <v>78.784444649522811</v>
      </c>
      <c r="AA1779">
        <f t="shared" si="626"/>
        <v>96.832987506651989</v>
      </c>
      <c r="AB1779">
        <f t="shared" si="637"/>
        <v>0.6727704278643738</v>
      </c>
      <c r="AC1779">
        <f t="shared" si="627"/>
        <v>9.6477061146775789E-3</v>
      </c>
      <c r="AD1779">
        <f t="shared" si="628"/>
        <v>9.6477061146775789E-3</v>
      </c>
      <c r="AE1779">
        <f t="shared" si="629"/>
        <v>0.53999999999999937</v>
      </c>
      <c r="AF1779">
        <f t="shared" si="638"/>
        <v>510.66736189181148</v>
      </c>
      <c r="AG1779">
        <f t="shared" si="630"/>
        <v>1.9828518949852068</v>
      </c>
      <c r="AH1779">
        <f t="shared" si="631"/>
        <v>0.91117295895066241</v>
      </c>
      <c r="AI1779">
        <f t="shared" si="639"/>
        <v>0.46000000000000063</v>
      </c>
      <c r="AJ1779">
        <f>MAX(0, $R1779 - $AA1779) * INDEX(Model_Assumptions[Values], 7)</f>
        <v>2026.6269027771777</v>
      </c>
      <c r="AK1779">
        <f>MAX(0, INDEX(Model_Assumptions[Values], 4) - $AD1779)</f>
        <v>4.0352293885322424E-2</v>
      </c>
      <c r="AL1779">
        <f>MAX(0, INDEX(Model_Assumptions[Values], 5) - $AC1779)</f>
        <v>1.0352293885322422E-2</v>
      </c>
      <c r="AM1779">
        <f>INDEX(Model_Assumptions[Values], 6) * MAX(0, INDEX(Model_Assumptions[Values], 3) - $AB1779)^2</f>
        <v>0</v>
      </c>
      <c r="AN1779">
        <f t="shared" si="632"/>
        <v>2045.1959702339143</v>
      </c>
      <c r="AO1779" cm="1">
        <f t="array" ref="AO1779">IFERROR(STDEV(IF($E$2:$E$2201=$E1779, $AJ$2:$AJ$2201)), 0)</f>
        <v>103.17426838636911</v>
      </c>
      <c r="AP1779">
        <f t="shared" si="640"/>
        <v>-0.17997769935424912</v>
      </c>
      <c r="AQ1779">
        <f t="shared" si="633"/>
        <v>4.1299638043294395E-2</v>
      </c>
      <c r="AR1779" cm="1">
        <f t="array" ref="AR1779">IFERROR(STDEV(IF($E$2:$E$2201=$E1779, $AK$2:$AK$2201)), 0)</f>
        <v>5.0892277364249236E-3</v>
      </c>
      <c r="AS1779">
        <f t="shared" si="641"/>
        <v>-0.18614693761719162</v>
      </c>
      <c r="AT1779">
        <f t="shared" si="634"/>
        <v>1.1299638043294409E-2</v>
      </c>
      <c r="AU1779" cm="1">
        <f t="array" ref="AU1779">IFERROR(STDEV(IF($E$2:$E$2201=$E1779, $AL$2:$AL$2201)), 0)</f>
        <v>5.0892277364248976E-3</v>
      </c>
      <c r="AV1779">
        <f t="shared" si="642"/>
        <v>-0.18614693761719564</v>
      </c>
      <c r="AW1779">
        <f t="shared" si="635"/>
        <v>0</v>
      </c>
      <c r="AX1779" cm="1">
        <f t="array" ref="AX1779">IFERROR(STDEV(IF($E$2:$E$2201=$E1779, $AM$2:$AM$2201)), 0)</f>
        <v>0</v>
      </c>
      <c r="AY1779">
        <f t="shared" si="643"/>
        <v>-0.18614693761719564</v>
      </c>
      <c r="AZ1779">
        <f>INDEX(Model_Assumptions[Values],9)*((INDEX(Model_Scenarios[GR Weight],1)*$AG1779)+(INDEX(Model_Scenarios[GP Weight],1)*$AH1779)+(INDEX(Model_Scenarios[LTV Weight],1)*$AI1779))-(INDEX(Model_Scenarios[LTV Weight],1)*$AP1779)-(INDEX(Model_Scenarios[GP Weight],1)*($AS1779+$AV1779+$AY1779))</f>
        <v>3.4868386677364946</v>
      </c>
      <c r="BA1779">
        <f>INDEX(Model_Assumptions[Values],9)*((INDEX(Model_Scenarios[GR Weight],2)*$AG1779)+(INDEX(Model_Scenarios[GP Weight],2)*$AH1779)+(INDEX(Model_Scenarios[LTV Weight],2)*$AI1779))-(INDEX(Model_Scenarios[LTV Weight],2)*$AP1779)-(INDEX(Model_Scenarios[GP Weight],2)*($AS1779+$AV1779+$AY1779))</f>
        <v>4.1219855473401479</v>
      </c>
      <c r="BB1779">
        <f>INDEX(Model_Assumptions[Values],9)*((INDEX(Model_Scenarios[GR Weight],3)*$AG1779)+(INDEX(Model_Scenarios[GP Weight],3)*$AH1779)+(INDEX(Model_Scenarios[LTV Weight],3)*$AI1779))-(INDEX(Model_Scenarios[LTV Weight],3)*$AP1779)-(INDEX(Model_Scenarios[GP Weight],3)*($AS1779+$AV1779+$AY1779))</f>
        <v>5.2605629111349232</v>
      </c>
      <c r="BC1779">
        <f>INDEX(Model_Assumptions[Values],9)*((INDEX(Model_Scenarios[GR Weight],4)*$AG1779)+(INDEX(Model_Scenarios[GP Weight],4)*$AH1779)+(INDEX(Model_Scenarios[LTV Weight],4)*$AI1779))-(INDEX(Model_Scenarios[LTV Weight],4)*$AP1779)-(INDEX(Model_Scenarios[GP Weight],4)*($AS1779+$AV1779+$AY1779))</f>
        <v>6.0039910886921009</v>
      </c>
      <c r="BD1779">
        <f>INDEX(Model_Assumptions[Values],9)*((INDEX(Model_Scenarios[GR Weight],5)*$AG1779)+(INDEX(Model_Scenarios[GP Weight],5)*$AH1779)+(INDEX(Model_Scenarios[LTV Weight],5)*$AI1779))-(INDEX(Model_Scenarios[LTV Weight],5)*$AP1779)-(INDEX(Model_Scenarios[GP Weight],5)*($AS1779+$AV1779+$AY1779))</f>
        <v>5.4157144040064624</v>
      </c>
    </row>
    <row r="1780" spans="1:56" x14ac:dyDescent="0.25">
      <c r="A1780">
        <v>1779</v>
      </c>
      <c r="B1780">
        <v>36</v>
      </c>
      <c r="C1780" s="3">
        <v>29</v>
      </c>
      <c r="D1780" s="4">
        <v>0.56000000000000005</v>
      </c>
      <c r="E1780" t="str">
        <v>SKU-1042</v>
      </c>
      <c r="F1780" t="str">
        <v>Raise</v>
      </c>
      <c r="G1780" t="str">
        <v>Full</v>
      </c>
      <c r="H1780">
        <v>197.52</v>
      </c>
      <c r="I1780">
        <v>66.540000000000006</v>
      </c>
      <c r="J1780">
        <v>23</v>
      </c>
      <c r="K1780">
        <v>4542.96</v>
      </c>
      <c r="L1780">
        <v>3012.54</v>
      </c>
      <c r="M1780">
        <v>0.66312272174969622</v>
      </c>
      <c r="N1780">
        <v>208.30422246574091</v>
      </c>
      <c r="O1780">
        <v>39.73289424630002</v>
      </c>
      <c r="P1780">
        <v>106.27289424629998</v>
      </c>
      <c r="Q1780">
        <v>1221.1610827847651</v>
      </c>
      <c r="R1780">
        <v>1110.1464388952409</v>
      </c>
      <c r="S1780">
        <v>1</v>
      </c>
      <c r="T1780">
        <f t="shared" si="621"/>
        <v>203.55916458081492</v>
      </c>
      <c r="U1780">
        <f t="shared" si="622"/>
        <v>3.0574952312752694E-2</v>
      </c>
      <c r="V1780">
        <f>IF($F1780="Reduce", INDEX(Model_Assumptions[Values], 2), INDEX(Model_Assumptions[Values], 1))</f>
        <v>-0.4</v>
      </c>
      <c r="W1780">
        <f t="shared" si="623"/>
        <v>22.718710438722674</v>
      </c>
      <c r="X1780">
        <f t="shared" si="636"/>
        <v>4624.6017172598267</v>
      </c>
      <c r="Y1780">
        <f t="shared" si="624"/>
        <v>3112.8987246672195</v>
      </c>
      <c r="Z1780">
        <f t="shared" si="625"/>
        <v>81.641717259826692</v>
      </c>
      <c r="AA1780">
        <f t="shared" si="626"/>
        <v>100.35872466721958</v>
      </c>
      <c r="AB1780">
        <f t="shared" si="637"/>
        <v>0.67311714932106137</v>
      </c>
      <c r="AC1780">
        <f t="shared" si="627"/>
        <v>9.9944275713651498E-3</v>
      </c>
      <c r="AD1780">
        <f t="shared" si="628"/>
        <v>9.9944275713651498E-3</v>
      </c>
      <c r="AE1780">
        <f t="shared" si="629"/>
        <v>0.56000000000000094</v>
      </c>
      <c r="AF1780">
        <f t="shared" si="638"/>
        <v>488.46443311390493</v>
      </c>
      <c r="AG1780">
        <f t="shared" si="630"/>
        <v>2.0547639130876876</v>
      </c>
      <c r="AH1780">
        <f t="shared" si="631"/>
        <v>0.94434921885750456</v>
      </c>
      <c r="AI1780">
        <f t="shared" si="639"/>
        <v>0.43999999999999906</v>
      </c>
      <c r="AJ1780">
        <f>MAX(0, $R1780 - $AA1780) * INDEX(Model_Assumptions[Values], 7)</f>
        <v>2019.5754284560426</v>
      </c>
      <c r="AK1780">
        <f>MAX(0, INDEX(Model_Assumptions[Values], 4) - $AD1780)</f>
        <v>4.0005572428634853E-2</v>
      </c>
      <c r="AL1780">
        <f>MAX(0, INDEX(Model_Assumptions[Values], 5) - $AC1780)</f>
        <v>1.0005572428634851E-2</v>
      </c>
      <c r="AM1780">
        <f>INDEX(Model_Assumptions[Values], 6) * MAX(0, INDEX(Model_Assumptions[Values], 3) - $AB1780)^2</f>
        <v>0</v>
      </c>
      <c r="AN1780">
        <f t="shared" si="632"/>
        <v>2045.1959702339143</v>
      </c>
      <c r="AO1780" cm="1">
        <f t="array" ref="AO1780">IFERROR(STDEV(IF($E$2:$E$2201=$E1780, $AJ$2:$AJ$2201)), 0)</f>
        <v>103.17426838636911</v>
      </c>
      <c r="AP1780">
        <f t="shared" si="640"/>
        <v>-0.24832297993068769</v>
      </c>
      <c r="AQ1780">
        <f t="shared" si="633"/>
        <v>4.1299638043294395E-2</v>
      </c>
      <c r="AR1780" cm="1">
        <f t="array" ref="AR1780">IFERROR(STDEV(IF($E$2:$E$2201=$E1780, $AK$2:$AK$2201)), 0)</f>
        <v>5.0892277364249236E-3</v>
      </c>
      <c r="AS1780">
        <f t="shared" si="641"/>
        <v>-0.25427543856950613</v>
      </c>
      <c r="AT1780">
        <f t="shared" si="634"/>
        <v>1.1299638043294409E-2</v>
      </c>
      <c r="AU1780" cm="1">
        <f t="array" ref="AU1780">IFERROR(STDEV(IF($E$2:$E$2201=$E1780, $AL$2:$AL$2201)), 0)</f>
        <v>5.0892277364248976E-3</v>
      </c>
      <c r="AV1780">
        <f t="shared" si="642"/>
        <v>-0.25427543856951051</v>
      </c>
      <c r="AW1780">
        <f t="shared" si="635"/>
        <v>0</v>
      </c>
      <c r="AX1780" cm="1">
        <f t="array" ref="AX1780">IFERROR(STDEV(IF($E$2:$E$2201=$E1780, $AM$2:$AM$2201)), 0)</f>
        <v>0</v>
      </c>
      <c r="AY1780">
        <f t="shared" si="643"/>
        <v>-0.25427543856951051</v>
      </c>
      <c r="AZ1780">
        <f>INDEX(Model_Assumptions[Values],9)*((INDEX(Model_Scenarios[GR Weight],1)*$AG1780)+(INDEX(Model_Scenarios[GP Weight],1)*$AH1780)+(INDEX(Model_Scenarios[LTV Weight],1)*$AI1780))-(INDEX(Model_Scenarios[LTV Weight],1)*$AP1780)-(INDEX(Model_Scenarios[GP Weight],1)*($AS1780+$AV1780+$AY1780))</f>
        <v>3.5344975814879951</v>
      </c>
      <c r="BA1780">
        <f>INDEX(Model_Assumptions[Values],9)*((INDEX(Model_Scenarios[GR Weight],2)*$AG1780)+(INDEX(Model_Scenarios[GP Weight],2)*$AH1780)+(INDEX(Model_Scenarios[LTV Weight],2)*$AI1780))-(INDEX(Model_Scenarios[LTV Weight],2)*$AP1780)-(INDEX(Model_Scenarios[GP Weight],2)*($AS1780+$AV1780+$AY1780))</f>
        <v>4.2293973537699197</v>
      </c>
      <c r="BB1780">
        <f>INDEX(Model_Assumptions[Values],9)*((INDEX(Model_Scenarios[GR Weight],3)*$AG1780)+(INDEX(Model_Scenarios[GP Weight],3)*$AH1780)+(INDEX(Model_Scenarios[LTV Weight],3)*$AI1780))-(INDEX(Model_Scenarios[LTV Weight],3)*$AP1780)-(INDEX(Model_Scenarios[GP Weight],3)*($AS1780+$AV1780+$AY1780))</f>
        <v>5.4673844268305007</v>
      </c>
      <c r="BC1780">
        <f>INDEX(Model_Assumptions[Values],9)*((INDEX(Model_Scenarios[GR Weight],4)*$AG1780)+(INDEX(Model_Scenarios[GP Weight],4)*$AH1780)+(INDEX(Model_Scenarios[LTV Weight],4)*$AI1780))-(INDEX(Model_Scenarios[LTV Weight],4)*$AP1780)-(INDEX(Model_Scenarios[GP Weight],4)*($AS1780+$AV1780+$AY1780))</f>
        <v>6.249934085381275</v>
      </c>
      <c r="BD1780">
        <f>INDEX(Model_Assumptions[Values],9)*((INDEX(Model_Scenarios[GR Weight],5)*$AG1780)+(INDEX(Model_Scenarios[GP Weight],5)*$AH1780)+(INDEX(Model_Scenarios[LTV Weight],5)*$AI1780))-(INDEX(Model_Scenarios[LTV Weight],5)*$AP1780)-(INDEX(Model_Scenarios[GP Weight],5)*($AS1780+$AV1780+$AY1780))</f>
        <v>5.6833594835681858</v>
      </c>
    </row>
    <row r="1781" spans="1:56" x14ac:dyDescent="0.25">
      <c r="A1781">
        <v>1780</v>
      </c>
      <c r="B1781">
        <v>36</v>
      </c>
      <c r="C1781" s="3">
        <v>30</v>
      </c>
      <c r="D1781" s="4">
        <v>0.57999999999999996</v>
      </c>
      <c r="E1781" t="str">
        <v>SKU-1042</v>
      </c>
      <c r="F1781" t="str">
        <v>Raise</v>
      </c>
      <c r="G1781" t="str">
        <v>Full</v>
      </c>
      <c r="H1781">
        <v>197.52</v>
      </c>
      <c r="I1781">
        <v>66.540000000000006</v>
      </c>
      <c r="J1781">
        <v>23</v>
      </c>
      <c r="K1781">
        <v>4542.96</v>
      </c>
      <c r="L1781">
        <v>3012.54</v>
      </c>
      <c r="M1781">
        <v>0.66312272174969622</v>
      </c>
      <c r="N1781">
        <v>208.30422246574091</v>
      </c>
      <c r="O1781">
        <v>39.73289424630002</v>
      </c>
      <c r="P1781">
        <v>106.27289424629998</v>
      </c>
      <c r="Q1781">
        <v>1221.1610827847651</v>
      </c>
      <c r="R1781">
        <v>1110.1464388952409</v>
      </c>
      <c r="S1781">
        <v>1</v>
      </c>
      <c r="T1781">
        <f t="shared" si="621"/>
        <v>203.77484903012973</v>
      </c>
      <c r="U1781">
        <f t="shared" si="622"/>
        <v>3.1666914895350944E-2</v>
      </c>
      <c r="V1781">
        <f>IF($F1781="Reduce", INDEX(Model_Assumptions[Values], 2), INDEX(Model_Assumptions[Values], 1))</f>
        <v>-0.4</v>
      </c>
      <c r="W1781">
        <f t="shared" si="623"/>
        <v>22.70866438296277</v>
      </c>
      <c r="X1781">
        <f t="shared" si="636"/>
        <v>4627.4546563141221</v>
      </c>
      <c r="Y1781">
        <f t="shared" si="624"/>
        <v>3116.4201282717795</v>
      </c>
      <c r="Z1781">
        <f t="shared" si="625"/>
        <v>84.494656314122039</v>
      </c>
      <c r="AA1781">
        <f t="shared" si="626"/>
        <v>103.88012827177954</v>
      </c>
      <c r="AB1781">
        <f t="shared" si="637"/>
        <v>0.67346313680663539</v>
      </c>
      <c r="AC1781">
        <f t="shared" si="627"/>
        <v>1.0340415056939167E-2</v>
      </c>
      <c r="AD1781">
        <f t="shared" si="628"/>
        <v>1.0340415056939167E-2</v>
      </c>
      <c r="AE1781">
        <f t="shared" si="629"/>
        <v>0.57999999999999996</v>
      </c>
      <c r="AF1781">
        <f t="shared" si="638"/>
        <v>466.26150433600122</v>
      </c>
      <c r="AG1781">
        <f t="shared" si="630"/>
        <v>2.1265668639779567</v>
      </c>
      <c r="AH1781">
        <f t="shared" si="631"/>
        <v>0.97748470114143193</v>
      </c>
      <c r="AI1781">
        <f t="shared" si="639"/>
        <v>0.42000000000000004</v>
      </c>
      <c r="AJ1781">
        <f>MAX(0, $R1781 - $AA1781) * INDEX(Model_Assumptions[Values], 7)</f>
        <v>2012.5326212469226</v>
      </c>
      <c r="AK1781">
        <f>MAX(0, INDEX(Model_Assumptions[Values], 4) - $AD1781)</f>
        <v>3.9659584943060835E-2</v>
      </c>
      <c r="AL1781">
        <f>MAX(0, INDEX(Model_Assumptions[Values], 5) - $AC1781)</f>
        <v>9.6595849430608331E-3</v>
      </c>
      <c r="AM1781">
        <f>INDEX(Model_Assumptions[Values], 6) * MAX(0, INDEX(Model_Assumptions[Values], 3) - $AB1781)^2</f>
        <v>0</v>
      </c>
      <c r="AN1781">
        <f t="shared" si="632"/>
        <v>2045.1959702339143</v>
      </c>
      <c r="AO1781" cm="1">
        <f t="array" ref="AO1781">IFERROR(STDEV(IF($E$2:$E$2201=$E1781, $AJ$2:$AJ$2201)), 0)</f>
        <v>103.17426838636911</v>
      </c>
      <c r="AP1781">
        <f t="shared" si="640"/>
        <v>-0.31658425591808681</v>
      </c>
      <c r="AQ1781">
        <f t="shared" si="633"/>
        <v>4.1299638043294395E-2</v>
      </c>
      <c r="AR1781" cm="1">
        <f t="array" ref="AR1781">IFERROR(STDEV(IF($E$2:$E$2201=$E1781, $AK$2:$AK$2201)), 0)</f>
        <v>5.0892277364249236E-3</v>
      </c>
      <c r="AS1781">
        <f t="shared" si="641"/>
        <v>-0.32225971899336991</v>
      </c>
      <c r="AT1781">
        <f t="shared" si="634"/>
        <v>1.1299638043294409E-2</v>
      </c>
      <c r="AU1781" cm="1">
        <f t="array" ref="AU1781">IFERROR(STDEV(IF($E$2:$E$2201=$E1781, $AL$2:$AL$2201)), 0)</f>
        <v>5.0892277364248976E-3</v>
      </c>
      <c r="AV1781">
        <f t="shared" si="642"/>
        <v>-0.32225971899337463</v>
      </c>
      <c r="AW1781">
        <f t="shared" si="635"/>
        <v>0</v>
      </c>
      <c r="AX1781" cm="1">
        <f t="array" ref="AX1781">IFERROR(STDEV(IF($E$2:$E$2201=$E1781, $AM$2:$AM$2201)), 0)</f>
        <v>0</v>
      </c>
      <c r="AY1781">
        <f t="shared" si="643"/>
        <v>-0.32225971899337463</v>
      </c>
      <c r="AZ1781">
        <f>INDEX(Model_Assumptions[Values],9)*((INDEX(Model_Scenarios[GR Weight],1)*$AG1781)+(INDEX(Model_Scenarios[GP Weight],1)*$AH1781)+(INDEX(Model_Scenarios[LTV Weight],1)*$AI1781))-(INDEX(Model_Scenarios[LTV Weight],1)*$AP1781)-(INDEX(Model_Scenarios[GP Weight],1)*($AS1781+$AV1781+$AY1781))</f>
        <v>3.5819711029921764</v>
      </c>
      <c r="BA1781">
        <f>INDEX(Model_Assumptions[Values],9)*((INDEX(Model_Scenarios[GR Weight],2)*$AG1781)+(INDEX(Model_Scenarios[GP Weight],2)*$AH1781)+(INDEX(Model_Scenarios[LTV Weight],2)*$AI1781))-(INDEX(Model_Scenarios[LTV Weight],2)*$AP1781)-(INDEX(Model_Scenarios[GP Weight],2)*($AS1781+$AV1781+$AY1781))</f>
        <v>4.336545446867679</v>
      </c>
      <c r="BB1781">
        <f>INDEX(Model_Assumptions[Values],9)*((INDEX(Model_Scenarios[GR Weight],3)*$AG1781)+(INDEX(Model_Scenarios[GP Weight],3)*$AH1781)+(INDEX(Model_Scenarios[LTV Weight],3)*$AI1781))-(INDEX(Model_Scenarios[LTV Weight],3)*$AP1781)-(INDEX(Model_Scenarios[GP Weight],3)*($AS1781+$AV1781+$AY1781))</f>
        <v>5.6738132142802282</v>
      </c>
      <c r="BC1781">
        <f>INDEX(Model_Assumptions[Values],9)*((INDEX(Model_Scenarios[GR Weight],4)*$AG1781)+(INDEX(Model_Scenarios[GP Weight],4)*$AH1781)+(INDEX(Model_Scenarios[LTV Weight],4)*$AI1781))-(INDEX(Model_Scenarios[LTV Weight],4)*$AP1781)-(INDEX(Model_Scenarios[GP Weight],4)*($AS1781+$AV1781+$AY1781))</f>
        <v>6.4954382206773982</v>
      </c>
      <c r="BD1781">
        <f>INDEX(Model_Assumptions[Values],9)*((INDEX(Model_Scenarios[GR Weight],5)*$AG1781)+(INDEX(Model_Scenarios[GP Weight],5)*$AH1781)+(INDEX(Model_Scenarios[LTV Weight],5)*$AI1781))-(INDEX(Model_Scenarios[LTV Weight],5)*$AP1781)-(INDEX(Model_Scenarios[GP Weight],5)*($AS1781+$AV1781+$AY1781))</f>
        <v>5.9505243924354829</v>
      </c>
    </row>
    <row r="1782" spans="1:56" x14ac:dyDescent="0.25">
      <c r="A1782">
        <v>1781</v>
      </c>
      <c r="B1782">
        <v>36</v>
      </c>
      <c r="C1782" s="3">
        <v>31</v>
      </c>
      <c r="D1782" s="4">
        <v>0.6</v>
      </c>
      <c r="E1782" t="str">
        <v>SKU-1042</v>
      </c>
      <c r="F1782" t="str">
        <v>Raise</v>
      </c>
      <c r="G1782" t="str">
        <v>Full</v>
      </c>
      <c r="H1782">
        <v>197.52</v>
      </c>
      <c r="I1782">
        <v>66.540000000000006</v>
      </c>
      <c r="J1782">
        <v>23</v>
      </c>
      <c r="K1782">
        <v>4542.96</v>
      </c>
      <c r="L1782">
        <v>3012.54</v>
      </c>
      <c r="M1782">
        <v>0.66312272174969622</v>
      </c>
      <c r="N1782">
        <v>208.30422246574091</v>
      </c>
      <c r="O1782">
        <v>39.73289424630002</v>
      </c>
      <c r="P1782">
        <v>106.27289424629998</v>
      </c>
      <c r="Q1782">
        <v>1221.1610827847651</v>
      </c>
      <c r="R1782">
        <v>1110.1464388952409</v>
      </c>
      <c r="S1782">
        <v>1</v>
      </c>
      <c r="T1782">
        <f t="shared" si="621"/>
        <v>203.99053347944454</v>
      </c>
      <c r="U1782">
        <f t="shared" si="622"/>
        <v>3.27588774779492E-2</v>
      </c>
      <c r="V1782">
        <f>IF($F1782="Reduce", INDEX(Model_Assumptions[Values], 2), INDEX(Model_Assumptions[Values], 1))</f>
        <v>-0.4</v>
      </c>
      <c r="W1782">
        <f t="shared" si="623"/>
        <v>22.698618327202869</v>
      </c>
      <c r="X1782">
        <f t="shared" si="636"/>
        <v>4630.3032618124098</v>
      </c>
      <c r="Y1782">
        <f t="shared" si="624"/>
        <v>3119.9371983203309</v>
      </c>
      <c r="Z1782">
        <f t="shared" si="625"/>
        <v>87.343261812409764</v>
      </c>
      <c r="AA1782">
        <f t="shared" si="626"/>
        <v>107.39719832033097</v>
      </c>
      <c r="AB1782">
        <f t="shared" si="637"/>
        <v>0.6738083926492352</v>
      </c>
      <c r="AC1782">
        <f t="shared" si="627"/>
        <v>1.0685670899538979E-2</v>
      </c>
      <c r="AD1782">
        <f t="shared" si="628"/>
        <v>1.0685670899538979E-2</v>
      </c>
      <c r="AE1782">
        <f t="shared" si="629"/>
        <v>0.59999999999999898</v>
      </c>
      <c r="AF1782">
        <f t="shared" si="638"/>
        <v>444.05857555809746</v>
      </c>
      <c r="AG1782">
        <f t="shared" si="630"/>
        <v>2.1982607476560379</v>
      </c>
      <c r="AH1782">
        <f t="shared" si="631"/>
        <v>1.0105794058024362</v>
      </c>
      <c r="AI1782">
        <f t="shared" si="639"/>
        <v>0.40000000000000102</v>
      </c>
      <c r="AJ1782">
        <f>MAX(0, $R1782 - $AA1782) * INDEX(Model_Assumptions[Values], 7)</f>
        <v>2005.4984811498198</v>
      </c>
      <c r="AK1782">
        <f>MAX(0, INDEX(Model_Assumptions[Values], 4) - $AD1782)</f>
        <v>3.9314329100461023E-2</v>
      </c>
      <c r="AL1782">
        <f>MAX(0, INDEX(Model_Assumptions[Values], 5) - $AC1782)</f>
        <v>9.3143291004610211E-3</v>
      </c>
      <c r="AM1782">
        <f>INDEX(Model_Assumptions[Values], 6) * MAX(0, INDEX(Model_Assumptions[Values], 3) - $AB1782)^2</f>
        <v>0</v>
      </c>
      <c r="AN1782">
        <f t="shared" si="632"/>
        <v>2045.1959702339143</v>
      </c>
      <c r="AO1782" cm="1">
        <f t="array" ref="AO1782">IFERROR(STDEV(IF($E$2:$E$2201=$E1782, $AJ$2:$AJ$2201)), 0)</f>
        <v>103.17426838636911</v>
      </c>
      <c r="AP1782">
        <f t="shared" si="640"/>
        <v>-0.38476152731642882</v>
      </c>
      <c r="AQ1782">
        <f t="shared" si="633"/>
        <v>4.1299638043294395E-2</v>
      </c>
      <c r="AR1782" cm="1">
        <f t="array" ref="AR1782">IFERROR(STDEV(IF($E$2:$E$2201=$E1782, $AK$2:$AK$2201)), 0)</f>
        <v>5.0892277364249236E-3</v>
      </c>
      <c r="AS1782">
        <f t="shared" si="641"/>
        <v>-0.39010023635295404</v>
      </c>
      <c r="AT1782">
        <f t="shared" si="634"/>
        <v>1.1299638043294409E-2</v>
      </c>
      <c r="AU1782" cm="1">
        <f t="array" ref="AU1782">IFERROR(STDEV(IF($E$2:$E$2201=$E1782, $AL$2:$AL$2201)), 0)</f>
        <v>5.0892277364248976E-3</v>
      </c>
      <c r="AV1782">
        <f t="shared" si="642"/>
        <v>-0.3901002363529591</v>
      </c>
      <c r="AW1782">
        <f t="shared" si="635"/>
        <v>0</v>
      </c>
      <c r="AX1782" cm="1">
        <f t="array" ref="AX1782">IFERROR(STDEV(IF($E$2:$E$2201=$E1782, $AM$2:$AM$2201)), 0)</f>
        <v>0</v>
      </c>
      <c r="AY1782">
        <f t="shared" si="643"/>
        <v>-0.3901002363529591</v>
      </c>
      <c r="AZ1782">
        <f>INDEX(Model_Assumptions[Values],9)*((INDEX(Model_Scenarios[GR Weight],1)*$AG1782)+(INDEX(Model_Scenarios[GP Weight],1)*$AH1782)+(INDEX(Model_Scenarios[LTV Weight],1)*$AI1782))-(INDEX(Model_Scenarios[LTV Weight],1)*$AP1782)-(INDEX(Model_Scenarios[GP Weight],1)*($AS1782+$AV1782+$AY1782))</f>
        <v>3.6292593694882718</v>
      </c>
      <c r="BA1782">
        <f>INDEX(Model_Assumptions[Values],9)*((INDEX(Model_Scenarios[GR Weight],2)*$AG1782)+(INDEX(Model_Scenarios[GP Weight],2)*$AH1782)+(INDEX(Model_Scenarios[LTV Weight],2)*$AI1782))-(INDEX(Model_Scenarios[LTV Weight],2)*$AP1782)-(INDEX(Model_Scenarios[GP Weight],2)*($AS1782+$AV1782+$AY1782))</f>
        <v>4.4434301011119208</v>
      </c>
      <c r="BB1782">
        <f>INDEX(Model_Assumptions[Values],9)*((INDEX(Model_Scenarios[GR Weight],3)*$AG1782)+(INDEX(Model_Scenarios[GP Weight],3)*$AH1782)+(INDEX(Model_Scenarios[LTV Weight],3)*$AI1782))-(INDEX(Model_Scenarios[LTV Weight],3)*$AP1782)-(INDEX(Model_Scenarios[GP Weight],3)*($AS1782+$AV1782+$AY1782))</f>
        <v>5.8798497538214889</v>
      </c>
      <c r="BC1782">
        <f>INDEX(Model_Assumptions[Values],9)*((INDEX(Model_Scenarios[GR Weight],4)*$AG1782)+(INDEX(Model_Scenarios[GP Weight],4)*$AH1782)+(INDEX(Model_Scenarios[LTV Weight],4)*$AI1782))-(INDEX(Model_Scenarios[LTV Weight],4)*$AP1782)-(INDEX(Model_Scenarios[GP Weight],4)*($AS1782+$AV1782+$AY1782))</f>
        <v>6.740503974917865</v>
      </c>
      <c r="BD1782">
        <f>INDEX(Model_Assumptions[Values],9)*((INDEX(Model_Scenarios[GR Weight],5)*$AG1782)+(INDEX(Model_Scenarios[GP Weight],5)*$AH1782)+(INDEX(Model_Scenarios[LTV Weight],5)*$AI1782))-(INDEX(Model_Scenarios[LTV Weight],5)*$AP1782)-(INDEX(Model_Scenarios[GP Weight],5)*($AS1782+$AV1782+$AY1782))</f>
        <v>6.2172098854242259</v>
      </c>
    </row>
    <row r="1783" spans="1:56" x14ac:dyDescent="0.25">
      <c r="A1783">
        <v>1782</v>
      </c>
      <c r="B1783">
        <v>36</v>
      </c>
      <c r="C1783" s="3">
        <v>32</v>
      </c>
      <c r="D1783" s="4">
        <v>0.62</v>
      </c>
      <c r="E1783" t="str">
        <v>SKU-1042</v>
      </c>
      <c r="F1783" t="str">
        <v>Raise</v>
      </c>
      <c r="G1783" t="str">
        <v>Full</v>
      </c>
      <c r="H1783">
        <v>197.52</v>
      </c>
      <c r="I1783">
        <v>66.540000000000006</v>
      </c>
      <c r="J1783">
        <v>23</v>
      </c>
      <c r="K1783">
        <v>4542.96</v>
      </c>
      <c r="L1783">
        <v>3012.54</v>
      </c>
      <c r="M1783">
        <v>0.66312272174969622</v>
      </c>
      <c r="N1783">
        <v>208.30422246574091</v>
      </c>
      <c r="O1783">
        <v>39.73289424630002</v>
      </c>
      <c r="P1783">
        <v>106.27289424629998</v>
      </c>
      <c r="Q1783">
        <v>1221.1610827847651</v>
      </c>
      <c r="R1783">
        <v>1110.1464388952409</v>
      </c>
      <c r="S1783">
        <v>1</v>
      </c>
      <c r="T1783">
        <f t="shared" si="621"/>
        <v>204.20621792875937</v>
      </c>
      <c r="U1783">
        <f t="shared" si="622"/>
        <v>3.3850840060547595E-2</v>
      </c>
      <c r="V1783">
        <f>IF($F1783="Reduce", INDEX(Model_Assumptions[Values], 2), INDEX(Model_Assumptions[Values], 1))</f>
        <v>-0.4</v>
      </c>
      <c r="W1783">
        <f t="shared" si="623"/>
        <v>22.688572271442965</v>
      </c>
      <c r="X1783">
        <f t="shared" si="636"/>
        <v>4633.147533754689</v>
      </c>
      <c r="Y1783">
        <f t="shared" si="624"/>
        <v>3123.4499348128738</v>
      </c>
      <c r="Z1783">
        <f t="shared" si="625"/>
        <v>90.187533754688957</v>
      </c>
      <c r="AA1783">
        <f t="shared" si="626"/>
        <v>110.90993481287387</v>
      </c>
      <c r="AB1783">
        <f t="shared" si="637"/>
        <v>0.6741529191671648</v>
      </c>
      <c r="AC1783">
        <f t="shared" si="627"/>
        <v>1.1030197417468579E-2</v>
      </c>
      <c r="AD1783">
        <f t="shared" si="628"/>
        <v>1.1030197417468579E-2</v>
      </c>
      <c r="AE1783">
        <f t="shared" si="629"/>
        <v>0.62000000000000055</v>
      </c>
      <c r="AF1783">
        <f t="shared" si="638"/>
        <v>421.85564678019091</v>
      </c>
      <c r="AG1783">
        <f t="shared" si="630"/>
        <v>2.2698455641219075</v>
      </c>
      <c r="AH1783">
        <f t="shared" si="631"/>
        <v>1.0436333328405172</v>
      </c>
      <c r="AI1783">
        <f t="shared" si="639"/>
        <v>0.37999999999999945</v>
      </c>
      <c r="AJ1783">
        <f>MAX(0, $R1783 - $AA1783) * INDEX(Model_Assumptions[Values], 7)</f>
        <v>1998.473008164734</v>
      </c>
      <c r="AK1783">
        <f>MAX(0, INDEX(Model_Assumptions[Values], 4) - $AD1783)</f>
        <v>3.8969802582531424E-2</v>
      </c>
      <c r="AL1783">
        <f>MAX(0, INDEX(Model_Assumptions[Values], 5) - $AC1783)</f>
        <v>8.9698025825314213E-3</v>
      </c>
      <c r="AM1783">
        <f>INDEX(Model_Assumptions[Values], 6) * MAX(0, INDEX(Model_Assumptions[Values], 3) - $AB1783)^2</f>
        <v>0</v>
      </c>
      <c r="AN1783">
        <f t="shared" si="632"/>
        <v>2045.1959702339143</v>
      </c>
      <c r="AO1783" cm="1">
        <f t="array" ref="AO1783">IFERROR(STDEV(IF($E$2:$E$2201=$E1783, $AJ$2:$AJ$2201)), 0)</f>
        <v>103.17426838636911</v>
      </c>
      <c r="AP1783">
        <f t="shared" si="640"/>
        <v>-0.45285479412571367</v>
      </c>
      <c r="AQ1783">
        <f t="shared" si="633"/>
        <v>4.1299638043294395E-2</v>
      </c>
      <c r="AR1783" cm="1">
        <f t="array" ref="AR1783">IFERROR(STDEV(IF($E$2:$E$2201=$E1783, $AK$2:$AK$2201)), 0)</f>
        <v>5.0892277364249236E-3</v>
      </c>
      <c r="AS1783">
        <f t="shared" si="641"/>
        <v>-0.45779744617984663</v>
      </c>
      <c r="AT1783">
        <f t="shared" si="634"/>
        <v>1.1299638043294409E-2</v>
      </c>
      <c r="AU1783" cm="1">
        <f t="array" ref="AU1783">IFERROR(STDEV(IF($E$2:$E$2201=$E1783, $AL$2:$AL$2201)), 0)</f>
        <v>5.0892277364248976E-3</v>
      </c>
      <c r="AV1783">
        <f t="shared" si="642"/>
        <v>-0.45779744617985207</v>
      </c>
      <c r="AW1783">
        <f t="shared" si="635"/>
        <v>0</v>
      </c>
      <c r="AX1783" cm="1">
        <f t="array" ref="AX1783">IFERROR(STDEV(IF($E$2:$E$2201=$E1783, $AM$2:$AM$2201)), 0)</f>
        <v>0</v>
      </c>
      <c r="AY1783">
        <f t="shared" si="643"/>
        <v>-0.45779744617985207</v>
      </c>
      <c r="AZ1783">
        <f>INDEX(Model_Assumptions[Values],9)*((INDEX(Model_Scenarios[GR Weight],1)*$AG1783)+(INDEX(Model_Scenarios[GP Weight],1)*$AH1783)+(INDEX(Model_Scenarios[LTV Weight],1)*$AI1783))-(INDEX(Model_Scenarios[LTV Weight],1)*$AP1783)-(INDEX(Model_Scenarios[GP Weight],1)*($AS1783+$AV1783+$AY1783))</f>
        <v>3.6763625176357371</v>
      </c>
      <c r="BA1783">
        <f>INDEX(Model_Assumptions[Values],9)*((INDEX(Model_Scenarios[GR Weight],2)*$AG1783)+(INDEX(Model_Scenarios[GP Weight],2)*$AH1783)+(INDEX(Model_Scenarios[LTV Weight],2)*$AI1783))-(INDEX(Model_Scenarios[LTV Weight],2)*$AP1783)-(INDEX(Model_Scenarios[GP Weight],2)*($AS1783+$AV1783+$AY1783))</f>
        <v>4.550051589821571</v>
      </c>
      <c r="BB1783">
        <f>INDEX(Model_Assumptions[Values],9)*((INDEX(Model_Scenarios[GR Weight],3)*$AG1783)+(INDEX(Model_Scenarios[GP Weight],3)*$AH1783)+(INDEX(Model_Scenarios[LTV Weight],3)*$AI1783))-(INDEX(Model_Scenarios[LTV Weight],3)*$AP1783)-(INDEX(Model_Scenarios[GP Weight],3)*($AS1783+$AV1783+$AY1783))</f>
        <v>6.0854945237624172</v>
      </c>
      <c r="BC1783">
        <f>INDEX(Model_Assumptions[Values],9)*((INDEX(Model_Scenarios[GR Weight],4)*$AG1783)+(INDEX(Model_Scenarios[GP Weight],4)*$AH1783)+(INDEX(Model_Scenarios[LTV Weight],4)*$AI1783))-(INDEX(Model_Scenarios[LTV Weight],4)*$AP1783)-(INDEX(Model_Scenarios[GP Weight],4)*($AS1783+$AV1783+$AY1783))</f>
        <v>6.9851318264107993</v>
      </c>
      <c r="BD1783">
        <f>INDEX(Model_Assumptions[Values],9)*((INDEX(Model_Scenarios[GR Weight],5)*$AG1783)+(INDEX(Model_Scenarios[GP Weight],5)*$AH1783)+(INDEX(Model_Scenarios[LTV Weight],5)*$AI1783))-(INDEX(Model_Scenarios[LTV Weight],5)*$AP1783)-(INDEX(Model_Scenarios[GP Weight],5)*($AS1783+$AV1783+$AY1783))</f>
        <v>6.4834167141615104</v>
      </c>
    </row>
    <row r="1784" spans="1:56" x14ac:dyDescent="0.25">
      <c r="A1784">
        <v>1783</v>
      </c>
      <c r="B1784">
        <v>36</v>
      </c>
      <c r="C1784" s="3">
        <v>33</v>
      </c>
      <c r="D1784" s="4">
        <v>0.64</v>
      </c>
      <c r="E1784" t="str">
        <v>SKU-1042</v>
      </c>
      <c r="F1784" t="str">
        <v>Raise</v>
      </c>
      <c r="G1784" t="str">
        <v>Full</v>
      </c>
      <c r="H1784">
        <v>197.52</v>
      </c>
      <c r="I1784">
        <v>66.540000000000006</v>
      </c>
      <c r="J1784">
        <v>23</v>
      </c>
      <c r="K1784">
        <v>4542.96</v>
      </c>
      <c r="L1784">
        <v>3012.54</v>
      </c>
      <c r="M1784">
        <v>0.66312272174969622</v>
      </c>
      <c r="N1784">
        <v>208.30422246574091</v>
      </c>
      <c r="O1784">
        <v>39.73289424630002</v>
      </c>
      <c r="P1784">
        <v>106.27289424629998</v>
      </c>
      <c r="Q1784">
        <v>1221.1610827847651</v>
      </c>
      <c r="R1784">
        <v>1110.1464388952409</v>
      </c>
      <c r="S1784">
        <v>1</v>
      </c>
      <c r="T1784">
        <f t="shared" si="621"/>
        <v>204.42190237807418</v>
      </c>
      <c r="U1784">
        <f t="shared" si="622"/>
        <v>3.4942802643145851E-2</v>
      </c>
      <c r="V1784">
        <f>IF($F1784="Reduce", INDEX(Model_Assumptions[Values], 2), INDEX(Model_Assumptions[Values], 1))</f>
        <v>-0.4</v>
      </c>
      <c r="W1784">
        <f t="shared" si="623"/>
        <v>22.678526215683057</v>
      </c>
      <c r="X1784">
        <f t="shared" si="636"/>
        <v>4635.9874721409578</v>
      </c>
      <c r="Y1784">
        <f t="shared" si="624"/>
        <v>3126.9583377494073</v>
      </c>
      <c r="Z1784">
        <f t="shared" si="625"/>
        <v>93.027472140957798</v>
      </c>
      <c r="AA1784">
        <f t="shared" si="626"/>
        <v>114.41833774940733</v>
      </c>
      <c r="AB1784">
        <f t="shared" si="637"/>
        <v>0.67449671866894378</v>
      </c>
      <c r="AC1784">
        <f t="shared" si="627"/>
        <v>1.1373996919247564E-2</v>
      </c>
      <c r="AD1784">
        <f t="shared" si="628"/>
        <v>1.1373996919247564E-2</v>
      </c>
      <c r="AE1784">
        <f t="shared" si="629"/>
        <v>0.63999999999999957</v>
      </c>
      <c r="AF1784">
        <f t="shared" si="638"/>
        <v>399.6527180022872</v>
      </c>
      <c r="AG1784">
        <f t="shared" si="630"/>
        <v>2.34132131337552</v>
      </c>
      <c r="AH1784">
        <f t="shared" si="631"/>
        <v>1.0766464822556665</v>
      </c>
      <c r="AI1784">
        <f t="shared" si="639"/>
        <v>0.36000000000000043</v>
      </c>
      <c r="AJ1784">
        <f>MAX(0, $R1784 - $AA1784) * INDEX(Model_Assumptions[Values], 7)</f>
        <v>1991.4562022916671</v>
      </c>
      <c r="AK1784">
        <f>MAX(0, INDEX(Model_Assumptions[Values], 4) - $AD1784)</f>
        <v>3.8626003080752438E-2</v>
      </c>
      <c r="AL1784">
        <f>MAX(0, INDEX(Model_Assumptions[Values], 5) - $AC1784)</f>
        <v>8.6260030807524361E-3</v>
      </c>
      <c r="AM1784">
        <f>INDEX(Model_Assumptions[Values], 6) * MAX(0, INDEX(Model_Assumptions[Values], 3) - $AB1784)^2</f>
        <v>0</v>
      </c>
      <c r="AN1784">
        <f t="shared" si="632"/>
        <v>2045.1959702339143</v>
      </c>
      <c r="AO1784" cm="1">
        <f t="array" ref="AO1784">IFERROR(STDEV(IF($E$2:$E$2201=$E1784, $AJ$2:$AJ$2201)), 0)</f>
        <v>103.17426838636911</v>
      </c>
      <c r="AP1784">
        <f t="shared" si="640"/>
        <v>-0.52086405634592381</v>
      </c>
      <c r="AQ1784">
        <f t="shared" si="633"/>
        <v>4.1299638043294395E-2</v>
      </c>
      <c r="AR1784" cm="1">
        <f t="array" ref="AR1784">IFERROR(STDEV(IF($E$2:$E$2201=$E1784, $AK$2:$AK$2201)), 0)</f>
        <v>5.0892277364249236E-3</v>
      </c>
      <c r="AS1784">
        <f t="shared" si="641"/>
        <v>-0.52535180208306609</v>
      </c>
      <c r="AT1784">
        <f t="shared" si="634"/>
        <v>1.1299638043294409E-2</v>
      </c>
      <c r="AU1784" cm="1">
        <f t="array" ref="AU1784">IFERROR(STDEV(IF($E$2:$E$2201=$E1784, $AL$2:$AL$2201)), 0)</f>
        <v>5.0892277364248976E-3</v>
      </c>
      <c r="AV1784">
        <f t="shared" si="642"/>
        <v>-0.52535180208307186</v>
      </c>
      <c r="AW1784">
        <f t="shared" si="635"/>
        <v>0</v>
      </c>
      <c r="AX1784" cm="1">
        <f t="array" ref="AX1784">IFERROR(STDEV(IF($E$2:$E$2201=$E1784, $AM$2:$AM$2201)), 0)</f>
        <v>0</v>
      </c>
      <c r="AY1784">
        <f t="shared" si="643"/>
        <v>-0.52535180208307186</v>
      </c>
      <c r="AZ1784">
        <f>INDEX(Model_Assumptions[Values],9)*((INDEX(Model_Scenarios[GR Weight],1)*$AG1784)+(INDEX(Model_Scenarios[GP Weight],1)*$AH1784)+(INDEX(Model_Scenarios[LTV Weight],1)*$AI1784))-(INDEX(Model_Scenarios[LTV Weight],1)*$AP1784)-(INDEX(Model_Scenarios[GP Weight],1)*($AS1784+$AV1784+$AY1784))</f>
        <v>3.7232806835172547</v>
      </c>
      <c r="BA1784">
        <f>INDEX(Model_Assumptions[Values],9)*((INDEX(Model_Scenarios[GR Weight],2)*$AG1784)+(INDEX(Model_Scenarios[GP Weight],2)*$AH1784)+(INDEX(Model_Scenarios[LTV Weight],2)*$AI1784))-(INDEX(Model_Scenarios[LTV Weight],2)*$AP1784)-(INDEX(Model_Scenarios[GP Weight],2)*($AS1784+$AV1784+$AY1784))</f>
        <v>4.6564101851620006</v>
      </c>
      <c r="BB1784">
        <f>INDEX(Model_Assumptions[Values],9)*((INDEX(Model_Scenarios[GR Weight],3)*$AG1784)+(INDEX(Model_Scenarios[GP Weight],3)*$AH1784)+(INDEX(Model_Scenarios[LTV Weight],3)*$AI1784))-(INDEX(Model_Scenarios[LTV Weight],3)*$AP1784)-(INDEX(Model_Scenarios[GP Weight],3)*($AS1784+$AV1784+$AY1784))</f>
        <v>6.2907480003924103</v>
      </c>
      <c r="BC1784">
        <f>INDEX(Model_Assumptions[Values],9)*((INDEX(Model_Scenarios[GR Weight],4)*$AG1784)+(INDEX(Model_Scenarios[GP Weight],4)*$AH1784)+(INDEX(Model_Scenarios[LTV Weight],4)*$AI1784))-(INDEX(Model_Scenarios[LTV Weight],4)*$AP1784)-(INDEX(Model_Scenarios[GP Weight],4)*($AS1784+$AV1784+$AY1784))</f>
        <v>7.2293222514455771</v>
      </c>
      <c r="BD1784">
        <f>INDEX(Model_Assumptions[Values],9)*((INDEX(Model_Scenarios[GR Weight],5)*$AG1784)+(INDEX(Model_Scenarios[GP Weight],5)*$AH1784)+(INDEX(Model_Scenarios[LTV Weight],5)*$AI1784))-(INDEX(Model_Scenarios[LTV Weight],5)*$AP1784)-(INDEX(Model_Scenarios[GP Weight],5)*($AS1784+$AV1784+$AY1784))</f>
        <v>6.749145627102151</v>
      </c>
    </row>
    <row r="1785" spans="1:56" x14ac:dyDescent="0.25">
      <c r="A1785">
        <v>1784</v>
      </c>
      <c r="B1785">
        <v>36</v>
      </c>
      <c r="C1785" s="3">
        <v>34</v>
      </c>
      <c r="D1785" s="4">
        <v>0.66</v>
      </c>
      <c r="E1785" t="str">
        <v>SKU-1042</v>
      </c>
      <c r="F1785" t="str">
        <v>Raise</v>
      </c>
      <c r="G1785" t="str">
        <v>Full</v>
      </c>
      <c r="H1785">
        <v>197.52</v>
      </c>
      <c r="I1785">
        <v>66.540000000000006</v>
      </c>
      <c r="J1785">
        <v>23</v>
      </c>
      <c r="K1785">
        <v>4542.96</v>
      </c>
      <c r="L1785">
        <v>3012.54</v>
      </c>
      <c r="M1785">
        <v>0.66312272174969622</v>
      </c>
      <c r="N1785">
        <v>208.30422246574091</v>
      </c>
      <c r="O1785">
        <v>39.73289424630002</v>
      </c>
      <c r="P1785">
        <v>106.27289424629998</v>
      </c>
      <c r="Q1785">
        <v>1221.1610827847651</v>
      </c>
      <c r="R1785">
        <v>1110.1464388952409</v>
      </c>
      <c r="S1785">
        <v>1</v>
      </c>
      <c r="T1785">
        <f t="shared" si="621"/>
        <v>204.63758682738901</v>
      </c>
      <c r="U1785">
        <f t="shared" si="622"/>
        <v>3.6034765225744253E-2</v>
      </c>
      <c r="V1785">
        <f>IF($F1785="Reduce", INDEX(Model_Assumptions[Values], 2), INDEX(Model_Assumptions[Values], 1))</f>
        <v>-0.4</v>
      </c>
      <c r="W1785">
        <f t="shared" si="623"/>
        <v>22.668480159923153</v>
      </c>
      <c r="X1785">
        <f t="shared" si="636"/>
        <v>4638.8230769712191</v>
      </c>
      <c r="Y1785">
        <f t="shared" si="624"/>
        <v>3130.4624071299322</v>
      </c>
      <c r="Z1785">
        <f t="shared" si="625"/>
        <v>95.863076971219016</v>
      </c>
      <c r="AA1785">
        <f t="shared" si="626"/>
        <v>117.92240712993225</v>
      </c>
      <c r="AB1785">
        <f t="shared" si="637"/>
        <v>0.67483979345335887</v>
      </c>
      <c r="AC1785">
        <f t="shared" si="627"/>
        <v>1.1717071703662651E-2</v>
      </c>
      <c r="AD1785">
        <f t="shared" si="628"/>
        <v>1.1717071703662651E-2</v>
      </c>
      <c r="AE1785">
        <f t="shared" si="629"/>
        <v>0.66000000000000125</v>
      </c>
      <c r="AF1785">
        <f t="shared" si="638"/>
        <v>377.44978922438048</v>
      </c>
      <c r="AG1785">
        <f t="shared" si="630"/>
        <v>2.412687995416944</v>
      </c>
      <c r="AH1785">
        <f t="shared" si="631"/>
        <v>1.1096188540478924</v>
      </c>
      <c r="AI1785">
        <f t="shared" si="639"/>
        <v>0.33999999999999875</v>
      </c>
      <c r="AJ1785">
        <f>MAX(0, $R1785 - $AA1785) * INDEX(Model_Assumptions[Values], 7)</f>
        <v>1984.4480635306172</v>
      </c>
      <c r="AK1785">
        <f>MAX(0, INDEX(Model_Assumptions[Values], 4) - $AD1785)</f>
        <v>3.8282928296337351E-2</v>
      </c>
      <c r="AL1785">
        <f>MAX(0, INDEX(Model_Assumptions[Values], 5) - $AC1785)</f>
        <v>8.2829282963373489E-3</v>
      </c>
      <c r="AM1785">
        <f>INDEX(Model_Assumptions[Values], 6) * MAX(0, INDEX(Model_Assumptions[Values], 3) - $AB1785)^2</f>
        <v>0</v>
      </c>
      <c r="AN1785">
        <f t="shared" si="632"/>
        <v>2045.1959702339143</v>
      </c>
      <c r="AO1785" cm="1">
        <f t="array" ref="AO1785">IFERROR(STDEV(IF($E$2:$E$2201=$E1785, $AJ$2:$AJ$2201)), 0)</f>
        <v>103.17426838636911</v>
      </c>
      <c r="AP1785">
        <f t="shared" si="640"/>
        <v>-0.5887893139770769</v>
      </c>
      <c r="AQ1785">
        <f t="shared" si="633"/>
        <v>4.1299638043294395E-2</v>
      </c>
      <c r="AR1785" cm="1">
        <f t="array" ref="AR1785">IFERROR(STDEV(IF($E$2:$E$2201=$E1785, $AK$2:$AK$2201)), 0)</f>
        <v>5.0892277364249236E-3</v>
      </c>
      <c r="AS1785">
        <f t="shared" si="641"/>
        <v>-0.59276375575918316</v>
      </c>
      <c r="AT1785">
        <f t="shared" si="634"/>
        <v>1.1299638043294409E-2</v>
      </c>
      <c r="AU1785" cm="1">
        <f t="array" ref="AU1785">IFERROR(STDEV(IF($E$2:$E$2201=$E1785, $AL$2:$AL$2201)), 0)</f>
        <v>5.0892277364248976E-3</v>
      </c>
      <c r="AV1785">
        <f t="shared" si="642"/>
        <v>-0.59276375575918927</v>
      </c>
      <c r="AW1785">
        <f t="shared" si="635"/>
        <v>0</v>
      </c>
      <c r="AX1785" cm="1">
        <f t="array" ref="AX1785">IFERROR(STDEV(IF($E$2:$E$2201=$E1785, $AM$2:$AM$2201)), 0)</f>
        <v>0</v>
      </c>
      <c r="AY1785">
        <f t="shared" si="643"/>
        <v>-0.59276375575918927</v>
      </c>
      <c r="AZ1785">
        <f>INDEX(Model_Assumptions[Values],9)*((INDEX(Model_Scenarios[GR Weight],1)*$AG1785)+(INDEX(Model_Scenarios[GP Weight],1)*$AH1785)+(INDEX(Model_Scenarios[LTV Weight],1)*$AI1785))-(INDEX(Model_Scenarios[LTV Weight],1)*$AP1785)-(INDEX(Model_Scenarios[GP Weight],1)*($AS1785+$AV1785+$AY1785))</f>
        <v>3.7700140026418314</v>
      </c>
      <c r="BA1785">
        <f>INDEX(Model_Assumptions[Values],9)*((INDEX(Model_Scenarios[GR Weight],2)*$AG1785)+(INDEX(Model_Scenarios[GP Weight],2)*$AH1785)+(INDEX(Model_Scenarios[LTV Weight],2)*$AI1785))-(INDEX(Model_Scenarios[LTV Weight],2)*$AP1785)-(INDEX(Model_Scenarios[GP Weight],2)*($AS1785+$AV1785+$AY1785))</f>
        <v>4.7625061581512096</v>
      </c>
      <c r="BB1785">
        <f>INDEX(Model_Assumptions[Values],9)*((INDEX(Model_Scenarios[GR Weight],3)*$AG1785)+(INDEX(Model_Scenarios[GP Weight],3)*$AH1785)+(INDEX(Model_Scenarios[LTV Weight],3)*$AI1785))-(INDEX(Model_Scenarios[LTV Weight],3)*$AP1785)-(INDEX(Model_Scenarios[GP Weight],3)*($AS1785+$AV1785+$AY1785))</f>
        <v>6.4956106579929651</v>
      </c>
      <c r="BC1785">
        <f>INDEX(Model_Assumptions[Values],9)*((INDEX(Model_Scenarios[GR Weight],4)*$AG1785)+(INDEX(Model_Scenarios[GP Weight],4)*$AH1785)+(INDEX(Model_Scenarios[LTV Weight],4)*$AI1785))-(INDEX(Model_Scenarios[LTV Weight],4)*$AP1785)-(INDEX(Model_Scenarios[GP Weight],4)*($AS1785+$AV1785+$AY1785))</f>
        <v>7.4730757243037313</v>
      </c>
      <c r="BD1785">
        <f>INDEX(Model_Assumptions[Values],9)*((INDEX(Model_Scenarios[GR Weight],5)*$AG1785)+(INDEX(Model_Scenarios[GP Weight],5)*$AH1785)+(INDEX(Model_Scenarios[LTV Weight],5)*$AI1785))-(INDEX(Model_Scenarios[LTV Weight],5)*$AP1785)-(INDEX(Model_Scenarios[GP Weight],5)*($AS1785+$AV1785+$AY1785))</f>
        <v>7.0143973695455761</v>
      </c>
    </row>
    <row r="1786" spans="1:56" x14ac:dyDescent="0.25">
      <c r="A1786">
        <v>1785</v>
      </c>
      <c r="B1786">
        <v>36</v>
      </c>
      <c r="C1786" s="3">
        <v>35</v>
      </c>
      <c r="D1786" s="4">
        <v>0.68</v>
      </c>
      <c r="E1786" t="str">
        <v>SKU-1042</v>
      </c>
      <c r="F1786" t="str">
        <v>Raise</v>
      </c>
      <c r="G1786" t="str">
        <v>Full</v>
      </c>
      <c r="H1786">
        <v>197.52</v>
      </c>
      <c r="I1786">
        <v>66.540000000000006</v>
      </c>
      <c r="J1786">
        <v>23</v>
      </c>
      <c r="K1786">
        <v>4542.96</v>
      </c>
      <c r="L1786">
        <v>3012.54</v>
      </c>
      <c r="M1786">
        <v>0.66312272174969622</v>
      </c>
      <c r="N1786">
        <v>208.30422246574091</v>
      </c>
      <c r="O1786">
        <v>39.73289424630002</v>
      </c>
      <c r="P1786">
        <v>106.27289424629998</v>
      </c>
      <c r="Q1786">
        <v>1221.1610827847651</v>
      </c>
      <c r="R1786">
        <v>1110.1464388952409</v>
      </c>
      <c r="S1786">
        <v>1</v>
      </c>
      <c r="T1786">
        <f t="shared" si="621"/>
        <v>204.85327127670382</v>
      </c>
      <c r="U1786">
        <f t="shared" si="622"/>
        <v>3.7126727808342502E-2</v>
      </c>
      <c r="V1786">
        <f>IF($F1786="Reduce", INDEX(Model_Assumptions[Values], 2), INDEX(Model_Assumptions[Values], 1))</f>
        <v>-0.4</v>
      </c>
      <c r="W1786">
        <f t="shared" si="623"/>
        <v>22.658434104163248</v>
      </c>
      <c r="X1786">
        <f t="shared" si="636"/>
        <v>4641.6543482454717</v>
      </c>
      <c r="Y1786">
        <f t="shared" si="624"/>
        <v>3133.9621429544491</v>
      </c>
      <c r="Z1786">
        <f t="shared" si="625"/>
        <v>98.694348245471701</v>
      </c>
      <c r="AA1786">
        <f t="shared" si="626"/>
        <v>121.4221429544491</v>
      </c>
      <c r="AB1786">
        <f t="shared" si="637"/>
        <v>0.67518214580951619</v>
      </c>
      <c r="AC1786">
        <f t="shared" si="627"/>
        <v>1.2059424059819968E-2</v>
      </c>
      <c r="AD1786">
        <f t="shared" si="628"/>
        <v>1.2059424059819968E-2</v>
      </c>
      <c r="AE1786">
        <f t="shared" si="629"/>
        <v>0.68000000000000016</v>
      </c>
      <c r="AF1786">
        <f t="shared" si="638"/>
        <v>355.24686044647689</v>
      </c>
      <c r="AG1786">
        <f t="shared" si="630"/>
        <v>2.4839456102461566</v>
      </c>
      <c r="AH1786">
        <f t="shared" si="631"/>
        <v>1.1425504482171995</v>
      </c>
      <c r="AI1786">
        <f t="shared" si="639"/>
        <v>0.31999999999999984</v>
      </c>
      <c r="AJ1786">
        <f>MAX(0, $R1786 - $AA1786) * INDEX(Model_Assumptions[Values], 7)</f>
        <v>1977.4485918815835</v>
      </c>
      <c r="AK1786">
        <f>MAX(0, INDEX(Model_Assumptions[Values], 4) - $AD1786)</f>
        <v>3.7940575940180035E-2</v>
      </c>
      <c r="AL1786">
        <f>MAX(0, INDEX(Model_Assumptions[Values], 5) - $AC1786)</f>
        <v>7.9405759401800328E-3</v>
      </c>
      <c r="AM1786">
        <f>INDEX(Model_Assumptions[Values], 6) * MAX(0, INDEX(Model_Assumptions[Values], 3) - $AB1786)^2</f>
        <v>0</v>
      </c>
      <c r="AN1786">
        <f t="shared" si="632"/>
        <v>2045.1959702339143</v>
      </c>
      <c r="AO1786" cm="1">
        <f t="array" ref="AO1786">IFERROR(STDEV(IF($E$2:$E$2201=$E1786, $AJ$2:$AJ$2201)), 0)</f>
        <v>103.17426838636911</v>
      </c>
      <c r="AP1786">
        <f t="shared" si="640"/>
        <v>-0.65663056701918165</v>
      </c>
      <c r="AQ1786">
        <f t="shared" si="633"/>
        <v>4.1299638043294395E-2</v>
      </c>
      <c r="AR1786" cm="1">
        <f t="array" ref="AR1786">IFERROR(STDEV(IF($E$2:$E$2201=$E1786, $AK$2:$AK$2201)), 0)</f>
        <v>5.0892277364249236E-3</v>
      </c>
      <c r="AS1786">
        <f t="shared" si="641"/>
        <v>-0.66003375700259614</v>
      </c>
      <c r="AT1786">
        <f t="shared" si="634"/>
        <v>1.1299638043294409E-2</v>
      </c>
      <c r="AU1786" cm="1">
        <f t="array" ref="AU1786">IFERROR(STDEV(IF($E$2:$E$2201=$E1786, $AL$2:$AL$2201)), 0)</f>
        <v>5.0892277364248976E-3</v>
      </c>
      <c r="AV1786">
        <f t="shared" si="642"/>
        <v>-0.66003375700260258</v>
      </c>
      <c r="AW1786">
        <f t="shared" si="635"/>
        <v>0</v>
      </c>
      <c r="AX1786" cm="1">
        <f t="array" ref="AX1786">IFERROR(STDEV(IF($E$2:$E$2201=$E1786, $AM$2:$AM$2201)), 0)</f>
        <v>0</v>
      </c>
      <c r="AY1786">
        <f t="shared" si="643"/>
        <v>-0.66003375700260258</v>
      </c>
      <c r="AZ1786">
        <f>INDEX(Model_Assumptions[Values],9)*((INDEX(Model_Scenarios[GR Weight],1)*$AG1786)+(INDEX(Model_Scenarios[GP Weight],1)*$AH1786)+(INDEX(Model_Scenarios[LTV Weight],1)*$AI1786))-(INDEX(Model_Scenarios[LTV Weight],1)*$AP1786)-(INDEX(Model_Scenarios[GP Weight],1)*($AS1786+$AV1786+$AY1786))</f>
        <v>3.8165626099478032</v>
      </c>
      <c r="BA1786">
        <f>INDEX(Model_Assumptions[Values],9)*((INDEX(Model_Scenarios[GR Weight],2)*$AG1786)+(INDEX(Model_Scenarios[GP Weight],2)*$AH1786)+(INDEX(Model_Scenarios[LTV Weight],2)*$AI1786))-(INDEX(Model_Scenarios[LTV Weight],2)*$AP1786)-(INDEX(Model_Scenarios[GP Weight],2)*($AS1786+$AV1786+$AY1786))</f>
        <v>4.8683397786658444</v>
      </c>
      <c r="BB1786">
        <f>INDEX(Model_Assumptions[Values],9)*((INDEX(Model_Scenarios[GR Weight],3)*$AG1786)+(INDEX(Model_Scenarios[GP Weight],3)*$AH1786)+(INDEX(Model_Scenarios[LTV Weight],3)*$AI1786))-(INDEX(Model_Scenarios[LTV Weight],3)*$AP1786)-(INDEX(Model_Scenarios[GP Weight],3)*($AS1786+$AV1786+$AY1786))</f>
        <v>6.7000829688481973</v>
      </c>
      <c r="BC1786">
        <f>INDEX(Model_Assumptions[Values],9)*((INDEX(Model_Scenarios[GR Weight],4)*$AG1786)+(INDEX(Model_Scenarios[GP Weight],4)*$AH1786)+(INDEX(Model_Scenarios[LTV Weight],4)*$AI1786))-(INDEX(Model_Scenarios[LTV Weight],4)*$AP1786)-(INDEX(Model_Scenarios[GP Weight],4)*($AS1786+$AV1786+$AY1786))</f>
        <v>7.7163927172693576</v>
      </c>
      <c r="BD1786">
        <f>INDEX(Model_Assumptions[Values],9)*((INDEX(Model_Scenarios[GR Weight],5)*$AG1786)+(INDEX(Model_Scenarios[GP Weight],5)*$AH1786)+(INDEX(Model_Scenarios[LTV Weight],5)*$AI1786))-(INDEX(Model_Scenarios[LTV Weight],5)*$AP1786)-(INDEX(Model_Scenarios[GP Weight],5)*($AS1786+$AV1786+$AY1786))</f>
        <v>7.2791726836525434</v>
      </c>
    </row>
    <row r="1787" spans="1:56" x14ac:dyDescent="0.25">
      <c r="A1787">
        <v>1786</v>
      </c>
      <c r="B1787">
        <v>36</v>
      </c>
      <c r="C1787" s="3">
        <v>36</v>
      </c>
      <c r="D1787" s="4">
        <v>0.70000000000000007</v>
      </c>
      <c r="E1787" t="str">
        <v>SKU-1042</v>
      </c>
      <c r="F1787" t="str">
        <v>Raise</v>
      </c>
      <c r="G1787" t="str">
        <v>Full</v>
      </c>
      <c r="H1787">
        <v>197.52</v>
      </c>
      <c r="I1787">
        <v>66.540000000000006</v>
      </c>
      <c r="J1787">
        <v>23</v>
      </c>
      <c r="K1787">
        <v>4542.96</v>
      </c>
      <c r="L1787">
        <v>3012.54</v>
      </c>
      <c r="M1787">
        <v>0.66312272174969622</v>
      </c>
      <c r="N1787">
        <v>208.30422246574091</v>
      </c>
      <c r="O1787">
        <v>39.73289424630002</v>
      </c>
      <c r="P1787">
        <v>106.27289424629998</v>
      </c>
      <c r="Q1787">
        <v>1221.1610827847651</v>
      </c>
      <c r="R1787">
        <v>1110.1464388952409</v>
      </c>
      <c r="S1787">
        <v>1</v>
      </c>
      <c r="T1787">
        <f t="shared" si="621"/>
        <v>205.06895572601863</v>
      </c>
      <c r="U1787">
        <f t="shared" si="622"/>
        <v>3.8218690390940759E-2</v>
      </c>
      <c r="V1787">
        <f>IF($F1787="Reduce", INDEX(Model_Assumptions[Values], 2), INDEX(Model_Assumptions[Values], 1))</f>
        <v>-0.4</v>
      </c>
      <c r="W1787">
        <f t="shared" si="623"/>
        <v>22.648388048403344</v>
      </c>
      <c r="X1787">
        <f t="shared" si="636"/>
        <v>4644.481285963715</v>
      </c>
      <c r="Y1787">
        <f t="shared" si="624"/>
        <v>3137.4575452229565</v>
      </c>
      <c r="Z1787">
        <f t="shared" si="625"/>
        <v>101.52128596371494</v>
      </c>
      <c r="AA1787">
        <f t="shared" si="626"/>
        <v>124.91754522295651</v>
      </c>
      <c r="AB1787">
        <f t="shared" si="637"/>
        <v>0.6755237780168909</v>
      </c>
      <c r="AC1787">
        <f t="shared" si="627"/>
        <v>1.2401056267194677E-2</v>
      </c>
      <c r="AD1787">
        <f t="shared" si="628"/>
        <v>1.2401056267194677E-2</v>
      </c>
      <c r="AE1787">
        <f t="shared" si="629"/>
        <v>0.69999999999999918</v>
      </c>
      <c r="AF1787">
        <f t="shared" si="638"/>
        <v>333.04393166857318</v>
      </c>
      <c r="AG1787">
        <f t="shared" si="630"/>
        <v>2.555094157863135</v>
      </c>
      <c r="AH1787">
        <f t="shared" si="631"/>
        <v>1.175441264763575</v>
      </c>
      <c r="AI1787">
        <f t="shared" si="639"/>
        <v>0.30000000000000082</v>
      </c>
      <c r="AJ1787">
        <f>MAX(0, $R1787 - $AA1787) * INDEX(Model_Assumptions[Values], 7)</f>
        <v>1970.4577873445687</v>
      </c>
      <c r="AK1787">
        <f>MAX(0, INDEX(Model_Assumptions[Values], 4) - $AD1787)</f>
        <v>3.7598943732805326E-2</v>
      </c>
      <c r="AL1787">
        <f>MAX(0, INDEX(Model_Assumptions[Values], 5) - $AC1787)</f>
        <v>7.5989437328053237E-3</v>
      </c>
      <c r="AM1787">
        <f>INDEX(Model_Assumptions[Values], 6) * MAX(0, INDEX(Model_Assumptions[Values], 3) - $AB1787)^2</f>
        <v>0</v>
      </c>
      <c r="AN1787">
        <f t="shared" si="632"/>
        <v>2045.1959702339143</v>
      </c>
      <c r="AO1787" cm="1">
        <f t="array" ref="AO1787">IFERROR(STDEV(IF($E$2:$E$2201=$E1787, $AJ$2:$AJ$2201)), 0)</f>
        <v>103.17426838636911</v>
      </c>
      <c r="AP1787">
        <f t="shared" si="640"/>
        <v>-0.72438781547221165</v>
      </c>
      <c r="AQ1787">
        <f t="shared" si="633"/>
        <v>4.1299638043294395E-2</v>
      </c>
      <c r="AR1787" cm="1">
        <f t="array" ref="AR1787">IFERROR(STDEV(IF($E$2:$E$2201=$E1787, $AK$2:$AK$2201)), 0)</f>
        <v>5.0892277364249236E-3</v>
      </c>
      <c r="AS1787">
        <f t="shared" si="641"/>
        <v>-0.72716225371528176</v>
      </c>
      <c r="AT1787">
        <f t="shared" si="634"/>
        <v>1.1299638043294409E-2</v>
      </c>
      <c r="AU1787" cm="1">
        <f t="array" ref="AU1787">IFERROR(STDEV(IF($E$2:$E$2201=$E1787, $AL$2:$AL$2201)), 0)</f>
        <v>5.0892277364248976E-3</v>
      </c>
      <c r="AV1787">
        <f t="shared" si="642"/>
        <v>-0.72716225371528853</v>
      </c>
      <c r="AW1787">
        <f t="shared" si="635"/>
        <v>0</v>
      </c>
      <c r="AX1787" cm="1">
        <f t="array" ref="AX1787">IFERROR(STDEV(IF($E$2:$E$2201=$E1787, $AM$2:$AM$2201)), 0)</f>
        <v>0</v>
      </c>
      <c r="AY1787">
        <f t="shared" si="643"/>
        <v>-0.72716225371528853</v>
      </c>
      <c r="AZ1787">
        <f>INDEX(Model_Assumptions[Values],9)*((INDEX(Model_Scenarios[GR Weight],1)*$AG1787)+(INDEX(Model_Scenarios[GP Weight],1)*$AH1787)+(INDEX(Model_Scenarios[LTV Weight],1)*$AI1787))-(INDEX(Model_Scenarios[LTV Weight],1)*$AP1787)-(INDEX(Model_Scenarios[GP Weight],1)*($AS1787+$AV1787+$AY1787))</f>
        <v>3.862926639805714</v>
      </c>
      <c r="BA1787">
        <f>INDEX(Model_Assumptions[Values],9)*((INDEX(Model_Scenarios[GR Weight],2)*$AG1787)+(INDEX(Model_Scenarios[GP Weight],2)*$AH1787)+(INDEX(Model_Scenarios[LTV Weight],2)*$AI1787))-(INDEX(Model_Scenarios[LTV Weight],2)*$AP1787)-(INDEX(Model_Scenarios[GP Weight],2)*($AS1787+$AV1787+$AY1787))</f>
        <v>4.9739113154470385</v>
      </c>
      <c r="BB1787">
        <f>INDEX(Model_Assumptions[Values],9)*((INDEX(Model_Scenarios[GR Weight],3)*$AG1787)+(INDEX(Model_Scenarios[GP Weight],3)*$AH1787)+(INDEX(Model_Scenarios[LTV Weight],3)*$AI1787))-(INDEX(Model_Scenarios[LTV Weight],3)*$AP1787)-(INDEX(Model_Scenarios[GP Weight],3)*($AS1787+$AV1787+$AY1787))</f>
        <v>6.9041654032551119</v>
      </c>
      <c r="BC1787">
        <f>INDEX(Model_Assumptions[Values],9)*((INDEX(Model_Scenarios[GR Weight],4)*$AG1787)+(INDEX(Model_Scenarios[GP Weight],4)*$AH1787)+(INDEX(Model_Scenarios[LTV Weight],4)*$AI1787))-(INDEX(Model_Scenarios[LTV Weight],4)*$AP1787)-(INDEX(Model_Scenarios[GP Weight],4)*($AS1787+$AV1787+$AY1787))</f>
        <v>7.959273700639458</v>
      </c>
      <c r="BD1787">
        <f>INDEX(Model_Assumptions[Values],9)*((INDEX(Model_Scenarios[GR Weight],5)*$AG1787)+(INDEX(Model_Scenarios[GP Weight],5)*$AH1787)+(INDEX(Model_Scenarios[LTV Weight],5)*$AI1787))-(INDEX(Model_Scenarios[LTV Weight],5)*$AP1787)-(INDEX(Model_Scenarios[GP Weight],5)*($AS1787+$AV1787+$AY1787))</f>
        <v>7.5434723084612445</v>
      </c>
    </row>
    <row r="1788" spans="1:56" x14ac:dyDescent="0.25">
      <c r="A1788">
        <v>1787</v>
      </c>
      <c r="B1788">
        <v>36</v>
      </c>
      <c r="C1788" s="3">
        <v>37</v>
      </c>
      <c r="D1788" s="4">
        <v>0.72</v>
      </c>
      <c r="E1788" t="str">
        <v>SKU-1042</v>
      </c>
      <c r="F1788" t="str">
        <v>Raise</v>
      </c>
      <c r="G1788" t="str">
        <v>Full</v>
      </c>
      <c r="H1788">
        <v>197.52</v>
      </c>
      <c r="I1788">
        <v>66.540000000000006</v>
      </c>
      <c r="J1788">
        <v>23</v>
      </c>
      <c r="K1788">
        <v>4542.96</v>
      </c>
      <c r="L1788">
        <v>3012.54</v>
      </c>
      <c r="M1788">
        <v>0.66312272174969622</v>
      </c>
      <c r="N1788">
        <v>208.30422246574091</v>
      </c>
      <c r="O1788">
        <v>39.73289424630002</v>
      </c>
      <c r="P1788">
        <v>106.27289424629998</v>
      </c>
      <c r="Q1788">
        <v>1221.1610827847651</v>
      </c>
      <c r="R1788">
        <v>1110.1464388952409</v>
      </c>
      <c r="S1788">
        <v>1</v>
      </c>
      <c r="T1788">
        <f t="shared" si="621"/>
        <v>205.28464017533346</v>
      </c>
      <c r="U1788">
        <f t="shared" si="622"/>
        <v>3.9310652973539154E-2</v>
      </c>
      <c r="V1788">
        <f>IF($F1788="Reduce", INDEX(Model_Assumptions[Values], 2), INDEX(Model_Assumptions[Values], 1))</f>
        <v>-0.4</v>
      </c>
      <c r="W1788">
        <f t="shared" si="623"/>
        <v>22.63834199264344</v>
      </c>
      <c r="X1788">
        <f t="shared" si="636"/>
        <v>4647.3038901259506</v>
      </c>
      <c r="Y1788">
        <f t="shared" si="624"/>
        <v>3140.9486139354558</v>
      </c>
      <c r="Z1788">
        <f t="shared" si="625"/>
        <v>104.34389012595057</v>
      </c>
      <c r="AA1788">
        <f t="shared" si="626"/>
        <v>128.40861393545583</v>
      </c>
      <c r="AB1788">
        <f t="shared" si="637"/>
        <v>0.67586469234537838</v>
      </c>
      <c r="AC1788">
        <f t="shared" si="627"/>
        <v>1.2741970595682162E-2</v>
      </c>
      <c r="AD1788">
        <f t="shared" si="628"/>
        <v>1.2741970595682162E-2</v>
      </c>
      <c r="AE1788">
        <f t="shared" si="629"/>
        <v>0.72000000000000086</v>
      </c>
      <c r="AF1788">
        <f t="shared" si="638"/>
        <v>310.84100289066646</v>
      </c>
      <c r="AG1788">
        <f t="shared" si="630"/>
        <v>2.6261336382679246</v>
      </c>
      <c r="AH1788">
        <f t="shared" si="631"/>
        <v>1.2082913036870315</v>
      </c>
      <c r="AI1788">
        <f t="shared" si="639"/>
        <v>0.27999999999999914</v>
      </c>
      <c r="AJ1788">
        <f>MAX(0, $R1788 - $AA1788) * INDEX(Model_Assumptions[Values], 7)</f>
        <v>1963.4756499195701</v>
      </c>
      <c r="AK1788">
        <f>MAX(0, INDEX(Model_Assumptions[Values], 4) - $AD1788)</f>
        <v>3.7258029404317841E-2</v>
      </c>
      <c r="AL1788">
        <f>MAX(0, INDEX(Model_Assumptions[Values], 5) - $AC1788)</f>
        <v>7.2580294043178388E-3</v>
      </c>
      <c r="AM1788">
        <f>INDEX(Model_Assumptions[Values], 6) * MAX(0, INDEX(Model_Assumptions[Values], 3) - $AB1788)^2</f>
        <v>0</v>
      </c>
      <c r="AN1788">
        <f t="shared" si="632"/>
        <v>2045.1959702339143</v>
      </c>
      <c r="AO1788" cm="1">
        <f t="array" ref="AO1788">IFERROR(STDEV(IF($E$2:$E$2201=$E1788, $AJ$2:$AJ$2201)), 0)</f>
        <v>103.17426838636911</v>
      </c>
      <c r="AP1788">
        <f t="shared" si="640"/>
        <v>-0.79206105933619331</v>
      </c>
      <c r="AQ1788">
        <f t="shared" si="633"/>
        <v>4.1299638043294395E-2</v>
      </c>
      <c r="AR1788" cm="1">
        <f t="array" ref="AR1788">IFERROR(STDEV(IF($E$2:$E$2201=$E1788, $AK$2:$AK$2201)), 0)</f>
        <v>5.0892277364249236E-3</v>
      </c>
      <c r="AS1788">
        <f t="shared" si="641"/>
        <v>-0.79414969191685258</v>
      </c>
      <c r="AT1788">
        <f t="shared" si="634"/>
        <v>1.1299638043294409E-2</v>
      </c>
      <c r="AU1788" cm="1">
        <f t="array" ref="AU1788">IFERROR(STDEV(IF($E$2:$E$2201=$E1788, $AL$2:$AL$2201)), 0)</f>
        <v>5.0892277364248976E-3</v>
      </c>
      <c r="AV1788">
        <f t="shared" si="642"/>
        <v>-0.79414969191685969</v>
      </c>
      <c r="AW1788">
        <f t="shared" si="635"/>
        <v>0</v>
      </c>
      <c r="AX1788" cm="1">
        <f t="array" ref="AX1788">IFERROR(STDEV(IF($E$2:$E$2201=$E1788, $AM$2:$AM$2201)), 0)</f>
        <v>0</v>
      </c>
      <c r="AY1788">
        <f t="shared" si="643"/>
        <v>-0.79414969191685969</v>
      </c>
      <c r="AZ1788">
        <f>INDEX(Model_Assumptions[Values],9)*((INDEX(Model_Scenarios[GR Weight],1)*$AG1788)+(INDEX(Model_Scenarios[GP Weight],1)*$AH1788)+(INDEX(Model_Scenarios[LTV Weight],1)*$AI1788))-(INDEX(Model_Scenarios[LTV Weight],1)*$AP1788)-(INDEX(Model_Scenarios[GP Weight],1)*($AS1788+$AV1788+$AY1788))</f>
        <v>3.9091062260214864</v>
      </c>
      <c r="BA1788">
        <f>INDEX(Model_Assumptions[Values],9)*((INDEX(Model_Scenarios[GR Weight],2)*$AG1788)+(INDEX(Model_Scenarios[GP Weight],2)*$AH1788)+(INDEX(Model_Scenarios[LTV Weight],2)*$AI1788))-(INDEX(Model_Scenarios[LTV Weight],2)*$AP1788)-(INDEX(Model_Scenarios[GP Weight],2)*($AS1788+$AV1788+$AY1788))</f>
        <v>5.0792210361066132</v>
      </c>
      <c r="BB1788">
        <f>INDEX(Model_Assumptions[Values],9)*((INDEX(Model_Scenarios[GR Weight],3)*$AG1788)+(INDEX(Model_Scenarios[GP Weight],3)*$AH1788)+(INDEX(Model_Scenarios[LTV Weight],3)*$AI1788))-(INDEX(Model_Scenarios[LTV Weight],3)*$AP1788)-(INDEX(Model_Scenarios[GP Weight],3)*($AS1788+$AV1788+$AY1788))</f>
        <v>7.107858429534387</v>
      </c>
      <c r="BC1788">
        <f>INDEX(Model_Assumptions[Values],9)*((INDEX(Model_Scenarios[GR Weight],4)*$AG1788)+(INDEX(Model_Scenarios[GP Weight],4)*$AH1788)+(INDEX(Model_Scenarios[LTV Weight],4)*$AI1788))-(INDEX(Model_Scenarios[LTV Weight],4)*$AP1788)-(INDEX(Model_Scenarios[GP Weight],4)*($AS1788+$AV1788+$AY1788))</f>
        <v>8.2017191427347296</v>
      </c>
      <c r="BD1788">
        <f>INDEX(Model_Assumptions[Values],9)*((INDEX(Model_Scenarios[GR Weight],5)*$AG1788)+(INDEX(Model_Scenarios[GP Weight],5)*$AH1788)+(INDEX(Model_Scenarios[LTV Weight],5)*$AI1788))-(INDEX(Model_Scenarios[LTV Weight],5)*$AP1788)-(INDEX(Model_Scenarios[GP Weight],5)*($AS1788+$AV1788+$AY1788))</f>
        <v>7.807296979904125</v>
      </c>
    </row>
    <row r="1789" spans="1:56" x14ac:dyDescent="0.25">
      <c r="A1789">
        <v>1788</v>
      </c>
      <c r="B1789">
        <v>36</v>
      </c>
      <c r="C1789" s="3">
        <v>38</v>
      </c>
      <c r="D1789" s="4">
        <v>0.74</v>
      </c>
      <c r="E1789" t="str">
        <v>SKU-1042</v>
      </c>
      <c r="F1789" t="str">
        <v>Raise</v>
      </c>
      <c r="G1789" t="str">
        <v>Full</v>
      </c>
      <c r="H1789">
        <v>197.52</v>
      </c>
      <c r="I1789">
        <v>66.540000000000006</v>
      </c>
      <c r="J1789">
        <v>23</v>
      </c>
      <c r="K1789">
        <v>4542.96</v>
      </c>
      <c r="L1789">
        <v>3012.54</v>
      </c>
      <c r="M1789">
        <v>0.66312272174969622</v>
      </c>
      <c r="N1789">
        <v>208.30422246574091</v>
      </c>
      <c r="O1789">
        <v>39.73289424630002</v>
      </c>
      <c r="P1789">
        <v>106.27289424629998</v>
      </c>
      <c r="Q1789">
        <v>1221.1610827847651</v>
      </c>
      <c r="R1789">
        <v>1110.1464388952409</v>
      </c>
      <c r="S1789">
        <v>1</v>
      </c>
      <c r="T1789">
        <f t="shared" si="621"/>
        <v>205.50032462464827</v>
      </c>
      <c r="U1789">
        <f t="shared" si="622"/>
        <v>4.040261555613741E-2</v>
      </c>
      <c r="V1789">
        <f>IF($F1789="Reduce", INDEX(Model_Assumptions[Values], 2), INDEX(Model_Assumptions[Values], 1))</f>
        <v>-0.4</v>
      </c>
      <c r="W1789">
        <f t="shared" si="623"/>
        <v>22.628295936883536</v>
      </c>
      <c r="X1789">
        <f t="shared" si="636"/>
        <v>4650.1221607321759</v>
      </c>
      <c r="Y1789">
        <f t="shared" si="624"/>
        <v>3144.4353490919452</v>
      </c>
      <c r="Z1789">
        <f t="shared" si="625"/>
        <v>107.16216073217583</v>
      </c>
      <c r="AA1789">
        <f t="shared" si="626"/>
        <v>131.89534909194526</v>
      </c>
      <c r="AB1789">
        <f t="shared" si="637"/>
        <v>0.67620489105534476</v>
      </c>
      <c r="AC1789">
        <f t="shared" si="627"/>
        <v>1.3082169305648539E-2</v>
      </c>
      <c r="AD1789">
        <f t="shared" si="628"/>
        <v>1.3082169305648539E-2</v>
      </c>
      <c r="AE1789">
        <f t="shared" si="629"/>
        <v>0.73999999999999988</v>
      </c>
      <c r="AF1789">
        <f t="shared" si="638"/>
        <v>288.63807411276275</v>
      </c>
      <c r="AG1789">
        <f t="shared" si="630"/>
        <v>2.6970640514604574</v>
      </c>
      <c r="AH1789">
        <f t="shared" si="631"/>
        <v>1.2411005649875519</v>
      </c>
      <c r="AI1789">
        <f t="shared" si="639"/>
        <v>0.26000000000000012</v>
      </c>
      <c r="AJ1789">
        <f>MAX(0, $R1789 - $AA1789) * INDEX(Model_Assumptions[Values], 7)</f>
        <v>1956.5021796065912</v>
      </c>
      <c r="AK1789">
        <f>MAX(0, INDEX(Model_Assumptions[Values], 4) - $AD1789)</f>
        <v>3.6917830694351464E-2</v>
      </c>
      <c r="AL1789">
        <f>MAX(0, INDEX(Model_Assumptions[Values], 5) - $AC1789)</f>
        <v>6.9178306943514616E-3</v>
      </c>
      <c r="AM1789">
        <f>INDEX(Model_Assumptions[Values], 6) * MAX(0, INDEX(Model_Assumptions[Values], 3) - $AB1789)^2</f>
        <v>0</v>
      </c>
      <c r="AN1789">
        <f t="shared" si="632"/>
        <v>2045.1959702339143</v>
      </c>
      <c r="AO1789" cm="1">
        <f t="array" ref="AO1789">IFERROR(STDEV(IF($E$2:$E$2201=$E1789, $AJ$2:$AJ$2201)), 0)</f>
        <v>103.17426838636911</v>
      </c>
      <c r="AP1789">
        <f t="shared" si="640"/>
        <v>-0.85965029861109143</v>
      </c>
      <c r="AQ1789">
        <f t="shared" si="633"/>
        <v>4.1299638043294395E-2</v>
      </c>
      <c r="AR1789" cm="1">
        <f t="array" ref="AR1789">IFERROR(STDEV(IF($E$2:$E$2201=$E1789, $AK$2:$AK$2201)), 0)</f>
        <v>5.0892277364249236E-3</v>
      </c>
      <c r="AS1789">
        <f t="shared" si="641"/>
        <v>-0.86099651575448255</v>
      </c>
      <c r="AT1789">
        <f t="shared" si="634"/>
        <v>1.1299638043294409E-2</v>
      </c>
      <c r="AU1789" cm="1">
        <f t="array" ref="AU1789">IFERROR(STDEV(IF($E$2:$E$2201=$E1789, $AL$2:$AL$2201)), 0)</f>
        <v>5.0892277364248976E-3</v>
      </c>
      <c r="AV1789">
        <f t="shared" si="642"/>
        <v>-0.8609965157544901</v>
      </c>
      <c r="AW1789">
        <f t="shared" si="635"/>
        <v>0</v>
      </c>
      <c r="AX1789" cm="1">
        <f t="array" ref="AX1789">IFERROR(STDEV(IF($E$2:$E$2201=$E1789, $AM$2:$AM$2201)), 0)</f>
        <v>0</v>
      </c>
      <c r="AY1789">
        <f t="shared" si="643"/>
        <v>-0.8609965157544901</v>
      </c>
      <c r="AZ1789">
        <f>INDEX(Model_Assumptions[Values],9)*((INDEX(Model_Scenarios[GR Weight],1)*$AG1789)+(INDEX(Model_Scenarios[GP Weight],1)*$AH1789)+(INDEX(Model_Scenarios[LTV Weight],1)*$AI1789))-(INDEX(Model_Scenarios[LTV Weight],1)*$AP1789)-(INDEX(Model_Scenarios[GP Weight],1)*($AS1789+$AV1789+$AY1789))</f>
        <v>3.9551015018392248</v>
      </c>
      <c r="BA1789">
        <f>INDEX(Model_Assumptions[Values],9)*((INDEX(Model_Scenarios[GR Weight],2)*$AG1789)+(INDEX(Model_Scenarios[GP Weight],2)*$AH1789)+(INDEX(Model_Scenarios[LTV Weight],2)*$AI1789))-(INDEX(Model_Scenarios[LTV Weight],2)*$AP1789)-(INDEX(Model_Scenarios[GP Weight],2)*($AS1789+$AV1789+$AY1789))</f>
        <v>5.1842692071327976</v>
      </c>
      <c r="BB1789">
        <f>INDEX(Model_Assumptions[Values],9)*((INDEX(Model_Scenarios[GR Weight],3)*$AG1789)+(INDEX(Model_Scenarios[GP Weight],3)*$AH1789)+(INDEX(Model_Scenarios[LTV Weight],3)*$AI1789))-(INDEX(Model_Scenarios[LTV Weight],3)*$AP1789)-(INDEX(Model_Scenarios[GP Weight],3)*($AS1789+$AV1789+$AY1789))</f>
        <v>7.3111625140404364</v>
      </c>
      <c r="BC1789">
        <f>INDEX(Model_Assumptions[Values],9)*((INDEX(Model_Scenarios[GR Weight],4)*$AG1789)+(INDEX(Model_Scenarios[GP Weight],4)*$AH1789)+(INDEX(Model_Scenarios[LTV Weight],4)*$AI1789))-(INDEX(Model_Scenarios[LTV Weight],4)*$AP1789)-(INDEX(Model_Scenarios[GP Weight],4)*($AS1789+$AV1789+$AY1789))</f>
        <v>8.4437295099095557</v>
      </c>
      <c r="BD1789">
        <f>INDEX(Model_Assumptions[Values],9)*((INDEX(Model_Scenarios[GR Weight],5)*$AG1789)+(INDEX(Model_Scenarios[GP Weight],5)*$AH1789)+(INDEX(Model_Scenarios[LTV Weight],5)*$AI1789))-(INDEX(Model_Scenarios[LTV Weight],5)*$AP1789)-(INDEX(Model_Scenarios[GP Weight],5)*($AS1789+$AV1789+$AY1789))</f>
        <v>8.0706474308239038</v>
      </c>
    </row>
    <row r="1790" spans="1:56" x14ac:dyDescent="0.25">
      <c r="A1790">
        <v>1789</v>
      </c>
      <c r="B1790">
        <v>36</v>
      </c>
      <c r="C1790" s="3">
        <v>39</v>
      </c>
      <c r="D1790" s="4">
        <v>0.76</v>
      </c>
      <c r="E1790" t="str">
        <v>SKU-1042</v>
      </c>
      <c r="F1790" t="str">
        <v>Raise</v>
      </c>
      <c r="G1790" t="str">
        <v>Full</v>
      </c>
      <c r="H1790">
        <v>197.52</v>
      </c>
      <c r="I1790">
        <v>66.540000000000006</v>
      </c>
      <c r="J1790">
        <v>23</v>
      </c>
      <c r="K1790">
        <v>4542.96</v>
      </c>
      <c r="L1790">
        <v>3012.54</v>
      </c>
      <c r="M1790">
        <v>0.66312272174969622</v>
      </c>
      <c r="N1790">
        <v>208.30422246574091</v>
      </c>
      <c r="O1790">
        <v>39.73289424630002</v>
      </c>
      <c r="P1790">
        <v>106.27289424629998</v>
      </c>
      <c r="Q1790">
        <v>1221.1610827847651</v>
      </c>
      <c r="R1790">
        <v>1110.1464388952409</v>
      </c>
      <c r="S1790">
        <v>1</v>
      </c>
      <c r="T1790">
        <f t="shared" si="621"/>
        <v>205.71600907396308</v>
      </c>
      <c r="U1790">
        <f t="shared" si="622"/>
        <v>4.1494578138735666E-2</v>
      </c>
      <c r="V1790">
        <f>IF($F1790="Reduce", INDEX(Model_Assumptions[Values], 2), INDEX(Model_Assumptions[Values], 1))</f>
        <v>-0.4</v>
      </c>
      <c r="W1790">
        <f t="shared" si="623"/>
        <v>22.618249881123631</v>
      </c>
      <c r="X1790">
        <f t="shared" si="636"/>
        <v>4652.9360977823935</v>
      </c>
      <c r="Y1790">
        <f t="shared" si="624"/>
        <v>3147.917750692427</v>
      </c>
      <c r="Z1790">
        <f t="shared" si="625"/>
        <v>109.97609778239348</v>
      </c>
      <c r="AA1790">
        <f t="shared" si="626"/>
        <v>135.37775069242707</v>
      </c>
      <c r="AB1790">
        <f t="shared" si="637"/>
        <v>0.67654437639767639</v>
      </c>
      <c r="AC1790">
        <f t="shared" si="627"/>
        <v>1.3421654647980175E-2</v>
      </c>
      <c r="AD1790">
        <f t="shared" si="628"/>
        <v>1.3421654647980175E-2</v>
      </c>
      <c r="AE1790">
        <f t="shared" si="629"/>
        <v>0.75999999999999879</v>
      </c>
      <c r="AF1790">
        <f t="shared" si="638"/>
        <v>266.43514533485916</v>
      </c>
      <c r="AG1790">
        <f t="shared" si="630"/>
        <v>2.7678853974408018</v>
      </c>
      <c r="AH1790">
        <f t="shared" si="631"/>
        <v>1.2738690486651576</v>
      </c>
      <c r="AI1790">
        <f t="shared" si="639"/>
        <v>0.24000000000000121</v>
      </c>
      <c r="AJ1790">
        <f>MAX(0, $R1790 - $AA1790) * INDEX(Model_Assumptions[Values], 7)</f>
        <v>1949.5373764056276</v>
      </c>
      <c r="AK1790">
        <f>MAX(0, INDEX(Model_Assumptions[Values], 4) - $AD1790)</f>
        <v>3.6578345352019828E-2</v>
      </c>
      <c r="AL1790">
        <f>MAX(0, INDEX(Model_Assumptions[Values], 5) - $AC1790)</f>
        <v>6.5783453520198258E-3</v>
      </c>
      <c r="AM1790">
        <f>INDEX(Model_Assumptions[Values], 6) * MAX(0, INDEX(Model_Assumptions[Values], 3) - $AB1790)^2</f>
        <v>0</v>
      </c>
      <c r="AN1790">
        <f t="shared" si="632"/>
        <v>2045.1959702339143</v>
      </c>
      <c r="AO1790" cm="1">
        <f t="array" ref="AO1790">IFERROR(STDEV(IF($E$2:$E$2201=$E1790, $AJ$2:$AJ$2201)), 0)</f>
        <v>103.17426838636911</v>
      </c>
      <c r="AP1790">
        <f t="shared" si="640"/>
        <v>-0.92715553329695011</v>
      </c>
      <c r="AQ1790">
        <f t="shared" si="633"/>
        <v>4.1299638043294395E-2</v>
      </c>
      <c r="AR1790" cm="1">
        <f t="array" ref="AR1790">IFERROR(STDEV(IF($E$2:$E$2201=$E1790, $AK$2:$AK$2201)), 0)</f>
        <v>5.0892277364249236E-3</v>
      </c>
      <c r="AS1790">
        <f t="shared" si="641"/>
        <v>-0.9277031675126366</v>
      </c>
      <c r="AT1790">
        <f t="shared" si="634"/>
        <v>1.1299638043294409E-2</v>
      </c>
      <c r="AU1790" cm="1">
        <f t="array" ref="AU1790">IFERROR(STDEV(IF($E$2:$E$2201=$E1790, $AL$2:$AL$2201)), 0)</f>
        <v>5.0892277364248976E-3</v>
      </c>
      <c r="AV1790">
        <f t="shared" si="642"/>
        <v>-0.92770316751264437</v>
      </c>
      <c r="AW1790">
        <f t="shared" si="635"/>
        <v>0</v>
      </c>
      <c r="AX1790" cm="1">
        <f t="array" ref="AX1790">IFERROR(STDEV(IF($E$2:$E$2201=$E1790, $AM$2:$AM$2201)), 0)</f>
        <v>0</v>
      </c>
      <c r="AY1790">
        <f t="shared" si="643"/>
        <v>-0.92770316751264437</v>
      </c>
      <c r="AZ1790">
        <f>INDEX(Model_Assumptions[Values],9)*((INDEX(Model_Scenarios[GR Weight],1)*$AG1790)+(INDEX(Model_Scenarios[GP Weight],1)*$AH1790)+(INDEX(Model_Scenarios[LTV Weight],1)*$AI1790))-(INDEX(Model_Scenarios[LTV Weight],1)*$AP1790)-(INDEX(Model_Scenarios[GP Weight],1)*($AS1790+$AV1790+$AY1790))</f>
        <v>4.0009125999443373</v>
      </c>
      <c r="BA1790">
        <f>INDEX(Model_Assumptions[Values],9)*((INDEX(Model_Scenarios[GR Weight],2)*$AG1790)+(INDEX(Model_Scenarios[GP Weight],2)*$AH1790)+(INDEX(Model_Scenarios[LTV Weight],2)*$AI1790))-(INDEX(Model_Scenarios[LTV Weight],2)*$AP1790)-(INDEX(Model_Scenarios[GP Weight],2)*($AS1790+$AV1790+$AY1790))</f>
        <v>5.2890560938963658</v>
      </c>
      <c r="BB1790">
        <f>INDEX(Model_Assumptions[Values],9)*((INDEX(Model_Scenarios[GR Weight],3)*$AG1790)+(INDEX(Model_Scenarios[GP Weight],3)*$AH1790)+(INDEX(Model_Scenarios[LTV Weight],3)*$AI1790))-(INDEX(Model_Scenarios[LTV Weight],3)*$AP1790)-(INDEX(Model_Scenarios[GP Weight],3)*($AS1790+$AV1790+$AY1790))</f>
        <v>7.5140781211720844</v>
      </c>
      <c r="BC1790">
        <f>INDEX(Model_Assumptions[Values],9)*((INDEX(Model_Scenarios[GR Weight],4)*$AG1790)+(INDEX(Model_Scenarios[GP Weight],4)*$AH1790)+(INDEX(Model_Scenarios[LTV Weight],4)*$AI1790))-(INDEX(Model_Scenarios[LTV Weight],4)*$AP1790)-(INDEX(Model_Scenarios[GP Weight],4)*($AS1790+$AV1790+$AY1790))</f>
        <v>8.6853052665627892</v>
      </c>
      <c r="BD1790">
        <f>INDEX(Model_Assumptions[Values],9)*((INDEX(Model_Scenarios[GR Weight],5)*$AG1790)+(INDEX(Model_Scenarios[GP Weight],5)*$AH1790)+(INDEX(Model_Scenarios[LTV Weight],5)*$AI1790))-(INDEX(Model_Scenarios[LTV Weight],5)*$AP1790)-(INDEX(Model_Scenarios[GP Weight],5)*($AS1790+$AV1790+$AY1790))</f>
        <v>8.3335243909900836</v>
      </c>
    </row>
    <row r="1791" spans="1:56" x14ac:dyDescent="0.25">
      <c r="A1791">
        <v>1790</v>
      </c>
      <c r="B1791">
        <v>36</v>
      </c>
      <c r="C1791" s="3">
        <v>40</v>
      </c>
      <c r="D1791" s="4">
        <v>0.78</v>
      </c>
      <c r="E1791" t="str">
        <v>SKU-1042</v>
      </c>
      <c r="F1791" t="str">
        <v>Raise</v>
      </c>
      <c r="G1791" t="str">
        <v>Full</v>
      </c>
      <c r="H1791">
        <v>197.52</v>
      </c>
      <c r="I1791">
        <v>66.540000000000006</v>
      </c>
      <c r="J1791">
        <v>23</v>
      </c>
      <c r="K1791">
        <v>4542.96</v>
      </c>
      <c r="L1791">
        <v>3012.54</v>
      </c>
      <c r="M1791">
        <v>0.66312272174969622</v>
      </c>
      <c r="N1791">
        <v>208.30422246574091</v>
      </c>
      <c r="O1791">
        <v>39.73289424630002</v>
      </c>
      <c r="P1791">
        <v>106.27289424629998</v>
      </c>
      <c r="Q1791">
        <v>1221.1610827847651</v>
      </c>
      <c r="R1791">
        <v>1110.1464388952409</v>
      </c>
      <c r="S1791">
        <v>1</v>
      </c>
      <c r="T1791">
        <f t="shared" si="621"/>
        <v>205.93169352327791</v>
      </c>
      <c r="U1791">
        <f t="shared" si="622"/>
        <v>4.2586540721334061E-2</v>
      </c>
      <c r="V1791">
        <f>IF($F1791="Reduce", INDEX(Model_Assumptions[Values], 2), INDEX(Model_Assumptions[Values], 1))</f>
        <v>-0.4</v>
      </c>
      <c r="W1791">
        <f t="shared" si="623"/>
        <v>22.608203825363727</v>
      </c>
      <c r="X1791">
        <f t="shared" si="636"/>
        <v>4655.7457012766026</v>
      </c>
      <c r="Y1791">
        <f t="shared" si="624"/>
        <v>3151.3958187368999</v>
      </c>
      <c r="Z1791">
        <f t="shared" si="625"/>
        <v>112.78570127660259</v>
      </c>
      <c r="AA1791">
        <f t="shared" si="626"/>
        <v>138.85581873689989</v>
      </c>
      <c r="AB1791">
        <f t="shared" si="637"/>
        <v>0.67688315061382953</v>
      </c>
      <c r="AC1791">
        <f t="shared" si="627"/>
        <v>1.3760428864133312E-2</v>
      </c>
      <c r="AD1791">
        <f t="shared" si="628"/>
        <v>1.3760428864133312E-2</v>
      </c>
      <c r="AE1791">
        <f t="shared" si="629"/>
        <v>0.78000000000000047</v>
      </c>
      <c r="AF1791">
        <f t="shared" si="638"/>
        <v>244.23221655695247</v>
      </c>
      <c r="AG1791">
        <f t="shared" si="630"/>
        <v>2.8385976762089347</v>
      </c>
      <c r="AH1791">
        <f t="shared" si="631"/>
        <v>1.3065967547198361</v>
      </c>
      <c r="AI1791">
        <f t="shared" si="639"/>
        <v>0.21999999999999953</v>
      </c>
      <c r="AJ1791">
        <f>MAX(0, $R1791 - $AA1791) * INDEX(Model_Assumptions[Values], 7)</f>
        <v>1942.5812403166819</v>
      </c>
      <c r="AK1791">
        <f>MAX(0, INDEX(Model_Assumptions[Values], 4) - $AD1791)</f>
        <v>3.6239571135866691E-2</v>
      </c>
      <c r="AL1791">
        <f>MAX(0, INDEX(Model_Assumptions[Values], 5) - $AC1791)</f>
        <v>6.2395711358666887E-3</v>
      </c>
      <c r="AM1791">
        <f>INDEX(Model_Assumptions[Values], 6) * MAX(0, INDEX(Model_Assumptions[Values], 3) - $AB1791)^2</f>
        <v>0</v>
      </c>
      <c r="AN1791">
        <f t="shared" si="632"/>
        <v>2045.1959702339143</v>
      </c>
      <c r="AO1791" cm="1">
        <f t="array" ref="AO1791">IFERROR(STDEV(IF($E$2:$E$2201=$E1791, $AJ$2:$AJ$2201)), 0)</f>
        <v>103.17426838636911</v>
      </c>
      <c r="AP1791">
        <f t="shared" si="640"/>
        <v>-0.9945767633937429</v>
      </c>
      <c r="AQ1791">
        <f t="shared" si="633"/>
        <v>4.1299638043294395E-2</v>
      </c>
      <c r="AR1791" cm="1">
        <f t="array" ref="AR1791">IFERROR(STDEV(IF($E$2:$E$2201=$E1791, $AK$2:$AK$2201)), 0)</f>
        <v>5.0892277364249236E-3</v>
      </c>
      <c r="AS1791">
        <f t="shared" si="641"/>
        <v>-0.99427008762282187</v>
      </c>
      <c r="AT1791">
        <f t="shared" si="634"/>
        <v>1.1299638043294409E-2</v>
      </c>
      <c r="AU1791" cm="1">
        <f t="array" ref="AU1791">IFERROR(STDEV(IF($E$2:$E$2201=$E1791, $AL$2:$AL$2201)), 0)</f>
        <v>5.0892277364248976E-3</v>
      </c>
      <c r="AV1791">
        <f t="shared" si="642"/>
        <v>-0.99427008762283009</v>
      </c>
      <c r="AW1791">
        <f t="shared" si="635"/>
        <v>0</v>
      </c>
      <c r="AX1791" cm="1">
        <f t="array" ref="AX1791">IFERROR(STDEV(IF($E$2:$E$2201=$E1791, $AM$2:$AM$2201)), 0)</f>
        <v>0</v>
      </c>
      <c r="AY1791">
        <f t="shared" si="643"/>
        <v>-0.99427008762283009</v>
      </c>
      <c r="AZ1791">
        <f>INDEX(Model_Assumptions[Values],9)*((INDEX(Model_Scenarios[GR Weight],1)*$AG1791)+(INDEX(Model_Scenarios[GP Weight],1)*$AH1791)+(INDEX(Model_Scenarios[LTV Weight],1)*$AI1791))-(INDEX(Model_Scenarios[LTV Weight],1)*$AP1791)-(INDEX(Model_Scenarios[GP Weight],1)*($AS1791+$AV1791+$AY1791))</f>
        <v>4.046539652466226</v>
      </c>
      <c r="BA1791">
        <f>INDEX(Model_Assumptions[Values],9)*((INDEX(Model_Scenarios[GR Weight],2)*$AG1791)+(INDEX(Model_Scenarios[GP Weight],2)*$AH1791)+(INDEX(Model_Scenarios[LTV Weight],2)*$AI1791))-(INDEX(Model_Scenarios[LTV Weight],2)*$AP1791)-(INDEX(Model_Scenarios[GP Weight],2)*($AS1791+$AV1791+$AY1791))</f>
        <v>5.3935819606561646</v>
      </c>
      <c r="BB1791">
        <f>INDEX(Model_Assumptions[Values],9)*((INDEX(Model_Scenarios[GR Weight],3)*$AG1791)+(INDEX(Model_Scenarios[GP Weight],3)*$AH1791)+(INDEX(Model_Scenarios[LTV Weight],3)*$AI1791))-(INDEX(Model_Scenarios[LTV Weight],3)*$AP1791)-(INDEX(Model_Scenarios[GP Weight],3)*($AS1791+$AV1791+$AY1791))</f>
        <v>7.7166057133823465</v>
      </c>
      <c r="BC1791">
        <f>INDEX(Model_Assumptions[Values],9)*((INDEX(Model_Scenarios[GR Weight],4)*$AG1791)+(INDEX(Model_Scenarios[GP Weight],4)*$AH1791)+(INDEX(Model_Scenarios[LTV Weight],4)*$AI1791))-(INDEX(Model_Scenarios[LTV Weight],4)*$AP1791)-(INDEX(Model_Scenarios[GP Weight],4)*($AS1791+$AV1791+$AY1791))</f>
        <v>8.9264468751474393</v>
      </c>
      <c r="BD1791">
        <f>INDEX(Model_Assumptions[Values],9)*((INDEX(Model_Scenarios[GR Weight],5)*$AG1791)+(INDEX(Model_Scenarios[GP Weight],5)*$AH1791)+(INDEX(Model_Scenarios[LTV Weight],5)*$AI1791))-(INDEX(Model_Scenarios[LTV Weight],5)*$AP1791)-(INDEX(Model_Scenarios[GP Weight],5)*($AS1791+$AV1791+$AY1791))</f>
        <v>8.5959285871145852</v>
      </c>
    </row>
    <row r="1792" spans="1:56" x14ac:dyDescent="0.25">
      <c r="A1792">
        <v>1791</v>
      </c>
      <c r="B1792">
        <v>36</v>
      </c>
      <c r="C1792" s="3">
        <v>41</v>
      </c>
      <c r="D1792" s="4">
        <v>0.8</v>
      </c>
      <c r="E1792" t="str">
        <v>SKU-1042</v>
      </c>
      <c r="F1792" t="str">
        <v>Raise</v>
      </c>
      <c r="G1792" t="str">
        <v>Full</v>
      </c>
      <c r="H1792">
        <v>197.52</v>
      </c>
      <c r="I1792">
        <v>66.540000000000006</v>
      </c>
      <c r="J1792">
        <v>23</v>
      </c>
      <c r="K1792">
        <v>4542.96</v>
      </c>
      <c r="L1792">
        <v>3012.54</v>
      </c>
      <c r="M1792">
        <v>0.66312272174969622</v>
      </c>
      <c r="N1792">
        <v>208.30422246574091</v>
      </c>
      <c r="O1792">
        <v>39.73289424630002</v>
      </c>
      <c r="P1792">
        <v>106.27289424629998</v>
      </c>
      <c r="Q1792">
        <v>1221.1610827847651</v>
      </c>
      <c r="R1792">
        <v>1110.1464388952409</v>
      </c>
      <c r="S1792">
        <v>1</v>
      </c>
      <c r="T1792">
        <f t="shared" si="621"/>
        <v>206.14737797259272</v>
      </c>
      <c r="U1792">
        <f t="shared" si="622"/>
        <v>4.3678503303932317E-2</v>
      </c>
      <c r="V1792">
        <f>IF($F1792="Reduce", INDEX(Model_Assumptions[Values], 2), INDEX(Model_Assumptions[Values], 1))</f>
        <v>-0.4</v>
      </c>
      <c r="W1792">
        <f t="shared" si="623"/>
        <v>22.598157769603823</v>
      </c>
      <c r="X1792">
        <f t="shared" si="636"/>
        <v>4658.5509712148023</v>
      </c>
      <c r="Y1792">
        <f t="shared" si="624"/>
        <v>3154.8695532253637</v>
      </c>
      <c r="Z1792">
        <f t="shared" si="625"/>
        <v>115.59097121480227</v>
      </c>
      <c r="AA1792">
        <f t="shared" si="626"/>
        <v>142.32955322536372</v>
      </c>
      <c r="AB1792">
        <f t="shared" si="637"/>
        <v>0.67722121593588014</v>
      </c>
      <c r="AC1792">
        <f t="shared" si="627"/>
        <v>1.4098494186183919E-2</v>
      </c>
      <c r="AD1792">
        <f t="shared" si="628"/>
        <v>1.4098494186183919E-2</v>
      </c>
      <c r="AE1792">
        <f t="shared" si="629"/>
        <v>0.79999999999999949</v>
      </c>
      <c r="AF1792">
        <f t="shared" si="638"/>
        <v>222.02928777904873</v>
      </c>
      <c r="AG1792">
        <f t="shared" si="630"/>
        <v>2.9092008877648334</v>
      </c>
      <c r="AH1792">
        <f t="shared" si="631"/>
        <v>1.3392836831515869</v>
      </c>
      <c r="AI1792">
        <f t="shared" si="639"/>
        <v>0.20000000000000051</v>
      </c>
      <c r="AJ1792">
        <f>MAX(0, $R1792 - $AA1792) * INDEX(Model_Assumptions[Values], 7)</f>
        <v>1935.6337713397543</v>
      </c>
      <c r="AK1792">
        <f>MAX(0, INDEX(Model_Assumptions[Values], 4) - $AD1792)</f>
        <v>3.5901505813816084E-2</v>
      </c>
      <c r="AL1792">
        <f>MAX(0, INDEX(Model_Assumptions[Values], 5) - $AC1792)</f>
        <v>5.9015058138160818E-3</v>
      </c>
      <c r="AM1792">
        <f>INDEX(Model_Assumptions[Values], 6) * MAX(0, INDEX(Model_Assumptions[Values], 3) - $AB1792)^2</f>
        <v>0</v>
      </c>
      <c r="AN1792">
        <f t="shared" si="632"/>
        <v>2045.1959702339143</v>
      </c>
      <c r="AO1792" cm="1">
        <f t="array" ref="AO1792">IFERROR(STDEV(IF($E$2:$E$2201=$E1792, $AJ$2:$AJ$2201)), 0)</f>
        <v>103.17426838636911</v>
      </c>
      <c r="AP1792">
        <f t="shared" si="640"/>
        <v>-1.0619139889014697</v>
      </c>
      <c r="AQ1792">
        <f t="shared" si="633"/>
        <v>4.1299638043294395E-2</v>
      </c>
      <c r="AR1792" cm="1">
        <f t="array" ref="AR1792">IFERROR(STDEV(IF($E$2:$E$2201=$E1792, $AK$2:$AK$2201)), 0)</f>
        <v>5.0892277364249236E-3</v>
      </c>
      <c r="AS1792">
        <f t="shared" si="641"/>
        <v>-1.0606977146733831</v>
      </c>
      <c r="AT1792">
        <f t="shared" si="634"/>
        <v>1.1299638043294409E-2</v>
      </c>
      <c r="AU1792" cm="1">
        <f t="array" ref="AU1792">IFERROR(STDEV(IF($E$2:$E$2201=$E1792, $AL$2:$AL$2201)), 0)</f>
        <v>5.0892277364248976E-3</v>
      </c>
      <c r="AV1792">
        <f t="shared" si="642"/>
        <v>-1.0606977146733916</v>
      </c>
      <c r="AW1792">
        <f t="shared" si="635"/>
        <v>0</v>
      </c>
      <c r="AX1792" cm="1">
        <f t="array" ref="AX1792">IFERROR(STDEV(IF($E$2:$E$2201=$E1792, $AM$2:$AM$2201)), 0)</f>
        <v>0</v>
      </c>
      <c r="AY1792">
        <f t="shared" si="643"/>
        <v>-1.0606977146733916</v>
      </c>
      <c r="AZ1792">
        <f>INDEX(Model_Assumptions[Values],9)*((INDEX(Model_Scenarios[GR Weight],1)*$AG1792)+(INDEX(Model_Scenarios[GP Weight],1)*$AH1792)+(INDEX(Model_Scenarios[LTV Weight],1)*$AI1792))-(INDEX(Model_Scenarios[LTV Weight],1)*$AP1792)-(INDEX(Model_Scenarios[GP Weight],1)*($AS1792+$AV1792+$AY1792))</f>
        <v>4.0919827909814046</v>
      </c>
      <c r="BA1792">
        <f>INDEX(Model_Assumptions[Values],9)*((INDEX(Model_Scenarios[GR Weight],2)*$AG1792)+(INDEX(Model_Scenarios[GP Weight],2)*$AH1792)+(INDEX(Model_Scenarios[LTV Weight],2)*$AI1792))-(INDEX(Model_Scenarios[LTV Weight],2)*$AP1792)-(INDEX(Model_Scenarios[GP Weight],2)*($AS1792+$AV1792+$AY1792))</f>
        <v>5.4978470705652027</v>
      </c>
      <c r="BB1792">
        <f>INDEX(Model_Assumptions[Values],9)*((INDEX(Model_Scenarios[GR Weight],3)*$AG1792)+(INDEX(Model_Scenarios[GP Weight],3)*$AH1792)+(INDEX(Model_Scenarios[LTV Weight],3)*$AI1792))-(INDEX(Model_Scenarios[LTV Weight],3)*$AP1792)-(INDEX(Model_Scenarios[GP Weight],3)*($AS1792+$AV1792+$AY1792))</f>
        <v>7.9187457511889665</v>
      </c>
      <c r="BC1792">
        <f>INDEX(Model_Assumptions[Values],9)*((INDEX(Model_Scenarios[GR Weight],4)*$AG1792)+(INDEX(Model_Scenarios[GP Weight],4)*$AH1792)+(INDEX(Model_Scenarios[LTV Weight],4)*$AI1792))-(INDEX(Model_Scenarios[LTV Weight],4)*$AP1792)-(INDEX(Model_Scenarios[GP Weight],4)*($AS1792+$AV1792+$AY1792))</f>
        <v>9.1671547961812347</v>
      </c>
      <c r="BD1792">
        <f>INDEX(Model_Assumptions[Values],9)*((INDEX(Model_Scenarios[GR Weight],5)*$AG1792)+(INDEX(Model_Scenarios[GP Weight],5)*$AH1792)+(INDEX(Model_Scenarios[LTV Weight],5)*$AI1792))-(INDEX(Model_Scenarios[LTV Weight],5)*$AP1792)-(INDEX(Model_Scenarios[GP Weight],5)*($AS1792+$AV1792+$AY1792))</f>
        <v>8.8578607428681568</v>
      </c>
    </row>
    <row r="1793" spans="1:56" x14ac:dyDescent="0.25">
      <c r="A1793">
        <v>1792</v>
      </c>
      <c r="B1793">
        <v>36</v>
      </c>
      <c r="C1793" s="3">
        <v>42</v>
      </c>
      <c r="D1793" s="4">
        <v>0.82000000000000006</v>
      </c>
      <c r="E1793" t="str">
        <v>SKU-1042</v>
      </c>
      <c r="F1793" t="str">
        <v>Raise</v>
      </c>
      <c r="G1793" t="str">
        <v>Full</v>
      </c>
      <c r="H1793">
        <v>197.52</v>
      </c>
      <c r="I1793">
        <v>66.540000000000006</v>
      </c>
      <c r="J1793">
        <v>23</v>
      </c>
      <c r="K1793">
        <v>4542.96</v>
      </c>
      <c r="L1793">
        <v>3012.54</v>
      </c>
      <c r="M1793">
        <v>0.66312272174969622</v>
      </c>
      <c r="N1793">
        <v>208.30422246574091</v>
      </c>
      <c r="O1793">
        <v>39.73289424630002</v>
      </c>
      <c r="P1793">
        <v>106.27289424629998</v>
      </c>
      <c r="Q1793">
        <v>1221.1610827847651</v>
      </c>
      <c r="R1793">
        <v>1110.1464388952409</v>
      </c>
      <c r="S1793">
        <v>1</v>
      </c>
      <c r="T1793">
        <f t="shared" si="621"/>
        <v>206.36306242190756</v>
      </c>
      <c r="U1793">
        <f t="shared" si="622"/>
        <v>4.4770465886530712E-2</v>
      </c>
      <c r="V1793">
        <f>IF($F1793="Reduce", INDEX(Model_Assumptions[Values], 2), INDEX(Model_Assumptions[Values], 1))</f>
        <v>-0.4</v>
      </c>
      <c r="W1793">
        <f t="shared" si="623"/>
        <v>22.588111713843915</v>
      </c>
      <c r="X1793">
        <f t="shared" si="636"/>
        <v>4661.3519075969934</v>
      </c>
      <c r="Y1793">
        <f t="shared" si="624"/>
        <v>3158.338954157819</v>
      </c>
      <c r="Z1793">
        <f t="shared" si="625"/>
        <v>118.39190759699341</v>
      </c>
      <c r="AA1793">
        <f t="shared" si="626"/>
        <v>145.79895415781903</v>
      </c>
      <c r="AB1793">
        <f t="shared" si="637"/>
        <v>0.67755857458657243</v>
      </c>
      <c r="AC1793">
        <f t="shared" si="627"/>
        <v>1.4435852836876206E-2</v>
      </c>
      <c r="AD1793">
        <f t="shared" si="628"/>
        <v>1.4435852836876206E-2</v>
      </c>
      <c r="AE1793">
        <f t="shared" si="629"/>
        <v>0.82000000000000106</v>
      </c>
      <c r="AF1793">
        <f t="shared" si="638"/>
        <v>199.82635900114218</v>
      </c>
      <c r="AG1793">
        <f t="shared" si="630"/>
        <v>2.9796950321085207</v>
      </c>
      <c r="AH1793">
        <f t="shared" si="631"/>
        <v>1.3719298339604145</v>
      </c>
      <c r="AI1793">
        <f t="shared" si="639"/>
        <v>0.17999999999999894</v>
      </c>
      <c r="AJ1793">
        <f>MAX(0, $R1793 - $AA1793) * INDEX(Model_Assumptions[Values], 7)</f>
        <v>1928.6949694748437</v>
      </c>
      <c r="AK1793">
        <f>MAX(0, INDEX(Model_Assumptions[Values], 4) - $AD1793)</f>
        <v>3.5564147163123797E-2</v>
      </c>
      <c r="AL1793">
        <f>MAX(0, INDEX(Model_Assumptions[Values], 5) - $AC1793)</f>
        <v>5.5641471631237942E-3</v>
      </c>
      <c r="AM1793">
        <f>INDEX(Model_Assumptions[Values], 6) * MAX(0, INDEX(Model_Assumptions[Values], 3) - $AB1793)^2</f>
        <v>0</v>
      </c>
      <c r="AN1793">
        <f t="shared" si="632"/>
        <v>2045.1959702339143</v>
      </c>
      <c r="AO1793" cm="1">
        <f t="array" ref="AO1793">IFERROR(STDEV(IF($E$2:$E$2201=$E1793, $AJ$2:$AJ$2201)), 0)</f>
        <v>103.17426838636911</v>
      </c>
      <c r="AP1793">
        <f t="shared" si="640"/>
        <v>-1.1291672098201393</v>
      </c>
      <c r="AQ1793">
        <f t="shared" si="633"/>
        <v>4.1299638043294395E-2</v>
      </c>
      <c r="AR1793" cm="1">
        <f t="array" ref="AR1793">IFERROR(STDEV(IF($E$2:$E$2201=$E1793, $AK$2:$AK$2201)), 0)</f>
        <v>5.0892277364249236E-3</v>
      </c>
      <c r="AS1793">
        <f t="shared" si="641"/>
        <v>-1.1269864854190357</v>
      </c>
      <c r="AT1793">
        <f t="shared" si="634"/>
        <v>1.1299638043294409E-2</v>
      </c>
      <c r="AU1793" cm="1">
        <f t="array" ref="AU1793">IFERROR(STDEV(IF($E$2:$E$2201=$E1793, $AL$2:$AL$2201)), 0)</f>
        <v>5.0892277364248976E-3</v>
      </c>
      <c r="AV1793">
        <f t="shared" si="642"/>
        <v>-1.1269864854190446</v>
      </c>
      <c r="AW1793">
        <f t="shared" si="635"/>
        <v>0</v>
      </c>
      <c r="AX1793" cm="1">
        <f t="array" ref="AX1793">IFERROR(STDEV(IF($E$2:$E$2201=$E1793, $AM$2:$AM$2201)), 0)</f>
        <v>0</v>
      </c>
      <c r="AY1793">
        <f t="shared" si="643"/>
        <v>-1.1269864854190446</v>
      </c>
      <c r="AZ1793">
        <f>INDEX(Model_Assumptions[Values],9)*((INDEX(Model_Scenarios[GR Weight],1)*$AG1793)+(INDEX(Model_Scenarios[GP Weight],1)*$AH1793)+(INDEX(Model_Scenarios[LTV Weight],1)*$AI1793))-(INDEX(Model_Scenarios[LTV Weight],1)*$AP1793)-(INDEX(Model_Scenarios[GP Weight],1)*($AS1793+$AV1793+$AY1793))</f>
        <v>4.1372421465162876</v>
      </c>
      <c r="BA1793">
        <f>INDEX(Model_Assumptions[Values],9)*((INDEX(Model_Scenarios[GR Weight],2)*$AG1793)+(INDEX(Model_Scenarios[GP Weight],2)*$AH1793)+(INDEX(Model_Scenarios[LTV Weight],2)*$AI1793))-(INDEX(Model_Scenarios[LTV Weight],2)*$AP1793)-(INDEX(Model_Scenarios[GP Weight],2)*($AS1793+$AV1793+$AY1793))</f>
        <v>5.6018516856763165</v>
      </c>
      <c r="BB1793">
        <f>INDEX(Model_Assumptions[Values],9)*((INDEX(Model_Scenarios[GR Weight],3)*$AG1793)+(INDEX(Model_Scenarios[GP Weight],3)*$AH1793)+(INDEX(Model_Scenarios[LTV Weight],3)*$AI1793))-(INDEX(Model_Scenarios[LTV Weight],3)*$AP1793)-(INDEX(Model_Scenarios[GP Weight],3)*($AS1793+$AV1793+$AY1793))</f>
        <v>8.1204986931844232</v>
      </c>
      <c r="BC1793">
        <f>INDEX(Model_Assumptions[Values],9)*((INDEX(Model_Scenarios[GR Weight],4)*$AG1793)+(INDEX(Model_Scenarios[GP Weight],4)*$AH1793)+(INDEX(Model_Scenarios[LTV Weight],4)*$AI1793))-(INDEX(Model_Scenarios[LTV Weight],4)*$AP1793)-(INDEX(Model_Scenarios[GP Weight],4)*($AS1793+$AV1793+$AY1793))</f>
        <v>9.4074294882566694</v>
      </c>
      <c r="BD1793">
        <f>INDEX(Model_Assumptions[Values],9)*((INDEX(Model_Scenarios[GR Weight],5)*$AG1793)+(INDEX(Model_Scenarios[GP Weight],5)*$AH1793)+(INDEX(Model_Scenarios[LTV Weight],5)*$AI1793))-(INDEX(Model_Scenarios[LTV Weight],5)*$AP1793)-(INDEX(Model_Scenarios[GP Weight],5)*($AS1793+$AV1793+$AY1793))</f>
        <v>9.1193215788961126</v>
      </c>
    </row>
    <row r="1794" spans="1:56" x14ac:dyDescent="0.25">
      <c r="A1794">
        <v>1793</v>
      </c>
      <c r="B1794">
        <v>36</v>
      </c>
      <c r="C1794" s="3">
        <v>43</v>
      </c>
      <c r="D1794" s="4">
        <v>0.84</v>
      </c>
      <c r="E1794" t="str">
        <v>SKU-1042</v>
      </c>
      <c r="F1794" t="str">
        <v>Raise</v>
      </c>
      <c r="G1794" t="str">
        <v>Full</v>
      </c>
      <c r="H1794">
        <v>197.52</v>
      </c>
      <c r="I1794">
        <v>66.540000000000006</v>
      </c>
      <c r="J1794">
        <v>23</v>
      </c>
      <c r="K1794">
        <v>4542.96</v>
      </c>
      <c r="L1794">
        <v>3012.54</v>
      </c>
      <c r="M1794">
        <v>0.66312272174969622</v>
      </c>
      <c r="N1794">
        <v>208.30422246574091</v>
      </c>
      <c r="O1794">
        <v>39.73289424630002</v>
      </c>
      <c r="P1794">
        <v>106.27289424629998</v>
      </c>
      <c r="Q1794">
        <v>1221.1610827847651</v>
      </c>
      <c r="R1794">
        <v>1110.1464388952409</v>
      </c>
      <c r="S1794">
        <v>1</v>
      </c>
      <c r="T1794">
        <f t="shared" ref="T1794:T1857" si="644">$H1794 + MIN($D1794, $S1794) * ($N1794 - $H1794)</f>
        <v>206.57874687122236</v>
      </c>
      <c r="U1794">
        <f t="shared" ref="U1794:U1857" si="645">IFERROR(($T1794-$H1794)/$H1794, 0)</f>
        <v>4.5862428469128969E-2</v>
      </c>
      <c r="V1794">
        <f>IF($F1794="Reduce", INDEX(Model_Assumptions[Values], 2), INDEX(Model_Assumptions[Values], 1))</f>
        <v>-0.4</v>
      </c>
      <c r="W1794">
        <f t="shared" ref="W1794:W1857" si="646">$J1794 * (1 + ($U1794 * $V1794))</f>
        <v>22.578065658084014</v>
      </c>
      <c r="X1794">
        <f t="shared" si="636"/>
        <v>4664.148510423176</v>
      </c>
      <c r="Y1794">
        <f t="shared" ref="Y1794:Y1857" si="647">$X1794-($W1794*$I1794)</f>
        <v>3161.8040215342653</v>
      </c>
      <c r="Z1794">
        <f t="shared" ref="Z1794:Z1857" si="648">$X1794-$K1794</f>
        <v>121.18851042317601</v>
      </c>
      <c r="AA1794">
        <f t="shared" ref="AA1794:AA1857" si="649">$Y1794-$L1794</f>
        <v>149.26402153426534</v>
      </c>
      <c r="AB1794">
        <f t="shared" si="637"/>
        <v>0.67789522877936759</v>
      </c>
      <c r="AC1794">
        <f t="shared" ref="AC1794:AC1857" si="650">$AB1794-$M1794</f>
        <v>1.4772507029671367E-2</v>
      </c>
      <c r="AD1794">
        <f t="shared" ref="AD1794:AD1857" si="651">IFERROR(($X1794-($W1794*$I1794))/$X1794, 0) - IFERROR(($K1794-($J1794*$I1794))/$K1794, 0)</f>
        <v>1.4772507029671367E-2</v>
      </c>
      <c r="AE1794">
        <f t="shared" ref="AE1794:AE1857" si="652">IFERROR(($T1794-$H1794)/($N1794-$H1794), 0)</f>
        <v>0.84000000000000008</v>
      </c>
      <c r="AF1794">
        <f t="shared" si="638"/>
        <v>177.62343022323844</v>
      </c>
      <c r="AG1794">
        <f t="shared" ref="AG1794:AG1857" si="653">IFERROR($Z1794/$O1794, 0)</f>
        <v>3.050080109239997</v>
      </c>
      <c r="AH1794">
        <f t="shared" ref="AH1794:AH1857" si="654">IFERROR($AA1794/$P1794, 0)</f>
        <v>1.4045352071463146</v>
      </c>
      <c r="AI1794">
        <f t="shared" si="639"/>
        <v>0.15999999999999992</v>
      </c>
      <c r="AJ1794">
        <f>MAX(0, $R1794 - $AA1794) * INDEX(Model_Assumptions[Values], 7)</f>
        <v>1921.764834721951</v>
      </c>
      <c r="AK1794">
        <f>MAX(0, INDEX(Model_Assumptions[Values], 4) - $AD1794)</f>
        <v>3.5227492970328636E-2</v>
      </c>
      <c r="AL1794">
        <f>MAX(0, INDEX(Model_Assumptions[Values], 5) - $AC1794)</f>
        <v>5.2274929703286337E-3</v>
      </c>
      <c r="AM1794">
        <f>INDEX(Model_Assumptions[Values], 6) * MAX(0, INDEX(Model_Assumptions[Values], 3) - $AB1794)^2</f>
        <v>0</v>
      </c>
      <c r="AN1794">
        <f t="shared" ref="AN1794:AN1857" si="655">AVERAGEIF($E$2:$E$2201, $E1794, $AJ$2:$AJ$2201)</f>
        <v>2045.1959702339143</v>
      </c>
      <c r="AO1794" cm="1">
        <f t="array" ref="AO1794">IFERROR(STDEV(IF($E$2:$E$2201=$E1794, $AJ$2:$AJ$2201)), 0)</f>
        <v>103.17426838636911</v>
      </c>
      <c r="AP1794">
        <f t="shared" si="640"/>
        <v>-1.1963364261497431</v>
      </c>
      <c r="AQ1794">
        <f t="shared" ref="AQ1794:AQ1857" si="656">AVERAGEIF($E$2:$E$2201, $E1794, $AK$2:$AK$2201)</f>
        <v>4.1299638043294395E-2</v>
      </c>
      <c r="AR1794" cm="1">
        <f t="array" ref="AR1794">IFERROR(STDEV(IF($E$2:$E$2201=$E1794, $AK$2:$AK$2201)), 0)</f>
        <v>5.0892277364249236E-3</v>
      </c>
      <c r="AS1794">
        <f t="shared" si="641"/>
        <v>-1.1931368347904421</v>
      </c>
      <c r="AT1794">
        <f t="shared" ref="AT1794:AT1857" si="657">AVERAGEIF($E$2:$E$2201, $E1794, $AL$2:$AL$2201)</f>
        <v>1.1299638043294409E-2</v>
      </c>
      <c r="AU1794" cm="1">
        <f t="array" ref="AU1794">IFERROR(STDEV(IF($E$2:$E$2201=$E1794, $AL$2:$AL$2201)), 0)</f>
        <v>5.0892277364248976E-3</v>
      </c>
      <c r="AV1794">
        <f t="shared" si="642"/>
        <v>-1.1931368347904512</v>
      </c>
      <c r="AW1794">
        <f t="shared" ref="AW1794:AW1857" si="658">AVERAGEIF($E$2:$E$2201, $E1794, $AM$2:$AM$2201)</f>
        <v>0</v>
      </c>
      <c r="AX1794" cm="1">
        <f t="array" ref="AX1794">IFERROR(STDEV(IF($E$2:$E$2201=$E1794, $AM$2:$AM$2201)), 0)</f>
        <v>0</v>
      </c>
      <c r="AY1794">
        <f t="shared" si="643"/>
        <v>-1.1931368347904512</v>
      </c>
      <c r="AZ1794">
        <f>INDEX(Model_Assumptions[Values],9)*((INDEX(Model_Scenarios[GR Weight],1)*$AG1794)+(INDEX(Model_Scenarios[GP Weight],1)*$AH1794)+(INDEX(Model_Scenarios[LTV Weight],1)*$AI1794))-(INDEX(Model_Scenarios[LTV Weight],1)*$AP1794)-(INDEX(Model_Scenarios[GP Weight],1)*($AS1794+$AV1794+$AY1794))</f>
        <v>4.1823178495500848</v>
      </c>
      <c r="BA1794">
        <f>INDEX(Model_Assumptions[Values],9)*((INDEX(Model_Scenarios[GR Weight],2)*$AG1794)+(INDEX(Model_Scenarios[GP Weight],2)*$AH1794)+(INDEX(Model_Scenarios[LTV Weight],2)*$AI1794))-(INDEX(Model_Scenarios[LTV Weight],2)*$AP1794)-(INDEX(Model_Scenarios[GP Weight],2)*($AS1794+$AV1794+$AY1794))</f>
        <v>5.7055960669479147</v>
      </c>
      <c r="BB1794">
        <f>INDEX(Model_Assumptions[Values],9)*((INDEX(Model_Scenarios[GR Weight],3)*$AG1794)+(INDEX(Model_Scenarios[GP Weight],3)*$AH1794)+(INDEX(Model_Scenarios[LTV Weight],3)*$AI1794))-(INDEX(Model_Scenarios[LTV Weight],3)*$AP1794)-(INDEX(Model_Scenarios[GP Weight],3)*($AS1794+$AV1794+$AY1794))</f>
        <v>8.3218649960459139</v>
      </c>
      <c r="BC1794">
        <f>INDEX(Model_Assumptions[Values],9)*((INDEX(Model_Scenarios[GR Weight],4)*$AG1794)+(INDEX(Model_Scenarios[GP Weight],4)*$AH1794)+(INDEX(Model_Scenarios[LTV Weight],4)*$AI1794))-(INDEX(Model_Scenarios[LTV Weight],4)*$AP1794)-(INDEX(Model_Scenarios[GP Weight],4)*($AS1794+$AV1794+$AY1794))</f>
        <v>9.6472714080509387</v>
      </c>
      <c r="BD1794">
        <f>INDEX(Model_Assumptions[Values],9)*((INDEX(Model_Scenarios[GR Weight],5)*$AG1794)+(INDEX(Model_Scenarios[GP Weight],5)*$AH1794)+(INDEX(Model_Scenarios[LTV Weight],5)*$AI1794))-(INDEX(Model_Scenarios[LTV Weight],5)*$AP1794)-(INDEX(Model_Scenarios[GP Weight],5)*($AS1794+$AV1794+$AY1794))</f>
        <v>9.380311812834039</v>
      </c>
    </row>
    <row r="1795" spans="1:56" x14ac:dyDescent="0.25">
      <c r="A1795">
        <v>1794</v>
      </c>
      <c r="B1795">
        <v>36</v>
      </c>
      <c r="C1795" s="3">
        <v>44</v>
      </c>
      <c r="D1795" s="4">
        <v>0.86</v>
      </c>
      <c r="E1795" t="str">
        <v>SKU-1042</v>
      </c>
      <c r="F1795" t="str">
        <v>Raise</v>
      </c>
      <c r="G1795" t="str">
        <v>Full</v>
      </c>
      <c r="H1795">
        <v>197.52</v>
      </c>
      <c r="I1795">
        <v>66.540000000000006</v>
      </c>
      <c r="J1795">
        <v>23</v>
      </c>
      <c r="K1795">
        <v>4542.96</v>
      </c>
      <c r="L1795">
        <v>3012.54</v>
      </c>
      <c r="M1795">
        <v>0.66312272174969622</v>
      </c>
      <c r="N1795">
        <v>208.30422246574091</v>
      </c>
      <c r="O1795">
        <v>39.73289424630002</v>
      </c>
      <c r="P1795">
        <v>106.27289424629998</v>
      </c>
      <c r="Q1795">
        <v>1221.1610827847651</v>
      </c>
      <c r="R1795">
        <v>1110.1464388952409</v>
      </c>
      <c r="S1795">
        <v>1</v>
      </c>
      <c r="T1795">
        <f t="shared" si="644"/>
        <v>206.79443132053717</v>
      </c>
      <c r="U1795">
        <f t="shared" si="645"/>
        <v>4.6954391051727218E-2</v>
      </c>
      <c r="V1795">
        <f>IF($F1795="Reduce", INDEX(Model_Assumptions[Values], 2), INDEX(Model_Assumptions[Values], 1))</f>
        <v>-0.4</v>
      </c>
      <c r="W1795">
        <f t="shared" si="646"/>
        <v>22.56801960232411</v>
      </c>
      <c r="X1795">
        <f t="shared" ref="X1795:X1858" si="659">$W1795*$T1795</f>
        <v>4666.9407796933501</v>
      </c>
      <c r="Y1795">
        <f t="shared" si="647"/>
        <v>3165.264755354704</v>
      </c>
      <c r="Z1795">
        <f t="shared" si="648"/>
        <v>123.98077969335009</v>
      </c>
      <c r="AA1795">
        <f t="shared" si="649"/>
        <v>152.72475535470403</v>
      </c>
      <c r="AB1795">
        <f t="shared" ref="AB1795:AB1858" si="660">IFERROR($Y1795/$X1795,0)</f>
        <v>0.67823118071849275</v>
      </c>
      <c r="AC1795">
        <f t="shared" si="650"/>
        <v>1.5108458968796534E-2</v>
      </c>
      <c r="AD1795">
        <f t="shared" si="651"/>
        <v>1.5108458968796534E-2</v>
      </c>
      <c r="AE1795">
        <f t="shared" si="652"/>
        <v>0.8599999999999991</v>
      </c>
      <c r="AF1795">
        <f t="shared" ref="AF1795:AF1858" si="661">$R1795 * (1 - $AE1795)</f>
        <v>155.42050144533471</v>
      </c>
      <c r="AG1795">
        <f t="shared" si="653"/>
        <v>3.1203561191592617</v>
      </c>
      <c r="AH1795">
        <f t="shared" si="654"/>
        <v>1.4370998027093003</v>
      </c>
      <c r="AI1795">
        <f t="shared" ref="AI1795:AI1858" si="662">IFERROR($AF1795/$R1795, 0)</f>
        <v>0.1400000000000009</v>
      </c>
      <c r="AJ1795">
        <f>MAX(0, $R1795 - $AA1795) * INDEX(Model_Assumptions[Values], 7)</f>
        <v>1914.8433670810737</v>
      </c>
      <c r="AK1795">
        <f>MAX(0, INDEX(Model_Assumptions[Values], 4) - $AD1795)</f>
        <v>3.4891541031203469E-2</v>
      </c>
      <c r="AL1795">
        <f>MAX(0, INDEX(Model_Assumptions[Values], 5) - $AC1795)</f>
        <v>4.8915410312034661E-3</v>
      </c>
      <c r="AM1795">
        <f>INDEX(Model_Assumptions[Values], 6) * MAX(0, INDEX(Model_Assumptions[Values], 3) - $AB1795)^2</f>
        <v>0</v>
      </c>
      <c r="AN1795">
        <f t="shared" si="655"/>
        <v>2045.1959702339143</v>
      </c>
      <c r="AO1795" cm="1">
        <f t="array" ref="AO1795">IFERROR(STDEV(IF($E$2:$E$2201=$E1795, $AJ$2:$AJ$2201)), 0)</f>
        <v>103.17426838636911</v>
      </c>
      <c r="AP1795">
        <f t="shared" ref="AP1795:AP1858" si="663">IF($AO1795=0, 0, ($AJ1795-$AN1795)/$AO1795)</f>
        <v>-1.2634216378903076</v>
      </c>
      <c r="AQ1795">
        <f t="shared" si="656"/>
        <v>4.1299638043294395E-2</v>
      </c>
      <c r="AR1795" cm="1">
        <f t="array" ref="AR1795">IFERROR(STDEV(IF($E$2:$E$2201=$E1795, $AK$2:$AK$2201)), 0)</f>
        <v>5.0892277364249236E-3</v>
      </c>
      <c r="AS1795">
        <f t="shared" ref="AS1795:AS1858" si="664">IF($AR1795=0, 0, ($AK1795-$AQ1795)/$AR1795)</f>
        <v>-1.259149195903833</v>
      </c>
      <c r="AT1795">
        <f t="shared" si="657"/>
        <v>1.1299638043294409E-2</v>
      </c>
      <c r="AU1795" cm="1">
        <f t="array" ref="AU1795">IFERROR(STDEV(IF($E$2:$E$2201=$E1795, $AL$2:$AL$2201)), 0)</f>
        <v>5.0892277364248976E-3</v>
      </c>
      <c r="AV1795">
        <f t="shared" ref="AV1795:AV1858" si="665">IF($AU1795=0, 0, ($AL1795-$AT1795)/$AU1795)</f>
        <v>-1.2591491959038426</v>
      </c>
      <c r="AW1795">
        <f t="shared" si="658"/>
        <v>0</v>
      </c>
      <c r="AX1795" cm="1">
        <f t="array" ref="AX1795">IFERROR(STDEV(IF($E$2:$E$2201=$E1795, $AM$2:$AM$2201)), 0)</f>
        <v>0</v>
      </c>
      <c r="AY1795">
        <f t="shared" ref="AY1795:AY1858" si="666">IF($AU1795=0, 0, ($AL1795-$AT1795)/$AU1795)</f>
        <v>-1.2591491959038426</v>
      </c>
      <c r="AZ1795">
        <f>INDEX(Model_Assumptions[Values],9)*((INDEX(Model_Scenarios[GR Weight],1)*$AG1795)+(INDEX(Model_Scenarios[GP Weight],1)*$AH1795)+(INDEX(Model_Scenarios[LTV Weight],1)*$AI1795))-(INDEX(Model_Scenarios[LTV Weight],1)*$AP1795)-(INDEX(Model_Scenarios[GP Weight],1)*($AS1795+$AV1795+$AY1795))</f>
        <v>4.2272100300176829</v>
      </c>
      <c r="BA1795">
        <f>INDEX(Model_Assumptions[Values],9)*((INDEX(Model_Scenarios[GR Weight],2)*$AG1795)+(INDEX(Model_Scenarios[GP Weight],2)*$AH1795)+(INDEX(Model_Scenarios[LTV Weight],2)*$AI1795))-(INDEX(Model_Scenarios[LTV Weight],2)*$AP1795)-(INDEX(Model_Scenarios[GP Weight],2)*($AS1795+$AV1795+$AY1795))</f>
        <v>5.809080474249753</v>
      </c>
      <c r="BB1795">
        <f>INDEX(Model_Assumptions[Values],9)*((INDEX(Model_Scenarios[GR Weight],3)*$AG1795)+(INDEX(Model_Scenarios[GP Weight],3)*$AH1795)+(INDEX(Model_Scenarios[LTV Weight],3)*$AI1795))-(INDEX(Model_Scenarios[LTV Weight],3)*$AP1795)-(INDEX(Model_Scenarios[GP Weight],3)*($AS1795+$AV1795+$AY1795))</f>
        <v>8.5228451145455075</v>
      </c>
      <c r="BC1795">
        <f>INDEX(Model_Assumptions[Values],9)*((INDEX(Model_Scenarios[GR Weight],4)*$AG1795)+(INDEX(Model_Scenarios[GP Weight],4)*$AH1795)+(INDEX(Model_Scenarios[LTV Weight],4)*$AI1795))-(INDEX(Model_Scenarios[LTV Weight],4)*$AP1795)-(INDEX(Model_Scenarios[GP Weight],4)*($AS1795+$AV1795+$AY1795))</f>
        <v>9.8866810103361082</v>
      </c>
      <c r="BD1795">
        <f>INDEX(Model_Assumptions[Values],9)*((INDEX(Model_Scenarios[GR Weight],5)*$AG1795)+(INDEX(Model_Scenarios[GP Weight],5)*$AH1795)+(INDEX(Model_Scenarios[LTV Weight],5)*$AI1795))-(INDEX(Model_Scenarios[LTV Weight],5)*$AP1795)-(INDEX(Model_Scenarios[GP Weight],5)*($AS1795+$AV1795+$AY1795))</f>
        <v>9.6408321593237503</v>
      </c>
    </row>
    <row r="1796" spans="1:56" x14ac:dyDescent="0.25">
      <c r="A1796">
        <v>1795</v>
      </c>
      <c r="B1796">
        <v>36</v>
      </c>
      <c r="C1796" s="3">
        <v>45</v>
      </c>
      <c r="D1796" s="4">
        <v>0.88</v>
      </c>
      <c r="E1796" t="str">
        <v>SKU-1042</v>
      </c>
      <c r="F1796" t="str">
        <v>Raise</v>
      </c>
      <c r="G1796" t="str">
        <v>Full</v>
      </c>
      <c r="H1796">
        <v>197.52</v>
      </c>
      <c r="I1796">
        <v>66.540000000000006</v>
      </c>
      <c r="J1796">
        <v>23</v>
      </c>
      <c r="K1796">
        <v>4542.96</v>
      </c>
      <c r="L1796">
        <v>3012.54</v>
      </c>
      <c r="M1796">
        <v>0.66312272174969622</v>
      </c>
      <c r="N1796">
        <v>208.30422246574091</v>
      </c>
      <c r="O1796">
        <v>39.73289424630002</v>
      </c>
      <c r="P1796">
        <v>106.27289424629998</v>
      </c>
      <c r="Q1796">
        <v>1221.1610827847651</v>
      </c>
      <c r="R1796">
        <v>1110.1464388952409</v>
      </c>
      <c r="S1796">
        <v>1</v>
      </c>
      <c r="T1796">
        <f t="shared" si="644"/>
        <v>207.01011576985201</v>
      </c>
      <c r="U1796">
        <f t="shared" si="645"/>
        <v>4.804635363432562E-2</v>
      </c>
      <c r="V1796">
        <f>IF($F1796="Reduce", INDEX(Model_Assumptions[Values], 2), INDEX(Model_Assumptions[Values], 1))</f>
        <v>-0.4</v>
      </c>
      <c r="W1796">
        <f t="shared" si="646"/>
        <v>22.557973546564206</v>
      </c>
      <c r="X1796">
        <f t="shared" si="659"/>
        <v>4669.7287154075157</v>
      </c>
      <c r="Y1796">
        <f t="shared" si="647"/>
        <v>3168.7211556191332</v>
      </c>
      <c r="Z1796">
        <f t="shared" si="648"/>
        <v>126.76871540751563</v>
      </c>
      <c r="AA1796">
        <f t="shared" si="649"/>
        <v>156.18115561913328</v>
      </c>
      <c r="AB1796">
        <f t="shared" si="660"/>
        <v>0.67856643259898808</v>
      </c>
      <c r="AC1796">
        <f t="shared" si="650"/>
        <v>1.5443710849291858E-2</v>
      </c>
      <c r="AD1796">
        <f t="shared" si="651"/>
        <v>1.5443710849291858E-2</v>
      </c>
      <c r="AE1796">
        <f t="shared" si="652"/>
        <v>0.88000000000000078</v>
      </c>
      <c r="AF1796">
        <f t="shared" si="661"/>
        <v>133.21757266742804</v>
      </c>
      <c r="AG1796">
        <f t="shared" si="653"/>
        <v>3.190523061866315</v>
      </c>
      <c r="AH1796">
        <f t="shared" si="654"/>
        <v>1.469623620649354</v>
      </c>
      <c r="AI1796">
        <f t="shared" si="662"/>
        <v>0.11999999999999923</v>
      </c>
      <c r="AJ1796">
        <f>MAX(0, $R1796 - $AA1796) * INDEX(Model_Assumptions[Values], 7)</f>
        <v>1907.9305665522152</v>
      </c>
      <c r="AK1796">
        <f>MAX(0, INDEX(Model_Assumptions[Values], 4) - $AD1796)</f>
        <v>3.4556289150708144E-2</v>
      </c>
      <c r="AL1796">
        <f>MAX(0, INDEX(Model_Assumptions[Values], 5) - $AC1796)</f>
        <v>4.556289150708142E-3</v>
      </c>
      <c r="AM1796">
        <f>INDEX(Model_Assumptions[Values], 6) * MAX(0, INDEX(Model_Assumptions[Values], 3) - $AB1796)^2</f>
        <v>0</v>
      </c>
      <c r="AN1796">
        <f t="shared" si="655"/>
        <v>2045.1959702339143</v>
      </c>
      <c r="AO1796" cm="1">
        <f t="array" ref="AO1796">IFERROR(STDEV(IF($E$2:$E$2201=$E1796, $AJ$2:$AJ$2201)), 0)</f>
        <v>103.17426838636911</v>
      </c>
      <c r="AP1796">
        <f t="shared" si="663"/>
        <v>-1.330422845041797</v>
      </c>
      <c r="AQ1796">
        <f t="shared" si="656"/>
        <v>4.1299638043294395E-2</v>
      </c>
      <c r="AR1796" cm="1">
        <f t="array" ref="AR1796">IFERROR(STDEV(IF($E$2:$E$2201=$E1796, $AK$2:$AK$2201)), 0)</f>
        <v>5.0892277364249236E-3</v>
      </c>
      <c r="AS1796">
        <f t="shared" si="664"/>
        <v>-1.3250240000702569</v>
      </c>
      <c r="AT1796">
        <f t="shared" si="657"/>
        <v>1.1299638043294409E-2</v>
      </c>
      <c r="AU1796" cm="1">
        <f t="array" ref="AU1796">IFERROR(STDEV(IF($E$2:$E$2201=$E1796, $AL$2:$AL$2201)), 0)</f>
        <v>5.0892277364248976E-3</v>
      </c>
      <c r="AV1796">
        <f t="shared" si="665"/>
        <v>-1.3250240000702667</v>
      </c>
      <c r="AW1796">
        <f t="shared" si="658"/>
        <v>0</v>
      </c>
      <c r="AX1796" cm="1">
        <f t="array" ref="AX1796">IFERROR(STDEV(IF($E$2:$E$2201=$E1796, $AM$2:$AM$2201)), 0)</f>
        <v>0</v>
      </c>
      <c r="AY1796">
        <f t="shared" si="666"/>
        <v>-1.3250240000702667</v>
      </c>
      <c r="AZ1796">
        <f>INDEX(Model_Assumptions[Values],9)*((INDEX(Model_Scenarios[GR Weight],1)*$AG1796)+(INDEX(Model_Scenarios[GP Weight],1)*$AH1796)+(INDEX(Model_Scenarios[LTV Weight],1)*$AI1796))-(INDEX(Model_Scenarios[LTV Weight],1)*$AP1796)-(INDEX(Model_Scenarios[GP Weight],1)*($AS1796+$AV1796+$AY1796))</f>
        <v>4.2719188173123488</v>
      </c>
      <c r="BA1796">
        <f>INDEX(Model_Assumptions[Values],9)*((INDEX(Model_Scenarios[GR Weight],2)*$AG1796)+(INDEX(Model_Scenarios[GP Weight],2)*$AH1796)+(INDEX(Model_Scenarios[LTV Weight],2)*$AI1796))-(INDEX(Model_Scenarios[LTV Weight],2)*$AP1796)-(INDEX(Model_Scenarios[GP Weight],2)*($AS1796+$AV1796+$AY1796))</f>
        <v>5.9123051663684141</v>
      </c>
      <c r="BB1796">
        <f>INDEX(Model_Assumptions[Values],9)*((INDEX(Model_Scenarios[GR Weight],3)*$AG1796)+(INDEX(Model_Scenarios[GP Weight],3)*$AH1796)+(INDEX(Model_Scenarios[LTV Weight],3)*$AI1796))-(INDEX(Model_Scenarios[LTV Weight],3)*$AP1796)-(INDEX(Model_Scenarios[GP Weight],3)*($AS1796+$AV1796+$AY1796))</f>
        <v>8.7234395015597563</v>
      </c>
      <c r="BC1796">
        <f>INDEX(Model_Assumptions[Values],9)*((INDEX(Model_Scenarios[GR Weight],4)*$AG1796)+(INDEX(Model_Scenarios[GP Weight],4)*$AH1796)+(INDEX(Model_Scenarios[LTV Weight],4)*$AI1796))-(INDEX(Model_Scenarios[LTV Weight],4)*$AP1796)-(INDEX(Model_Scenarios[GP Weight],4)*($AS1796+$AV1796+$AY1796))</f>
        <v>10.125658747988735</v>
      </c>
      <c r="BD1796">
        <f>INDEX(Model_Assumptions[Values],9)*((INDEX(Model_Scenarios[GR Weight],5)*$AG1796)+(INDEX(Model_Scenarios[GP Weight],5)*$AH1796)+(INDEX(Model_Scenarios[LTV Weight],5)*$AI1796))-(INDEX(Model_Scenarios[LTV Weight],5)*$AP1796)-(INDEX(Model_Scenarios[GP Weight],5)*($AS1796+$AV1796+$AY1796))</f>
        <v>9.9008833300284209</v>
      </c>
    </row>
    <row r="1797" spans="1:56" x14ac:dyDescent="0.25">
      <c r="A1797">
        <v>1796</v>
      </c>
      <c r="B1797">
        <v>36</v>
      </c>
      <c r="C1797" s="3">
        <v>46</v>
      </c>
      <c r="D1797" s="4">
        <v>0.9</v>
      </c>
      <c r="E1797" t="str">
        <v>SKU-1042</v>
      </c>
      <c r="F1797" t="str">
        <v>Raise</v>
      </c>
      <c r="G1797" t="str">
        <v>Full</v>
      </c>
      <c r="H1797">
        <v>197.52</v>
      </c>
      <c r="I1797">
        <v>66.540000000000006</v>
      </c>
      <c r="J1797">
        <v>23</v>
      </c>
      <c r="K1797">
        <v>4542.96</v>
      </c>
      <c r="L1797">
        <v>3012.54</v>
      </c>
      <c r="M1797">
        <v>0.66312272174969622</v>
      </c>
      <c r="N1797">
        <v>208.30422246574091</v>
      </c>
      <c r="O1797">
        <v>39.73289424630002</v>
      </c>
      <c r="P1797">
        <v>106.27289424629998</v>
      </c>
      <c r="Q1797">
        <v>1221.1610827847651</v>
      </c>
      <c r="R1797">
        <v>1110.1464388952409</v>
      </c>
      <c r="S1797">
        <v>1</v>
      </c>
      <c r="T1797">
        <f t="shared" si="644"/>
        <v>207.22580021916681</v>
      </c>
      <c r="U1797">
        <f t="shared" si="645"/>
        <v>4.9138316216923869E-2</v>
      </c>
      <c r="V1797">
        <f>IF($F1797="Reduce", INDEX(Model_Assumptions[Values], 2), INDEX(Model_Assumptions[Values], 1))</f>
        <v>-0.4</v>
      </c>
      <c r="W1797">
        <f t="shared" si="646"/>
        <v>22.547927490804298</v>
      </c>
      <c r="X1797">
        <f t="shared" si="659"/>
        <v>4672.5123175656709</v>
      </c>
      <c r="Y1797">
        <f t="shared" si="647"/>
        <v>3172.173222327553</v>
      </c>
      <c r="Z1797">
        <f t="shared" si="648"/>
        <v>129.55231756567082</v>
      </c>
      <c r="AA1797">
        <f t="shared" si="649"/>
        <v>159.63322232755309</v>
      </c>
      <c r="AB1797">
        <f t="shared" si="660"/>
        <v>0.6789009866067558</v>
      </c>
      <c r="AC1797">
        <f t="shared" si="650"/>
        <v>1.5778264857059576E-2</v>
      </c>
      <c r="AD1797">
        <f t="shared" si="651"/>
        <v>1.5778264857059576E-2</v>
      </c>
      <c r="AE1797">
        <f t="shared" si="652"/>
        <v>0.89999999999999969</v>
      </c>
      <c r="AF1797">
        <f t="shared" si="661"/>
        <v>111.01464388952444</v>
      </c>
      <c r="AG1797">
        <f t="shared" si="653"/>
        <v>3.260580937361111</v>
      </c>
      <c r="AH1797">
        <f t="shared" si="654"/>
        <v>1.5021066609664759</v>
      </c>
      <c r="AI1797">
        <f t="shared" si="662"/>
        <v>0.10000000000000031</v>
      </c>
      <c r="AJ1797">
        <f>MAX(0, $R1797 - $AA1797) * INDEX(Model_Assumptions[Values], 7)</f>
        <v>1901.0264331353756</v>
      </c>
      <c r="AK1797">
        <f>MAX(0, INDEX(Model_Assumptions[Values], 4) - $AD1797)</f>
        <v>3.4221735142940427E-2</v>
      </c>
      <c r="AL1797">
        <f>MAX(0, INDEX(Model_Assumptions[Values], 5) - $AC1797)</f>
        <v>4.2217351429404242E-3</v>
      </c>
      <c r="AM1797">
        <f>INDEX(Model_Assumptions[Values], 6) * MAX(0, INDEX(Model_Assumptions[Values], 3) - $AB1797)^2</f>
        <v>0</v>
      </c>
      <c r="AN1797">
        <f t="shared" si="655"/>
        <v>2045.1959702339143</v>
      </c>
      <c r="AO1797" cm="1">
        <f t="array" ref="AO1797">IFERROR(STDEV(IF($E$2:$E$2201=$E1797, $AJ$2:$AJ$2201)), 0)</f>
        <v>103.17426838636911</v>
      </c>
      <c r="AP1797">
        <f t="shared" si="663"/>
        <v>-1.3973400476042119</v>
      </c>
      <c r="AQ1797">
        <f t="shared" si="656"/>
        <v>4.1299638043294395E-2</v>
      </c>
      <c r="AR1797" cm="1">
        <f t="array" ref="AR1797">IFERROR(STDEV(IF($E$2:$E$2201=$E1797, $AK$2:$AK$2201)), 0)</f>
        <v>5.0892277364249236E-3</v>
      </c>
      <c r="AS1797">
        <f t="shared" si="664"/>
        <v>-1.3907616768052216</v>
      </c>
      <c r="AT1797">
        <f t="shared" si="657"/>
        <v>1.1299638043294409E-2</v>
      </c>
      <c r="AU1797" cm="1">
        <f t="array" ref="AU1797">IFERROR(STDEV(IF($E$2:$E$2201=$E1797, $AL$2:$AL$2201)), 0)</f>
        <v>5.0892277364248976E-3</v>
      </c>
      <c r="AV1797">
        <f t="shared" si="665"/>
        <v>-1.3907616768052318</v>
      </c>
      <c r="AW1797">
        <f t="shared" si="658"/>
        <v>0</v>
      </c>
      <c r="AX1797" cm="1">
        <f t="array" ref="AX1797">IFERROR(STDEV(IF($E$2:$E$2201=$E1797, $AM$2:$AM$2201)), 0)</f>
        <v>0</v>
      </c>
      <c r="AY1797">
        <f t="shared" si="666"/>
        <v>-1.3907616768052318</v>
      </c>
      <c r="AZ1797">
        <f>INDEX(Model_Assumptions[Values],9)*((INDEX(Model_Scenarios[GR Weight],1)*$AG1797)+(INDEX(Model_Scenarios[GP Weight],1)*$AH1797)+(INDEX(Model_Scenarios[LTV Weight],1)*$AI1797))-(INDEX(Model_Scenarios[LTV Weight],1)*$AP1797)-(INDEX(Model_Scenarios[GP Weight],1)*($AS1797+$AV1797+$AY1797))</f>
        <v>4.3164443402887329</v>
      </c>
      <c r="BA1797">
        <f>INDEX(Model_Assumptions[Values],9)*((INDEX(Model_Scenarios[GR Weight],2)*$AG1797)+(INDEX(Model_Scenarios[GP Weight],2)*$AH1797)+(INDEX(Model_Scenarios[LTV Weight],2)*$AI1797))-(INDEX(Model_Scenarios[LTV Weight],2)*$AP1797)-(INDEX(Model_Scenarios[GP Weight],2)*($AS1797+$AV1797+$AY1797))</f>
        <v>6.0152704010131854</v>
      </c>
      <c r="BB1797">
        <f>INDEX(Model_Assumptions[Values],9)*((INDEX(Model_Scenarios[GR Weight],3)*$AG1797)+(INDEX(Model_Scenarios[GP Weight],3)*$AH1797)+(INDEX(Model_Scenarios[LTV Weight],3)*$AI1797))-(INDEX(Model_Scenarios[LTV Weight],3)*$AP1797)-(INDEX(Model_Scenarios[GP Weight],3)*($AS1797+$AV1797+$AY1797))</f>
        <v>8.923648608079894</v>
      </c>
      <c r="BC1797">
        <f>INDEX(Model_Assumptions[Values],9)*((INDEX(Model_Scenarios[GR Weight],4)*$AG1797)+(INDEX(Model_Scenarios[GP Weight],4)*$AH1797)+(INDEX(Model_Scenarios[LTV Weight],4)*$AI1797))-(INDEX(Model_Scenarios[LTV Weight],4)*$AP1797)-(INDEX(Model_Scenarios[GP Weight],4)*($AS1797+$AV1797+$AY1797))</f>
        <v>10.364205072000027</v>
      </c>
      <c r="BD1797">
        <f>INDEX(Model_Assumptions[Values],9)*((INDEX(Model_Scenarios[GR Weight],5)*$AG1797)+(INDEX(Model_Scenarios[GP Weight],5)*$AH1797)+(INDEX(Model_Scenarios[LTV Weight],5)*$AI1797))-(INDEX(Model_Scenarios[LTV Weight],5)*$AP1797)-(INDEX(Model_Scenarios[GP Weight],5)*($AS1797+$AV1797+$AY1797))</f>
        <v>10.160466033648602</v>
      </c>
    </row>
    <row r="1798" spans="1:56" x14ac:dyDescent="0.25">
      <c r="A1798">
        <v>1797</v>
      </c>
      <c r="B1798">
        <v>36</v>
      </c>
      <c r="C1798" s="3">
        <v>47</v>
      </c>
      <c r="D1798" s="4">
        <v>0.92</v>
      </c>
      <c r="E1798" t="str">
        <v>SKU-1042</v>
      </c>
      <c r="F1798" t="str">
        <v>Raise</v>
      </c>
      <c r="G1798" t="str">
        <v>Full</v>
      </c>
      <c r="H1798">
        <v>197.52</v>
      </c>
      <c r="I1798">
        <v>66.540000000000006</v>
      </c>
      <c r="J1798">
        <v>23</v>
      </c>
      <c r="K1798">
        <v>4542.96</v>
      </c>
      <c r="L1798">
        <v>3012.54</v>
      </c>
      <c r="M1798">
        <v>0.66312272174969622</v>
      </c>
      <c r="N1798">
        <v>208.30422246574091</v>
      </c>
      <c r="O1798">
        <v>39.73289424630002</v>
      </c>
      <c r="P1798">
        <v>106.27289424629998</v>
      </c>
      <c r="Q1798">
        <v>1221.1610827847651</v>
      </c>
      <c r="R1798">
        <v>1110.1464388952409</v>
      </c>
      <c r="S1798">
        <v>1</v>
      </c>
      <c r="T1798">
        <f t="shared" si="644"/>
        <v>207.44148466848162</v>
      </c>
      <c r="U1798">
        <f t="shared" si="645"/>
        <v>5.0230278799522125E-2</v>
      </c>
      <c r="V1798">
        <f>IF($F1798="Reduce", INDEX(Model_Assumptions[Values], 2), INDEX(Model_Assumptions[Values], 1))</f>
        <v>-0.4</v>
      </c>
      <c r="W1798">
        <f t="shared" si="646"/>
        <v>22.537881435044397</v>
      </c>
      <c r="X1798">
        <f t="shared" si="659"/>
        <v>4675.2915861678193</v>
      </c>
      <c r="Y1798">
        <f t="shared" si="647"/>
        <v>3175.6209554799652</v>
      </c>
      <c r="Z1798">
        <f t="shared" si="648"/>
        <v>132.3315861678193</v>
      </c>
      <c r="AA1798">
        <f t="shared" si="649"/>
        <v>163.08095547996527</v>
      </c>
      <c r="AB1798">
        <f t="shared" si="660"/>
        <v>0.67923484491860664</v>
      </c>
      <c r="AC1798">
        <f t="shared" si="650"/>
        <v>1.6112123168910419E-2</v>
      </c>
      <c r="AD1798">
        <f t="shared" si="651"/>
        <v>1.6112123168910419E-2</v>
      </c>
      <c r="AE1798">
        <f t="shared" si="652"/>
        <v>0.91999999999999871</v>
      </c>
      <c r="AF1798">
        <f t="shared" si="661"/>
        <v>88.8117151116207</v>
      </c>
      <c r="AG1798">
        <f t="shared" si="653"/>
        <v>3.3305297456437417</v>
      </c>
      <c r="AH1798">
        <f t="shared" si="654"/>
        <v>1.5345489236606833</v>
      </c>
      <c r="AI1798">
        <f t="shared" si="662"/>
        <v>8.0000000000001292E-2</v>
      </c>
      <c r="AJ1798">
        <f>MAX(0, $R1798 - $AA1798) * INDEX(Model_Assumptions[Values], 7)</f>
        <v>1894.1309668305512</v>
      </c>
      <c r="AK1798">
        <f>MAX(0, INDEX(Model_Assumptions[Values], 4) - $AD1798)</f>
        <v>3.3887876831089583E-2</v>
      </c>
      <c r="AL1798">
        <f>MAX(0, INDEX(Model_Assumptions[Values], 5) - $AC1798)</f>
        <v>3.887876831089581E-3</v>
      </c>
      <c r="AM1798">
        <f>INDEX(Model_Assumptions[Values], 6) * MAX(0, INDEX(Model_Assumptions[Values], 3) - $AB1798)^2</f>
        <v>0</v>
      </c>
      <c r="AN1798">
        <f t="shared" si="655"/>
        <v>2045.1959702339143</v>
      </c>
      <c r="AO1798" cm="1">
        <f t="array" ref="AO1798">IFERROR(STDEV(IF($E$2:$E$2201=$E1798, $AJ$2:$AJ$2201)), 0)</f>
        <v>103.17426838636911</v>
      </c>
      <c r="AP1798">
        <f t="shared" si="663"/>
        <v>-1.4641732455775873</v>
      </c>
      <c r="AQ1798">
        <f t="shared" si="656"/>
        <v>4.1299638043294395E-2</v>
      </c>
      <c r="AR1798" cm="1">
        <f t="array" ref="AR1798">IFERROR(STDEV(IF($E$2:$E$2201=$E1798, $AK$2:$AK$2201)), 0)</f>
        <v>5.0892277364249236E-3</v>
      </c>
      <c r="AS1798">
        <f t="shared" si="664"/>
        <v>-1.4563626538378138</v>
      </c>
      <c r="AT1798">
        <f t="shared" si="657"/>
        <v>1.1299638043294409E-2</v>
      </c>
      <c r="AU1798" cm="1">
        <f t="array" ref="AU1798">IFERROR(STDEV(IF($E$2:$E$2201=$E1798, $AL$2:$AL$2201)), 0)</f>
        <v>5.0892277364248976E-3</v>
      </c>
      <c r="AV1798">
        <f t="shared" si="665"/>
        <v>-1.4563626538378245</v>
      </c>
      <c r="AW1798">
        <f t="shared" si="658"/>
        <v>0</v>
      </c>
      <c r="AX1798" cm="1">
        <f t="array" ref="AX1798">IFERROR(STDEV(IF($E$2:$E$2201=$E1798, $AM$2:$AM$2201)), 0)</f>
        <v>0</v>
      </c>
      <c r="AY1798">
        <f t="shared" si="666"/>
        <v>-1.4563626538378245</v>
      </c>
      <c r="AZ1798">
        <f>INDEX(Model_Assumptions[Values],9)*((INDEX(Model_Scenarios[GR Weight],1)*$AG1798)+(INDEX(Model_Scenarios[GP Weight],1)*$AH1798)+(INDEX(Model_Scenarios[LTV Weight],1)*$AI1798))-(INDEX(Model_Scenarios[LTV Weight],1)*$AP1798)-(INDEX(Model_Scenarios[GP Weight],1)*($AS1798+$AV1798+$AY1798))</f>
        <v>4.3607867272656344</v>
      </c>
      <c r="BA1798">
        <f>INDEX(Model_Assumptions[Values],9)*((INDEX(Model_Scenarios[GR Weight],2)*$AG1798)+(INDEX(Model_Scenarios[GP Weight],2)*$AH1798)+(INDEX(Model_Scenarios[LTV Weight],2)*$AI1798))-(INDEX(Model_Scenarios[LTV Weight],2)*$AP1798)-(INDEX(Model_Scenarios[GP Weight],2)*($AS1798+$AV1798+$AY1798))</f>
        <v>6.1179764348216183</v>
      </c>
      <c r="BB1798">
        <f>INDEX(Model_Assumptions[Values],9)*((INDEX(Model_Scenarios[GR Weight],3)*$AG1798)+(INDEX(Model_Scenarios[GP Weight],3)*$AH1798)+(INDEX(Model_Scenarios[LTV Weight],3)*$AI1798))-(INDEX(Model_Scenarios[LTV Weight],3)*$AP1798)-(INDEX(Model_Scenarios[GP Weight],3)*($AS1798+$AV1798+$AY1798))</f>
        <v>9.1234728832216216</v>
      </c>
      <c r="BC1798">
        <f>INDEX(Model_Assumptions[Values],9)*((INDEX(Model_Scenarios[GR Weight],4)*$AG1798)+(INDEX(Model_Scenarios[GP Weight],4)*$AH1798)+(INDEX(Model_Scenarios[LTV Weight],4)*$AI1798))-(INDEX(Model_Scenarios[LTV Weight],4)*$AP1798)-(INDEX(Model_Scenarios[GP Weight],4)*($AS1798+$AV1798+$AY1798))</f>
        <v>10.602320431485733</v>
      </c>
      <c r="BD1798">
        <f>INDEX(Model_Assumptions[Values],9)*((INDEX(Model_Scenarios[GR Weight],5)*$AG1798)+(INDEX(Model_Scenarios[GP Weight],5)*$AH1798)+(INDEX(Model_Scenarios[LTV Weight],5)*$AI1798))-(INDEX(Model_Scenarios[LTV Weight],5)*$AP1798)-(INDEX(Model_Scenarios[GP Weight],5)*($AS1798+$AV1798+$AY1798))</f>
        <v>10.419580975937425</v>
      </c>
    </row>
    <row r="1799" spans="1:56" x14ac:dyDescent="0.25">
      <c r="A1799">
        <v>1798</v>
      </c>
      <c r="B1799">
        <v>36</v>
      </c>
      <c r="C1799" s="3">
        <v>48</v>
      </c>
      <c r="D1799" s="4">
        <v>0.94000000000000006</v>
      </c>
      <c r="E1799" t="str">
        <v>SKU-1042</v>
      </c>
      <c r="F1799" t="str">
        <v>Raise</v>
      </c>
      <c r="G1799" t="str">
        <v>Full</v>
      </c>
      <c r="H1799">
        <v>197.52</v>
      </c>
      <c r="I1799">
        <v>66.540000000000006</v>
      </c>
      <c r="J1799">
        <v>23</v>
      </c>
      <c r="K1799">
        <v>4542.96</v>
      </c>
      <c r="L1799">
        <v>3012.54</v>
      </c>
      <c r="M1799">
        <v>0.66312272174969622</v>
      </c>
      <c r="N1799">
        <v>208.30422246574091</v>
      </c>
      <c r="O1799">
        <v>39.73289424630002</v>
      </c>
      <c r="P1799">
        <v>106.27289424629998</v>
      </c>
      <c r="Q1799">
        <v>1221.1610827847651</v>
      </c>
      <c r="R1799">
        <v>1110.1464388952409</v>
      </c>
      <c r="S1799">
        <v>1</v>
      </c>
      <c r="T1799">
        <f t="shared" si="644"/>
        <v>207.65716911779646</v>
      </c>
      <c r="U1799">
        <f t="shared" si="645"/>
        <v>5.1322241382120527E-2</v>
      </c>
      <c r="V1799">
        <f>IF($F1799="Reduce", INDEX(Model_Assumptions[Values], 2), INDEX(Model_Assumptions[Values], 1))</f>
        <v>-0.4</v>
      </c>
      <c r="W1799">
        <f t="shared" si="646"/>
        <v>22.527835379284493</v>
      </c>
      <c r="X1799">
        <f t="shared" si="659"/>
        <v>4678.0665212139584</v>
      </c>
      <c r="Y1799">
        <f t="shared" si="647"/>
        <v>3179.064355076368</v>
      </c>
      <c r="Z1799">
        <f t="shared" si="648"/>
        <v>135.10652121395833</v>
      </c>
      <c r="AA1799">
        <f t="shared" si="649"/>
        <v>166.52435507636801</v>
      </c>
      <c r="AB1799">
        <f t="shared" si="660"/>
        <v>0.67956800970230768</v>
      </c>
      <c r="AC1799">
        <f t="shared" si="650"/>
        <v>1.6445287952611465E-2</v>
      </c>
      <c r="AD1799">
        <f t="shared" si="651"/>
        <v>1.6445287952611465E-2</v>
      </c>
      <c r="AE1799">
        <f t="shared" si="652"/>
        <v>0.94000000000000039</v>
      </c>
      <c r="AF1799">
        <f t="shared" si="661"/>
        <v>66.608786333714022</v>
      </c>
      <c r="AG1799">
        <f t="shared" si="653"/>
        <v>3.4003694867141383</v>
      </c>
      <c r="AH1799">
        <f t="shared" si="654"/>
        <v>1.566950408731959</v>
      </c>
      <c r="AI1799">
        <f t="shared" si="662"/>
        <v>5.9999999999999616E-2</v>
      </c>
      <c r="AJ1799">
        <f>MAX(0, $R1799 - $AA1799) * INDEX(Model_Assumptions[Values], 7)</f>
        <v>1887.2441676377457</v>
      </c>
      <c r="AK1799">
        <f>MAX(0, INDEX(Model_Assumptions[Values], 4) - $AD1799)</f>
        <v>3.3554712047388538E-2</v>
      </c>
      <c r="AL1799">
        <f>MAX(0, INDEX(Model_Assumptions[Values], 5) - $AC1799)</f>
        <v>3.5547120473885356E-3</v>
      </c>
      <c r="AM1799">
        <f>INDEX(Model_Assumptions[Values], 6) * MAX(0, INDEX(Model_Assumptions[Values], 3) - $AB1799)^2</f>
        <v>0</v>
      </c>
      <c r="AN1799">
        <f t="shared" si="655"/>
        <v>2045.1959702339143</v>
      </c>
      <c r="AO1799" cm="1">
        <f t="array" ref="AO1799">IFERROR(STDEV(IF($E$2:$E$2201=$E1799, $AJ$2:$AJ$2201)), 0)</f>
        <v>103.17426838636911</v>
      </c>
      <c r="AP1799">
        <f t="shared" si="663"/>
        <v>-1.5309224389618878</v>
      </c>
      <c r="AQ1799">
        <f t="shared" si="656"/>
        <v>4.1299638043294395E-2</v>
      </c>
      <c r="AR1799" cm="1">
        <f t="array" ref="AR1799">IFERROR(STDEV(IF($E$2:$E$2201=$E1799, $AK$2:$AK$2201)), 0)</f>
        <v>5.0892277364249236E-3</v>
      </c>
      <c r="AS1799">
        <f t="shared" si="664"/>
        <v>-1.5218273571201013</v>
      </c>
      <c r="AT1799">
        <f t="shared" si="657"/>
        <v>1.1299638043294409E-2</v>
      </c>
      <c r="AU1799" cm="1">
        <f t="array" ref="AU1799">IFERROR(STDEV(IF($E$2:$E$2201=$E1799, $AL$2:$AL$2201)), 0)</f>
        <v>5.0892277364248976E-3</v>
      </c>
      <c r="AV1799">
        <f t="shared" si="665"/>
        <v>-1.5218273571201122</v>
      </c>
      <c r="AW1799">
        <f t="shared" si="658"/>
        <v>0</v>
      </c>
      <c r="AX1799" cm="1">
        <f t="array" ref="AX1799">IFERROR(STDEV(IF($E$2:$E$2201=$E1799, $AM$2:$AM$2201)), 0)</f>
        <v>0</v>
      </c>
      <c r="AY1799">
        <f t="shared" si="666"/>
        <v>-1.5218273571201122</v>
      </c>
      <c r="AZ1799">
        <f>INDEX(Model_Assumptions[Values],9)*((INDEX(Model_Scenarios[GR Weight],1)*$AG1799)+(INDEX(Model_Scenarios[GP Weight],1)*$AH1799)+(INDEX(Model_Scenarios[LTV Weight],1)*$AI1799))-(INDEX(Model_Scenarios[LTV Weight],1)*$AP1799)-(INDEX(Model_Scenarios[GP Weight],1)*($AS1799+$AV1799+$AY1799))</f>
        <v>4.4049461060285902</v>
      </c>
      <c r="BA1799">
        <f>INDEX(Model_Assumptions[Values],9)*((INDEX(Model_Scenarios[GR Weight],2)*$AG1799)+(INDEX(Model_Scenarios[GP Weight],2)*$AH1799)+(INDEX(Model_Scenarios[LTV Weight],2)*$AI1799))-(INDEX(Model_Scenarios[LTV Weight],2)*$AP1799)-(INDEX(Model_Scenarios[GP Weight],2)*($AS1799+$AV1799+$AY1799))</f>
        <v>6.220423523364853</v>
      </c>
      <c r="BB1799">
        <f>INDEX(Model_Assumptions[Values],9)*((INDEX(Model_Scenarios[GR Weight],3)*$AG1799)+(INDEX(Model_Scenarios[GP Weight],3)*$AH1799)+(INDEX(Model_Scenarios[LTV Weight],3)*$AI1799))-(INDEX(Model_Scenarios[LTV Weight],3)*$AP1799)-(INDEX(Model_Scenarios[GP Weight],3)*($AS1799+$AV1799+$AY1799))</f>
        <v>9.3229127742344708</v>
      </c>
      <c r="BC1799">
        <f>INDEX(Model_Assumptions[Values],9)*((INDEX(Model_Scenarios[GR Weight],4)*$AG1799)+(INDEX(Model_Scenarios[GP Weight],4)*$AH1799)+(INDEX(Model_Scenarios[LTV Weight],4)*$AI1799))-(INDEX(Model_Scenarios[LTV Weight],4)*$AP1799)-(INDEX(Model_Scenarios[GP Weight],4)*($AS1799+$AV1799+$AY1799))</f>
        <v>10.84000527369535</v>
      </c>
      <c r="BD1799">
        <f>INDEX(Model_Assumptions[Values],9)*((INDEX(Model_Scenarios[GR Weight],5)*$AG1799)+(INDEX(Model_Scenarios[GP Weight],5)*$AH1799)+(INDEX(Model_Scenarios[LTV Weight],5)*$AI1799))-(INDEX(Model_Scenarios[LTV Weight],5)*$AP1799)-(INDEX(Model_Scenarios[GP Weight],5)*($AS1799+$AV1799+$AY1799))</f>
        <v>10.678228859715679</v>
      </c>
    </row>
    <row r="1800" spans="1:56" x14ac:dyDescent="0.25">
      <c r="A1800">
        <v>1799</v>
      </c>
      <c r="B1800">
        <v>36</v>
      </c>
      <c r="C1800" s="3">
        <v>49</v>
      </c>
      <c r="D1800" s="4">
        <v>0.96</v>
      </c>
      <c r="E1800" t="str">
        <v>SKU-1042</v>
      </c>
      <c r="F1800" t="str">
        <v>Raise</v>
      </c>
      <c r="G1800" t="str">
        <v>Full</v>
      </c>
      <c r="H1800">
        <v>197.52</v>
      </c>
      <c r="I1800">
        <v>66.540000000000006</v>
      </c>
      <c r="J1800">
        <v>23</v>
      </c>
      <c r="K1800">
        <v>4542.96</v>
      </c>
      <c r="L1800">
        <v>3012.54</v>
      </c>
      <c r="M1800">
        <v>0.66312272174969622</v>
      </c>
      <c r="N1800">
        <v>208.30422246574091</v>
      </c>
      <c r="O1800">
        <v>39.73289424630002</v>
      </c>
      <c r="P1800">
        <v>106.27289424629998</v>
      </c>
      <c r="Q1800">
        <v>1221.1610827847651</v>
      </c>
      <c r="R1800">
        <v>1110.1464388952409</v>
      </c>
      <c r="S1800">
        <v>1</v>
      </c>
      <c r="T1800">
        <f t="shared" si="644"/>
        <v>207.87285356711126</v>
      </c>
      <c r="U1800">
        <f t="shared" si="645"/>
        <v>5.2414203964718777E-2</v>
      </c>
      <c r="V1800">
        <f>IF($F1800="Reduce", INDEX(Model_Assumptions[Values], 2), INDEX(Model_Assumptions[Values], 1))</f>
        <v>-0.4</v>
      </c>
      <c r="W1800">
        <f t="shared" si="646"/>
        <v>22.517789323524585</v>
      </c>
      <c r="X1800">
        <f t="shared" si="659"/>
        <v>4680.837122704088</v>
      </c>
      <c r="Y1800">
        <f t="shared" si="647"/>
        <v>3182.5034211167622</v>
      </c>
      <c r="Z1800">
        <f t="shared" si="648"/>
        <v>137.87712270408792</v>
      </c>
      <c r="AA1800">
        <f t="shared" si="649"/>
        <v>169.96342111676222</v>
      </c>
      <c r="AB1800">
        <f t="shared" si="660"/>
        <v>0.67990048311662921</v>
      </c>
      <c r="AC1800">
        <f t="shared" si="650"/>
        <v>1.6777761366932986E-2</v>
      </c>
      <c r="AD1800">
        <f t="shared" si="651"/>
        <v>1.6777761366932986E-2</v>
      </c>
      <c r="AE1800">
        <f t="shared" si="652"/>
        <v>0.95999999999999941</v>
      </c>
      <c r="AF1800">
        <f t="shared" si="661"/>
        <v>44.405857555810293</v>
      </c>
      <c r="AG1800">
        <f t="shared" si="653"/>
        <v>3.4701001605723003</v>
      </c>
      <c r="AH1800">
        <f t="shared" si="654"/>
        <v>1.5993111161803113</v>
      </c>
      <c r="AI1800">
        <f t="shared" si="662"/>
        <v>4.0000000000000591E-2</v>
      </c>
      <c r="AJ1800">
        <f>MAX(0, $R1800 - $AA1800) * INDEX(Model_Assumptions[Values], 7)</f>
        <v>1880.3660355569573</v>
      </c>
      <c r="AK1800">
        <f>MAX(0, INDEX(Model_Assumptions[Values], 4) - $AD1800)</f>
        <v>3.3222238633067017E-2</v>
      </c>
      <c r="AL1800">
        <f>MAX(0, INDEX(Model_Assumptions[Values], 5) - $AC1800)</f>
        <v>3.2222386330670143E-3</v>
      </c>
      <c r="AM1800">
        <f>INDEX(Model_Assumptions[Values], 6) * MAX(0, INDEX(Model_Assumptions[Values], 3) - $AB1800)^2</f>
        <v>0</v>
      </c>
      <c r="AN1800">
        <f t="shared" si="655"/>
        <v>2045.1959702339143</v>
      </c>
      <c r="AO1800" cm="1">
        <f t="array" ref="AO1800">IFERROR(STDEV(IF($E$2:$E$2201=$E1800, $AJ$2:$AJ$2201)), 0)</f>
        <v>103.17426838636911</v>
      </c>
      <c r="AP1800">
        <f t="shared" si="663"/>
        <v>-1.5975876277571313</v>
      </c>
      <c r="AQ1800">
        <f t="shared" si="656"/>
        <v>4.1299638043294395E-2</v>
      </c>
      <c r="AR1800" cm="1">
        <f t="array" ref="AR1800">IFERROR(STDEV(IF($E$2:$E$2201=$E1800, $AK$2:$AK$2201)), 0)</f>
        <v>5.0892277364249236E-3</v>
      </c>
      <c r="AS1800">
        <f t="shared" si="664"/>
        <v>-1.5871562108363386</v>
      </c>
      <c r="AT1800">
        <f t="shared" si="657"/>
        <v>1.1299638043294409E-2</v>
      </c>
      <c r="AU1800" cm="1">
        <f t="array" ref="AU1800">IFERROR(STDEV(IF($E$2:$E$2201=$E1800, $AL$2:$AL$2201)), 0)</f>
        <v>5.0892277364248976E-3</v>
      </c>
      <c r="AV1800">
        <f t="shared" si="665"/>
        <v>-1.5871562108363499</v>
      </c>
      <c r="AW1800">
        <f t="shared" si="658"/>
        <v>0</v>
      </c>
      <c r="AX1800" cm="1">
        <f t="array" ref="AX1800">IFERROR(STDEV(IF($E$2:$E$2201=$E1800, $AM$2:$AM$2201)), 0)</f>
        <v>0</v>
      </c>
      <c r="AY1800">
        <f t="shared" si="666"/>
        <v>-1.5871562108363499</v>
      </c>
      <c r="AZ1800">
        <f>INDEX(Model_Assumptions[Values],9)*((INDEX(Model_Scenarios[GR Weight],1)*$AG1800)+(INDEX(Model_Scenarios[GP Weight],1)*$AH1800)+(INDEX(Model_Scenarios[LTV Weight],1)*$AI1800))-(INDEX(Model_Scenarios[LTV Weight],1)*$AP1800)-(INDEX(Model_Scenarios[GP Weight],1)*($AS1800+$AV1800+$AY1800))</f>
        <v>4.4489226038329166</v>
      </c>
      <c r="BA1800">
        <f>INDEX(Model_Assumptions[Values],9)*((INDEX(Model_Scenarios[GR Weight],2)*$AG1800)+(INDEX(Model_Scenarios[GP Weight],2)*$AH1800)+(INDEX(Model_Scenarios[LTV Weight],2)*$AI1800))-(INDEX(Model_Scenarios[LTV Weight],2)*$AP1800)-(INDEX(Model_Scenarios[GP Weight],2)*($AS1800+$AV1800+$AY1800))</f>
        <v>6.3226119211534808</v>
      </c>
      <c r="BB1800">
        <f>INDEX(Model_Assumptions[Values],9)*((INDEX(Model_Scenarios[GR Weight],3)*$AG1800)+(INDEX(Model_Scenarios[GP Weight],3)*$AH1800)+(INDEX(Model_Scenarios[LTV Weight],3)*$AI1800))-(INDEX(Model_Scenarios[LTV Weight],3)*$AP1800)-(INDEX(Model_Scenarios[GP Weight],3)*($AS1800+$AV1800+$AY1800))</f>
        <v>9.5219687265119362</v>
      </c>
      <c r="BC1800">
        <f>INDEX(Model_Assumptions[Values],9)*((INDEX(Model_Scenarios[GR Weight],4)*$AG1800)+(INDEX(Model_Scenarios[GP Weight],4)*$AH1800)+(INDEX(Model_Scenarios[LTV Weight],4)*$AI1800))-(INDEX(Model_Scenarios[LTV Weight],4)*$AP1800)-(INDEX(Model_Scenarios[GP Weight],4)*($AS1800+$AV1800+$AY1800))</f>
        <v>11.077260044022372</v>
      </c>
      <c r="BD1800">
        <f>INDEX(Model_Assumptions[Values],9)*((INDEX(Model_Scenarios[GR Weight],5)*$AG1800)+(INDEX(Model_Scenarios[GP Weight],5)*$AH1800)+(INDEX(Model_Scenarios[LTV Weight],5)*$AI1800))-(INDEX(Model_Scenarios[LTV Weight],5)*$AP1800)-(INDEX(Model_Scenarios[GP Weight],5)*($AS1800+$AV1800+$AY1800))</f>
        <v>10.936410384887411</v>
      </c>
    </row>
    <row r="1801" spans="1:56" x14ac:dyDescent="0.25">
      <c r="A1801">
        <v>1800</v>
      </c>
      <c r="B1801">
        <v>36</v>
      </c>
      <c r="C1801" s="3">
        <v>50</v>
      </c>
      <c r="D1801" s="4">
        <v>0.98</v>
      </c>
      <c r="E1801" t="str">
        <v>SKU-1042</v>
      </c>
      <c r="F1801" t="str">
        <v>Raise</v>
      </c>
      <c r="G1801" t="str">
        <v>Full</v>
      </c>
      <c r="H1801">
        <v>197.52</v>
      </c>
      <c r="I1801">
        <v>66.540000000000006</v>
      </c>
      <c r="J1801">
        <v>23</v>
      </c>
      <c r="K1801">
        <v>4542.96</v>
      </c>
      <c r="L1801">
        <v>3012.54</v>
      </c>
      <c r="M1801">
        <v>0.66312272174969622</v>
      </c>
      <c r="N1801">
        <v>208.30422246574091</v>
      </c>
      <c r="O1801">
        <v>39.73289424630002</v>
      </c>
      <c r="P1801">
        <v>106.27289424629998</v>
      </c>
      <c r="Q1801">
        <v>1221.1610827847651</v>
      </c>
      <c r="R1801">
        <v>1110.1464388952409</v>
      </c>
      <c r="S1801">
        <v>1</v>
      </c>
      <c r="T1801">
        <f t="shared" si="644"/>
        <v>208.0885380164261</v>
      </c>
      <c r="U1801">
        <f t="shared" si="645"/>
        <v>5.3506166547317179E-2</v>
      </c>
      <c r="V1801">
        <f>IF($F1801="Reduce", INDEX(Model_Assumptions[Values], 2), INDEX(Model_Assumptions[Values], 1))</f>
        <v>-0.4</v>
      </c>
      <c r="W1801">
        <f t="shared" si="646"/>
        <v>22.507743267764681</v>
      </c>
      <c r="X1801">
        <f t="shared" si="659"/>
        <v>4683.603390638209</v>
      </c>
      <c r="Y1801">
        <f t="shared" si="647"/>
        <v>3185.938153601147</v>
      </c>
      <c r="Z1801">
        <f t="shared" si="648"/>
        <v>140.64339063820898</v>
      </c>
      <c r="AA1801">
        <f t="shared" si="649"/>
        <v>173.39815360114699</v>
      </c>
      <c r="AB1801">
        <f t="shared" si="660"/>
        <v>0.68023226731139086</v>
      </c>
      <c r="AC1801">
        <f t="shared" si="650"/>
        <v>1.7109545561694639E-2</v>
      </c>
      <c r="AD1801">
        <f t="shared" si="651"/>
        <v>1.7109545561694639E-2</v>
      </c>
      <c r="AE1801">
        <f t="shared" si="652"/>
        <v>0.98000000000000098</v>
      </c>
      <c r="AF1801">
        <f t="shared" si="661"/>
        <v>22.202928777903729</v>
      </c>
      <c r="AG1801">
        <f t="shared" si="653"/>
        <v>3.5397217672182508</v>
      </c>
      <c r="AH1801">
        <f t="shared" si="654"/>
        <v>1.6316310460057322</v>
      </c>
      <c r="AI1801">
        <f t="shared" si="662"/>
        <v>1.9999999999999019E-2</v>
      </c>
      <c r="AJ1801">
        <f>MAX(0, $R1801 - $AA1801) * INDEX(Model_Assumptions[Values], 7)</f>
        <v>1873.4965705881878</v>
      </c>
      <c r="AK1801">
        <f>MAX(0, INDEX(Model_Assumptions[Values], 4) - $AD1801)</f>
        <v>3.2890454438305364E-2</v>
      </c>
      <c r="AL1801">
        <f>MAX(0, INDEX(Model_Assumptions[Values], 5) - $AC1801)</f>
        <v>2.8904544383053614E-3</v>
      </c>
      <c r="AM1801">
        <f>INDEX(Model_Assumptions[Values], 6) * MAX(0, INDEX(Model_Assumptions[Values], 3) - $AB1801)^2</f>
        <v>0</v>
      </c>
      <c r="AN1801">
        <f t="shared" si="655"/>
        <v>2045.1959702339143</v>
      </c>
      <c r="AO1801" cm="1">
        <f t="array" ref="AO1801">IFERROR(STDEV(IF($E$2:$E$2201=$E1801, $AJ$2:$AJ$2201)), 0)</f>
        <v>103.17426838636911</v>
      </c>
      <c r="AP1801">
        <f t="shared" si="663"/>
        <v>-1.6641688119633</v>
      </c>
      <c r="AQ1801">
        <f t="shared" si="656"/>
        <v>4.1299638043294395E-2</v>
      </c>
      <c r="AR1801" cm="1">
        <f t="array" ref="AR1801">IFERROR(STDEV(IF($E$2:$E$2201=$E1801, $AK$2:$AK$2201)), 0)</f>
        <v>5.0892277364249236E-3</v>
      </c>
      <c r="AS1801">
        <f t="shared" si="664"/>
        <v>-1.6523496374120423</v>
      </c>
      <c r="AT1801">
        <f t="shared" si="657"/>
        <v>1.1299638043294409E-2</v>
      </c>
      <c r="AU1801" cm="1">
        <f t="array" ref="AU1801">IFERROR(STDEV(IF($E$2:$E$2201=$E1801, $AL$2:$AL$2201)), 0)</f>
        <v>5.0892277364248976E-3</v>
      </c>
      <c r="AV1801">
        <f t="shared" si="665"/>
        <v>-1.6523496374120539</v>
      </c>
      <c r="AW1801">
        <f t="shared" si="658"/>
        <v>0</v>
      </c>
      <c r="AX1801" cm="1">
        <f t="array" ref="AX1801">IFERROR(STDEV(IF($E$2:$E$2201=$E1801, $AM$2:$AM$2201)), 0)</f>
        <v>0</v>
      </c>
      <c r="AY1801">
        <f t="shared" si="666"/>
        <v>-1.6523496374120539</v>
      </c>
      <c r="AZ1801">
        <f>INDEX(Model_Assumptions[Values],9)*((INDEX(Model_Scenarios[GR Weight],1)*$AG1801)+(INDEX(Model_Scenarios[GP Weight],1)*$AH1801)+(INDEX(Model_Scenarios[LTV Weight],1)*$AI1801))-(INDEX(Model_Scenarios[LTV Weight],1)*$AP1801)-(INDEX(Model_Scenarios[GP Weight],1)*($AS1801+$AV1801+$AY1801))</f>
        <v>4.492716347406243</v>
      </c>
      <c r="BA1801">
        <f>INDEX(Model_Assumptions[Values],9)*((INDEX(Model_Scenarios[GR Weight],2)*$AG1801)+(INDEX(Model_Scenarios[GP Weight],2)*$AH1801)+(INDEX(Model_Scenarios[LTV Weight],2)*$AI1801))-(INDEX(Model_Scenarios[LTV Weight],2)*$AP1801)-(INDEX(Model_Scenarios[GP Weight],2)*($AS1801+$AV1801+$AY1801))</f>
        <v>6.4245418816427922</v>
      </c>
      <c r="BB1801">
        <f>INDEX(Model_Assumptions[Values],9)*((INDEX(Model_Scenarios[GR Weight],3)*$AG1801)+(INDEX(Model_Scenarios[GP Weight],3)*$AH1801)+(INDEX(Model_Scenarios[LTV Weight],3)*$AI1801))-(INDEX(Model_Scenarios[LTV Weight],3)*$AP1801)-(INDEX(Model_Scenarios[GP Weight],3)*($AS1801+$AV1801+$AY1801))</f>
        <v>9.7206411836008151</v>
      </c>
      <c r="BC1801">
        <f>INDEX(Model_Assumptions[Values],9)*((INDEX(Model_Scenarios[GR Weight],4)*$AG1801)+(INDEX(Model_Scenarios[GP Weight],4)*$AH1801)+(INDEX(Model_Scenarios[LTV Weight],4)*$AI1801))-(INDEX(Model_Scenarios[LTV Weight],4)*$AP1801)-(INDEX(Model_Scenarios[GP Weight],4)*($AS1801+$AV1801+$AY1801))</f>
        <v>11.31408518601361</v>
      </c>
      <c r="BD1801">
        <f>INDEX(Model_Assumptions[Values],9)*((INDEX(Model_Scenarios[GR Weight],5)*$AG1801)+(INDEX(Model_Scenarios[GP Weight],5)*$AH1801)+(INDEX(Model_Scenarios[LTV Weight],5)*$AI1801))-(INDEX(Model_Scenarios[LTV Weight],5)*$AP1801)-(INDEX(Model_Scenarios[GP Weight],5)*($AS1801+$AV1801+$AY1801))</f>
        <v>11.194126248454722</v>
      </c>
    </row>
    <row r="1802" spans="1:56" x14ac:dyDescent="0.25">
      <c r="A1802">
        <v>1801</v>
      </c>
      <c r="B1802">
        <v>37</v>
      </c>
      <c r="C1802" s="3">
        <v>1</v>
      </c>
      <c r="D1802" s="4">
        <v>0</v>
      </c>
      <c r="E1802" t="str">
        <v>SKU-1043</v>
      </c>
      <c r="F1802" t="str">
        <v>Hold</v>
      </c>
      <c r="G1802" t="str">
        <v>Full</v>
      </c>
      <c r="H1802">
        <v>112.56</v>
      </c>
      <c r="I1802">
        <v>53.11</v>
      </c>
      <c r="J1802">
        <v>40</v>
      </c>
      <c r="K1802">
        <v>4502.3999999999996</v>
      </c>
      <c r="L1802">
        <v>2377.9999999999995</v>
      </c>
      <c r="M1802">
        <v>0.52816275764036957</v>
      </c>
      <c r="N1802">
        <v>124.60661115062148</v>
      </c>
      <c r="O1802">
        <v>979.85122372361684</v>
      </c>
      <c r="P1802">
        <v>1086.0712237236162</v>
      </c>
      <c r="Q1802">
        <v>2590.186588054918</v>
      </c>
      <c r="R1802">
        <v>1942.6399410411886</v>
      </c>
      <c r="S1802">
        <v>1</v>
      </c>
      <c r="T1802">
        <f t="shared" si="644"/>
        <v>112.56</v>
      </c>
      <c r="U1802">
        <f t="shared" si="645"/>
        <v>0</v>
      </c>
      <c r="V1802">
        <f>IF($F1802="Reduce", INDEX(Model_Assumptions[Values], 2), INDEX(Model_Assumptions[Values], 1))</f>
        <v>-0.4</v>
      </c>
      <c r="W1802">
        <f t="shared" si="646"/>
        <v>40</v>
      </c>
      <c r="X1802">
        <f t="shared" si="659"/>
        <v>4502.3999999999996</v>
      </c>
      <c r="Y1802">
        <f t="shared" si="647"/>
        <v>2377.9999999999995</v>
      </c>
      <c r="Z1802">
        <f t="shared" si="648"/>
        <v>0</v>
      </c>
      <c r="AA1802">
        <f t="shared" si="649"/>
        <v>0</v>
      </c>
      <c r="AB1802">
        <f t="shared" si="660"/>
        <v>0.52816275764036957</v>
      </c>
      <c r="AC1802">
        <f t="shared" si="650"/>
        <v>0</v>
      </c>
      <c r="AD1802">
        <f t="shared" si="651"/>
        <v>0</v>
      </c>
      <c r="AE1802">
        <f t="shared" si="652"/>
        <v>0</v>
      </c>
      <c r="AF1802">
        <f t="shared" si="661"/>
        <v>1942.6399410411886</v>
      </c>
      <c r="AG1802">
        <f t="shared" si="653"/>
        <v>0</v>
      </c>
      <c r="AH1802">
        <f t="shared" si="654"/>
        <v>0</v>
      </c>
      <c r="AI1802">
        <f t="shared" si="662"/>
        <v>1</v>
      </c>
      <c r="AJ1802">
        <f>MAX(0, $R1802 - $AA1802) * INDEX(Model_Assumptions[Values], 7)</f>
        <v>3885.2798820823773</v>
      </c>
      <c r="AK1802">
        <f>MAX(0, INDEX(Model_Assumptions[Values], 4) - $AD1802)</f>
        <v>0.05</v>
      </c>
      <c r="AL1802">
        <f>MAX(0, INDEX(Model_Assumptions[Values], 5) - $AC1802)</f>
        <v>0.02</v>
      </c>
      <c r="AM1802">
        <f>INDEX(Model_Assumptions[Values], 6) * MAX(0, INDEX(Model_Assumptions[Values], 3) - $AB1802)^2</f>
        <v>0</v>
      </c>
      <c r="AN1802">
        <f t="shared" si="655"/>
        <v>3526.1602973585332</v>
      </c>
      <c r="AO1802" cm="1">
        <f t="array" ref="AO1802">IFERROR(STDEV(IF($E$2:$E$2201=$E1802, $AJ$2:$AJ$2201)), 0)</f>
        <v>209.84827248222715</v>
      </c>
      <c r="AP1802">
        <f t="shared" si="663"/>
        <v>1.7113297168279493</v>
      </c>
      <c r="AQ1802">
        <f t="shared" si="656"/>
        <v>2.687579557344837E-2</v>
      </c>
      <c r="AR1802" cm="1">
        <f t="array" ref="AR1802">IFERROR(STDEV(IF($E$2:$E$2201=$E1802, $AK$2:$AK$2201)), 0)</f>
        <v>1.3317105530676662E-2</v>
      </c>
      <c r="AS1802">
        <f t="shared" si="664"/>
        <v>1.7364287136783438</v>
      </c>
      <c r="AT1802">
        <f t="shared" si="657"/>
        <v>4.2783229658039943E-3</v>
      </c>
      <c r="AU1802" cm="1">
        <f t="array" ref="AU1802">IFERROR(STDEV(IF($E$2:$E$2201=$E1802, $AL$2:$AL$2201)), 0)</f>
        <v>6.3663256363614678E-3</v>
      </c>
      <c r="AV1802">
        <f t="shared" si="665"/>
        <v>2.4695056351502283</v>
      </c>
      <c r="AW1802">
        <f t="shared" si="658"/>
        <v>0</v>
      </c>
      <c r="AX1802" cm="1">
        <f t="array" ref="AX1802">IFERROR(STDEV(IF($E$2:$E$2201=$E1802, $AM$2:$AM$2201)), 0)</f>
        <v>0</v>
      </c>
      <c r="AY1802">
        <f t="shared" si="666"/>
        <v>2.4695056351502283</v>
      </c>
      <c r="AZ1802">
        <f>INDEX(Model_Assumptions[Values],9)*((INDEX(Model_Scenarios[GR Weight],1)*$AG1802)+(INDEX(Model_Scenarios[GP Weight],1)*$AH1802)+(INDEX(Model_Scenarios[LTV Weight],1)*$AI1802))-(INDEX(Model_Scenarios[LTV Weight],1)*$AP1802)-(INDEX(Model_Scenarios[GP Weight],1)*($AS1802+$AV1802+$AY1802))</f>
        <v>1.9633922281397602</v>
      </c>
      <c r="BA1802">
        <f>INDEX(Model_Assumptions[Values],9)*((INDEX(Model_Scenarios[GR Weight],2)*$AG1802)+(INDEX(Model_Scenarios[GP Weight],2)*$AH1802)+(INDEX(Model_Scenarios[LTV Weight],2)*$AI1802))-(INDEX(Model_Scenarios[LTV Weight],2)*$AP1802)-(INDEX(Model_Scenarios[GP Weight],2)*($AS1802+$AV1802+$AY1802))</f>
        <v>0.80254768726607262</v>
      </c>
      <c r="BB1802">
        <f>INDEX(Model_Assumptions[Values],9)*((INDEX(Model_Scenarios[GR Weight],3)*$AG1802)+(INDEX(Model_Scenarios[GP Weight],3)*$AH1802)+(INDEX(Model_Scenarios[LTV Weight],3)*$AI1802))-(INDEX(Model_Scenarios[LTV Weight],3)*$AP1802)-(INDEX(Model_Scenarios[GP Weight],3)*($AS1802+$AV1802+$AY1802))</f>
        <v>-1.0209358811237599</v>
      </c>
      <c r="BC1802">
        <f>INDEX(Model_Assumptions[Values],9)*((INDEX(Model_Scenarios[GR Weight],4)*$AG1802)+(INDEX(Model_Scenarios[GP Weight],4)*$AH1802)+(INDEX(Model_Scenarios[LTV Weight],4)*$AI1802))-(INDEX(Model_Scenarios[LTV Weight],4)*$AP1802)-(INDEX(Model_Scenarios[GP Weight],4)*($AS1802+$AV1802+$AY1802))</f>
        <v>-1.3498029094409647</v>
      </c>
      <c r="BD1802">
        <f>INDEX(Model_Assumptions[Values],9)*((INDEX(Model_Scenarios[GR Weight],5)*$AG1802)+(INDEX(Model_Scenarios[GP Weight],5)*$AH1802)+(INDEX(Model_Scenarios[LTV Weight],5)*$AI1802))-(INDEX(Model_Scenarios[LTV Weight],5)*$AP1802)-(INDEX(Model_Scenarios[GP Weight],5)*($AS1802+$AV1802+$AY1802))</f>
        <v>-2.8493244203953281</v>
      </c>
    </row>
    <row r="1803" spans="1:56" x14ac:dyDescent="0.25">
      <c r="A1803">
        <v>1802</v>
      </c>
      <c r="B1803">
        <v>37</v>
      </c>
      <c r="C1803" s="3">
        <v>2</v>
      </c>
      <c r="D1803" s="4">
        <v>0.02</v>
      </c>
      <c r="E1803" t="str">
        <v>SKU-1043</v>
      </c>
      <c r="F1803" t="str">
        <v>Hold</v>
      </c>
      <c r="G1803" t="str">
        <v>Full</v>
      </c>
      <c r="H1803">
        <v>112.56</v>
      </c>
      <c r="I1803">
        <v>53.11</v>
      </c>
      <c r="J1803">
        <v>40</v>
      </c>
      <c r="K1803">
        <v>4502.3999999999996</v>
      </c>
      <c r="L1803">
        <v>2377.9999999999995</v>
      </c>
      <c r="M1803">
        <v>0.52816275764036957</v>
      </c>
      <c r="N1803">
        <v>124.60661115062148</v>
      </c>
      <c r="O1803">
        <v>979.85122372361684</v>
      </c>
      <c r="P1803">
        <v>1086.0712237236162</v>
      </c>
      <c r="Q1803">
        <v>2590.186588054918</v>
      </c>
      <c r="R1803">
        <v>1942.6399410411886</v>
      </c>
      <c r="S1803">
        <v>1</v>
      </c>
      <c r="T1803">
        <f t="shared" si="644"/>
        <v>112.80093222301244</v>
      </c>
      <c r="U1803">
        <f t="shared" si="645"/>
        <v>2.1404781717522742E-3</v>
      </c>
      <c r="V1803">
        <f>IF($F1803="Reduce", INDEX(Model_Assumptions[Values], 2), INDEX(Model_Assumptions[Values], 1))</f>
        <v>-0.4</v>
      </c>
      <c r="W1803">
        <f t="shared" si="646"/>
        <v>39.965752349251964</v>
      </c>
      <c r="X1803">
        <f t="shared" si="659"/>
        <v>4508.1741219896712</v>
      </c>
      <c r="Y1803">
        <f t="shared" si="647"/>
        <v>2385.5930147208992</v>
      </c>
      <c r="Z1803">
        <f t="shared" si="648"/>
        <v>5.7741219896715847</v>
      </c>
      <c r="AA1803">
        <f t="shared" si="649"/>
        <v>7.5930147208996459</v>
      </c>
      <c r="AB1803">
        <f t="shared" si="660"/>
        <v>0.52917055778405109</v>
      </c>
      <c r="AC1803">
        <f t="shared" si="650"/>
        <v>1.0078001436815143E-3</v>
      </c>
      <c r="AD1803">
        <f t="shared" si="651"/>
        <v>1.0078001436815143E-3</v>
      </c>
      <c r="AE1803">
        <f t="shared" si="652"/>
        <v>2.0000000000000542E-2</v>
      </c>
      <c r="AF1803">
        <f t="shared" si="661"/>
        <v>1903.7871422203639</v>
      </c>
      <c r="AG1803">
        <f t="shared" si="653"/>
        <v>5.8928558232839139E-3</v>
      </c>
      <c r="AH1803">
        <f t="shared" si="654"/>
        <v>6.9912677502556864E-3</v>
      </c>
      <c r="AI1803">
        <f t="shared" si="662"/>
        <v>0.97999999999999954</v>
      </c>
      <c r="AJ1803">
        <f>MAX(0, $R1803 - $AA1803) * INDEX(Model_Assumptions[Values], 7)</f>
        <v>3870.093852640578</v>
      </c>
      <c r="AK1803">
        <f>MAX(0, INDEX(Model_Assumptions[Values], 4) - $AD1803)</f>
        <v>4.8992199856318489E-2</v>
      </c>
      <c r="AL1803">
        <f>MAX(0, INDEX(Model_Assumptions[Values], 5) - $AC1803)</f>
        <v>1.8992199856318486E-2</v>
      </c>
      <c r="AM1803">
        <f>INDEX(Model_Assumptions[Values], 6) * MAX(0, INDEX(Model_Assumptions[Values], 3) - $AB1803)^2</f>
        <v>0</v>
      </c>
      <c r="AN1803">
        <f t="shared" si="655"/>
        <v>3526.1602973585332</v>
      </c>
      <c r="AO1803" cm="1">
        <f t="array" ref="AO1803">IFERROR(STDEV(IF($E$2:$E$2201=$E1803, $AJ$2:$AJ$2201)), 0)</f>
        <v>209.84827248222715</v>
      </c>
      <c r="AP1803">
        <f t="shared" si="663"/>
        <v>1.6389630050977613</v>
      </c>
      <c r="AQ1803">
        <f t="shared" si="656"/>
        <v>2.687579557344837E-2</v>
      </c>
      <c r="AR1803" cm="1">
        <f t="array" ref="AR1803">IFERROR(STDEV(IF($E$2:$E$2201=$E1803, $AK$2:$AK$2201)), 0)</f>
        <v>1.3317105530676662E-2</v>
      </c>
      <c r="AS1803">
        <f t="shared" si="664"/>
        <v>1.660751597404091</v>
      </c>
      <c r="AT1803">
        <f t="shared" si="657"/>
        <v>4.2783229658039943E-3</v>
      </c>
      <c r="AU1803" cm="1">
        <f t="array" ref="AU1803">IFERROR(STDEV(IF($E$2:$E$2201=$E1803, $AL$2:$AL$2201)), 0)</f>
        <v>6.3663256363614678E-3</v>
      </c>
      <c r="AV1803">
        <f t="shared" si="665"/>
        <v>2.3112039394396864</v>
      </c>
      <c r="AW1803">
        <f t="shared" si="658"/>
        <v>0</v>
      </c>
      <c r="AX1803" cm="1">
        <f t="array" ref="AX1803">IFERROR(STDEV(IF($E$2:$E$2201=$E1803, $AM$2:$AM$2201)), 0)</f>
        <v>0</v>
      </c>
      <c r="AY1803">
        <f t="shared" si="666"/>
        <v>2.3112039394396864</v>
      </c>
      <c r="AZ1803">
        <f>INDEX(Model_Assumptions[Values],9)*((INDEX(Model_Scenarios[GR Weight],1)*$AG1803)+(INDEX(Model_Scenarios[GP Weight],1)*$AH1803)+(INDEX(Model_Scenarios[LTV Weight],1)*$AI1803))-(INDEX(Model_Scenarios[LTV Weight],1)*$AP1803)-(INDEX(Model_Scenarios[GP Weight],1)*($AS1803+$AV1803+$AY1803))</f>
        <v>1.9869557100802131</v>
      </c>
      <c r="BA1803">
        <f>INDEX(Model_Assumptions[Values],9)*((INDEX(Model_Scenarios[GR Weight],2)*$AG1803)+(INDEX(Model_Scenarios[GP Weight],2)*$AH1803)+(INDEX(Model_Scenarios[LTV Weight],2)*$AI1803))-(INDEX(Model_Scenarios[LTV Weight],2)*$AP1803)-(INDEX(Model_Scenarios[GP Weight],2)*($AS1803+$AV1803+$AY1803))</f>
        <v>0.87445306104747944</v>
      </c>
      <c r="BB1803">
        <f>INDEX(Model_Assumptions[Values],9)*((INDEX(Model_Scenarios[GR Weight],3)*$AG1803)+(INDEX(Model_Scenarios[GP Weight],3)*$AH1803)+(INDEX(Model_Scenarios[LTV Weight],3)*$AI1803))-(INDEX(Model_Scenarios[LTV Weight],3)*$AP1803)-(INDEX(Model_Scenarios[GP Weight],3)*($AS1803+$AV1803+$AY1803))</f>
        <v>-0.87509023039626488</v>
      </c>
      <c r="BC1803">
        <f>INDEX(Model_Assumptions[Values],9)*((INDEX(Model_Scenarios[GR Weight],4)*$AG1803)+(INDEX(Model_Scenarios[GP Weight],4)*$AH1803)+(INDEX(Model_Scenarios[LTV Weight],4)*$AI1803))-(INDEX(Model_Scenarios[LTV Weight],4)*$AP1803)-(INDEX(Model_Scenarios[GP Weight],4)*($AS1803+$AV1803+$AY1803))</f>
        <v>-1.1982475019748469</v>
      </c>
      <c r="BD1803">
        <f>INDEX(Model_Assumptions[Values],9)*((INDEX(Model_Scenarios[GR Weight],5)*$AG1803)+(INDEX(Model_Scenarios[GP Weight],5)*$AH1803)+(INDEX(Model_Scenarios[LTV Weight],5)*$AI1803))-(INDEX(Model_Scenarios[LTV Weight],5)*$AP1803)-(INDEX(Model_Scenarios[GP Weight],5)*($AS1803+$AV1803+$AY1803))</f>
        <v>-2.6153596210938592</v>
      </c>
    </row>
    <row r="1804" spans="1:56" x14ac:dyDescent="0.25">
      <c r="A1804">
        <v>1803</v>
      </c>
      <c r="B1804">
        <v>37</v>
      </c>
      <c r="C1804" s="3">
        <v>3</v>
      </c>
      <c r="D1804" s="4">
        <v>0.04</v>
      </c>
      <c r="E1804" t="str">
        <v>SKU-1043</v>
      </c>
      <c r="F1804" t="str">
        <v>Hold</v>
      </c>
      <c r="G1804" t="str">
        <v>Full</v>
      </c>
      <c r="H1804">
        <v>112.56</v>
      </c>
      <c r="I1804">
        <v>53.11</v>
      </c>
      <c r="J1804">
        <v>40</v>
      </c>
      <c r="K1804">
        <v>4502.3999999999996</v>
      </c>
      <c r="L1804">
        <v>2377.9999999999995</v>
      </c>
      <c r="M1804">
        <v>0.52816275764036957</v>
      </c>
      <c r="N1804">
        <v>124.60661115062148</v>
      </c>
      <c r="O1804">
        <v>979.85122372361684</v>
      </c>
      <c r="P1804">
        <v>1086.0712237236162</v>
      </c>
      <c r="Q1804">
        <v>2590.186588054918</v>
      </c>
      <c r="R1804">
        <v>1942.6399410411886</v>
      </c>
      <c r="S1804">
        <v>1</v>
      </c>
      <c r="T1804">
        <f t="shared" si="644"/>
        <v>113.04186444602486</v>
      </c>
      <c r="U1804">
        <f t="shared" si="645"/>
        <v>4.2809563435044226E-3</v>
      </c>
      <c r="V1804">
        <f>IF($F1804="Reduce", INDEX(Model_Assumptions[Values], 2), INDEX(Model_Assumptions[Values], 1))</f>
        <v>-0.4</v>
      </c>
      <c r="W1804">
        <f t="shared" si="646"/>
        <v>39.931504698503929</v>
      </c>
      <c r="X1804">
        <f t="shared" si="659"/>
        <v>4513.9317412540859</v>
      </c>
      <c r="Y1804">
        <f t="shared" si="647"/>
        <v>2393.1695267165424</v>
      </c>
      <c r="Z1804">
        <f t="shared" si="648"/>
        <v>11.531741254086228</v>
      </c>
      <c r="AA1804">
        <f t="shared" si="649"/>
        <v>15.169526716542805</v>
      </c>
      <c r="AB1804">
        <f t="shared" si="660"/>
        <v>0.53017406197012151</v>
      </c>
      <c r="AC1804">
        <f t="shared" si="650"/>
        <v>2.0113043297519395E-3</v>
      </c>
      <c r="AD1804">
        <f t="shared" si="651"/>
        <v>2.0113043297519395E-3</v>
      </c>
      <c r="AE1804">
        <f t="shared" si="652"/>
        <v>3.9999999999999904E-2</v>
      </c>
      <c r="AF1804">
        <f t="shared" si="661"/>
        <v>1864.9343433995411</v>
      </c>
      <c r="AG1804">
        <f t="shared" si="653"/>
        <v>1.176886957416195E-2</v>
      </c>
      <c r="AH1804">
        <f t="shared" si="654"/>
        <v>1.3967340617435558E-2</v>
      </c>
      <c r="AI1804">
        <f t="shared" si="662"/>
        <v>0.96000000000000008</v>
      </c>
      <c r="AJ1804">
        <f>MAX(0, $R1804 - $AA1804) * INDEX(Model_Assumptions[Values], 7)</f>
        <v>3854.9408286492917</v>
      </c>
      <c r="AK1804">
        <f>MAX(0, INDEX(Model_Assumptions[Values], 4) - $AD1804)</f>
        <v>4.7988695670248063E-2</v>
      </c>
      <c r="AL1804">
        <f>MAX(0, INDEX(Model_Assumptions[Values], 5) - $AC1804)</f>
        <v>1.7988695670248061E-2</v>
      </c>
      <c r="AM1804">
        <f>INDEX(Model_Assumptions[Values], 6) * MAX(0, INDEX(Model_Assumptions[Values], 3) - $AB1804)^2</f>
        <v>0</v>
      </c>
      <c r="AN1804">
        <f t="shared" si="655"/>
        <v>3526.1602973585332</v>
      </c>
      <c r="AO1804" cm="1">
        <f t="array" ref="AO1804">IFERROR(STDEV(IF($E$2:$E$2201=$E1804, $AJ$2:$AJ$2201)), 0)</f>
        <v>209.84827248222715</v>
      </c>
      <c r="AP1804">
        <f t="shared" si="663"/>
        <v>1.5667535758179958</v>
      </c>
      <c r="AQ1804">
        <f t="shared" si="656"/>
        <v>2.687579557344837E-2</v>
      </c>
      <c r="AR1804" cm="1">
        <f t="array" ref="AR1804">IFERROR(STDEV(IF($E$2:$E$2201=$E1804, $AK$2:$AK$2201)), 0)</f>
        <v>1.3317105530676662E-2</v>
      </c>
      <c r="AS1804">
        <f t="shared" si="664"/>
        <v>1.5853970705695022</v>
      </c>
      <c r="AT1804">
        <f t="shared" si="657"/>
        <v>4.2783229658039943E-3</v>
      </c>
      <c r="AU1804" cm="1">
        <f t="array" ref="AU1804">IFERROR(STDEV(IF($E$2:$E$2201=$E1804, $AL$2:$AL$2201)), 0)</f>
        <v>6.3663256363614678E-3</v>
      </c>
      <c r="AV1804">
        <f t="shared" si="665"/>
        <v>2.1535770376144199</v>
      </c>
      <c r="AW1804">
        <f t="shared" si="658"/>
        <v>0</v>
      </c>
      <c r="AX1804" cm="1">
        <f t="array" ref="AX1804">IFERROR(STDEV(IF($E$2:$E$2201=$E1804, $AM$2:$AM$2201)), 0)</f>
        <v>0</v>
      </c>
      <c r="AY1804">
        <f t="shared" si="666"/>
        <v>2.1535770376144199</v>
      </c>
      <c r="AZ1804">
        <f>INDEX(Model_Assumptions[Values],9)*((INDEX(Model_Scenarios[GR Weight],1)*$AG1804)+(INDEX(Model_Scenarios[GP Weight],1)*$AH1804)+(INDEX(Model_Scenarios[LTV Weight],1)*$AI1804))-(INDEX(Model_Scenarios[LTV Weight],1)*$AP1804)-(INDEX(Model_Scenarios[GP Weight],1)*($AS1804+$AV1804+$AY1804))</f>
        <v>2.0102101298615684</v>
      </c>
      <c r="BA1804">
        <f>INDEX(Model_Assumptions[Values],9)*((INDEX(Model_Scenarios[GR Weight],2)*$AG1804)+(INDEX(Model_Scenarios[GP Weight],2)*$AH1804)+(INDEX(Model_Scenarios[LTV Weight],2)*$AI1804))-(INDEX(Model_Scenarios[LTV Weight],2)*$AP1804)-(INDEX(Model_Scenarios[GP Weight],2)*($AS1804+$AV1804+$AY1804))</f>
        <v>0.94589393935669186</v>
      </c>
      <c r="BB1804">
        <f>INDEX(Model_Assumptions[Values],9)*((INDEX(Model_Scenarios[GR Weight],3)*$AG1804)+(INDEX(Model_Scenarios[GP Weight],3)*$AH1804)+(INDEX(Model_Scenarios[LTV Weight],3)*$AI1804))-(INDEX(Model_Scenarios[LTV Weight],3)*$AP1804)-(INDEX(Model_Scenarios[GP Weight],3)*($AS1804+$AV1804+$AY1804))</f>
        <v>-0.72994039830840318</v>
      </c>
      <c r="BC1804">
        <f>INDEX(Model_Assumptions[Values],9)*((INDEX(Model_Scenarios[GR Weight],4)*$AG1804)+(INDEX(Model_Scenarios[GP Weight],4)*$AH1804)+(INDEX(Model_Scenarios[LTV Weight],4)*$AI1804))-(INDEX(Model_Scenarios[LTV Weight],4)*$AP1804)-(INDEX(Model_Scenarios[GP Weight],4)*($AS1804+$AV1804+$AY1804))</f>
        <v>-1.0473806059395223</v>
      </c>
      <c r="BD1804">
        <f>INDEX(Model_Assumptions[Values],9)*((INDEX(Model_Scenarios[GR Weight],5)*$AG1804)+(INDEX(Model_Scenarios[GP Weight],5)*$AH1804)+(INDEX(Model_Scenarios[LTV Weight],5)*$AI1804))-(INDEX(Model_Scenarios[LTV Weight],5)*$AP1804)-(INDEX(Model_Scenarios[GP Weight],5)*($AS1804+$AV1804+$AY1804))</f>
        <v>-2.3824124678714775</v>
      </c>
    </row>
    <row r="1805" spans="1:56" x14ac:dyDescent="0.25">
      <c r="A1805">
        <v>1804</v>
      </c>
      <c r="B1805">
        <v>37</v>
      </c>
      <c r="C1805" s="3">
        <v>4</v>
      </c>
      <c r="D1805" s="4">
        <v>0.06</v>
      </c>
      <c r="E1805" t="str">
        <v>SKU-1043</v>
      </c>
      <c r="F1805" t="str">
        <v>Hold</v>
      </c>
      <c r="G1805" t="str">
        <v>Full</v>
      </c>
      <c r="H1805">
        <v>112.56</v>
      </c>
      <c r="I1805">
        <v>53.11</v>
      </c>
      <c r="J1805">
        <v>40</v>
      </c>
      <c r="K1805">
        <v>4502.3999999999996</v>
      </c>
      <c r="L1805">
        <v>2377.9999999999995</v>
      </c>
      <c r="M1805">
        <v>0.52816275764036957</v>
      </c>
      <c r="N1805">
        <v>124.60661115062148</v>
      </c>
      <c r="O1805">
        <v>979.85122372361684</v>
      </c>
      <c r="P1805">
        <v>1086.0712237236162</v>
      </c>
      <c r="Q1805">
        <v>2590.186588054918</v>
      </c>
      <c r="R1805">
        <v>1942.6399410411886</v>
      </c>
      <c r="S1805">
        <v>1</v>
      </c>
      <c r="T1805">
        <f t="shared" si="644"/>
        <v>113.2827966690373</v>
      </c>
      <c r="U1805">
        <f t="shared" si="645"/>
        <v>6.4214345152566969E-3</v>
      </c>
      <c r="V1805">
        <f>IF($F1805="Reduce", INDEX(Model_Assumptions[Values], 2), INDEX(Model_Assumptions[Values], 1))</f>
        <v>-0.4</v>
      </c>
      <c r="W1805">
        <f t="shared" si="646"/>
        <v>39.897257047755893</v>
      </c>
      <c r="X1805">
        <f t="shared" si="659"/>
        <v>4519.6728577932463</v>
      </c>
      <c r="Y1805">
        <f t="shared" si="647"/>
        <v>2400.7295359869308</v>
      </c>
      <c r="Z1805">
        <f t="shared" si="648"/>
        <v>17.272857793246658</v>
      </c>
      <c r="AA1805">
        <f t="shared" si="649"/>
        <v>22.729535986931296</v>
      </c>
      <c r="AB1805">
        <f t="shared" si="660"/>
        <v>0.53117329760877863</v>
      </c>
      <c r="AC1805">
        <f t="shared" si="650"/>
        <v>3.0105399684090539E-3</v>
      </c>
      <c r="AD1805">
        <f t="shared" si="651"/>
        <v>3.0105399684090539E-3</v>
      </c>
      <c r="AE1805">
        <f t="shared" si="652"/>
        <v>6.0000000000000449E-2</v>
      </c>
      <c r="AF1805">
        <f t="shared" si="661"/>
        <v>1826.0815445787164</v>
      </c>
      <c r="AG1805">
        <f t="shared" si="653"/>
        <v>1.7628041252636891E-2</v>
      </c>
      <c r="AH1805">
        <f t="shared" si="654"/>
        <v>2.0928218601541291E-2</v>
      </c>
      <c r="AI1805">
        <f t="shared" si="662"/>
        <v>0.9399999999999995</v>
      </c>
      <c r="AJ1805">
        <f>MAX(0, $R1805 - $AA1805) * INDEX(Model_Assumptions[Values], 7)</f>
        <v>3839.8208101085147</v>
      </c>
      <c r="AK1805">
        <f>MAX(0, INDEX(Model_Assumptions[Values], 4) - $AD1805)</f>
        <v>4.6989460031590949E-2</v>
      </c>
      <c r="AL1805">
        <f>MAX(0, INDEX(Model_Assumptions[Values], 5) - $AC1805)</f>
        <v>1.6989460031590947E-2</v>
      </c>
      <c r="AM1805">
        <f>INDEX(Model_Assumptions[Values], 6) * MAX(0, INDEX(Model_Assumptions[Values], 3) - $AB1805)^2</f>
        <v>0</v>
      </c>
      <c r="AN1805">
        <f t="shared" si="655"/>
        <v>3526.1602973585332</v>
      </c>
      <c r="AO1805" cm="1">
        <f t="array" ref="AO1805">IFERROR(STDEV(IF($E$2:$E$2201=$E1805, $AJ$2:$AJ$2201)), 0)</f>
        <v>209.84827248222715</v>
      </c>
      <c r="AP1805">
        <f t="shared" si="663"/>
        <v>1.4947014289886358</v>
      </c>
      <c r="AQ1805">
        <f t="shared" si="656"/>
        <v>2.687579557344837E-2</v>
      </c>
      <c r="AR1805" cm="1">
        <f t="array" ref="AR1805">IFERROR(STDEV(IF($E$2:$E$2201=$E1805, $AK$2:$AK$2201)), 0)</f>
        <v>1.3317105530676662E-2</v>
      </c>
      <c r="AS1805">
        <f t="shared" si="664"/>
        <v>1.5103630749046542</v>
      </c>
      <c r="AT1805">
        <f t="shared" si="657"/>
        <v>4.2783229658039943E-3</v>
      </c>
      <c r="AU1805" cm="1">
        <f t="array" ref="AU1805">IFERROR(STDEV(IF($E$2:$E$2201=$E1805, $AL$2:$AL$2201)), 0)</f>
        <v>6.3663256363614678E-3</v>
      </c>
      <c r="AV1805">
        <f t="shared" si="665"/>
        <v>1.9966206241771387</v>
      </c>
      <c r="AW1805">
        <f t="shared" si="658"/>
        <v>0</v>
      </c>
      <c r="AX1805" cm="1">
        <f t="array" ref="AX1805">IFERROR(STDEV(IF($E$2:$E$2201=$E1805, $AM$2:$AM$2201)), 0)</f>
        <v>0</v>
      </c>
      <c r="AY1805">
        <f t="shared" si="666"/>
        <v>1.9966206241771387</v>
      </c>
      <c r="AZ1805">
        <f>INDEX(Model_Assumptions[Values],9)*((INDEX(Model_Scenarios[GR Weight],1)*$AG1805)+(INDEX(Model_Scenarios[GP Weight],1)*$AH1805)+(INDEX(Model_Scenarios[LTV Weight],1)*$AI1805))-(INDEX(Model_Scenarios[LTV Weight],1)*$AP1805)-(INDEX(Model_Scenarios[GP Weight],1)*($AS1805+$AV1805+$AY1805))</f>
        <v>2.0331565544102852</v>
      </c>
      <c r="BA1805">
        <f>INDEX(Model_Assumptions[Values],9)*((INDEX(Model_Scenarios[GR Weight],2)*$AG1805)+(INDEX(Model_Scenarios[GP Weight],2)*$AH1805)+(INDEX(Model_Scenarios[LTV Weight],2)*$AI1805))-(INDEX(Model_Scenarios[LTV Weight],2)*$AP1805)-(INDEX(Model_Scenarios[GP Weight],2)*($AS1805+$AV1805+$AY1805))</f>
        <v>1.0168724560466174</v>
      </c>
      <c r="BB1805">
        <f>INDEX(Model_Assumptions[Values],9)*((INDEX(Model_Scenarios[GR Weight],3)*$AG1805)+(INDEX(Model_Scenarios[GP Weight],3)*$AH1805)+(INDEX(Model_Scenarios[LTV Weight],3)*$AI1805))-(INDEX(Model_Scenarios[LTV Weight],3)*$AP1805)-(INDEX(Model_Scenarios[GP Weight],3)*($AS1805+$AV1805+$AY1805))</f>
        <v>-0.58548265061758786</v>
      </c>
      <c r="BC1805">
        <f>INDEX(Model_Assumptions[Values],9)*((INDEX(Model_Scenarios[GR Weight],4)*$AG1805)+(INDEX(Model_Scenarios[GP Weight],4)*$AH1805)+(INDEX(Model_Scenarios[LTV Weight],4)*$AI1805))-(INDEX(Model_Scenarios[LTV Weight],4)*$AP1805)-(INDEX(Model_Scenarios[GP Weight],4)*($AS1805+$AV1805+$AY1805))</f>
        <v>-0.89719848709240546</v>
      </c>
      <c r="BD1805">
        <f>INDEX(Model_Assumptions[Values],9)*((INDEX(Model_Scenarios[GR Weight],5)*$AG1805)+(INDEX(Model_Scenarios[GP Weight],5)*$AH1805)+(INDEX(Model_Scenarios[LTV Weight],5)*$AI1805))-(INDEX(Model_Scenarios[LTV Weight],5)*$AP1805)-(INDEX(Model_Scenarios[GP Weight],5)*($AS1805+$AV1805+$AY1805))</f>
        <v>-2.1504770926326966</v>
      </c>
    </row>
    <row r="1806" spans="1:56" x14ac:dyDescent="0.25">
      <c r="A1806">
        <v>1805</v>
      </c>
      <c r="B1806">
        <v>37</v>
      </c>
      <c r="C1806" s="3">
        <v>5</v>
      </c>
      <c r="D1806" s="4">
        <v>0.08</v>
      </c>
      <c r="E1806" t="str">
        <v>SKU-1043</v>
      </c>
      <c r="F1806" t="str">
        <v>Hold</v>
      </c>
      <c r="G1806" t="str">
        <v>Full</v>
      </c>
      <c r="H1806">
        <v>112.56</v>
      </c>
      <c r="I1806">
        <v>53.11</v>
      </c>
      <c r="J1806">
        <v>40</v>
      </c>
      <c r="K1806">
        <v>4502.3999999999996</v>
      </c>
      <c r="L1806">
        <v>2377.9999999999995</v>
      </c>
      <c r="M1806">
        <v>0.52816275764036957</v>
      </c>
      <c r="N1806">
        <v>124.60661115062148</v>
      </c>
      <c r="O1806">
        <v>979.85122372361684</v>
      </c>
      <c r="P1806">
        <v>1086.0712237236162</v>
      </c>
      <c r="Q1806">
        <v>2590.186588054918</v>
      </c>
      <c r="R1806">
        <v>1942.6399410411886</v>
      </c>
      <c r="S1806">
        <v>1</v>
      </c>
      <c r="T1806">
        <f t="shared" si="644"/>
        <v>113.52372889204972</v>
      </c>
      <c r="U1806">
        <f t="shared" si="645"/>
        <v>8.5619126870088453E-3</v>
      </c>
      <c r="V1806">
        <f>IF($F1806="Reduce", INDEX(Model_Assumptions[Values], 2), INDEX(Model_Assumptions[Values], 1))</f>
        <v>-0.4</v>
      </c>
      <c r="W1806">
        <f t="shared" si="646"/>
        <v>39.863009397007858</v>
      </c>
      <c r="X1806">
        <f t="shared" si="659"/>
        <v>4525.3974716071507</v>
      </c>
      <c r="Y1806">
        <f t="shared" si="647"/>
        <v>2408.2730425320633</v>
      </c>
      <c r="Z1806">
        <f t="shared" si="648"/>
        <v>22.997471607151056</v>
      </c>
      <c r="AA1806">
        <f t="shared" si="649"/>
        <v>30.273042532063755</v>
      </c>
      <c r="AB1806">
        <f t="shared" si="660"/>
        <v>0.53216829187752845</v>
      </c>
      <c r="AC1806">
        <f t="shared" si="650"/>
        <v>4.0055342371588809E-3</v>
      </c>
      <c r="AD1806">
        <f t="shared" si="651"/>
        <v>4.0055342371588809E-3</v>
      </c>
      <c r="AE1806">
        <f t="shared" si="652"/>
        <v>7.9999999999999807E-2</v>
      </c>
      <c r="AF1806">
        <f t="shared" si="661"/>
        <v>1787.2287457578939</v>
      </c>
      <c r="AG1806">
        <f t="shared" si="653"/>
        <v>2.3470370858706884E-2</v>
      </c>
      <c r="AH1806">
        <f t="shared" si="654"/>
        <v>2.7873901702571625E-2</v>
      </c>
      <c r="AI1806">
        <f t="shared" si="662"/>
        <v>0.92000000000000015</v>
      </c>
      <c r="AJ1806">
        <f>MAX(0, $R1806 - $AA1806) * INDEX(Model_Assumptions[Values], 7)</f>
        <v>3824.7337970182498</v>
      </c>
      <c r="AK1806">
        <f>MAX(0, INDEX(Model_Assumptions[Values], 4) - $AD1806)</f>
        <v>4.5994465762841122E-2</v>
      </c>
      <c r="AL1806">
        <f>MAX(0, INDEX(Model_Assumptions[Values], 5) - $AC1806)</f>
        <v>1.599446576284112E-2</v>
      </c>
      <c r="AM1806">
        <f>INDEX(Model_Assumptions[Values], 6) * MAX(0, INDEX(Model_Assumptions[Values], 3) - $AB1806)^2</f>
        <v>0</v>
      </c>
      <c r="AN1806">
        <f t="shared" si="655"/>
        <v>3526.1602973585332</v>
      </c>
      <c r="AO1806" cm="1">
        <f t="array" ref="AO1806">IFERROR(STDEV(IF($E$2:$E$2201=$E1806, $AJ$2:$AJ$2201)), 0)</f>
        <v>209.84827248222715</v>
      </c>
      <c r="AP1806">
        <f t="shared" si="663"/>
        <v>1.4228065646096941</v>
      </c>
      <c r="AQ1806">
        <f t="shared" si="656"/>
        <v>2.687579557344837E-2</v>
      </c>
      <c r="AR1806" cm="1">
        <f t="array" ref="AR1806">IFERROR(STDEV(IF($E$2:$E$2201=$E1806, $AK$2:$AK$2201)), 0)</f>
        <v>1.3317105530676662E-2</v>
      </c>
      <c r="AS1806">
        <f t="shared" si="664"/>
        <v>1.435647569612772</v>
      </c>
      <c r="AT1806">
        <f t="shared" si="657"/>
        <v>4.2783229658039943E-3</v>
      </c>
      <c r="AU1806" cm="1">
        <f t="array" ref="AU1806">IFERROR(STDEV(IF($E$2:$E$2201=$E1806, $AL$2:$AL$2201)), 0)</f>
        <v>6.3663256363614678E-3</v>
      </c>
      <c r="AV1806">
        <f t="shared" si="665"/>
        <v>1.8403304301809524</v>
      </c>
      <c r="AW1806">
        <f t="shared" si="658"/>
        <v>0</v>
      </c>
      <c r="AX1806" cm="1">
        <f t="array" ref="AX1806">IFERROR(STDEV(IF($E$2:$E$2201=$E1806, $AM$2:$AM$2201)), 0)</f>
        <v>0</v>
      </c>
      <c r="AY1806">
        <f t="shared" si="666"/>
        <v>1.8403304301809524</v>
      </c>
      <c r="AZ1806">
        <f>INDEX(Model_Assumptions[Values],9)*((INDEX(Model_Scenarios[GR Weight],1)*$AG1806)+(INDEX(Model_Scenarios[GP Weight],1)*$AH1806)+(INDEX(Model_Scenarios[LTV Weight],1)*$AI1806))-(INDEX(Model_Scenarios[LTV Weight],1)*$AP1806)-(INDEX(Model_Scenarios[GP Weight],1)*($AS1806+$AV1806+$AY1806))</f>
        <v>2.0557960415954177</v>
      </c>
      <c r="BA1806">
        <f>INDEX(Model_Assumptions[Values],9)*((INDEX(Model_Scenarios[GR Weight],2)*$AG1806)+(INDEX(Model_Scenarios[GP Weight],2)*$AH1806)+(INDEX(Model_Scenarios[LTV Weight],2)*$AI1806))-(INDEX(Model_Scenarios[LTV Weight],2)*$AP1806)-(INDEX(Model_Scenarios[GP Weight],2)*($AS1806+$AV1806+$AY1806))</f>
        <v>1.0873907268553658</v>
      </c>
      <c r="BB1806">
        <f>INDEX(Model_Assumptions[Values],9)*((INDEX(Model_Scenarios[GR Weight],3)*$AG1806)+(INDEX(Model_Scenarios[GP Weight],3)*$AH1806)+(INDEX(Model_Scenarios[LTV Weight],3)*$AI1806))-(INDEX(Model_Scenarios[LTV Weight],3)*$AP1806)-(INDEX(Model_Scenarios[GP Weight],3)*($AS1806+$AV1806+$AY1806))</f>
        <v>-0.44171328478212968</v>
      </c>
      <c r="BC1806">
        <f>INDEX(Model_Assumptions[Values],9)*((INDEX(Model_Scenarios[GR Weight],4)*$AG1806)+(INDEX(Model_Scenarios[GP Weight],4)*$AH1806)+(INDEX(Model_Scenarios[LTV Weight],4)*$AI1806))-(INDEX(Model_Scenarios[LTV Weight],4)*$AP1806)-(INDEX(Model_Scenarios[GP Weight],4)*($AS1806+$AV1806+$AY1806))</f>
        <v>-0.74769744289180728</v>
      </c>
      <c r="BD1806">
        <f>INDEX(Model_Assumptions[Values],9)*((INDEX(Model_Scenarios[GR Weight],5)*$AG1806)+(INDEX(Model_Scenarios[GP Weight],5)*$AH1806)+(INDEX(Model_Scenarios[LTV Weight],5)*$AI1806))-(INDEX(Model_Scenarios[LTV Weight],5)*$AP1806)-(INDEX(Model_Scenarios[GP Weight],5)*($AS1806+$AV1806+$AY1806))</f>
        <v>-1.9195476770977171</v>
      </c>
    </row>
    <row r="1807" spans="1:56" x14ac:dyDescent="0.25">
      <c r="A1807">
        <v>1806</v>
      </c>
      <c r="B1807">
        <v>37</v>
      </c>
      <c r="C1807" s="3">
        <v>6</v>
      </c>
      <c r="D1807" s="4">
        <v>0.1</v>
      </c>
      <c r="E1807" t="str">
        <v>SKU-1043</v>
      </c>
      <c r="F1807" t="str">
        <v>Hold</v>
      </c>
      <c r="G1807" t="str">
        <v>Full</v>
      </c>
      <c r="H1807">
        <v>112.56</v>
      </c>
      <c r="I1807">
        <v>53.11</v>
      </c>
      <c r="J1807">
        <v>40</v>
      </c>
      <c r="K1807">
        <v>4502.3999999999996</v>
      </c>
      <c r="L1807">
        <v>2377.9999999999995</v>
      </c>
      <c r="M1807">
        <v>0.52816275764036957</v>
      </c>
      <c r="N1807">
        <v>124.60661115062148</v>
      </c>
      <c r="O1807">
        <v>979.85122372361684</v>
      </c>
      <c r="P1807">
        <v>1086.0712237236162</v>
      </c>
      <c r="Q1807">
        <v>2590.186588054918</v>
      </c>
      <c r="R1807">
        <v>1942.6399410411886</v>
      </c>
      <c r="S1807">
        <v>1</v>
      </c>
      <c r="T1807">
        <f t="shared" si="644"/>
        <v>113.76466111506215</v>
      </c>
      <c r="U1807">
        <f t="shared" si="645"/>
        <v>1.0702390858761119E-2</v>
      </c>
      <c r="V1807">
        <f>IF($F1807="Reduce", INDEX(Model_Assumptions[Values], 2), INDEX(Model_Assumptions[Values], 1))</f>
        <v>-0.4</v>
      </c>
      <c r="W1807">
        <f t="shared" si="646"/>
        <v>39.828761746259822</v>
      </c>
      <c r="X1807">
        <f t="shared" si="659"/>
        <v>4531.1055826958</v>
      </c>
      <c r="Y1807">
        <f t="shared" si="647"/>
        <v>2415.8000463519406</v>
      </c>
      <c r="Z1807">
        <f t="shared" si="648"/>
        <v>28.705582695800331</v>
      </c>
      <c r="AA1807">
        <f t="shared" si="649"/>
        <v>37.800046351941091</v>
      </c>
      <c r="AB1807">
        <f t="shared" si="660"/>
        <v>0.53315907172364996</v>
      </c>
      <c r="AC1807">
        <f t="shared" si="650"/>
        <v>4.9963140832803843E-3</v>
      </c>
      <c r="AD1807">
        <f t="shared" si="651"/>
        <v>4.9963140832803843E-3</v>
      </c>
      <c r="AE1807">
        <f t="shared" si="652"/>
        <v>0.10000000000000035</v>
      </c>
      <c r="AF1807">
        <f t="shared" si="661"/>
        <v>1748.3759469370691</v>
      </c>
      <c r="AG1807">
        <f t="shared" si="653"/>
        <v>2.9295858392372854E-2</v>
      </c>
      <c r="AH1807">
        <f t="shared" si="654"/>
        <v>3.4804389920527402E-2</v>
      </c>
      <c r="AI1807">
        <f t="shared" si="662"/>
        <v>0.89999999999999969</v>
      </c>
      <c r="AJ1807">
        <f>MAX(0, $R1807 - $AA1807) * INDEX(Model_Assumptions[Values], 7)</f>
        <v>3809.6797893784951</v>
      </c>
      <c r="AK1807">
        <f>MAX(0, INDEX(Model_Assumptions[Values], 4) - $AD1807)</f>
        <v>4.5003685916719618E-2</v>
      </c>
      <c r="AL1807">
        <f>MAX(0, INDEX(Model_Assumptions[Values], 5) - $AC1807)</f>
        <v>1.5003685916719616E-2</v>
      </c>
      <c r="AM1807">
        <f>INDEX(Model_Assumptions[Values], 6) * MAX(0, INDEX(Model_Assumptions[Values], 3) - $AB1807)^2</f>
        <v>0</v>
      </c>
      <c r="AN1807">
        <f t="shared" si="655"/>
        <v>3526.1602973585332</v>
      </c>
      <c r="AO1807" cm="1">
        <f t="array" ref="AO1807">IFERROR(STDEV(IF($E$2:$E$2201=$E1807, $AJ$2:$AJ$2201)), 0)</f>
        <v>209.84827248222715</v>
      </c>
      <c r="AP1807">
        <f t="shared" si="663"/>
        <v>1.3510689826811622</v>
      </c>
      <c r="AQ1807">
        <f t="shared" si="656"/>
        <v>2.687579557344837E-2</v>
      </c>
      <c r="AR1807" cm="1">
        <f t="array" ref="AR1807">IFERROR(STDEV(IF($E$2:$E$2201=$E1807, $AK$2:$AK$2201)), 0)</f>
        <v>1.3317105530676662E-2</v>
      </c>
      <c r="AS1807">
        <f t="shared" si="664"/>
        <v>1.3612485311851505</v>
      </c>
      <c r="AT1807">
        <f t="shared" si="657"/>
        <v>4.2783229658039943E-3</v>
      </c>
      <c r="AU1807" cm="1">
        <f t="array" ref="AU1807">IFERROR(STDEV(IF($E$2:$E$2201=$E1807, $AL$2:$AL$2201)), 0)</f>
        <v>6.3663256363614678E-3</v>
      </c>
      <c r="AV1807">
        <f t="shared" si="665"/>
        <v>1.6847022228422275</v>
      </c>
      <c r="AW1807">
        <f t="shared" si="658"/>
        <v>0</v>
      </c>
      <c r="AX1807" cm="1">
        <f t="array" ref="AX1807">IFERROR(STDEV(IF($E$2:$E$2201=$E1807, $AM$2:$AM$2201)), 0)</f>
        <v>0</v>
      </c>
      <c r="AY1807">
        <f t="shared" si="666"/>
        <v>1.6847022228422275</v>
      </c>
      <c r="AZ1807">
        <f>INDEX(Model_Assumptions[Values],9)*((INDEX(Model_Scenarios[GR Weight],1)*$AG1807)+(INDEX(Model_Scenarios[GP Weight],1)*$AH1807)+(INDEX(Model_Scenarios[LTV Weight],1)*$AI1807))-(INDEX(Model_Scenarios[LTV Weight],1)*$AP1807)-(INDEX(Model_Scenarios[GP Weight],1)*($AS1807+$AV1807+$AY1807))</f>
        <v>2.0781296403245588</v>
      </c>
      <c r="BA1807">
        <f>INDEX(Model_Assumptions[Values],9)*((INDEX(Model_Scenarios[GR Weight],2)*$AG1807)+(INDEX(Model_Scenarios[GP Weight],2)*$AH1807)+(INDEX(Model_Scenarios[LTV Weight],2)*$AI1807))-(INDEX(Model_Scenarios[LTV Weight],2)*$AP1807)-(INDEX(Model_Scenarios[GP Weight],2)*($AS1807+$AV1807+$AY1807))</f>
        <v>1.1574508495981299</v>
      </c>
      <c r="BB1807">
        <f>INDEX(Model_Assumptions[Values],9)*((INDEX(Model_Scenarios[GR Weight],3)*$AG1807)+(INDEX(Model_Scenarios[GP Weight],3)*$AH1807)+(INDEX(Model_Scenarios[LTV Weight],3)*$AI1807))-(INDEX(Model_Scenarios[LTV Weight],3)*$AP1807)-(INDEX(Model_Scenarios[GP Weight],3)*($AS1807+$AV1807+$AY1807))</f>
        <v>-0.29862862962543812</v>
      </c>
      <c r="BC1807">
        <f>INDEX(Model_Assumptions[Values],9)*((INDEX(Model_Scenarios[GR Weight],4)*$AG1807)+(INDEX(Model_Scenarios[GP Weight],4)*$AH1807)+(INDEX(Model_Scenarios[LTV Weight],4)*$AI1807))-(INDEX(Model_Scenarios[LTV Weight],4)*$AP1807)-(INDEX(Model_Scenarios[GP Weight],4)*($AS1807+$AV1807+$AY1807))</f>
        <v>-0.5988738021611355</v>
      </c>
      <c r="BD1807">
        <f>INDEX(Model_Assumptions[Values],9)*((INDEX(Model_Scenarios[GR Weight],5)*$AG1807)+(INDEX(Model_Scenarios[GP Weight],5)*$AH1807)+(INDEX(Model_Scenarios[LTV Weight],5)*$AI1807))-(INDEX(Model_Scenarios[LTV Weight],5)*$AP1807)-(INDEX(Model_Scenarios[GP Weight],5)*($AS1807+$AV1807+$AY1807))</f>
        <v>-1.6896184522747502</v>
      </c>
    </row>
    <row r="1808" spans="1:56" x14ac:dyDescent="0.25">
      <c r="A1808">
        <v>1807</v>
      </c>
      <c r="B1808">
        <v>37</v>
      </c>
      <c r="C1808" s="3">
        <v>7</v>
      </c>
      <c r="D1808" s="4">
        <v>0.12</v>
      </c>
      <c r="E1808" t="str">
        <v>SKU-1043</v>
      </c>
      <c r="F1808" t="str">
        <v>Hold</v>
      </c>
      <c r="G1808" t="str">
        <v>Full</v>
      </c>
      <c r="H1808">
        <v>112.56</v>
      </c>
      <c r="I1808">
        <v>53.11</v>
      </c>
      <c r="J1808">
        <v>40</v>
      </c>
      <c r="K1808">
        <v>4502.3999999999996</v>
      </c>
      <c r="L1808">
        <v>2377.9999999999995</v>
      </c>
      <c r="M1808">
        <v>0.52816275764036957</v>
      </c>
      <c r="N1808">
        <v>124.60661115062148</v>
      </c>
      <c r="O1808">
        <v>979.85122372361684</v>
      </c>
      <c r="P1808">
        <v>1086.0712237236162</v>
      </c>
      <c r="Q1808">
        <v>2590.186588054918</v>
      </c>
      <c r="R1808">
        <v>1942.6399410411886</v>
      </c>
      <c r="S1808">
        <v>1</v>
      </c>
      <c r="T1808">
        <f t="shared" si="644"/>
        <v>114.00559333807458</v>
      </c>
      <c r="U1808">
        <f t="shared" si="645"/>
        <v>1.2842869030513267E-2</v>
      </c>
      <c r="V1808">
        <f>IF($F1808="Reduce", INDEX(Model_Assumptions[Values], 2), INDEX(Model_Assumptions[Values], 1))</f>
        <v>-0.4</v>
      </c>
      <c r="W1808">
        <f t="shared" si="646"/>
        <v>39.794514095511786</v>
      </c>
      <c r="X1808">
        <f t="shared" si="659"/>
        <v>4536.7971910591932</v>
      </c>
      <c r="Y1808">
        <f t="shared" si="647"/>
        <v>2423.3105474465624</v>
      </c>
      <c r="Z1808">
        <f t="shared" si="648"/>
        <v>34.397191059193574</v>
      </c>
      <c r="AA1808">
        <f t="shared" si="649"/>
        <v>45.31054744656285</v>
      </c>
      <c r="AB1808">
        <f t="shared" si="660"/>
        <v>0.53414566386662721</v>
      </c>
      <c r="AC1808">
        <f t="shared" si="650"/>
        <v>5.9829062262576338E-3</v>
      </c>
      <c r="AD1808">
        <f t="shared" si="651"/>
        <v>5.9829062262576338E-3</v>
      </c>
      <c r="AE1808">
        <f t="shared" si="652"/>
        <v>0.11999999999999972</v>
      </c>
      <c r="AF1808">
        <f t="shared" si="661"/>
        <v>1709.5231481162466</v>
      </c>
      <c r="AG1808">
        <f t="shared" si="653"/>
        <v>3.5104503853633874E-2</v>
      </c>
      <c r="AH1808">
        <f t="shared" si="654"/>
        <v>4.1719683255408209E-2</v>
      </c>
      <c r="AI1808">
        <f t="shared" si="662"/>
        <v>0.88000000000000034</v>
      </c>
      <c r="AJ1808">
        <f>MAX(0, $R1808 - $AA1808) * INDEX(Model_Assumptions[Values], 7)</f>
        <v>3794.6587871892516</v>
      </c>
      <c r="AK1808">
        <f>MAX(0, INDEX(Model_Assumptions[Values], 4) - $AD1808)</f>
        <v>4.4017093773742369E-2</v>
      </c>
      <c r="AL1808">
        <f>MAX(0, INDEX(Model_Assumptions[Values], 5) - $AC1808)</f>
        <v>1.4017093773742367E-2</v>
      </c>
      <c r="AM1808">
        <f>INDEX(Model_Assumptions[Values], 6) * MAX(0, INDEX(Model_Assumptions[Values], 3) - $AB1808)^2</f>
        <v>0</v>
      </c>
      <c r="AN1808">
        <f t="shared" si="655"/>
        <v>3526.1602973585332</v>
      </c>
      <c r="AO1808" cm="1">
        <f t="array" ref="AO1808">IFERROR(STDEV(IF($E$2:$E$2201=$E1808, $AJ$2:$AJ$2201)), 0)</f>
        <v>209.84827248222715</v>
      </c>
      <c r="AP1808">
        <f t="shared" si="663"/>
        <v>1.2794886832030441</v>
      </c>
      <c r="AQ1808">
        <f t="shared" si="656"/>
        <v>2.687579557344837E-2</v>
      </c>
      <c r="AR1808" cm="1">
        <f t="array" ref="AR1808">IFERROR(STDEV(IF($E$2:$E$2201=$E1808, $AK$2:$AK$2201)), 0)</f>
        <v>1.3317105530676662E-2</v>
      </c>
      <c r="AS1808">
        <f t="shared" si="664"/>
        <v>1.2871639532185208</v>
      </c>
      <c r="AT1808">
        <f t="shared" si="657"/>
        <v>4.2783229658039943E-3</v>
      </c>
      <c r="AU1808" cm="1">
        <f t="array" ref="AU1808">IFERROR(STDEV(IF($E$2:$E$2201=$E1808, $AL$2:$AL$2201)), 0)</f>
        <v>6.3663256363614678E-3</v>
      </c>
      <c r="AV1808">
        <f t="shared" si="665"/>
        <v>1.5297318051585485</v>
      </c>
      <c r="AW1808">
        <f t="shared" si="658"/>
        <v>0</v>
      </c>
      <c r="AX1808" cm="1">
        <f t="array" ref="AX1808">IFERROR(STDEV(IF($E$2:$E$2201=$E1808, $AM$2:$AM$2201)), 0)</f>
        <v>0</v>
      </c>
      <c r="AY1808">
        <f t="shared" si="666"/>
        <v>1.5297318051585485</v>
      </c>
      <c r="AZ1808">
        <f>INDEX(Model_Assumptions[Values],9)*((INDEX(Model_Scenarios[GR Weight],1)*$AG1808)+(INDEX(Model_Scenarios[GP Weight],1)*$AH1808)+(INDEX(Model_Scenarios[LTV Weight],1)*$AI1808))-(INDEX(Model_Scenarios[LTV Weight],1)*$AP1808)-(INDEX(Model_Scenarios[GP Weight],1)*($AS1808+$AV1808+$AY1808))</f>
        <v>2.1001583906385259</v>
      </c>
      <c r="BA1808">
        <f>INDEX(Model_Assumptions[Values],9)*((INDEX(Model_Scenarios[GR Weight],2)*$AG1808)+(INDEX(Model_Scenarios[GP Weight],2)*$AH1808)+(INDEX(Model_Scenarios[LTV Weight],2)*$AI1808))-(INDEX(Model_Scenarios[LTV Weight],2)*$AP1808)-(INDEX(Model_Scenarios[GP Weight],2)*($AS1808+$AV1808+$AY1808))</f>
        <v>1.2270549043565322</v>
      </c>
      <c r="BB1808">
        <f>INDEX(Model_Assumptions[Values],9)*((INDEX(Model_Scenarios[GR Weight],3)*$AG1808)+(INDEX(Model_Scenarios[GP Weight],3)*$AH1808)+(INDEX(Model_Scenarios[LTV Weight],3)*$AI1808))-(INDEX(Model_Scenarios[LTV Weight],3)*$AP1808)-(INDEX(Model_Scenarios[GP Weight],3)*($AS1808+$AV1808+$AY1808))</f>
        <v>-0.15622504500467627</v>
      </c>
      <c r="BC1808">
        <f>INDEX(Model_Assumptions[Values],9)*((INDEX(Model_Scenarios[GR Weight],4)*$AG1808)+(INDEX(Model_Scenarios[GP Weight],4)*$AH1808)+(INDEX(Model_Scenarios[LTV Weight],4)*$AI1808))-(INDEX(Model_Scenarios[LTV Weight],4)*$AP1808)-(INDEX(Model_Scenarios[GP Weight],4)*($AS1808+$AV1808+$AY1808))</f>
        <v>-0.45072392475755563</v>
      </c>
      <c r="BD1808">
        <f>INDEX(Model_Assumptions[Values],9)*((INDEX(Model_Scenarios[GR Weight],5)*$AG1808)+(INDEX(Model_Scenarios[GP Weight],5)*$AH1808)+(INDEX(Model_Scenarios[LTV Weight],5)*$AI1808))-(INDEX(Model_Scenarios[LTV Weight],5)*$AP1808)-(INDEX(Model_Scenarios[GP Weight],5)*($AS1808+$AV1808+$AY1808))</f>
        <v>-1.4606836979393443</v>
      </c>
    </row>
    <row r="1809" spans="1:56" x14ac:dyDescent="0.25">
      <c r="A1809">
        <v>1808</v>
      </c>
      <c r="B1809">
        <v>37</v>
      </c>
      <c r="C1809" s="3">
        <v>8</v>
      </c>
      <c r="D1809" s="4">
        <v>0.14000000000000001</v>
      </c>
      <c r="E1809" t="str">
        <v>SKU-1043</v>
      </c>
      <c r="F1809" t="str">
        <v>Hold</v>
      </c>
      <c r="G1809" t="str">
        <v>Full</v>
      </c>
      <c r="H1809">
        <v>112.56</v>
      </c>
      <c r="I1809">
        <v>53.11</v>
      </c>
      <c r="J1809">
        <v>40</v>
      </c>
      <c r="K1809">
        <v>4502.3999999999996</v>
      </c>
      <c r="L1809">
        <v>2377.9999999999995</v>
      </c>
      <c r="M1809">
        <v>0.52816275764036957</v>
      </c>
      <c r="N1809">
        <v>124.60661115062148</v>
      </c>
      <c r="O1809">
        <v>979.85122372361684</v>
      </c>
      <c r="P1809">
        <v>1086.0712237236162</v>
      </c>
      <c r="Q1809">
        <v>2590.186588054918</v>
      </c>
      <c r="R1809">
        <v>1942.6399410411886</v>
      </c>
      <c r="S1809">
        <v>1</v>
      </c>
      <c r="T1809">
        <f t="shared" si="644"/>
        <v>114.24652556108701</v>
      </c>
      <c r="U1809">
        <f t="shared" si="645"/>
        <v>1.498334720226554E-2</v>
      </c>
      <c r="V1809">
        <f>IF($F1809="Reduce", INDEX(Model_Assumptions[Values], 2), INDEX(Model_Assumptions[Values], 1))</f>
        <v>-0.4</v>
      </c>
      <c r="W1809">
        <f t="shared" si="646"/>
        <v>39.760266444763751</v>
      </c>
      <c r="X1809">
        <f t="shared" si="659"/>
        <v>4542.4722966973322</v>
      </c>
      <c r="Y1809">
        <f t="shared" si="647"/>
        <v>2430.8045458159295</v>
      </c>
      <c r="Z1809">
        <f t="shared" si="648"/>
        <v>40.072296697332604</v>
      </c>
      <c r="AA1809">
        <f t="shared" si="649"/>
        <v>52.804545815929941</v>
      </c>
      <c r="AB1809">
        <f t="shared" si="660"/>
        <v>0.53512809480055168</v>
      </c>
      <c r="AC1809">
        <f t="shared" si="650"/>
        <v>6.9653371601821057E-3</v>
      </c>
      <c r="AD1809">
        <f t="shared" si="651"/>
        <v>6.9653371601821057E-3</v>
      </c>
      <c r="AE1809">
        <f t="shared" si="652"/>
        <v>0.14000000000000026</v>
      </c>
      <c r="AF1809">
        <f t="shared" si="661"/>
        <v>1670.6703492954218</v>
      </c>
      <c r="AG1809">
        <f t="shared" si="653"/>
        <v>4.0896307242491797E-2</v>
      </c>
      <c r="AH1809">
        <f t="shared" si="654"/>
        <v>4.8619781707214871E-2</v>
      </c>
      <c r="AI1809">
        <f t="shared" si="662"/>
        <v>0.85999999999999976</v>
      </c>
      <c r="AJ1809">
        <f>MAX(0, $R1809 - $AA1809) * INDEX(Model_Assumptions[Values], 7)</f>
        <v>3779.6707904505174</v>
      </c>
      <c r="AK1809">
        <f>MAX(0, INDEX(Model_Assumptions[Values], 4) - $AD1809)</f>
        <v>4.3034662839817897E-2</v>
      </c>
      <c r="AL1809">
        <f>MAX(0, INDEX(Model_Assumptions[Values], 5) - $AC1809)</f>
        <v>1.3034662839817895E-2</v>
      </c>
      <c r="AM1809">
        <f>INDEX(Model_Assumptions[Values], 6) * MAX(0, INDEX(Model_Assumptions[Values], 3) - $AB1809)^2</f>
        <v>0</v>
      </c>
      <c r="AN1809">
        <f t="shared" si="655"/>
        <v>3526.1602973585332</v>
      </c>
      <c r="AO1809" cm="1">
        <f t="array" ref="AO1809">IFERROR(STDEV(IF($E$2:$E$2201=$E1809, $AJ$2:$AJ$2201)), 0)</f>
        <v>209.84827248222715</v>
      </c>
      <c r="AP1809">
        <f t="shared" si="663"/>
        <v>1.2080656661753315</v>
      </c>
      <c r="AQ1809">
        <f t="shared" si="656"/>
        <v>2.687579557344837E-2</v>
      </c>
      <c r="AR1809" cm="1">
        <f t="array" ref="AR1809">IFERROR(STDEV(IF($E$2:$E$2201=$E1809, $AK$2:$AK$2201)), 0)</f>
        <v>1.3317105530676662E-2</v>
      </c>
      <c r="AS1809">
        <f t="shared" si="664"/>
        <v>1.2133918462346578</v>
      </c>
      <c r="AT1809">
        <f t="shared" si="657"/>
        <v>4.2783229658039943E-3</v>
      </c>
      <c r="AU1809" cm="1">
        <f t="array" ref="AU1809">IFERROR(STDEV(IF($E$2:$E$2201=$E1809, $AL$2:$AL$2201)), 0)</f>
        <v>6.3663256363614678E-3</v>
      </c>
      <c r="AV1809">
        <f t="shared" si="665"/>
        <v>1.3754150155313754</v>
      </c>
      <c r="AW1809">
        <f t="shared" si="658"/>
        <v>0</v>
      </c>
      <c r="AX1809" cm="1">
        <f t="array" ref="AX1809">IFERROR(STDEV(IF($E$2:$E$2201=$E1809, $AM$2:$AM$2201)), 0)</f>
        <v>0</v>
      </c>
      <c r="AY1809">
        <f t="shared" si="666"/>
        <v>1.3754150155313754</v>
      </c>
      <c r="AZ1809">
        <f>INDEX(Model_Assumptions[Values],9)*((INDEX(Model_Scenarios[GR Weight],1)*$AG1809)+(INDEX(Model_Scenarios[GP Weight],1)*$AH1809)+(INDEX(Model_Scenarios[LTV Weight],1)*$AI1809))-(INDEX(Model_Scenarios[LTV Weight],1)*$AP1809)-(INDEX(Model_Scenarios[GP Weight],1)*($AS1809+$AV1809+$AY1809))</f>
        <v>2.1218833238048465</v>
      </c>
      <c r="BA1809">
        <f>INDEX(Model_Assumptions[Values],9)*((INDEX(Model_Scenarios[GR Weight],2)*$AG1809)+(INDEX(Model_Scenarios[GP Weight],2)*$AH1809)+(INDEX(Model_Scenarios[LTV Weight],2)*$AI1809))-(INDEX(Model_Scenarios[LTV Weight],2)*$AP1809)-(INDEX(Model_Scenarios[GP Weight],2)*($AS1809+$AV1809+$AY1809))</f>
        <v>1.2962049536656357</v>
      </c>
      <c r="BB1809">
        <f>INDEX(Model_Assumptions[Values],9)*((INDEX(Model_Scenarios[GR Weight],3)*$AG1809)+(INDEX(Model_Scenarios[GP Weight],3)*$AH1809)+(INDEX(Model_Scenarios[LTV Weight],3)*$AI1809))-(INDEX(Model_Scenarios[LTV Weight],3)*$AP1809)-(INDEX(Model_Scenarios[GP Weight],3)*($AS1809+$AV1809+$AY1809))</f>
        <v>-1.4498921483484972E-2</v>
      </c>
      <c r="BC1809">
        <f>INDEX(Model_Assumptions[Values],9)*((INDEX(Model_Scenarios[GR Weight],4)*$AG1809)+(INDEX(Model_Scenarios[GP Weight],4)*$AH1809)+(INDEX(Model_Scenarios[LTV Weight],4)*$AI1809))-(INDEX(Model_Scenarios[LTV Weight],4)*$AP1809)-(INDEX(Model_Scenarios[GP Weight],4)*($AS1809+$AV1809+$AY1809))</f>
        <v>-0.3032442012447063</v>
      </c>
      <c r="BD1809">
        <f>INDEX(Model_Assumptions[Values],9)*((INDEX(Model_Scenarios[GR Weight],5)*$AG1809)+(INDEX(Model_Scenarios[GP Weight],5)*$AH1809)+(INDEX(Model_Scenarios[LTV Weight],5)*$AI1809))-(INDEX(Model_Scenarios[LTV Weight],5)*$AP1809)-(INDEX(Model_Scenarios[GP Weight],5)*($AS1809+$AV1809+$AY1809))</f>
        <v>-1.2327377421200751</v>
      </c>
    </row>
    <row r="1810" spans="1:56" x14ac:dyDescent="0.25">
      <c r="A1810">
        <v>1809</v>
      </c>
      <c r="B1810">
        <v>37</v>
      </c>
      <c r="C1810" s="3">
        <v>9</v>
      </c>
      <c r="D1810" s="4">
        <v>0.16</v>
      </c>
      <c r="E1810" t="str">
        <v>SKU-1043</v>
      </c>
      <c r="F1810" t="str">
        <v>Hold</v>
      </c>
      <c r="G1810" t="str">
        <v>Full</v>
      </c>
      <c r="H1810">
        <v>112.56</v>
      </c>
      <c r="I1810">
        <v>53.11</v>
      </c>
      <c r="J1810">
        <v>40</v>
      </c>
      <c r="K1810">
        <v>4502.3999999999996</v>
      </c>
      <c r="L1810">
        <v>2377.9999999999995</v>
      </c>
      <c r="M1810">
        <v>0.52816275764036957</v>
      </c>
      <c r="N1810">
        <v>124.60661115062148</v>
      </c>
      <c r="O1810">
        <v>979.85122372361684</v>
      </c>
      <c r="P1810">
        <v>1086.0712237236162</v>
      </c>
      <c r="Q1810">
        <v>2590.186588054918</v>
      </c>
      <c r="R1810">
        <v>1942.6399410411886</v>
      </c>
      <c r="S1810">
        <v>1</v>
      </c>
      <c r="T1810">
        <f t="shared" si="644"/>
        <v>114.48745778409943</v>
      </c>
      <c r="U1810">
        <f t="shared" si="645"/>
        <v>1.7123825374017691E-2</v>
      </c>
      <c r="V1810">
        <f>IF($F1810="Reduce", INDEX(Model_Assumptions[Values], 2), INDEX(Model_Assumptions[Values], 1))</f>
        <v>-0.4</v>
      </c>
      <c r="W1810">
        <f t="shared" si="646"/>
        <v>39.726018794015715</v>
      </c>
      <c r="X1810">
        <f t="shared" si="659"/>
        <v>4548.1308996102152</v>
      </c>
      <c r="Y1810">
        <f t="shared" si="647"/>
        <v>2438.2820414600405</v>
      </c>
      <c r="Z1810">
        <f t="shared" si="648"/>
        <v>45.730899610215602</v>
      </c>
      <c r="AA1810">
        <f t="shared" si="649"/>
        <v>60.282041460041</v>
      </c>
      <c r="AB1810">
        <f t="shared" si="660"/>
        <v>0.53610639079649325</v>
      </c>
      <c r="AC1810">
        <f t="shared" si="650"/>
        <v>7.943633156123675E-3</v>
      </c>
      <c r="AD1810">
        <f t="shared" si="651"/>
        <v>7.943633156123675E-3</v>
      </c>
      <c r="AE1810">
        <f t="shared" si="652"/>
        <v>0.15999999999999961</v>
      </c>
      <c r="AF1810">
        <f t="shared" si="661"/>
        <v>1631.8175504745993</v>
      </c>
      <c r="AG1810">
        <f t="shared" si="653"/>
        <v>4.6671268558944774E-2</v>
      </c>
      <c r="AH1810">
        <f t="shared" si="654"/>
        <v>5.5504685275946132E-2</v>
      </c>
      <c r="AI1810">
        <f t="shared" si="662"/>
        <v>0.84000000000000041</v>
      </c>
      <c r="AJ1810">
        <f>MAX(0, $R1810 - $AA1810) * INDEX(Model_Assumptions[Values], 7)</f>
        <v>3764.7157991622953</v>
      </c>
      <c r="AK1810">
        <f>MAX(0, INDEX(Model_Assumptions[Values], 4) - $AD1810)</f>
        <v>4.2056366843876328E-2</v>
      </c>
      <c r="AL1810">
        <f>MAX(0, INDEX(Model_Assumptions[Values], 5) - $AC1810)</f>
        <v>1.2056366843876325E-2</v>
      </c>
      <c r="AM1810">
        <f>INDEX(Model_Assumptions[Values], 6) * MAX(0, INDEX(Model_Assumptions[Values], 3) - $AB1810)^2</f>
        <v>0</v>
      </c>
      <c r="AN1810">
        <f t="shared" si="655"/>
        <v>3526.1602973585332</v>
      </c>
      <c r="AO1810" cm="1">
        <f t="array" ref="AO1810">IFERROR(STDEV(IF($E$2:$E$2201=$E1810, $AJ$2:$AJ$2201)), 0)</f>
        <v>209.84827248222715</v>
      </c>
      <c r="AP1810">
        <f t="shared" si="663"/>
        <v>1.1367999315980373</v>
      </c>
      <c r="AQ1810">
        <f t="shared" si="656"/>
        <v>2.687579557344837E-2</v>
      </c>
      <c r="AR1810" cm="1">
        <f t="array" ref="AR1810">IFERROR(STDEV(IF($E$2:$E$2201=$E1810, $AK$2:$AK$2201)), 0)</f>
        <v>1.3317105530676662E-2</v>
      </c>
      <c r="AS1810">
        <f t="shared" si="664"/>
        <v>1.139930237502339</v>
      </c>
      <c r="AT1810">
        <f t="shared" si="657"/>
        <v>4.2783229658039943E-3</v>
      </c>
      <c r="AU1810" cm="1">
        <f t="array" ref="AU1810">IFERROR(STDEV(IF($E$2:$E$2201=$E1810, $AL$2:$AL$2201)), 0)</f>
        <v>6.3663256363614678E-3</v>
      </c>
      <c r="AV1810">
        <f t="shared" si="665"/>
        <v>1.2217477273936146</v>
      </c>
      <c r="AW1810">
        <f t="shared" si="658"/>
        <v>0</v>
      </c>
      <c r="AX1810" cm="1">
        <f t="array" ref="AX1810">IFERROR(STDEV(IF($E$2:$E$2201=$E1810, $AM$2:$AM$2201)), 0)</f>
        <v>0</v>
      </c>
      <c r="AY1810">
        <f t="shared" si="666"/>
        <v>1.2217477273936146</v>
      </c>
      <c r="AZ1810">
        <f>INDEX(Model_Assumptions[Values],9)*((INDEX(Model_Scenarios[GR Weight],1)*$AG1810)+(INDEX(Model_Scenarios[GP Weight],1)*$AH1810)+(INDEX(Model_Scenarios[LTV Weight],1)*$AI1810))-(INDEX(Model_Scenarios[LTV Weight],1)*$AP1810)-(INDEX(Model_Scenarios[GP Weight],1)*($AS1810+$AV1810+$AY1810))</f>
        <v>2.1433054624100611</v>
      </c>
      <c r="BA1810">
        <f>INDEX(Model_Assumptions[Values],9)*((INDEX(Model_Scenarios[GR Weight],2)*$AG1810)+(INDEX(Model_Scenarios[GP Weight],2)*$AH1810)+(INDEX(Model_Scenarios[LTV Weight],2)*$AI1810))-(INDEX(Model_Scenarios[LTV Weight],2)*$AP1810)-(INDEX(Model_Scenarios[GP Weight],2)*($AS1810+$AV1810+$AY1810))</f>
        <v>1.3649030426985185</v>
      </c>
      <c r="BB1810">
        <f>INDEX(Model_Assumptions[Values],9)*((INDEX(Model_Scenarios[GR Weight],3)*$AG1810)+(INDEX(Model_Scenarios[GP Weight],3)*$AH1810)+(INDEX(Model_Scenarios[LTV Weight],3)*$AI1810))-(INDEX(Model_Scenarios[LTV Weight],3)*$AP1810)-(INDEX(Model_Scenarios[GP Weight],3)*($AS1810+$AV1810+$AY1810))</f>
        <v>0.12655331999102382</v>
      </c>
      <c r="BC1810">
        <f>INDEX(Model_Assumptions[Values],9)*((INDEX(Model_Scenarios[GR Weight],4)*$AG1810)+(INDEX(Model_Scenarios[GP Weight],4)*$AH1810)+(INDEX(Model_Scenarios[LTV Weight],4)*$AI1810))-(INDEX(Model_Scenarios[LTV Weight],4)*$AP1810)-(INDEX(Model_Scenarios[GP Weight],4)*($AS1810+$AV1810+$AY1810))</f>
        <v>-0.15643105256970014</v>
      </c>
      <c r="BD1810">
        <f>INDEX(Model_Assumptions[Values],9)*((INDEX(Model_Scenarios[GR Weight],5)*$AG1810)+(INDEX(Model_Scenarios[GP Weight],5)*$AH1810)+(INDEX(Model_Scenarios[LTV Weight],5)*$AI1810))-(INDEX(Model_Scenarios[LTV Weight],5)*$AP1810)-(INDEX(Model_Scenarios[GP Weight],5)*($AS1810+$AV1810+$AY1810))</f>
        <v>-1.0057749605909749</v>
      </c>
    </row>
    <row r="1811" spans="1:56" x14ac:dyDescent="0.25">
      <c r="A1811">
        <v>1810</v>
      </c>
      <c r="B1811">
        <v>37</v>
      </c>
      <c r="C1811" s="3">
        <v>10</v>
      </c>
      <c r="D1811" s="4">
        <v>0.18</v>
      </c>
      <c r="E1811" t="str">
        <v>SKU-1043</v>
      </c>
      <c r="F1811" t="str">
        <v>Hold</v>
      </c>
      <c r="G1811" t="str">
        <v>Full</v>
      </c>
      <c r="H1811">
        <v>112.56</v>
      </c>
      <c r="I1811">
        <v>53.11</v>
      </c>
      <c r="J1811">
        <v>40</v>
      </c>
      <c r="K1811">
        <v>4502.3999999999996</v>
      </c>
      <c r="L1811">
        <v>2377.9999999999995</v>
      </c>
      <c r="M1811">
        <v>0.52816275764036957</v>
      </c>
      <c r="N1811">
        <v>124.60661115062148</v>
      </c>
      <c r="O1811">
        <v>979.85122372361684</v>
      </c>
      <c r="P1811">
        <v>1086.0712237236162</v>
      </c>
      <c r="Q1811">
        <v>2590.186588054918</v>
      </c>
      <c r="R1811">
        <v>1942.6399410411886</v>
      </c>
      <c r="S1811">
        <v>1</v>
      </c>
      <c r="T1811">
        <f t="shared" si="644"/>
        <v>114.72839000711187</v>
      </c>
      <c r="U1811">
        <f t="shared" si="645"/>
        <v>1.9264303545769964E-2</v>
      </c>
      <c r="V1811">
        <f>IF($F1811="Reduce", INDEX(Model_Assumptions[Values], 2), INDEX(Model_Assumptions[Values], 1))</f>
        <v>-0.4</v>
      </c>
      <c r="W1811">
        <f t="shared" si="646"/>
        <v>39.69177114326768</v>
      </c>
      <c r="X1811">
        <f t="shared" si="659"/>
        <v>4553.7729997978431</v>
      </c>
      <c r="Y1811">
        <f t="shared" si="647"/>
        <v>2445.7430343788965</v>
      </c>
      <c r="Z1811">
        <f t="shared" si="648"/>
        <v>51.372999797843477</v>
      </c>
      <c r="AA1811">
        <f t="shared" si="649"/>
        <v>67.743034378896937</v>
      </c>
      <c r="AB1811">
        <f t="shared" si="660"/>
        <v>0.53708057790484309</v>
      </c>
      <c r="AC1811">
        <f t="shared" si="650"/>
        <v>8.9178202644735194E-3</v>
      </c>
      <c r="AD1811">
        <f t="shared" si="651"/>
        <v>8.9178202644735194E-3</v>
      </c>
      <c r="AE1811">
        <f t="shared" si="652"/>
        <v>0.18000000000000016</v>
      </c>
      <c r="AF1811">
        <f t="shared" si="661"/>
        <v>1592.9647516537743</v>
      </c>
      <c r="AG1811">
        <f t="shared" si="653"/>
        <v>5.2429387802993728E-2</v>
      </c>
      <c r="AH1811">
        <f t="shared" si="654"/>
        <v>6.2374393961602846E-2</v>
      </c>
      <c r="AI1811">
        <f t="shared" si="662"/>
        <v>0.81999999999999984</v>
      </c>
      <c r="AJ1811">
        <f>MAX(0, $R1811 - $AA1811) * INDEX(Model_Assumptions[Values], 7)</f>
        <v>3749.7938133245834</v>
      </c>
      <c r="AK1811">
        <f>MAX(0, INDEX(Model_Assumptions[Values], 4) - $AD1811)</f>
        <v>4.1082179735526483E-2</v>
      </c>
      <c r="AL1811">
        <f>MAX(0, INDEX(Model_Assumptions[Values], 5) - $AC1811)</f>
        <v>1.1082179735526481E-2</v>
      </c>
      <c r="AM1811">
        <f>INDEX(Model_Assumptions[Values], 6) * MAX(0, INDEX(Model_Assumptions[Values], 3) - $AB1811)^2</f>
        <v>0</v>
      </c>
      <c r="AN1811">
        <f t="shared" si="655"/>
        <v>3526.1602973585332</v>
      </c>
      <c r="AO1811" cm="1">
        <f t="array" ref="AO1811">IFERROR(STDEV(IF($E$2:$E$2201=$E1811, $AJ$2:$AJ$2201)), 0)</f>
        <v>209.84827248222715</v>
      </c>
      <c r="AP1811">
        <f t="shared" si="663"/>
        <v>1.0656914794711527</v>
      </c>
      <c r="AQ1811">
        <f t="shared" si="656"/>
        <v>2.687579557344837E-2</v>
      </c>
      <c r="AR1811" cm="1">
        <f t="array" ref="AR1811">IFERROR(STDEV(IF($E$2:$E$2201=$E1811, $AK$2:$AK$2201)), 0)</f>
        <v>1.3317105530676662E-2</v>
      </c>
      <c r="AS1811">
        <f t="shared" si="664"/>
        <v>1.0667771708614122</v>
      </c>
      <c r="AT1811">
        <f t="shared" si="657"/>
        <v>4.2783229658039943E-3</v>
      </c>
      <c r="AU1811" cm="1">
        <f t="array" ref="AU1811">IFERROR(STDEV(IF($E$2:$E$2201=$E1811, $AL$2:$AL$2201)), 0)</f>
        <v>6.3663256363614678E-3</v>
      </c>
      <c r="AV1811">
        <f t="shared" si="665"/>
        <v>1.068725848841606</v>
      </c>
      <c r="AW1811">
        <f t="shared" si="658"/>
        <v>0</v>
      </c>
      <c r="AX1811" cm="1">
        <f t="array" ref="AX1811">IFERROR(STDEV(IF($E$2:$E$2201=$E1811, $AM$2:$AM$2201)), 0)</f>
        <v>0</v>
      </c>
      <c r="AY1811">
        <f t="shared" si="666"/>
        <v>1.068725848841606</v>
      </c>
      <c r="AZ1811">
        <f>INDEX(Model_Assumptions[Values],9)*((INDEX(Model_Scenarios[GR Weight],1)*$AG1811)+(INDEX(Model_Scenarios[GP Weight],1)*$AH1811)+(INDEX(Model_Scenarios[LTV Weight],1)*$AI1811))-(INDEX(Model_Scenarios[LTV Weight],1)*$AP1811)-(INDEX(Model_Scenarios[GP Weight],1)*($AS1811+$AV1811+$AY1811))</f>
        <v>2.164425820450913</v>
      </c>
      <c r="BA1811">
        <f>INDEX(Model_Assumptions[Values],9)*((INDEX(Model_Scenarios[GR Weight],2)*$AG1811)+(INDEX(Model_Scenarios[GP Weight],2)*$AH1811)+(INDEX(Model_Scenarios[LTV Weight],2)*$AI1811))-(INDEX(Model_Scenarios[LTV Weight],2)*$AP1811)-(INDEX(Model_Scenarios[GP Weight],2)*($AS1811+$AV1811+$AY1811))</f>
        <v>1.4331511994486732</v>
      </c>
      <c r="BB1811">
        <f>INDEX(Model_Assumptions[Values],9)*((INDEX(Model_Scenarios[GR Weight],3)*$AG1811)+(INDEX(Model_Scenarios[GP Weight],3)*$AH1811)+(INDEX(Model_Scenarios[LTV Weight],3)*$AI1811))-(INDEX(Model_Scenarios[LTV Weight],3)*$AP1811)-(INDEX(Model_Scenarios[GP Weight],3)*($AS1811+$AV1811+$AY1811))</f>
        <v>0.26693522840746731</v>
      </c>
      <c r="BC1811">
        <f>INDEX(Model_Assumptions[Values],9)*((INDEX(Model_Scenarios[GR Weight],4)*$AG1811)+(INDEX(Model_Scenarios[GP Weight],4)*$AH1811)+(INDEX(Model_Scenarios[LTV Weight],4)*$AI1811))-(INDEX(Model_Scenarios[LTV Weight],4)*$AP1811)-(INDEX(Model_Scenarios[GP Weight],4)*($AS1811+$AV1811+$AY1811))</f>
        <v>-1.0280929743920586E-2</v>
      </c>
      <c r="BD1811">
        <f>INDEX(Model_Assumptions[Values],9)*((INDEX(Model_Scenarios[GR Weight],5)*$AG1811)+(INDEX(Model_Scenarios[GP Weight],5)*$AH1811)+(INDEX(Model_Scenarios[LTV Weight],5)*$AI1811))-(INDEX(Model_Scenarios[LTV Weight],5)*$AP1811)-(INDEX(Model_Scenarios[GP Weight],5)*($AS1811+$AV1811+$AY1811))</f>
        <v>-0.77978977636993019</v>
      </c>
    </row>
    <row r="1812" spans="1:56" x14ac:dyDescent="0.25">
      <c r="A1812">
        <v>1811</v>
      </c>
      <c r="B1812">
        <v>37</v>
      </c>
      <c r="C1812" s="3">
        <v>11</v>
      </c>
      <c r="D1812" s="4">
        <v>0.2</v>
      </c>
      <c r="E1812" t="str">
        <v>SKU-1043</v>
      </c>
      <c r="F1812" t="str">
        <v>Hold</v>
      </c>
      <c r="G1812" t="str">
        <v>Full</v>
      </c>
      <c r="H1812">
        <v>112.56</v>
      </c>
      <c r="I1812">
        <v>53.11</v>
      </c>
      <c r="J1812">
        <v>40</v>
      </c>
      <c r="K1812">
        <v>4502.3999999999996</v>
      </c>
      <c r="L1812">
        <v>2377.9999999999995</v>
      </c>
      <c r="M1812">
        <v>0.52816275764036957</v>
      </c>
      <c r="N1812">
        <v>124.60661115062148</v>
      </c>
      <c r="O1812">
        <v>979.85122372361684</v>
      </c>
      <c r="P1812">
        <v>1086.0712237236162</v>
      </c>
      <c r="Q1812">
        <v>2590.186588054918</v>
      </c>
      <c r="R1812">
        <v>1942.6399410411886</v>
      </c>
      <c r="S1812">
        <v>1</v>
      </c>
      <c r="T1812">
        <f t="shared" si="644"/>
        <v>114.96932223012429</v>
      </c>
      <c r="U1812">
        <f t="shared" si="645"/>
        <v>2.1404781717522112E-2</v>
      </c>
      <c r="V1812">
        <f>IF($F1812="Reduce", INDEX(Model_Assumptions[Values], 2), INDEX(Model_Assumptions[Values], 1))</f>
        <v>-0.4</v>
      </c>
      <c r="W1812">
        <f t="shared" si="646"/>
        <v>39.657523492519644</v>
      </c>
      <c r="X1812">
        <f t="shared" si="659"/>
        <v>4559.398597260215</v>
      </c>
      <c r="Y1812">
        <f t="shared" si="647"/>
        <v>2453.1875245724968</v>
      </c>
      <c r="Z1812">
        <f t="shared" si="648"/>
        <v>56.99859726021532</v>
      </c>
      <c r="AA1812">
        <f t="shared" si="649"/>
        <v>75.187524572497296</v>
      </c>
      <c r="AB1812">
        <f t="shared" si="660"/>
        <v>0.53805068195762484</v>
      </c>
      <c r="AC1812">
        <f t="shared" si="650"/>
        <v>9.88792431725527E-3</v>
      </c>
      <c r="AD1812">
        <f t="shared" si="651"/>
        <v>9.88792431725527E-3</v>
      </c>
      <c r="AE1812">
        <f t="shared" si="652"/>
        <v>0.19999999999999954</v>
      </c>
      <c r="AF1812">
        <f t="shared" si="661"/>
        <v>1554.1119528329518</v>
      </c>
      <c r="AG1812">
        <f t="shared" si="653"/>
        <v>5.8170664974637736E-2</v>
      </c>
      <c r="AH1812">
        <f t="shared" si="654"/>
        <v>6.9228907764184569E-2</v>
      </c>
      <c r="AI1812">
        <f t="shared" si="662"/>
        <v>0.80000000000000049</v>
      </c>
      <c r="AJ1812">
        <f>MAX(0, $R1812 - $AA1812) * INDEX(Model_Assumptions[Values], 7)</f>
        <v>3734.9048329373827</v>
      </c>
      <c r="AK1812">
        <f>MAX(0, INDEX(Model_Assumptions[Values], 4) - $AD1812)</f>
        <v>4.0112075682744733E-2</v>
      </c>
      <c r="AL1812">
        <f>MAX(0, INDEX(Model_Assumptions[Values], 5) - $AC1812)</f>
        <v>1.011207568274473E-2</v>
      </c>
      <c r="AM1812">
        <f>INDEX(Model_Assumptions[Values], 6) * MAX(0, INDEX(Model_Assumptions[Values], 3) - $AB1812)^2</f>
        <v>0</v>
      </c>
      <c r="AN1812">
        <f t="shared" si="655"/>
        <v>3526.1602973585332</v>
      </c>
      <c r="AO1812" cm="1">
        <f t="array" ref="AO1812">IFERROR(STDEV(IF($E$2:$E$2201=$E1812, $AJ$2:$AJ$2201)), 0)</f>
        <v>209.84827248222715</v>
      </c>
      <c r="AP1812">
        <f t="shared" si="663"/>
        <v>0.99474030979468231</v>
      </c>
      <c r="AQ1812">
        <f t="shared" si="656"/>
        <v>2.687579557344837E-2</v>
      </c>
      <c r="AR1812" cm="1">
        <f t="array" ref="AR1812">IFERROR(STDEV(IF($E$2:$E$2201=$E1812, $AK$2:$AK$2201)), 0)</f>
        <v>1.3317105530676662E-2</v>
      </c>
      <c r="AS1812">
        <f t="shared" si="664"/>
        <v>0.99393070654924875</v>
      </c>
      <c r="AT1812">
        <f t="shared" si="657"/>
        <v>4.2783229658039943E-3</v>
      </c>
      <c r="AU1812" cm="1">
        <f t="array" ref="AU1812">IFERROR(STDEV(IF($E$2:$E$2201=$E1812, $AL$2:$AL$2201)), 0)</f>
        <v>6.3663256363614678E-3</v>
      </c>
      <c r="AV1812">
        <f t="shared" si="665"/>
        <v>0.91634532227209287</v>
      </c>
      <c r="AW1812">
        <f t="shared" si="658"/>
        <v>0</v>
      </c>
      <c r="AX1812" cm="1">
        <f t="array" ref="AX1812">IFERROR(STDEV(IF($E$2:$E$2201=$E1812, $AM$2:$AM$2201)), 0)</f>
        <v>0</v>
      </c>
      <c r="AY1812">
        <f t="shared" si="666"/>
        <v>0.91634532227209287</v>
      </c>
      <c r="AZ1812">
        <f>INDEX(Model_Assumptions[Values],9)*((INDEX(Model_Scenarios[GR Weight],1)*$AG1812)+(INDEX(Model_Scenarios[GP Weight],1)*$AH1812)+(INDEX(Model_Scenarios[LTV Weight],1)*$AI1812))-(INDEX(Model_Scenarios[LTV Weight],1)*$AP1812)-(INDEX(Model_Scenarios[GP Weight],1)*($AS1812+$AV1812+$AY1812))</f>
        <v>2.1852454034243243</v>
      </c>
      <c r="BA1812">
        <f>INDEX(Model_Assumptions[Values],9)*((INDEX(Model_Scenarios[GR Weight],2)*$AG1812)+(INDEX(Model_Scenarios[GP Weight],2)*$AH1812)+(INDEX(Model_Scenarios[LTV Weight],2)*$AI1812))-(INDEX(Model_Scenarios[LTV Weight],2)*$AP1812)-(INDEX(Model_Scenarios[GP Weight],2)*($AS1812+$AV1812+$AY1812))</f>
        <v>1.5009514349099344</v>
      </c>
      <c r="BB1812">
        <f>INDEX(Model_Assumptions[Values],9)*((INDEX(Model_Scenarios[GR Weight],3)*$AG1812)+(INDEX(Model_Scenarios[GP Weight],3)*$AH1812)+(INDEX(Model_Scenarios[LTV Weight],3)*$AI1812))-(INDEX(Model_Scenarios[LTV Weight],3)*$AP1812)-(INDEX(Model_Scenarios[GP Weight],3)*($AS1812+$AV1812+$AY1812))</f>
        <v>0.40665032300504655</v>
      </c>
      <c r="BC1812">
        <f>INDEX(Model_Assumptions[Values],9)*((INDEX(Model_Scenarios[GR Weight],4)*$AG1812)+(INDEX(Model_Scenarios[GP Weight],4)*$AH1812)+(INDEX(Model_Scenarios[LTV Weight],4)*$AI1812))-(INDEX(Model_Scenarios[LTV Weight],4)*$AP1812)-(INDEX(Model_Scenarios[GP Weight],4)*($AS1812+$AV1812+$AY1812))</f>
        <v>0.13520968647183296</v>
      </c>
      <c r="BD1812">
        <f>INDEX(Model_Assumptions[Values],9)*((INDEX(Model_Scenarios[GR Weight],5)*$AG1812)+(INDEX(Model_Scenarios[GP Weight],5)*$AH1812)+(INDEX(Model_Scenarios[LTV Weight],5)*$AI1812))-(INDEX(Model_Scenarios[LTV Weight],5)*$AP1812)-(INDEX(Model_Scenarios[GP Weight],5)*($AS1812+$AV1812+$AY1812))</f>
        <v>-0.55477665922391384</v>
      </c>
    </row>
    <row r="1813" spans="1:56" x14ac:dyDescent="0.25">
      <c r="A1813">
        <v>1812</v>
      </c>
      <c r="B1813">
        <v>37</v>
      </c>
      <c r="C1813" s="3">
        <v>12</v>
      </c>
      <c r="D1813" s="4">
        <v>0.22</v>
      </c>
      <c r="E1813" t="str">
        <v>SKU-1043</v>
      </c>
      <c r="F1813" t="str">
        <v>Hold</v>
      </c>
      <c r="G1813" t="str">
        <v>Full</v>
      </c>
      <c r="H1813">
        <v>112.56</v>
      </c>
      <c r="I1813">
        <v>53.11</v>
      </c>
      <c r="J1813">
        <v>40</v>
      </c>
      <c r="K1813">
        <v>4502.3999999999996</v>
      </c>
      <c r="L1813">
        <v>2377.9999999999995</v>
      </c>
      <c r="M1813">
        <v>0.52816275764036957</v>
      </c>
      <c r="N1813">
        <v>124.60661115062148</v>
      </c>
      <c r="O1813">
        <v>979.85122372361684</v>
      </c>
      <c r="P1813">
        <v>1086.0712237236162</v>
      </c>
      <c r="Q1813">
        <v>2590.186588054918</v>
      </c>
      <c r="R1813">
        <v>1942.6399410411886</v>
      </c>
      <c r="S1813">
        <v>1</v>
      </c>
      <c r="T1813">
        <f t="shared" si="644"/>
        <v>115.21025445313673</v>
      </c>
      <c r="U1813">
        <f t="shared" si="645"/>
        <v>2.3545259889274386E-2</v>
      </c>
      <c r="V1813">
        <f>IF($F1813="Reduce", INDEX(Model_Assumptions[Values], 2), INDEX(Model_Assumptions[Values], 1))</f>
        <v>-0.4</v>
      </c>
      <c r="W1813">
        <f t="shared" si="646"/>
        <v>39.623275841771608</v>
      </c>
      <c r="X1813">
        <f t="shared" si="659"/>
        <v>4565.0076919973326</v>
      </c>
      <c r="Y1813">
        <f t="shared" si="647"/>
        <v>2460.6155120408425</v>
      </c>
      <c r="Z1813">
        <f t="shared" si="648"/>
        <v>62.60769199733295</v>
      </c>
      <c r="AA1813">
        <f t="shared" si="649"/>
        <v>82.615512040842987</v>
      </c>
      <c r="AB1813">
        <f t="shared" si="660"/>
        <v>0.53901672857077854</v>
      </c>
      <c r="AC1813">
        <f t="shared" si="650"/>
        <v>1.0853970930408963E-2</v>
      </c>
      <c r="AD1813">
        <f t="shared" si="651"/>
        <v>1.0853970930408963E-2</v>
      </c>
      <c r="AE1813">
        <f t="shared" si="652"/>
        <v>0.22000000000000008</v>
      </c>
      <c r="AF1813">
        <f t="shared" si="661"/>
        <v>1515.2591540121271</v>
      </c>
      <c r="AG1813">
        <f t="shared" si="653"/>
        <v>6.389510007387865E-2</v>
      </c>
      <c r="AH1813">
        <f t="shared" si="654"/>
        <v>7.6068226683692161E-2</v>
      </c>
      <c r="AI1813">
        <f t="shared" si="662"/>
        <v>0.77999999999999992</v>
      </c>
      <c r="AJ1813">
        <f>MAX(0, $R1813 - $AA1813) * INDEX(Model_Assumptions[Values], 7)</f>
        <v>3720.0488580006913</v>
      </c>
      <c r="AK1813">
        <f>MAX(0, INDEX(Model_Assumptions[Values], 4) - $AD1813)</f>
        <v>3.914602906959104E-2</v>
      </c>
      <c r="AL1813">
        <f>MAX(0, INDEX(Model_Assumptions[Values], 5) - $AC1813)</f>
        <v>9.1460290695910378E-3</v>
      </c>
      <c r="AM1813">
        <f>INDEX(Model_Assumptions[Values], 6) * MAX(0, INDEX(Model_Assumptions[Values], 3) - $AB1813)^2</f>
        <v>0</v>
      </c>
      <c r="AN1813">
        <f t="shared" si="655"/>
        <v>3526.1602973585332</v>
      </c>
      <c r="AO1813" cm="1">
        <f t="array" ref="AO1813">IFERROR(STDEV(IF($E$2:$E$2201=$E1813, $AJ$2:$AJ$2201)), 0)</f>
        <v>209.84827248222715</v>
      </c>
      <c r="AP1813">
        <f t="shared" si="663"/>
        <v>0.92394642256861714</v>
      </c>
      <c r="AQ1813">
        <f t="shared" si="656"/>
        <v>2.687579557344837E-2</v>
      </c>
      <c r="AR1813" cm="1">
        <f t="array" ref="AR1813">IFERROR(STDEV(IF($E$2:$E$2201=$E1813, $AK$2:$AK$2201)), 0)</f>
        <v>1.3317105530676662E-2</v>
      </c>
      <c r="AS1813">
        <f t="shared" si="664"/>
        <v>0.92138892102923831</v>
      </c>
      <c r="AT1813">
        <f t="shared" si="657"/>
        <v>4.2783229658039943E-3</v>
      </c>
      <c r="AU1813" cm="1">
        <f t="array" ref="AU1813">IFERROR(STDEV(IF($E$2:$E$2201=$E1813, $AL$2:$AL$2201)), 0)</f>
        <v>6.3663256363614678E-3</v>
      </c>
      <c r="AV1813">
        <f t="shared" si="665"/>
        <v>0.76460212402346939</v>
      </c>
      <c r="AW1813">
        <f t="shared" si="658"/>
        <v>0</v>
      </c>
      <c r="AX1813" cm="1">
        <f t="array" ref="AX1813">IFERROR(STDEV(IF($E$2:$E$2201=$E1813, $AM$2:$AM$2201)), 0)</f>
        <v>0</v>
      </c>
      <c r="AY1813">
        <f t="shared" si="666"/>
        <v>0.76460212402346939</v>
      </c>
      <c r="AZ1813">
        <f>INDEX(Model_Assumptions[Values],9)*((INDEX(Model_Scenarios[GR Weight],1)*$AG1813)+(INDEX(Model_Scenarios[GP Weight],1)*$AH1813)+(INDEX(Model_Scenarios[LTV Weight],1)*$AI1813))-(INDEX(Model_Scenarios[LTV Weight],1)*$AP1813)-(INDEX(Model_Scenarios[GP Weight],1)*($AS1813+$AV1813+$AY1813))</f>
        <v>2.2057652084162735</v>
      </c>
      <c r="BA1813">
        <f>INDEX(Model_Assumptions[Values],9)*((INDEX(Model_Scenarios[GR Weight],2)*$AG1813)+(INDEX(Model_Scenarios[GP Weight],2)*$AH1813)+(INDEX(Model_Scenarios[LTV Weight],2)*$AI1813))-(INDEX(Model_Scenarios[LTV Weight],2)*$AP1813)-(INDEX(Model_Scenarios[GP Weight],2)*($AS1813+$AV1813+$AY1813))</f>
        <v>1.5683057432542646</v>
      </c>
      <c r="BB1813">
        <f>INDEX(Model_Assumptions[Values],9)*((INDEX(Model_Scenarios[GR Weight],3)*$AG1813)+(INDEX(Model_Scenarios[GP Weight],3)*$AH1813)+(INDEX(Model_Scenarios[LTV Weight],3)*$AI1813))-(INDEX(Model_Scenarios[LTV Weight],3)*$AP1813)-(INDEX(Model_Scenarios[GP Weight],3)*($AS1813+$AV1813+$AY1813))</f>
        <v>0.54570209358470068</v>
      </c>
      <c r="BC1813">
        <f>INDEX(Model_Assumptions[Values],9)*((INDEX(Model_Scenarios[GR Weight],4)*$AG1813)+(INDEX(Model_Scenarios[GP Weight],4)*$AH1813)+(INDEX(Model_Scenarios[LTV Weight],4)*$AI1813))-(INDEX(Model_Scenarios[LTV Weight],4)*$AP1813)-(INDEX(Model_Scenarios[GP Weight],4)*($AS1813+$AV1813+$AY1813))</f>
        <v>0.28004428587850183</v>
      </c>
      <c r="BD1813">
        <f>INDEX(Model_Assumptions[Values],9)*((INDEX(Model_Scenarios[GR Weight],5)*$AG1813)+(INDEX(Model_Scenarios[GP Weight],5)*$AH1813)+(INDEX(Model_Scenarios[LTV Weight],5)*$AI1813))-(INDEX(Model_Scenarios[LTV Weight],5)*$AP1813)-(INDEX(Model_Scenarios[GP Weight],5)*($AS1813+$AV1813+$AY1813))</f>
        <v>-0.33073012518001987</v>
      </c>
    </row>
    <row r="1814" spans="1:56" x14ac:dyDescent="0.25">
      <c r="A1814">
        <v>1813</v>
      </c>
      <c r="B1814">
        <v>37</v>
      </c>
      <c r="C1814" s="3">
        <v>13</v>
      </c>
      <c r="D1814" s="4">
        <v>0.24</v>
      </c>
      <c r="E1814" t="str">
        <v>SKU-1043</v>
      </c>
      <c r="F1814" t="str">
        <v>Hold</v>
      </c>
      <c r="G1814" t="str">
        <v>Full</v>
      </c>
      <c r="H1814">
        <v>112.56</v>
      </c>
      <c r="I1814">
        <v>53.11</v>
      </c>
      <c r="J1814">
        <v>40</v>
      </c>
      <c r="K1814">
        <v>4502.3999999999996</v>
      </c>
      <c r="L1814">
        <v>2377.9999999999995</v>
      </c>
      <c r="M1814">
        <v>0.52816275764036957</v>
      </c>
      <c r="N1814">
        <v>124.60661115062148</v>
      </c>
      <c r="O1814">
        <v>979.85122372361684</v>
      </c>
      <c r="P1814">
        <v>1086.0712237236162</v>
      </c>
      <c r="Q1814">
        <v>2590.186588054918</v>
      </c>
      <c r="R1814">
        <v>1942.6399410411886</v>
      </c>
      <c r="S1814">
        <v>1</v>
      </c>
      <c r="T1814">
        <f t="shared" si="644"/>
        <v>115.45118667614915</v>
      </c>
      <c r="U1814">
        <f t="shared" si="645"/>
        <v>2.5685738061026534E-2</v>
      </c>
      <c r="V1814">
        <f>IF($F1814="Reduce", INDEX(Model_Assumptions[Values], 2), INDEX(Model_Assumptions[Values], 1))</f>
        <v>-0.4</v>
      </c>
      <c r="W1814">
        <f t="shared" si="646"/>
        <v>39.589028191023573</v>
      </c>
      <c r="X1814">
        <f t="shared" si="659"/>
        <v>4570.6002840091942</v>
      </c>
      <c r="Y1814">
        <f t="shared" si="647"/>
        <v>2468.0269967839322</v>
      </c>
      <c r="Z1814">
        <f t="shared" si="648"/>
        <v>68.200284009194547</v>
      </c>
      <c r="AA1814">
        <f t="shared" si="649"/>
        <v>90.026996783932645</v>
      </c>
      <c r="AB1814">
        <f t="shared" si="660"/>
        <v>0.53997874314641503</v>
      </c>
      <c r="AC1814">
        <f t="shared" si="650"/>
        <v>1.1815985506045457E-2</v>
      </c>
      <c r="AD1814">
        <f t="shared" si="651"/>
        <v>1.1815985506045457E-2</v>
      </c>
      <c r="AE1814">
        <f t="shared" si="652"/>
        <v>0.23999999999999944</v>
      </c>
      <c r="AF1814">
        <f t="shared" si="661"/>
        <v>1476.4063551913046</v>
      </c>
      <c r="AG1814">
        <f t="shared" si="653"/>
        <v>6.9602693100714597E-2</v>
      </c>
      <c r="AH1814">
        <f t="shared" si="654"/>
        <v>8.2892350720124366E-2</v>
      </c>
      <c r="AI1814">
        <f t="shared" si="662"/>
        <v>0.76000000000000056</v>
      </c>
      <c r="AJ1814">
        <f>MAX(0, $R1814 - $AA1814) * INDEX(Model_Assumptions[Values], 7)</f>
        <v>3705.225888514512</v>
      </c>
      <c r="AK1814">
        <f>MAX(0, INDEX(Model_Assumptions[Values], 4) - $AD1814)</f>
        <v>3.8184014493954546E-2</v>
      </c>
      <c r="AL1814">
        <f>MAX(0, INDEX(Model_Assumptions[Values], 5) - $AC1814)</f>
        <v>8.1840144939545438E-3</v>
      </c>
      <c r="AM1814">
        <f>INDEX(Model_Assumptions[Values], 6) * MAX(0, INDEX(Model_Assumptions[Values], 3) - $AB1814)^2</f>
        <v>0</v>
      </c>
      <c r="AN1814">
        <f t="shared" si="655"/>
        <v>3526.1602973585332</v>
      </c>
      <c r="AO1814" cm="1">
        <f t="array" ref="AO1814">IFERROR(STDEV(IF($E$2:$E$2201=$E1814, $AJ$2:$AJ$2201)), 0)</f>
        <v>209.84827248222715</v>
      </c>
      <c r="AP1814">
        <f t="shared" si="663"/>
        <v>0.85330981779297033</v>
      </c>
      <c r="AQ1814">
        <f t="shared" si="656"/>
        <v>2.687579557344837E-2</v>
      </c>
      <c r="AR1814" cm="1">
        <f t="array" ref="AR1814">IFERROR(STDEV(IF($E$2:$E$2201=$E1814, $AK$2:$AK$2201)), 0)</f>
        <v>1.3317105530676662E-2</v>
      </c>
      <c r="AS1814">
        <f t="shared" si="664"/>
        <v>0.84914990682150049</v>
      </c>
      <c r="AT1814">
        <f t="shared" si="657"/>
        <v>4.2783229658039943E-3</v>
      </c>
      <c r="AU1814" cm="1">
        <f t="array" ref="AU1814">IFERROR(STDEV(IF($E$2:$E$2201=$E1814, $AL$2:$AL$2201)), 0)</f>
        <v>6.3663256363614678E-3</v>
      </c>
      <c r="AV1814">
        <f t="shared" si="665"/>
        <v>0.61349226402166268</v>
      </c>
      <c r="AW1814">
        <f t="shared" si="658"/>
        <v>0</v>
      </c>
      <c r="AX1814" cm="1">
        <f t="array" ref="AX1814">IFERROR(STDEV(IF($E$2:$E$2201=$E1814, $AM$2:$AM$2201)), 0)</f>
        <v>0</v>
      </c>
      <c r="AY1814">
        <f t="shared" si="666"/>
        <v>0.61349226402166268</v>
      </c>
      <c r="AZ1814">
        <f>INDEX(Model_Assumptions[Values],9)*((INDEX(Model_Scenarios[GR Weight],1)*$AG1814)+(INDEX(Model_Scenarios[GP Weight],1)*$AH1814)+(INDEX(Model_Scenarios[LTV Weight],1)*$AI1814))-(INDEX(Model_Scenarios[LTV Weight],1)*$AP1814)-(INDEX(Model_Scenarios[GP Weight],1)*($AS1814+$AV1814+$AY1814))</f>
        <v>2.2259862241895636</v>
      </c>
      <c r="BA1814">
        <f>INDEX(Model_Assumptions[Values],9)*((INDEX(Model_Scenarios[GR Weight],2)*$AG1814)+(INDEX(Model_Scenarios[GP Weight],2)*$AH1814)+(INDEX(Model_Scenarios[LTV Weight],2)*$AI1814))-(INDEX(Model_Scenarios[LTV Weight],2)*$AP1814)-(INDEX(Model_Scenarios[GP Weight],2)*($AS1814+$AV1814+$AY1814))</f>
        <v>1.6352161020072662</v>
      </c>
      <c r="BB1814">
        <f>INDEX(Model_Assumptions[Values],9)*((INDEX(Model_Scenarios[GR Weight],3)*$AG1814)+(INDEX(Model_Scenarios[GP Weight],3)*$AH1814)+(INDEX(Model_Scenarios[LTV Weight],3)*$AI1814))-(INDEX(Model_Scenarios[LTV Weight],3)*$AP1814)-(INDEX(Model_Scenarios[GP Weight],3)*($AS1814+$AV1814+$AY1814))</f>
        <v>0.68409400081623506</v>
      </c>
      <c r="BC1814">
        <f>INDEX(Model_Assumptions[Values],9)*((INDEX(Model_Scenarios[GR Weight],4)*$AG1814)+(INDEX(Model_Scenarios[GP Weight],4)*$AH1814)+(INDEX(Model_Scenarios[LTV Weight],4)*$AI1814))-(INDEX(Model_Scenarios[LTV Weight],4)*$AP1814)-(INDEX(Model_Scenarios[GP Weight],4)*($AS1814+$AV1814+$AY1814))</f>
        <v>0.42422632914588898</v>
      </c>
      <c r="BD1814">
        <f>INDEX(Model_Assumptions[Values],9)*((INDEX(Model_Scenarios[GR Weight],5)*$AG1814)+(INDEX(Model_Scenarios[GP Weight],5)*$AH1814)+(INDEX(Model_Scenarios[LTV Weight],5)*$AI1814))-(INDEX(Model_Scenarios[LTV Weight],5)*$AP1814)-(INDEX(Model_Scenarios[GP Weight],5)*($AS1814+$AV1814+$AY1814))</f>
        <v>-0.10764473604283964</v>
      </c>
    </row>
    <row r="1815" spans="1:56" x14ac:dyDescent="0.25">
      <c r="A1815">
        <v>1814</v>
      </c>
      <c r="B1815">
        <v>37</v>
      </c>
      <c r="C1815" s="3">
        <v>14</v>
      </c>
      <c r="D1815" s="4">
        <v>0.26</v>
      </c>
      <c r="E1815" t="str">
        <v>SKU-1043</v>
      </c>
      <c r="F1815" t="str">
        <v>Hold</v>
      </c>
      <c r="G1815" t="str">
        <v>Full</v>
      </c>
      <c r="H1815">
        <v>112.56</v>
      </c>
      <c r="I1815">
        <v>53.11</v>
      </c>
      <c r="J1815">
        <v>40</v>
      </c>
      <c r="K1815">
        <v>4502.3999999999996</v>
      </c>
      <c r="L1815">
        <v>2377.9999999999995</v>
      </c>
      <c r="M1815">
        <v>0.52816275764036957</v>
      </c>
      <c r="N1815">
        <v>124.60661115062148</v>
      </c>
      <c r="O1815">
        <v>979.85122372361684</v>
      </c>
      <c r="P1815">
        <v>1086.0712237236162</v>
      </c>
      <c r="Q1815">
        <v>2590.186588054918</v>
      </c>
      <c r="R1815">
        <v>1942.6399410411886</v>
      </c>
      <c r="S1815">
        <v>1</v>
      </c>
      <c r="T1815">
        <f t="shared" si="644"/>
        <v>115.69211889916158</v>
      </c>
      <c r="U1815">
        <f t="shared" si="645"/>
        <v>2.7826216232778807E-2</v>
      </c>
      <c r="V1815">
        <f>IF($F1815="Reduce", INDEX(Model_Assumptions[Values], 2), INDEX(Model_Assumptions[Values], 1))</f>
        <v>-0.4</v>
      </c>
      <c r="W1815">
        <f t="shared" si="646"/>
        <v>39.554780540275537</v>
      </c>
      <c r="X1815">
        <f t="shared" si="659"/>
        <v>4576.1763732958007</v>
      </c>
      <c r="Y1815">
        <f t="shared" si="647"/>
        <v>2475.4219788017667</v>
      </c>
      <c r="Z1815">
        <f t="shared" si="648"/>
        <v>73.776373295801022</v>
      </c>
      <c r="AA1815">
        <f t="shared" si="649"/>
        <v>97.421978801767182</v>
      </c>
      <c r="AB1815">
        <f t="shared" si="660"/>
        <v>0.54093675087504267</v>
      </c>
      <c r="AC1815">
        <f t="shared" si="650"/>
        <v>1.2773993234673098E-2</v>
      </c>
      <c r="AD1815">
        <f t="shared" si="651"/>
        <v>1.2773993234673098E-2</v>
      </c>
      <c r="AE1815">
        <f t="shared" si="652"/>
        <v>0.25999999999999995</v>
      </c>
      <c r="AF1815">
        <f t="shared" si="661"/>
        <v>1437.5535563704796</v>
      </c>
      <c r="AG1815">
        <f t="shared" si="653"/>
        <v>7.5293444055146541E-2</v>
      </c>
      <c r="AH1815">
        <f t="shared" si="654"/>
        <v>8.9701279873482004E-2</v>
      </c>
      <c r="AI1815">
        <f t="shared" si="662"/>
        <v>0.74</v>
      </c>
      <c r="AJ1815">
        <f>MAX(0, $R1815 - $AA1815) * INDEX(Model_Assumptions[Values], 7)</f>
        <v>3690.4359244788429</v>
      </c>
      <c r="AK1815">
        <f>MAX(0, INDEX(Model_Assumptions[Values], 4) - $AD1815)</f>
        <v>3.7226006765326905E-2</v>
      </c>
      <c r="AL1815">
        <f>MAX(0, INDEX(Model_Assumptions[Values], 5) - $AC1815)</f>
        <v>7.2260067653269026E-3</v>
      </c>
      <c r="AM1815">
        <f>INDEX(Model_Assumptions[Values], 6) * MAX(0, INDEX(Model_Assumptions[Values], 3) - $AB1815)^2</f>
        <v>0</v>
      </c>
      <c r="AN1815">
        <f t="shared" si="655"/>
        <v>3526.1602973585332</v>
      </c>
      <c r="AO1815" cm="1">
        <f t="array" ref="AO1815">IFERROR(STDEV(IF($E$2:$E$2201=$E1815, $AJ$2:$AJ$2201)), 0)</f>
        <v>209.84827248222715</v>
      </c>
      <c r="AP1815">
        <f t="shared" si="663"/>
        <v>0.7828304954677332</v>
      </c>
      <c r="AQ1815">
        <f t="shared" si="656"/>
        <v>2.687579557344837E-2</v>
      </c>
      <c r="AR1815" cm="1">
        <f t="array" ref="AR1815">IFERROR(STDEV(IF($E$2:$E$2201=$E1815, $AK$2:$AK$2201)), 0)</f>
        <v>1.3317105530676662E-2</v>
      </c>
      <c r="AS1815">
        <f t="shared" si="664"/>
        <v>0.77721177233568306</v>
      </c>
      <c r="AT1815">
        <f t="shared" si="657"/>
        <v>4.2783229658039943E-3</v>
      </c>
      <c r="AU1815" cm="1">
        <f t="array" ref="AU1815">IFERROR(STDEV(IF($E$2:$E$2201=$E1815, $AL$2:$AL$2201)), 0)</f>
        <v>6.3663256363614678E-3</v>
      </c>
      <c r="AV1815">
        <f t="shared" si="665"/>
        <v>0.46301178543037763</v>
      </c>
      <c r="AW1815">
        <f t="shared" si="658"/>
        <v>0</v>
      </c>
      <c r="AX1815" cm="1">
        <f t="array" ref="AX1815">IFERROR(STDEV(IF($E$2:$E$2201=$E1815, $AM$2:$AM$2201)), 0)</f>
        <v>0</v>
      </c>
      <c r="AY1815">
        <f t="shared" si="666"/>
        <v>0.46301178543037763</v>
      </c>
      <c r="AZ1815">
        <f>INDEX(Model_Assumptions[Values],9)*((INDEX(Model_Scenarios[GR Weight],1)*$AG1815)+(INDEX(Model_Scenarios[GP Weight],1)*$AH1815)+(INDEX(Model_Scenarios[LTV Weight],1)*$AI1815))-(INDEX(Model_Scenarios[LTV Weight],1)*$AP1815)-(INDEX(Model_Scenarios[GP Weight],1)*($AS1815+$AV1815+$AY1815))</f>
        <v>2.2459094312704835</v>
      </c>
      <c r="BA1815">
        <f>INDEX(Model_Assumptions[Values],9)*((INDEX(Model_Scenarios[GR Weight],2)*$AG1815)+(INDEX(Model_Scenarios[GP Weight],2)*$AH1815)+(INDEX(Model_Scenarios[LTV Weight],2)*$AI1815))-(INDEX(Model_Scenarios[LTV Weight],2)*$AP1815)-(INDEX(Model_Scenarios[GP Weight],2)*($AS1815+$AV1815+$AY1815))</f>
        <v>1.7016844722215274</v>
      </c>
      <c r="BB1815">
        <f>INDEX(Model_Assumptions[Values],9)*((INDEX(Model_Scenarios[GR Weight],3)*$AG1815)+(INDEX(Model_Scenarios[GP Weight],3)*$AH1815)+(INDEX(Model_Scenarios[LTV Weight],3)*$AI1815))-(INDEX(Model_Scenarios[LTV Weight],3)*$AP1815)-(INDEX(Model_Scenarios[GP Weight],3)*($AS1815+$AV1815+$AY1815))</f>
        <v>0.8218294765416797</v>
      </c>
      <c r="BC1815">
        <f>INDEX(Model_Assumptions[Values],9)*((INDEX(Model_Scenarios[GR Weight],4)*$AG1815)+(INDEX(Model_Scenarios[GP Weight],4)*$AH1815)+(INDEX(Model_Scenarios[LTV Weight],4)*$AI1815))-(INDEX(Model_Scenarios[LTV Weight],4)*$AP1815)-(INDEX(Model_Scenarios[GP Weight],4)*($AS1815+$AV1815+$AY1815))</f>
        <v>0.56775924811602663</v>
      </c>
      <c r="BD1815">
        <f>INDEX(Model_Assumptions[Values],9)*((INDEX(Model_Scenarios[GR Weight],5)*$AG1815)+(INDEX(Model_Scenarios[GP Weight],5)*$AH1815)+(INDEX(Model_Scenarios[LTV Weight],5)*$AI1815))-(INDEX(Model_Scenarios[LTV Weight],5)*$AP1815)-(INDEX(Model_Scenarios[GP Weight],5)*($AS1815+$AV1815+$AY1815))</f>
        <v>0.11448490108224751</v>
      </c>
    </row>
    <row r="1816" spans="1:56" x14ac:dyDescent="0.25">
      <c r="A1816">
        <v>1815</v>
      </c>
      <c r="B1816">
        <v>37</v>
      </c>
      <c r="C1816" s="3">
        <v>15</v>
      </c>
      <c r="D1816" s="4">
        <v>0.28000000000000003</v>
      </c>
      <c r="E1816" t="str">
        <v>SKU-1043</v>
      </c>
      <c r="F1816" t="str">
        <v>Hold</v>
      </c>
      <c r="G1816" t="str">
        <v>Full</v>
      </c>
      <c r="H1816">
        <v>112.56</v>
      </c>
      <c r="I1816">
        <v>53.11</v>
      </c>
      <c r="J1816">
        <v>40</v>
      </c>
      <c r="K1816">
        <v>4502.3999999999996</v>
      </c>
      <c r="L1816">
        <v>2377.9999999999995</v>
      </c>
      <c r="M1816">
        <v>0.52816275764036957</v>
      </c>
      <c r="N1816">
        <v>124.60661115062148</v>
      </c>
      <c r="O1816">
        <v>979.85122372361684</v>
      </c>
      <c r="P1816">
        <v>1086.0712237236162</v>
      </c>
      <c r="Q1816">
        <v>2590.186588054918</v>
      </c>
      <c r="R1816">
        <v>1942.6399410411886</v>
      </c>
      <c r="S1816">
        <v>1</v>
      </c>
      <c r="T1816">
        <f t="shared" si="644"/>
        <v>115.93305112217402</v>
      </c>
      <c r="U1816">
        <f t="shared" si="645"/>
        <v>2.9966694404531081E-2</v>
      </c>
      <c r="V1816">
        <f>IF($F1816="Reduce", INDEX(Model_Assumptions[Values], 2), INDEX(Model_Assumptions[Values], 1))</f>
        <v>-0.4</v>
      </c>
      <c r="W1816">
        <f t="shared" si="646"/>
        <v>39.520532889527502</v>
      </c>
      <c r="X1816">
        <f t="shared" si="659"/>
        <v>4581.735959857152</v>
      </c>
      <c r="Y1816">
        <f t="shared" si="647"/>
        <v>2482.8004580943466</v>
      </c>
      <c r="Z1816">
        <f t="shared" si="648"/>
        <v>79.335959857152375</v>
      </c>
      <c r="AA1816">
        <f t="shared" si="649"/>
        <v>104.80045809434705</v>
      </c>
      <c r="AB1816">
        <f t="shared" si="660"/>
        <v>0.54189077673776609</v>
      </c>
      <c r="AC1816">
        <f t="shared" si="650"/>
        <v>1.3728019097396515E-2</v>
      </c>
      <c r="AD1816">
        <f t="shared" si="651"/>
        <v>1.3728019097396515E-2</v>
      </c>
      <c r="AE1816">
        <f t="shared" si="652"/>
        <v>0.28000000000000053</v>
      </c>
      <c r="AF1816">
        <f t="shared" si="661"/>
        <v>1398.700757549655</v>
      </c>
      <c r="AG1816">
        <f t="shared" si="653"/>
        <v>8.0967352937174455E-2</v>
      </c>
      <c r="AH1816">
        <f t="shared" si="654"/>
        <v>9.6495014143765503E-2</v>
      </c>
      <c r="AI1816">
        <f t="shared" si="662"/>
        <v>0.71999999999999953</v>
      </c>
      <c r="AJ1816">
        <f>MAX(0, $R1816 - $AA1816) * INDEX(Model_Assumptions[Values], 7)</f>
        <v>3675.6789658936832</v>
      </c>
      <c r="AK1816">
        <f>MAX(0, INDEX(Model_Assumptions[Values], 4) - $AD1816)</f>
        <v>3.6271980902603487E-2</v>
      </c>
      <c r="AL1816">
        <f>MAX(0, INDEX(Model_Assumptions[Values], 5) - $AC1816)</f>
        <v>6.2719809026034849E-3</v>
      </c>
      <c r="AM1816">
        <f>INDEX(Model_Assumptions[Values], 6) * MAX(0, INDEX(Model_Assumptions[Values], 3) - $AB1816)^2</f>
        <v>0</v>
      </c>
      <c r="AN1816">
        <f t="shared" si="655"/>
        <v>3526.1602973585332</v>
      </c>
      <c r="AO1816" cm="1">
        <f t="array" ref="AO1816">IFERROR(STDEV(IF($E$2:$E$2201=$E1816, $AJ$2:$AJ$2201)), 0)</f>
        <v>209.84827248222715</v>
      </c>
      <c r="AP1816">
        <f t="shared" si="663"/>
        <v>0.71250845559290144</v>
      </c>
      <c r="AQ1816">
        <f t="shared" si="656"/>
        <v>2.687579557344837E-2</v>
      </c>
      <c r="AR1816" cm="1">
        <f t="array" ref="AR1816">IFERROR(STDEV(IF($E$2:$E$2201=$E1816, $AK$2:$AK$2201)), 0)</f>
        <v>1.3317105530676662E-2</v>
      </c>
      <c r="AS1816">
        <f t="shared" si="664"/>
        <v>0.70557264170584999</v>
      </c>
      <c r="AT1816">
        <f t="shared" si="657"/>
        <v>4.2783229658039943E-3</v>
      </c>
      <c r="AU1816" cm="1">
        <f t="array" ref="AU1816">IFERROR(STDEV(IF($E$2:$E$2201=$E1816, $AL$2:$AL$2201)), 0)</f>
        <v>6.3663256363614678E-3</v>
      </c>
      <c r="AV1816">
        <f t="shared" si="665"/>
        <v>0.31315676430571682</v>
      </c>
      <c r="AW1816">
        <f t="shared" si="658"/>
        <v>0</v>
      </c>
      <c r="AX1816" cm="1">
        <f t="array" ref="AX1816">IFERROR(STDEV(IF($E$2:$E$2201=$E1816, $AM$2:$AM$2201)), 0)</f>
        <v>0</v>
      </c>
      <c r="AY1816">
        <f t="shared" si="666"/>
        <v>0.31315676430571682</v>
      </c>
      <c r="AZ1816">
        <f>INDEX(Model_Assumptions[Values],9)*((INDEX(Model_Scenarios[GR Weight],1)*$AG1816)+(INDEX(Model_Scenarios[GP Weight],1)*$AH1816)+(INDEX(Model_Scenarios[LTV Weight],1)*$AI1816))-(INDEX(Model_Scenarios[LTV Weight],1)*$AP1816)-(INDEX(Model_Scenarios[GP Weight],1)*($AS1816+$AV1816+$AY1816))</f>
        <v>2.2655358020344183</v>
      </c>
      <c r="BA1816">
        <f>INDEX(Model_Assumptions[Values],9)*((INDEX(Model_Scenarios[GR Weight],2)*$AG1816)+(INDEX(Model_Scenarios[GP Weight],2)*$AH1816)+(INDEX(Model_Scenarios[LTV Weight],2)*$AI1816))-(INDEX(Model_Scenarios[LTV Weight],2)*$AP1816)-(INDEX(Model_Scenarios[GP Weight],2)*($AS1816+$AV1816+$AY1816))</f>
        <v>1.7677127986478018</v>
      </c>
      <c r="BB1816">
        <f>INDEX(Model_Assumptions[Values],9)*((INDEX(Model_Scenarios[GR Weight],3)*$AG1816)+(INDEX(Model_Scenarios[GP Weight],3)*$AH1816)+(INDEX(Model_Scenarios[LTV Weight],3)*$AI1816))-(INDEX(Model_Scenarios[LTV Weight],3)*$AP1816)-(INDEX(Model_Scenarios[GP Weight],3)*($AS1816+$AV1816+$AY1816))</f>
        <v>0.95891192407484682</v>
      </c>
      <c r="BC1816">
        <f>INDEX(Model_Assumptions[Values],9)*((INDEX(Model_Scenarios[GR Weight],4)*$AG1816)+(INDEX(Model_Scenarios[GP Weight],4)*$AH1816)+(INDEX(Model_Scenarios[LTV Weight],4)*$AI1816))-(INDEX(Model_Scenarios[LTV Weight],4)*$AP1816)-(INDEX(Model_Scenarios[GP Weight],4)*($AS1816+$AV1816+$AY1816))</f>
        <v>0.71064644610272454</v>
      </c>
      <c r="BD1816">
        <f>INDEX(Model_Assumptions[Values],9)*((INDEX(Model_Scenarios[GR Weight],5)*$AG1816)+(INDEX(Model_Scenarios[GP Weight],5)*$AH1816)+(INDEX(Model_Scenarios[LTV Weight],5)*$AI1816))-(INDEX(Model_Scenarios[LTV Weight],5)*$AP1816)-(INDEX(Model_Scenarios[GP Weight],5)*($AS1816+$AV1816+$AY1816))</f>
        <v>0.33566413425979746</v>
      </c>
    </row>
    <row r="1817" spans="1:56" x14ac:dyDescent="0.25">
      <c r="A1817">
        <v>1816</v>
      </c>
      <c r="B1817">
        <v>37</v>
      </c>
      <c r="C1817" s="3">
        <v>16</v>
      </c>
      <c r="D1817" s="4">
        <v>0.3</v>
      </c>
      <c r="E1817" t="str">
        <v>SKU-1043</v>
      </c>
      <c r="F1817" t="str">
        <v>Hold</v>
      </c>
      <c r="G1817" t="str">
        <v>Full</v>
      </c>
      <c r="H1817">
        <v>112.56</v>
      </c>
      <c r="I1817">
        <v>53.11</v>
      </c>
      <c r="J1817">
        <v>40</v>
      </c>
      <c r="K1817">
        <v>4502.3999999999996</v>
      </c>
      <c r="L1817">
        <v>2377.9999999999995</v>
      </c>
      <c r="M1817">
        <v>0.52816275764036957</v>
      </c>
      <c r="N1817">
        <v>124.60661115062148</v>
      </c>
      <c r="O1817">
        <v>979.85122372361684</v>
      </c>
      <c r="P1817">
        <v>1086.0712237236162</v>
      </c>
      <c r="Q1817">
        <v>2590.186588054918</v>
      </c>
      <c r="R1817">
        <v>1942.6399410411886</v>
      </c>
      <c r="S1817">
        <v>1</v>
      </c>
      <c r="T1817">
        <f t="shared" si="644"/>
        <v>116.17398334518644</v>
      </c>
      <c r="U1817">
        <f t="shared" si="645"/>
        <v>3.2107172576283233E-2</v>
      </c>
      <c r="V1817">
        <f>IF($F1817="Reduce", INDEX(Model_Assumptions[Values], 2), INDEX(Model_Assumptions[Values], 1))</f>
        <v>-0.4</v>
      </c>
      <c r="W1817">
        <f t="shared" si="646"/>
        <v>39.486285238779466</v>
      </c>
      <c r="X1817">
        <f t="shared" si="659"/>
        <v>4587.2790436932473</v>
      </c>
      <c r="Y1817">
        <f t="shared" si="647"/>
        <v>2490.16243466167</v>
      </c>
      <c r="Z1817">
        <f t="shared" si="648"/>
        <v>84.879043693247695</v>
      </c>
      <c r="AA1817">
        <f t="shared" si="649"/>
        <v>112.16243466167043</v>
      </c>
      <c r="AB1817">
        <f t="shared" si="660"/>
        <v>0.54284084550845735</v>
      </c>
      <c r="AC1817">
        <f t="shared" si="650"/>
        <v>1.4678087868087775E-2</v>
      </c>
      <c r="AD1817">
        <f t="shared" si="651"/>
        <v>1.4678087868087775E-2</v>
      </c>
      <c r="AE1817">
        <f t="shared" si="652"/>
        <v>0.29999999999999988</v>
      </c>
      <c r="AF1817">
        <f t="shared" si="661"/>
        <v>1359.8479587288325</v>
      </c>
      <c r="AG1817">
        <f t="shared" si="653"/>
        <v>8.6624419746797424E-2</v>
      </c>
      <c r="AH1817">
        <f t="shared" si="654"/>
        <v>0.10327355353097319</v>
      </c>
      <c r="AI1817">
        <f t="shared" si="662"/>
        <v>0.70000000000000029</v>
      </c>
      <c r="AJ1817">
        <f>MAX(0, $R1817 - $AA1817) * INDEX(Model_Assumptions[Values], 7)</f>
        <v>3660.9550127590364</v>
      </c>
      <c r="AK1817">
        <f>MAX(0, INDEX(Model_Assumptions[Values], 4) - $AD1817)</f>
        <v>3.5321912131912228E-2</v>
      </c>
      <c r="AL1817">
        <f>MAX(0, INDEX(Model_Assumptions[Values], 5) - $AC1817)</f>
        <v>5.3219121319122258E-3</v>
      </c>
      <c r="AM1817">
        <f>INDEX(Model_Assumptions[Values], 6) * MAX(0, INDEX(Model_Assumptions[Values], 3) - $AB1817)^2</f>
        <v>0</v>
      </c>
      <c r="AN1817">
        <f t="shared" si="655"/>
        <v>3526.1602973585332</v>
      </c>
      <c r="AO1817" cm="1">
        <f t="array" ref="AO1817">IFERROR(STDEV(IF($E$2:$E$2201=$E1817, $AJ$2:$AJ$2201)), 0)</f>
        <v>209.84827248222715</v>
      </c>
      <c r="AP1817">
        <f t="shared" si="663"/>
        <v>0.64234369816849246</v>
      </c>
      <c r="AQ1817">
        <f t="shared" si="656"/>
        <v>2.687579557344837E-2</v>
      </c>
      <c r="AR1817" cm="1">
        <f t="array" ref="AR1817">IFERROR(STDEV(IF($E$2:$E$2201=$E1817, $AK$2:$AK$2201)), 0)</f>
        <v>1.3317105530676662E-2</v>
      </c>
      <c r="AS1817">
        <f t="shared" si="664"/>
        <v>0.63423065462744732</v>
      </c>
      <c r="AT1817">
        <f t="shared" si="657"/>
        <v>4.2783229658039943E-3</v>
      </c>
      <c r="AU1817" cm="1">
        <f t="array" ref="AU1817">IFERROR(STDEV(IF($E$2:$E$2201=$E1817, $AL$2:$AL$2201)), 0)</f>
        <v>6.3663256363614678E-3</v>
      </c>
      <c r="AV1817">
        <f t="shared" si="665"/>
        <v>0.16392330925514387</v>
      </c>
      <c r="AW1817">
        <f t="shared" si="658"/>
        <v>0</v>
      </c>
      <c r="AX1817" cm="1">
        <f t="array" ref="AX1817">IFERROR(STDEV(IF($E$2:$E$2201=$E1817, $AM$2:$AM$2201)), 0)</f>
        <v>0</v>
      </c>
      <c r="AY1817">
        <f t="shared" si="666"/>
        <v>0.16392330925514387</v>
      </c>
      <c r="AZ1817">
        <f>INDEX(Model_Assumptions[Values],9)*((INDEX(Model_Scenarios[GR Weight],1)*$AG1817)+(INDEX(Model_Scenarios[GP Weight],1)*$AH1817)+(INDEX(Model_Scenarios[LTV Weight],1)*$AI1817))-(INDEX(Model_Scenarios[LTV Weight],1)*$AP1817)-(INDEX(Model_Scenarios[GP Weight],1)*($AS1817+$AV1817+$AY1817))</f>
        <v>2.2848663007903189</v>
      </c>
      <c r="BA1817">
        <f>INDEX(Model_Assumptions[Values],9)*((INDEX(Model_Scenarios[GR Weight],2)*$AG1817)+(INDEX(Model_Scenarios[GP Weight],2)*$AH1817)+(INDEX(Model_Scenarios[LTV Weight],2)*$AI1817))-(INDEX(Model_Scenarios[LTV Weight],2)*$AP1817)-(INDEX(Model_Scenarios[GP Weight],2)*($AS1817+$AV1817+$AY1817))</f>
        <v>1.8333030099040053</v>
      </c>
      <c r="BB1817">
        <f>INDEX(Model_Assumptions[Values],9)*((INDEX(Model_Scenarios[GR Weight],3)*$AG1817)+(INDEX(Model_Scenarios[GP Weight],3)*$AH1817)+(INDEX(Model_Scenarios[LTV Weight],3)*$AI1817))-(INDEX(Model_Scenarios[LTV Weight],3)*$AP1817)-(INDEX(Model_Scenarios[GP Weight],3)*($AS1817+$AV1817+$AY1817))</f>
        <v>1.0953447184970961</v>
      </c>
      <c r="BC1817">
        <f>INDEX(Model_Assumptions[Values],9)*((INDEX(Model_Scenarios[GR Weight],4)*$AG1817)+(INDEX(Model_Scenarios[GP Weight],4)*$AH1817)+(INDEX(Model_Scenarios[LTV Weight],4)*$AI1817))-(INDEX(Model_Scenarios[LTV Weight],4)*$AP1817)-(INDEX(Model_Scenarios[GP Weight],4)*($AS1817+$AV1817+$AY1817))</f>
        <v>0.85289129818734399</v>
      </c>
      <c r="BD1817">
        <f>INDEX(Model_Assumptions[Values],9)*((INDEX(Model_Scenarios[GR Weight],5)*$AG1817)+(INDEX(Model_Scenarios[GP Weight],5)*$AH1817)+(INDEX(Model_Scenarios[LTV Weight],5)*$AI1817))-(INDEX(Model_Scenarios[LTV Weight],5)*$AP1817)-(INDEX(Model_Scenarios[GP Weight],5)*($AS1817+$AV1817+$AY1817))</f>
        <v>0.55589826718909663</v>
      </c>
    </row>
    <row r="1818" spans="1:56" x14ac:dyDescent="0.25">
      <c r="A1818">
        <v>1817</v>
      </c>
      <c r="B1818">
        <v>37</v>
      </c>
      <c r="C1818" s="3">
        <v>17</v>
      </c>
      <c r="D1818" s="4">
        <v>0.32</v>
      </c>
      <c r="E1818" t="str">
        <v>SKU-1043</v>
      </c>
      <c r="F1818" t="str">
        <v>Hold</v>
      </c>
      <c r="G1818" t="str">
        <v>Full</v>
      </c>
      <c r="H1818">
        <v>112.56</v>
      </c>
      <c r="I1818">
        <v>53.11</v>
      </c>
      <c r="J1818">
        <v>40</v>
      </c>
      <c r="K1818">
        <v>4502.3999999999996</v>
      </c>
      <c r="L1818">
        <v>2377.9999999999995</v>
      </c>
      <c r="M1818">
        <v>0.52816275764036957</v>
      </c>
      <c r="N1818">
        <v>124.60661115062148</v>
      </c>
      <c r="O1818">
        <v>979.85122372361684</v>
      </c>
      <c r="P1818">
        <v>1086.0712237236162</v>
      </c>
      <c r="Q1818">
        <v>2590.186588054918</v>
      </c>
      <c r="R1818">
        <v>1942.6399410411886</v>
      </c>
      <c r="S1818">
        <v>1</v>
      </c>
      <c r="T1818">
        <f t="shared" si="644"/>
        <v>116.41491556819888</v>
      </c>
      <c r="U1818">
        <f t="shared" si="645"/>
        <v>3.4247650748035506E-2</v>
      </c>
      <c r="V1818">
        <f>IF($F1818="Reduce", INDEX(Model_Assumptions[Values], 2), INDEX(Model_Assumptions[Values], 1))</f>
        <v>-0.4</v>
      </c>
      <c r="W1818">
        <f t="shared" si="646"/>
        <v>39.45203758803143</v>
      </c>
      <c r="X1818">
        <f t="shared" si="659"/>
        <v>4592.8056248040875</v>
      </c>
      <c r="Y1818">
        <f t="shared" si="647"/>
        <v>2497.5079085037382</v>
      </c>
      <c r="Z1818">
        <f t="shared" si="648"/>
        <v>90.405624804087893</v>
      </c>
      <c r="AA1818">
        <f t="shared" si="649"/>
        <v>119.50790850373869</v>
      </c>
      <c r="AB1818">
        <f t="shared" si="660"/>
        <v>0.54378698175590068</v>
      </c>
      <c r="AC1818">
        <f t="shared" si="650"/>
        <v>1.5624224115531105E-2</v>
      </c>
      <c r="AD1818">
        <f t="shared" si="651"/>
        <v>1.5624224115531105E-2</v>
      </c>
      <c r="AE1818">
        <f t="shared" si="652"/>
        <v>0.32000000000000045</v>
      </c>
      <c r="AF1818">
        <f t="shared" si="661"/>
        <v>1320.9951599080073</v>
      </c>
      <c r="AG1818">
        <f t="shared" si="653"/>
        <v>9.2264644484016362E-2</v>
      </c>
      <c r="AH1818">
        <f t="shared" si="654"/>
        <v>0.11003689803510631</v>
      </c>
      <c r="AI1818">
        <f t="shared" si="662"/>
        <v>0.67999999999999949</v>
      </c>
      <c r="AJ1818">
        <f>MAX(0, $R1818 - $AA1818) * INDEX(Model_Assumptions[Values], 7)</f>
        <v>3646.2640650748999</v>
      </c>
      <c r="AK1818">
        <f>MAX(0, INDEX(Model_Assumptions[Values], 4) - $AD1818)</f>
        <v>3.4375775884468898E-2</v>
      </c>
      <c r="AL1818">
        <f>MAX(0, INDEX(Model_Assumptions[Values], 5) - $AC1818)</f>
        <v>4.3757758844688958E-3</v>
      </c>
      <c r="AM1818">
        <f>INDEX(Model_Assumptions[Values], 6) * MAX(0, INDEX(Model_Assumptions[Values], 3) - $AB1818)^2</f>
        <v>0</v>
      </c>
      <c r="AN1818">
        <f t="shared" si="655"/>
        <v>3526.1602973585332</v>
      </c>
      <c r="AO1818" cm="1">
        <f t="array" ref="AO1818">IFERROR(STDEV(IF($E$2:$E$2201=$E1818, $AJ$2:$AJ$2201)), 0)</f>
        <v>209.84827248222715</v>
      </c>
      <c r="AP1818">
        <f t="shared" si="663"/>
        <v>0.57233622319449307</v>
      </c>
      <c r="AQ1818">
        <f t="shared" si="656"/>
        <v>2.687579557344837E-2</v>
      </c>
      <c r="AR1818" cm="1">
        <f t="array" ref="AR1818">IFERROR(STDEV(IF($E$2:$E$2201=$E1818, $AK$2:$AK$2201)), 0)</f>
        <v>1.3317105530676662E-2</v>
      </c>
      <c r="AS1818">
        <f t="shared" si="664"/>
        <v>0.56318396619625222</v>
      </c>
      <c r="AT1818">
        <f t="shared" si="657"/>
        <v>4.2783229658039943E-3</v>
      </c>
      <c r="AU1818" cm="1">
        <f t="array" ref="AU1818">IFERROR(STDEV(IF($E$2:$E$2201=$E1818, $AL$2:$AL$2201)), 0)</f>
        <v>6.3663256363614678E-3</v>
      </c>
      <c r="AV1818">
        <f t="shared" si="665"/>
        <v>1.5307561100597208E-2</v>
      </c>
      <c r="AW1818">
        <f t="shared" si="658"/>
        <v>0</v>
      </c>
      <c r="AX1818" cm="1">
        <f t="array" ref="AX1818">IFERROR(STDEV(IF($E$2:$E$2201=$E1818, $AM$2:$AM$2201)), 0)</f>
        <v>0</v>
      </c>
      <c r="AY1818">
        <f t="shared" si="666"/>
        <v>1.5307561100597208E-2</v>
      </c>
      <c r="AZ1818">
        <f>INDEX(Model_Assumptions[Values],9)*((INDEX(Model_Scenarios[GR Weight],1)*$AG1818)+(INDEX(Model_Scenarios[GP Weight],1)*$AH1818)+(INDEX(Model_Scenarios[LTV Weight],1)*$AI1818))-(INDEX(Model_Scenarios[LTV Weight],1)*$AP1818)-(INDEX(Model_Scenarios[GP Weight],1)*($AS1818+$AV1818+$AY1818))</f>
        <v>2.3039018838642207</v>
      </c>
      <c r="BA1818">
        <f>INDEX(Model_Assumptions[Values],9)*((INDEX(Model_Scenarios[GR Weight],2)*$AG1818)+(INDEX(Model_Scenarios[GP Weight],2)*$AH1818)+(INDEX(Model_Scenarios[LTV Weight],2)*$AI1818))-(INDEX(Model_Scenarios[LTV Weight],2)*$AP1818)-(INDEX(Model_Scenarios[GP Weight],2)*($AS1818+$AV1818+$AY1818))</f>
        <v>1.898457018642207</v>
      </c>
      <c r="BB1818">
        <f>INDEX(Model_Assumptions[Values],9)*((INDEX(Model_Scenarios[GR Weight],3)*$AG1818)+(INDEX(Model_Scenarios[GP Weight],3)*$AH1818)+(INDEX(Model_Scenarios[LTV Weight],3)*$AI1818))-(INDEX(Model_Scenarios[LTV Weight],3)*$AP1818)-(INDEX(Model_Scenarios[GP Weight],3)*($AS1818+$AV1818+$AY1818))</f>
        <v>1.2311312069495517</v>
      </c>
      <c r="BC1818">
        <f>INDEX(Model_Assumptions[Values],9)*((INDEX(Model_Scenarios[GR Weight],4)*$AG1818)+(INDEX(Model_Scenarios[GP Weight],4)*$AH1818)+(INDEX(Model_Scenarios[LTV Weight],4)*$AI1818))-(INDEX(Model_Scenarios[LTV Weight],4)*$AP1818)-(INDEX(Model_Scenarios[GP Weight],4)*($AS1818+$AV1818+$AY1818))</f>
        <v>0.9944971515110097</v>
      </c>
      <c r="BD1818">
        <f>INDEX(Model_Assumptions[Values],9)*((INDEX(Model_Scenarios[GR Weight],5)*$AG1818)+(INDEX(Model_Scenarios[GP Weight],5)*$AH1818)+(INDEX(Model_Scenarios[LTV Weight],5)*$AI1818))-(INDEX(Model_Scenarios[LTV Weight],5)*$AP1818)-(INDEX(Model_Scenarios[GP Weight],5)*($AS1818+$AV1818+$AY1818))</f>
        <v>0.77519255966333922</v>
      </c>
    </row>
    <row r="1819" spans="1:56" x14ac:dyDescent="0.25">
      <c r="A1819">
        <v>1818</v>
      </c>
      <c r="B1819">
        <v>37</v>
      </c>
      <c r="C1819" s="3">
        <v>18</v>
      </c>
      <c r="D1819" s="4">
        <v>0.34</v>
      </c>
      <c r="E1819" t="str">
        <v>SKU-1043</v>
      </c>
      <c r="F1819" t="str">
        <v>Hold</v>
      </c>
      <c r="G1819" t="str">
        <v>Full</v>
      </c>
      <c r="H1819">
        <v>112.56</v>
      </c>
      <c r="I1819">
        <v>53.11</v>
      </c>
      <c r="J1819">
        <v>40</v>
      </c>
      <c r="K1819">
        <v>4502.3999999999996</v>
      </c>
      <c r="L1819">
        <v>2377.9999999999995</v>
      </c>
      <c r="M1819">
        <v>0.52816275764036957</v>
      </c>
      <c r="N1819">
        <v>124.60661115062148</v>
      </c>
      <c r="O1819">
        <v>979.85122372361684</v>
      </c>
      <c r="P1819">
        <v>1086.0712237236162</v>
      </c>
      <c r="Q1819">
        <v>2590.186588054918</v>
      </c>
      <c r="R1819">
        <v>1942.6399410411886</v>
      </c>
      <c r="S1819">
        <v>1</v>
      </c>
      <c r="T1819">
        <f t="shared" si="644"/>
        <v>116.6558477912113</v>
      </c>
      <c r="U1819">
        <f t="shared" si="645"/>
        <v>3.6388128919787655E-2</v>
      </c>
      <c r="V1819">
        <f>IF($F1819="Reduce", INDEX(Model_Assumptions[Values], 2), INDEX(Model_Assumptions[Values], 1))</f>
        <v>-0.4</v>
      </c>
      <c r="W1819">
        <f t="shared" si="646"/>
        <v>39.417789937283402</v>
      </c>
      <c r="X1819">
        <f t="shared" si="659"/>
        <v>4598.3157031896726</v>
      </c>
      <c r="Y1819">
        <f t="shared" si="647"/>
        <v>2504.8368796205514</v>
      </c>
      <c r="Z1819">
        <f t="shared" si="648"/>
        <v>95.915703189672968</v>
      </c>
      <c r="AA1819">
        <f t="shared" si="649"/>
        <v>126.83687962055183</v>
      </c>
      <c r="AB1819">
        <f t="shared" si="660"/>
        <v>0.54472920984591022</v>
      </c>
      <c r="AC1819">
        <f t="shared" si="650"/>
        <v>1.6566452205540649E-2</v>
      </c>
      <c r="AD1819">
        <f t="shared" si="651"/>
        <v>1.6566452205540649E-2</v>
      </c>
      <c r="AE1819">
        <f t="shared" si="652"/>
        <v>0.3399999999999998</v>
      </c>
      <c r="AF1819">
        <f t="shared" si="661"/>
        <v>1282.1423610871848</v>
      </c>
      <c r="AG1819">
        <f t="shared" si="653"/>
        <v>9.7888027148831297E-2</v>
      </c>
      <c r="AH1819">
        <f t="shared" si="654"/>
        <v>0.11678504765616488</v>
      </c>
      <c r="AI1819">
        <f t="shared" si="662"/>
        <v>0.66000000000000014</v>
      </c>
      <c r="AJ1819">
        <f>MAX(0, $R1819 - $AA1819) * INDEX(Model_Assumptions[Values], 7)</f>
        <v>3631.6061228412736</v>
      </c>
      <c r="AK1819">
        <f>MAX(0, INDEX(Model_Assumptions[Values], 4) - $AD1819)</f>
        <v>3.3433547794459353E-2</v>
      </c>
      <c r="AL1819">
        <f>MAX(0, INDEX(Model_Assumptions[Values], 5) - $AC1819)</f>
        <v>3.4335477944593511E-3</v>
      </c>
      <c r="AM1819">
        <f>INDEX(Model_Assumptions[Values], 6) * MAX(0, INDEX(Model_Assumptions[Values], 3) - $AB1819)^2</f>
        <v>0</v>
      </c>
      <c r="AN1819">
        <f t="shared" si="655"/>
        <v>3526.1602973585332</v>
      </c>
      <c r="AO1819" cm="1">
        <f t="array" ref="AO1819">IFERROR(STDEV(IF($E$2:$E$2201=$E1819, $AJ$2:$AJ$2201)), 0)</f>
        <v>209.84827248222715</v>
      </c>
      <c r="AP1819">
        <f t="shared" si="663"/>
        <v>0.50248603067090336</v>
      </c>
      <c r="AQ1819">
        <f t="shared" si="656"/>
        <v>2.687579557344837E-2</v>
      </c>
      <c r="AR1819" cm="1">
        <f t="array" ref="AR1819">IFERROR(STDEV(IF($E$2:$E$2201=$E1819, $AK$2:$AK$2201)), 0)</f>
        <v>1.3317105530676662E-2</v>
      </c>
      <c r="AS1819">
        <f t="shared" si="664"/>
        <v>0.49243074674934822</v>
      </c>
      <c r="AT1819">
        <f t="shared" si="657"/>
        <v>4.2783229658039943E-3</v>
      </c>
      <c r="AU1819" cm="1">
        <f t="array" ref="AU1819">IFERROR(STDEV(IF($E$2:$E$2201=$E1819, $AL$2:$AL$2201)), 0)</f>
        <v>6.3663256363614678E-3</v>
      </c>
      <c r="AV1819">
        <f t="shared" si="665"/>
        <v>-0.13269430745415903</v>
      </c>
      <c r="AW1819">
        <f t="shared" si="658"/>
        <v>0</v>
      </c>
      <c r="AX1819" cm="1">
        <f t="array" ref="AX1819">IFERROR(STDEV(IF($E$2:$E$2201=$E1819, $AM$2:$AM$2201)), 0)</f>
        <v>0</v>
      </c>
      <c r="AY1819">
        <f t="shared" si="666"/>
        <v>-0.13269430745415903</v>
      </c>
      <c r="AZ1819">
        <f>INDEX(Model_Assumptions[Values],9)*((INDEX(Model_Scenarios[GR Weight],1)*$AG1819)+(INDEX(Model_Scenarios[GP Weight],1)*$AH1819)+(INDEX(Model_Scenarios[LTV Weight],1)*$AI1819))-(INDEX(Model_Scenarios[LTV Weight],1)*$AP1819)-(INDEX(Model_Scenarios[GP Weight],1)*($AS1819+$AV1819+$AY1819))</f>
        <v>2.3226434996816732</v>
      </c>
      <c r="BA1819">
        <f>INDEX(Model_Assumptions[Values],9)*((INDEX(Model_Scenarios[GR Weight],2)*$AG1819)+(INDEX(Model_Scenarios[GP Weight],2)*$AH1819)+(INDEX(Model_Scenarios[LTV Weight],2)*$AI1819))-(INDEX(Model_Scenarios[LTV Weight],2)*$AP1819)-(INDEX(Model_Scenarios[GP Weight],2)*($AS1819+$AV1819+$AY1819))</f>
        <v>1.9631767217134957</v>
      </c>
      <c r="BB1819">
        <f>INDEX(Model_Assumptions[Values],9)*((INDEX(Model_Scenarios[GR Weight],3)*$AG1819)+(INDEX(Model_Scenarios[GP Weight],3)*$AH1819)+(INDEX(Model_Scenarios[LTV Weight],3)*$AI1819))-(INDEX(Model_Scenarios[LTV Weight],3)*$AP1819)-(INDEX(Model_Scenarios[GP Weight],3)*($AS1819+$AV1819+$AY1819))</f>
        <v>1.3662747089216061</v>
      </c>
      <c r="BC1819">
        <f>INDEX(Model_Assumptions[Values],9)*((INDEX(Model_Scenarios[GR Weight],4)*$AG1819)+(INDEX(Model_Scenarios[GP Weight],4)*$AH1819)+(INDEX(Model_Scenarios[LTV Weight],4)*$AI1819))-(INDEX(Model_Scenarios[LTV Weight],4)*$AP1819)-(INDEX(Model_Scenarios[GP Weight],4)*($AS1819+$AV1819+$AY1819))</f>
        <v>1.1354673255631118</v>
      </c>
      <c r="BD1819">
        <f>INDEX(Model_Assumptions[Values],9)*((INDEX(Model_Scenarios[GR Weight],5)*$AG1819)+(INDEX(Model_Scenarios[GP Weight],5)*$AH1819)+(INDEX(Model_Scenarios[LTV Weight],5)*$AI1819))-(INDEX(Model_Scenarios[LTV Weight],5)*$AP1819)-(INDEX(Model_Scenarios[GP Weight],5)*($AS1819+$AV1819+$AY1819))</f>
        <v>0.99355222802299237</v>
      </c>
    </row>
    <row r="1820" spans="1:56" x14ac:dyDescent="0.25">
      <c r="A1820">
        <v>1819</v>
      </c>
      <c r="B1820">
        <v>37</v>
      </c>
      <c r="C1820" s="3">
        <v>19</v>
      </c>
      <c r="D1820" s="4">
        <v>0.36</v>
      </c>
      <c r="E1820" t="str">
        <v>SKU-1043</v>
      </c>
      <c r="F1820" t="str">
        <v>Hold</v>
      </c>
      <c r="G1820" t="str">
        <v>Full</v>
      </c>
      <c r="H1820">
        <v>112.56</v>
      </c>
      <c r="I1820">
        <v>53.11</v>
      </c>
      <c r="J1820">
        <v>40</v>
      </c>
      <c r="K1820">
        <v>4502.3999999999996</v>
      </c>
      <c r="L1820">
        <v>2377.9999999999995</v>
      </c>
      <c r="M1820">
        <v>0.52816275764036957</v>
      </c>
      <c r="N1820">
        <v>124.60661115062148</v>
      </c>
      <c r="O1820">
        <v>979.85122372361684</v>
      </c>
      <c r="P1820">
        <v>1086.0712237236162</v>
      </c>
      <c r="Q1820">
        <v>2590.186588054918</v>
      </c>
      <c r="R1820">
        <v>1942.6399410411886</v>
      </c>
      <c r="S1820">
        <v>1</v>
      </c>
      <c r="T1820">
        <f t="shared" si="644"/>
        <v>116.89678001422374</v>
      </c>
      <c r="U1820">
        <f t="shared" si="645"/>
        <v>3.8528607091539928E-2</v>
      </c>
      <c r="V1820">
        <f>IF($F1820="Reduce", INDEX(Model_Assumptions[Values], 2), INDEX(Model_Assumptions[Values], 1))</f>
        <v>-0.4</v>
      </c>
      <c r="W1820">
        <f t="shared" si="646"/>
        <v>39.383542286535359</v>
      </c>
      <c r="X1820">
        <f t="shared" si="659"/>
        <v>4603.8092788500016</v>
      </c>
      <c r="Y1820">
        <f t="shared" si="647"/>
        <v>2512.1493480121089</v>
      </c>
      <c r="Z1820">
        <f t="shared" si="648"/>
        <v>101.40927885000201</v>
      </c>
      <c r="AA1820">
        <f t="shared" si="649"/>
        <v>134.14934801210939</v>
      </c>
      <c r="AB1820">
        <f t="shared" si="660"/>
        <v>0.54566755394342181</v>
      </c>
      <c r="AC1820">
        <f t="shared" si="650"/>
        <v>1.7504796303052239E-2</v>
      </c>
      <c r="AD1820">
        <f t="shared" si="651"/>
        <v>1.7504796303052239E-2</v>
      </c>
      <c r="AE1820">
        <f t="shared" si="652"/>
        <v>0.36000000000000032</v>
      </c>
      <c r="AF1820">
        <f t="shared" si="661"/>
        <v>1243.28956226636</v>
      </c>
      <c r="AG1820">
        <f t="shared" si="653"/>
        <v>0.10349456774124126</v>
      </c>
      <c r="AH1820">
        <f t="shared" si="654"/>
        <v>0.12351800239414847</v>
      </c>
      <c r="AI1820">
        <f t="shared" si="662"/>
        <v>0.63999999999999968</v>
      </c>
      <c r="AJ1820">
        <f>MAX(0, $R1820 - $AA1820) * INDEX(Model_Assumptions[Values], 7)</f>
        <v>3616.9811860581585</v>
      </c>
      <c r="AK1820">
        <f>MAX(0, INDEX(Model_Assumptions[Values], 4) - $AD1820)</f>
        <v>3.2495203696947764E-2</v>
      </c>
      <c r="AL1820">
        <f>MAX(0, INDEX(Model_Assumptions[Values], 5) - $AC1820)</f>
        <v>2.4952036969477613E-3</v>
      </c>
      <c r="AM1820">
        <f>INDEX(Model_Assumptions[Values], 6) * MAX(0, INDEX(Model_Assumptions[Values], 3) - $AB1820)^2</f>
        <v>0</v>
      </c>
      <c r="AN1820">
        <f t="shared" si="655"/>
        <v>3526.1602973585332</v>
      </c>
      <c r="AO1820" cm="1">
        <f t="array" ref="AO1820">IFERROR(STDEV(IF($E$2:$E$2201=$E1820, $AJ$2:$AJ$2201)), 0)</f>
        <v>209.84827248222715</v>
      </c>
      <c r="AP1820">
        <f t="shared" si="663"/>
        <v>0.43279312059772773</v>
      </c>
      <c r="AQ1820">
        <f t="shared" si="656"/>
        <v>2.687579557344837E-2</v>
      </c>
      <c r="AR1820" cm="1">
        <f t="array" ref="AR1820">IFERROR(STDEV(IF($E$2:$E$2201=$E1820, $AK$2:$AK$2201)), 0)</f>
        <v>1.3317105530676662E-2</v>
      </c>
      <c r="AS1820">
        <f t="shared" si="664"/>
        <v>0.4219691817080512</v>
      </c>
      <c r="AT1820">
        <f t="shared" si="657"/>
        <v>4.2783229658039943E-3</v>
      </c>
      <c r="AU1820" cm="1">
        <f t="array" ref="AU1820">IFERROR(STDEV(IF($E$2:$E$2201=$E1820, $AL$2:$AL$2201)), 0)</f>
        <v>6.3663256363614678E-3</v>
      </c>
      <c r="AV1820">
        <f t="shared" si="665"/>
        <v>-0.28008609215210284</v>
      </c>
      <c r="AW1820">
        <f t="shared" si="658"/>
        <v>0</v>
      </c>
      <c r="AX1820" cm="1">
        <f t="array" ref="AX1820">IFERROR(STDEV(IF($E$2:$E$2201=$E1820, $AM$2:$AM$2201)), 0)</f>
        <v>0</v>
      </c>
      <c r="AY1820">
        <f t="shared" si="666"/>
        <v>-0.28008609215210284</v>
      </c>
      <c r="AZ1820">
        <f>INDEX(Model_Assumptions[Values],9)*((INDEX(Model_Scenarios[GR Weight],1)*$AG1820)+(INDEX(Model_Scenarios[GP Weight],1)*$AH1820)+(INDEX(Model_Scenarios[LTV Weight],1)*$AI1820))-(INDEX(Model_Scenarios[LTV Weight],1)*$AP1820)-(INDEX(Model_Scenarios[GP Weight],1)*($AS1820+$AV1820+$AY1820))</f>
        <v>2.3410920888491269</v>
      </c>
      <c r="BA1820">
        <f>INDEX(Model_Assumptions[Values],9)*((INDEX(Model_Scenarios[GR Weight],2)*$AG1820)+(INDEX(Model_Scenarios[GP Weight],2)*$AH1820)+(INDEX(Model_Scenarios[LTV Weight],2)*$AI1820))-(INDEX(Model_Scenarios[LTV Weight],2)*$AP1820)-(INDEX(Model_Scenarios[GP Weight],2)*($AS1820+$AV1820+$AY1820))</f>
        <v>2.0274640003307862</v>
      </c>
      <c r="BB1820">
        <f>INDEX(Model_Assumptions[Values],9)*((INDEX(Model_Scenarios[GR Weight],3)*$AG1820)+(INDEX(Model_Scenarios[GP Weight],3)*$AH1820)+(INDEX(Model_Scenarios[LTV Weight],3)*$AI1820))-(INDEX(Model_Scenarios[LTV Weight],3)*$AP1820)-(INDEX(Model_Scenarios[GP Weight],3)*($AS1820+$AV1820+$AY1820))</f>
        <v>1.500778516535874</v>
      </c>
      <c r="BC1820">
        <f>INDEX(Model_Assumptions[Values],9)*((INDEX(Model_Scenarios[GR Weight],4)*$AG1820)+(INDEX(Model_Scenarios[GP Weight],4)*$AH1820)+(INDEX(Model_Scenarios[LTV Weight],4)*$AI1820))-(INDEX(Model_Scenarios[LTV Weight],4)*$AP1820)-(INDEX(Model_Scenarios[GP Weight],4)*($AS1820+$AV1820+$AY1820))</f>
        <v>1.275805112466267</v>
      </c>
      <c r="BD1820">
        <f>INDEX(Model_Assumptions[Values],9)*((INDEX(Model_Scenarios[GR Weight],5)*$AG1820)+(INDEX(Model_Scenarios[GP Weight],5)*$AH1820)+(INDEX(Model_Scenarios[LTV Weight],5)*$AI1820))-(INDEX(Model_Scenarios[LTV Weight],5)*$AP1820)-(INDEX(Model_Scenarios[GP Weight],5)*($AS1820+$AV1820+$AY1820))</f>
        <v>1.2109824456036022</v>
      </c>
    </row>
    <row r="1821" spans="1:56" x14ac:dyDescent="0.25">
      <c r="A1821">
        <v>1820</v>
      </c>
      <c r="B1821">
        <v>37</v>
      </c>
      <c r="C1821" s="3">
        <v>20</v>
      </c>
      <c r="D1821" s="4">
        <v>0.38</v>
      </c>
      <c r="E1821" t="str">
        <v>SKU-1043</v>
      </c>
      <c r="F1821" t="str">
        <v>Hold</v>
      </c>
      <c r="G1821" t="str">
        <v>Full</v>
      </c>
      <c r="H1821">
        <v>112.56</v>
      </c>
      <c r="I1821">
        <v>53.11</v>
      </c>
      <c r="J1821">
        <v>40</v>
      </c>
      <c r="K1821">
        <v>4502.3999999999996</v>
      </c>
      <c r="L1821">
        <v>2377.9999999999995</v>
      </c>
      <c r="M1821">
        <v>0.52816275764036957</v>
      </c>
      <c r="N1821">
        <v>124.60661115062148</v>
      </c>
      <c r="O1821">
        <v>979.85122372361684</v>
      </c>
      <c r="P1821">
        <v>1086.0712237236162</v>
      </c>
      <c r="Q1821">
        <v>2590.186588054918</v>
      </c>
      <c r="R1821">
        <v>1942.6399410411886</v>
      </c>
      <c r="S1821">
        <v>1</v>
      </c>
      <c r="T1821">
        <f t="shared" si="644"/>
        <v>117.13771223723616</v>
      </c>
      <c r="U1821">
        <f t="shared" si="645"/>
        <v>4.0669085263292076E-2</v>
      </c>
      <c r="V1821">
        <f>IF($F1821="Reduce", INDEX(Model_Assumptions[Values], 2), INDEX(Model_Assumptions[Values], 1))</f>
        <v>-0.4</v>
      </c>
      <c r="W1821">
        <f t="shared" si="646"/>
        <v>39.349294635787324</v>
      </c>
      <c r="X1821">
        <f t="shared" si="659"/>
        <v>4609.2863517850756</v>
      </c>
      <c r="Y1821">
        <f t="shared" si="647"/>
        <v>2519.4453136784109</v>
      </c>
      <c r="Z1821">
        <f t="shared" si="648"/>
        <v>106.88635178507593</v>
      </c>
      <c r="AA1821">
        <f t="shared" si="649"/>
        <v>141.44531367841137</v>
      </c>
      <c r="AB1821">
        <f t="shared" si="660"/>
        <v>0.54660203801455831</v>
      </c>
      <c r="AC1821">
        <f t="shared" si="650"/>
        <v>1.8439280374188738E-2</v>
      </c>
      <c r="AD1821">
        <f t="shared" si="651"/>
        <v>1.8439280374188738E-2</v>
      </c>
      <c r="AE1821">
        <f t="shared" si="652"/>
        <v>0.37999999999999967</v>
      </c>
      <c r="AF1821">
        <f t="shared" si="661"/>
        <v>1204.4367634455375</v>
      </c>
      <c r="AG1821">
        <f t="shared" si="653"/>
        <v>0.10908426626124722</v>
      </c>
      <c r="AH1821">
        <f t="shared" si="654"/>
        <v>0.13023576224905709</v>
      </c>
      <c r="AI1821">
        <f t="shared" si="662"/>
        <v>0.62000000000000033</v>
      </c>
      <c r="AJ1821">
        <f>MAX(0, $R1821 - $AA1821) * INDEX(Model_Assumptions[Values], 7)</f>
        <v>3602.3892547255546</v>
      </c>
      <c r="AK1821">
        <f>MAX(0, INDEX(Model_Assumptions[Values], 4) - $AD1821)</f>
        <v>3.1560719625811265E-2</v>
      </c>
      <c r="AL1821">
        <f>MAX(0, INDEX(Model_Assumptions[Values], 5) - $AC1821)</f>
        <v>1.5607196258112625E-3</v>
      </c>
      <c r="AM1821">
        <f>INDEX(Model_Assumptions[Values], 6) * MAX(0, INDEX(Model_Assumptions[Values], 3) - $AB1821)^2</f>
        <v>0</v>
      </c>
      <c r="AN1821">
        <f t="shared" si="655"/>
        <v>3526.1602973585332</v>
      </c>
      <c r="AO1821" cm="1">
        <f t="array" ref="AO1821">IFERROR(STDEV(IF($E$2:$E$2201=$E1821, $AJ$2:$AJ$2201)), 0)</f>
        <v>209.84827248222715</v>
      </c>
      <c r="AP1821">
        <f t="shared" si="663"/>
        <v>0.36325749297496607</v>
      </c>
      <c r="AQ1821">
        <f t="shared" si="656"/>
        <v>2.687579557344837E-2</v>
      </c>
      <c r="AR1821" cm="1">
        <f t="array" ref="AR1821">IFERROR(STDEV(IF($E$2:$E$2201=$E1821, $AK$2:$AK$2201)), 0)</f>
        <v>1.3317105530676662E-2</v>
      </c>
      <c r="AS1821">
        <f t="shared" si="664"/>
        <v>0.35179747142281959</v>
      </c>
      <c r="AT1821">
        <f t="shared" si="657"/>
        <v>4.2783229658039943E-3</v>
      </c>
      <c r="AU1821" cm="1">
        <f t="array" ref="AU1821">IFERROR(STDEV(IF($E$2:$E$2201=$E1821, $AL$2:$AL$2201)), 0)</f>
        <v>6.3663256363614678E-3</v>
      </c>
      <c r="AV1821">
        <f t="shared" si="665"/>
        <v>-0.4268715575073721</v>
      </c>
      <c r="AW1821">
        <f t="shared" si="658"/>
        <v>0</v>
      </c>
      <c r="AX1821" cm="1">
        <f t="array" ref="AX1821">IFERROR(STDEV(IF($E$2:$E$2201=$E1821, $AM$2:$AM$2201)), 0)</f>
        <v>0</v>
      </c>
      <c r="AY1821">
        <f t="shared" si="666"/>
        <v>-0.4268715575073721</v>
      </c>
      <c r="AZ1821">
        <f>INDEX(Model_Assumptions[Values],9)*((INDEX(Model_Scenarios[GR Weight],1)*$AG1821)+(INDEX(Model_Scenarios[GP Weight],1)*$AH1821)+(INDEX(Model_Scenarios[LTV Weight],1)*$AI1821))-(INDEX(Model_Scenarios[LTV Weight],1)*$AP1821)-(INDEX(Model_Scenarios[GP Weight],1)*($AS1821+$AV1821+$AY1821))</f>
        <v>2.3592485842343733</v>
      </c>
      <c r="BA1821">
        <f>INDEX(Model_Assumptions[Values],9)*((INDEX(Model_Scenarios[GR Weight],2)*$AG1821)+(INDEX(Model_Scenarios[GP Weight],2)*$AH1821)+(INDEX(Model_Scenarios[LTV Weight],2)*$AI1821))-(INDEX(Model_Scenarios[LTV Weight],2)*$AP1821)-(INDEX(Model_Scenarios[GP Weight],2)*($AS1821+$AV1821+$AY1821))</f>
        <v>2.0913207202296507</v>
      </c>
      <c r="BB1821">
        <f>INDEX(Model_Assumptions[Values],9)*((INDEX(Model_Scenarios[GR Weight],3)*$AG1821)+(INDEX(Model_Scenarios[GP Weight],3)*$AH1821)+(INDEX(Model_Scenarios[LTV Weight],3)*$AI1821))-(INDEX(Model_Scenarios[LTV Weight],3)*$AP1821)-(INDEX(Model_Scenarios[GP Weight],3)*($AS1821+$AV1821+$AY1821))</f>
        <v>1.6346458948295968</v>
      </c>
      <c r="BC1821">
        <f>INDEX(Model_Assumptions[Values],9)*((INDEX(Model_Scenarios[GR Weight],4)*$AG1821)+(INDEX(Model_Scenarios[GP Weight],4)*$AH1821)+(INDEX(Model_Scenarios[LTV Weight],4)*$AI1821))-(INDEX(Model_Scenarios[LTV Weight],4)*$AP1821)-(INDEX(Model_Scenarios[GP Weight],4)*($AS1821+$AV1821+$AY1821))</f>
        <v>1.4155137772577164</v>
      </c>
      <c r="BD1821">
        <f>INDEX(Model_Assumptions[Values],9)*((INDEX(Model_Scenarios[GR Weight],5)*$AG1821)+(INDEX(Model_Scenarios[GP Weight],5)*$AH1821)+(INDEX(Model_Scenarios[LTV Weight],5)*$AI1821))-(INDEX(Model_Scenarios[LTV Weight],5)*$AP1821)-(INDEX(Model_Scenarios[GP Weight],5)*($AS1821+$AV1821+$AY1821))</f>
        <v>1.4274883431779719</v>
      </c>
    </row>
    <row r="1822" spans="1:56" x14ac:dyDescent="0.25">
      <c r="A1822">
        <v>1821</v>
      </c>
      <c r="B1822">
        <v>37</v>
      </c>
      <c r="C1822" s="3">
        <v>21</v>
      </c>
      <c r="D1822" s="4">
        <v>0.4</v>
      </c>
      <c r="E1822" t="str">
        <v>SKU-1043</v>
      </c>
      <c r="F1822" t="str">
        <v>Hold</v>
      </c>
      <c r="G1822" t="str">
        <v>Full</v>
      </c>
      <c r="H1822">
        <v>112.56</v>
      </c>
      <c r="I1822">
        <v>53.11</v>
      </c>
      <c r="J1822">
        <v>40</v>
      </c>
      <c r="K1822">
        <v>4502.3999999999996</v>
      </c>
      <c r="L1822">
        <v>2377.9999999999995</v>
      </c>
      <c r="M1822">
        <v>0.52816275764036957</v>
      </c>
      <c r="N1822">
        <v>124.60661115062148</v>
      </c>
      <c r="O1822">
        <v>979.85122372361684</v>
      </c>
      <c r="P1822">
        <v>1086.0712237236162</v>
      </c>
      <c r="Q1822">
        <v>2590.186588054918</v>
      </c>
      <c r="R1822">
        <v>1942.6399410411886</v>
      </c>
      <c r="S1822">
        <v>1</v>
      </c>
      <c r="T1822">
        <f t="shared" si="644"/>
        <v>117.37864446024859</v>
      </c>
      <c r="U1822">
        <f t="shared" si="645"/>
        <v>4.280956343504435E-2</v>
      </c>
      <c r="V1822">
        <f>IF($F1822="Reduce", INDEX(Model_Assumptions[Values], 2), INDEX(Model_Assumptions[Values], 1))</f>
        <v>-0.4</v>
      </c>
      <c r="W1822">
        <f t="shared" si="646"/>
        <v>39.315046985039295</v>
      </c>
      <c r="X1822">
        <f t="shared" si="659"/>
        <v>4614.7469219948962</v>
      </c>
      <c r="Y1822">
        <f t="shared" si="647"/>
        <v>2526.7247766194591</v>
      </c>
      <c r="Z1822">
        <f t="shared" si="648"/>
        <v>112.34692199489655</v>
      </c>
      <c r="AA1822">
        <f t="shared" si="649"/>
        <v>148.72477661945959</v>
      </c>
      <c r="AB1822">
        <f t="shared" si="660"/>
        <v>0.54753268582867121</v>
      </c>
      <c r="AC1822">
        <f t="shared" si="650"/>
        <v>1.9369928188301633E-2</v>
      </c>
      <c r="AD1822">
        <f t="shared" si="651"/>
        <v>1.9369928188301633E-2</v>
      </c>
      <c r="AE1822">
        <f t="shared" si="652"/>
        <v>0.40000000000000024</v>
      </c>
      <c r="AF1822">
        <f t="shared" si="661"/>
        <v>1165.5839646247127</v>
      </c>
      <c r="AG1822">
        <f t="shared" si="653"/>
        <v>0.11465712270885099</v>
      </c>
      <c r="AH1822">
        <f t="shared" si="654"/>
        <v>0.13693832722089239</v>
      </c>
      <c r="AI1822">
        <f t="shared" si="662"/>
        <v>0.59999999999999976</v>
      </c>
      <c r="AJ1822">
        <f>MAX(0, $R1822 - $AA1822) * INDEX(Model_Assumptions[Values], 7)</f>
        <v>3587.8303288434581</v>
      </c>
      <c r="AK1822">
        <f>MAX(0, INDEX(Model_Assumptions[Values], 4) - $AD1822)</f>
        <v>3.063007181169837E-2</v>
      </c>
      <c r="AL1822">
        <f>MAX(0, INDEX(Model_Assumptions[Values], 5) - $AC1822)</f>
        <v>6.3007181169836765E-4</v>
      </c>
      <c r="AM1822">
        <f>INDEX(Model_Assumptions[Values], 6) * MAX(0, INDEX(Model_Assumptions[Values], 3) - $AB1822)^2</f>
        <v>0</v>
      </c>
      <c r="AN1822">
        <f t="shared" si="655"/>
        <v>3526.1602973585332</v>
      </c>
      <c r="AO1822" cm="1">
        <f t="array" ref="AO1822">IFERROR(STDEV(IF($E$2:$E$2201=$E1822, $AJ$2:$AJ$2201)), 0)</f>
        <v>209.84827248222715</v>
      </c>
      <c r="AP1822">
        <f t="shared" si="663"/>
        <v>0.29387914780260116</v>
      </c>
      <c r="AQ1822">
        <f t="shared" si="656"/>
        <v>2.687579557344837E-2</v>
      </c>
      <c r="AR1822" cm="1">
        <f t="array" ref="AR1822">IFERROR(STDEV(IF($E$2:$E$2201=$E1822, $AK$2:$AK$2201)), 0)</f>
        <v>1.3317105530676662E-2</v>
      </c>
      <c r="AS1822">
        <f t="shared" si="664"/>
        <v>0.28191383101994838</v>
      </c>
      <c r="AT1822">
        <f t="shared" si="657"/>
        <v>4.2783229658039943E-3</v>
      </c>
      <c r="AU1822" cm="1">
        <f t="array" ref="AU1822">IFERROR(STDEV(IF($E$2:$E$2201=$E1822, $AL$2:$AL$2201)), 0)</f>
        <v>6.3663256363614678E-3</v>
      </c>
      <c r="AV1822">
        <f t="shared" si="665"/>
        <v>-0.57305443712595006</v>
      </c>
      <c r="AW1822">
        <f t="shared" si="658"/>
        <v>0</v>
      </c>
      <c r="AX1822" cm="1">
        <f t="array" ref="AX1822">IFERROR(STDEV(IF($E$2:$E$2201=$E1822, $AM$2:$AM$2201)), 0)</f>
        <v>0</v>
      </c>
      <c r="AY1822">
        <f t="shared" si="666"/>
        <v>-0.57305443712595006</v>
      </c>
      <c r="AZ1822">
        <f>INDEX(Model_Assumptions[Values],9)*((INDEX(Model_Scenarios[GR Weight],1)*$AG1822)+(INDEX(Model_Scenarios[GP Weight],1)*$AH1822)+(INDEX(Model_Scenarios[LTV Weight],1)*$AI1822))-(INDEX(Model_Scenarios[LTV Weight],1)*$AP1822)-(INDEX(Model_Scenarios[GP Weight],1)*($AS1822+$AV1822+$AY1822))</f>
        <v>2.3771139110459849</v>
      </c>
      <c r="BA1822">
        <f>INDEX(Model_Assumptions[Values],9)*((INDEX(Model_Scenarios[GR Weight],2)*$AG1822)+(INDEX(Model_Scenarios[GP Weight],2)*$AH1822)+(INDEX(Model_Scenarios[LTV Weight],2)*$AI1822))-(INDEX(Model_Scenarios[LTV Weight],2)*$AP1822)-(INDEX(Model_Scenarios[GP Weight],2)*($AS1822+$AV1822+$AY1822))</f>
        <v>2.1547487318272296</v>
      </c>
      <c r="BB1822">
        <f>INDEX(Model_Assumptions[Values],9)*((INDEX(Model_Scenarios[GR Weight],3)*$AG1822)+(INDEX(Model_Scenarios[GP Weight],3)*$AH1822)+(INDEX(Model_Scenarios[LTV Weight],3)*$AI1822))-(INDEX(Model_Scenarios[LTV Weight],3)*$AP1822)-(INDEX(Model_Scenarios[GP Weight],3)*($AS1822+$AV1822+$AY1822))</f>
        <v>1.7678800820327676</v>
      </c>
      <c r="BC1822">
        <f>INDEX(Model_Assumptions[Values],9)*((INDEX(Model_Scenarios[GR Weight],4)*$AG1822)+(INDEX(Model_Scenarios[GP Weight],4)*$AH1822)+(INDEX(Model_Scenarios[LTV Weight],4)*$AI1822))-(INDEX(Model_Scenarios[LTV Weight],4)*$AP1822)-(INDEX(Model_Scenarios[GP Weight],4)*($AS1822+$AV1822+$AY1822))</f>
        <v>1.5545965581674532</v>
      </c>
      <c r="BD1822">
        <f>INDEX(Model_Assumptions[Values],9)*((INDEX(Model_Scenarios[GR Weight],5)*$AG1822)+(INDEX(Model_Scenarios[GP Weight],5)*$AH1822)+(INDEX(Model_Scenarios[LTV Weight],5)*$AI1822))-(INDEX(Model_Scenarios[LTV Weight],5)*$AP1822)-(INDEX(Model_Scenarios[GP Weight],5)*($AS1822+$AV1822+$AY1822))</f>
        <v>1.643075009393228</v>
      </c>
    </row>
    <row r="1823" spans="1:56" x14ac:dyDescent="0.25">
      <c r="A1823">
        <v>1822</v>
      </c>
      <c r="B1823">
        <v>37</v>
      </c>
      <c r="C1823" s="3">
        <v>22</v>
      </c>
      <c r="D1823" s="4">
        <v>0.42</v>
      </c>
      <c r="E1823" t="str">
        <v>SKU-1043</v>
      </c>
      <c r="F1823" t="str">
        <v>Hold</v>
      </c>
      <c r="G1823" t="str">
        <v>Full</v>
      </c>
      <c r="H1823">
        <v>112.56</v>
      </c>
      <c r="I1823">
        <v>53.11</v>
      </c>
      <c r="J1823">
        <v>40</v>
      </c>
      <c r="K1823">
        <v>4502.3999999999996</v>
      </c>
      <c r="L1823">
        <v>2377.9999999999995</v>
      </c>
      <c r="M1823">
        <v>0.52816275764036957</v>
      </c>
      <c r="N1823">
        <v>124.60661115062148</v>
      </c>
      <c r="O1823">
        <v>979.85122372361684</v>
      </c>
      <c r="P1823">
        <v>1086.0712237236162</v>
      </c>
      <c r="Q1823">
        <v>2590.186588054918</v>
      </c>
      <c r="R1823">
        <v>1942.6399410411886</v>
      </c>
      <c r="S1823">
        <v>1</v>
      </c>
      <c r="T1823">
        <f t="shared" si="644"/>
        <v>117.61957668326102</v>
      </c>
      <c r="U1823">
        <f t="shared" si="645"/>
        <v>4.4950041606796498E-2</v>
      </c>
      <c r="V1823">
        <f>IF($F1823="Reduce", INDEX(Model_Assumptions[Values], 2), INDEX(Model_Assumptions[Values], 1))</f>
        <v>-0.4</v>
      </c>
      <c r="W1823">
        <f t="shared" si="646"/>
        <v>39.280799334291252</v>
      </c>
      <c r="X1823">
        <f t="shared" si="659"/>
        <v>4620.190989479458</v>
      </c>
      <c r="Y1823">
        <f t="shared" si="647"/>
        <v>2533.9877368352495</v>
      </c>
      <c r="Z1823">
        <f t="shared" si="648"/>
        <v>117.7909894794584</v>
      </c>
      <c r="AA1823">
        <f t="shared" si="649"/>
        <v>155.98773683524996</v>
      </c>
      <c r="AB1823">
        <f t="shared" si="660"/>
        <v>0.54845952096035444</v>
      </c>
      <c r="AC1823">
        <f t="shared" si="650"/>
        <v>2.0296763319984867E-2</v>
      </c>
      <c r="AD1823">
        <f t="shared" si="651"/>
        <v>2.0296763319984867E-2</v>
      </c>
      <c r="AE1823">
        <f t="shared" si="652"/>
        <v>0.4199999999999996</v>
      </c>
      <c r="AF1823">
        <f t="shared" si="661"/>
        <v>1126.7311658038902</v>
      </c>
      <c r="AG1823">
        <f t="shared" si="653"/>
        <v>0.12021313708404704</v>
      </c>
      <c r="AH1823">
        <f t="shared" si="654"/>
        <v>0.14362569730965064</v>
      </c>
      <c r="AI1823">
        <f t="shared" si="662"/>
        <v>0.5800000000000004</v>
      </c>
      <c r="AJ1823">
        <f>MAX(0, $R1823 - $AA1823) * INDEX(Model_Assumptions[Values], 7)</f>
        <v>3573.3044084118774</v>
      </c>
      <c r="AK1823">
        <f>MAX(0, INDEX(Model_Assumptions[Values], 4) - $AD1823)</f>
        <v>2.9703236680015135E-2</v>
      </c>
      <c r="AL1823">
        <f>MAX(0, INDEX(Model_Assumptions[Values], 5) - $AC1823)</f>
        <v>0</v>
      </c>
      <c r="AM1823">
        <f>INDEX(Model_Assumptions[Values], 6) * MAX(0, INDEX(Model_Assumptions[Values], 3) - $AB1823)^2</f>
        <v>0</v>
      </c>
      <c r="AN1823">
        <f t="shared" si="655"/>
        <v>3526.1602973585332</v>
      </c>
      <c r="AO1823" cm="1">
        <f t="array" ref="AO1823">IFERROR(STDEV(IF($E$2:$E$2201=$E1823, $AJ$2:$AJ$2201)), 0)</f>
        <v>209.84827248222715</v>
      </c>
      <c r="AP1823">
        <f t="shared" si="663"/>
        <v>0.22465808508067189</v>
      </c>
      <c r="AQ1823">
        <f t="shared" si="656"/>
        <v>2.687579557344837E-2</v>
      </c>
      <c r="AR1823" cm="1">
        <f t="array" ref="AR1823">IFERROR(STDEV(IF($E$2:$E$2201=$E1823, $AK$2:$AK$2201)), 0)</f>
        <v>1.3317105530676662E-2</v>
      </c>
      <c r="AS1823">
        <f t="shared" si="664"/>
        <v>0.21231649025034793</v>
      </c>
      <c r="AT1823">
        <f t="shared" si="657"/>
        <v>4.2783229658039943E-3</v>
      </c>
      <c r="AU1823" cm="1">
        <f t="array" ref="AU1823">IFERROR(STDEV(IF($E$2:$E$2201=$E1823, $AL$2:$AL$2201)), 0)</f>
        <v>6.3663256363614678E-3</v>
      </c>
      <c r="AV1823">
        <f t="shared" si="665"/>
        <v>-0.67202389732756029</v>
      </c>
      <c r="AW1823">
        <f t="shared" si="658"/>
        <v>0</v>
      </c>
      <c r="AX1823" cm="1">
        <f t="array" ref="AX1823">IFERROR(STDEV(IF($E$2:$E$2201=$E1823, $AM$2:$AM$2201)), 0)</f>
        <v>0</v>
      </c>
      <c r="AY1823">
        <f t="shared" si="666"/>
        <v>-0.67202389732756029</v>
      </c>
      <c r="AZ1823">
        <f>INDEX(Model_Assumptions[Values],9)*((INDEX(Model_Scenarios[GR Weight],1)*$AG1823)+(INDEX(Model_Scenarios[GP Weight],1)*$AH1823)+(INDEX(Model_Scenarios[LTV Weight],1)*$AI1823))-(INDEX(Model_Scenarios[LTV Weight],1)*$AP1823)-(INDEX(Model_Scenarios[GP Weight],1)*($AS1823+$AV1823+$AY1823))</f>
        <v>2.3853660795727905</v>
      </c>
      <c r="BA1823">
        <f>INDEX(Model_Assumptions[Values],9)*((INDEX(Model_Scenarios[GR Weight],2)*$AG1823)+(INDEX(Model_Scenarios[GP Weight],2)*$AH1823)+(INDEX(Model_Scenarios[LTV Weight],2)*$AI1823))-(INDEX(Model_Scenarios[LTV Weight],2)*$AP1823)-(INDEX(Model_Scenarios[GP Weight],2)*($AS1823+$AV1823+$AY1823))</f>
        <v>2.1991040557012052</v>
      </c>
      <c r="BB1823">
        <f>INDEX(Model_Assumptions[Values],9)*((INDEX(Model_Scenarios[GR Weight],3)*$AG1823)+(INDEX(Model_Scenarios[GP Weight],3)*$AH1823)+(INDEX(Model_Scenarios[LTV Weight],3)*$AI1823))-(INDEX(Model_Scenarios[LTV Weight],3)*$AP1823)-(INDEX(Model_Scenarios[GP Weight],3)*($AS1823+$AV1823+$AY1823))</f>
        <v>1.8678541141563501</v>
      </c>
      <c r="BC1823">
        <f>INDEX(Model_Assumptions[Values],9)*((INDEX(Model_Scenarios[GR Weight],4)*$AG1823)+(INDEX(Model_Scenarios[GP Weight],4)*$AH1823)+(INDEX(Model_Scenarios[LTV Weight],4)*$AI1823))-(INDEX(Model_Scenarios[LTV Weight],4)*$AP1823)-(INDEX(Model_Scenarios[GP Weight],4)*($AS1823+$AV1823+$AY1823))</f>
        <v>1.6604264912064406</v>
      </c>
      <c r="BD1823">
        <f>INDEX(Model_Assumptions[Values],9)*((INDEX(Model_Scenarios[GR Weight],5)*$AG1823)+(INDEX(Model_Scenarios[GP Weight],5)*$AH1823)+(INDEX(Model_Scenarios[LTV Weight],5)*$AI1823))-(INDEX(Model_Scenarios[LTV Weight],5)*$AP1823)-(INDEX(Model_Scenarios[GP Weight],5)*($AS1823+$AV1823+$AY1823))</f>
        <v>1.8064715008380439</v>
      </c>
    </row>
    <row r="1824" spans="1:56" x14ac:dyDescent="0.25">
      <c r="A1824">
        <v>1823</v>
      </c>
      <c r="B1824">
        <v>37</v>
      </c>
      <c r="C1824" s="3">
        <v>23</v>
      </c>
      <c r="D1824" s="4">
        <v>0.44</v>
      </c>
      <c r="E1824" t="str">
        <v>SKU-1043</v>
      </c>
      <c r="F1824" t="str">
        <v>Hold</v>
      </c>
      <c r="G1824" t="str">
        <v>Full</v>
      </c>
      <c r="H1824">
        <v>112.56</v>
      </c>
      <c r="I1824">
        <v>53.11</v>
      </c>
      <c r="J1824">
        <v>40</v>
      </c>
      <c r="K1824">
        <v>4502.3999999999996</v>
      </c>
      <c r="L1824">
        <v>2377.9999999999995</v>
      </c>
      <c r="M1824">
        <v>0.52816275764036957</v>
      </c>
      <c r="N1824">
        <v>124.60661115062148</v>
      </c>
      <c r="O1824">
        <v>979.85122372361684</v>
      </c>
      <c r="P1824">
        <v>1086.0712237236162</v>
      </c>
      <c r="Q1824">
        <v>2590.186588054918</v>
      </c>
      <c r="R1824">
        <v>1942.6399410411886</v>
      </c>
      <c r="S1824">
        <v>1</v>
      </c>
      <c r="T1824">
        <f t="shared" si="644"/>
        <v>117.86050890627345</v>
      </c>
      <c r="U1824">
        <f t="shared" si="645"/>
        <v>4.7090519778548771E-2</v>
      </c>
      <c r="V1824">
        <f>IF($F1824="Reduce", INDEX(Model_Assumptions[Values], 2), INDEX(Model_Assumptions[Values], 1))</f>
        <v>-0.4</v>
      </c>
      <c r="W1824">
        <f t="shared" si="646"/>
        <v>39.246551683543217</v>
      </c>
      <c r="X1824">
        <f t="shared" si="659"/>
        <v>4625.6185542387666</v>
      </c>
      <c r="Y1824">
        <f t="shared" si="647"/>
        <v>2541.2341943257866</v>
      </c>
      <c r="Z1824">
        <f t="shared" si="648"/>
        <v>123.21855423876696</v>
      </c>
      <c r="AA1824">
        <f t="shared" si="649"/>
        <v>163.23419432578703</v>
      </c>
      <c r="AB1824">
        <f t="shared" si="660"/>
        <v>0.54938256679143638</v>
      </c>
      <c r="AC1824">
        <f t="shared" si="650"/>
        <v>2.1219809151066804E-2</v>
      </c>
      <c r="AD1824">
        <f t="shared" si="651"/>
        <v>2.1219809151066804E-2</v>
      </c>
      <c r="AE1824">
        <f t="shared" si="652"/>
        <v>0.44000000000000017</v>
      </c>
      <c r="AF1824">
        <f t="shared" si="661"/>
        <v>1087.8783669830652</v>
      </c>
      <c r="AG1824">
        <f t="shared" si="653"/>
        <v>0.12575230938684093</v>
      </c>
      <c r="AH1824">
        <f t="shared" si="654"/>
        <v>0.150297872515336</v>
      </c>
      <c r="AI1824">
        <f t="shared" si="662"/>
        <v>0.55999999999999983</v>
      </c>
      <c r="AJ1824">
        <f>MAX(0, $R1824 - $AA1824) * INDEX(Model_Assumptions[Values], 7)</f>
        <v>3558.8114934308032</v>
      </c>
      <c r="AK1824">
        <f>MAX(0, INDEX(Model_Assumptions[Values], 4) - $AD1824)</f>
        <v>2.8780190848933199E-2</v>
      </c>
      <c r="AL1824">
        <f>MAX(0, INDEX(Model_Assumptions[Values], 5) - $AC1824)</f>
        <v>0</v>
      </c>
      <c r="AM1824">
        <f>INDEX(Model_Assumptions[Values], 6) * MAX(0, INDEX(Model_Assumptions[Values], 3) - $AB1824)^2</f>
        <v>0</v>
      </c>
      <c r="AN1824">
        <f t="shared" si="655"/>
        <v>3526.1602973585332</v>
      </c>
      <c r="AO1824" cm="1">
        <f t="array" ref="AO1824">IFERROR(STDEV(IF($E$2:$E$2201=$E1824, $AJ$2:$AJ$2201)), 0)</f>
        <v>209.84827248222715</v>
      </c>
      <c r="AP1824">
        <f t="shared" si="663"/>
        <v>0.155594304809135</v>
      </c>
      <c r="AQ1824">
        <f t="shared" si="656"/>
        <v>2.687579557344837E-2</v>
      </c>
      <c r="AR1824" cm="1">
        <f t="array" ref="AR1824">IFERROR(STDEV(IF($E$2:$E$2201=$E1824, $AK$2:$AK$2201)), 0)</f>
        <v>1.3317105530676662E-2</v>
      </c>
      <c r="AS1824">
        <f t="shared" si="664"/>
        <v>0.14300369333996441</v>
      </c>
      <c r="AT1824">
        <f t="shared" si="657"/>
        <v>4.2783229658039943E-3</v>
      </c>
      <c r="AU1824" cm="1">
        <f t="array" ref="AU1824">IFERROR(STDEV(IF($E$2:$E$2201=$E1824, $AL$2:$AL$2201)), 0)</f>
        <v>6.3663256363614678E-3</v>
      </c>
      <c r="AV1824">
        <f t="shared" si="665"/>
        <v>-0.67202389732756029</v>
      </c>
      <c r="AW1824">
        <f t="shared" si="658"/>
        <v>0</v>
      </c>
      <c r="AX1824" cm="1">
        <f t="array" ref="AX1824">IFERROR(STDEV(IF($E$2:$E$2201=$E1824, $AM$2:$AM$2201)), 0)</f>
        <v>0</v>
      </c>
      <c r="AY1824">
        <f t="shared" si="666"/>
        <v>-0.67202389732756029</v>
      </c>
      <c r="AZ1824">
        <f>INDEX(Model_Assumptions[Values],9)*((INDEX(Model_Scenarios[GR Weight],1)*$AG1824)+(INDEX(Model_Scenarios[GP Weight],1)*$AH1824)+(INDEX(Model_Scenarios[LTV Weight],1)*$AI1824))-(INDEX(Model_Scenarios[LTV Weight],1)*$AP1824)-(INDEX(Model_Scenarios[GP Weight],1)*($AS1824+$AV1824+$AY1824))</f>
        <v>2.3736540572352958</v>
      </c>
      <c r="BA1824">
        <f>INDEX(Model_Assumptions[Values],9)*((INDEX(Model_Scenarios[GR Weight],2)*$AG1824)+(INDEX(Model_Scenarios[GP Weight],2)*$AH1824)+(INDEX(Model_Scenarios[LTV Weight],2)*$AI1824))-(INDEX(Model_Scenarios[LTV Weight],2)*$AP1824)-(INDEX(Model_Scenarios[GP Weight],2)*($AS1824+$AV1824+$AY1824))</f>
        <v>2.2036846266925592</v>
      </c>
      <c r="BB1824">
        <f>INDEX(Model_Assumptions[Values],9)*((INDEX(Model_Scenarios[GR Weight],3)*$AG1824)+(INDEX(Model_Scenarios[GP Weight],3)*$AH1824)+(INDEX(Model_Scenarios[LTV Weight],3)*$AI1824))-(INDEX(Model_Scenarios[LTV Weight],3)*$AP1824)-(INDEX(Model_Scenarios[GP Weight],3)*($AS1824+$AV1824+$AY1824))</f>
        <v>1.8983393771720394</v>
      </c>
      <c r="BC1824">
        <f>INDEX(Model_Assumptions[Values],9)*((INDEX(Model_Scenarios[GR Weight],4)*$AG1824)+(INDEX(Model_Scenarios[GP Weight],4)*$AH1824)+(INDEX(Model_Scenarios[LTV Weight],4)*$AI1824))-(INDEX(Model_Scenarios[LTV Weight],4)*$AP1824)-(INDEX(Model_Scenarios[GP Weight],4)*($AS1824+$AV1824+$AY1824))</f>
        <v>1.6967749623463733</v>
      </c>
      <c r="BD1824">
        <f>INDEX(Model_Assumptions[Values],9)*((INDEX(Model_Scenarios[GR Weight],5)*$AG1824)+(INDEX(Model_Scenarios[GP Weight],5)*$AH1824)+(INDEX(Model_Scenarios[LTV Weight],5)*$AI1824))-(INDEX(Model_Scenarios[LTV Weight],5)*$AP1824)-(INDEX(Model_Scenarios[GP Weight],5)*($AS1824+$AV1824+$AY1824))</f>
        <v>1.8607471383250669</v>
      </c>
    </row>
    <row r="1825" spans="1:56" x14ac:dyDescent="0.25">
      <c r="A1825">
        <v>1824</v>
      </c>
      <c r="B1825">
        <v>37</v>
      </c>
      <c r="C1825" s="3">
        <v>24</v>
      </c>
      <c r="D1825" s="4">
        <v>0.46</v>
      </c>
      <c r="E1825" t="str">
        <v>SKU-1043</v>
      </c>
      <c r="F1825" t="str">
        <v>Hold</v>
      </c>
      <c r="G1825" t="str">
        <v>Full</v>
      </c>
      <c r="H1825">
        <v>112.56</v>
      </c>
      <c r="I1825">
        <v>53.11</v>
      </c>
      <c r="J1825">
        <v>40</v>
      </c>
      <c r="K1825">
        <v>4502.3999999999996</v>
      </c>
      <c r="L1825">
        <v>2377.9999999999995</v>
      </c>
      <c r="M1825">
        <v>0.52816275764036957</v>
      </c>
      <c r="N1825">
        <v>124.60661115062148</v>
      </c>
      <c r="O1825">
        <v>979.85122372361684</v>
      </c>
      <c r="P1825">
        <v>1086.0712237236162</v>
      </c>
      <c r="Q1825">
        <v>2590.186588054918</v>
      </c>
      <c r="R1825">
        <v>1942.6399410411886</v>
      </c>
      <c r="S1825">
        <v>1</v>
      </c>
      <c r="T1825">
        <f t="shared" si="644"/>
        <v>118.10144112928587</v>
      </c>
      <c r="U1825">
        <f t="shared" si="645"/>
        <v>4.923099795030092E-2</v>
      </c>
      <c r="V1825">
        <f>IF($F1825="Reduce", INDEX(Model_Assumptions[Values], 2), INDEX(Model_Assumptions[Values], 1))</f>
        <v>-0.4</v>
      </c>
      <c r="W1825">
        <f t="shared" si="646"/>
        <v>39.212304032795188</v>
      </c>
      <c r="X1825">
        <f t="shared" si="659"/>
        <v>4631.02961627282</v>
      </c>
      <c r="Y1825">
        <f t="shared" si="647"/>
        <v>2548.4641490910676</v>
      </c>
      <c r="Z1825">
        <f t="shared" si="648"/>
        <v>128.62961627282039</v>
      </c>
      <c r="AA1825">
        <f t="shared" si="649"/>
        <v>170.46414909106807</v>
      </c>
      <c r="AB1825">
        <f t="shared" si="660"/>
        <v>0.55030184651294489</v>
      </c>
      <c r="AC1825">
        <f t="shared" si="650"/>
        <v>2.2139088872575319E-2</v>
      </c>
      <c r="AD1825">
        <f t="shared" si="651"/>
        <v>2.2139088872575319E-2</v>
      </c>
      <c r="AE1825">
        <f t="shared" si="652"/>
        <v>0.45999999999999952</v>
      </c>
      <c r="AF1825">
        <f t="shared" si="661"/>
        <v>1049.0255681622427</v>
      </c>
      <c r="AG1825">
        <f t="shared" si="653"/>
        <v>0.13127463961723079</v>
      </c>
      <c r="AH1825">
        <f t="shared" si="654"/>
        <v>0.15695485283794597</v>
      </c>
      <c r="AI1825">
        <f t="shared" si="662"/>
        <v>0.54000000000000048</v>
      </c>
      <c r="AJ1825">
        <f>MAX(0, $R1825 - $AA1825) * INDEX(Model_Assumptions[Values], 7)</f>
        <v>3544.3515839002412</v>
      </c>
      <c r="AK1825">
        <f>MAX(0, INDEX(Model_Assumptions[Values], 4) - $AD1825)</f>
        <v>2.7860911127424684E-2</v>
      </c>
      <c r="AL1825">
        <f>MAX(0, INDEX(Model_Assumptions[Values], 5) - $AC1825)</f>
        <v>0</v>
      </c>
      <c r="AM1825">
        <f>INDEX(Model_Assumptions[Values], 6) * MAX(0, INDEX(Model_Assumptions[Values], 3) - $AB1825)^2</f>
        <v>0</v>
      </c>
      <c r="AN1825">
        <f t="shared" si="655"/>
        <v>3526.1602973585332</v>
      </c>
      <c r="AO1825" cm="1">
        <f t="array" ref="AO1825">IFERROR(STDEV(IF($E$2:$E$2201=$E1825, $AJ$2:$AJ$2201)), 0)</f>
        <v>209.84827248222715</v>
      </c>
      <c r="AP1825">
        <f t="shared" si="663"/>
        <v>8.668780698801648E-2</v>
      </c>
      <c r="AQ1825">
        <f t="shared" si="656"/>
        <v>2.687579557344837E-2</v>
      </c>
      <c r="AR1825" cm="1">
        <f t="array" ref="AR1825">IFERROR(STDEV(IF($E$2:$E$2201=$E1825, $AK$2:$AK$2201)), 0)</f>
        <v>1.3317105530676662E-2</v>
      </c>
      <c r="AS1825">
        <f t="shared" si="664"/>
        <v>7.3973698842218244E-2</v>
      </c>
      <c r="AT1825">
        <f t="shared" si="657"/>
        <v>4.2783229658039943E-3</v>
      </c>
      <c r="AU1825" cm="1">
        <f t="array" ref="AU1825">IFERROR(STDEV(IF($E$2:$E$2201=$E1825, $AL$2:$AL$2201)), 0)</f>
        <v>6.3663256363614678E-3</v>
      </c>
      <c r="AV1825">
        <f t="shared" si="665"/>
        <v>-0.67202389732756029</v>
      </c>
      <c r="AW1825">
        <f t="shared" si="658"/>
        <v>0</v>
      </c>
      <c r="AX1825" cm="1">
        <f t="array" ref="AX1825">IFERROR(STDEV(IF($E$2:$E$2201=$E1825, $AM$2:$AM$2201)), 0)</f>
        <v>0</v>
      </c>
      <c r="AY1825">
        <f t="shared" si="666"/>
        <v>-0.67202389732756029</v>
      </c>
      <c r="AZ1825">
        <f>INDEX(Model_Assumptions[Values],9)*((INDEX(Model_Scenarios[GR Weight],1)*$AG1825)+(INDEX(Model_Scenarios[GP Weight],1)*$AH1825)+(INDEX(Model_Scenarios[LTV Weight],1)*$AI1825))-(INDEX(Model_Scenarios[LTV Weight],1)*$AP1825)-(INDEX(Model_Scenarios[GP Weight],1)*($AS1825+$AV1825+$AY1825))</f>
        <v>2.3617719102184669</v>
      </c>
      <c r="BA1825">
        <f>INDEX(Model_Assumptions[Values],9)*((INDEX(Model_Scenarios[GR Weight],2)*$AG1825)+(INDEX(Model_Scenarios[GP Weight],2)*$AH1825)+(INDEX(Model_Scenarios[LTV Weight],2)*$AI1825))-(INDEX(Model_Scenarios[LTV Weight],2)*$AP1825)-(INDEX(Model_Scenarios[GP Weight],2)*($AS1825+$AV1825+$AY1825))</f>
        <v>2.2080785771712406</v>
      </c>
      <c r="BB1825">
        <f>INDEX(Model_Assumptions[Values],9)*((INDEX(Model_Scenarios[GR Weight],3)*$AG1825)+(INDEX(Model_Scenarios[GP Weight],3)*$AH1825)+(INDEX(Model_Scenarios[LTV Weight],3)*$AI1825))-(INDEX(Model_Scenarios[LTV Weight],3)*$AP1825)-(INDEX(Model_Scenarios[GP Weight],3)*($AS1825+$AV1825+$AY1825))</f>
        <v>1.928615102727254</v>
      </c>
      <c r="BC1825">
        <f>INDEX(Model_Assumptions[Values],9)*((INDEX(Model_Scenarios[GR Weight],4)*$AG1825)+(INDEX(Model_Scenarios[GP Weight],4)*$AH1825)+(INDEX(Model_Scenarios[LTV Weight],4)*$AI1825))-(INDEX(Model_Scenarios[LTV Weight],4)*$AP1825)-(INDEX(Model_Scenarios[GP Weight],4)*($AS1825+$AV1825+$AY1825))</f>
        <v>1.732921203234671</v>
      </c>
      <c r="BD1825">
        <f>INDEX(Model_Assumptions[Values],9)*((INDEX(Model_Scenarios[GR Weight],5)*$AG1825)+(INDEX(Model_Scenarios[GP Weight],5)*$AH1825)+(INDEX(Model_Scenarios[LTV Weight],5)*$AI1825))-(INDEX(Model_Scenarios[LTV Weight],5)*$AP1825)-(INDEX(Model_Scenarios[GP Weight],5)*($AS1825+$AV1825+$AY1825))</f>
        <v>1.9147692858716749</v>
      </c>
    </row>
    <row r="1826" spans="1:56" x14ac:dyDescent="0.25">
      <c r="A1826">
        <v>1825</v>
      </c>
      <c r="B1826">
        <v>37</v>
      </c>
      <c r="C1826" s="3">
        <v>25</v>
      </c>
      <c r="D1826" s="4">
        <v>0.48</v>
      </c>
      <c r="E1826" t="str">
        <v>SKU-1043</v>
      </c>
      <c r="F1826" t="str">
        <v>Hold</v>
      </c>
      <c r="G1826" t="str">
        <v>Full</v>
      </c>
      <c r="H1826">
        <v>112.56</v>
      </c>
      <c r="I1826">
        <v>53.11</v>
      </c>
      <c r="J1826">
        <v>40</v>
      </c>
      <c r="K1826">
        <v>4502.3999999999996</v>
      </c>
      <c r="L1826">
        <v>2377.9999999999995</v>
      </c>
      <c r="M1826">
        <v>0.52816275764036957</v>
      </c>
      <c r="N1826">
        <v>124.60661115062148</v>
      </c>
      <c r="O1826">
        <v>979.85122372361684</v>
      </c>
      <c r="P1826">
        <v>1086.0712237236162</v>
      </c>
      <c r="Q1826">
        <v>2590.186588054918</v>
      </c>
      <c r="R1826">
        <v>1942.6399410411886</v>
      </c>
      <c r="S1826">
        <v>1</v>
      </c>
      <c r="T1826">
        <f t="shared" si="644"/>
        <v>118.34237335229831</v>
      </c>
      <c r="U1826">
        <f t="shared" si="645"/>
        <v>5.1371476122053193E-2</v>
      </c>
      <c r="V1826">
        <f>IF($F1826="Reduce", INDEX(Model_Assumptions[Values], 2), INDEX(Model_Assumptions[Values], 1))</f>
        <v>-0.4</v>
      </c>
      <c r="W1826">
        <f t="shared" si="646"/>
        <v>39.178056382047146</v>
      </c>
      <c r="X1826">
        <f t="shared" si="659"/>
        <v>4636.4241755816165</v>
      </c>
      <c r="Y1826">
        <f t="shared" si="647"/>
        <v>2555.6776011310926</v>
      </c>
      <c r="Z1826">
        <f t="shared" si="648"/>
        <v>134.02417558161687</v>
      </c>
      <c r="AA1826">
        <f t="shared" si="649"/>
        <v>177.67760113109307</v>
      </c>
      <c r="AB1826">
        <f t="shared" si="660"/>
        <v>0.55121738312705082</v>
      </c>
      <c r="AC1826">
        <f t="shared" si="650"/>
        <v>2.3054625486681246E-2</v>
      </c>
      <c r="AD1826">
        <f t="shared" si="651"/>
        <v>2.3054625486681246E-2</v>
      </c>
      <c r="AE1826">
        <f t="shared" si="652"/>
        <v>0.48000000000000004</v>
      </c>
      <c r="AF1826">
        <f t="shared" si="661"/>
        <v>1010.1727693414182</v>
      </c>
      <c r="AG1826">
        <f t="shared" si="653"/>
        <v>0.13678012777521478</v>
      </c>
      <c r="AH1826">
        <f t="shared" si="654"/>
        <v>0.16359663827748053</v>
      </c>
      <c r="AI1826">
        <f t="shared" si="662"/>
        <v>0.52</v>
      </c>
      <c r="AJ1826">
        <f>MAX(0, $R1826 - $AA1826) * INDEX(Model_Assumptions[Values], 7)</f>
        <v>3529.9246798201912</v>
      </c>
      <c r="AK1826">
        <f>MAX(0, INDEX(Model_Assumptions[Values], 4) - $AD1826)</f>
        <v>2.6945374513318757E-2</v>
      </c>
      <c r="AL1826">
        <f>MAX(0, INDEX(Model_Assumptions[Values], 5) - $AC1826)</f>
        <v>0</v>
      </c>
      <c r="AM1826">
        <f>INDEX(Model_Assumptions[Values], 6) * MAX(0, INDEX(Model_Assumptions[Values], 3) - $AB1826)^2</f>
        <v>0</v>
      </c>
      <c r="AN1826">
        <f t="shared" si="655"/>
        <v>3526.1602973585332</v>
      </c>
      <c r="AO1826" cm="1">
        <f t="array" ref="AO1826">IFERROR(STDEV(IF($E$2:$E$2201=$E1826, $AJ$2:$AJ$2201)), 0)</f>
        <v>209.84827248222715</v>
      </c>
      <c r="AP1826">
        <f t="shared" si="663"/>
        <v>1.7938591617316306E-2</v>
      </c>
      <c r="AQ1826">
        <f t="shared" si="656"/>
        <v>2.687579557344837E-2</v>
      </c>
      <c r="AR1826" cm="1">
        <f t="array" ref="AR1826">IFERROR(STDEV(IF($E$2:$E$2201=$E1826, $AK$2:$AK$2201)), 0)</f>
        <v>1.3317105530676662E-2</v>
      </c>
      <c r="AS1826">
        <f t="shared" si="664"/>
        <v>5.2247794920681741E-3</v>
      </c>
      <c r="AT1826">
        <f t="shared" si="657"/>
        <v>4.2783229658039943E-3</v>
      </c>
      <c r="AU1826" cm="1">
        <f t="array" ref="AU1826">IFERROR(STDEV(IF($E$2:$E$2201=$E1826, $AL$2:$AL$2201)), 0)</f>
        <v>6.3663256363614678E-3</v>
      </c>
      <c r="AV1826">
        <f t="shared" si="665"/>
        <v>-0.67202389732756029</v>
      </c>
      <c r="AW1826">
        <f t="shared" si="658"/>
        <v>0</v>
      </c>
      <c r="AX1826" cm="1">
        <f t="array" ref="AX1826">IFERROR(STDEV(IF($E$2:$E$2201=$E1826, $AM$2:$AM$2201)), 0)</f>
        <v>0</v>
      </c>
      <c r="AY1826">
        <f t="shared" si="666"/>
        <v>-0.67202389732756029</v>
      </c>
      <c r="AZ1826">
        <f>INDEX(Model_Assumptions[Values],9)*((INDEX(Model_Scenarios[GR Weight],1)*$AG1826)+(INDEX(Model_Scenarios[GP Weight],1)*$AH1826)+(INDEX(Model_Scenarios[LTV Weight],1)*$AI1826))-(INDEX(Model_Scenarios[LTV Weight],1)*$AP1826)-(INDEX(Model_Scenarios[GP Weight],1)*($AS1826+$AV1826+$AY1826))</f>
        <v>2.3497198112487996</v>
      </c>
      <c r="BA1826">
        <f>INDEX(Model_Assumptions[Values],9)*((INDEX(Model_Scenarios[GR Weight],2)*$AG1826)+(INDEX(Model_Scenarios[GP Weight],2)*$AH1826)+(INDEX(Model_Scenarios[LTV Weight],2)*$AI1826))-(INDEX(Model_Scenarios[LTV Weight],2)*$AP1826)-(INDEX(Model_Scenarios[GP Weight],2)*($AS1826+$AV1826+$AY1826))</f>
        <v>2.2122862525902467</v>
      </c>
      <c r="BB1826">
        <f>INDEX(Model_Assumptions[Values],9)*((INDEX(Model_Scenarios[GR Weight],3)*$AG1826)+(INDEX(Model_Scenarios[GP Weight],3)*$AH1826)+(INDEX(Model_Scenarios[LTV Weight],3)*$AI1826))-(INDEX(Model_Scenarios[LTV Weight],3)*$AP1826)-(INDEX(Model_Scenarios[GP Weight],3)*($AS1826+$AV1826+$AY1826))</f>
        <v>1.9586818953647511</v>
      </c>
      <c r="BC1826">
        <f>INDEX(Model_Assumptions[Values],9)*((INDEX(Model_Scenarios[GR Weight],4)*$AG1826)+(INDEX(Model_Scenarios[GP Weight],4)*$AH1826)+(INDEX(Model_Scenarios[LTV Weight],4)*$AI1826))-(INDEX(Model_Scenarios[LTV Weight],4)*$AP1826)-(INDEX(Model_Scenarios[GP Weight],4)*($AS1826+$AV1826+$AY1826))</f>
        <v>1.7688658184140902</v>
      </c>
      <c r="BD1826">
        <f>INDEX(Model_Assumptions[Values],9)*((INDEX(Model_Scenarios[GR Weight],5)*$AG1826)+(INDEX(Model_Scenarios[GP Weight],5)*$AH1826)+(INDEX(Model_Scenarios[LTV Weight],5)*$AI1826))-(INDEX(Model_Scenarios[LTV Weight],5)*$AP1826)-(INDEX(Model_Scenarios[GP Weight],5)*($AS1826+$AV1826+$AY1826))</f>
        <v>1.9685388934736363</v>
      </c>
    </row>
    <row r="1827" spans="1:56" x14ac:dyDescent="0.25">
      <c r="A1827">
        <v>1826</v>
      </c>
      <c r="B1827">
        <v>37</v>
      </c>
      <c r="C1827" s="3">
        <v>26</v>
      </c>
      <c r="D1827" s="4">
        <v>0.5</v>
      </c>
      <c r="E1827" t="str">
        <v>SKU-1043</v>
      </c>
      <c r="F1827" t="str">
        <v>Hold</v>
      </c>
      <c r="G1827" t="str">
        <v>Full</v>
      </c>
      <c r="H1827">
        <v>112.56</v>
      </c>
      <c r="I1827">
        <v>53.11</v>
      </c>
      <c r="J1827">
        <v>40</v>
      </c>
      <c r="K1827">
        <v>4502.3999999999996</v>
      </c>
      <c r="L1827">
        <v>2377.9999999999995</v>
      </c>
      <c r="M1827">
        <v>0.52816275764036957</v>
      </c>
      <c r="N1827">
        <v>124.60661115062148</v>
      </c>
      <c r="O1827">
        <v>979.85122372361684</v>
      </c>
      <c r="P1827">
        <v>1086.0712237236162</v>
      </c>
      <c r="Q1827">
        <v>2590.186588054918</v>
      </c>
      <c r="R1827">
        <v>1942.6399410411886</v>
      </c>
      <c r="S1827">
        <v>1</v>
      </c>
      <c r="T1827">
        <f t="shared" si="644"/>
        <v>118.58330557531073</v>
      </c>
      <c r="U1827">
        <f t="shared" si="645"/>
        <v>5.3511954293805342E-2</v>
      </c>
      <c r="V1827">
        <f>IF($F1827="Reduce", INDEX(Model_Assumptions[Values], 2), INDEX(Model_Assumptions[Values], 1))</f>
        <v>-0.4</v>
      </c>
      <c r="W1827">
        <f t="shared" si="646"/>
        <v>39.143808731299117</v>
      </c>
      <c r="X1827">
        <f t="shared" si="659"/>
        <v>4641.8022321651597</v>
      </c>
      <c r="Y1827">
        <f t="shared" si="647"/>
        <v>2562.8745504458634</v>
      </c>
      <c r="Z1827">
        <f t="shared" si="648"/>
        <v>139.40223216516006</v>
      </c>
      <c r="AA1827">
        <f t="shared" si="649"/>
        <v>184.87455044586386</v>
      </c>
      <c r="AB1827">
        <f t="shared" si="660"/>
        <v>0.55212919944898542</v>
      </c>
      <c r="AC1827">
        <f t="shared" si="650"/>
        <v>2.3966441808615846E-2</v>
      </c>
      <c r="AD1827">
        <f t="shared" si="651"/>
        <v>2.3966441808615846E-2</v>
      </c>
      <c r="AE1827">
        <f t="shared" si="652"/>
        <v>0.49999999999999939</v>
      </c>
      <c r="AF1827">
        <f t="shared" si="661"/>
        <v>971.31997052059558</v>
      </c>
      <c r="AG1827">
        <f t="shared" si="653"/>
        <v>0.14226877386079659</v>
      </c>
      <c r="AH1827">
        <f t="shared" si="654"/>
        <v>0.17022322883394139</v>
      </c>
      <c r="AI1827">
        <f t="shared" si="662"/>
        <v>0.50000000000000067</v>
      </c>
      <c r="AJ1827">
        <f>MAX(0, $R1827 - $AA1827) * INDEX(Model_Assumptions[Values], 7)</f>
        <v>3515.5307811906496</v>
      </c>
      <c r="AK1827">
        <f>MAX(0, INDEX(Model_Assumptions[Values], 4) - $AD1827)</f>
        <v>2.6033558191384157E-2</v>
      </c>
      <c r="AL1827">
        <f>MAX(0, INDEX(Model_Assumptions[Values], 5) - $AC1827)</f>
        <v>0</v>
      </c>
      <c r="AM1827">
        <f>INDEX(Model_Assumptions[Values], 6) * MAX(0, INDEX(Model_Assumptions[Values], 3) - $AB1827)^2</f>
        <v>0</v>
      </c>
      <c r="AN1827">
        <f t="shared" si="655"/>
        <v>3526.1602973585332</v>
      </c>
      <c r="AO1827" cm="1">
        <f t="array" ref="AO1827">IFERROR(STDEV(IF($E$2:$E$2201=$E1827, $AJ$2:$AJ$2201)), 0)</f>
        <v>209.84827248222715</v>
      </c>
      <c r="AP1827">
        <f t="shared" si="663"/>
        <v>-5.0653341302982845E-2</v>
      </c>
      <c r="AQ1827">
        <f t="shared" si="656"/>
        <v>2.687579557344837E-2</v>
      </c>
      <c r="AR1827" cm="1">
        <f t="array" ref="AR1827">IFERROR(STDEV(IF($E$2:$E$2201=$E1827, $AK$2:$AK$2201)), 0)</f>
        <v>1.3317105530676662E-2</v>
      </c>
      <c r="AS1827">
        <f t="shared" si="664"/>
        <v>-6.3244777937974145E-2</v>
      </c>
      <c r="AT1827">
        <f t="shared" si="657"/>
        <v>4.2783229658039943E-3</v>
      </c>
      <c r="AU1827" cm="1">
        <f t="array" ref="AU1827">IFERROR(STDEV(IF($E$2:$E$2201=$E1827, $AL$2:$AL$2201)), 0)</f>
        <v>6.3663256363614678E-3</v>
      </c>
      <c r="AV1827">
        <f t="shared" si="665"/>
        <v>-0.67202389732756029</v>
      </c>
      <c r="AW1827">
        <f t="shared" si="658"/>
        <v>0</v>
      </c>
      <c r="AX1827" cm="1">
        <f t="array" ref="AX1827">IFERROR(STDEV(IF($E$2:$E$2201=$E1827, $AM$2:$AM$2201)), 0)</f>
        <v>0</v>
      </c>
      <c r="AY1827">
        <f t="shared" si="666"/>
        <v>-0.67202389732756029</v>
      </c>
      <c r="AZ1827">
        <f>INDEX(Model_Assumptions[Values],9)*((INDEX(Model_Scenarios[GR Weight],1)*$AG1827)+(INDEX(Model_Scenarios[GP Weight],1)*$AH1827)+(INDEX(Model_Scenarios[LTV Weight],1)*$AI1827))-(INDEX(Model_Scenarios[LTV Weight],1)*$AP1827)-(INDEX(Model_Scenarios[GP Weight],1)*($AS1827+$AV1827+$AY1827))</f>
        <v>2.3374979316490676</v>
      </c>
      <c r="BA1827">
        <f>INDEX(Model_Assumptions[Values],9)*((INDEX(Model_Scenarios[GR Weight],2)*$AG1827)+(INDEX(Model_Scenarios[GP Weight],2)*$AH1827)+(INDEX(Model_Scenarios[LTV Weight],2)*$AI1827))-(INDEX(Model_Scenarios[LTV Weight],2)*$AP1827)-(INDEX(Model_Scenarios[GP Weight],2)*($AS1827+$AV1827+$AY1827))</f>
        <v>2.2163079955950988</v>
      </c>
      <c r="BB1827">
        <f>INDEX(Model_Assumptions[Values],9)*((INDEX(Model_Scenarios[GR Weight],3)*$AG1827)+(INDEX(Model_Scenarios[GP Weight],3)*$AH1827)+(INDEX(Model_Scenarios[LTV Weight],3)*$AI1827))-(INDEX(Model_Scenarios[LTV Weight],3)*$AP1827)-(INDEX(Model_Scenarios[GP Weight],3)*($AS1827+$AV1827+$AY1827))</f>
        <v>1.9885403547141709</v>
      </c>
      <c r="BC1827">
        <f>INDEX(Model_Assumptions[Values],9)*((INDEX(Model_Scenarios[GR Weight],4)*$AG1827)+(INDEX(Model_Scenarios[GP Weight],4)*$AH1827)+(INDEX(Model_Scenarios[LTV Weight],4)*$AI1827))-(INDEX(Model_Scenarios[LTV Weight],4)*$AP1827)-(INDEX(Model_Scenarios[GP Weight],4)*($AS1827+$AV1827+$AY1827))</f>
        <v>1.8046094075142705</v>
      </c>
      <c r="BD1827">
        <f>INDEX(Model_Assumptions[Values],9)*((INDEX(Model_Scenarios[GR Weight],5)*$AG1827)+(INDEX(Model_Scenarios[GP Weight],5)*$AH1827)+(INDEX(Model_Scenarios[LTV Weight],5)*$AI1827))-(INDEX(Model_Scenarios[LTV Weight],5)*$AP1827)-(INDEX(Model_Scenarios[GP Weight],5)*($AS1827+$AV1827+$AY1827))</f>
        <v>2.0220569034060838</v>
      </c>
    </row>
    <row r="1828" spans="1:56" x14ac:dyDescent="0.25">
      <c r="A1828">
        <v>1827</v>
      </c>
      <c r="B1828">
        <v>37</v>
      </c>
      <c r="C1828" s="3">
        <v>27</v>
      </c>
      <c r="D1828" s="4">
        <v>0.52</v>
      </c>
      <c r="E1828" t="str">
        <v>SKU-1043</v>
      </c>
      <c r="F1828" t="str">
        <v>Hold</v>
      </c>
      <c r="G1828" t="str">
        <v>Full</v>
      </c>
      <c r="H1828">
        <v>112.56</v>
      </c>
      <c r="I1828">
        <v>53.11</v>
      </c>
      <c r="J1828">
        <v>40</v>
      </c>
      <c r="K1828">
        <v>4502.3999999999996</v>
      </c>
      <c r="L1828">
        <v>2377.9999999999995</v>
      </c>
      <c r="M1828">
        <v>0.52816275764036957</v>
      </c>
      <c r="N1828">
        <v>124.60661115062148</v>
      </c>
      <c r="O1828">
        <v>979.85122372361684</v>
      </c>
      <c r="P1828">
        <v>1086.0712237236162</v>
      </c>
      <c r="Q1828">
        <v>2590.186588054918</v>
      </c>
      <c r="R1828">
        <v>1942.6399410411886</v>
      </c>
      <c r="S1828">
        <v>1</v>
      </c>
      <c r="T1828">
        <f t="shared" si="644"/>
        <v>118.82423779832317</v>
      </c>
      <c r="U1828">
        <f t="shared" si="645"/>
        <v>5.5652432465557615E-2</v>
      </c>
      <c r="V1828">
        <f>IF($F1828="Reduce", INDEX(Model_Assumptions[Values], 2), INDEX(Model_Assumptions[Values], 1))</f>
        <v>-0.4</v>
      </c>
      <c r="W1828">
        <f t="shared" si="646"/>
        <v>39.109561080551074</v>
      </c>
      <c r="X1828">
        <f t="shared" si="659"/>
        <v>4647.1637860234459</v>
      </c>
      <c r="Y1828">
        <f t="shared" si="647"/>
        <v>2570.0549970353786</v>
      </c>
      <c r="Z1828">
        <f t="shared" si="648"/>
        <v>144.7637860234463</v>
      </c>
      <c r="AA1828">
        <f t="shared" si="649"/>
        <v>192.05499703537907</v>
      </c>
      <c r="AB1828">
        <f t="shared" si="660"/>
        <v>0.55303731810893664</v>
      </c>
      <c r="AC1828">
        <f t="shared" si="650"/>
        <v>2.4874560468567064E-2</v>
      </c>
      <c r="AD1828">
        <f t="shared" si="651"/>
        <v>2.4874560468567064E-2</v>
      </c>
      <c r="AE1828">
        <f t="shared" si="652"/>
        <v>0.51999999999999991</v>
      </c>
      <c r="AF1828">
        <f t="shared" si="661"/>
        <v>932.46717169977069</v>
      </c>
      <c r="AG1828">
        <f t="shared" si="653"/>
        <v>0.14774057787397255</v>
      </c>
      <c r="AH1828">
        <f t="shared" si="654"/>
        <v>0.17683462450732726</v>
      </c>
      <c r="AI1828">
        <f t="shared" si="662"/>
        <v>0.48000000000000009</v>
      </c>
      <c r="AJ1828">
        <f>MAX(0, $R1828 - $AA1828) * INDEX(Model_Assumptions[Values], 7)</f>
        <v>3501.1698880116192</v>
      </c>
      <c r="AK1828">
        <f>MAX(0, INDEX(Model_Assumptions[Values], 4) - $AD1828)</f>
        <v>2.5125439531432939E-2</v>
      </c>
      <c r="AL1828">
        <f>MAX(0, INDEX(Model_Assumptions[Values], 5) - $AC1828)</f>
        <v>0</v>
      </c>
      <c r="AM1828">
        <f>INDEX(Model_Assumptions[Values], 6) * MAX(0, INDEX(Model_Assumptions[Values], 3) - $AB1828)^2</f>
        <v>0</v>
      </c>
      <c r="AN1828">
        <f t="shared" si="655"/>
        <v>3526.1602973585332</v>
      </c>
      <c r="AO1828" cm="1">
        <f t="array" ref="AO1828">IFERROR(STDEV(IF($E$2:$E$2201=$E1828, $AJ$2:$AJ$2201)), 0)</f>
        <v>209.84827248222715</v>
      </c>
      <c r="AP1828">
        <f t="shared" si="663"/>
        <v>-0.11908799177286797</v>
      </c>
      <c r="AQ1828">
        <f t="shared" si="656"/>
        <v>2.687579557344837E-2</v>
      </c>
      <c r="AR1828" cm="1">
        <f t="array" ref="AR1828">IFERROR(STDEV(IF($E$2:$E$2201=$E1828, $AK$2:$AK$2201)), 0)</f>
        <v>1.3317105530676662E-2</v>
      </c>
      <c r="AS1828">
        <f t="shared" si="664"/>
        <v>-0.13143667278023685</v>
      </c>
      <c r="AT1828">
        <f t="shared" si="657"/>
        <v>4.2783229658039943E-3</v>
      </c>
      <c r="AU1828" cm="1">
        <f t="array" ref="AU1828">IFERROR(STDEV(IF($E$2:$E$2201=$E1828, $AL$2:$AL$2201)), 0)</f>
        <v>6.3663256363614678E-3</v>
      </c>
      <c r="AV1828">
        <f t="shared" si="665"/>
        <v>-0.67202389732756029</v>
      </c>
      <c r="AW1828">
        <f t="shared" si="658"/>
        <v>0</v>
      </c>
      <c r="AX1828" cm="1">
        <f t="array" ref="AX1828">IFERROR(STDEV(IF($E$2:$E$2201=$E1828, $AM$2:$AM$2201)), 0)</f>
        <v>0</v>
      </c>
      <c r="AY1828">
        <f t="shared" si="666"/>
        <v>-0.67202389732756029</v>
      </c>
      <c r="AZ1828">
        <f>INDEX(Model_Assumptions[Values],9)*((INDEX(Model_Scenarios[GR Weight],1)*$AG1828)+(INDEX(Model_Scenarios[GP Weight],1)*$AH1828)+(INDEX(Model_Scenarios[LTV Weight],1)*$AI1828))-(INDEX(Model_Scenarios[LTV Weight],1)*$AP1828)-(INDEX(Model_Scenarios[GP Weight],1)*($AS1828+$AV1828+$AY1828))</f>
        <v>2.3251064413524807</v>
      </c>
      <c r="BA1828">
        <f>INDEX(Model_Assumptions[Values],9)*((INDEX(Model_Scenarios[GR Weight],2)*$AG1828)+(INDEX(Model_Scenarios[GP Weight],2)*$AH1828)+(INDEX(Model_Scenarios[LTV Weight],2)*$AI1828))-(INDEX(Model_Scenarios[LTV Weight],2)*$AP1828)-(INDEX(Model_Scenarios[GP Weight],2)*($AS1828+$AV1828+$AY1828))</f>
        <v>2.2201441460522426</v>
      </c>
      <c r="BB1828">
        <f>INDEX(Model_Assumptions[Values],9)*((INDEX(Model_Scenarios[GR Weight],3)*$AG1828)+(INDEX(Model_Scenarios[GP Weight],3)*$AH1828)+(INDEX(Model_Scenarios[LTV Weight],3)*$AI1828))-(INDEX(Model_Scenarios[LTV Weight],3)*$AP1828)-(INDEX(Model_Scenarios[GP Weight],3)*($AS1828+$AV1828+$AY1828))</f>
        <v>2.0181910755418109</v>
      </c>
      <c r="BC1828">
        <f>INDEX(Model_Assumptions[Values],9)*((INDEX(Model_Scenarios[GR Weight],4)*$AG1828)+(INDEX(Model_Scenarios[GP Weight],4)*$AH1828)+(INDEX(Model_Scenarios[LTV Weight],4)*$AI1828))-(INDEX(Model_Scenarios[LTV Weight],4)*$AP1828)-(INDEX(Model_Scenarios[GP Weight],4)*($AS1828+$AV1828+$AY1828))</f>
        <v>1.8401525653015103</v>
      </c>
      <c r="BD1828">
        <f>INDEX(Model_Assumptions[Values],9)*((INDEX(Model_Scenarios[GR Weight],5)*$AG1828)+(INDEX(Model_Scenarios[GP Weight],5)*$AH1828)+(INDEX(Model_Scenarios[LTV Weight],5)*$AI1828))-(INDEX(Model_Scenarios[LTV Weight],5)*$AP1828)-(INDEX(Model_Scenarios[GP Weight],5)*($AS1828+$AV1828+$AY1828))</f>
        <v>2.0753242503017861</v>
      </c>
    </row>
    <row r="1829" spans="1:56" x14ac:dyDescent="0.25">
      <c r="A1829">
        <v>1828</v>
      </c>
      <c r="B1829">
        <v>37</v>
      </c>
      <c r="C1829" s="3">
        <v>28</v>
      </c>
      <c r="D1829" s="4">
        <v>0.54</v>
      </c>
      <c r="E1829" t="str">
        <v>SKU-1043</v>
      </c>
      <c r="F1829" t="str">
        <v>Hold</v>
      </c>
      <c r="G1829" t="str">
        <v>Full</v>
      </c>
      <c r="H1829">
        <v>112.56</v>
      </c>
      <c r="I1829">
        <v>53.11</v>
      </c>
      <c r="J1829">
        <v>40</v>
      </c>
      <c r="K1829">
        <v>4502.3999999999996</v>
      </c>
      <c r="L1829">
        <v>2377.9999999999995</v>
      </c>
      <c r="M1829">
        <v>0.52816275764036957</v>
      </c>
      <c r="N1829">
        <v>124.60661115062148</v>
      </c>
      <c r="O1829">
        <v>979.85122372361684</v>
      </c>
      <c r="P1829">
        <v>1086.0712237236162</v>
      </c>
      <c r="Q1829">
        <v>2590.186588054918</v>
      </c>
      <c r="R1829">
        <v>1942.6399410411886</v>
      </c>
      <c r="S1829">
        <v>1</v>
      </c>
      <c r="T1829">
        <f t="shared" si="644"/>
        <v>119.0651700213356</v>
      </c>
      <c r="U1829">
        <f t="shared" si="645"/>
        <v>5.7792910637309888E-2</v>
      </c>
      <c r="V1829">
        <f>IF($F1829="Reduce", INDEX(Model_Assumptions[Values], 2), INDEX(Model_Assumptions[Values], 1))</f>
        <v>-0.4</v>
      </c>
      <c r="W1829">
        <f t="shared" si="646"/>
        <v>39.075313429803046</v>
      </c>
      <c r="X1829">
        <f t="shared" si="659"/>
        <v>4652.508837156478</v>
      </c>
      <c r="Y1829">
        <f t="shared" si="647"/>
        <v>2577.2189408996383</v>
      </c>
      <c r="Z1829">
        <f t="shared" si="648"/>
        <v>150.10883715647833</v>
      </c>
      <c r="AA1829">
        <f t="shared" si="649"/>
        <v>199.21894089963871</v>
      </c>
      <c r="AB1829">
        <f t="shared" si="660"/>
        <v>0.55394176155391972</v>
      </c>
      <c r="AC1829">
        <f t="shared" si="650"/>
        <v>2.5779003913550147E-2</v>
      </c>
      <c r="AD1829">
        <f t="shared" si="651"/>
        <v>2.5779003913550147E-2</v>
      </c>
      <c r="AE1829">
        <f t="shared" si="652"/>
        <v>0.54000000000000048</v>
      </c>
      <c r="AF1829">
        <f t="shared" si="661"/>
        <v>893.6143728789458</v>
      </c>
      <c r="AG1829">
        <f t="shared" si="653"/>
        <v>0.15319553981474537</v>
      </c>
      <c r="AH1829">
        <f t="shared" si="654"/>
        <v>0.18343082529763816</v>
      </c>
      <c r="AI1829">
        <f t="shared" si="662"/>
        <v>0.45999999999999952</v>
      </c>
      <c r="AJ1829">
        <f>MAX(0, $R1829 - $AA1829) * INDEX(Model_Assumptions[Values], 7)</f>
        <v>3486.8420002830999</v>
      </c>
      <c r="AK1829">
        <f>MAX(0, INDEX(Model_Assumptions[Values], 4) - $AD1829)</f>
        <v>2.4220996086449856E-2</v>
      </c>
      <c r="AL1829">
        <f>MAX(0, INDEX(Model_Assumptions[Values], 5) - $AC1829)</f>
        <v>0</v>
      </c>
      <c r="AM1829">
        <f>INDEX(Model_Assumptions[Values], 6) * MAX(0, INDEX(Model_Assumptions[Values], 3) - $AB1829)^2</f>
        <v>0</v>
      </c>
      <c r="AN1829">
        <f t="shared" si="655"/>
        <v>3526.1602973585332</v>
      </c>
      <c r="AO1829" cm="1">
        <f t="array" ref="AO1829">IFERROR(STDEV(IF($E$2:$E$2201=$E1829, $AJ$2:$AJ$2201)), 0)</f>
        <v>209.84827248222715</v>
      </c>
      <c r="AP1829">
        <f t="shared" si="663"/>
        <v>-0.18736535979233906</v>
      </c>
      <c r="AQ1829">
        <f t="shared" si="656"/>
        <v>2.687579557344837E-2</v>
      </c>
      <c r="AR1829" cm="1">
        <f t="array" ref="AR1829">IFERROR(STDEV(IF($E$2:$E$2201=$E1829, $AK$2:$AK$2201)), 0)</f>
        <v>1.3317105530676662E-2</v>
      </c>
      <c r="AS1829">
        <f t="shared" si="664"/>
        <v>-0.19935259061235505</v>
      </c>
      <c r="AT1829">
        <f t="shared" si="657"/>
        <v>4.2783229658039943E-3</v>
      </c>
      <c r="AU1829" cm="1">
        <f t="array" ref="AU1829">IFERROR(STDEV(IF($E$2:$E$2201=$E1829, $AL$2:$AL$2201)), 0)</f>
        <v>6.3663256363614678E-3</v>
      </c>
      <c r="AV1829">
        <f t="shared" si="665"/>
        <v>-0.67202389732756029</v>
      </c>
      <c r="AW1829">
        <f t="shared" si="658"/>
        <v>0</v>
      </c>
      <c r="AX1829" cm="1">
        <f t="array" ref="AX1829">IFERROR(STDEV(IF($E$2:$E$2201=$E1829, $AM$2:$AM$2201)), 0)</f>
        <v>0</v>
      </c>
      <c r="AY1829">
        <f t="shared" si="666"/>
        <v>-0.67202389732756029</v>
      </c>
      <c r="AZ1829">
        <f>INDEX(Model_Assumptions[Values],9)*((INDEX(Model_Scenarios[GR Weight],1)*$AG1829)+(INDEX(Model_Scenarios[GP Weight],1)*$AH1829)+(INDEX(Model_Scenarios[LTV Weight],1)*$AI1829))-(INDEX(Model_Scenarios[LTV Weight],1)*$AP1829)-(INDEX(Model_Scenarios[GP Weight],1)*($AS1829+$AV1829+$AY1829))</f>
        <v>2.3125455089168088</v>
      </c>
      <c r="BA1829">
        <f>INDEX(Model_Assumptions[Values],9)*((INDEX(Model_Scenarios[GR Weight],2)*$AG1829)+(INDEX(Model_Scenarios[GP Weight],2)*$AH1829)+(INDEX(Model_Scenarios[LTV Weight],2)*$AI1829))-(INDEX(Model_Scenarios[LTV Weight],2)*$AP1829)-(INDEX(Model_Scenarios[GP Weight],2)*($AS1829+$AV1829+$AY1829))</f>
        <v>2.2237950410772109</v>
      </c>
      <c r="BB1829">
        <f>INDEX(Model_Assumptions[Values],9)*((INDEX(Model_Scenarios[GR Weight],3)*$AG1829)+(INDEX(Model_Scenarios[GP Weight],3)*$AH1829)+(INDEX(Model_Scenarios[LTV Weight],3)*$AI1829))-(INDEX(Model_Scenarios[LTV Weight],3)*$AP1829)-(INDEX(Model_Scenarios[GP Weight],3)*($AS1829+$AV1829+$AY1829))</f>
        <v>2.0476346477998497</v>
      </c>
      <c r="BC1829">
        <f>INDEX(Model_Assumptions[Values],9)*((INDEX(Model_Scenarios[GR Weight],4)*$AG1829)+(INDEX(Model_Scenarios[GP Weight],4)*$AH1829)+(INDEX(Model_Scenarios[LTV Weight],4)*$AI1829))-(INDEX(Model_Scenarios[LTV Weight],4)*$AP1829)-(INDEX(Model_Scenarios[GP Weight],4)*($AS1829+$AV1829+$AY1829))</f>
        <v>1.8754958817279885</v>
      </c>
      <c r="BD1829">
        <f>INDEX(Model_Assumptions[Values],9)*((INDEX(Model_Scenarios[GR Weight],5)*$AG1829)+(INDEX(Model_Scenarios[GP Weight],5)*$AH1829)+(INDEX(Model_Scenarios[LTV Weight],5)*$AI1829))-(INDEX(Model_Scenarios[LTV Weight],5)*$AP1829)-(INDEX(Model_Scenarios[GP Weight],5)*($AS1829+$AV1829+$AY1829))</f>
        <v>2.1283418612284457</v>
      </c>
    </row>
    <row r="1830" spans="1:56" x14ac:dyDescent="0.25">
      <c r="A1830">
        <v>1829</v>
      </c>
      <c r="B1830">
        <v>37</v>
      </c>
      <c r="C1830" s="3">
        <v>29</v>
      </c>
      <c r="D1830" s="4">
        <v>0.56000000000000005</v>
      </c>
      <c r="E1830" t="str">
        <v>SKU-1043</v>
      </c>
      <c r="F1830" t="str">
        <v>Hold</v>
      </c>
      <c r="G1830" t="str">
        <v>Full</v>
      </c>
      <c r="H1830">
        <v>112.56</v>
      </c>
      <c r="I1830">
        <v>53.11</v>
      </c>
      <c r="J1830">
        <v>40</v>
      </c>
      <c r="K1830">
        <v>4502.3999999999996</v>
      </c>
      <c r="L1830">
        <v>2377.9999999999995</v>
      </c>
      <c r="M1830">
        <v>0.52816275764036957</v>
      </c>
      <c r="N1830">
        <v>124.60661115062148</v>
      </c>
      <c r="O1830">
        <v>979.85122372361684</v>
      </c>
      <c r="P1830">
        <v>1086.0712237236162</v>
      </c>
      <c r="Q1830">
        <v>2590.186588054918</v>
      </c>
      <c r="R1830">
        <v>1942.6399410411886</v>
      </c>
      <c r="S1830">
        <v>1</v>
      </c>
      <c r="T1830">
        <f t="shared" si="644"/>
        <v>119.30610224434803</v>
      </c>
      <c r="U1830">
        <f t="shared" si="645"/>
        <v>5.9933388809062037E-2</v>
      </c>
      <c r="V1830">
        <f>IF($F1830="Reduce", INDEX(Model_Assumptions[Values], 2), INDEX(Model_Assumptions[Values], 1))</f>
        <v>-0.4</v>
      </c>
      <c r="W1830">
        <f t="shared" si="646"/>
        <v>39.04106577905501</v>
      </c>
      <c r="X1830">
        <f t="shared" si="659"/>
        <v>4657.837385564254</v>
      </c>
      <c r="Y1830">
        <f t="shared" si="647"/>
        <v>2584.3663820386423</v>
      </c>
      <c r="Z1830">
        <f t="shared" si="648"/>
        <v>155.43738556425433</v>
      </c>
      <c r="AA1830">
        <f t="shared" si="649"/>
        <v>206.36638203864277</v>
      </c>
      <c r="AB1830">
        <f t="shared" si="660"/>
        <v>0.55484255204962896</v>
      </c>
      <c r="AC1830">
        <f t="shared" si="650"/>
        <v>2.6679794409259383E-2</v>
      </c>
      <c r="AD1830">
        <f t="shared" si="651"/>
        <v>2.6679794409259383E-2</v>
      </c>
      <c r="AE1830">
        <f t="shared" si="652"/>
        <v>0.55999999999999983</v>
      </c>
      <c r="AF1830">
        <f t="shared" si="661"/>
        <v>854.7615740581233</v>
      </c>
      <c r="AG1830">
        <f t="shared" si="653"/>
        <v>0.15863365968311327</v>
      </c>
      <c r="AH1830">
        <f t="shared" si="654"/>
        <v>0.19001183120487405</v>
      </c>
      <c r="AI1830">
        <f t="shared" si="662"/>
        <v>0.44000000000000017</v>
      </c>
      <c r="AJ1830">
        <f>MAX(0, $R1830 - $AA1830) * INDEX(Model_Assumptions[Values], 7)</f>
        <v>3472.5471180050918</v>
      </c>
      <c r="AK1830">
        <f>MAX(0, INDEX(Model_Assumptions[Values], 4) - $AD1830)</f>
        <v>2.332020559074062E-2</v>
      </c>
      <c r="AL1830">
        <f>MAX(0, INDEX(Model_Assumptions[Values], 5) - $AC1830)</f>
        <v>0</v>
      </c>
      <c r="AM1830">
        <f>INDEX(Model_Assumptions[Values], 6) * MAX(0, INDEX(Model_Assumptions[Values], 3) - $AB1830)^2</f>
        <v>0</v>
      </c>
      <c r="AN1830">
        <f t="shared" si="655"/>
        <v>3526.1602973585332</v>
      </c>
      <c r="AO1830" cm="1">
        <f t="array" ref="AO1830">IFERROR(STDEV(IF($E$2:$E$2201=$E1830, $AJ$2:$AJ$2201)), 0)</f>
        <v>209.84827248222715</v>
      </c>
      <c r="AP1830">
        <f t="shared" si="663"/>
        <v>-0.25548544536139611</v>
      </c>
      <c r="AQ1830">
        <f t="shared" si="656"/>
        <v>2.687579557344837E-2</v>
      </c>
      <c r="AR1830" cm="1">
        <f t="array" ref="AR1830">IFERROR(STDEV(IF($E$2:$E$2201=$E1830, $AK$2:$AK$2201)), 0)</f>
        <v>1.3317105530676662E-2</v>
      </c>
      <c r="AS1830">
        <f t="shared" si="664"/>
        <v>-0.26699420339632057</v>
      </c>
      <c r="AT1830">
        <f t="shared" si="657"/>
        <v>4.2783229658039943E-3</v>
      </c>
      <c r="AU1830" cm="1">
        <f t="array" ref="AU1830">IFERROR(STDEV(IF($E$2:$E$2201=$E1830, $AL$2:$AL$2201)), 0)</f>
        <v>6.3663256363614678E-3</v>
      </c>
      <c r="AV1830">
        <f t="shared" si="665"/>
        <v>-0.67202389732756029</v>
      </c>
      <c r="AW1830">
        <f t="shared" si="658"/>
        <v>0</v>
      </c>
      <c r="AX1830" cm="1">
        <f t="array" ref="AX1830">IFERROR(STDEV(IF($E$2:$E$2201=$E1830, $AM$2:$AM$2201)), 0)</f>
        <v>0</v>
      </c>
      <c r="AY1830">
        <f t="shared" si="666"/>
        <v>-0.67202389732756029</v>
      </c>
      <c r="AZ1830">
        <f>INDEX(Model_Assumptions[Values],9)*((INDEX(Model_Scenarios[GR Weight],1)*$AG1830)+(INDEX(Model_Scenarios[GP Weight],1)*$AH1830)+(INDEX(Model_Scenarios[LTV Weight],1)*$AI1830))-(INDEX(Model_Scenarios[LTV Weight],1)*$AP1830)-(INDEX(Model_Scenarios[GP Weight],1)*($AS1830+$AV1830+$AY1830))</f>
        <v>2.2998153015382554</v>
      </c>
      <c r="BA1830">
        <f>INDEX(Model_Assumptions[Values],9)*((INDEX(Model_Scenarios[GR Weight],2)*$AG1830)+(INDEX(Model_Scenarios[GP Weight],2)*$AH1830)+(INDEX(Model_Scenarios[LTV Weight],2)*$AI1830))-(INDEX(Model_Scenarios[LTV Weight],2)*$AP1830)-(INDEX(Model_Scenarios[GP Weight],2)*($AS1830+$AV1830+$AY1830))</f>
        <v>2.2272610150624055</v>
      </c>
      <c r="BB1830">
        <f>INDEX(Model_Assumptions[Values],9)*((INDEX(Model_Scenarios[GR Weight],3)*$AG1830)+(INDEX(Model_Scenarios[GP Weight],3)*$AH1830)+(INDEX(Model_Scenarios[LTV Weight],3)*$AI1830))-(INDEX(Model_Scenarios[LTV Weight],3)*$AP1830)-(INDEX(Model_Scenarios[GP Weight],3)*($AS1830+$AV1830+$AY1830))</f>
        <v>2.0768716566749843</v>
      </c>
      <c r="BC1830">
        <f>INDEX(Model_Assumptions[Values],9)*((INDEX(Model_Scenarios[GR Weight],4)*$AG1830)+(INDEX(Model_Scenarios[GP Weight],4)*$AH1830)+(INDEX(Model_Scenarios[LTV Weight],4)*$AI1830))-(INDEX(Model_Scenarios[LTV Weight],4)*$AP1830)-(INDEX(Model_Scenarios[GP Weight],4)*($AS1830+$AV1830+$AY1830))</f>
        <v>1.9106399419804014</v>
      </c>
      <c r="BD1830">
        <f>INDEX(Model_Assumptions[Values],9)*((INDEX(Model_Scenarios[GR Weight],5)*$AG1830)+(INDEX(Model_Scenarios[GP Weight],5)*$AH1830)+(INDEX(Model_Scenarios[LTV Weight],5)*$AI1830))-(INDEX(Model_Scenarios[LTV Weight],5)*$AP1830)-(INDEX(Model_Scenarios[GP Weight],5)*($AS1830+$AV1830+$AY1830))</f>
        <v>2.1811106557651589</v>
      </c>
    </row>
    <row r="1831" spans="1:56" x14ac:dyDescent="0.25">
      <c r="A1831">
        <v>1830</v>
      </c>
      <c r="B1831">
        <v>37</v>
      </c>
      <c r="C1831" s="3">
        <v>30</v>
      </c>
      <c r="D1831" s="4">
        <v>0.57999999999999996</v>
      </c>
      <c r="E1831" t="str">
        <v>SKU-1043</v>
      </c>
      <c r="F1831" t="str">
        <v>Hold</v>
      </c>
      <c r="G1831" t="str">
        <v>Full</v>
      </c>
      <c r="H1831">
        <v>112.56</v>
      </c>
      <c r="I1831">
        <v>53.11</v>
      </c>
      <c r="J1831">
        <v>40</v>
      </c>
      <c r="K1831">
        <v>4502.3999999999996</v>
      </c>
      <c r="L1831">
        <v>2377.9999999999995</v>
      </c>
      <c r="M1831">
        <v>0.52816275764036957</v>
      </c>
      <c r="N1831">
        <v>124.60661115062148</v>
      </c>
      <c r="O1831">
        <v>979.85122372361684</v>
      </c>
      <c r="P1831">
        <v>1086.0712237236162</v>
      </c>
      <c r="Q1831">
        <v>2590.186588054918</v>
      </c>
      <c r="R1831">
        <v>1942.6399410411886</v>
      </c>
      <c r="S1831">
        <v>1</v>
      </c>
      <c r="T1831">
        <f t="shared" si="644"/>
        <v>119.54703446736046</v>
      </c>
      <c r="U1831">
        <f t="shared" si="645"/>
        <v>6.207386698081431E-2</v>
      </c>
      <c r="V1831">
        <f>IF($F1831="Reduce", INDEX(Model_Assumptions[Values], 2), INDEX(Model_Assumptions[Values], 1))</f>
        <v>-0.4</v>
      </c>
      <c r="W1831">
        <f t="shared" si="646"/>
        <v>39.006818128306968</v>
      </c>
      <c r="X1831">
        <f t="shared" si="659"/>
        <v>4663.1494312467739</v>
      </c>
      <c r="Y1831">
        <f t="shared" si="647"/>
        <v>2591.4973204523908</v>
      </c>
      <c r="Z1831">
        <f t="shared" si="648"/>
        <v>160.74943124677429</v>
      </c>
      <c r="AA1831">
        <f t="shared" si="649"/>
        <v>213.49732045239125</v>
      </c>
      <c r="AB1831">
        <f t="shared" si="660"/>
        <v>0.55573971168226299</v>
      </c>
      <c r="AC1831">
        <f t="shared" si="650"/>
        <v>2.757695404189342E-2</v>
      </c>
      <c r="AD1831">
        <f t="shared" si="651"/>
        <v>2.757695404189342E-2</v>
      </c>
      <c r="AE1831">
        <f t="shared" si="652"/>
        <v>0.5800000000000004</v>
      </c>
      <c r="AF1831">
        <f t="shared" si="661"/>
        <v>815.90877523729841</v>
      </c>
      <c r="AG1831">
        <f t="shared" si="653"/>
        <v>0.16405493747907623</v>
      </c>
      <c r="AH1831">
        <f t="shared" si="654"/>
        <v>0.19657764222903501</v>
      </c>
      <c r="AI1831">
        <f t="shared" si="662"/>
        <v>0.4199999999999996</v>
      </c>
      <c r="AJ1831">
        <f>MAX(0, $R1831 - $AA1831) * INDEX(Model_Assumptions[Values], 7)</f>
        <v>3458.2852411775948</v>
      </c>
      <c r="AK1831">
        <f>MAX(0, INDEX(Model_Assumptions[Values], 4) - $AD1831)</f>
        <v>2.2423045958106583E-2</v>
      </c>
      <c r="AL1831">
        <f>MAX(0, INDEX(Model_Assumptions[Values], 5) - $AC1831)</f>
        <v>0</v>
      </c>
      <c r="AM1831">
        <f>INDEX(Model_Assumptions[Values], 6) * MAX(0, INDEX(Model_Assumptions[Values], 3) - $AB1831)^2</f>
        <v>0</v>
      </c>
      <c r="AN1831">
        <f t="shared" si="655"/>
        <v>3526.1602973585332</v>
      </c>
      <c r="AO1831" cm="1">
        <f t="array" ref="AO1831">IFERROR(STDEV(IF($E$2:$E$2201=$E1831, $AJ$2:$AJ$2201)), 0)</f>
        <v>209.84827248222715</v>
      </c>
      <c r="AP1831">
        <f t="shared" si="663"/>
        <v>-0.32344824848003917</v>
      </c>
      <c r="AQ1831">
        <f t="shared" si="656"/>
        <v>2.687579557344837E-2</v>
      </c>
      <c r="AR1831" cm="1">
        <f t="array" ref="AR1831">IFERROR(STDEV(IF($E$2:$E$2201=$E1831, $AK$2:$AK$2201)), 0)</f>
        <v>1.3317105530676662E-2</v>
      </c>
      <c r="AS1831">
        <f t="shared" si="664"/>
        <v>-0.33436316961554752</v>
      </c>
      <c r="AT1831">
        <f t="shared" si="657"/>
        <v>4.2783229658039943E-3</v>
      </c>
      <c r="AU1831" cm="1">
        <f t="array" ref="AU1831">IFERROR(STDEV(IF($E$2:$E$2201=$E1831, $AL$2:$AL$2201)), 0)</f>
        <v>6.3663256363614678E-3</v>
      </c>
      <c r="AV1831">
        <f t="shared" si="665"/>
        <v>-0.67202389732756029</v>
      </c>
      <c r="AW1831">
        <f t="shared" si="658"/>
        <v>0</v>
      </c>
      <c r="AX1831" cm="1">
        <f t="array" ref="AX1831">IFERROR(STDEV(IF($E$2:$E$2201=$E1831, $AM$2:$AM$2201)), 0)</f>
        <v>0</v>
      </c>
      <c r="AY1831">
        <f t="shared" si="666"/>
        <v>-0.67202389732756029</v>
      </c>
      <c r="AZ1831">
        <f>INDEX(Model_Assumptions[Values],9)*((INDEX(Model_Scenarios[GR Weight],1)*$AG1831)+(INDEX(Model_Scenarios[GP Weight],1)*$AH1831)+(INDEX(Model_Scenarios[LTV Weight],1)*$AI1831))-(INDEX(Model_Scenarios[LTV Weight],1)*$AP1831)-(INDEX(Model_Scenarios[GP Weight],1)*($AS1831+$AV1831+$AY1831))</f>
        <v>2.2869159850651521</v>
      </c>
      <c r="BA1831">
        <f>INDEX(Model_Assumptions[Values],9)*((INDEX(Model_Scenarios[GR Weight],2)*$AG1831)+(INDEX(Model_Scenarios[GP Weight],2)*$AH1831)+(INDEX(Model_Scenarios[LTV Weight],2)*$AI1831))-(INDEX(Model_Scenarios[LTV Weight],2)*$AP1831)-(INDEX(Model_Scenarios[GP Weight],2)*($AS1831+$AV1831+$AY1831))</f>
        <v>2.2305423997045004</v>
      </c>
      <c r="BB1831">
        <f>INDEX(Model_Assumptions[Values],9)*((INDEX(Model_Scenarios[GR Weight],3)*$AG1831)+(INDEX(Model_Scenarios[GP Weight],3)*$AH1831)+(INDEX(Model_Scenarios[LTV Weight],3)*$AI1831))-(INDEX(Model_Scenarios[LTV Weight],3)*$AP1831)-(INDEX(Model_Scenarios[GP Weight],3)*($AS1831+$AV1831+$AY1831))</f>
        <v>2.1059026826364056</v>
      </c>
      <c r="BC1831">
        <f>INDEX(Model_Assumptions[Values],9)*((INDEX(Model_Scenarios[GR Weight],4)*$AG1831)+(INDEX(Model_Scenarios[GP Weight],4)*$AH1831)+(INDEX(Model_Scenarios[LTV Weight],4)*$AI1831))-(INDEX(Model_Scenarios[LTV Weight],4)*$AP1831)-(INDEX(Model_Scenarios[GP Weight],4)*($AS1831+$AV1831+$AY1831))</f>
        <v>1.9455853265279393</v>
      </c>
      <c r="BD1831">
        <f>INDEX(Model_Assumptions[Values],9)*((INDEX(Model_Scenarios[GR Weight],5)*$AG1831)+(INDEX(Model_Scenarios[GP Weight],5)*$AH1831)+(INDEX(Model_Scenarios[LTV Weight],5)*$AI1831))-(INDEX(Model_Scenarios[LTV Weight],5)*$AP1831)-(INDEX(Model_Scenarios[GP Weight],5)*($AS1831+$AV1831+$AY1831))</f>
        <v>2.2336315460777993</v>
      </c>
    </row>
    <row r="1832" spans="1:56" x14ac:dyDescent="0.25">
      <c r="A1832">
        <v>1831</v>
      </c>
      <c r="B1832">
        <v>37</v>
      </c>
      <c r="C1832" s="3">
        <v>31</v>
      </c>
      <c r="D1832" s="4">
        <v>0.6</v>
      </c>
      <c r="E1832" t="str">
        <v>SKU-1043</v>
      </c>
      <c r="F1832" t="str">
        <v>Hold</v>
      </c>
      <c r="G1832" t="str">
        <v>Full</v>
      </c>
      <c r="H1832">
        <v>112.56</v>
      </c>
      <c r="I1832">
        <v>53.11</v>
      </c>
      <c r="J1832">
        <v>40</v>
      </c>
      <c r="K1832">
        <v>4502.3999999999996</v>
      </c>
      <c r="L1832">
        <v>2377.9999999999995</v>
      </c>
      <c r="M1832">
        <v>0.52816275764036957</v>
      </c>
      <c r="N1832">
        <v>124.60661115062148</v>
      </c>
      <c r="O1832">
        <v>979.85122372361684</v>
      </c>
      <c r="P1832">
        <v>1086.0712237236162</v>
      </c>
      <c r="Q1832">
        <v>2590.186588054918</v>
      </c>
      <c r="R1832">
        <v>1942.6399410411886</v>
      </c>
      <c r="S1832">
        <v>1</v>
      </c>
      <c r="T1832">
        <f t="shared" si="644"/>
        <v>119.78796669037288</v>
      </c>
      <c r="U1832">
        <f t="shared" si="645"/>
        <v>6.4214345152566465E-2</v>
      </c>
      <c r="V1832">
        <f>IF($F1832="Reduce", INDEX(Model_Assumptions[Values], 2), INDEX(Model_Assumptions[Values], 1))</f>
        <v>-0.4</v>
      </c>
      <c r="W1832">
        <f t="shared" si="646"/>
        <v>38.972570477558939</v>
      </c>
      <c r="X1832">
        <f t="shared" si="659"/>
        <v>4668.4449742040397</v>
      </c>
      <c r="Y1832">
        <f t="shared" si="647"/>
        <v>2598.6117561408846</v>
      </c>
      <c r="Z1832">
        <f t="shared" si="648"/>
        <v>166.04497420404005</v>
      </c>
      <c r="AA1832">
        <f t="shared" si="649"/>
        <v>220.61175614088506</v>
      </c>
      <c r="AB1832">
        <f t="shared" si="660"/>
        <v>0.55663326236033073</v>
      </c>
      <c r="AC1832">
        <f t="shared" si="650"/>
        <v>2.8470504719961154E-2</v>
      </c>
      <c r="AD1832">
        <f t="shared" si="651"/>
        <v>2.8470504719961154E-2</v>
      </c>
      <c r="AE1832">
        <f t="shared" si="652"/>
        <v>0.59999999999999976</v>
      </c>
      <c r="AF1832">
        <f t="shared" si="661"/>
        <v>777.05597641647591</v>
      </c>
      <c r="AG1832">
        <f t="shared" si="653"/>
        <v>0.16945937320263607</v>
      </c>
      <c r="AH1832">
        <f t="shared" si="654"/>
        <v>0.2031282583701218</v>
      </c>
      <c r="AI1832">
        <f t="shared" si="662"/>
        <v>0.40000000000000024</v>
      </c>
      <c r="AJ1832">
        <f>MAX(0, $R1832 - $AA1832) * INDEX(Model_Assumptions[Values], 7)</f>
        <v>3444.0563698006072</v>
      </c>
      <c r="AK1832">
        <f>MAX(0, INDEX(Model_Assumptions[Values], 4) - $AD1832)</f>
        <v>2.1529495280038849E-2</v>
      </c>
      <c r="AL1832">
        <f>MAX(0, INDEX(Model_Assumptions[Values], 5) - $AC1832)</f>
        <v>0</v>
      </c>
      <c r="AM1832">
        <f>INDEX(Model_Assumptions[Values], 6) * MAX(0, INDEX(Model_Assumptions[Values], 3) - $AB1832)^2</f>
        <v>0</v>
      </c>
      <c r="AN1832">
        <f t="shared" si="655"/>
        <v>3526.1602973585332</v>
      </c>
      <c r="AO1832" cm="1">
        <f t="array" ref="AO1832">IFERROR(STDEV(IF($E$2:$E$2201=$E1832, $AJ$2:$AJ$2201)), 0)</f>
        <v>209.84827248222715</v>
      </c>
      <c r="AP1832">
        <f t="shared" si="663"/>
        <v>-0.39125376914827686</v>
      </c>
      <c r="AQ1832">
        <f t="shared" si="656"/>
        <v>2.687579557344837E-2</v>
      </c>
      <c r="AR1832" cm="1">
        <f t="array" ref="AR1832">IFERROR(STDEV(IF($E$2:$E$2201=$E1832, $AK$2:$AK$2201)), 0)</f>
        <v>1.3317105530676662E-2</v>
      </c>
      <c r="AS1832">
        <f t="shared" si="664"/>
        <v>-0.40146113441047931</v>
      </c>
      <c r="AT1832">
        <f t="shared" si="657"/>
        <v>4.2783229658039943E-3</v>
      </c>
      <c r="AU1832" cm="1">
        <f t="array" ref="AU1832">IFERROR(STDEV(IF($E$2:$E$2201=$E1832, $AL$2:$AL$2201)), 0)</f>
        <v>6.3663256363614678E-3</v>
      </c>
      <c r="AV1832">
        <f t="shared" si="665"/>
        <v>-0.67202389732756029</v>
      </c>
      <c r="AW1832">
        <f t="shared" si="658"/>
        <v>0</v>
      </c>
      <c r="AX1832" cm="1">
        <f t="array" ref="AX1832">IFERROR(STDEV(IF($E$2:$E$2201=$E1832, $AM$2:$AM$2201)), 0)</f>
        <v>0</v>
      </c>
      <c r="AY1832">
        <f t="shared" si="666"/>
        <v>-0.67202389732756029</v>
      </c>
      <c r="AZ1832">
        <f>INDEX(Model_Assumptions[Values],9)*((INDEX(Model_Scenarios[GR Weight],1)*$AG1832)+(INDEX(Model_Scenarios[GP Weight],1)*$AH1832)+(INDEX(Model_Scenarios[LTV Weight],1)*$AI1832))-(INDEX(Model_Scenarios[LTV Weight],1)*$AP1832)-(INDEX(Model_Scenarios[GP Weight],1)*($AS1832+$AV1832+$AY1832))</f>
        <v>2.2738477240115618</v>
      </c>
      <c r="BA1832">
        <f>INDEX(Model_Assumptions[Values],9)*((INDEX(Model_Scenarios[GR Weight],2)*$AG1832)+(INDEX(Model_Scenarios[GP Weight],2)*$AH1832)+(INDEX(Model_Scenarios[LTV Weight],2)*$AI1832))-(INDEX(Model_Scenarios[LTV Weight],2)*$AP1832)-(INDEX(Model_Scenarios[GP Weight],2)*($AS1832+$AV1832+$AY1832))</f>
        <v>2.2336395240315996</v>
      </c>
      <c r="BB1832">
        <f>INDEX(Model_Assumptions[Values],9)*((INDEX(Model_Scenarios[GR Weight],3)*$AG1832)+(INDEX(Model_Scenarios[GP Weight],3)*$AH1832)+(INDEX(Model_Scenarios[LTV Weight],3)*$AI1832))-(INDEX(Model_Scenarios[LTV Weight],3)*$AP1832)-(INDEX(Model_Scenarios[GP Weight],3)*($AS1832+$AV1832+$AY1832))</f>
        <v>2.1347283014832796</v>
      </c>
      <c r="BC1832">
        <f>INDEX(Model_Assumptions[Values],9)*((INDEX(Model_Scenarios[GR Weight],4)*$AG1832)+(INDEX(Model_Scenarios[GP Weight],4)*$AH1832)+(INDEX(Model_Scenarios[LTV Weight],4)*$AI1832))-(INDEX(Model_Scenarios[LTV Weight],4)*$AP1832)-(INDEX(Model_Scenarios[GP Weight],4)*($AS1832+$AV1832+$AY1832))</f>
        <v>1.9803326111697692</v>
      </c>
      <c r="BD1832">
        <f>INDEX(Model_Assumptions[Values],9)*((INDEX(Model_Scenarios[GR Weight],5)*$AG1832)+(INDEX(Model_Scenarios[GP Weight],5)*$AH1832)+(INDEX(Model_Scenarios[LTV Weight],5)*$AI1832))-(INDEX(Model_Scenarios[LTV Weight],5)*$AP1832)-(INDEX(Model_Scenarios[GP Weight],5)*($AS1832+$AV1832+$AY1832))</f>
        <v>2.2859054369936205</v>
      </c>
    </row>
    <row r="1833" spans="1:56" x14ac:dyDescent="0.25">
      <c r="A1833">
        <v>1832</v>
      </c>
      <c r="B1833">
        <v>37</v>
      </c>
      <c r="C1833" s="3">
        <v>32</v>
      </c>
      <c r="D1833" s="4">
        <v>0.62</v>
      </c>
      <c r="E1833" t="str">
        <v>SKU-1043</v>
      </c>
      <c r="F1833" t="str">
        <v>Hold</v>
      </c>
      <c r="G1833" t="str">
        <v>Full</v>
      </c>
      <c r="H1833">
        <v>112.56</v>
      </c>
      <c r="I1833">
        <v>53.11</v>
      </c>
      <c r="J1833">
        <v>40</v>
      </c>
      <c r="K1833">
        <v>4502.3999999999996</v>
      </c>
      <c r="L1833">
        <v>2377.9999999999995</v>
      </c>
      <c r="M1833">
        <v>0.52816275764036957</v>
      </c>
      <c r="N1833">
        <v>124.60661115062148</v>
      </c>
      <c r="O1833">
        <v>979.85122372361684</v>
      </c>
      <c r="P1833">
        <v>1086.0712237236162</v>
      </c>
      <c r="Q1833">
        <v>2590.186588054918</v>
      </c>
      <c r="R1833">
        <v>1942.6399410411886</v>
      </c>
      <c r="S1833">
        <v>1</v>
      </c>
      <c r="T1833">
        <f t="shared" si="644"/>
        <v>120.02889891338532</v>
      </c>
      <c r="U1833">
        <f t="shared" si="645"/>
        <v>6.6354823324318732E-2</v>
      </c>
      <c r="V1833">
        <f>IF($F1833="Reduce", INDEX(Model_Assumptions[Values], 2), INDEX(Model_Assumptions[Values], 1))</f>
        <v>-0.4</v>
      </c>
      <c r="W1833">
        <f t="shared" si="646"/>
        <v>38.938322826810897</v>
      </c>
      <c r="X1833">
        <f t="shared" si="659"/>
        <v>4673.7240144360494</v>
      </c>
      <c r="Y1833">
        <f t="shared" si="647"/>
        <v>2605.7096891041228</v>
      </c>
      <c r="Z1833">
        <f t="shared" si="648"/>
        <v>171.32401443604977</v>
      </c>
      <c r="AA1833">
        <f t="shared" si="649"/>
        <v>227.7096891041233</v>
      </c>
      <c r="AB1833">
        <f t="shared" si="660"/>
        <v>0.55752322581643465</v>
      </c>
      <c r="AC1833">
        <f t="shared" si="650"/>
        <v>2.936046817606508E-2</v>
      </c>
      <c r="AD1833">
        <f t="shared" si="651"/>
        <v>2.936046817606508E-2</v>
      </c>
      <c r="AE1833">
        <f t="shared" si="652"/>
        <v>0.62000000000000033</v>
      </c>
      <c r="AF1833">
        <f t="shared" si="661"/>
        <v>738.20317759565103</v>
      </c>
      <c r="AG1833">
        <f t="shared" si="653"/>
        <v>0.17484696685379097</v>
      </c>
      <c r="AH1833">
        <f t="shared" si="654"/>
        <v>0.20966367962813362</v>
      </c>
      <c r="AI1833">
        <f t="shared" si="662"/>
        <v>0.37999999999999967</v>
      </c>
      <c r="AJ1833">
        <f>MAX(0, $R1833 - $AA1833) * INDEX(Model_Assumptions[Values], 7)</f>
        <v>3429.8605038741307</v>
      </c>
      <c r="AK1833">
        <f>MAX(0, INDEX(Model_Assumptions[Values], 4) - $AD1833)</f>
        <v>2.0639531823934923E-2</v>
      </c>
      <c r="AL1833">
        <f>MAX(0, INDEX(Model_Assumptions[Values], 5) - $AC1833)</f>
        <v>0</v>
      </c>
      <c r="AM1833">
        <f>INDEX(Model_Assumptions[Values], 6) * MAX(0, INDEX(Model_Assumptions[Values], 3) - $AB1833)^2</f>
        <v>0</v>
      </c>
      <c r="AN1833">
        <f t="shared" si="655"/>
        <v>3526.1602973585332</v>
      </c>
      <c r="AO1833" cm="1">
        <f t="array" ref="AO1833">IFERROR(STDEV(IF($E$2:$E$2201=$E1833, $AJ$2:$AJ$2201)), 0)</f>
        <v>209.84827248222715</v>
      </c>
      <c r="AP1833">
        <f t="shared" si="663"/>
        <v>-0.45890200736610054</v>
      </c>
      <c r="AQ1833">
        <f t="shared" si="656"/>
        <v>2.687579557344837E-2</v>
      </c>
      <c r="AR1833" cm="1">
        <f t="array" ref="AR1833">IFERROR(STDEV(IF($E$2:$E$2201=$E1833, $AK$2:$AK$2201)), 0)</f>
        <v>1.3317105530676662E-2</v>
      </c>
      <c r="AS1833">
        <f t="shared" si="664"/>
        <v>-0.46828972971250254</v>
      </c>
      <c r="AT1833">
        <f t="shared" si="657"/>
        <v>4.2783229658039943E-3</v>
      </c>
      <c r="AU1833" cm="1">
        <f t="array" ref="AU1833">IFERROR(STDEV(IF($E$2:$E$2201=$E1833, $AL$2:$AL$2201)), 0)</f>
        <v>6.3663256363614678E-3</v>
      </c>
      <c r="AV1833">
        <f t="shared" si="665"/>
        <v>-0.67202389732756029</v>
      </c>
      <c r="AW1833">
        <f t="shared" si="658"/>
        <v>0</v>
      </c>
      <c r="AX1833" cm="1">
        <f t="array" ref="AX1833">IFERROR(STDEV(IF($E$2:$E$2201=$E1833, $AM$2:$AM$2201)), 0)</f>
        <v>0</v>
      </c>
      <c r="AY1833">
        <f t="shared" si="666"/>
        <v>-0.67202389732756029</v>
      </c>
      <c r="AZ1833">
        <f>INDEX(Model_Assumptions[Values],9)*((INDEX(Model_Scenarios[GR Weight],1)*$AG1833)+(INDEX(Model_Scenarios[GP Weight],1)*$AH1833)+(INDEX(Model_Scenarios[LTV Weight],1)*$AI1833))-(INDEX(Model_Scenarios[LTV Weight],1)*$AP1833)-(INDEX(Model_Scenarios[GP Weight],1)*($AS1833+$AV1833+$AY1833))</f>
        <v>2.2606106815706042</v>
      </c>
      <c r="BA1833">
        <f>INDEX(Model_Assumptions[Values],9)*((INDEX(Model_Scenarios[GR Weight],2)*$AG1833)+(INDEX(Model_Scenarios[GP Weight],2)*$AH1833)+(INDEX(Model_Scenarios[LTV Weight],2)*$AI1833))-(INDEX(Model_Scenarios[LTV Weight],2)*$AP1833)-(INDEX(Model_Scenarios[GP Weight],2)*($AS1833+$AV1833+$AY1833))</f>
        <v>2.2365527144299659</v>
      </c>
      <c r="BB1833">
        <f>INDEX(Model_Assumptions[Values],9)*((INDEX(Model_Scenarios[GR Weight],3)*$AG1833)+(INDEX(Model_Scenarios[GP Weight],3)*$AH1833)+(INDEX(Model_Scenarios[LTV Weight],3)*$AI1833))-(INDEX(Model_Scenarios[LTV Weight],3)*$AP1833)-(INDEX(Model_Scenarios[GP Weight],3)*($AS1833+$AV1833+$AY1833))</f>
        <v>2.1633490843915801</v>
      </c>
      <c r="BC1833">
        <f>INDEX(Model_Assumptions[Values],9)*((INDEX(Model_Scenarios[GR Weight],4)*$AG1833)+(INDEX(Model_Scenarios[GP Weight],4)*$AH1833)+(INDEX(Model_Scenarios[LTV Weight],4)*$AI1833))-(INDEX(Model_Scenarios[LTV Weight],4)*$AP1833)-(INDEX(Model_Scenarios[GP Weight],4)*($AS1833+$AV1833+$AY1833))</f>
        <v>2.0148823670818654</v>
      </c>
      <c r="BD1833">
        <f>INDEX(Model_Assumptions[Values],9)*((INDEX(Model_Scenarios[GR Weight],5)*$AG1833)+(INDEX(Model_Scenarios[GP Weight],5)*$AH1833)+(INDEX(Model_Scenarios[LTV Weight],5)*$AI1833))-(INDEX(Model_Scenarios[LTV Weight],5)*$AP1833)-(INDEX(Model_Scenarios[GP Weight],5)*($AS1833+$AV1833+$AY1833))</f>
        <v>2.3379332260748762</v>
      </c>
    </row>
    <row r="1834" spans="1:56" x14ac:dyDescent="0.25">
      <c r="A1834">
        <v>1833</v>
      </c>
      <c r="B1834">
        <v>37</v>
      </c>
      <c r="C1834" s="3">
        <v>33</v>
      </c>
      <c r="D1834" s="4">
        <v>0.64</v>
      </c>
      <c r="E1834" t="str">
        <v>SKU-1043</v>
      </c>
      <c r="F1834" t="str">
        <v>Hold</v>
      </c>
      <c r="G1834" t="str">
        <v>Full</v>
      </c>
      <c r="H1834">
        <v>112.56</v>
      </c>
      <c r="I1834">
        <v>53.11</v>
      </c>
      <c r="J1834">
        <v>40</v>
      </c>
      <c r="K1834">
        <v>4502.3999999999996</v>
      </c>
      <c r="L1834">
        <v>2377.9999999999995</v>
      </c>
      <c r="M1834">
        <v>0.52816275764036957</v>
      </c>
      <c r="N1834">
        <v>124.60661115062148</v>
      </c>
      <c r="O1834">
        <v>979.85122372361684</v>
      </c>
      <c r="P1834">
        <v>1086.0712237236162</v>
      </c>
      <c r="Q1834">
        <v>2590.186588054918</v>
      </c>
      <c r="R1834">
        <v>1942.6399410411886</v>
      </c>
      <c r="S1834">
        <v>1</v>
      </c>
      <c r="T1834">
        <f t="shared" si="644"/>
        <v>120.26983113639774</v>
      </c>
      <c r="U1834">
        <f t="shared" si="645"/>
        <v>6.8495301496070887E-2</v>
      </c>
      <c r="V1834">
        <f>IF($F1834="Reduce", INDEX(Model_Assumptions[Values], 2), INDEX(Model_Assumptions[Values], 1))</f>
        <v>-0.4</v>
      </c>
      <c r="W1834">
        <f t="shared" si="646"/>
        <v>38.904075176062861</v>
      </c>
      <c r="X1834">
        <f t="shared" si="659"/>
        <v>4678.9865519428031</v>
      </c>
      <c r="Y1834">
        <f t="shared" si="647"/>
        <v>2612.7911193421046</v>
      </c>
      <c r="Z1834">
        <f t="shared" si="648"/>
        <v>176.58655194280345</v>
      </c>
      <c r="AA1834">
        <f t="shared" si="649"/>
        <v>234.79111934210505</v>
      </c>
      <c r="AB1834">
        <f t="shared" si="660"/>
        <v>0.55840962360903235</v>
      </c>
      <c r="AC1834">
        <f t="shared" si="650"/>
        <v>3.0246865968662773E-2</v>
      </c>
      <c r="AD1834">
        <f t="shared" si="651"/>
        <v>3.0246865968662773E-2</v>
      </c>
      <c r="AE1834">
        <f t="shared" si="652"/>
        <v>0.63999999999999968</v>
      </c>
      <c r="AF1834">
        <f t="shared" si="661"/>
        <v>699.35037877482853</v>
      </c>
      <c r="AG1834">
        <f t="shared" si="653"/>
        <v>0.18021771843254095</v>
      </c>
      <c r="AH1834">
        <f t="shared" si="654"/>
        <v>0.21618390600306964</v>
      </c>
      <c r="AI1834">
        <f t="shared" si="662"/>
        <v>0.36000000000000032</v>
      </c>
      <c r="AJ1834">
        <f>MAX(0, $R1834 - $AA1834) * INDEX(Model_Assumptions[Values], 7)</f>
        <v>3415.6976433981672</v>
      </c>
      <c r="AK1834">
        <f>MAX(0, INDEX(Model_Assumptions[Values], 4) - $AD1834)</f>
        <v>1.975313403133723E-2</v>
      </c>
      <c r="AL1834">
        <f>MAX(0, INDEX(Model_Assumptions[Values], 5) - $AC1834)</f>
        <v>0</v>
      </c>
      <c r="AM1834">
        <f>INDEX(Model_Assumptions[Values], 6) * MAX(0, INDEX(Model_Assumptions[Values], 3) - $AB1834)^2</f>
        <v>0</v>
      </c>
      <c r="AN1834">
        <f t="shared" si="655"/>
        <v>3526.1602973585332</v>
      </c>
      <c r="AO1834" cm="1">
        <f t="array" ref="AO1834">IFERROR(STDEV(IF($E$2:$E$2201=$E1834, $AJ$2:$AJ$2201)), 0)</f>
        <v>209.84827248222715</v>
      </c>
      <c r="AP1834">
        <f t="shared" si="663"/>
        <v>-0.52639296313350148</v>
      </c>
      <c r="AQ1834">
        <f t="shared" si="656"/>
        <v>2.687579557344837E-2</v>
      </c>
      <c r="AR1834" cm="1">
        <f t="array" ref="AR1834">IFERROR(STDEV(IF($E$2:$E$2201=$E1834, $AK$2:$AK$2201)), 0)</f>
        <v>1.3317105530676662E-2</v>
      </c>
      <c r="AS1834">
        <f t="shared" si="664"/>
        <v>-0.5348505743762193</v>
      </c>
      <c r="AT1834">
        <f t="shared" si="657"/>
        <v>4.2783229658039943E-3</v>
      </c>
      <c r="AU1834" cm="1">
        <f t="array" ref="AU1834">IFERROR(STDEV(IF($E$2:$E$2201=$E1834, $AL$2:$AL$2201)), 0)</f>
        <v>6.3663256363614678E-3</v>
      </c>
      <c r="AV1834">
        <f t="shared" si="665"/>
        <v>-0.67202389732756029</v>
      </c>
      <c r="AW1834">
        <f t="shared" si="658"/>
        <v>0</v>
      </c>
      <c r="AX1834" cm="1">
        <f t="array" ref="AX1834">IFERROR(STDEV(IF($E$2:$E$2201=$E1834, $AM$2:$AM$2201)), 0)</f>
        <v>0</v>
      </c>
      <c r="AY1834">
        <f t="shared" si="666"/>
        <v>-0.67202389732756029</v>
      </c>
      <c r="AZ1834">
        <f>INDEX(Model_Assumptions[Values],9)*((INDEX(Model_Scenarios[GR Weight],1)*$AG1834)+(INDEX(Model_Scenarios[GP Weight],1)*$AH1834)+(INDEX(Model_Scenarios[LTV Weight],1)*$AI1834))-(INDEX(Model_Scenarios[LTV Weight],1)*$AP1834)-(INDEX(Model_Scenarios[GP Weight],1)*($AS1834+$AV1834+$AY1834))</f>
        <v>2.2472050196277418</v>
      </c>
      <c r="BA1834">
        <f>INDEX(Model_Assumptions[Values],9)*((INDEX(Model_Scenarios[GR Weight],2)*$AG1834)+(INDEX(Model_Scenarios[GP Weight],2)*$AH1834)+(INDEX(Model_Scenarios[LTV Weight],2)*$AI1834))-(INDEX(Model_Scenarios[LTV Weight],2)*$AP1834)-(INDEX(Model_Scenarios[GP Weight],2)*($AS1834+$AV1834+$AY1834))</f>
        <v>2.2392822946705202</v>
      </c>
      <c r="BB1834">
        <f>INDEX(Model_Assumptions[Values],9)*((INDEX(Model_Scenarios[GR Weight],3)*$AG1834)+(INDEX(Model_Scenarios[GP Weight],3)*$AH1834)+(INDEX(Model_Scenarios[LTV Weight],3)*$AI1834))-(INDEX(Model_Scenarios[LTV Weight],3)*$AP1834)-(INDEX(Model_Scenarios[GP Weight],3)*($AS1834+$AV1834+$AY1834))</f>
        <v>2.1917655979604183</v>
      </c>
      <c r="BC1834">
        <f>INDEX(Model_Assumptions[Values],9)*((INDEX(Model_Scenarios[GR Weight],4)*$AG1834)+(INDEX(Model_Scenarios[GP Weight],4)*$AH1834)+(INDEX(Model_Scenarios[LTV Weight],4)*$AI1834))-(INDEX(Model_Scenarios[LTV Weight],4)*$AP1834)-(INDEX(Model_Scenarios[GP Weight],4)*($AS1834+$AV1834+$AY1834))</f>
        <v>2.0492351608633381</v>
      </c>
      <c r="BD1834">
        <f>INDEX(Model_Assumptions[Values],9)*((INDEX(Model_Scenarios[GR Weight],5)*$AG1834)+(INDEX(Model_Scenarios[GP Weight],5)*$AH1834)+(INDEX(Model_Scenarios[LTV Weight],5)*$AI1834))-(INDEX(Model_Scenarios[LTV Weight],5)*$AP1834)-(INDEX(Model_Scenarios[GP Weight],5)*($AS1834+$AV1834+$AY1834))</f>
        <v>2.3897158036915953</v>
      </c>
    </row>
    <row r="1835" spans="1:56" x14ac:dyDescent="0.25">
      <c r="A1835">
        <v>1834</v>
      </c>
      <c r="B1835">
        <v>37</v>
      </c>
      <c r="C1835" s="3">
        <v>34</v>
      </c>
      <c r="D1835" s="4">
        <v>0.66</v>
      </c>
      <c r="E1835" t="str">
        <v>SKU-1043</v>
      </c>
      <c r="F1835" t="str">
        <v>Hold</v>
      </c>
      <c r="G1835" t="str">
        <v>Full</v>
      </c>
      <c r="H1835">
        <v>112.56</v>
      </c>
      <c r="I1835">
        <v>53.11</v>
      </c>
      <c r="J1835">
        <v>40</v>
      </c>
      <c r="K1835">
        <v>4502.3999999999996</v>
      </c>
      <c r="L1835">
        <v>2377.9999999999995</v>
      </c>
      <c r="M1835">
        <v>0.52816275764036957</v>
      </c>
      <c r="N1835">
        <v>124.60661115062148</v>
      </c>
      <c r="O1835">
        <v>979.85122372361684</v>
      </c>
      <c r="P1835">
        <v>1086.0712237236162</v>
      </c>
      <c r="Q1835">
        <v>2590.186588054918</v>
      </c>
      <c r="R1835">
        <v>1942.6399410411886</v>
      </c>
      <c r="S1835">
        <v>1</v>
      </c>
      <c r="T1835">
        <f t="shared" si="644"/>
        <v>120.51076335941018</v>
      </c>
      <c r="U1835">
        <f t="shared" si="645"/>
        <v>7.0635779667823154E-2</v>
      </c>
      <c r="V1835">
        <f>IF($F1835="Reduce", INDEX(Model_Assumptions[Values], 2), INDEX(Model_Assumptions[Values], 1))</f>
        <v>-0.4</v>
      </c>
      <c r="W1835">
        <f t="shared" si="646"/>
        <v>38.869827525314832</v>
      </c>
      <c r="X1835">
        <f t="shared" si="659"/>
        <v>4684.2325867243035</v>
      </c>
      <c r="Y1835">
        <f t="shared" si="647"/>
        <v>2619.8560468548326</v>
      </c>
      <c r="Z1835">
        <f t="shared" si="648"/>
        <v>181.83258672430384</v>
      </c>
      <c r="AA1835">
        <f t="shared" si="649"/>
        <v>241.85604685483304</v>
      </c>
      <c r="AB1835">
        <f t="shared" si="660"/>
        <v>0.55929247712417818</v>
      </c>
      <c r="AC1835">
        <f t="shared" si="650"/>
        <v>3.1129719483808604E-2</v>
      </c>
      <c r="AD1835">
        <f t="shared" si="651"/>
        <v>3.1129719483808604E-2</v>
      </c>
      <c r="AE1835">
        <f t="shared" si="652"/>
        <v>0.66000000000000025</v>
      </c>
      <c r="AF1835">
        <f t="shared" si="661"/>
        <v>660.49757995400364</v>
      </c>
      <c r="AG1835">
        <f t="shared" si="653"/>
        <v>0.18557162793888873</v>
      </c>
      <c r="AH1835">
        <f t="shared" si="654"/>
        <v>0.22268893749493235</v>
      </c>
      <c r="AI1835">
        <f t="shared" si="662"/>
        <v>0.33999999999999975</v>
      </c>
      <c r="AJ1835">
        <f>MAX(0, $R1835 - $AA1835) * INDEX(Model_Assumptions[Values], 7)</f>
        <v>3401.5677883727112</v>
      </c>
      <c r="AK1835">
        <f>MAX(0, INDEX(Model_Assumptions[Values], 4) - $AD1835)</f>
        <v>1.8870280516191398E-2</v>
      </c>
      <c r="AL1835">
        <f>MAX(0, INDEX(Model_Assumptions[Values], 5) - $AC1835)</f>
        <v>0</v>
      </c>
      <c r="AM1835">
        <f>INDEX(Model_Assumptions[Values], 6) * MAX(0, INDEX(Model_Assumptions[Values], 3) - $AB1835)^2</f>
        <v>0</v>
      </c>
      <c r="AN1835">
        <f t="shared" si="655"/>
        <v>3526.1602973585332</v>
      </c>
      <c r="AO1835" cm="1">
        <f t="array" ref="AO1835">IFERROR(STDEV(IF($E$2:$E$2201=$E1835, $AJ$2:$AJ$2201)), 0)</f>
        <v>209.84827248222715</v>
      </c>
      <c r="AP1835">
        <f t="shared" si="663"/>
        <v>-0.59372663645050572</v>
      </c>
      <c r="AQ1835">
        <f t="shared" si="656"/>
        <v>2.687579557344837E-2</v>
      </c>
      <c r="AR1835" cm="1">
        <f t="array" ref="AR1835">IFERROR(STDEV(IF($E$2:$E$2201=$E1835, $AK$2:$AK$2201)), 0)</f>
        <v>1.3317105530676662E-2</v>
      </c>
      <c r="AS1835">
        <f t="shared" si="664"/>
        <v>-0.60114527431023512</v>
      </c>
      <c r="AT1835">
        <f t="shared" si="657"/>
        <v>4.2783229658039943E-3</v>
      </c>
      <c r="AU1835" cm="1">
        <f t="array" ref="AU1835">IFERROR(STDEV(IF($E$2:$E$2201=$E1835, $AL$2:$AL$2201)), 0)</f>
        <v>6.3663256363614678E-3</v>
      </c>
      <c r="AV1835">
        <f t="shared" si="665"/>
        <v>-0.67202389732756029</v>
      </c>
      <c r="AW1835">
        <f t="shared" si="658"/>
        <v>0</v>
      </c>
      <c r="AX1835" cm="1">
        <f t="array" ref="AX1835">IFERROR(STDEV(IF($E$2:$E$2201=$E1835, $AM$2:$AM$2201)), 0)</f>
        <v>0</v>
      </c>
      <c r="AY1835">
        <f t="shared" si="666"/>
        <v>-0.67202389732756029</v>
      </c>
      <c r="AZ1835">
        <f>INDEX(Model_Assumptions[Values],9)*((INDEX(Model_Scenarios[GR Weight],1)*$AG1835)+(INDEX(Model_Scenarios[GP Weight],1)*$AH1835)+(INDEX(Model_Scenarios[LTV Weight],1)*$AI1835))-(INDEX(Model_Scenarios[LTV Weight],1)*$AP1835)-(INDEX(Model_Scenarios[GP Weight],1)*($AS1835+$AV1835+$AY1835))</f>
        <v>2.2336308987738493</v>
      </c>
      <c r="BA1835">
        <f>INDEX(Model_Assumptions[Values],9)*((INDEX(Model_Scenarios[GR Weight],2)*$AG1835)+(INDEX(Model_Scenarios[GP Weight],2)*$AH1835)+(INDEX(Model_Scenarios[LTV Weight],2)*$AI1835))-(INDEX(Model_Scenarios[LTV Weight],2)*$AP1835)-(INDEX(Model_Scenarios[GP Weight],2)*($AS1835+$AV1835+$AY1835))</f>
        <v>2.2418285859349978</v>
      </c>
      <c r="BB1835">
        <f>INDEX(Model_Assumptions[Values],9)*((INDEX(Model_Scenarios[GR Weight],3)*$AG1835)+(INDEX(Model_Scenarios[GP Weight],3)*$AH1835)+(INDEX(Model_Scenarios[LTV Weight],3)*$AI1835))-(INDEX(Model_Scenarios[LTV Weight],3)*$AP1835)-(INDEX(Model_Scenarios[GP Weight],3)*($AS1835+$AV1835+$AY1835))</f>
        <v>2.2199784042578186</v>
      </c>
      <c r="BC1835">
        <f>INDEX(Model_Assumptions[Values],9)*((INDEX(Model_Scenarios[GR Weight],4)*$AG1835)+(INDEX(Model_Scenarios[GP Weight],4)*$AH1835)+(INDEX(Model_Scenarios[LTV Weight],4)*$AI1835))-(INDEX(Model_Scenarios[LTV Weight],4)*$AP1835)-(INDEX(Model_Scenarios[GP Weight],4)*($AS1835+$AV1835+$AY1835))</f>
        <v>2.0833915545822128</v>
      </c>
      <c r="BD1835">
        <f>INDEX(Model_Assumptions[Values],9)*((INDEX(Model_Scenarios[GR Weight],5)*$AG1835)+(INDEX(Model_Scenarios[GP Weight],5)*$AH1835)+(INDEX(Model_Scenarios[LTV Weight],5)*$AI1835))-(INDEX(Model_Scenarios[LTV Weight],5)*$AP1835)-(INDEX(Model_Scenarios[GP Weight],5)*($AS1835+$AV1835+$AY1835))</f>
        <v>2.4412540530935245</v>
      </c>
    </row>
    <row r="1836" spans="1:56" x14ac:dyDescent="0.25">
      <c r="A1836">
        <v>1835</v>
      </c>
      <c r="B1836">
        <v>37</v>
      </c>
      <c r="C1836" s="3">
        <v>35</v>
      </c>
      <c r="D1836" s="4">
        <v>0.68</v>
      </c>
      <c r="E1836" t="str">
        <v>SKU-1043</v>
      </c>
      <c r="F1836" t="str">
        <v>Hold</v>
      </c>
      <c r="G1836" t="str">
        <v>Full</v>
      </c>
      <c r="H1836">
        <v>112.56</v>
      </c>
      <c r="I1836">
        <v>53.11</v>
      </c>
      <c r="J1836">
        <v>40</v>
      </c>
      <c r="K1836">
        <v>4502.3999999999996</v>
      </c>
      <c r="L1836">
        <v>2377.9999999999995</v>
      </c>
      <c r="M1836">
        <v>0.52816275764036957</v>
      </c>
      <c r="N1836">
        <v>124.60661115062148</v>
      </c>
      <c r="O1836">
        <v>979.85122372361684</v>
      </c>
      <c r="P1836">
        <v>1086.0712237236162</v>
      </c>
      <c r="Q1836">
        <v>2590.186588054918</v>
      </c>
      <c r="R1836">
        <v>1942.6399410411886</v>
      </c>
      <c r="S1836">
        <v>1</v>
      </c>
      <c r="T1836">
        <f t="shared" si="644"/>
        <v>120.7516955824226</v>
      </c>
      <c r="U1836">
        <f t="shared" si="645"/>
        <v>7.2776257839575309E-2</v>
      </c>
      <c r="V1836">
        <f>IF($F1836="Reduce", INDEX(Model_Assumptions[Values], 2), INDEX(Model_Assumptions[Values], 1))</f>
        <v>-0.4</v>
      </c>
      <c r="W1836">
        <f t="shared" si="646"/>
        <v>38.835579874566797</v>
      </c>
      <c r="X1836">
        <f t="shared" si="659"/>
        <v>4689.4621187805478</v>
      </c>
      <c r="Y1836">
        <f t="shared" si="647"/>
        <v>2626.9044716423055</v>
      </c>
      <c r="Z1836">
        <f t="shared" si="648"/>
        <v>187.06211878054819</v>
      </c>
      <c r="AA1836">
        <f t="shared" si="649"/>
        <v>248.90447164230591</v>
      </c>
      <c r="AB1836">
        <f t="shared" si="660"/>
        <v>0.56017180757724261</v>
      </c>
      <c r="AC1836">
        <f t="shared" si="650"/>
        <v>3.2009049936873035E-2</v>
      </c>
      <c r="AD1836">
        <f t="shared" si="651"/>
        <v>3.2009049936873035E-2</v>
      </c>
      <c r="AE1836">
        <f t="shared" si="652"/>
        <v>0.6799999999999996</v>
      </c>
      <c r="AF1836">
        <f t="shared" si="661"/>
        <v>621.64478113318114</v>
      </c>
      <c r="AG1836">
        <f t="shared" si="653"/>
        <v>0.19090869537283156</v>
      </c>
      <c r="AH1836">
        <f t="shared" si="654"/>
        <v>0.22917877410372048</v>
      </c>
      <c r="AI1836">
        <f t="shared" si="662"/>
        <v>0.3200000000000004</v>
      </c>
      <c r="AJ1836">
        <f>MAX(0, $R1836 - $AA1836) * INDEX(Model_Assumptions[Values], 7)</f>
        <v>3387.4709387977655</v>
      </c>
      <c r="AK1836">
        <f>MAX(0, INDEX(Model_Assumptions[Values], 4) - $AD1836)</f>
        <v>1.7990950063126968E-2</v>
      </c>
      <c r="AL1836">
        <f>MAX(0, INDEX(Model_Assumptions[Values], 5) - $AC1836)</f>
        <v>0</v>
      </c>
      <c r="AM1836">
        <f>INDEX(Model_Assumptions[Values], 6) * MAX(0, INDEX(Model_Assumptions[Values], 3) - $AB1836)^2</f>
        <v>0</v>
      </c>
      <c r="AN1836">
        <f t="shared" si="655"/>
        <v>3526.1602973585332</v>
      </c>
      <c r="AO1836" cm="1">
        <f t="array" ref="AO1836">IFERROR(STDEV(IF($E$2:$E$2201=$E1836, $AJ$2:$AJ$2201)), 0)</f>
        <v>209.84827248222715</v>
      </c>
      <c r="AP1836">
        <f t="shared" si="663"/>
        <v>-0.66090302731710038</v>
      </c>
      <c r="AQ1836">
        <f t="shared" si="656"/>
        <v>2.687579557344837E-2</v>
      </c>
      <c r="AR1836" cm="1">
        <f t="array" ref="AR1836">IFERROR(STDEV(IF($E$2:$E$2201=$E1836, $AK$2:$AK$2201)), 0)</f>
        <v>1.3317105530676662E-2</v>
      </c>
      <c r="AS1836">
        <f t="shared" si="664"/>
        <v>-0.66717542260626284</v>
      </c>
      <c r="AT1836">
        <f t="shared" si="657"/>
        <v>4.2783229658039943E-3</v>
      </c>
      <c r="AU1836" cm="1">
        <f t="array" ref="AU1836">IFERROR(STDEV(IF($E$2:$E$2201=$E1836, $AL$2:$AL$2201)), 0)</f>
        <v>6.3663256363614678E-3</v>
      </c>
      <c r="AV1836">
        <f t="shared" si="665"/>
        <v>-0.67202389732756029</v>
      </c>
      <c r="AW1836">
        <f t="shared" si="658"/>
        <v>0</v>
      </c>
      <c r="AX1836" cm="1">
        <f t="array" ref="AX1836">IFERROR(STDEV(IF($E$2:$E$2201=$E1836, $AM$2:$AM$2201)), 0)</f>
        <v>0</v>
      </c>
      <c r="AY1836">
        <f t="shared" si="666"/>
        <v>-0.67202389732756029</v>
      </c>
      <c r="AZ1836">
        <f>INDEX(Model_Assumptions[Values],9)*((INDEX(Model_Scenarios[GR Weight],1)*$AG1836)+(INDEX(Model_Scenarios[GP Weight],1)*$AH1836)+(INDEX(Model_Scenarios[LTV Weight],1)*$AI1836))-(INDEX(Model_Scenarios[LTV Weight],1)*$AP1836)-(INDEX(Model_Scenarios[GP Weight],1)*($AS1836+$AV1836+$AY1836))</f>
        <v>2.2198884783180968</v>
      </c>
      <c r="BA1836">
        <f>INDEX(Model_Assumptions[Values],9)*((INDEX(Model_Scenarios[GR Weight],2)*$AG1836)+(INDEX(Model_Scenarios[GP Weight],2)*$AH1836)+(INDEX(Model_Scenarios[LTV Weight],2)*$AI1836))-(INDEX(Model_Scenarios[LTV Weight],2)*$AP1836)-(INDEX(Model_Scenarios[GP Weight],2)*($AS1836+$AV1836+$AY1836))</f>
        <v>2.2441919068417375</v>
      </c>
      <c r="BB1836">
        <f>INDEX(Model_Assumptions[Values],9)*((INDEX(Model_Scenarios[GR Weight],3)*$AG1836)+(INDEX(Model_Scenarios[GP Weight],3)*$AH1836)+(INDEX(Model_Scenarios[LTV Weight],3)*$AI1836))-(INDEX(Model_Scenarios[LTV Weight],3)*$AP1836)-(INDEX(Model_Scenarios[GP Weight],3)*($AS1836+$AV1836+$AY1836))</f>
        <v>2.2479880608658753</v>
      </c>
      <c r="BC1836">
        <f>INDEX(Model_Assumptions[Values],9)*((INDEX(Model_Scenarios[GR Weight],4)*$AG1836)+(INDEX(Model_Scenarios[GP Weight],4)*$AH1836)+(INDEX(Model_Scenarios[LTV Weight],4)*$AI1836))-(INDEX(Model_Scenarios[LTV Weight],4)*$AP1836)-(INDEX(Model_Scenarios[GP Weight],4)*($AS1836+$AV1836+$AY1836))</f>
        <v>2.1173521058205811</v>
      </c>
      <c r="BD1836">
        <f>INDEX(Model_Assumptions[Values],9)*((INDEX(Model_Scenarios[GR Weight],5)*$AG1836)+(INDEX(Model_Scenarios[GP Weight],5)*$AH1836)+(INDEX(Model_Scenarios[LTV Weight],5)*$AI1836))-(INDEX(Model_Scenarios[LTV Weight],5)*$AP1836)-(INDEX(Model_Scenarios[GP Weight],5)*($AS1836+$AV1836+$AY1836))</f>
        <v>2.4925488504810991</v>
      </c>
    </row>
    <row r="1837" spans="1:56" x14ac:dyDescent="0.25">
      <c r="A1837">
        <v>1836</v>
      </c>
      <c r="B1837">
        <v>37</v>
      </c>
      <c r="C1837" s="3">
        <v>36</v>
      </c>
      <c r="D1837" s="4">
        <v>0.70000000000000007</v>
      </c>
      <c r="E1837" t="str">
        <v>SKU-1043</v>
      </c>
      <c r="F1837" t="str">
        <v>Hold</v>
      </c>
      <c r="G1837" t="str">
        <v>Full</v>
      </c>
      <c r="H1837">
        <v>112.56</v>
      </c>
      <c r="I1837">
        <v>53.11</v>
      </c>
      <c r="J1837">
        <v>40</v>
      </c>
      <c r="K1837">
        <v>4502.3999999999996</v>
      </c>
      <c r="L1837">
        <v>2377.9999999999995</v>
      </c>
      <c r="M1837">
        <v>0.52816275764036957</v>
      </c>
      <c r="N1837">
        <v>124.60661115062148</v>
      </c>
      <c r="O1837">
        <v>979.85122372361684</v>
      </c>
      <c r="P1837">
        <v>1086.0712237236162</v>
      </c>
      <c r="Q1837">
        <v>2590.186588054918</v>
      </c>
      <c r="R1837">
        <v>1942.6399410411886</v>
      </c>
      <c r="S1837">
        <v>1</v>
      </c>
      <c r="T1837">
        <f t="shared" si="644"/>
        <v>120.99262780543503</v>
      </c>
      <c r="U1837">
        <f t="shared" si="645"/>
        <v>7.4916736011327575E-2</v>
      </c>
      <c r="V1837">
        <f>IF($F1837="Reduce", INDEX(Model_Assumptions[Values], 2), INDEX(Model_Assumptions[Values], 1))</f>
        <v>-0.4</v>
      </c>
      <c r="W1837">
        <f t="shared" si="646"/>
        <v>38.801332223818761</v>
      </c>
      <c r="X1837">
        <f t="shared" si="659"/>
        <v>4694.6751481115361</v>
      </c>
      <c r="Y1837">
        <f t="shared" si="647"/>
        <v>2633.9363937045218</v>
      </c>
      <c r="Z1837">
        <f t="shared" si="648"/>
        <v>192.27514811153651</v>
      </c>
      <c r="AA1837">
        <f t="shared" si="649"/>
        <v>255.93639370452229</v>
      </c>
      <c r="AB1837">
        <f t="shared" si="660"/>
        <v>0.56104763601461116</v>
      </c>
      <c r="AC1837">
        <f t="shared" si="650"/>
        <v>3.2884878374241588E-2</v>
      </c>
      <c r="AD1837">
        <f t="shared" si="651"/>
        <v>3.2884878374241588E-2</v>
      </c>
      <c r="AE1837">
        <f t="shared" si="652"/>
        <v>0.70000000000000007</v>
      </c>
      <c r="AF1837">
        <f t="shared" si="661"/>
        <v>582.79198231235648</v>
      </c>
      <c r="AG1837">
        <f t="shared" si="653"/>
        <v>0.19622892073436946</v>
      </c>
      <c r="AH1837">
        <f t="shared" si="654"/>
        <v>0.23565341582943283</v>
      </c>
      <c r="AI1837">
        <f t="shared" si="662"/>
        <v>0.29999999999999993</v>
      </c>
      <c r="AJ1837">
        <f>MAX(0, $R1837 - $AA1837) * INDEX(Model_Assumptions[Values], 7)</f>
        <v>3373.4070946733327</v>
      </c>
      <c r="AK1837">
        <f>MAX(0, INDEX(Model_Assumptions[Values], 4) - $AD1837)</f>
        <v>1.7115121625758414E-2</v>
      </c>
      <c r="AL1837">
        <f>MAX(0, INDEX(Model_Assumptions[Values], 5) - $AC1837)</f>
        <v>0</v>
      </c>
      <c r="AM1837">
        <f>INDEX(Model_Assumptions[Values], 6) * MAX(0, INDEX(Model_Assumptions[Values], 3) - $AB1837)^2</f>
        <v>0</v>
      </c>
      <c r="AN1837">
        <f t="shared" si="655"/>
        <v>3526.1602973585332</v>
      </c>
      <c r="AO1837" cm="1">
        <f t="array" ref="AO1837">IFERROR(STDEV(IF($E$2:$E$2201=$E1837, $AJ$2:$AJ$2201)), 0)</f>
        <v>209.84827248222715</v>
      </c>
      <c r="AP1837">
        <f t="shared" si="663"/>
        <v>-0.72792213573327225</v>
      </c>
      <c r="AQ1837">
        <f t="shared" si="656"/>
        <v>2.687579557344837E-2</v>
      </c>
      <c r="AR1837" cm="1">
        <f t="array" ref="AR1837">IFERROR(STDEV(IF($E$2:$E$2201=$E1837, $AK$2:$AK$2201)), 0)</f>
        <v>1.3317105530676662E-2</v>
      </c>
      <c r="AS1837">
        <f t="shared" si="664"/>
        <v>-0.73294259966670106</v>
      </c>
      <c r="AT1837">
        <f t="shared" si="657"/>
        <v>4.2783229658039943E-3</v>
      </c>
      <c r="AU1837" cm="1">
        <f t="array" ref="AU1837">IFERROR(STDEV(IF($E$2:$E$2201=$E1837, $AL$2:$AL$2201)), 0)</f>
        <v>6.3663256363614678E-3</v>
      </c>
      <c r="AV1837">
        <f t="shared" si="665"/>
        <v>-0.67202389732756029</v>
      </c>
      <c r="AW1837">
        <f t="shared" si="658"/>
        <v>0</v>
      </c>
      <c r="AX1837" cm="1">
        <f t="array" ref="AX1837">IFERROR(STDEV(IF($E$2:$E$2201=$E1837, $AM$2:$AM$2201)), 0)</f>
        <v>0</v>
      </c>
      <c r="AY1837">
        <f t="shared" si="666"/>
        <v>-0.67202389732756029</v>
      </c>
      <c r="AZ1837">
        <f>INDEX(Model_Assumptions[Values],9)*((INDEX(Model_Scenarios[GR Weight],1)*$AG1837)+(INDEX(Model_Scenarios[GP Weight],1)*$AH1837)+(INDEX(Model_Scenarios[LTV Weight],1)*$AI1837))-(INDEX(Model_Scenarios[LTV Weight],1)*$AP1837)-(INDEX(Model_Scenarios[GP Weight],1)*($AS1837+$AV1837+$AY1837))</f>
        <v>2.2059779163007009</v>
      </c>
      <c r="BA1837">
        <f>INDEX(Model_Assumptions[Values],9)*((INDEX(Model_Scenarios[GR Weight],2)*$AG1837)+(INDEX(Model_Scenarios[GP Weight],2)*$AH1837)+(INDEX(Model_Scenarios[LTV Weight],2)*$AI1837))-(INDEX(Model_Scenarios[LTV Weight],2)*$AP1837)-(INDEX(Model_Scenarios[GP Weight],2)*($AS1837+$AV1837+$AY1837))</f>
        <v>2.2463725734712012</v>
      </c>
      <c r="BB1837">
        <f>INDEX(Model_Assumptions[Values],9)*((INDEX(Model_Scenarios[GR Weight],3)*$AG1837)+(INDEX(Model_Scenarios[GP Weight],3)*$AH1837)+(INDEX(Model_Scenarios[LTV Weight],3)*$AI1837))-(INDEX(Model_Scenarios[LTV Weight],3)*$AP1837)-(INDEX(Model_Scenarios[GP Weight],3)*($AS1837+$AV1837+$AY1837))</f>
        <v>2.2757951209254155</v>
      </c>
      <c r="BC1837">
        <f>INDEX(Model_Assumptions[Values],9)*((INDEX(Model_Scenarios[GR Weight],4)*$AG1837)+(INDEX(Model_Scenarios[GP Weight],4)*$AH1837)+(INDEX(Model_Scenarios[LTV Weight],4)*$AI1837))-(INDEX(Model_Scenarios[LTV Weight],4)*$AP1837)-(INDEX(Model_Scenarios[GP Weight],4)*($AS1837+$AV1837+$AY1837))</f>
        <v>2.151117367719273</v>
      </c>
      <c r="BD1837">
        <f>INDEX(Model_Assumptions[Values],9)*((INDEX(Model_Scenarios[GR Weight],5)*$AG1837)+(INDEX(Model_Scenarios[GP Weight],5)*$AH1837)+(INDEX(Model_Scenarios[LTV Weight],5)*$AI1837))-(INDEX(Model_Scenarios[LTV Weight],5)*$AP1837)-(INDEX(Model_Scenarios[GP Weight],5)*($AS1837+$AV1837+$AY1837))</f>
        <v>2.54360106507563</v>
      </c>
    </row>
    <row r="1838" spans="1:56" x14ac:dyDescent="0.25">
      <c r="A1838">
        <v>1837</v>
      </c>
      <c r="B1838">
        <v>37</v>
      </c>
      <c r="C1838" s="3">
        <v>37</v>
      </c>
      <c r="D1838" s="4">
        <v>0.72</v>
      </c>
      <c r="E1838" t="str">
        <v>SKU-1043</v>
      </c>
      <c r="F1838" t="str">
        <v>Hold</v>
      </c>
      <c r="G1838" t="str">
        <v>Full</v>
      </c>
      <c r="H1838">
        <v>112.56</v>
      </c>
      <c r="I1838">
        <v>53.11</v>
      </c>
      <c r="J1838">
        <v>40</v>
      </c>
      <c r="K1838">
        <v>4502.3999999999996</v>
      </c>
      <c r="L1838">
        <v>2377.9999999999995</v>
      </c>
      <c r="M1838">
        <v>0.52816275764036957</v>
      </c>
      <c r="N1838">
        <v>124.60661115062148</v>
      </c>
      <c r="O1838">
        <v>979.85122372361684</v>
      </c>
      <c r="P1838">
        <v>1086.0712237236162</v>
      </c>
      <c r="Q1838">
        <v>2590.186588054918</v>
      </c>
      <c r="R1838">
        <v>1942.6399410411886</v>
      </c>
      <c r="S1838">
        <v>1</v>
      </c>
      <c r="T1838">
        <f t="shared" si="644"/>
        <v>121.23356002844746</v>
      </c>
      <c r="U1838">
        <f t="shared" si="645"/>
        <v>7.7057214183079731E-2</v>
      </c>
      <c r="V1838">
        <f>IF($F1838="Reduce", INDEX(Model_Assumptions[Values], 2), INDEX(Model_Assumptions[Values], 1))</f>
        <v>-0.4</v>
      </c>
      <c r="W1838">
        <f t="shared" si="646"/>
        <v>38.767084573070726</v>
      </c>
      <c r="X1838">
        <f t="shared" si="659"/>
        <v>4699.8716747172693</v>
      </c>
      <c r="Y1838">
        <f t="shared" si="647"/>
        <v>2640.9518130414831</v>
      </c>
      <c r="Z1838">
        <f t="shared" si="648"/>
        <v>197.47167471726971</v>
      </c>
      <c r="AA1838">
        <f t="shared" si="649"/>
        <v>262.95181304148355</v>
      </c>
      <c r="AB1838">
        <f t="shared" si="660"/>
        <v>0.56191998331536464</v>
      </c>
      <c r="AC1838">
        <f t="shared" si="650"/>
        <v>3.3757225674995062E-2</v>
      </c>
      <c r="AD1838">
        <f t="shared" si="651"/>
        <v>3.3757225674995062E-2</v>
      </c>
      <c r="AE1838">
        <f t="shared" si="652"/>
        <v>0.71999999999999953</v>
      </c>
      <c r="AF1838">
        <f t="shared" si="661"/>
        <v>543.93918349153375</v>
      </c>
      <c r="AG1838">
        <f t="shared" si="653"/>
        <v>0.20153230402350331</v>
      </c>
      <c r="AH1838">
        <f t="shared" si="654"/>
        <v>0.24211286267207061</v>
      </c>
      <c r="AI1838">
        <f t="shared" si="662"/>
        <v>0.28000000000000047</v>
      </c>
      <c r="AJ1838">
        <f>MAX(0, $R1838 - $AA1838) * INDEX(Model_Assumptions[Values], 7)</f>
        <v>3359.3762559994102</v>
      </c>
      <c r="AK1838">
        <f>MAX(0, INDEX(Model_Assumptions[Values], 4) - $AD1838)</f>
        <v>1.6242774325004941E-2</v>
      </c>
      <c r="AL1838">
        <f>MAX(0, INDEX(Model_Assumptions[Values], 5) - $AC1838)</f>
        <v>0</v>
      </c>
      <c r="AM1838">
        <f>INDEX(Model_Assumptions[Values], 6) * MAX(0, INDEX(Model_Assumptions[Values], 3) - $AB1838)^2</f>
        <v>0</v>
      </c>
      <c r="AN1838">
        <f t="shared" si="655"/>
        <v>3526.1602973585332</v>
      </c>
      <c r="AO1838" cm="1">
        <f t="array" ref="AO1838">IFERROR(STDEV(IF($E$2:$E$2201=$E1838, $AJ$2:$AJ$2201)), 0)</f>
        <v>209.84827248222715</v>
      </c>
      <c r="AP1838">
        <f t="shared" si="663"/>
        <v>-0.79478396169903442</v>
      </c>
      <c r="AQ1838">
        <f t="shared" si="656"/>
        <v>2.687579557344837E-2</v>
      </c>
      <c r="AR1838" cm="1">
        <f t="array" ref="AR1838">IFERROR(STDEV(IF($E$2:$E$2201=$E1838, $AK$2:$AK$2201)), 0)</f>
        <v>1.3317105530676662E-2</v>
      </c>
      <c r="AS1838">
        <f t="shared" si="664"/>
        <v>-0.79844837333080365</v>
      </c>
      <c r="AT1838">
        <f t="shared" si="657"/>
        <v>4.2783229658039943E-3</v>
      </c>
      <c r="AU1838" cm="1">
        <f t="array" ref="AU1838">IFERROR(STDEV(IF($E$2:$E$2201=$E1838, $AL$2:$AL$2201)), 0)</f>
        <v>6.3663256363614678E-3</v>
      </c>
      <c r="AV1838">
        <f t="shared" si="665"/>
        <v>-0.67202389732756029</v>
      </c>
      <c r="AW1838">
        <f t="shared" si="658"/>
        <v>0</v>
      </c>
      <c r="AX1838" cm="1">
        <f t="array" ref="AX1838">IFERROR(STDEV(IF($E$2:$E$2201=$E1838, $AM$2:$AM$2201)), 0)</f>
        <v>0</v>
      </c>
      <c r="AY1838">
        <f t="shared" si="666"/>
        <v>-0.67202389732756029</v>
      </c>
      <c r="AZ1838">
        <f>INDEX(Model_Assumptions[Values],9)*((INDEX(Model_Scenarios[GR Weight],1)*$AG1838)+(INDEX(Model_Scenarios[GP Weight],1)*$AH1838)+(INDEX(Model_Scenarios[LTV Weight],1)*$AI1838))-(INDEX(Model_Scenarios[LTV Weight],1)*$AP1838)-(INDEX(Model_Scenarios[GP Weight],1)*($AS1838+$AV1838+$AY1838))</f>
        <v>2.191899369505609</v>
      </c>
      <c r="BA1838">
        <f>INDEX(Model_Assumptions[Values],9)*((INDEX(Model_Scenarios[GR Weight],2)*$AG1838)+(INDEX(Model_Scenarios[GP Weight],2)*$AH1838)+(INDEX(Model_Scenarios[LTV Weight],2)*$AI1838))-(INDEX(Model_Scenarios[LTV Weight],2)*$AP1838)-(INDEX(Model_Scenarios[GP Weight],2)*($AS1838+$AV1838+$AY1838))</f>
        <v>2.248370899391257</v>
      </c>
      <c r="BB1838">
        <f>INDEX(Model_Assumptions[Values],9)*((INDEX(Model_Scenarios[GR Weight],3)*$AG1838)+(INDEX(Model_Scenarios[GP Weight],3)*$AH1838)+(INDEX(Model_Scenarios[LTV Weight],3)*$AI1838))-(INDEX(Model_Scenarios[LTV Weight],3)*$AP1838)-(INDEX(Model_Scenarios[GP Weight],3)*($AS1838+$AV1838+$AY1838))</f>
        <v>2.3034001331801912</v>
      </c>
      <c r="BC1838">
        <f>INDEX(Model_Assumptions[Values],9)*((INDEX(Model_Scenarios[GR Weight],4)*$AG1838)+(INDEX(Model_Scenarios[GP Weight],4)*$AH1838)+(INDEX(Model_Scenarios[LTV Weight],4)*$AI1838))-(INDEX(Model_Scenarios[LTV Weight],4)*$AP1838)-(INDEX(Model_Scenarios[GP Weight],4)*($AS1838+$AV1838+$AY1838))</f>
        <v>2.1846878890220385</v>
      </c>
      <c r="BD1838">
        <f>INDEX(Model_Assumptions[Values],9)*((INDEX(Model_Scenarios[GR Weight],5)*$AG1838)+(INDEX(Model_Scenarios[GP Weight],5)*$AH1838)+(INDEX(Model_Scenarios[LTV Weight],5)*$AI1838))-(INDEX(Model_Scenarios[LTV Weight],5)*$AP1838)-(INDEX(Model_Scenarios[GP Weight],5)*($AS1838+$AV1838+$AY1838))</f>
        <v>2.5944115591887149</v>
      </c>
    </row>
    <row r="1839" spans="1:56" x14ac:dyDescent="0.25">
      <c r="A1839">
        <v>1838</v>
      </c>
      <c r="B1839">
        <v>37</v>
      </c>
      <c r="C1839" s="3">
        <v>38</v>
      </c>
      <c r="D1839" s="4">
        <v>0.74</v>
      </c>
      <c r="E1839" t="str">
        <v>SKU-1043</v>
      </c>
      <c r="F1839" t="str">
        <v>Hold</v>
      </c>
      <c r="G1839" t="str">
        <v>Full</v>
      </c>
      <c r="H1839">
        <v>112.56</v>
      </c>
      <c r="I1839">
        <v>53.11</v>
      </c>
      <c r="J1839">
        <v>40</v>
      </c>
      <c r="K1839">
        <v>4502.3999999999996</v>
      </c>
      <c r="L1839">
        <v>2377.9999999999995</v>
      </c>
      <c r="M1839">
        <v>0.52816275764036957</v>
      </c>
      <c r="N1839">
        <v>124.60661115062148</v>
      </c>
      <c r="O1839">
        <v>979.85122372361684</v>
      </c>
      <c r="P1839">
        <v>1086.0712237236162</v>
      </c>
      <c r="Q1839">
        <v>2590.186588054918</v>
      </c>
      <c r="R1839">
        <v>1942.6399410411886</v>
      </c>
      <c r="S1839">
        <v>1</v>
      </c>
      <c r="T1839">
        <f t="shared" si="644"/>
        <v>121.47449225145989</v>
      </c>
      <c r="U1839">
        <f t="shared" si="645"/>
        <v>7.9197692354831997E-2</v>
      </c>
      <c r="V1839">
        <f>IF($F1839="Reduce", INDEX(Model_Assumptions[Values], 2), INDEX(Model_Assumptions[Values], 1))</f>
        <v>-0.4</v>
      </c>
      <c r="W1839">
        <f t="shared" si="646"/>
        <v>38.73283692232269</v>
      </c>
      <c r="X1839">
        <f t="shared" si="659"/>
        <v>4705.0516985977474</v>
      </c>
      <c r="Y1839">
        <f t="shared" si="647"/>
        <v>2647.9507296531892</v>
      </c>
      <c r="Z1839">
        <f t="shared" si="648"/>
        <v>202.65169859774778</v>
      </c>
      <c r="AA1839">
        <f t="shared" si="649"/>
        <v>269.95072965318968</v>
      </c>
      <c r="AB1839">
        <f t="shared" si="660"/>
        <v>0.56278887019293777</v>
      </c>
      <c r="AC1839">
        <f t="shared" si="650"/>
        <v>3.46261125525682E-2</v>
      </c>
      <c r="AD1839">
        <f t="shared" si="651"/>
        <v>3.46261125525682E-2</v>
      </c>
      <c r="AE1839">
        <f t="shared" si="652"/>
        <v>0.74</v>
      </c>
      <c r="AF1839">
        <f t="shared" si="661"/>
        <v>505.08638467070909</v>
      </c>
      <c r="AG1839">
        <f t="shared" si="653"/>
        <v>0.20681884524023314</v>
      </c>
      <c r="AH1839">
        <f t="shared" si="654"/>
        <v>0.24855711463163382</v>
      </c>
      <c r="AI1839">
        <f t="shared" si="662"/>
        <v>0.26</v>
      </c>
      <c r="AJ1839">
        <f>MAX(0, $R1839 - $AA1839) * INDEX(Model_Assumptions[Values], 7)</f>
        <v>3345.3784227759979</v>
      </c>
      <c r="AK1839">
        <f>MAX(0, INDEX(Model_Assumptions[Values], 4) - $AD1839)</f>
        <v>1.5373887447431803E-2</v>
      </c>
      <c r="AL1839">
        <f>MAX(0, INDEX(Model_Assumptions[Values], 5) - $AC1839)</f>
        <v>0</v>
      </c>
      <c r="AM1839">
        <f>INDEX(Model_Assumptions[Values], 6) * MAX(0, INDEX(Model_Assumptions[Values], 3) - $AB1839)^2</f>
        <v>0</v>
      </c>
      <c r="AN1839">
        <f t="shared" si="655"/>
        <v>3526.1602973585332</v>
      </c>
      <c r="AO1839" cm="1">
        <f t="array" ref="AO1839">IFERROR(STDEV(IF($E$2:$E$2201=$E1839, $AJ$2:$AJ$2201)), 0)</f>
        <v>209.84827248222715</v>
      </c>
      <c r="AP1839">
        <f t="shared" si="663"/>
        <v>-0.86148850521438702</v>
      </c>
      <c r="AQ1839">
        <f t="shared" si="656"/>
        <v>2.687579557344837E-2</v>
      </c>
      <c r="AR1839" cm="1">
        <f t="array" ref="AR1839">IFERROR(STDEV(IF($E$2:$E$2201=$E1839, $AK$2:$AK$2201)), 0)</f>
        <v>1.3317105530676662E-2</v>
      </c>
      <c r="AS1839">
        <f t="shared" si="664"/>
        <v>-0.86369429899923145</v>
      </c>
      <c r="AT1839">
        <f t="shared" si="657"/>
        <v>4.2783229658039943E-3</v>
      </c>
      <c r="AU1839" cm="1">
        <f t="array" ref="AU1839">IFERROR(STDEV(IF($E$2:$E$2201=$E1839, $AL$2:$AL$2201)), 0)</f>
        <v>6.3663256363614678E-3</v>
      </c>
      <c r="AV1839">
        <f t="shared" si="665"/>
        <v>-0.67202389732756029</v>
      </c>
      <c r="AW1839">
        <f t="shared" si="658"/>
        <v>0</v>
      </c>
      <c r="AX1839" cm="1">
        <f t="array" ref="AX1839">IFERROR(STDEV(IF($E$2:$E$2201=$E1839, $AM$2:$AM$2201)), 0)</f>
        <v>0</v>
      </c>
      <c r="AY1839">
        <f t="shared" si="666"/>
        <v>-0.67202389732756029</v>
      </c>
      <c r="AZ1839">
        <f>INDEX(Model_Assumptions[Values],9)*((INDEX(Model_Scenarios[GR Weight],1)*$AG1839)+(INDEX(Model_Scenarios[GP Weight],1)*$AH1839)+(INDEX(Model_Scenarios[LTV Weight],1)*$AI1839))-(INDEX(Model_Scenarios[LTV Weight],1)*$AP1839)-(INDEX(Model_Scenarios[GP Weight],1)*($AS1839+$AV1839+$AY1839))</f>
        <v>2.1776529934728788</v>
      </c>
      <c r="BA1839">
        <f>INDEX(Model_Assumptions[Values],9)*((INDEX(Model_Scenarios[GR Weight],2)*$AG1839)+(INDEX(Model_Scenarios[GP Weight],2)*$AH1839)+(INDEX(Model_Scenarios[LTV Weight],2)*$AI1839))-(INDEX(Model_Scenarios[LTV Weight],2)*$AP1839)-(INDEX(Model_Scenarios[GP Weight],2)*($AS1839+$AV1839+$AY1839))</f>
        <v>2.250187195682031</v>
      </c>
      <c r="BB1839">
        <f>INDEX(Model_Assumptions[Values],9)*((INDEX(Model_Scenarios[GR Weight],3)*$AG1839)+(INDEX(Model_Scenarios[GP Weight],3)*$AH1839)+(INDEX(Model_Scenarios[LTV Weight],3)*$AI1839))-(INDEX(Model_Scenarios[LTV Weight],3)*$AP1839)-(INDEX(Model_Scenarios[GP Weight],3)*($AS1839+$AV1839+$AY1839))</f>
        <v>2.3308036420204288</v>
      </c>
      <c r="BC1839">
        <f>INDEX(Model_Assumptions[Values],9)*((INDEX(Model_Scenarios[GR Weight],4)*$AG1839)+(INDEX(Model_Scenarios[GP Weight],4)*$AH1839)+(INDEX(Model_Scenarios[LTV Weight],4)*$AI1839))-(INDEX(Model_Scenarios[LTV Weight],4)*$AP1839)-(INDEX(Model_Scenarios[GP Weight],4)*($AS1839+$AV1839+$AY1839))</f>
        <v>2.2180642141191065</v>
      </c>
      <c r="BD1839">
        <f>INDEX(Model_Assumptions[Values],9)*((INDEX(Model_Scenarios[GR Weight],5)*$AG1839)+(INDEX(Model_Scenarios[GP Weight],5)*$AH1839)+(INDEX(Model_Scenarios[LTV Weight],5)*$AI1839))-(INDEX(Model_Scenarios[LTV Weight],5)*$AP1839)-(INDEX(Model_Scenarios[GP Weight],5)*($AS1839+$AV1839+$AY1839))</f>
        <v>2.6449811882907168</v>
      </c>
    </row>
    <row r="1840" spans="1:56" x14ac:dyDescent="0.25">
      <c r="A1840">
        <v>1839</v>
      </c>
      <c r="B1840">
        <v>37</v>
      </c>
      <c r="C1840" s="3">
        <v>39</v>
      </c>
      <c r="D1840" s="4">
        <v>0.76</v>
      </c>
      <c r="E1840" t="str">
        <v>SKU-1043</v>
      </c>
      <c r="F1840" t="str">
        <v>Hold</v>
      </c>
      <c r="G1840" t="str">
        <v>Full</v>
      </c>
      <c r="H1840">
        <v>112.56</v>
      </c>
      <c r="I1840">
        <v>53.11</v>
      </c>
      <c r="J1840">
        <v>40</v>
      </c>
      <c r="K1840">
        <v>4502.3999999999996</v>
      </c>
      <c r="L1840">
        <v>2377.9999999999995</v>
      </c>
      <c r="M1840">
        <v>0.52816275764036957</v>
      </c>
      <c r="N1840">
        <v>124.60661115062148</v>
      </c>
      <c r="O1840">
        <v>979.85122372361684</v>
      </c>
      <c r="P1840">
        <v>1086.0712237236162</v>
      </c>
      <c r="Q1840">
        <v>2590.186588054918</v>
      </c>
      <c r="R1840">
        <v>1942.6399410411886</v>
      </c>
      <c r="S1840">
        <v>1</v>
      </c>
      <c r="T1840">
        <f t="shared" si="644"/>
        <v>121.71542447447231</v>
      </c>
      <c r="U1840">
        <f t="shared" si="645"/>
        <v>8.1338170526584153E-2</v>
      </c>
      <c r="V1840">
        <f>IF($F1840="Reduce", INDEX(Model_Assumptions[Values], 2), INDEX(Model_Assumptions[Values], 1))</f>
        <v>-0.4</v>
      </c>
      <c r="W1840">
        <f t="shared" si="646"/>
        <v>38.698589271574654</v>
      </c>
      <c r="X1840">
        <f t="shared" si="659"/>
        <v>4710.2152197529695</v>
      </c>
      <c r="Y1840">
        <f t="shared" si="647"/>
        <v>2654.9331435396398</v>
      </c>
      <c r="Z1840">
        <f t="shared" si="648"/>
        <v>207.81521975296982</v>
      </c>
      <c r="AA1840">
        <f t="shared" si="649"/>
        <v>276.93314353964024</v>
      </c>
      <c r="AB1840">
        <f t="shared" si="660"/>
        <v>0.56365431719675851</v>
      </c>
      <c r="AC1840">
        <f t="shared" si="650"/>
        <v>3.5491559556388941E-2</v>
      </c>
      <c r="AD1840">
        <f t="shared" si="651"/>
        <v>3.5491559556388941E-2</v>
      </c>
      <c r="AE1840">
        <f t="shared" si="652"/>
        <v>0.75999999999999934</v>
      </c>
      <c r="AF1840">
        <f t="shared" si="661"/>
        <v>466.23358584988654</v>
      </c>
      <c r="AG1840">
        <f t="shared" si="653"/>
        <v>0.21208854438455804</v>
      </c>
      <c r="AH1840">
        <f t="shared" si="654"/>
        <v>0.25498617170812204</v>
      </c>
      <c r="AI1840">
        <f t="shared" si="662"/>
        <v>0.24000000000000066</v>
      </c>
      <c r="AJ1840">
        <f>MAX(0, $R1840 - $AA1840) * INDEX(Model_Assumptions[Values], 7)</f>
        <v>3331.4135950030968</v>
      </c>
      <c r="AK1840">
        <f>MAX(0, INDEX(Model_Assumptions[Values], 4) - $AD1840)</f>
        <v>1.4508440443611062E-2</v>
      </c>
      <c r="AL1840">
        <f>MAX(0, INDEX(Model_Assumptions[Values], 5) - $AC1840)</f>
        <v>0</v>
      </c>
      <c r="AM1840">
        <f>INDEX(Model_Assumptions[Values], 6) * MAX(0, INDEX(Model_Assumptions[Values], 3) - $AB1840)^2</f>
        <v>0</v>
      </c>
      <c r="AN1840">
        <f t="shared" si="655"/>
        <v>3526.1602973585332</v>
      </c>
      <c r="AO1840" cm="1">
        <f t="array" ref="AO1840">IFERROR(STDEV(IF($E$2:$E$2201=$E1840, $AJ$2:$AJ$2201)), 0)</f>
        <v>209.84827248222715</v>
      </c>
      <c r="AP1840">
        <f t="shared" si="663"/>
        <v>-0.92803576627932549</v>
      </c>
      <c r="AQ1840">
        <f t="shared" si="656"/>
        <v>2.687579557344837E-2</v>
      </c>
      <c r="AR1840" cm="1">
        <f t="array" ref="AR1840">IFERROR(STDEV(IF($E$2:$E$2201=$E1840, $AK$2:$AK$2201)), 0)</f>
        <v>1.3317105530676662E-2</v>
      </c>
      <c r="AS1840">
        <f t="shared" si="664"/>
        <v>-0.92868191975714587</v>
      </c>
      <c r="AT1840">
        <f t="shared" si="657"/>
        <v>4.2783229658039943E-3</v>
      </c>
      <c r="AU1840" cm="1">
        <f t="array" ref="AU1840">IFERROR(STDEV(IF($E$2:$E$2201=$E1840, $AL$2:$AL$2201)), 0)</f>
        <v>6.3663256363614678E-3</v>
      </c>
      <c r="AV1840">
        <f t="shared" si="665"/>
        <v>-0.67202389732756029</v>
      </c>
      <c r="AW1840">
        <f t="shared" si="658"/>
        <v>0</v>
      </c>
      <c r="AX1840" cm="1">
        <f t="array" ref="AX1840">IFERROR(STDEV(IF($E$2:$E$2201=$E1840, $AM$2:$AM$2201)), 0)</f>
        <v>0</v>
      </c>
      <c r="AY1840">
        <f t="shared" si="666"/>
        <v>-0.67202389732756029</v>
      </c>
      <c r="AZ1840">
        <f>INDEX(Model_Assumptions[Values],9)*((INDEX(Model_Scenarios[GR Weight],1)*$AG1840)+(INDEX(Model_Scenarios[GP Weight],1)*$AH1840)+(INDEX(Model_Scenarios[LTV Weight],1)*$AI1840))-(INDEX(Model_Scenarios[LTV Weight],1)*$AP1840)-(INDEX(Model_Scenarios[GP Weight],1)*($AS1840+$AV1840+$AY1840))</f>
        <v>2.1632389425110299</v>
      </c>
      <c r="BA1840">
        <f>INDEX(Model_Assumptions[Values],9)*((INDEX(Model_Scenarios[GR Weight],2)*$AG1840)+(INDEX(Model_Scenarios[GP Weight],2)*$AH1840)+(INDEX(Model_Scenarios[LTV Weight],2)*$AI1840))-(INDEX(Model_Scenarios[LTV Weight],2)*$AP1840)-(INDEX(Model_Scenarios[GP Weight],2)*($AS1840+$AV1840+$AY1840))</f>
        <v>2.2518217709605577</v>
      </c>
      <c r="BB1840">
        <f>INDEX(Model_Assumptions[Values],9)*((INDEX(Model_Scenarios[GR Weight],3)*$AG1840)+(INDEX(Model_Scenarios[GP Weight],3)*$AH1840)+(INDEX(Model_Scenarios[LTV Weight],3)*$AI1840))-(INDEX(Model_Scenarios[LTV Weight],3)*$AP1840)-(INDEX(Model_Scenarios[GP Weight],3)*($AS1840+$AV1840+$AY1840))</f>
        <v>2.3580061875259357</v>
      </c>
      <c r="BC1840">
        <f>INDEX(Model_Assumptions[Values],9)*((INDEX(Model_Scenarios[GR Weight],4)*$AG1840)+(INDEX(Model_Scenarios[GP Weight],4)*$AH1840)+(INDEX(Model_Scenarios[LTV Weight],4)*$AI1840))-(INDEX(Model_Scenarios[LTV Weight],4)*$AP1840)-(INDEX(Model_Scenarios[GP Weight],4)*($AS1840+$AV1840+$AY1840))</f>
        <v>2.2512468830902819</v>
      </c>
      <c r="BD1840">
        <f>INDEX(Model_Assumptions[Values],9)*((INDEX(Model_Scenarios[GR Weight],5)*$AG1840)+(INDEX(Model_Scenarios[GP Weight],5)*$AH1840)+(INDEX(Model_Scenarios[LTV Weight],5)*$AI1840))-(INDEX(Model_Scenarios[LTV Weight],5)*$AP1840)-(INDEX(Model_Scenarios[GP Weight],5)*($AS1840+$AV1840+$AY1840))</f>
        <v>2.6953108010784725</v>
      </c>
    </row>
    <row r="1841" spans="1:56" x14ac:dyDescent="0.25">
      <c r="A1841">
        <v>1840</v>
      </c>
      <c r="B1841">
        <v>37</v>
      </c>
      <c r="C1841" s="3">
        <v>40</v>
      </c>
      <c r="D1841" s="4">
        <v>0.78</v>
      </c>
      <c r="E1841" t="str">
        <v>SKU-1043</v>
      </c>
      <c r="F1841" t="str">
        <v>Hold</v>
      </c>
      <c r="G1841" t="str">
        <v>Full</v>
      </c>
      <c r="H1841">
        <v>112.56</v>
      </c>
      <c r="I1841">
        <v>53.11</v>
      </c>
      <c r="J1841">
        <v>40</v>
      </c>
      <c r="K1841">
        <v>4502.3999999999996</v>
      </c>
      <c r="L1841">
        <v>2377.9999999999995</v>
      </c>
      <c r="M1841">
        <v>0.52816275764036957</v>
      </c>
      <c r="N1841">
        <v>124.60661115062148</v>
      </c>
      <c r="O1841">
        <v>979.85122372361684</v>
      </c>
      <c r="P1841">
        <v>1086.0712237236162</v>
      </c>
      <c r="Q1841">
        <v>2590.186588054918</v>
      </c>
      <c r="R1841">
        <v>1942.6399410411886</v>
      </c>
      <c r="S1841">
        <v>1</v>
      </c>
      <c r="T1841">
        <f t="shared" si="644"/>
        <v>121.95635669748475</v>
      </c>
      <c r="U1841">
        <f t="shared" si="645"/>
        <v>8.3478648698336419E-2</v>
      </c>
      <c r="V1841">
        <f>IF($F1841="Reduce", INDEX(Model_Assumptions[Values], 2), INDEX(Model_Assumptions[Values], 1))</f>
        <v>-0.4</v>
      </c>
      <c r="W1841">
        <f t="shared" si="646"/>
        <v>38.664341620826619</v>
      </c>
      <c r="X1841">
        <f t="shared" si="659"/>
        <v>4715.3622381829364</v>
      </c>
      <c r="Y1841">
        <f t="shared" si="647"/>
        <v>2661.8990547008348</v>
      </c>
      <c r="Z1841">
        <f t="shared" si="648"/>
        <v>212.96223818293674</v>
      </c>
      <c r="AA1841">
        <f t="shared" si="649"/>
        <v>283.89905470083522</v>
      </c>
      <c r="AB1841">
        <f t="shared" si="660"/>
        <v>0.56451634471386802</v>
      </c>
      <c r="AC1841">
        <f t="shared" si="650"/>
        <v>3.635358707349845E-2</v>
      </c>
      <c r="AD1841">
        <f t="shared" si="651"/>
        <v>3.635358707349845E-2</v>
      </c>
      <c r="AE1841">
        <f t="shared" si="652"/>
        <v>0.77999999999999992</v>
      </c>
      <c r="AF1841">
        <f t="shared" si="661"/>
        <v>427.38078702906165</v>
      </c>
      <c r="AG1841">
        <f t="shared" si="653"/>
        <v>0.21734140145647893</v>
      </c>
      <c r="AH1841">
        <f t="shared" si="654"/>
        <v>0.26140003390153532</v>
      </c>
      <c r="AI1841">
        <f t="shared" si="662"/>
        <v>0.22000000000000008</v>
      </c>
      <c r="AJ1841">
        <f>MAX(0, $R1841 - $AA1841) * INDEX(Model_Assumptions[Values], 7)</f>
        <v>3317.4817726807069</v>
      </c>
      <c r="AK1841">
        <f>MAX(0, INDEX(Model_Assumptions[Values], 4) - $AD1841)</f>
        <v>1.3646412926501553E-2</v>
      </c>
      <c r="AL1841">
        <f>MAX(0, INDEX(Model_Assumptions[Values], 5) - $AC1841)</f>
        <v>0</v>
      </c>
      <c r="AM1841">
        <f>INDEX(Model_Assumptions[Values], 6) * MAX(0, INDEX(Model_Assumptions[Values], 3) - $AB1841)^2</f>
        <v>0</v>
      </c>
      <c r="AN1841">
        <f t="shared" si="655"/>
        <v>3526.1602973585332</v>
      </c>
      <c r="AO1841" cm="1">
        <f t="array" ref="AO1841">IFERROR(STDEV(IF($E$2:$E$2201=$E1841, $AJ$2:$AJ$2201)), 0)</f>
        <v>209.84827248222715</v>
      </c>
      <c r="AP1841">
        <f t="shared" si="663"/>
        <v>-0.99442574489384994</v>
      </c>
      <c r="AQ1841">
        <f t="shared" si="656"/>
        <v>2.687579557344837E-2</v>
      </c>
      <c r="AR1841" cm="1">
        <f t="array" ref="AR1841">IFERROR(STDEV(IF($E$2:$E$2201=$E1841, $AK$2:$AK$2201)), 0)</f>
        <v>1.3317105530676662E-2</v>
      </c>
      <c r="AS1841">
        <f t="shared" si="664"/>
        <v>-0.99341276649585974</v>
      </c>
      <c r="AT1841">
        <f t="shared" si="657"/>
        <v>4.2783229658039943E-3</v>
      </c>
      <c r="AU1841" cm="1">
        <f t="array" ref="AU1841">IFERROR(STDEV(IF($E$2:$E$2201=$E1841, $AL$2:$AL$2201)), 0)</f>
        <v>6.3663256363614678E-3</v>
      </c>
      <c r="AV1841">
        <f t="shared" si="665"/>
        <v>-0.67202389732756029</v>
      </c>
      <c r="AW1841">
        <f t="shared" si="658"/>
        <v>0</v>
      </c>
      <c r="AX1841" cm="1">
        <f t="array" ref="AX1841">IFERROR(STDEV(IF($E$2:$E$2201=$E1841, $AM$2:$AM$2201)), 0)</f>
        <v>0</v>
      </c>
      <c r="AY1841">
        <f t="shared" si="666"/>
        <v>-0.67202389732756029</v>
      </c>
      <c r="AZ1841">
        <f>INDEX(Model_Assumptions[Values],9)*((INDEX(Model_Scenarios[GR Weight],1)*$AG1841)+(INDEX(Model_Scenarios[GP Weight],1)*$AH1841)+(INDEX(Model_Scenarios[LTV Weight],1)*$AI1841))-(INDEX(Model_Scenarios[LTV Weight],1)*$AP1841)-(INDEX(Model_Scenarios[GP Weight],1)*($AS1841+$AV1841+$AY1841))</f>
        <v>2.1486573697091851</v>
      </c>
      <c r="BA1841">
        <f>INDEX(Model_Assumptions[Values],9)*((INDEX(Model_Scenarios[GR Weight],2)*$AG1841)+(INDEX(Model_Scenarios[GP Weight],2)*$AH1841)+(INDEX(Model_Scenarios[LTV Weight],2)*$AI1841))-(INDEX(Model_Scenarios[LTV Weight],2)*$AP1841)-(INDEX(Model_Scenarios[GP Weight],2)*($AS1841+$AV1841+$AY1841))</f>
        <v>2.2532749314050937</v>
      </c>
      <c r="BB1841">
        <f>INDEX(Model_Assumptions[Values],9)*((INDEX(Model_Scenarios[GR Weight],3)*$AG1841)+(INDEX(Model_Scenarios[GP Weight],3)*$AH1841)+(INDEX(Model_Scenarios[LTV Weight],3)*$AI1841))-(INDEX(Model_Scenarios[LTV Weight],3)*$AP1841)-(INDEX(Model_Scenarios[GP Weight],3)*($AS1841+$AV1841+$AY1841))</f>
        <v>2.3850083055086682</v>
      </c>
      <c r="BC1841">
        <f>INDEX(Model_Assumptions[Values],9)*((INDEX(Model_Scenarios[GR Weight],4)*$AG1841)+(INDEX(Model_Scenarios[GP Weight],4)*$AH1841)+(INDEX(Model_Scenarios[LTV Weight],4)*$AI1841))-(INDEX(Model_Scenarios[LTV Weight],4)*$AP1841)-(INDEX(Model_Scenarios[GP Weight],4)*($AS1841+$AV1841+$AY1841))</f>
        <v>2.284236431747523</v>
      </c>
      <c r="BD1841">
        <f>INDEX(Model_Assumptions[Values],9)*((INDEX(Model_Scenarios[GR Weight],5)*$AG1841)+(INDEX(Model_Scenarios[GP Weight],5)*$AH1841)+(INDEX(Model_Scenarios[LTV Weight],5)*$AI1841))-(INDEX(Model_Scenarios[LTV Weight],5)*$AP1841)-(INDEX(Model_Scenarios[GP Weight],5)*($AS1841+$AV1841+$AY1841))</f>
        <v>2.7454012395422032</v>
      </c>
    </row>
    <row r="1842" spans="1:56" x14ac:dyDescent="0.25">
      <c r="A1842">
        <v>1841</v>
      </c>
      <c r="B1842">
        <v>37</v>
      </c>
      <c r="C1842" s="3">
        <v>41</v>
      </c>
      <c r="D1842" s="4">
        <v>0.8</v>
      </c>
      <c r="E1842" t="str">
        <v>SKU-1043</v>
      </c>
      <c r="F1842" t="str">
        <v>Hold</v>
      </c>
      <c r="G1842" t="str">
        <v>Full</v>
      </c>
      <c r="H1842">
        <v>112.56</v>
      </c>
      <c r="I1842">
        <v>53.11</v>
      </c>
      <c r="J1842">
        <v>40</v>
      </c>
      <c r="K1842">
        <v>4502.3999999999996</v>
      </c>
      <c r="L1842">
        <v>2377.9999999999995</v>
      </c>
      <c r="M1842">
        <v>0.52816275764036957</v>
      </c>
      <c r="N1842">
        <v>124.60661115062148</v>
      </c>
      <c r="O1842">
        <v>979.85122372361684</v>
      </c>
      <c r="P1842">
        <v>1086.0712237236162</v>
      </c>
      <c r="Q1842">
        <v>2590.186588054918</v>
      </c>
      <c r="R1842">
        <v>1942.6399410411886</v>
      </c>
      <c r="S1842">
        <v>1</v>
      </c>
      <c r="T1842">
        <f t="shared" si="644"/>
        <v>122.19728892049719</v>
      </c>
      <c r="U1842">
        <f t="shared" si="645"/>
        <v>8.5619126870088699E-2</v>
      </c>
      <c r="V1842">
        <f>IF($F1842="Reduce", INDEX(Model_Assumptions[Values], 2), INDEX(Model_Assumptions[Values], 1))</f>
        <v>-0.4</v>
      </c>
      <c r="W1842">
        <f t="shared" si="646"/>
        <v>38.630093970078583</v>
      </c>
      <c r="X1842">
        <f t="shared" si="659"/>
        <v>4720.4927538876491</v>
      </c>
      <c r="Y1842">
        <f t="shared" si="647"/>
        <v>2668.8484631367755</v>
      </c>
      <c r="Z1842">
        <f t="shared" si="648"/>
        <v>218.09275388764945</v>
      </c>
      <c r="AA1842">
        <f t="shared" si="649"/>
        <v>290.84846313677599</v>
      </c>
      <c r="AB1842">
        <f t="shared" si="660"/>
        <v>0.56537497297052219</v>
      </c>
      <c r="AC1842">
        <f t="shared" si="650"/>
        <v>3.721221533015262E-2</v>
      </c>
      <c r="AD1842">
        <f t="shared" si="651"/>
        <v>3.721221533015262E-2</v>
      </c>
      <c r="AE1842">
        <f t="shared" si="652"/>
        <v>0.80000000000000049</v>
      </c>
      <c r="AF1842">
        <f t="shared" si="661"/>
        <v>388.52798820823676</v>
      </c>
      <c r="AG1842">
        <f t="shared" si="653"/>
        <v>0.22257741645599669</v>
      </c>
      <c r="AH1842">
        <f t="shared" si="654"/>
        <v>0.26779870121187488</v>
      </c>
      <c r="AI1842">
        <f t="shared" si="662"/>
        <v>0.19999999999999951</v>
      </c>
      <c r="AJ1842">
        <f>MAX(0, $R1842 - $AA1842) * INDEX(Model_Assumptions[Values], 7)</f>
        <v>3303.5829558088253</v>
      </c>
      <c r="AK1842">
        <f>MAX(0, INDEX(Model_Assumptions[Values], 4) - $AD1842)</f>
        <v>1.2787784669847382E-2</v>
      </c>
      <c r="AL1842">
        <f>MAX(0, INDEX(Model_Assumptions[Values], 5) - $AC1842)</f>
        <v>0</v>
      </c>
      <c r="AM1842">
        <f>INDEX(Model_Assumptions[Values], 6) * MAX(0, INDEX(Model_Assumptions[Values], 3) - $AB1842)^2</f>
        <v>0</v>
      </c>
      <c r="AN1842">
        <f t="shared" si="655"/>
        <v>3526.1602973585332</v>
      </c>
      <c r="AO1842" cm="1">
        <f t="array" ref="AO1842">IFERROR(STDEV(IF($E$2:$E$2201=$E1842, $AJ$2:$AJ$2201)), 0)</f>
        <v>209.84827248222715</v>
      </c>
      <c r="AP1842">
        <f t="shared" si="663"/>
        <v>-1.0606584410579734</v>
      </c>
      <c r="AQ1842">
        <f t="shared" si="656"/>
        <v>2.687579557344837E-2</v>
      </c>
      <c r="AR1842" cm="1">
        <f t="array" ref="AR1842">IFERROR(STDEV(IF($E$2:$E$2201=$E1842, $AK$2:$AK$2201)), 0)</f>
        <v>1.3317105530676662E-2</v>
      </c>
      <c r="AS1842">
        <f t="shared" si="664"/>
        <v>-1.0578883580330953</v>
      </c>
      <c r="AT1842">
        <f t="shared" si="657"/>
        <v>4.2783229658039943E-3</v>
      </c>
      <c r="AU1842" cm="1">
        <f t="array" ref="AU1842">IFERROR(STDEV(IF($E$2:$E$2201=$E1842, $AL$2:$AL$2201)), 0)</f>
        <v>6.3663256363614678E-3</v>
      </c>
      <c r="AV1842">
        <f t="shared" si="665"/>
        <v>-0.67202389732756029</v>
      </c>
      <c r="AW1842">
        <f t="shared" si="658"/>
        <v>0</v>
      </c>
      <c r="AX1842" cm="1">
        <f t="array" ref="AX1842">IFERROR(STDEV(IF($E$2:$E$2201=$E1842, $AM$2:$AM$2201)), 0)</f>
        <v>0</v>
      </c>
      <c r="AY1842">
        <f t="shared" si="666"/>
        <v>-0.67202389732756029</v>
      </c>
      <c r="AZ1842">
        <f>INDEX(Model_Assumptions[Values],9)*((INDEX(Model_Scenarios[GR Weight],1)*$AG1842)+(INDEX(Model_Scenarios[GP Weight],1)*$AH1842)+(INDEX(Model_Scenarios[LTV Weight],1)*$AI1842))-(INDEX(Model_Scenarios[LTV Weight],1)*$AP1842)-(INDEX(Model_Scenarios[GP Weight],1)*($AS1842+$AV1842+$AY1842))</f>
        <v>2.1339084269491342</v>
      </c>
      <c r="BA1842">
        <f>INDEX(Model_Assumptions[Values],9)*((INDEX(Model_Scenarios[GR Weight],2)*$AG1842)+(INDEX(Model_Scenarios[GP Weight],2)*$AH1842)+(INDEX(Model_Scenarios[LTV Weight],2)*$AI1842))-(INDEX(Model_Scenarios[LTV Weight],2)*$AP1842)-(INDEX(Model_Scenarios[GP Weight],2)*($AS1842+$AV1842+$AY1842))</f>
        <v>2.2545469807791969</v>
      </c>
      <c r="BB1842">
        <f>INDEX(Model_Assumptions[Values],9)*((INDEX(Model_Scenarios[GR Weight],3)*$AG1842)+(INDEX(Model_Scenarios[GP Weight],3)*$AH1842)+(INDEX(Model_Scenarios[LTV Weight],3)*$AI1842))-(INDEX(Model_Scenarios[LTV Weight],3)*$AP1842)-(INDEX(Model_Scenarios[GP Weight],3)*($AS1842+$AV1842+$AY1842))</f>
        <v>2.4118105275548407</v>
      </c>
      <c r="BC1842">
        <f>INDEX(Model_Assumptions[Values],9)*((INDEX(Model_Scenarios[GR Weight],4)*$AG1842)+(INDEX(Model_Scenarios[GP Weight],4)*$AH1842)+(INDEX(Model_Scenarios[LTV Weight],4)*$AI1842))-(INDEX(Model_Scenarios[LTV Weight],4)*$AP1842)-(INDEX(Model_Scenarios[GP Weight],4)*($AS1842+$AV1842+$AY1842))</f>
        <v>2.3170333916770423</v>
      </c>
      <c r="BD1842">
        <f>INDEX(Model_Assumptions[Values],9)*((INDEX(Model_Scenarios[GR Weight],5)*$AG1842)+(INDEX(Model_Scenarios[GP Weight],5)*$AH1842)+(INDEX(Model_Scenarios[LTV Weight],5)*$AI1842))-(INDEX(Model_Scenarios[LTV Weight],5)*$AP1842)-(INDEX(Model_Scenarios[GP Weight],5)*($AS1842+$AV1842+$AY1842))</f>
        <v>2.7952533390316643</v>
      </c>
    </row>
    <row r="1843" spans="1:56" x14ac:dyDescent="0.25">
      <c r="A1843">
        <v>1842</v>
      </c>
      <c r="B1843">
        <v>37</v>
      </c>
      <c r="C1843" s="3">
        <v>42</v>
      </c>
      <c r="D1843" s="4">
        <v>0.82000000000000006</v>
      </c>
      <c r="E1843" t="str">
        <v>SKU-1043</v>
      </c>
      <c r="F1843" t="str">
        <v>Hold</v>
      </c>
      <c r="G1843" t="str">
        <v>Full</v>
      </c>
      <c r="H1843">
        <v>112.56</v>
      </c>
      <c r="I1843">
        <v>53.11</v>
      </c>
      <c r="J1843">
        <v>40</v>
      </c>
      <c r="K1843">
        <v>4502.3999999999996</v>
      </c>
      <c r="L1843">
        <v>2377.9999999999995</v>
      </c>
      <c r="M1843">
        <v>0.52816275764036957</v>
      </c>
      <c r="N1843">
        <v>124.60661115062148</v>
      </c>
      <c r="O1843">
        <v>979.85122372361684</v>
      </c>
      <c r="P1843">
        <v>1086.0712237236162</v>
      </c>
      <c r="Q1843">
        <v>2590.186588054918</v>
      </c>
      <c r="R1843">
        <v>1942.6399410411886</v>
      </c>
      <c r="S1843">
        <v>1</v>
      </c>
      <c r="T1843">
        <f t="shared" si="644"/>
        <v>122.43822114350961</v>
      </c>
      <c r="U1843">
        <f t="shared" si="645"/>
        <v>8.7759605041840841E-2</v>
      </c>
      <c r="V1843">
        <f>IF($F1843="Reduce", INDEX(Model_Assumptions[Values], 2), INDEX(Model_Assumptions[Values], 1))</f>
        <v>-0.4</v>
      </c>
      <c r="W1843">
        <f t="shared" si="646"/>
        <v>38.595846319330548</v>
      </c>
      <c r="X1843">
        <f t="shared" si="659"/>
        <v>4725.6067668671049</v>
      </c>
      <c r="Y1843">
        <f t="shared" si="647"/>
        <v>2675.7813688474594</v>
      </c>
      <c r="Z1843">
        <f t="shared" si="648"/>
        <v>223.20676686710522</v>
      </c>
      <c r="AA1843">
        <f t="shared" si="649"/>
        <v>297.78136884745982</v>
      </c>
      <c r="AB1843">
        <f t="shared" si="660"/>
        <v>0.56623022203377271</v>
      </c>
      <c r="AC1843">
        <f t="shared" si="650"/>
        <v>3.8067464393403139E-2</v>
      </c>
      <c r="AD1843">
        <f t="shared" si="651"/>
        <v>3.8067464393403139E-2</v>
      </c>
      <c r="AE1843">
        <f t="shared" si="652"/>
        <v>0.81999999999999984</v>
      </c>
      <c r="AF1843">
        <f t="shared" si="661"/>
        <v>349.67518938741426</v>
      </c>
      <c r="AG1843">
        <f t="shared" si="653"/>
        <v>0.22779658938310859</v>
      </c>
      <c r="AH1843">
        <f t="shared" si="654"/>
        <v>0.27418217363913816</v>
      </c>
      <c r="AI1843">
        <f t="shared" si="662"/>
        <v>0.18000000000000016</v>
      </c>
      <c r="AJ1843">
        <f>MAX(0, $R1843 - $AA1843) * INDEX(Model_Assumptions[Values], 7)</f>
        <v>3289.7171443874577</v>
      </c>
      <c r="AK1843">
        <f>MAX(0, INDEX(Model_Assumptions[Values], 4) - $AD1843)</f>
        <v>1.1932535606596864E-2</v>
      </c>
      <c r="AL1843">
        <f>MAX(0, INDEX(Model_Assumptions[Values], 5) - $AC1843)</f>
        <v>0</v>
      </c>
      <c r="AM1843">
        <f>INDEX(Model_Assumptions[Values], 6) * MAX(0, INDEX(Model_Assumptions[Values], 3) - $AB1843)^2</f>
        <v>0</v>
      </c>
      <c r="AN1843">
        <f t="shared" si="655"/>
        <v>3526.1602973585332</v>
      </c>
      <c r="AO1843" cm="1">
        <f t="array" ref="AO1843">IFERROR(STDEV(IF($E$2:$E$2201=$E1843, $AJ$2:$AJ$2201)), 0)</f>
        <v>209.84827248222715</v>
      </c>
      <c r="AP1843">
        <f t="shared" si="663"/>
        <v>-1.1267338547716699</v>
      </c>
      <c r="AQ1843">
        <f t="shared" si="656"/>
        <v>2.687579557344837E-2</v>
      </c>
      <c r="AR1843" cm="1">
        <f t="array" ref="AR1843">IFERROR(STDEV(IF($E$2:$E$2201=$E1843, $AK$2:$AK$2201)), 0)</f>
        <v>1.3317105530676662E-2</v>
      </c>
      <c r="AS1843">
        <f t="shared" si="664"/>
        <v>-1.1221102012317099</v>
      </c>
      <c r="AT1843">
        <f t="shared" si="657"/>
        <v>4.2783229658039943E-3</v>
      </c>
      <c r="AU1843" cm="1">
        <f t="array" ref="AU1843">IFERROR(STDEV(IF($E$2:$E$2201=$E1843, $AL$2:$AL$2201)), 0)</f>
        <v>6.3663256363614678E-3</v>
      </c>
      <c r="AV1843">
        <f t="shared" si="665"/>
        <v>-0.67202389732756029</v>
      </c>
      <c r="AW1843">
        <f t="shared" si="658"/>
        <v>0</v>
      </c>
      <c r="AX1843" cm="1">
        <f t="array" ref="AX1843">IFERROR(STDEV(IF($E$2:$E$2201=$E1843, $AM$2:$AM$2201)), 0)</f>
        <v>0</v>
      </c>
      <c r="AY1843">
        <f t="shared" si="666"/>
        <v>-0.67202389732756029</v>
      </c>
      <c r="AZ1843">
        <f>INDEX(Model_Assumptions[Values],9)*((INDEX(Model_Scenarios[GR Weight],1)*$AG1843)+(INDEX(Model_Scenarios[GP Weight],1)*$AH1843)+(INDEX(Model_Scenarios[LTV Weight],1)*$AI1843))-(INDEX(Model_Scenarios[LTV Weight],1)*$AP1843)-(INDEX(Model_Scenarios[GP Weight],1)*($AS1843+$AV1843+$AY1843))</f>
        <v>2.1189922649171429</v>
      </c>
      <c r="BA1843">
        <f>INDEX(Model_Assumptions[Values],9)*((INDEX(Model_Scenarios[GR Weight],2)*$AG1843)+(INDEX(Model_Scenarios[GP Weight],2)*$AH1843)+(INDEX(Model_Scenarios[LTV Weight],2)*$AI1843))-(INDEX(Model_Scenarios[LTV Weight],2)*$AP1843)-(INDEX(Model_Scenarios[GP Weight],2)*($AS1843+$AV1843+$AY1843))</f>
        <v>2.2556382204554217</v>
      </c>
      <c r="BB1843">
        <f>INDEX(Model_Assumptions[Values],9)*((INDEX(Model_Scenarios[GR Weight],3)*$AG1843)+(INDEX(Model_Scenarios[GP Weight],3)*$AH1843)+(INDEX(Model_Scenarios[LTV Weight],3)*$AI1843))-(INDEX(Model_Scenarios[LTV Weight],3)*$AP1843)-(INDEX(Model_Scenarios[GP Weight],3)*($AS1843+$AV1843+$AY1843))</f>
        <v>2.4384133810664368</v>
      </c>
      <c r="BC1843">
        <f>INDEX(Model_Assumptions[Values],9)*((INDEX(Model_Scenarios[GR Weight],4)*$AG1843)+(INDEX(Model_Scenarios[GP Weight],4)*$AH1843)+(INDEX(Model_Scenarios[LTV Weight],4)*$AI1843))-(INDEX(Model_Scenarios[LTV Weight],4)*$AP1843)-(INDEX(Model_Scenarios[GP Weight],4)*($AS1843+$AV1843+$AY1843))</f>
        <v>2.3496382902808239</v>
      </c>
      <c r="BD1843">
        <f>INDEX(Model_Assumptions[Values],9)*((INDEX(Model_Scenarios[GR Weight],5)*$AG1843)+(INDEX(Model_Scenarios[GP Weight],5)*$AH1843)+(INDEX(Model_Scenarios[LTV Weight],5)*$AI1843))-(INDEX(Model_Scenarios[LTV Weight],5)*$AP1843)-(INDEX(Model_Scenarios[GP Weight],5)*($AS1843+$AV1843+$AY1843))</f>
        <v>2.8448679283214133</v>
      </c>
    </row>
    <row r="1844" spans="1:56" x14ac:dyDescent="0.25">
      <c r="A1844">
        <v>1843</v>
      </c>
      <c r="B1844">
        <v>37</v>
      </c>
      <c r="C1844" s="3">
        <v>43</v>
      </c>
      <c r="D1844" s="4">
        <v>0.84</v>
      </c>
      <c r="E1844" t="str">
        <v>SKU-1043</v>
      </c>
      <c r="F1844" t="str">
        <v>Hold</v>
      </c>
      <c r="G1844" t="str">
        <v>Full</v>
      </c>
      <c r="H1844">
        <v>112.56</v>
      </c>
      <c r="I1844">
        <v>53.11</v>
      </c>
      <c r="J1844">
        <v>40</v>
      </c>
      <c r="K1844">
        <v>4502.3999999999996</v>
      </c>
      <c r="L1844">
        <v>2377.9999999999995</v>
      </c>
      <c r="M1844">
        <v>0.52816275764036957</v>
      </c>
      <c r="N1844">
        <v>124.60661115062148</v>
      </c>
      <c r="O1844">
        <v>979.85122372361684</v>
      </c>
      <c r="P1844">
        <v>1086.0712237236162</v>
      </c>
      <c r="Q1844">
        <v>2590.186588054918</v>
      </c>
      <c r="R1844">
        <v>1942.6399410411886</v>
      </c>
      <c r="S1844">
        <v>1</v>
      </c>
      <c r="T1844">
        <f t="shared" si="644"/>
        <v>122.67915336652204</v>
      </c>
      <c r="U1844">
        <f t="shared" si="645"/>
        <v>8.9900083213593121E-2</v>
      </c>
      <c r="V1844">
        <f>IF($F1844="Reduce", INDEX(Model_Assumptions[Values], 2), INDEX(Model_Assumptions[Values], 1))</f>
        <v>-0.4</v>
      </c>
      <c r="W1844">
        <f t="shared" si="646"/>
        <v>38.561598668582505</v>
      </c>
      <c r="X1844">
        <f t="shared" si="659"/>
        <v>4730.7042771213055</v>
      </c>
      <c r="Y1844">
        <f t="shared" si="647"/>
        <v>2682.6977718328885</v>
      </c>
      <c r="Z1844">
        <f t="shared" si="648"/>
        <v>228.30427712130586</v>
      </c>
      <c r="AA1844">
        <f t="shared" si="649"/>
        <v>304.69777183288898</v>
      </c>
      <c r="AB1844">
        <f t="shared" si="660"/>
        <v>0.56708211181303103</v>
      </c>
      <c r="AC1844">
        <f t="shared" si="650"/>
        <v>3.8919354172661458E-2</v>
      </c>
      <c r="AD1844">
        <f t="shared" si="651"/>
        <v>3.8919354172661458E-2</v>
      </c>
      <c r="AE1844">
        <f t="shared" si="652"/>
        <v>0.84000000000000041</v>
      </c>
      <c r="AF1844">
        <f t="shared" si="661"/>
        <v>310.82239056658938</v>
      </c>
      <c r="AG1844">
        <f t="shared" si="653"/>
        <v>0.23299892023781646</v>
      </c>
      <c r="AH1844">
        <f t="shared" si="654"/>
        <v>0.28055045118332733</v>
      </c>
      <c r="AI1844">
        <f t="shared" si="662"/>
        <v>0.15999999999999959</v>
      </c>
      <c r="AJ1844">
        <f>MAX(0, $R1844 - $AA1844) * INDEX(Model_Assumptions[Values], 7)</f>
        <v>3275.8843384165993</v>
      </c>
      <c r="AK1844">
        <f>MAX(0, INDEX(Model_Assumptions[Values], 4) - $AD1844)</f>
        <v>1.1080645827338545E-2</v>
      </c>
      <c r="AL1844">
        <f>MAX(0, INDEX(Model_Assumptions[Values], 5) - $AC1844)</f>
        <v>0</v>
      </c>
      <c r="AM1844">
        <f>INDEX(Model_Assumptions[Values], 6) * MAX(0, INDEX(Model_Assumptions[Values], 3) - $AB1844)^2</f>
        <v>0</v>
      </c>
      <c r="AN1844">
        <f t="shared" si="655"/>
        <v>3526.1602973585332</v>
      </c>
      <c r="AO1844" cm="1">
        <f t="array" ref="AO1844">IFERROR(STDEV(IF($E$2:$E$2201=$E1844, $AJ$2:$AJ$2201)), 0)</f>
        <v>209.84827248222715</v>
      </c>
      <c r="AP1844">
        <f t="shared" si="663"/>
        <v>-1.1926519860349609</v>
      </c>
      <c r="AQ1844">
        <f t="shared" si="656"/>
        <v>2.687579557344837E-2</v>
      </c>
      <c r="AR1844" cm="1">
        <f t="array" ref="AR1844">IFERROR(STDEV(IF($E$2:$E$2201=$E1844, $AK$2:$AK$2201)), 0)</f>
        <v>1.3317105530676662E-2</v>
      </c>
      <c r="AS1844">
        <f t="shared" si="664"/>
        <v>-1.1860797911171355</v>
      </c>
      <c r="AT1844">
        <f t="shared" si="657"/>
        <v>4.2783229658039943E-3</v>
      </c>
      <c r="AU1844" cm="1">
        <f t="array" ref="AU1844">IFERROR(STDEV(IF($E$2:$E$2201=$E1844, $AL$2:$AL$2201)), 0)</f>
        <v>6.3663256363614678E-3</v>
      </c>
      <c r="AV1844">
        <f t="shared" si="665"/>
        <v>-0.67202389732756029</v>
      </c>
      <c r="AW1844">
        <f t="shared" si="658"/>
        <v>0</v>
      </c>
      <c r="AX1844" cm="1">
        <f t="array" ref="AX1844">IFERROR(STDEV(IF($E$2:$E$2201=$E1844, $AM$2:$AM$2201)), 0)</f>
        <v>0</v>
      </c>
      <c r="AY1844">
        <f t="shared" si="666"/>
        <v>-0.67202389732756029</v>
      </c>
      <c r="AZ1844">
        <f>INDEX(Model_Assumptions[Values],9)*((INDEX(Model_Scenarios[GR Weight],1)*$AG1844)+(INDEX(Model_Scenarios[GP Weight],1)*$AH1844)+(INDEX(Model_Scenarios[LTV Weight],1)*$AI1844))-(INDEX(Model_Scenarios[LTV Weight],1)*$AP1844)-(INDEX(Model_Scenarios[GP Weight],1)*($AS1844+$AV1844+$AY1844))</f>
        <v>2.1039090331157646</v>
      </c>
      <c r="BA1844">
        <f>INDEX(Model_Assumptions[Values],9)*((INDEX(Model_Scenarios[GR Weight],2)*$AG1844)+(INDEX(Model_Scenarios[GP Weight],2)*$AH1844)+(INDEX(Model_Scenarios[LTV Weight],2)*$AI1844))-(INDEX(Model_Scenarios[LTV Weight],2)*$AP1844)-(INDEX(Model_Scenarios[GP Weight],2)*($AS1844+$AV1844+$AY1844))</f>
        <v>2.256548949438864</v>
      </c>
      <c r="BB1844">
        <f>INDEX(Model_Assumptions[Values],9)*((INDEX(Model_Scenarios[GR Weight],3)*$AG1844)+(INDEX(Model_Scenarios[GP Weight],3)*$AH1844)+(INDEX(Model_Scenarios[LTV Weight],3)*$AI1844))-(INDEX(Model_Scenarios[LTV Weight],3)*$AP1844)-(INDEX(Model_Scenarios[GP Weight],3)*($AS1844+$AV1844+$AY1844))</f>
        <v>2.4648173893023664</v>
      </c>
      <c r="BC1844">
        <f>INDEX(Model_Assumptions[Values],9)*((INDEX(Model_Scenarios[GR Weight],4)*$AG1844)+(INDEX(Model_Scenarios[GP Weight],4)*$AH1844)+(INDEX(Model_Scenarios[LTV Weight],4)*$AI1844))-(INDEX(Model_Scenarios[LTV Weight],4)*$AP1844)-(INDEX(Model_Scenarios[GP Weight],4)*($AS1844+$AV1844+$AY1844))</f>
        <v>2.3820516508177789</v>
      </c>
      <c r="BD1844">
        <f>INDEX(Model_Assumptions[Values],9)*((INDEX(Model_Scenarios[GR Weight],5)*$AG1844)+(INDEX(Model_Scenarios[GP Weight],5)*$AH1844)+(INDEX(Model_Scenarios[LTV Weight],5)*$AI1844))-(INDEX(Model_Scenarios[LTV Weight],5)*$AP1844)-(INDEX(Model_Scenarios[GP Weight],5)*($AS1844+$AV1844+$AY1844))</f>
        <v>2.8942458296754472</v>
      </c>
    </row>
    <row r="1845" spans="1:56" x14ac:dyDescent="0.25">
      <c r="A1845">
        <v>1844</v>
      </c>
      <c r="B1845">
        <v>37</v>
      </c>
      <c r="C1845" s="3">
        <v>44</v>
      </c>
      <c r="D1845" s="4">
        <v>0.86</v>
      </c>
      <c r="E1845" t="str">
        <v>SKU-1043</v>
      </c>
      <c r="F1845" t="str">
        <v>Hold</v>
      </c>
      <c r="G1845" t="str">
        <v>Full</v>
      </c>
      <c r="H1845">
        <v>112.56</v>
      </c>
      <c r="I1845">
        <v>53.11</v>
      </c>
      <c r="J1845">
        <v>40</v>
      </c>
      <c r="K1845">
        <v>4502.3999999999996</v>
      </c>
      <c r="L1845">
        <v>2377.9999999999995</v>
      </c>
      <c r="M1845">
        <v>0.52816275764036957</v>
      </c>
      <c r="N1845">
        <v>124.60661115062148</v>
      </c>
      <c r="O1845">
        <v>979.85122372361684</v>
      </c>
      <c r="P1845">
        <v>1086.0712237236162</v>
      </c>
      <c r="Q1845">
        <v>2590.186588054918</v>
      </c>
      <c r="R1845">
        <v>1942.6399410411886</v>
      </c>
      <c r="S1845">
        <v>1</v>
      </c>
      <c r="T1845">
        <f t="shared" si="644"/>
        <v>122.92008558953447</v>
      </c>
      <c r="U1845">
        <f t="shared" si="645"/>
        <v>9.2040561385345263E-2</v>
      </c>
      <c r="V1845">
        <f>IF($F1845="Reduce", INDEX(Model_Assumptions[Values], 2), INDEX(Model_Assumptions[Values], 1))</f>
        <v>-0.4</v>
      </c>
      <c r="W1845">
        <f t="shared" si="646"/>
        <v>38.527351017834476</v>
      </c>
      <c r="X1845">
        <f t="shared" si="659"/>
        <v>4735.7852846502519</v>
      </c>
      <c r="Y1845">
        <f t="shared" si="647"/>
        <v>2689.597672093063</v>
      </c>
      <c r="Z1845">
        <f t="shared" si="648"/>
        <v>233.38528465025229</v>
      </c>
      <c r="AA1845">
        <f t="shared" si="649"/>
        <v>311.59767209306347</v>
      </c>
      <c r="AB1845">
        <f t="shared" si="660"/>
        <v>0.56793066206161325</v>
      </c>
      <c r="AC1845">
        <f t="shared" si="650"/>
        <v>3.9767904421243672E-2</v>
      </c>
      <c r="AD1845">
        <f t="shared" si="651"/>
        <v>3.9767904421243672E-2</v>
      </c>
      <c r="AE1845">
        <f t="shared" si="652"/>
        <v>0.85999999999999976</v>
      </c>
      <c r="AF1845">
        <f t="shared" si="661"/>
        <v>271.96959174576688</v>
      </c>
      <c r="AG1845">
        <f t="shared" si="653"/>
        <v>0.23818440902012125</v>
      </c>
      <c r="AH1845">
        <f t="shared" si="654"/>
        <v>0.28690353384444239</v>
      </c>
      <c r="AI1845">
        <f t="shared" si="662"/>
        <v>0.14000000000000024</v>
      </c>
      <c r="AJ1845">
        <f>MAX(0, $R1845 - $AA1845) * INDEX(Model_Assumptions[Values], 7)</f>
        <v>3262.0845378962504</v>
      </c>
      <c r="AK1845">
        <f>MAX(0, INDEX(Model_Assumptions[Values], 4) - $AD1845)</f>
        <v>1.0232095578756331E-2</v>
      </c>
      <c r="AL1845">
        <f>MAX(0, INDEX(Model_Assumptions[Values], 5) - $AC1845)</f>
        <v>0</v>
      </c>
      <c r="AM1845">
        <f>INDEX(Model_Assumptions[Values], 6) * MAX(0, INDEX(Model_Assumptions[Values], 3) - $AB1845)^2</f>
        <v>0</v>
      </c>
      <c r="AN1845">
        <f t="shared" si="655"/>
        <v>3526.1602973585332</v>
      </c>
      <c r="AO1845" cm="1">
        <f t="array" ref="AO1845">IFERROR(STDEV(IF($E$2:$E$2201=$E1845, $AJ$2:$AJ$2201)), 0)</f>
        <v>209.84827248222715</v>
      </c>
      <c r="AP1845">
        <f t="shared" si="663"/>
        <v>-1.2584128348478465</v>
      </c>
      <c r="AQ1845">
        <f t="shared" si="656"/>
        <v>2.687579557344837E-2</v>
      </c>
      <c r="AR1845" cm="1">
        <f t="array" ref="AR1845">IFERROR(STDEV(IF($E$2:$E$2201=$E1845, $AK$2:$AK$2201)), 0)</f>
        <v>1.3317105530676662E-2</v>
      </c>
      <c r="AS1845">
        <f t="shared" si="664"/>
        <v>-1.2497986109933865</v>
      </c>
      <c r="AT1845">
        <f t="shared" si="657"/>
        <v>4.2783229658039943E-3</v>
      </c>
      <c r="AU1845" cm="1">
        <f t="array" ref="AU1845">IFERROR(STDEV(IF($E$2:$E$2201=$E1845, $AL$2:$AL$2201)), 0)</f>
        <v>6.3663256363614678E-3</v>
      </c>
      <c r="AV1845">
        <f t="shared" si="665"/>
        <v>-0.67202389732756029</v>
      </c>
      <c r="AW1845">
        <f t="shared" si="658"/>
        <v>0</v>
      </c>
      <c r="AX1845" cm="1">
        <f t="array" ref="AX1845">IFERROR(STDEV(IF($E$2:$E$2201=$E1845, $AM$2:$AM$2201)), 0)</f>
        <v>0</v>
      </c>
      <c r="AY1845">
        <f t="shared" si="666"/>
        <v>-0.67202389732756029</v>
      </c>
      <c r="AZ1845">
        <f>INDEX(Model_Assumptions[Values],9)*((INDEX(Model_Scenarios[GR Weight],1)*$AG1845)+(INDEX(Model_Scenarios[GP Weight],1)*$AH1845)+(INDEX(Model_Scenarios[LTV Weight],1)*$AI1845))-(INDEX(Model_Scenarios[LTV Weight],1)*$AP1845)-(INDEX(Model_Scenarios[GP Weight],1)*($AS1845+$AV1845+$AY1845))</f>
        <v>2.0886588798754109</v>
      </c>
      <c r="BA1845">
        <f>INDEX(Model_Assumptions[Values],9)*((INDEX(Model_Scenarios[GR Weight],2)*$AG1845)+(INDEX(Model_Scenarios[GP Weight],2)*$AH1845)+(INDEX(Model_Scenarios[LTV Weight],2)*$AI1845))-(INDEX(Model_Scenarios[LTV Weight],2)*$AP1845)-(INDEX(Model_Scenarios[GP Weight],2)*($AS1845+$AV1845+$AY1845))</f>
        <v>2.257279464390336</v>
      </c>
      <c r="BB1845">
        <f>INDEX(Model_Assumptions[Values],9)*((INDEX(Model_Scenarios[GR Weight],3)*$AG1845)+(INDEX(Model_Scenarios[GP Weight],3)*$AH1845)+(INDEX(Model_Scenarios[LTV Weight],3)*$AI1845))-(INDEX(Model_Scenarios[LTV Weight],3)*$AP1845)-(INDEX(Model_Scenarios[GP Weight],3)*($AS1845+$AV1845+$AY1845))</f>
        <v>2.491023071419042</v>
      </c>
      <c r="BC1845">
        <f>INDEX(Model_Assumptions[Values],9)*((INDEX(Model_Scenarios[GR Weight],4)*$AG1845)+(INDEX(Model_Scenarios[GP Weight],4)*$AH1845)+(INDEX(Model_Scenarios[LTV Weight],4)*$AI1845))-(INDEX(Model_Scenarios[LTV Weight],4)*$AP1845)-(INDEX(Model_Scenarios[GP Weight],4)*($AS1845+$AV1845+$AY1845))</f>
        <v>2.414273992444318</v>
      </c>
      <c r="BD1845">
        <f>INDEX(Model_Assumptions[Values],9)*((INDEX(Model_Scenarios[GR Weight],5)*$AG1845)+(INDEX(Model_Scenarios[GP Weight],5)*$AH1845)+(INDEX(Model_Scenarios[LTV Weight],5)*$AI1845))-(INDEX(Model_Scenarios[LTV Weight],5)*$AP1845)-(INDEX(Model_Scenarios[GP Weight],5)*($AS1845+$AV1845+$AY1845))</f>
        <v>2.9433878589109788</v>
      </c>
    </row>
    <row r="1846" spans="1:56" x14ac:dyDescent="0.25">
      <c r="A1846">
        <v>1845</v>
      </c>
      <c r="B1846">
        <v>37</v>
      </c>
      <c r="C1846" s="3">
        <v>45</v>
      </c>
      <c r="D1846" s="4">
        <v>0.88</v>
      </c>
      <c r="E1846" t="str">
        <v>SKU-1043</v>
      </c>
      <c r="F1846" t="str">
        <v>Hold</v>
      </c>
      <c r="G1846" t="str">
        <v>Full</v>
      </c>
      <c r="H1846">
        <v>112.56</v>
      </c>
      <c r="I1846">
        <v>53.11</v>
      </c>
      <c r="J1846">
        <v>40</v>
      </c>
      <c r="K1846">
        <v>4502.3999999999996</v>
      </c>
      <c r="L1846">
        <v>2377.9999999999995</v>
      </c>
      <c r="M1846">
        <v>0.52816275764036957</v>
      </c>
      <c r="N1846">
        <v>124.60661115062148</v>
      </c>
      <c r="O1846">
        <v>979.85122372361684</v>
      </c>
      <c r="P1846">
        <v>1086.0712237236162</v>
      </c>
      <c r="Q1846">
        <v>2590.186588054918</v>
      </c>
      <c r="R1846">
        <v>1942.6399410411886</v>
      </c>
      <c r="S1846">
        <v>1</v>
      </c>
      <c r="T1846">
        <f t="shared" si="644"/>
        <v>123.1610178125469</v>
      </c>
      <c r="U1846">
        <f t="shared" si="645"/>
        <v>9.4181039557097543E-2</v>
      </c>
      <c r="V1846">
        <f>IF($F1846="Reduce", INDEX(Model_Assumptions[Values], 2), INDEX(Model_Assumptions[Values], 1))</f>
        <v>-0.4</v>
      </c>
      <c r="W1846">
        <f t="shared" si="646"/>
        <v>38.493103367086441</v>
      </c>
      <c r="X1846">
        <f t="shared" si="659"/>
        <v>4740.8497894539423</v>
      </c>
      <c r="Y1846">
        <f t="shared" si="647"/>
        <v>2696.4810696279815</v>
      </c>
      <c r="Z1846">
        <f t="shared" si="648"/>
        <v>238.44978945394269</v>
      </c>
      <c r="AA1846">
        <f t="shared" si="649"/>
        <v>318.48106962798192</v>
      </c>
      <c r="AB1846">
        <f t="shared" si="660"/>
        <v>0.5687758923782662</v>
      </c>
      <c r="AC1846">
        <f t="shared" si="650"/>
        <v>4.0613134737896628E-2</v>
      </c>
      <c r="AD1846">
        <f t="shared" si="651"/>
        <v>4.0613134737896628E-2</v>
      </c>
      <c r="AE1846">
        <f t="shared" si="652"/>
        <v>0.88000000000000034</v>
      </c>
      <c r="AF1846">
        <f t="shared" si="661"/>
        <v>233.11679292494199</v>
      </c>
      <c r="AG1846">
        <f t="shared" si="653"/>
        <v>0.24335305573002108</v>
      </c>
      <c r="AH1846">
        <f t="shared" si="654"/>
        <v>0.29324142162248201</v>
      </c>
      <c r="AI1846">
        <f t="shared" si="662"/>
        <v>0.11999999999999966</v>
      </c>
      <c r="AJ1846">
        <f>MAX(0, $R1846 - $AA1846) * INDEX(Model_Assumptions[Values], 7)</f>
        <v>3248.3177428264135</v>
      </c>
      <c r="AK1846">
        <f>MAX(0, INDEX(Model_Assumptions[Values], 4) - $AD1846)</f>
        <v>9.3868652621033749E-3</v>
      </c>
      <c r="AL1846">
        <f>MAX(0, INDEX(Model_Assumptions[Values], 5) - $AC1846)</f>
        <v>0</v>
      </c>
      <c r="AM1846">
        <f>INDEX(Model_Assumptions[Values], 6) * MAX(0, INDEX(Model_Assumptions[Values], 3) - $AB1846)^2</f>
        <v>0</v>
      </c>
      <c r="AN1846">
        <f t="shared" si="655"/>
        <v>3526.1602973585332</v>
      </c>
      <c r="AO1846" cm="1">
        <f t="array" ref="AO1846">IFERROR(STDEV(IF($E$2:$E$2201=$E1846, $AJ$2:$AJ$2201)), 0)</f>
        <v>209.84827248222715</v>
      </c>
      <c r="AP1846">
        <f t="shared" si="663"/>
        <v>-1.3240164012103139</v>
      </c>
      <c r="AQ1846">
        <f t="shared" si="656"/>
        <v>2.687579557344837E-2</v>
      </c>
      <c r="AR1846" cm="1">
        <f t="array" ref="AR1846">IFERROR(STDEV(IF($E$2:$E$2201=$E1846, $AK$2:$AK$2201)), 0)</f>
        <v>1.3317105530676662E-2</v>
      </c>
      <c r="AS1846">
        <f t="shared" si="664"/>
        <v>-1.3132681325576576</v>
      </c>
      <c r="AT1846">
        <f t="shared" si="657"/>
        <v>4.2783229658039943E-3</v>
      </c>
      <c r="AU1846" cm="1">
        <f t="array" ref="AU1846">IFERROR(STDEV(IF($E$2:$E$2201=$E1846, $AL$2:$AL$2201)), 0)</f>
        <v>6.3663256363614678E-3</v>
      </c>
      <c r="AV1846">
        <f t="shared" si="665"/>
        <v>-0.67202389732756029</v>
      </c>
      <c r="AW1846">
        <f t="shared" si="658"/>
        <v>0</v>
      </c>
      <c r="AX1846" cm="1">
        <f t="array" ref="AX1846">IFERROR(STDEV(IF($E$2:$E$2201=$E1846, $AM$2:$AM$2201)), 0)</f>
        <v>0</v>
      </c>
      <c r="AY1846">
        <f t="shared" si="666"/>
        <v>-0.67202389732756029</v>
      </c>
      <c r="AZ1846">
        <f>INDEX(Model_Assumptions[Values],9)*((INDEX(Model_Scenarios[GR Weight],1)*$AG1846)+(INDEX(Model_Scenarios[GP Weight],1)*$AH1846)+(INDEX(Model_Scenarios[LTV Weight],1)*$AI1846))-(INDEX(Model_Scenarios[LTV Weight],1)*$AP1846)-(INDEX(Model_Scenarios[GP Weight],1)*($AS1846+$AV1846+$AY1846))</f>
        <v>2.0732419523657795</v>
      </c>
      <c r="BA1846">
        <f>INDEX(Model_Assumptions[Values],9)*((INDEX(Model_Scenarios[GR Weight],2)*$AG1846)+(INDEX(Model_Scenarios[GP Weight],2)*$AH1846)+(INDEX(Model_Scenarios[LTV Weight],2)*$AI1846))-(INDEX(Model_Scenarios[LTV Weight],2)*$AP1846)-(INDEX(Model_Scenarios[GP Weight],2)*($AS1846+$AV1846+$AY1846))</f>
        <v>2.2578300596492564</v>
      </c>
      <c r="BB1846">
        <f>INDEX(Model_Assumptions[Values],9)*((INDEX(Model_Scenarios[GR Weight],3)*$AG1846)+(INDEX(Model_Scenarios[GP Weight],3)*$AH1846)+(INDEX(Model_Scenarios[LTV Weight],3)*$AI1846))-(INDEX(Model_Scenarios[LTV Weight],3)*$AP1846)-(INDEX(Model_Scenarios[GP Weight],3)*($AS1846+$AV1846+$AY1846))</f>
        <v>2.5170309425104671</v>
      </c>
      <c r="BC1846">
        <f>INDEX(Model_Assumptions[Values],9)*((INDEX(Model_Scenarios[GR Weight],4)*$AG1846)+(INDEX(Model_Scenarios[GP Weight],4)*$AH1846)+(INDEX(Model_Scenarios[LTV Weight],4)*$AI1846))-(INDEX(Model_Scenarios[LTV Weight],4)*$AP1846)-(INDEX(Model_Scenarios[GP Weight],4)*($AS1846+$AV1846+$AY1846))</f>
        <v>2.4463058302544463</v>
      </c>
      <c r="BD1846">
        <f>INDEX(Model_Assumptions[Values],9)*((INDEX(Model_Scenarios[GR Weight],5)*$AG1846)+(INDEX(Model_Scenarios[GP Weight],5)*$AH1846)+(INDEX(Model_Scenarios[LTV Weight],5)*$AI1846))-(INDEX(Model_Scenarios[LTV Weight],5)*$AP1846)-(INDEX(Model_Scenarios[GP Weight],5)*($AS1846+$AV1846+$AY1846))</f>
        <v>2.9922948254614528</v>
      </c>
    </row>
    <row r="1847" spans="1:56" x14ac:dyDescent="0.25">
      <c r="A1847">
        <v>1846</v>
      </c>
      <c r="B1847">
        <v>37</v>
      </c>
      <c r="C1847" s="3">
        <v>46</v>
      </c>
      <c r="D1847" s="4">
        <v>0.9</v>
      </c>
      <c r="E1847" t="str">
        <v>SKU-1043</v>
      </c>
      <c r="F1847" t="str">
        <v>Hold</v>
      </c>
      <c r="G1847" t="str">
        <v>Full</v>
      </c>
      <c r="H1847">
        <v>112.56</v>
      </c>
      <c r="I1847">
        <v>53.11</v>
      </c>
      <c r="J1847">
        <v>40</v>
      </c>
      <c r="K1847">
        <v>4502.3999999999996</v>
      </c>
      <c r="L1847">
        <v>2377.9999999999995</v>
      </c>
      <c r="M1847">
        <v>0.52816275764036957</v>
      </c>
      <c r="N1847">
        <v>124.60661115062148</v>
      </c>
      <c r="O1847">
        <v>979.85122372361684</v>
      </c>
      <c r="P1847">
        <v>1086.0712237236162</v>
      </c>
      <c r="Q1847">
        <v>2590.186588054918</v>
      </c>
      <c r="R1847">
        <v>1942.6399410411886</v>
      </c>
      <c r="S1847">
        <v>1</v>
      </c>
      <c r="T1847">
        <f t="shared" si="644"/>
        <v>123.40195003555932</v>
      </c>
      <c r="U1847">
        <f t="shared" si="645"/>
        <v>9.6321517728849684E-2</v>
      </c>
      <c r="V1847">
        <f>IF($F1847="Reduce", INDEX(Model_Assumptions[Values], 2), INDEX(Model_Assumptions[Values], 1))</f>
        <v>-0.4</v>
      </c>
      <c r="W1847">
        <f t="shared" si="646"/>
        <v>38.458855716338405</v>
      </c>
      <c r="X1847">
        <f t="shared" si="659"/>
        <v>4745.8977915323767</v>
      </c>
      <c r="Y1847">
        <f t="shared" si="647"/>
        <v>2703.3479644376439</v>
      </c>
      <c r="Z1847">
        <f t="shared" si="648"/>
        <v>243.49779153237705</v>
      </c>
      <c r="AA1847">
        <f t="shared" si="649"/>
        <v>325.34796443764435</v>
      </c>
      <c r="AB1847">
        <f t="shared" si="660"/>
        <v>0.5696178222086774</v>
      </c>
      <c r="AC1847">
        <f t="shared" si="650"/>
        <v>4.1455064568307831E-2</v>
      </c>
      <c r="AD1847">
        <f t="shared" si="651"/>
        <v>4.1455064568307831E-2</v>
      </c>
      <c r="AE1847">
        <f t="shared" si="652"/>
        <v>0.89999999999999969</v>
      </c>
      <c r="AF1847">
        <f t="shared" si="661"/>
        <v>194.26399410411946</v>
      </c>
      <c r="AG1847">
        <f t="shared" si="653"/>
        <v>0.24850486036751596</v>
      </c>
      <c r="AH1847">
        <f t="shared" si="654"/>
        <v>0.29956411451744624</v>
      </c>
      <c r="AI1847">
        <f t="shared" si="662"/>
        <v>0.10000000000000031</v>
      </c>
      <c r="AJ1847">
        <f>MAX(0, $R1847 - $AA1847) * INDEX(Model_Assumptions[Values], 7)</f>
        <v>3234.5839532070886</v>
      </c>
      <c r="AK1847">
        <f>MAX(0, INDEX(Model_Assumptions[Values], 4) - $AD1847)</f>
        <v>8.5449354316921716E-3</v>
      </c>
      <c r="AL1847">
        <f>MAX(0, INDEX(Model_Assumptions[Values], 5) - $AC1847)</f>
        <v>0</v>
      </c>
      <c r="AM1847">
        <f>INDEX(Model_Assumptions[Values], 6) * MAX(0, INDEX(Model_Assumptions[Values], 3) - $AB1847)^2</f>
        <v>0</v>
      </c>
      <c r="AN1847">
        <f t="shared" si="655"/>
        <v>3526.1602973585332</v>
      </c>
      <c r="AO1847" cm="1">
        <f t="array" ref="AO1847">IFERROR(STDEV(IF($E$2:$E$2201=$E1847, $AJ$2:$AJ$2201)), 0)</f>
        <v>209.84827248222715</v>
      </c>
      <c r="AP1847">
        <f t="shared" si="663"/>
        <v>-1.3894626851223628</v>
      </c>
      <c r="AQ1847">
        <f t="shared" si="656"/>
        <v>2.687579557344837E-2</v>
      </c>
      <c r="AR1847" cm="1">
        <f t="array" ref="AR1847">IFERROR(STDEV(IF($E$2:$E$2201=$E1847, $AK$2:$AK$2201)), 0)</f>
        <v>1.3317105530676662E-2</v>
      </c>
      <c r="AS1847">
        <f t="shared" si="664"/>
        <v>-1.376489816013704</v>
      </c>
      <c r="AT1847">
        <f t="shared" si="657"/>
        <v>4.2783229658039943E-3</v>
      </c>
      <c r="AU1847" cm="1">
        <f t="array" ref="AU1847">IFERROR(STDEV(IF($E$2:$E$2201=$E1847, $AL$2:$AL$2201)), 0)</f>
        <v>6.3663256363614678E-3</v>
      </c>
      <c r="AV1847">
        <f t="shared" si="665"/>
        <v>-0.67202389732756029</v>
      </c>
      <c r="AW1847">
        <f t="shared" si="658"/>
        <v>0</v>
      </c>
      <c r="AX1847" cm="1">
        <f t="array" ref="AX1847">IFERROR(STDEV(IF($E$2:$E$2201=$E1847, $AM$2:$AM$2201)), 0)</f>
        <v>0</v>
      </c>
      <c r="AY1847">
        <f t="shared" si="666"/>
        <v>-0.67202389732756029</v>
      </c>
      <c r="AZ1847">
        <f>INDEX(Model_Assumptions[Values],9)*((INDEX(Model_Scenarios[GR Weight],1)*$AG1847)+(INDEX(Model_Scenarios[GP Weight],1)*$AH1847)+(INDEX(Model_Scenarios[LTV Weight],1)*$AI1847))-(INDEX(Model_Scenarios[LTV Weight],1)*$AP1847)-(INDEX(Model_Scenarios[GP Weight],1)*($AS1847+$AV1847+$AY1847))</f>
        <v>2.057658396607255</v>
      </c>
      <c r="BA1847">
        <f>INDEX(Model_Assumptions[Values],9)*((INDEX(Model_Scenarios[GR Weight],2)*$AG1847)+(INDEX(Model_Scenarios[GP Weight],2)*$AH1847)+(INDEX(Model_Scenarios[LTV Weight],2)*$AI1847))-(INDEX(Model_Scenarios[LTV Weight],2)*$AP1847)-(INDEX(Model_Scenarios[GP Weight],2)*($AS1847+$AV1847+$AY1847))</f>
        <v>2.2582010272563853</v>
      </c>
      <c r="BB1847">
        <f>INDEX(Model_Assumptions[Values],9)*((INDEX(Model_Scenarios[GR Weight],3)*$AG1847)+(INDEX(Model_Scenarios[GP Weight],3)*$AH1847)+(INDEX(Model_Scenarios[LTV Weight],3)*$AI1847))-(INDEX(Model_Scenarios[LTV Weight],3)*$AP1847)-(INDEX(Model_Scenarios[GP Weight],3)*($AS1847+$AV1847+$AY1847))</f>
        <v>2.5428415136479603</v>
      </c>
      <c r="BC1847">
        <f>INDEX(Model_Assumptions[Values],9)*((INDEX(Model_Scenarios[GR Weight],4)*$AG1847)+(INDEX(Model_Scenarios[GP Weight],4)*$AH1847)+(INDEX(Model_Scenarios[LTV Weight],4)*$AI1847))-(INDEX(Model_Scenarios[LTV Weight],4)*$AP1847)-(INDEX(Model_Scenarios[GP Weight],4)*($AS1847+$AV1847+$AY1847))</f>
        <v>2.4781476753194815</v>
      </c>
      <c r="BD1847">
        <f>INDEX(Model_Assumptions[Values],9)*((INDEX(Model_Scenarios[GR Weight],5)*$AG1847)+(INDEX(Model_Scenarios[GP Weight],5)*$AH1847)+(INDEX(Model_Scenarios[LTV Weight],5)*$AI1847))-(INDEX(Model_Scenarios[LTV Weight],5)*$AP1847)-(INDEX(Model_Scenarios[GP Weight],5)*($AS1847+$AV1847+$AY1847))</f>
        <v>3.0409675324389376</v>
      </c>
    </row>
    <row r="1848" spans="1:56" x14ac:dyDescent="0.25">
      <c r="A1848">
        <v>1847</v>
      </c>
      <c r="B1848">
        <v>37</v>
      </c>
      <c r="C1848" s="3">
        <v>47</v>
      </c>
      <c r="D1848" s="4">
        <v>0.92</v>
      </c>
      <c r="E1848" t="str">
        <v>SKU-1043</v>
      </c>
      <c r="F1848" t="str">
        <v>Hold</v>
      </c>
      <c r="G1848" t="str">
        <v>Full</v>
      </c>
      <c r="H1848">
        <v>112.56</v>
      </c>
      <c r="I1848">
        <v>53.11</v>
      </c>
      <c r="J1848">
        <v>40</v>
      </c>
      <c r="K1848">
        <v>4502.3999999999996</v>
      </c>
      <c r="L1848">
        <v>2377.9999999999995</v>
      </c>
      <c r="M1848">
        <v>0.52816275764036957</v>
      </c>
      <c r="N1848">
        <v>124.60661115062148</v>
      </c>
      <c r="O1848">
        <v>979.85122372361684</v>
      </c>
      <c r="P1848">
        <v>1086.0712237236162</v>
      </c>
      <c r="Q1848">
        <v>2590.186588054918</v>
      </c>
      <c r="R1848">
        <v>1942.6399410411886</v>
      </c>
      <c r="S1848">
        <v>1</v>
      </c>
      <c r="T1848">
        <f t="shared" si="644"/>
        <v>123.64288225857176</v>
      </c>
      <c r="U1848">
        <f t="shared" si="645"/>
        <v>9.8461995900601965E-2</v>
      </c>
      <c r="V1848">
        <f>IF($F1848="Reduce", INDEX(Model_Assumptions[Values], 2), INDEX(Model_Assumptions[Values], 1))</f>
        <v>-0.4</v>
      </c>
      <c r="W1848">
        <f t="shared" si="646"/>
        <v>38.42460806559037</v>
      </c>
      <c r="X1848">
        <f t="shared" si="659"/>
        <v>4750.9292908855568</v>
      </c>
      <c r="Y1848">
        <f t="shared" si="647"/>
        <v>2710.1983565220526</v>
      </c>
      <c r="Z1848">
        <f t="shared" si="648"/>
        <v>248.5292908855572</v>
      </c>
      <c r="AA1848">
        <f t="shared" si="649"/>
        <v>332.19835652205302</v>
      </c>
      <c r="AB1848">
        <f t="shared" si="660"/>
        <v>0.57045647084696582</v>
      </c>
      <c r="AC1848">
        <f t="shared" si="650"/>
        <v>4.2293713206596251E-2</v>
      </c>
      <c r="AD1848">
        <f t="shared" si="651"/>
        <v>4.2293713206596251E-2</v>
      </c>
      <c r="AE1848">
        <f t="shared" si="652"/>
        <v>0.92000000000000015</v>
      </c>
      <c r="AF1848">
        <f t="shared" si="661"/>
        <v>155.4111952832948</v>
      </c>
      <c r="AG1848">
        <f t="shared" si="653"/>
        <v>0.25363982293260773</v>
      </c>
      <c r="AH1848">
        <f t="shared" si="654"/>
        <v>0.3058716125293372</v>
      </c>
      <c r="AI1848">
        <f t="shared" si="662"/>
        <v>7.9999999999999849E-2</v>
      </c>
      <c r="AJ1848">
        <f>MAX(0, $R1848 - $AA1848) * INDEX(Model_Assumptions[Values], 7)</f>
        <v>3220.8831690382713</v>
      </c>
      <c r="AK1848">
        <f>MAX(0, INDEX(Model_Assumptions[Values], 4) - $AD1848)</f>
        <v>7.7062867934037521E-3</v>
      </c>
      <c r="AL1848">
        <f>MAX(0, INDEX(Model_Assumptions[Values], 5) - $AC1848)</f>
        <v>0</v>
      </c>
      <c r="AM1848">
        <f>INDEX(Model_Assumptions[Values], 6) * MAX(0, INDEX(Model_Assumptions[Values], 3) - $AB1848)^2</f>
        <v>0</v>
      </c>
      <c r="AN1848">
        <f t="shared" si="655"/>
        <v>3526.1602973585332</v>
      </c>
      <c r="AO1848" cm="1">
        <f t="array" ref="AO1848">IFERROR(STDEV(IF($E$2:$E$2201=$E1848, $AJ$2:$AJ$2201)), 0)</f>
        <v>209.84827248222715</v>
      </c>
      <c r="AP1848">
        <f t="shared" si="663"/>
        <v>-1.4547516865840151</v>
      </c>
      <c r="AQ1848">
        <f t="shared" si="656"/>
        <v>2.687579557344837E-2</v>
      </c>
      <c r="AR1848" cm="1">
        <f t="array" ref="AR1848">IFERROR(STDEV(IF($E$2:$E$2201=$E1848, $AK$2:$AK$2201)), 0)</f>
        <v>1.3317105530676662E-2</v>
      </c>
      <c r="AS1848">
        <f t="shared" si="664"/>
        <v>-1.4394651101837883</v>
      </c>
      <c r="AT1848">
        <f t="shared" si="657"/>
        <v>4.2783229658039943E-3</v>
      </c>
      <c r="AU1848" cm="1">
        <f t="array" ref="AU1848">IFERROR(STDEV(IF($E$2:$E$2201=$E1848, $AL$2:$AL$2201)), 0)</f>
        <v>6.3663256363614678E-3</v>
      </c>
      <c r="AV1848">
        <f t="shared" si="665"/>
        <v>-0.67202389732756029</v>
      </c>
      <c r="AW1848">
        <f t="shared" si="658"/>
        <v>0</v>
      </c>
      <c r="AX1848" cm="1">
        <f t="array" ref="AX1848">IFERROR(STDEV(IF($E$2:$E$2201=$E1848, $AM$2:$AM$2201)), 0)</f>
        <v>0</v>
      </c>
      <c r="AY1848">
        <f t="shared" si="666"/>
        <v>-0.67202389732756029</v>
      </c>
      <c r="AZ1848">
        <f>INDEX(Model_Assumptions[Values],9)*((INDEX(Model_Scenarios[GR Weight],1)*$AG1848)+(INDEX(Model_Scenarios[GP Weight],1)*$AH1848)+(INDEX(Model_Scenarios[LTV Weight],1)*$AI1848))-(INDEX(Model_Scenarios[LTV Weight],1)*$AP1848)-(INDEX(Model_Scenarios[GP Weight],1)*($AS1848+$AV1848+$AY1848))</f>
        <v>2.0419083574820749</v>
      </c>
      <c r="BA1848">
        <f>INDEX(Model_Assumptions[Values],9)*((INDEX(Model_Scenarios[GR Weight],2)*$AG1848)+(INDEX(Model_Scenarios[GP Weight],2)*$AH1848)+(INDEX(Model_Scenarios[LTV Weight],2)*$AI1848))-(INDEX(Model_Scenarios[LTV Weight],2)*$AP1848)-(INDEX(Model_Scenarios[GP Weight],2)*($AS1848+$AV1848+$AY1848))</f>
        <v>2.2583926569761843</v>
      </c>
      <c r="BB1848">
        <f>INDEX(Model_Assumptions[Values],9)*((INDEX(Model_Scenarios[GR Weight],3)*$AG1848)+(INDEX(Model_Scenarios[GP Weight],3)*$AH1848)+(INDEX(Model_Scenarios[LTV Weight],3)*$AI1848))-(INDEX(Model_Scenarios[LTV Weight],3)*$AP1848)-(INDEX(Model_Scenarios[GP Weight],3)*($AS1848+$AV1848+$AY1848))</f>
        <v>2.5684552919193235</v>
      </c>
      <c r="BC1848">
        <f>INDEX(Model_Assumptions[Values],9)*((INDEX(Model_Scenarios[GR Weight],4)*$AG1848)+(INDEX(Model_Scenarios[GP Weight],4)*$AH1848)+(INDEX(Model_Scenarios[LTV Weight],4)*$AI1848))-(INDEX(Model_Scenarios[LTV Weight],4)*$AP1848)-(INDEX(Model_Scenarios[GP Weight],4)*($AS1848+$AV1848+$AY1848))</f>
        <v>2.5098000347272258</v>
      </c>
      <c r="BD1848">
        <f>INDEX(Model_Assumptions[Values],9)*((INDEX(Model_Scenarios[GR Weight],5)*$AG1848)+(INDEX(Model_Scenarios[GP Weight],5)*$AH1848)+(INDEX(Model_Scenarios[LTV Weight],5)*$AI1848))-(INDEX(Model_Scenarios[LTV Weight],5)*$AP1848)-(INDEX(Model_Scenarios[GP Weight],5)*($AS1848+$AV1848+$AY1848))</f>
        <v>3.0894067766956885</v>
      </c>
    </row>
    <row r="1849" spans="1:56" x14ac:dyDescent="0.25">
      <c r="A1849">
        <v>1848</v>
      </c>
      <c r="B1849">
        <v>37</v>
      </c>
      <c r="C1849" s="3">
        <v>48</v>
      </c>
      <c r="D1849" s="4">
        <v>0.94000000000000006</v>
      </c>
      <c r="E1849" t="str">
        <v>SKU-1043</v>
      </c>
      <c r="F1849" t="str">
        <v>Hold</v>
      </c>
      <c r="G1849" t="str">
        <v>Full</v>
      </c>
      <c r="H1849">
        <v>112.56</v>
      </c>
      <c r="I1849">
        <v>53.11</v>
      </c>
      <c r="J1849">
        <v>40</v>
      </c>
      <c r="K1849">
        <v>4502.3999999999996</v>
      </c>
      <c r="L1849">
        <v>2377.9999999999995</v>
      </c>
      <c r="M1849">
        <v>0.52816275764036957</v>
      </c>
      <c r="N1849">
        <v>124.60661115062148</v>
      </c>
      <c r="O1849">
        <v>979.85122372361684</v>
      </c>
      <c r="P1849">
        <v>1086.0712237236162</v>
      </c>
      <c r="Q1849">
        <v>2590.186588054918</v>
      </c>
      <c r="R1849">
        <v>1942.6399410411886</v>
      </c>
      <c r="S1849">
        <v>1</v>
      </c>
      <c r="T1849">
        <f t="shared" si="644"/>
        <v>123.88381448158418</v>
      </c>
      <c r="U1849">
        <f t="shared" si="645"/>
        <v>0.10060247407235412</v>
      </c>
      <c r="V1849">
        <f>IF($F1849="Reduce", INDEX(Model_Assumptions[Values], 2), INDEX(Model_Assumptions[Values], 1))</f>
        <v>-0.4</v>
      </c>
      <c r="W1849">
        <f t="shared" si="646"/>
        <v>38.390360414842334</v>
      </c>
      <c r="X1849">
        <f t="shared" si="659"/>
        <v>4755.944287513481</v>
      </c>
      <c r="Y1849">
        <f t="shared" si="647"/>
        <v>2717.0322458812043</v>
      </c>
      <c r="Z1849">
        <f t="shared" si="648"/>
        <v>253.54428751348132</v>
      </c>
      <c r="AA1849">
        <f t="shared" si="649"/>
        <v>339.03224588120474</v>
      </c>
      <c r="AB1849">
        <f t="shared" si="660"/>
        <v>0.57129185743715516</v>
      </c>
      <c r="AC1849">
        <f t="shared" si="650"/>
        <v>4.3129099796785586E-2</v>
      </c>
      <c r="AD1849">
        <f t="shared" si="651"/>
        <v>4.3129099796785586E-2</v>
      </c>
      <c r="AE1849">
        <f t="shared" si="652"/>
        <v>0.9399999999999995</v>
      </c>
      <c r="AF1849">
        <f t="shared" si="661"/>
        <v>116.55839646247229</v>
      </c>
      <c r="AG1849">
        <f t="shared" si="653"/>
        <v>0.25875794342529457</v>
      </c>
      <c r="AH1849">
        <f t="shared" si="654"/>
        <v>0.31216391565815188</v>
      </c>
      <c r="AI1849">
        <f t="shared" si="662"/>
        <v>6.0000000000000497E-2</v>
      </c>
      <c r="AJ1849">
        <f>MAX(0, $R1849 - $AA1849) * INDEX(Model_Assumptions[Values], 7)</f>
        <v>3207.2153903199678</v>
      </c>
      <c r="AK1849">
        <f>MAX(0, INDEX(Model_Assumptions[Values], 4) - $AD1849)</f>
        <v>6.8709002032144167E-3</v>
      </c>
      <c r="AL1849">
        <f>MAX(0, INDEX(Model_Assumptions[Values], 5) - $AC1849)</f>
        <v>0</v>
      </c>
      <c r="AM1849">
        <f>INDEX(Model_Assumptions[Values], 6) * MAX(0, INDEX(Model_Assumptions[Values], 3) - $AB1849)^2</f>
        <v>0</v>
      </c>
      <c r="AN1849">
        <f t="shared" si="655"/>
        <v>3526.1602973585332</v>
      </c>
      <c r="AO1849" cm="1">
        <f t="array" ref="AO1849">IFERROR(STDEV(IF($E$2:$E$2201=$E1849, $AJ$2:$AJ$2201)), 0)</f>
        <v>209.84827248222715</v>
      </c>
      <c r="AP1849">
        <f t="shared" si="663"/>
        <v>-1.5198834055952404</v>
      </c>
      <c r="AQ1849">
        <f t="shared" si="656"/>
        <v>2.687579557344837E-2</v>
      </c>
      <c r="AR1849" cm="1">
        <f t="array" ref="AR1849">IFERROR(STDEV(IF($E$2:$E$2201=$E1849, $AK$2:$AK$2201)), 0)</f>
        <v>1.3317105530676662E-2</v>
      </c>
      <c r="AS1849">
        <f t="shared" si="664"/>
        <v>-1.5021954526193106</v>
      </c>
      <c r="AT1849">
        <f t="shared" si="657"/>
        <v>4.2783229658039943E-3</v>
      </c>
      <c r="AU1849" cm="1">
        <f t="array" ref="AU1849">IFERROR(STDEV(IF($E$2:$E$2201=$E1849, $AL$2:$AL$2201)), 0)</f>
        <v>6.3663256363614678E-3</v>
      </c>
      <c r="AV1849">
        <f t="shared" si="665"/>
        <v>-0.67202389732756029</v>
      </c>
      <c r="AW1849">
        <f t="shared" si="658"/>
        <v>0</v>
      </c>
      <c r="AX1849" cm="1">
        <f t="array" ref="AX1849">IFERROR(STDEV(IF($E$2:$E$2201=$E1849, $AM$2:$AM$2201)), 0)</f>
        <v>0</v>
      </c>
      <c r="AY1849">
        <f t="shared" si="666"/>
        <v>-0.67202389732756029</v>
      </c>
      <c r="AZ1849">
        <f>INDEX(Model_Assumptions[Values],9)*((INDEX(Model_Scenarios[GR Weight],1)*$AG1849)+(INDEX(Model_Scenarios[GP Weight],1)*$AH1849)+(INDEX(Model_Scenarios[LTV Weight],1)*$AI1849))-(INDEX(Model_Scenarios[LTV Weight],1)*$AP1849)-(INDEX(Model_Scenarios[GP Weight],1)*($AS1849+$AV1849+$AY1849))</f>
        <v>2.0259919787453606</v>
      </c>
      <c r="BA1849">
        <f>INDEX(Model_Assumptions[Values],9)*((INDEX(Model_Scenarios[GR Weight],2)*$AG1849)+(INDEX(Model_Scenarios[GP Weight],2)*$AH1849)+(INDEX(Model_Scenarios[LTV Weight],2)*$AI1849))-(INDEX(Model_Scenarios[LTV Weight],2)*$AP1849)-(INDEX(Model_Scenarios[GP Weight],2)*($AS1849+$AV1849+$AY1849))</f>
        <v>2.2584052363189171</v>
      </c>
      <c r="BB1849">
        <f>INDEX(Model_Assumptions[Values],9)*((INDEX(Model_Scenarios[GR Weight],3)*$AG1849)+(INDEX(Model_Scenarios[GP Weight],3)*$AH1849)+(INDEX(Model_Scenarios[LTV Weight],3)*$AI1849))-(INDEX(Model_Scenarios[LTV Weight],3)*$AP1849)-(INDEX(Model_Scenarios[GP Weight],3)*($AS1849+$AV1849+$AY1849))</f>
        <v>2.5938727804675321</v>
      </c>
      <c r="BC1849">
        <f>INDEX(Model_Assumptions[Values],9)*((INDEX(Model_Scenarios[GR Weight],4)*$AG1849)+(INDEX(Model_Scenarios[GP Weight],4)*$AH1849)+(INDEX(Model_Scenarios[LTV Weight],4)*$AI1849))-(INDEX(Model_Scenarios[LTV Weight],4)*$AP1849)-(INDEX(Model_Scenarios[GP Weight],4)*($AS1849+$AV1849+$AY1849))</f>
        <v>2.5412634116206552</v>
      </c>
      <c r="BD1849">
        <f>INDEX(Model_Assumptions[Values],9)*((INDEX(Model_Scenarios[GR Weight],5)*$AG1849)+(INDEX(Model_Scenarios[GP Weight],5)*$AH1849)+(INDEX(Model_Scenarios[LTV Weight],5)*$AI1849))-(INDEX(Model_Scenarios[LTV Weight],5)*$AP1849)-(INDEX(Model_Scenarios[GP Weight],5)*($AS1849+$AV1849+$AY1849))</f>
        <v>3.1376133488849605</v>
      </c>
    </row>
    <row r="1850" spans="1:56" x14ac:dyDescent="0.25">
      <c r="A1850">
        <v>1849</v>
      </c>
      <c r="B1850">
        <v>37</v>
      </c>
      <c r="C1850" s="3">
        <v>49</v>
      </c>
      <c r="D1850" s="4">
        <v>0.96</v>
      </c>
      <c r="E1850" t="str">
        <v>SKU-1043</v>
      </c>
      <c r="F1850" t="str">
        <v>Hold</v>
      </c>
      <c r="G1850" t="str">
        <v>Full</v>
      </c>
      <c r="H1850">
        <v>112.56</v>
      </c>
      <c r="I1850">
        <v>53.11</v>
      </c>
      <c r="J1850">
        <v>40</v>
      </c>
      <c r="K1850">
        <v>4502.3999999999996</v>
      </c>
      <c r="L1850">
        <v>2377.9999999999995</v>
      </c>
      <c r="M1850">
        <v>0.52816275764036957</v>
      </c>
      <c r="N1850">
        <v>124.60661115062148</v>
      </c>
      <c r="O1850">
        <v>979.85122372361684</v>
      </c>
      <c r="P1850">
        <v>1086.0712237236162</v>
      </c>
      <c r="Q1850">
        <v>2590.186588054918</v>
      </c>
      <c r="R1850">
        <v>1942.6399410411886</v>
      </c>
      <c r="S1850">
        <v>1</v>
      </c>
      <c r="T1850">
        <f t="shared" si="644"/>
        <v>124.12474670459662</v>
      </c>
      <c r="U1850">
        <f t="shared" si="645"/>
        <v>0.10274295224410639</v>
      </c>
      <c r="V1850">
        <f>IF($F1850="Reduce", INDEX(Model_Assumptions[Values], 2), INDEX(Model_Assumptions[Values], 1))</f>
        <v>-0.4</v>
      </c>
      <c r="W1850">
        <f t="shared" si="646"/>
        <v>38.356112764094298</v>
      </c>
      <c r="X1850">
        <f t="shared" si="659"/>
        <v>4760.94278141615</v>
      </c>
      <c r="Y1850">
        <f t="shared" si="647"/>
        <v>2723.8496325151018</v>
      </c>
      <c r="Z1850">
        <f t="shared" si="648"/>
        <v>258.54278141615032</v>
      </c>
      <c r="AA1850">
        <f t="shared" si="649"/>
        <v>345.84963251510226</v>
      </c>
      <c r="AB1850">
        <f t="shared" si="660"/>
        <v>0.57212400097463223</v>
      </c>
      <c r="AC1850">
        <f t="shared" si="650"/>
        <v>4.3961243334262656E-2</v>
      </c>
      <c r="AD1850">
        <f t="shared" si="651"/>
        <v>4.3961243334262656E-2</v>
      </c>
      <c r="AE1850">
        <f t="shared" si="652"/>
        <v>0.96000000000000008</v>
      </c>
      <c r="AF1850">
        <f t="shared" si="661"/>
        <v>77.705597641647401</v>
      </c>
      <c r="AG1850">
        <f t="shared" si="653"/>
        <v>0.26385922184557742</v>
      </c>
      <c r="AH1850">
        <f t="shared" si="654"/>
        <v>0.31844102390389289</v>
      </c>
      <c r="AI1850">
        <f t="shared" si="662"/>
        <v>3.9999999999999925E-2</v>
      </c>
      <c r="AJ1850">
        <f>MAX(0, $R1850 - $AA1850) * INDEX(Model_Assumptions[Values], 7)</f>
        <v>3193.5806170521728</v>
      </c>
      <c r="AK1850">
        <f>MAX(0, INDEX(Model_Assumptions[Values], 4) - $AD1850)</f>
        <v>6.0387566657373465E-3</v>
      </c>
      <c r="AL1850">
        <f>MAX(0, INDEX(Model_Assumptions[Values], 5) - $AC1850)</f>
        <v>0</v>
      </c>
      <c r="AM1850">
        <f>INDEX(Model_Assumptions[Values], 6) * MAX(0, INDEX(Model_Assumptions[Values], 3) - $AB1850)^2</f>
        <v>0</v>
      </c>
      <c r="AN1850">
        <f t="shared" si="655"/>
        <v>3526.1602973585332</v>
      </c>
      <c r="AO1850" cm="1">
        <f t="array" ref="AO1850">IFERROR(STDEV(IF($E$2:$E$2201=$E1850, $AJ$2:$AJ$2201)), 0)</f>
        <v>209.84827248222715</v>
      </c>
      <c r="AP1850">
        <f t="shared" si="663"/>
        <v>-1.5848578421560646</v>
      </c>
      <c r="AQ1850">
        <f t="shared" si="656"/>
        <v>2.687579557344837E-2</v>
      </c>
      <c r="AR1850" cm="1">
        <f t="array" ref="AR1850">IFERROR(STDEV(IF($E$2:$E$2201=$E1850, $AK$2:$AK$2201)), 0)</f>
        <v>1.3317105530676662E-2</v>
      </c>
      <c r="AS1850">
        <f t="shared" si="664"/>
        <v>-1.5646822697103207</v>
      </c>
      <c r="AT1850">
        <f t="shared" si="657"/>
        <v>4.2783229658039943E-3</v>
      </c>
      <c r="AU1850" cm="1">
        <f t="array" ref="AU1850">IFERROR(STDEV(IF($E$2:$E$2201=$E1850, $AL$2:$AL$2201)), 0)</f>
        <v>6.3663256363614678E-3</v>
      </c>
      <c r="AV1850">
        <f t="shared" si="665"/>
        <v>-0.67202389732756029</v>
      </c>
      <c r="AW1850">
        <f t="shared" si="658"/>
        <v>0</v>
      </c>
      <c r="AX1850" cm="1">
        <f t="array" ref="AX1850">IFERROR(STDEV(IF($E$2:$E$2201=$E1850, $AM$2:$AM$2201)), 0)</f>
        <v>0</v>
      </c>
      <c r="AY1850">
        <f t="shared" si="666"/>
        <v>-0.67202389732756029</v>
      </c>
      <c r="AZ1850">
        <f>INDEX(Model_Assumptions[Values],9)*((INDEX(Model_Scenarios[GR Weight],1)*$AG1850)+(INDEX(Model_Scenarios[GP Weight],1)*$AH1850)+(INDEX(Model_Scenarios[LTV Weight],1)*$AI1850))-(INDEX(Model_Scenarios[LTV Weight],1)*$AP1850)-(INDEX(Model_Scenarios[GP Weight],1)*($AS1850+$AV1850+$AY1850))</f>
        <v>2.0099094030361306</v>
      </c>
      <c r="BA1850">
        <f>INDEX(Model_Assumptions[Values],9)*((INDEX(Model_Scenarios[GR Weight],2)*$AG1850)+(INDEX(Model_Scenarios[GP Weight],2)*$AH1850)+(INDEX(Model_Scenarios[LTV Weight],2)*$AI1850))-(INDEX(Model_Scenarios[LTV Weight],2)*$AP1850)-(INDEX(Model_Scenarios[GP Weight],2)*($AS1850+$AV1850+$AY1850))</f>
        <v>2.2582390505626062</v>
      </c>
      <c r="BB1850">
        <f>INDEX(Model_Assumptions[Values],9)*((INDEX(Model_Scenarios[GR Weight],3)*$AG1850)+(INDEX(Model_Scenarios[GP Weight],3)*$AH1850)+(INDEX(Model_Scenarios[LTV Weight],3)*$AI1850))-(INDEX(Model_Scenarios[LTV Weight],3)*$AP1850)-(INDEX(Model_Scenarios[GP Weight],3)*($AS1850+$AV1850+$AY1850))</f>
        <v>2.6190944785291146</v>
      </c>
      <c r="BC1850">
        <f>INDEX(Model_Assumptions[Values],9)*((INDEX(Model_Scenarios[GR Weight],4)*$AG1850)+(INDEX(Model_Scenarios[GP Weight],4)*$AH1850)+(INDEX(Model_Scenarios[LTV Weight],4)*$AI1850))-(INDEX(Model_Scenarios[LTV Weight],4)*$AP1850)-(INDEX(Model_Scenarios[GP Weight],4)*($AS1850+$AV1850+$AY1850))</f>
        <v>2.5725383052362965</v>
      </c>
      <c r="BD1850">
        <f>INDEX(Model_Assumptions[Values],9)*((INDEX(Model_Scenarios[GR Weight],5)*$AG1850)+(INDEX(Model_Scenarios[GP Weight],5)*$AH1850)+(INDEX(Model_Scenarios[LTV Weight],5)*$AI1850))-(INDEX(Model_Scenarios[LTV Weight],5)*$AP1850)-(INDEX(Model_Scenarios[GP Weight],5)*($AS1850+$AV1850+$AY1850))</f>
        <v>3.1855880335212916</v>
      </c>
    </row>
    <row r="1851" spans="1:56" x14ac:dyDescent="0.25">
      <c r="A1851">
        <v>1850</v>
      </c>
      <c r="B1851">
        <v>37</v>
      </c>
      <c r="C1851" s="3">
        <v>50</v>
      </c>
      <c r="D1851" s="4">
        <v>0.98</v>
      </c>
      <c r="E1851" t="str">
        <v>SKU-1043</v>
      </c>
      <c r="F1851" t="str">
        <v>Hold</v>
      </c>
      <c r="G1851" t="str">
        <v>Full</v>
      </c>
      <c r="H1851">
        <v>112.56</v>
      </c>
      <c r="I1851">
        <v>53.11</v>
      </c>
      <c r="J1851">
        <v>40</v>
      </c>
      <c r="K1851">
        <v>4502.3999999999996</v>
      </c>
      <c r="L1851">
        <v>2377.9999999999995</v>
      </c>
      <c r="M1851">
        <v>0.52816275764036957</v>
      </c>
      <c r="N1851">
        <v>124.60661115062148</v>
      </c>
      <c r="O1851">
        <v>979.85122372361684</v>
      </c>
      <c r="P1851">
        <v>1086.0712237236162</v>
      </c>
      <c r="Q1851">
        <v>2590.186588054918</v>
      </c>
      <c r="R1851">
        <v>1942.6399410411886</v>
      </c>
      <c r="S1851">
        <v>1</v>
      </c>
      <c r="T1851">
        <f t="shared" si="644"/>
        <v>124.36567892760905</v>
      </c>
      <c r="U1851">
        <f t="shared" si="645"/>
        <v>0.10488343041585867</v>
      </c>
      <c r="V1851">
        <f>IF($F1851="Reduce", INDEX(Model_Assumptions[Values], 2), INDEX(Model_Assumptions[Values], 1))</f>
        <v>-0.4</v>
      </c>
      <c r="W1851">
        <f t="shared" si="646"/>
        <v>38.321865113346263</v>
      </c>
      <c r="X1851">
        <f t="shared" si="659"/>
        <v>4765.9247725935638</v>
      </c>
      <c r="Y1851">
        <f t="shared" si="647"/>
        <v>2730.6505164237437</v>
      </c>
      <c r="Z1851">
        <f t="shared" si="648"/>
        <v>263.52477259356419</v>
      </c>
      <c r="AA1851">
        <f t="shared" si="649"/>
        <v>352.65051642374419</v>
      </c>
      <c r="AB1851">
        <f t="shared" si="660"/>
        <v>0.57295292030758471</v>
      </c>
      <c r="AC1851">
        <f t="shared" si="650"/>
        <v>4.4790162667215139E-2</v>
      </c>
      <c r="AD1851">
        <f t="shared" si="651"/>
        <v>4.4790162667215139E-2</v>
      </c>
      <c r="AE1851">
        <f t="shared" si="652"/>
        <v>0.98000000000000065</v>
      </c>
      <c r="AF1851">
        <f t="shared" si="661"/>
        <v>38.852798820822514</v>
      </c>
      <c r="AG1851">
        <f t="shared" si="653"/>
        <v>0.26894365819345623</v>
      </c>
      <c r="AH1851">
        <f t="shared" si="654"/>
        <v>0.32470293726655891</v>
      </c>
      <c r="AI1851">
        <f t="shared" si="662"/>
        <v>1.9999999999999352E-2</v>
      </c>
      <c r="AJ1851">
        <f>MAX(0, $R1851 - $AA1851) * INDEX(Model_Assumptions[Values], 7)</f>
        <v>3179.9788492348889</v>
      </c>
      <c r="AK1851">
        <f>MAX(0, INDEX(Model_Assumptions[Values], 4) - $AD1851)</f>
        <v>5.2098373327848641E-3</v>
      </c>
      <c r="AL1851">
        <f>MAX(0, INDEX(Model_Assumptions[Values], 5) - $AC1851)</f>
        <v>0</v>
      </c>
      <c r="AM1851">
        <f>INDEX(Model_Assumptions[Values], 6) * MAX(0, INDEX(Model_Assumptions[Values], 3) - $AB1851)^2</f>
        <v>0</v>
      </c>
      <c r="AN1851">
        <f t="shared" si="655"/>
        <v>3526.1602973585332</v>
      </c>
      <c r="AO1851" cm="1">
        <f t="array" ref="AO1851">IFERROR(STDEV(IF($E$2:$E$2201=$E1851, $AJ$2:$AJ$2201)), 0)</f>
        <v>209.84827248222715</v>
      </c>
      <c r="AP1851">
        <f t="shared" si="663"/>
        <v>-1.6496749962664747</v>
      </c>
      <c r="AQ1851">
        <f t="shared" si="656"/>
        <v>2.687579557344837E-2</v>
      </c>
      <c r="AR1851" cm="1">
        <f t="array" ref="AR1851">IFERROR(STDEV(IF($E$2:$E$2201=$E1851, $AK$2:$AK$2201)), 0)</f>
        <v>1.3317105530676662E-2</v>
      </c>
      <c r="AS1851">
        <f t="shared" si="664"/>
        <v>-1.6269269767934795</v>
      </c>
      <c r="AT1851">
        <f t="shared" si="657"/>
        <v>4.2783229658039943E-3</v>
      </c>
      <c r="AU1851" cm="1">
        <f t="array" ref="AU1851">IFERROR(STDEV(IF($E$2:$E$2201=$E1851, $AL$2:$AL$2201)), 0)</f>
        <v>6.3663256363614678E-3</v>
      </c>
      <c r="AV1851">
        <f t="shared" si="665"/>
        <v>-0.67202389732756029</v>
      </c>
      <c r="AW1851">
        <f t="shared" si="658"/>
        <v>0</v>
      </c>
      <c r="AX1851" cm="1">
        <f t="array" ref="AX1851">IFERROR(STDEV(IF($E$2:$E$2201=$E1851, $AM$2:$AM$2201)), 0)</f>
        <v>0</v>
      </c>
      <c r="AY1851">
        <f t="shared" si="666"/>
        <v>-0.67202389732756029</v>
      </c>
      <c r="AZ1851">
        <f>INDEX(Model_Assumptions[Values],9)*((INDEX(Model_Scenarios[GR Weight],1)*$AG1851)+(INDEX(Model_Scenarios[GP Weight],1)*$AH1851)+(INDEX(Model_Scenarios[LTV Weight],1)*$AI1851))-(INDEX(Model_Scenarios[LTV Weight],1)*$AP1851)-(INDEX(Model_Scenarios[GP Weight],1)*($AS1851+$AV1851+$AY1851))</f>
        <v>1.9936607718880448</v>
      </c>
      <c r="BA1851">
        <f>INDEX(Model_Assumptions[Values],9)*((INDEX(Model_Scenarios[GR Weight],2)*$AG1851)+(INDEX(Model_Scenarios[GP Weight],2)*$AH1851)+(INDEX(Model_Scenarios[LTV Weight],2)*$AI1851))-(INDEX(Model_Scenarios[LTV Weight],2)*$AP1851)-(INDEX(Model_Scenarios[GP Weight],2)*($AS1851+$AV1851+$AY1851))</f>
        <v>2.2578943827745777</v>
      </c>
      <c r="BB1851">
        <f>INDEX(Model_Assumptions[Values],9)*((INDEX(Model_Scenarios[GR Weight],3)*$AG1851)+(INDEX(Model_Scenarios[GP Weight],3)*$AH1851)+(INDEX(Model_Scenarios[LTV Weight],3)*$AI1851))-(INDEX(Model_Scenarios[LTV Weight],3)*$AP1851)-(INDEX(Model_Scenarios[GP Weight],3)*($AS1851+$AV1851+$AY1851))</f>
        <v>2.6441208814718973</v>
      </c>
      <c r="BC1851">
        <f>INDEX(Model_Assumptions[Values],9)*((INDEX(Model_Scenarios[GR Weight],4)*$AG1851)+(INDEX(Model_Scenarios[GP Weight],4)*$AH1851)+(INDEX(Model_Scenarios[LTV Weight],4)*$AI1851))-(INDEX(Model_Scenarios[LTV Weight],4)*$AP1851)-(INDEX(Model_Scenarios[GP Weight],4)*($AS1851+$AV1851+$AY1851))</f>
        <v>2.6036252109419777</v>
      </c>
      <c r="BD1851">
        <f>INDEX(Model_Assumptions[Values],9)*((INDEX(Model_Scenarios[GR Weight],5)*$AG1851)+(INDEX(Model_Scenarios[GP Weight],5)*$AH1851)+(INDEX(Model_Scenarios[LTV Weight],5)*$AI1851))-(INDEX(Model_Scenarios[LTV Weight],5)*$AP1851)-(INDEX(Model_Scenarios[GP Weight],5)*($AS1851+$AV1851+$AY1851))</f>
        <v>3.2333316090398414</v>
      </c>
    </row>
    <row r="1852" spans="1:56" x14ac:dyDescent="0.25">
      <c r="A1852">
        <v>1851</v>
      </c>
      <c r="B1852">
        <v>38</v>
      </c>
      <c r="C1852" s="3">
        <v>1</v>
      </c>
      <c r="D1852" s="4">
        <v>0</v>
      </c>
      <c r="E1852" t="str">
        <v>SKU-1044</v>
      </c>
      <c r="F1852" t="str">
        <v>Raise</v>
      </c>
      <c r="G1852" t="str">
        <v>Full</v>
      </c>
      <c r="H1852">
        <v>144.94999999999999</v>
      </c>
      <c r="I1852">
        <v>77.19</v>
      </c>
      <c r="J1852">
        <v>19</v>
      </c>
      <c r="K1852">
        <v>2754.0499999999997</v>
      </c>
      <c r="L1852">
        <v>1287.4399999999998</v>
      </c>
      <c r="M1852">
        <v>0.46747154191100376</v>
      </c>
      <c r="N1852">
        <v>181.88519051376983</v>
      </c>
      <c r="O1852">
        <v>337.99823873408741</v>
      </c>
      <c r="P1852">
        <v>492.37823873408729</v>
      </c>
      <c r="Q1852">
        <v>1457.9708511723543</v>
      </c>
      <c r="R1852">
        <v>1297.5940575433954</v>
      </c>
      <c r="S1852">
        <v>1</v>
      </c>
      <c r="T1852">
        <f t="shared" si="644"/>
        <v>144.94999999999999</v>
      </c>
      <c r="U1852">
        <f t="shared" si="645"/>
        <v>0</v>
      </c>
      <c r="V1852">
        <f>IF($F1852="Reduce", INDEX(Model_Assumptions[Values], 2), INDEX(Model_Assumptions[Values], 1))</f>
        <v>-0.4</v>
      </c>
      <c r="W1852">
        <f t="shared" si="646"/>
        <v>19</v>
      </c>
      <c r="X1852">
        <f t="shared" si="659"/>
        <v>2754.0499999999997</v>
      </c>
      <c r="Y1852">
        <f t="shared" si="647"/>
        <v>1287.4399999999998</v>
      </c>
      <c r="Z1852">
        <f t="shared" si="648"/>
        <v>0</v>
      </c>
      <c r="AA1852">
        <f t="shared" si="649"/>
        <v>0</v>
      </c>
      <c r="AB1852">
        <f t="shared" si="660"/>
        <v>0.46747154191100376</v>
      </c>
      <c r="AC1852">
        <f t="shared" si="650"/>
        <v>0</v>
      </c>
      <c r="AD1852">
        <f t="shared" si="651"/>
        <v>0</v>
      </c>
      <c r="AE1852">
        <f t="shared" si="652"/>
        <v>0</v>
      </c>
      <c r="AF1852">
        <f t="shared" si="661"/>
        <v>1297.5940575433954</v>
      </c>
      <c r="AG1852">
        <f t="shared" si="653"/>
        <v>0</v>
      </c>
      <c r="AH1852">
        <f t="shared" si="654"/>
        <v>0</v>
      </c>
      <c r="AI1852">
        <f t="shared" si="662"/>
        <v>1</v>
      </c>
      <c r="AJ1852">
        <f>MAX(0, $R1852 - $AA1852) * INDEX(Model_Assumptions[Values], 7)</f>
        <v>2595.1881150867907</v>
      </c>
      <c r="AK1852">
        <f>MAX(0, INDEX(Model_Assumptions[Values], 4) - $AD1852)</f>
        <v>0.05</v>
      </c>
      <c r="AL1852">
        <f>MAX(0, INDEX(Model_Assumptions[Values], 5) - $AC1852)</f>
        <v>0.02</v>
      </c>
      <c r="AM1852">
        <f>INDEX(Model_Assumptions[Values], 6) * MAX(0, INDEX(Model_Assumptions[Values], 3) - $AB1852)^2</f>
        <v>0</v>
      </c>
      <c r="AN1852">
        <f t="shared" si="655"/>
        <v>2082.3174643699267</v>
      </c>
      <c r="AO1852" cm="1">
        <f t="array" ref="AO1852">IFERROR(STDEV(IF($E$2:$E$2201=$E1852, $AJ$2:$AJ$2201)), 0)</f>
        <v>292.00739855129058</v>
      </c>
      <c r="AP1852">
        <f t="shared" si="663"/>
        <v>1.7563618362456634</v>
      </c>
      <c r="AQ1852">
        <f t="shared" si="656"/>
        <v>1.0338087761427613E-2</v>
      </c>
      <c r="AR1852" cm="1">
        <f t="array" ref="AR1852">IFERROR(STDEV(IF($E$2:$E$2201=$E1852, $AK$2:$AK$2201)), 0)</f>
        <v>1.5679090645697846E-2</v>
      </c>
      <c r="AS1852">
        <f t="shared" si="664"/>
        <v>2.5296053919718324</v>
      </c>
      <c r="AT1852">
        <f t="shared" si="657"/>
        <v>1.7178657240375114E-3</v>
      </c>
      <c r="AU1852" cm="1">
        <f t="array" ref="AU1852">IFERROR(STDEV(IF($E$2:$E$2201=$E1852, $AL$2:$AL$2201)), 0)</f>
        <v>4.6577521029236898E-3</v>
      </c>
      <c r="AV1852">
        <f t="shared" si="665"/>
        <v>3.9250981743933342</v>
      </c>
      <c r="AW1852">
        <f t="shared" si="658"/>
        <v>0</v>
      </c>
      <c r="AX1852" cm="1">
        <f t="array" ref="AX1852">IFERROR(STDEV(IF($E$2:$E$2201=$E1852, $AM$2:$AM$2201)), 0)</f>
        <v>0</v>
      </c>
      <c r="AY1852">
        <f t="shared" si="666"/>
        <v>3.9250981743933342</v>
      </c>
      <c r="AZ1852">
        <f>INDEX(Model_Assumptions[Values],9)*((INDEX(Model_Scenarios[GR Weight],1)*$AG1852)+(INDEX(Model_Scenarios[GP Weight],1)*$AH1852)+(INDEX(Model_Scenarios[LTV Weight],1)*$AI1852))-(INDEX(Model_Scenarios[LTV Weight],1)*$AP1852)-(INDEX(Model_Scenarios[GP Weight],1)*($AS1852+$AV1852+$AY1852))</f>
        <v>1.5569303569276192</v>
      </c>
      <c r="BA1852">
        <f>INDEX(Model_Assumptions[Values],9)*((INDEX(Model_Scenarios[GR Weight],2)*$AG1852)+(INDEX(Model_Scenarios[GP Weight],2)*$AH1852)+(INDEX(Model_Scenarios[LTV Weight],2)*$AI1852))-(INDEX(Model_Scenarios[LTV Weight],2)*$AP1852)-(INDEX(Model_Scenarios[GP Weight],2)*($AS1852+$AV1852+$AY1852))</f>
        <v>3.2404458288618709E-2</v>
      </c>
      <c r="BB1852">
        <f>INDEX(Model_Assumptions[Values],9)*((INDEX(Model_Scenarios[GR Weight],3)*$AG1852)+(INDEX(Model_Scenarios[GP Weight],3)*$AH1852)+(INDEX(Model_Scenarios[LTV Weight],3)*$AI1852))-(INDEX(Model_Scenarios[LTV Weight],3)*$AP1852)-(INDEX(Model_Scenarios[GP Weight],3)*($AS1852+$AV1852+$AY1852))</f>
        <v>-2.3354753437637403</v>
      </c>
      <c r="BC1852">
        <f>INDEX(Model_Assumptions[Values],9)*((INDEX(Model_Scenarios[GR Weight],4)*$AG1852)+(INDEX(Model_Scenarios[GP Weight],4)*$AH1852)+(INDEX(Model_Scenarios[LTV Weight],4)*$AI1852))-(INDEX(Model_Scenarios[LTV Weight],4)*$AP1852)-(INDEX(Model_Scenarios[GP Weight],4)*($AS1852+$AV1852+$AY1852))</f>
        <v>-2.6598391601391738</v>
      </c>
      <c r="BD1852">
        <f>INDEX(Model_Assumptions[Values],9)*((INDEX(Model_Scenarios[GR Weight],5)*$AG1852)+(INDEX(Model_Scenarios[GP Weight],5)*$AH1852)+(INDEX(Model_Scenarios[LTV Weight],5)*$AI1852))-(INDEX(Model_Scenarios[LTV Weight],5)*$AP1852)-(INDEX(Model_Scenarios[GP Weight],5)*($AS1852+$AV1852+$AY1852))</f>
        <v>-4.8979814164785918</v>
      </c>
    </row>
    <row r="1853" spans="1:56" x14ac:dyDescent="0.25">
      <c r="A1853">
        <v>1852</v>
      </c>
      <c r="B1853">
        <v>38</v>
      </c>
      <c r="C1853" s="3">
        <v>2</v>
      </c>
      <c r="D1853" s="4">
        <v>0.02</v>
      </c>
      <c r="E1853" t="str">
        <v>SKU-1044</v>
      </c>
      <c r="F1853" t="str">
        <v>Raise</v>
      </c>
      <c r="G1853" t="str">
        <v>Full</v>
      </c>
      <c r="H1853">
        <v>144.94999999999999</v>
      </c>
      <c r="I1853">
        <v>77.19</v>
      </c>
      <c r="J1853">
        <v>19</v>
      </c>
      <c r="K1853">
        <v>2754.0499999999997</v>
      </c>
      <c r="L1853">
        <v>1287.4399999999998</v>
      </c>
      <c r="M1853">
        <v>0.46747154191100376</v>
      </c>
      <c r="N1853">
        <v>181.88519051376983</v>
      </c>
      <c r="O1853">
        <v>337.99823873408741</v>
      </c>
      <c r="P1853">
        <v>492.37823873408729</v>
      </c>
      <c r="Q1853">
        <v>1457.9708511723543</v>
      </c>
      <c r="R1853">
        <v>1297.5940575433954</v>
      </c>
      <c r="S1853">
        <v>1</v>
      </c>
      <c r="T1853">
        <f t="shared" si="644"/>
        <v>145.6887038102754</v>
      </c>
      <c r="U1853">
        <f t="shared" si="645"/>
        <v>5.0962663696130428E-3</v>
      </c>
      <c r="V1853">
        <f>IF($F1853="Reduce", INDEX(Model_Assumptions[Values], 2), INDEX(Model_Assumptions[Values], 1))</f>
        <v>-0.4</v>
      </c>
      <c r="W1853">
        <f t="shared" si="646"/>
        <v>18.96126837559094</v>
      </c>
      <c r="X1853">
        <f t="shared" si="659"/>
        <v>2762.4426122386103</v>
      </c>
      <c r="Y1853">
        <f t="shared" si="647"/>
        <v>1298.8223063267458</v>
      </c>
      <c r="Z1853">
        <f t="shared" si="648"/>
        <v>8.3926122386105817</v>
      </c>
      <c r="AA1853">
        <f t="shared" si="649"/>
        <v>11.382306326745947</v>
      </c>
      <c r="AB1853">
        <f t="shared" si="660"/>
        <v>0.47017168811851429</v>
      </c>
      <c r="AC1853">
        <f t="shared" si="650"/>
        <v>2.7001462075105231E-3</v>
      </c>
      <c r="AD1853">
        <f t="shared" si="651"/>
        <v>2.7001462075105231E-3</v>
      </c>
      <c r="AE1853">
        <f t="shared" si="652"/>
        <v>2.0000000000000368E-2</v>
      </c>
      <c r="AF1853">
        <f t="shared" si="661"/>
        <v>1271.6421763925271</v>
      </c>
      <c r="AG1853">
        <f t="shared" si="653"/>
        <v>2.4830343110791422E-2</v>
      </c>
      <c r="AH1853">
        <f t="shared" si="654"/>
        <v>2.311699711995812E-2</v>
      </c>
      <c r="AI1853">
        <f t="shared" si="662"/>
        <v>0.97999999999999965</v>
      </c>
      <c r="AJ1853">
        <f>MAX(0, $R1853 - $AA1853) * INDEX(Model_Assumptions[Values], 7)</f>
        <v>2572.4235024332988</v>
      </c>
      <c r="AK1853">
        <f>MAX(0, INDEX(Model_Assumptions[Values], 4) - $AD1853)</f>
        <v>4.729985379248948E-2</v>
      </c>
      <c r="AL1853">
        <f>MAX(0, INDEX(Model_Assumptions[Values], 5) - $AC1853)</f>
        <v>1.7299853792489477E-2</v>
      </c>
      <c r="AM1853">
        <f>INDEX(Model_Assumptions[Values], 6) * MAX(0, INDEX(Model_Assumptions[Values], 3) - $AB1853)^2</f>
        <v>0</v>
      </c>
      <c r="AN1853">
        <f t="shared" si="655"/>
        <v>2082.3174643699267</v>
      </c>
      <c r="AO1853" cm="1">
        <f t="array" ref="AO1853">IFERROR(STDEV(IF($E$2:$E$2201=$E1853, $AJ$2:$AJ$2201)), 0)</f>
        <v>292.00739855129058</v>
      </c>
      <c r="AP1853">
        <f t="shared" si="663"/>
        <v>1.6784028092948675</v>
      </c>
      <c r="AQ1853">
        <f t="shared" si="656"/>
        <v>1.0338087761427613E-2</v>
      </c>
      <c r="AR1853" cm="1">
        <f t="array" ref="AR1853">IFERROR(STDEV(IF($E$2:$E$2201=$E1853, $AK$2:$AK$2201)), 0)</f>
        <v>1.5679090645697846E-2</v>
      </c>
      <c r="AS1853">
        <f t="shared" si="664"/>
        <v>2.3573922025384637</v>
      </c>
      <c r="AT1853">
        <f t="shared" si="657"/>
        <v>1.7178657240375114E-3</v>
      </c>
      <c r="AU1853" cm="1">
        <f t="array" ref="AU1853">IFERROR(STDEV(IF($E$2:$E$2201=$E1853, $AL$2:$AL$2201)), 0)</f>
        <v>4.6577521029236898E-3</v>
      </c>
      <c r="AV1853">
        <f t="shared" si="665"/>
        <v>3.3453880163933776</v>
      </c>
      <c r="AW1853">
        <f t="shared" si="658"/>
        <v>0</v>
      </c>
      <c r="AX1853" cm="1">
        <f t="array" ref="AX1853">IFERROR(STDEV(IF($E$2:$E$2201=$E1853, $AM$2:$AM$2201)), 0)</f>
        <v>0</v>
      </c>
      <c r="AY1853">
        <f t="shared" si="666"/>
        <v>3.3453880163933776</v>
      </c>
      <c r="AZ1853">
        <f>INDEX(Model_Assumptions[Values],9)*((INDEX(Model_Scenarios[GR Weight],1)*$AG1853)+(INDEX(Model_Scenarios[GP Weight],1)*$AH1853)+(INDEX(Model_Scenarios[LTV Weight],1)*$AI1853))-(INDEX(Model_Scenarios[LTV Weight],1)*$AP1853)-(INDEX(Model_Scenarios[GP Weight],1)*($AS1853+$AV1853+$AY1853))</f>
        <v>1.6964345991469574</v>
      </c>
      <c r="BA1853">
        <f>INDEX(Model_Assumptions[Values],9)*((INDEX(Model_Scenarios[GR Weight],2)*$AG1853)+(INDEX(Model_Scenarios[GP Weight],2)*$AH1853)+(INDEX(Model_Scenarios[LTV Weight],2)*$AI1853))-(INDEX(Model_Scenarios[LTV Weight],2)*$AP1853)-(INDEX(Model_Scenarios[GP Weight],2)*($AS1853+$AV1853+$AY1853))</f>
        <v>0.32614428134634244</v>
      </c>
      <c r="BB1853">
        <f>INDEX(Model_Assumptions[Values],9)*((INDEX(Model_Scenarios[GR Weight],3)*$AG1853)+(INDEX(Model_Scenarios[GP Weight],3)*$AH1853)+(INDEX(Model_Scenarios[LTV Weight],3)*$AI1853))-(INDEX(Model_Scenarios[LTV Weight],3)*$AP1853)-(INDEX(Model_Scenarios[GP Weight],3)*($AS1853+$AV1853+$AY1853))</f>
        <v>-1.8067273322333581</v>
      </c>
      <c r="BC1853">
        <f>INDEX(Model_Assumptions[Values],9)*((INDEX(Model_Scenarios[GR Weight],4)*$AG1853)+(INDEX(Model_Scenarios[GP Weight],4)*$AH1853)+(INDEX(Model_Scenarios[LTV Weight],4)*$AI1853))-(INDEX(Model_Scenarios[LTV Weight],4)*$AP1853)-(INDEX(Model_Scenarios[GP Weight],4)*($AS1853+$AV1853+$AY1853))</f>
        <v>-2.1164718797484756</v>
      </c>
      <c r="BD1853">
        <f>INDEX(Model_Assumptions[Values],9)*((INDEX(Model_Scenarios[GR Weight],5)*$AG1853)+(INDEX(Model_Scenarios[GP Weight],5)*$AH1853)+(INDEX(Model_Scenarios[LTV Weight],5)*$AI1853))-(INDEX(Model_Scenarios[LTV Weight],5)*$AP1853)-(INDEX(Model_Scenarios[GP Weight],5)*($AS1853+$AV1853+$AY1853))</f>
        <v>-4.0826911465619116</v>
      </c>
    </row>
    <row r="1854" spans="1:56" x14ac:dyDescent="0.25">
      <c r="A1854">
        <v>1853</v>
      </c>
      <c r="B1854">
        <v>38</v>
      </c>
      <c r="C1854" s="3">
        <v>3</v>
      </c>
      <c r="D1854" s="4">
        <v>0.04</v>
      </c>
      <c r="E1854" t="str">
        <v>SKU-1044</v>
      </c>
      <c r="F1854" t="str">
        <v>Raise</v>
      </c>
      <c r="G1854" t="str">
        <v>Full</v>
      </c>
      <c r="H1854">
        <v>144.94999999999999</v>
      </c>
      <c r="I1854">
        <v>77.19</v>
      </c>
      <c r="J1854">
        <v>19</v>
      </c>
      <c r="K1854">
        <v>2754.0499999999997</v>
      </c>
      <c r="L1854">
        <v>1287.4399999999998</v>
      </c>
      <c r="M1854">
        <v>0.46747154191100376</v>
      </c>
      <c r="N1854">
        <v>181.88519051376983</v>
      </c>
      <c r="O1854">
        <v>337.99823873408741</v>
      </c>
      <c r="P1854">
        <v>492.37823873408729</v>
      </c>
      <c r="Q1854">
        <v>1457.9708511723543</v>
      </c>
      <c r="R1854">
        <v>1297.5940575433954</v>
      </c>
      <c r="S1854">
        <v>1</v>
      </c>
      <c r="T1854">
        <f t="shared" si="644"/>
        <v>146.42740762055078</v>
      </c>
      <c r="U1854">
        <f t="shared" si="645"/>
        <v>1.019253273922589E-2</v>
      </c>
      <c r="V1854">
        <f>IF($F1854="Reduce", INDEX(Model_Assumptions[Values], 2), INDEX(Model_Assumptions[Values], 1))</f>
        <v>-0.4</v>
      </c>
      <c r="W1854">
        <f t="shared" si="646"/>
        <v>18.922536751181884</v>
      </c>
      <c r="X1854">
        <f t="shared" si="659"/>
        <v>2770.7780020801624</v>
      </c>
      <c r="Y1854">
        <f t="shared" si="647"/>
        <v>1310.1473902564328</v>
      </c>
      <c r="Z1854">
        <f t="shared" si="648"/>
        <v>16.728002080162696</v>
      </c>
      <c r="AA1854">
        <f t="shared" si="649"/>
        <v>22.707390256432973</v>
      </c>
      <c r="AB1854">
        <f t="shared" si="660"/>
        <v>0.4728445906791664</v>
      </c>
      <c r="AC1854">
        <f t="shared" si="650"/>
        <v>5.373048768162636E-3</v>
      </c>
      <c r="AD1854">
        <f t="shared" si="651"/>
        <v>5.373048768162636E-3</v>
      </c>
      <c r="AE1854">
        <f t="shared" si="652"/>
        <v>3.9999999999999966E-2</v>
      </c>
      <c r="AF1854">
        <f t="shared" si="661"/>
        <v>1245.6902952416597</v>
      </c>
      <c r="AG1854">
        <f t="shared" si="653"/>
        <v>4.9491388306680144E-2</v>
      </c>
      <c r="AH1854">
        <f t="shared" si="654"/>
        <v>4.6117777899393066E-2</v>
      </c>
      <c r="AI1854">
        <f t="shared" si="662"/>
        <v>0.96000000000000008</v>
      </c>
      <c r="AJ1854">
        <f>MAX(0, $R1854 - $AA1854) * INDEX(Model_Assumptions[Values], 7)</f>
        <v>2549.7733345739248</v>
      </c>
      <c r="AK1854">
        <f>MAX(0, INDEX(Model_Assumptions[Values], 4) - $AD1854)</f>
        <v>4.4626951231837367E-2</v>
      </c>
      <c r="AL1854">
        <f>MAX(0, INDEX(Model_Assumptions[Values], 5) - $AC1854)</f>
        <v>1.4626951231837364E-2</v>
      </c>
      <c r="AM1854">
        <f>INDEX(Model_Assumptions[Values], 6) * MAX(0, INDEX(Model_Assumptions[Values], 3) - $AB1854)^2</f>
        <v>0</v>
      </c>
      <c r="AN1854">
        <f t="shared" si="655"/>
        <v>2082.3174643699267</v>
      </c>
      <c r="AO1854" cm="1">
        <f t="array" ref="AO1854">IFERROR(STDEV(IF($E$2:$E$2201=$E1854, $AJ$2:$AJ$2201)), 0)</f>
        <v>292.00739855129058</v>
      </c>
      <c r="AP1854">
        <f t="shared" si="663"/>
        <v>1.6008357066401189</v>
      </c>
      <c r="AQ1854">
        <f t="shared" si="656"/>
        <v>1.0338087761427613E-2</v>
      </c>
      <c r="AR1854" cm="1">
        <f t="array" ref="AR1854">IFERROR(STDEV(IF($E$2:$E$2201=$E1854, $AK$2:$AK$2201)), 0)</f>
        <v>1.5679090645697846E-2</v>
      </c>
      <c r="AS1854">
        <f t="shared" si="664"/>
        <v>2.1869165913533517</v>
      </c>
      <c r="AT1854">
        <f t="shared" si="657"/>
        <v>1.7178657240375114E-3</v>
      </c>
      <c r="AU1854" cm="1">
        <f t="array" ref="AU1854">IFERROR(STDEV(IF($E$2:$E$2201=$E1854, $AL$2:$AL$2201)), 0)</f>
        <v>4.6577521029236898E-3</v>
      </c>
      <c r="AV1854">
        <f t="shared" si="665"/>
        <v>2.7715269560388944</v>
      </c>
      <c r="AW1854">
        <f t="shared" si="658"/>
        <v>0</v>
      </c>
      <c r="AX1854" cm="1">
        <f t="array" ref="AX1854">IFERROR(STDEV(IF($E$2:$E$2201=$E1854, $AM$2:$AM$2201)), 0)</f>
        <v>0</v>
      </c>
      <c r="AY1854">
        <f t="shared" si="666"/>
        <v>2.7715269560388944</v>
      </c>
      <c r="AZ1854">
        <f>INDEX(Model_Assumptions[Values],9)*((INDEX(Model_Scenarios[GR Weight],1)*$AG1854)+(INDEX(Model_Scenarios[GP Weight],1)*$AH1854)+(INDEX(Model_Scenarios[LTV Weight],1)*$AI1854))-(INDEX(Model_Scenarios[LTV Weight],1)*$AP1854)-(INDEX(Model_Scenarios[GP Weight],1)*($AS1854+$AV1854+$AY1854))</f>
        <v>1.8341389674478277</v>
      </c>
      <c r="BA1854">
        <f>INDEX(Model_Assumptions[Values],9)*((INDEX(Model_Scenarios[GR Weight],2)*$AG1854)+(INDEX(Model_Scenarios[GP Weight],2)*$AH1854)+(INDEX(Model_Scenarios[LTV Weight],2)*$AI1854))-(INDEX(Model_Scenarios[LTV Weight],2)*$AP1854)-(INDEX(Model_Scenarios[GP Weight],2)*($AS1854+$AV1854+$AY1854))</f>
        <v>0.6166990091270983</v>
      </c>
      <c r="BB1854">
        <f>INDEX(Model_Assumptions[Values],9)*((INDEX(Model_Scenarios[GR Weight],3)*$AG1854)+(INDEX(Model_Scenarios[GP Weight],3)*$AH1854)+(INDEX(Model_Scenarios[LTV Weight],3)*$AI1854))-(INDEX(Model_Scenarios[LTV Weight],3)*$AP1854)-(INDEX(Model_Scenarios[GP Weight],3)*($AS1854+$AV1854+$AY1854))</f>
        <v>-1.2832536121496583</v>
      </c>
      <c r="BC1854">
        <f>INDEX(Model_Assumptions[Values],9)*((INDEX(Model_Scenarios[GR Weight],4)*$AG1854)+(INDEX(Model_Scenarios[GP Weight],4)*$AH1854)+(INDEX(Model_Scenarios[LTV Weight],4)*$AI1854))-(INDEX(Model_Scenarios[LTV Weight],4)*$AP1854)-(INDEX(Model_Scenarios[GP Weight],4)*($AS1854+$AV1854+$AY1854))</f>
        <v>-1.5784243473323063</v>
      </c>
      <c r="BD1854">
        <f>INDEX(Model_Assumptions[Values],9)*((INDEX(Model_Scenarios[GR Weight],5)*$AG1854)+(INDEX(Model_Scenarios[GP Weight],5)*$AH1854)+(INDEX(Model_Scenarios[LTV Weight],5)*$AI1854))-(INDEX(Model_Scenarios[LTV Weight],5)*$AP1854)-(INDEX(Model_Scenarios[GP Weight],5)*($AS1854+$AV1854+$AY1854))</f>
        <v>-3.2753774260171458</v>
      </c>
    </row>
    <row r="1855" spans="1:56" x14ac:dyDescent="0.25">
      <c r="A1855">
        <v>1854</v>
      </c>
      <c r="B1855">
        <v>38</v>
      </c>
      <c r="C1855" s="3">
        <v>4</v>
      </c>
      <c r="D1855" s="4">
        <v>0.06</v>
      </c>
      <c r="E1855" t="str">
        <v>SKU-1044</v>
      </c>
      <c r="F1855" t="str">
        <v>Raise</v>
      </c>
      <c r="G1855" t="str">
        <v>Full</v>
      </c>
      <c r="H1855">
        <v>144.94999999999999</v>
      </c>
      <c r="I1855">
        <v>77.19</v>
      </c>
      <c r="J1855">
        <v>19</v>
      </c>
      <c r="K1855">
        <v>2754.0499999999997</v>
      </c>
      <c r="L1855">
        <v>1287.4399999999998</v>
      </c>
      <c r="M1855">
        <v>0.46747154191100376</v>
      </c>
      <c r="N1855">
        <v>181.88519051376983</v>
      </c>
      <c r="O1855">
        <v>337.99823873408741</v>
      </c>
      <c r="P1855">
        <v>492.37823873408729</v>
      </c>
      <c r="Q1855">
        <v>1457.9708511723543</v>
      </c>
      <c r="R1855">
        <v>1297.5940575433954</v>
      </c>
      <c r="S1855">
        <v>1</v>
      </c>
      <c r="T1855">
        <f t="shared" si="644"/>
        <v>147.16611143082619</v>
      </c>
      <c r="U1855">
        <f t="shared" si="645"/>
        <v>1.5288799108838931E-2</v>
      </c>
      <c r="V1855">
        <f>IF($F1855="Reduce", INDEX(Model_Assumptions[Values], 2), INDEX(Model_Assumptions[Values], 1))</f>
        <v>-0.4</v>
      </c>
      <c r="W1855">
        <f t="shared" si="646"/>
        <v>18.883805126772824</v>
      </c>
      <c r="X1855">
        <f t="shared" si="659"/>
        <v>2779.0561695246565</v>
      </c>
      <c r="Y1855">
        <f t="shared" si="647"/>
        <v>1321.4152517890623</v>
      </c>
      <c r="Z1855">
        <f t="shared" si="648"/>
        <v>25.006169524656798</v>
      </c>
      <c r="AA1855">
        <f t="shared" si="649"/>
        <v>33.97525178906244</v>
      </c>
      <c r="AB1855">
        <f t="shared" si="660"/>
        <v>0.47549065984336819</v>
      </c>
      <c r="AC1855">
        <f t="shared" si="650"/>
        <v>8.0191179323644279E-3</v>
      </c>
      <c r="AD1855">
        <f t="shared" si="651"/>
        <v>8.0191179323644279E-3</v>
      </c>
      <c r="AE1855">
        <f t="shared" si="652"/>
        <v>6.0000000000000338E-2</v>
      </c>
      <c r="AF1855">
        <f t="shared" si="661"/>
        <v>1219.7384140907911</v>
      </c>
      <c r="AG1855">
        <f t="shared" si="653"/>
        <v>7.3983135587667503E-2</v>
      </c>
      <c r="AH1855">
        <f t="shared" si="654"/>
        <v>6.9002342338307598E-2</v>
      </c>
      <c r="AI1855">
        <f t="shared" si="662"/>
        <v>0.93999999999999961</v>
      </c>
      <c r="AJ1855">
        <f>MAX(0, $R1855 - $AA1855) * INDEX(Model_Assumptions[Values], 7)</f>
        <v>2527.2376115086659</v>
      </c>
      <c r="AK1855">
        <f>MAX(0, INDEX(Model_Assumptions[Values], 4) - $AD1855)</f>
        <v>4.1980882067635575E-2</v>
      </c>
      <c r="AL1855">
        <f>MAX(0, INDEX(Model_Assumptions[Values], 5) - $AC1855)</f>
        <v>1.1980882067635572E-2</v>
      </c>
      <c r="AM1855">
        <f>INDEX(Model_Assumptions[Values], 6) * MAX(0, INDEX(Model_Assumptions[Values], 3) - $AB1855)^2</f>
        <v>0</v>
      </c>
      <c r="AN1855">
        <f t="shared" si="655"/>
        <v>2082.3174643699267</v>
      </c>
      <c r="AO1855" cm="1">
        <f t="array" ref="AO1855">IFERROR(STDEV(IF($E$2:$E$2201=$E1855, $AJ$2:$AJ$2201)), 0)</f>
        <v>292.00739855129058</v>
      </c>
      <c r="AP1855">
        <f t="shared" si="663"/>
        <v>1.5236605282814082</v>
      </c>
      <c r="AQ1855">
        <f t="shared" si="656"/>
        <v>1.0338087761427613E-2</v>
      </c>
      <c r="AR1855" cm="1">
        <f t="array" ref="AR1855">IFERROR(STDEV(IF($E$2:$E$2201=$E1855, $AK$2:$AK$2201)), 0)</f>
        <v>1.5679090645697846E-2</v>
      </c>
      <c r="AS1855">
        <f t="shared" si="664"/>
        <v>2.0181523929699563</v>
      </c>
      <c r="AT1855">
        <f t="shared" si="657"/>
        <v>1.7178657240375114E-3</v>
      </c>
      <c r="AU1855" cm="1">
        <f t="array" ref="AU1855">IFERROR(STDEV(IF($E$2:$E$2201=$E1855, $AL$2:$AL$2201)), 0)</f>
        <v>4.6577521029236898E-3</v>
      </c>
      <c r="AV1855">
        <f t="shared" si="665"/>
        <v>2.2034269142739316</v>
      </c>
      <c r="AW1855">
        <f t="shared" si="658"/>
        <v>0</v>
      </c>
      <c r="AX1855" cm="1">
        <f t="array" ref="AX1855">IFERROR(STDEV(IF($E$2:$E$2201=$E1855, $AM$2:$AM$2201)), 0)</f>
        <v>0</v>
      </c>
      <c r="AY1855">
        <f t="shared" si="666"/>
        <v>2.2034269142739316</v>
      </c>
      <c r="AZ1855">
        <f>INDEX(Model_Assumptions[Values],9)*((INDEX(Model_Scenarios[GR Weight],1)*$AG1855)+(INDEX(Model_Scenarios[GP Weight],1)*$AH1855)+(INDEX(Model_Scenarios[LTV Weight],1)*$AI1855))-(INDEX(Model_Scenarios[LTV Weight],1)*$AP1855)-(INDEX(Model_Scenarios[GP Weight],1)*($AS1855+$AV1855+$AY1855))</f>
        <v>1.9700636941860779</v>
      </c>
      <c r="BA1855">
        <f>INDEX(Model_Assumptions[Values],9)*((INDEX(Model_Scenarios[GR Weight],2)*$AG1855)+(INDEX(Model_Scenarios[GP Weight],2)*$AH1855)+(INDEX(Model_Scenarios[LTV Weight],2)*$AI1855))-(INDEX(Model_Scenarios[LTV Weight],2)*$AP1855)-(INDEX(Model_Scenarios[GP Weight],2)*($AS1855+$AV1855+$AY1855))</f>
        <v>0.90410910634257835</v>
      </c>
      <c r="BB1855">
        <f>INDEX(Model_Assumptions[Values],9)*((INDEX(Model_Scenarios[GR Weight],3)*$AG1855)+(INDEX(Model_Scenarios[GP Weight],3)*$AH1855)+(INDEX(Model_Scenarios[LTV Weight],3)*$AI1855))-(INDEX(Model_Scenarios[LTV Weight],3)*$AP1855)-(INDEX(Model_Scenarios[GP Weight],3)*($AS1855+$AV1855+$AY1855))</f>
        <v>-0.76498337026717778</v>
      </c>
      <c r="BC1855">
        <f>INDEX(Model_Assumptions[Values],9)*((INDEX(Model_Scenarios[GR Weight],4)*$AG1855)+(INDEX(Model_Scenarios[GP Weight],4)*$AH1855)+(INDEX(Model_Scenarios[LTV Weight],4)*$AI1855))-(INDEX(Model_Scenarios[LTV Weight],4)*$AP1855)-(INDEX(Model_Scenarios[GP Weight],4)*($AS1855+$AV1855+$AY1855))</f>
        <v>-1.0456257496452033</v>
      </c>
      <c r="BD1855">
        <f>INDEX(Model_Assumptions[Values],9)*((INDEX(Model_Scenarios[GR Weight],5)*$AG1855)+(INDEX(Model_Scenarios[GP Weight],5)*$AH1855)+(INDEX(Model_Scenarios[LTV Weight],5)*$AI1855))-(INDEX(Model_Scenarios[LTV Weight],5)*$AP1855)-(INDEX(Model_Scenarios[GP Weight],5)*($AS1855+$AV1855+$AY1855))</f>
        <v>-2.4759289768871398</v>
      </c>
    </row>
    <row r="1856" spans="1:56" x14ac:dyDescent="0.25">
      <c r="A1856">
        <v>1855</v>
      </c>
      <c r="B1856">
        <v>38</v>
      </c>
      <c r="C1856" s="3">
        <v>5</v>
      </c>
      <c r="D1856" s="4">
        <v>0.08</v>
      </c>
      <c r="E1856" t="str">
        <v>SKU-1044</v>
      </c>
      <c r="F1856" t="str">
        <v>Raise</v>
      </c>
      <c r="G1856" t="str">
        <v>Full</v>
      </c>
      <c r="H1856">
        <v>144.94999999999999</v>
      </c>
      <c r="I1856">
        <v>77.19</v>
      </c>
      <c r="J1856">
        <v>19</v>
      </c>
      <c r="K1856">
        <v>2754.0499999999997</v>
      </c>
      <c r="L1856">
        <v>1287.4399999999998</v>
      </c>
      <c r="M1856">
        <v>0.46747154191100376</v>
      </c>
      <c r="N1856">
        <v>181.88519051376983</v>
      </c>
      <c r="O1856">
        <v>337.99823873408741</v>
      </c>
      <c r="P1856">
        <v>492.37823873408729</v>
      </c>
      <c r="Q1856">
        <v>1457.9708511723543</v>
      </c>
      <c r="R1856">
        <v>1297.5940575433954</v>
      </c>
      <c r="S1856">
        <v>1</v>
      </c>
      <c r="T1856">
        <f t="shared" si="644"/>
        <v>147.90481524110157</v>
      </c>
      <c r="U1856">
        <f t="shared" si="645"/>
        <v>2.0385065478451779E-2</v>
      </c>
      <c r="V1856">
        <f>IF($F1856="Reduce", INDEX(Model_Assumptions[Values], 2), INDEX(Model_Assumptions[Values], 1))</f>
        <v>-0.4</v>
      </c>
      <c r="W1856">
        <f t="shared" si="646"/>
        <v>18.845073502363768</v>
      </c>
      <c r="X1856">
        <f t="shared" si="659"/>
        <v>2787.2771145720922</v>
      </c>
      <c r="Y1856">
        <f t="shared" si="647"/>
        <v>1332.625890924633</v>
      </c>
      <c r="Z1856">
        <f t="shared" si="648"/>
        <v>33.227114572092432</v>
      </c>
      <c r="AA1856">
        <f t="shared" si="649"/>
        <v>45.185890924633213</v>
      </c>
      <c r="AB1856">
        <f t="shared" si="660"/>
        <v>0.47811029766561985</v>
      </c>
      <c r="AC1856">
        <f t="shared" si="650"/>
        <v>1.0638755754616092E-2</v>
      </c>
      <c r="AD1856">
        <f t="shared" si="651"/>
        <v>1.0638755754616092E-2</v>
      </c>
      <c r="AE1856">
        <f t="shared" si="652"/>
        <v>7.9999999999999932E-2</v>
      </c>
      <c r="AF1856">
        <f t="shared" si="661"/>
        <v>1193.7865329399237</v>
      </c>
      <c r="AG1856">
        <f t="shared" si="653"/>
        <v>9.8305584953752162E-2</v>
      </c>
      <c r="AH1856">
        <f t="shared" si="654"/>
        <v>9.1770690436699429E-2</v>
      </c>
      <c r="AI1856">
        <f t="shared" si="662"/>
        <v>0.92</v>
      </c>
      <c r="AJ1856">
        <f>MAX(0, $R1856 - $AA1856) * INDEX(Model_Assumptions[Values], 7)</f>
        <v>2504.8163332375243</v>
      </c>
      <c r="AK1856">
        <f>MAX(0, INDEX(Model_Assumptions[Values], 4) - $AD1856)</f>
        <v>3.9361244245383911E-2</v>
      </c>
      <c r="AL1856">
        <f>MAX(0, INDEX(Model_Assumptions[Values], 5) - $AC1856)</f>
        <v>9.3612442453839088E-3</v>
      </c>
      <c r="AM1856">
        <f>INDEX(Model_Assumptions[Values], 6) * MAX(0, INDEX(Model_Assumptions[Values], 3) - $AB1856)^2</f>
        <v>0</v>
      </c>
      <c r="AN1856">
        <f t="shared" si="655"/>
        <v>2082.3174643699267</v>
      </c>
      <c r="AO1856" cm="1">
        <f t="array" ref="AO1856">IFERROR(STDEV(IF($E$2:$E$2201=$E1856, $AJ$2:$AJ$2201)), 0)</f>
        <v>292.00739855129058</v>
      </c>
      <c r="AP1856">
        <f t="shared" si="663"/>
        <v>1.4468772742187435</v>
      </c>
      <c r="AQ1856">
        <f t="shared" si="656"/>
        <v>1.0338087761427613E-2</v>
      </c>
      <c r="AR1856" cm="1">
        <f t="array" ref="AR1856">IFERROR(STDEV(IF($E$2:$E$2201=$E1856, $AK$2:$AK$2201)), 0)</f>
        <v>1.5679090645697846E-2</v>
      </c>
      <c r="AS1856">
        <f t="shared" si="664"/>
        <v>1.8510739646702601</v>
      </c>
      <c r="AT1856">
        <f t="shared" si="657"/>
        <v>1.7178657240375114E-3</v>
      </c>
      <c r="AU1856" cm="1">
        <f t="array" ref="AU1856">IFERROR(STDEV(IF($E$2:$E$2201=$E1856, $AL$2:$AL$2201)), 0)</f>
        <v>4.6577521029236898E-3</v>
      </c>
      <c r="AV1856">
        <f t="shared" si="665"/>
        <v>1.6410015716698658</v>
      </c>
      <c r="AW1856">
        <f t="shared" si="658"/>
        <v>0</v>
      </c>
      <c r="AX1856" cm="1">
        <f t="array" ref="AX1856">IFERROR(STDEV(IF($E$2:$E$2201=$E1856, $AM$2:$AM$2201)), 0)</f>
        <v>0</v>
      </c>
      <c r="AY1856">
        <f t="shared" si="666"/>
        <v>1.6410015716698658</v>
      </c>
      <c r="AZ1856">
        <f>INDEX(Model_Assumptions[Values],9)*((INDEX(Model_Scenarios[GR Weight],1)*$AG1856)+(INDEX(Model_Scenarios[GP Weight],1)*$AH1856)+(INDEX(Model_Scenarios[LTV Weight],1)*$AI1856))-(INDEX(Model_Scenarios[LTV Weight],1)*$AP1856)-(INDEX(Model_Scenarios[GP Weight],1)*($AS1856+$AV1856+$AY1856))</f>
        <v>2.1042286075192322</v>
      </c>
      <c r="BA1856">
        <f>INDEX(Model_Assumptions[Values],9)*((INDEX(Model_Scenarios[GR Weight],2)*$AG1856)+(INDEX(Model_Scenarios[GP Weight],2)*$AH1856)+(INDEX(Model_Scenarios[LTV Weight],2)*$AI1856))-(INDEX(Model_Scenarios[LTV Weight],2)*$AP1856)-(INDEX(Model_Scenarios[GP Weight],2)*($AS1856+$AV1856+$AY1856))</f>
        <v>1.1884142293078324</v>
      </c>
      <c r="BB1856">
        <f>INDEX(Model_Assumptions[Values],9)*((INDEX(Model_Scenarios[GR Weight],3)*$AG1856)+(INDEX(Model_Scenarios[GP Weight],3)*$AH1856)+(INDEX(Model_Scenarios[LTV Weight],3)*$AI1856))-(INDEX(Model_Scenarios[LTV Weight],3)*$AP1856)-(INDEX(Model_Scenarios[GP Weight],3)*($AS1856+$AV1856+$AY1856))</f>
        <v>-0.25184720803458016</v>
      </c>
      <c r="BC1856">
        <f>INDEX(Model_Assumptions[Values],9)*((INDEX(Model_Scenarios[GR Weight],4)*$AG1856)+(INDEX(Model_Scenarios[GP Weight],4)*$AH1856)+(INDEX(Model_Scenarios[LTV Weight],4)*$AI1856))-(INDEX(Model_Scenarios[LTV Weight],4)*$AP1856)-(INDEX(Model_Scenarios[GP Weight],4)*($AS1856+$AV1856+$AY1856))</f>
        <v>-0.51800668813582984</v>
      </c>
      <c r="BD1856">
        <f>INDEX(Model_Assumptions[Values],9)*((INDEX(Model_Scenarios[GR Weight],5)*$AG1856)+(INDEX(Model_Scenarios[GP Weight],5)*$AH1856)+(INDEX(Model_Scenarios[LTV Weight],5)*$AI1856))-(INDEX(Model_Scenarios[LTV Weight],5)*$AP1856)-(INDEX(Model_Scenarios[GP Weight],5)*($AS1856+$AV1856+$AY1856))</f>
        <v>-1.6842367443055062</v>
      </c>
    </row>
    <row r="1857" spans="1:56" x14ac:dyDescent="0.25">
      <c r="A1857">
        <v>1856</v>
      </c>
      <c r="B1857">
        <v>38</v>
      </c>
      <c r="C1857" s="3">
        <v>6</v>
      </c>
      <c r="D1857" s="4">
        <v>0.1</v>
      </c>
      <c r="E1857" t="str">
        <v>SKU-1044</v>
      </c>
      <c r="F1857" t="str">
        <v>Raise</v>
      </c>
      <c r="G1857" t="str">
        <v>Full</v>
      </c>
      <c r="H1857">
        <v>144.94999999999999</v>
      </c>
      <c r="I1857">
        <v>77.19</v>
      </c>
      <c r="J1857">
        <v>19</v>
      </c>
      <c r="K1857">
        <v>2754.0499999999997</v>
      </c>
      <c r="L1857">
        <v>1287.4399999999998</v>
      </c>
      <c r="M1857">
        <v>0.46747154191100376</v>
      </c>
      <c r="N1857">
        <v>181.88519051376983</v>
      </c>
      <c r="O1857">
        <v>337.99823873408741</v>
      </c>
      <c r="P1857">
        <v>492.37823873408729</v>
      </c>
      <c r="Q1857">
        <v>1457.9708511723543</v>
      </c>
      <c r="R1857">
        <v>1297.5940575433954</v>
      </c>
      <c r="S1857">
        <v>1</v>
      </c>
      <c r="T1857">
        <f t="shared" si="644"/>
        <v>148.64351905137698</v>
      </c>
      <c r="U1857">
        <f t="shared" si="645"/>
        <v>2.5481331848064819E-2</v>
      </c>
      <c r="V1857">
        <f>IF($F1857="Reduce", INDEX(Model_Assumptions[Values], 2), INDEX(Model_Assumptions[Values], 1))</f>
        <v>-0.4</v>
      </c>
      <c r="W1857">
        <f t="shared" si="646"/>
        <v>18.806341877954708</v>
      </c>
      <c r="X1857">
        <f t="shared" si="659"/>
        <v>2795.4408372224693</v>
      </c>
      <c r="Y1857">
        <f t="shared" si="647"/>
        <v>1343.7793076631456</v>
      </c>
      <c r="Z1857">
        <f t="shared" si="648"/>
        <v>41.3908372224696</v>
      </c>
      <c r="AA1857">
        <f t="shared" si="649"/>
        <v>56.339307663145746</v>
      </c>
      <c r="AB1857">
        <f t="shared" si="660"/>
        <v>0.48070389820816789</v>
      </c>
      <c r="AC1857">
        <f t="shared" si="650"/>
        <v>1.3232356297164127E-2</v>
      </c>
      <c r="AD1857">
        <f t="shared" si="651"/>
        <v>1.3232356297164127E-2</v>
      </c>
      <c r="AE1857">
        <f t="shared" si="652"/>
        <v>0.10000000000000031</v>
      </c>
      <c r="AF1857">
        <f t="shared" si="661"/>
        <v>1167.8346517890554</v>
      </c>
      <c r="AG1857">
        <f t="shared" si="653"/>
        <v>0.12245873640493411</v>
      </c>
      <c r="AH1857">
        <f t="shared" si="654"/>
        <v>0.11442282219456947</v>
      </c>
      <c r="AI1857">
        <f t="shared" si="662"/>
        <v>0.89999999999999969</v>
      </c>
      <c r="AJ1857">
        <f>MAX(0, $R1857 - $AA1857) * INDEX(Model_Assumptions[Values], 7)</f>
        <v>2482.5094997604992</v>
      </c>
      <c r="AK1857">
        <f>MAX(0, INDEX(Model_Assumptions[Values], 4) - $AD1857)</f>
        <v>3.6767643702835875E-2</v>
      </c>
      <c r="AL1857">
        <f>MAX(0, INDEX(Model_Assumptions[Values], 5) - $AC1857)</f>
        <v>6.7676437028358731E-3</v>
      </c>
      <c r="AM1857">
        <f>INDEX(Model_Assumptions[Values], 6) * MAX(0, INDEX(Model_Assumptions[Values], 3) - $AB1857)^2</f>
        <v>0</v>
      </c>
      <c r="AN1857">
        <f t="shared" si="655"/>
        <v>2082.3174643699267</v>
      </c>
      <c r="AO1857" cm="1">
        <f t="array" ref="AO1857">IFERROR(STDEV(IF($E$2:$E$2201=$E1857, $AJ$2:$AJ$2201)), 0)</f>
        <v>292.00739855129058</v>
      </c>
      <c r="AP1857">
        <f t="shared" si="663"/>
        <v>1.3704859444521216</v>
      </c>
      <c r="AQ1857">
        <f t="shared" si="656"/>
        <v>1.0338087761427613E-2</v>
      </c>
      <c r="AR1857" cm="1">
        <f t="array" ref="AR1857">IFERROR(STDEV(IF($E$2:$E$2201=$E1857, $AK$2:$AK$2201)), 0)</f>
        <v>1.5679090645697846E-2</v>
      </c>
      <c r="AS1857">
        <f t="shared" si="664"/>
        <v>1.6856561734758653</v>
      </c>
      <c r="AT1857">
        <f t="shared" si="657"/>
        <v>1.7178657240375114E-3</v>
      </c>
      <c r="AU1857" cm="1">
        <f t="array" ref="AU1857">IFERROR(STDEV(IF($E$2:$E$2201=$E1857, $AL$2:$AL$2201)), 0)</f>
        <v>4.6577521029236898E-3</v>
      </c>
      <c r="AV1857">
        <f t="shared" si="665"/>
        <v>1.0841663247016937</v>
      </c>
      <c r="AW1857">
        <f t="shared" si="658"/>
        <v>0</v>
      </c>
      <c r="AX1857" cm="1">
        <f t="array" ref="AX1857">IFERROR(STDEV(IF($E$2:$E$2201=$E1857, $AM$2:$AM$2201)), 0)</f>
        <v>0</v>
      </c>
      <c r="AY1857">
        <f t="shared" si="666"/>
        <v>1.0841663247016937</v>
      </c>
      <c r="AZ1857">
        <f>INDEX(Model_Assumptions[Values],9)*((INDEX(Model_Scenarios[GR Weight],1)*$AG1857)+(INDEX(Model_Scenarios[GP Weight],1)*$AH1857)+(INDEX(Model_Scenarios[LTV Weight],1)*$AI1857))-(INDEX(Model_Scenarios[LTV Weight],1)*$AP1857)-(INDEX(Model_Scenarios[GP Weight],1)*($AS1857+$AV1857+$AY1857))</f>
        <v>2.2366531414501276</v>
      </c>
      <c r="BA1857">
        <f>INDEX(Model_Assumptions[Values],9)*((INDEX(Model_Scenarios[GR Weight],2)*$AG1857)+(INDEX(Model_Scenarios[GP Weight],2)*$AH1857)+(INDEX(Model_Scenarios[LTV Weight],2)*$AI1857))-(INDEX(Model_Scenarios[LTV Weight],2)*$AP1857)-(INDEX(Model_Scenarios[GP Weight],2)*($AS1857+$AV1857+$AY1857))</f>
        <v>1.4696532460285394</v>
      </c>
      <c r="BB1857">
        <f>INDEX(Model_Assumptions[Values],9)*((INDEX(Model_Scenarios[GR Weight],3)*$AG1857)+(INDEX(Model_Scenarios[GP Weight],3)*$AH1857)+(INDEX(Model_Scenarios[LTV Weight],3)*$AI1857))-(INDEX(Model_Scenarios[LTV Weight],3)*$AP1857)-(INDEX(Model_Scenarios[GP Weight],3)*($AS1857+$AV1857+$AY1857))</f>
        <v>0.25622289355807615</v>
      </c>
      <c r="BC1857">
        <f>INDEX(Model_Assumptions[Values],9)*((INDEX(Model_Scenarios[GR Weight],4)*$AG1857)+(INDEX(Model_Scenarios[GP Weight],4)*$AH1857)+(INDEX(Model_Scenarios[LTV Weight],4)*$AI1857))-(INDEX(Model_Scenarios[LTV Weight],4)*$AP1857)-(INDEX(Model_Scenarios[GP Weight],4)*($AS1857+$AV1857+$AY1857))</f>
        <v>4.5008562057557988E-3</v>
      </c>
      <c r="BD1857">
        <f>INDEX(Model_Assumptions[Values],9)*((INDEX(Model_Scenarios[GR Weight],5)*$AG1857)+(INDEX(Model_Scenarios[GP Weight],5)*$AH1857)+(INDEX(Model_Scenarios[LTV Weight],5)*$AI1857))-(INDEX(Model_Scenarios[LTV Weight],5)*$AP1857)-(INDEX(Model_Scenarios[GP Weight],5)*($AS1857+$AV1857+$AY1857))</f>
        <v>-0.90019384125661972</v>
      </c>
    </row>
    <row r="1858" spans="1:56" x14ac:dyDescent="0.25">
      <c r="A1858">
        <v>1857</v>
      </c>
      <c r="B1858">
        <v>38</v>
      </c>
      <c r="C1858" s="3">
        <v>7</v>
      </c>
      <c r="D1858" s="4">
        <v>0.12</v>
      </c>
      <c r="E1858" t="str">
        <v>SKU-1044</v>
      </c>
      <c r="F1858" t="str">
        <v>Raise</v>
      </c>
      <c r="G1858" t="str">
        <v>Full</v>
      </c>
      <c r="H1858">
        <v>144.94999999999999</v>
      </c>
      <c r="I1858">
        <v>77.19</v>
      </c>
      <c r="J1858">
        <v>19</v>
      </c>
      <c r="K1858">
        <v>2754.0499999999997</v>
      </c>
      <c r="L1858">
        <v>1287.4399999999998</v>
      </c>
      <c r="M1858">
        <v>0.46747154191100376</v>
      </c>
      <c r="N1858">
        <v>181.88519051376983</v>
      </c>
      <c r="O1858">
        <v>337.99823873408741</v>
      </c>
      <c r="P1858">
        <v>492.37823873408729</v>
      </c>
      <c r="Q1858">
        <v>1457.9708511723543</v>
      </c>
      <c r="R1858">
        <v>1297.5940575433954</v>
      </c>
      <c r="S1858">
        <v>1</v>
      </c>
      <c r="T1858">
        <f t="shared" ref="T1858:T1921" si="667">$H1858 + MIN($D1858, $S1858) * ($N1858 - $H1858)</f>
        <v>149.38222286165237</v>
      </c>
      <c r="U1858">
        <f t="shared" ref="U1858:U1921" si="668">IFERROR(($T1858-$H1858)/$H1858, 0)</f>
        <v>3.0577598217677665E-2</v>
      </c>
      <c r="V1858">
        <f>IF($F1858="Reduce", INDEX(Model_Assumptions[Values], 2), INDEX(Model_Assumptions[Values], 1))</f>
        <v>-0.4</v>
      </c>
      <c r="W1858">
        <f t="shared" ref="W1858:W1921" si="669">$J1858 * (1 + ($U1858 * $V1858))</f>
        <v>18.767610253545651</v>
      </c>
      <c r="X1858">
        <f t="shared" si="659"/>
        <v>2803.5473374757885</v>
      </c>
      <c r="Y1858">
        <f t="shared" ref="Y1858:Y1921" si="670">$X1858-($W1858*$I1858)</f>
        <v>1354.8755020045996</v>
      </c>
      <c r="Z1858">
        <f t="shared" ref="Z1858:Z1921" si="671">$X1858-$K1858</f>
        <v>49.497337475788754</v>
      </c>
      <c r="AA1858">
        <f t="shared" ref="AA1858:AA1921" si="672">$Y1858-$L1858</f>
        <v>67.435502004599812</v>
      </c>
      <c r="AB1858">
        <f t="shared" si="660"/>
        <v>0.48327184773861531</v>
      </c>
      <c r="AC1858">
        <f t="shared" ref="AC1858:AC1921" si="673">$AB1858-$M1858</f>
        <v>1.5800305827611549E-2</v>
      </c>
      <c r="AD1858">
        <f t="shared" ref="AD1858:AD1921" si="674">IFERROR(($X1858-($W1858*$I1858))/$X1858, 0) - IFERROR(($K1858-($J1858*$I1858))/$K1858, 0)</f>
        <v>1.5800305827611549E-2</v>
      </c>
      <c r="AE1858">
        <f t="shared" ref="AE1858:AE1921" si="675">IFERROR(($T1858-$H1858)/($N1858-$H1858), 0)</f>
        <v>0.11999999999999991</v>
      </c>
      <c r="AF1858">
        <f t="shared" si="661"/>
        <v>1141.882770638188</v>
      </c>
      <c r="AG1858">
        <f t="shared" ref="AG1858:AG1921" si="676">IFERROR($Z1858/$O1858, 0)</f>
        <v>0.1464425899412147</v>
      </c>
      <c r="AH1858">
        <f t="shared" ref="AH1858:AH1921" si="677">IFERROR($AA1858/$P1858, 0)</f>
        <v>0.13695873761191724</v>
      </c>
      <c r="AI1858">
        <f t="shared" si="662"/>
        <v>0.88000000000000012</v>
      </c>
      <c r="AJ1858">
        <f>MAX(0, $R1858 - $AA1858) * INDEX(Model_Assumptions[Values], 7)</f>
        <v>2460.3171110775911</v>
      </c>
      <c r="AK1858">
        <f>MAX(0, INDEX(Model_Assumptions[Values], 4) - $AD1858)</f>
        <v>3.4199694172388453E-2</v>
      </c>
      <c r="AL1858">
        <f>MAX(0, INDEX(Model_Assumptions[Values], 5) - $AC1858)</f>
        <v>4.1996941723884511E-3</v>
      </c>
      <c r="AM1858">
        <f>INDEX(Model_Assumptions[Values], 6) * MAX(0, INDEX(Model_Assumptions[Values], 3) - $AB1858)^2</f>
        <v>0</v>
      </c>
      <c r="AN1858">
        <f t="shared" ref="AN1858:AN1921" si="678">AVERAGEIF($E$2:$E$2201, $E1858, $AJ$2:$AJ$2201)</f>
        <v>2082.3174643699267</v>
      </c>
      <c r="AO1858" cm="1">
        <f t="array" ref="AO1858">IFERROR(STDEV(IF($E$2:$E$2201=$E1858, $AJ$2:$AJ$2201)), 0)</f>
        <v>292.00739855129058</v>
      </c>
      <c r="AP1858">
        <f t="shared" si="663"/>
        <v>1.2944865389815439</v>
      </c>
      <c r="AQ1858">
        <f t="shared" ref="AQ1858:AQ1921" si="679">AVERAGEIF($E$2:$E$2201, $E1858, $AK$2:$AK$2201)</f>
        <v>1.0338087761427613E-2</v>
      </c>
      <c r="AR1858" cm="1">
        <f t="array" ref="AR1858">IFERROR(STDEV(IF($E$2:$E$2201=$E1858, $AK$2:$AK$2201)), 0)</f>
        <v>1.5679090645697846E-2</v>
      </c>
      <c r="AS1858">
        <f t="shared" si="664"/>
        <v>1.5218743835445701</v>
      </c>
      <c r="AT1858">
        <f t="shared" ref="AT1858:AT1921" si="680">AVERAGEIF($E$2:$E$2201, $E1858, $AL$2:$AL$2201)</f>
        <v>1.7178657240375114E-3</v>
      </c>
      <c r="AU1858" cm="1">
        <f t="array" ref="AU1858">IFERROR(STDEV(IF($E$2:$E$2201=$E1858, $AL$2:$AL$2201)), 0)</f>
        <v>4.6577521029236898E-3</v>
      </c>
      <c r="AV1858">
        <f t="shared" si="665"/>
        <v>0.53283824332194196</v>
      </c>
      <c r="AW1858">
        <f t="shared" ref="AW1858:AW1921" si="681">AVERAGEIF($E$2:$E$2201, $E1858, $AM$2:$AM$2201)</f>
        <v>0</v>
      </c>
      <c r="AX1858" cm="1">
        <f t="array" ref="AX1858">IFERROR(STDEV(IF($E$2:$E$2201=$E1858, $AM$2:$AM$2201)), 0)</f>
        <v>0</v>
      </c>
      <c r="AY1858">
        <f t="shared" si="666"/>
        <v>0.53283824332194196</v>
      </c>
      <c r="AZ1858">
        <f>INDEX(Model_Assumptions[Values],9)*((INDEX(Model_Scenarios[GR Weight],1)*$AG1858)+(INDEX(Model_Scenarios[GP Weight],1)*$AH1858)+(INDEX(Model_Scenarios[LTV Weight],1)*$AI1858))-(INDEX(Model_Scenarios[LTV Weight],1)*$AP1858)-(INDEX(Model_Scenarios[GP Weight],1)*($AS1858+$AV1858+$AY1858))</f>
        <v>2.3673563455724862</v>
      </c>
      <c r="BA1858">
        <f>INDEX(Model_Assumptions[Values],9)*((INDEX(Model_Scenarios[GR Weight],2)*$AG1858)+(INDEX(Model_Scenarios[GP Weight],2)*$AH1858)+(INDEX(Model_Scenarios[LTV Weight],2)*$AI1858))-(INDEX(Model_Scenarios[LTV Weight],2)*$AP1858)-(INDEX(Model_Scenarios[GP Weight],2)*($AS1858+$AV1858+$AY1858))</f>
        <v>1.7478642556921342</v>
      </c>
      <c r="BB1858">
        <f>INDEX(Model_Assumptions[Values],9)*((INDEX(Model_Scenarios[GR Weight],3)*$AG1858)+(INDEX(Model_Scenarios[GP Weight],3)*$AH1858)+(INDEX(Model_Scenarios[LTV Weight],3)*$AI1858))-(INDEX(Model_Scenarios[LTV Weight],3)*$AP1858)-(INDEX(Model_Scenarios[GP Weight],3)*($AS1858+$AV1858+$AY1858))</f>
        <v>0.75929360808879731</v>
      </c>
      <c r="BC1858">
        <f>INDEX(Model_Assumptions[Values],9)*((INDEX(Model_Scenarios[GR Weight],4)*$AG1858)+(INDEX(Model_Scenarios[GP Weight],4)*$AH1858)+(INDEX(Model_Scenarios[LTV Weight],4)*$AI1858))-(INDEX(Model_Scenarios[LTV Weight],4)*$AP1858)-(INDEX(Model_Scenarios[GP Weight],4)*($AS1858+$AV1858+$AY1858))</f>
        <v>0.52196355695755892</v>
      </c>
      <c r="BD1858">
        <f>INDEX(Model_Assumptions[Values],9)*((INDEX(Model_Scenarios[GR Weight],5)*$AG1858)+(INDEX(Model_Scenarios[GP Weight],5)*$AH1858)+(INDEX(Model_Scenarios[LTV Weight],5)*$AI1858))-(INDEX(Model_Scenarios[LTV Weight],5)*$AP1858)-(INDEX(Model_Scenarios[GP Weight],5)*($AS1858+$AV1858+$AY1858))</f>
        <v>-0.12369549497504861</v>
      </c>
    </row>
    <row r="1859" spans="1:56" x14ac:dyDescent="0.25">
      <c r="A1859">
        <v>1858</v>
      </c>
      <c r="B1859">
        <v>38</v>
      </c>
      <c r="C1859" s="3">
        <v>8</v>
      </c>
      <c r="D1859" s="4">
        <v>0.14000000000000001</v>
      </c>
      <c r="E1859" t="str">
        <v>SKU-1044</v>
      </c>
      <c r="F1859" t="str">
        <v>Raise</v>
      </c>
      <c r="G1859" t="str">
        <v>Full</v>
      </c>
      <c r="H1859">
        <v>144.94999999999999</v>
      </c>
      <c r="I1859">
        <v>77.19</v>
      </c>
      <c r="J1859">
        <v>19</v>
      </c>
      <c r="K1859">
        <v>2754.0499999999997</v>
      </c>
      <c r="L1859">
        <v>1287.4399999999998</v>
      </c>
      <c r="M1859">
        <v>0.46747154191100376</v>
      </c>
      <c r="N1859">
        <v>181.88519051376983</v>
      </c>
      <c r="O1859">
        <v>337.99823873408741</v>
      </c>
      <c r="P1859">
        <v>492.37823873408729</v>
      </c>
      <c r="Q1859">
        <v>1457.9708511723543</v>
      </c>
      <c r="R1859">
        <v>1297.5940575433954</v>
      </c>
      <c r="S1859">
        <v>1</v>
      </c>
      <c r="T1859">
        <f t="shared" si="667"/>
        <v>150.12092667192778</v>
      </c>
      <c r="U1859">
        <f t="shared" si="668"/>
        <v>3.5673864587290709E-2</v>
      </c>
      <c r="V1859">
        <f>IF($F1859="Reduce", INDEX(Model_Assumptions[Values], 2), INDEX(Model_Assumptions[Values], 1))</f>
        <v>-0.4</v>
      </c>
      <c r="W1859">
        <f t="shared" si="669"/>
        <v>18.728878629136592</v>
      </c>
      <c r="X1859">
        <f t="shared" ref="X1859:X1922" si="682">$W1859*$T1859</f>
        <v>2811.5966153320496</v>
      </c>
      <c r="Y1859">
        <f t="shared" si="670"/>
        <v>1365.9144739489961</v>
      </c>
      <c r="Z1859">
        <f t="shared" si="671"/>
        <v>57.546615332049896</v>
      </c>
      <c r="AA1859">
        <f t="shared" si="672"/>
        <v>78.474473948996319</v>
      </c>
      <c r="AB1859">
        <f t="shared" ref="AB1859:AB1922" si="683">IFERROR($Y1859/$X1859,0)</f>
        <v>0.48581452492169885</v>
      </c>
      <c r="AC1859">
        <f t="shared" si="673"/>
        <v>1.8342983010695091E-2</v>
      </c>
      <c r="AD1859">
        <f t="shared" si="674"/>
        <v>1.8342983010695091E-2</v>
      </c>
      <c r="AE1859">
        <f t="shared" si="675"/>
        <v>0.14000000000000029</v>
      </c>
      <c r="AF1859">
        <f t="shared" ref="AF1859:AF1922" si="684">$R1859 * (1 - $AE1859)</f>
        <v>1115.9308894873195</v>
      </c>
      <c r="AG1859">
        <f t="shared" si="676"/>
        <v>0.17025714556259394</v>
      </c>
      <c r="AH1859">
        <f t="shared" si="677"/>
        <v>0.15937843668874463</v>
      </c>
      <c r="AI1859">
        <f t="shared" ref="AI1859:AI1922" si="685">IFERROR($AF1859/$R1859, 0)</f>
        <v>0.85999999999999965</v>
      </c>
      <c r="AJ1859">
        <f>MAX(0, $R1859 - $AA1859) * INDEX(Model_Assumptions[Values], 7)</f>
        <v>2438.2391671887981</v>
      </c>
      <c r="AK1859">
        <f>MAX(0, INDEX(Model_Assumptions[Values], 4) - $AD1859)</f>
        <v>3.1657016989304912E-2</v>
      </c>
      <c r="AL1859">
        <f>MAX(0, INDEX(Model_Assumptions[Values], 5) - $AC1859)</f>
        <v>1.6570169893049096E-3</v>
      </c>
      <c r="AM1859">
        <f>INDEX(Model_Assumptions[Values], 6) * MAX(0, INDEX(Model_Assumptions[Values], 3) - $AB1859)^2</f>
        <v>0</v>
      </c>
      <c r="AN1859">
        <f t="shared" si="678"/>
        <v>2082.3174643699267</v>
      </c>
      <c r="AO1859" cm="1">
        <f t="array" ref="AO1859">IFERROR(STDEV(IF($E$2:$E$2201=$E1859, $AJ$2:$AJ$2201)), 0)</f>
        <v>292.00739855129058</v>
      </c>
      <c r="AP1859">
        <f t="shared" ref="AP1859:AP1922" si="686">IF($AO1859=0, 0, ($AJ1859-$AN1859)/$AO1859)</f>
        <v>1.2188790578070041</v>
      </c>
      <c r="AQ1859">
        <f t="shared" si="679"/>
        <v>1.0338087761427613E-2</v>
      </c>
      <c r="AR1859" cm="1">
        <f t="array" ref="AR1859">IFERROR(STDEV(IF($E$2:$E$2201=$E1859, $AK$2:$AK$2201)), 0)</f>
        <v>1.5679090645697846E-2</v>
      </c>
      <c r="AS1859">
        <f t="shared" ref="AS1859:AS1922" si="687">IF($AR1859=0, 0, ($AK1859-$AQ1859)/$AR1859)</f>
        <v>1.3597044439389703</v>
      </c>
      <c r="AT1859">
        <f t="shared" si="680"/>
        <v>1.7178657240375114E-3</v>
      </c>
      <c r="AU1859" cm="1">
        <f t="array" ref="AU1859">IFERROR(STDEV(IF($E$2:$E$2201=$E1859, $AL$2:$AL$2201)), 0)</f>
        <v>4.6577521029236898E-3</v>
      </c>
      <c r="AV1859">
        <f t="shared" ref="AV1859:AV1922" si="688">IF($AU1859=0, 0, ($AL1859-$AT1859)/$AU1859)</f>
        <v>-1.3063970213100622E-2</v>
      </c>
      <c r="AW1859">
        <f t="shared" si="681"/>
        <v>0</v>
      </c>
      <c r="AX1859" cm="1">
        <f t="array" ref="AX1859">IFERROR(STDEV(IF($E$2:$E$2201=$E1859, $AM$2:$AM$2201)), 0)</f>
        <v>0</v>
      </c>
      <c r="AY1859">
        <f t="shared" ref="AY1859:AY1922" si="689">IF($AU1859=0, 0, ($AL1859-$AT1859)/$AU1859)</f>
        <v>-1.3063970213100622E-2</v>
      </c>
      <c r="AZ1859">
        <f>INDEX(Model_Assumptions[Values],9)*((INDEX(Model_Scenarios[GR Weight],1)*$AG1859)+(INDEX(Model_Scenarios[GP Weight],1)*$AH1859)+(INDEX(Model_Scenarios[LTV Weight],1)*$AI1859))-(INDEX(Model_Scenarios[LTV Weight],1)*$AP1859)-(INDEX(Model_Scenarios[GP Weight],1)*($AS1859+$AV1859+$AY1859))</f>
        <v>2.4963568945287875</v>
      </c>
      <c r="BA1859">
        <f>INDEX(Model_Assumptions[Values],9)*((INDEX(Model_Scenarios[GR Weight],2)*$AG1859)+(INDEX(Model_Scenarios[GP Weight],2)*$AH1859)+(INDEX(Model_Scenarios[LTV Weight],2)*$AI1859))-(INDEX(Model_Scenarios[LTV Weight],2)*$AP1859)-(INDEX(Model_Scenarios[GP Weight],2)*($AS1859+$AV1859+$AY1859))</f>
        <v>2.0230846075835824</v>
      </c>
      <c r="BB1859">
        <f>INDEX(Model_Assumptions[Values],9)*((INDEX(Model_Scenarios[GR Weight],3)*$AG1859)+(INDEX(Model_Scenarios[GP Weight],3)*$AH1859)+(INDEX(Model_Scenarios[LTV Weight],3)*$AI1859))-(INDEX(Model_Scenarios[LTV Weight],3)*$AP1859)-(INDEX(Model_Scenarios[GP Weight],3)*($AS1859+$AV1859+$AY1859))</f>
        <v>1.2574302968062741</v>
      </c>
      <c r="BC1859">
        <f>INDEX(Model_Assumptions[Values],9)*((INDEX(Model_Scenarios[GR Weight],4)*$AG1859)+(INDEX(Model_Scenarios[GP Weight],4)*$AH1859)+(INDEX(Model_Scenarios[LTV Weight],4)*$AI1859))-(INDEX(Model_Scenarios[LTV Weight],4)*$AP1859)-(INDEX(Model_Scenarios[GP Weight],4)*($AS1859+$AV1859+$AY1859))</f>
        <v>1.0344467753682713</v>
      </c>
      <c r="BD1859">
        <f>INDEX(Model_Assumptions[Values],9)*((INDEX(Model_Scenarios[GR Weight],5)*$AG1859)+(INDEX(Model_Scenarios[GP Weight],5)*$AH1859)+(INDEX(Model_Scenarios[LTV Weight],5)*$AI1859))-(INDEX(Model_Scenarios[LTV Weight],5)*$AP1859)-(INDEX(Model_Scenarios[GP Weight],5)*($AS1859+$AV1859+$AY1859))</f>
        <v>0.64536100507286709</v>
      </c>
    </row>
    <row r="1860" spans="1:56" x14ac:dyDescent="0.25">
      <c r="A1860">
        <v>1859</v>
      </c>
      <c r="B1860">
        <v>38</v>
      </c>
      <c r="C1860" s="3">
        <v>9</v>
      </c>
      <c r="D1860" s="4">
        <v>0.16</v>
      </c>
      <c r="E1860" t="str">
        <v>SKU-1044</v>
      </c>
      <c r="F1860" t="str">
        <v>Raise</v>
      </c>
      <c r="G1860" t="str">
        <v>Full</v>
      </c>
      <c r="H1860">
        <v>144.94999999999999</v>
      </c>
      <c r="I1860">
        <v>77.19</v>
      </c>
      <c r="J1860">
        <v>19</v>
      </c>
      <c r="K1860">
        <v>2754.0499999999997</v>
      </c>
      <c r="L1860">
        <v>1287.4399999999998</v>
      </c>
      <c r="M1860">
        <v>0.46747154191100376</v>
      </c>
      <c r="N1860">
        <v>181.88519051376983</v>
      </c>
      <c r="O1860">
        <v>337.99823873408741</v>
      </c>
      <c r="P1860">
        <v>492.37823873408729</v>
      </c>
      <c r="Q1860">
        <v>1457.9708511723543</v>
      </c>
      <c r="R1860">
        <v>1297.5940575433954</v>
      </c>
      <c r="S1860">
        <v>1</v>
      </c>
      <c r="T1860">
        <f t="shared" si="667"/>
        <v>150.85963048220316</v>
      </c>
      <c r="U1860">
        <f t="shared" si="668"/>
        <v>4.0770130956903558E-2</v>
      </c>
      <c r="V1860">
        <f>IF($F1860="Reduce", INDEX(Model_Assumptions[Values], 2), INDEX(Model_Assumptions[Values], 1))</f>
        <v>-0.4</v>
      </c>
      <c r="W1860">
        <f t="shared" si="669"/>
        <v>18.690147004727532</v>
      </c>
      <c r="X1860">
        <f t="shared" si="682"/>
        <v>2819.5886707912514</v>
      </c>
      <c r="Y1860">
        <f t="shared" si="670"/>
        <v>1376.8962234963333</v>
      </c>
      <c r="Z1860">
        <f t="shared" si="671"/>
        <v>65.538670791251661</v>
      </c>
      <c r="AA1860">
        <f t="shared" si="672"/>
        <v>89.45622349633345</v>
      </c>
      <c r="AB1860">
        <f t="shared" si="683"/>
        <v>0.48833230100542985</v>
      </c>
      <c r="AC1860">
        <f t="shared" si="673"/>
        <v>2.0860759094426085E-2</v>
      </c>
      <c r="AD1860">
        <f t="shared" si="674"/>
        <v>2.0860759094426085E-2</v>
      </c>
      <c r="AE1860">
        <f t="shared" si="675"/>
        <v>0.15999999999999986</v>
      </c>
      <c r="AF1860">
        <f t="shared" si="684"/>
        <v>1089.9790083364521</v>
      </c>
      <c r="AG1860">
        <f t="shared" si="676"/>
        <v>0.19390240326906777</v>
      </c>
      <c r="AH1860">
        <f t="shared" si="677"/>
        <v>0.18168191942504791</v>
      </c>
      <c r="AI1860">
        <f t="shared" si="685"/>
        <v>0.84</v>
      </c>
      <c r="AJ1860">
        <f>MAX(0, $R1860 - $AA1860) * INDEX(Model_Assumptions[Values], 7)</f>
        <v>2416.2756680941238</v>
      </c>
      <c r="AK1860">
        <f>MAX(0, INDEX(Model_Assumptions[Values], 4) - $AD1860)</f>
        <v>2.9139240905573918E-2</v>
      </c>
      <c r="AL1860">
        <f>MAX(0, INDEX(Model_Assumptions[Values], 5) - $AC1860)</f>
        <v>0</v>
      </c>
      <c r="AM1860">
        <f>INDEX(Model_Assumptions[Values], 6) * MAX(0, INDEX(Model_Assumptions[Values], 3) - $AB1860)^2</f>
        <v>0</v>
      </c>
      <c r="AN1860">
        <f t="shared" si="678"/>
        <v>2082.3174643699267</v>
      </c>
      <c r="AO1860" cm="1">
        <f t="array" ref="AO1860">IFERROR(STDEV(IF($E$2:$E$2201=$E1860, $AJ$2:$AJ$2201)), 0)</f>
        <v>292.00739855129058</v>
      </c>
      <c r="AP1860">
        <f t="shared" si="686"/>
        <v>1.1436635009285148</v>
      </c>
      <c r="AQ1860">
        <f t="shared" si="679"/>
        <v>1.0338087761427613E-2</v>
      </c>
      <c r="AR1860" cm="1">
        <f t="array" ref="AR1860">IFERROR(STDEV(IF($E$2:$E$2201=$E1860, $AK$2:$AK$2201)), 0)</f>
        <v>1.5679090645697846E-2</v>
      </c>
      <c r="AS1860">
        <f t="shared" si="687"/>
        <v>1.1991226767545424</v>
      </c>
      <c r="AT1860">
        <f t="shared" si="680"/>
        <v>1.7178657240375114E-3</v>
      </c>
      <c r="AU1860" cm="1">
        <f t="array" ref="AU1860">IFERROR(STDEV(IF($E$2:$E$2201=$E1860, $AL$2:$AL$2201)), 0)</f>
        <v>4.6577521029236898E-3</v>
      </c>
      <c r="AV1860">
        <f t="shared" si="688"/>
        <v>-0.36881862453761766</v>
      </c>
      <c r="AW1860">
        <f t="shared" si="681"/>
        <v>0</v>
      </c>
      <c r="AX1860" cm="1">
        <f t="array" ref="AX1860">IFERROR(STDEV(IF($E$2:$E$2201=$E1860, $AM$2:$AM$2201)), 0)</f>
        <v>0</v>
      </c>
      <c r="AY1860">
        <f t="shared" si="689"/>
        <v>-0.36881862453761766</v>
      </c>
      <c r="AZ1860">
        <f>INDEX(Model_Assumptions[Values],9)*((INDEX(Model_Scenarios[GR Weight],1)*$AG1860)+(INDEX(Model_Scenarios[GP Weight],1)*$AH1860)+(INDEX(Model_Scenarios[LTV Weight],1)*$AI1860))-(INDEX(Model_Scenarios[LTV Weight],1)*$AP1860)-(INDEX(Model_Scenarios[GP Weight],1)*($AS1860+$AV1860+$AY1860))</f>
        <v>2.5867128178363155</v>
      </c>
      <c r="BA1860">
        <f>INDEX(Model_Assumptions[Values],9)*((INDEX(Model_Scenarios[GR Weight],2)*$AG1860)+(INDEX(Model_Scenarios[GP Weight],2)*$AH1860)+(INDEX(Model_Scenarios[LTV Weight],2)*$AI1860))-(INDEX(Model_Scenarios[LTV Weight],2)*$AP1860)-(INDEX(Model_Scenarios[GP Weight],2)*($AS1860+$AV1860+$AY1860))</f>
        <v>2.221430360737453</v>
      </c>
      <c r="BB1860">
        <f>INDEX(Model_Assumptions[Values],9)*((INDEX(Model_Scenarios[GR Weight],3)*$AG1860)+(INDEX(Model_Scenarios[GP Weight],3)*$AH1860)+(INDEX(Model_Scenarios[LTV Weight],3)*$AI1860))-(INDEX(Model_Scenarios[LTV Weight],3)*$AP1860)-(INDEX(Model_Scenarios[GP Weight],3)*($AS1860+$AV1860+$AY1860))</f>
        <v>1.6213360630210052</v>
      </c>
      <c r="BC1860">
        <f>INDEX(Model_Assumptions[Values],9)*((INDEX(Model_Scenarios[GR Weight],4)*$AG1860)+(INDEX(Model_Scenarios[GP Weight],4)*$AH1860)+(INDEX(Model_Scenarios[LTV Weight],4)*$AI1860))-(INDEX(Model_Scenarios[LTV Weight],4)*$AP1860)-(INDEX(Model_Scenarios[GP Weight],4)*($AS1860+$AV1860+$AY1860))</f>
        <v>1.4126536147483906</v>
      </c>
      <c r="BD1860">
        <f>INDEX(Model_Assumptions[Values],9)*((INDEX(Model_Scenarios[GR Weight],5)*$AG1860)+(INDEX(Model_Scenarios[GP Weight],5)*$AH1860)+(INDEX(Model_Scenarios[LTV Weight],5)*$AI1860))-(INDEX(Model_Scenarios[LTV Weight],5)*$AP1860)-(INDEX(Model_Scenarios[GP Weight],5)*($AS1860+$AV1860+$AY1860))</f>
        <v>1.2037948212322021</v>
      </c>
    </row>
    <row r="1861" spans="1:56" x14ac:dyDescent="0.25">
      <c r="A1861">
        <v>1860</v>
      </c>
      <c r="B1861">
        <v>38</v>
      </c>
      <c r="C1861" s="3">
        <v>10</v>
      </c>
      <c r="D1861" s="4">
        <v>0.18</v>
      </c>
      <c r="E1861" t="str">
        <v>SKU-1044</v>
      </c>
      <c r="F1861" t="str">
        <v>Raise</v>
      </c>
      <c r="G1861" t="str">
        <v>Full</v>
      </c>
      <c r="H1861">
        <v>144.94999999999999</v>
      </c>
      <c r="I1861">
        <v>77.19</v>
      </c>
      <c r="J1861">
        <v>19</v>
      </c>
      <c r="K1861">
        <v>2754.0499999999997</v>
      </c>
      <c r="L1861">
        <v>1287.4399999999998</v>
      </c>
      <c r="M1861">
        <v>0.46747154191100376</v>
      </c>
      <c r="N1861">
        <v>181.88519051376983</v>
      </c>
      <c r="O1861">
        <v>337.99823873408741</v>
      </c>
      <c r="P1861">
        <v>492.37823873408729</v>
      </c>
      <c r="Q1861">
        <v>1457.9708511723543</v>
      </c>
      <c r="R1861">
        <v>1297.5940575433954</v>
      </c>
      <c r="S1861">
        <v>1</v>
      </c>
      <c r="T1861">
        <f t="shared" si="667"/>
        <v>151.59833429247857</v>
      </c>
      <c r="U1861">
        <f t="shared" si="668"/>
        <v>4.5866397326516595E-2</v>
      </c>
      <c r="V1861">
        <f>IF($F1861="Reduce", INDEX(Model_Assumptions[Values], 2), INDEX(Model_Assumptions[Values], 1))</f>
        <v>-0.4</v>
      </c>
      <c r="W1861">
        <f t="shared" si="669"/>
        <v>18.651415380318472</v>
      </c>
      <c r="X1861">
        <f t="shared" si="682"/>
        <v>2827.5235038533961</v>
      </c>
      <c r="Y1861">
        <f t="shared" si="670"/>
        <v>1387.8207506466133</v>
      </c>
      <c r="Z1861">
        <f t="shared" si="671"/>
        <v>73.473503853396323</v>
      </c>
      <c r="AA1861">
        <f t="shared" si="672"/>
        <v>100.38075064661348</v>
      </c>
      <c r="AB1861">
        <f t="shared" si="683"/>
        <v>0.49082554000179596</v>
      </c>
      <c r="AC1861">
        <f t="shared" si="673"/>
        <v>2.3353998090792194E-2</v>
      </c>
      <c r="AD1861">
        <f t="shared" si="674"/>
        <v>2.3353998090792194E-2</v>
      </c>
      <c r="AE1861">
        <f t="shared" si="675"/>
        <v>0.18000000000000024</v>
      </c>
      <c r="AF1861">
        <f t="shared" si="684"/>
        <v>1064.0271271855838</v>
      </c>
      <c r="AG1861">
        <f t="shared" si="676"/>
        <v>0.21737836306064295</v>
      </c>
      <c r="AH1861">
        <f t="shared" si="677"/>
        <v>0.20386918582083172</v>
      </c>
      <c r="AI1861">
        <f t="shared" si="685"/>
        <v>0.81999999999999973</v>
      </c>
      <c r="AJ1861">
        <f>MAX(0, $R1861 - $AA1861) * INDEX(Model_Assumptions[Values], 7)</f>
        <v>2394.4266137935638</v>
      </c>
      <c r="AK1861">
        <f>MAX(0, INDEX(Model_Assumptions[Values], 4) - $AD1861)</f>
        <v>2.6646001909207809E-2</v>
      </c>
      <c r="AL1861">
        <f>MAX(0, INDEX(Model_Assumptions[Values], 5) - $AC1861)</f>
        <v>0</v>
      </c>
      <c r="AM1861">
        <f>INDEX(Model_Assumptions[Values], 6) * MAX(0, INDEX(Model_Assumptions[Values], 3) - $AB1861)^2</f>
        <v>0</v>
      </c>
      <c r="AN1861">
        <f t="shared" si="678"/>
        <v>2082.3174643699267</v>
      </c>
      <c r="AO1861" cm="1">
        <f t="array" ref="AO1861">IFERROR(STDEV(IF($E$2:$E$2201=$E1861, $AJ$2:$AJ$2201)), 0)</f>
        <v>292.00739855129058</v>
      </c>
      <c r="AP1861">
        <f t="shared" si="686"/>
        <v>1.0688398683460605</v>
      </c>
      <c r="AQ1861">
        <f t="shared" si="679"/>
        <v>1.0338087761427613E-2</v>
      </c>
      <c r="AR1861" cm="1">
        <f t="array" ref="AR1861">IFERROR(STDEV(IF($E$2:$E$2201=$E1861, $AK$2:$AK$2201)), 0)</f>
        <v>1.5679090645697846E-2</v>
      </c>
      <c r="AS1861">
        <f t="shared" si="687"/>
        <v>1.0401058655946283</v>
      </c>
      <c r="AT1861">
        <f t="shared" si="680"/>
        <v>1.7178657240375114E-3</v>
      </c>
      <c r="AU1861" cm="1">
        <f t="array" ref="AU1861">IFERROR(STDEV(IF($E$2:$E$2201=$E1861, $AL$2:$AL$2201)), 0)</f>
        <v>4.6577521029236898E-3</v>
      </c>
      <c r="AV1861">
        <f t="shared" si="688"/>
        <v>-0.36881862453761766</v>
      </c>
      <c r="AW1861">
        <f t="shared" si="681"/>
        <v>0</v>
      </c>
      <c r="AX1861" cm="1">
        <f t="array" ref="AX1861">IFERROR(STDEV(IF($E$2:$E$2201=$E1861, $AM$2:$AM$2201)), 0)</f>
        <v>0</v>
      </c>
      <c r="AY1861">
        <f t="shared" si="689"/>
        <v>-0.36881862453761766</v>
      </c>
      <c r="AZ1861">
        <f>INDEX(Model_Assumptions[Values],9)*((INDEX(Model_Scenarios[GR Weight],1)*$AG1861)+(INDEX(Model_Scenarios[GP Weight],1)*$AH1861)+(INDEX(Model_Scenarios[LTV Weight],1)*$AI1861))-(INDEX(Model_Scenarios[LTV Weight],1)*$AP1861)-(INDEX(Model_Scenarios[GP Weight],1)*($AS1861+$AV1861+$AY1861))</f>
        <v>2.6053050181119493</v>
      </c>
      <c r="BA1861">
        <f>INDEX(Model_Assumptions[Values],9)*((INDEX(Model_Scenarios[GR Weight],2)*$AG1861)+(INDEX(Model_Scenarios[GP Weight],2)*$AH1861)+(INDEX(Model_Scenarios[LTV Weight],2)*$AI1861))-(INDEX(Model_Scenarios[LTV Weight],2)*$AP1861)-(INDEX(Model_Scenarios[GP Weight],2)*($AS1861+$AV1861+$AY1861))</f>
        <v>2.2766633203874949</v>
      </c>
      <c r="BB1861">
        <f>INDEX(Model_Assumptions[Values],9)*((INDEX(Model_Scenarios[GR Weight],3)*$AG1861)+(INDEX(Model_Scenarios[GP Weight],3)*$AH1861)+(INDEX(Model_Scenarios[LTV Weight],3)*$AI1861))-(INDEX(Model_Scenarios[LTV Weight],3)*$AP1861)-(INDEX(Model_Scenarios[GP Weight],3)*($AS1861+$AV1861+$AY1861))</f>
        <v>1.7350940658920471</v>
      </c>
      <c r="BC1861">
        <f>INDEX(Model_Assumptions[Values],9)*((INDEX(Model_Scenarios[GR Weight],4)*$AG1861)+(INDEX(Model_Scenarios[GP Weight],4)*$AH1861)+(INDEX(Model_Scenarios[LTV Weight],4)*$AI1861))-(INDEX(Model_Scenarios[LTV Weight],4)*$AP1861)-(INDEX(Model_Scenarios[GP Weight],4)*($AS1861+$AV1861+$AY1861))</f>
        <v>1.5406672342569747</v>
      </c>
      <c r="BD1861">
        <f>INDEX(Model_Assumptions[Values],9)*((INDEX(Model_Scenarios[GR Weight],5)*$AG1861)+(INDEX(Model_Scenarios[GP Weight],5)*$AH1861)+(INDEX(Model_Scenarios[LTV Weight],5)*$AI1861))-(INDEX(Model_Scenarios[LTV Weight],5)*$AP1861)-(INDEX(Model_Scenarios[GP Weight],5)*($AS1861+$AV1861+$AY1861))</f>
        <v>1.3694509178957484</v>
      </c>
    </row>
    <row r="1862" spans="1:56" x14ac:dyDescent="0.25">
      <c r="A1862">
        <v>1861</v>
      </c>
      <c r="B1862">
        <v>38</v>
      </c>
      <c r="C1862" s="3">
        <v>11</v>
      </c>
      <c r="D1862" s="4">
        <v>0.2</v>
      </c>
      <c r="E1862" t="str">
        <v>SKU-1044</v>
      </c>
      <c r="F1862" t="str">
        <v>Raise</v>
      </c>
      <c r="G1862" t="str">
        <v>Full</v>
      </c>
      <c r="H1862">
        <v>144.94999999999999</v>
      </c>
      <c r="I1862">
        <v>77.19</v>
      </c>
      <c r="J1862">
        <v>19</v>
      </c>
      <c r="K1862">
        <v>2754.0499999999997</v>
      </c>
      <c r="L1862">
        <v>1287.4399999999998</v>
      </c>
      <c r="M1862">
        <v>0.46747154191100376</v>
      </c>
      <c r="N1862">
        <v>181.88519051376983</v>
      </c>
      <c r="O1862">
        <v>337.99823873408741</v>
      </c>
      <c r="P1862">
        <v>492.37823873408729</v>
      </c>
      <c r="Q1862">
        <v>1457.9708511723543</v>
      </c>
      <c r="R1862">
        <v>1297.5940575433954</v>
      </c>
      <c r="S1862">
        <v>1</v>
      </c>
      <c r="T1862">
        <f t="shared" si="667"/>
        <v>152.33703810275395</v>
      </c>
      <c r="U1862">
        <f t="shared" si="668"/>
        <v>5.0962663696129444E-2</v>
      </c>
      <c r="V1862">
        <f>IF($F1862="Reduce", INDEX(Model_Assumptions[Values], 2), INDEX(Model_Assumptions[Values], 1))</f>
        <v>-0.4</v>
      </c>
      <c r="W1862">
        <f t="shared" si="669"/>
        <v>18.612683755909416</v>
      </c>
      <c r="X1862">
        <f t="shared" si="682"/>
        <v>2835.4011145184822</v>
      </c>
      <c r="Y1862">
        <f t="shared" si="670"/>
        <v>1398.6880553998344</v>
      </c>
      <c r="Z1862">
        <f t="shared" si="671"/>
        <v>81.351114518482518</v>
      </c>
      <c r="AA1862">
        <f t="shared" si="672"/>
        <v>111.24805539983458</v>
      </c>
      <c r="AB1862">
        <f t="shared" si="683"/>
        <v>0.49329459886220173</v>
      </c>
      <c r="AC1862">
        <f t="shared" si="673"/>
        <v>2.5823056951197965E-2</v>
      </c>
      <c r="AD1862">
        <f t="shared" si="674"/>
        <v>2.5823056951197965E-2</v>
      </c>
      <c r="AE1862">
        <f t="shared" si="675"/>
        <v>0.19999999999999984</v>
      </c>
      <c r="AF1862">
        <f t="shared" si="684"/>
        <v>1038.0752460347164</v>
      </c>
      <c r="AG1862">
        <f t="shared" si="676"/>
        <v>0.24068502493731542</v>
      </c>
      <c r="AH1862">
        <f t="shared" si="677"/>
        <v>0.22594023587609233</v>
      </c>
      <c r="AI1862">
        <f t="shared" si="685"/>
        <v>0.80000000000000016</v>
      </c>
      <c r="AJ1862">
        <f>MAX(0, $R1862 - $AA1862) * INDEX(Model_Assumptions[Values], 7)</f>
        <v>2372.6920042871216</v>
      </c>
      <c r="AK1862">
        <f>MAX(0, INDEX(Model_Assumptions[Values], 4) - $AD1862)</f>
        <v>2.4176943048802038E-2</v>
      </c>
      <c r="AL1862">
        <f>MAX(0, INDEX(Model_Assumptions[Values], 5) - $AC1862)</f>
        <v>0</v>
      </c>
      <c r="AM1862">
        <f>INDEX(Model_Assumptions[Values], 6) * MAX(0, INDEX(Model_Assumptions[Values], 3) - $AB1862)^2</f>
        <v>0</v>
      </c>
      <c r="AN1862">
        <f t="shared" si="678"/>
        <v>2082.3174643699267</v>
      </c>
      <c r="AO1862" cm="1">
        <f t="array" ref="AO1862">IFERROR(STDEV(IF($E$2:$E$2201=$E1862, $AJ$2:$AJ$2201)), 0)</f>
        <v>292.00739855129058</v>
      </c>
      <c r="AP1862">
        <f t="shared" si="686"/>
        <v>0.99440816005965371</v>
      </c>
      <c r="AQ1862">
        <f t="shared" si="679"/>
        <v>1.0338087761427613E-2</v>
      </c>
      <c r="AR1862" cm="1">
        <f t="array" ref="AR1862">IFERROR(STDEV(IF($E$2:$E$2201=$E1862, $AK$2:$AK$2201)), 0)</f>
        <v>1.5679090645697846E-2</v>
      </c>
      <c r="AS1862">
        <f t="shared" si="687"/>
        <v>0.88263124438097695</v>
      </c>
      <c r="AT1862">
        <f t="shared" si="680"/>
        <v>1.7178657240375114E-3</v>
      </c>
      <c r="AU1862" cm="1">
        <f t="array" ref="AU1862">IFERROR(STDEV(IF($E$2:$E$2201=$E1862, $AL$2:$AL$2201)), 0)</f>
        <v>4.6577521029236898E-3</v>
      </c>
      <c r="AV1862">
        <f t="shared" si="688"/>
        <v>-0.36881862453761766</v>
      </c>
      <c r="AW1862">
        <f t="shared" si="681"/>
        <v>0</v>
      </c>
      <c r="AX1862" cm="1">
        <f t="array" ref="AX1862">IFERROR(STDEV(IF($E$2:$E$2201=$E1862, $AM$2:$AM$2201)), 0)</f>
        <v>0</v>
      </c>
      <c r="AY1862">
        <f t="shared" si="689"/>
        <v>-0.36881862453761766</v>
      </c>
      <c r="AZ1862">
        <f>INDEX(Model_Assumptions[Values],9)*((INDEX(Model_Scenarios[GR Weight],1)*$AG1862)+(INDEX(Model_Scenarios[GP Weight],1)*$AH1862)+(INDEX(Model_Scenarios[LTV Weight],1)*$AI1862))-(INDEX(Model_Scenarios[LTV Weight],1)*$AP1862)-(INDEX(Model_Scenarios[GP Weight],1)*($AS1862+$AV1862+$AY1862))</f>
        <v>2.6232867028284073</v>
      </c>
      <c r="BA1862">
        <f>INDEX(Model_Assumptions[Values],9)*((INDEX(Model_Scenarios[GR Weight],2)*$AG1862)+(INDEX(Model_Scenarios[GP Weight],2)*$AH1862)+(INDEX(Model_Scenarios[LTV Weight],2)*$AI1862))-(INDEX(Model_Scenarios[LTV Weight],2)*$AP1862)-(INDEX(Model_Scenarios[GP Weight],2)*($AS1862+$AV1862+$AY1862))</f>
        <v>2.3310899014791562</v>
      </c>
      <c r="BB1862">
        <f>INDEX(Model_Assumptions[Values],9)*((INDEX(Model_Scenarios[GR Weight],3)*$AG1862)+(INDEX(Model_Scenarios[GP Weight],3)*$AH1862)+(INDEX(Model_Scenarios[LTV Weight],3)*$AI1862))-(INDEX(Model_Scenarios[LTV Weight],3)*$AP1862)-(INDEX(Model_Scenarios[GP Weight],3)*($AS1862+$AV1862+$AY1862))</f>
        <v>1.8477405315739353</v>
      </c>
      <c r="BC1862">
        <f>INDEX(Model_Assumptions[Values],9)*((INDEX(Model_Scenarios[GR Weight],4)*$AG1862)+(INDEX(Model_Scenarios[GP Weight],4)*$AH1862)+(INDEX(Model_Scenarios[LTV Weight],4)*$AI1862))-(INDEX(Model_Scenarios[LTV Weight],4)*$AP1862)-(INDEX(Model_Scenarios[GP Weight],4)*($AS1862+$AV1862+$AY1862))</f>
        <v>1.667523860048558</v>
      </c>
      <c r="BD1862">
        <f>INDEX(Model_Assumptions[Values],9)*((INDEX(Model_Scenarios[GR Weight],5)*$AG1862)+(INDEX(Model_Scenarios[GP Weight],5)*$AH1862)+(INDEX(Model_Scenarios[LTV Weight],5)*$AI1862))-(INDEX(Model_Scenarios[LTV Weight],5)*$AP1862)-(INDEX(Model_Scenarios[GP Weight],5)*($AS1862+$AV1862+$AY1862))</f>
        <v>1.5336719361634983</v>
      </c>
    </row>
    <row r="1863" spans="1:56" x14ac:dyDescent="0.25">
      <c r="A1863">
        <v>1862</v>
      </c>
      <c r="B1863">
        <v>38</v>
      </c>
      <c r="C1863" s="3">
        <v>12</v>
      </c>
      <c r="D1863" s="4">
        <v>0.22</v>
      </c>
      <c r="E1863" t="str">
        <v>SKU-1044</v>
      </c>
      <c r="F1863" t="str">
        <v>Raise</v>
      </c>
      <c r="G1863" t="str">
        <v>Full</v>
      </c>
      <c r="H1863">
        <v>144.94999999999999</v>
      </c>
      <c r="I1863">
        <v>77.19</v>
      </c>
      <c r="J1863">
        <v>19</v>
      </c>
      <c r="K1863">
        <v>2754.0499999999997</v>
      </c>
      <c r="L1863">
        <v>1287.4399999999998</v>
      </c>
      <c r="M1863">
        <v>0.46747154191100376</v>
      </c>
      <c r="N1863">
        <v>181.88519051376983</v>
      </c>
      <c r="O1863">
        <v>337.99823873408741</v>
      </c>
      <c r="P1863">
        <v>492.37823873408729</v>
      </c>
      <c r="Q1863">
        <v>1457.9708511723543</v>
      </c>
      <c r="R1863">
        <v>1297.5940575433954</v>
      </c>
      <c r="S1863">
        <v>1</v>
      </c>
      <c r="T1863">
        <f t="shared" si="667"/>
        <v>153.07574191302936</v>
      </c>
      <c r="U1863">
        <f t="shared" si="668"/>
        <v>5.6058930065742488E-2</v>
      </c>
      <c r="V1863">
        <f>IF($F1863="Reduce", INDEX(Model_Assumptions[Values], 2), INDEX(Model_Assumptions[Values], 1))</f>
        <v>-0.4</v>
      </c>
      <c r="W1863">
        <f t="shared" si="669"/>
        <v>18.573952131500359</v>
      </c>
      <c r="X1863">
        <f t="shared" si="682"/>
        <v>2843.2215027865104</v>
      </c>
      <c r="Y1863">
        <f t="shared" si="670"/>
        <v>1409.4981377559977</v>
      </c>
      <c r="Z1863">
        <f t="shared" si="671"/>
        <v>89.1715027865107</v>
      </c>
      <c r="AA1863">
        <f t="shared" si="672"/>
        <v>122.0581377559979</v>
      </c>
      <c r="AB1863">
        <f t="shared" si="683"/>
        <v>0.49573982764783309</v>
      </c>
      <c r="AC1863">
        <f t="shared" si="673"/>
        <v>2.8268285736829324E-2</v>
      </c>
      <c r="AD1863">
        <f t="shared" si="674"/>
        <v>2.8268285736829324E-2</v>
      </c>
      <c r="AE1863">
        <f t="shared" si="675"/>
        <v>0.22000000000000022</v>
      </c>
      <c r="AF1863">
        <f t="shared" si="684"/>
        <v>1012.1233648838481</v>
      </c>
      <c r="AG1863">
        <f t="shared" si="676"/>
        <v>0.26382238889908655</v>
      </c>
      <c r="AH1863">
        <f t="shared" si="677"/>
        <v>0.2478950695908321</v>
      </c>
      <c r="AI1863">
        <f t="shared" si="685"/>
        <v>0.7799999999999998</v>
      </c>
      <c r="AJ1863">
        <f>MAX(0, $R1863 - $AA1863) * INDEX(Model_Assumptions[Values], 7)</f>
        <v>2351.0718395747949</v>
      </c>
      <c r="AK1863">
        <f>MAX(0, INDEX(Model_Assumptions[Values], 4) - $AD1863)</f>
        <v>2.1731714263170679E-2</v>
      </c>
      <c r="AL1863">
        <f>MAX(0, INDEX(Model_Assumptions[Values], 5) - $AC1863)</f>
        <v>0</v>
      </c>
      <c r="AM1863">
        <f>INDEX(Model_Assumptions[Values], 6) * MAX(0, INDEX(Model_Assumptions[Values], 3) - $AB1863)^2</f>
        <v>0</v>
      </c>
      <c r="AN1863">
        <f t="shared" si="678"/>
        <v>2082.3174643699267</v>
      </c>
      <c r="AO1863" cm="1">
        <f t="array" ref="AO1863">IFERROR(STDEV(IF($E$2:$E$2201=$E1863, $AJ$2:$AJ$2201)), 0)</f>
        <v>292.00739855129058</v>
      </c>
      <c r="AP1863">
        <f t="shared" si="686"/>
        <v>0.92036837606928645</v>
      </c>
      <c r="AQ1863">
        <f t="shared" si="679"/>
        <v>1.0338087761427613E-2</v>
      </c>
      <c r="AR1863" cm="1">
        <f t="array" ref="AR1863">IFERROR(STDEV(IF($E$2:$E$2201=$E1863, $AK$2:$AK$2201)), 0)</f>
        <v>1.5679090645697846E-2</v>
      </c>
      <c r="AS1863">
        <f t="shared" si="687"/>
        <v>0.72667648648803118</v>
      </c>
      <c r="AT1863">
        <f t="shared" si="680"/>
        <v>1.7178657240375114E-3</v>
      </c>
      <c r="AU1863" cm="1">
        <f t="array" ref="AU1863">IFERROR(STDEV(IF($E$2:$E$2201=$E1863, $AL$2:$AL$2201)), 0)</f>
        <v>4.6577521029236898E-3</v>
      </c>
      <c r="AV1863">
        <f t="shared" si="688"/>
        <v>-0.36881862453761766</v>
      </c>
      <c r="AW1863">
        <f t="shared" si="681"/>
        <v>0</v>
      </c>
      <c r="AX1863" cm="1">
        <f t="array" ref="AX1863">IFERROR(STDEV(IF($E$2:$E$2201=$E1863, $AM$2:$AM$2201)), 0)</f>
        <v>0</v>
      </c>
      <c r="AY1863">
        <f t="shared" si="689"/>
        <v>-0.36881862453761766</v>
      </c>
      <c r="AZ1863">
        <f>INDEX(Model_Assumptions[Values],9)*((INDEX(Model_Scenarios[GR Weight],1)*$AG1863)+(INDEX(Model_Scenarios[GP Weight],1)*$AH1863)+(INDEX(Model_Scenarios[LTV Weight],1)*$AI1863))-(INDEX(Model_Scenarios[LTV Weight],1)*$AP1863)-(INDEX(Model_Scenarios[GP Weight],1)*($AS1863+$AV1863+$AY1863))</f>
        <v>2.6406601046482496</v>
      </c>
      <c r="BA1863">
        <f>INDEX(Model_Assumptions[Values],9)*((INDEX(Model_Scenarios[GR Weight],2)*$AG1863)+(INDEX(Model_Scenarios[GP Weight],2)*$AH1863)+(INDEX(Model_Scenarios[LTV Weight],2)*$AI1863))-(INDEX(Model_Scenarios[LTV Weight],2)*$AP1863)-(INDEX(Model_Scenarios[GP Weight],2)*($AS1863+$AV1863+$AY1863))</f>
        <v>2.3847145693375511</v>
      </c>
      <c r="BB1863">
        <f>INDEX(Model_Assumptions[Values],9)*((INDEX(Model_Scenarios[GR Weight],3)*$AG1863)+(INDEX(Model_Scenarios[GP Weight],3)*$AH1863)+(INDEX(Model_Scenarios[LTV Weight],3)*$AI1863))-(INDEX(Model_Scenarios[LTV Weight],3)*$AP1863)-(INDEX(Model_Scenarios[GP Weight],3)*($AS1863+$AV1863+$AY1863))</f>
        <v>1.9592832743856208</v>
      </c>
      <c r="BC1863">
        <f>INDEX(Model_Assumptions[Values],9)*((INDEX(Model_Scenarios[GR Weight],4)*$AG1863)+(INDEX(Model_Scenarios[GP Weight],4)*$AH1863)+(INDEX(Model_Scenarios[LTV Weight],4)*$AI1863))-(INDEX(Model_Scenarios[LTV Weight],4)*$AP1863)-(INDEX(Model_Scenarios[GP Weight],4)*($AS1863+$AV1863+$AY1863))</f>
        <v>1.7932313064420926</v>
      </c>
      <c r="BD1863">
        <f>INDEX(Model_Assumptions[Values],9)*((INDEX(Model_Scenarios[GR Weight],5)*$AG1863)+(INDEX(Model_Scenarios[GP Weight],5)*$AH1863)+(INDEX(Model_Scenarios[LTV Weight],5)*$AI1863))-(INDEX(Model_Scenarios[LTV Weight],5)*$AP1863)-(INDEX(Model_Scenarios[GP Weight],5)*($AS1863+$AV1863+$AY1863))</f>
        <v>1.6964701556795154</v>
      </c>
    </row>
    <row r="1864" spans="1:56" x14ac:dyDescent="0.25">
      <c r="A1864">
        <v>1863</v>
      </c>
      <c r="B1864">
        <v>38</v>
      </c>
      <c r="C1864" s="3">
        <v>13</v>
      </c>
      <c r="D1864" s="4">
        <v>0.24</v>
      </c>
      <c r="E1864" t="str">
        <v>SKU-1044</v>
      </c>
      <c r="F1864" t="str">
        <v>Raise</v>
      </c>
      <c r="G1864" t="str">
        <v>Full</v>
      </c>
      <c r="H1864">
        <v>144.94999999999999</v>
      </c>
      <c r="I1864">
        <v>77.19</v>
      </c>
      <c r="J1864">
        <v>19</v>
      </c>
      <c r="K1864">
        <v>2754.0499999999997</v>
      </c>
      <c r="L1864">
        <v>1287.4399999999998</v>
      </c>
      <c r="M1864">
        <v>0.46747154191100376</v>
      </c>
      <c r="N1864">
        <v>181.88519051376983</v>
      </c>
      <c r="O1864">
        <v>337.99823873408741</v>
      </c>
      <c r="P1864">
        <v>492.37823873408729</v>
      </c>
      <c r="Q1864">
        <v>1457.9708511723543</v>
      </c>
      <c r="R1864">
        <v>1297.5940575433954</v>
      </c>
      <c r="S1864">
        <v>1</v>
      </c>
      <c r="T1864">
        <f t="shared" si="667"/>
        <v>153.81444572330474</v>
      </c>
      <c r="U1864">
        <f t="shared" si="668"/>
        <v>6.115519643535533E-2</v>
      </c>
      <c r="V1864">
        <f>IF($F1864="Reduce", INDEX(Model_Assumptions[Values], 2), INDEX(Model_Assumptions[Values], 1))</f>
        <v>-0.4</v>
      </c>
      <c r="W1864">
        <f t="shared" si="669"/>
        <v>18.535220507091299</v>
      </c>
      <c r="X1864">
        <f t="shared" si="682"/>
        <v>2850.9846686574797</v>
      </c>
      <c r="Y1864">
        <f t="shared" si="670"/>
        <v>1420.2509977151024</v>
      </c>
      <c r="Z1864">
        <f t="shared" si="671"/>
        <v>96.934668657479961</v>
      </c>
      <c r="AA1864">
        <f t="shared" si="672"/>
        <v>132.81099771510253</v>
      </c>
      <c r="AB1864">
        <f t="shared" si="683"/>
        <v>0.49816156969510972</v>
      </c>
      <c r="AC1864">
        <f t="shared" si="673"/>
        <v>3.0690027784105955E-2</v>
      </c>
      <c r="AD1864">
        <f t="shared" si="674"/>
        <v>3.0690027784105955E-2</v>
      </c>
      <c r="AE1864">
        <f t="shared" si="675"/>
        <v>0.23999999999999982</v>
      </c>
      <c r="AF1864">
        <f t="shared" si="684"/>
        <v>986.17148373298073</v>
      </c>
      <c r="AG1864">
        <f t="shared" si="676"/>
        <v>0.28679045494595357</v>
      </c>
      <c r="AH1864">
        <f t="shared" si="677"/>
        <v>0.26973368696504912</v>
      </c>
      <c r="AI1864">
        <f t="shared" si="685"/>
        <v>0.76000000000000023</v>
      </c>
      <c r="AJ1864">
        <f>MAX(0, $R1864 - $AA1864) * INDEX(Model_Assumptions[Values], 7)</f>
        <v>2329.5661196565857</v>
      </c>
      <c r="AK1864">
        <f>MAX(0, INDEX(Model_Assumptions[Values], 4) - $AD1864)</f>
        <v>1.9309972215894047E-2</v>
      </c>
      <c r="AL1864">
        <f>MAX(0, INDEX(Model_Assumptions[Values], 5) - $AC1864)</f>
        <v>0</v>
      </c>
      <c r="AM1864">
        <f>INDEX(Model_Assumptions[Values], 6) * MAX(0, INDEX(Model_Assumptions[Values], 3) - $AB1864)^2</f>
        <v>0</v>
      </c>
      <c r="AN1864">
        <f t="shared" si="678"/>
        <v>2082.3174643699267</v>
      </c>
      <c r="AO1864" cm="1">
        <f t="array" ref="AO1864">IFERROR(STDEV(IF($E$2:$E$2201=$E1864, $AJ$2:$AJ$2201)), 0)</f>
        <v>292.00739855129058</v>
      </c>
      <c r="AP1864">
        <f t="shared" si="686"/>
        <v>0.84672051637496493</v>
      </c>
      <c r="AQ1864">
        <f t="shared" si="679"/>
        <v>1.0338087761427613E-2</v>
      </c>
      <c r="AR1864" cm="1">
        <f t="array" ref="AR1864">IFERROR(STDEV(IF($E$2:$E$2201=$E1864, $AK$2:$AK$2201)), 0)</f>
        <v>1.5679090645697846E-2</v>
      </c>
      <c r="AS1864">
        <f t="shared" si="687"/>
        <v>0.57221969419050533</v>
      </c>
      <c r="AT1864">
        <f t="shared" si="680"/>
        <v>1.7178657240375114E-3</v>
      </c>
      <c r="AU1864" cm="1">
        <f t="array" ref="AU1864">IFERROR(STDEV(IF($E$2:$E$2201=$E1864, $AL$2:$AL$2201)), 0)</f>
        <v>4.6577521029236898E-3</v>
      </c>
      <c r="AV1864">
        <f t="shared" si="688"/>
        <v>-0.36881862453761766</v>
      </c>
      <c r="AW1864">
        <f t="shared" si="681"/>
        <v>0</v>
      </c>
      <c r="AX1864" cm="1">
        <f t="array" ref="AX1864">IFERROR(STDEV(IF($E$2:$E$2201=$E1864, $AM$2:$AM$2201)), 0)</f>
        <v>0</v>
      </c>
      <c r="AY1864">
        <f t="shared" si="689"/>
        <v>-0.36881862453761766</v>
      </c>
      <c r="AZ1864">
        <f>INDEX(Model_Assumptions[Values],9)*((INDEX(Model_Scenarios[GR Weight],1)*$AG1864)+(INDEX(Model_Scenarios[GP Weight],1)*$AH1864)+(INDEX(Model_Scenarios[LTV Weight],1)*$AI1864))-(INDEX(Model_Scenarios[LTV Weight],1)*$AP1864)-(INDEX(Model_Scenarios[GP Weight],1)*($AS1864+$AV1864+$AY1864))</f>
        <v>2.6574274133440028</v>
      </c>
      <c r="BA1864">
        <f>INDEX(Model_Assumptions[Values],9)*((INDEX(Model_Scenarios[GR Weight],2)*$AG1864)+(INDEX(Model_Scenarios[GP Weight],2)*$AH1864)+(INDEX(Model_Scenarios[LTV Weight],2)*$AI1864))-(INDEX(Model_Scenarios[LTV Weight],2)*$AP1864)-(INDEX(Model_Scenarios[GP Weight],2)*($AS1864+$AV1864+$AY1864))</f>
        <v>2.4375417035077338</v>
      </c>
      <c r="BB1864">
        <f>INDEX(Model_Assumptions[Values],9)*((INDEX(Model_Scenarios[GR Weight],3)*$AG1864)+(INDEX(Model_Scenarios[GP Weight],3)*$AH1864)+(INDEX(Model_Scenarios[LTV Weight],3)*$AI1864))-(INDEX(Model_Scenarios[LTV Weight],3)*$AP1864)-(INDEX(Model_Scenarios[GP Weight],3)*($AS1864+$AV1864+$AY1864))</f>
        <v>2.0697299585309481</v>
      </c>
      <c r="BC1864">
        <f>INDEX(Model_Assumptions[Values],9)*((INDEX(Model_Scenarios[GR Weight],4)*$AG1864)+(INDEX(Model_Scenarios[GP Weight],4)*$AH1864)+(INDEX(Model_Scenarios[LTV Weight],4)*$AI1864))-(INDEX(Model_Scenarios[LTV Weight],4)*$AP1864)-(INDEX(Model_Scenarios[GP Weight],4)*($AS1864+$AV1864+$AY1864))</f>
        <v>1.9177972376414207</v>
      </c>
      <c r="BD1864">
        <f>INDEX(Model_Assumptions[Values],9)*((INDEX(Model_Scenarios[GR Weight],5)*$AG1864)+(INDEX(Model_Scenarios[GP Weight],5)*$AH1864)+(INDEX(Model_Scenarios[LTV Weight],5)*$AI1864))-(INDEX(Model_Scenarios[LTV Weight],5)*$AP1864)-(INDEX(Model_Scenarios[GP Weight],5)*($AS1864+$AV1864+$AY1864))</f>
        <v>1.8578576201926993</v>
      </c>
    </row>
    <row r="1865" spans="1:56" x14ac:dyDescent="0.25">
      <c r="A1865">
        <v>1864</v>
      </c>
      <c r="B1865">
        <v>38</v>
      </c>
      <c r="C1865" s="3">
        <v>14</v>
      </c>
      <c r="D1865" s="4">
        <v>0.26</v>
      </c>
      <c r="E1865" t="str">
        <v>SKU-1044</v>
      </c>
      <c r="F1865" t="str">
        <v>Raise</v>
      </c>
      <c r="G1865" t="str">
        <v>Full</v>
      </c>
      <c r="H1865">
        <v>144.94999999999999</v>
      </c>
      <c r="I1865">
        <v>77.19</v>
      </c>
      <c r="J1865">
        <v>19</v>
      </c>
      <c r="K1865">
        <v>2754.0499999999997</v>
      </c>
      <c r="L1865">
        <v>1287.4399999999998</v>
      </c>
      <c r="M1865">
        <v>0.46747154191100376</v>
      </c>
      <c r="N1865">
        <v>181.88519051376983</v>
      </c>
      <c r="O1865">
        <v>337.99823873408741</v>
      </c>
      <c r="P1865">
        <v>492.37823873408729</v>
      </c>
      <c r="Q1865">
        <v>1457.9708511723543</v>
      </c>
      <c r="R1865">
        <v>1297.5940575433954</v>
      </c>
      <c r="S1865">
        <v>1</v>
      </c>
      <c r="T1865">
        <f t="shared" si="667"/>
        <v>154.55314953358015</v>
      </c>
      <c r="U1865">
        <f t="shared" si="668"/>
        <v>6.6251462804968381E-2</v>
      </c>
      <c r="V1865">
        <f>IF($F1865="Reduce", INDEX(Model_Assumptions[Values], 2), INDEX(Model_Assumptions[Values], 1))</f>
        <v>-0.4</v>
      </c>
      <c r="W1865">
        <f t="shared" si="669"/>
        <v>18.49648888268224</v>
      </c>
      <c r="X1865">
        <f t="shared" si="682"/>
        <v>2858.6906121313909</v>
      </c>
      <c r="Y1865">
        <f t="shared" si="670"/>
        <v>1430.946635277149</v>
      </c>
      <c r="Z1865">
        <f t="shared" si="671"/>
        <v>104.64061213139121</v>
      </c>
      <c r="AA1865">
        <f t="shared" si="672"/>
        <v>143.50663527714914</v>
      </c>
      <c r="AB1865">
        <f t="shared" si="683"/>
        <v>0.5005601617763944</v>
      </c>
      <c r="AC1865">
        <f t="shared" si="673"/>
        <v>3.3088619865390634E-2</v>
      </c>
      <c r="AD1865">
        <f t="shared" si="674"/>
        <v>3.3088619865390634E-2</v>
      </c>
      <c r="AE1865">
        <f t="shared" si="675"/>
        <v>0.26000000000000018</v>
      </c>
      <c r="AF1865">
        <f t="shared" si="684"/>
        <v>960.21960258211232</v>
      </c>
      <c r="AG1865">
        <f t="shared" si="676"/>
        <v>0.30958922307791931</v>
      </c>
      <c r="AH1865">
        <f t="shared" si="677"/>
        <v>0.29145608799874484</v>
      </c>
      <c r="AI1865">
        <f t="shared" si="685"/>
        <v>0.73999999999999977</v>
      </c>
      <c r="AJ1865">
        <f>MAX(0, $R1865 - $AA1865) * INDEX(Model_Assumptions[Values], 7)</f>
        <v>2308.1748445324924</v>
      </c>
      <c r="AK1865">
        <f>MAX(0, INDEX(Model_Assumptions[Values], 4) - $AD1865)</f>
        <v>1.6911380134609369E-2</v>
      </c>
      <c r="AL1865">
        <f>MAX(0, INDEX(Model_Assumptions[Values], 5) - $AC1865)</f>
        <v>0</v>
      </c>
      <c r="AM1865">
        <f>INDEX(Model_Assumptions[Values], 6) * MAX(0, INDEX(Model_Assumptions[Values], 3) - $AB1865)^2</f>
        <v>0</v>
      </c>
      <c r="AN1865">
        <f t="shared" si="678"/>
        <v>2082.3174643699267</v>
      </c>
      <c r="AO1865" cm="1">
        <f t="array" ref="AO1865">IFERROR(STDEV(IF($E$2:$E$2201=$E1865, $AJ$2:$AJ$2201)), 0)</f>
        <v>292.00739855129058</v>
      </c>
      <c r="AP1865">
        <f t="shared" si="686"/>
        <v>0.77346458097668469</v>
      </c>
      <c r="AQ1865">
        <f t="shared" si="679"/>
        <v>1.0338087761427613E-2</v>
      </c>
      <c r="AR1865" cm="1">
        <f t="array" ref="AR1865">IFERROR(STDEV(IF($E$2:$E$2201=$E1865, $AK$2:$AK$2201)), 0)</f>
        <v>1.5679090645697846E-2</v>
      </c>
      <c r="AS1865">
        <f t="shared" si="687"/>
        <v>0.41923938841347208</v>
      </c>
      <c r="AT1865">
        <f t="shared" si="680"/>
        <v>1.7178657240375114E-3</v>
      </c>
      <c r="AU1865" cm="1">
        <f t="array" ref="AU1865">IFERROR(STDEV(IF($E$2:$E$2201=$E1865, $AL$2:$AL$2201)), 0)</f>
        <v>4.6577521029236898E-3</v>
      </c>
      <c r="AV1865">
        <f t="shared" si="688"/>
        <v>-0.36881862453761766</v>
      </c>
      <c r="AW1865">
        <f t="shared" si="681"/>
        <v>0</v>
      </c>
      <c r="AX1865" cm="1">
        <f t="array" ref="AX1865">IFERROR(STDEV(IF($E$2:$E$2201=$E1865, $AM$2:$AM$2201)), 0)</f>
        <v>0</v>
      </c>
      <c r="AY1865">
        <f t="shared" si="689"/>
        <v>-0.36881862453761766</v>
      </c>
      <c r="AZ1865">
        <f>INDEX(Model_Assumptions[Values],9)*((INDEX(Model_Scenarios[GR Weight],1)*$AG1865)+(INDEX(Model_Scenarios[GP Weight],1)*$AH1865)+(INDEX(Model_Scenarios[LTV Weight],1)*$AI1865))-(INDEX(Model_Scenarios[LTV Weight],1)*$AP1865)-(INDEX(Model_Scenarios[GP Weight],1)*($AS1865+$AV1865+$AY1865))</f>
        <v>2.6735907768231599</v>
      </c>
      <c r="BA1865">
        <f>INDEX(Model_Assumptions[Values],9)*((INDEX(Model_Scenarios[GR Weight],2)*$AG1865)+(INDEX(Model_Scenarios[GP Weight],2)*$AH1865)+(INDEX(Model_Scenarios[LTV Weight],2)*$AI1865))-(INDEX(Model_Scenarios[LTV Weight],2)*$AP1865)-(INDEX(Model_Scenarios[GP Weight],2)*($AS1865+$AV1865+$AY1865))</f>
        <v>2.4895755998046916</v>
      </c>
      <c r="BB1865">
        <f>INDEX(Model_Assumptions[Values],9)*((INDEX(Model_Scenarios[GR Weight],3)*$AG1865)+(INDEX(Model_Scenarios[GP Weight],3)*$AH1865)+(INDEX(Model_Scenarios[LTV Weight],3)*$AI1865))-(INDEX(Model_Scenarios[LTV Weight],3)*$AP1865)-(INDEX(Model_Scenarios[GP Weight],3)*($AS1865+$AV1865+$AY1865))</f>
        <v>2.1790881016861454</v>
      </c>
      <c r="BC1865">
        <f>INDEX(Model_Assumptions[Values],9)*((INDEX(Model_Scenarios[GR Weight],4)*$AG1865)+(INDEX(Model_Scenarios[GP Weight],4)*$AH1865)+(INDEX(Model_Scenarios[LTV Weight],4)*$AI1865))-(INDEX(Model_Scenarios[LTV Weight],4)*$AP1865)-(INDEX(Model_Scenarios[GP Weight],4)*($AS1865+$AV1865+$AY1865))</f>
        <v>2.0412291713227737</v>
      </c>
      <c r="BD1865">
        <f>INDEX(Model_Assumptions[Values],9)*((INDEX(Model_Scenarios[GR Weight],5)*$AG1865)+(INDEX(Model_Scenarios[GP Weight],5)*$AH1865)+(INDEX(Model_Scenarios[LTV Weight],5)*$AI1865))-(INDEX(Model_Scenarios[LTV Weight],5)*$AP1865)-(INDEX(Model_Scenarios[GP Weight],5)*($AS1865+$AV1865+$AY1865))</f>
        <v>2.0178461431942658</v>
      </c>
    </row>
    <row r="1866" spans="1:56" x14ac:dyDescent="0.25">
      <c r="A1866">
        <v>1865</v>
      </c>
      <c r="B1866">
        <v>38</v>
      </c>
      <c r="C1866" s="3">
        <v>15</v>
      </c>
      <c r="D1866" s="4">
        <v>0.28000000000000003</v>
      </c>
      <c r="E1866" t="str">
        <v>SKU-1044</v>
      </c>
      <c r="F1866" t="str">
        <v>Raise</v>
      </c>
      <c r="G1866" t="str">
        <v>Full</v>
      </c>
      <c r="H1866">
        <v>144.94999999999999</v>
      </c>
      <c r="I1866">
        <v>77.19</v>
      </c>
      <c r="J1866">
        <v>19</v>
      </c>
      <c r="K1866">
        <v>2754.0499999999997</v>
      </c>
      <c r="L1866">
        <v>1287.4399999999998</v>
      </c>
      <c r="M1866">
        <v>0.46747154191100376</v>
      </c>
      <c r="N1866">
        <v>181.88519051376983</v>
      </c>
      <c r="O1866">
        <v>337.99823873408741</v>
      </c>
      <c r="P1866">
        <v>492.37823873408729</v>
      </c>
      <c r="Q1866">
        <v>1457.9708511723543</v>
      </c>
      <c r="R1866">
        <v>1297.5940575433954</v>
      </c>
      <c r="S1866">
        <v>1</v>
      </c>
      <c r="T1866">
        <f t="shared" si="667"/>
        <v>155.29185334385554</v>
      </c>
      <c r="U1866">
        <f t="shared" si="668"/>
        <v>7.1347729174581223E-2</v>
      </c>
      <c r="V1866">
        <f>IF($F1866="Reduce", INDEX(Model_Assumptions[Values], 2), INDEX(Model_Assumptions[Values], 1))</f>
        <v>-0.4</v>
      </c>
      <c r="W1866">
        <f t="shared" si="669"/>
        <v>18.457757258273183</v>
      </c>
      <c r="X1866">
        <f t="shared" si="682"/>
        <v>2866.3393332082442</v>
      </c>
      <c r="Y1866">
        <f t="shared" si="670"/>
        <v>1441.5850504421371</v>
      </c>
      <c r="Z1866">
        <f t="shared" si="671"/>
        <v>112.28933320824444</v>
      </c>
      <c r="AA1866">
        <f t="shared" si="672"/>
        <v>154.14505044213729</v>
      </c>
      <c r="AB1866">
        <f t="shared" si="683"/>
        <v>0.50293593425611471</v>
      </c>
      <c r="AC1866">
        <f t="shared" si="673"/>
        <v>3.5464392345110951E-2</v>
      </c>
      <c r="AD1866">
        <f t="shared" si="674"/>
        <v>3.5464392345110951E-2</v>
      </c>
      <c r="AE1866">
        <f t="shared" si="675"/>
        <v>0.2799999999999998</v>
      </c>
      <c r="AF1866">
        <f t="shared" si="684"/>
        <v>934.26772143124492</v>
      </c>
      <c r="AG1866">
        <f t="shared" si="676"/>
        <v>0.33221869329498366</v>
      </c>
      <c r="AH1866">
        <f t="shared" si="677"/>
        <v>0.31306227269191833</v>
      </c>
      <c r="AI1866">
        <f t="shared" si="685"/>
        <v>0.7200000000000002</v>
      </c>
      <c r="AJ1866">
        <f>MAX(0, $R1866 - $AA1866) * INDEX(Model_Assumptions[Values], 7)</f>
        <v>2286.8980142025162</v>
      </c>
      <c r="AK1866">
        <f>MAX(0, INDEX(Model_Assumptions[Values], 4) - $AD1866)</f>
        <v>1.4535607654889052E-2</v>
      </c>
      <c r="AL1866">
        <f>MAX(0, INDEX(Model_Assumptions[Values], 5) - $AC1866)</f>
        <v>0</v>
      </c>
      <c r="AM1866">
        <f>INDEX(Model_Assumptions[Values], 6) * MAX(0, INDEX(Model_Assumptions[Values], 3) - $AB1866)^2</f>
        <v>0</v>
      </c>
      <c r="AN1866">
        <f t="shared" si="678"/>
        <v>2082.3174643699267</v>
      </c>
      <c r="AO1866" cm="1">
        <f t="array" ref="AO1866">IFERROR(STDEV(IF($E$2:$E$2201=$E1866, $AJ$2:$AJ$2201)), 0)</f>
        <v>292.00739855129058</v>
      </c>
      <c r="AP1866">
        <f t="shared" si="686"/>
        <v>0.70060056987444863</v>
      </c>
      <c r="AQ1866">
        <f t="shared" si="679"/>
        <v>1.0338087761427613E-2</v>
      </c>
      <c r="AR1866" cm="1">
        <f t="array" ref="AR1866">IFERROR(STDEV(IF($E$2:$E$2201=$E1866, $AK$2:$AK$2201)), 0)</f>
        <v>1.5679090645697846E-2</v>
      </c>
      <c r="AS1866">
        <f t="shared" si="687"/>
        <v>0.26771449877504139</v>
      </c>
      <c r="AT1866">
        <f t="shared" si="680"/>
        <v>1.7178657240375114E-3</v>
      </c>
      <c r="AU1866" cm="1">
        <f t="array" ref="AU1866">IFERROR(STDEV(IF($E$2:$E$2201=$E1866, $AL$2:$AL$2201)), 0)</f>
        <v>4.6577521029236898E-3</v>
      </c>
      <c r="AV1866">
        <f t="shared" si="688"/>
        <v>-0.36881862453761766</v>
      </c>
      <c r="AW1866">
        <f t="shared" si="681"/>
        <v>0</v>
      </c>
      <c r="AX1866" cm="1">
        <f t="array" ref="AX1866">IFERROR(STDEV(IF($E$2:$E$2201=$E1866, $AM$2:$AM$2201)), 0)</f>
        <v>0</v>
      </c>
      <c r="AY1866">
        <f t="shared" si="689"/>
        <v>-0.36881862453761766</v>
      </c>
      <c r="AZ1866">
        <f>INDEX(Model_Assumptions[Values],9)*((INDEX(Model_Scenarios[GR Weight],1)*$AG1866)+(INDEX(Model_Scenarios[GP Weight],1)*$AH1866)+(INDEX(Model_Scenarios[LTV Weight],1)*$AI1866))-(INDEX(Model_Scenarios[LTV Weight],1)*$AP1866)-(INDEX(Model_Scenarios[GP Weight],1)*($AS1866+$AV1866+$AY1866))</f>
        <v>2.6891523021239125</v>
      </c>
      <c r="BA1866">
        <f>INDEX(Model_Assumptions[Values],9)*((INDEX(Model_Scenarios[GR Weight],2)*$AG1866)+(INDEX(Model_Scenarios[GP Weight],2)*$AH1866)+(INDEX(Model_Scenarios[LTV Weight],2)*$AI1866))-(INDEX(Model_Scenarios[LTV Weight],2)*$AP1866)-(INDEX(Model_Scenarios[GP Weight],2)*($AS1866+$AV1866+$AY1866))</f>
        <v>2.5408204723048042</v>
      </c>
      <c r="BB1866">
        <f>INDEX(Model_Assumptions[Values],9)*((INDEX(Model_Scenarios[GR Weight],3)*$AG1866)+(INDEX(Model_Scenarios[GP Weight],3)*$AH1866)+(INDEX(Model_Scenarios[LTV Weight],3)*$AI1866))-(INDEX(Model_Scenarios[LTV Weight],3)*$AP1866)-(INDEX(Model_Scenarios[GP Weight],3)*($AS1866+$AV1866+$AY1866))</f>
        <v>2.2873650784848758</v>
      </c>
      <c r="BC1866">
        <f>INDEX(Model_Assumptions[Values],9)*((INDEX(Model_Scenarios[GR Weight],4)*$AG1866)+(INDEX(Model_Scenarios[GP Weight],4)*$AH1866)+(INDEX(Model_Scenarios[LTV Weight],4)*$AI1866))-(INDEX(Model_Scenarios[LTV Weight],4)*$AP1866)-(INDEX(Model_Scenarios[GP Weight],4)*($AS1866+$AV1866+$AY1866))</f>
        <v>2.1635344821198119</v>
      </c>
      <c r="BD1866">
        <f>INDEX(Model_Assumptions[Values],9)*((INDEX(Model_Scenarios[GR Weight],5)*$AG1866)+(INDEX(Model_Scenarios[GP Weight],5)*$AH1866)+(INDEX(Model_Scenarios[LTV Weight],5)*$AI1866))-(INDEX(Model_Scenarios[LTV Weight],5)*$AP1866)-(INDEX(Model_Scenarios[GP Weight],5)*($AS1866+$AV1866+$AY1866))</f>
        <v>2.1764473133942537</v>
      </c>
    </row>
    <row r="1867" spans="1:56" x14ac:dyDescent="0.25">
      <c r="A1867">
        <v>1866</v>
      </c>
      <c r="B1867">
        <v>38</v>
      </c>
      <c r="C1867" s="3">
        <v>16</v>
      </c>
      <c r="D1867" s="4">
        <v>0.3</v>
      </c>
      <c r="E1867" t="str">
        <v>SKU-1044</v>
      </c>
      <c r="F1867" t="str">
        <v>Raise</v>
      </c>
      <c r="G1867" t="str">
        <v>Full</v>
      </c>
      <c r="H1867">
        <v>144.94999999999999</v>
      </c>
      <c r="I1867">
        <v>77.19</v>
      </c>
      <c r="J1867">
        <v>19</v>
      </c>
      <c r="K1867">
        <v>2754.0499999999997</v>
      </c>
      <c r="L1867">
        <v>1287.4399999999998</v>
      </c>
      <c r="M1867">
        <v>0.46747154191100376</v>
      </c>
      <c r="N1867">
        <v>181.88519051376983</v>
      </c>
      <c r="O1867">
        <v>337.99823873408741</v>
      </c>
      <c r="P1867">
        <v>492.37823873408729</v>
      </c>
      <c r="Q1867">
        <v>1457.9708511723543</v>
      </c>
      <c r="R1867">
        <v>1297.5940575433954</v>
      </c>
      <c r="S1867">
        <v>1</v>
      </c>
      <c r="T1867">
        <f t="shared" si="667"/>
        <v>156.03055715413095</v>
      </c>
      <c r="U1867">
        <f t="shared" si="668"/>
        <v>7.644399554419426E-2</v>
      </c>
      <c r="V1867">
        <f>IF($F1867="Reduce", INDEX(Model_Assumptions[Values], 2), INDEX(Model_Assumptions[Values], 1))</f>
        <v>-0.4</v>
      </c>
      <c r="W1867">
        <f t="shared" si="669"/>
        <v>18.419025633864123</v>
      </c>
      <c r="X1867">
        <f t="shared" si="682"/>
        <v>2873.9308318880389</v>
      </c>
      <c r="Y1867">
        <f t="shared" si="670"/>
        <v>1452.1662432100673</v>
      </c>
      <c r="Z1867">
        <f t="shared" si="671"/>
        <v>119.88083188803921</v>
      </c>
      <c r="AA1867">
        <f t="shared" si="672"/>
        <v>164.72624321006742</v>
      </c>
      <c r="AB1867">
        <f t="shared" si="683"/>
        <v>0.50528921124245063</v>
      </c>
      <c r="AC1867">
        <f t="shared" si="673"/>
        <v>3.7817669331446868E-2</v>
      </c>
      <c r="AD1867">
        <f t="shared" si="674"/>
        <v>3.7817669331446868E-2</v>
      </c>
      <c r="AE1867">
        <f t="shared" si="675"/>
        <v>0.30000000000000016</v>
      </c>
      <c r="AF1867">
        <f t="shared" si="684"/>
        <v>908.31584028037651</v>
      </c>
      <c r="AG1867">
        <f t="shared" si="676"/>
        <v>0.35467886559714529</v>
      </c>
      <c r="AH1867">
        <f t="shared" si="677"/>
        <v>0.33455224104457043</v>
      </c>
      <c r="AI1867">
        <f t="shared" si="685"/>
        <v>0.69999999999999984</v>
      </c>
      <c r="AJ1867">
        <f>MAX(0, $R1867 - $AA1867) * INDEX(Model_Assumptions[Values], 7)</f>
        <v>2265.7356286666559</v>
      </c>
      <c r="AK1867">
        <f>MAX(0, INDEX(Model_Assumptions[Values], 4) - $AD1867)</f>
        <v>1.2182330668553135E-2</v>
      </c>
      <c r="AL1867">
        <f>MAX(0, INDEX(Model_Assumptions[Values], 5) - $AC1867)</f>
        <v>0</v>
      </c>
      <c r="AM1867">
        <f>INDEX(Model_Assumptions[Values], 6) * MAX(0, INDEX(Model_Assumptions[Values], 3) - $AB1867)^2</f>
        <v>0</v>
      </c>
      <c r="AN1867">
        <f t="shared" si="678"/>
        <v>2082.3174643699267</v>
      </c>
      <c r="AO1867" cm="1">
        <f t="array" ref="AO1867">IFERROR(STDEV(IF($E$2:$E$2201=$E1867, $AJ$2:$AJ$2201)), 0)</f>
        <v>292.00739855129058</v>
      </c>
      <c r="AP1867">
        <f t="shared" si="686"/>
        <v>0.62812848306825386</v>
      </c>
      <c r="AQ1867">
        <f t="shared" si="679"/>
        <v>1.0338087761427613E-2</v>
      </c>
      <c r="AR1867" cm="1">
        <f t="array" ref="AR1867">IFERROR(STDEV(IF($E$2:$E$2201=$E1867, $AK$2:$AK$2201)), 0)</f>
        <v>1.5679090645697846E-2</v>
      </c>
      <c r="AS1867">
        <f t="shared" si="687"/>
        <v>0.11762435391184882</v>
      </c>
      <c r="AT1867">
        <f t="shared" si="680"/>
        <v>1.7178657240375114E-3</v>
      </c>
      <c r="AU1867" cm="1">
        <f t="array" ref="AU1867">IFERROR(STDEV(IF($E$2:$E$2201=$E1867, $AL$2:$AL$2201)), 0)</f>
        <v>4.6577521029236898E-3</v>
      </c>
      <c r="AV1867">
        <f t="shared" si="688"/>
        <v>-0.36881862453761766</v>
      </c>
      <c r="AW1867">
        <f t="shared" si="681"/>
        <v>0</v>
      </c>
      <c r="AX1867" cm="1">
        <f t="array" ref="AX1867">IFERROR(STDEV(IF($E$2:$E$2201=$E1867, $AM$2:$AM$2201)), 0)</f>
        <v>0</v>
      </c>
      <c r="AY1867">
        <f t="shared" si="689"/>
        <v>-0.36881862453761766</v>
      </c>
      <c r="AZ1867">
        <f>INDEX(Model_Assumptions[Values],9)*((INDEX(Model_Scenarios[GR Weight],1)*$AG1867)+(INDEX(Model_Scenarios[GP Weight],1)*$AH1867)+(INDEX(Model_Scenarios[LTV Weight],1)*$AI1867))-(INDEX(Model_Scenarios[LTV Weight],1)*$AP1867)-(INDEX(Model_Scenarios[GP Weight],1)*($AS1867+$AV1867+$AY1867))</f>
        <v>2.7041140563825934</v>
      </c>
      <c r="BA1867">
        <f>INDEX(Model_Assumptions[Values],9)*((INDEX(Model_Scenarios[GR Weight],2)*$AG1867)+(INDEX(Model_Scenarios[GP Weight],2)*$AH1867)+(INDEX(Model_Scenarios[LTV Weight],2)*$AI1867))-(INDEX(Model_Scenarios[LTV Weight],2)*$AP1867)-(INDEX(Model_Scenarios[GP Weight],2)*($AS1867+$AV1867+$AY1867))</f>
        <v>2.5912804552807409</v>
      </c>
      <c r="BB1867">
        <f>INDEX(Model_Assumptions[Values],9)*((INDEX(Model_Scenarios[GR Weight],3)*$AG1867)+(INDEX(Model_Scenarios[GP Weight],3)*$AH1867)+(INDEX(Model_Scenarios[LTV Weight],3)*$AI1867))-(INDEX(Model_Scenarios[LTV Weight],3)*$AP1867)-(INDEX(Model_Scenarios[GP Weight],3)*($AS1867+$AV1867+$AY1867))</f>
        <v>2.3945681239043135</v>
      </c>
      <c r="BC1867">
        <f>INDEX(Model_Assumptions[Values],9)*((INDEX(Model_Scenarios[GR Weight],4)*$AG1867)+(INDEX(Model_Scenarios[GP Weight],4)*$AH1867)+(INDEX(Model_Scenarios[LTV Weight],4)*$AI1867))-(INDEX(Model_Scenarios[LTV Weight],4)*$AP1867)-(INDEX(Model_Scenarios[GP Weight],4)*($AS1867+$AV1867+$AY1867))</f>
        <v>2.2847204050097112</v>
      </c>
      <c r="BD1867">
        <f>INDEX(Model_Assumptions[Values],9)*((INDEX(Model_Scenarios[GR Weight],5)*$AG1867)+(INDEX(Model_Scenarios[GP Weight],5)*$AH1867)+(INDEX(Model_Scenarios[LTV Weight],5)*$AI1867))-(INDEX(Model_Scenarios[LTV Weight],5)*$AP1867)-(INDEX(Model_Scenarios[GP Weight],5)*($AS1867+$AV1867+$AY1867))</f>
        <v>2.3336725000425131</v>
      </c>
    </row>
    <row r="1868" spans="1:56" x14ac:dyDescent="0.25">
      <c r="A1868">
        <v>1867</v>
      </c>
      <c r="B1868">
        <v>38</v>
      </c>
      <c r="C1868" s="3">
        <v>17</v>
      </c>
      <c r="D1868" s="4">
        <v>0.32</v>
      </c>
      <c r="E1868" t="str">
        <v>SKU-1044</v>
      </c>
      <c r="F1868" t="str">
        <v>Raise</v>
      </c>
      <c r="G1868" t="str">
        <v>Full</v>
      </c>
      <c r="H1868">
        <v>144.94999999999999</v>
      </c>
      <c r="I1868">
        <v>77.19</v>
      </c>
      <c r="J1868">
        <v>19</v>
      </c>
      <c r="K1868">
        <v>2754.0499999999997</v>
      </c>
      <c r="L1868">
        <v>1287.4399999999998</v>
      </c>
      <c r="M1868">
        <v>0.46747154191100376</v>
      </c>
      <c r="N1868">
        <v>181.88519051376983</v>
      </c>
      <c r="O1868">
        <v>337.99823873408741</v>
      </c>
      <c r="P1868">
        <v>492.37823873408729</v>
      </c>
      <c r="Q1868">
        <v>1457.9708511723543</v>
      </c>
      <c r="R1868">
        <v>1297.5940575433954</v>
      </c>
      <c r="S1868">
        <v>1</v>
      </c>
      <c r="T1868">
        <f t="shared" si="667"/>
        <v>156.76926096440633</v>
      </c>
      <c r="U1868">
        <f t="shared" si="668"/>
        <v>8.1540261913807116E-2</v>
      </c>
      <c r="V1868">
        <f>IF($F1868="Reduce", INDEX(Model_Assumptions[Values], 2), INDEX(Model_Assumptions[Values], 1))</f>
        <v>-0.4</v>
      </c>
      <c r="W1868">
        <f t="shared" si="669"/>
        <v>18.380294009455064</v>
      </c>
      <c r="X1868">
        <f t="shared" si="682"/>
        <v>2881.4651081707752</v>
      </c>
      <c r="Y1868">
        <f t="shared" si="670"/>
        <v>1462.6902135809389</v>
      </c>
      <c r="Z1868">
        <f t="shared" si="671"/>
        <v>127.41510817077551</v>
      </c>
      <c r="AA1868">
        <f t="shared" si="672"/>
        <v>175.25021358093909</v>
      </c>
      <c r="AB1868">
        <f t="shared" si="683"/>
        <v>0.50762031073473268</v>
      </c>
      <c r="AC1868">
        <f t="shared" si="673"/>
        <v>4.014876882372892E-2</v>
      </c>
      <c r="AD1868">
        <f t="shared" si="674"/>
        <v>4.014876882372892E-2</v>
      </c>
      <c r="AE1868">
        <f t="shared" si="675"/>
        <v>0.31999999999999973</v>
      </c>
      <c r="AF1868">
        <f t="shared" si="684"/>
        <v>882.36395912950923</v>
      </c>
      <c r="AG1868">
        <f t="shared" si="676"/>
        <v>0.3769697399844042</v>
      </c>
      <c r="AH1868">
        <f t="shared" si="677"/>
        <v>0.35592599305670031</v>
      </c>
      <c r="AI1868">
        <f t="shared" si="685"/>
        <v>0.68000000000000027</v>
      </c>
      <c r="AJ1868">
        <f>MAX(0, $R1868 - $AA1868) * INDEX(Model_Assumptions[Values], 7)</f>
        <v>2244.6876879249126</v>
      </c>
      <c r="AK1868">
        <f>MAX(0, INDEX(Model_Assumptions[Values], 4) - $AD1868)</f>
        <v>9.851231176271083E-3</v>
      </c>
      <c r="AL1868">
        <f>MAX(0, INDEX(Model_Assumptions[Values], 5) - $AC1868)</f>
        <v>0</v>
      </c>
      <c r="AM1868">
        <f>INDEX(Model_Assumptions[Values], 6) * MAX(0, INDEX(Model_Assumptions[Values], 3) - $AB1868)^2</f>
        <v>0</v>
      </c>
      <c r="AN1868">
        <f t="shared" si="678"/>
        <v>2082.3174643699267</v>
      </c>
      <c r="AO1868" cm="1">
        <f t="array" ref="AO1868">IFERROR(STDEV(IF($E$2:$E$2201=$E1868, $AJ$2:$AJ$2201)), 0)</f>
        <v>292.00739855129058</v>
      </c>
      <c r="AP1868">
        <f t="shared" si="686"/>
        <v>0.55604832055810327</v>
      </c>
      <c r="AQ1868">
        <f t="shared" si="679"/>
        <v>1.0338087761427613E-2</v>
      </c>
      <c r="AR1868" cm="1">
        <f t="array" ref="AR1868">IFERROR(STDEV(IF($E$2:$E$2201=$E1868, $AK$2:$AK$2201)), 0)</f>
        <v>1.5679090645697846E-2</v>
      </c>
      <c r="AS1868">
        <f t="shared" si="687"/>
        <v>-3.1051327921885415E-2</v>
      </c>
      <c r="AT1868">
        <f t="shared" si="680"/>
        <v>1.7178657240375114E-3</v>
      </c>
      <c r="AU1868" cm="1">
        <f t="array" ref="AU1868">IFERROR(STDEV(IF($E$2:$E$2201=$E1868, $AL$2:$AL$2201)), 0)</f>
        <v>4.6577521029236898E-3</v>
      </c>
      <c r="AV1868">
        <f t="shared" si="688"/>
        <v>-0.36881862453761766</v>
      </c>
      <c r="AW1868">
        <f t="shared" si="681"/>
        <v>0</v>
      </c>
      <c r="AX1868" cm="1">
        <f t="array" ref="AX1868">IFERROR(STDEV(IF($E$2:$E$2201=$E1868, $AM$2:$AM$2201)), 0)</f>
        <v>0</v>
      </c>
      <c r="AY1868">
        <f t="shared" si="689"/>
        <v>-0.36881862453761766</v>
      </c>
      <c r="AZ1868">
        <f>INDEX(Model_Assumptions[Values],9)*((INDEX(Model_Scenarios[GR Weight],1)*$AG1868)+(INDEX(Model_Scenarios[GP Weight],1)*$AH1868)+(INDEX(Model_Scenarios[LTV Weight],1)*$AI1868))-(INDEX(Model_Scenarios[LTV Weight],1)*$AP1868)-(INDEX(Model_Scenarios[GP Weight],1)*($AS1868+$AV1868+$AY1868))</f>
        <v>2.7184780677737832</v>
      </c>
      <c r="BA1868">
        <f>INDEX(Model_Assumptions[Values],9)*((INDEX(Model_Scenarios[GR Weight],2)*$AG1868)+(INDEX(Model_Scenarios[GP Weight],2)*$AH1868)+(INDEX(Model_Scenarios[LTV Weight],2)*$AI1868))-(INDEX(Model_Scenarios[LTV Weight],2)*$AP1868)-(INDEX(Model_Scenarios[GP Weight],2)*($AS1868+$AV1868+$AY1868))</f>
        <v>2.6409596050816613</v>
      </c>
      <c r="BB1868">
        <f>INDEX(Model_Assumptions[Values],9)*((INDEX(Model_Scenarios[GR Weight],3)*$AG1868)+(INDEX(Model_Scenarios[GP Weight],3)*$AH1868)+(INDEX(Model_Scenarios[LTV Weight],3)*$AI1868))-(INDEX(Model_Scenarios[LTV Weight],3)*$AP1868)-(INDEX(Model_Scenarios[GP Weight],3)*($AS1868+$AV1868+$AY1868))</f>
        <v>2.500704336555482</v>
      </c>
      <c r="BC1868">
        <f>INDEX(Model_Assumptions[Values],9)*((INDEX(Model_Scenarios[GR Weight],4)*$AG1868)+(INDEX(Model_Scenarios[GP Weight],4)*$AH1868)+(INDEX(Model_Scenarios[LTV Weight],4)*$AI1868))-(INDEX(Model_Scenarios[LTV Weight],4)*$AP1868)-(INDEX(Model_Scenarios[GP Weight],4)*($AS1868+$AV1868+$AY1868))</f>
        <v>2.4047940386034941</v>
      </c>
      <c r="BD1868">
        <f>INDEX(Model_Assumptions[Values],9)*((INDEX(Model_Scenarios[GR Weight],5)*$AG1868)+(INDEX(Model_Scenarios[GP Weight],5)*$AH1868)+(INDEX(Model_Scenarios[LTV Weight],5)*$AI1868))-(INDEX(Model_Scenarios[LTV Weight],5)*$AP1868)-(INDEX(Model_Scenarios[GP Weight],5)*($AS1868+$AV1868+$AY1868))</f>
        <v>2.4895328580992211</v>
      </c>
    </row>
    <row r="1869" spans="1:56" x14ac:dyDescent="0.25">
      <c r="A1869">
        <v>1868</v>
      </c>
      <c r="B1869">
        <v>38</v>
      </c>
      <c r="C1869" s="3">
        <v>18</v>
      </c>
      <c r="D1869" s="4">
        <v>0.34</v>
      </c>
      <c r="E1869" t="str">
        <v>SKU-1044</v>
      </c>
      <c r="F1869" t="str">
        <v>Raise</v>
      </c>
      <c r="G1869" t="str">
        <v>Full</v>
      </c>
      <c r="H1869">
        <v>144.94999999999999</v>
      </c>
      <c r="I1869">
        <v>77.19</v>
      </c>
      <c r="J1869">
        <v>19</v>
      </c>
      <c r="K1869">
        <v>2754.0499999999997</v>
      </c>
      <c r="L1869">
        <v>1287.4399999999998</v>
      </c>
      <c r="M1869">
        <v>0.46747154191100376</v>
      </c>
      <c r="N1869">
        <v>181.88519051376983</v>
      </c>
      <c r="O1869">
        <v>337.99823873408741</v>
      </c>
      <c r="P1869">
        <v>492.37823873408729</v>
      </c>
      <c r="Q1869">
        <v>1457.9708511723543</v>
      </c>
      <c r="R1869">
        <v>1297.5940575433954</v>
      </c>
      <c r="S1869">
        <v>1</v>
      </c>
      <c r="T1869">
        <f t="shared" si="667"/>
        <v>157.50796477468174</v>
      </c>
      <c r="U1869">
        <f t="shared" si="668"/>
        <v>8.6636528283420153E-2</v>
      </c>
      <c r="V1869">
        <f>IF($F1869="Reduce", INDEX(Model_Assumptions[Values], 2), INDEX(Model_Assumptions[Values], 1))</f>
        <v>-0.4</v>
      </c>
      <c r="W1869">
        <f t="shared" si="669"/>
        <v>18.341562385046007</v>
      </c>
      <c r="X1869">
        <f t="shared" si="682"/>
        <v>2888.942162056454</v>
      </c>
      <c r="Y1869">
        <f t="shared" si="670"/>
        <v>1473.1569615547528</v>
      </c>
      <c r="Z1869">
        <f t="shared" si="671"/>
        <v>134.89216205645425</v>
      </c>
      <c r="AA1869">
        <f t="shared" si="672"/>
        <v>185.71696155475297</v>
      </c>
      <c r="AB1869">
        <f t="shared" si="683"/>
        <v>0.50992954476669283</v>
      </c>
      <c r="AC1869">
        <f t="shared" si="673"/>
        <v>4.245800285568907E-2</v>
      </c>
      <c r="AD1869">
        <f t="shared" si="674"/>
        <v>4.245800285568907E-2</v>
      </c>
      <c r="AE1869">
        <f t="shared" si="675"/>
        <v>0.34000000000000014</v>
      </c>
      <c r="AF1869">
        <f t="shared" si="684"/>
        <v>856.41207797864081</v>
      </c>
      <c r="AG1869">
        <f t="shared" si="676"/>
        <v>0.39909131645676316</v>
      </c>
      <c r="AH1869">
        <f t="shared" si="677"/>
        <v>0.37718352872830935</v>
      </c>
      <c r="AI1869">
        <f t="shared" si="685"/>
        <v>0.65999999999999992</v>
      </c>
      <c r="AJ1869">
        <f>MAX(0, $R1869 - $AA1869) * INDEX(Model_Assumptions[Values], 7)</f>
        <v>2223.7541919772848</v>
      </c>
      <c r="AK1869">
        <f>MAX(0, INDEX(Model_Assumptions[Values], 4) - $AD1869)</f>
        <v>7.5419971443109329E-3</v>
      </c>
      <c r="AL1869">
        <f>MAX(0, INDEX(Model_Assumptions[Values], 5) - $AC1869)</f>
        <v>0</v>
      </c>
      <c r="AM1869">
        <f>INDEX(Model_Assumptions[Values], 6) * MAX(0, INDEX(Model_Assumptions[Values], 3) - $AB1869)^2</f>
        <v>0</v>
      </c>
      <c r="AN1869">
        <f t="shared" si="678"/>
        <v>2082.3174643699267</v>
      </c>
      <c r="AO1869" cm="1">
        <f t="array" ref="AO1869">IFERROR(STDEV(IF($E$2:$E$2201=$E1869, $AJ$2:$AJ$2201)), 0)</f>
        <v>292.00739855129058</v>
      </c>
      <c r="AP1869">
        <f t="shared" si="686"/>
        <v>0.4843600823439923</v>
      </c>
      <c r="AQ1869">
        <f t="shared" si="679"/>
        <v>1.0338087761427613E-2</v>
      </c>
      <c r="AR1869" cm="1">
        <f t="array" ref="AR1869">IFERROR(STDEV(IF($E$2:$E$2201=$E1869, $AK$2:$AK$2201)), 0)</f>
        <v>1.5679090645697846E-2</v>
      </c>
      <c r="AS1869">
        <f t="shared" si="687"/>
        <v>-0.17833244799078279</v>
      </c>
      <c r="AT1869">
        <f t="shared" si="680"/>
        <v>1.7178657240375114E-3</v>
      </c>
      <c r="AU1869" cm="1">
        <f t="array" ref="AU1869">IFERROR(STDEV(IF($E$2:$E$2201=$E1869, $AL$2:$AL$2201)), 0)</f>
        <v>4.6577521029236898E-3</v>
      </c>
      <c r="AV1869">
        <f t="shared" si="688"/>
        <v>-0.36881862453761766</v>
      </c>
      <c r="AW1869">
        <f t="shared" si="681"/>
        <v>0</v>
      </c>
      <c r="AX1869" cm="1">
        <f t="array" ref="AX1869">IFERROR(STDEV(IF($E$2:$E$2201=$E1869, $AM$2:$AM$2201)), 0)</f>
        <v>0</v>
      </c>
      <c r="AY1869">
        <f t="shared" si="689"/>
        <v>-0.36881862453761766</v>
      </c>
      <c r="AZ1869">
        <f>INDEX(Model_Assumptions[Values],9)*((INDEX(Model_Scenarios[GR Weight],1)*$AG1869)+(INDEX(Model_Scenarios[GP Weight],1)*$AH1869)+(INDEX(Model_Scenarios[LTV Weight],1)*$AI1869))-(INDEX(Model_Scenarios[LTV Weight],1)*$AP1869)-(INDEX(Model_Scenarios[GP Weight],1)*($AS1869+$AV1869+$AY1869))</f>
        <v>2.7322463264239438</v>
      </c>
      <c r="BA1869">
        <f>INDEX(Model_Assumptions[Values],9)*((INDEX(Model_Scenarios[GR Weight],2)*$AG1869)+(INDEX(Model_Scenarios[GP Weight],2)*$AH1869)+(INDEX(Model_Scenarios[LTV Weight],2)*$AI1869))-(INDEX(Model_Scenarios[LTV Weight],2)*$AP1869)-(INDEX(Model_Scenarios[GP Weight],2)*($AS1869+$AV1869+$AY1869))</f>
        <v>2.6898619019604899</v>
      </c>
      <c r="BB1869">
        <f>INDEX(Model_Assumptions[Values],9)*((INDEX(Model_Scenarios[GR Weight],3)*$AG1869)+(INDEX(Model_Scenarios[GP Weight],3)*$AH1869)+(INDEX(Model_Scenarios[LTV Weight],3)*$AI1869))-(INDEX(Model_Scenarios[LTV Weight],3)*$AP1869)-(INDEX(Model_Scenarios[GP Weight],3)*($AS1869+$AV1869+$AY1869))</f>
        <v>2.6057806818810043</v>
      </c>
      <c r="BC1869">
        <f>INDEX(Model_Assumptions[Values],9)*((INDEX(Model_Scenarios[GR Weight],4)*$AG1869)+(INDEX(Model_Scenarios[GP Weight],4)*$AH1869)+(INDEX(Model_Scenarios[LTV Weight],4)*$AI1869))-(INDEX(Model_Scenarios[LTV Weight],4)*$AP1869)-(INDEX(Model_Scenarios[GP Weight],4)*($AS1869+$AV1869+$AY1869))</f>
        <v>2.523762348343785</v>
      </c>
      <c r="BD1869">
        <f>INDEX(Model_Assumptions[Values],9)*((INDEX(Model_Scenarios[GR Weight],5)*$AG1869)+(INDEX(Model_Scenarios[GP Weight],5)*$AH1869)+(INDEX(Model_Scenarios[LTV Weight],5)*$AI1869))-(INDEX(Model_Scenarios[LTV Weight],5)*$AP1869)-(INDEX(Model_Scenarios[GP Weight],5)*($AS1869+$AV1869+$AY1869))</f>
        <v>2.6440393332599261</v>
      </c>
    </row>
    <row r="1870" spans="1:56" x14ac:dyDescent="0.25">
      <c r="A1870">
        <v>1869</v>
      </c>
      <c r="B1870">
        <v>38</v>
      </c>
      <c r="C1870" s="3">
        <v>19</v>
      </c>
      <c r="D1870" s="4">
        <v>0.36</v>
      </c>
      <c r="E1870" t="str">
        <v>SKU-1044</v>
      </c>
      <c r="F1870" t="str">
        <v>Raise</v>
      </c>
      <c r="G1870" t="str">
        <v>Full</v>
      </c>
      <c r="H1870">
        <v>144.94999999999999</v>
      </c>
      <c r="I1870">
        <v>77.19</v>
      </c>
      <c r="J1870">
        <v>19</v>
      </c>
      <c r="K1870">
        <v>2754.0499999999997</v>
      </c>
      <c r="L1870">
        <v>1287.4399999999998</v>
      </c>
      <c r="M1870">
        <v>0.46747154191100376</v>
      </c>
      <c r="N1870">
        <v>181.88519051376983</v>
      </c>
      <c r="O1870">
        <v>337.99823873408741</v>
      </c>
      <c r="P1870">
        <v>492.37823873408729</v>
      </c>
      <c r="Q1870">
        <v>1457.9708511723543</v>
      </c>
      <c r="R1870">
        <v>1297.5940575433954</v>
      </c>
      <c r="S1870">
        <v>1</v>
      </c>
      <c r="T1870">
        <f t="shared" si="667"/>
        <v>158.24666858495712</v>
      </c>
      <c r="U1870">
        <f t="shared" si="668"/>
        <v>9.1732794653032995E-2</v>
      </c>
      <c r="V1870">
        <f>IF($F1870="Reduce", INDEX(Model_Assumptions[Values], 2), INDEX(Model_Assumptions[Values], 1))</f>
        <v>-0.4</v>
      </c>
      <c r="W1870">
        <f t="shared" si="669"/>
        <v>18.302830760636947</v>
      </c>
      <c r="X1870">
        <f t="shared" si="682"/>
        <v>2896.3619935450738</v>
      </c>
      <c r="Y1870">
        <f t="shared" si="670"/>
        <v>1483.566487131508</v>
      </c>
      <c r="Z1870">
        <f t="shared" si="671"/>
        <v>142.31199354507407</v>
      </c>
      <c r="AA1870">
        <f t="shared" si="672"/>
        <v>196.12648713150816</v>
      </c>
      <c r="AB1870">
        <f t="shared" si="683"/>
        <v>0.51221721954570332</v>
      </c>
      <c r="AC1870">
        <f t="shared" si="673"/>
        <v>4.4745677634699554E-2</v>
      </c>
      <c r="AD1870">
        <f t="shared" si="674"/>
        <v>4.4745677634699554E-2</v>
      </c>
      <c r="AE1870">
        <f t="shared" si="675"/>
        <v>0.35999999999999971</v>
      </c>
      <c r="AF1870">
        <f t="shared" si="684"/>
        <v>830.46019682777353</v>
      </c>
      <c r="AG1870">
        <f t="shared" si="676"/>
        <v>0.42104359501421801</v>
      </c>
      <c r="AH1870">
        <f t="shared" si="677"/>
        <v>0.39832484805939566</v>
      </c>
      <c r="AI1870">
        <f t="shared" si="685"/>
        <v>0.64000000000000035</v>
      </c>
      <c r="AJ1870">
        <f>MAX(0, $R1870 - $AA1870) * INDEX(Model_Assumptions[Values], 7)</f>
        <v>2202.9351408237744</v>
      </c>
      <c r="AK1870">
        <f>MAX(0, INDEX(Model_Assumptions[Values], 4) - $AD1870)</f>
        <v>5.2543223653004484E-3</v>
      </c>
      <c r="AL1870">
        <f>MAX(0, INDEX(Model_Assumptions[Values], 5) - $AC1870)</f>
        <v>0</v>
      </c>
      <c r="AM1870">
        <f>INDEX(Model_Assumptions[Values], 6) * MAX(0, INDEX(Model_Assumptions[Values], 3) - $AB1870)^2</f>
        <v>0</v>
      </c>
      <c r="AN1870">
        <f t="shared" si="678"/>
        <v>2082.3174643699267</v>
      </c>
      <c r="AO1870" cm="1">
        <f t="array" ref="AO1870">IFERROR(STDEV(IF($E$2:$E$2201=$E1870, $AJ$2:$AJ$2201)), 0)</f>
        <v>292.00739855129058</v>
      </c>
      <c r="AP1870">
        <f t="shared" si="686"/>
        <v>0.41306376842592718</v>
      </c>
      <c r="AQ1870">
        <f t="shared" si="679"/>
        <v>1.0338087761427613E-2</v>
      </c>
      <c r="AR1870" cm="1">
        <f t="array" ref="AR1870">IFERROR(STDEV(IF($E$2:$E$2201=$E1870, $AK$2:$AK$2201)), 0)</f>
        <v>1.5679090645697846E-2</v>
      </c>
      <c r="AS1870">
        <f t="shared" si="687"/>
        <v>-0.32423853595884966</v>
      </c>
      <c r="AT1870">
        <f t="shared" si="680"/>
        <v>1.7178657240375114E-3</v>
      </c>
      <c r="AU1870" cm="1">
        <f t="array" ref="AU1870">IFERROR(STDEV(IF($E$2:$E$2201=$E1870, $AL$2:$AL$2201)), 0)</f>
        <v>4.6577521029236898E-3</v>
      </c>
      <c r="AV1870">
        <f t="shared" si="688"/>
        <v>-0.36881862453761766</v>
      </c>
      <c r="AW1870">
        <f t="shared" si="681"/>
        <v>0</v>
      </c>
      <c r="AX1870" cm="1">
        <f t="array" ref="AX1870">IFERROR(STDEV(IF($E$2:$E$2201=$E1870, $AM$2:$AM$2201)), 0)</f>
        <v>0</v>
      </c>
      <c r="AY1870">
        <f t="shared" si="689"/>
        <v>-0.36881862453761766</v>
      </c>
      <c r="AZ1870">
        <f>INDEX(Model_Assumptions[Values],9)*((INDEX(Model_Scenarios[GR Weight],1)*$AG1870)+(INDEX(Model_Scenarios[GP Weight],1)*$AH1870)+(INDEX(Model_Scenarios[LTV Weight],1)*$AI1870))-(INDEX(Model_Scenarios[LTV Weight],1)*$AP1870)-(INDEX(Model_Scenarios[GP Weight],1)*($AS1870+$AV1870+$AY1870))</f>
        <v>2.745420785299475</v>
      </c>
      <c r="BA1870">
        <f>INDEX(Model_Assumptions[Values],9)*((INDEX(Model_Scenarios[GR Weight],2)*$AG1870)+(INDEX(Model_Scenarios[GP Weight],2)*$AH1870)+(INDEX(Model_Scenarios[LTV Weight],2)*$AI1870))-(INDEX(Model_Scenarios[LTV Weight],2)*$AP1870)-(INDEX(Model_Scenarios[GP Weight],2)*($AS1870+$AV1870+$AY1870))</f>
        <v>2.7379912518500249</v>
      </c>
      <c r="BB1870">
        <f>INDEX(Model_Assumptions[Values],9)*((INDEX(Model_Scenarios[GR Weight],3)*$AG1870)+(INDEX(Model_Scenarios[GP Weight],3)*$AH1870)+(INDEX(Model_Scenarios[LTV Weight],3)*$AI1870))-(INDEX(Model_Scenarios[LTV Weight],3)*$AP1870)-(INDEX(Model_Scenarios[GP Weight],3)*($AS1870+$AV1870+$AY1870))</f>
        <v>2.7098039952632744</v>
      </c>
      <c r="BC1870">
        <f>INDEX(Model_Assumptions[Values],9)*((INDEX(Model_Scenarios[GR Weight],4)*$AG1870)+(INDEX(Model_Scenarios[GP Weight],4)*$AH1870)+(INDEX(Model_Scenarios[LTV Weight],4)*$AI1870))-(INDEX(Model_Scenarios[LTV Weight],4)*$AP1870)-(INDEX(Model_Scenarios[GP Weight],4)*($AS1870+$AV1870+$AY1870))</f>
        <v>2.6416321696129756</v>
      </c>
      <c r="BD1870">
        <f>INDEX(Model_Assumptions[Values],9)*((INDEX(Model_Scenarios[GR Weight],5)*$AG1870)+(INDEX(Model_Scenarios[GP Weight],5)*$AH1870)+(INDEX(Model_Scenarios[LTV Weight],5)*$AI1870))-(INDEX(Model_Scenarios[LTV Weight],5)*$AP1870)-(INDEX(Model_Scenarios[GP Weight],5)*($AS1870+$AV1870+$AY1870))</f>
        <v>2.797202666839822</v>
      </c>
    </row>
    <row r="1871" spans="1:56" x14ac:dyDescent="0.25">
      <c r="A1871">
        <v>1870</v>
      </c>
      <c r="B1871">
        <v>38</v>
      </c>
      <c r="C1871" s="3">
        <v>20</v>
      </c>
      <c r="D1871" s="4">
        <v>0.38</v>
      </c>
      <c r="E1871" t="str">
        <v>SKU-1044</v>
      </c>
      <c r="F1871" t="str">
        <v>Raise</v>
      </c>
      <c r="G1871" t="str">
        <v>Full</v>
      </c>
      <c r="H1871">
        <v>144.94999999999999</v>
      </c>
      <c r="I1871">
        <v>77.19</v>
      </c>
      <c r="J1871">
        <v>19</v>
      </c>
      <c r="K1871">
        <v>2754.0499999999997</v>
      </c>
      <c r="L1871">
        <v>1287.4399999999998</v>
      </c>
      <c r="M1871">
        <v>0.46747154191100376</v>
      </c>
      <c r="N1871">
        <v>181.88519051376983</v>
      </c>
      <c r="O1871">
        <v>337.99823873408741</v>
      </c>
      <c r="P1871">
        <v>492.37823873408729</v>
      </c>
      <c r="Q1871">
        <v>1457.9708511723543</v>
      </c>
      <c r="R1871">
        <v>1297.5940575433954</v>
      </c>
      <c r="S1871">
        <v>1</v>
      </c>
      <c r="T1871">
        <f t="shared" si="667"/>
        <v>158.98537239523253</v>
      </c>
      <c r="U1871">
        <f t="shared" si="668"/>
        <v>9.6829061022646046E-2</v>
      </c>
      <c r="V1871">
        <f>IF($F1871="Reduce", INDEX(Model_Assumptions[Values], 2), INDEX(Model_Assumptions[Values], 1))</f>
        <v>-0.4</v>
      </c>
      <c r="W1871">
        <f t="shared" si="669"/>
        <v>18.264099136227891</v>
      </c>
      <c r="X1871">
        <f t="shared" si="682"/>
        <v>2903.7246026366361</v>
      </c>
      <c r="Y1871">
        <f t="shared" si="670"/>
        <v>1493.9187903112052</v>
      </c>
      <c r="Z1871">
        <f t="shared" si="671"/>
        <v>149.67460263663634</v>
      </c>
      <c r="AA1871">
        <f t="shared" si="672"/>
        <v>206.47879031120533</v>
      </c>
      <c r="AB1871">
        <f t="shared" si="683"/>
        <v>0.51448363558813359</v>
      </c>
      <c r="AC1871">
        <f t="shared" si="673"/>
        <v>4.7012093677129829E-2</v>
      </c>
      <c r="AD1871">
        <f t="shared" si="674"/>
        <v>4.7012093677129829E-2</v>
      </c>
      <c r="AE1871">
        <f t="shared" si="675"/>
        <v>0.38000000000000012</v>
      </c>
      <c r="AF1871">
        <f t="shared" si="684"/>
        <v>804.508315676905</v>
      </c>
      <c r="AG1871">
        <f t="shared" si="676"/>
        <v>0.44282657565677286</v>
      </c>
      <c r="AH1871">
        <f t="shared" si="677"/>
        <v>0.41934995104996065</v>
      </c>
      <c r="AI1871">
        <f t="shared" si="685"/>
        <v>0.61999999999999988</v>
      </c>
      <c r="AJ1871">
        <f>MAX(0, $R1871 - $AA1871) * INDEX(Model_Assumptions[Values], 7)</f>
        <v>2182.2305344643801</v>
      </c>
      <c r="AK1871">
        <f>MAX(0, INDEX(Model_Assumptions[Values], 4) - $AD1871)</f>
        <v>2.9879063228701735E-3</v>
      </c>
      <c r="AL1871">
        <f>MAX(0, INDEX(Model_Assumptions[Values], 5) - $AC1871)</f>
        <v>0</v>
      </c>
      <c r="AM1871">
        <f>INDEX(Model_Assumptions[Values], 6) * MAX(0, INDEX(Model_Assumptions[Values], 3) - $AB1871)^2</f>
        <v>0</v>
      </c>
      <c r="AN1871">
        <f t="shared" si="678"/>
        <v>2082.3174643699267</v>
      </c>
      <c r="AO1871" cm="1">
        <f t="array" ref="AO1871">IFERROR(STDEV(IF($E$2:$E$2201=$E1871, $AJ$2:$AJ$2201)), 0)</f>
        <v>292.00739855129058</v>
      </c>
      <c r="AP1871">
        <f t="shared" si="686"/>
        <v>0.34215937880390318</v>
      </c>
      <c r="AQ1871">
        <f t="shared" si="679"/>
        <v>1.0338087761427613E-2</v>
      </c>
      <c r="AR1871" cm="1">
        <f t="array" ref="AR1871">IFERROR(STDEV(IF($E$2:$E$2201=$E1871, $AK$2:$AK$2201)), 0)</f>
        <v>1.5679090645697846E-2</v>
      </c>
      <c r="AS1871">
        <f t="shared" si="687"/>
        <v>-0.46878875852243646</v>
      </c>
      <c r="AT1871">
        <f t="shared" si="680"/>
        <v>1.7178657240375114E-3</v>
      </c>
      <c r="AU1871" cm="1">
        <f t="array" ref="AU1871">IFERROR(STDEV(IF($E$2:$E$2201=$E1871, $AL$2:$AL$2201)), 0)</f>
        <v>4.6577521029236898E-3</v>
      </c>
      <c r="AV1871">
        <f t="shared" si="688"/>
        <v>-0.36881862453761766</v>
      </c>
      <c r="AW1871">
        <f t="shared" si="681"/>
        <v>0</v>
      </c>
      <c r="AX1871" cm="1">
        <f t="array" ref="AX1871">IFERROR(STDEV(IF($E$2:$E$2201=$E1871, $AM$2:$AM$2201)), 0)</f>
        <v>0</v>
      </c>
      <c r="AY1871">
        <f t="shared" si="689"/>
        <v>-0.36881862453761766</v>
      </c>
      <c r="AZ1871">
        <f>INDEX(Model_Assumptions[Values],9)*((INDEX(Model_Scenarios[GR Weight],1)*$AG1871)+(INDEX(Model_Scenarios[GP Weight],1)*$AH1871)+(INDEX(Model_Scenarios[LTV Weight],1)*$AI1871))-(INDEX(Model_Scenarios[LTV Weight],1)*$AP1871)-(INDEX(Model_Scenarios[GP Weight],1)*($AS1871+$AV1871+$AY1871))</f>
        <v>2.7580033610700108</v>
      </c>
      <c r="BA1871">
        <f>INDEX(Model_Assumptions[Values],9)*((INDEX(Model_Scenarios[GR Weight],2)*$AG1871)+(INDEX(Model_Scenarios[GP Weight],2)*$AH1871)+(INDEX(Model_Scenarios[LTV Weight],2)*$AI1871))-(INDEX(Model_Scenarios[LTV Weight],2)*$AP1871)-(INDEX(Model_Scenarios[GP Weight],2)*($AS1871+$AV1871+$AY1871))</f>
        <v>2.7853514880895371</v>
      </c>
      <c r="BB1871">
        <f>INDEX(Model_Assumptions[Values],9)*((INDEX(Model_Scenarios[GR Weight],3)*$AG1871)+(INDEX(Model_Scenarios[GP Weight],3)*$AH1871)+(INDEX(Model_Scenarios[LTV Weight],3)*$AI1871))-(INDEX(Model_Scenarios[LTV Weight],3)*$AP1871)-(INDEX(Model_Scenarios[GP Weight],3)*($AS1871+$AV1871+$AY1871))</f>
        <v>2.8127809850460208</v>
      </c>
      <c r="BC1871">
        <f>INDEX(Model_Assumptions[Values],9)*((INDEX(Model_Scenarios[GR Weight],4)*$AG1871)+(INDEX(Model_Scenarios[GP Weight],4)*$AH1871)+(INDEX(Model_Scenarios[LTV Weight],4)*$AI1871))-(INDEX(Model_Scenarios[LTV Weight],4)*$AP1871)-(INDEX(Model_Scenarios[GP Weight],4)*($AS1871+$AV1871+$AY1871))</f>
        <v>2.7584102107547972</v>
      </c>
      <c r="BD1871">
        <f>INDEX(Model_Assumptions[Values],9)*((INDEX(Model_Scenarios[GR Weight],5)*$AG1871)+(INDEX(Model_Scenarios[GP Weight],5)*$AH1871)+(INDEX(Model_Scenarios[LTV Weight],5)*$AI1871))-(INDEX(Model_Scenarios[LTV Weight],5)*$AP1871)-(INDEX(Model_Scenarios[GP Weight],5)*($AS1871+$AV1871+$AY1871))</f>
        <v>2.9490334005219085</v>
      </c>
    </row>
    <row r="1872" spans="1:56" x14ac:dyDescent="0.25">
      <c r="A1872">
        <v>1871</v>
      </c>
      <c r="B1872">
        <v>38</v>
      </c>
      <c r="C1872" s="3">
        <v>21</v>
      </c>
      <c r="D1872" s="4">
        <v>0.4</v>
      </c>
      <c r="E1872" t="str">
        <v>SKU-1044</v>
      </c>
      <c r="F1872" t="str">
        <v>Raise</v>
      </c>
      <c r="G1872" t="str">
        <v>Full</v>
      </c>
      <c r="H1872">
        <v>144.94999999999999</v>
      </c>
      <c r="I1872">
        <v>77.19</v>
      </c>
      <c r="J1872">
        <v>19</v>
      </c>
      <c r="K1872">
        <v>2754.0499999999997</v>
      </c>
      <c r="L1872">
        <v>1287.4399999999998</v>
      </c>
      <c r="M1872">
        <v>0.46747154191100376</v>
      </c>
      <c r="N1872">
        <v>181.88519051376983</v>
      </c>
      <c r="O1872">
        <v>337.99823873408741</v>
      </c>
      <c r="P1872">
        <v>492.37823873408729</v>
      </c>
      <c r="Q1872">
        <v>1457.9708511723543</v>
      </c>
      <c r="R1872">
        <v>1297.5940575433954</v>
      </c>
      <c r="S1872">
        <v>1</v>
      </c>
      <c r="T1872">
        <f t="shared" si="667"/>
        <v>159.72407620550791</v>
      </c>
      <c r="U1872">
        <f t="shared" si="668"/>
        <v>0.10192532739225889</v>
      </c>
      <c r="V1872">
        <f>IF($F1872="Reduce", INDEX(Model_Assumptions[Values], 2), INDEX(Model_Assumptions[Values], 1))</f>
        <v>-0.4</v>
      </c>
      <c r="W1872">
        <f t="shared" si="669"/>
        <v>18.225367511818835</v>
      </c>
      <c r="X1872">
        <f t="shared" si="682"/>
        <v>2911.0299893311399</v>
      </c>
      <c r="Y1872">
        <f t="shared" si="670"/>
        <v>1504.2138710938441</v>
      </c>
      <c r="Z1872">
        <f t="shared" si="671"/>
        <v>156.97998933114013</v>
      </c>
      <c r="AA1872">
        <f t="shared" si="672"/>
        <v>216.77387109384426</v>
      </c>
      <c r="AB1872">
        <f t="shared" si="683"/>
        <v>0.51672908785095117</v>
      </c>
      <c r="AC1872">
        <f t="shared" si="673"/>
        <v>4.9257545939947411E-2</v>
      </c>
      <c r="AD1872">
        <f t="shared" si="674"/>
        <v>4.9257545939947411E-2</v>
      </c>
      <c r="AE1872">
        <f t="shared" si="675"/>
        <v>0.39999999999999969</v>
      </c>
      <c r="AF1872">
        <f t="shared" si="684"/>
        <v>778.55643452603761</v>
      </c>
      <c r="AG1872">
        <f t="shared" si="676"/>
        <v>0.46444025838442504</v>
      </c>
      <c r="AH1872">
        <f t="shared" si="677"/>
        <v>0.44025883770000379</v>
      </c>
      <c r="AI1872">
        <f t="shared" si="685"/>
        <v>0.60000000000000031</v>
      </c>
      <c r="AJ1872">
        <f>MAX(0, $R1872 - $AA1872) * INDEX(Model_Assumptions[Values], 7)</f>
        <v>2161.6403728991022</v>
      </c>
      <c r="AK1872">
        <f>MAX(0, INDEX(Model_Assumptions[Values], 4) - $AD1872)</f>
        <v>7.424540600525914E-4</v>
      </c>
      <c r="AL1872">
        <f>MAX(0, INDEX(Model_Assumptions[Values], 5) - $AC1872)</f>
        <v>0</v>
      </c>
      <c r="AM1872">
        <f>INDEX(Model_Assumptions[Values], 6) * MAX(0, INDEX(Model_Assumptions[Values], 3) - $AB1872)^2</f>
        <v>0</v>
      </c>
      <c r="AN1872">
        <f t="shared" si="678"/>
        <v>2082.3174643699267</v>
      </c>
      <c r="AO1872" cm="1">
        <f t="array" ref="AO1872">IFERROR(STDEV(IF($E$2:$E$2201=$E1872, $AJ$2:$AJ$2201)), 0)</f>
        <v>292.00739855129058</v>
      </c>
      <c r="AP1872">
        <f t="shared" si="686"/>
        <v>0.27164691347792191</v>
      </c>
      <c r="AQ1872">
        <f t="shared" si="679"/>
        <v>1.0338087761427613E-2</v>
      </c>
      <c r="AR1872" cm="1">
        <f t="array" ref="AR1872">IFERROR(STDEV(IF($E$2:$E$2201=$E1872, $AK$2:$AK$2201)), 0)</f>
        <v>1.5679090645697846E-2</v>
      </c>
      <c r="AS1872">
        <f t="shared" si="687"/>
        <v>-0.61200192780363494</v>
      </c>
      <c r="AT1872">
        <f t="shared" si="680"/>
        <v>1.7178657240375114E-3</v>
      </c>
      <c r="AU1872" cm="1">
        <f t="array" ref="AU1872">IFERROR(STDEV(IF($E$2:$E$2201=$E1872, $AL$2:$AL$2201)), 0)</f>
        <v>4.6577521029236898E-3</v>
      </c>
      <c r="AV1872">
        <f t="shared" si="688"/>
        <v>-0.36881862453761766</v>
      </c>
      <c r="AW1872">
        <f t="shared" si="681"/>
        <v>0</v>
      </c>
      <c r="AX1872" cm="1">
        <f t="array" ref="AX1872">IFERROR(STDEV(IF($E$2:$E$2201=$E1872, $AM$2:$AM$2201)), 0)</f>
        <v>0</v>
      </c>
      <c r="AY1872">
        <f t="shared" si="689"/>
        <v>-0.36881862453761766</v>
      </c>
      <c r="AZ1872">
        <f>INDEX(Model_Assumptions[Values],9)*((INDEX(Model_Scenarios[GR Weight],1)*$AG1872)+(INDEX(Model_Scenarios[GP Weight],1)*$AH1872)+(INDEX(Model_Scenarios[LTV Weight],1)*$AI1872))-(INDEX(Model_Scenarios[LTV Weight],1)*$AP1872)-(INDEX(Model_Scenarios[GP Weight],1)*($AS1872+$AV1872+$AY1872))</f>
        <v>2.7699959349477647</v>
      </c>
      <c r="BA1872">
        <f>INDEX(Model_Assumptions[Values],9)*((INDEX(Model_Scenarios[GR Weight],2)*$AG1872)+(INDEX(Model_Scenarios[GP Weight],2)*$AH1872)+(INDEX(Model_Scenarios[LTV Weight],2)*$AI1872))-(INDEX(Model_Scenarios[LTV Weight],2)*$AP1872)-(INDEX(Model_Scenarios[GP Weight],2)*($AS1872+$AV1872+$AY1872))</f>
        <v>2.8319463731034484</v>
      </c>
      <c r="BB1872">
        <f>INDEX(Model_Assumptions[Values],9)*((INDEX(Model_Scenarios[GR Weight],3)*$AG1872)+(INDEX(Model_Scenarios[GP Weight],3)*$AH1872)+(INDEX(Model_Scenarios[LTV Weight],3)*$AI1872))-(INDEX(Model_Scenarios[LTV Weight],3)*$AP1872)-(INDEX(Model_Scenarios[GP Weight],3)*($AS1872+$AV1872+$AY1872))</f>
        <v>2.9147182354719741</v>
      </c>
      <c r="BC1872">
        <f>INDEX(Model_Assumptions[Values],9)*((INDEX(Model_Scenarios[GR Weight],4)*$AG1872)+(INDEX(Model_Scenarios[GP Weight],4)*$AH1872)+(INDEX(Model_Scenarios[LTV Weight],4)*$AI1872))-(INDEX(Model_Scenarios[LTV Weight],4)*$AP1872)-(INDEX(Model_Scenarios[GP Weight],4)*($AS1872+$AV1872+$AY1872))</f>
        <v>2.8741030560119789</v>
      </c>
      <c r="BD1872">
        <f>INDEX(Model_Assumptions[Values],9)*((INDEX(Model_Scenarios[GR Weight],5)*$AG1872)+(INDEX(Model_Scenarios[GP Weight],5)*$AH1872)+(INDEX(Model_Scenarios[LTV Weight],5)*$AI1872))-(INDEX(Model_Scenarios[LTV Weight],5)*$AP1872)-(INDEX(Model_Scenarios[GP Weight],5)*($AS1872+$AV1872+$AY1872))</f>
        <v>3.0995418809733346</v>
      </c>
    </row>
    <row r="1873" spans="1:56" x14ac:dyDescent="0.25">
      <c r="A1873">
        <v>1872</v>
      </c>
      <c r="B1873">
        <v>38</v>
      </c>
      <c r="C1873" s="3">
        <v>22</v>
      </c>
      <c r="D1873" s="4">
        <v>0.42</v>
      </c>
      <c r="E1873" t="str">
        <v>SKU-1044</v>
      </c>
      <c r="F1873" t="str">
        <v>Raise</v>
      </c>
      <c r="G1873" t="str">
        <v>Full</v>
      </c>
      <c r="H1873">
        <v>144.94999999999999</v>
      </c>
      <c r="I1873">
        <v>77.19</v>
      </c>
      <c r="J1873">
        <v>19</v>
      </c>
      <c r="K1873">
        <v>2754.0499999999997</v>
      </c>
      <c r="L1873">
        <v>1287.4399999999998</v>
      </c>
      <c r="M1873">
        <v>0.46747154191100376</v>
      </c>
      <c r="N1873">
        <v>181.88519051376983</v>
      </c>
      <c r="O1873">
        <v>337.99823873408741</v>
      </c>
      <c r="P1873">
        <v>492.37823873408729</v>
      </c>
      <c r="Q1873">
        <v>1457.9708511723543</v>
      </c>
      <c r="R1873">
        <v>1297.5940575433954</v>
      </c>
      <c r="S1873">
        <v>1</v>
      </c>
      <c r="T1873">
        <f t="shared" si="667"/>
        <v>160.46278001578332</v>
      </c>
      <c r="U1873">
        <f t="shared" si="668"/>
        <v>0.10702159376187192</v>
      </c>
      <c r="V1873">
        <f>IF($F1873="Reduce", INDEX(Model_Assumptions[Values], 2), INDEX(Model_Assumptions[Values], 1))</f>
        <v>-0.4</v>
      </c>
      <c r="W1873">
        <f t="shared" si="669"/>
        <v>18.186635887409775</v>
      </c>
      <c r="X1873">
        <f t="shared" si="682"/>
        <v>2918.2781536285852</v>
      </c>
      <c r="Y1873">
        <f t="shared" si="670"/>
        <v>1514.4517294794248</v>
      </c>
      <c r="Z1873">
        <f t="shared" si="671"/>
        <v>164.22815362858546</v>
      </c>
      <c r="AA1873">
        <f t="shared" si="672"/>
        <v>227.01172947942496</v>
      </c>
      <c r="AB1873">
        <f t="shared" si="683"/>
        <v>0.51895386585968728</v>
      </c>
      <c r="AC1873">
        <f t="shared" si="673"/>
        <v>5.1482323948683517E-2</v>
      </c>
      <c r="AD1873">
        <f t="shared" si="674"/>
        <v>5.1482323948683517E-2</v>
      </c>
      <c r="AE1873">
        <f t="shared" si="675"/>
        <v>0.42000000000000004</v>
      </c>
      <c r="AF1873">
        <f t="shared" si="684"/>
        <v>752.6045533751693</v>
      </c>
      <c r="AG1873">
        <f t="shared" si="676"/>
        <v>0.4858846431971745</v>
      </c>
      <c r="AH1873">
        <f t="shared" si="677"/>
        <v>0.46105150800952521</v>
      </c>
      <c r="AI1873">
        <f t="shared" si="685"/>
        <v>0.57999999999999996</v>
      </c>
      <c r="AJ1873">
        <f>MAX(0, $R1873 - $AA1873) * INDEX(Model_Assumptions[Values], 7)</f>
        <v>2141.1646561279408</v>
      </c>
      <c r="AK1873">
        <f>MAX(0, INDEX(Model_Assumptions[Values], 4) - $AD1873)</f>
        <v>0</v>
      </c>
      <c r="AL1873">
        <f>MAX(0, INDEX(Model_Assumptions[Values], 5) - $AC1873)</f>
        <v>0</v>
      </c>
      <c r="AM1873">
        <f>INDEX(Model_Assumptions[Values], 6) * MAX(0, INDEX(Model_Assumptions[Values], 3) - $AB1873)^2</f>
        <v>0</v>
      </c>
      <c r="AN1873">
        <f t="shared" si="678"/>
        <v>2082.3174643699267</v>
      </c>
      <c r="AO1873" cm="1">
        <f t="array" ref="AO1873">IFERROR(STDEV(IF($E$2:$E$2201=$E1873, $AJ$2:$AJ$2201)), 0)</f>
        <v>292.00739855129058</v>
      </c>
      <c r="AP1873">
        <f t="shared" si="686"/>
        <v>0.20152637244798338</v>
      </c>
      <c r="AQ1873">
        <f t="shared" si="679"/>
        <v>1.0338087761427613E-2</v>
      </c>
      <c r="AR1873" cm="1">
        <f t="array" ref="AR1873">IFERROR(STDEV(IF($E$2:$E$2201=$E1873, $AK$2:$AK$2201)), 0)</f>
        <v>1.5679090645697846E-2</v>
      </c>
      <c r="AS1873">
        <f t="shared" si="687"/>
        <v>-0.6593550605094729</v>
      </c>
      <c r="AT1873">
        <f t="shared" si="680"/>
        <v>1.7178657240375114E-3</v>
      </c>
      <c r="AU1873" cm="1">
        <f t="array" ref="AU1873">IFERROR(STDEV(IF($E$2:$E$2201=$E1873, $AL$2:$AL$2201)), 0)</f>
        <v>4.6577521029236898E-3</v>
      </c>
      <c r="AV1873">
        <f t="shared" si="688"/>
        <v>-0.36881862453761766</v>
      </c>
      <c r="AW1873">
        <f t="shared" si="681"/>
        <v>0</v>
      </c>
      <c r="AX1873" cm="1">
        <f t="array" ref="AX1873">IFERROR(STDEV(IF($E$2:$E$2201=$E1873, $AM$2:$AM$2201)), 0)</f>
        <v>0</v>
      </c>
      <c r="AY1873">
        <f t="shared" si="689"/>
        <v>-0.36881862453761766</v>
      </c>
      <c r="AZ1873">
        <f>INDEX(Model_Assumptions[Values],9)*((INDEX(Model_Scenarios[GR Weight],1)*$AG1873)+(INDEX(Model_Scenarios[GP Weight],1)*$AH1873)+(INDEX(Model_Scenarios[LTV Weight],1)*$AI1873))-(INDEX(Model_Scenarios[LTV Weight],1)*$AP1873)-(INDEX(Model_Scenarios[GP Weight],1)*($AS1873+$AV1873+$AY1873))</f>
        <v>2.7719462086034339</v>
      </c>
      <c r="BA1873">
        <f>INDEX(Model_Assumptions[Values],9)*((INDEX(Model_Scenarios[GR Weight],2)*$AG1873)+(INDEX(Model_Scenarios[GP Weight],2)*$AH1873)+(INDEX(Model_Scenarios[LTV Weight],2)*$AI1873))-(INDEX(Model_Scenarios[LTV Weight],2)*$AP1873)-(INDEX(Model_Scenarios[GP Weight],2)*($AS1873+$AV1873+$AY1873))</f>
        <v>2.8588713102331589</v>
      </c>
      <c r="BB1873">
        <f>INDEX(Model_Assumptions[Values],9)*((INDEX(Model_Scenarios[GR Weight],3)*$AG1873)+(INDEX(Model_Scenarios[GP Weight],3)*$AH1873)+(INDEX(Model_Scenarios[LTV Weight],3)*$AI1873))-(INDEX(Model_Scenarios[LTV Weight],3)*$AP1873)-(INDEX(Model_Scenarios[GP Weight],3)*($AS1873+$AV1873+$AY1873))</f>
        <v>2.9825327023885921</v>
      </c>
      <c r="BC1873">
        <f>INDEX(Model_Assumptions[Values],9)*((INDEX(Model_Scenarios[GR Weight],4)*$AG1873)+(INDEX(Model_Scenarios[GP Weight],4)*$AH1873)+(INDEX(Model_Scenarios[LTV Weight],4)*$AI1873))-(INDEX(Model_Scenarios[LTV Weight],4)*$AP1873)-(INDEX(Model_Scenarios[GP Weight],4)*($AS1873+$AV1873+$AY1873))</f>
        <v>2.9556276612319774</v>
      </c>
      <c r="BD1873">
        <f>INDEX(Model_Assumptions[Values],9)*((INDEX(Model_Scenarios[GR Weight],5)*$AG1873)+(INDEX(Model_Scenarios[GP Weight],5)*$AH1873)+(INDEX(Model_Scenarios[LTV Weight],5)*$AI1873))-(INDEX(Model_Scenarios[LTV Weight],5)*$AP1873)-(INDEX(Model_Scenarios[GP Weight],5)*($AS1873+$AV1873+$AY1873))</f>
        <v>3.1967404673829627</v>
      </c>
    </row>
    <row r="1874" spans="1:56" x14ac:dyDescent="0.25">
      <c r="A1874">
        <v>1873</v>
      </c>
      <c r="B1874">
        <v>38</v>
      </c>
      <c r="C1874" s="3">
        <v>23</v>
      </c>
      <c r="D1874" s="4">
        <v>0.44</v>
      </c>
      <c r="E1874" t="str">
        <v>SKU-1044</v>
      </c>
      <c r="F1874" t="str">
        <v>Raise</v>
      </c>
      <c r="G1874" t="str">
        <v>Full</v>
      </c>
      <c r="H1874">
        <v>144.94999999999999</v>
      </c>
      <c r="I1874">
        <v>77.19</v>
      </c>
      <c r="J1874">
        <v>19</v>
      </c>
      <c r="K1874">
        <v>2754.0499999999997</v>
      </c>
      <c r="L1874">
        <v>1287.4399999999998</v>
      </c>
      <c r="M1874">
        <v>0.46747154191100376</v>
      </c>
      <c r="N1874">
        <v>181.88519051376983</v>
      </c>
      <c r="O1874">
        <v>337.99823873408741</v>
      </c>
      <c r="P1874">
        <v>492.37823873408729</v>
      </c>
      <c r="Q1874">
        <v>1457.9708511723543</v>
      </c>
      <c r="R1874">
        <v>1297.5940575433954</v>
      </c>
      <c r="S1874">
        <v>1</v>
      </c>
      <c r="T1874">
        <f t="shared" si="667"/>
        <v>161.20148382605873</v>
      </c>
      <c r="U1874">
        <f t="shared" si="668"/>
        <v>0.11211786013148498</v>
      </c>
      <c r="V1874">
        <f>IF($F1874="Reduce", INDEX(Model_Assumptions[Values], 2), INDEX(Model_Assumptions[Values], 1))</f>
        <v>-0.4</v>
      </c>
      <c r="W1874">
        <f t="shared" si="669"/>
        <v>18.147904263000715</v>
      </c>
      <c r="X1874">
        <f t="shared" si="682"/>
        <v>2925.469095528972</v>
      </c>
      <c r="Y1874">
        <f t="shared" si="670"/>
        <v>1524.6323654679468</v>
      </c>
      <c r="Z1874">
        <f t="shared" si="671"/>
        <v>171.41909552897232</v>
      </c>
      <c r="AA1874">
        <f t="shared" si="672"/>
        <v>237.19236546794696</v>
      </c>
      <c r="AB1874">
        <f t="shared" si="683"/>
        <v>0.52115825383288439</v>
      </c>
      <c r="AC1874">
        <f t="shared" si="673"/>
        <v>5.3686711921880625E-2</v>
      </c>
      <c r="AD1874">
        <f t="shared" si="674"/>
        <v>5.3686711921880625E-2</v>
      </c>
      <c r="AE1874">
        <f t="shared" si="675"/>
        <v>0.44000000000000045</v>
      </c>
      <c r="AF1874">
        <f t="shared" si="684"/>
        <v>726.65267222430089</v>
      </c>
      <c r="AG1874">
        <f t="shared" si="676"/>
        <v>0.50715973009502124</v>
      </c>
      <c r="AH1874">
        <f t="shared" si="677"/>
        <v>0.48172796197852386</v>
      </c>
      <c r="AI1874">
        <f t="shared" si="685"/>
        <v>0.55999999999999961</v>
      </c>
      <c r="AJ1874">
        <f>MAX(0, $R1874 - $AA1874) * INDEX(Model_Assumptions[Values], 7)</f>
        <v>2120.8033841508968</v>
      </c>
      <c r="AK1874">
        <f>MAX(0, INDEX(Model_Assumptions[Values], 4) - $AD1874)</f>
        <v>0</v>
      </c>
      <c r="AL1874">
        <f>MAX(0, INDEX(Model_Assumptions[Values], 5) - $AC1874)</f>
        <v>0</v>
      </c>
      <c r="AM1874">
        <f>INDEX(Model_Assumptions[Values], 6) * MAX(0, INDEX(Model_Assumptions[Values], 3) - $AB1874)^2</f>
        <v>0</v>
      </c>
      <c r="AN1874">
        <f t="shared" si="678"/>
        <v>2082.3174643699267</v>
      </c>
      <c r="AO1874" cm="1">
        <f t="array" ref="AO1874">IFERROR(STDEV(IF($E$2:$E$2201=$E1874, $AJ$2:$AJ$2201)), 0)</f>
        <v>292.00739855129058</v>
      </c>
      <c r="AP1874">
        <f t="shared" si="686"/>
        <v>0.13179775571409066</v>
      </c>
      <c r="AQ1874">
        <f t="shared" si="679"/>
        <v>1.0338087761427613E-2</v>
      </c>
      <c r="AR1874" cm="1">
        <f t="array" ref="AR1874">IFERROR(STDEV(IF($E$2:$E$2201=$E1874, $AK$2:$AK$2201)), 0)</f>
        <v>1.5679090645697846E-2</v>
      </c>
      <c r="AS1874">
        <f t="shared" si="687"/>
        <v>-0.6593550605094729</v>
      </c>
      <c r="AT1874">
        <f t="shared" si="680"/>
        <v>1.7178657240375114E-3</v>
      </c>
      <c r="AU1874" cm="1">
        <f t="array" ref="AU1874">IFERROR(STDEV(IF($E$2:$E$2201=$E1874, $AL$2:$AL$2201)), 0)</f>
        <v>4.6577521029236898E-3</v>
      </c>
      <c r="AV1874">
        <f t="shared" si="688"/>
        <v>-0.36881862453761766</v>
      </c>
      <c r="AW1874">
        <f t="shared" si="681"/>
        <v>0</v>
      </c>
      <c r="AX1874" cm="1">
        <f t="array" ref="AX1874">IFERROR(STDEV(IF($E$2:$E$2201=$E1874, $AM$2:$AM$2201)), 0)</f>
        <v>0</v>
      </c>
      <c r="AY1874">
        <f t="shared" si="689"/>
        <v>-0.36881862453761766</v>
      </c>
      <c r="AZ1874">
        <f>INDEX(Model_Assumptions[Values],9)*((INDEX(Model_Scenarios[GR Weight],1)*$AG1874)+(INDEX(Model_Scenarios[GP Weight],1)*$AH1874)+(INDEX(Model_Scenarios[LTV Weight],1)*$AI1874))-(INDEX(Model_Scenarios[LTV Weight],1)*$AP1874)-(INDEX(Model_Scenarios[GP Weight],1)*($AS1874+$AV1874+$AY1874))</f>
        <v>2.7687048724239696</v>
      </c>
      <c r="BA1874">
        <f>INDEX(Model_Assumptions[Values],9)*((INDEX(Model_Scenarios[GR Weight],2)*$AG1874)+(INDEX(Model_Scenarios[GP Weight],2)*$AH1874)+(INDEX(Model_Scenarios[LTV Weight],2)*$AI1874))-(INDEX(Model_Scenarios[LTV Weight],2)*$AP1874)-(INDEX(Model_Scenarios[GP Weight],2)*($AS1874+$AV1874+$AY1874))</f>
        <v>2.8758276802525713</v>
      </c>
      <c r="BB1874">
        <f>INDEX(Model_Assumptions[Values],9)*((INDEX(Model_Scenarios[GR Weight],3)*$AG1874)+(INDEX(Model_Scenarios[GP Weight],3)*$AH1874)+(INDEX(Model_Scenarios[LTV Weight],3)*$AI1874))-(INDEX(Model_Scenarios[LTV Weight],3)*$AP1874)-(INDEX(Model_Scenarios[GP Weight],3)*($AS1874+$AV1874+$AY1874))</f>
        <v>3.0332018021502045</v>
      </c>
      <c r="BC1874">
        <f>INDEX(Model_Assumptions[Values],9)*((INDEX(Model_Scenarios[GR Weight],4)*$AG1874)+(INDEX(Model_Scenarios[GP Weight],4)*$AH1874)+(INDEX(Model_Scenarios[LTV Weight],4)*$AI1874))-(INDEX(Model_Scenarios[LTV Weight],4)*$AP1874)-(INDEX(Model_Scenarios[GP Weight],4)*($AS1874+$AV1874+$AY1874))</f>
        <v>3.0199614427691235</v>
      </c>
      <c r="BD1874">
        <f>INDEX(Model_Assumptions[Values],9)*((INDEX(Model_Scenarios[GR Weight],5)*$AG1874)+(INDEX(Model_Scenarios[GP Weight],5)*$AH1874)+(INDEX(Model_Scenarios[LTV Weight],5)*$AI1874))-(INDEX(Model_Scenarios[LTV Weight],5)*$AP1874)-(INDEX(Model_Scenarios[GP Weight],5)*($AS1874+$AV1874+$AY1874))</f>
        <v>3.2673079568790282</v>
      </c>
    </row>
    <row r="1875" spans="1:56" x14ac:dyDescent="0.25">
      <c r="A1875">
        <v>1874</v>
      </c>
      <c r="B1875">
        <v>38</v>
      </c>
      <c r="C1875" s="3">
        <v>24</v>
      </c>
      <c r="D1875" s="4">
        <v>0.46</v>
      </c>
      <c r="E1875" t="str">
        <v>SKU-1044</v>
      </c>
      <c r="F1875" t="str">
        <v>Raise</v>
      </c>
      <c r="G1875" t="str">
        <v>Full</v>
      </c>
      <c r="H1875">
        <v>144.94999999999999</v>
      </c>
      <c r="I1875">
        <v>77.19</v>
      </c>
      <c r="J1875">
        <v>19</v>
      </c>
      <c r="K1875">
        <v>2754.0499999999997</v>
      </c>
      <c r="L1875">
        <v>1287.4399999999998</v>
      </c>
      <c r="M1875">
        <v>0.46747154191100376</v>
      </c>
      <c r="N1875">
        <v>181.88519051376983</v>
      </c>
      <c r="O1875">
        <v>337.99823873408741</v>
      </c>
      <c r="P1875">
        <v>492.37823873408729</v>
      </c>
      <c r="Q1875">
        <v>1457.9708511723543</v>
      </c>
      <c r="R1875">
        <v>1297.5940575433954</v>
      </c>
      <c r="S1875">
        <v>1</v>
      </c>
      <c r="T1875">
        <f t="shared" si="667"/>
        <v>161.94018763633412</v>
      </c>
      <c r="U1875">
        <f t="shared" si="668"/>
        <v>0.11721412650109782</v>
      </c>
      <c r="V1875">
        <f>IF($F1875="Reduce", INDEX(Model_Assumptions[Values], 2), INDEX(Model_Assumptions[Values], 1))</f>
        <v>-0.4</v>
      </c>
      <c r="W1875">
        <f t="shared" si="669"/>
        <v>18.109172638591655</v>
      </c>
      <c r="X1875">
        <f t="shared" si="682"/>
        <v>2932.6028150323004</v>
      </c>
      <c r="Y1875">
        <f t="shared" si="670"/>
        <v>1534.7557790594105</v>
      </c>
      <c r="Z1875">
        <f t="shared" si="671"/>
        <v>178.55281503230071</v>
      </c>
      <c r="AA1875">
        <f t="shared" si="672"/>
        <v>247.31577905941072</v>
      </c>
      <c r="AB1875">
        <f t="shared" si="683"/>
        <v>0.52334253080313786</v>
      </c>
      <c r="AC1875">
        <f t="shared" si="673"/>
        <v>5.5870988892134099E-2</v>
      </c>
      <c r="AD1875">
        <f t="shared" si="674"/>
        <v>5.5870988892134099E-2</v>
      </c>
      <c r="AE1875">
        <f t="shared" si="675"/>
        <v>0.46</v>
      </c>
      <c r="AF1875">
        <f t="shared" si="684"/>
        <v>700.70079107343349</v>
      </c>
      <c r="AG1875">
        <f t="shared" si="676"/>
        <v>0.52826551907796526</v>
      </c>
      <c r="AH1875">
        <f t="shared" si="677"/>
        <v>0.50228819960700077</v>
      </c>
      <c r="AI1875">
        <f t="shared" si="685"/>
        <v>0.54</v>
      </c>
      <c r="AJ1875">
        <f>MAX(0, $R1875 - $AA1875) * INDEX(Model_Assumptions[Values], 7)</f>
        <v>2100.5565569679693</v>
      </c>
      <c r="AK1875">
        <f>MAX(0, INDEX(Model_Assumptions[Values], 4) - $AD1875)</f>
        <v>0</v>
      </c>
      <c r="AL1875">
        <f>MAX(0, INDEX(Model_Assumptions[Values], 5) - $AC1875)</f>
        <v>0</v>
      </c>
      <c r="AM1875">
        <f>INDEX(Model_Assumptions[Values], 6) * MAX(0, INDEX(Model_Assumptions[Values], 3) - $AB1875)^2</f>
        <v>0</v>
      </c>
      <c r="AN1875">
        <f t="shared" si="678"/>
        <v>2082.3174643699267</v>
      </c>
      <c r="AO1875" cm="1">
        <f t="array" ref="AO1875">IFERROR(STDEV(IF($E$2:$E$2201=$E1875, $AJ$2:$AJ$2201)), 0)</f>
        <v>292.00739855129058</v>
      </c>
      <c r="AP1875">
        <f t="shared" si="686"/>
        <v>6.2461063276240673E-2</v>
      </c>
      <c r="AQ1875">
        <f t="shared" si="679"/>
        <v>1.0338087761427613E-2</v>
      </c>
      <c r="AR1875" cm="1">
        <f t="array" ref="AR1875">IFERROR(STDEV(IF($E$2:$E$2201=$E1875, $AK$2:$AK$2201)), 0)</f>
        <v>1.5679090645697846E-2</v>
      </c>
      <c r="AS1875">
        <f t="shared" si="687"/>
        <v>-0.6593550605094729</v>
      </c>
      <c r="AT1875">
        <f t="shared" si="680"/>
        <v>1.7178657240375114E-3</v>
      </c>
      <c r="AU1875" cm="1">
        <f t="array" ref="AU1875">IFERROR(STDEV(IF($E$2:$E$2201=$E1875, $AL$2:$AL$2201)), 0)</f>
        <v>4.6577521029236898E-3</v>
      </c>
      <c r="AV1875">
        <f t="shared" si="688"/>
        <v>-0.36881862453761766</v>
      </c>
      <c r="AW1875">
        <f t="shared" si="681"/>
        <v>0</v>
      </c>
      <c r="AX1875" cm="1">
        <f t="array" ref="AX1875">IFERROR(STDEV(IF($E$2:$E$2201=$E1875, $AM$2:$AM$2201)), 0)</f>
        <v>0</v>
      </c>
      <c r="AY1875">
        <f t="shared" si="689"/>
        <v>-0.36881862453761766</v>
      </c>
      <c r="AZ1875">
        <f>INDEX(Model_Assumptions[Values],9)*((INDEX(Model_Scenarios[GR Weight],1)*$AG1875)+(INDEX(Model_Scenarios[GP Weight],1)*$AH1875)+(INDEX(Model_Scenarios[LTV Weight],1)*$AI1875))-(INDEX(Model_Scenarios[LTV Weight],1)*$AP1875)-(INDEX(Model_Scenarios[GP Weight],1)*($AS1875+$AV1875+$AY1875))</f>
        <v>2.7650072396799619</v>
      </c>
      <c r="BA1875">
        <f>INDEX(Model_Assumptions[Values],9)*((INDEX(Model_Scenarios[GR Weight],2)*$AG1875)+(INDEX(Model_Scenarios[GP Weight],2)*$AH1875)+(INDEX(Model_Scenarios[LTV Weight],2)*$AI1875))-(INDEX(Model_Scenarios[LTV Weight],2)*$AP1875)-(INDEX(Model_Scenarios[GP Weight],2)*($AS1875+$AV1875+$AY1875))</f>
        <v>2.89228610970286</v>
      </c>
      <c r="BB1875">
        <f>INDEX(Model_Assumptions[Values],9)*((INDEX(Model_Scenarios[GR Weight],3)*$AG1875)+(INDEX(Model_Scenarios[GP Weight],3)*$AH1875)+(INDEX(Model_Scenarios[LTV Weight],3)*$AI1875))-(INDEX(Model_Scenarios[LTV Weight],3)*$AP1875)-(INDEX(Model_Scenarios[GP Weight],3)*($AS1875+$AV1875+$AY1875))</f>
        <v>3.0832991312038605</v>
      </c>
      <c r="BC1875">
        <f>INDEX(Model_Assumptions[Values],9)*((INDEX(Model_Scenarios[GR Weight],4)*$AG1875)+(INDEX(Model_Scenarios[GP Weight],4)*$AH1875)+(INDEX(Model_Scenarios[LTV Weight],4)*$AI1875))-(INDEX(Model_Scenarios[LTV Weight],4)*$AP1875)-(INDEX(Model_Scenarios[GP Weight],4)*($AS1875+$AV1875+$AY1875))</f>
        <v>3.0836779970704664</v>
      </c>
      <c r="BD1875">
        <f>INDEX(Model_Assumptions[Values],9)*((INDEX(Model_Scenarios[GR Weight],5)*$AG1875)+(INDEX(Model_Scenarios[GP Weight],5)*$AH1875)+(INDEX(Model_Scenarios[LTV Weight],5)*$AI1875))-(INDEX(Model_Scenarios[LTV Weight],5)*$AP1875)-(INDEX(Model_Scenarios[GP Weight],5)*($AS1875+$AV1875+$AY1875))</f>
        <v>3.3372885724497476</v>
      </c>
    </row>
    <row r="1876" spans="1:56" x14ac:dyDescent="0.25">
      <c r="A1876">
        <v>1875</v>
      </c>
      <c r="B1876">
        <v>38</v>
      </c>
      <c r="C1876" s="3">
        <v>25</v>
      </c>
      <c r="D1876" s="4">
        <v>0.48</v>
      </c>
      <c r="E1876" t="str">
        <v>SKU-1044</v>
      </c>
      <c r="F1876" t="str">
        <v>Raise</v>
      </c>
      <c r="G1876" t="str">
        <v>Full</v>
      </c>
      <c r="H1876">
        <v>144.94999999999999</v>
      </c>
      <c r="I1876">
        <v>77.19</v>
      </c>
      <c r="J1876">
        <v>19</v>
      </c>
      <c r="K1876">
        <v>2754.0499999999997</v>
      </c>
      <c r="L1876">
        <v>1287.4399999999998</v>
      </c>
      <c r="M1876">
        <v>0.46747154191100376</v>
      </c>
      <c r="N1876">
        <v>181.88519051376983</v>
      </c>
      <c r="O1876">
        <v>337.99823873408741</v>
      </c>
      <c r="P1876">
        <v>492.37823873408729</v>
      </c>
      <c r="Q1876">
        <v>1457.9708511723543</v>
      </c>
      <c r="R1876">
        <v>1297.5940575433954</v>
      </c>
      <c r="S1876">
        <v>1</v>
      </c>
      <c r="T1876">
        <f t="shared" si="667"/>
        <v>162.6788914466095</v>
      </c>
      <c r="U1876">
        <f t="shared" si="668"/>
        <v>0.12231039287071066</v>
      </c>
      <c r="V1876">
        <f>IF($F1876="Reduce", INDEX(Model_Assumptions[Values], 2), INDEX(Model_Assumptions[Values], 1))</f>
        <v>-0.4</v>
      </c>
      <c r="W1876">
        <f t="shared" si="669"/>
        <v>18.070441014182599</v>
      </c>
      <c r="X1876">
        <f t="shared" si="682"/>
        <v>2939.6793121385708</v>
      </c>
      <c r="Y1876">
        <f t="shared" si="670"/>
        <v>1544.8219702538161</v>
      </c>
      <c r="Z1876">
        <f t="shared" si="671"/>
        <v>185.62931213857109</v>
      </c>
      <c r="AA1876">
        <f t="shared" si="672"/>
        <v>257.38197025381623</v>
      </c>
      <c r="AB1876">
        <f t="shared" si="683"/>
        <v>0.52550697073483921</v>
      </c>
      <c r="AC1876">
        <f t="shared" si="673"/>
        <v>5.8035428823835444E-2</v>
      </c>
      <c r="AD1876">
        <f t="shared" si="674"/>
        <v>5.8035428823835444E-2</v>
      </c>
      <c r="AE1876">
        <f t="shared" si="675"/>
        <v>0.47999999999999965</v>
      </c>
      <c r="AF1876">
        <f t="shared" si="684"/>
        <v>674.7489099225661</v>
      </c>
      <c r="AG1876">
        <f t="shared" si="676"/>
        <v>0.549202010146008</v>
      </c>
      <c r="AH1876">
        <f t="shared" si="677"/>
        <v>0.52273222089495586</v>
      </c>
      <c r="AI1876">
        <f t="shared" si="685"/>
        <v>0.52000000000000035</v>
      </c>
      <c r="AJ1876">
        <f>MAX(0, $R1876 - $AA1876) * INDEX(Model_Assumptions[Values], 7)</f>
        <v>2080.4241745791583</v>
      </c>
      <c r="AK1876">
        <f>MAX(0, INDEX(Model_Assumptions[Values], 4) - $AD1876)</f>
        <v>0</v>
      </c>
      <c r="AL1876">
        <f>MAX(0, INDEX(Model_Assumptions[Values], 5) - $AC1876)</f>
        <v>0</v>
      </c>
      <c r="AM1876">
        <f>INDEX(Model_Assumptions[Values], 6) * MAX(0, INDEX(Model_Assumptions[Values], 3) - $AB1876)^2</f>
        <v>0</v>
      </c>
      <c r="AN1876">
        <f t="shared" si="678"/>
        <v>2082.3174643699267</v>
      </c>
      <c r="AO1876" cm="1">
        <f t="array" ref="AO1876">IFERROR(STDEV(IF($E$2:$E$2201=$E1876, $AJ$2:$AJ$2201)), 0)</f>
        <v>292.00739855129058</v>
      </c>
      <c r="AP1876">
        <f t="shared" si="686"/>
        <v>-6.4837048655666035E-3</v>
      </c>
      <c r="AQ1876">
        <f t="shared" si="679"/>
        <v>1.0338087761427613E-2</v>
      </c>
      <c r="AR1876" cm="1">
        <f t="array" ref="AR1876">IFERROR(STDEV(IF($E$2:$E$2201=$E1876, $AK$2:$AK$2201)), 0)</f>
        <v>1.5679090645697846E-2</v>
      </c>
      <c r="AS1876">
        <f t="shared" si="687"/>
        <v>-0.6593550605094729</v>
      </c>
      <c r="AT1876">
        <f t="shared" si="680"/>
        <v>1.7178657240375114E-3</v>
      </c>
      <c r="AU1876" cm="1">
        <f t="array" ref="AU1876">IFERROR(STDEV(IF($E$2:$E$2201=$E1876, $AL$2:$AL$2201)), 0)</f>
        <v>4.6577521029236898E-3</v>
      </c>
      <c r="AV1876">
        <f t="shared" si="688"/>
        <v>-0.36881862453761766</v>
      </c>
      <c r="AW1876">
        <f t="shared" si="681"/>
        <v>0</v>
      </c>
      <c r="AX1876" cm="1">
        <f t="array" ref="AX1876">IFERROR(STDEV(IF($E$2:$E$2201=$E1876, $AM$2:$AM$2201)), 0)</f>
        <v>0</v>
      </c>
      <c r="AY1876">
        <f t="shared" si="689"/>
        <v>-0.36881862453761766</v>
      </c>
      <c r="AZ1876">
        <f>INDEX(Model_Assumptions[Values],9)*((INDEX(Model_Scenarios[GR Weight],1)*$AG1876)+(INDEX(Model_Scenarios[GP Weight],1)*$AH1876)+(INDEX(Model_Scenarios[LTV Weight],1)*$AI1876))-(INDEX(Model_Scenarios[LTV Weight],1)*$AP1876)-(INDEX(Model_Scenarios[GP Weight],1)*($AS1876+$AV1876+$AY1876))</f>
        <v>2.7608533103714072</v>
      </c>
      <c r="BA1876">
        <f>INDEX(Model_Assumptions[Values],9)*((INDEX(Model_Scenarios[GR Weight],2)*$AG1876)+(INDEX(Model_Scenarios[GP Weight],2)*$AH1876)+(INDEX(Model_Scenarios[LTV Weight],2)*$AI1876))-(INDEX(Model_Scenarios[LTV Weight],2)*$AP1876)-(INDEX(Model_Scenarios[GP Weight],2)*($AS1876+$AV1876+$AY1876))</f>
        <v>2.9082465985840229</v>
      </c>
      <c r="BB1876">
        <f>INDEX(Model_Assumptions[Values],9)*((INDEX(Model_Scenarios[GR Weight],3)*$AG1876)+(INDEX(Model_Scenarios[GP Weight],3)*$AH1876)+(INDEX(Model_Scenarios[LTV Weight],3)*$AI1876))-(INDEX(Model_Scenarios[LTV Weight],3)*$AP1876)-(INDEX(Model_Scenarios[GP Weight],3)*($AS1876+$AV1876+$AY1876))</f>
        <v>3.1328246895495582</v>
      </c>
      <c r="BC1876">
        <f>INDEX(Model_Assumptions[Values],9)*((INDEX(Model_Scenarios[GR Weight],4)*$AG1876)+(INDEX(Model_Scenarios[GP Weight],4)*$AH1876)+(INDEX(Model_Scenarios[LTV Weight],4)*$AI1876))-(INDEX(Model_Scenarios[LTV Weight],4)*$AP1876)-(INDEX(Model_Scenarios[GP Weight],4)*($AS1876+$AV1876+$AY1876))</f>
        <v>3.1467773241360057</v>
      </c>
      <c r="BD1876">
        <f>INDEX(Model_Assumptions[Values],9)*((INDEX(Model_Scenarios[GR Weight],5)*$AG1876)+(INDEX(Model_Scenarios[GP Weight],5)*$AH1876)+(INDEX(Model_Scenarios[LTV Weight],5)*$AI1876))-(INDEX(Model_Scenarios[LTV Weight],5)*$AP1876)-(INDEX(Model_Scenarios[GP Weight],5)*($AS1876+$AV1876+$AY1876))</f>
        <v>3.4066823140951183</v>
      </c>
    </row>
    <row r="1877" spans="1:56" x14ac:dyDescent="0.25">
      <c r="A1877">
        <v>1876</v>
      </c>
      <c r="B1877">
        <v>38</v>
      </c>
      <c r="C1877" s="3">
        <v>26</v>
      </c>
      <c r="D1877" s="4">
        <v>0.5</v>
      </c>
      <c r="E1877" t="str">
        <v>SKU-1044</v>
      </c>
      <c r="F1877" t="str">
        <v>Raise</v>
      </c>
      <c r="G1877" t="str">
        <v>Full</v>
      </c>
      <c r="H1877">
        <v>144.94999999999999</v>
      </c>
      <c r="I1877">
        <v>77.19</v>
      </c>
      <c r="J1877">
        <v>19</v>
      </c>
      <c r="K1877">
        <v>2754.0499999999997</v>
      </c>
      <c r="L1877">
        <v>1287.4399999999998</v>
      </c>
      <c r="M1877">
        <v>0.46747154191100376</v>
      </c>
      <c r="N1877">
        <v>181.88519051376983</v>
      </c>
      <c r="O1877">
        <v>337.99823873408741</v>
      </c>
      <c r="P1877">
        <v>492.37823873408729</v>
      </c>
      <c r="Q1877">
        <v>1457.9708511723543</v>
      </c>
      <c r="R1877">
        <v>1297.5940575433954</v>
      </c>
      <c r="S1877">
        <v>1</v>
      </c>
      <c r="T1877">
        <f t="shared" si="667"/>
        <v>163.41759525688491</v>
      </c>
      <c r="U1877">
        <f t="shared" si="668"/>
        <v>0.12740665924032371</v>
      </c>
      <c r="V1877">
        <f>IF($F1877="Reduce", INDEX(Model_Assumptions[Values], 2), INDEX(Model_Assumptions[Values], 1))</f>
        <v>-0.4</v>
      </c>
      <c r="W1877">
        <f t="shared" si="669"/>
        <v>18.031709389773539</v>
      </c>
      <c r="X1877">
        <f t="shared" si="682"/>
        <v>2946.6985868477832</v>
      </c>
      <c r="Y1877">
        <f t="shared" si="670"/>
        <v>1554.8309390511638</v>
      </c>
      <c r="Z1877">
        <f t="shared" si="671"/>
        <v>192.64858684778346</v>
      </c>
      <c r="AA1877">
        <f t="shared" si="672"/>
        <v>267.39093905116397</v>
      </c>
      <c r="AB1877">
        <f t="shared" si="683"/>
        <v>0.52765184263872633</v>
      </c>
      <c r="AC1877">
        <f t="shared" si="673"/>
        <v>6.0180300727722569E-2</v>
      </c>
      <c r="AD1877">
        <f t="shared" si="674"/>
        <v>6.0180300727722569E-2</v>
      </c>
      <c r="AE1877">
        <f t="shared" si="675"/>
        <v>0.5</v>
      </c>
      <c r="AF1877">
        <f t="shared" si="684"/>
        <v>648.79702877169768</v>
      </c>
      <c r="AG1877">
        <f t="shared" si="676"/>
        <v>0.56996920329914924</v>
      </c>
      <c r="AH1877">
        <f t="shared" si="677"/>
        <v>0.5430600258423901</v>
      </c>
      <c r="AI1877">
        <f t="shared" si="685"/>
        <v>0.5</v>
      </c>
      <c r="AJ1877">
        <f>MAX(0, $R1877 - $AA1877) * INDEX(Model_Assumptions[Values], 7)</f>
        <v>2060.4062369844628</v>
      </c>
      <c r="AK1877">
        <f>MAX(0, INDEX(Model_Assumptions[Values], 4) - $AD1877)</f>
        <v>0</v>
      </c>
      <c r="AL1877">
        <f>MAX(0, INDEX(Model_Assumptions[Values], 5) - $AC1877)</f>
        <v>0</v>
      </c>
      <c r="AM1877">
        <f>INDEX(Model_Assumptions[Values], 6) * MAX(0, INDEX(Model_Assumptions[Values], 3) - $AB1877)^2</f>
        <v>0</v>
      </c>
      <c r="AN1877">
        <f t="shared" si="678"/>
        <v>2082.3174643699267</v>
      </c>
      <c r="AO1877" cm="1">
        <f t="array" ref="AO1877">IFERROR(STDEV(IF($E$2:$E$2201=$E1877, $AJ$2:$AJ$2201)), 0)</f>
        <v>292.00739855129058</v>
      </c>
      <c r="AP1877">
        <f t="shared" si="686"/>
        <v>-7.5036548711334278E-2</v>
      </c>
      <c r="AQ1877">
        <f t="shared" si="679"/>
        <v>1.0338087761427613E-2</v>
      </c>
      <c r="AR1877" cm="1">
        <f t="array" ref="AR1877">IFERROR(STDEV(IF($E$2:$E$2201=$E1877, $AK$2:$AK$2201)), 0)</f>
        <v>1.5679090645697846E-2</v>
      </c>
      <c r="AS1877">
        <f t="shared" si="687"/>
        <v>-0.6593550605094729</v>
      </c>
      <c r="AT1877">
        <f t="shared" si="680"/>
        <v>1.7178657240375114E-3</v>
      </c>
      <c r="AU1877" cm="1">
        <f t="array" ref="AU1877">IFERROR(STDEV(IF($E$2:$E$2201=$E1877, $AL$2:$AL$2201)), 0)</f>
        <v>4.6577521029236898E-3</v>
      </c>
      <c r="AV1877">
        <f t="shared" si="688"/>
        <v>-0.36881862453761766</v>
      </c>
      <c r="AW1877">
        <f t="shared" si="681"/>
        <v>0</v>
      </c>
      <c r="AX1877" cm="1">
        <f t="array" ref="AX1877">IFERROR(STDEV(IF($E$2:$E$2201=$E1877, $AM$2:$AM$2201)), 0)</f>
        <v>0</v>
      </c>
      <c r="AY1877">
        <f t="shared" si="689"/>
        <v>-0.36881862453761766</v>
      </c>
      <c r="AZ1877">
        <f>INDEX(Model_Assumptions[Values],9)*((INDEX(Model_Scenarios[GR Weight],1)*$AG1877)+(INDEX(Model_Scenarios[GP Weight],1)*$AH1877)+(INDEX(Model_Scenarios[LTV Weight],1)*$AI1877))-(INDEX(Model_Scenarios[LTV Weight],1)*$AP1877)-(INDEX(Model_Scenarios[GP Weight],1)*($AS1877+$AV1877+$AY1877))</f>
        <v>2.7562430844983075</v>
      </c>
      <c r="BA1877">
        <f>INDEX(Model_Assumptions[Values],9)*((INDEX(Model_Scenarios[GR Weight],2)*$AG1877)+(INDEX(Model_Scenarios[GP Weight],2)*$AH1877)+(INDEX(Model_Scenarios[LTV Weight],2)*$AI1877))-(INDEX(Model_Scenarios[LTV Weight],2)*$AP1877)-(INDEX(Model_Scenarios[GP Weight],2)*($AS1877+$AV1877+$AY1877))</f>
        <v>2.9237091468960603</v>
      </c>
      <c r="BB1877">
        <f>INDEX(Model_Assumptions[Values],9)*((INDEX(Model_Scenarios[GR Weight],3)*$AG1877)+(INDEX(Model_Scenarios[GP Weight],3)*$AH1877)+(INDEX(Model_Scenarios[LTV Weight],3)*$AI1877))-(INDEX(Model_Scenarios[LTV Weight],3)*$AP1877)-(INDEX(Model_Scenarios[GP Weight],3)*($AS1877+$AV1877+$AY1877))</f>
        <v>3.1817784771873012</v>
      </c>
      <c r="BC1877">
        <f>INDEX(Model_Assumptions[Values],9)*((INDEX(Model_Scenarios[GR Weight],4)*$AG1877)+(INDEX(Model_Scenarios[GP Weight],4)*$AH1877)+(INDEX(Model_Scenarios[LTV Weight],4)*$AI1877))-(INDEX(Model_Scenarios[LTV Weight],4)*$AP1877)-(INDEX(Model_Scenarios[GP Weight],4)*($AS1877+$AV1877+$AY1877))</f>
        <v>3.2092594239657424</v>
      </c>
      <c r="BD1877">
        <f>INDEX(Model_Assumptions[Values],9)*((INDEX(Model_Scenarios[GR Weight],5)*$AG1877)+(INDEX(Model_Scenarios[GP Weight],5)*$AH1877)+(INDEX(Model_Scenarios[LTV Weight],5)*$AI1877))-(INDEX(Model_Scenarios[LTV Weight],5)*$AP1877)-(INDEX(Model_Scenarios[GP Weight],5)*($AS1877+$AV1877+$AY1877))</f>
        <v>3.4754891818151457</v>
      </c>
    </row>
    <row r="1878" spans="1:56" x14ac:dyDescent="0.25">
      <c r="A1878">
        <v>1877</v>
      </c>
      <c r="B1878">
        <v>38</v>
      </c>
      <c r="C1878" s="3">
        <v>27</v>
      </c>
      <c r="D1878" s="4">
        <v>0.52</v>
      </c>
      <c r="E1878" t="str">
        <v>SKU-1044</v>
      </c>
      <c r="F1878" t="str">
        <v>Raise</v>
      </c>
      <c r="G1878" t="str">
        <v>Full</v>
      </c>
      <c r="H1878">
        <v>144.94999999999999</v>
      </c>
      <c r="I1878">
        <v>77.19</v>
      </c>
      <c r="J1878">
        <v>19</v>
      </c>
      <c r="K1878">
        <v>2754.0499999999997</v>
      </c>
      <c r="L1878">
        <v>1287.4399999999998</v>
      </c>
      <c r="M1878">
        <v>0.46747154191100376</v>
      </c>
      <c r="N1878">
        <v>181.88519051376983</v>
      </c>
      <c r="O1878">
        <v>337.99823873408741</v>
      </c>
      <c r="P1878">
        <v>492.37823873408729</v>
      </c>
      <c r="Q1878">
        <v>1457.9708511723543</v>
      </c>
      <c r="R1878">
        <v>1297.5940575433954</v>
      </c>
      <c r="S1878">
        <v>1</v>
      </c>
      <c r="T1878">
        <f t="shared" si="667"/>
        <v>164.15629906716032</v>
      </c>
      <c r="U1878">
        <f t="shared" si="668"/>
        <v>0.13250292560993676</v>
      </c>
      <c r="V1878">
        <f>IF($F1878="Reduce", INDEX(Model_Assumptions[Values], 2), INDEX(Model_Assumptions[Values], 1))</f>
        <v>-0.4</v>
      </c>
      <c r="W1878">
        <f t="shared" si="669"/>
        <v>17.992977765364483</v>
      </c>
      <c r="X1878">
        <f t="shared" si="682"/>
        <v>2953.660639159938</v>
      </c>
      <c r="Y1878">
        <f t="shared" si="670"/>
        <v>1564.7826854514535</v>
      </c>
      <c r="Z1878">
        <f t="shared" si="671"/>
        <v>199.61063915993827</v>
      </c>
      <c r="AA1878">
        <f t="shared" si="672"/>
        <v>277.34268545145369</v>
      </c>
      <c r="AB1878">
        <f t="shared" si="683"/>
        <v>0.52977741068334083</v>
      </c>
      <c r="AC1878">
        <f t="shared" si="673"/>
        <v>6.230586877233707E-2</v>
      </c>
      <c r="AD1878">
        <f t="shared" si="674"/>
        <v>6.230586877233707E-2</v>
      </c>
      <c r="AE1878">
        <f t="shared" si="675"/>
        <v>0.52000000000000035</v>
      </c>
      <c r="AF1878">
        <f t="shared" si="684"/>
        <v>622.84514762082927</v>
      </c>
      <c r="AG1878">
        <f t="shared" si="676"/>
        <v>0.59056709853739064</v>
      </c>
      <c r="AH1878">
        <f t="shared" si="677"/>
        <v>0.56327161444930296</v>
      </c>
      <c r="AI1878">
        <f t="shared" si="685"/>
        <v>0.47999999999999959</v>
      </c>
      <c r="AJ1878">
        <f>MAX(0, $R1878 - $AA1878) * INDEX(Model_Assumptions[Values], 7)</f>
        <v>2040.5027441838834</v>
      </c>
      <c r="AK1878">
        <f>MAX(0, INDEX(Model_Assumptions[Values], 4) - $AD1878)</f>
        <v>0</v>
      </c>
      <c r="AL1878">
        <f>MAX(0, INDEX(Model_Assumptions[Values], 5) - $AC1878)</f>
        <v>0</v>
      </c>
      <c r="AM1878">
        <f>INDEX(Model_Assumptions[Values], 6) * MAX(0, INDEX(Model_Assumptions[Values], 3) - $AB1878)^2</f>
        <v>0</v>
      </c>
      <c r="AN1878">
        <f t="shared" si="678"/>
        <v>2082.3174643699267</v>
      </c>
      <c r="AO1878" cm="1">
        <f t="array" ref="AO1878">IFERROR(STDEV(IF($E$2:$E$2201=$E1878, $AJ$2:$AJ$2201)), 0)</f>
        <v>292.00739855129058</v>
      </c>
      <c r="AP1878">
        <f t="shared" si="686"/>
        <v>-0.14319746826106078</v>
      </c>
      <c r="AQ1878">
        <f t="shared" si="679"/>
        <v>1.0338087761427613E-2</v>
      </c>
      <c r="AR1878" cm="1">
        <f t="array" ref="AR1878">IFERROR(STDEV(IF($E$2:$E$2201=$E1878, $AK$2:$AK$2201)), 0)</f>
        <v>1.5679090645697846E-2</v>
      </c>
      <c r="AS1878">
        <f t="shared" si="687"/>
        <v>-0.6593550605094729</v>
      </c>
      <c r="AT1878">
        <f t="shared" si="680"/>
        <v>1.7178657240375114E-3</v>
      </c>
      <c r="AU1878" cm="1">
        <f t="array" ref="AU1878">IFERROR(STDEV(IF($E$2:$E$2201=$E1878, $AL$2:$AL$2201)), 0)</f>
        <v>4.6577521029236898E-3</v>
      </c>
      <c r="AV1878">
        <f t="shared" si="688"/>
        <v>-0.36881862453761766</v>
      </c>
      <c r="AW1878">
        <f t="shared" si="681"/>
        <v>0</v>
      </c>
      <c r="AX1878" cm="1">
        <f t="array" ref="AX1878">IFERROR(STDEV(IF($E$2:$E$2201=$E1878, $AM$2:$AM$2201)), 0)</f>
        <v>0</v>
      </c>
      <c r="AY1878">
        <f t="shared" si="689"/>
        <v>-0.36881862453761766</v>
      </c>
      <c r="AZ1878">
        <f>INDEX(Model_Assumptions[Values],9)*((INDEX(Model_Scenarios[GR Weight],1)*$AG1878)+(INDEX(Model_Scenarios[GP Weight],1)*$AH1878)+(INDEX(Model_Scenarios[LTV Weight],1)*$AI1878))-(INDEX(Model_Scenarios[LTV Weight],1)*$AP1878)-(INDEX(Model_Scenarios[GP Weight],1)*($AS1878+$AV1878+$AY1878))</f>
        <v>2.7511765620606647</v>
      </c>
      <c r="BA1878">
        <f>INDEX(Model_Assumptions[Values],9)*((INDEX(Model_Scenarios[GR Weight],2)*$AG1878)+(INDEX(Model_Scenarios[GP Weight],2)*$AH1878)+(INDEX(Model_Scenarios[LTV Weight],2)*$AI1878))-(INDEX(Model_Scenarios[LTV Weight],2)*$AP1878)-(INDEX(Model_Scenarios[GP Weight],2)*($AS1878+$AV1878+$AY1878))</f>
        <v>2.9386737546389758</v>
      </c>
      <c r="BB1878">
        <f>INDEX(Model_Assumptions[Values],9)*((INDEX(Model_Scenarios[GR Weight],3)*$AG1878)+(INDEX(Model_Scenarios[GP Weight],3)*$AH1878)+(INDEX(Model_Scenarios[LTV Weight],3)*$AI1878))-(INDEX(Model_Scenarios[LTV Weight],3)*$AP1878)-(INDEX(Model_Scenarios[GP Weight],3)*($AS1878+$AV1878+$AY1878))</f>
        <v>3.2301604941170901</v>
      </c>
      <c r="BC1878">
        <f>INDEX(Model_Assumptions[Values],9)*((INDEX(Model_Scenarios[GR Weight],4)*$AG1878)+(INDEX(Model_Scenarios[GP Weight],4)*$AH1878)+(INDEX(Model_Scenarios[LTV Weight],4)*$AI1878))-(INDEX(Model_Scenarios[LTV Weight],4)*$AP1878)-(INDEX(Model_Scenarios[GP Weight],4)*($AS1878+$AV1878+$AY1878))</f>
        <v>3.2711242965596798</v>
      </c>
      <c r="BD1878">
        <f>INDEX(Model_Assumptions[Values],9)*((INDEX(Model_Scenarios[GR Weight],5)*$AG1878)+(INDEX(Model_Scenarios[GP Weight],5)*$AH1878)+(INDEX(Model_Scenarios[LTV Weight],5)*$AI1878))-(INDEX(Model_Scenarios[LTV Weight],5)*$AP1878)-(INDEX(Model_Scenarios[GP Weight],5)*($AS1878+$AV1878+$AY1878))</f>
        <v>3.5437091756098287</v>
      </c>
    </row>
    <row r="1879" spans="1:56" x14ac:dyDescent="0.25">
      <c r="A1879">
        <v>1878</v>
      </c>
      <c r="B1879">
        <v>38</v>
      </c>
      <c r="C1879" s="3">
        <v>28</v>
      </c>
      <c r="D1879" s="4">
        <v>0.54</v>
      </c>
      <c r="E1879" t="str">
        <v>SKU-1044</v>
      </c>
      <c r="F1879" t="str">
        <v>Raise</v>
      </c>
      <c r="G1879" t="str">
        <v>Full</v>
      </c>
      <c r="H1879">
        <v>144.94999999999999</v>
      </c>
      <c r="I1879">
        <v>77.19</v>
      </c>
      <c r="J1879">
        <v>19</v>
      </c>
      <c r="K1879">
        <v>2754.0499999999997</v>
      </c>
      <c r="L1879">
        <v>1287.4399999999998</v>
      </c>
      <c r="M1879">
        <v>0.46747154191100376</v>
      </c>
      <c r="N1879">
        <v>181.88519051376983</v>
      </c>
      <c r="O1879">
        <v>337.99823873408741</v>
      </c>
      <c r="P1879">
        <v>492.37823873408729</v>
      </c>
      <c r="Q1879">
        <v>1457.9708511723543</v>
      </c>
      <c r="R1879">
        <v>1297.5940575433954</v>
      </c>
      <c r="S1879">
        <v>1</v>
      </c>
      <c r="T1879">
        <f t="shared" si="667"/>
        <v>164.8950028774357</v>
      </c>
      <c r="U1879">
        <f t="shared" si="668"/>
        <v>0.13759919197954959</v>
      </c>
      <c r="V1879">
        <f>IF($F1879="Reduce", INDEX(Model_Assumptions[Values], 2), INDEX(Model_Assumptions[Values], 1))</f>
        <v>-0.4</v>
      </c>
      <c r="W1879">
        <f t="shared" si="669"/>
        <v>17.954246140955423</v>
      </c>
      <c r="X1879">
        <f t="shared" si="682"/>
        <v>2960.5654690750334</v>
      </c>
      <c r="Y1879">
        <f t="shared" si="670"/>
        <v>1574.6772094546843</v>
      </c>
      <c r="Z1879">
        <f t="shared" si="671"/>
        <v>206.51546907503371</v>
      </c>
      <c r="AA1879">
        <f t="shared" si="672"/>
        <v>287.23720945468449</v>
      </c>
      <c r="AB1879">
        <f t="shared" si="683"/>
        <v>0.53188393430348935</v>
      </c>
      <c r="AC1879">
        <f t="shared" si="673"/>
        <v>6.4412392392485585E-2</v>
      </c>
      <c r="AD1879">
        <f t="shared" si="674"/>
        <v>6.4412392392485585E-2</v>
      </c>
      <c r="AE1879">
        <f t="shared" si="675"/>
        <v>0.53999999999999992</v>
      </c>
      <c r="AF1879">
        <f t="shared" si="684"/>
        <v>596.89326646996199</v>
      </c>
      <c r="AG1879">
        <f t="shared" si="676"/>
        <v>0.61099569586072655</v>
      </c>
      <c r="AH1879">
        <f t="shared" si="677"/>
        <v>0.58336698671569276</v>
      </c>
      <c r="AI1879">
        <f t="shared" si="685"/>
        <v>0.46000000000000008</v>
      </c>
      <c r="AJ1879">
        <f>MAX(0, $R1879 - $AA1879) * INDEX(Model_Assumptions[Values], 7)</f>
        <v>2020.7136961774218</v>
      </c>
      <c r="AK1879">
        <f>MAX(0, INDEX(Model_Assumptions[Values], 4) - $AD1879)</f>
        <v>0</v>
      </c>
      <c r="AL1879">
        <f>MAX(0, INDEX(Model_Assumptions[Values], 5) - $AC1879)</f>
        <v>0</v>
      </c>
      <c r="AM1879">
        <f>INDEX(Model_Assumptions[Values], 6) * MAX(0, INDEX(Model_Assumptions[Values], 3) - $AB1879)^2</f>
        <v>0</v>
      </c>
      <c r="AN1879">
        <f t="shared" si="678"/>
        <v>2082.3174643699267</v>
      </c>
      <c r="AO1879" cm="1">
        <f t="array" ref="AO1879">IFERROR(STDEV(IF($E$2:$E$2201=$E1879, $AJ$2:$AJ$2201)), 0)</f>
        <v>292.00739855129058</v>
      </c>
      <c r="AP1879">
        <f t="shared" si="686"/>
        <v>-0.21096646351473991</v>
      </c>
      <c r="AQ1879">
        <f t="shared" si="679"/>
        <v>1.0338087761427613E-2</v>
      </c>
      <c r="AR1879" cm="1">
        <f t="array" ref="AR1879">IFERROR(STDEV(IF($E$2:$E$2201=$E1879, $AK$2:$AK$2201)), 0)</f>
        <v>1.5679090645697846E-2</v>
      </c>
      <c r="AS1879">
        <f t="shared" si="687"/>
        <v>-0.6593550605094729</v>
      </c>
      <c r="AT1879">
        <f t="shared" si="680"/>
        <v>1.7178657240375114E-3</v>
      </c>
      <c r="AU1879" cm="1">
        <f t="array" ref="AU1879">IFERROR(STDEV(IF($E$2:$E$2201=$E1879, $AL$2:$AL$2201)), 0)</f>
        <v>4.6577521029236898E-3</v>
      </c>
      <c r="AV1879">
        <f t="shared" si="688"/>
        <v>-0.36881862453761766</v>
      </c>
      <c r="AW1879">
        <f t="shared" si="681"/>
        <v>0</v>
      </c>
      <c r="AX1879" cm="1">
        <f t="array" ref="AX1879">IFERROR(STDEV(IF($E$2:$E$2201=$E1879, $AM$2:$AM$2201)), 0)</f>
        <v>0</v>
      </c>
      <c r="AY1879">
        <f t="shared" si="689"/>
        <v>-0.36881862453761766</v>
      </c>
      <c r="AZ1879">
        <f>INDEX(Model_Assumptions[Values],9)*((INDEX(Model_Scenarios[GR Weight],1)*$AG1879)+(INDEX(Model_Scenarios[GP Weight],1)*$AH1879)+(INDEX(Model_Scenarios[LTV Weight],1)*$AI1879))-(INDEX(Model_Scenarios[LTV Weight],1)*$AP1879)-(INDEX(Model_Scenarios[GP Weight],1)*($AS1879+$AV1879+$AY1879))</f>
        <v>2.7456537430584729</v>
      </c>
      <c r="BA1879">
        <f>INDEX(Model_Assumptions[Values],9)*((INDEX(Model_Scenarios[GR Weight],2)*$AG1879)+(INDEX(Model_Scenarios[GP Weight],2)*$AH1879)+(INDEX(Model_Scenarios[LTV Weight],2)*$AI1879))-(INDEX(Model_Scenarios[LTV Weight],2)*$AP1879)-(INDEX(Model_Scenarios[GP Weight],2)*($AS1879+$AV1879+$AY1879))</f>
        <v>2.9531404218127606</v>
      </c>
      <c r="BB1879">
        <f>INDEX(Model_Assumptions[Values],9)*((INDEX(Model_Scenarios[GR Weight],3)*$AG1879)+(INDEX(Model_Scenarios[GP Weight],3)*$AH1879)+(INDEX(Model_Scenarios[LTV Weight],3)*$AI1879))-(INDEX(Model_Scenarios[LTV Weight],3)*$AP1879)-(INDEX(Model_Scenarios[GP Weight],3)*($AS1879+$AV1879+$AY1879))</f>
        <v>3.2779707403389149</v>
      </c>
      <c r="BC1879">
        <f>INDEX(Model_Assumptions[Values],9)*((INDEX(Model_Scenarios[GR Weight],4)*$AG1879)+(INDEX(Model_Scenarios[GP Weight],4)*$AH1879)+(INDEX(Model_Scenarios[LTV Weight],4)*$AI1879))-(INDEX(Model_Scenarios[LTV Weight],4)*$AP1879)-(INDEX(Model_Scenarios[GP Weight],4)*($AS1879+$AV1879+$AY1879))</f>
        <v>3.3323719419178035</v>
      </c>
      <c r="BD1879">
        <f>INDEX(Model_Assumptions[Values],9)*((INDEX(Model_Scenarios[GR Weight],5)*$AG1879)+(INDEX(Model_Scenarios[GP Weight],5)*$AH1879)+(INDEX(Model_Scenarios[LTV Weight],5)*$AI1879))-(INDEX(Model_Scenarios[LTV Weight],5)*$AP1879)-(INDEX(Model_Scenarios[GP Weight],5)*($AS1879+$AV1879+$AY1879))</f>
        <v>3.6113422954791567</v>
      </c>
    </row>
    <row r="1880" spans="1:56" x14ac:dyDescent="0.25">
      <c r="A1880">
        <v>1879</v>
      </c>
      <c r="B1880">
        <v>38</v>
      </c>
      <c r="C1880" s="3">
        <v>29</v>
      </c>
      <c r="D1880" s="4">
        <v>0.56000000000000005</v>
      </c>
      <c r="E1880" t="str">
        <v>SKU-1044</v>
      </c>
      <c r="F1880" t="str">
        <v>Raise</v>
      </c>
      <c r="G1880" t="str">
        <v>Full</v>
      </c>
      <c r="H1880">
        <v>144.94999999999999</v>
      </c>
      <c r="I1880">
        <v>77.19</v>
      </c>
      <c r="J1880">
        <v>19</v>
      </c>
      <c r="K1880">
        <v>2754.0499999999997</v>
      </c>
      <c r="L1880">
        <v>1287.4399999999998</v>
      </c>
      <c r="M1880">
        <v>0.46747154191100376</v>
      </c>
      <c r="N1880">
        <v>181.88519051376983</v>
      </c>
      <c r="O1880">
        <v>337.99823873408741</v>
      </c>
      <c r="P1880">
        <v>492.37823873408729</v>
      </c>
      <c r="Q1880">
        <v>1457.9708511723543</v>
      </c>
      <c r="R1880">
        <v>1297.5940575433954</v>
      </c>
      <c r="S1880">
        <v>1</v>
      </c>
      <c r="T1880">
        <f t="shared" si="667"/>
        <v>165.63370668771111</v>
      </c>
      <c r="U1880">
        <f t="shared" si="668"/>
        <v>0.14269545834916264</v>
      </c>
      <c r="V1880">
        <f>IF($F1880="Reduce", INDEX(Model_Assumptions[Values], 2), INDEX(Model_Assumptions[Values], 1))</f>
        <v>-0.4</v>
      </c>
      <c r="W1880">
        <f t="shared" si="669"/>
        <v>17.915514516546363</v>
      </c>
      <c r="X1880">
        <f t="shared" si="682"/>
        <v>2967.4130765930709</v>
      </c>
      <c r="Y1880">
        <f t="shared" si="670"/>
        <v>1584.5145110608571</v>
      </c>
      <c r="Z1880">
        <f t="shared" si="671"/>
        <v>213.36307659307113</v>
      </c>
      <c r="AA1880">
        <f t="shared" si="672"/>
        <v>297.07451106085728</v>
      </c>
      <c r="AB1880">
        <f t="shared" si="683"/>
        <v>0.53397166830580278</v>
      </c>
      <c r="AC1880">
        <f t="shared" si="673"/>
        <v>6.650012639479902E-2</v>
      </c>
      <c r="AD1880">
        <f t="shared" si="674"/>
        <v>6.650012639479902E-2</v>
      </c>
      <c r="AE1880">
        <f t="shared" si="675"/>
        <v>0.56000000000000039</v>
      </c>
      <c r="AF1880">
        <f t="shared" si="684"/>
        <v>570.94138531909346</v>
      </c>
      <c r="AG1880">
        <f t="shared" si="676"/>
        <v>0.63125499526916107</v>
      </c>
      <c r="AH1880">
        <f t="shared" si="677"/>
        <v>0.60334614264156117</v>
      </c>
      <c r="AI1880">
        <f t="shared" si="685"/>
        <v>0.43999999999999961</v>
      </c>
      <c r="AJ1880">
        <f>MAX(0, $R1880 - $AA1880) * INDEX(Model_Assumptions[Values], 7)</f>
        <v>2001.0390929650762</v>
      </c>
      <c r="AK1880">
        <f>MAX(0, INDEX(Model_Assumptions[Values], 4) - $AD1880)</f>
        <v>0</v>
      </c>
      <c r="AL1880">
        <f>MAX(0, INDEX(Model_Assumptions[Values], 5) - $AC1880)</f>
        <v>0</v>
      </c>
      <c r="AM1880">
        <f>INDEX(Model_Assumptions[Values], 6) * MAX(0, INDEX(Model_Assumptions[Values], 3) - $AB1880)^2</f>
        <v>0</v>
      </c>
      <c r="AN1880">
        <f t="shared" si="678"/>
        <v>2082.3174643699267</v>
      </c>
      <c r="AO1880" cm="1">
        <f t="array" ref="AO1880">IFERROR(STDEV(IF($E$2:$E$2201=$E1880, $AJ$2:$AJ$2201)), 0)</f>
        <v>292.00739855129058</v>
      </c>
      <c r="AP1880">
        <f t="shared" si="686"/>
        <v>-0.27834353447237786</v>
      </c>
      <c r="AQ1880">
        <f t="shared" si="679"/>
        <v>1.0338087761427613E-2</v>
      </c>
      <c r="AR1880" cm="1">
        <f t="array" ref="AR1880">IFERROR(STDEV(IF($E$2:$E$2201=$E1880, $AK$2:$AK$2201)), 0)</f>
        <v>1.5679090645697846E-2</v>
      </c>
      <c r="AS1880">
        <f t="shared" si="687"/>
        <v>-0.6593550605094729</v>
      </c>
      <c r="AT1880">
        <f t="shared" si="680"/>
        <v>1.7178657240375114E-3</v>
      </c>
      <c r="AU1880" cm="1">
        <f t="array" ref="AU1880">IFERROR(STDEV(IF($E$2:$E$2201=$E1880, $AL$2:$AL$2201)), 0)</f>
        <v>4.6577521029236898E-3</v>
      </c>
      <c r="AV1880">
        <f t="shared" si="688"/>
        <v>-0.36881862453761766</v>
      </c>
      <c r="AW1880">
        <f t="shared" si="681"/>
        <v>0</v>
      </c>
      <c r="AX1880" cm="1">
        <f t="array" ref="AX1880">IFERROR(STDEV(IF($E$2:$E$2201=$E1880, $AM$2:$AM$2201)), 0)</f>
        <v>0</v>
      </c>
      <c r="AY1880">
        <f t="shared" si="689"/>
        <v>-0.36881862453761766</v>
      </c>
      <c r="AZ1880">
        <f>INDEX(Model_Assumptions[Values],9)*((INDEX(Model_Scenarios[GR Weight],1)*$AG1880)+(INDEX(Model_Scenarios[GP Weight],1)*$AH1880)+(INDEX(Model_Scenarios[LTV Weight],1)*$AI1880))-(INDEX(Model_Scenarios[LTV Weight],1)*$AP1880)-(INDEX(Model_Scenarios[GP Weight],1)*($AS1880+$AV1880+$AY1880))</f>
        <v>2.7396746274917327</v>
      </c>
      <c r="BA1880">
        <f>INDEX(Model_Assumptions[Values],9)*((INDEX(Model_Scenarios[GR Weight],2)*$AG1880)+(INDEX(Model_Scenarios[GP Weight],2)*$AH1880)+(INDEX(Model_Scenarios[LTV Weight],2)*$AI1880))-(INDEX(Model_Scenarios[LTV Weight],2)*$AP1880)-(INDEX(Model_Scenarios[GP Weight],2)*($AS1880+$AV1880+$AY1880))</f>
        <v>2.9671091484174186</v>
      </c>
      <c r="BB1880">
        <f>INDEX(Model_Assumptions[Values],9)*((INDEX(Model_Scenarios[GR Weight],3)*$AG1880)+(INDEX(Model_Scenarios[GP Weight],3)*$AH1880)+(INDEX(Model_Scenarios[LTV Weight],3)*$AI1880))-(INDEX(Model_Scenarios[LTV Weight],3)*$AP1880)-(INDEX(Model_Scenarios[GP Weight],3)*($AS1880+$AV1880+$AY1880))</f>
        <v>3.325209215852782</v>
      </c>
      <c r="BC1880">
        <f>INDEX(Model_Assumptions[Values],9)*((INDEX(Model_Scenarios[GR Weight],4)*$AG1880)+(INDEX(Model_Scenarios[GP Weight],4)*$AH1880)+(INDEX(Model_Scenarios[LTV Weight],4)*$AI1880))-(INDEX(Model_Scenarios[LTV Weight],4)*$AP1880)-(INDEX(Model_Scenarios[GP Weight],4)*($AS1880+$AV1880+$AY1880))</f>
        <v>3.3930023600401245</v>
      </c>
      <c r="BD1880">
        <f>INDEX(Model_Assumptions[Values],9)*((INDEX(Model_Scenarios[GR Weight],5)*$AG1880)+(INDEX(Model_Scenarios[GP Weight],5)*$AH1880)+(INDEX(Model_Scenarios[LTV Weight],5)*$AI1880))-(INDEX(Model_Scenarios[LTV Weight],5)*$AP1880)-(INDEX(Model_Scenarios[GP Weight],5)*($AS1880+$AV1880+$AY1880))</f>
        <v>3.6783885414231379</v>
      </c>
    </row>
    <row r="1881" spans="1:56" x14ac:dyDescent="0.25">
      <c r="A1881">
        <v>1880</v>
      </c>
      <c r="B1881">
        <v>38</v>
      </c>
      <c r="C1881" s="3">
        <v>30</v>
      </c>
      <c r="D1881" s="4">
        <v>0.57999999999999996</v>
      </c>
      <c r="E1881" t="str">
        <v>SKU-1044</v>
      </c>
      <c r="F1881" t="str">
        <v>Raise</v>
      </c>
      <c r="G1881" t="str">
        <v>Full</v>
      </c>
      <c r="H1881">
        <v>144.94999999999999</v>
      </c>
      <c r="I1881">
        <v>77.19</v>
      </c>
      <c r="J1881">
        <v>19</v>
      </c>
      <c r="K1881">
        <v>2754.0499999999997</v>
      </c>
      <c r="L1881">
        <v>1287.4399999999998</v>
      </c>
      <c r="M1881">
        <v>0.46747154191100376</v>
      </c>
      <c r="N1881">
        <v>181.88519051376983</v>
      </c>
      <c r="O1881">
        <v>337.99823873408741</v>
      </c>
      <c r="P1881">
        <v>492.37823873408729</v>
      </c>
      <c r="Q1881">
        <v>1457.9708511723543</v>
      </c>
      <c r="R1881">
        <v>1297.5940575433954</v>
      </c>
      <c r="S1881">
        <v>1</v>
      </c>
      <c r="T1881">
        <f t="shared" si="667"/>
        <v>166.37241049798649</v>
      </c>
      <c r="U1881">
        <f t="shared" si="668"/>
        <v>0.1477917247187755</v>
      </c>
      <c r="V1881">
        <f>IF($F1881="Reduce", INDEX(Model_Assumptions[Values], 2), INDEX(Model_Assumptions[Values], 1))</f>
        <v>-0.4</v>
      </c>
      <c r="W1881">
        <f t="shared" si="669"/>
        <v>17.876782892137307</v>
      </c>
      <c r="X1881">
        <f t="shared" si="682"/>
        <v>2974.2034617140503</v>
      </c>
      <c r="Y1881">
        <f t="shared" si="670"/>
        <v>1594.2945902699716</v>
      </c>
      <c r="Z1881">
        <f t="shared" si="671"/>
        <v>220.15346171405054</v>
      </c>
      <c r="AA1881">
        <f t="shared" si="672"/>
        <v>306.85459026997182</v>
      </c>
      <c r="AB1881">
        <f t="shared" si="683"/>
        <v>0.53604086297148301</v>
      </c>
      <c r="AC1881">
        <f t="shared" si="673"/>
        <v>6.8569321060479249E-2</v>
      </c>
      <c r="AD1881">
        <f t="shared" si="674"/>
        <v>6.8569321060479249E-2</v>
      </c>
      <c r="AE1881">
        <f t="shared" si="675"/>
        <v>0.57999999999999996</v>
      </c>
      <c r="AF1881">
        <f t="shared" si="684"/>
        <v>544.98950416822606</v>
      </c>
      <c r="AG1881">
        <f t="shared" si="676"/>
        <v>0.65134499676269431</v>
      </c>
      <c r="AH1881">
        <f t="shared" si="677"/>
        <v>0.62320908222690774</v>
      </c>
      <c r="AI1881">
        <f t="shared" si="685"/>
        <v>0.42</v>
      </c>
      <c r="AJ1881">
        <f>MAX(0, $R1881 - $AA1881) * INDEX(Model_Assumptions[Values], 7)</f>
        <v>1981.4789345468471</v>
      </c>
      <c r="AK1881">
        <f>MAX(0, INDEX(Model_Assumptions[Values], 4) - $AD1881)</f>
        <v>0</v>
      </c>
      <c r="AL1881">
        <f>MAX(0, INDEX(Model_Assumptions[Values], 5) - $AC1881)</f>
        <v>0</v>
      </c>
      <c r="AM1881">
        <f>INDEX(Model_Assumptions[Values], 6) * MAX(0, INDEX(Model_Assumptions[Values], 3) - $AB1881)^2</f>
        <v>0</v>
      </c>
      <c r="AN1881">
        <f t="shared" si="678"/>
        <v>2082.3174643699267</v>
      </c>
      <c r="AO1881" cm="1">
        <f t="array" ref="AO1881">IFERROR(STDEV(IF($E$2:$E$2201=$E1881, $AJ$2:$AJ$2201)), 0)</f>
        <v>292.00739855129058</v>
      </c>
      <c r="AP1881">
        <f t="shared" si="686"/>
        <v>-0.34532868113397314</v>
      </c>
      <c r="AQ1881">
        <f t="shared" si="679"/>
        <v>1.0338087761427613E-2</v>
      </c>
      <c r="AR1881" cm="1">
        <f t="array" ref="AR1881">IFERROR(STDEV(IF($E$2:$E$2201=$E1881, $AK$2:$AK$2201)), 0)</f>
        <v>1.5679090645697846E-2</v>
      </c>
      <c r="AS1881">
        <f t="shared" si="687"/>
        <v>-0.6593550605094729</v>
      </c>
      <c r="AT1881">
        <f t="shared" si="680"/>
        <v>1.7178657240375114E-3</v>
      </c>
      <c r="AU1881" cm="1">
        <f t="array" ref="AU1881">IFERROR(STDEV(IF($E$2:$E$2201=$E1881, $AL$2:$AL$2201)), 0)</f>
        <v>4.6577521029236898E-3</v>
      </c>
      <c r="AV1881">
        <f t="shared" si="688"/>
        <v>-0.36881862453761766</v>
      </c>
      <c r="AW1881">
        <f t="shared" si="681"/>
        <v>0</v>
      </c>
      <c r="AX1881" cm="1">
        <f t="array" ref="AX1881">IFERROR(STDEV(IF($E$2:$E$2201=$E1881, $AM$2:$AM$2201)), 0)</f>
        <v>0</v>
      </c>
      <c r="AY1881">
        <f t="shared" si="689"/>
        <v>-0.36881862453761766</v>
      </c>
      <c r="AZ1881">
        <f>INDEX(Model_Assumptions[Values],9)*((INDEX(Model_Scenarios[GR Weight],1)*$AG1881)+(INDEX(Model_Scenarios[GP Weight],1)*$AH1881)+(INDEX(Model_Scenarios[LTV Weight],1)*$AI1881))-(INDEX(Model_Scenarios[LTV Weight],1)*$AP1881)-(INDEX(Model_Scenarios[GP Weight],1)*($AS1881+$AV1881+$AY1881))</f>
        <v>2.7332392153604501</v>
      </c>
      <c r="BA1881">
        <f>INDEX(Model_Assumptions[Values],9)*((INDEX(Model_Scenarios[GR Weight],2)*$AG1881)+(INDEX(Model_Scenarios[GP Weight],2)*$AH1881)+(INDEX(Model_Scenarios[LTV Weight],2)*$AI1881))-(INDEX(Model_Scenarios[LTV Weight],2)*$AP1881)-(INDEX(Model_Scenarios[GP Weight],2)*($AS1881+$AV1881+$AY1881))</f>
        <v>2.9805799344529529</v>
      </c>
      <c r="BB1881">
        <f>INDEX(Model_Assumptions[Values],9)*((INDEX(Model_Scenarios[GR Weight],3)*$AG1881)+(INDEX(Model_Scenarios[GP Weight],3)*$AH1881)+(INDEX(Model_Scenarios[LTV Weight],3)*$AI1881))-(INDEX(Model_Scenarios[LTV Weight],3)*$AP1881)-(INDEX(Model_Scenarios[GP Weight],3)*($AS1881+$AV1881+$AY1881))</f>
        <v>3.3718759206586939</v>
      </c>
      <c r="BC1881">
        <f>INDEX(Model_Assumptions[Values],9)*((INDEX(Model_Scenarios[GR Weight],4)*$AG1881)+(INDEX(Model_Scenarios[GP Weight],4)*$AH1881)+(INDEX(Model_Scenarios[LTV Weight],4)*$AI1881))-(INDEX(Model_Scenarios[LTV Weight],4)*$AP1881)-(INDEX(Model_Scenarios[GP Weight],4)*($AS1881+$AV1881+$AY1881))</f>
        <v>3.4530155509266436</v>
      </c>
      <c r="BD1881">
        <f>INDEX(Model_Assumptions[Values],9)*((INDEX(Model_Scenarios[GR Weight],5)*$AG1881)+(INDEX(Model_Scenarios[GP Weight],5)*$AH1881)+(INDEX(Model_Scenarios[LTV Weight],5)*$AI1881))-(INDEX(Model_Scenarios[LTV Weight],5)*$AP1881)-(INDEX(Model_Scenarios[GP Weight],5)*($AS1881+$AV1881+$AY1881))</f>
        <v>3.7448479134417738</v>
      </c>
    </row>
    <row r="1882" spans="1:56" x14ac:dyDescent="0.25">
      <c r="A1882">
        <v>1881</v>
      </c>
      <c r="B1882">
        <v>38</v>
      </c>
      <c r="C1882" s="3">
        <v>31</v>
      </c>
      <c r="D1882" s="4">
        <v>0.6</v>
      </c>
      <c r="E1882" t="str">
        <v>SKU-1044</v>
      </c>
      <c r="F1882" t="str">
        <v>Raise</v>
      </c>
      <c r="G1882" t="str">
        <v>Full</v>
      </c>
      <c r="H1882">
        <v>144.94999999999999</v>
      </c>
      <c r="I1882">
        <v>77.19</v>
      </c>
      <c r="J1882">
        <v>19</v>
      </c>
      <c r="K1882">
        <v>2754.0499999999997</v>
      </c>
      <c r="L1882">
        <v>1287.4399999999998</v>
      </c>
      <c r="M1882">
        <v>0.46747154191100376</v>
      </c>
      <c r="N1882">
        <v>181.88519051376983</v>
      </c>
      <c r="O1882">
        <v>337.99823873408741</v>
      </c>
      <c r="P1882">
        <v>492.37823873408729</v>
      </c>
      <c r="Q1882">
        <v>1457.9708511723543</v>
      </c>
      <c r="R1882">
        <v>1297.5940575433954</v>
      </c>
      <c r="S1882">
        <v>1</v>
      </c>
      <c r="T1882">
        <f t="shared" si="667"/>
        <v>167.1111143082619</v>
      </c>
      <c r="U1882">
        <f t="shared" si="668"/>
        <v>0.15288799108838852</v>
      </c>
      <c r="V1882">
        <f>IF($F1882="Reduce", INDEX(Model_Assumptions[Values], 2), INDEX(Model_Assumptions[Values], 1))</f>
        <v>-0.4</v>
      </c>
      <c r="W1882">
        <f t="shared" si="669"/>
        <v>17.838051267728247</v>
      </c>
      <c r="X1882">
        <f t="shared" si="682"/>
        <v>2980.9366244379712</v>
      </c>
      <c r="Y1882">
        <f t="shared" si="670"/>
        <v>1604.017447082028</v>
      </c>
      <c r="Z1882">
        <f t="shared" si="671"/>
        <v>226.88662443797148</v>
      </c>
      <c r="AA1882">
        <f t="shared" si="672"/>
        <v>316.57744708202813</v>
      </c>
      <c r="AB1882">
        <f t="shared" si="683"/>
        <v>0.53809176415632487</v>
      </c>
      <c r="AC1882">
        <f t="shared" si="673"/>
        <v>7.0620222245321107E-2</v>
      </c>
      <c r="AD1882">
        <f t="shared" si="674"/>
        <v>7.0620222245321107E-2</v>
      </c>
      <c r="AE1882">
        <f t="shared" si="675"/>
        <v>0.60000000000000031</v>
      </c>
      <c r="AF1882">
        <f t="shared" si="684"/>
        <v>519.03762301735776</v>
      </c>
      <c r="AG1882">
        <f t="shared" si="676"/>
        <v>0.67126570034132482</v>
      </c>
      <c r="AH1882">
        <f t="shared" si="677"/>
        <v>0.64295580547173259</v>
      </c>
      <c r="AI1882">
        <f t="shared" si="685"/>
        <v>0.39999999999999969</v>
      </c>
      <c r="AJ1882">
        <f>MAX(0, $R1882 - $AA1882) * INDEX(Model_Assumptions[Values], 7)</f>
        <v>1962.0332209227345</v>
      </c>
      <c r="AK1882">
        <f>MAX(0, INDEX(Model_Assumptions[Values], 4) - $AD1882)</f>
        <v>0</v>
      </c>
      <c r="AL1882">
        <f>MAX(0, INDEX(Model_Assumptions[Values], 5) - $AC1882)</f>
        <v>0</v>
      </c>
      <c r="AM1882">
        <f>INDEX(Model_Assumptions[Values], 6) * MAX(0, INDEX(Model_Assumptions[Values], 3) - $AB1882)^2</f>
        <v>0</v>
      </c>
      <c r="AN1882">
        <f t="shared" si="678"/>
        <v>2082.3174643699267</v>
      </c>
      <c r="AO1882" cm="1">
        <f t="array" ref="AO1882">IFERROR(STDEV(IF($E$2:$E$2201=$E1882, $AJ$2:$AJ$2201)), 0)</f>
        <v>292.00739855129058</v>
      </c>
      <c r="AP1882">
        <f t="shared" si="686"/>
        <v>-0.41192190349952562</v>
      </c>
      <c r="AQ1882">
        <f t="shared" si="679"/>
        <v>1.0338087761427613E-2</v>
      </c>
      <c r="AR1882" cm="1">
        <f t="array" ref="AR1882">IFERROR(STDEV(IF($E$2:$E$2201=$E1882, $AK$2:$AK$2201)), 0)</f>
        <v>1.5679090645697846E-2</v>
      </c>
      <c r="AS1882">
        <f t="shared" si="687"/>
        <v>-0.6593550605094729</v>
      </c>
      <c r="AT1882">
        <f t="shared" si="680"/>
        <v>1.7178657240375114E-3</v>
      </c>
      <c r="AU1882" cm="1">
        <f t="array" ref="AU1882">IFERROR(STDEV(IF($E$2:$E$2201=$E1882, $AL$2:$AL$2201)), 0)</f>
        <v>4.6577521029236898E-3</v>
      </c>
      <c r="AV1882">
        <f t="shared" si="688"/>
        <v>-0.36881862453761766</v>
      </c>
      <c r="AW1882">
        <f t="shared" si="681"/>
        <v>0</v>
      </c>
      <c r="AX1882" cm="1">
        <f t="array" ref="AX1882">IFERROR(STDEV(IF($E$2:$E$2201=$E1882, $AM$2:$AM$2201)), 0)</f>
        <v>0</v>
      </c>
      <c r="AY1882">
        <f t="shared" si="689"/>
        <v>-0.36881862453761766</v>
      </c>
      <c r="AZ1882">
        <f>INDEX(Model_Assumptions[Values],9)*((INDEX(Model_Scenarios[GR Weight],1)*$AG1882)+(INDEX(Model_Scenarios[GP Weight],1)*$AH1882)+(INDEX(Model_Scenarios[LTV Weight],1)*$AI1882))-(INDEX(Model_Scenarios[LTV Weight],1)*$AP1882)-(INDEX(Model_Scenarios[GP Weight],1)*($AS1882+$AV1882+$AY1882))</f>
        <v>2.7263475066646192</v>
      </c>
      <c r="BA1882">
        <f>INDEX(Model_Assumptions[Values],9)*((INDEX(Model_Scenarios[GR Weight],2)*$AG1882)+(INDEX(Model_Scenarios[GP Weight],2)*$AH1882)+(INDEX(Model_Scenarios[LTV Weight],2)*$AI1882))-(INDEX(Model_Scenarios[LTV Weight],2)*$AP1882)-(INDEX(Model_Scenarios[GP Weight],2)*($AS1882+$AV1882+$AY1882))</f>
        <v>2.9935527799193586</v>
      </c>
      <c r="BB1882">
        <f>INDEX(Model_Assumptions[Values],9)*((INDEX(Model_Scenarios[GR Weight],3)*$AG1882)+(INDEX(Model_Scenarios[GP Weight],3)*$AH1882)+(INDEX(Model_Scenarios[LTV Weight],3)*$AI1882))-(INDEX(Model_Scenarios[LTV Weight],3)*$AP1882)-(INDEX(Model_Scenarios[GP Weight],3)*($AS1882+$AV1882+$AY1882))</f>
        <v>3.4179708547566459</v>
      </c>
      <c r="BC1882">
        <f>INDEX(Model_Assumptions[Values],9)*((INDEX(Model_Scenarios[GR Weight],4)*$AG1882)+(INDEX(Model_Scenarios[GP Weight],4)*$AH1882)+(INDEX(Model_Scenarios[LTV Weight],4)*$AI1882))-(INDEX(Model_Scenarios[LTV Weight],4)*$AP1882)-(INDEX(Model_Scenarios[GP Weight],4)*($AS1882+$AV1882+$AY1882))</f>
        <v>3.5124115145773556</v>
      </c>
      <c r="BD1882">
        <f>INDEX(Model_Assumptions[Values],9)*((INDEX(Model_Scenarios[GR Weight],5)*$AG1882)+(INDEX(Model_Scenarios[GP Weight],5)*$AH1882)+(INDEX(Model_Scenarios[LTV Weight],5)*$AI1882))-(INDEX(Model_Scenarios[LTV Weight],5)*$AP1882)-(INDEX(Model_Scenarios[GP Weight],5)*($AS1882+$AV1882+$AY1882))</f>
        <v>3.8107204115350601</v>
      </c>
    </row>
    <row r="1883" spans="1:56" x14ac:dyDescent="0.25">
      <c r="A1883">
        <v>1882</v>
      </c>
      <c r="B1883">
        <v>38</v>
      </c>
      <c r="C1883" s="3">
        <v>32</v>
      </c>
      <c r="D1883" s="4">
        <v>0.62</v>
      </c>
      <c r="E1883" t="str">
        <v>SKU-1044</v>
      </c>
      <c r="F1883" t="str">
        <v>Raise</v>
      </c>
      <c r="G1883" t="str">
        <v>Full</v>
      </c>
      <c r="H1883">
        <v>144.94999999999999</v>
      </c>
      <c r="I1883">
        <v>77.19</v>
      </c>
      <c r="J1883">
        <v>19</v>
      </c>
      <c r="K1883">
        <v>2754.0499999999997</v>
      </c>
      <c r="L1883">
        <v>1287.4399999999998</v>
      </c>
      <c r="M1883">
        <v>0.46747154191100376</v>
      </c>
      <c r="N1883">
        <v>181.88519051376983</v>
      </c>
      <c r="O1883">
        <v>337.99823873408741</v>
      </c>
      <c r="P1883">
        <v>492.37823873408729</v>
      </c>
      <c r="Q1883">
        <v>1457.9708511723543</v>
      </c>
      <c r="R1883">
        <v>1297.5940575433954</v>
      </c>
      <c r="S1883">
        <v>1</v>
      </c>
      <c r="T1883">
        <f t="shared" si="667"/>
        <v>167.84981811853729</v>
      </c>
      <c r="U1883">
        <f t="shared" si="668"/>
        <v>0.15798425745800138</v>
      </c>
      <c r="V1883">
        <f>IF($F1883="Reduce", INDEX(Model_Assumptions[Values], 2), INDEX(Model_Assumptions[Values], 1))</f>
        <v>-0.4</v>
      </c>
      <c r="W1883">
        <f t="shared" si="669"/>
        <v>17.799319643319187</v>
      </c>
      <c r="X1883">
        <f t="shared" si="682"/>
        <v>2987.6125647648337</v>
      </c>
      <c r="Y1883">
        <f t="shared" si="670"/>
        <v>1613.6830814970256</v>
      </c>
      <c r="Z1883">
        <f t="shared" si="671"/>
        <v>233.56256476483395</v>
      </c>
      <c r="AA1883">
        <f t="shared" si="672"/>
        <v>326.24308149702574</v>
      </c>
      <c r="AB1883">
        <f t="shared" si="683"/>
        <v>0.54012461338809659</v>
      </c>
      <c r="AC1883">
        <f t="shared" si="673"/>
        <v>7.2653071477092823E-2</v>
      </c>
      <c r="AD1883">
        <f t="shared" si="674"/>
        <v>7.2653071477092823E-2</v>
      </c>
      <c r="AE1883">
        <f t="shared" si="675"/>
        <v>0.61999999999999988</v>
      </c>
      <c r="AF1883">
        <f t="shared" si="684"/>
        <v>493.08574186649037</v>
      </c>
      <c r="AG1883">
        <f t="shared" si="676"/>
        <v>0.69101710600505262</v>
      </c>
      <c r="AH1883">
        <f t="shared" si="677"/>
        <v>0.66258631237603471</v>
      </c>
      <c r="AI1883">
        <f t="shared" si="685"/>
        <v>0.38000000000000012</v>
      </c>
      <c r="AJ1883">
        <f>MAX(0, $R1883 - $AA1883) * INDEX(Model_Assumptions[Values], 7)</f>
        <v>1942.7019520927392</v>
      </c>
      <c r="AK1883">
        <f>MAX(0, INDEX(Model_Assumptions[Values], 4) - $AD1883)</f>
        <v>0</v>
      </c>
      <c r="AL1883">
        <f>MAX(0, INDEX(Model_Assumptions[Values], 5) - $AC1883)</f>
        <v>0</v>
      </c>
      <c r="AM1883">
        <f>INDEX(Model_Assumptions[Values], 6) * MAX(0, INDEX(Model_Assumptions[Values], 3) - $AB1883)^2</f>
        <v>0</v>
      </c>
      <c r="AN1883">
        <f t="shared" si="678"/>
        <v>2082.3174643699267</v>
      </c>
      <c r="AO1883" cm="1">
        <f t="array" ref="AO1883">IFERROR(STDEV(IF($E$2:$E$2201=$E1883, $AJ$2:$AJ$2201)), 0)</f>
        <v>292.00739855129058</v>
      </c>
      <c r="AP1883">
        <f t="shared" si="686"/>
        <v>-0.47812320156903232</v>
      </c>
      <c r="AQ1883">
        <f t="shared" si="679"/>
        <v>1.0338087761427613E-2</v>
      </c>
      <c r="AR1883" cm="1">
        <f t="array" ref="AR1883">IFERROR(STDEV(IF($E$2:$E$2201=$E1883, $AK$2:$AK$2201)), 0)</f>
        <v>1.5679090645697846E-2</v>
      </c>
      <c r="AS1883">
        <f t="shared" si="687"/>
        <v>-0.6593550605094729</v>
      </c>
      <c r="AT1883">
        <f t="shared" si="680"/>
        <v>1.7178657240375114E-3</v>
      </c>
      <c r="AU1883" cm="1">
        <f t="array" ref="AU1883">IFERROR(STDEV(IF($E$2:$E$2201=$E1883, $AL$2:$AL$2201)), 0)</f>
        <v>4.6577521029236898E-3</v>
      </c>
      <c r="AV1883">
        <f t="shared" si="688"/>
        <v>-0.36881862453761766</v>
      </c>
      <c r="AW1883">
        <f t="shared" si="681"/>
        <v>0</v>
      </c>
      <c r="AX1883" cm="1">
        <f t="array" ref="AX1883">IFERROR(STDEV(IF($E$2:$E$2201=$E1883, $AM$2:$AM$2201)), 0)</f>
        <v>0</v>
      </c>
      <c r="AY1883">
        <f t="shared" si="689"/>
        <v>-0.36881862453761766</v>
      </c>
      <c r="AZ1883">
        <f>INDEX(Model_Assumptions[Values],9)*((INDEX(Model_Scenarios[GR Weight],1)*$AG1883)+(INDEX(Model_Scenarios[GP Weight],1)*$AH1883)+(INDEX(Model_Scenarios[LTV Weight],1)*$AI1883))-(INDEX(Model_Scenarios[LTV Weight],1)*$AP1883)-(INDEX(Model_Scenarios[GP Weight],1)*($AS1883+$AV1883+$AY1883))</f>
        <v>2.718999501404241</v>
      </c>
      <c r="BA1883">
        <f>INDEX(Model_Assumptions[Values],9)*((INDEX(Model_Scenarios[GR Weight],2)*$AG1883)+(INDEX(Model_Scenarios[GP Weight],2)*$AH1883)+(INDEX(Model_Scenarios[LTV Weight],2)*$AI1883))-(INDEX(Model_Scenarios[LTV Weight],2)*$AP1883)-(INDEX(Model_Scenarios[GP Weight],2)*($AS1883+$AV1883+$AY1883))</f>
        <v>3.0060276848166372</v>
      </c>
      <c r="BB1883">
        <f>INDEX(Model_Assumptions[Values],9)*((INDEX(Model_Scenarios[GR Weight],3)*$AG1883)+(INDEX(Model_Scenarios[GP Weight],3)*$AH1883)+(INDEX(Model_Scenarios[LTV Weight],3)*$AI1883))-(INDEX(Model_Scenarios[LTV Weight],3)*$AP1883)-(INDEX(Model_Scenarios[GP Weight],3)*($AS1883+$AV1883+$AY1883))</f>
        <v>3.4634940181466369</v>
      </c>
      <c r="BC1883">
        <f>INDEX(Model_Assumptions[Values],9)*((INDEX(Model_Scenarios[GR Weight],4)*$AG1883)+(INDEX(Model_Scenarios[GP Weight],4)*$AH1883)+(INDEX(Model_Scenarios[LTV Weight],4)*$AI1883))-(INDEX(Model_Scenarios[LTV Weight],4)*$AP1883)-(INDEX(Model_Scenarios[GP Weight],4)*($AS1883+$AV1883+$AY1883))</f>
        <v>3.5711902509922604</v>
      </c>
      <c r="BD1883">
        <f>INDEX(Model_Assumptions[Values],9)*((INDEX(Model_Scenarios[GR Weight],5)*$AG1883)+(INDEX(Model_Scenarios[GP Weight],5)*$AH1883)+(INDEX(Model_Scenarios[LTV Weight],5)*$AI1883))-(INDEX(Model_Scenarios[LTV Weight],5)*$AP1883)-(INDEX(Model_Scenarios[GP Weight],5)*($AS1883+$AV1883+$AY1883))</f>
        <v>3.8760060357029964</v>
      </c>
    </row>
    <row r="1884" spans="1:56" x14ac:dyDescent="0.25">
      <c r="A1884">
        <v>1883</v>
      </c>
      <c r="B1884">
        <v>38</v>
      </c>
      <c r="C1884" s="3">
        <v>33</v>
      </c>
      <c r="D1884" s="4">
        <v>0.64</v>
      </c>
      <c r="E1884" t="str">
        <v>SKU-1044</v>
      </c>
      <c r="F1884" t="str">
        <v>Raise</v>
      </c>
      <c r="G1884" t="str">
        <v>Full</v>
      </c>
      <c r="H1884">
        <v>144.94999999999999</v>
      </c>
      <c r="I1884">
        <v>77.19</v>
      </c>
      <c r="J1884">
        <v>19</v>
      </c>
      <c r="K1884">
        <v>2754.0499999999997</v>
      </c>
      <c r="L1884">
        <v>1287.4399999999998</v>
      </c>
      <c r="M1884">
        <v>0.46747154191100376</v>
      </c>
      <c r="N1884">
        <v>181.88519051376983</v>
      </c>
      <c r="O1884">
        <v>337.99823873408741</v>
      </c>
      <c r="P1884">
        <v>492.37823873408729</v>
      </c>
      <c r="Q1884">
        <v>1457.9708511723543</v>
      </c>
      <c r="R1884">
        <v>1297.5940575433954</v>
      </c>
      <c r="S1884">
        <v>1</v>
      </c>
      <c r="T1884">
        <f t="shared" si="667"/>
        <v>168.5885219288127</v>
      </c>
      <c r="U1884">
        <f t="shared" si="668"/>
        <v>0.16308052382761443</v>
      </c>
      <c r="V1884">
        <f>IF($F1884="Reduce", INDEX(Model_Assumptions[Values], 2), INDEX(Model_Assumptions[Values], 1))</f>
        <v>-0.4</v>
      </c>
      <c r="W1884">
        <f t="shared" si="669"/>
        <v>17.760588018910131</v>
      </c>
      <c r="X1884">
        <f t="shared" si="682"/>
        <v>2994.2312826946386</v>
      </c>
      <c r="Y1884">
        <f t="shared" si="670"/>
        <v>1623.2914935149656</v>
      </c>
      <c r="Z1884">
        <f t="shared" si="671"/>
        <v>240.18128269463887</v>
      </c>
      <c r="AA1884">
        <f t="shared" si="672"/>
        <v>335.8514935149658</v>
      </c>
      <c r="AB1884">
        <f t="shared" si="683"/>
        <v>0.54213964796136094</v>
      </c>
      <c r="AC1884">
        <f t="shared" si="673"/>
        <v>7.4668106050357175E-2</v>
      </c>
      <c r="AD1884">
        <f t="shared" si="674"/>
        <v>7.4668106050357175E-2</v>
      </c>
      <c r="AE1884">
        <f t="shared" si="675"/>
        <v>0.64000000000000024</v>
      </c>
      <c r="AF1884">
        <f t="shared" si="684"/>
        <v>467.13386071562201</v>
      </c>
      <c r="AG1884">
        <f t="shared" si="676"/>
        <v>0.71059921375388035</v>
      </c>
      <c r="AH1884">
        <f t="shared" si="677"/>
        <v>0.68210060293981634</v>
      </c>
      <c r="AI1884">
        <f t="shared" si="685"/>
        <v>0.35999999999999976</v>
      </c>
      <c r="AJ1884">
        <f>MAX(0, $R1884 - $AA1884) * INDEX(Model_Assumptions[Values], 7)</f>
        <v>1923.4851280568591</v>
      </c>
      <c r="AK1884">
        <f>MAX(0, INDEX(Model_Assumptions[Values], 4) - $AD1884)</f>
        <v>0</v>
      </c>
      <c r="AL1884">
        <f>MAX(0, INDEX(Model_Assumptions[Values], 5) - $AC1884)</f>
        <v>0</v>
      </c>
      <c r="AM1884">
        <f>INDEX(Model_Assumptions[Values], 6) * MAX(0, INDEX(Model_Assumptions[Values], 3) - $AB1884)^2</f>
        <v>0</v>
      </c>
      <c r="AN1884">
        <f t="shared" si="678"/>
        <v>2082.3174643699267</v>
      </c>
      <c r="AO1884" cm="1">
        <f t="array" ref="AO1884">IFERROR(STDEV(IF($E$2:$E$2201=$E1884, $AJ$2:$AJ$2201)), 0)</f>
        <v>292.00739855129058</v>
      </c>
      <c r="AP1884">
        <f t="shared" si="686"/>
        <v>-0.54393257534250095</v>
      </c>
      <c r="AQ1884">
        <f t="shared" si="679"/>
        <v>1.0338087761427613E-2</v>
      </c>
      <c r="AR1884" cm="1">
        <f t="array" ref="AR1884">IFERROR(STDEV(IF($E$2:$E$2201=$E1884, $AK$2:$AK$2201)), 0)</f>
        <v>1.5679090645697846E-2</v>
      </c>
      <c r="AS1884">
        <f t="shared" si="687"/>
        <v>-0.6593550605094729</v>
      </c>
      <c r="AT1884">
        <f t="shared" si="680"/>
        <v>1.7178657240375114E-3</v>
      </c>
      <c r="AU1884" cm="1">
        <f t="array" ref="AU1884">IFERROR(STDEV(IF($E$2:$E$2201=$E1884, $AL$2:$AL$2201)), 0)</f>
        <v>4.6577521029236898E-3</v>
      </c>
      <c r="AV1884">
        <f t="shared" si="688"/>
        <v>-0.36881862453761766</v>
      </c>
      <c r="AW1884">
        <f t="shared" si="681"/>
        <v>0</v>
      </c>
      <c r="AX1884" cm="1">
        <f t="array" ref="AX1884">IFERROR(STDEV(IF($E$2:$E$2201=$E1884, $AM$2:$AM$2201)), 0)</f>
        <v>0</v>
      </c>
      <c r="AY1884">
        <f t="shared" si="689"/>
        <v>-0.36881862453761766</v>
      </c>
      <c r="AZ1884">
        <f>INDEX(Model_Assumptions[Values],9)*((INDEX(Model_Scenarios[GR Weight],1)*$AG1884)+(INDEX(Model_Scenarios[GP Weight],1)*$AH1884)+(INDEX(Model_Scenarios[LTV Weight],1)*$AI1884))-(INDEX(Model_Scenarios[LTV Weight],1)*$AP1884)-(INDEX(Model_Scenarios[GP Weight],1)*($AS1884+$AV1884+$AY1884))</f>
        <v>2.7111951995793193</v>
      </c>
      <c r="BA1884">
        <f>INDEX(Model_Assumptions[Values],9)*((INDEX(Model_Scenarios[GR Weight],2)*$AG1884)+(INDEX(Model_Scenarios[GP Weight],2)*$AH1884)+(INDEX(Model_Scenarios[LTV Weight],2)*$AI1884))-(INDEX(Model_Scenarios[LTV Weight],2)*$AP1884)-(INDEX(Model_Scenarios[GP Weight],2)*($AS1884+$AV1884+$AY1884))</f>
        <v>3.0180046491447934</v>
      </c>
      <c r="BB1884">
        <f>INDEX(Model_Assumptions[Values],9)*((INDEX(Model_Scenarios[GR Weight],3)*$AG1884)+(INDEX(Model_Scenarios[GP Weight],3)*$AH1884)+(INDEX(Model_Scenarios[LTV Weight],3)*$AI1884))-(INDEX(Model_Scenarios[LTV Weight],3)*$AP1884)-(INDEX(Model_Scenarios[GP Weight],3)*($AS1884+$AV1884+$AY1884))</f>
        <v>3.5084454108286764</v>
      </c>
      <c r="BC1884">
        <f>INDEX(Model_Assumptions[Values],9)*((INDEX(Model_Scenarios[GR Weight],4)*$AG1884)+(INDEX(Model_Scenarios[GP Weight],4)*$AH1884)+(INDEX(Model_Scenarios[LTV Weight],4)*$AI1884))-(INDEX(Model_Scenarios[LTV Weight],4)*$AP1884)-(INDEX(Model_Scenarios[GP Weight],4)*($AS1884+$AV1884+$AY1884))</f>
        <v>3.6293517601713674</v>
      </c>
      <c r="BD1884">
        <f>INDEX(Model_Assumptions[Values],9)*((INDEX(Model_Scenarios[GR Weight],5)*$AG1884)+(INDEX(Model_Scenarios[GP Weight],5)*$AH1884)+(INDEX(Model_Scenarios[LTV Weight],5)*$AI1884))-(INDEX(Model_Scenarios[LTV Weight],5)*$AP1884)-(INDEX(Model_Scenarios[GP Weight],5)*($AS1884+$AV1884+$AY1884))</f>
        <v>3.9407047859455901</v>
      </c>
    </row>
    <row r="1885" spans="1:56" x14ac:dyDescent="0.25">
      <c r="A1885">
        <v>1884</v>
      </c>
      <c r="B1885">
        <v>38</v>
      </c>
      <c r="C1885" s="3">
        <v>34</v>
      </c>
      <c r="D1885" s="4">
        <v>0.66</v>
      </c>
      <c r="E1885" t="str">
        <v>SKU-1044</v>
      </c>
      <c r="F1885" t="str">
        <v>Raise</v>
      </c>
      <c r="G1885" t="str">
        <v>Full</v>
      </c>
      <c r="H1885">
        <v>144.94999999999999</v>
      </c>
      <c r="I1885">
        <v>77.19</v>
      </c>
      <c r="J1885">
        <v>19</v>
      </c>
      <c r="K1885">
        <v>2754.0499999999997</v>
      </c>
      <c r="L1885">
        <v>1287.4399999999998</v>
      </c>
      <c r="M1885">
        <v>0.46747154191100376</v>
      </c>
      <c r="N1885">
        <v>181.88519051376983</v>
      </c>
      <c r="O1885">
        <v>337.99823873408741</v>
      </c>
      <c r="P1885">
        <v>492.37823873408729</v>
      </c>
      <c r="Q1885">
        <v>1457.9708511723543</v>
      </c>
      <c r="R1885">
        <v>1297.5940575433954</v>
      </c>
      <c r="S1885">
        <v>1</v>
      </c>
      <c r="T1885">
        <f t="shared" si="667"/>
        <v>169.32722573908808</v>
      </c>
      <c r="U1885">
        <f t="shared" si="668"/>
        <v>0.16817679019722725</v>
      </c>
      <c r="V1885">
        <f>IF($F1885="Reduce", INDEX(Model_Assumptions[Values], 2), INDEX(Model_Assumptions[Values], 1))</f>
        <v>-0.4</v>
      </c>
      <c r="W1885">
        <f t="shared" si="669"/>
        <v>17.721856394501074</v>
      </c>
      <c r="X1885">
        <f t="shared" si="682"/>
        <v>3000.792778227385</v>
      </c>
      <c r="Y1885">
        <f t="shared" si="670"/>
        <v>1632.8426831358472</v>
      </c>
      <c r="Z1885">
        <f t="shared" si="671"/>
        <v>246.74277822738532</v>
      </c>
      <c r="AA1885">
        <f t="shared" si="672"/>
        <v>345.40268313584738</v>
      </c>
      <c r="AB1885">
        <f t="shared" si="683"/>
        <v>0.54413710102981283</v>
      </c>
      <c r="AC1885">
        <f t="shared" si="673"/>
        <v>7.6665559118809068E-2</v>
      </c>
      <c r="AD1885">
        <f t="shared" si="674"/>
        <v>7.6665559118809068E-2</v>
      </c>
      <c r="AE1885">
        <f t="shared" si="675"/>
        <v>0.65999999999999992</v>
      </c>
      <c r="AF1885">
        <f t="shared" si="684"/>
        <v>441.18197956475456</v>
      </c>
      <c r="AG1885">
        <f t="shared" si="676"/>
        <v>0.73001202358780548</v>
      </c>
      <c r="AH1885">
        <f t="shared" si="677"/>
        <v>0.70149867716307579</v>
      </c>
      <c r="AI1885">
        <f t="shared" si="685"/>
        <v>0.34000000000000008</v>
      </c>
      <c r="AJ1885">
        <f>MAX(0, $R1885 - $AA1885) * INDEX(Model_Assumptions[Values], 7)</f>
        <v>1904.382748815096</v>
      </c>
      <c r="AK1885">
        <f>MAX(0, INDEX(Model_Assumptions[Values], 4) - $AD1885)</f>
        <v>0</v>
      </c>
      <c r="AL1885">
        <f>MAX(0, INDEX(Model_Assumptions[Values], 5) - $AC1885)</f>
        <v>0</v>
      </c>
      <c r="AM1885">
        <f>INDEX(Model_Assumptions[Values], 6) * MAX(0, INDEX(Model_Assumptions[Values], 3) - $AB1885)^2</f>
        <v>0</v>
      </c>
      <c r="AN1885">
        <f t="shared" si="678"/>
        <v>2082.3174643699267</v>
      </c>
      <c r="AO1885" cm="1">
        <f t="array" ref="AO1885">IFERROR(STDEV(IF($E$2:$E$2201=$E1885, $AJ$2:$AJ$2201)), 0)</f>
        <v>292.00739855129058</v>
      </c>
      <c r="AP1885">
        <f t="shared" si="686"/>
        <v>-0.6093500248199254</v>
      </c>
      <c r="AQ1885">
        <f t="shared" si="679"/>
        <v>1.0338087761427613E-2</v>
      </c>
      <c r="AR1885" cm="1">
        <f t="array" ref="AR1885">IFERROR(STDEV(IF($E$2:$E$2201=$E1885, $AK$2:$AK$2201)), 0)</f>
        <v>1.5679090645697846E-2</v>
      </c>
      <c r="AS1885">
        <f t="shared" si="687"/>
        <v>-0.6593550605094729</v>
      </c>
      <c r="AT1885">
        <f t="shared" si="680"/>
        <v>1.7178657240375114E-3</v>
      </c>
      <c r="AU1885" cm="1">
        <f t="array" ref="AU1885">IFERROR(STDEV(IF($E$2:$E$2201=$E1885, $AL$2:$AL$2201)), 0)</f>
        <v>4.6577521029236898E-3</v>
      </c>
      <c r="AV1885">
        <f t="shared" si="688"/>
        <v>-0.36881862453761766</v>
      </c>
      <c r="AW1885">
        <f t="shared" si="681"/>
        <v>0</v>
      </c>
      <c r="AX1885" cm="1">
        <f t="array" ref="AX1885">IFERROR(STDEV(IF($E$2:$E$2201=$E1885, $AM$2:$AM$2201)), 0)</f>
        <v>0</v>
      </c>
      <c r="AY1885">
        <f t="shared" si="689"/>
        <v>-0.36881862453761766</v>
      </c>
      <c r="AZ1885">
        <f>INDEX(Model_Assumptions[Values],9)*((INDEX(Model_Scenarios[GR Weight],1)*$AG1885)+(INDEX(Model_Scenarios[GP Weight],1)*$AH1885)+(INDEX(Model_Scenarios[LTV Weight],1)*$AI1885))-(INDEX(Model_Scenarios[LTV Weight],1)*$AP1885)-(INDEX(Model_Scenarios[GP Weight],1)*($AS1885+$AV1885+$AY1885))</f>
        <v>2.7029346011898521</v>
      </c>
      <c r="BA1885">
        <f>INDEX(Model_Assumptions[Values],9)*((INDEX(Model_Scenarios[GR Weight],2)*$AG1885)+(INDEX(Model_Scenarios[GP Weight],2)*$AH1885)+(INDEX(Model_Scenarios[LTV Weight],2)*$AI1885))-(INDEX(Model_Scenarios[LTV Weight],2)*$AP1885)-(INDEX(Model_Scenarios[GP Weight],2)*($AS1885+$AV1885+$AY1885))</f>
        <v>3.0294836729038233</v>
      </c>
      <c r="BB1885">
        <f>INDEX(Model_Assumptions[Values],9)*((INDEX(Model_Scenarios[GR Weight],3)*$AG1885)+(INDEX(Model_Scenarios[GP Weight],3)*$AH1885)+(INDEX(Model_Scenarios[LTV Weight],3)*$AI1885))-(INDEX(Model_Scenarios[LTV Weight],3)*$AP1885)-(INDEX(Model_Scenarios[GP Weight],3)*($AS1885+$AV1885+$AY1885))</f>
        <v>3.5528250328027577</v>
      </c>
      <c r="BC1885">
        <f>INDEX(Model_Assumptions[Values],9)*((INDEX(Model_Scenarios[GR Weight],4)*$AG1885)+(INDEX(Model_Scenarios[GP Weight],4)*$AH1885)+(INDEX(Model_Scenarios[LTV Weight],4)*$AI1885))-(INDEX(Model_Scenarios[LTV Weight],4)*$AP1885)-(INDEX(Model_Scenarios[GP Weight],4)*($AS1885+$AV1885+$AY1885))</f>
        <v>3.6868960421146677</v>
      </c>
      <c r="BD1885">
        <f>INDEX(Model_Assumptions[Values],9)*((INDEX(Model_Scenarios[GR Weight],5)*$AG1885)+(INDEX(Model_Scenarios[GP Weight],5)*$AH1885)+(INDEX(Model_Scenarios[LTV Weight],5)*$AI1885))-(INDEX(Model_Scenarios[LTV Weight],5)*$AP1885)-(INDEX(Model_Scenarios[GP Weight],5)*($AS1885+$AV1885+$AY1885))</f>
        <v>4.0048166622628347</v>
      </c>
    </row>
    <row r="1886" spans="1:56" x14ac:dyDescent="0.25">
      <c r="A1886">
        <v>1885</v>
      </c>
      <c r="B1886">
        <v>38</v>
      </c>
      <c r="C1886" s="3">
        <v>35</v>
      </c>
      <c r="D1886" s="4">
        <v>0.68</v>
      </c>
      <c r="E1886" t="str">
        <v>SKU-1044</v>
      </c>
      <c r="F1886" t="str">
        <v>Raise</v>
      </c>
      <c r="G1886" t="str">
        <v>Full</v>
      </c>
      <c r="H1886">
        <v>144.94999999999999</v>
      </c>
      <c r="I1886">
        <v>77.19</v>
      </c>
      <c r="J1886">
        <v>19</v>
      </c>
      <c r="K1886">
        <v>2754.0499999999997</v>
      </c>
      <c r="L1886">
        <v>1287.4399999999998</v>
      </c>
      <c r="M1886">
        <v>0.46747154191100376</v>
      </c>
      <c r="N1886">
        <v>181.88519051376983</v>
      </c>
      <c r="O1886">
        <v>337.99823873408741</v>
      </c>
      <c r="P1886">
        <v>492.37823873408729</v>
      </c>
      <c r="Q1886">
        <v>1457.9708511723543</v>
      </c>
      <c r="R1886">
        <v>1297.5940575433954</v>
      </c>
      <c r="S1886">
        <v>1</v>
      </c>
      <c r="T1886">
        <f t="shared" si="667"/>
        <v>170.06592954936349</v>
      </c>
      <c r="U1886">
        <f t="shared" si="668"/>
        <v>0.17327305656684031</v>
      </c>
      <c r="V1886">
        <f>IF($F1886="Reduce", INDEX(Model_Assumptions[Values], 2), INDEX(Model_Assumptions[Values], 1))</f>
        <v>-0.4</v>
      </c>
      <c r="W1886">
        <f t="shared" si="669"/>
        <v>17.683124770092014</v>
      </c>
      <c r="X1886">
        <f t="shared" si="682"/>
        <v>3007.297051363073</v>
      </c>
      <c r="Y1886">
        <f t="shared" si="670"/>
        <v>1642.3366503596706</v>
      </c>
      <c r="Z1886">
        <f t="shared" si="671"/>
        <v>253.2470513630733</v>
      </c>
      <c r="AA1886">
        <f t="shared" si="672"/>
        <v>354.89665035967073</v>
      </c>
      <c r="AB1886">
        <f t="shared" si="683"/>
        <v>0.54611720169621192</v>
      </c>
      <c r="AC1886">
        <f t="shared" si="673"/>
        <v>7.8645659785208155E-2</v>
      </c>
      <c r="AD1886">
        <f t="shared" si="674"/>
        <v>7.8645659785208155E-2</v>
      </c>
      <c r="AE1886">
        <f t="shared" si="675"/>
        <v>0.68000000000000027</v>
      </c>
      <c r="AF1886">
        <f t="shared" si="684"/>
        <v>415.23009841388614</v>
      </c>
      <c r="AG1886">
        <f t="shared" si="676"/>
        <v>0.74925553550682777</v>
      </c>
      <c r="AH1886">
        <f t="shared" si="677"/>
        <v>0.72078053504581352</v>
      </c>
      <c r="AI1886">
        <f t="shared" si="685"/>
        <v>0.31999999999999973</v>
      </c>
      <c r="AJ1886">
        <f>MAX(0, $R1886 - $AA1886) * INDEX(Model_Assumptions[Values], 7)</f>
        <v>1885.3948143674493</v>
      </c>
      <c r="AK1886">
        <f>MAX(0, INDEX(Model_Assumptions[Values], 4) - $AD1886)</f>
        <v>0</v>
      </c>
      <c r="AL1886">
        <f>MAX(0, INDEX(Model_Assumptions[Values], 5) - $AC1886)</f>
        <v>0</v>
      </c>
      <c r="AM1886">
        <f>INDEX(Model_Assumptions[Values], 6) * MAX(0, INDEX(Model_Assumptions[Values], 3) - $AB1886)^2</f>
        <v>0</v>
      </c>
      <c r="AN1886">
        <f t="shared" si="678"/>
        <v>2082.3174643699267</v>
      </c>
      <c r="AO1886" cm="1">
        <f t="array" ref="AO1886">IFERROR(STDEV(IF($E$2:$E$2201=$E1886, $AJ$2:$AJ$2201)), 0)</f>
        <v>292.00739855129058</v>
      </c>
      <c r="AP1886">
        <f t="shared" si="686"/>
        <v>-0.674375550001307</v>
      </c>
      <c r="AQ1886">
        <f t="shared" si="679"/>
        <v>1.0338087761427613E-2</v>
      </c>
      <c r="AR1886" cm="1">
        <f t="array" ref="AR1886">IFERROR(STDEV(IF($E$2:$E$2201=$E1886, $AK$2:$AK$2201)), 0)</f>
        <v>1.5679090645697846E-2</v>
      </c>
      <c r="AS1886">
        <f t="shared" si="687"/>
        <v>-0.6593550605094729</v>
      </c>
      <c r="AT1886">
        <f t="shared" si="680"/>
        <v>1.7178657240375114E-3</v>
      </c>
      <c r="AU1886" cm="1">
        <f t="array" ref="AU1886">IFERROR(STDEV(IF($E$2:$E$2201=$E1886, $AL$2:$AL$2201)), 0)</f>
        <v>4.6577521029236898E-3</v>
      </c>
      <c r="AV1886">
        <f t="shared" si="688"/>
        <v>-0.36881862453761766</v>
      </c>
      <c r="AW1886">
        <f t="shared" si="681"/>
        <v>0</v>
      </c>
      <c r="AX1886" cm="1">
        <f t="array" ref="AX1886">IFERROR(STDEV(IF($E$2:$E$2201=$E1886, $AM$2:$AM$2201)), 0)</f>
        <v>0</v>
      </c>
      <c r="AY1886">
        <f t="shared" si="689"/>
        <v>-0.36881862453761766</v>
      </c>
      <c r="AZ1886">
        <f>INDEX(Model_Assumptions[Values],9)*((INDEX(Model_Scenarios[GR Weight],1)*$AG1886)+(INDEX(Model_Scenarios[GP Weight],1)*$AH1886)+(INDEX(Model_Scenarios[LTV Weight],1)*$AI1886))-(INDEX(Model_Scenarios[LTV Weight],1)*$AP1886)-(INDEX(Model_Scenarios[GP Weight],1)*($AS1886+$AV1886+$AY1886))</f>
        <v>2.6942177062358361</v>
      </c>
      <c r="BA1886">
        <f>INDEX(Model_Assumptions[Values],9)*((INDEX(Model_Scenarios[GR Weight],2)*$AG1886)+(INDEX(Model_Scenarios[GP Weight],2)*$AH1886)+(INDEX(Model_Scenarios[LTV Weight],2)*$AI1886))-(INDEX(Model_Scenarios[LTV Weight],2)*$AP1886)-(INDEX(Model_Scenarios[GP Weight],2)*($AS1886+$AV1886+$AY1886))</f>
        <v>3.0404647560937246</v>
      </c>
      <c r="BB1886">
        <f>INDEX(Model_Assumptions[Values],9)*((INDEX(Model_Scenarios[GR Weight],3)*$AG1886)+(INDEX(Model_Scenarios[GP Weight],3)*$AH1886)+(INDEX(Model_Scenarios[LTV Weight],3)*$AI1886))-(INDEX(Model_Scenarios[LTV Weight],3)*$AP1886)-(INDEX(Model_Scenarios[GP Weight],3)*($AS1886+$AV1886+$AY1886))</f>
        <v>3.5966328840688786</v>
      </c>
      <c r="BC1886">
        <f>INDEX(Model_Assumptions[Values],9)*((INDEX(Model_Scenarios[GR Weight],4)*$AG1886)+(INDEX(Model_Scenarios[GP Weight],4)*$AH1886)+(INDEX(Model_Scenarios[LTV Weight],4)*$AI1886))-(INDEX(Model_Scenarios[LTV Weight],4)*$AP1886)-(INDEX(Model_Scenarios[GP Weight],4)*($AS1886+$AV1886+$AY1886))</f>
        <v>3.7438230968221613</v>
      </c>
      <c r="BD1886">
        <f>INDEX(Model_Assumptions[Values],9)*((INDEX(Model_Scenarios[GR Weight],5)*$AG1886)+(INDEX(Model_Scenarios[GP Weight],5)*$AH1886)+(INDEX(Model_Scenarios[LTV Weight],5)*$AI1886))-(INDEX(Model_Scenarios[LTV Weight],5)*$AP1886)-(INDEX(Model_Scenarios[GP Weight],5)*($AS1886+$AV1886+$AY1886))</f>
        <v>4.0683416646547315</v>
      </c>
    </row>
    <row r="1887" spans="1:56" x14ac:dyDescent="0.25">
      <c r="A1887">
        <v>1886</v>
      </c>
      <c r="B1887">
        <v>38</v>
      </c>
      <c r="C1887" s="3">
        <v>36</v>
      </c>
      <c r="D1887" s="4">
        <v>0.70000000000000007</v>
      </c>
      <c r="E1887" t="str">
        <v>SKU-1044</v>
      </c>
      <c r="F1887" t="str">
        <v>Raise</v>
      </c>
      <c r="G1887" t="str">
        <v>Full</v>
      </c>
      <c r="H1887">
        <v>144.94999999999999</v>
      </c>
      <c r="I1887">
        <v>77.19</v>
      </c>
      <c r="J1887">
        <v>19</v>
      </c>
      <c r="K1887">
        <v>2754.0499999999997</v>
      </c>
      <c r="L1887">
        <v>1287.4399999999998</v>
      </c>
      <c r="M1887">
        <v>0.46747154191100376</v>
      </c>
      <c r="N1887">
        <v>181.88519051376983</v>
      </c>
      <c r="O1887">
        <v>337.99823873408741</v>
      </c>
      <c r="P1887">
        <v>492.37823873408729</v>
      </c>
      <c r="Q1887">
        <v>1457.9708511723543</v>
      </c>
      <c r="R1887">
        <v>1297.5940575433954</v>
      </c>
      <c r="S1887">
        <v>1</v>
      </c>
      <c r="T1887">
        <f t="shared" si="667"/>
        <v>170.80463335963887</v>
      </c>
      <c r="U1887">
        <f t="shared" si="668"/>
        <v>0.17836932293645316</v>
      </c>
      <c r="V1887">
        <f>IF($F1887="Reduce", INDEX(Model_Assumptions[Values], 2), INDEX(Model_Assumptions[Values], 1))</f>
        <v>-0.4</v>
      </c>
      <c r="W1887">
        <f t="shared" si="669"/>
        <v>17.644393145682958</v>
      </c>
      <c r="X1887">
        <f t="shared" si="682"/>
        <v>3013.744102101703</v>
      </c>
      <c r="Y1887">
        <f t="shared" si="670"/>
        <v>1651.7733951864354</v>
      </c>
      <c r="Z1887">
        <f t="shared" si="671"/>
        <v>259.69410210170327</v>
      </c>
      <c r="AA1887">
        <f t="shared" si="672"/>
        <v>364.33339518643561</v>
      </c>
      <c r="AB1887">
        <f t="shared" si="683"/>
        <v>0.54808017509998064</v>
      </c>
      <c r="AC1887">
        <f t="shared" si="673"/>
        <v>8.0608633188976875E-2</v>
      </c>
      <c r="AD1887">
        <f t="shared" si="674"/>
        <v>8.0608633188976875E-2</v>
      </c>
      <c r="AE1887">
        <f t="shared" si="675"/>
        <v>0.69999999999999984</v>
      </c>
      <c r="AF1887">
        <f t="shared" si="684"/>
        <v>389.2782172630188</v>
      </c>
      <c r="AG1887">
        <f t="shared" si="676"/>
        <v>0.76832974951094879</v>
      </c>
      <c r="AH1887">
        <f t="shared" si="677"/>
        <v>0.73994617658802886</v>
      </c>
      <c r="AI1887">
        <f t="shared" si="685"/>
        <v>0.30000000000000016</v>
      </c>
      <c r="AJ1887">
        <f>MAX(0, $R1887 - $AA1887) * INDEX(Model_Assumptions[Values], 7)</f>
        <v>1866.5213247139195</v>
      </c>
      <c r="AK1887">
        <f>MAX(0, INDEX(Model_Assumptions[Values], 4) - $AD1887)</f>
        <v>0</v>
      </c>
      <c r="AL1887">
        <f>MAX(0, INDEX(Model_Assumptions[Values], 5) - $AC1887)</f>
        <v>0</v>
      </c>
      <c r="AM1887">
        <f>INDEX(Model_Assumptions[Values], 6) * MAX(0, INDEX(Model_Assumptions[Values], 3) - $AB1887)^2</f>
        <v>0</v>
      </c>
      <c r="AN1887">
        <f t="shared" si="678"/>
        <v>2082.3174643699267</v>
      </c>
      <c r="AO1887" cm="1">
        <f t="array" ref="AO1887">IFERROR(STDEV(IF($E$2:$E$2201=$E1887, $AJ$2:$AJ$2201)), 0)</f>
        <v>292.00739855129058</v>
      </c>
      <c r="AP1887">
        <f t="shared" si="686"/>
        <v>-0.73900915088664443</v>
      </c>
      <c r="AQ1887">
        <f t="shared" si="679"/>
        <v>1.0338087761427613E-2</v>
      </c>
      <c r="AR1887" cm="1">
        <f t="array" ref="AR1887">IFERROR(STDEV(IF($E$2:$E$2201=$E1887, $AK$2:$AK$2201)), 0)</f>
        <v>1.5679090645697846E-2</v>
      </c>
      <c r="AS1887">
        <f t="shared" si="687"/>
        <v>-0.6593550605094729</v>
      </c>
      <c r="AT1887">
        <f t="shared" si="680"/>
        <v>1.7178657240375114E-3</v>
      </c>
      <c r="AU1887" cm="1">
        <f t="array" ref="AU1887">IFERROR(STDEV(IF($E$2:$E$2201=$E1887, $AL$2:$AL$2201)), 0)</f>
        <v>4.6577521029236898E-3</v>
      </c>
      <c r="AV1887">
        <f t="shared" si="688"/>
        <v>-0.36881862453761766</v>
      </c>
      <c r="AW1887">
        <f t="shared" si="681"/>
        <v>0</v>
      </c>
      <c r="AX1887" cm="1">
        <f t="array" ref="AX1887">IFERROR(STDEV(IF($E$2:$E$2201=$E1887, $AM$2:$AM$2201)), 0)</f>
        <v>0</v>
      </c>
      <c r="AY1887">
        <f t="shared" si="689"/>
        <v>-0.36881862453761766</v>
      </c>
      <c r="AZ1887">
        <f>INDEX(Model_Assumptions[Values],9)*((INDEX(Model_Scenarios[GR Weight],1)*$AG1887)+(INDEX(Model_Scenarios[GP Weight],1)*$AH1887)+(INDEX(Model_Scenarios[LTV Weight],1)*$AI1887))-(INDEX(Model_Scenarios[LTV Weight],1)*$AP1887)-(INDEX(Model_Scenarios[GP Weight],1)*($AS1887+$AV1887+$AY1887))</f>
        <v>2.6850445147172759</v>
      </c>
      <c r="BA1887">
        <f>INDEX(Model_Assumptions[Values],9)*((INDEX(Model_Scenarios[GR Weight],2)*$AG1887)+(INDEX(Model_Scenarios[GP Weight],2)*$AH1887)+(INDEX(Model_Scenarios[LTV Weight],2)*$AI1887))-(INDEX(Model_Scenarios[LTV Weight],2)*$AP1887)-(INDEX(Model_Scenarios[GP Weight],2)*($AS1887+$AV1887+$AY1887))</f>
        <v>3.0509478987145018</v>
      </c>
      <c r="BB1887">
        <f>INDEX(Model_Assumptions[Values],9)*((INDEX(Model_Scenarios[GR Weight],3)*$AG1887)+(INDEX(Model_Scenarios[GP Weight],3)*$AH1887)+(INDEX(Model_Scenarios[LTV Weight],3)*$AI1887))-(INDEX(Model_Scenarios[LTV Weight],3)*$AP1887)-(INDEX(Model_Scenarios[GP Weight],3)*($AS1887+$AV1887+$AY1887))</f>
        <v>3.639868964627043</v>
      </c>
      <c r="BC1887">
        <f>INDEX(Model_Assumptions[Values],9)*((INDEX(Model_Scenarios[GR Weight],4)*$AG1887)+(INDEX(Model_Scenarios[GP Weight],4)*$AH1887)+(INDEX(Model_Scenarios[LTV Weight],4)*$AI1887))-(INDEX(Model_Scenarios[LTV Weight],4)*$AP1887)-(INDEX(Model_Scenarios[GP Weight],4)*($AS1887+$AV1887+$AY1887))</f>
        <v>3.8001329242938526</v>
      </c>
      <c r="BD1887">
        <f>INDEX(Model_Assumptions[Values],9)*((INDEX(Model_Scenarios[GR Weight],5)*$AG1887)+(INDEX(Model_Scenarios[GP Weight],5)*$AH1887)+(INDEX(Model_Scenarios[LTV Weight],5)*$AI1887))-(INDEX(Model_Scenarios[LTV Weight],5)*$AP1887)-(INDEX(Model_Scenarios[GP Weight],5)*($AS1887+$AV1887+$AY1887))</f>
        <v>4.1312797931212799</v>
      </c>
    </row>
    <row r="1888" spans="1:56" x14ac:dyDescent="0.25">
      <c r="A1888">
        <v>1887</v>
      </c>
      <c r="B1888">
        <v>38</v>
      </c>
      <c r="C1888" s="3">
        <v>37</v>
      </c>
      <c r="D1888" s="4">
        <v>0.72</v>
      </c>
      <c r="E1888" t="str">
        <v>SKU-1044</v>
      </c>
      <c r="F1888" t="str">
        <v>Raise</v>
      </c>
      <c r="G1888" t="str">
        <v>Full</v>
      </c>
      <c r="H1888">
        <v>144.94999999999999</v>
      </c>
      <c r="I1888">
        <v>77.19</v>
      </c>
      <c r="J1888">
        <v>19</v>
      </c>
      <c r="K1888">
        <v>2754.0499999999997</v>
      </c>
      <c r="L1888">
        <v>1287.4399999999998</v>
      </c>
      <c r="M1888">
        <v>0.46747154191100376</v>
      </c>
      <c r="N1888">
        <v>181.88519051376983</v>
      </c>
      <c r="O1888">
        <v>337.99823873408741</v>
      </c>
      <c r="P1888">
        <v>492.37823873408729</v>
      </c>
      <c r="Q1888">
        <v>1457.9708511723543</v>
      </c>
      <c r="R1888">
        <v>1297.5940575433954</v>
      </c>
      <c r="S1888">
        <v>1</v>
      </c>
      <c r="T1888">
        <f t="shared" si="667"/>
        <v>171.54333716991428</v>
      </c>
      <c r="U1888">
        <f t="shared" si="668"/>
        <v>0.18346558930606618</v>
      </c>
      <c r="V1888">
        <f>IF($F1888="Reduce", INDEX(Model_Assumptions[Values], 2), INDEX(Model_Assumptions[Values], 1))</f>
        <v>-0.4</v>
      </c>
      <c r="W1888">
        <f t="shared" si="669"/>
        <v>17.605661521273898</v>
      </c>
      <c r="X1888">
        <f t="shared" si="682"/>
        <v>3020.1339304432745</v>
      </c>
      <c r="Y1888">
        <f t="shared" si="670"/>
        <v>1661.1529176161423</v>
      </c>
      <c r="Z1888">
        <f t="shared" si="671"/>
        <v>266.08393044327477</v>
      </c>
      <c r="AA1888">
        <f t="shared" si="672"/>
        <v>373.71291761614248</v>
      </c>
      <c r="AB1888">
        <f t="shared" si="683"/>
        <v>0.55002624250254017</v>
      </c>
      <c r="AC1888">
        <f t="shared" si="673"/>
        <v>8.2554700591536412E-2</v>
      </c>
      <c r="AD1888">
        <f t="shared" si="674"/>
        <v>8.2554700591536412E-2</v>
      </c>
      <c r="AE1888">
        <f t="shared" si="675"/>
        <v>0.7200000000000002</v>
      </c>
      <c r="AF1888">
        <f t="shared" si="684"/>
        <v>363.32633611215044</v>
      </c>
      <c r="AG1888">
        <f t="shared" si="676"/>
        <v>0.78723466560016719</v>
      </c>
      <c r="AH1888">
        <f t="shared" si="677"/>
        <v>0.75899560178972303</v>
      </c>
      <c r="AI1888">
        <f t="shared" si="685"/>
        <v>0.2799999999999998</v>
      </c>
      <c r="AJ1888">
        <f>MAX(0, $R1888 - $AA1888) * INDEX(Model_Assumptions[Values], 7)</f>
        <v>1847.7622798545058</v>
      </c>
      <c r="AK1888">
        <f>MAX(0, INDEX(Model_Assumptions[Values], 4) - $AD1888)</f>
        <v>0</v>
      </c>
      <c r="AL1888">
        <f>MAX(0, INDEX(Model_Assumptions[Values], 5) - $AC1888)</f>
        <v>0</v>
      </c>
      <c r="AM1888">
        <f>INDEX(Model_Assumptions[Values], 6) * MAX(0, INDEX(Model_Assumptions[Values], 3) - $AB1888)^2</f>
        <v>0</v>
      </c>
      <c r="AN1888">
        <f t="shared" si="678"/>
        <v>2082.3174643699267</v>
      </c>
      <c r="AO1888" cm="1">
        <f t="array" ref="AO1888">IFERROR(STDEV(IF($E$2:$E$2201=$E1888, $AJ$2:$AJ$2201)), 0)</f>
        <v>292.00739855129058</v>
      </c>
      <c r="AP1888">
        <f t="shared" si="686"/>
        <v>-0.80325082747594057</v>
      </c>
      <c r="AQ1888">
        <f t="shared" si="679"/>
        <v>1.0338087761427613E-2</v>
      </c>
      <c r="AR1888" cm="1">
        <f t="array" ref="AR1888">IFERROR(STDEV(IF($E$2:$E$2201=$E1888, $AK$2:$AK$2201)), 0)</f>
        <v>1.5679090645697846E-2</v>
      </c>
      <c r="AS1888">
        <f t="shared" si="687"/>
        <v>-0.6593550605094729</v>
      </c>
      <c r="AT1888">
        <f t="shared" si="680"/>
        <v>1.7178657240375114E-3</v>
      </c>
      <c r="AU1888" cm="1">
        <f t="array" ref="AU1888">IFERROR(STDEV(IF($E$2:$E$2201=$E1888, $AL$2:$AL$2201)), 0)</f>
        <v>4.6577521029236898E-3</v>
      </c>
      <c r="AV1888">
        <f t="shared" si="688"/>
        <v>-0.36881862453761766</v>
      </c>
      <c r="AW1888">
        <f t="shared" si="681"/>
        <v>0</v>
      </c>
      <c r="AX1888" cm="1">
        <f t="array" ref="AX1888">IFERROR(STDEV(IF($E$2:$E$2201=$E1888, $AM$2:$AM$2201)), 0)</f>
        <v>0</v>
      </c>
      <c r="AY1888">
        <f t="shared" si="689"/>
        <v>-0.36881862453761766</v>
      </c>
      <c r="AZ1888">
        <f>INDEX(Model_Assumptions[Values],9)*((INDEX(Model_Scenarios[GR Weight],1)*$AG1888)+(INDEX(Model_Scenarios[GP Weight],1)*$AH1888)+(INDEX(Model_Scenarios[LTV Weight],1)*$AI1888))-(INDEX(Model_Scenarios[LTV Weight],1)*$AP1888)-(INDEX(Model_Scenarios[GP Weight],1)*($AS1888+$AV1888+$AY1888))</f>
        <v>2.6754150266341679</v>
      </c>
      <c r="BA1888">
        <f>INDEX(Model_Assumptions[Values],9)*((INDEX(Model_Scenarios[GR Weight],2)*$AG1888)+(INDEX(Model_Scenarios[GP Weight],2)*$AH1888)+(INDEX(Model_Scenarios[LTV Weight],2)*$AI1888))-(INDEX(Model_Scenarios[LTV Weight],2)*$AP1888)-(INDEX(Model_Scenarios[GP Weight],2)*($AS1888+$AV1888+$AY1888))</f>
        <v>3.0609331007661509</v>
      </c>
      <c r="BB1888">
        <f>INDEX(Model_Assumptions[Values],9)*((INDEX(Model_Scenarios[GR Weight],3)*$AG1888)+(INDEX(Model_Scenarios[GP Weight],3)*$AH1888)+(INDEX(Model_Scenarios[LTV Weight],3)*$AI1888))-(INDEX(Model_Scenarios[LTV Weight],3)*$AP1888)-(INDEX(Model_Scenarios[GP Weight],3)*($AS1888+$AV1888+$AY1888))</f>
        <v>3.6825332744772479</v>
      </c>
      <c r="BC1888">
        <f>INDEX(Model_Assumptions[Values],9)*((INDEX(Model_Scenarios[GR Weight],4)*$AG1888)+(INDEX(Model_Scenarios[GP Weight],4)*$AH1888)+(INDEX(Model_Scenarios[LTV Weight],4)*$AI1888))-(INDEX(Model_Scenarios[LTV Weight],4)*$AP1888)-(INDEX(Model_Scenarios[GP Weight],4)*($AS1888+$AV1888+$AY1888))</f>
        <v>3.8558255245297377</v>
      </c>
      <c r="BD1888">
        <f>INDEX(Model_Assumptions[Values],9)*((INDEX(Model_Scenarios[GR Weight],5)*$AG1888)+(INDEX(Model_Scenarios[GP Weight],5)*$AH1888)+(INDEX(Model_Scenarios[LTV Weight],5)*$AI1888))-(INDEX(Model_Scenarios[LTV Weight],5)*$AP1888)-(INDEX(Model_Scenarios[GP Weight],5)*($AS1888+$AV1888+$AY1888))</f>
        <v>4.1936310476624801</v>
      </c>
    </row>
    <row r="1889" spans="1:56" x14ac:dyDescent="0.25">
      <c r="A1889">
        <v>1888</v>
      </c>
      <c r="B1889">
        <v>38</v>
      </c>
      <c r="C1889" s="3">
        <v>38</v>
      </c>
      <c r="D1889" s="4">
        <v>0.74</v>
      </c>
      <c r="E1889" t="str">
        <v>SKU-1044</v>
      </c>
      <c r="F1889" t="str">
        <v>Raise</v>
      </c>
      <c r="G1889" t="str">
        <v>Full</v>
      </c>
      <c r="H1889">
        <v>144.94999999999999</v>
      </c>
      <c r="I1889">
        <v>77.19</v>
      </c>
      <c r="J1889">
        <v>19</v>
      </c>
      <c r="K1889">
        <v>2754.0499999999997</v>
      </c>
      <c r="L1889">
        <v>1287.4399999999998</v>
      </c>
      <c r="M1889">
        <v>0.46747154191100376</v>
      </c>
      <c r="N1889">
        <v>181.88519051376983</v>
      </c>
      <c r="O1889">
        <v>337.99823873408741</v>
      </c>
      <c r="P1889">
        <v>492.37823873408729</v>
      </c>
      <c r="Q1889">
        <v>1457.9708511723543</v>
      </c>
      <c r="R1889">
        <v>1297.5940575433954</v>
      </c>
      <c r="S1889">
        <v>1</v>
      </c>
      <c r="T1889">
        <f t="shared" si="667"/>
        <v>172.28204098018966</v>
      </c>
      <c r="U1889">
        <f t="shared" si="668"/>
        <v>0.18856185567567904</v>
      </c>
      <c r="V1889">
        <f>IF($F1889="Reduce", INDEX(Model_Assumptions[Values], 2), INDEX(Model_Assumptions[Values], 1))</f>
        <v>-0.4</v>
      </c>
      <c r="W1889">
        <f t="shared" si="669"/>
        <v>17.566929896864838</v>
      </c>
      <c r="X1889">
        <f t="shared" si="682"/>
        <v>3026.4665363877871</v>
      </c>
      <c r="Y1889">
        <f t="shared" si="670"/>
        <v>1670.4752176487902</v>
      </c>
      <c r="Z1889">
        <f t="shared" si="671"/>
        <v>272.41653638778735</v>
      </c>
      <c r="AA1889">
        <f t="shared" si="672"/>
        <v>383.03521764879042</v>
      </c>
      <c r="AB1889">
        <f t="shared" si="683"/>
        <v>0.55195562137044851</v>
      </c>
      <c r="AC1889">
        <f t="shared" si="673"/>
        <v>8.448407945944475E-2</v>
      </c>
      <c r="AD1889">
        <f t="shared" si="674"/>
        <v>8.448407945944475E-2</v>
      </c>
      <c r="AE1889">
        <f t="shared" si="675"/>
        <v>0.73999999999999977</v>
      </c>
      <c r="AF1889">
        <f t="shared" si="684"/>
        <v>337.37445496128311</v>
      </c>
      <c r="AG1889">
        <f t="shared" si="676"/>
        <v>0.80597028377448143</v>
      </c>
      <c r="AH1889">
        <f t="shared" si="677"/>
        <v>0.77792881065089392</v>
      </c>
      <c r="AI1889">
        <f t="shared" si="685"/>
        <v>0.26000000000000023</v>
      </c>
      <c r="AJ1889">
        <f>MAX(0, $R1889 - $AA1889) * INDEX(Model_Assumptions[Values], 7)</f>
        <v>1829.1176797892099</v>
      </c>
      <c r="AK1889">
        <f>MAX(0, INDEX(Model_Assumptions[Values], 4) - $AD1889)</f>
        <v>0</v>
      </c>
      <c r="AL1889">
        <f>MAX(0, INDEX(Model_Assumptions[Values], 5) - $AC1889)</f>
        <v>0</v>
      </c>
      <c r="AM1889">
        <f>INDEX(Model_Assumptions[Values], 6) * MAX(0, INDEX(Model_Assumptions[Values], 3) - $AB1889)^2</f>
        <v>0</v>
      </c>
      <c r="AN1889">
        <f t="shared" si="678"/>
        <v>2082.3174643699267</v>
      </c>
      <c r="AO1889" cm="1">
        <f t="array" ref="AO1889">IFERROR(STDEV(IF($E$2:$E$2201=$E1889, $AJ$2:$AJ$2201)), 0)</f>
        <v>292.00739855129058</v>
      </c>
      <c r="AP1889">
        <f t="shared" si="686"/>
        <v>-0.86710057976918942</v>
      </c>
      <c r="AQ1889">
        <f t="shared" si="679"/>
        <v>1.0338087761427613E-2</v>
      </c>
      <c r="AR1889" cm="1">
        <f t="array" ref="AR1889">IFERROR(STDEV(IF($E$2:$E$2201=$E1889, $AK$2:$AK$2201)), 0)</f>
        <v>1.5679090645697846E-2</v>
      </c>
      <c r="AS1889">
        <f t="shared" si="687"/>
        <v>-0.6593550605094729</v>
      </c>
      <c r="AT1889">
        <f t="shared" si="680"/>
        <v>1.7178657240375114E-3</v>
      </c>
      <c r="AU1889" cm="1">
        <f t="array" ref="AU1889">IFERROR(STDEV(IF($E$2:$E$2201=$E1889, $AL$2:$AL$2201)), 0)</f>
        <v>4.6577521029236898E-3</v>
      </c>
      <c r="AV1889">
        <f t="shared" si="688"/>
        <v>-0.36881862453761766</v>
      </c>
      <c r="AW1889">
        <f t="shared" si="681"/>
        <v>0</v>
      </c>
      <c r="AX1889" cm="1">
        <f t="array" ref="AX1889">IFERROR(STDEV(IF($E$2:$E$2201=$E1889, $AM$2:$AM$2201)), 0)</f>
        <v>0</v>
      </c>
      <c r="AY1889">
        <f t="shared" si="689"/>
        <v>-0.36881862453761766</v>
      </c>
      <c r="AZ1889">
        <f>INDEX(Model_Assumptions[Values],9)*((INDEX(Model_Scenarios[GR Weight],1)*$AG1889)+(INDEX(Model_Scenarios[GP Weight],1)*$AH1889)+(INDEX(Model_Scenarios[LTV Weight],1)*$AI1889))-(INDEX(Model_Scenarios[LTV Weight],1)*$AP1889)-(INDEX(Model_Scenarios[GP Weight],1)*($AS1889+$AV1889+$AY1889))</f>
        <v>2.6653292419865111</v>
      </c>
      <c r="BA1889">
        <f>INDEX(Model_Assumptions[Values],9)*((INDEX(Model_Scenarios[GR Weight],2)*$AG1889)+(INDEX(Model_Scenarios[GP Weight],2)*$AH1889)+(INDEX(Model_Scenarios[LTV Weight],2)*$AI1889))-(INDEX(Model_Scenarios[LTV Weight],2)*$AP1889)-(INDEX(Model_Scenarios[GP Weight],2)*($AS1889+$AV1889+$AY1889))</f>
        <v>3.0704203622486705</v>
      </c>
      <c r="BB1889">
        <f>INDEX(Model_Assumptions[Values],9)*((INDEX(Model_Scenarios[GR Weight],3)*$AG1889)+(INDEX(Model_Scenarios[GP Weight],3)*$AH1889)+(INDEX(Model_Scenarios[LTV Weight],3)*$AI1889))-(INDEX(Model_Scenarios[LTV Weight],3)*$AP1889)-(INDEX(Model_Scenarios[GP Weight],3)*($AS1889+$AV1889+$AY1889))</f>
        <v>3.7246258136194905</v>
      </c>
      <c r="BC1889">
        <f>INDEX(Model_Assumptions[Values],9)*((INDEX(Model_Scenarios[GR Weight],4)*$AG1889)+(INDEX(Model_Scenarios[GP Weight],4)*$AH1889)+(INDEX(Model_Scenarios[LTV Weight],4)*$AI1889))-(INDEX(Model_Scenarios[LTV Weight],4)*$AP1889)-(INDEX(Model_Scenarios[GP Weight],4)*($AS1889+$AV1889+$AY1889))</f>
        <v>3.9109008975298116</v>
      </c>
      <c r="BD1889">
        <f>INDEX(Model_Assumptions[Values],9)*((INDEX(Model_Scenarios[GR Weight],5)*$AG1889)+(INDEX(Model_Scenarios[GP Weight],5)*$AH1889)+(INDEX(Model_Scenarios[LTV Weight],5)*$AI1889))-(INDEX(Model_Scenarios[LTV Weight],5)*$AP1889)-(INDEX(Model_Scenarios[GP Weight],5)*($AS1889+$AV1889+$AY1889))</f>
        <v>4.2553954282783266</v>
      </c>
    </row>
    <row r="1890" spans="1:56" x14ac:dyDescent="0.25">
      <c r="A1890">
        <v>1889</v>
      </c>
      <c r="B1890">
        <v>38</v>
      </c>
      <c r="C1890" s="3">
        <v>39</v>
      </c>
      <c r="D1890" s="4">
        <v>0.76</v>
      </c>
      <c r="E1890" t="str">
        <v>SKU-1044</v>
      </c>
      <c r="F1890" t="str">
        <v>Raise</v>
      </c>
      <c r="G1890" t="str">
        <v>Full</v>
      </c>
      <c r="H1890">
        <v>144.94999999999999</v>
      </c>
      <c r="I1890">
        <v>77.19</v>
      </c>
      <c r="J1890">
        <v>19</v>
      </c>
      <c r="K1890">
        <v>2754.0499999999997</v>
      </c>
      <c r="L1890">
        <v>1287.4399999999998</v>
      </c>
      <c r="M1890">
        <v>0.46747154191100376</v>
      </c>
      <c r="N1890">
        <v>181.88519051376983</v>
      </c>
      <c r="O1890">
        <v>337.99823873408741</v>
      </c>
      <c r="P1890">
        <v>492.37823873408729</v>
      </c>
      <c r="Q1890">
        <v>1457.9708511723543</v>
      </c>
      <c r="R1890">
        <v>1297.5940575433954</v>
      </c>
      <c r="S1890">
        <v>1</v>
      </c>
      <c r="T1890">
        <f t="shared" si="667"/>
        <v>173.02074479046507</v>
      </c>
      <c r="U1890">
        <f t="shared" si="668"/>
        <v>0.19365812204529209</v>
      </c>
      <c r="V1890">
        <f>IF($F1890="Reduce", INDEX(Model_Assumptions[Values], 2), INDEX(Model_Assumptions[Values], 1))</f>
        <v>-0.4</v>
      </c>
      <c r="W1890">
        <f t="shared" si="669"/>
        <v>17.528198272455779</v>
      </c>
      <c r="X1890">
        <f t="shared" si="682"/>
        <v>3032.7419199352421</v>
      </c>
      <c r="Y1890">
        <f t="shared" si="670"/>
        <v>1679.7402952843806</v>
      </c>
      <c r="Z1890">
        <f t="shared" si="671"/>
        <v>278.69191993524237</v>
      </c>
      <c r="AA1890">
        <f t="shared" si="672"/>
        <v>392.30029528438081</v>
      </c>
      <c r="AB1890">
        <f t="shared" si="683"/>
        <v>0.55386852545641208</v>
      </c>
      <c r="AC1890">
        <f t="shared" si="673"/>
        <v>8.6396983545408312E-2</v>
      </c>
      <c r="AD1890">
        <f t="shared" si="674"/>
        <v>8.6396983545408312E-2</v>
      </c>
      <c r="AE1890">
        <f t="shared" si="675"/>
        <v>0.76000000000000023</v>
      </c>
      <c r="AF1890">
        <f t="shared" si="684"/>
        <v>311.42257381041458</v>
      </c>
      <c r="AG1890">
        <f t="shared" si="676"/>
        <v>0.82453660403389561</v>
      </c>
      <c r="AH1890">
        <f t="shared" si="677"/>
        <v>0.79674580317154442</v>
      </c>
      <c r="AI1890">
        <f t="shared" si="685"/>
        <v>0.23999999999999977</v>
      </c>
      <c r="AJ1890">
        <f>MAX(0, $R1890 - $AA1890) * INDEX(Model_Assumptions[Values], 7)</f>
        <v>1810.5875245180291</v>
      </c>
      <c r="AK1890">
        <f>MAX(0, INDEX(Model_Assumptions[Values], 4) - $AD1890)</f>
        <v>0</v>
      </c>
      <c r="AL1890">
        <f>MAX(0, INDEX(Model_Assumptions[Values], 5) - $AC1890)</f>
        <v>0</v>
      </c>
      <c r="AM1890">
        <f>INDEX(Model_Assumptions[Values], 6) * MAX(0, INDEX(Model_Assumptions[Values], 3) - $AB1890)^2</f>
        <v>0</v>
      </c>
      <c r="AN1890">
        <f t="shared" si="678"/>
        <v>2082.3174643699267</v>
      </c>
      <c r="AO1890" cm="1">
        <f t="array" ref="AO1890">IFERROR(STDEV(IF($E$2:$E$2201=$E1890, $AJ$2:$AJ$2201)), 0)</f>
        <v>292.00739855129058</v>
      </c>
      <c r="AP1890">
        <f t="shared" si="686"/>
        <v>-0.9305584077664002</v>
      </c>
      <c r="AQ1890">
        <f t="shared" si="679"/>
        <v>1.0338087761427613E-2</v>
      </c>
      <c r="AR1890" cm="1">
        <f t="array" ref="AR1890">IFERROR(STDEV(IF($E$2:$E$2201=$E1890, $AK$2:$AK$2201)), 0)</f>
        <v>1.5679090645697846E-2</v>
      </c>
      <c r="AS1890">
        <f t="shared" si="687"/>
        <v>-0.6593550605094729</v>
      </c>
      <c r="AT1890">
        <f t="shared" si="680"/>
        <v>1.7178657240375114E-3</v>
      </c>
      <c r="AU1890" cm="1">
        <f t="array" ref="AU1890">IFERROR(STDEV(IF($E$2:$E$2201=$E1890, $AL$2:$AL$2201)), 0)</f>
        <v>4.6577521029236898E-3</v>
      </c>
      <c r="AV1890">
        <f t="shared" si="688"/>
        <v>-0.36881862453761766</v>
      </c>
      <c r="AW1890">
        <f t="shared" si="681"/>
        <v>0</v>
      </c>
      <c r="AX1890" cm="1">
        <f t="array" ref="AX1890">IFERROR(STDEV(IF($E$2:$E$2201=$E1890, $AM$2:$AM$2201)), 0)</f>
        <v>0</v>
      </c>
      <c r="AY1890">
        <f t="shared" si="689"/>
        <v>-0.36881862453761766</v>
      </c>
      <c r="AZ1890">
        <f>INDEX(Model_Assumptions[Values],9)*((INDEX(Model_Scenarios[GR Weight],1)*$AG1890)+(INDEX(Model_Scenarios[GP Weight],1)*$AH1890)+(INDEX(Model_Scenarios[LTV Weight],1)*$AI1890))-(INDEX(Model_Scenarios[LTV Weight],1)*$AP1890)-(INDEX(Model_Scenarios[GP Weight],1)*($AS1890+$AV1890+$AY1890))</f>
        <v>2.6547871607743101</v>
      </c>
      <c r="BA1890">
        <f>INDEX(Model_Assumptions[Values],9)*((INDEX(Model_Scenarios[GR Weight],2)*$AG1890)+(INDEX(Model_Scenarios[GP Weight],2)*$AH1890)+(INDEX(Model_Scenarios[LTV Weight],2)*$AI1890))-(INDEX(Model_Scenarios[LTV Weight],2)*$AP1890)-(INDEX(Model_Scenarios[GP Weight],2)*($AS1890+$AV1890+$AY1890))</f>
        <v>3.0794096831620674</v>
      </c>
      <c r="BB1890">
        <f>INDEX(Model_Assumptions[Values],9)*((INDEX(Model_Scenarios[GR Weight],3)*$AG1890)+(INDEX(Model_Scenarios[GP Weight],3)*$AH1890)+(INDEX(Model_Scenarios[LTV Weight],3)*$AI1890))-(INDEX(Model_Scenarios[LTV Weight],3)*$AP1890)-(INDEX(Model_Scenarios[GP Weight],3)*($AS1890+$AV1890+$AY1890))</f>
        <v>3.7661465820537803</v>
      </c>
      <c r="BC1890">
        <f>INDEX(Model_Assumptions[Values],9)*((INDEX(Model_Scenarios[GR Weight],4)*$AG1890)+(INDEX(Model_Scenarios[GP Weight],4)*$AH1890)+(INDEX(Model_Scenarios[LTV Weight],4)*$AI1890))-(INDEX(Model_Scenarios[LTV Weight],4)*$AP1890)-(INDEX(Model_Scenarios[GP Weight],4)*($AS1890+$AV1890+$AY1890))</f>
        <v>3.9653590432940877</v>
      </c>
      <c r="BD1890">
        <f>INDEX(Model_Assumptions[Values],9)*((INDEX(Model_Scenarios[GR Weight],5)*$AG1890)+(INDEX(Model_Scenarios[GP Weight],5)*$AH1890)+(INDEX(Model_Scenarios[LTV Weight],5)*$AI1890))-(INDEX(Model_Scenarios[LTV Weight],5)*$AP1890)-(INDEX(Model_Scenarios[GP Weight],5)*($AS1890+$AV1890+$AY1890))</f>
        <v>4.316572934968832</v>
      </c>
    </row>
    <row r="1891" spans="1:56" x14ac:dyDescent="0.25">
      <c r="A1891">
        <v>1890</v>
      </c>
      <c r="B1891">
        <v>38</v>
      </c>
      <c r="C1891" s="3">
        <v>40</v>
      </c>
      <c r="D1891" s="4">
        <v>0.78</v>
      </c>
      <c r="E1891" t="str">
        <v>SKU-1044</v>
      </c>
      <c r="F1891" t="str">
        <v>Raise</v>
      </c>
      <c r="G1891" t="str">
        <v>Full</v>
      </c>
      <c r="H1891">
        <v>144.94999999999999</v>
      </c>
      <c r="I1891">
        <v>77.19</v>
      </c>
      <c r="J1891">
        <v>19</v>
      </c>
      <c r="K1891">
        <v>2754.0499999999997</v>
      </c>
      <c r="L1891">
        <v>1287.4399999999998</v>
      </c>
      <c r="M1891">
        <v>0.46747154191100376</v>
      </c>
      <c r="N1891">
        <v>181.88519051376983</v>
      </c>
      <c r="O1891">
        <v>337.99823873408741</v>
      </c>
      <c r="P1891">
        <v>492.37823873408729</v>
      </c>
      <c r="Q1891">
        <v>1457.9708511723543</v>
      </c>
      <c r="R1891">
        <v>1297.5940575433954</v>
      </c>
      <c r="S1891">
        <v>1</v>
      </c>
      <c r="T1891">
        <f t="shared" si="667"/>
        <v>173.75944860074046</v>
      </c>
      <c r="U1891">
        <f t="shared" si="668"/>
        <v>0.19875438841490492</v>
      </c>
      <c r="V1891">
        <f>IF($F1891="Reduce", INDEX(Model_Assumptions[Values], 2), INDEX(Model_Assumptions[Values], 1))</f>
        <v>-0.4</v>
      </c>
      <c r="W1891">
        <f t="shared" si="669"/>
        <v>17.489466648046722</v>
      </c>
      <c r="X1891">
        <f t="shared" si="682"/>
        <v>3038.9600810856391</v>
      </c>
      <c r="Y1891">
        <f t="shared" si="670"/>
        <v>1688.9481505229126</v>
      </c>
      <c r="Z1891">
        <f t="shared" si="671"/>
        <v>284.91008108563938</v>
      </c>
      <c r="AA1891">
        <f t="shared" si="672"/>
        <v>401.50815052291273</v>
      </c>
      <c r="AB1891">
        <f t="shared" si="683"/>
        <v>0.55576516487822769</v>
      </c>
      <c r="AC1891">
        <f t="shared" si="673"/>
        <v>8.8293622967223928E-2</v>
      </c>
      <c r="AD1891">
        <f t="shared" si="674"/>
        <v>8.8293622967223928E-2</v>
      </c>
      <c r="AE1891">
        <f t="shared" si="675"/>
        <v>0.7799999999999998</v>
      </c>
      <c r="AF1891">
        <f t="shared" si="684"/>
        <v>285.47069265954724</v>
      </c>
      <c r="AG1891">
        <f t="shared" si="676"/>
        <v>0.84293362637840852</v>
      </c>
      <c r="AH1891">
        <f t="shared" si="677"/>
        <v>0.81544657935167264</v>
      </c>
      <c r="AI1891">
        <f t="shared" si="685"/>
        <v>0.2200000000000002</v>
      </c>
      <c r="AJ1891">
        <f>MAX(0, $R1891 - $AA1891) * INDEX(Model_Assumptions[Values], 7)</f>
        <v>1792.1718140409653</v>
      </c>
      <c r="AK1891">
        <f>MAX(0, INDEX(Model_Assumptions[Values], 4) - $AD1891)</f>
        <v>0</v>
      </c>
      <c r="AL1891">
        <f>MAX(0, INDEX(Model_Assumptions[Values], 5) - $AC1891)</f>
        <v>0</v>
      </c>
      <c r="AM1891">
        <f>INDEX(Model_Assumptions[Values], 6) * MAX(0, INDEX(Model_Assumptions[Values], 3) - $AB1891)^2</f>
        <v>0</v>
      </c>
      <c r="AN1891">
        <f t="shared" si="678"/>
        <v>2082.3174643699267</v>
      </c>
      <c r="AO1891" cm="1">
        <f t="array" ref="AO1891">IFERROR(STDEV(IF($E$2:$E$2201=$E1891, $AJ$2:$AJ$2201)), 0)</f>
        <v>292.00739855129058</v>
      </c>
      <c r="AP1891">
        <f t="shared" si="686"/>
        <v>-0.99362431146756669</v>
      </c>
      <c r="AQ1891">
        <f t="shared" si="679"/>
        <v>1.0338087761427613E-2</v>
      </c>
      <c r="AR1891" cm="1">
        <f t="array" ref="AR1891">IFERROR(STDEV(IF($E$2:$E$2201=$E1891, $AK$2:$AK$2201)), 0)</f>
        <v>1.5679090645697846E-2</v>
      </c>
      <c r="AS1891">
        <f t="shared" si="687"/>
        <v>-0.6593550605094729</v>
      </c>
      <c r="AT1891">
        <f t="shared" si="680"/>
        <v>1.7178657240375114E-3</v>
      </c>
      <c r="AU1891" cm="1">
        <f t="array" ref="AU1891">IFERROR(STDEV(IF($E$2:$E$2201=$E1891, $AL$2:$AL$2201)), 0)</f>
        <v>4.6577521029236898E-3</v>
      </c>
      <c r="AV1891">
        <f t="shared" si="688"/>
        <v>-0.36881862453761766</v>
      </c>
      <c r="AW1891">
        <f t="shared" si="681"/>
        <v>0</v>
      </c>
      <c r="AX1891" cm="1">
        <f t="array" ref="AX1891">IFERROR(STDEV(IF($E$2:$E$2201=$E1891, $AM$2:$AM$2201)), 0)</f>
        <v>0</v>
      </c>
      <c r="AY1891">
        <f t="shared" si="689"/>
        <v>-0.36881862453761766</v>
      </c>
      <c r="AZ1891">
        <f>INDEX(Model_Assumptions[Values],9)*((INDEX(Model_Scenarios[GR Weight],1)*$AG1891)+(INDEX(Model_Scenarios[GP Weight],1)*$AH1891)+(INDEX(Model_Scenarios[LTV Weight],1)*$AI1891))-(INDEX(Model_Scenarios[LTV Weight],1)*$AP1891)-(INDEX(Model_Scenarios[GP Weight],1)*($AS1891+$AV1891+$AY1891))</f>
        <v>2.6437887829975657</v>
      </c>
      <c r="BA1891">
        <f>INDEX(Model_Assumptions[Values],9)*((INDEX(Model_Scenarios[GR Weight],2)*$AG1891)+(INDEX(Model_Scenarios[GP Weight],2)*$AH1891)+(INDEX(Model_Scenarios[LTV Weight],2)*$AI1891))-(INDEX(Model_Scenarios[LTV Weight],2)*$AP1891)-(INDEX(Model_Scenarios[GP Weight],2)*($AS1891+$AV1891+$AY1891))</f>
        <v>3.0879010635063397</v>
      </c>
      <c r="BB1891">
        <f>INDEX(Model_Assumptions[Values],9)*((INDEX(Model_Scenarios[GR Weight],3)*$AG1891)+(INDEX(Model_Scenarios[GP Weight],3)*$AH1891)+(INDEX(Model_Scenarios[LTV Weight],3)*$AI1891))-(INDEX(Model_Scenarios[LTV Weight],3)*$AP1891)-(INDEX(Model_Scenarios[GP Weight],3)*($AS1891+$AV1891+$AY1891))</f>
        <v>3.8070955797801131</v>
      </c>
      <c r="BC1891">
        <f>INDEX(Model_Assumptions[Values],9)*((INDEX(Model_Scenarios[GR Weight],4)*$AG1891)+(INDEX(Model_Scenarios[GP Weight],4)*$AH1891)+(INDEX(Model_Scenarios[LTV Weight],4)*$AI1891))-(INDEX(Model_Scenarios[LTV Weight],4)*$AP1891)-(INDEX(Model_Scenarios[GP Weight],4)*($AS1891+$AV1891+$AY1891))</f>
        <v>4.0191999618225607</v>
      </c>
      <c r="BD1891">
        <f>INDEX(Model_Assumptions[Values],9)*((INDEX(Model_Scenarios[GR Weight],5)*$AG1891)+(INDEX(Model_Scenarios[GP Weight],5)*$AH1891)+(INDEX(Model_Scenarios[LTV Weight],5)*$AI1891))-(INDEX(Model_Scenarios[LTV Weight],5)*$AP1891)-(INDEX(Model_Scenarios[GP Weight],5)*($AS1891+$AV1891+$AY1891))</f>
        <v>4.37716356773399</v>
      </c>
    </row>
    <row r="1892" spans="1:56" x14ac:dyDescent="0.25">
      <c r="A1892">
        <v>1891</v>
      </c>
      <c r="B1892">
        <v>38</v>
      </c>
      <c r="C1892" s="3">
        <v>41</v>
      </c>
      <c r="D1892" s="4">
        <v>0.8</v>
      </c>
      <c r="E1892" t="str">
        <v>SKU-1044</v>
      </c>
      <c r="F1892" t="str">
        <v>Raise</v>
      </c>
      <c r="G1892" t="str">
        <v>Full</v>
      </c>
      <c r="H1892">
        <v>144.94999999999999</v>
      </c>
      <c r="I1892">
        <v>77.19</v>
      </c>
      <c r="J1892">
        <v>19</v>
      </c>
      <c r="K1892">
        <v>2754.0499999999997</v>
      </c>
      <c r="L1892">
        <v>1287.4399999999998</v>
      </c>
      <c r="M1892">
        <v>0.46747154191100376</v>
      </c>
      <c r="N1892">
        <v>181.88519051376983</v>
      </c>
      <c r="O1892">
        <v>337.99823873408741</v>
      </c>
      <c r="P1892">
        <v>492.37823873408729</v>
      </c>
      <c r="Q1892">
        <v>1457.9708511723543</v>
      </c>
      <c r="R1892">
        <v>1297.5940575433954</v>
      </c>
      <c r="S1892">
        <v>1</v>
      </c>
      <c r="T1892">
        <f t="shared" si="667"/>
        <v>174.49815241101587</v>
      </c>
      <c r="U1892">
        <f t="shared" si="668"/>
        <v>0.20385065478451797</v>
      </c>
      <c r="V1892">
        <f>IF($F1892="Reduce", INDEX(Model_Assumptions[Values], 2), INDEX(Model_Assumptions[Values], 1))</f>
        <v>-0.4</v>
      </c>
      <c r="W1892">
        <f t="shared" si="669"/>
        <v>17.450735023637662</v>
      </c>
      <c r="X1892">
        <f t="shared" si="682"/>
        <v>3045.1210198389772</v>
      </c>
      <c r="Y1892">
        <f t="shared" si="670"/>
        <v>1698.098783364386</v>
      </c>
      <c r="Z1892">
        <f t="shared" si="671"/>
        <v>291.07101983897746</v>
      </c>
      <c r="AA1892">
        <f t="shared" si="672"/>
        <v>410.65878336438618</v>
      </c>
      <c r="AB1892">
        <f t="shared" si="683"/>
        <v>0.55764574619572249</v>
      </c>
      <c r="AC1892">
        <f t="shared" si="673"/>
        <v>9.0174204284718729E-2</v>
      </c>
      <c r="AD1892">
        <f t="shared" si="674"/>
        <v>9.0174204284718729E-2</v>
      </c>
      <c r="AE1892">
        <f t="shared" si="675"/>
        <v>0.80000000000000016</v>
      </c>
      <c r="AF1892">
        <f t="shared" si="684"/>
        <v>259.51881150867888</v>
      </c>
      <c r="AG1892">
        <f t="shared" si="676"/>
        <v>0.86116135080801737</v>
      </c>
      <c r="AH1892">
        <f t="shared" si="677"/>
        <v>0.83403113919127869</v>
      </c>
      <c r="AI1892">
        <f t="shared" si="685"/>
        <v>0.19999999999999984</v>
      </c>
      <c r="AJ1892">
        <f>MAX(0, $R1892 - $AA1892) * INDEX(Model_Assumptions[Values], 7)</f>
        <v>1773.8705483580184</v>
      </c>
      <c r="AK1892">
        <f>MAX(0, INDEX(Model_Assumptions[Values], 4) - $AD1892)</f>
        <v>0</v>
      </c>
      <c r="AL1892">
        <f>MAX(0, INDEX(Model_Assumptions[Values], 5) - $AC1892)</f>
        <v>0</v>
      </c>
      <c r="AM1892">
        <f>INDEX(Model_Assumptions[Values], 6) * MAX(0, INDEX(Model_Assumptions[Values], 3) - $AB1892)^2</f>
        <v>0</v>
      </c>
      <c r="AN1892">
        <f t="shared" si="678"/>
        <v>2082.3174643699267</v>
      </c>
      <c r="AO1892" cm="1">
        <f t="array" ref="AO1892">IFERROR(STDEV(IF($E$2:$E$2201=$E1892, $AJ$2:$AJ$2201)), 0)</f>
        <v>292.00739855129058</v>
      </c>
      <c r="AP1892">
        <f t="shared" si="686"/>
        <v>-1.056298290872689</v>
      </c>
      <c r="AQ1892">
        <f t="shared" si="679"/>
        <v>1.0338087761427613E-2</v>
      </c>
      <c r="AR1892" cm="1">
        <f t="array" ref="AR1892">IFERROR(STDEV(IF($E$2:$E$2201=$E1892, $AK$2:$AK$2201)), 0)</f>
        <v>1.5679090645697846E-2</v>
      </c>
      <c r="AS1892">
        <f t="shared" si="687"/>
        <v>-0.6593550605094729</v>
      </c>
      <c r="AT1892">
        <f t="shared" si="680"/>
        <v>1.7178657240375114E-3</v>
      </c>
      <c r="AU1892" cm="1">
        <f t="array" ref="AU1892">IFERROR(STDEV(IF($E$2:$E$2201=$E1892, $AL$2:$AL$2201)), 0)</f>
        <v>4.6577521029236898E-3</v>
      </c>
      <c r="AV1892">
        <f t="shared" si="688"/>
        <v>-0.36881862453761766</v>
      </c>
      <c r="AW1892">
        <f t="shared" si="681"/>
        <v>0</v>
      </c>
      <c r="AX1892" cm="1">
        <f t="array" ref="AX1892">IFERROR(STDEV(IF($E$2:$E$2201=$E1892, $AM$2:$AM$2201)), 0)</f>
        <v>0</v>
      </c>
      <c r="AY1892">
        <f t="shared" si="689"/>
        <v>-0.36881862453761766</v>
      </c>
      <c r="AZ1892">
        <f>INDEX(Model_Assumptions[Values],9)*((INDEX(Model_Scenarios[GR Weight],1)*$AG1892)+(INDEX(Model_Scenarios[GP Weight],1)*$AH1892)+(INDEX(Model_Scenarios[LTV Weight],1)*$AI1892))-(INDEX(Model_Scenarios[LTV Weight],1)*$AP1892)-(INDEX(Model_Scenarios[GP Weight],1)*($AS1892+$AV1892+$AY1892))</f>
        <v>2.6323341086562695</v>
      </c>
      <c r="BA1892">
        <f>INDEX(Model_Assumptions[Values],9)*((INDEX(Model_Scenarios[GR Weight],2)*$AG1892)+(INDEX(Model_Scenarios[GP Weight],2)*$AH1892)+(INDEX(Model_Scenarios[LTV Weight],2)*$AI1892))-(INDEX(Model_Scenarios[LTV Weight],2)*$AP1892)-(INDEX(Model_Scenarios[GP Weight],2)*($AS1892+$AV1892+$AY1892))</f>
        <v>3.0958945032814809</v>
      </c>
      <c r="BB1892">
        <f>INDEX(Model_Assumptions[Values],9)*((INDEX(Model_Scenarios[GR Weight],3)*$AG1892)+(INDEX(Model_Scenarios[GP Weight],3)*$AH1892)+(INDEX(Model_Scenarios[LTV Weight],3)*$AI1892))-(INDEX(Model_Scenarios[LTV Weight],3)*$AP1892)-(INDEX(Model_Scenarios[GP Weight],3)*($AS1892+$AV1892+$AY1892))</f>
        <v>3.8474728067984829</v>
      </c>
      <c r="BC1892">
        <f>INDEX(Model_Assumptions[Values],9)*((INDEX(Model_Scenarios[GR Weight],4)*$AG1892)+(INDEX(Model_Scenarios[GP Weight],4)*$AH1892)+(INDEX(Model_Scenarios[LTV Weight],4)*$AI1892))-(INDEX(Model_Scenarios[LTV Weight],4)*$AP1892)-(INDEX(Model_Scenarios[GP Weight],4)*($AS1892+$AV1892+$AY1892))</f>
        <v>4.072423653115222</v>
      </c>
      <c r="BD1892">
        <f>INDEX(Model_Assumptions[Values],9)*((INDEX(Model_Scenarios[GR Weight],5)*$AG1892)+(INDEX(Model_Scenarios[GP Weight],5)*$AH1892)+(INDEX(Model_Scenarios[LTV Weight],5)*$AI1892))-(INDEX(Model_Scenarios[LTV Weight],5)*$AP1892)-(INDEX(Model_Scenarios[GP Weight],5)*($AS1892+$AV1892+$AY1892))</f>
        <v>4.4371673265737952</v>
      </c>
    </row>
    <row r="1893" spans="1:56" x14ac:dyDescent="0.25">
      <c r="A1893">
        <v>1892</v>
      </c>
      <c r="B1893">
        <v>38</v>
      </c>
      <c r="C1893" s="3">
        <v>42</v>
      </c>
      <c r="D1893" s="4">
        <v>0.82000000000000006</v>
      </c>
      <c r="E1893" t="str">
        <v>SKU-1044</v>
      </c>
      <c r="F1893" t="str">
        <v>Raise</v>
      </c>
      <c r="G1893" t="str">
        <v>Full</v>
      </c>
      <c r="H1893">
        <v>144.94999999999999</v>
      </c>
      <c r="I1893">
        <v>77.19</v>
      </c>
      <c r="J1893">
        <v>19</v>
      </c>
      <c r="K1893">
        <v>2754.0499999999997</v>
      </c>
      <c r="L1893">
        <v>1287.4399999999998</v>
      </c>
      <c r="M1893">
        <v>0.46747154191100376</v>
      </c>
      <c r="N1893">
        <v>181.88519051376983</v>
      </c>
      <c r="O1893">
        <v>337.99823873408741</v>
      </c>
      <c r="P1893">
        <v>492.37823873408729</v>
      </c>
      <c r="Q1893">
        <v>1457.9708511723543</v>
      </c>
      <c r="R1893">
        <v>1297.5940575433954</v>
      </c>
      <c r="S1893">
        <v>1</v>
      </c>
      <c r="T1893">
        <f t="shared" si="667"/>
        <v>175.23685622129125</v>
      </c>
      <c r="U1893">
        <f t="shared" si="668"/>
        <v>0.20894692115413083</v>
      </c>
      <c r="V1893">
        <f>IF($F1893="Reduce", INDEX(Model_Assumptions[Values], 2), INDEX(Model_Assumptions[Values], 1))</f>
        <v>-0.4</v>
      </c>
      <c r="W1893">
        <f t="shared" si="669"/>
        <v>17.412003399228606</v>
      </c>
      <c r="X1893">
        <f t="shared" si="682"/>
        <v>3051.2247361952577</v>
      </c>
      <c r="Y1893">
        <f t="shared" si="670"/>
        <v>1707.1921938088017</v>
      </c>
      <c r="Z1893">
        <f t="shared" si="671"/>
        <v>297.17473619525799</v>
      </c>
      <c r="AA1893">
        <f t="shared" si="672"/>
        <v>419.75219380880185</v>
      </c>
      <c r="AB1893">
        <f t="shared" si="683"/>
        <v>0.55951047248574515</v>
      </c>
      <c r="AC1893">
        <f t="shared" si="673"/>
        <v>9.2038930574741384E-2</v>
      </c>
      <c r="AD1893">
        <f t="shared" si="674"/>
        <v>9.2038930574741384E-2</v>
      </c>
      <c r="AE1893">
        <f t="shared" si="675"/>
        <v>0.81999999999999973</v>
      </c>
      <c r="AF1893">
        <f t="shared" si="684"/>
        <v>233.56693035781151</v>
      </c>
      <c r="AG1893">
        <f t="shared" si="676"/>
        <v>0.87921977732272627</v>
      </c>
      <c r="AH1893">
        <f t="shared" si="677"/>
        <v>0.8524994826903638</v>
      </c>
      <c r="AI1893">
        <f t="shared" si="685"/>
        <v>0.18000000000000027</v>
      </c>
      <c r="AJ1893">
        <f>MAX(0, $R1893 - $AA1893) * INDEX(Model_Assumptions[Values], 7)</f>
        <v>1755.683727469187</v>
      </c>
      <c r="AK1893">
        <f>MAX(0, INDEX(Model_Assumptions[Values], 4) - $AD1893)</f>
        <v>0</v>
      </c>
      <c r="AL1893">
        <f>MAX(0, INDEX(Model_Assumptions[Values], 5) - $AC1893)</f>
        <v>0</v>
      </c>
      <c r="AM1893">
        <f>INDEX(Model_Assumptions[Values], 6) * MAX(0, INDEX(Model_Assumptions[Values], 3) - $AB1893)^2</f>
        <v>0</v>
      </c>
      <c r="AN1893">
        <f t="shared" si="678"/>
        <v>2082.3174643699267</v>
      </c>
      <c r="AO1893" cm="1">
        <f t="array" ref="AO1893">IFERROR(STDEV(IF($E$2:$E$2201=$E1893, $AJ$2:$AJ$2201)), 0)</f>
        <v>292.00739855129058</v>
      </c>
      <c r="AP1893">
        <f t="shared" si="686"/>
        <v>-1.1185803459817716</v>
      </c>
      <c r="AQ1893">
        <f t="shared" si="679"/>
        <v>1.0338087761427613E-2</v>
      </c>
      <c r="AR1893" cm="1">
        <f t="array" ref="AR1893">IFERROR(STDEV(IF($E$2:$E$2201=$E1893, $AK$2:$AK$2201)), 0)</f>
        <v>1.5679090645697846E-2</v>
      </c>
      <c r="AS1893">
        <f t="shared" si="687"/>
        <v>-0.6593550605094729</v>
      </c>
      <c r="AT1893">
        <f t="shared" si="680"/>
        <v>1.7178657240375114E-3</v>
      </c>
      <c r="AU1893" cm="1">
        <f t="array" ref="AU1893">IFERROR(STDEV(IF($E$2:$E$2201=$E1893, $AL$2:$AL$2201)), 0)</f>
        <v>4.6577521029236898E-3</v>
      </c>
      <c r="AV1893">
        <f t="shared" si="688"/>
        <v>-0.36881862453761766</v>
      </c>
      <c r="AW1893">
        <f t="shared" si="681"/>
        <v>0</v>
      </c>
      <c r="AX1893" cm="1">
        <f t="array" ref="AX1893">IFERROR(STDEV(IF($E$2:$E$2201=$E1893, $AM$2:$AM$2201)), 0)</f>
        <v>0</v>
      </c>
      <c r="AY1893">
        <f t="shared" si="689"/>
        <v>-0.36881862453761766</v>
      </c>
      <c r="AZ1893">
        <f>INDEX(Model_Assumptions[Values],9)*((INDEX(Model_Scenarios[GR Weight],1)*$AG1893)+(INDEX(Model_Scenarios[GP Weight],1)*$AH1893)+(INDEX(Model_Scenarios[LTV Weight],1)*$AI1893))-(INDEX(Model_Scenarios[LTV Weight],1)*$AP1893)-(INDEX(Model_Scenarios[GP Weight],1)*($AS1893+$AV1893+$AY1893))</f>
        <v>2.6204231377504343</v>
      </c>
      <c r="BA1893">
        <f>INDEX(Model_Assumptions[Values],9)*((INDEX(Model_Scenarios[GR Weight],2)*$AG1893)+(INDEX(Model_Scenarios[GP Weight],2)*$AH1893)+(INDEX(Model_Scenarios[LTV Weight],2)*$AI1893))-(INDEX(Model_Scenarios[LTV Weight],2)*$AP1893)-(INDEX(Model_Scenarios[GP Weight],2)*($AS1893+$AV1893+$AY1893))</f>
        <v>3.1033900024875023</v>
      </c>
      <c r="BB1893">
        <f>INDEX(Model_Assumptions[Values],9)*((INDEX(Model_Scenarios[GR Weight],3)*$AG1893)+(INDEX(Model_Scenarios[GP Weight],3)*$AH1893)+(INDEX(Model_Scenarios[LTV Weight],3)*$AI1893))-(INDEX(Model_Scenarios[LTV Weight],3)*$AP1893)-(INDEX(Model_Scenarios[GP Weight],3)*($AS1893+$AV1893+$AY1893))</f>
        <v>3.8872782631089011</v>
      </c>
      <c r="BC1893">
        <f>INDEX(Model_Assumptions[Values],9)*((INDEX(Model_Scenarios[GR Weight],4)*$AG1893)+(INDEX(Model_Scenarios[GP Weight],4)*$AH1893)+(INDEX(Model_Scenarios[LTV Weight],4)*$AI1893))-(INDEX(Model_Scenarios[LTV Weight],4)*$AP1893)-(INDEX(Model_Scenarios[GP Weight],4)*($AS1893+$AV1893+$AY1893))</f>
        <v>4.1250301171720869</v>
      </c>
      <c r="BD1893">
        <f>INDEX(Model_Assumptions[Values],9)*((INDEX(Model_Scenarios[GR Weight],5)*$AG1893)+(INDEX(Model_Scenarios[GP Weight],5)*$AH1893)+(INDEX(Model_Scenarios[LTV Weight],5)*$AI1893))-(INDEX(Model_Scenarios[LTV Weight],5)*$AP1893)-(INDEX(Model_Scenarios[GP Weight],5)*($AS1893+$AV1893+$AY1893))</f>
        <v>4.4965842114882602</v>
      </c>
    </row>
    <row r="1894" spans="1:56" x14ac:dyDescent="0.25">
      <c r="A1894">
        <v>1893</v>
      </c>
      <c r="B1894">
        <v>38</v>
      </c>
      <c r="C1894" s="3">
        <v>43</v>
      </c>
      <c r="D1894" s="4">
        <v>0.84</v>
      </c>
      <c r="E1894" t="str">
        <v>SKU-1044</v>
      </c>
      <c r="F1894" t="str">
        <v>Raise</v>
      </c>
      <c r="G1894" t="str">
        <v>Full</v>
      </c>
      <c r="H1894">
        <v>144.94999999999999</v>
      </c>
      <c r="I1894">
        <v>77.19</v>
      </c>
      <c r="J1894">
        <v>19</v>
      </c>
      <c r="K1894">
        <v>2754.0499999999997</v>
      </c>
      <c r="L1894">
        <v>1287.4399999999998</v>
      </c>
      <c r="M1894">
        <v>0.46747154191100376</v>
      </c>
      <c r="N1894">
        <v>181.88519051376983</v>
      </c>
      <c r="O1894">
        <v>337.99823873408741</v>
      </c>
      <c r="P1894">
        <v>492.37823873408729</v>
      </c>
      <c r="Q1894">
        <v>1457.9708511723543</v>
      </c>
      <c r="R1894">
        <v>1297.5940575433954</v>
      </c>
      <c r="S1894">
        <v>1</v>
      </c>
      <c r="T1894">
        <f t="shared" si="667"/>
        <v>175.97556003156666</v>
      </c>
      <c r="U1894">
        <f t="shared" si="668"/>
        <v>0.21404318752374385</v>
      </c>
      <c r="V1894">
        <f>IF($F1894="Reduce", INDEX(Model_Assumptions[Values], 2), INDEX(Model_Assumptions[Values], 1))</f>
        <v>-0.4</v>
      </c>
      <c r="W1894">
        <f t="shared" si="669"/>
        <v>17.373271774819546</v>
      </c>
      <c r="X1894">
        <f t="shared" si="682"/>
        <v>3057.2712301544798</v>
      </c>
      <c r="Y1894">
        <f t="shared" si="670"/>
        <v>1716.2283818561591</v>
      </c>
      <c r="Z1894">
        <f t="shared" si="671"/>
        <v>303.22123015448005</v>
      </c>
      <c r="AA1894">
        <f t="shared" si="672"/>
        <v>428.78838185615928</v>
      </c>
      <c r="AB1894">
        <f t="shared" si="683"/>
        <v>0.56135954341526983</v>
      </c>
      <c r="AC1894">
        <f t="shared" si="673"/>
        <v>9.3888001504266072E-2</v>
      </c>
      <c r="AD1894">
        <f t="shared" si="674"/>
        <v>9.3888001504266072E-2</v>
      </c>
      <c r="AE1894">
        <f t="shared" si="675"/>
        <v>0.84000000000000008</v>
      </c>
      <c r="AF1894">
        <f t="shared" si="684"/>
        <v>207.61504920694316</v>
      </c>
      <c r="AG1894">
        <f t="shared" si="676"/>
        <v>0.89710890592253234</v>
      </c>
      <c r="AH1894">
        <f t="shared" si="677"/>
        <v>0.87085160984892707</v>
      </c>
      <c r="AI1894">
        <f t="shared" si="685"/>
        <v>0.15999999999999992</v>
      </c>
      <c r="AJ1894">
        <f>MAX(0, $R1894 - $AA1894) * INDEX(Model_Assumptions[Values], 7)</f>
        <v>1737.6113513744722</v>
      </c>
      <c r="AK1894">
        <f>MAX(0, INDEX(Model_Assumptions[Values], 4) - $AD1894)</f>
        <v>0</v>
      </c>
      <c r="AL1894">
        <f>MAX(0, INDEX(Model_Assumptions[Values], 5) - $AC1894)</f>
        <v>0</v>
      </c>
      <c r="AM1894">
        <f>INDEX(Model_Assumptions[Values], 6) * MAX(0, INDEX(Model_Assumptions[Values], 3) - $AB1894)^2</f>
        <v>0</v>
      </c>
      <c r="AN1894">
        <f t="shared" si="678"/>
        <v>2082.3174643699267</v>
      </c>
      <c r="AO1894" cm="1">
        <f t="array" ref="AO1894">IFERROR(STDEV(IF($E$2:$E$2201=$E1894, $AJ$2:$AJ$2201)), 0)</f>
        <v>292.00739855129058</v>
      </c>
      <c r="AP1894">
        <f t="shared" si="686"/>
        <v>-1.1804704767948115</v>
      </c>
      <c r="AQ1894">
        <f t="shared" si="679"/>
        <v>1.0338087761427613E-2</v>
      </c>
      <c r="AR1894" cm="1">
        <f t="array" ref="AR1894">IFERROR(STDEV(IF($E$2:$E$2201=$E1894, $AK$2:$AK$2201)), 0)</f>
        <v>1.5679090645697846E-2</v>
      </c>
      <c r="AS1894">
        <f t="shared" si="687"/>
        <v>-0.6593550605094729</v>
      </c>
      <c r="AT1894">
        <f t="shared" si="680"/>
        <v>1.7178657240375114E-3</v>
      </c>
      <c r="AU1894" cm="1">
        <f t="array" ref="AU1894">IFERROR(STDEV(IF($E$2:$E$2201=$E1894, $AL$2:$AL$2201)), 0)</f>
        <v>4.6577521029236898E-3</v>
      </c>
      <c r="AV1894">
        <f t="shared" si="688"/>
        <v>-0.36881862453761766</v>
      </c>
      <c r="AW1894">
        <f t="shared" si="681"/>
        <v>0</v>
      </c>
      <c r="AX1894" cm="1">
        <f t="array" ref="AX1894">IFERROR(STDEV(IF($E$2:$E$2201=$E1894, $AM$2:$AM$2201)), 0)</f>
        <v>0</v>
      </c>
      <c r="AY1894">
        <f t="shared" si="689"/>
        <v>-0.36881862453761766</v>
      </c>
      <c r="AZ1894">
        <f>INDEX(Model_Assumptions[Values],9)*((INDEX(Model_Scenarios[GR Weight],1)*$AG1894)+(INDEX(Model_Scenarios[GP Weight],1)*$AH1894)+(INDEX(Model_Scenarios[LTV Weight],1)*$AI1894))-(INDEX(Model_Scenarios[LTV Weight],1)*$AP1894)-(INDEX(Model_Scenarios[GP Weight],1)*($AS1894+$AV1894+$AY1894))</f>
        <v>2.6080558702800496</v>
      </c>
      <c r="BA1894">
        <f>INDEX(Model_Assumptions[Values],9)*((INDEX(Model_Scenarios[GR Weight],2)*$AG1894)+(INDEX(Model_Scenarios[GP Weight],2)*$AH1894)+(INDEX(Model_Scenarios[LTV Weight],2)*$AI1894))-(INDEX(Model_Scenarios[LTV Weight],2)*$AP1894)-(INDEX(Model_Scenarios[GP Weight],2)*($AS1894+$AV1894+$AY1894))</f>
        <v>3.1103875611243952</v>
      </c>
      <c r="BB1894">
        <f>INDEX(Model_Assumptions[Values],9)*((INDEX(Model_Scenarios[GR Weight],3)*$AG1894)+(INDEX(Model_Scenarios[GP Weight],3)*$AH1894)+(INDEX(Model_Scenarios[LTV Weight],3)*$AI1894))-(INDEX(Model_Scenarios[LTV Weight],3)*$AP1894)-(INDEX(Model_Scenarios[GP Weight],3)*($AS1894+$AV1894+$AY1894))</f>
        <v>3.9265119487113602</v>
      </c>
      <c r="BC1894">
        <f>INDEX(Model_Assumptions[Values],9)*((INDEX(Model_Scenarios[GR Weight],4)*$AG1894)+(INDEX(Model_Scenarios[GP Weight],4)*$AH1894)+(INDEX(Model_Scenarios[LTV Weight],4)*$AI1894))-(INDEX(Model_Scenarios[LTV Weight],4)*$AP1894)-(INDEX(Model_Scenarios[GP Weight],4)*($AS1894+$AV1894+$AY1894))</f>
        <v>4.1770193539931446</v>
      </c>
      <c r="BD1894">
        <f>INDEX(Model_Assumptions[Values],9)*((INDEX(Model_Scenarios[GR Weight],5)*$AG1894)+(INDEX(Model_Scenarios[GP Weight],5)*$AH1894)+(INDEX(Model_Scenarios[LTV Weight],5)*$AI1894))-(INDEX(Model_Scenarios[LTV Weight],5)*$AP1894)-(INDEX(Model_Scenarios[GP Weight],5)*($AS1894+$AV1894+$AY1894))</f>
        <v>4.555414222477375</v>
      </c>
    </row>
    <row r="1895" spans="1:56" x14ac:dyDescent="0.25">
      <c r="A1895">
        <v>1894</v>
      </c>
      <c r="B1895">
        <v>38</v>
      </c>
      <c r="C1895" s="3">
        <v>44</v>
      </c>
      <c r="D1895" s="4">
        <v>0.86</v>
      </c>
      <c r="E1895" t="str">
        <v>SKU-1044</v>
      </c>
      <c r="F1895" t="str">
        <v>Raise</v>
      </c>
      <c r="G1895" t="str">
        <v>Full</v>
      </c>
      <c r="H1895">
        <v>144.94999999999999</v>
      </c>
      <c r="I1895">
        <v>77.19</v>
      </c>
      <c r="J1895">
        <v>19</v>
      </c>
      <c r="K1895">
        <v>2754.0499999999997</v>
      </c>
      <c r="L1895">
        <v>1287.4399999999998</v>
      </c>
      <c r="M1895">
        <v>0.46747154191100376</v>
      </c>
      <c r="N1895">
        <v>181.88519051376983</v>
      </c>
      <c r="O1895">
        <v>337.99823873408741</v>
      </c>
      <c r="P1895">
        <v>492.37823873408729</v>
      </c>
      <c r="Q1895">
        <v>1457.9708511723543</v>
      </c>
      <c r="R1895">
        <v>1297.5940575433954</v>
      </c>
      <c r="S1895">
        <v>1</v>
      </c>
      <c r="T1895">
        <f t="shared" si="667"/>
        <v>176.71426384184204</v>
      </c>
      <c r="U1895">
        <f t="shared" si="668"/>
        <v>0.21913945389335671</v>
      </c>
      <c r="V1895">
        <f>IF($F1895="Reduce", INDEX(Model_Assumptions[Values], 2), INDEX(Model_Assumptions[Values], 1))</f>
        <v>-0.4</v>
      </c>
      <c r="W1895">
        <f t="shared" si="669"/>
        <v>17.33454015041049</v>
      </c>
      <c r="X1895">
        <f t="shared" si="682"/>
        <v>3063.2605017166434</v>
      </c>
      <c r="Y1895">
        <f t="shared" si="670"/>
        <v>1725.2073475064576</v>
      </c>
      <c r="Z1895">
        <f t="shared" si="671"/>
        <v>309.21050171664365</v>
      </c>
      <c r="AA1895">
        <f t="shared" si="672"/>
        <v>437.76734750645778</v>
      </c>
      <c r="AB1895">
        <f t="shared" si="683"/>
        <v>0.56319315531266634</v>
      </c>
      <c r="AC1895">
        <f t="shared" si="673"/>
        <v>9.5721613401662575E-2</v>
      </c>
      <c r="AD1895">
        <f t="shared" si="674"/>
        <v>9.5721613401662575E-2</v>
      </c>
      <c r="AE1895">
        <f t="shared" si="675"/>
        <v>0.85999999999999976</v>
      </c>
      <c r="AF1895">
        <f t="shared" si="684"/>
        <v>181.66316805607565</v>
      </c>
      <c r="AG1895">
        <f t="shared" si="676"/>
        <v>0.9148287366074358</v>
      </c>
      <c r="AH1895">
        <f t="shared" si="677"/>
        <v>0.88908752066696728</v>
      </c>
      <c r="AI1895">
        <f t="shared" si="685"/>
        <v>0.14000000000000024</v>
      </c>
      <c r="AJ1895">
        <f>MAX(0, $R1895 - $AA1895) * INDEX(Model_Assumptions[Values], 7)</f>
        <v>1719.6534200738752</v>
      </c>
      <c r="AK1895">
        <f>MAX(0, INDEX(Model_Assumptions[Values], 4) - $AD1895)</f>
        <v>0</v>
      </c>
      <c r="AL1895">
        <f>MAX(0, INDEX(Model_Assumptions[Values], 5) - $AC1895)</f>
        <v>0</v>
      </c>
      <c r="AM1895">
        <f>INDEX(Model_Assumptions[Values], 6) * MAX(0, INDEX(Model_Assumptions[Values], 3) - $AB1895)^2</f>
        <v>0</v>
      </c>
      <c r="AN1895">
        <f t="shared" si="678"/>
        <v>2082.3174643699267</v>
      </c>
      <c r="AO1895" cm="1">
        <f t="array" ref="AO1895">IFERROR(STDEV(IF($E$2:$E$2201=$E1895, $AJ$2:$AJ$2201)), 0)</f>
        <v>292.00739855129058</v>
      </c>
      <c r="AP1895">
        <f t="shared" si="686"/>
        <v>-1.241968683311804</v>
      </c>
      <c r="AQ1895">
        <f t="shared" si="679"/>
        <v>1.0338087761427613E-2</v>
      </c>
      <c r="AR1895" cm="1">
        <f t="array" ref="AR1895">IFERROR(STDEV(IF($E$2:$E$2201=$E1895, $AK$2:$AK$2201)), 0)</f>
        <v>1.5679090645697846E-2</v>
      </c>
      <c r="AS1895">
        <f t="shared" si="687"/>
        <v>-0.6593550605094729</v>
      </c>
      <c r="AT1895">
        <f t="shared" si="680"/>
        <v>1.7178657240375114E-3</v>
      </c>
      <c r="AU1895" cm="1">
        <f t="array" ref="AU1895">IFERROR(STDEV(IF($E$2:$E$2201=$E1895, $AL$2:$AL$2201)), 0)</f>
        <v>4.6577521029236898E-3</v>
      </c>
      <c r="AV1895">
        <f t="shared" si="688"/>
        <v>-0.36881862453761766</v>
      </c>
      <c r="AW1895">
        <f t="shared" si="681"/>
        <v>0</v>
      </c>
      <c r="AX1895" cm="1">
        <f t="array" ref="AX1895">IFERROR(STDEV(IF($E$2:$E$2201=$E1895, $AM$2:$AM$2201)), 0)</f>
        <v>0</v>
      </c>
      <c r="AY1895">
        <f t="shared" si="689"/>
        <v>-0.36881862453761766</v>
      </c>
      <c r="AZ1895">
        <f>INDEX(Model_Assumptions[Values],9)*((INDEX(Model_Scenarios[GR Weight],1)*$AG1895)+(INDEX(Model_Scenarios[GP Weight],1)*$AH1895)+(INDEX(Model_Scenarios[LTV Weight],1)*$AI1895))-(INDEX(Model_Scenarios[LTV Weight],1)*$AP1895)-(INDEX(Model_Scenarios[GP Weight],1)*($AS1895+$AV1895+$AY1895))</f>
        <v>2.595232306245117</v>
      </c>
      <c r="BA1895">
        <f>INDEX(Model_Assumptions[Values],9)*((INDEX(Model_Scenarios[GR Weight],2)*$AG1895)+(INDEX(Model_Scenarios[GP Weight],2)*$AH1895)+(INDEX(Model_Scenarios[LTV Weight],2)*$AI1895))-(INDEX(Model_Scenarios[LTV Weight],2)*$AP1895)-(INDEX(Model_Scenarios[GP Weight],2)*($AS1895+$AV1895+$AY1895))</f>
        <v>3.1168871791921591</v>
      </c>
      <c r="BB1895">
        <f>INDEX(Model_Assumptions[Values],9)*((INDEX(Model_Scenarios[GR Weight],3)*$AG1895)+(INDEX(Model_Scenarios[GP Weight],3)*$AH1895)+(INDEX(Model_Scenarios[LTV Weight],3)*$AI1895))-(INDEX(Model_Scenarios[LTV Weight],3)*$AP1895)-(INDEX(Model_Scenarios[GP Weight],3)*($AS1895+$AV1895+$AY1895))</f>
        <v>3.9651738636058571</v>
      </c>
      <c r="BC1895">
        <f>INDEX(Model_Assumptions[Values],9)*((INDEX(Model_Scenarios[GR Weight],4)*$AG1895)+(INDEX(Model_Scenarios[GP Weight],4)*$AH1895)+(INDEX(Model_Scenarios[LTV Weight],4)*$AI1895))-(INDEX(Model_Scenarios[LTV Weight],4)*$AP1895)-(INDEX(Model_Scenarios[GP Weight],4)*($AS1895+$AV1895+$AY1895))</f>
        <v>4.2283913635783943</v>
      </c>
      <c r="BD1895">
        <f>INDEX(Model_Assumptions[Values],9)*((INDEX(Model_Scenarios[GR Weight],5)*$AG1895)+(INDEX(Model_Scenarios[GP Weight],5)*$AH1895)+(INDEX(Model_Scenarios[LTV Weight],5)*$AI1895))-(INDEX(Model_Scenarios[LTV Weight],5)*$AP1895)-(INDEX(Model_Scenarios[GP Weight],5)*($AS1895+$AV1895+$AY1895))</f>
        <v>4.6136573595411372</v>
      </c>
    </row>
    <row r="1896" spans="1:56" x14ac:dyDescent="0.25">
      <c r="A1896">
        <v>1895</v>
      </c>
      <c r="B1896">
        <v>38</v>
      </c>
      <c r="C1896" s="3">
        <v>45</v>
      </c>
      <c r="D1896" s="4">
        <v>0.88</v>
      </c>
      <c r="E1896" t="str">
        <v>SKU-1044</v>
      </c>
      <c r="F1896" t="str">
        <v>Raise</v>
      </c>
      <c r="G1896" t="str">
        <v>Full</v>
      </c>
      <c r="H1896">
        <v>144.94999999999999</v>
      </c>
      <c r="I1896">
        <v>77.19</v>
      </c>
      <c r="J1896">
        <v>19</v>
      </c>
      <c r="K1896">
        <v>2754.0499999999997</v>
      </c>
      <c r="L1896">
        <v>1287.4399999999998</v>
      </c>
      <c r="M1896">
        <v>0.46747154191100376</v>
      </c>
      <c r="N1896">
        <v>181.88519051376983</v>
      </c>
      <c r="O1896">
        <v>337.99823873408741</v>
      </c>
      <c r="P1896">
        <v>492.37823873408729</v>
      </c>
      <c r="Q1896">
        <v>1457.9708511723543</v>
      </c>
      <c r="R1896">
        <v>1297.5940575433954</v>
      </c>
      <c r="S1896">
        <v>1</v>
      </c>
      <c r="T1896">
        <f t="shared" si="667"/>
        <v>177.45296765211745</v>
      </c>
      <c r="U1896">
        <f t="shared" si="668"/>
        <v>0.22423572026296976</v>
      </c>
      <c r="V1896">
        <f>IF($F1896="Reduce", INDEX(Model_Assumptions[Values], 2), INDEX(Model_Assumptions[Values], 1))</f>
        <v>-0.4</v>
      </c>
      <c r="W1896">
        <f t="shared" si="669"/>
        <v>17.29580852600143</v>
      </c>
      <c r="X1896">
        <f t="shared" si="682"/>
        <v>3069.192550881749</v>
      </c>
      <c r="Y1896">
        <f t="shared" si="670"/>
        <v>1734.1290907596986</v>
      </c>
      <c r="Z1896">
        <f t="shared" si="671"/>
        <v>315.14255088174923</v>
      </c>
      <c r="AA1896">
        <f t="shared" si="672"/>
        <v>446.68909075969873</v>
      </c>
      <c r="AB1896">
        <f t="shared" si="683"/>
        <v>0.56501150123719035</v>
      </c>
      <c r="AC1896">
        <f t="shared" si="673"/>
        <v>9.7539959326186587E-2</v>
      </c>
      <c r="AD1896">
        <f t="shared" si="674"/>
        <v>9.7539959326186587E-2</v>
      </c>
      <c r="AE1896">
        <f t="shared" si="675"/>
        <v>0.88000000000000012</v>
      </c>
      <c r="AF1896">
        <f t="shared" si="684"/>
        <v>155.71128690520729</v>
      </c>
      <c r="AG1896">
        <f t="shared" si="676"/>
        <v>0.93237926937743787</v>
      </c>
      <c r="AH1896">
        <f t="shared" si="677"/>
        <v>0.90720721514448699</v>
      </c>
      <c r="AI1896">
        <f t="shared" si="685"/>
        <v>0.11999999999999988</v>
      </c>
      <c r="AJ1896">
        <f>MAX(0, $R1896 - $AA1896) * INDEX(Model_Assumptions[Values], 7)</f>
        <v>1701.8099335673933</v>
      </c>
      <c r="AK1896">
        <f>MAX(0, INDEX(Model_Assumptions[Values], 4) - $AD1896)</f>
        <v>0</v>
      </c>
      <c r="AL1896">
        <f>MAX(0, INDEX(Model_Assumptions[Values], 5) - $AC1896)</f>
        <v>0</v>
      </c>
      <c r="AM1896">
        <f>INDEX(Model_Assumptions[Values], 6) * MAX(0, INDEX(Model_Assumptions[Values], 3) - $AB1896)^2</f>
        <v>0</v>
      </c>
      <c r="AN1896">
        <f t="shared" si="678"/>
        <v>2082.3174643699267</v>
      </c>
      <c r="AO1896" cm="1">
        <f t="array" ref="AO1896">IFERROR(STDEV(IF($E$2:$E$2201=$E1896, $AJ$2:$AJ$2201)), 0)</f>
        <v>292.00739855129058</v>
      </c>
      <c r="AP1896">
        <f t="shared" si="686"/>
        <v>-1.3030749655327585</v>
      </c>
      <c r="AQ1896">
        <f t="shared" si="679"/>
        <v>1.0338087761427613E-2</v>
      </c>
      <c r="AR1896" cm="1">
        <f t="array" ref="AR1896">IFERROR(STDEV(IF($E$2:$E$2201=$E1896, $AK$2:$AK$2201)), 0)</f>
        <v>1.5679090645697846E-2</v>
      </c>
      <c r="AS1896">
        <f t="shared" si="687"/>
        <v>-0.6593550605094729</v>
      </c>
      <c r="AT1896">
        <f t="shared" si="680"/>
        <v>1.7178657240375114E-3</v>
      </c>
      <c r="AU1896" cm="1">
        <f t="array" ref="AU1896">IFERROR(STDEV(IF($E$2:$E$2201=$E1896, $AL$2:$AL$2201)), 0)</f>
        <v>4.6577521029236898E-3</v>
      </c>
      <c r="AV1896">
        <f t="shared" si="688"/>
        <v>-0.36881862453761766</v>
      </c>
      <c r="AW1896">
        <f t="shared" si="681"/>
        <v>0</v>
      </c>
      <c r="AX1896" cm="1">
        <f t="array" ref="AX1896">IFERROR(STDEV(IF($E$2:$E$2201=$E1896, $AM$2:$AM$2201)), 0)</f>
        <v>0</v>
      </c>
      <c r="AY1896">
        <f t="shared" si="689"/>
        <v>-0.36881862453761766</v>
      </c>
      <c r="AZ1896">
        <f>INDEX(Model_Assumptions[Values],9)*((INDEX(Model_Scenarios[GR Weight],1)*$AG1896)+(INDEX(Model_Scenarios[GP Weight],1)*$AH1896)+(INDEX(Model_Scenarios[LTV Weight],1)*$AI1896))-(INDEX(Model_Scenarios[LTV Weight],1)*$AP1896)-(INDEX(Model_Scenarios[GP Weight],1)*($AS1896+$AV1896+$AY1896))</f>
        <v>2.5819524456456402</v>
      </c>
      <c r="BA1896">
        <f>INDEX(Model_Assumptions[Values],9)*((INDEX(Model_Scenarios[GR Weight],2)*$AG1896)+(INDEX(Model_Scenarios[GP Weight],2)*$AH1896)+(INDEX(Model_Scenarios[LTV Weight],2)*$AI1896))-(INDEX(Model_Scenarios[LTV Weight],2)*$AP1896)-(INDEX(Model_Scenarios[GP Weight],2)*($AS1896+$AV1896+$AY1896))</f>
        <v>3.1228888566907997</v>
      </c>
      <c r="BB1896">
        <f>INDEX(Model_Assumptions[Values],9)*((INDEX(Model_Scenarios[GR Weight],3)*$AG1896)+(INDEX(Model_Scenarios[GP Weight],3)*$AH1896)+(INDEX(Model_Scenarios[LTV Weight],3)*$AI1896))-(INDEX(Model_Scenarios[LTV Weight],3)*$AP1896)-(INDEX(Model_Scenarios[GP Weight],3)*($AS1896+$AV1896+$AY1896))</f>
        <v>4.0032640077924002</v>
      </c>
      <c r="BC1896">
        <f>INDEX(Model_Assumptions[Values],9)*((INDEX(Model_Scenarios[GR Weight],4)*$AG1896)+(INDEX(Model_Scenarios[GP Weight],4)*$AH1896)+(INDEX(Model_Scenarios[LTV Weight],4)*$AI1896))-(INDEX(Model_Scenarios[LTV Weight],4)*$AP1896)-(INDEX(Model_Scenarios[GP Weight],4)*($AS1896+$AV1896+$AY1896))</f>
        <v>4.279146145927843</v>
      </c>
      <c r="BD1896">
        <f>INDEX(Model_Assumptions[Values],9)*((INDEX(Model_Scenarios[GR Weight],5)*$AG1896)+(INDEX(Model_Scenarios[GP Weight],5)*$AH1896)+(INDEX(Model_Scenarios[LTV Weight],5)*$AI1896))-(INDEX(Model_Scenarios[LTV Weight],5)*$AP1896)-(INDEX(Model_Scenarios[GP Weight],5)*($AS1896+$AV1896+$AY1896))</f>
        <v>4.6713136226795564</v>
      </c>
    </row>
    <row r="1897" spans="1:56" x14ac:dyDescent="0.25">
      <c r="A1897">
        <v>1896</v>
      </c>
      <c r="B1897">
        <v>38</v>
      </c>
      <c r="C1897" s="3">
        <v>46</v>
      </c>
      <c r="D1897" s="4">
        <v>0.9</v>
      </c>
      <c r="E1897" t="str">
        <v>SKU-1044</v>
      </c>
      <c r="F1897" t="str">
        <v>Raise</v>
      </c>
      <c r="G1897" t="str">
        <v>Full</v>
      </c>
      <c r="H1897">
        <v>144.94999999999999</v>
      </c>
      <c r="I1897">
        <v>77.19</v>
      </c>
      <c r="J1897">
        <v>19</v>
      </c>
      <c r="K1897">
        <v>2754.0499999999997</v>
      </c>
      <c r="L1897">
        <v>1287.4399999999998</v>
      </c>
      <c r="M1897">
        <v>0.46747154191100376</v>
      </c>
      <c r="N1897">
        <v>181.88519051376983</v>
      </c>
      <c r="O1897">
        <v>337.99823873408741</v>
      </c>
      <c r="P1897">
        <v>492.37823873408729</v>
      </c>
      <c r="Q1897">
        <v>1457.9708511723543</v>
      </c>
      <c r="R1897">
        <v>1297.5940575433954</v>
      </c>
      <c r="S1897">
        <v>1</v>
      </c>
      <c r="T1897">
        <f t="shared" si="667"/>
        <v>178.19167146239283</v>
      </c>
      <c r="U1897">
        <f t="shared" si="668"/>
        <v>0.22933198663258259</v>
      </c>
      <c r="V1897">
        <f>IF($F1897="Reduce", INDEX(Model_Assumptions[Values], 2), INDEX(Model_Assumptions[Values], 1))</f>
        <v>-0.4</v>
      </c>
      <c r="W1897">
        <f t="shared" si="669"/>
        <v>17.25707690159237</v>
      </c>
      <c r="X1897">
        <f t="shared" si="682"/>
        <v>3075.0673776497956</v>
      </c>
      <c r="Y1897">
        <f t="shared" si="670"/>
        <v>1742.9936116158806</v>
      </c>
      <c r="Z1897">
        <f t="shared" si="671"/>
        <v>321.01737764979589</v>
      </c>
      <c r="AA1897">
        <f t="shared" si="672"/>
        <v>455.55361161588075</v>
      </c>
      <c r="AB1897">
        <f t="shared" si="683"/>
        <v>0.56681477104674405</v>
      </c>
      <c r="AC1897">
        <f t="shared" si="673"/>
        <v>9.9343229135740285E-2</v>
      </c>
      <c r="AD1897">
        <f t="shared" si="674"/>
        <v>9.9343229135740285E-2</v>
      </c>
      <c r="AE1897">
        <f t="shared" si="675"/>
        <v>0.89999999999999969</v>
      </c>
      <c r="AF1897">
        <f t="shared" si="684"/>
        <v>129.75940575433995</v>
      </c>
      <c r="AG1897">
        <f t="shared" si="676"/>
        <v>0.94976050423253588</v>
      </c>
      <c r="AH1897">
        <f t="shared" si="677"/>
        <v>0.92521069328148364</v>
      </c>
      <c r="AI1897">
        <f t="shared" si="685"/>
        <v>0.10000000000000032</v>
      </c>
      <c r="AJ1897">
        <f>MAX(0, $R1897 - $AA1897) * INDEX(Model_Assumptions[Values], 7)</f>
        <v>1684.0808918550292</v>
      </c>
      <c r="AK1897">
        <f>MAX(0, INDEX(Model_Assumptions[Values], 4) - $AD1897)</f>
        <v>0</v>
      </c>
      <c r="AL1897">
        <f>MAX(0, INDEX(Model_Assumptions[Values], 5) - $AC1897)</f>
        <v>0</v>
      </c>
      <c r="AM1897">
        <f>INDEX(Model_Assumptions[Values], 6) * MAX(0, INDEX(Model_Assumptions[Values], 3) - $AB1897)^2</f>
        <v>0</v>
      </c>
      <c r="AN1897">
        <f t="shared" si="678"/>
        <v>2082.3174643699267</v>
      </c>
      <c r="AO1897" cm="1">
        <f t="array" ref="AO1897">IFERROR(STDEV(IF($E$2:$E$2201=$E1897, $AJ$2:$AJ$2201)), 0)</f>
        <v>292.00739855129058</v>
      </c>
      <c r="AP1897">
        <f t="shared" si="686"/>
        <v>-1.3637893234576655</v>
      </c>
      <c r="AQ1897">
        <f t="shared" si="679"/>
        <v>1.0338087761427613E-2</v>
      </c>
      <c r="AR1897" cm="1">
        <f t="array" ref="AR1897">IFERROR(STDEV(IF($E$2:$E$2201=$E1897, $AK$2:$AK$2201)), 0)</f>
        <v>1.5679090645697846E-2</v>
      </c>
      <c r="AS1897">
        <f t="shared" si="687"/>
        <v>-0.6593550605094729</v>
      </c>
      <c r="AT1897">
        <f t="shared" si="680"/>
        <v>1.7178657240375114E-3</v>
      </c>
      <c r="AU1897" cm="1">
        <f t="array" ref="AU1897">IFERROR(STDEV(IF($E$2:$E$2201=$E1897, $AL$2:$AL$2201)), 0)</f>
        <v>4.6577521029236898E-3</v>
      </c>
      <c r="AV1897">
        <f t="shared" si="688"/>
        <v>-0.36881862453761766</v>
      </c>
      <c r="AW1897">
        <f t="shared" si="681"/>
        <v>0</v>
      </c>
      <c r="AX1897" cm="1">
        <f t="array" ref="AX1897">IFERROR(STDEV(IF($E$2:$E$2201=$E1897, $AM$2:$AM$2201)), 0)</f>
        <v>0</v>
      </c>
      <c r="AY1897">
        <f t="shared" si="689"/>
        <v>-0.36881862453761766</v>
      </c>
      <c r="AZ1897">
        <f>INDEX(Model_Assumptions[Values],9)*((INDEX(Model_Scenarios[GR Weight],1)*$AG1897)+(INDEX(Model_Scenarios[GP Weight],1)*$AH1897)+(INDEX(Model_Scenarios[LTV Weight],1)*$AI1897))-(INDEX(Model_Scenarios[LTV Weight],1)*$AP1897)-(INDEX(Model_Scenarios[GP Weight],1)*($AS1897+$AV1897+$AY1897))</f>
        <v>2.5682162884816147</v>
      </c>
      <c r="BA1897">
        <f>INDEX(Model_Assumptions[Values],9)*((INDEX(Model_Scenarios[GR Weight],2)*$AG1897)+(INDEX(Model_Scenarios[GP Weight],2)*$AH1897)+(INDEX(Model_Scenarios[LTV Weight],2)*$AI1897))-(INDEX(Model_Scenarios[LTV Weight],2)*$AP1897)-(INDEX(Model_Scenarios[GP Weight],2)*($AS1897+$AV1897+$AY1897))</f>
        <v>3.128392593620311</v>
      </c>
      <c r="BB1897">
        <f>INDEX(Model_Assumptions[Values],9)*((INDEX(Model_Scenarios[GR Weight],3)*$AG1897)+(INDEX(Model_Scenarios[GP Weight],3)*$AH1897)+(INDEX(Model_Scenarios[LTV Weight],3)*$AI1897))-(INDEX(Model_Scenarios[LTV Weight],3)*$AP1897)-(INDEX(Model_Scenarios[GP Weight],3)*($AS1897+$AV1897+$AY1897))</f>
        <v>4.0407823812709811</v>
      </c>
      <c r="BC1897">
        <f>INDEX(Model_Assumptions[Values],9)*((INDEX(Model_Scenarios[GR Weight],4)*$AG1897)+(INDEX(Model_Scenarios[GP Weight],4)*$AH1897)+(INDEX(Model_Scenarios[LTV Weight],4)*$AI1897))-(INDEX(Model_Scenarios[LTV Weight],4)*$AP1897)-(INDEX(Model_Scenarios[GP Weight],4)*($AS1897+$AV1897+$AY1897))</f>
        <v>4.329283701041482</v>
      </c>
      <c r="BD1897">
        <f>INDEX(Model_Assumptions[Values],9)*((INDEX(Model_Scenarios[GR Weight],5)*$AG1897)+(INDEX(Model_Scenarios[GP Weight],5)*$AH1897)+(INDEX(Model_Scenarios[LTV Weight],5)*$AI1897))-(INDEX(Model_Scenarios[LTV Weight],5)*$AP1897)-(INDEX(Model_Scenarios[GP Weight],5)*($AS1897+$AV1897+$AY1897))</f>
        <v>4.7283830118926229</v>
      </c>
    </row>
    <row r="1898" spans="1:56" x14ac:dyDescent="0.25">
      <c r="A1898">
        <v>1897</v>
      </c>
      <c r="B1898">
        <v>38</v>
      </c>
      <c r="C1898" s="3">
        <v>47</v>
      </c>
      <c r="D1898" s="4">
        <v>0.92</v>
      </c>
      <c r="E1898" t="str">
        <v>SKU-1044</v>
      </c>
      <c r="F1898" t="str">
        <v>Raise</v>
      </c>
      <c r="G1898" t="str">
        <v>Full</v>
      </c>
      <c r="H1898">
        <v>144.94999999999999</v>
      </c>
      <c r="I1898">
        <v>77.19</v>
      </c>
      <c r="J1898">
        <v>19</v>
      </c>
      <c r="K1898">
        <v>2754.0499999999997</v>
      </c>
      <c r="L1898">
        <v>1287.4399999999998</v>
      </c>
      <c r="M1898">
        <v>0.46747154191100376</v>
      </c>
      <c r="N1898">
        <v>181.88519051376983</v>
      </c>
      <c r="O1898">
        <v>337.99823873408741</v>
      </c>
      <c r="P1898">
        <v>492.37823873408729</v>
      </c>
      <c r="Q1898">
        <v>1457.9708511723543</v>
      </c>
      <c r="R1898">
        <v>1297.5940575433954</v>
      </c>
      <c r="S1898">
        <v>1</v>
      </c>
      <c r="T1898">
        <f t="shared" si="667"/>
        <v>178.93037527266824</v>
      </c>
      <c r="U1898">
        <f t="shared" si="668"/>
        <v>0.23442825300219564</v>
      </c>
      <c r="V1898">
        <f>IF($F1898="Reduce", INDEX(Model_Assumptions[Values], 2), INDEX(Model_Assumptions[Values], 1))</f>
        <v>-0.4</v>
      </c>
      <c r="W1898">
        <f t="shared" si="669"/>
        <v>17.218345277183314</v>
      </c>
      <c r="X1898">
        <f t="shared" si="682"/>
        <v>3080.8849820207852</v>
      </c>
      <c r="Y1898">
        <f t="shared" si="670"/>
        <v>1751.8009100750053</v>
      </c>
      <c r="Z1898">
        <f t="shared" si="671"/>
        <v>326.83498202078545</v>
      </c>
      <c r="AA1898">
        <f t="shared" si="672"/>
        <v>464.36091007500545</v>
      </c>
      <c r="AB1898">
        <f t="shared" si="683"/>
        <v>0.56860315146396034</v>
      </c>
      <c r="AC1898">
        <f t="shared" si="673"/>
        <v>0.10113160955295658</v>
      </c>
      <c r="AD1898">
        <f t="shared" si="674"/>
        <v>0.10113160955295658</v>
      </c>
      <c r="AE1898">
        <f t="shared" si="675"/>
        <v>0.92</v>
      </c>
      <c r="AF1898">
        <f t="shared" si="684"/>
        <v>103.80752460347158</v>
      </c>
      <c r="AG1898">
        <f t="shared" si="676"/>
        <v>0.96697244117273518</v>
      </c>
      <c r="AH1898">
        <f t="shared" si="677"/>
        <v>0.94309795507796024</v>
      </c>
      <c r="AI1898">
        <f t="shared" si="685"/>
        <v>7.999999999999996E-2</v>
      </c>
      <c r="AJ1898">
        <f>MAX(0, $R1898 - $AA1898) * INDEX(Model_Assumptions[Values], 7)</f>
        <v>1666.4662949367798</v>
      </c>
      <c r="AK1898">
        <f>MAX(0, INDEX(Model_Assumptions[Values], 4) - $AD1898)</f>
        <v>0</v>
      </c>
      <c r="AL1898">
        <f>MAX(0, INDEX(Model_Assumptions[Values], 5) - $AC1898)</f>
        <v>0</v>
      </c>
      <c r="AM1898">
        <f>INDEX(Model_Assumptions[Values], 6) * MAX(0, INDEX(Model_Assumptions[Values], 3) - $AB1898)^2</f>
        <v>0</v>
      </c>
      <c r="AN1898">
        <f t="shared" si="678"/>
        <v>2082.3174643699267</v>
      </c>
      <c r="AO1898" cm="1">
        <f t="array" ref="AO1898">IFERROR(STDEV(IF($E$2:$E$2201=$E1898, $AJ$2:$AJ$2201)), 0)</f>
        <v>292.00739855129058</v>
      </c>
      <c r="AP1898">
        <f t="shared" si="686"/>
        <v>-1.4241117570865363</v>
      </c>
      <c r="AQ1898">
        <f t="shared" si="679"/>
        <v>1.0338087761427613E-2</v>
      </c>
      <c r="AR1898" cm="1">
        <f t="array" ref="AR1898">IFERROR(STDEV(IF($E$2:$E$2201=$E1898, $AK$2:$AK$2201)), 0)</f>
        <v>1.5679090645697846E-2</v>
      </c>
      <c r="AS1898">
        <f t="shared" si="687"/>
        <v>-0.6593550605094729</v>
      </c>
      <c r="AT1898">
        <f t="shared" si="680"/>
        <v>1.7178657240375114E-3</v>
      </c>
      <c r="AU1898" cm="1">
        <f t="array" ref="AU1898">IFERROR(STDEV(IF($E$2:$E$2201=$E1898, $AL$2:$AL$2201)), 0)</f>
        <v>4.6577521029236898E-3</v>
      </c>
      <c r="AV1898">
        <f t="shared" si="688"/>
        <v>-0.36881862453761766</v>
      </c>
      <c r="AW1898">
        <f t="shared" si="681"/>
        <v>0</v>
      </c>
      <c r="AX1898" cm="1">
        <f t="array" ref="AX1898">IFERROR(STDEV(IF($E$2:$E$2201=$E1898, $AM$2:$AM$2201)), 0)</f>
        <v>0</v>
      </c>
      <c r="AY1898">
        <f t="shared" si="689"/>
        <v>-0.36881862453761766</v>
      </c>
      <c r="AZ1898">
        <f>INDEX(Model_Assumptions[Values],9)*((INDEX(Model_Scenarios[GR Weight],1)*$AG1898)+(INDEX(Model_Scenarios[GP Weight],1)*$AH1898)+(INDEX(Model_Scenarios[LTV Weight],1)*$AI1898))-(INDEX(Model_Scenarios[LTV Weight],1)*$AP1898)-(INDEX(Model_Scenarios[GP Weight],1)*($AS1898+$AV1898+$AY1898))</f>
        <v>2.5540238347530475</v>
      </c>
      <c r="BA1898">
        <f>INDEX(Model_Assumptions[Values],9)*((INDEX(Model_Scenarios[GR Weight],2)*$AG1898)+(INDEX(Model_Scenarios[GP Weight],2)*$AH1898)+(INDEX(Model_Scenarios[LTV Weight],2)*$AI1898))-(INDEX(Model_Scenarios[LTV Weight],2)*$AP1898)-(INDEX(Model_Scenarios[GP Weight],2)*($AS1898+$AV1898+$AY1898))</f>
        <v>3.1333983899807016</v>
      </c>
      <c r="BB1898">
        <f>INDEX(Model_Assumptions[Values],9)*((INDEX(Model_Scenarios[GR Weight],3)*$AG1898)+(INDEX(Model_Scenarios[GP Weight],3)*$AH1898)+(INDEX(Model_Scenarios[LTV Weight],3)*$AI1898))-(INDEX(Model_Scenarios[LTV Weight],3)*$AP1898)-(INDEX(Model_Scenarios[GP Weight],3)*($AS1898+$AV1898+$AY1898))</f>
        <v>4.0777289840416122</v>
      </c>
      <c r="BC1898">
        <f>INDEX(Model_Assumptions[Values],9)*((INDEX(Model_Scenarios[GR Weight],4)*$AG1898)+(INDEX(Model_Scenarios[GP Weight],4)*$AH1898)+(INDEX(Model_Scenarios[LTV Weight],4)*$AI1898))-(INDEX(Model_Scenarios[LTV Weight],4)*$AP1898)-(INDEX(Model_Scenarios[GP Weight],4)*($AS1898+$AV1898+$AY1898))</f>
        <v>4.3788040289193253</v>
      </c>
      <c r="BD1898">
        <f>INDEX(Model_Assumptions[Values],9)*((INDEX(Model_Scenarios[GR Weight],5)*$AG1898)+(INDEX(Model_Scenarios[GP Weight],5)*$AH1898)+(INDEX(Model_Scenarios[LTV Weight],5)*$AI1898))-(INDEX(Model_Scenarios[LTV Weight],5)*$AP1898)-(INDEX(Model_Scenarios[GP Weight],5)*($AS1898+$AV1898+$AY1898))</f>
        <v>4.78486552718035</v>
      </c>
    </row>
    <row r="1899" spans="1:56" x14ac:dyDescent="0.25">
      <c r="A1899">
        <v>1898</v>
      </c>
      <c r="B1899">
        <v>38</v>
      </c>
      <c r="C1899" s="3">
        <v>48</v>
      </c>
      <c r="D1899" s="4">
        <v>0.94000000000000006</v>
      </c>
      <c r="E1899" t="str">
        <v>SKU-1044</v>
      </c>
      <c r="F1899" t="str">
        <v>Raise</v>
      </c>
      <c r="G1899" t="str">
        <v>Full</v>
      </c>
      <c r="H1899">
        <v>144.94999999999999</v>
      </c>
      <c r="I1899">
        <v>77.19</v>
      </c>
      <c r="J1899">
        <v>19</v>
      </c>
      <c r="K1899">
        <v>2754.0499999999997</v>
      </c>
      <c r="L1899">
        <v>1287.4399999999998</v>
      </c>
      <c r="M1899">
        <v>0.46747154191100376</v>
      </c>
      <c r="N1899">
        <v>181.88519051376983</v>
      </c>
      <c r="O1899">
        <v>337.99823873408741</v>
      </c>
      <c r="P1899">
        <v>492.37823873408729</v>
      </c>
      <c r="Q1899">
        <v>1457.9708511723543</v>
      </c>
      <c r="R1899">
        <v>1297.5940575433954</v>
      </c>
      <c r="S1899">
        <v>1</v>
      </c>
      <c r="T1899">
        <f t="shared" si="667"/>
        <v>179.66907908294365</v>
      </c>
      <c r="U1899">
        <f t="shared" si="668"/>
        <v>0.23952451937180869</v>
      </c>
      <c r="V1899">
        <f>IF($F1899="Reduce", INDEX(Model_Assumptions[Values], 2), INDEX(Model_Assumptions[Values], 1))</f>
        <v>-0.4</v>
      </c>
      <c r="W1899">
        <f t="shared" si="669"/>
        <v>17.179613652774254</v>
      </c>
      <c r="X1899">
        <f t="shared" si="682"/>
        <v>3086.6453639947158</v>
      </c>
      <c r="Y1899">
        <f t="shared" si="670"/>
        <v>1760.5509861370713</v>
      </c>
      <c r="Z1899">
        <f t="shared" si="671"/>
        <v>332.59536399471608</v>
      </c>
      <c r="AA1899">
        <f t="shared" si="672"/>
        <v>473.11098613707145</v>
      </c>
      <c r="AB1899">
        <f t="shared" si="683"/>
        <v>0.57037682614065455</v>
      </c>
      <c r="AC1899">
        <f t="shared" si="673"/>
        <v>0.10290528422965078</v>
      </c>
      <c r="AD1899">
        <f t="shared" si="674"/>
        <v>0.10290528422965078</v>
      </c>
      <c r="AE1899">
        <f t="shared" si="675"/>
        <v>0.94000000000000039</v>
      </c>
      <c r="AF1899">
        <f t="shared" si="684"/>
        <v>77.855643452603218</v>
      </c>
      <c r="AG1899">
        <f t="shared" si="676"/>
        <v>0.98401508019803052</v>
      </c>
      <c r="AH1899">
        <f t="shared" si="677"/>
        <v>0.96086900053391422</v>
      </c>
      <c r="AI1899">
        <f t="shared" si="685"/>
        <v>5.9999999999999609E-2</v>
      </c>
      <c r="AJ1899">
        <f>MAX(0, $R1899 - $AA1899) * INDEX(Model_Assumptions[Values], 7)</f>
        <v>1648.9661428126478</v>
      </c>
      <c r="AK1899">
        <f>MAX(0, INDEX(Model_Assumptions[Values], 4) - $AD1899)</f>
        <v>0</v>
      </c>
      <c r="AL1899">
        <f>MAX(0, INDEX(Model_Assumptions[Values], 5) - $AC1899)</f>
        <v>0</v>
      </c>
      <c r="AM1899">
        <f>INDEX(Model_Assumptions[Values], 6) * MAX(0, INDEX(Model_Assumptions[Values], 3) - $AB1899)^2</f>
        <v>0</v>
      </c>
      <c r="AN1899">
        <f t="shared" si="678"/>
        <v>2082.3174643699267</v>
      </c>
      <c r="AO1899" cm="1">
        <f t="array" ref="AO1899">IFERROR(STDEV(IF($E$2:$E$2201=$E1899, $AJ$2:$AJ$2201)), 0)</f>
        <v>292.00739855129058</v>
      </c>
      <c r="AP1899">
        <f t="shared" si="686"/>
        <v>-1.4840422664193609</v>
      </c>
      <c r="AQ1899">
        <f t="shared" si="679"/>
        <v>1.0338087761427613E-2</v>
      </c>
      <c r="AR1899" cm="1">
        <f t="array" ref="AR1899">IFERROR(STDEV(IF($E$2:$E$2201=$E1899, $AK$2:$AK$2201)), 0)</f>
        <v>1.5679090645697846E-2</v>
      </c>
      <c r="AS1899">
        <f t="shared" si="687"/>
        <v>-0.6593550605094729</v>
      </c>
      <c r="AT1899">
        <f t="shared" si="680"/>
        <v>1.7178657240375114E-3</v>
      </c>
      <c r="AU1899" cm="1">
        <f t="array" ref="AU1899">IFERROR(STDEV(IF($E$2:$E$2201=$E1899, $AL$2:$AL$2201)), 0)</f>
        <v>4.6577521029236898E-3</v>
      </c>
      <c r="AV1899">
        <f t="shared" si="688"/>
        <v>-0.36881862453761766</v>
      </c>
      <c r="AW1899">
        <f t="shared" si="681"/>
        <v>0</v>
      </c>
      <c r="AX1899" cm="1">
        <f t="array" ref="AX1899">IFERROR(STDEV(IF($E$2:$E$2201=$E1899, $AM$2:$AM$2201)), 0)</f>
        <v>0</v>
      </c>
      <c r="AY1899">
        <f t="shared" si="689"/>
        <v>-0.36881862453761766</v>
      </c>
      <c r="AZ1899">
        <f>INDEX(Model_Assumptions[Values],9)*((INDEX(Model_Scenarios[GR Weight],1)*$AG1899)+(INDEX(Model_Scenarios[GP Weight],1)*$AH1899)+(INDEX(Model_Scenarios[LTV Weight],1)*$AI1899))-(INDEX(Model_Scenarios[LTV Weight],1)*$AP1899)-(INDEX(Model_Scenarios[GP Weight],1)*($AS1899+$AV1899+$AY1899))</f>
        <v>2.5393750844599308</v>
      </c>
      <c r="BA1899">
        <f>INDEX(Model_Assumptions[Values],9)*((INDEX(Model_Scenarios[GR Weight],2)*$AG1899)+(INDEX(Model_Scenarios[GP Weight],2)*$AH1899)+(INDEX(Model_Scenarios[LTV Weight],2)*$AI1899))-(INDEX(Model_Scenarios[LTV Weight],2)*$AP1899)-(INDEX(Model_Scenarios[GP Weight],2)*($AS1899+$AV1899+$AY1899))</f>
        <v>3.1379062457719624</v>
      </c>
      <c r="BB1899">
        <f>INDEX(Model_Assumptions[Values],9)*((INDEX(Model_Scenarios[GR Weight],3)*$AG1899)+(INDEX(Model_Scenarios[GP Weight],3)*$AH1899)+(INDEX(Model_Scenarios[LTV Weight],3)*$AI1899))-(INDEX(Model_Scenarios[LTV Weight],3)*$AP1899)-(INDEX(Model_Scenarios[GP Weight],3)*($AS1899+$AV1899+$AY1899))</f>
        <v>4.1141038161042793</v>
      </c>
      <c r="BC1899">
        <f>INDEX(Model_Assumptions[Values],9)*((INDEX(Model_Scenarios[GR Weight],4)*$AG1899)+(INDEX(Model_Scenarios[GP Weight],4)*$AH1899)+(INDEX(Model_Scenarios[LTV Weight],4)*$AI1899))-(INDEX(Model_Scenarios[LTV Weight],4)*$AP1899)-(INDEX(Model_Scenarios[GP Weight],4)*($AS1899+$AV1899+$AY1899))</f>
        <v>4.4277071295613579</v>
      </c>
      <c r="BD1899">
        <f>INDEX(Model_Assumptions[Values],9)*((INDEX(Model_Scenarios[GR Weight],5)*$AG1899)+(INDEX(Model_Scenarios[GP Weight],5)*$AH1899)+(INDEX(Model_Scenarios[LTV Weight],5)*$AI1899))-(INDEX(Model_Scenarios[LTV Weight],5)*$AP1899)-(INDEX(Model_Scenarios[GP Weight],5)*($AS1899+$AV1899+$AY1899))</f>
        <v>4.8407611685427243</v>
      </c>
    </row>
    <row r="1900" spans="1:56" x14ac:dyDescent="0.25">
      <c r="A1900">
        <v>1899</v>
      </c>
      <c r="B1900">
        <v>38</v>
      </c>
      <c r="C1900" s="3">
        <v>49</v>
      </c>
      <c r="D1900" s="4">
        <v>0.96</v>
      </c>
      <c r="E1900" t="str">
        <v>SKU-1044</v>
      </c>
      <c r="F1900" t="str">
        <v>Raise</v>
      </c>
      <c r="G1900" t="str">
        <v>Full</v>
      </c>
      <c r="H1900">
        <v>144.94999999999999</v>
      </c>
      <c r="I1900">
        <v>77.19</v>
      </c>
      <c r="J1900">
        <v>19</v>
      </c>
      <c r="K1900">
        <v>2754.0499999999997</v>
      </c>
      <c r="L1900">
        <v>1287.4399999999998</v>
      </c>
      <c r="M1900">
        <v>0.46747154191100376</v>
      </c>
      <c r="N1900">
        <v>181.88519051376983</v>
      </c>
      <c r="O1900">
        <v>337.99823873408741</v>
      </c>
      <c r="P1900">
        <v>492.37823873408729</v>
      </c>
      <c r="Q1900">
        <v>1457.9708511723543</v>
      </c>
      <c r="R1900">
        <v>1297.5940575433954</v>
      </c>
      <c r="S1900">
        <v>1</v>
      </c>
      <c r="T1900">
        <f t="shared" si="667"/>
        <v>180.40778289321904</v>
      </c>
      <c r="U1900">
        <f t="shared" si="668"/>
        <v>0.24462078574142151</v>
      </c>
      <c r="V1900">
        <f>IF($F1900="Reduce", INDEX(Model_Assumptions[Values], 2), INDEX(Model_Assumptions[Values], 1))</f>
        <v>-0.4</v>
      </c>
      <c r="W1900">
        <f t="shared" si="669"/>
        <v>17.140882028365198</v>
      </c>
      <c r="X1900">
        <f t="shared" si="682"/>
        <v>3092.3485235715884</v>
      </c>
      <c r="Y1900">
        <f t="shared" si="670"/>
        <v>1769.2438398020788</v>
      </c>
      <c r="Z1900">
        <f t="shared" si="671"/>
        <v>338.2985235715887</v>
      </c>
      <c r="AA1900">
        <f t="shared" si="672"/>
        <v>481.80383980207898</v>
      </c>
      <c r="AB1900">
        <f t="shared" si="683"/>
        <v>0.57213597572069419</v>
      </c>
      <c r="AC1900">
        <f t="shared" si="673"/>
        <v>0.10466443380969043</v>
      </c>
      <c r="AD1900">
        <f t="shared" si="674"/>
        <v>0.10466443380969043</v>
      </c>
      <c r="AE1900">
        <f t="shared" si="675"/>
        <v>0.96000000000000008</v>
      </c>
      <c r="AF1900">
        <f t="shared" si="684"/>
        <v>51.903762301735718</v>
      </c>
      <c r="AG1900">
        <f t="shared" si="676"/>
        <v>1.0008884213084244</v>
      </c>
      <c r="AH1900">
        <f t="shared" si="677"/>
        <v>0.97852382964934592</v>
      </c>
      <c r="AI1900">
        <f t="shared" si="685"/>
        <v>3.9999999999999925E-2</v>
      </c>
      <c r="AJ1900">
        <f>MAX(0, $R1900 - $AA1900) * INDEX(Model_Assumptions[Values], 7)</f>
        <v>1631.5804354826328</v>
      </c>
      <c r="AK1900">
        <f>MAX(0, INDEX(Model_Assumptions[Values], 4) - $AD1900)</f>
        <v>0</v>
      </c>
      <c r="AL1900">
        <f>MAX(0, INDEX(Model_Assumptions[Values], 5) - $AC1900)</f>
        <v>0</v>
      </c>
      <c r="AM1900">
        <f>INDEX(Model_Assumptions[Values], 6) * MAX(0, INDEX(Model_Assumptions[Values], 3) - $AB1900)^2</f>
        <v>0</v>
      </c>
      <c r="AN1900">
        <f t="shared" si="678"/>
        <v>2082.3174643699267</v>
      </c>
      <c r="AO1900" cm="1">
        <f t="array" ref="AO1900">IFERROR(STDEV(IF($E$2:$E$2201=$E1900, $AJ$2:$AJ$2201)), 0)</f>
        <v>292.00739855129058</v>
      </c>
      <c r="AP1900">
        <f t="shared" si="686"/>
        <v>-1.5435808514561413</v>
      </c>
      <c r="AQ1900">
        <f t="shared" si="679"/>
        <v>1.0338087761427613E-2</v>
      </c>
      <c r="AR1900" cm="1">
        <f t="array" ref="AR1900">IFERROR(STDEV(IF($E$2:$E$2201=$E1900, $AK$2:$AK$2201)), 0)</f>
        <v>1.5679090645697846E-2</v>
      </c>
      <c r="AS1900">
        <f t="shared" si="687"/>
        <v>-0.6593550605094729</v>
      </c>
      <c r="AT1900">
        <f t="shared" si="680"/>
        <v>1.7178657240375114E-3</v>
      </c>
      <c r="AU1900" cm="1">
        <f t="array" ref="AU1900">IFERROR(STDEV(IF($E$2:$E$2201=$E1900, $AL$2:$AL$2201)), 0)</f>
        <v>4.6577521029236898E-3</v>
      </c>
      <c r="AV1900">
        <f t="shared" si="688"/>
        <v>-0.36881862453761766</v>
      </c>
      <c r="AW1900">
        <f t="shared" si="681"/>
        <v>0</v>
      </c>
      <c r="AX1900" cm="1">
        <f t="array" ref="AX1900">IFERROR(STDEV(IF($E$2:$E$2201=$E1900, $AM$2:$AM$2201)), 0)</f>
        <v>0</v>
      </c>
      <c r="AY1900">
        <f t="shared" si="689"/>
        <v>-0.36881862453761766</v>
      </c>
      <c r="AZ1900">
        <f>INDEX(Model_Assumptions[Values],9)*((INDEX(Model_Scenarios[GR Weight],1)*$AG1900)+(INDEX(Model_Scenarios[GP Weight],1)*$AH1900)+(INDEX(Model_Scenarios[LTV Weight],1)*$AI1900))-(INDEX(Model_Scenarios[LTV Weight],1)*$AP1900)-(INDEX(Model_Scenarios[GP Weight],1)*($AS1900+$AV1900+$AY1900))</f>
        <v>2.5242700376022689</v>
      </c>
      <c r="BA1900">
        <f>INDEX(Model_Assumptions[Values],9)*((INDEX(Model_Scenarios[GR Weight],2)*$AG1900)+(INDEX(Model_Scenarios[GP Weight],2)*$AH1900)+(INDEX(Model_Scenarios[LTV Weight],2)*$AI1900))-(INDEX(Model_Scenarios[LTV Weight],2)*$AP1900)-(INDEX(Model_Scenarios[GP Weight],2)*($AS1900+$AV1900+$AY1900))</f>
        <v>3.1419161609940973</v>
      </c>
      <c r="BB1900">
        <f>INDEX(Model_Assumptions[Values],9)*((INDEX(Model_Scenarios[GR Weight],3)*$AG1900)+(INDEX(Model_Scenarios[GP Weight],3)*$AH1900)+(INDEX(Model_Scenarios[LTV Weight],3)*$AI1900))-(INDEX(Model_Scenarios[LTV Weight],3)*$AP1900)-(INDEX(Model_Scenarios[GP Weight],3)*($AS1900+$AV1900+$AY1900))</f>
        <v>4.1499068774589905</v>
      </c>
      <c r="BC1900">
        <f>INDEX(Model_Assumptions[Values],9)*((INDEX(Model_Scenarios[GR Weight],4)*$AG1900)+(INDEX(Model_Scenarios[GP Weight],4)*$AH1900)+(INDEX(Model_Scenarios[LTV Weight],4)*$AI1900))-(INDEX(Model_Scenarios[LTV Weight],4)*$AP1900)-(INDEX(Model_Scenarios[GP Weight],4)*($AS1900+$AV1900+$AY1900))</f>
        <v>4.4759930029675878</v>
      </c>
      <c r="BD1900">
        <f>INDEX(Model_Assumptions[Values],9)*((INDEX(Model_Scenarios[GR Weight],5)*$AG1900)+(INDEX(Model_Scenarios[GP Weight],5)*$AH1900)+(INDEX(Model_Scenarios[LTV Weight],5)*$AI1900))-(INDEX(Model_Scenarios[LTV Weight],5)*$AP1900)-(INDEX(Model_Scenarios[GP Weight],5)*($AS1900+$AV1900+$AY1900))</f>
        <v>4.8960699359797513</v>
      </c>
    </row>
    <row r="1901" spans="1:56" x14ac:dyDescent="0.25">
      <c r="A1901">
        <v>1900</v>
      </c>
      <c r="B1901">
        <v>38</v>
      </c>
      <c r="C1901" s="3">
        <v>50</v>
      </c>
      <c r="D1901" s="4">
        <v>0.98</v>
      </c>
      <c r="E1901" t="str">
        <v>SKU-1044</v>
      </c>
      <c r="F1901" t="str">
        <v>Raise</v>
      </c>
      <c r="G1901" t="str">
        <v>Full</v>
      </c>
      <c r="H1901">
        <v>144.94999999999999</v>
      </c>
      <c r="I1901">
        <v>77.19</v>
      </c>
      <c r="J1901">
        <v>19</v>
      </c>
      <c r="K1901">
        <v>2754.0499999999997</v>
      </c>
      <c r="L1901">
        <v>1287.4399999999998</v>
      </c>
      <c r="M1901">
        <v>0.46747154191100376</v>
      </c>
      <c r="N1901">
        <v>181.88519051376983</v>
      </c>
      <c r="O1901">
        <v>337.99823873408741</v>
      </c>
      <c r="P1901">
        <v>492.37823873408729</v>
      </c>
      <c r="Q1901">
        <v>1457.9708511723543</v>
      </c>
      <c r="R1901">
        <v>1297.5940575433954</v>
      </c>
      <c r="S1901">
        <v>1</v>
      </c>
      <c r="T1901">
        <f t="shared" si="667"/>
        <v>181.14648670349442</v>
      </c>
      <c r="U1901">
        <f t="shared" si="668"/>
        <v>0.24971705211103437</v>
      </c>
      <c r="V1901">
        <f>IF($F1901="Reduce", INDEX(Model_Assumptions[Values], 2), INDEX(Model_Assumptions[Values], 1))</f>
        <v>-0.4</v>
      </c>
      <c r="W1901">
        <f t="shared" si="669"/>
        <v>17.102150403956141</v>
      </c>
      <c r="X1901">
        <f t="shared" si="682"/>
        <v>3097.994460751403</v>
      </c>
      <c r="Y1901">
        <f t="shared" si="670"/>
        <v>1777.8794710700286</v>
      </c>
      <c r="Z1901">
        <f t="shared" si="671"/>
        <v>343.94446075140331</v>
      </c>
      <c r="AA1901">
        <f t="shared" si="672"/>
        <v>490.43947107002873</v>
      </c>
      <c r="AB1901">
        <f t="shared" si="683"/>
        <v>0.57388077790133063</v>
      </c>
      <c r="AC1901">
        <f t="shared" si="673"/>
        <v>0.10640923599032687</v>
      </c>
      <c r="AD1901">
        <f t="shared" si="674"/>
        <v>0.10640923599032687</v>
      </c>
      <c r="AE1901">
        <f t="shared" si="675"/>
        <v>0.97999999999999965</v>
      </c>
      <c r="AF1901">
        <f t="shared" si="684"/>
        <v>25.951881150868363</v>
      </c>
      <c r="AG1901">
        <f t="shared" si="676"/>
        <v>1.0175924645039169</v>
      </c>
      <c r="AH1901">
        <f t="shared" si="677"/>
        <v>0.99606244242425668</v>
      </c>
      <c r="AI1901">
        <f t="shared" si="685"/>
        <v>2.0000000000000351E-2</v>
      </c>
      <c r="AJ1901">
        <f>MAX(0, $R1901 - $AA1901) * INDEX(Model_Assumptions[Values], 7)</f>
        <v>1614.3091729467333</v>
      </c>
      <c r="AK1901">
        <f>MAX(0, INDEX(Model_Assumptions[Values], 4) - $AD1901)</f>
        <v>0</v>
      </c>
      <c r="AL1901">
        <f>MAX(0, INDEX(Model_Assumptions[Values], 5) - $AC1901)</f>
        <v>0</v>
      </c>
      <c r="AM1901">
        <f>INDEX(Model_Assumptions[Values], 6) * MAX(0, INDEX(Model_Assumptions[Values], 3) - $AB1901)^2</f>
        <v>0</v>
      </c>
      <c r="AN1901">
        <f t="shared" si="678"/>
        <v>2082.3174643699267</v>
      </c>
      <c r="AO1901" cm="1">
        <f t="array" ref="AO1901">IFERROR(STDEV(IF($E$2:$E$2201=$E1901, $AJ$2:$AJ$2201)), 0)</f>
        <v>292.00739855129058</v>
      </c>
      <c r="AP1901">
        <f t="shared" si="686"/>
        <v>-1.6027275121968823</v>
      </c>
      <c r="AQ1901">
        <f t="shared" si="679"/>
        <v>1.0338087761427613E-2</v>
      </c>
      <c r="AR1901" cm="1">
        <f t="array" ref="AR1901">IFERROR(STDEV(IF($E$2:$E$2201=$E1901, $AK$2:$AK$2201)), 0)</f>
        <v>1.5679090645697846E-2</v>
      </c>
      <c r="AS1901">
        <f t="shared" si="687"/>
        <v>-0.6593550605094729</v>
      </c>
      <c r="AT1901">
        <f t="shared" si="680"/>
        <v>1.7178657240375114E-3</v>
      </c>
      <c r="AU1901" cm="1">
        <f t="array" ref="AU1901">IFERROR(STDEV(IF($E$2:$E$2201=$E1901, $AL$2:$AL$2201)), 0)</f>
        <v>4.6577521029236898E-3</v>
      </c>
      <c r="AV1901">
        <f t="shared" si="688"/>
        <v>-0.36881862453761766</v>
      </c>
      <c r="AW1901">
        <f t="shared" si="681"/>
        <v>0</v>
      </c>
      <c r="AX1901" cm="1">
        <f t="array" ref="AX1901">IFERROR(STDEV(IF($E$2:$E$2201=$E1901, $AM$2:$AM$2201)), 0)</f>
        <v>0</v>
      </c>
      <c r="AY1901">
        <f t="shared" si="689"/>
        <v>-0.36881862453761766</v>
      </c>
      <c r="AZ1901">
        <f>INDEX(Model_Assumptions[Values],9)*((INDEX(Model_Scenarios[GR Weight],1)*$AG1901)+(INDEX(Model_Scenarios[GP Weight],1)*$AH1901)+(INDEX(Model_Scenarios[LTV Weight],1)*$AI1901))-(INDEX(Model_Scenarios[LTV Weight],1)*$AP1901)-(INDEX(Model_Scenarios[GP Weight],1)*($AS1901+$AV1901+$AY1901))</f>
        <v>2.5087086941800649</v>
      </c>
      <c r="BA1901">
        <f>INDEX(Model_Assumptions[Values],9)*((INDEX(Model_Scenarios[GR Weight],2)*$AG1901)+(INDEX(Model_Scenarios[GP Weight],2)*$AH1901)+(INDEX(Model_Scenarios[LTV Weight],2)*$AI1901))-(INDEX(Model_Scenarios[LTV Weight],2)*$AP1901)-(INDEX(Model_Scenarios[GP Weight],2)*($AS1901+$AV1901+$AY1901))</f>
        <v>3.1454281356471108</v>
      </c>
      <c r="BB1901">
        <f>INDEX(Model_Assumptions[Values],9)*((INDEX(Model_Scenarios[GR Weight],3)*$AG1901)+(INDEX(Model_Scenarios[GP Weight],3)*$AH1901)+(INDEX(Model_Scenarios[LTV Weight],3)*$AI1901))-(INDEX(Model_Scenarios[LTV Weight],3)*$AP1901)-(INDEX(Model_Scenarios[GP Weight],3)*($AS1901+$AV1901+$AY1901))</f>
        <v>4.1851381681057465</v>
      </c>
      <c r="BC1901">
        <f>INDEX(Model_Assumptions[Values],9)*((INDEX(Model_Scenarios[GR Weight],4)*$AG1901)+(INDEX(Model_Scenarios[GP Weight],4)*$AH1901)+(INDEX(Model_Scenarios[LTV Weight],4)*$AI1901))-(INDEX(Model_Scenarios[LTV Weight],4)*$AP1901)-(INDEX(Model_Scenarios[GP Weight],4)*($AS1901+$AV1901+$AY1901))</f>
        <v>4.5236616491380177</v>
      </c>
      <c r="BD1901">
        <f>INDEX(Model_Assumptions[Values],9)*((INDEX(Model_Scenarios[GR Weight],5)*$AG1901)+(INDEX(Model_Scenarios[GP Weight],5)*$AH1901)+(INDEX(Model_Scenarios[LTV Weight],5)*$AI1901))-(INDEX(Model_Scenarios[LTV Weight],5)*$AP1901)-(INDEX(Model_Scenarios[GP Weight],5)*($AS1901+$AV1901+$AY1901))</f>
        <v>4.9507918294914344</v>
      </c>
    </row>
    <row r="1902" spans="1:56" x14ac:dyDescent="0.25">
      <c r="A1902">
        <v>1901</v>
      </c>
      <c r="B1902">
        <v>39</v>
      </c>
      <c r="C1902" s="3">
        <v>1</v>
      </c>
      <c r="D1902" s="4">
        <v>0</v>
      </c>
      <c r="E1902" t="str">
        <v>SKU-1045</v>
      </c>
      <c r="F1902" t="str">
        <v>Reduce</v>
      </c>
      <c r="G1902" t="str">
        <v>Full</v>
      </c>
      <c r="H1902">
        <v>126.76</v>
      </c>
      <c r="I1902">
        <v>78.819999999999993</v>
      </c>
      <c r="J1902">
        <v>23</v>
      </c>
      <c r="K1902">
        <v>2915.48</v>
      </c>
      <c r="L1902">
        <v>1102.6200000000001</v>
      </c>
      <c r="M1902">
        <v>0.37819501420006313</v>
      </c>
      <c r="N1902">
        <v>128.30972710860155</v>
      </c>
      <c r="O1902">
        <v>771.64372349783571</v>
      </c>
      <c r="P1902">
        <v>771.64372349783571</v>
      </c>
      <c r="Q1902">
        <v>1411.6500442557856</v>
      </c>
      <c r="R1902">
        <v>927.65574336808766</v>
      </c>
      <c r="S1902">
        <v>1</v>
      </c>
      <c r="T1902">
        <f t="shared" si="667"/>
        <v>126.76</v>
      </c>
      <c r="U1902">
        <f t="shared" si="668"/>
        <v>0</v>
      </c>
      <c r="V1902">
        <f>IF($F1902="Reduce", INDEX(Model_Assumptions[Values], 2), INDEX(Model_Assumptions[Values], 1))</f>
        <v>-0.8</v>
      </c>
      <c r="W1902">
        <f t="shared" si="669"/>
        <v>23</v>
      </c>
      <c r="X1902">
        <f t="shared" si="682"/>
        <v>2915.48</v>
      </c>
      <c r="Y1902">
        <f t="shared" si="670"/>
        <v>1102.6200000000001</v>
      </c>
      <c r="Z1902">
        <f t="shared" si="671"/>
        <v>0</v>
      </c>
      <c r="AA1902">
        <f t="shared" si="672"/>
        <v>0</v>
      </c>
      <c r="AB1902">
        <f t="shared" si="683"/>
        <v>0.37819501420006313</v>
      </c>
      <c r="AC1902">
        <f t="shared" si="673"/>
        <v>0</v>
      </c>
      <c r="AD1902">
        <f t="shared" si="674"/>
        <v>0</v>
      </c>
      <c r="AE1902">
        <f t="shared" si="675"/>
        <v>0</v>
      </c>
      <c r="AF1902">
        <f t="shared" si="684"/>
        <v>927.65574336808766</v>
      </c>
      <c r="AG1902">
        <f t="shared" si="676"/>
        <v>0</v>
      </c>
      <c r="AH1902">
        <f t="shared" si="677"/>
        <v>0</v>
      </c>
      <c r="AI1902">
        <f t="shared" si="685"/>
        <v>1</v>
      </c>
      <c r="AJ1902">
        <f>MAX(0, $R1902 - $AA1902) * INDEX(Model_Assumptions[Values], 7)</f>
        <v>1855.3114867361753</v>
      </c>
      <c r="AK1902">
        <f>MAX(0, INDEX(Model_Assumptions[Values], 4) - $AD1902)</f>
        <v>0.05</v>
      </c>
      <c r="AL1902">
        <f>MAX(0, INDEX(Model_Assumptions[Values], 5) - $AC1902)</f>
        <v>0.02</v>
      </c>
      <c r="AM1902">
        <f>INDEX(Model_Assumptions[Values], 6) * MAX(0, INDEX(Model_Assumptions[Values], 3) - $AB1902)^2</f>
        <v>0</v>
      </c>
      <c r="AN1902">
        <f t="shared" si="678"/>
        <v>1831.1746602366356</v>
      </c>
      <c r="AO1902" cm="1">
        <f t="array" ref="AO1902">IFERROR(STDEV(IF($E$2:$E$2201=$E1902, $AJ$2:$AJ$2201)), 0)</f>
        <v>14.29634124640909</v>
      </c>
      <c r="AP1902">
        <f t="shared" si="686"/>
        <v>1.6883219338096227</v>
      </c>
      <c r="AQ1902">
        <f t="shared" si="679"/>
        <v>4.6304812137171511E-2</v>
      </c>
      <c r="AR1902" cm="1">
        <f t="array" ref="AR1902">IFERROR(STDEV(IF($E$2:$E$2201=$E1902, $AK$2:$AK$2201)), 0)</f>
        <v>2.1900830245106359E-3</v>
      </c>
      <c r="AS1902">
        <f t="shared" si="687"/>
        <v>1.6872364296116877</v>
      </c>
      <c r="AT1902">
        <f t="shared" si="680"/>
        <v>1.6304812137171502E-2</v>
      </c>
      <c r="AU1902" cm="1">
        <f t="array" ref="AU1902">IFERROR(STDEV(IF($E$2:$E$2201=$E1902, $AL$2:$AL$2201)), 0)</f>
        <v>2.1900830245106364E-3</v>
      </c>
      <c r="AV1902">
        <f t="shared" si="688"/>
        <v>1.6872364296116906</v>
      </c>
      <c r="AW1902">
        <f t="shared" si="681"/>
        <v>0</v>
      </c>
      <c r="AX1902" cm="1">
        <f t="array" ref="AX1902">IFERROR(STDEV(IF($E$2:$E$2201=$E1902, $AM$2:$AM$2201)), 0)</f>
        <v>0</v>
      </c>
      <c r="AY1902">
        <f t="shared" si="689"/>
        <v>1.6872364296116906</v>
      </c>
      <c r="AZ1902">
        <f>INDEX(Model_Assumptions[Values],9)*((INDEX(Model_Scenarios[GR Weight],1)*$AG1902)+(INDEX(Model_Scenarios[GP Weight],1)*$AH1902)+(INDEX(Model_Scenarios[LTV Weight],1)*$AI1902))-(INDEX(Model_Scenarios[LTV Weight],1)*$AP1902)-(INDEX(Model_Scenarios[GP Weight],1)*($AS1902+$AV1902+$AY1902))</f>
        <v>2.1431715240687947</v>
      </c>
      <c r="BA1902">
        <f>INDEX(Model_Assumptions[Values],9)*((INDEX(Model_Scenarios[GR Weight],2)*$AG1902)+(INDEX(Model_Scenarios[GP Weight],2)*$AH1902)+(INDEX(Model_Scenarios[LTV Weight],2)*$AI1902))-(INDEX(Model_Scenarios[LTV Weight],2)*$AP1902)-(INDEX(Model_Scenarios[GP Weight],2)*($AS1902+$AV1902+$AY1902))</f>
        <v>1.1402488852567314</v>
      </c>
      <c r="BB1902">
        <f>INDEX(Model_Assumptions[Values],9)*((INDEX(Model_Scenarios[GR Weight],3)*$AG1902)+(INDEX(Model_Scenarios[GP Weight],3)*$AH1902)+(INDEX(Model_Scenarios[LTV Weight],3)*$AI1902))-(INDEX(Model_Scenarios[LTV Weight],3)*$AP1902)-(INDEX(Model_Scenarios[GP Weight],3)*($AS1902+$AV1902+$AY1902))</f>
        <v>-0.44692702461612321</v>
      </c>
      <c r="BC1902">
        <f>INDEX(Model_Assumptions[Values],9)*((INDEX(Model_Scenarios[GR Weight],4)*$AG1902)+(INDEX(Model_Scenarios[GP Weight],4)*$AH1902)+(INDEX(Model_Scenarios[LTV Weight],4)*$AI1902))-(INDEX(Model_Scenarios[LTV Weight],4)*$AP1902)-(INDEX(Model_Scenarios[GP Weight],4)*($AS1902+$AV1902+$AY1902))</f>
        <v>-0.77809483123516088</v>
      </c>
      <c r="BD1902">
        <f>INDEX(Model_Assumptions[Values],9)*((INDEX(Model_Scenarios[GR Weight],5)*$AG1902)+(INDEX(Model_Scenarios[GP Weight],5)*$AH1902)+(INDEX(Model_Scenarios[LTV Weight],5)*$AI1902))-(INDEX(Model_Scenarios[LTV Weight],5)*$AP1902)-(INDEX(Model_Scenarios[GP Weight],5)*($AS1902+$AV1902+$AY1902))</f>
        <v>-1.9560205923116938</v>
      </c>
    </row>
    <row r="1903" spans="1:56" x14ac:dyDescent="0.25">
      <c r="A1903">
        <v>1902</v>
      </c>
      <c r="B1903">
        <v>39</v>
      </c>
      <c r="C1903" s="3">
        <v>2</v>
      </c>
      <c r="D1903" s="4">
        <v>0.02</v>
      </c>
      <c r="E1903" t="str">
        <v>SKU-1045</v>
      </c>
      <c r="F1903" t="str">
        <v>Reduce</v>
      </c>
      <c r="G1903" t="str">
        <v>Full</v>
      </c>
      <c r="H1903">
        <v>126.76</v>
      </c>
      <c r="I1903">
        <v>78.819999999999993</v>
      </c>
      <c r="J1903">
        <v>23</v>
      </c>
      <c r="K1903">
        <v>2915.48</v>
      </c>
      <c r="L1903">
        <v>1102.6200000000001</v>
      </c>
      <c r="M1903">
        <v>0.37819501420006313</v>
      </c>
      <c r="N1903">
        <v>128.30972710860155</v>
      </c>
      <c r="O1903">
        <v>771.64372349783571</v>
      </c>
      <c r="P1903">
        <v>771.64372349783571</v>
      </c>
      <c r="Q1903">
        <v>1411.6500442557856</v>
      </c>
      <c r="R1903">
        <v>927.65574336808766</v>
      </c>
      <c r="S1903">
        <v>1</v>
      </c>
      <c r="T1903">
        <f t="shared" si="667"/>
        <v>126.79099454217203</v>
      </c>
      <c r="U1903">
        <f t="shared" si="668"/>
        <v>2.4451358608413025E-4</v>
      </c>
      <c r="V1903">
        <f>IF($F1903="Reduce", INDEX(Model_Assumptions[Values], 2), INDEX(Model_Assumptions[Values], 1))</f>
        <v>-0.8</v>
      </c>
      <c r="W1903">
        <f t="shared" si="669"/>
        <v>22.995500950016051</v>
      </c>
      <c r="X1903">
        <f t="shared" si="682"/>
        <v>2915.6224354479968</v>
      </c>
      <c r="Y1903">
        <f t="shared" si="670"/>
        <v>1103.1170505677319</v>
      </c>
      <c r="Z1903">
        <f t="shared" si="671"/>
        <v>0.1424354479968315</v>
      </c>
      <c r="AA1903">
        <f t="shared" si="672"/>
        <v>0.49705056773177603</v>
      </c>
      <c r="AB1903">
        <f t="shared" si="683"/>
        <v>0.37834701680028526</v>
      </c>
      <c r="AC1903">
        <f t="shared" si="673"/>
        <v>1.5200260022213419E-4</v>
      </c>
      <c r="AD1903">
        <f t="shared" si="674"/>
        <v>1.5200260022213419E-4</v>
      </c>
      <c r="AE1903">
        <f t="shared" si="675"/>
        <v>1.9999999999995782E-2</v>
      </c>
      <c r="AF1903">
        <f t="shared" si="684"/>
        <v>909.10262850072979</v>
      </c>
      <c r="AG1903">
        <f t="shared" si="676"/>
        <v>1.8458706221464004E-4</v>
      </c>
      <c r="AH1903">
        <f t="shared" si="677"/>
        <v>6.4414515740329238E-4</v>
      </c>
      <c r="AI1903">
        <f t="shared" si="685"/>
        <v>0.9800000000000042</v>
      </c>
      <c r="AJ1903">
        <f>MAX(0, $R1903 - $AA1903) * INDEX(Model_Assumptions[Values], 7)</f>
        <v>1854.3173856007118</v>
      </c>
      <c r="AK1903">
        <f>MAX(0, INDEX(Model_Assumptions[Values], 4) - $AD1903)</f>
        <v>4.9847997399777869E-2</v>
      </c>
      <c r="AL1903">
        <f>MAX(0, INDEX(Model_Assumptions[Values], 5) - $AC1903)</f>
        <v>1.9847997399777866E-2</v>
      </c>
      <c r="AM1903">
        <f>INDEX(Model_Assumptions[Values], 6) * MAX(0, INDEX(Model_Assumptions[Values], 3) - $AB1903)^2</f>
        <v>0</v>
      </c>
      <c r="AN1903">
        <f t="shared" si="678"/>
        <v>1831.1746602366356</v>
      </c>
      <c r="AO1903" cm="1">
        <f t="array" ref="AO1903">IFERROR(STDEV(IF($E$2:$E$2201=$E1903, $AJ$2:$AJ$2201)), 0)</f>
        <v>14.29634124640909</v>
      </c>
      <c r="AP1903">
        <f t="shared" si="686"/>
        <v>1.6187865807896149</v>
      </c>
      <c r="AQ1903">
        <f t="shared" si="679"/>
        <v>4.6304812137171511E-2</v>
      </c>
      <c r="AR1903" cm="1">
        <f t="array" ref="AR1903">IFERROR(STDEV(IF($E$2:$E$2201=$E1903, $AK$2:$AK$2201)), 0)</f>
        <v>2.1900830245106359E-3</v>
      </c>
      <c r="AS1903">
        <f t="shared" si="687"/>
        <v>1.6178314807942344</v>
      </c>
      <c r="AT1903">
        <f t="shared" si="680"/>
        <v>1.6304812137171502E-2</v>
      </c>
      <c r="AU1903" cm="1">
        <f t="array" ref="AU1903">IFERROR(STDEV(IF($E$2:$E$2201=$E1903, $AL$2:$AL$2201)), 0)</f>
        <v>2.1900830245106364E-3</v>
      </c>
      <c r="AV1903">
        <f t="shared" si="688"/>
        <v>1.6178314807942371</v>
      </c>
      <c r="AW1903">
        <f t="shared" si="681"/>
        <v>0</v>
      </c>
      <c r="AX1903" cm="1">
        <f t="array" ref="AX1903">IFERROR(STDEV(IF($E$2:$E$2201=$E1903, $AM$2:$AM$2201)), 0)</f>
        <v>0</v>
      </c>
      <c r="AY1903">
        <f t="shared" si="689"/>
        <v>1.6178314807942371</v>
      </c>
      <c r="AZ1903">
        <f>INDEX(Model_Assumptions[Values],9)*((INDEX(Model_Scenarios[GR Weight],1)*$AG1903)+(INDEX(Model_Scenarios[GP Weight],1)*$AH1903)+(INDEX(Model_Scenarios[LTV Weight],1)*$AI1903))-(INDEX(Model_Scenarios[LTV Weight],1)*$AP1903)-(INDEX(Model_Scenarios[GP Weight],1)*($AS1903+$AV1903+$AY1903))</f>
        <v>2.1400356572398627</v>
      </c>
      <c r="BA1903">
        <f>INDEX(Model_Assumptions[Values],9)*((INDEX(Model_Scenarios[GR Weight],2)*$AG1903)+(INDEX(Model_Scenarios[GP Weight],2)*$AH1903)+(INDEX(Model_Scenarios[LTV Weight],2)*$AI1903))-(INDEX(Model_Scenarios[LTV Weight],2)*$AP1903)-(INDEX(Model_Scenarios[GP Weight],2)*($AS1903+$AV1903+$AY1903))</f>
        <v>1.1628724194642865</v>
      </c>
      <c r="BB1903">
        <f>INDEX(Model_Assumptions[Values],9)*((INDEX(Model_Scenarios[GR Weight],3)*$AG1903)+(INDEX(Model_Scenarios[GP Weight],3)*$AH1903)+(INDEX(Model_Scenarios[LTV Weight],3)*$AI1903))-(INDEX(Model_Scenarios[LTV Weight],3)*$AP1903)-(INDEX(Model_Scenarios[GP Weight],3)*($AS1903+$AV1903+$AY1903))</f>
        <v>-0.38487969929656152</v>
      </c>
      <c r="BC1903">
        <f>INDEX(Model_Assumptions[Values],9)*((INDEX(Model_Scenarios[GR Weight],4)*$AG1903)+(INDEX(Model_Scenarios[GP Weight],4)*$AH1903)+(INDEX(Model_Scenarios[LTV Weight],4)*$AI1903))-(INDEX(Model_Scenarios[LTV Weight],4)*$AP1903)-(INDEX(Model_Scenarios[GP Weight],4)*($AS1903+$AV1903+$AY1903))</f>
        <v>-0.7129087476864947</v>
      </c>
      <c r="BD1903">
        <f>INDEX(Model_Assumptions[Values],9)*((INDEX(Model_Scenarios[GR Weight],5)*$AG1903)+(INDEX(Model_Scenarios[GP Weight],5)*$AH1903)+(INDEX(Model_Scenarios[LTV Weight],5)*$AI1903))-(INDEX(Model_Scenarios[LTV Weight],5)*$AP1903)-(INDEX(Model_Scenarios[GP Weight],5)*($AS1903+$AV1903+$AY1903))</f>
        <v>-1.8471626022628147</v>
      </c>
    </row>
    <row r="1904" spans="1:56" x14ac:dyDescent="0.25">
      <c r="A1904">
        <v>1903</v>
      </c>
      <c r="B1904">
        <v>39</v>
      </c>
      <c r="C1904" s="3">
        <v>3</v>
      </c>
      <c r="D1904" s="4">
        <v>0.04</v>
      </c>
      <c r="E1904" t="str">
        <v>SKU-1045</v>
      </c>
      <c r="F1904" t="str">
        <v>Reduce</v>
      </c>
      <c r="G1904" t="str">
        <v>Full</v>
      </c>
      <c r="H1904">
        <v>126.76</v>
      </c>
      <c r="I1904">
        <v>78.819999999999993</v>
      </c>
      <c r="J1904">
        <v>23</v>
      </c>
      <c r="K1904">
        <v>2915.48</v>
      </c>
      <c r="L1904">
        <v>1102.6200000000001</v>
      </c>
      <c r="M1904">
        <v>0.37819501420006313</v>
      </c>
      <c r="N1904">
        <v>128.30972710860155</v>
      </c>
      <c r="O1904">
        <v>771.64372349783571</v>
      </c>
      <c r="P1904">
        <v>771.64372349783571</v>
      </c>
      <c r="Q1904">
        <v>1411.6500442557856</v>
      </c>
      <c r="R1904">
        <v>927.65574336808766</v>
      </c>
      <c r="S1904">
        <v>1</v>
      </c>
      <c r="T1904">
        <f t="shared" si="667"/>
        <v>126.82198908434407</v>
      </c>
      <c r="U1904">
        <f t="shared" si="668"/>
        <v>4.8902717216837261E-4</v>
      </c>
      <c r="V1904">
        <f>IF($F1904="Reduce", INDEX(Model_Assumptions[Values], 2), INDEX(Model_Assumptions[Values], 1))</f>
        <v>-0.8</v>
      </c>
      <c r="W1904">
        <f t="shared" si="669"/>
        <v>22.991001900032103</v>
      </c>
      <c r="X1904">
        <f t="shared" si="682"/>
        <v>2915.764592004005</v>
      </c>
      <c r="Y1904">
        <f t="shared" si="670"/>
        <v>1103.6138222434747</v>
      </c>
      <c r="Z1904">
        <f t="shared" si="671"/>
        <v>0.28459200400493501</v>
      </c>
      <c r="AA1904">
        <f t="shared" si="672"/>
        <v>0.99382224347459669</v>
      </c>
      <c r="AB1904">
        <f t="shared" si="683"/>
        <v>0.3784989451034389</v>
      </c>
      <c r="AC1904">
        <f t="shared" si="673"/>
        <v>3.0393090337577089E-4</v>
      </c>
      <c r="AD1904">
        <f t="shared" si="674"/>
        <v>3.0393090337577089E-4</v>
      </c>
      <c r="AE1904">
        <f t="shared" si="675"/>
        <v>4.0000000000000736E-2</v>
      </c>
      <c r="AF1904">
        <f t="shared" si="684"/>
        <v>890.54951363336352</v>
      </c>
      <c r="AG1904">
        <f t="shared" si="676"/>
        <v>3.6881269857919503E-4</v>
      </c>
      <c r="AH1904">
        <f t="shared" si="677"/>
        <v>1.2879288889562051E-3</v>
      </c>
      <c r="AI1904">
        <f t="shared" si="685"/>
        <v>0.9599999999999993</v>
      </c>
      <c r="AJ1904">
        <f>MAX(0, $R1904 - $AA1904) * INDEX(Model_Assumptions[Values], 7)</f>
        <v>1853.3238422492261</v>
      </c>
      <c r="AK1904">
        <f>MAX(0, INDEX(Model_Assumptions[Values], 4) - $AD1904)</f>
        <v>4.9696069096624232E-2</v>
      </c>
      <c r="AL1904">
        <f>MAX(0, INDEX(Model_Assumptions[Values], 5) - $AC1904)</f>
        <v>1.969606909662423E-2</v>
      </c>
      <c r="AM1904">
        <f>INDEX(Model_Assumptions[Values], 6) * MAX(0, INDEX(Model_Assumptions[Values], 3) - $AB1904)^2</f>
        <v>0</v>
      </c>
      <c r="AN1904">
        <f t="shared" si="678"/>
        <v>1831.1746602366356</v>
      </c>
      <c r="AO1904" cm="1">
        <f t="array" ref="AO1904">IFERROR(STDEV(IF($E$2:$E$2201=$E1904, $AJ$2:$AJ$2201)), 0)</f>
        <v>14.29634124640909</v>
      </c>
      <c r="AP1904">
        <f t="shared" si="686"/>
        <v>1.5492902436246641</v>
      </c>
      <c r="AQ1904">
        <f t="shared" si="679"/>
        <v>4.6304812137171511E-2</v>
      </c>
      <c r="AR1904" cm="1">
        <f t="array" ref="AR1904">IFERROR(STDEV(IF($E$2:$E$2201=$E1904, $AK$2:$AK$2201)), 0)</f>
        <v>2.1900830245106359E-3</v>
      </c>
      <c r="AS1904">
        <f t="shared" si="687"/>
        <v>1.5484604562927389</v>
      </c>
      <c r="AT1904">
        <f t="shared" si="680"/>
        <v>1.6304812137171502E-2</v>
      </c>
      <c r="AU1904" cm="1">
        <f t="array" ref="AU1904">IFERROR(STDEV(IF($E$2:$E$2201=$E1904, $AL$2:$AL$2201)), 0)</f>
        <v>2.1900830245106364E-3</v>
      </c>
      <c r="AV1904">
        <f t="shared" si="688"/>
        <v>1.5484604562927418</v>
      </c>
      <c r="AW1904">
        <f t="shared" si="681"/>
        <v>0</v>
      </c>
      <c r="AX1904" cm="1">
        <f t="array" ref="AX1904">IFERROR(STDEV(IF($E$2:$E$2201=$E1904, $AM$2:$AM$2201)), 0)</f>
        <v>0</v>
      </c>
      <c r="AY1904">
        <f t="shared" si="689"/>
        <v>1.5484604562927418</v>
      </c>
      <c r="AZ1904">
        <f>INDEX(Model_Assumptions[Values],9)*((INDEX(Model_Scenarios[GR Weight],1)*$AG1904)+(INDEX(Model_Scenarios[GP Weight],1)*$AH1904)+(INDEX(Model_Scenarios[LTV Weight],1)*$AI1904))-(INDEX(Model_Scenarios[LTV Weight],1)*$AP1904)-(INDEX(Model_Scenarios[GP Weight],1)*($AS1904+$AV1904+$AY1904))</f>
        <v>2.1368580390062117</v>
      </c>
      <c r="BA1904">
        <f>INDEX(Model_Assumptions[Values],9)*((INDEX(Model_Scenarios[GR Weight],2)*$AG1904)+(INDEX(Model_Scenarios[GP Weight],2)*$AH1904)+(INDEX(Model_Scenarios[LTV Weight],2)*$AI1904))-(INDEX(Model_Scenarios[LTV Weight],2)*$AP1904)-(INDEX(Model_Scenarios[GP Weight],2)*($AS1904+$AV1904+$AY1904))</f>
        <v>1.1854496062812121</v>
      </c>
      <c r="BB1904">
        <f>INDEX(Model_Assumptions[Values],9)*((INDEX(Model_Scenarios[GR Weight],3)*$AG1904)+(INDEX(Model_Scenarios[GP Weight],3)*$AH1904)+(INDEX(Model_Scenarios[LTV Weight],3)*$AI1904))-(INDEX(Model_Scenarios[LTV Weight],3)*$AP1904)-(INDEX(Model_Scenarios[GP Weight],3)*($AS1904+$AV1904+$AY1904))</f>
        <v>-0.32288468512834734</v>
      </c>
      <c r="BC1904">
        <f>INDEX(Model_Assumptions[Values],9)*((INDEX(Model_Scenarios[GR Weight],4)*$AG1904)+(INDEX(Model_Scenarios[GP Weight],4)*$AH1904)+(INDEX(Model_Scenarios[LTV Weight],4)*$AI1904))-(INDEX(Model_Scenarios[LTV Weight],4)*$AP1904)-(INDEX(Model_Scenarios[GP Weight],4)*($AS1904+$AV1904+$AY1904))</f>
        <v>-0.64777125441659111</v>
      </c>
      <c r="BD1904">
        <f>INDEX(Model_Assumptions[Values],9)*((INDEX(Model_Scenarios[GR Weight],5)*$AG1904)+(INDEX(Model_Scenarios[GP Weight],5)*$AH1904)+(INDEX(Model_Scenarios[LTV Weight],5)*$AI1904))-(INDEX(Model_Scenarios[LTV Weight],5)*$AP1904)-(INDEX(Model_Scenarios[GP Weight],5)*($AS1904+$AV1904+$AY1904))</f>
        <v>-1.7383716966459808</v>
      </c>
    </row>
    <row r="1905" spans="1:56" x14ac:dyDescent="0.25">
      <c r="A1905">
        <v>1904</v>
      </c>
      <c r="B1905">
        <v>39</v>
      </c>
      <c r="C1905" s="3">
        <v>4</v>
      </c>
      <c r="D1905" s="4">
        <v>0.06</v>
      </c>
      <c r="E1905" t="str">
        <v>SKU-1045</v>
      </c>
      <c r="F1905" t="str">
        <v>Reduce</v>
      </c>
      <c r="G1905" t="str">
        <v>Full</v>
      </c>
      <c r="H1905">
        <v>126.76</v>
      </c>
      <c r="I1905">
        <v>78.819999999999993</v>
      </c>
      <c r="J1905">
        <v>23</v>
      </c>
      <c r="K1905">
        <v>2915.48</v>
      </c>
      <c r="L1905">
        <v>1102.6200000000001</v>
      </c>
      <c r="M1905">
        <v>0.37819501420006313</v>
      </c>
      <c r="N1905">
        <v>128.30972710860155</v>
      </c>
      <c r="O1905">
        <v>771.64372349783571</v>
      </c>
      <c r="P1905">
        <v>771.64372349783571</v>
      </c>
      <c r="Q1905">
        <v>1411.6500442557856</v>
      </c>
      <c r="R1905">
        <v>927.65574336808766</v>
      </c>
      <c r="S1905">
        <v>1</v>
      </c>
      <c r="T1905">
        <f t="shared" si="667"/>
        <v>126.85298362651609</v>
      </c>
      <c r="U1905">
        <f t="shared" si="668"/>
        <v>7.3354075825250286E-4</v>
      </c>
      <c r="V1905">
        <f>IF($F1905="Reduce", INDEX(Model_Assumptions[Values], 2), INDEX(Model_Assumptions[Values], 1))</f>
        <v>-0.8</v>
      </c>
      <c r="W1905">
        <f t="shared" si="669"/>
        <v>22.986502850048154</v>
      </c>
      <c r="X1905">
        <f t="shared" si="682"/>
        <v>2915.9064696680239</v>
      </c>
      <c r="Y1905">
        <f t="shared" si="670"/>
        <v>1104.1103150272286</v>
      </c>
      <c r="Z1905">
        <f t="shared" si="671"/>
        <v>0.42646966802385577</v>
      </c>
      <c r="AA1905">
        <f t="shared" si="672"/>
        <v>1.490315027228462</v>
      </c>
      <c r="AB1905">
        <f t="shared" si="683"/>
        <v>0.37865079916398403</v>
      </c>
      <c r="AC1905">
        <f t="shared" si="673"/>
        <v>4.5578496392090218E-4</v>
      </c>
      <c r="AD1905">
        <f t="shared" si="674"/>
        <v>4.5578496392090218E-4</v>
      </c>
      <c r="AE1905">
        <f t="shared" si="675"/>
        <v>5.9999999999996514E-2</v>
      </c>
      <c r="AF1905">
        <f t="shared" si="684"/>
        <v>871.99639876600565</v>
      </c>
      <c r="AG1905">
        <f t="shared" si="676"/>
        <v>5.5267690909307566E-4</v>
      </c>
      <c r="AH1905">
        <f t="shared" si="677"/>
        <v>1.9313511946587381E-3</v>
      </c>
      <c r="AI1905">
        <f t="shared" si="685"/>
        <v>0.9400000000000035</v>
      </c>
      <c r="AJ1905">
        <f>MAX(0, $R1905 - $AA1905) * INDEX(Model_Assumptions[Values], 7)</f>
        <v>1852.3308566817184</v>
      </c>
      <c r="AK1905">
        <f>MAX(0, INDEX(Model_Assumptions[Values], 4) - $AD1905)</f>
        <v>4.9544215036079101E-2</v>
      </c>
      <c r="AL1905">
        <f>MAX(0, INDEX(Model_Assumptions[Values], 5) - $AC1905)</f>
        <v>1.9544215036079098E-2</v>
      </c>
      <c r="AM1905">
        <f>INDEX(Model_Assumptions[Values], 6) * MAX(0, INDEX(Model_Assumptions[Values], 3) - $AB1905)^2</f>
        <v>0</v>
      </c>
      <c r="AN1905">
        <f t="shared" si="678"/>
        <v>1831.1746602366356</v>
      </c>
      <c r="AO1905" cm="1">
        <f t="array" ref="AO1905">IFERROR(STDEV(IF($E$2:$E$2201=$E1905, $AJ$2:$AJ$2201)), 0)</f>
        <v>14.29634124640909</v>
      </c>
      <c r="AP1905">
        <f t="shared" si="686"/>
        <v>1.4798329223147697</v>
      </c>
      <c r="AQ1905">
        <f t="shared" si="679"/>
        <v>4.6304812137171511E-2</v>
      </c>
      <c r="AR1905" cm="1">
        <f t="array" ref="AR1905">IFERROR(STDEV(IF($E$2:$E$2201=$E1905, $AK$2:$AK$2201)), 0)</f>
        <v>2.1900830245106359E-3</v>
      </c>
      <c r="AS1905">
        <f t="shared" si="687"/>
        <v>1.4791233312405676</v>
      </c>
      <c r="AT1905">
        <f t="shared" si="680"/>
        <v>1.6304812137171502E-2</v>
      </c>
      <c r="AU1905" cm="1">
        <f t="array" ref="AU1905">IFERROR(STDEV(IF($E$2:$E$2201=$E1905, $AL$2:$AL$2201)), 0)</f>
        <v>2.1900830245106364E-3</v>
      </c>
      <c r="AV1905">
        <f t="shared" si="688"/>
        <v>1.4791233312405705</v>
      </c>
      <c r="AW1905">
        <f t="shared" si="681"/>
        <v>0</v>
      </c>
      <c r="AX1905" cm="1">
        <f t="array" ref="AX1905">IFERROR(STDEV(IF($E$2:$E$2201=$E1905, $AM$2:$AM$2201)), 0)</f>
        <v>0</v>
      </c>
      <c r="AY1905">
        <f t="shared" si="689"/>
        <v>1.4791233312405705</v>
      </c>
      <c r="AZ1905">
        <f>INDEX(Model_Assumptions[Values],9)*((INDEX(Model_Scenarios[GR Weight],1)*$AG1905)+(INDEX(Model_Scenarios[GP Weight],1)*$AH1905)+(INDEX(Model_Scenarios[LTV Weight],1)*$AI1905))-(INDEX(Model_Scenarios[LTV Weight],1)*$AP1905)-(INDEX(Model_Scenarios[GP Weight],1)*($AS1905+$AV1905+$AY1905))</f>
        <v>2.1336386768279034</v>
      </c>
      <c r="BA1905">
        <f>INDEX(Model_Assumptions[Values],9)*((INDEX(Model_Scenarios[GR Weight],2)*$AG1905)+(INDEX(Model_Scenarios[GP Weight],2)*$AH1905)+(INDEX(Model_Scenarios[LTV Weight],2)*$AI1905))-(INDEX(Model_Scenarios[LTV Weight],2)*$AP1905)-(INDEX(Model_Scenarios[GP Weight],2)*($AS1905+$AV1905+$AY1905))</f>
        <v>1.2079804606275482</v>
      </c>
      <c r="BB1905">
        <f>INDEX(Model_Assumptions[Values],9)*((INDEX(Model_Scenarios[GR Weight],3)*$AG1905)+(INDEX(Model_Scenarios[GP Weight],3)*$AH1905)+(INDEX(Model_Scenarios[LTV Weight],3)*$AI1905))-(INDEX(Model_Scenarios[LTV Weight],3)*$AP1905)-(INDEX(Model_Scenarios[GP Weight],3)*($AS1905+$AV1905+$AY1905))</f>
        <v>-0.2609419560014794</v>
      </c>
      <c r="BC1905">
        <f>INDEX(Model_Assumptions[Values],9)*((INDEX(Model_Scenarios[GR Weight],4)*$AG1905)+(INDEX(Model_Scenarios[GP Weight],4)*$AH1905)+(INDEX(Model_Scenarios[LTV Weight],4)*$AI1905))-(INDEX(Model_Scenarios[LTV Weight],4)*$AP1905)-(INDEX(Model_Scenarios[GP Weight],4)*($AS1905+$AV1905+$AY1905))</f>
        <v>-0.58268232531545827</v>
      </c>
      <c r="BD1905">
        <f>INDEX(Model_Assumptions[Values],9)*((INDEX(Model_Scenarios[GR Weight],5)*$AG1905)+(INDEX(Model_Scenarios[GP Weight],5)*$AH1905)+(INDEX(Model_Scenarios[LTV Weight],5)*$AI1905))-(INDEX(Model_Scenarios[LTV Weight],5)*$AP1905)-(INDEX(Model_Scenarios[GP Weight],5)*($AS1905+$AV1905+$AY1905))</f>
        <v>-1.6296478344312233</v>
      </c>
    </row>
    <row r="1906" spans="1:56" x14ac:dyDescent="0.25">
      <c r="A1906">
        <v>1905</v>
      </c>
      <c r="B1906">
        <v>39</v>
      </c>
      <c r="C1906" s="3">
        <v>5</v>
      </c>
      <c r="D1906" s="4">
        <v>0.08</v>
      </c>
      <c r="E1906" t="str">
        <v>SKU-1045</v>
      </c>
      <c r="F1906" t="str">
        <v>Reduce</v>
      </c>
      <c r="G1906" t="str">
        <v>Full</v>
      </c>
      <c r="H1906">
        <v>126.76</v>
      </c>
      <c r="I1906">
        <v>78.819999999999993</v>
      </c>
      <c r="J1906">
        <v>23</v>
      </c>
      <c r="K1906">
        <v>2915.48</v>
      </c>
      <c r="L1906">
        <v>1102.6200000000001</v>
      </c>
      <c r="M1906">
        <v>0.37819501420006313</v>
      </c>
      <c r="N1906">
        <v>128.30972710860155</v>
      </c>
      <c r="O1906">
        <v>771.64372349783571</v>
      </c>
      <c r="P1906">
        <v>771.64372349783571</v>
      </c>
      <c r="Q1906">
        <v>1411.6500442557856</v>
      </c>
      <c r="R1906">
        <v>927.65574336808766</v>
      </c>
      <c r="S1906">
        <v>1</v>
      </c>
      <c r="T1906">
        <f t="shared" si="667"/>
        <v>126.88397816868813</v>
      </c>
      <c r="U1906">
        <f t="shared" si="668"/>
        <v>9.7805434433674522E-4</v>
      </c>
      <c r="V1906">
        <f>IF($F1906="Reduce", INDEX(Model_Assumptions[Values], 2), INDEX(Model_Assumptions[Values], 1))</f>
        <v>-0.8</v>
      </c>
      <c r="W1906">
        <f t="shared" si="669"/>
        <v>22.982003800064202</v>
      </c>
      <c r="X1906">
        <f t="shared" si="682"/>
        <v>2916.0480684400541</v>
      </c>
      <c r="Y1906">
        <f t="shared" si="670"/>
        <v>1104.6065289189937</v>
      </c>
      <c r="Z1906">
        <f t="shared" si="671"/>
        <v>0.56806844005404855</v>
      </c>
      <c r="AA1906">
        <f t="shared" si="672"/>
        <v>1.9865289189935993</v>
      </c>
      <c r="AB1906">
        <f t="shared" si="683"/>
        <v>0.37880257903632752</v>
      </c>
      <c r="AC1906">
        <f t="shared" si="673"/>
        <v>6.0756483626439595E-4</v>
      </c>
      <c r="AD1906">
        <f t="shared" si="674"/>
        <v>6.0756483626439595E-4</v>
      </c>
      <c r="AE1906">
        <f t="shared" si="675"/>
        <v>8.0000000000001473E-2</v>
      </c>
      <c r="AF1906">
        <f t="shared" si="684"/>
        <v>853.44328389863927</v>
      </c>
      <c r="AG1906">
        <f t="shared" si="676"/>
        <v>7.3617969375687129E-4</v>
      </c>
      <c r="AH1906">
        <f t="shared" si="677"/>
        <v>2.5744120745111862E-3</v>
      </c>
      <c r="AI1906">
        <f t="shared" si="685"/>
        <v>0.91999999999999849</v>
      </c>
      <c r="AJ1906">
        <f>MAX(0, $R1906 - $AA1906) * INDEX(Model_Assumptions[Values], 7)</f>
        <v>1851.3384288981881</v>
      </c>
      <c r="AK1906">
        <f>MAX(0, INDEX(Model_Assumptions[Values], 4) - $AD1906)</f>
        <v>4.9392435163735607E-2</v>
      </c>
      <c r="AL1906">
        <f>MAX(0, INDEX(Model_Assumptions[Values], 5) - $AC1906)</f>
        <v>1.9392435163735604E-2</v>
      </c>
      <c r="AM1906">
        <f>INDEX(Model_Assumptions[Values], 6) * MAX(0, INDEX(Model_Assumptions[Values], 3) - $AB1906)^2</f>
        <v>0</v>
      </c>
      <c r="AN1906">
        <f t="shared" si="678"/>
        <v>1831.1746602366356</v>
      </c>
      <c r="AO1906" cm="1">
        <f t="array" ref="AO1906">IFERROR(STDEV(IF($E$2:$E$2201=$E1906, $AJ$2:$AJ$2201)), 0)</f>
        <v>14.29634124640909</v>
      </c>
      <c r="AP1906">
        <f t="shared" si="686"/>
        <v>1.4104146168599003</v>
      </c>
      <c r="AQ1906">
        <f t="shared" si="679"/>
        <v>4.6304812137171511E-2</v>
      </c>
      <c r="AR1906" cm="1">
        <f t="array" ref="AR1906">IFERROR(STDEV(IF($E$2:$E$2201=$E1906, $AK$2:$AK$2201)), 0)</f>
        <v>2.1900830245106359E-3</v>
      </c>
      <c r="AS1906">
        <f t="shared" si="687"/>
        <v>1.4098200807953438</v>
      </c>
      <c r="AT1906">
        <f t="shared" si="680"/>
        <v>1.6304812137171502E-2</v>
      </c>
      <c r="AU1906" cm="1">
        <f t="array" ref="AU1906">IFERROR(STDEV(IF($E$2:$E$2201=$E1906, $AL$2:$AL$2201)), 0)</f>
        <v>2.1900830245106364E-3</v>
      </c>
      <c r="AV1906">
        <f t="shared" si="688"/>
        <v>1.4098200807953467</v>
      </c>
      <c r="AW1906">
        <f t="shared" si="681"/>
        <v>0</v>
      </c>
      <c r="AX1906" cm="1">
        <f t="array" ref="AX1906">IFERROR(STDEV(IF($E$2:$E$2201=$E1906, $AM$2:$AM$2201)), 0)</f>
        <v>0</v>
      </c>
      <c r="AY1906">
        <f t="shared" si="689"/>
        <v>1.4098200807953467</v>
      </c>
      <c r="AZ1906">
        <f>INDEX(Model_Assumptions[Values],9)*((INDEX(Model_Scenarios[GR Weight],1)*$AG1906)+(INDEX(Model_Scenarios[GP Weight],1)*$AH1906)+(INDEX(Model_Scenarios[LTV Weight],1)*$AI1906))-(INDEX(Model_Scenarios[LTV Weight],1)*$AP1906)-(INDEX(Model_Scenarios[GP Weight],1)*($AS1906+$AV1906+$AY1906))</f>
        <v>2.1303775781576046</v>
      </c>
      <c r="BA1906">
        <f>INDEX(Model_Assumptions[Values],9)*((INDEX(Model_Scenarios[GR Weight],2)*$AG1906)+(INDEX(Model_Scenarios[GP Weight],2)*$AH1906)+(INDEX(Model_Scenarios[LTV Weight],2)*$AI1906))-(INDEX(Model_Scenarios[LTV Weight],2)*$AP1906)-(INDEX(Model_Scenarios[GP Weight],2)*($AS1906+$AV1906+$AY1906))</f>
        <v>1.2304649974086814</v>
      </c>
      <c r="BB1906">
        <f>INDEX(Model_Assumptions[Values],9)*((INDEX(Model_Scenarios[GR Weight],3)*$AG1906)+(INDEX(Model_Scenarios[GP Weight],3)*$AH1906)+(INDEX(Model_Scenarios[LTV Weight],3)*$AI1906))-(INDEX(Model_Scenarios[LTV Weight],3)*$AP1906)-(INDEX(Model_Scenarios[GP Weight],3)*($AS1906+$AV1906+$AY1906))</f>
        <v>-0.19905148583148513</v>
      </c>
      <c r="BC1906">
        <f>INDEX(Model_Assumptions[Values],9)*((INDEX(Model_Scenarios[GR Weight],4)*$AG1906)+(INDEX(Model_Scenarios[GP Weight],4)*$AH1906)+(INDEX(Model_Scenarios[LTV Weight],4)*$AI1906))-(INDEX(Model_Scenarios[LTV Weight],4)*$AP1906)-(INDEX(Model_Scenarios[GP Weight],4)*($AS1906+$AV1906+$AY1906))</f>
        <v>-0.51764193429861649</v>
      </c>
      <c r="BD1906">
        <f>INDEX(Model_Assumptions[Values],9)*((INDEX(Model_Scenarios[GR Weight],5)*$AG1906)+(INDEX(Model_Scenarios[GP Weight],5)*$AH1906)+(INDEX(Model_Scenarios[LTV Weight],5)*$AI1906))-(INDEX(Model_Scenarios[LTV Weight],5)*$AP1906)-(INDEX(Model_Scenarios[GP Weight],5)*($AS1906+$AV1906+$AY1906))</f>
        <v>-1.5209909746286356</v>
      </c>
    </row>
    <row r="1907" spans="1:56" x14ac:dyDescent="0.25">
      <c r="A1907">
        <v>1906</v>
      </c>
      <c r="B1907">
        <v>39</v>
      </c>
      <c r="C1907" s="3">
        <v>6</v>
      </c>
      <c r="D1907" s="4">
        <v>0.1</v>
      </c>
      <c r="E1907" t="str">
        <v>SKU-1045</v>
      </c>
      <c r="F1907" t="str">
        <v>Reduce</v>
      </c>
      <c r="G1907" t="str">
        <v>Full</v>
      </c>
      <c r="H1907">
        <v>126.76</v>
      </c>
      <c r="I1907">
        <v>78.819999999999993</v>
      </c>
      <c r="J1907">
        <v>23</v>
      </c>
      <c r="K1907">
        <v>2915.48</v>
      </c>
      <c r="L1907">
        <v>1102.6200000000001</v>
      </c>
      <c r="M1907">
        <v>0.37819501420006313</v>
      </c>
      <c r="N1907">
        <v>128.30972710860155</v>
      </c>
      <c r="O1907">
        <v>771.64372349783571</v>
      </c>
      <c r="P1907">
        <v>771.64372349783571</v>
      </c>
      <c r="Q1907">
        <v>1411.6500442557856</v>
      </c>
      <c r="R1907">
        <v>927.65574336808766</v>
      </c>
      <c r="S1907">
        <v>1</v>
      </c>
      <c r="T1907">
        <f t="shared" si="667"/>
        <v>126.91497271086016</v>
      </c>
      <c r="U1907">
        <f t="shared" si="668"/>
        <v>1.2225679304208755E-3</v>
      </c>
      <c r="V1907">
        <f>IF($F1907="Reduce", INDEX(Model_Assumptions[Values], 2), INDEX(Model_Assumptions[Values], 1))</f>
        <v>-0.8</v>
      </c>
      <c r="W1907">
        <f t="shared" si="669"/>
        <v>22.977504750080254</v>
      </c>
      <c r="X1907">
        <f t="shared" si="682"/>
        <v>2916.1893883200951</v>
      </c>
      <c r="Y1907">
        <f t="shared" si="670"/>
        <v>1105.1024639187697</v>
      </c>
      <c r="Z1907">
        <f t="shared" si="671"/>
        <v>0.70938832009505859</v>
      </c>
      <c r="AA1907">
        <f t="shared" si="672"/>
        <v>2.4824639187695539</v>
      </c>
      <c r="AB1907">
        <f t="shared" si="683"/>
        <v>0.37895428477482279</v>
      </c>
      <c r="AC1907">
        <f t="shared" si="673"/>
        <v>7.5927057475966286E-4</v>
      </c>
      <c r="AD1907">
        <f t="shared" si="674"/>
        <v>7.5927057475966286E-4</v>
      </c>
      <c r="AE1907">
        <f t="shared" si="675"/>
        <v>9.9999999999997244E-2</v>
      </c>
      <c r="AF1907">
        <f t="shared" si="684"/>
        <v>834.89016903128152</v>
      </c>
      <c r="AG1907">
        <f t="shared" si="676"/>
        <v>9.1932105256999248E-4</v>
      </c>
      <c r="AH1907">
        <f t="shared" si="677"/>
        <v>3.2171115285129599E-3</v>
      </c>
      <c r="AI1907">
        <f t="shared" si="685"/>
        <v>0.9000000000000028</v>
      </c>
      <c r="AJ1907">
        <f>MAX(0, $R1907 - $AA1907) * INDEX(Model_Assumptions[Values], 7)</f>
        <v>1850.3465588986362</v>
      </c>
      <c r="AK1907">
        <f>MAX(0, INDEX(Model_Assumptions[Values], 4) - $AD1907)</f>
        <v>4.924072942524034E-2</v>
      </c>
      <c r="AL1907">
        <f>MAX(0, INDEX(Model_Assumptions[Values], 5) - $AC1907)</f>
        <v>1.9240729425240338E-2</v>
      </c>
      <c r="AM1907">
        <f>INDEX(Model_Assumptions[Values], 6) * MAX(0, INDEX(Model_Assumptions[Values], 3) - $AB1907)^2</f>
        <v>0</v>
      </c>
      <c r="AN1907">
        <f t="shared" si="678"/>
        <v>1831.1746602366356</v>
      </c>
      <c r="AO1907" cm="1">
        <f t="array" ref="AO1907">IFERROR(STDEV(IF($E$2:$E$2201=$E1907, $AJ$2:$AJ$2201)), 0)</f>
        <v>14.29634124640909</v>
      </c>
      <c r="AP1907">
        <f t="shared" si="686"/>
        <v>1.3410353272601194</v>
      </c>
      <c r="AQ1907">
        <f t="shared" si="679"/>
        <v>4.6304812137171511E-2</v>
      </c>
      <c r="AR1907" cm="1">
        <f t="array" ref="AR1907">IFERROR(STDEV(IF($E$2:$E$2201=$E1907, $AK$2:$AK$2201)), 0)</f>
        <v>2.1900830245106359E-3</v>
      </c>
      <c r="AS1907">
        <f t="shared" si="687"/>
        <v>1.3405506801390994</v>
      </c>
      <c r="AT1907">
        <f t="shared" si="680"/>
        <v>1.6304812137171502E-2</v>
      </c>
      <c r="AU1907" cm="1">
        <f t="array" ref="AU1907">IFERROR(STDEV(IF($E$2:$E$2201=$E1907, $AL$2:$AL$2201)), 0)</f>
        <v>2.1900830245106364E-3</v>
      </c>
      <c r="AV1907">
        <f t="shared" si="688"/>
        <v>1.3405506801391023</v>
      </c>
      <c r="AW1907">
        <f t="shared" si="681"/>
        <v>0</v>
      </c>
      <c r="AX1907" cm="1">
        <f t="array" ref="AX1907">IFERROR(STDEV(IF($E$2:$E$2201=$E1907, $AM$2:$AM$2201)), 0)</f>
        <v>0</v>
      </c>
      <c r="AY1907">
        <f t="shared" si="689"/>
        <v>1.3405506801391023</v>
      </c>
      <c r="AZ1907">
        <f>INDEX(Model_Assumptions[Values],9)*((INDEX(Model_Scenarios[GR Weight],1)*$AG1907)+(INDEX(Model_Scenarios[GP Weight],1)*$AH1907)+(INDEX(Model_Scenarios[LTV Weight],1)*$AI1907))-(INDEX(Model_Scenarios[LTV Weight],1)*$AP1907)-(INDEX(Model_Scenarios[GP Weight],1)*($AS1907+$AV1907+$AY1907))</f>
        <v>2.1270747504407268</v>
      </c>
      <c r="BA1907">
        <f>INDEX(Model_Assumptions[Values],9)*((INDEX(Model_Scenarios[GR Weight],2)*$AG1907)+(INDEX(Model_Scenarios[GP Weight],2)*$AH1907)+(INDEX(Model_Scenarios[LTV Weight],2)*$AI1907))-(INDEX(Model_Scenarios[LTV Weight],2)*$AP1907)-(INDEX(Model_Scenarios[GP Weight],2)*($AS1907+$AV1907+$AY1907))</f>
        <v>1.2529032315154112</v>
      </c>
      <c r="BB1907">
        <f>INDEX(Model_Assumptions[Values],9)*((INDEX(Model_Scenarios[GR Weight],3)*$AG1907)+(INDEX(Model_Scenarios[GP Weight],3)*$AH1907)+(INDEX(Model_Scenarios[LTV Weight],3)*$AI1907))-(INDEX(Model_Scenarios[LTV Weight],3)*$AP1907)-(INDEX(Model_Scenarios[GP Weight],3)*($AS1907+$AV1907+$AY1907))</f>
        <v>-0.13721324855948835</v>
      </c>
      <c r="BC1907">
        <f>INDEX(Model_Assumptions[Values],9)*((INDEX(Model_Scenarios[GR Weight],4)*$AG1907)+(INDEX(Model_Scenarios[GP Weight],4)*$AH1907)+(INDEX(Model_Scenarios[LTV Weight],4)*$AI1907))-(INDEX(Model_Scenarios[LTV Weight],4)*$AP1907)-(INDEX(Model_Scenarios[GP Weight],4)*($AS1907+$AV1907+$AY1907))</f>
        <v>-0.45265005530719271</v>
      </c>
      <c r="BD1907">
        <f>INDEX(Model_Assumptions[Values],9)*((INDEX(Model_Scenarios[GR Weight],5)*$AG1907)+(INDEX(Model_Scenarios[GP Weight],5)*$AH1907)+(INDEX(Model_Scenarios[LTV Weight],5)*$AI1907))-(INDEX(Model_Scenarios[LTV Weight],5)*$AP1907)-(INDEX(Model_Scenarios[GP Weight],5)*($AS1907+$AV1907+$AY1907))</f>
        <v>-1.4124010762885635</v>
      </c>
    </row>
    <row r="1908" spans="1:56" x14ac:dyDescent="0.25">
      <c r="A1908">
        <v>1907</v>
      </c>
      <c r="B1908">
        <v>39</v>
      </c>
      <c r="C1908" s="3">
        <v>7</v>
      </c>
      <c r="D1908" s="4">
        <v>0.12</v>
      </c>
      <c r="E1908" t="str">
        <v>SKU-1045</v>
      </c>
      <c r="F1908" t="str">
        <v>Reduce</v>
      </c>
      <c r="G1908" t="str">
        <v>Full</v>
      </c>
      <c r="H1908">
        <v>126.76</v>
      </c>
      <c r="I1908">
        <v>78.819999999999993</v>
      </c>
      <c r="J1908">
        <v>23</v>
      </c>
      <c r="K1908">
        <v>2915.48</v>
      </c>
      <c r="L1908">
        <v>1102.6200000000001</v>
      </c>
      <c r="M1908">
        <v>0.37819501420006313</v>
      </c>
      <c r="N1908">
        <v>128.30972710860155</v>
      </c>
      <c r="O1908">
        <v>771.64372349783571</v>
      </c>
      <c r="P1908">
        <v>771.64372349783571</v>
      </c>
      <c r="Q1908">
        <v>1411.6500442557856</v>
      </c>
      <c r="R1908">
        <v>927.65574336808766</v>
      </c>
      <c r="S1908">
        <v>1</v>
      </c>
      <c r="T1908">
        <f t="shared" si="667"/>
        <v>126.94596725303219</v>
      </c>
      <c r="U1908">
        <f t="shared" si="668"/>
        <v>1.4670815165051178E-3</v>
      </c>
      <c r="V1908">
        <f>IF($F1908="Reduce", INDEX(Model_Assumptions[Values], 2), INDEX(Model_Assumptions[Values], 1))</f>
        <v>-0.8</v>
      </c>
      <c r="W1908">
        <f t="shared" si="669"/>
        <v>22.973005700096305</v>
      </c>
      <c r="X1908">
        <f t="shared" si="682"/>
        <v>2916.3304293081474</v>
      </c>
      <c r="Y1908">
        <f t="shared" si="670"/>
        <v>1105.5981200265567</v>
      </c>
      <c r="Z1908">
        <f t="shared" si="671"/>
        <v>0.85042930814734063</v>
      </c>
      <c r="AA1908">
        <f t="shared" si="672"/>
        <v>2.9781200265565531</v>
      </c>
      <c r="AB1908">
        <f t="shared" si="683"/>
        <v>0.37910591643377056</v>
      </c>
      <c r="AC1908">
        <f t="shared" si="673"/>
        <v>9.1090223370743351E-4</v>
      </c>
      <c r="AD1908">
        <f t="shared" si="674"/>
        <v>9.1090223370743351E-4</v>
      </c>
      <c r="AE1908">
        <f t="shared" si="675"/>
        <v>0.1200000000000022</v>
      </c>
      <c r="AF1908">
        <f t="shared" si="684"/>
        <v>816.33705416391513</v>
      </c>
      <c r="AG1908">
        <f t="shared" si="676"/>
        <v>1.1021009855330286E-3</v>
      </c>
      <c r="AH1908">
        <f t="shared" si="677"/>
        <v>3.8594495566643535E-3</v>
      </c>
      <c r="AI1908">
        <f t="shared" si="685"/>
        <v>0.87999999999999778</v>
      </c>
      <c r="AJ1908">
        <f>MAX(0, $R1908 - $AA1908) * INDEX(Model_Assumptions[Values], 7)</f>
        <v>1849.3552466830622</v>
      </c>
      <c r="AK1908">
        <f>MAX(0, INDEX(Model_Assumptions[Values], 4) - $AD1908)</f>
        <v>4.9089097766292569E-2</v>
      </c>
      <c r="AL1908">
        <f>MAX(0, INDEX(Model_Assumptions[Values], 5) - $AC1908)</f>
        <v>1.9089097766292567E-2</v>
      </c>
      <c r="AM1908">
        <f>INDEX(Model_Assumptions[Values], 6) * MAX(0, INDEX(Model_Assumptions[Values], 3) - $AB1908)^2</f>
        <v>0</v>
      </c>
      <c r="AN1908">
        <f t="shared" si="678"/>
        <v>1831.1746602366356</v>
      </c>
      <c r="AO1908" cm="1">
        <f t="array" ref="AO1908">IFERROR(STDEV(IF($E$2:$E$2201=$E1908, $AJ$2:$AJ$2201)), 0)</f>
        <v>14.29634124640909</v>
      </c>
      <c r="AP1908">
        <f t="shared" si="686"/>
        <v>1.2716950535153952</v>
      </c>
      <c r="AQ1908">
        <f t="shared" si="679"/>
        <v>4.6304812137171511E-2</v>
      </c>
      <c r="AR1908" cm="1">
        <f t="array" ref="AR1908">IFERROR(STDEV(IF($E$2:$E$2201=$E1908, $AK$2:$AK$2201)), 0)</f>
        <v>2.1900830245106359E-3</v>
      </c>
      <c r="AS1908">
        <f t="shared" si="687"/>
        <v>1.2713151044779201</v>
      </c>
      <c r="AT1908">
        <f t="shared" si="680"/>
        <v>1.6304812137171502E-2</v>
      </c>
      <c r="AU1908" cm="1">
        <f t="array" ref="AU1908">IFERROR(STDEV(IF($E$2:$E$2201=$E1908, $AL$2:$AL$2201)), 0)</f>
        <v>2.1900830245106364E-3</v>
      </c>
      <c r="AV1908">
        <f t="shared" si="688"/>
        <v>1.271315104477923</v>
      </c>
      <c r="AW1908">
        <f t="shared" si="681"/>
        <v>0</v>
      </c>
      <c r="AX1908" cm="1">
        <f t="array" ref="AX1908">IFERROR(STDEV(IF($E$2:$E$2201=$E1908, $AM$2:$AM$2201)), 0)</f>
        <v>0</v>
      </c>
      <c r="AY1908">
        <f t="shared" si="689"/>
        <v>1.271315104477923</v>
      </c>
      <c r="AZ1908">
        <f>INDEX(Model_Assumptions[Values],9)*((INDEX(Model_Scenarios[GR Weight],1)*$AG1908)+(INDEX(Model_Scenarios[GP Weight],1)*$AH1908)+(INDEX(Model_Scenarios[LTV Weight],1)*$AI1908))-(INDEX(Model_Scenarios[LTV Weight],1)*$AP1908)-(INDEX(Model_Scenarios[GP Weight],1)*($AS1908+$AV1908+$AY1908))</f>
        <v>2.1237302011153973</v>
      </c>
      <c r="BA1908">
        <f>INDEX(Model_Assumptions[Values],9)*((INDEX(Model_Scenarios[GR Weight],2)*$AG1908)+(INDEX(Model_Scenarios[GP Weight],2)*$AH1908)+(INDEX(Model_Scenarios[LTV Weight],2)*$AI1908))-(INDEX(Model_Scenarios[LTV Weight],2)*$AP1908)-(INDEX(Model_Scenarios[GP Weight],2)*($AS1908+$AV1908+$AY1908))</f>
        <v>1.2752951778240469</v>
      </c>
      <c r="BB1908">
        <f>INDEX(Model_Assumptions[Values],9)*((INDEX(Model_Scenarios[GR Weight],3)*$AG1908)+(INDEX(Model_Scenarios[GP Weight],3)*$AH1908)+(INDEX(Model_Scenarios[LTV Weight],3)*$AI1908))-(INDEX(Model_Scenarios[LTV Weight],3)*$AP1908)-(INDEX(Model_Scenarios[GP Weight],3)*($AS1908+$AV1908+$AY1908))</f>
        <v>-7.5427218151901121E-2</v>
      </c>
      <c r="BC1908">
        <f>INDEX(Model_Assumptions[Values],9)*((INDEX(Model_Scenarios[GR Weight],4)*$AG1908)+(INDEX(Model_Scenarios[GP Weight],4)*$AH1908)+(INDEX(Model_Scenarios[LTV Weight],4)*$AI1908))-(INDEX(Model_Scenarios[LTV Weight],4)*$AP1908)-(INDEX(Model_Scenarios[GP Weight],4)*($AS1908+$AV1908+$AY1908))</f>
        <v>-0.38770666230759421</v>
      </c>
      <c r="BD1908">
        <f>INDEX(Model_Assumptions[Values],9)*((INDEX(Model_Scenarios[GR Weight],5)*$AG1908)+(INDEX(Model_Scenarios[GP Weight],5)*$AH1908)+(INDEX(Model_Scenarios[LTV Weight],5)*$AI1908))-(INDEX(Model_Scenarios[LTV Weight],5)*$AP1908)-(INDEX(Model_Scenarios[GP Weight],5)*($AS1908+$AV1908+$AY1908))</f>
        <v>-1.3038780985010625</v>
      </c>
    </row>
    <row r="1909" spans="1:56" x14ac:dyDescent="0.25">
      <c r="A1909">
        <v>1908</v>
      </c>
      <c r="B1909">
        <v>39</v>
      </c>
      <c r="C1909" s="3">
        <v>8</v>
      </c>
      <c r="D1909" s="4">
        <v>0.14000000000000001</v>
      </c>
      <c r="E1909" t="str">
        <v>SKU-1045</v>
      </c>
      <c r="F1909" t="str">
        <v>Reduce</v>
      </c>
      <c r="G1909" t="str">
        <v>Full</v>
      </c>
      <c r="H1909">
        <v>126.76</v>
      </c>
      <c r="I1909">
        <v>78.819999999999993</v>
      </c>
      <c r="J1909">
        <v>23</v>
      </c>
      <c r="K1909">
        <v>2915.48</v>
      </c>
      <c r="L1909">
        <v>1102.6200000000001</v>
      </c>
      <c r="M1909">
        <v>0.37819501420006313</v>
      </c>
      <c r="N1909">
        <v>128.30972710860155</v>
      </c>
      <c r="O1909">
        <v>771.64372349783571</v>
      </c>
      <c r="P1909">
        <v>771.64372349783571</v>
      </c>
      <c r="Q1909">
        <v>1411.6500442557856</v>
      </c>
      <c r="R1909">
        <v>927.65574336808766</v>
      </c>
      <c r="S1909">
        <v>1</v>
      </c>
      <c r="T1909">
        <f t="shared" si="667"/>
        <v>126.97696179520422</v>
      </c>
      <c r="U1909">
        <f t="shared" si="668"/>
        <v>1.7115951025892481E-3</v>
      </c>
      <c r="V1909">
        <f>IF($F1909="Reduce", INDEX(Model_Assumptions[Values], 2), INDEX(Model_Assumptions[Values], 1))</f>
        <v>-0.8</v>
      </c>
      <c r="W1909">
        <f t="shared" si="669"/>
        <v>22.96850665011236</v>
      </c>
      <c r="X1909">
        <f t="shared" si="682"/>
        <v>2916.4711914042114</v>
      </c>
      <c r="Y1909">
        <f t="shared" si="670"/>
        <v>1106.0934972423554</v>
      </c>
      <c r="Z1909">
        <f t="shared" si="671"/>
        <v>0.99119140421134944</v>
      </c>
      <c r="AA1909">
        <f t="shared" si="672"/>
        <v>3.473497242355279</v>
      </c>
      <c r="AB1909">
        <f t="shared" si="683"/>
        <v>0.37925747406741833</v>
      </c>
      <c r="AC1909">
        <f t="shared" si="673"/>
        <v>1.0624598673552033E-3</v>
      </c>
      <c r="AD1909">
        <f t="shared" si="674"/>
        <v>1.0624598673552033E-3</v>
      </c>
      <c r="AE1909">
        <f t="shared" si="675"/>
        <v>0.13999999999999799</v>
      </c>
      <c r="AF1909">
        <f t="shared" si="684"/>
        <v>797.78393929655726</v>
      </c>
      <c r="AG1909">
        <f t="shared" si="676"/>
        <v>1.2845194926465692E-3</v>
      </c>
      <c r="AH1909">
        <f t="shared" si="677"/>
        <v>4.5014261589662518E-3</v>
      </c>
      <c r="AI1909">
        <f t="shared" si="685"/>
        <v>0.86000000000000199</v>
      </c>
      <c r="AJ1909">
        <f>MAX(0, $R1909 - $AA1909) * INDEX(Model_Assumptions[Values], 7)</f>
        <v>1848.3644922514648</v>
      </c>
      <c r="AK1909">
        <f>MAX(0, INDEX(Model_Assumptions[Values], 4) - $AD1909)</f>
        <v>4.89375401326448E-2</v>
      </c>
      <c r="AL1909">
        <f>MAX(0, INDEX(Model_Assumptions[Values], 5) - $AC1909)</f>
        <v>1.8937540132644797E-2</v>
      </c>
      <c r="AM1909">
        <f>INDEX(Model_Assumptions[Values], 6) * MAX(0, INDEX(Model_Assumptions[Values], 3) - $AB1909)^2</f>
        <v>0</v>
      </c>
      <c r="AN1909">
        <f t="shared" si="678"/>
        <v>1831.1746602366356</v>
      </c>
      <c r="AO1909" cm="1">
        <f t="array" ref="AO1909">IFERROR(STDEV(IF($E$2:$E$2201=$E1909, $AJ$2:$AJ$2201)), 0)</f>
        <v>14.29634124640909</v>
      </c>
      <c r="AP1909">
        <f t="shared" si="686"/>
        <v>1.2023937956256321</v>
      </c>
      <c r="AQ1909">
        <f t="shared" si="679"/>
        <v>4.6304812137171511E-2</v>
      </c>
      <c r="AR1909" cm="1">
        <f t="array" ref="AR1909">IFERROR(STDEV(IF($E$2:$E$2201=$E1909, $AK$2:$AK$2201)), 0)</f>
        <v>2.1900830245106359E-3</v>
      </c>
      <c r="AS1909">
        <f t="shared" si="687"/>
        <v>1.202113329042199</v>
      </c>
      <c r="AT1909">
        <f t="shared" si="680"/>
        <v>1.6304812137171502E-2</v>
      </c>
      <c r="AU1909" cm="1">
        <f t="array" ref="AU1909">IFERROR(STDEV(IF($E$2:$E$2201=$E1909, $AL$2:$AL$2201)), 0)</f>
        <v>2.1900830245106364E-3</v>
      </c>
      <c r="AV1909">
        <f t="shared" si="688"/>
        <v>1.2021133290422019</v>
      </c>
      <c r="AW1909">
        <f t="shared" si="681"/>
        <v>0</v>
      </c>
      <c r="AX1909" cm="1">
        <f t="array" ref="AX1909">IFERROR(STDEV(IF($E$2:$E$2201=$E1909, $AM$2:$AM$2201)), 0)</f>
        <v>0</v>
      </c>
      <c r="AY1909">
        <f t="shared" si="689"/>
        <v>1.2021133290422019</v>
      </c>
      <c r="AZ1909">
        <f>INDEX(Model_Assumptions[Values],9)*((INDEX(Model_Scenarios[GR Weight],1)*$AG1909)+(INDEX(Model_Scenarios[GP Weight],1)*$AH1909)+(INDEX(Model_Scenarios[LTV Weight],1)*$AI1909))-(INDEX(Model_Scenarios[LTV Weight],1)*$AP1909)-(INDEX(Model_Scenarios[GP Weight],1)*($AS1909+$AV1909+$AY1909))</f>
        <v>2.1203439376126489</v>
      </c>
      <c r="BA1909">
        <f>INDEX(Model_Assumptions[Values],9)*((INDEX(Model_Scenarios[GR Weight],2)*$AG1909)+(INDEX(Model_Scenarios[GP Weight],2)*$AH1909)+(INDEX(Model_Scenarios[LTV Weight],2)*$AI1909))-(INDEX(Model_Scenarios[LTV Weight],2)*$AP1909)-(INDEX(Model_Scenarios[GP Weight],2)*($AS1909+$AV1909+$AY1909))</f>
        <v>1.2976408511964754</v>
      </c>
      <c r="BB1909">
        <f>INDEX(Model_Assumptions[Values],9)*((INDEX(Model_Scenarios[GR Weight],3)*$AG1909)+(INDEX(Model_Scenarios[GP Weight],3)*$AH1909)+(INDEX(Model_Scenarios[LTV Weight],3)*$AI1909))-(INDEX(Model_Scenarios[LTV Weight],3)*$AP1909)-(INDEX(Model_Scenarios[GP Weight],3)*($AS1909+$AV1909+$AY1909))</f>
        <v>-1.3693368600560474E-2</v>
      </c>
      <c r="BC1909">
        <f>INDEX(Model_Assumptions[Values],9)*((INDEX(Model_Scenarios[GR Weight],4)*$AG1909)+(INDEX(Model_Scenarios[GP Weight],4)*$AH1909)+(INDEX(Model_Scenarios[LTV Weight],4)*$AI1909))-(INDEX(Model_Scenarios[LTV Weight],4)*$AP1909)-(INDEX(Model_Scenarios[GP Weight],4)*($AS1909+$AV1909+$AY1909))</f>
        <v>-0.32281172929167523</v>
      </c>
      <c r="BD1909">
        <f>INDEX(Model_Assumptions[Values],9)*((INDEX(Model_Scenarios[GR Weight],5)*$AG1909)+(INDEX(Model_Scenarios[GP Weight],5)*$AH1909)+(INDEX(Model_Scenarios[LTV Weight],5)*$AI1909))-(INDEX(Model_Scenarios[LTV Weight],5)*$AP1909)-(INDEX(Model_Scenarios[GP Weight],5)*($AS1909+$AV1909+$AY1909))</f>
        <v>-1.1954220003962333</v>
      </c>
    </row>
    <row r="1910" spans="1:56" x14ac:dyDescent="0.25">
      <c r="A1910">
        <v>1909</v>
      </c>
      <c r="B1910">
        <v>39</v>
      </c>
      <c r="C1910" s="3">
        <v>9</v>
      </c>
      <c r="D1910" s="4">
        <v>0.16</v>
      </c>
      <c r="E1910" t="str">
        <v>SKU-1045</v>
      </c>
      <c r="F1910" t="str">
        <v>Reduce</v>
      </c>
      <c r="G1910" t="str">
        <v>Full</v>
      </c>
      <c r="H1910">
        <v>126.76</v>
      </c>
      <c r="I1910">
        <v>78.819999999999993</v>
      </c>
      <c r="J1910">
        <v>23</v>
      </c>
      <c r="K1910">
        <v>2915.48</v>
      </c>
      <c r="L1910">
        <v>1102.6200000000001</v>
      </c>
      <c r="M1910">
        <v>0.37819501420006313</v>
      </c>
      <c r="N1910">
        <v>128.30972710860155</v>
      </c>
      <c r="O1910">
        <v>771.64372349783571</v>
      </c>
      <c r="P1910">
        <v>771.64372349783571</v>
      </c>
      <c r="Q1910">
        <v>1411.6500442557856</v>
      </c>
      <c r="R1910">
        <v>927.65574336808766</v>
      </c>
      <c r="S1910">
        <v>1</v>
      </c>
      <c r="T1910">
        <f t="shared" si="667"/>
        <v>127.00795633737626</v>
      </c>
      <c r="U1910">
        <f t="shared" si="668"/>
        <v>1.9561086886734904E-3</v>
      </c>
      <c r="V1910">
        <f>IF($F1910="Reduce", INDEX(Model_Assumptions[Values], 2), INDEX(Model_Assumptions[Values], 1))</f>
        <v>-0.8</v>
      </c>
      <c r="W1910">
        <f t="shared" si="669"/>
        <v>22.964007600128408</v>
      </c>
      <c r="X1910">
        <f t="shared" si="682"/>
        <v>2916.6116746082853</v>
      </c>
      <c r="Y1910">
        <f t="shared" si="670"/>
        <v>1106.5885955661643</v>
      </c>
      <c r="Z1910">
        <f t="shared" si="671"/>
        <v>1.131674608285266</v>
      </c>
      <c r="AA1910">
        <f t="shared" si="672"/>
        <v>3.9685955661641401</v>
      </c>
      <c r="AB1910">
        <f t="shared" si="683"/>
        <v>0.37940895772996053</v>
      </c>
      <c r="AC1910">
        <f t="shared" si="673"/>
        <v>1.2139435298973988E-3</v>
      </c>
      <c r="AD1910">
        <f t="shared" si="674"/>
        <v>1.2139435298973988E-3</v>
      </c>
      <c r="AE1910">
        <f t="shared" si="675"/>
        <v>0.16000000000000295</v>
      </c>
      <c r="AF1910">
        <f t="shared" si="684"/>
        <v>779.23082442919087</v>
      </c>
      <c r="AG1910">
        <f t="shared" si="676"/>
        <v>1.4665765739082567E-3</v>
      </c>
      <c r="AH1910">
        <f t="shared" si="677"/>
        <v>5.1430413354165913E-3</v>
      </c>
      <c r="AI1910">
        <f t="shared" si="685"/>
        <v>0.83999999999999708</v>
      </c>
      <c r="AJ1910">
        <f>MAX(0, $R1910 - $AA1910) * INDEX(Model_Assumptions[Values], 7)</f>
        <v>1847.374295603847</v>
      </c>
      <c r="AK1910">
        <f>MAX(0, INDEX(Model_Assumptions[Values], 4) - $AD1910)</f>
        <v>4.8786056470102604E-2</v>
      </c>
      <c r="AL1910">
        <f>MAX(0, INDEX(Model_Assumptions[Values], 5) - $AC1910)</f>
        <v>1.8786056470102602E-2</v>
      </c>
      <c r="AM1910">
        <f>INDEX(Model_Assumptions[Values], 6) * MAX(0, INDEX(Model_Assumptions[Values], 3) - $AB1910)^2</f>
        <v>0</v>
      </c>
      <c r="AN1910">
        <f t="shared" si="678"/>
        <v>1831.1746602366356</v>
      </c>
      <c r="AO1910" cm="1">
        <f t="array" ref="AO1910">IFERROR(STDEV(IF($E$2:$E$2201=$E1910, $AJ$2:$AJ$2201)), 0)</f>
        <v>14.29634124640909</v>
      </c>
      <c r="AP1910">
        <f t="shared" si="686"/>
        <v>1.1331315535910531</v>
      </c>
      <c r="AQ1910">
        <f t="shared" si="679"/>
        <v>4.6304812137171511E-2</v>
      </c>
      <c r="AR1910" cm="1">
        <f t="array" ref="AR1910">IFERROR(STDEV(IF($E$2:$E$2201=$E1910, $AK$2:$AK$2201)), 0)</f>
        <v>2.1900830245106359E-3</v>
      </c>
      <c r="AS1910">
        <f t="shared" si="687"/>
        <v>1.1329453290865608</v>
      </c>
      <c r="AT1910">
        <f t="shared" si="680"/>
        <v>1.6304812137171502E-2</v>
      </c>
      <c r="AU1910" cm="1">
        <f t="array" ref="AU1910">IFERROR(STDEV(IF($E$2:$E$2201=$E1910, $AL$2:$AL$2201)), 0)</f>
        <v>2.1900830245106364E-3</v>
      </c>
      <c r="AV1910">
        <f t="shared" si="688"/>
        <v>1.1329453290865639</v>
      </c>
      <c r="AW1910">
        <f t="shared" si="681"/>
        <v>0</v>
      </c>
      <c r="AX1910" cm="1">
        <f t="array" ref="AX1910">IFERROR(STDEV(IF($E$2:$E$2201=$E1910, $AM$2:$AM$2201)), 0)</f>
        <v>0</v>
      </c>
      <c r="AY1910">
        <f t="shared" si="689"/>
        <v>1.1329453290865639</v>
      </c>
      <c r="AZ1910">
        <f>INDEX(Model_Assumptions[Values],9)*((INDEX(Model_Scenarios[GR Weight],1)*$AG1910)+(INDEX(Model_Scenarios[GP Weight],1)*$AH1910)+(INDEX(Model_Scenarios[LTV Weight],1)*$AI1910))-(INDEX(Model_Scenarios[LTV Weight],1)*$AP1910)-(INDEX(Model_Scenarios[GP Weight],1)*($AS1910+$AV1910+$AY1910))</f>
        <v>2.1169159673558395</v>
      </c>
      <c r="BA1910">
        <f>INDEX(Model_Assumptions[Values],9)*((INDEX(Model_Scenarios[GR Weight],2)*$AG1910)+(INDEX(Model_Scenarios[GP Weight],2)*$AH1910)+(INDEX(Model_Scenarios[LTV Weight],2)*$AI1910))-(INDEX(Model_Scenarios[LTV Weight],2)*$AP1910)-(INDEX(Model_Scenarios[GP Weight],2)*($AS1910+$AV1910+$AY1910))</f>
        <v>1.3199402664797162</v>
      </c>
      <c r="BB1910">
        <f>INDEX(Model_Assumptions[Values],9)*((INDEX(Model_Scenarios[GR Weight],3)*$AG1910)+(INDEX(Model_Scenarios[GP Weight],3)*$AH1910)+(INDEX(Model_Scenarios[LTV Weight],3)*$AI1910))-(INDEX(Model_Scenarios[LTV Weight],3)*$AP1910)-(INDEX(Model_Scenarios[GP Weight],3)*($AS1910+$AV1910+$AY1910))</f>
        <v>4.7988326077046617E-2</v>
      </c>
      <c r="BC1910">
        <f>INDEX(Model_Assumptions[Values],9)*((INDEX(Model_Scenarios[GR Weight],4)*$AG1910)+(INDEX(Model_Scenarios[GP Weight],4)*$AH1910)+(INDEX(Model_Scenarios[LTV Weight],4)*$AI1910))-(INDEX(Model_Scenarios[LTV Weight],4)*$AP1910)-(INDEX(Model_Scenarios[GP Weight],4)*($AS1910+$AV1910+$AY1910))</f>
        <v>-0.25796523027689267</v>
      </c>
      <c r="BD1910">
        <f>INDEX(Model_Assumptions[Values],9)*((INDEX(Model_Scenarios[GR Weight],5)*$AG1910)+(INDEX(Model_Scenarios[GP Weight],5)*$AH1910)+(INDEX(Model_Scenarios[LTV Weight],5)*$AI1910))-(INDEX(Model_Scenarios[LTV Weight],5)*$AP1910)-(INDEX(Model_Scenarios[GP Weight],5)*($AS1910+$AV1910+$AY1910))</f>
        <v>-1.0870327411442919</v>
      </c>
    </row>
    <row r="1911" spans="1:56" x14ac:dyDescent="0.25">
      <c r="A1911">
        <v>1910</v>
      </c>
      <c r="B1911">
        <v>39</v>
      </c>
      <c r="C1911" s="3">
        <v>10</v>
      </c>
      <c r="D1911" s="4">
        <v>0.18</v>
      </c>
      <c r="E1911" t="str">
        <v>SKU-1045</v>
      </c>
      <c r="F1911" t="str">
        <v>Reduce</v>
      </c>
      <c r="G1911" t="str">
        <v>Full</v>
      </c>
      <c r="H1911">
        <v>126.76</v>
      </c>
      <c r="I1911">
        <v>78.819999999999993</v>
      </c>
      <c r="J1911">
        <v>23</v>
      </c>
      <c r="K1911">
        <v>2915.48</v>
      </c>
      <c r="L1911">
        <v>1102.6200000000001</v>
      </c>
      <c r="M1911">
        <v>0.37819501420006313</v>
      </c>
      <c r="N1911">
        <v>128.30972710860155</v>
      </c>
      <c r="O1911">
        <v>771.64372349783571</v>
      </c>
      <c r="P1911">
        <v>771.64372349783571</v>
      </c>
      <c r="Q1911">
        <v>1411.6500442557856</v>
      </c>
      <c r="R1911">
        <v>927.65574336808766</v>
      </c>
      <c r="S1911">
        <v>1</v>
      </c>
      <c r="T1911">
        <f t="shared" si="667"/>
        <v>127.03895087954828</v>
      </c>
      <c r="U1911">
        <f t="shared" si="668"/>
        <v>2.2006222747576209E-3</v>
      </c>
      <c r="V1911">
        <f>IF($F1911="Reduce", INDEX(Model_Assumptions[Values], 2), INDEX(Model_Assumptions[Values], 1))</f>
        <v>-0.8</v>
      </c>
      <c r="W1911">
        <f t="shared" si="669"/>
        <v>22.959508550144459</v>
      </c>
      <c r="X1911">
        <f t="shared" si="682"/>
        <v>2916.7518789203709</v>
      </c>
      <c r="Y1911">
        <f t="shared" si="670"/>
        <v>1107.0834149979848</v>
      </c>
      <c r="Z1911">
        <f t="shared" si="671"/>
        <v>1.2718789203709093</v>
      </c>
      <c r="AA1911">
        <f t="shared" si="672"/>
        <v>4.463414997984728</v>
      </c>
      <c r="AB1911">
        <f t="shared" si="683"/>
        <v>0.37956036747553901</v>
      </c>
      <c r="AC1911">
        <f t="shared" si="673"/>
        <v>1.3653532754758779E-3</v>
      </c>
      <c r="AD1911">
        <f t="shared" si="674"/>
        <v>1.3653532754758779E-3</v>
      </c>
      <c r="AE1911">
        <f t="shared" si="675"/>
        <v>0.17999999999999872</v>
      </c>
      <c r="AF1911">
        <f t="shared" si="684"/>
        <v>760.67770956183301</v>
      </c>
      <c r="AG1911">
        <f t="shared" si="676"/>
        <v>1.6482722293204484E-3</v>
      </c>
      <c r="AH1911">
        <f t="shared" si="677"/>
        <v>5.7842950860174354E-3</v>
      </c>
      <c r="AI1911">
        <f t="shared" si="685"/>
        <v>0.82000000000000117</v>
      </c>
      <c r="AJ1911">
        <f>MAX(0, $R1911 - $AA1911) * INDEX(Model_Assumptions[Values], 7)</f>
        <v>1846.3846567402059</v>
      </c>
      <c r="AK1911">
        <f>MAX(0, INDEX(Model_Assumptions[Values], 4) - $AD1911)</f>
        <v>4.8634646724524125E-2</v>
      </c>
      <c r="AL1911">
        <f>MAX(0, INDEX(Model_Assumptions[Values], 5) - $AC1911)</f>
        <v>1.8634646724524122E-2</v>
      </c>
      <c r="AM1911">
        <f>INDEX(Model_Assumptions[Values], 6) * MAX(0, INDEX(Model_Assumptions[Values], 3) - $AB1911)^2</f>
        <v>0</v>
      </c>
      <c r="AN1911">
        <f t="shared" si="678"/>
        <v>1831.1746602366356</v>
      </c>
      <c r="AO1911" cm="1">
        <f t="array" ref="AO1911">IFERROR(STDEV(IF($E$2:$E$2201=$E1911, $AJ$2:$AJ$2201)), 0)</f>
        <v>14.29634124640909</v>
      </c>
      <c r="AP1911">
        <f t="shared" si="686"/>
        <v>1.0639083274114354</v>
      </c>
      <c r="AQ1911">
        <f t="shared" si="679"/>
        <v>4.6304812137171511E-2</v>
      </c>
      <c r="AR1911" cm="1">
        <f t="array" ref="AR1911">IFERROR(STDEV(IF($E$2:$E$2201=$E1911, $AK$2:$AK$2201)), 0)</f>
        <v>2.1900830245106359E-3</v>
      </c>
      <c r="AS1911">
        <f t="shared" si="687"/>
        <v>1.0638110798896332</v>
      </c>
      <c r="AT1911">
        <f t="shared" si="680"/>
        <v>1.6304812137171502E-2</v>
      </c>
      <c r="AU1911" cm="1">
        <f t="array" ref="AU1911">IFERROR(STDEV(IF($E$2:$E$2201=$E1911, $AL$2:$AL$2201)), 0)</f>
        <v>2.1900830245106364E-3</v>
      </c>
      <c r="AV1911">
        <f t="shared" si="688"/>
        <v>1.0638110798896363</v>
      </c>
      <c r="AW1911">
        <f t="shared" si="681"/>
        <v>0</v>
      </c>
      <c r="AX1911" cm="1">
        <f t="array" ref="AX1911">IFERROR(STDEV(IF($E$2:$E$2201=$E1911, $AM$2:$AM$2201)), 0)</f>
        <v>0</v>
      </c>
      <c r="AY1911">
        <f t="shared" si="689"/>
        <v>1.0638110798896363</v>
      </c>
      <c r="AZ1911">
        <f>INDEX(Model_Assumptions[Values],9)*((INDEX(Model_Scenarios[GR Weight],1)*$AG1911)+(INDEX(Model_Scenarios[GP Weight],1)*$AH1911)+(INDEX(Model_Scenarios[LTV Weight],1)*$AI1911))-(INDEX(Model_Scenarios[LTV Weight],1)*$AP1911)-(INDEX(Model_Scenarios[GP Weight],1)*($AS1911+$AV1911+$AY1911))</f>
        <v>2.1134462977616351</v>
      </c>
      <c r="BA1911">
        <f>INDEX(Model_Assumptions[Values],9)*((INDEX(Model_Scenarios[GR Weight],2)*$AG1911)+(INDEX(Model_Scenarios[GP Weight],2)*$AH1911)+(INDEX(Model_Scenarios[LTV Weight],2)*$AI1911))-(INDEX(Model_Scenarios[LTV Weight],2)*$AP1911)-(INDEX(Model_Scenarios[GP Weight],2)*($AS1911+$AV1911+$AY1911))</f>
        <v>1.3421934385067975</v>
      </c>
      <c r="BB1911">
        <f>INDEX(Model_Assumptions[Values],9)*((INDEX(Model_Scenarios[GR Weight],3)*$AG1911)+(INDEX(Model_Scenarios[GP Weight],3)*$AH1911)+(INDEX(Model_Scenarios[LTV Weight],3)*$AI1911))-(INDEX(Model_Scenarios[LTV Weight],3)*$AP1911)-(INDEX(Model_Scenarios[GP Weight],3)*($AS1911+$AV1911+$AY1911))</f>
        <v>0.10961789183849224</v>
      </c>
      <c r="BC1911">
        <f>INDEX(Model_Assumptions[Values],9)*((INDEX(Model_Scenarios[GR Weight],4)*$AG1911)+(INDEX(Model_Scenarios[GP Weight],4)*$AH1911)+(INDEX(Model_Scenarios[LTV Weight],4)*$AI1911))-(INDEX(Model_Scenarios[LTV Weight],4)*$AP1911)-(INDEX(Model_Scenarios[GP Weight],4)*($AS1911+$AV1911+$AY1911))</f>
        <v>-0.19316713930570462</v>
      </c>
      <c r="BD1911">
        <f>INDEX(Model_Assumptions[Values],9)*((INDEX(Model_Scenarios[GR Weight],5)*$AG1911)+(INDEX(Model_Scenarios[GP Weight],5)*$AH1911)+(INDEX(Model_Scenarios[LTV Weight],5)*$AI1911))-(INDEX(Model_Scenarios[LTV Weight],5)*$AP1911)-(INDEX(Model_Scenarios[GP Weight],5)*($AS1911+$AV1911+$AY1911))</f>
        <v>-0.97871027995488746</v>
      </c>
    </row>
    <row r="1912" spans="1:56" x14ac:dyDescent="0.25">
      <c r="A1912">
        <v>1911</v>
      </c>
      <c r="B1912">
        <v>39</v>
      </c>
      <c r="C1912" s="3">
        <v>11</v>
      </c>
      <c r="D1912" s="4">
        <v>0.2</v>
      </c>
      <c r="E1912" t="str">
        <v>SKU-1045</v>
      </c>
      <c r="F1912" t="str">
        <v>Reduce</v>
      </c>
      <c r="G1912" t="str">
        <v>Full</v>
      </c>
      <c r="H1912">
        <v>126.76</v>
      </c>
      <c r="I1912">
        <v>78.819999999999993</v>
      </c>
      <c r="J1912">
        <v>23</v>
      </c>
      <c r="K1912">
        <v>2915.48</v>
      </c>
      <c r="L1912">
        <v>1102.6200000000001</v>
      </c>
      <c r="M1912">
        <v>0.37819501420006313</v>
      </c>
      <c r="N1912">
        <v>128.30972710860155</v>
      </c>
      <c r="O1912">
        <v>771.64372349783571</v>
      </c>
      <c r="P1912">
        <v>771.64372349783571</v>
      </c>
      <c r="Q1912">
        <v>1411.6500442557856</v>
      </c>
      <c r="R1912">
        <v>927.65574336808766</v>
      </c>
      <c r="S1912">
        <v>1</v>
      </c>
      <c r="T1912">
        <f t="shared" si="667"/>
        <v>127.06994542172032</v>
      </c>
      <c r="U1912">
        <f t="shared" si="668"/>
        <v>2.4451358608418633E-3</v>
      </c>
      <c r="V1912">
        <f>IF($F1912="Reduce", INDEX(Model_Assumptions[Values], 2), INDEX(Model_Assumptions[Values], 1))</f>
        <v>-0.8</v>
      </c>
      <c r="W1912">
        <f t="shared" si="669"/>
        <v>22.955009500160511</v>
      </c>
      <c r="X1912">
        <f t="shared" si="682"/>
        <v>2916.8918043404674</v>
      </c>
      <c r="Y1912">
        <f t="shared" si="670"/>
        <v>1107.577955537816</v>
      </c>
      <c r="Z1912">
        <f t="shared" si="671"/>
        <v>1.4118043404673699</v>
      </c>
      <c r="AA1912">
        <f t="shared" si="672"/>
        <v>4.9579555378159057</v>
      </c>
      <c r="AB1912">
        <f t="shared" si="683"/>
        <v>0.37971170335824239</v>
      </c>
      <c r="AC1912">
        <f t="shared" si="673"/>
        <v>1.516689158179263E-3</v>
      </c>
      <c r="AD1912">
        <f t="shared" si="674"/>
        <v>1.516689158179263E-3</v>
      </c>
      <c r="AE1912">
        <f t="shared" si="675"/>
        <v>0.20000000000000367</v>
      </c>
      <c r="AF1912">
        <f t="shared" si="684"/>
        <v>742.12459469446662</v>
      </c>
      <c r="AG1912">
        <f t="shared" si="676"/>
        <v>1.8296064588819657E-3</v>
      </c>
      <c r="AH1912">
        <f t="shared" si="677"/>
        <v>6.4251874107673105E-3</v>
      </c>
      <c r="AI1912">
        <f t="shared" si="685"/>
        <v>0.79999999999999627</v>
      </c>
      <c r="AJ1912">
        <f>MAX(0, $R1912 - $AA1912) * INDEX(Model_Assumptions[Values], 7)</f>
        <v>1845.3955756605435</v>
      </c>
      <c r="AK1912">
        <f>MAX(0, INDEX(Model_Assumptions[Values], 4) - $AD1912)</f>
        <v>4.848331084182074E-2</v>
      </c>
      <c r="AL1912">
        <f>MAX(0, INDEX(Model_Assumptions[Values], 5) - $AC1912)</f>
        <v>1.8483310841820737E-2</v>
      </c>
      <c r="AM1912">
        <f>INDEX(Model_Assumptions[Values], 6) * MAX(0, INDEX(Model_Assumptions[Values], 3) - $AB1912)^2</f>
        <v>0</v>
      </c>
      <c r="AN1912">
        <f t="shared" si="678"/>
        <v>1831.1746602366356</v>
      </c>
      <c r="AO1912" cm="1">
        <f t="array" ref="AO1912">IFERROR(STDEV(IF($E$2:$E$2201=$E1912, $AJ$2:$AJ$2201)), 0)</f>
        <v>14.29634124640909</v>
      </c>
      <c r="AP1912">
        <f t="shared" si="686"/>
        <v>0.99472411708693775</v>
      </c>
      <c r="AQ1912">
        <f t="shared" si="679"/>
        <v>4.6304812137171511E-2</v>
      </c>
      <c r="AR1912" cm="1">
        <f t="array" ref="AR1912">IFERROR(STDEV(IF($E$2:$E$2201=$E1912, $AK$2:$AK$2201)), 0)</f>
        <v>2.1900830245106359E-3</v>
      </c>
      <c r="AS1912">
        <f t="shared" si="687"/>
        <v>0.99471055675435149</v>
      </c>
      <c r="AT1912">
        <f t="shared" si="680"/>
        <v>1.6304812137171502E-2</v>
      </c>
      <c r="AU1912" cm="1">
        <f t="array" ref="AU1912">IFERROR(STDEV(IF($E$2:$E$2201=$E1912, $AL$2:$AL$2201)), 0)</f>
        <v>2.1900830245106364E-3</v>
      </c>
      <c r="AV1912">
        <f t="shared" si="688"/>
        <v>0.99471055675435449</v>
      </c>
      <c r="AW1912">
        <f t="shared" si="681"/>
        <v>0</v>
      </c>
      <c r="AX1912" cm="1">
        <f t="array" ref="AX1912">IFERROR(STDEV(IF($E$2:$E$2201=$E1912, $AM$2:$AM$2201)), 0)</f>
        <v>0</v>
      </c>
      <c r="AY1912">
        <f t="shared" si="689"/>
        <v>0.99471055675435449</v>
      </c>
      <c r="AZ1912">
        <f>INDEX(Model_Assumptions[Values],9)*((INDEX(Model_Scenarios[GR Weight],1)*$AG1912)+(INDEX(Model_Scenarios[GP Weight],1)*$AH1912)+(INDEX(Model_Scenarios[LTV Weight],1)*$AI1912))-(INDEX(Model_Scenarios[LTV Weight],1)*$AP1912)-(INDEX(Model_Scenarios[GP Weight],1)*($AS1912+$AV1912+$AY1912))</f>
        <v>2.1099349362389535</v>
      </c>
      <c r="BA1912">
        <f>INDEX(Model_Assumptions[Values],9)*((INDEX(Model_Scenarios[GR Weight],2)*$AG1912)+(INDEX(Model_Scenarios[GP Weight],2)*$AH1912)+(INDEX(Model_Scenarios[LTV Weight],2)*$AI1912))-(INDEX(Model_Scenarios[LTV Weight],2)*$AP1912)-(INDEX(Model_Scenarios[GP Weight],2)*($AS1912+$AV1912+$AY1912))</f>
        <v>1.3644003820957953</v>
      </c>
      <c r="BB1912">
        <f>INDEX(Model_Assumptions[Values],9)*((INDEX(Model_Scenarios[GR Weight],3)*$AG1912)+(INDEX(Model_Scenarios[GP Weight],3)*$AH1912)+(INDEX(Model_Scenarios[LTV Weight],3)*$AI1912))-(INDEX(Model_Scenarios[LTV Weight],3)*$AP1912)-(INDEX(Model_Scenarios[GP Weight],3)*($AS1912+$AV1912+$AY1912))</f>
        <v>0.17119535461559177</v>
      </c>
      <c r="BC1912">
        <f>INDEX(Model_Assumptions[Values],9)*((INDEX(Model_Scenarios[GR Weight],4)*$AG1912)+(INDEX(Model_Scenarios[GP Weight],4)*$AH1912)+(INDEX(Model_Scenarios[LTV Weight],4)*$AI1912))-(INDEX(Model_Scenarios[LTV Weight],4)*$AP1912)-(INDEX(Model_Scenarios[GP Weight],4)*($AS1912+$AV1912+$AY1912))</f>
        <v>-0.12841743044627185</v>
      </c>
      <c r="BD1912">
        <f>INDEX(Model_Assumptions[Values],9)*((INDEX(Model_Scenarios[GR Weight],5)*$AG1912)+(INDEX(Model_Scenarios[GP Weight],5)*$AH1912)+(INDEX(Model_Scenarios[LTV Weight],5)*$AI1912))-(INDEX(Model_Scenarios[LTV Weight],5)*$AP1912)-(INDEX(Model_Scenarios[GP Weight],5)*($AS1912+$AV1912+$AY1912))</f>
        <v>-0.87045457607793042</v>
      </c>
    </row>
    <row r="1913" spans="1:56" x14ac:dyDescent="0.25">
      <c r="A1913">
        <v>1912</v>
      </c>
      <c r="B1913">
        <v>39</v>
      </c>
      <c r="C1913" s="3">
        <v>12</v>
      </c>
      <c r="D1913" s="4">
        <v>0.22</v>
      </c>
      <c r="E1913" t="str">
        <v>SKU-1045</v>
      </c>
      <c r="F1913" t="str">
        <v>Reduce</v>
      </c>
      <c r="G1913" t="str">
        <v>Full</v>
      </c>
      <c r="H1913">
        <v>126.76</v>
      </c>
      <c r="I1913">
        <v>78.819999999999993</v>
      </c>
      <c r="J1913">
        <v>23</v>
      </c>
      <c r="K1913">
        <v>2915.48</v>
      </c>
      <c r="L1913">
        <v>1102.6200000000001</v>
      </c>
      <c r="M1913">
        <v>0.37819501420006313</v>
      </c>
      <c r="N1913">
        <v>128.30972710860155</v>
      </c>
      <c r="O1913">
        <v>771.64372349783571</v>
      </c>
      <c r="P1913">
        <v>771.64372349783571</v>
      </c>
      <c r="Q1913">
        <v>1411.6500442557856</v>
      </c>
      <c r="R1913">
        <v>927.65574336808766</v>
      </c>
      <c r="S1913">
        <v>1</v>
      </c>
      <c r="T1913">
        <f t="shared" si="667"/>
        <v>127.10093996389234</v>
      </c>
      <c r="U1913">
        <f t="shared" si="668"/>
        <v>2.6896494469259933E-3</v>
      </c>
      <c r="V1913">
        <f>IF($F1913="Reduce", INDEX(Model_Assumptions[Values], 2), INDEX(Model_Assumptions[Values], 1))</f>
        <v>-0.8</v>
      </c>
      <c r="W1913">
        <f t="shared" si="669"/>
        <v>22.950510450176562</v>
      </c>
      <c r="X1913">
        <f t="shared" si="682"/>
        <v>2917.0314508685751</v>
      </c>
      <c r="Y1913">
        <f t="shared" si="670"/>
        <v>1108.0722171856587</v>
      </c>
      <c r="Z1913">
        <f t="shared" si="671"/>
        <v>1.5514508685751025</v>
      </c>
      <c r="AA1913">
        <f t="shared" si="672"/>
        <v>5.4522171856585828</v>
      </c>
      <c r="AB1913">
        <f t="shared" si="683"/>
        <v>0.37986296543210707</v>
      </c>
      <c r="AC1913">
        <f t="shared" si="673"/>
        <v>1.6679512320439405E-3</v>
      </c>
      <c r="AD1913">
        <f t="shared" si="674"/>
        <v>1.6679512320439405E-3</v>
      </c>
      <c r="AE1913">
        <f t="shared" si="675"/>
        <v>0.21999999999999945</v>
      </c>
      <c r="AF1913">
        <f t="shared" si="684"/>
        <v>723.57147982710887</v>
      </c>
      <c r="AG1913">
        <f t="shared" si="676"/>
        <v>2.0105792625933982E-3</v>
      </c>
      <c r="AH1913">
        <f t="shared" si="677"/>
        <v>7.0657183096673954E-3</v>
      </c>
      <c r="AI1913">
        <f t="shared" si="685"/>
        <v>0.78000000000000058</v>
      </c>
      <c r="AJ1913">
        <f>MAX(0, $R1913 - $AA1913) * INDEX(Model_Assumptions[Values], 7)</f>
        <v>1844.4070523648581</v>
      </c>
      <c r="AK1913">
        <f>MAX(0, INDEX(Model_Assumptions[Values], 4) - $AD1913)</f>
        <v>4.8332048767956062E-2</v>
      </c>
      <c r="AL1913">
        <f>MAX(0, INDEX(Model_Assumptions[Values], 5) - $AC1913)</f>
        <v>1.833204876795606E-2</v>
      </c>
      <c r="AM1913">
        <f>INDEX(Model_Assumptions[Values], 6) * MAX(0, INDEX(Model_Assumptions[Values], 3) - $AB1913)^2</f>
        <v>0</v>
      </c>
      <c r="AN1913">
        <f t="shared" si="678"/>
        <v>1831.1746602366356</v>
      </c>
      <c r="AO1913" cm="1">
        <f t="array" ref="AO1913">IFERROR(STDEV(IF($E$2:$E$2201=$E1913, $AJ$2:$AJ$2201)), 0)</f>
        <v>14.29634124640909</v>
      </c>
      <c r="AP1913">
        <f t="shared" si="686"/>
        <v>0.92557892261743335</v>
      </c>
      <c r="AQ1913">
        <f t="shared" si="679"/>
        <v>4.6304812137171511E-2</v>
      </c>
      <c r="AR1913" cm="1">
        <f t="array" ref="AR1913">IFERROR(STDEV(IF($E$2:$E$2201=$E1913, $AK$2:$AK$2201)), 0)</f>
        <v>2.1900830245106359E-3</v>
      </c>
      <c r="AS1913">
        <f t="shared" si="687"/>
        <v>0.92564373500750186</v>
      </c>
      <c r="AT1913">
        <f t="shared" si="680"/>
        <v>1.6304812137171502E-2</v>
      </c>
      <c r="AU1913" cm="1">
        <f t="array" ref="AU1913">IFERROR(STDEV(IF($E$2:$E$2201=$E1913, $AL$2:$AL$2201)), 0)</f>
        <v>2.1900830245106364E-3</v>
      </c>
      <c r="AV1913">
        <f t="shared" si="688"/>
        <v>0.92564373500750485</v>
      </c>
      <c r="AW1913">
        <f t="shared" si="681"/>
        <v>0</v>
      </c>
      <c r="AX1913" cm="1">
        <f t="array" ref="AX1913">IFERROR(STDEV(IF($E$2:$E$2201=$E1913, $AM$2:$AM$2201)), 0)</f>
        <v>0</v>
      </c>
      <c r="AY1913">
        <f t="shared" si="689"/>
        <v>0.92564373500750485</v>
      </c>
      <c r="AZ1913">
        <f>INDEX(Model_Assumptions[Values],9)*((INDEX(Model_Scenarios[GR Weight],1)*$AG1913)+(INDEX(Model_Scenarios[GP Weight],1)*$AH1913)+(INDEX(Model_Scenarios[LTV Weight],1)*$AI1913))-(INDEX(Model_Scenarios[LTV Weight],1)*$AP1913)-(INDEX(Model_Scenarios[GP Weight],1)*($AS1913+$AV1913+$AY1913))</f>
        <v>2.1063818901899354</v>
      </c>
      <c r="BA1913">
        <f>INDEX(Model_Assumptions[Values],9)*((INDEX(Model_Scenarios[GR Weight],2)*$AG1913)+(INDEX(Model_Scenarios[GP Weight],2)*$AH1913)+(INDEX(Model_Scenarios[LTV Weight],2)*$AI1913))-(INDEX(Model_Scenarios[LTV Weight],2)*$AP1913)-(INDEX(Model_Scenarios[GP Weight],2)*($AS1913+$AV1913+$AY1913))</f>
        <v>1.3865611120507808</v>
      </c>
      <c r="BB1913">
        <f>INDEX(Model_Assumptions[Values],9)*((INDEX(Model_Scenarios[GR Weight],3)*$AG1913)+(INDEX(Model_Scenarios[GP Weight],3)*$AH1913)+(INDEX(Model_Scenarios[LTV Weight],3)*$AI1913))-(INDEX(Model_Scenarios[LTV Weight],3)*$AP1913)-(INDEX(Model_Scenarios[GP Weight],3)*($AS1913+$AV1913+$AY1913))</f>
        <v>0.23272074031530909</v>
      </c>
      <c r="BC1913">
        <f>INDEX(Model_Assumptions[Values],9)*((INDEX(Model_Scenarios[GR Weight],4)*$AG1913)+(INDEX(Model_Scenarios[GP Weight],4)*$AH1913)+(INDEX(Model_Scenarios[LTV Weight],4)*$AI1913))-(INDEX(Model_Scenarios[LTV Weight],4)*$AP1913)-(INDEX(Model_Scenarios[GP Weight],4)*($AS1913+$AV1913+$AY1913))</f>
        <v>-6.3716077791651671E-2</v>
      </c>
      <c r="BD1913">
        <f>INDEX(Model_Assumptions[Values],9)*((INDEX(Model_Scenarios[GR Weight],5)*$AG1913)+(INDEX(Model_Scenarios[GP Weight],5)*$AH1913)+(INDEX(Model_Scenarios[LTV Weight],5)*$AI1913))-(INDEX(Model_Scenarios[LTV Weight],5)*$AP1913)-(INDEX(Model_Scenarios[GP Weight],5)*($AS1913+$AV1913+$AY1913))</f>
        <v>-0.76226558880256023</v>
      </c>
    </row>
    <row r="1914" spans="1:56" x14ac:dyDescent="0.25">
      <c r="A1914">
        <v>1913</v>
      </c>
      <c r="B1914">
        <v>39</v>
      </c>
      <c r="C1914" s="3">
        <v>13</v>
      </c>
      <c r="D1914" s="4">
        <v>0.24</v>
      </c>
      <c r="E1914" t="str">
        <v>SKU-1045</v>
      </c>
      <c r="F1914" t="str">
        <v>Reduce</v>
      </c>
      <c r="G1914" t="str">
        <v>Full</v>
      </c>
      <c r="H1914">
        <v>126.76</v>
      </c>
      <c r="I1914">
        <v>78.819999999999993</v>
      </c>
      <c r="J1914">
        <v>23</v>
      </c>
      <c r="K1914">
        <v>2915.48</v>
      </c>
      <c r="L1914">
        <v>1102.6200000000001</v>
      </c>
      <c r="M1914">
        <v>0.37819501420006313</v>
      </c>
      <c r="N1914">
        <v>128.30972710860155</v>
      </c>
      <c r="O1914">
        <v>771.64372349783571</v>
      </c>
      <c r="P1914">
        <v>771.64372349783571</v>
      </c>
      <c r="Q1914">
        <v>1411.6500442557856</v>
      </c>
      <c r="R1914">
        <v>927.65574336808766</v>
      </c>
      <c r="S1914">
        <v>1</v>
      </c>
      <c r="T1914">
        <f t="shared" si="667"/>
        <v>127.13193450606438</v>
      </c>
      <c r="U1914">
        <f t="shared" si="668"/>
        <v>2.9341630330102357E-3</v>
      </c>
      <c r="V1914">
        <f>IF($F1914="Reduce", INDEX(Model_Assumptions[Values], 2), INDEX(Model_Assumptions[Values], 1))</f>
        <v>-0.8</v>
      </c>
      <c r="W1914">
        <f t="shared" si="669"/>
        <v>22.94601140019261</v>
      </c>
      <c r="X1914">
        <f t="shared" si="682"/>
        <v>2917.1708185046937</v>
      </c>
      <c r="Y1914">
        <f t="shared" si="670"/>
        <v>1108.5661999415122</v>
      </c>
      <c r="Z1914">
        <f t="shared" si="671"/>
        <v>1.6908185046936524</v>
      </c>
      <c r="AA1914">
        <f t="shared" si="672"/>
        <v>5.9461999415120772</v>
      </c>
      <c r="AB1914">
        <f t="shared" si="683"/>
        <v>0.38001415375111619</v>
      </c>
      <c r="AC1914">
        <f t="shared" si="673"/>
        <v>1.8191395510530617E-3</v>
      </c>
      <c r="AD1914">
        <f t="shared" si="674"/>
        <v>1.8191395510530617E-3</v>
      </c>
      <c r="AE1914">
        <f t="shared" si="675"/>
        <v>0.2400000000000044</v>
      </c>
      <c r="AF1914">
        <f t="shared" si="684"/>
        <v>705.01836495974248</v>
      </c>
      <c r="AG1914">
        <f t="shared" si="676"/>
        <v>2.1911906404541563E-3</v>
      </c>
      <c r="AH1914">
        <f t="shared" si="677"/>
        <v>7.7058877827168061E-3</v>
      </c>
      <c r="AI1914">
        <f t="shared" si="685"/>
        <v>0.75999999999999557</v>
      </c>
      <c r="AJ1914">
        <f>MAX(0, $R1914 - $AA1914) * INDEX(Model_Assumptions[Values], 7)</f>
        <v>1843.4190868531512</v>
      </c>
      <c r="AK1914">
        <f>MAX(0, INDEX(Model_Assumptions[Values], 4) - $AD1914)</f>
        <v>4.8180860448946941E-2</v>
      </c>
      <c r="AL1914">
        <f>MAX(0, INDEX(Model_Assumptions[Values], 5) - $AC1914)</f>
        <v>1.8180860448946939E-2</v>
      </c>
      <c r="AM1914">
        <f>INDEX(Model_Assumptions[Values], 6) * MAX(0, INDEX(Model_Assumptions[Values], 3) - $AB1914)^2</f>
        <v>0</v>
      </c>
      <c r="AN1914">
        <f t="shared" si="678"/>
        <v>1831.1746602366356</v>
      </c>
      <c r="AO1914" cm="1">
        <f t="array" ref="AO1914">IFERROR(STDEV(IF($E$2:$E$2201=$E1914, $AJ$2:$AJ$2201)), 0)</f>
        <v>14.29634124640909</v>
      </c>
      <c r="AP1914">
        <f t="shared" si="686"/>
        <v>0.85647274400301743</v>
      </c>
      <c r="AQ1914">
        <f t="shared" si="679"/>
        <v>4.6304812137171511E-2</v>
      </c>
      <c r="AR1914" cm="1">
        <f t="array" ref="AR1914">IFERROR(STDEV(IF($E$2:$E$2201=$E1914, $AK$2:$AK$2201)), 0)</f>
        <v>2.1900830245106359E-3</v>
      </c>
      <c r="AS1914">
        <f t="shared" si="687"/>
        <v>0.85661059000017792</v>
      </c>
      <c r="AT1914">
        <f t="shared" si="680"/>
        <v>1.6304812137171502E-2</v>
      </c>
      <c r="AU1914" cm="1">
        <f t="array" ref="AU1914">IFERROR(STDEV(IF($E$2:$E$2201=$E1914, $AL$2:$AL$2201)), 0)</f>
        <v>2.1900830245106364E-3</v>
      </c>
      <c r="AV1914">
        <f t="shared" si="688"/>
        <v>0.85661059000018092</v>
      </c>
      <c r="AW1914">
        <f t="shared" si="681"/>
        <v>0</v>
      </c>
      <c r="AX1914" cm="1">
        <f t="array" ref="AX1914">IFERROR(STDEV(IF($E$2:$E$2201=$E1914, $AM$2:$AM$2201)), 0)</f>
        <v>0</v>
      </c>
      <c r="AY1914">
        <f t="shared" si="689"/>
        <v>0.85661059000018092</v>
      </c>
      <c r="AZ1914">
        <f>INDEX(Model_Assumptions[Values],9)*((INDEX(Model_Scenarios[GR Weight],1)*$AG1914)+(INDEX(Model_Scenarios[GP Weight],1)*$AH1914)+(INDEX(Model_Scenarios[LTV Weight],1)*$AI1914))-(INDEX(Model_Scenarios[LTV Weight],1)*$AP1914)-(INDEX(Model_Scenarios[GP Weight],1)*($AS1914+$AV1914+$AY1914))</f>
        <v>2.1027871670091005</v>
      </c>
      <c r="BA1914">
        <f>INDEX(Model_Assumptions[Values],9)*((INDEX(Model_Scenarios[GR Weight],2)*$AG1914)+(INDEX(Model_Scenarios[GP Weight],2)*$AH1914)+(INDEX(Model_Scenarios[LTV Weight],2)*$AI1914))-(INDEX(Model_Scenarios[LTV Weight],2)*$AP1914)-(INDEX(Model_Scenarios[GP Weight],2)*($AS1914+$AV1914+$AY1914))</f>
        <v>1.4086756431609737</v>
      </c>
      <c r="BB1914">
        <f>INDEX(Model_Assumptions[Values],9)*((INDEX(Model_Scenarios[GR Weight],3)*$AG1914)+(INDEX(Model_Scenarios[GP Weight],3)*$AH1914)+(INDEX(Model_Scenarios[LTV Weight],3)*$AI1914))-(INDEX(Model_Scenarios[LTV Weight],3)*$AP1914)-(INDEX(Model_Scenarios[GP Weight],3)*($AS1914+$AV1914+$AY1914))</f>
        <v>0.29419407481891768</v>
      </c>
      <c r="BC1914">
        <f>INDEX(Model_Assumptions[Values],9)*((INDEX(Model_Scenarios[GR Weight],4)*$AG1914)+(INDEX(Model_Scenarios[GP Weight],4)*$AH1914)+(INDEX(Model_Scenarios[LTV Weight],4)*$AI1914))-(INDEX(Model_Scenarios[LTV Weight],4)*$AP1914)-(INDEX(Model_Scenarios[GP Weight],4)*($AS1914+$AV1914+$AY1914))</f>
        <v>9.3694453944825895E-4</v>
      </c>
      <c r="BD1914">
        <f>INDEX(Model_Assumptions[Values],9)*((INDEX(Model_Scenarios[GR Weight],5)*$AG1914)+(INDEX(Model_Scenarios[GP Weight],5)*$AH1914)+(INDEX(Model_Scenarios[LTV Weight],5)*$AI1914))-(INDEX(Model_Scenarios[LTV Weight],5)*$AP1914)-(INDEX(Model_Scenarios[GP Weight],5)*($AS1914+$AV1914+$AY1914))</f>
        <v>-0.65414327745813161</v>
      </c>
    </row>
    <row r="1915" spans="1:56" x14ac:dyDescent="0.25">
      <c r="A1915">
        <v>1914</v>
      </c>
      <c r="B1915">
        <v>39</v>
      </c>
      <c r="C1915" s="3">
        <v>14</v>
      </c>
      <c r="D1915" s="4">
        <v>0.26</v>
      </c>
      <c r="E1915" t="str">
        <v>SKU-1045</v>
      </c>
      <c r="F1915" t="str">
        <v>Reduce</v>
      </c>
      <c r="G1915" t="str">
        <v>Full</v>
      </c>
      <c r="H1915">
        <v>126.76</v>
      </c>
      <c r="I1915">
        <v>78.819999999999993</v>
      </c>
      <c r="J1915">
        <v>23</v>
      </c>
      <c r="K1915">
        <v>2915.48</v>
      </c>
      <c r="L1915">
        <v>1102.6200000000001</v>
      </c>
      <c r="M1915">
        <v>0.37819501420006313</v>
      </c>
      <c r="N1915">
        <v>128.30972710860155</v>
      </c>
      <c r="O1915">
        <v>771.64372349783571</v>
      </c>
      <c r="P1915">
        <v>771.64372349783571</v>
      </c>
      <c r="Q1915">
        <v>1411.6500442557856</v>
      </c>
      <c r="R1915">
        <v>927.65574336808766</v>
      </c>
      <c r="S1915">
        <v>1</v>
      </c>
      <c r="T1915">
        <f t="shared" si="667"/>
        <v>127.16292904823641</v>
      </c>
      <c r="U1915">
        <f t="shared" si="668"/>
        <v>3.1786766190943661E-3</v>
      </c>
      <c r="V1915">
        <f>IF($F1915="Reduce", INDEX(Model_Assumptions[Values], 2), INDEX(Model_Assumptions[Values], 1))</f>
        <v>-0.8</v>
      </c>
      <c r="W1915">
        <f t="shared" si="669"/>
        <v>22.941512350208662</v>
      </c>
      <c r="X1915">
        <f t="shared" si="682"/>
        <v>2917.3099072488235</v>
      </c>
      <c r="Y1915">
        <f t="shared" si="670"/>
        <v>1109.059903805377</v>
      </c>
      <c r="Z1915">
        <f t="shared" si="671"/>
        <v>1.8299072488234742</v>
      </c>
      <c r="AA1915">
        <f t="shared" si="672"/>
        <v>6.4399038053768436</v>
      </c>
      <c r="AB1915">
        <f t="shared" si="683"/>
        <v>0.38016526836920067</v>
      </c>
      <c r="AC1915">
        <f t="shared" si="673"/>
        <v>1.9702541691375419E-3</v>
      </c>
      <c r="AD1915">
        <f t="shared" si="674"/>
        <v>1.9702541691375419E-3</v>
      </c>
      <c r="AE1915">
        <f t="shared" si="675"/>
        <v>0.26000000000000018</v>
      </c>
      <c r="AF1915">
        <f t="shared" si="684"/>
        <v>686.46525009238462</v>
      </c>
      <c r="AG1915">
        <f t="shared" si="676"/>
        <v>2.3714405924648292E-3</v>
      </c>
      <c r="AH1915">
        <f t="shared" si="677"/>
        <v>8.3456958299161308E-3</v>
      </c>
      <c r="AI1915">
        <f t="shared" si="685"/>
        <v>0.73999999999999977</v>
      </c>
      <c r="AJ1915">
        <f>MAX(0, $R1915 - $AA1915) * INDEX(Model_Assumptions[Values], 7)</f>
        <v>1842.4316791254216</v>
      </c>
      <c r="AK1915">
        <f>MAX(0, INDEX(Model_Assumptions[Values], 4) - $AD1915)</f>
        <v>4.8029745830862461E-2</v>
      </c>
      <c r="AL1915">
        <f>MAX(0, INDEX(Model_Assumptions[Values], 5) - $AC1915)</f>
        <v>1.8029745830862458E-2</v>
      </c>
      <c r="AM1915">
        <f>INDEX(Model_Assumptions[Values], 6) * MAX(0, INDEX(Model_Assumptions[Values], 3) - $AB1915)^2</f>
        <v>0</v>
      </c>
      <c r="AN1915">
        <f t="shared" si="678"/>
        <v>1831.1746602366356</v>
      </c>
      <c r="AO1915" cm="1">
        <f t="array" ref="AO1915">IFERROR(STDEV(IF($E$2:$E$2201=$E1915, $AJ$2:$AJ$2201)), 0)</f>
        <v>14.29634124640909</v>
      </c>
      <c r="AP1915">
        <f t="shared" si="686"/>
        <v>0.78740558124362625</v>
      </c>
      <c r="AQ1915">
        <f t="shared" si="679"/>
        <v>4.6304812137171511E-2</v>
      </c>
      <c r="AR1915" cm="1">
        <f t="array" ref="AR1915">IFERROR(STDEV(IF($E$2:$E$2201=$E1915, $AK$2:$AK$2201)), 0)</f>
        <v>2.1900830245106359E-3</v>
      </c>
      <c r="AS1915">
        <f t="shared" si="687"/>
        <v>0.78761109710732469</v>
      </c>
      <c r="AT1915">
        <f t="shared" si="680"/>
        <v>1.6304812137171502E-2</v>
      </c>
      <c r="AU1915" cm="1">
        <f t="array" ref="AU1915">IFERROR(STDEV(IF($E$2:$E$2201=$E1915, $AL$2:$AL$2201)), 0)</f>
        <v>2.1900830245106364E-3</v>
      </c>
      <c r="AV1915">
        <f t="shared" si="688"/>
        <v>0.78761109710732768</v>
      </c>
      <c r="AW1915">
        <f t="shared" si="681"/>
        <v>0</v>
      </c>
      <c r="AX1915" cm="1">
        <f t="array" ref="AX1915">IFERROR(STDEV(IF($E$2:$E$2201=$E1915, $AM$2:$AM$2201)), 0)</f>
        <v>0</v>
      </c>
      <c r="AY1915">
        <f t="shared" si="689"/>
        <v>0.78761109710732768</v>
      </c>
      <c r="AZ1915">
        <f>INDEX(Model_Assumptions[Values],9)*((INDEX(Model_Scenarios[GR Weight],1)*$AG1915)+(INDEX(Model_Scenarios[GP Weight],1)*$AH1915)+(INDEX(Model_Scenarios[LTV Weight],1)*$AI1915))-(INDEX(Model_Scenarios[LTV Weight],1)*$AP1915)-(INDEX(Model_Scenarios[GP Weight],1)*($AS1915+$AV1915+$AY1915))</f>
        <v>2.0991507740840905</v>
      </c>
      <c r="BA1915">
        <f>INDEX(Model_Assumptions[Values],9)*((INDEX(Model_Scenarios[GR Weight],2)*$AG1915)+(INDEX(Model_Scenarios[GP Weight],2)*$AH1915)+(INDEX(Model_Scenarios[LTV Weight],2)*$AI1915))-(INDEX(Model_Scenarios[LTV Weight],2)*$AP1915)-(INDEX(Model_Scenarios[GP Weight],2)*($AS1915+$AV1915+$AY1915))</f>
        <v>1.4307439902015116</v>
      </c>
      <c r="BB1915">
        <f>INDEX(Model_Assumptions[Values],9)*((INDEX(Model_Scenarios[GR Weight],3)*$AG1915)+(INDEX(Model_Scenarios[GP Weight],3)*$AH1915)+(INDEX(Model_Scenarios[LTV Weight],3)*$AI1915))-(INDEX(Model_Scenarios[LTV Weight],3)*$AP1915)-(INDEX(Model_Scenarios[GP Weight],3)*($AS1915+$AV1915+$AY1915))</f>
        <v>0.35561538398279047</v>
      </c>
      <c r="BC1915">
        <f>INDEX(Model_Assumptions[Values],9)*((INDEX(Model_Scenarios[GR Weight],4)*$AG1915)+(INDEX(Model_Scenarios[GP Weight],4)*$AH1915)+(INDEX(Model_Scenarios[LTV Weight],4)*$AI1915))-(INDEX(Model_Scenarios[LTV Weight],4)*$AP1915)-(INDEX(Model_Scenarios[GP Weight],4)*($AS1915+$AV1915+$AY1915))</f>
        <v>6.5541662403385548E-2</v>
      </c>
      <c r="BD1915">
        <f>INDEX(Model_Assumptions[Values],9)*((INDEX(Model_Scenarios[GR Weight],5)*$AG1915)+(INDEX(Model_Scenarios[GP Weight],5)*$AH1915)+(INDEX(Model_Scenarios[LTV Weight],5)*$AI1915))-(INDEX(Model_Scenarios[LTV Weight],5)*$AP1915)-(INDEX(Model_Scenarios[GP Weight],5)*($AS1915+$AV1915+$AY1915))</f>
        <v>-0.54608760141326174</v>
      </c>
    </row>
    <row r="1916" spans="1:56" x14ac:dyDescent="0.25">
      <c r="A1916">
        <v>1915</v>
      </c>
      <c r="B1916">
        <v>39</v>
      </c>
      <c r="C1916" s="3">
        <v>15</v>
      </c>
      <c r="D1916" s="4">
        <v>0.28000000000000003</v>
      </c>
      <c r="E1916" t="str">
        <v>SKU-1045</v>
      </c>
      <c r="F1916" t="str">
        <v>Reduce</v>
      </c>
      <c r="G1916" t="str">
        <v>Full</v>
      </c>
      <c r="H1916">
        <v>126.76</v>
      </c>
      <c r="I1916">
        <v>78.819999999999993</v>
      </c>
      <c r="J1916">
        <v>23</v>
      </c>
      <c r="K1916">
        <v>2915.48</v>
      </c>
      <c r="L1916">
        <v>1102.6200000000001</v>
      </c>
      <c r="M1916">
        <v>0.37819501420006313</v>
      </c>
      <c r="N1916">
        <v>128.30972710860155</v>
      </c>
      <c r="O1916">
        <v>771.64372349783571</v>
      </c>
      <c r="P1916">
        <v>771.64372349783571</v>
      </c>
      <c r="Q1916">
        <v>1411.6500442557856</v>
      </c>
      <c r="R1916">
        <v>927.65574336808766</v>
      </c>
      <c r="S1916">
        <v>1</v>
      </c>
      <c r="T1916">
        <f t="shared" si="667"/>
        <v>127.19392359040843</v>
      </c>
      <c r="U1916">
        <f t="shared" si="668"/>
        <v>3.4231902051784962E-3</v>
      </c>
      <c r="V1916">
        <f>IF($F1916="Reduce", INDEX(Model_Assumptions[Values], 2), INDEX(Model_Assumptions[Values], 1))</f>
        <v>-0.8</v>
      </c>
      <c r="W1916">
        <f t="shared" si="669"/>
        <v>22.937013300224717</v>
      </c>
      <c r="X1916">
        <f t="shared" si="682"/>
        <v>2917.4487171009646</v>
      </c>
      <c r="Y1916">
        <f t="shared" si="670"/>
        <v>1109.5533287772525</v>
      </c>
      <c r="Z1916">
        <f t="shared" si="671"/>
        <v>1.9687171009645681</v>
      </c>
      <c r="AA1916">
        <f t="shared" si="672"/>
        <v>6.9333287772524272</v>
      </c>
      <c r="AB1916">
        <f t="shared" si="683"/>
        <v>0.38031630934023852</v>
      </c>
      <c r="AC1916">
        <f t="shared" si="673"/>
        <v>2.1212951401753943E-3</v>
      </c>
      <c r="AD1916">
        <f t="shared" si="674"/>
        <v>2.1212951401753943E-3</v>
      </c>
      <c r="AE1916">
        <f t="shared" si="675"/>
        <v>0.27999999999999597</v>
      </c>
      <c r="AF1916">
        <f t="shared" si="684"/>
        <v>667.91213522502676</v>
      </c>
      <c r="AG1916">
        <f t="shared" si="676"/>
        <v>2.551329118625417E-3</v>
      </c>
      <c r="AH1916">
        <f t="shared" si="677"/>
        <v>8.9851424512647823E-3</v>
      </c>
      <c r="AI1916">
        <f t="shared" si="685"/>
        <v>0.72000000000000397</v>
      </c>
      <c r="AJ1916">
        <f>MAX(0, $R1916 - $AA1916) * INDEX(Model_Assumptions[Values], 7)</f>
        <v>1841.4448291816705</v>
      </c>
      <c r="AK1916">
        <f>MAX(0, INDEX(Model_Assumptions[Values], 4) - $AD1916)</f>
        <v>4.7878704859824608E-2</v>
      </c>
      <c r="AL1916">
        <f>MAX(0, INDEX(Model_Assumptions[Values], 5) - $AC1916)</f>
        <v>1.7878704859824606E-2</v>
      </c>
      <c r="AM1916">
        <f>INDEX(Model_Assumptions[Values], 6) * MAX(0, INDEX(Model_Assumptions[Values], 3) - $AB1916)^2</f>
        <v>0</v>
      </c>
      <c r="AN1916">
        <f t="shared" si="678"/>
        <v>1831.1746602366356</v>
      </c>
      <c r="AO1916" cm="1">
        <f t="array" ref="AO1916">IFERROR(STDEV(IF($E$2:$E$2201=$E1916, $AJ$2:$AJ$2201)), 0)</f>
        <v>14.29634124640909</v>
      </c>
      <c r="AP1916">
        <f t="shared" si="686"/>
        <v>0.71837743433932366</v>
      </c>
      <c r="AQ1916">
        <f t="shared" si="679"/>
        <v>4.6304812137171511E-2</v>
      </c>
      <c r="AR1916" cm="1">
        <f t="array" ref="AR1916">IFERROR(STDEV(IF($E$2:$E$2201=$E1916, $AK$2:$AK$2201)), 0)</f>
        <v>2.1900830245106359E-3</v>
      </c>
      <c r="AS1916">
        <f t="shared" si="687"/>
        <v>0.71864523172804218</v>
      </c>
      <c r="AT1916">
        <f t="shared" si="680"/>
        <v>1.6304812137171502E-2</v>
      </c>
      <c r="AU1916" cm="1">
        <f t="array" ref="AU1916">IFERROR(STDEV(IF($E$2:$E$2201=$E1916, $AL$2:$AL$2201)), 0)</f>
        <v>2.1900830245106364E-3</v>
      </c>
      <c r="AV1916">
        <f t="shared" si="688"/>
        <v>0.71864523172804518</v>
      </c>
      <c r="AW1916">
        <f t="shared" si="681"/>
        <v>0</v>
      </c>
      <c r="AX1916" cm="1">
        <f t="array" ref="AX1916">IFERROR(STDEV(IF($E$2:$E$2201=$E1916, $AM$2:$AM$2201)), 0)</f>
        <v>0</v>
      </c>
      <c r="AY1916">
        <f t="shared" si="689"/>
        <v>0.71864523172804518</v>
      </c>
      <c r="AZ1916">
        <f>INDEX(Model_Assumptions[Values],9)*((INDEX(Model_Scenarios[GR Weight],1)*$AG1916)+(INDEX(Model_Scenarios[GP Weight],1)*$AH1916)+(INDEX(Model_Scenarios[LTV Weight],1)*$AI1916))-(INDEX(Model_Scenarios[LTV Weight],1)*$AP1916)-(INDEX(Model_Scenarios[GP Weight],1)*($AS1916+$AV1916+$AY1916))</f>
        <v>2.0954727187950892</v>
      </c>
      <c r="BA1916">
        <f>INDEX(Model_Assumptions[Values],9)*((INDEX(Model_Scenarios[GR Weight],2)*$AG1916)+(INDEX(Model_Scenarios[GP Weight],2)*$AH1916)+(INDEX(Model_Scenarios[LTV Weight],2)*$AI1916))-(INDEX(Model_Scenarios[LTV Weight],2)*$AP1916)-(INDEX(Model_Scenarios[GP Weight],2)*($AS1916+$AV1916+$AY1916))</f>
        <v>1.4527661679328601</v>
      </c>
      <c r="BB1916">
        <f>INDEX(Model_Assumptions[Values],9)*((INDEX(Model_Scenarios[GR Weight],3)*$AG1916)+(INDEX(Model_Scenarios[GP Weight],3)*$AH1916)+(INDEX(Model_Scenarios[LTV Weight],3)*$AI1916))-(INDEX(Model_Scenarios[LTV Weight],3)*$AP1916)-(INDEX(Model_Scenarios[GP Weight],3)*($AS1916+$AV1916+$AY1916))</f>
        <v>0.41698469363782753</v>
      </c>
      <c r="BC1916">
        <f>INDEX(Model_Assumptions[Values],9)*((INDEX(Model_Scenarios[GR Weight],4)*$AG1916)+(INDEX(Model_Scenarios[GP Weight],4)*$AH1916)+(INDEX(Model_Scenarios[LTV Weight],4)*$AI1916))-(INDEX(Model_Scenarios[LTV Weight],4)*$AP1916)-(INDEX(Model_Scenarios[GP Weight],4)*($AS1916+$AV1916+$AY1916))</f>
        <v>0.13009810163107038</v>
      </c>
      <c r="BD1916">
        <f>INDEX(Model_Assumptions[Values],9)*((INDEX(Model_Scenarios[GR Weight],5)*$AG1916)+(INDEX(Model_Scenarios[GP Weight],5)*$AH1916)+(INDEX(Model_Scenarios[LTV Weight],5)*$AI1916))-(INDEX(Model_Scenarios[LTV Weight],5)*$AP1916)-(INDEX(Model_Scenarios[GP Weight],5)*($AS1916+$AV1916+$AY1916))</f>
        <v>-0.4380985200764953</v>
      </c>
    </row>
    <row r="1917" spans="1:56" x14ac:dyDescent="0.25">
      <c r="A1917">
        <v>1916</v>
      </c>
      <c r="B1917">
        <v>39</v>
      </c>
      <c r="C1917" s="3">
        <v>16</v>
      </c>
      <c r="D1917" s="4">
        <v>0.3</v>
      </c>
      <c r="E1917" t="str">
        <v>SKU-1045</v>
      </c>
      <c r="F1917" t="str">
        <v>Reduce</v>
      </c>
      <c r="G1917" t="str">
        <v>Full</v>
      </c>
      <c r="H1917">
        <v>126.76</v>
      </c>
      <c r="I1917">
        <v>78.819999999999993</v>
      </c>
      <c r="J1917">
        <v>23</v>
      </c>
      <c r="K1917">
        <v>2915.48</v>
      </c>
      <c r="L1917">
        <v>1102.6200000000001</v>
      </c>
      <c r="M1917">
        <v>0.37819501420006313</v>
      </c>
      <c r="N1917">
        <v>128.30972710860155</v>
      </c>
      <c r="O1917">
        <v>771.64372349783571</v>
      </c>
      <c r="P1917">
        <v>771.64372349783571</v>
      </c>
      <c r="Q1917">
        <v>1411.6500442557856</v>
      </c>
      <c r="R1917">
        <v>927.65574336808766</v>
      </c>
      <c r="S1917">
        <v>1</v>
      </c>
      <c r="T1917">
        <f t="shared" si="667"/>
        <v>127.22491813258047</v>
      </c>
      <c r="U1917">
        <f t="shared" si="668"/>
        <v>3.6677037912627385E-3</v>
      </c>
      <c r="V1917">
        <f>IF($F1917="Reduce", INDEX(Model_Assumptions[Values], 2), INDEX(Model_Assumptions[Values], 1))</f>
        <v>-0.8</v>
      </c>
      <c r="W1917">
        <f t="shared" si="669"/>
        <v>22.932514250240764</v>
      </c>
      <c r="X1917">
        <f t="shared" si="682"/>
        <v>2917.587248061116</v>
      </c>
      <c r="Y1917">
        <f t="shared" si="670"/>
        <v>1110.0464748571392</v>
      </c>
      <c r="Z1917">
        <f t="shared" si="671"/>
        <v>2.1072480611160245</v>
      </c>
      <c r="AA1917">
        <f t="shared" si="672"/>
        <v>7.4264748571390555</v>
      </c>
      <c r="AB1917">
        <f t="shared" si="683"/>
        <v>0.38046727671805569</v>
      </c>
      <c r="AC1917">
        <f t="shared" si="673"/>
        <v>2.2722625179925626E-3</v>
      </c>
      <c r="AD1917">
        <f t="shared" si="674"/>
        <v>2.2722625179925626E-3</v>
      </c>
      <c r="AE1917">
        <f t="shared" si="675"/>
        <v>0.30000000000000093</v>
      </c>
      <c r="AF1917">
        <f t="shared" si="684"/>
        <v>649.35902035766048</v>
      </c>
      <c r="AG1917">
        <f t="shared" si="676"/>
        <v>2.7308562189347413E-3</v>
      </c>
      <c r="AH1917">
        <f t="shared" si="677"/>
        <v>9.6242276467630537E-3</v>
      </c>
      <c r="AI1917">
        <f t="shared" si="685"/>
        <v>0.69999999999999907</v>
      </c>
      <c r="AJ1917">
        <f>MAX(0, $R1917 - $AA1917) * INDEX(Model_Assumptions[Values], 7)</f>
        <v>1840.4585370218972</v>
      </c>
      <c r="AK1917">
        <f>MAX(0, INDEX(Model_Assumptions[Values], 4) - $AD1917)</f>
        <v>4.772773748200744E-2</v>
      </c>
      <c r="AL1917">
        <f>MAX(0, INDEX(Model_Assumptions[Values], 5) - $AC1917)</f>
        <v>1.7727737482007438E-2</v>
      </c>
      <c r="AM1917">
        <f>INDEX(Model_Assumptions[Values], 6) * MAX(0, INDEX(Model_Assumptions[Values], 3) - $AB1917)^2</f>
        <v>0</v>
      </c>
      <c r="AN1917">
        <f t="shared" si="678"/>
        <v>1831.1746602366356</v>
      </c>
      <c r="AO1917" cm="1">
        <f t="array" ref="AO1917">IFERROR(STDEV(IF($E$2:$E$2201=$E1917, $AJ$2:$AJ$2201)), 0)</f>
        <v>14.29634124640909</v>
      </c>
      <c r="AP1917">
        <f t="shared" si="686"/>
        <v>0.6493883032900778</v>
      </c>
      <c r="AQ1917">
        <f t="shared" si="679"/>
        <v>4.6304812137171511E-2</v>
      </c>
      <c r="AR1917" cm="1">
        <f t="array" ref="AR1917">IFERROR(STDEV(IF($E$2:$E$2201=$E1917, $AK$2:$AK$2201)), 0)</f>
        <v>2.1900830245106359E-3</v>
      </c>
      <c r="AS1917">
        <f t="shared" si="687"/>
        <v>0.64971296928520572</v>
      </c>
      <c r="AT1917">
        <f t="shared" si="680"/>
        <v>1.6304812137171502E-2</v>
      </c>
      <c r="AU1917" cm="1">
        <f t="array" ref="AU1917">IFERROR(STDEV(IF($E$2:$E$2201=$E1917, $AL$2:$AL$2201)), 0)</f>
        <v>2.1900830245106364E-3</v>
      </c>
      <c r="AV1917">
        <f t="shared" si="688"/>
        <v>0.64971296928520872</v>
      </c>
      <c r="AW1917">
        <f t="shared" si="681"/>
        <v>0</v>
      </c>
      <c r="AX1917" cm="1">
        <f t="array" ref="AX1917">IFERROR(STDEV(IF($E$2:$E$2201=$E1917, $AM$2:$AM$2201)), 0)</f>
        <v>0</v>
      </c>
      <c r="AY1917">
        <f t="shared" si="689"/>
        <v>0.64971296928520872</v>
      </c>
      <c r="AZ1917">
        <f>INDEX(Model_Assumptions[Values],9)*((INDEX(Model_Scenarios[GR Weight],1)*$AG1917)+(INDEX(Model_Scenarios[GP Weight],1)*$AH1917)+(INDEX(Model_Scenarios[LTV Weight],1)*$AI1917))-(INDEX(Model_Scenarios[LTV Weight],1)*$AP1917)-(INDEX(Model_Scenarios[GP Weight],1)*($AS1917+$AV1917+$AY1917))</f>
        <v>2.0917530085152212</v>
      </c>
      <c r="BA1917">
        <f>INDEX(Model_Assumptions[Values],9)*((INDEX(Model_Scenarios[GR Weight],2)*$AG1917)+(INDEX(Model_Scenarios[GP Weight],2)*$AH1917)+(INDEX(Model_Scenarios[LTV Weight],2)*$AI1917))-(INDEX(Model_Scenarios[LTV Weight],2)*$AP1917)-(INDEX(Model_Scenarios[GP Weight],2)*($AS1917+$AV1917+$AY1917))</f>
        <v>1.4747421911012859</v>
      </c>
      <c r="BB1917">
        <f>INDEX(Model_Assumptions[Values],9)*((INDEX(Model_Scenarios[GR Weight],3)*$AG1917)+(INDEX(Model_Scenarios[GP Weight],3)*$AH1917)+(INDEX(Model_Scenarios[LTV Weight],3)*$AI1917))-(INDEX(Model_Scenarios[LTV Weight],3)*$AP1917)-(INDEX(Model_Scenarios[GP Weight],3)*($AS1917+$AV1917+$AY1917))</f>
        <v>0.47830202959000268</v>
      </c>
      <c r="BC1917">
        <f>INDEX(Model_Assumptions[Values],9)*((INDEX(Model_Scenarios[GR Weight],4)*$AG1917)+(INDEX(Model_Scenarios[GP Weight],4)*$AH1917)+(INDEX(Model_Scenarios[LTV Weight],4)*$AI1917))-(INDEX(Model_Scenarios[LTV Weight],4)*$AP1917)-(INDEX(Model_Scenarios[GP Weight],4)*($AS1917+$AV1917+$AY1917))</f>
        <v>0.19460628802847824</v>
      </c>
      <c r="BD1917">
        <f>INDEX(Model_Assumptions[Values],9)*((INDEX(Model_Scenarios[GR Weight],5)*$AG1917)+(INDEX(Model_Scenarios[GP Weight],5)*$AH1917)+(INDEX(Model_Scenarios[LTV Weight],5)*$AI1917))-(INDEX(Model_Scenarios[LTV Weight],5)*$AP1917)-(INDEX(Model_Scenarios[GP Weight],5)*($AS1917+$AV1917+$AY1917))</f>
        <v>-0.33017599289558031</v>
      </c>
    </row>
    <row r="1918" spans="1:56" x14ac:dyDescent="0.25">
      <c r="A1918">
        <v>1917</v>
      </c>
      <c r="B1918">
        <v>39</v>
      </c>
      <c r="C1918" s="3">
        <v>17</v>
      </c>
      <c r="D1918" s="4">
        <v>0.32</v>
      </c>
      <c r="E1918" t="str">
        <v>SKU-1045</v>
      </c>
      <c r="F1918" t="str">
        <v>Reduce</v>
      </c>
      <c r="G1918" t="str">
        <v>Full</v>
      </c>
      <c r="H1918">
        <v>126.76</v>
      </c>
      <c r="I1918">
        <v>78.819999999999993</v>
      </c>
      <c r="J1918">
        <v>23</v>
      </c>
      <c r="K1918">
        <v>2915.48</v>
      </c>
      <c r="L1918">
        <v>1102.6200000000001</v>
      </c>
      <c r="M1918">
        <v>0.37819501420006313</v>
      </c>
      <c r="N1918">
        <v>128.30972710860155</v>
      </c>
      <c r="O1918">
        <v>771.64372349783571</v>
      </c>
      <c r="P1918">
        <v>771.64372349783571</v>
      </c>
      <c r="Q1918">
        <v>1411.6500442557856</v>
      </c>
      <c r="R1918">
        <v>927.65574336808766</v>
      </c>
      <c r="S1918">
        <v>1</v>
      </c>
      <c r="T1918">
        <f t="shared" si="667"/>
        <v>127.25591267475249</v>
      </c>
      <c r="U1918">
        <f t="shared" si="668"/>
        <v>3.912217377346869E-3</v>
      </c>
      <c r="V1918">
        <f>IF($F1918="Reduce", INDEX(Model_Assumptions[Values], 2), INDEX(Model_Assumptions[Values], 1))</f>
        <v>-0.8</v>
      </c>
      <c r="W1918">
        <f t="shared" si="669"/>
        <v>22.928015200256816</v>
      </c>
      <c r="X1918">
        <f t="shared" si="682"/>
        <v>2917.7255001292792</v>
      </c>
      <c r="Y1918">
        <f t="shared" si="670"/>
        <v>1110.5393420450371</v>
      </c>
      <c r="Z1918">
        <f t="shared" si="671"/>
        <v>2.2455001292792076</v>
      </c>
      <c r="AA1918">
        <f t="shared" si="672"/>
        <v>7.9193420450369558</v>
      </c>
      <c r="AB1918">
        <f t="shared" si="683"/>
        <v>0.38061817055642522</v>
      </c>
      <c r="AC1918">
        <f t="shared" si="673"/>
        <v>2.4231563563620884E-3</v>
      </c>
      <c r="AD1918">
        <f t="shared" si="674"/>
        <v>2.4231563563620884E-3</v>
      </c>
      <c r="AE1918">
        <f t="shared" si="675"/>
        <v>0.31999999999999668</v>
      </c>
      <c r="AF1918">
        <f t="shared" si="684"/>
        <v>630.80590549030262</v>
      </c>
      <c r="AG1918">
        <f t="shared" si="676"/>
        <v>2.9100218933945697E-3</v>
      </c>
      <c r="AH1918">
        <f t="shared" si="677"/>
        <v>1.026295141641124E-2</v>
      </c>
      <c r="AI1918">
        <f t="shared" si="685"/>
        <v>0.68000000000000327</v>
      </c>
      <c r="AJ1918">
        <f>MAX(0, $R1918 - $AA1918) * INDEX(Model_Assumptions[Values], 7)</f>
        <v>1839.4728026461014</v>
      </c>
      <c r="AK1918">
        <f>MAX(0, INDEX(Model_Assumptions[Values], 4) - $AD1918)</f>
        <v>4.7576843643637914E-2</v>
      </c>
      <c r="AL1918">
        <f>MAX(0, INDEX(Model_Assumptions[Values], 5) - $AC1918)</f>
        <v>1.7576843643637912E-2</v>
      </c>
      <c r="AM1918">
        <f>INDEX(Model_Assumptions[Values], 6) * MAX(0, INDEX(Model_Assumptions[Values], 3) - $AB1918)^2</f>
        <v>0</v>
      </c>
      <c r="AN1918">
        <f t="shared" si="678"/>
        <v>1831.1746602366356</v>
      </c>
      <c r="AO1918" cm="1">
        <f t="array" ref="AO1918">IFERROR(STDEV(IF($E$2:$E$2201=$E1918, $AJ$2:$AJ$2201)), 0)</f>
        <v>14.29634124640909</v>
      </c>
      <c r="AP1918">
        <f t="shared" si="686"/>
        <v>0.58043818809585668</v>
      </c>
      <c r="AQ1918">
        <f t="shared" si="679"/>
        <v>4.6304812137171511E-2</v>
      </c>
      <c r="AR1918" cm="1">
        <f t="array" ref="AR1918">IFERROR(STDEV(IF($E$2:$E$2201=$E1918, $AK$2:$AK$2201)), 0)</f>
        <v>2.1900830245106359E-3</v>
      </c>
      <c r="AS1918">
        <f t="shared" si="687"/>
        <v>0.58081428522584577</v>
      </c>
      <c r="AT1918">
        <f t="shared" si="680"/>
        <v>1.6304812137171502E-2</v>
      </c>
      <c r="AU1918" cm="1">
        <f t="array" ref="AU1918">IFERROR(STDEV(IF($E$2:$E$2201=$E1918, $AL$2:$AL$2201)), 0)</f>
        <v>2.1900830245106364E-3</v>
      </c>
      <c r="AV1918">
        <f t="shared" si="688"/>
        <v>0.58081428522584877</v>
      </c>
      <c r="AW1918">
        <f t="shared" si="681"/>
        <v>0</v>
      </c>
      <c r="AX1918" cm="1">
        <f t="array" ref="AX1918">IFERROR(STDEV(IF($E$2:$E$2201=$E1918, $AM$2:$AM$2201)), 0)</f>
        <v>0</v>
      </c>
      <c r="AY1918">
        <f t="shared" si="689"/>
        <v>0.58081428522584877</v>
      </c>
      <c r="AZ1918">
        <f>INDEX(Model_Assumptions[Values],9)*((INDEX(Model_Scenarios[GR Weight],1)*$AG1918)+(INDEX(Model_Scenarios[GP Weight],1)*$AH1918)+(INDEX(Model_Scenarios[LTV Weight],1)*$AI1918))-(INDEX(Model_Scenarios[LTV Weight],1)*$AP1918)-(INDEX(Model_Scenarios[GP Weight],1)*($AS1918+$AV1918+$AY1918))</f>
        <v>2.0879916506104763</v>
      </c>
      <c r="BA1918">
        <f>INDEX(Model_Assumptions[Values],9)*((INDEX(Model_Scenarios[GR Weight],2)*$AG1918)+(INDEX(Model_Scenarios[GP Weight],2)*$AH1918)+(INDEX(Model_Scenarios[LTV Weight],2)*$AI1918))-(INDEX(Model_Scenarios[LTV Weight],2)*$AP1918)-(INDEX(Model_Scenarios[GP Weight],2)*($AS1918+$AV1918+$AY1918))</f>
        <v>1.4966720744386521</v>
      </c>
      <c r="BB1918">
        <f>INDEX(Model_Assumptions[Values],9)*((INDEX(Model_Scenarios[GR Weight],3)*$AG1918)+(INDEX(Model_Scenarios[GP Weight],3)*$AH1918)+(INDEX(Model_Scenarios[LTV Weight],3)*$AI1918))-(INDEX(Model_Scenarios[LTV Weight],3)*$AP1918)-(INDEX(Model_Scenarios[GP Weight],3)*($AS1918+$AV1918+$AY1918))</f>
        <v>0.53956741761998639</v>
      </c>
      <c r="BC1918">
        <f>INDEX(Model_Assumptions[Values],9)*((INDEX(Model_Scenarios[GR Weight],4)*$AG1918)+(INDEX(Model_Scenarios[GP Weight],4)*$AH1918)+(INDEX(Model_Scenarios[LTV Weight],4)*$AI1918))-(INDEX(Model_Scenarios[LTV Weight],4)*$AP1918)-(INDEX(Model_Scenarios[GP Weight],4)*($AS1918+$AV1918+$AY1918))</f>
        <v>0.25906624737626782</v>
      </c>
      <c r="BD1918">
        <f>INDEX(Model_Assumptions[Values],9)*((INDEX(Model_Scenarios[GR Weight],5)*$AG1918)+(INDEX(Model_Scenarios[GP Weight],5)*$AH1918)+(INDEX(Model_Scenarios[LTV Weight],5)*$AI1918))-(INDEX(Model_Scenarios[LTV Weight],5)*$AP1918)-(INDEX(Model_Scenarios[GP Weight],5)*($AS1918+$AV1918+$AY1918))</f>
        <v>-0.22231997935808356</v>
      </c>
    </row>
    <row r="1919" spans="1:56" x14ac:dyDescent="0.25">
      <c r="A1919">
        <v>1918</v>
      </c>
      <c r="B1919">
        <v>39</v>
      </c>
      <c r="C1919" s="3">
        <v>18</v>
      </c>
      <c r="D1919" s="4">
        <v>0.34</v>
      </c>
      <c r="E1919" t="str">
        <v>SKU-1045</v>
      </c>
      <c r="F1919" t="str">
        <v>Reduce</v>
      </c>
      <c r="G1919" t="str">
        <v>Full</v>
      </c>
      <c r="H1919">
        <v>126.76</v>
      </c>
      <c r="I1919">
        <v>78.819999999999993</v>
      </c>
      <c r="J1919">
        <v>23</v>
      </c>
      <c r="K1919">
        <v>2915.48</v>
      </c>
      <c r="L1919">
        <v>1102.6200000000001</v>
      </c>
      <c r="M1919">
        <v>0.37819501420006313</v>
      </c>
      <c r="N1919">
        <v>128.30972710860155</v>
      </c>
      <c r="O1919">
        <v>771.64372349783571</v>
      </c>
      <c r="P1919">
        <v>771.64372349783571</v>
      </c>
      <c r="Q1919">
        <v>1411.6500442557856</v>
      </c>
      <c r="R1919">
        <v>927.65574336808766</v>
      </c>
      <c r="S1919">
        <v>1</v>
      </c>
      <c r="T1919">
        <f t="shared" si="667"/>
        <v>127.28690721692453</v>
      </c>
      <c r="U1919">
        <f t="shared" si="668"/>
        <v>4.1567309634311109E-3</v>
      </c>
      <c r="V1919">
        <f>IF($F1919="Reduce", INDEX(Model_Assumptions[Values], 2), INDEX(Model_Assumptions[Values], 1))</f>
        <v>-0.8</v>
      </c>
      <c r="W1919">
        <f t="shared" si="669"/>
        <v>22.923516150272867</v>
      </c>
      <c r="X1919">
        <f t="shared" si="682"/>
        <v>2917.8634733054537</v>
      </c>
      <c r="Y1919">
        <f t="shared" si="670"/>
        <v>1111.0319303409465</v>
      </c>
      <c r="Z1919">
        <f t="shared" si="671"/>
        <v>2.3834733054536628</v>
      </c>
      <c r="AA1919">
        <f t="shared" si="672"/>
        <v>8.4119303409463555</v>
      </c>
      <c r="AB1919">
        <f t="shared" si="683"/>
        <v>0.38076899090906818</v>
      </c>
      <c r="AC1919">
        <f t="shared" si="673"/>
        <v>2.5739767090050547E-3</v>
      </c>
      <c r="AD1919">
        <f t="shared" si="674"/>
        <v>2.5739767090050547E-3</v>
      </c>
      <c r="AE1919">
        <f t="shared" si="675"/>
        <v>0.34000000000000163</v>
      </c>
      <c r="AF1919">
        <f t="shared" si="684"/>
        <v>612.25279062293635</v>
      </c>
      <c r="AG1919">
        <f t="shared" si="676"/>
        <v>3.0888261420043131E-3</v>
      </c>
      <c r="AH1919">
        <f t="shared" si="677"/>
        <v>1.0901313760209636E-2</v>
      </c>
      <c r="AI1919">
        <f t="shared" si="685"/>
        <v>0.65999999999999837</v>
      </c>
      <c r="AJ1919">
        <f>MAX(0, $R1919 - $AA1919) * INDEX(Model_Assumptions[Values], 7)</f>
        <v>1838.4876260542826</v>
      </c>
      <c r="AK1919">
        <f>MAX(0, INDEX(Model_Assumptions[Values], 4) - $AD1919)</f>
        <v>4.7426023290994948E-2</v>
      </c>
      <c r="AL1919">
        <f>MAX(0, INDEX(Model_Assumptions[Values], 5) - $AC1919)</f>
        <v>1.7426023290994946E-2</v>
      </c>
      <c r="AM1919">
        <f>INDEX(Model_Assumptions[Values], 6) * MAX(0, INDEX(Model_Assumptions[Values], 3) - $AB1919)^2</f>
        <v>0</v>
      </c>
      <c r="AN1919">
        <f t="shared" si="678"/>
        <v>1831.1746602366356</v>
      </c>
      <c r="AO1919" cm="1">
        <f t="array" ref="AO1919">IFERROR(STDEV(IF($E$2:$E$2201=$E1919, $AJ$2:$AJ$2201)), 0)</f>
        <v>14.29634124640909</v>
      </c>
      <c r="AP1919">
        <f t="shared" si="686"/>
        <v>0.51152708875662867</v>
      </c>
      <c r="AQ1919">
        <f t="shared" si="679"/>
        <v>4.6304812137171511E-2</v>
      </c>
      <c r="AR1919" cm="1">
        <f t="array" ref="AR1919">IFERROR(STDEV(IF($E$2:$E$2201=$E1919, $AK$2:$AK$2201)), 0)</f>
        <v>2.1900830245106359E-3</v>
      </c>
      <c r="AS1919">
        <f t="shared" si="687"/>
        <v>0.51194915502071736</v>
      </c>
      <c r="AT1919">
        <f t="shared" si="680"/>
        <v>1.6304812137171502E-2</v>
      </c>
      <c r="AU1919" cm="1">
        <f t="array" ref="AU1919">IFERROR(STDEV(IF($E$2:$E$2201=$E1919, $AL$2:$AL$2201)), 0)</f>
        <v>2.1900830245106364E-3</v>
      </c>
      <c r="AV1919">
        <f t="shared" si="688"/>
        <v>0.51194915502072036</v>
      </c>
      <c r="AW1919">
        <f t="shared" si="681"/>
        <v>0</v>
      </c>
      <c r="AX1919" cm="1">
        <f t="array" ref="AX1919">IFERROR(STDEV(IF($E$2:$E$2201=$E1919, $AM$2:$AM$2201)), 0)</f>
        <v>0</v>
      </c>
      <c r="AY1919">
        <f t="shared" si="689"/>
        <v>0.51194915502072036</v>
      </c>
      <c r="AZ1919">
        <f>INDEX(Model_Assumptions[Values],9)*((INDEX(Model_Scenarios[GR Weight],1)*$AG1919)+(INDEX(Model_Scenarios[GP Weight],1)*$AH1919)+(INDEX(Model_Scenarios[LTV Weight],1)*$AI1919))-(INDEX(Model_Scenarios[LTV Weight],1)*$AP1919)-(INDEX(Model_Scenarios[GP Weight],1)*($AS1919+$AV1919+$AY1919))</f>
        <v>2.0841886524395816</v>
      </c>
      <c r="BA1919">
        <f>INDEX(Model_Assumptions[Values],9)*((INDEX(Model_Scenarios[GR Weight],2)*$AG1919)+(INDEX(Model_Scenarios[GP Weight],2)*$AH1919)+(INDEX(Model_Scenarios[LTV Weight],2)*$AI1919))-(INDEX(Model_Scenarios[LTV Weight],2)*$AP1919)-(INDEX(Model_Scenarios[GP Weight],2)*($AS1919+$AV1919+$AY1919))</f>
        <v>1.5185558326624673</v>
      </c>
      <c r="BB1919">
        <f>INDEX(Model_Assumptions[Values],9)*((INDEX(Model_Scenarios[GR Weight],3)*$AG1919)+(INDEX(Model_Scenarios[GP Weight],3)*$AH1919)+(INDEX(Model_Scenarios[LTV Weight],3)*$AI1919))-(INDEX(Model_Scenarios[LTV Weight],3)*$AP1919)-(INDEX(Model_Scenarios[GP Weight],3)*($AS1919+$AV1919+$AY1919))</f>
        <v>0.60078088348346215</v>
      </c>
      <c r="BC1919">
        <f>INDEX(Model_Assumptions[Values],9)*((INDEX(Model_Scenarios[GR Weight],4)*$AG1919)+(INDEX(Model_Scenarios[GP Weight],4)*$AH1919)+(INDEX(Model_Scenarios[LTV Weight],4)*$AI1919))-(INDEX(Model_Scenarios[LTV Weight],4)*$AP1919)-(INDEX(Model_Scenarios[GP Weight],4)*($AS1919+$AV1919+$AY1919))</f>
        <v>0.32347800543012817</v>
      </c>
      <c r="BD1919">
        <f>INDEX(Model_Assumptions[Values],9)*((INDEX(Model_Scenarios[GR Weight],5)*$AG1919)+(INDEX(Model_Scenarios[GP Weight],5)*$AH1919)+(INDEX(Model_Scenarios[LTV Weight],5)*$AI1919))-(INDEX(Model_Scenarios[LTV Weight],5)*$AP1919)-(INDEX(Model_Scenarios[GP Weight],5)*($AS1919+$AV1919+$AY1919))</f>
        <v>-0.11453043899076543</v>
      </c>
    </row>
    <row r="1920" spans="1:56" x14ac:dyDescent="0.25">
      <c r="A1920">
        <v>1919</v>
      </c>
      <c r="B1920">
        <v>39</v>
      </c>
      <c r="C1920" s="3">
        <v>19</v>
      </c>
      <c r="D1920" s="4">
        <v>0.36</v>
      </c>
      <c r="E1920" t="str">
        <v>SKU-1045</v>
      </c>
      <c r="F1920" t="str">
        <v>Reduce</v>
      </c>
      <c r="G1920" t="str">
        <v>Full</v>
      </c>
      <c r="H1920">
        <v>126.76</v>
      </c>
      <c r="I1920">
        <v>78.819999999999993</v>
      </c>
      <c r="J1920">
        <v>23</v>
      </c>
      <c r="K1920">
        <v>2915.48</v>
      </c>
      <c r="L1920">
        <v>1102.6200000000001</v>
      </c>
      <c r="M1920">
        <v>0.37819501420006313</v>
      </c>
      <c r="N1920">
        <v>128.30972710860155</v>
      </c>
      <c r="O1920">
        <v>771.64372349783571</v>
      </c>
      <c r="P1920">
        <v>771.64372349783571</v>
      </c>
      <c r="Q1920">
        <v>1411.6500442557856</v>
      </c>
      <c r="R1920">
        <v>927.65574336808766</v>
      </c>
      <c r="S1920">
        <v>1</v>
      </c>
      <c r="T1920">
        <f t="shared" si="667"/>
        <v>127.31790175909656</v>
      </c>
      <c r="U1920">
        <f t="shared" si="668"/>
        <v>4.4012445495152418E-3</v>
      </c>
      <c r="V1920">
        <f>IF($F1920="Reduce", INDEX(Model_Assumptions[Values], 2), INDEX(Model_Assumptions[Values], 1))</f>
        <v>-0.8</v>
      </c>
      <c r="W1920">
        <f t="shared" si="669"/>
        <v>22.919017100288919</v>
      </c>
      <c r="X1920">
        <f t="shared" si="682"/>
        <v>2918.0011675896385</v>
      </c>
      <c r="Y1920">
        <f t="shared" si="670"/>
        <v>1111.524239744866</v>
      </c>
      <c r="Z1920">
        <f t="shared" si="671"/>
        <v>2.5211675896384804</v>
      </c>
      <c r="AA1920">
        <f t="shared" si="672"/>
        <v>8.9042397448658903</v>
      </c>
      <c r="AB1920">
        <f t="shared" si="683"/>
        <v>0.38091973782965283</v>
      </c>
      <c r="AC1920">
        <f t="shared" si="673"/>
        <v>2.7247236295896982E-3</v>
      </c>
      <c r="AD1920">
        <f t="shared" si="674"/>
        <v>2.7247236295896982E-3</v>
      </c>
      <c r="AE1920">
        <f t="shared" si="675"/>
        <v>0.35999999999999743</v>
      </c>
      <c r="AF1920">
        <f t="shared" si="684"/>
        <v>593.69967575557848</v>
      </c>
      <c r="AG1920">
        <f t="shared" si="676"/>
        <v>3.2672689647627929E-3</v>
      </c>
      <c r="AH1920">
        <f t="shared" si="677"/>
        <v>1.1539314678156472E-2</v>
      </c>
      <c r="AI1920">
        <f t="shared" si="685"/>
        <v>0.64000000000000257</v>
      </c>
      <c r="AJ1920">
        <f>MAX(0, $R1920 - $AA1920) * INDEX(Model_Assumptions[Values], 7)</f>
        <v>1837.5030072464435</v>
      </c>
      <c r="AK1920">
        <f>MAX(0, INDEX(Model_Assumptions[Values], 4) - $AD1920)</f>
        <v>4.7275276370410305E-2</v>
      </c>
      <c r="AL1920">
        <f>MAX(0, INDEX(Model_Assumptions[Values], 5) - $AC1920)</f>
        <v>1.7275276370410302E-2</v>
      </c>
      <c r="AM1920">
        <f>INDEX(Model_Assumptions[Values], 6) * MAX(0, INDEX(Model_Assumptions[Values], 3) - $AB1920)^2</f>
        <v>0</v>
      </c>
      <c r="AN1920">
        <f t="shared" si="678"/>
        <v>1831.1746602366356</v>
      </c>
      <c r="AO1920" cm="1">
        <f t="array" ref="AO1920">IFERROR(STDEV(IF($E$2:$E$2201=$E1920, $AJ$2:$AJ$2201)), 0)</f>
        <v>14.29634124640909</v>
      </c>
      <c r="AP1920">
        <f t="shared" si="686"/>
        <v>0.44265500527258461</v>
      </c>
      <c r="AQ1920">
        <f t="shared" si="679"/>
        <v>4.6304812137171511E-2</v>
      </c>
      <c r="AR1920" cm="1">
        <f t="array" ref="AR1920">IFERROR(STDEV(IF($E$2:$E$2201=$E1920, $AK$2:$AK$2201)), 0)</f>
        <v>2.1900830245106359E-3</v>
      </c>
      <c r="AS1920">
        <f t="shared" si="687"/>
        <v>0.44311755416470544</v>
      </c>
      <c r="AT1920">
        <f t="shared" si="680"/>
        <v>1.6304812137171502E-2</v>
      </c>
      <c r="AU1920" cm="1">
        <f t="array" ref="AU1920">IFERROR(STDEV(IF($E$2:$E$2201=$E1920, $AL$2:$AL$2201)), 0)</f>
        <v>2.1900830245106364E-3</v>
      </c>
      <c r="AV1920">
        <f t="shared" si="688"/>
        <v>0.44311755416470849</v>
      </c>
      <c r="AW1920">
        <f t="shared" si="681"/>
        <v>0</v>
      </c>
      <c r="AX1920" cm="1">
        <f t="array" ref="AX1920">IFERROR(STDEV(IF($E$2:$E$2201=$E1920, $AM$2:$AM$2201)), 0)</f>
        <v>0</v>
      </c>
      <c r="AY1920">
        <f t="shared" si="689"/>
        <v>0.44311755416470849</v>
      </c>
      <c r="AZ1920">
        <f>INDEX(Model_Assumptions[Values],9)*((INDEX(Model_Scenarios[GR Weight],1)*$AG1920)+(INDEX(Model_Scenarios[GP Weight],1)*$AH1920)+(INDEX(Model_Scenarios[LTV Weight],1)*$AI1920))-(INDEX(Model_Scenarios[LTV Weight],1)*$AP1920)-(INDEX(Model_Scenarios[GP Weight],1)*($AS1920+$AV1920+$AY1920))</f>
        <v>2.0803440213539903</v>
      </c>
      <c r="BA1920">
        <f>INDEX(Model_Assumptions[Values],9)*((INDEX(Model_Scenarios[GR Weight],2)*$AG1920)+(INDEX(Model_Scenarios[GP Weight],2)*$AH1920)+(INDEX(Model_Scenarios[LTV Weight],2)*$AI1920))-(INDEX(Model_Scenarios[LTV Weight],2)*$AP1920)-(INDEX(Model_Scenarios[GP Weight],2)*($AS1920+$AV1920+$AY1920))</f>
        <v>1.5403934804757329</v>
      </c>
      <c r="BB1920">
        <f>INDEX(Model_Assumptions[Values],9)*((INDEX(Model_Scenarios[GR Weight],3)*$AG1920)+(INDEX(Model_Scenarios[GP Weight],3)*$AH1920)+(INDEX(Model_Scenarios[LTV Weight],3)*$AI1920))-(INDEX(Model_Scenarios[LTV Weight],3)*$AP1920)-(INDEX(Model_Scenarios[GP Weight],3)*($AS1920+$AV1920+$AY1920))</f>
        <v>0.66194245291075604</v>
      </c>
      <c r="BC1920">
        <f>INDEX(Model_Assumptions[Values],9)*((INDEX(Model_Scenarios[GR Weight],4)*$AG1920)+(INDEX(Model_Scenarios[GP Weight],4)*$AH1920)+(INDEX(Model_Scenarios[LTV Weight],4)*$AI1920))-(INDEX(Model_Scenarios[LTV Weight],4)*$AP1920)-(INDEX(Model_Scenarios[GP Weight],4)*($AS1920+$AV1920+$AY1920))</f>
        <v>0.3878415879203943</v>
      </c>
      <c r="BD1920">
        <f>INDEX(Model_Assumptions[Values],9)*((INDEX(Model_Scenarios[GR Weight],5)*$AG1920)+(INDEX(Model_Scenarios[GP Weight],5)*$AH1920)+(INDEX(Model_Scenarios[LTV Weight],5)*$AI1920))-(INDEX(Model_Scenarios[LTV Weight],5)*$AP1920)-(INDEX(Model_Scenarios[GP Weight],5)*($AS1920+$AV1920+$AY1920))</f>
        <v>-6.8073313602172725E-3</v>
      </c>
    </row>
    <row r="1921" spans="1:56" x14ac:dyDescent="0.25">
      <c r="A1921">
        <v>1920</v>
      </c>
      <c r="B1921">
        <v>39</v>
      </c>
      <c r="C1921" s="3">
        <v>20</v>
      </c>
      <c r="D1921" s="4">
        <v>0.38</v>
      </c>
      <c r="E1921" t="str">
        <v>SKU-1045</v>
      </c>
      <c r="F1921" t="str">
        <v>Reduce</v>
      </c>
      <c r="G1921" t="str">
        <v>Full</v>
      </c>
      <c r="H1921">
        <v>126.76</v>
      </c>
      <c r="I1921">
        <v>78.819999999999993</v>
      </c>
      <c r="J1921">
        <v>23</v>
      </c>
      <c r="K1921">
        <v>2915.48</v>
      </c>
      <c r="L1921">
        <v>1102.6200000000001</v>
      </c>
      <c r="M1921">
        <v>0.37819501420006313</v>
      </c>
      <c r="N1921">
        <v>128.30972710860155</v>
      </c>
      <c r="O1921">
        <v>771.64372349783571</v>
      </c>
      <c r="P1921">
        <v>771.64372349783571</v>
      </c>
      <c r="Q1921">
        <v>1411.6500442557856</v>
      </c>
      <c r="R1921">
        <v>927.65574336808766</v>
      </c>
      <c r="S1921">
        <v>1</v>
      </c>
      <c r="T1921">
        <f t="shared" si="667"/>
        <v>127.3488963012686</v>
      </c>
      <c r="U1921">
        <f t="shared" si="668"/>
        <v>4.6457581355994837E-3</v>
      </c>
      <c r="V1921">
        <f>IF($F1921="Reduce", INDEX(Model_Assumptions[Values], 2), INDEX(Model_Assumptions[Values], 1))</f>
        <v>-0.8</v>
      </c>
      <c r="W1921">
        <f t="shared" si="669"/>
        <v>22.91451805030497</v>
      </c>
      <c r="X1921">
        <f t="shared" si="682"/>
        <v>2918.138582981835</v>
      </c>
      <c r="Y1921">
        <f t="shared" si="670"/>
        <v>1112.0162702567975</v>
      </c>
      <c r="Z1921">
        <f t="shared" si="671"/>
        <v>2.6585829818350248</v>
      </c>
      <c r="AA1921">
        <f t="shared" si="672"/>
        <v>9.3962702567973793</v>
      </c>
      <c r="AB1921">
        <f t="shared" si="683"/>
        <v>0.38107041137179593</v>
      </c>
      <c r="AC1921">
        <f t="shared" si="673"/>
        <v>2.8753971717327964E-3</v>
      </c>
      <c r="AD1921">
        <f t="shared" si="674"/>
        <v>2.8753971717327964E-3</v>
      </c>
      <c r="AE1921">
        <f t="shared" si="675"/>
        <v>0.38000000000000239</v>
      </c>
      <c r="AF1921">
        <f t="shared" si="684"/>
        <v>575.14656088821221</v>
      </c>
      <c r="AG1921">
        <f t="shared" si="676"/>
        <v>3.445350361671777E-3</v>
      </c>
      <c r="AH1921">
        <f t="shared" si="677"/>
        <v>1.217695417025411E-2</v>
      </c>
      <c r="AI1921">
        <f t="shared" si="685"/>
        <v>0.61999999999999766</v>
      </c>
      <c r="AJ1921">
        <f>MAX(0, $R1921 - $AA1921) * INDEX(Model_Assumptions[Values], 7)</f>
        <v>1836.5189462225806</v>
      </c>
      <c r="AK1921">
        <f>MAX(0, INDEX(Model_Assumptions[Values], 4) - $AD1921)</f>
        <v>4.7124602828267206E-2</v>
      </c>
      <c r="AL1921">
        <f>MAX(0, INDEX(Model_Assumptions[Values], 5) - $AC1921)</f>
        <v>1.7124602828267204E-2</v>
      </c>
      <c r="AM1921">
        <f>INDEX(Model_Assumptions[Values], 6) * MAX(0, INDEX(Model_Assumptions[Values], 3) - $AB1921)^2</f>
        <v>0</v>
      </c>
      <c r="AN1921">
        <f t="shared" si="678"/>
        <v>1831.1746602366356</v>
      </c>
      <c r="AO1921" cm="1">
        <f t="array" ref="AO1921">IFERROR(STDEV(IF($E$2:$E$2201=$E1921, $AJ$2:$AJ$2201)), 0)</f>
        <v>14.29634124640909</v>
      </c>
      <c r="AP1921">
        <f t="shared" si="686"/>
        <v>0.37382193764346999</v>
      </c>
      <c r="AQ1921">
        <f t="shared" si="679"/>
        <v>4.6304812137171511E-2</v>
      </c>
      <c r="AR1921" cm="1">
        <f t="array" ref="AR1921">IFERROR(STDEV(IF($E$2:$E$2201=$E1921, $AK$2:$AK$2201)), 0)</f>
        <v>2.1900830245106359E-3</v>
      </c>
      <c r="AS1921">
        <f t="shared" si="687"/>
        <v>0.37431945817619122</v>
      </c>
      <c r="AT1921">
        <f t="shared" si="680"/>
        <v>1.6304812137171502E-2</v>
      </c>
      <c r="AU1921" cm="1">
        <f t="array" ref="AU1921">IFERROR(STDEV(IF($E$2:$E$2201=$E1921, $AL$2:$AL$2201)), 0)</f>
        <v>2.1900830245106364E-3</v>
      </c>
      <c r="AV1921">
        <f t="shared" si="688"/>
        <v>0.37431945817619433</v>
      </c>
      <c r="AW1921">
        <f t="shared" si="681"/>
        <v>0</v>
      </c>
      <c r="AX1921" cm="1">
        <f t="array" ref="AX1921">IFERROR(STDEV(IF($E$2:$E$2201=$E1921, $AM$2:$AM$2201)), 0)</f>
        <v>0</v>
      </c>
      <c r="AY1921">
        <f t="shared" si="689"/>
        <v>0.37431945817619433</v>
      </c>
      <c r="AZ1921">
        <f>INDEX(Model_Assumptions[Values],9)*((INDEX(Model_Scenarios[GR Weight],1)*$AG1921)+(INDEX(Model_Scenarios[GP Weight],1)*$AH1921)+(INDEX(Model_Scenarios[LTV Weight],1)*$AI1921))-(INDEX(Model_Scenarios[LTV Weight],1)*$AP1921)-(INDEX(Model_Scenarios[GP Weight],1)*($AS1921+$AV1921+$AY1921))</f>
        <v>2.0764577646983202</v>
      </c>
      <c r="BA1921">
        <f>INDEX(Model_Assumptions[Values],9)*((INDEX(Model_Scenarios[GR Weight],2)*$AG1921)+(INDEX(Model_Scenarios[GP Weight],2)*$AH1921)+(INDEX(Model_Scenarios[LTV Weight],2)*$AI1921))-(INDEX(Model_Scenarios[LTV Weight],2)*$AP1921)-(INDEX(Model_Scenarios[GP Weight],2)*($AS1921+$AV1921+$AY1921))</f>
        <v>1.5621850325675288</v>
      </c>
      <c r="BB1921">
        <f>INDEX(Model_Assumptions[Values],9)*((INDEX(Model_Scenarios[GR Weight],3)*$AG1921)+(INDEX(Model_Scenarios[GP Weight],3)*$AH1921)+(INDEX(Model_Scenarios[LTV Weight],3)*$AI1921))-(INDEX(Model_Scenarios[LTV Weight],3)*$AP1921)-(INDEX(Model_Scenarios[GP Weight],3)*($AS1921+$AV1921+$AY1921))</f>
        <v>0.72305215160763903</v>
      </c>
      <c r="BC1921">
        <f>INDEX(Model_Assumptions[Values],9)*((INDEX(Model_Scenarios[GR Weight],4)*$AG1921)+(INDEX(Model_Scenarios[GP Weight],4)*$AH1921)+(INDEX(Model_Scenarios[LTV Weight],4)*$AI1921))-(INDEX(Model_Scenarios[LTV Weight],4)*$AP1921)-(INDEX(Model_Scenarios[GP Weight],4)*($AS1921+$AV1921+$AY1921))</f>
        <v>0.45215702055282281</v>
      </c>
      <c r="BD1921">
        <f>INDEX(Model_Assumptions[Values],9)*((INDEX(Model_Scenarios[GR Weight],5)*$AG1921)+(INDEX(Model_Scenarios[GP Weight],5)*$AH1921)+(INDEX(Model_Scenarios[LTV Weight],5)*$AI1921))-(INDEX(Model_Scenarios[LTV Weight],5)*$AP1921)-(INDEX(Model_Scenarios[GP Weight],5)*($AS1921+$AV1921+$AY1921))</f>
        <v>0.10084938392828124</v>
      </c>
    </row>
    <row r="1922" spans="1:56" x14ac:dyDescent="0.25">
      <c r="A1922">
        <v>1921</v>
      </c>
      <c r="B1922">
        <v>39</v>
      </c>
      <c r="C1922" s="3">
        <v>21</v>
      </c>
      <c r="D1922" s="4">
        <v>0.4</v>
      </c>
      <c r="E1922" t="str">
        <v>SKU-1045</v>
      </c>
      <c r="F1922" t="str">
        <v>Reduce</v>
      </c>
      <c r="G1922" t="str">
        <v>Full</v>
      </c>
      <c r="H1922">
        <v>126.76</v>
      </c>
      <c r="I1922">
        <v>78.819999999999993</v>
      </c>
      <c r="J1922">
        <v>23</v>
      </c>
      <c r="K1922">
        <v>2915.48</v>
      </c>
      <c r="L1922">
        <v>1102.6200000000001</v>
      </c>
      <c r="M1922">
        <v>0.37819501420006313</v>
      </c>
      <c r="N1922">
        <v>128.30972710860155</v>
      </c>
      <c r="O1922">
        <v>771.64372349783571</v>
      </c>
      <c r="P1922">
        <v>771.64372349783571</v>
      </c>
      <c r="Q1922">
        <v>1411.6500442557856</v>
      </c>
      <c r="R1922">
        <v>927.65574336808766</v>
      </c>
      <c r="S1922">
        <v>1</v>
      </c>
      <c r="T1922">
        <f t="shared" ref="T1922:T1985" si="690">$H1922 + MIN($D1922, $S1922) * ($N1922 - $H1922)</f>
        <v>127.37989084344062</v>
      </c>
      <c r="U1922">
        <f t="shared" ref="U1922:U1985" si="691">IFERROR(($T1922-$H1922)/$H1922, 0)</f>
        <v>4.8902717216836138E-3</v>
      </c>
      <c r="V1922">
        <f>IF($F1922="Reduce", INDEX(Model_Assumptions[Values], 2), INDEX(Model_Assumptions[Values], 1))</f>
        <v>-0.8</v>
      </c>
      <c r="W1922">
        <f t="shared" ref="W1922:W1985" si="692">$J1922 * (1 + ($U1922 * $V1922))</f>
        <v>22.910019000321022</v>
      </c>
      <c r="X1922">
        <f t="shared" si="682"/>
        <v>2918.2757194820424</v>
      </c>
      <c r="Y1922">
        <f t="shared" ref="Y1922:Y1985" si="693">$X1922-($W1922*$I1922)</f>
        <v>1112.5080218767396</v>
      </c>
      <c r="Z1922">
        <f t="shared" ref="Z1922:Z1985" si="694">$X1922-$K1922</f>
        <v>2.7957194820423865</v>
      </c>
      <c r="AA1922">
        <f t="shared" ref="AA1922:AA1985" si="695">$Y1922-$L1922</f>
        <v>9.8880218767394581</v>
      </c>
      <c r="AB1922">
        <f t="shared" si="683"/>
        <v>0.38122101158906119</v>
      </c>
      <c r="AC1922">
        <f t="shared" ref="AC1922:AC1985" si="696">$AB1922-$M1922</f>
        <v>3.0259973889980585E-3</v>
      </c>
      <c r="AD1922">
        <f t="shared" ref="AD1922:AD1985" si="697">IFERROR(($X1922-($W1922*$I1922))/$X1922, 0) - IFERROR(($K1922-($J1922*$I1922))/$K1922, 0)</f>
        <v>3.0259973889980585E-3</v>
      </c>
      <c r="AE1922">
        <f t="shared" ref="AE1922:AE1985" si="698">IFERROR(($T1922-$H1922)/($N1922-$H1922), 0)</f>
        <v>0.39999999999999819</v>
      </c>
      <c r="AF1922">
        <f t="shared" si="684"/>
        <v>556.59344602085434</v>
      </c>
      <c r="AG1922">
        <f t="shared" ref="AG1922:AG1985" si="699">IFERROR($Z1922/$O1922, 0)</f>
        <v>3.6230703327300865E-3</v>
      </c>
      <c r="AH1922">
        <f t="shared" ref="AH1922:AH1985" si="700">IFERROR($AA1922/$P1922, 0)</f>
        <v>1.2814232236500777E-2</v>
      </c>
      <c r="AI1922">
        <f t="shared" si="685"/>
        <v>0.60000000000000187</v>
      </c>
      <c r="AJ1922">
        <f>MAX(0, $R1922 - $AA1922) * INDEX(Model_Assumptions[Values], 7)</f>
        <v>1835.5354429826964</v>
      </c>
      <c r="AK1922">
        <f>MAX(0, INDEX(Model_Assumptions[Values], 4) - $AD1922)</f>
        <v>4.6974002611001944E-2</v>
      </c>
      <c r="AL1922">
        <f>MAX(0, INDEX(Model_Assumptions[Values], 5) - $AC1922)</f>
        <v>1.6974002611001942E-2</v>
      </c>
      <c r="AM1922">
        <f>INDEX(Model_Assumptions[Values], 6) * MAX(0, INDEX(Model_Assumptions[Values], 3) - $AB1922)^2</f>
        <v>0</v>
      </c>
      <c r="AN1922">
        <f t="shared" ref="AN1922:AN1985" si="701">AVERAGEIF($E$2:$E$2201, $E1922, $AJ$2:$AJ$2201)</f>
        <v>1831.1746602366356</v>
      </c>
      <c r="AO1922" cm="1">
        <f t="array" ref="AO1922">IFERROR(STDEV(IF($E$2:$E$2201=$E1922, $AJ$2:$AJ$2201)), 0)</f>
        <v>14.29634124640909</v>
      </c>
      <c r="AP1922">
        <f t="shared" si="686"/>
        <v>0.30502788586947566</v>
      </c>
      <c r="AQ1922">
        <f t="shared" ref="AQ1922:AQ1985" si="702">AVERAGEIF($E$2:$E$2201, $E1922, $AK$2:$AK$2201)</f>
        <v>4.6304812137171511E-2</v>
      </c>
      <c r="AR1922" cm="1">
        <f t="array" ref="AR1922">IFERROR(STDEV(IF($E$2:$E$2201=$E1922, $AK$2:$AK$2201)), 0)</f>
        <v>2.1900830245106359E-3</v>
      </c>
      <c r="AS1922">
        <f t="shared" si="687"/>
        <v>0.30555484259778731</v>
      </c>
      <c r="AT1922">
        <f t="shared" ref="AT1922:AT1985" si="703">AVERAGEIF($E$2:$E$2201, $E1922, $AL$2:$AL$2201)</f>
        <v>1.6304812137171502E-2</v>
      </c>
      <c r="AU1922" cm="1">
        <f t="array" ref="AU1922">IFERROR(STDEV(IF($E$2:$E$2201=$E1922, $AL$2:$AL$2201)), 0)</f>
        <v>2.1900830245106364E-3</v>
      </c>
      <c r="AV1922">
        <f t="shared" si="688"/>
        <v>0.30555484259779042</v>
      </c>
      <c r="AW1922">
        <f t="shared" ref="AW1922:AW1985" si="704">AVERAGEIF($E$2:$E$2201, $E1922, $AM$2:$AM$2201)</f>
        <v>0</v>
      </c>
      <c r="AX1922" cm="1">
        <f t="array" ref="AX1922">IFERROR(STDEV(IF($E$2:$E$2201=$E1922, $AM$2:$AM$2201)), 0)</f>
        <v>0</v>
      </c>
      <c r="AY1922">
        <f t="shared" si="689"/>
        <v>0.30555484259779042</v>
      </c>
      <c r="AZ1922">
        <f>INDEX(Model_Assumptions[Values],9)*((INDEX(Model_Scenarios[GR Weight],1)*$AG1922)+(INDEX(Model_Scenarios[GP Weight],1)*$AH1922)+(INDEX(Model_Scenarios[LTV Weight],1)*$AI1922))-(INDEX(Model_Scenarios[LTV Weight],1)*$AP1922)-(INDEX(Model_Scenarios[GP Weight],1)*($AS1922+$AV1922+$AY1922))</f>
        <v>2.0725298898097062</v>
      </c>
      <c r="BA1922">
        <f>INDEX(Model_Assumptions[Values],9)*((INDEX(Model_Scenarios[GR Weight],2)*$AG1922)+(INDEX(Model_Scenarios[GP Weight],2)*$AH1922)+(INDEX(Model_Scenarios[LTV Weight],2)*$AI1922))-(INDEX(Model_Scenarios[LTV Weight],2)*$AP1922)-(INDEX(Model_Scenarios[GP Weight],2)*($AS1922+$AV1922+$AY1922))</f>
        <v>1.5839305036122215</v>
      </c>
      <c r="BB1922">
        <f>INDEX(Model_Assumptions[Values],9)*((INDEX(Model_Scenarios[GR Weight],3)*$AG1922)+(INDEX(Model_Scenarios[GP Weight],3)*$AH1922)+(INDEX(Model_Scenarios[LTV Weight],3)*$AI1922))-(INDEX(Model_Scenarios[LTV Weight],3)*$AP1922)-(INDEX(Model_Scenarios[GP Weight],3)*($AS1922+$AV1922+$AY1922))</f>
        <v>0.78411000525432384</v>
      </c>
      <c r="BC1922">
        <f>INDEX(Model_Assumptions[Values],9)*((INDEX(Model_Scenarios[GR Weight],4)*$AG1922)+(INDEX(Model_Scenarios[GP Weight],4)*$AH1922)+(INDEX(Model_Scenarios[LTV Weight],4)*$AI1922))-(INDEX(Model_Scenarios[LTV Weight],4)*$AP1922)-(INDEX(Model_Scenarios[GP Weight],4)*($AS1922+$AV1922+$AY1922))</f>
        <v>0.51642432900763524</v>
      </c>
      <c r="BD1922">
        <f>INDEX(Model_Assumptions[Values],9)*((INDEX(Model_Scenarios[GR Weight],5)*$AG1922)+(INDEX(Model_Scenarios[GP Weight],5)*$AH1922)+(INDEX(Model_Scenarios[LTV Weight],5)*$AI1922))-(INDEX(Model_Scenarios[LTV Weight],5)*$AP1922)-(INDEX(Model_Scenarios[GP Weight],5)*($AS1922+$AV1922+$AY1922))</f>
        <v>0.20843974722938829</v>
      </c>
    </row>
    <row r="1923" spans="1:56" x14ac:dyDescent="0.25">
      <c r="A1923">
        <v>1922</v>
      </c>
      <c r="B1923">
        <v>39</v>
      </c>
      <c r="C1923" s="3">
        <v>22</v>
      </c>
      <c r="D1923" s="4">
        <v>0.42</v>
      </c>
      <c r="E1923" t="str">
        <v>SKU-1045</v>
      </c>
      <c r="F1923" t="str">
        <v>Reduce</v>
      </c>
      <c r="G1923" t="str">
        <v>Full</v>
      </c>
      <c r="H1923">
        <v>126.76</v>
      </c>
      <c r="I1923">
        <v>78.819999999999993</v>
      </c>
      <c r="J1923">
        <v>23</v>
      </c>
      <c r="K1923">
        <v>2915.48</v>
      </c>
      <c r="L1923">
        <v>1102.6200000000001</v>
      </c>
      <c r="M1923">
        <v>0.37819501420006313</v>
      </c>
      <c r="N1923">
        <v>128.30972710860155</v>
      </c>
      <c r="O1923">
        <v>771.64372349783571</v>
      </c>
      <c r="P1923">
        <v>771.64372349783571</v>
      </c>
      <c r="Q1923">
        <v>1411.6500442557856</v>
      </c>
      <c r="R1923">
        <v>927.65574336808766</v>
      </c>
      <c r="S1923">
        <v>1</v>
      </c>
      <c r="T1923">
        <f t="shared" si="690"/>
        <v>127.41088538561266</v>
      </c>
      <c r="U1923">
        <f t="shared" si="691"/>
        <v>5.1347853077678566E-3</v>
      </c>
      <c r="V1923">
        <f>IF($F1923="Reduce", INDEX(Model_Assumptions[Values], 2), INDEX(Model_Assumptions[Values], 1))</f>
        <v>-0.8</v>
      </c>
      <c r="W1923">
        <f t="shared" si="692"/>
        <v>22.905519950337073</v>
      </c>
      <c r="X1923">
        <f t="shared" ref="X1923:X1986" si="705">$W1923*$T1923</f>
        <v>2918.412577090261</v>
      </c>
      <c r="Y1923">
        <f t="shared" si="693"/>
        <v>1112.9994946046932</v>
      </c>
      <c r="Z1923">
        <f t="shared" si="694"/>
        <v>2.9325770902610202</v>
      </c>
      <c r="AA1923">
        <f t="shared" si="695"/>
        <v>10.379494604693036</v>
      </c>
      <c r="AB1923">
        <f t="shared" ref="AB1923:AB1986" si="706">IFERROR($Y1923/$X1923,0)</f>
        <v>0.38137153853496092</v>
      </c>
      <c r="AC1923">
        <f t="shared" si="696"/>
        <v>3.1765243348977901E-3</v>
      </c>
      <c r="AD1923">
        <f t="shared" si="697"/>
        <v>3.1765243348977901E-3</v>
      </c>
      <c r="AE1923">
        <f t="shared" si="698"/>
        <v>0.42000000000000309</v>
      </c>
      <c r="AF1923">
        <f t="shared" ref="AF1923:AF1986" si="707">$R1923 * (1 - $AE1923)</f>
        <v>538.04033115348807</v>
      </c>
      <c r="AG1923">
        <f t="shared" si="699"/>
        <v>3.8004288779383113E-3</v>
      </c>
      <c r="AH1923">
        <f t="shared" si="700"/>
        <v>1.3451148876897653E-2</v>
      </c>
      <c r="AI1923">
        <f t="shared" ref="AI1923:AI1986" si="708">IFERROR($AF1923/$R1923, 0)</f>
        <v>0.57999999999999696</v>
      </c>
      <c r="AJ1923">
        <f>MAX(0, $R1923 - $AA1923) * INDEX(Model_Assumptions[Values], 7)</f>
        <v>1834.5524975267892</v>
      </c>
      <c r="AK1923">
        <f>MAX(0, INDEX(Model_Assumptions[Values], 4) - $AD1923)</f>
        <v>4.6823475665102213E-2</v>
      </c>
      <c r="AL1923">
        <f>MAX(0, INDEX(Model_Assumptions[Values], 5) - $AC1923)</f>
        <v>1.682347566510221E-2</v>
      </c>
      <c r="AM1923">
        <f>INDEX(Model_Assumptions[Values], 6) * MAX(0, INDEX(Model_Assumptions[Values], 3) - $AB1923)^2</f>
        <v>0</v>
      </c>
      <c r="AN1923">
        <f t="shared" si="701"/>
        <v>1831.1746602366356</v>
      </c>
      <c r="AO1923" cm="1">
        <f t="array" ref="AO1923">IFERROR(STDEV(IF($E$2:$E$2201=$E1923, $AJ$2:$AJ$2201)), 0)</f>
        <v>14.29634124640909</v>
      </c>
      <c r="AP1923">
        <f t="shared" ref="AP1923:AP1986" si="709">IF($AO1923=0, 0, ($AJ1923-$AN1923)/$AO1923)</f>
        <v>0.2362728499504744</v>
      </c>
      <c r="AQ1923">
        <f t="shared" si="702"/>
        <v>4.6304812137171511E-2</v>
      </c>
      <c r="AR1923" cm="1">
        <f t="array" ref="AR1923">IFERROR(STDEV(IF($E$2:$E$2201=$E1923, $AK$2:$AK$2201)), 0)</f>
        <v>2.1900830245106359E-3</v>
      </c>
      <c r="AS1923">
        <f t="shared" ref="AS1923:AS1986" si="710">IF($AR1923=0, 0, ($AK1923-$AQ1923)/$AR1923)</f>
        <v>0.23682368299557716</v>
      </c>
      <c r="AT1923">
        <f t="shared" si="703"/>
        <v>1.6304812137171502E-2</v>
      </c>
      <c r="AU1923" cm="1">
        <f t="array" ref="AU1923">IFERROR(STDEV(IF($E$2:$E$2201=$E1923, $AL$2:$AL$2201)), 0)</f>
        <v>2.1900830245106364E-3</v>
      </c>
      <c r="AV1923">
        <f t="shared" ref="AV1923:AV1986" si="711">IF($AU1923=0, 0, ($AL1923-$AT1923)/$AU1923)</f>
        <v>0.23682368299558029</v>
      </c>
      <c r="AW1923">
        <f t="shared" si="704"/>
        <v>0</v>
      </c>
      <c r="AX1923" cm="1">
        <f t="array" ref="AX1923">IFERROR(STDEV(IF($E$2:$E$2201=$E1923, $AM$2:$AM$2201)), 0)</f>
        <v>0</v>
      </c>
      <c r="AY1923">
        <f t="shared" ref="AY1923:AY1986" si="712">IF($AU1923=0, 0, ($AL1923-$AT1923)/$AU1923)</f>
        <v>0.23682368299558029</v>
      </c>
      <c r="AZ1923">
        <f>INDEX(Model_Assumptions[Values],9)*((INDEX(Model_Scenarios[GR Weight],1)*$AG1923)+(INDEX(Model_Scenarios[GP Weight],1)*$AH1923)+(INDEX(Model_Scenarios[LTV Weight],1)*$AI1923))-(INDEX(Model_Scenarios[LTV Weight],1)*$AP1923)-(INDEX(Model_Scenarios[GP Weight],1)*($AS1923+$AV1923+$AY1923))</f>
        <v>2.0685604040183523</v>
      </c>
      <c r="BA1923">
        <f>INDEX(Model_Assumptions[Values],9)*((INDEX(Model_Scenarios[GR Weight],2)*$AG1923)+(INDEX(Model_Scenarios[GP Weight],2)*$AH1923)+(INDEX(Model_Scenarios[LTV Weight],2)*$AI1923))-(INDEX(Model_Scenarios[LTV Weight],2)*$AP1923)-(INDEX(Model_Scenarios[GP Weight],2)*($AS1923+$AV1923+$AY1923))</f>
        <v>1.6056299082701857</v>
      </c>
      <c r="BB1923">
        <f>INDEX(Model_Assumptions[Values],9)*((INDEX(Model_Scenarios[GR Weight],3)*$AG1923)+(INDEX(Model_Scenarios[GP Weight],3)*$AH1923)+(INDEX(Model_Scenarios[LTV Weight],3)*$AI1923))-(INDEX(Model_Scenarios[LTV Weight],3)*$AP1923)-(INDEX(Model_Scenarios[GP Weight],3)*($AS1923+$AV1923+$AY1923))</f>
        <v>0.84511603950643965</v>
      </c>
      <c r="BC1923">
        <f>INDEX(Model_Assumptions[Values],9)*((INDEX(Model_Scenarios[GR Weight],4)*$AG1923)+(INDEX(Model_Scenarios[GP Weight],4)*$AH1923)+(INDEX(Model_Scenarios[LTV Weight],4)*$AI1923))-(INDEX(Model_Scenarios[LTV Weight],4)*$AP1923)-(INDEX(Model_Scenarios[GP Weight],4)*($AS1923+$AV1923+$AY1923))</f>
        <v>0.58064353894045784</v>
      </c>
      <c r="BD1923">
        <f>INDEX(Model_Assumptions[Values],9)*((INDEX(Model_Scenarios[GR Weight],5)*$AG1923)+(INDEX(Model_Scenarios[GP Weight],5)*$AH1923)+(INDEX(Model_Scenarios[LTV Weight],5)*$AI1923))-(INDEX(Model_Scenarios[LTV Weight],5)*$AP1923)-(INDEX(Model_Scenarios[GP Weight],5)*($AS1923+$AV1923+$AY1923))</f>
        <v>0.31596379885907871</v>
      </c>
    </row>
    <row r="1924" spans="1:56" x14ac:dyDescent="0.25">
      <c r="A1924">
        <v>1923</v>
      </c>
      <c r="B1924">
        <v>39</v>
      </c>
      <c r="C1924" s="3">
        <v>23</v>
      </c>
      <c r="D1924" s="4">
        <v>0.44</v>
      </c>
      <c r="E1924" t="str">
        <v>SKU-1045</v>
      </c>
      <c r="F1924" t="str">
        <v>Reduce</v>
      </c>
      <c r="G1924" t="str">
        <v>Full</v>
      </c>
      <c r="H1924">
        <v>126.76</v>
      </c>
      <c r="I1924">
        <v>78.819999999999993</v>
      </c>
      <c r="J1924">
        <v>23</v>
      </c>
      <c r="K1924">
        <v>2915.48</v>
      </c>
      <c r="L1924">
        <v>1102.6200000000001</v>
      </c>
      <c r="M1924">
        <v>0.37819501420006313</v>
      </c>
      <c r="N1924">
        <v>128.30972710860155</v>
      </c>
      <c r="O1924">
        <v>771.64372349783571</v>
      </c>
      <c r="P1924">
        <v>771.64372349783571</v>
      </c>
      <c r="Q1924">
        <v>1411.6500442557856</v>
      </c>
      <c r="R1924">
        <v>927.65574336808766</v>
      </c>
      <c r="S1924">
        <v>1</v>
      </c>
      <c r="T1924">
        <f t="shared" si="690"/>
        <v>127.44187992778468</v>
      </c>
      <c r="U1924">
        <f t="shared" si="691"/>
        <v>5.3792988938519866E-3</v>
      </c>
      <c r="V1924">
        <f>IF($F1924="Reduce", INDEX(Model_Assumptions[Values], 2), INDEX(Model_Assumptions[Values], 1))</f>
        <v>-0.8</v>
      </c>
      <c r="W1924">
        <f t="shared" si="692"/>
        <v>22.901020900353124</v>
      </c>
      <c r="X1924">
        <f t="shared" si="705"/>
        <v>2918.5491558064905</v>
      </c>
      <c r="Y1924">
        <f t="shared" si="693"/>
        <v>1113.4906884406573</v>
      </c>
      <c r="Z1924">
        <f t="shared" si="694"/>
        <v>3.0691558064904712</v>
      </c>
      <c r="AA1924">
        <f t="shared" si="695"/>
        <v>10.870688440657204</v>
      </c>
      <c r="AB1924">
        <f t="shared" si="706"/>
        <v>0.38152199226295486</v>
      </c>
      <c r="AC1924">
        <f t="shared" si="696"/>
        <v>3.3269780628917278E-3</v>
      </c>
      <c r="AD1924">
        <f t="shared" si="697"/>
        <v>3.3269780628917278E-3</v>
      </c>
      <c r="AE1924">
        <f t="shared" si="698"/>
        <v>0.43999999999999889</v>
      </c>
      <c r="AF1924">
        <f t="shared" si="707"/>
        <v>519.48721628613021</v>
      </c>
      <c r="AG1924">
        <f t="shared" si="699"/>
        <v>3.9774259972958611E-3</v>
      </c>
      <c r="AH1924">
        <f t="shared" si="700"/>
        <v>1.4087704091443562E-2</v>
      </c>
      <c r="AI1924">
        <f t="shared" si="708"/>
        <v>0.56000000000000116</v>
      </c>
      <c r="AJ1924">
        <f>MAX(0, $R1924 - $AA1924) * INDEX(Model_Assumptions[Values], 7)</f>
        <v>1833.5701098548609</v>
      </c>
      <c r="AK1924">
        <f>MAX(0, INDEX(Model_Assumptions[Values], 4) - $AD1924)</f>
        <v>4.6673021937108275E-2</v>
      </c>
      <c r="AL1924">
        <f>MAX(0, INDEX(Model_Assumptions[Values], 5) - $AC1924)</f>
        <v>1.6673021937108273E-2</v>
      </c>
      <c r="AM1924">
        <f>INDEX(Model_Assumptions[Values], 6) * MAX(0, INDEX(Model_Assumptions[Values], 3) - $AB1924)^2</f>
        <v>0</v>
      </c>
      <c r="AN1924">
        <f t="shared" si="701"/>
        <v>1831.1746602366356</v>
      </c>
      <c r="AO1924" cm="1">
        <f t="array" ref="AO1924">IFERROR(STDEV(IF($E$2:$E$2201=$E1924, $AJ$2:$AJ$2201)), 0)</f>
        <v>14.29634124640909</v>
      </c>
      <c r="AP1924">
        <f t="shared" si="709"/>
        <v>0.16755682988659343</v>
      </c>
      <c r="AQ1924">
        <f t="shared" si="702"/>
        <v>4.6304812137171511E-2</v>
      </c>
      <c r="AR1924" cm="1">
        <f t="array" ref="AR1924">IFERROR(STDEV(IF($E$2:$E$2201=$E1924, $AK$2:$AK$2201)), 0)</f>
        <v>2.1900830245106359E-3</v>
      </c>
      <c r="AS1924">
        <f t="shared" si="710"/>
        <v>0.16812595495964758</v>
      </c>
      <c r="AT1924">
        <f t="shared" si="703"/>
        <v>1.6304812137171502E-2</v>
      </c>
      <c r="AU1924" cm="1">
        <f t="array" ref="AU1924">IFERROR(STDEV(IF($E$2:$E$2201=$E1924, $AL$2:$AL$2201)), 0)</f>
        <v>2.1900830245106364E-3</v>
      </c>
      <c r="AV1924">
        <f t="shared" si="711"/>
        <v>0.16812595495965071</v>
      </c>
      <c r="AW1924">
        <f t="shared" si="704"/>
        <v>0</v>
      </c>
      <c r="AX1924" cm="1">
        <f t="array" ref="AX1924">IFERROR(STDEV(IF($E$2:$E$2201=$E1924, $AM$2:$AM$2201)), 0)</f>
        <v>0</v>
      </c>
      <c r="AY1924">
        <f t="shared" si="712"/>
        <v>0.16812595495965071</v>
      </c>
      <c r="AZ1924">
        <f>INDEX(Model_Assumptions[Values],9)*((INDEX(Model_Scenarios[GR Weight],1)*$AG1924)+(INDEX(Model_Scenarios[GP Weight],1)*$AH1924)+(INDEX(Model_Scenarios[LTV Weight],1)*$AI1924))-(INDEX(Model_Scenarios[LTV Weight],1)*$AP1924)-(INDEX(Model_Scenarios[GP Weight],1)*($AS1924+$AV1924+$AY1924))</f>
        <v>2.0645493146472047</v>
      </c>
      <c r="BA1924">
        <f>INDEX(Model_Assumptions[Values],9)*((INDEX(Model_Scenarios[GR Weight],2)*$AG1924)+(INDEX(Model_Scenarios[GP Weight],2)*$AH1924)+(INDEX(Model_Scenarios[LTV Weight],2)*$AI1924))-(INDEX(Model_Scenarios[LTV Weight],2)*$AP1924)-(INDEX(Model_Scenarios[GP Weight],2)*($AS1924+$AV1924+$AY1924))</f>
        <v>1.627283261187344</v>
      </c>
      <c r="BB1924">
        <f>INDEX(Model_Assumptions[Values],9)*((INDEX(Model_Scenarios[GR Weight],3)*$AG1924)+(INDEX(Model_Scenarios[GP Weight],3)*$AH1924)+(INDEX(Model_Scenarios[LTV Weight],3)*$AI1924))-(INDEX(Model_Scenarios[LTV Weight],3)*$AP1924)-(INDEX(Model_Scenarios[GP Weight],3)*($AS1924+$AV1924+$AY1924))</f>
        <v>0.90607027999437895</v>
      </c>
      <c r="BC1924">
        <f>INDEX(Model_Assumptions[Values],9)*((INDEX(Model_Scenarios[GR Weight],4)*$AG1924)+(INDEX(Model_Scenarios[GP Weight],4)*$AH1924)+(INDEX(Model_Scenarios[LTV Weight],4)*$AI1924))-(INDEX(Model_Scenarios[LTV Weight],4)*$AP1924)-(INDEX(Model_Scenarios[GP Weight],4)*($AS1924+$AV1924+$AY1924))</f>
        <v>0.64481467598168551</v>
      </c>
      <c r="BD1924">
        <f>INDEX(Model_Assumptions[Values],9)*((INDEX(Model_Scenarios[GR Weight],5)*$AG1924)+(INDEX(Model_Scenarios[GP Weight],5)*$AH1924)+(INDEX(Model_Scenarios[LTV Weight],5)*$AI1924))-(INDEX(Model_Scenarios[LTV Weight],5)*$AP1924)-(INDEX(Model_Scenarios[GP Weight],5)*($AS1924+$AV1924+$AY1924))</f>
        <v>0.42342157909369676</v>
      </c>
    </row>
    <row r="1925" spans="1:56" x14ac:dyDescent="0.25">
      <c r="A1925">
        <v>1924</v>
      </c>
      <c r="B1925">
        <v>39</v>
      </c>
      <c r="C1925" s="3">
        <v>24</v>
      </c>
      <c r="D1925" s="4">
        <v>0.46</v>
      </c>
      <c r="E1925" t="str">
        <v>SKU-1045</v>
      </c>
      <c r="F1925" t="str">
        <v>Reduce</v>
      </c>
      <c r="G1925" t="str">
        <v>Full</v>
      </c>
      <c r="H1925">
        <v>126.76</v>
      </c>
      <c r="I1925">
        <v>78.819999999999993</v>
      </c>
      <c r="J1925">
        <v>23</v>
      </c>
      <c r="K1925">
        <v>2915.48</v>
      </c>
      <c r="L1925">
        <v>1102.6200000000001</v>
      </c>
      <c r="M1925">
        <v>0.37819501420006313</v>
      </c>
      <c r="N1925">
        <v>128.30972710860155</v>
      </c>
      <c r="O1925">
        <v>771.64372349783571</v>
      </c>
      <c r="P1925">
        <v>771.64372349783571</v>
      </c>
      <c r="Q1925">
        <v>1411.6500442557856</v>
      </c>
      <c r="R1925">
        <v>927.65574336808766</v>
      </c>
      <c r="S1925">
        <v>1</v>
      </c>
      <c r="T1925">
        <f t="shared" si="690"/>
        <v>127.47287446995672</v>
      </c>
      <c r="U1925">
        <f t="shared" si="691"/>
        <v>5.6238124799362294E-3</v>
      </c>
      <c r="V1925">
        <f>IF($F1925="Reduce", INDEX(Model_Assumptions[Values], 2), INDEX(Model_Assumptions[Values], 1))</f>
        <v>-0.8</v>
      </c>
      <c r="W1925">
        <f t="shared" si="692"/>
        <v>22.896521850369172</v>
      </c>
      <c r="X1925">
        <f t="shared" si="705"/>
        <v>2918.6854556307308</v>
      </c>
      <c r="Y1925">
        <f t="shared" si="693"/>
        <v>1113.9816033846328</v>
      </c>
      <c r="Z1925">
        <f t="shared" si="694"/>
        <v>3.2054556307307394</v>
      </c>
      <c r="AA1925">
        <f t="shared" si="695"/>
        <v>11.361603384632645</v>
      </c>
      <c r="AB1925">
        <f t="shared" si="706"/>
        <v>0.38167237282645117</v>
      </c>
      <c r="AC1925">
        <f t="shared" si="696"/>
        <v>3.4773586263880385E-3</v>
      </c>
      <c r="AD1925">
        <f t="shared" si="697"/>
        <v>3.4773586263880385E-3</v>
      </c>
      <c r="AE1925">
        <f t="shared" si="698"/>
        <v>0.46000000000000385</v>
      </c>
      <c r="AF1925">
        <f t="shared" si="707"/>
        <v>500.93410141876376</v>
      </c>
      <c r="AG1925">
        <f t="shared" si="699"/>
        <v>4.1540616908027376E-3</v>
      </c>
      <c r="AH1925">
        <f t="shared" si="700"/>
        <v>1.4723897880139385E-2</v>
      </c>
      <c r="AI1925">
        <f t="shared" si="708"/>
        <v>0.53999999999999615</v>
      </c>
      <c r="AJ1925">
        <f>MAX(0, $R1925 - $AA1925) * INDEX(Model_Assumptions[Values], 7)</f>
        <v>1832.58827996691</v>
      </c>
      <c r="AK1925">
        <f>MAX(0, INDEX(Model_Assumptions[Values], 4) - $AD1925)</f>
        <v>4.6522641373611964E-2</v>
      </c>
      <c r="AL1925">
        <f>MAX(0, INDEX(Model_Assumptions[Values], 5) - $AC1925)</f>
        <v>1.6522641373611962E-2</v>
      </c>
      <c r="AM1925">
        <f>INDEX(Model_Assumptions[Values], 6) * MAX(0, INDEX(Model_Assumptions[Values], 3) - $AB1925)^2</f>
        <v>0</v>
      </c>
      <c r="AN1925">
        <f t="shared" si="701"/>
        <v>1831.1746602366356</v>
      </c>
      <c r="AO1925" cm="1">
        <f t="array" ref="AO1925">IFERROR(STDEV(IF($E$2:$E$2201=$E1925, $AJ$2:$AJ$2201)), 0)</f>
        <v>14.29634124640909</v>
      </c>
      <c r="AP1925">
        <f t="shared" si="709"/>
        <v>9.8879825677737315E-2</v>
      </c>
      <c r="AQ1925">
        <f t="shared" si="702"/>
        <v>4.6304812137171511E-2</v>
      </c>
      <c r="AR1925" cm="1">
        <f t="array" ref="AR1925">IFERROR(STDEV(IF($E$2:$E$2201=$E1925, $AK$2:$AK$2201)), 0)</f>
        <v>2.1900830245106359E-3</v>
      </c>
      <c r="AS1925">
        <f t="shared" si="710"/>
        <v>9.9461634103632318E-2</v>
      </c>
      <c r="AT1925">
        <f t="shared" si="703"/>
        <v>1.6304812137171502E-2</v>
      </c>
      <c r="AU1925" cm="1">
        <f t="array" ref="AU1925">IFERROR(STDEV(IF($E$2:$E$2201=$E1925, $AL$2:$AL$2201)), 0)</f>
        <v>2.1900830245106364E-3</v>
      </c>
      <c r="AV1925">
        <f t="shared" si="711"/>
        <v>9.9461634103635455E-2</v>
      </c>
      <c r="AW1925">
        <f t="shared" si="704"/>
        <v>0</v>
      </c>
      <c r="AX1925" cm="1">
        <f t="array" ref="AX1925">IFERROR(STDEV(IF($E$2:$E$2201=$E1925, $AM$2:$AM$2201)), 0)</f>
        <v>0</v>
      </c>
      <c r="AY1925">
        <f t="shared" si="712"/>
        <v>9.9461634103635455E-2</v>
      </c>
      <c r="AZ1925">
        <f>INDEX(Model_Assumptions[Values],9)*((INDEX(Model_Scenarios[GR Weight],1)*$AG1925)+(INDEX(Model_Scenarios[GP Weight],1)*$AH1925)+(INDEX(Model_Scenarios[LTV Weight],1)*$AI1925))-(INDEX(Model_Scenarios[LTV Weight],1)*$AP1925)-(INDEX(Model_Scenarios[GP Weight],1)*($AS1925+$AV1925+$AY1925))</f>
        <v>2.0604966290121758</v>
      </c>
      <c r="BA1925">
        <f>INDEX(Model_Assumptions[Values],9)*((INDEX(Model_Scenarios[GR Weight],2)*$AG1925)+(INDEX(Model_Scenarios[GP Weight],2)*$AH1925)+(INDEX(Model_Scenarios[LTV Weight],2)*$AI1925))-(INDEX(Model_Scenarios[LTV Weight],2)*$AP1925)-(INDEX(Model_Scenarios[GP Weight],2)*($AS1925+$AV1925+$AY1925))</f>
        <v>1.6488905769955193</v>
      </c>
      <c r="BB1925">
        <f>INDEX(Model_Assumptions[Values],9)*((INDEX(Model_Scenarios[GR Weight],3)*$AG1925)+(INDEX(Model_Scenarios[GP Weight],3)*$AH1925)+(INDEX(Model_Scenarios[LTV Weight],3)*$AI1925))-(INDEX(Model_Scenarios[LTV Weight],3)*$AP1925)-(INDEX(Model_Scenarios[GP Weight],3)*($AS1925+$AV1925+$AY1925))</f>
        <v>0.96697275232382851</v>
      </c>
      <c r="BC1925">
        <f>INDEX(Model_Assumptions[Values],9)*((INDEX(Model_Scenarios[GR Weight],4)*$AG1925)+(INDEX(Model_Scenarios[GP Weight],4)*$AH1925)+(INDEX(Model_Scenarios[LTV Weight],4)*$AI1925))-(INDEX(Model_Scenarios[LTV Weight],4)*$AP1925)-(INDEX(Model_Scenarios[GP Weight],4)*($AS1925+$AV1925+$AY1925))</f>
        <v>0.70893776573700573</v>
      </c>
      <c r="BD1925">
        <f>INDEX(Model_Assumptions[Values],9)*((INDEX(Model_Scenarios[GR Weight],5)*$AG1925)+(INDEX(Model_Scenarios[GP Weight],5)*$AH1925)+(INDEX(Model_Scenarios[LTV Weight],5)*$AI1925))-(INDEX(Model_Scenarios[LTV Weight],5)*$AP1925)-(INDEX(Model_Scenarios[GP Weight],5)*($AS1925+$AV1925+$AY1925))</f>
        <v>0.5308131281707501</v>
      </c>
    </row>
    <row r="1926" spans="1:56" x14ac:dyDescent="0.25">
      <c r="A1926">
        <v>1925</v>
      </c>
      <c r="B1926">
        <v>39</v>
      </c>
      <c r="C1926" s="3">
        <v>25</v>
      </c>
      <c r="D1926" s="4">
        <v>0.48</v>
      </c>
      <c r="E1926" t="str">
        <v>SKU-1045</v>
      </c>
      <c r="F1926" t="str">
        <v>Reduce</v>
      </c>
      <c r="G1926" t="str">
        <v>Full</v>
      </c>
      <c r="H1926">
        <v>126.76</v>
      </c>
      <c r="I1926">
        <v>78.819999999999993</v>
      </c>
      <c r="J1926">
        <v>23</v>
      </c>
      <c r="K1926">
        <v>2915.48</v>
      </c>
      <c r="L1926">
        <v>1102.6200000000001</v>
      </c>
      <c r="M1926">
        <v>0.37819501420006313</v>
      </c>
      <c r="N1926">
        <v>128.30972710860155</v>
      </c>
      <c r="O1926">
        <v>771.64372349783571</v>
      </c>
      <c r="P1926">
        <v>771.64372349783571</v>
      </c>
      <c r="Q1926">
        <v>1411.6500442557856</v>
      </c>
      <c r="R1926">
        <v>927.65574336808766</v>
      </c>
      <c r="S1926">
        <v>1</v>
      </c>
      <c r="T1926">
        <f t="shared" si="690"/>
        <v>127.50386901212875</v>
      </c>
      <c r="U1926">
        <f t="shared" si="691"/>
        <v>5.8683260660203594E-3</v>
      </c>
      <c r="V1926">
        <f>IF($F1926="Reduce", INDEX(Model_Assumptions[Values], 2), INDEX(Model_Assumptions[Values], 1))</f>
        <v>-0.8</v>
      </c>
      <c r="W1926">
        <f t="shared" si="692"/>
        <v>22.892022800385224</v>
      </c>
      <c r="X1926">
        <f t="shared" si="705"/>
        <v>2918.8214765629823</v>
      </c>
      <c r="Y1926">
        <f t="shared" si="693"/>
        <v>1114.472239436619</v>
      </c>
      <c r="Z1926">
        <f t="shared" si="694"/>
        <v>3.3414765629822796</v>
      </c>
      <c r="AA1926">
        <f t="shared" si="695"/>
        <v>11.852239436618902</v>
      </c>
      <c r="AB1926">
        <f t="shared" si="706"/>
        <v>0.38182268027880567</v>
      </c>
      <c r="AC1926">
        <f t="shared" si="696"/>
        <v>3.6276660787425419E-3</v>
      </c>
      <c r="AD1926">
        <f t="shared" si="697"/>
        <v>3.6276660787425419E-3</v>
      </c>
      <c r="AE1926">
        <f t="shared" si="698"/>
        <v>0.47999999999999965</v>
      </c>
      <c r="AF1926">
        <f t="shared" si="707"/>
        <v>482.3809865514059</v>
      </c>
      <c r="AG1926">
        <f t="shared" si="699"/>
        <v>4.3303359584595282E-3</v>
      </c>
      <c r="AH1926">
        <f t="shared" si="700"/>
        <v>1.5359730242984534E-2</v>
      </c>
      <c r="AI1926">
        <f t="shared" si="708"/>
        <v>0.52000000000000035</v>
      </c>
      <c r="AJ1926">
        <f>MAX(0, $R1926 - $AA1926) * INDEX(Model_Assumptions[Values], 7)</f>
        <v>1831.6070078629375</v>
      </c>
      <c r="AK1926">
        <f>MAX(0, INDEX(Model_Assumptions[Values], 4) - $AD1926)</f>
        <v>4.6372333921257461E-2</v>
      </c>
      <c r="AL1926">
        <f>MAX(0, INDEX(Model_Assumptions[Values], 5) - $AC1926)</f>
        <v>1.6372333921257459E-2</v>
      </c>
      <c r="AM1926">
        <f>INDEX(Model_Assumptions[Values], 6) * MAX(0, INDEX(Model_Assumptions[Values], 3) - $AB1926)^2</f>
        <v>0</v>
      </c>
      <c r="AN1926">
        <f t="shared" si="701"/>
        <v>1831.1746602366356</v>
      </c>
      <c r="AO1926" cm="1">
        <f t="array" ref="AO1926">IFERROR(STDEV(IF($E$2:$E$2201=$E1926, $AJ$2:$AJ$2201)), 0)</f>
        <v>14.29634124640909</v>
      </c>
      <c r="AP1926">
        <f t="shared" si="709"/>
        <v>3.0241837323969702E-2</v>
      </c>
      <c r="AQ1926">
        <f t="shared" si="702"/>
        <v>4.6304812137171511E-2</v>
      </c>
      <c r="AR1926" cm="1">
        <f t="array" ref="AR1926">IFERROR(STDEV(IF($E$2:$E$2201=$E1926, $AK$2:$AK$2201)), 0)</f>
        <v>2.1900830245106359E-3</v>
      </c>
      <c r="AS1926">
        <f t="shared" si="710"/>
        <v>3.0830696065066904E-2</v>
      </c>
      <c r="AT1926">
        <f t="shared" si="703"/>
        <v>1.6304812137171502E-2</v>
      </c>
      <c r="AU1926" cm="1">
        <f t="array" ref="AU1926">IFERROR(STDEV(IF($E$2:$E$2201=$E1926, $AL$2:$AL$2201)), 0)</f>
        <v>2.1900830245106364E-3</v>
      </c>
      <c r="AV1926">
        <f t="shared" si="711"/>
        <v>3.0830696065070065E-2</v>
      </c>
      <c r="AW1926">
        <f t="shared" si="704"/>
        <v>0</v>
      </c>
      <c r="AX1926" cm="1">
        <f t="array" ref="AX1926">IFERROR(STDEV(IF($E$2:$E$2201=$E1926, $AM$2:$AM$2201)), 0)</f>
        <v>0</v>
      </c>
      <c r="AY1926">
        <f t="shared" si="712"/>
        <v>3.0830696065070065E-2</v>
      </c>
      <c r="AZ1926">
        <f>INDEX(Model_Assumptions[Values],9)*((INDEX(Model_Scenarios[GR Weight],1)*$AG1926)+(INDEX(Model_Scenarios[GP Weight],1)*$AH1926)+(INDEX(Model_Scenarios[LTV Weight],1)*$AI1926))-(INDEX(Model_Scenarios[LTV Weight],1)*$AP1926)-(INDEX(Model_Scenarios[GP Weight],1)*($AS1926+$AV1926+$AY1926))</f>
        <v>2.0564023544220271</v>
      </c>
      <c r="BA1926">
        <f>INDEX(Model_Assumptions[Values],9)*((INDEX(Model_Scenarios[GR Weight],2)*$AG1926)+(INDEX(Model_Scenarios[GP Weight],2)*$AH1926)+(INDEX(Model_Scenarios[LTV Weight],2)*$AI1926))-(INDEX(Model_Scenarios[LTV Weight],2)*$AP1926)-(INDEX(Model_Scenarios[GP Weight],2)*($AS1926+$AV1926+$AY1926))</f>
        <v>1.6704518703122087</v>
      </c>
      <c r="BB1926">
        <f>INDEX(Model_Assumptions[Values],9)*((INDEX(Model_Scenarios[GR Weight],3)*$AG1926)+(INDEX(Model_Scenarios[GP Weight],3)*$AH1926)+(INDEX(Model_Scenarios[LTV Weight],3)*$AI1926))-(INDEX(Model_Scenarios[LTV Weight],3)*$AP1926)-(INDEX(Model_Scenarios[GP Weight],3)*($AS1926+$AV1926+$AY1926))</f>
        <v>1.0278234820753875</v>
      </c>
      <c r="BC1926">
        <f>INDEX(Model_Assumptions[Values],9)*((INDEX(Model_Scenarios[GR Weight],4)*$AG1926)+(INDEX(Model_Scenarios[GP Weight],4)*$AH1926)+(INDEX(Model_Scenarios[LTV Weight],4)*$AI1926))-(INDEX(Model_Scenarios[LTV Weight],4)*$AP1926)-(INDEX(Model_Scenarios[GP Weight],4)*($AS1926+$AV1926+$AY1926))</f>
        <v>0.77301283378701435</v>
      </c>
      <c r="BD1926">
        <f>INDEX(Model_Assumptions[Values],9)*((INDEX(Model_Scenarios[GR Weight],5)*$AG1926)+(INDEX(Model_Scenarios[GP Weight],5)*$AH1926)+(INDEX(Model_Scenarios[LTV Weight],5)*$AI1926))-(INDEX(Model_Scenarios[LTV Weight],5)*$AP1926)-(INDEX(Model_Scenarios[GP Weight],5)*($AS1926+$AV1926+$AY1926))</f>
        <v>0.63813848628831105</v>
      </c>
    </row>
    <row r="1927" spans="1:56" x14ac:dyDescent="0.25">
      <c r="A1927">
        <v>1926</v>
      </c>
      <c r="B1927">
        <v>39</v>
      </c>
      <c r="C1927" s="3">
        <v>26</v>
      </c>
      <c r="D1927" s="4">
        <v>0.5</v>
      </c>
      <c r="E1927" t="str">
        <v>SKU-1045</v>
      </c>
      <c r="F1927" t="str">
        <v>Reduce</v>
      </c>
      <c r="G1927" t="str">
        <v>Full</v>
      </c>
      <c r="H1927">
        <v>126.76</v>
      </c>
      <c r="I1927">
        <v>78.819999999999993</v>
      </c>
      <c r="J1927">
        <v>23</v>
      </c>
      <c r="K1927">
        <v>2915.48</v>
      </c>
      <c r="L1927">
        <v>1102.6200000000001</v>
      </c>
      <c r="M1927">
        <v>0.37819501420006313</v>
      </c>
      <c r="N1927">
        <v>128.30972710860155</v>
      </c>
      <c r="O1927">
        <v>771.64372349783571</v>
      </c>
      <c r="P1927">
        <v>771.64372349783571</v>
      </c>
      <c r="Q1927">
        <v>1411.6500442557856</v>
      </c>
      <c r="R1927">
        <v>927.65574336808766</v>
      </c>
      <c r="S1927">
        <v>1</v>
      </c>
      <c r="T1927">
        <f t="shared" si="690"/>
        <v>127.53486355430078</v>
      </c>
      <c r="U1927">
        <f t="shared" si="691"/>
        <v>6.1128396521046022E-3</v>
      </c>
      <c r="V1927">
        <f>IF($F1927="Reduce", INDEX(Model_Assumptions[Values], 2), INDEX(Model_Assumptions[Values], 1))</f>
        <v>-0.8</v>
      </c>
      <c r="W1927">
        <f t="shared" si="692"/>
        <v>22.887523750401275</v>
      </c>
      <c r="X1927">
        <f t="shared" si="705"/>
        <v>2918.9572186032451</v>
      </c>
      <c r="Y1927">
        <f t="shared" si="693"/>
        <v>1114.9625965966168</v>
      </c>
      <c r="Z1927">
        <f t="shared" si="694"/>
        <v>3.4772186032450918</v>
      </c>
      <c r="AA1927">
        <f t="shared" si="695"/>
        <v>12.342596596616659</v>
      </c>
      <c r="AB1927">
        <f t="shared" si="706"/>
        <v>0.38197291467332273</v>
      </c>
      <c r="AC1927">
        <f t="shared" si="696"/>
        <v>3.7779004732595989E-3</v>
      </c>
      <c r="AD1927">
        <f t="shared" si="697"/>
        <v>3.7779004732595989E-3</v>
      </c>
      <c r="AE1927">
        <f t="shared" si="698"/>
        <v>0.50000000000000455</v>
      </c>
      <c r="AF1927">
        <f t="shared" si="707"/>
        <v>463.82787168403962</v>
      </c>
      <c r="AG1927">
        <f t="shared" si="699"/>
        <v>4.5062488002662344E-3</v>
      </c>
      <c r="AH1927">
        <f t="shared" si="700"/>
        <v>1.5995201179979893E-2</v>
      </c>
      <c r="AI1927">
        <f t="shared" si="708"/>
        <v>0.49999999999999545</v>
      </c>
      <c r="AJ1927">
        <f>MAX(0, $R1927 - $AA1927) * INDEX(Model_Assumptions[Values], 7)</f>
        <v>1830.626293542942</v>
      </c>
      <c r="AK1927">
        <f>MAX(0, INDEX(Model_Assumptions[Values], 4) - $AD1927)</f>
        <v>4.6222099526740404E-2</v>
      </c>
      <c r="AL1927">
        <f>MAX(0, INDEX(Model_Assumptions[Values], 5) - $AC1927)</f>
        <v>1.6222099526740402E-2</v>
      </c>
      <c r="AM1927">
        <f>INDEX(Model_Assumptions[Values], 6) * MAX(0, INDEX(Model_Assumptions[Values], 3) - $AB1927)^2</f>
        <v>0</v>
      </c>
      <c r="AN1927">
        <f t="shared" si="701"/>
        <v>1831.1746602366356</v>
      </c>
      <c r="AO1927" cm="1">
        <f t="array" ref="AO1927">IFERROR(STDEV(IF($E$2:$E$2201=$E1927, $AJ$2:$AJ$2201)), 0)</f>
        <v>14.29634124640909</v>
      </c>
      <c r="AP1927">
        <f t="shared" si="709"/>
        <v>-3.8357135174804852E-2</v>
      </c>
      <c r="AQ1927">
        <f t="shared" si="702"/>
        <v>4.6304812137171511E-2</v>
      </c>
      <c r="AR1927" cm="1">
        <f t="array" ref="AR1927">IFERROR(STDEV(IF($E$2:$E$2201=$E1927, $AK$2:$AK$2201)), 0)</f>
        <v>2.1900830245106359E-3</v>
      </c>
      <c r="AS1927">
        <f t="shared" si="710"/>
        <v>-3.7766883495016758E-2</v>
      </c>
      <c r="AT1927">
        <f t="shared" si="703"/>
        <v>1.6304812137171502E-2</v>
      </c>
      <c r="AU1927" cm="1">
        <f t="array" ref="AU1927">IFERROR(STDEV(IF($E$2:$E$2201=$E1927, $AL$2:$AL$2201)), 0)</f>
        <v>2.1900830245106364E-3</v>
      </c>
      <c r="AV1927">
        <f t="shared" si="711"/>
        <v>-3.776688349501358E-2</v>
      </c>
      <c r="AW1927">
        <f t="shared" si="704"/>
        <v>0</v>
      </c>
      <c r="AX1927" cm="1">
        <f t="array" ref="AX1927">IFERROR(STDEV(IF($E$2:$E$2201=$E1927, $AM$2:$AM$2201)), 0)</f>
        <v>0</v>
      </c>
      <c r="AY1927">
        <f t="shared" si="712"/>
        <v>-3.776688349501358E-2</v>
      </c>
      <c r="AZ1927">
        <f>INDEX(Model_Assumptions[Values],9)*((INDEX(Model_Scenarios[GR Weight],1)*$AG1927)+(INDEX(Model_Scenarios[GP Weight],1)*$AH1927)+(INDEX(Model_Scenarios[LTV Weight],1)*$AI1927))-(INDEX(Model_Scenarios[LTV Weight],1)*$AP1927)-(INDEX(Model_Scenarios[GP Weight],1)*($AS1927+$AV1927+$AY1927))</f>
        <v>2.0522664981784531</v>
      </c>
      <c r="BA1927">
        <f>INDEX(Model_Assumptions[Values],9)*((INDEX(Model_Scenarios[GR Weight],2)*$AG1927)+(INDEX(Model_Scenarios[GP Weight],2)*$AH1927)+(INDEX(Model_Scenarios[LTV Weight],2)*$AI1927))-(INDEX(Model_Scenarios[LTV Weight],2)*$AP1927)-(INDEX(Model_Scenarios[GP Weight],2)*($AS1927+$AV1927+$AY1927))</f>
        <v>1.6919671557407969</v>
      </c>
      <c r="BB1927">
        <f>INDEX(Model_Assumptions[Values],9)*((INDEX(Model_Scenarios[GR Weight],3)*$AG1927)+(INDEX(Model_Scenarios[GP Weight],3)*$AH1927)+(INDEX(Model_Scenarios[LTV Weight],3)*$AI1927))-(INDEX(Model_Scenarios[LTV Weight],3)*$AP1927)-(INDEX(Model_Scenarios[GP Weight],3)*($AS1927+$AV1927+$AY1927))</f>
        <v>1.0886224948049756</v>
      </c>
      <c r="BC1927">
        <f>INDEX(Model_Assumptions[Values],9)*((INDEX(Model_Scenarios[GR Weight],4)*$AG1927)+(INDEX(Model_Scenarios[GP Weight],4)*$AH1927)+(INDEX(Model_Scenarios[LTV Weight],4)*$AI1927))-(INDEX(Model_Scenarios[LTV Weight],4)*$AP1927)-(INDEX(Model_Scenarios[GP Weight],4)*($AS1927+$AV1927+$AY1927))</f>
        <v>0.83703990568763076</v>
      </c>
      <c r="BD1927">
        <f>INDEX(Model_Assumptions[Values],9)*((INDEX(Model_Scenarios[GR Weight],5)*$AG1927)+(INDEX(Model_Scenarios[GP Weight],5)*$AH1927)+(INDEX(Model_Scenarios[LTV Weight],5)*$AI1927))-(INDEX(Model_Scenarios[LTV Weight],5)*$AP1927)-(INDEX(Model_Scenarios[GP Weight],5)*($AS1927+$AV1927+$AY1927))</f>
        <v>0.74539769360568064</v>
      </c>
    </row>
    <row r="1928" spans="1:56" x14ac:dyDescent="0.25">
      <c r="A1928">
        <v>1927</v>
      </c>
      <c r="B1928">
        <v>39</v>
      </c>
      <c r="C1928" s="3">
        <v>27</v>
      </c>
      <c r="D1928" s="4">
        <v>0.52</v>
      </c>
      <c r="E1928" t="str">
        <v>SKU-1045</v>
      </c>
      <c r="F1928" t="str">
        <v>Reduce</v>
      </c>
      <c r="G1928" t="str">
        <v>Full</v>
      </c>
      <c r="H1928">
        <v>126.76</v>
      </c>
      <c r="I1928">
        <v>78.819999999999993</v>
      </c>
      <c r="J1928">
        <v>23</v>
      </c>
      <c r="K1928">
        <v>2915.48</v>
      </c>
      <c r="L1928">
        <v>1102.6200000000001</v>
      </c>
      <c r="M1928">
        <v>0.37819501420006313</v>
      </c>
      <c r="N1928">
        <v>128.30972710860155</v>
      </c>
      <c r="O1928">
        <v>771.64372349783571</v>
      </c>
      <c r="P1928">
        <v>771.64372349783571</v>
      </c>
      <c r="Q1928">
        <v>1411.6500442557856</v>
      </c>
      <c r="R1928">
        <v>927.65574336808766</v>
      </c>
      <c r="S1928">
        <v>1</v>
      </c>
      <c r="T1928">
        <f t="shared" si="690"/>
        <v>127.56585809647281</v>
      </c>
      <c r="U1928">
        <f t="shared" si="691"/>
        <v>6.3573532381887322E-3</v>
      </c>
      <c r="V1928">
        <f>IF($F1928="Reduce", INDEX(Model_Assumptions[Values], 2), INDEX(Model_Assumptions[Values], 1))</f>
        <v>-0.8</v>
      </c>
      <c r="W1928">
        <f t="shared" si="692"/>
        <v>22.883024700417327</v>
      </c>
      <c r="X1928">
        <f t="shared" si="705"/>
        <v>2919.0926817515187</v>
      </c>
      <c r="Y1928">
        <f t="shared" si="693"/>
        <v>1115.4526748646251</v>
      </c>
      <c r="Z1928">
        <f t="shared" si="694"/>
        <v>3.6126817515187213</v>
      </c>
      <c r="AA1928">
        <f t="shared" si="695"/>
        <v>12.832674864625005</v>
      </c>
      <c r="AB1928">
        <f t="shared" si="706"/>
        <v>0.38212307606325446</v>
      </c>
      <c r="AC1928">
        <f t="shared" si="696"/>
        <v>3.9280618631913344E-3</v>
      </c>
      <c r="AD1928">
        <f t="shared" si="697"/>
        <v>3.9280618631913344E-3</v>
      </c>
      <c r="AE1928">
        <f t="shared" si="698"/>
        <v>0.52000000000000035</v>
      </c>
      <c r="AF1928">
        <f t="shared" si="707"/>
        <v>445.27475681668176</v>
      </c>
      <c r="AG1928">
        <f t="shared" si="699"/>
        <v>4.6818002162222656E-3</v>
      </c>
      <c r="AH1928">
        <f t="shared" si="700"/>
        <v>1.6630310691124282E-2</v>
      </c>
      <c r="AI1928">
        <f t="shared" si="708"/>
        <v>0.47999999999999965</v>
      </c>
      <c r="AJ1928">
        <f>MAX(0, $R1928 - $AA1928) * INDEX(Model_Assumptions[Values], 7)</f>
        <v>1829.6461370069253</v>
      </c>
      <c r="AK1928">
        <f>MAX(0, INDEX(Model_Assumptions[Values], 4) - $AD1928)</f>
        <v>4.6071938136808668E-2</v>
      </c>
      <c r="AL1928">
        <f>MAX(0, INDEX(Model_Assumptions[Values], 5) - $AC1928)</f>
        <v>1.6071938136808666E-2</v>
      </c>
      <c r="AM1928">
        <f>INDEX(Model_Assumptions[Values], 6) * MAX(0, INDEX(Model_Assumptions[Values], 3) - $AB1928)^2</f>
        <v>0</v>
      </c>
      <c r="AN1928">
        <f t="shared" si="701"/>
        <v>1831.1746602366356</v>
      </c>
      <c r="AO1928" cm="1">
        <f t="array" ref="AO1928">IFERROR(STDEV(IF($E$2:$E$2201=$E1928, $AJ$2:$AJ$2201)), 0)</f>
        <v>14.29634124640909</v>
      </c>
      <c r="AP1928">
        <f t="shared" si="709"/>
        <v>-0.10691709181845911</v>
      </c>
      <c r="AQ1928">
        <f t="shared" si="702"/>
        <v>4.6304812137171511E-2</v>
      </c>
      <c r="AR1928" cm="1">
        <f t="array" ref="AR1928">IFERROR(STDEV(IF($E$2:$E$2201=$E1928, $AK$2:$AK$2201)), 0)</f>
        <v>2.1900830245106359E-3</v>
      </c>
      <c r="AS1928">
        <f t="shared" si="710"/>
        <v>-0.10633112889173564</v>
      </c>
      <c r="AT1928">
        <f t="shared" si="703"/>
        <v>1.6304812137171502E-2</v>
      </c>
      <c r="AU1928" cm="1">
        <f t="array" ref="AU1928">IFERROR(STDEV(IF($E$2:$E$2201=$E1928, $AL$2:$AL$2201)), 0)</f>
        <v>2.1900830245106364E-3</v>
      </c>
      <c r="AV1928">
        <f t="shared" si="711"/>
        <v>-0.10633112889173246</v>
      </c>
      <c r="AW1928">
        <f t="shared" si="704"/>
        <v>0</v>
      </c>
      <c r="AX1928" cm="1">
        <f t="array" ref="AX1928">IFERROR(STDEV(IF($E$2:$E$2201=$E1928, $AM$2:$AM$2201)), 0)</f>
        <v>0</v>
      </c>
      <c r="AY1928">
        <f t="shared" si="712"/>
        <v>-0.10633112889173246</v>
      </c>
      <c r="AZ1928">
        <f>INDEX(Model_Assumptions[Values],9)*((INDEX(Model_Scenarios[GR Weight],1)*$AG1928)+(INDEX(Model_Scenarios[GP Weight],1)*$AH1928)+(INDEX(Model_Scenarios[LTV Weight],1)*$AI1928))-(INDEX(Model_Scenarios[LTV Weight],1)*$AP1928)-(INDEX(Model_Scenarios[GP Weight],1)*($AS1928+$AV1928+$AY1928))</f>
        <v>2.0480890675759591</v>
      </c>
      <c r="BA1928">
        <f>INDEX(Model_Assumptions[Values],9)*((INDEX(Model_Scenarios[GR Weight],2)*$AG1928)+(INDEX(Model_Scenarios[GP Weight],2)*$AH1928)+(INDEX(Model_Scenarios[LTV Weight],2)*$AI1928))-(INDEX(Model_Scenarios[LTV Weight],2)*$AP1928)-(INDEX(Model_Scenarios[GP Weight],2)*($AS1928+$AV1928+$AY1928))</f>
        <v>1.7134364478703281</v>
      </c>
      <c r="BB1928">
        <f>INDEX(Model_Assumptions[Values],9)*((INDEX(Model_Scenarios[GR Weight],3)*$AG1928)+(INDEX(Model_Scenarios[GP Weight],3)*$AH1928)+(INDEX(Model_Scenarios[LTV Weight],3)*$AI1928))-(INDEX(Model_Scenarios[LTV Weight],3)*$AP1928)-(INDEX(Model_Scenarios[GP Weight],3)*($AS1928+$AV1928+$AY1928))</f>
        <v>1.1493698160434485</v>
      </c>
      <c r="BC1928">
        <f>INDEX(Model_Assumptions[Values],9)*((INDEX(Model_Scenarios[GR Weight],4)*$AG1928)+(INDEX(Model_Scenarios[GP Weight],4)*$AH1928)+(INDEX(Model_Scenarios[LTV Weight],4)*$AI1928))-(INDEX(Model_Scenarios[LTV Weight],4)*$AP1928)-(INDEX(Model_Scenarios[GP Weight],4)*($AS1928+$AV1928+$AY1928))</f>
        <v>0.90101900696971382</v>
      </c>
      <c r="BD1928">
        <f>INDEX(Model_Assumptions[Values],9)*((INDEX(Model_Scenarios[GR Weight],5)*$AG1928)+(INDEX(Model_Scenarios[GP Weight],5)*$AH1928)+(INDEX(Model_Scenarios[LTV Weight],5)*$AI1928))-(INDEX(Model_Scenarios[LTV Weight],5)*$AP1928)-(INDEX(Model_Scenarios[GP Weight],5)*($AS1928+$AV1928+$AY1928))</f>
        <v>0.85259079024278872</v>
      </c>
    </row>
    <row r="1929" spans="1:56" x14ac:dyDescent="0.25">
      <c r="A1929">
        <v>1928</v>
      </c>
      <c r="B1929">
        <v>39</v>
      </c>
      <c r="C1929" s="3">
        <v>28</v>
      </c>
      <c r="D1929" s="4">
        <v>0.54</v>
      </c>
      <c r="E1929" t="str">
        <v>SKU-1045</v>
      </c>
      <c r="F1929" t="str">
        <v>Reduce</v>
      </c>
      <c r="G1929" t="str">
        <v>Full</v>
      </c>
      <c r="H1929">
        <v>126.76</v>
      </c>
      <c r="I1929">
        <v>78.819999999999993</v>
      </c>
      <c r="J1929">
        <v>23</v>
      </c>
      <c r="K1929">
        <v>2915.48</v>
      </c>
      <c r="L1929">
        <v>1102.6200000000001</v>
      </c>
      <c r="M1929">
        <v>0.37819501420006313</v>
      </c>
      <c r="N1929">
        <v>128.30972710860155</v>
      </c>
      <c r="O1929">
        <v>771.64372349783571</v>
      </c>
      <c r="P1929">
        <v>771.64372349783571</v>
      </c>
      <c r="Q1929">
        <v>1411.6500442557856</v>
      </c>
      <c r="R1929">
        <v>927.65574336808766</v>
      </c>
      <c r="S1929">
        <v>1</v>
      </c>
      <c r="T1929">
        <f t="shared" si="690"/>
        <v>127.59685263864483</v>
      </c>
      <c r="U1929">
        <f t="shared" si="691"/>
        <v>6.6018668242728623E-3</v>
      </c>
      <c r="V1929">
        <f>IF($F1929="Reduce", INDEX(Model_Assumptions[Values], 2), INDEX(Model_Assumptions[Values], 1))</f>
        <v>-0.8</v>
      </c>
      <c r="W1929">
        <f t="shared" si="692"/>
        <v>22.878525650433378</v>
      </c>
      <c r="X1929">
        <f t="shared" si="705"/>
        <v>2919.2278660078036</v>
      </c>
      <c r="Y1929">
        <f t="shared" si="693"/>
        <v>1115.942474240645</v>
      </c>
      <c r="Z1929">
        <f t="shared" si="694"/>
        <v>3.7478660078036228</v>
      </c>
      <c r="AA1929">
        <f t="shared" si="695"/>
        <v>13.322474240644851</v>
      </c>
      <c r="AB1929">
        <f t="shared" si="706"/>
        <v>0.38227316450180182</v>
      </c>
      <c r="AC1929">
        <f t="shared" si="696"/>
        <v>4.0781503017386922E-3</v>
      </c>
      <c r="AD1929">
        <f t="shared" si="697"/>
        <v>4.0781503017386922E-3</v>
      </c>
      <c r="AE1929">
        <f t="shared" si="698"/>
        <v>0.53999999999999615</v>
      </c>
      <c r="AF1929">
        <f t="shared" si="707"/>
        <v>426.7216419493239</v>
      </c>
      <c r="AG1929">
        <f t="shared" si="699"/>
        <v>4.8569902063282117E-3</v>
      </c>
      <c r="AH1929">
        <f t="shared" si="700"/>
        <v>1.726505877641888E-2</v>
      </c>
      <c r="AI1929">
        <f t="shared" si="708"/>
        <v>0.46000000000000385</v>
      </c>
      <c r="AJ1929">
        <f>MAX(0, $R1929 - $AA1929) * INDEX(Model_Assumptions[Values], 7)</f>
        <v>1828.6665382548856</v>
      </c>
      <c r="AK1929">
        <f>MAX(0, INDEX(Model_Assumptions[Values], 4) - $AD1929)</f>
        <v>4.5921849698261311E-2</v>
      </c>
      <c r="AL1929">
        <f>MAX(0, INDEX(Model_Assumptions[Values], 5) - $AC1929)</f>
        <v>1.5921849698261308E-2</v>
      </c>
      <c r="AM1929">
        <f>INDEX(Model_Assumptions[Values], 6) * MAX(0, INDEX(Model_Assumptions[Values], 3) - $AB1929)^2</f>
        <v>0</v>
      </c>
      <c r="AN1929">
        <f t="shared" si="701"/>
        <v>1831.1746602366356</v>
      </c>
      <c r="AO1929" cm="1">
        <f t="array" ref="AO1929">IFERROR(STDEV(IF($E$2:$E$2201=$E1929, $AJ$2:$AJ$2201)), 0)</f>
        <v>14.29634124640909</v>
      </c>
      <c r="AP1929">
        <f t="shared" si="709"/>
        <v>-0.17543803260712029</v>
      </c>
      <c r="AQ1929">
        <f t="shared" si="702"/>
        <v>4.6304812137171511E-2</v>
      </c>
      <c r="AR1929" cm="1">
        <f t="array" ref="AR1929">IFERROR(STDEV(IF($E$2:$E$2201=$E1929, $AK$2:$AK$2201)), 0)</f>
        <v>2.1900830245106359E-3</v>
      </c>
      <c r="AS1929">
        <f t="shared" si="710"/>
        <v>-0.17486206441683719</v>
      </c>
      <c r="AT1929">
        <f t="shared" si="703"/>
        <v>1.6304812137171502E-2</v>
      </c>
      <c r="AU1929" cm="1">
        <f t="array" ref="AU1929">IFERROR(STDEV(IF($E$2:$E$2201=$E1929, $AL$2:$AL$2201)), 0)</f>
        <v>2.1900830245106364E-3</v>
      </c>
      <c r="AV1929">
        <f t="shared" si="711"/>
        <v>-0.174862064416834</v>
      </c>
      <c r="AW1929">
        <f t="shared" si="704"/>
        <v>0</v>
      </c>
      <c r="AX1929" cm="1">
        <f t="array" ref="AX1929">IFERROR(STDEV(IF($E$2:$E$2201=$E1929, $AM$2:$AM$2201)), 0)</f>
        <v>0</v>
      </c>
      <c r="AY1929">
        <f t="shared" si="712"/>
        <v>-0.174862064416834</v>
      </c>
      <c r="AZ1929">
        <f>INDEX(Model_Assumptions[Values],9)*((INDEX(Model_Scenarios[GR Weight],1)*$AG1929)+(INDEX(Model_Scenarios[GP Weight],1)*$AH1929)+(INDEX(Model_Scenarios[LTV Weight],1)*$AI1929))-(INDEX(Model_Scenarios[LTV Weight],1)*$AP1929)-(INDEX(Model_Scenarios[GP Weight],1)*($AS1929+$AV1929+$AY1929))</f>
        <v>2.0438700699021362</v>
      </c>
      <c r="BA1929">
        <f>INDEX(Model_Assumptions[Values],9)*((INDEX(Model_Scenarios[GR Weight],2)*$AG1929)+(INDEX(Model_Scenarios[GP Weight],2)*$AH1929)+(INDEX(Model_Scenarios[LTV Weight],2)*$AI1929))-(INDEX(Model_Scenarios[LTV Weight],2)*$AP1929)-(INDEX(Model_Scenarios[GP Weight],2)*($AS1929+$AV1929+$AY1929))</f>
        <v>1.7348597612759067</v>
      </c>
      <c r="BB1929">
        <f>INDEX(Model_Assumptions[Values],9)*((INDEX(Model_Scenarios[GR Weight],3)*$AG1929)+(INDEX(Model_Scenarios[GP Weight],3)*$AH1929)+(INDEX(Model_Scenarios[LTV Weight],3)*$AI1929))-(INDEX(Model_Scenarios[LTV Weight],3)*$AP1929)-(INDEX(Model_Scenarios[GP Weight],3)*($AS1929+$AV1929+$AY1929))</f>
        <v>1.2100654712971759</v>
      </c>
      <c r="BC1929">
        <f>INDEX(Model_Assumptions[Values],9)*((INDEX(Model_Scenarios[GR Weight],4)*$AG1929)+(INDEX(Model_Scenarios[GP Weight],4)*$AH1929)+(INDEX(Model_Scenarios[LTV Weight],4)*$AI1929))-(INDEX(Model_Scenarios[LTV Weight],4)*$AP1929)-(INDEX(Model_Scenarios[GP Weight],4)*($AS1929+$AV1929+$AY1929))</f>
        <v>0.96495016313962612</v>
      </c>
      <c r="BD1929">
        <f>INDEX(Model_Assumptions[Values],9)*((INDEX(Model_Scenarios[GR Weight],5)*$AG1929)+(INDEX(Model_Scenarios[GP Weight],5)*$AH1929)+(INDEX(Model_Scenarios[LTV Weight],5)*$AI1929))-(INDEX(Model_Scenarios[LTV Weight],5)*$AP1929)-(INDEX(Model_Scenarios[GP Weight],5)*($AS1929+$AV1929+$AY1929))</f>
        <v>0.95971781628104291</v>
      </c>
    </row>
    <row r="1930" spans="1:56" x14ac:dyDescent="0.25">
      <c r="A1930">
        <v>1929</v>
      </c>
      <c r="B1930">
        <v>39</v>
      </c>
      <c r="C1930" s="3">
        <v>29</v>
      </c>
      <c r="D1930" s="4">
        <v>0.56000000000000005</v>
      </c>
      <c r="E1930" t="str">
        <v>SKU-1045</v>
      </c>
      <c r="F1930" t="str">
        <v>Reduce</v>
      </c>
      <c r="G1930" t="str">
        <v>Full</v>
      </c>
      <c r="H1930">
        <v>126.76</v>
      </c>
      <c r="I1930">
        <v>78.819999999999993</v>
      </c>
      <c r="J1930">
        <v>23</v>
      </c>
      <c r="K1930">
        <v>2915.48</v>
      </c>
      <c r="L1930">
        <v>1102.6200000000001</v>
      </c>
      <c r="M1930">
        <v>0.37819501420006313</v>
      </c>
      <c r="N1930">
        <v>128.30972710860155</v>
      </c>
      <c r="O1930">
        <v>771.64372349783571</v>
      </c>
      <c r="P1930">
        <v>771.64372349783571</v>
      </c>
      <c r="Q1930">
        <v>1411.6500442557856</v>
      </c>
      <c r="R1930">
        <v>927.65574336808766</v>
      </c>
      <c r="S1930">
        <v>1</v>
      </c>
      <c r="T1930">
        <f t="shared" si="690"/>
        <v>127.62784718081687</v>
      </c>
      <c r="U1930">
        <f t="shared" si="691"/>
        <v>6.8463804103571051E-3</v>
      </c>
      <c r="V1930">
        <f>IF($F1930="Reduce", INDEX(Model_Assumptions[Values], 2), INDEX(Model_Assumptions[Values], 1))</f>
        <v>-0.8</v>
      </c>
      <c r="W1930">
        <f t="shared" si="692"/>
        <v>22.874026600449429</v>
      </c>
      <c r="X1930">
        <f t="shared" si="705"/>
        <v>2919.3627713720998</v>
      </c>
      <c r="Y1930">
        <f t="shared" si="693"/>
        <v>1116.4319947246759</v>
      </c>
      <c r="Z1930">
        <f t="shared" si="694"/>
        <v>3.8827713720997963</v>
      </c>
      <c r="AA1930">
        <f t="shared" si="695"/>
        <v>13.811994724675742</v>
      </c>
      <c r="AB1930">
        <f t="shared" si="706"/>
        <v>0.38242318004211345</v>
      </c>
      <c r="AC1930">
        <f t="shared" si="696"/>
        <v>4.2281658420503243E-3</v>
      </c>
      <c r="AD1930">
        <f t="shared" si="697"/>
        <v>4.2281658420503243E-3</v>
      </c>
      <c r="AE1930">
        <f t="shared" si="698"/>
        <v>0.56000000000000105</v>
      </c>
      <c r="AF1930">
        <f t="shared" si="707"/>
        <v>408.16852708195762</v>
      </c>
      <c r="AG1930">
        <f t="shared" si="699"/>
        <v>5.0318187705840735E-3</v>
      </c>
      <c r="AH1930">
        <f t="shared" si="700"/>
        <v>1.7899445435863099E-2</v>
      </c>
      <c r="AI1930">
        <f t="shared" si="708"/>
        <v>0.439999999999999</v>
      </c>
      <c r="AJ1930">
        <f>MAX(0, $R1930 - $AA1930) * INDEX(Model_Assumptions[Values], 7)</f>
        <v>1827.6874972868238</v>
      </c>
      <c r="AK1930">
        <f>MAX(0, INDEX(Model_Assumptions[Values], 4) - $AD1930)</f>
        <v>4.5771834157949678E-2</v>
      </c>
      <c r="AL1930">
        <f>MAX(0, INDEX(Model_Assumptions[Values], 5) - $AC1930)</f>
        <v>1.5771834157949676E-2</v>
      </c>
      <c r="AM1930">
        <f>INDEX(Model_Assumptions[Values], 6) * MAX(0, INDEX(Model_Assumptions[Values], 3) - $AB1930)^2</f>
        <v>0</v>
      </c>
      <c r="AN1930">
        <f t="shared" si="701"/>
        <v>1831.1746602366356</v>
      </c>
      <c r="AO1930" cm="1">
        <f t="array" ref="AO1930">IFERROR(STDEV(IF($E$2:$E$2201=$E1930, $AJ$2:$AJ$2201)), 0)</f>
        <v>14.29634124640909</v>
      </c>
      <c r="AP1930">
        <f t="shared" si="709"/>
        <v>-0.24391995754072482</v>
      </c>
      <c r="AQ1930">
        <f t="shared" si="702"/>
        <v>4.6304812137171511E-2</v>
      </c>
      <c r="AR1930" cm="1">
        <f t="array" ref="AR1930">IFERROR(STDEV(IF($E$2:$E$2201=$E1930, $AK$2:$AK$2201)), 0)</f>
        <v>2.1900830245106359E-3</v>
      </c>
      <c r="AS1930">
        <f t="shared" si="710"/>
        <v>-0.24335971433819228</v>
      </c>
      <c r="AT1930">
        <f t="shared" si="703"/>
        <v>1.6304812137171502E-2</v>
      </c>
      <c r="AU1930" cm="1">
        <f t="array" ref="AU1930">IFERROR(STDEV(IF($E$2:$E$2201=$E1930, $AL$2:$AL$2201)), 0)</f>
        <v>2.1900830245106364E-3</v>
      </c>
      <c r="AV1930">
        <f t="shared" si="711"/>
        <v>-0.24335971433818906</v>
      </c>
      <c r="AW1930">
        <f t="shared" si="704"/>
        <v>0</v>
      </c>
      <c r="AX1930" cm="1">
        <f t="array" ref="AX1930">IFERROR(STDEV(IF($E$2:$E$2201=$E1930, $AM$2:$AM$2201)), 0)</f>
        <v>0</v>
      </c>
      <c r="AY1930">
        <f t="shared" si="712"/>
        <v>-0.24335971433818906</v>
      </c>
      <c r="AZ1930">
        <f>INDEX(Model_Assumptions[Values],9)*((INDEX(Model_Scenarios[GR Weight],1)*$AG1930)+(INDEX(Model_Scenarios[GP Weight],1)*$AH1930)+(INDEX(Model_Scenarios[LTV Weight],1)*$AI1930))-(INDEX(Model_Scenarios[LTV Weight],1)*$AP1930)-(INDEX(Model_Scenarios[GP Weight],1)*($AS1930+$AV1930+$AY1930))</f>
        <v>2.0396095124372566</v>
      </c>
      <c r="BA1930">
        <f>INDEX(Model_Assumptions[Values],9)*((INDEX(Model_Scenarios[GR Weight],2)*$AG1930)+(INDEX(Model_Scenarios[GP Weight],2)*$AH1930)+(INDEX(Model_Scenarios[LTV Weight],2)*$AI1930))-(INDEX(Model_Scenarios[LTV Weight],2)*$AP1930)-(INDEX(Model_Scenarios[GP Weight],2)*($AS1930+$AV1930+$AY1930))</f>
        <v>1.7562371105181831</v>
      </c>
      <c r="BB1930">
        <f>INDEX(Model_Assumptions[Values],9)*((INDEX(Model_Scenarios[GR Weight],3)*$AG1930)+(INDEX(Model_Scenarios[GP Weight],3)*$AH1930)+(INDEX(Model_Scenarios[LTV Weight],3)*$AI1930))-(INDEX(Model_Scenarios[LTV Weight],3)*$AP1930)-(INDEX(Model_Scenarios[GP Weight],3)*($AS1930+$AV1930+$AY1930))</f>
        <v>1.270709486047378</v>
      </c>
      <c r="BC1930">
        <f>INDEX(Model_Assumptions[Values],9)*((INDEX(Model_Scenarios[GR Weight],4)*$AG1930)+(INDEX(Model_Scenarios[GP Weight],4)*$AH1930)+(INDEX(Model_Scenarios[LTV Weight],4)*$AI1930))-(INDEX(Model_Scenarios[LTV Weight],4)*$AP1930)-(INDEX(Model_Scenarios[GP Weight],4)*($AS1930+$AV1930+$AY1930))</f>
        <v>1.0288333996785981</v>
      </c>
      <c r="BD1930">
        <f>INDEX(Model_Assumptions[Values],9)*((INDEX(Model_Scenarios[GR Weight],5)*$AG1930)+(INDEX(Model_Scenarios[GP Weight],5)*$AH1930)+(INDEX(Model_Scenarios[LTV Weight],5)*$AI1930))-(INDEX(Model_Scenarios[LTV Weight],5)*$AP1930)-(INDEX(Model_Scenarios[GP Weight],5)*($AS1930+$AV1930+$AY1930))</f>
        <v>1.0667788117624015</v>
      </c>
    </row>
    <row r="1931" spans="1:56" x14ac:dyDescent="0.25">
      <c r="A1931">
        <v>1930</v>
      </c>
      <c r="B1931">
        <v>39</v>
      </c>
      <c r="C1931" s="3">
        <v>30</v>
      </c>
      <c r="D1931" s="4">
        <v>0.57999999999999996</v>
      </c>
      <c r="E1931" t="str">
        <v>SKU-1045</v>
      </c>
      <c r="F1931" t="str">
        <v>Reduce</v>
      </c>
      <c r="G1931" t="str">
        <v>Full</v>
      </c>
      <c r="H1931">
        <v>126.76</v>
      </c>
      <c r="I1931">
        <v>78.819999999999993</v>
      </c>
      <c r="J1931">
        <v>23</v>
      </c>
      <c r="K1931">
        <v>2915.48</v>
      </c>
      <c r="L1931">
        <v>1102.6200000000001</v>
      </c>
      <c r="M1931">
        <v>0.37819501420006313</v>
      </c>
      <c r="N1931">
        <v>128.30972710860155</v>
      </c>
      <c r="O1931">
        <v>771.64372349783571</v>
      </c>
      <c r="P1931">
        <v>771.64372349783571</v>
      </c>
      <c r="Q1931">
        <v>1411.6500442557856</v>
      </c>
      <c r="R1931">
        <v>927.65574336808766</v>
      </c>
      <c r="S1931">
        <v>1</v>
      </c>
      <c r="T1931">
        <f t="shared" si="690"/>
        <v>127.6588417229889</v>
      </c>
      <c r="U1931">
        <f t="shared" si="691"/>
        <v>7.0908939964412351E-3</v>
      </c>
      <c r="V1931">
        <f>IF($F1931="Reduce", INDEX(Model_Assumptions[Values], 2), INDEX(Model_Assumptions[Values], 1))</f>
        <v>-0.8</v>
      </c>
      <c r="W1931">
        <f t="shared" si="692"/>
        <v>22.869527550465481</v>
      </c>
      <c r="X1931">
        <f t="shared" si="705"/>
        <v>2919.4973978444068</v>
      </c>
      <c r="Y1931">
        <f t="shared" si="693"/>
        <v>1116.9212363167178</v>
      </c>
      <c r="Z1931">
        <f t="shared" si="694"/>
        <v>4.017397844406787</v>
      </c>
      <c r="AA1931">
        <f t="shared" si="695"/>
        <v>14.301236316717677</v>
      </c>
      <c r="AB1931">
        <f t="shared" si="706"/>
        <v>0.38257312273728683</v>
      </c>
      <c r="AC1931">
        <f t="shared" si="696"/>
        <v>4.3781085372237016E-3</v>
      </c>
      <c r="AD1931">
        <f t="shared" si="697"/>
        <v>4.3781085372237016E-3</v>
      </c>
      <c r="AE1931">
        <f t="shared" si="698"/>
        <v>0.57999999999999685</v>
      </c>
      <c r="AF1931">
        <f t="shared" si="707"/>
        <v>389.61541221459976</v>
      </c>
      <c r="AG1931">
        <f t="shared" si="699"/>
        <v>5.2062859089892603E-3</v>
      </c>
      <c r="AH1931">
        <f t="shared" si="700"/>
        <v>1.8533470669456938E-2</v>
      </c>
      <c r="AI1931">
        <f t="shared" si="708"/>
        <v>0.42000000000000315</v>
      </c>
      <c r="AJ1931">
        <f>MAX(0, $R1931 - $AA1931) * INDEX(Model_Assumptions[Values], 7)</f>
        <v>1826.70901410274</v>
      </c>
      <c r="AK1931">
        <f>MAX(0, INDEX(Model_Assumptions[Values], 4) - $AD1931)</f>
        <v>4.5621891462776301E-2</v>
      </c>
      <c r="AL1931">
        <f>MAX(0, INDEX(Model_Assumptions[Values], 5) - $AC1931)</f>
        <v>1.5621891462776299E-2</v>
      </c>
      <c r="AM1931">
        <f>INDEX(Model_Assumptions[Values], 6) * MAX(0, INDEX(Model_Assumptions[Values], 3) - $AB1931)^2</f>
        <v>0</v>
      </c>
      <c r="AN1931">
        <f t="shared" si="701"/>
        <v>1831.1746602366356</v>
      </c>
      <c r="AO1931" cm="1">
        <f t="array" ref="AO1931">IFERROR(STDEV(IF($E$2:$E$2201=$E1931, $AJ$2:$AJ$2201)), 0)</f>
        <v>14.29634124640909</v>
      </c>
      <c r="AP1931">
        <f t="shared" si="709"/>
        <v>-0.31236286661927265</v>
      </c>
      <c r="AQ1931">
        <f t="shared" si="702"/>
        <v>4.6304812137171511E-2</v>
      </c>
      <c r="AR1931" cm="1">
        <f t="array" ref="AR1931">IFERROR(STDEV(IF($E$2:$E$2201=$E1931, $AK$2:$AK$2201)), 0)</f>
        <v>2.1900830245106359E-3</v>
      </c>
      <c r="AS1931">
        <f t="shared" si="710"/>
        <v>-0.31182410290030232</v>
      </c>
      <c r="AT1931">
        <f t="shared" si="703"/>
        <v>1.6304812137171502E-2</v>
      </c>
      <c r="AU1931" cm="1">
        <f t="array" ref="AU1931">IFERROR(STDEV(IF($E$2:$E$2201=$E1931, $AL$2:$AL$2201)), 0)</f>
        <v>2.1900830245106364E-3</v>
      </c>
      <c r="AV1931">
        <f t="shared" si="711"/>
        <v>-0.3118241029002991</v>
      </c>
      <c r="AW1931">
        <f t="shared" si="704"/>
        <v>0</v>
      </c>
      <c r="AX1931" cm="1">
        <f t="array" ref="AX1931">IFERROR(STDEV(IF($E$2:$E$2201=$E1931, $AM$2:$AM$2201)), 0)</f>
        <v>0</v>
      </c>
      <c r="AY1931">
        <f t="shared" si="712"/>
        <v>-0.3118241029002991</v>
      </c>
      <c r="AZ1931">
        <f>INDEX(Model_Assumptions[Values],9)*((INDEX(Model_Scenarios[GR Weight],1)*$AG1931)+(INDEX(Model_Scenarios[GP Weight],1)*$AH1931)+(INDEX(Model_Scenarios[LTV Weight],1)*$AI1931))-(INDEX(Model_Scenarios[LTV Weight],1)*$AP1931)-(INDEX(Model_Scenarios[GP Weight],1)*($AS1931+$AV1931+$AY1931))</f>
        <v>2.0353074024547442</v>
      </c>
      <c r="BA1931">
        <f>INDEX(Model_Assumptions[Values],9)*((INDEX(Model_Scenarios[GR Weight],2)*$AG1931)+(INDEX(Model_Scenarios[GP Weight],2)*$AH1931)+(INDEX(Model_Scenarios[LTV Weight],2)*$AI1931))-(INDEX(Model_Scenarios[LTV Weight],2)*$AP1931)-(INDEX(Model_Scenarios[GP Weight],2)*($AS1931+$AV1931+$AY1931))</f>
        <v>1.7775685101439169</v>
      </c>
      <c r="BB1931">
        <f>INDEX(Model_Assumptions[Values],9)*((INDEX(Model_Scenarios[GR Weight],3)*$AG1931)+(INDEX(Model_Scenarios[GP Weight],3)*$AH1931)+(INDEX(Model_Scenarios[LTV Weight],3)*$AI1931))-(INDEX(Model_Scenarios[LTV Weight],3)*$AP1931)-(INDEX(Model_Scenarios[GP Weight],3)*($AS1931+$AV1931+$AY1931))</f>
        <v>1.331301885750817</v>
      </c>
      <c r="BC1931">
        <f>INDEX(Model_Assumptions[Values],9)*((INDEX(Model_Scenarios[GR Weight],4)*$AG1931)+(INDEX(Model_Scenarios[GP Weight],4)*$AH1931)+(INDEX(Model_Scenarios[LTV Weight],4)*$AI1931))-(INDEX(Model_Scenarios[LTV Weight],4)*$AP1931)-(INDEX(Model_Scenarios[GP Weight],4)*($AS1931+$AV1931+$AY1931))</f>
        <v>1.0926687420433825</v>
      </c>
      <c r="BD1931">
        <f>INDEX(Model_Assumptions[Values],9)*((INDEX(Model_Scenarios[GR Weight],5)*$AG1931)+(INDEX(Model_Scenarios[GP Weight],5)*$AH1931)+(INDEX(Model_Scenarios[LTV Weight],5)*$AI1931))-(INDEX(Model_Scenarios[LTV Weight],5)*$AP1931)-(INDEX(Model_Scenarios[GP Weight],5)*($AS1931+$AV1931+$AY1931))</f>
        <v>1.1737738166903133</v>
      </c>
    </row>
    <row r="1932" spans="1:56" x14ac:dyDescent="0.25">
      <c r="A1932">
        <v>1931</v>
      </c>
      <c r="B1932">
        <v>39</v>
      </c>
      <c r="C1932" s="3">
        <v>31</v>
      </c>
      <c r="D1932" s="4">
        <v>0.6</v>
      </c>
      <c r="E1932" t="str">
        <v>SKU-1045</v>
      </c>
      <c r="F1932" t="str">
        <v>Reduce</v>
      </c>
      <c r="G1932" t="str">
        <v>Full</v>
      </c>
      <c r="H1932">
        <v>126.76</v>
      </c>
      <c r="I1932">
        <v>78.819999999999993</v>
      </c>
      <c r="J1932">
        <v>23</v>
      </c>
      <c r="K1932">
        <v>2915.48</v>
      </c>
      <c r="L1932">
        <v>1102.6200000000001</v>
      </c>
      <c r="M1932">
        <v>0.37819501420006313</v>
      </c>
      <c r="N1932">
        <v>128.30972710860155</v>
      </c>
      <c r="O1932">
        <v>771.64372349783571</v>
      </c>
      <c r="P1932">
        <v>771.64372349783571</v>
      </c>
      <c r="Q1932">
        <v>1411.6500442557856</v>
      </c>
      <c r="R1932">
        <v>927.65574336808766</v>
      </c>
      <c r="S1932">
        <v>1</v>
      </c>
      <c r="T1932">
        <f t="shared" si="690"/>
        <v>127.68983626516093</v>
      </c>
      <c r="U1932">
        <f t="shared" si="691"/>
        <v>7.335407582525477E-3</v>
      </c>
      <c r="V1932">
        <f>IF($F1932="Reduce", INDEX(Model_Assumptions[Values], 2), INDEX(Model_Assumptions[Values], 1))</f>
        <v>-0.8</v>
      </c>
      <c r="W1932">
        <f t="shared" si="692"/>
        <v>22.865028500481532</v>
      </c>
      <c r="X1932">
        <f t="shared" si="705"/>
        <v>2919.6317454247251</v>
      </c>
      <c r="Y1932">
        <f t="shared" si="693"/>
        <v>1117.4101990167708</v>
      </c>
      <c r="Z1932">
        <f t="shared" si="694"/>
        <v>4.1517454247250498</v>
      </c>
      <c r="AA1932">
        <f t="shared" si="695"/>
        <v>14.790199016770657</v>
      </c>
      <c r="AB1932">
        <f t="shared" si="706"/>
        <v>0.38272299264036763</v>
      </c>
      <c r="AC1932">
        <f t="shared" si="696"/>
        <v>4.5279784403045031E-3</v>
      </c>
      <c r="AD1932">
        <f t="shared" si="697"/>
        <v>4.5279784403045031E-3</v>
      </c>
      <c r="AE1932">
        <f t="shared" si="698"/>
        <v>0.60000000000000187</v>
      </c>
      <c r="AF1932">
        <f t="shared" si="707"/>
        <v>371.06229734723331</v>
      </c>
      <c r="AG1932">
        <f t="shared" si="699"/>
        <v>5.380391621544362E-3</v>
      </c>
      <c r="AH1932">
        <f t="shared" si="700"/>
        <v>1.9167134477200396E-2</v>
      </c>
      <c r="AI1932">
        <f t="shared" si="708"/>
        <v>0.39999999999999813</v>
      </c>
      <c r="AJ1932">
        <f>MAX(0, $R1932 - $AA1932) * INDEX(Model_Assumptions[Values], 7)</f>
        <v>1825.731088702634</v>
      </c>
      <c r="AK1932">
        <f>MAX(0, INDEX(Model_Assumptions[Values], 4) - $AD1932)</f>
        <v>4.54720215596955E-2</v>
      </c>
      <c r="AL1932">
        <f>MAX(0, INDEX(Model_Assumptions[Values], 5) - $AC1932)</f>
        <v>1.5472021559695497E-2</v>
      </c>
      <c r="AM1932">
        <f>INDEX(Model_Assumptions[Values], 6) * MAX(0, INDEX(Model_Assumptions[Values], 3) - $AB1932)^2</f>
        <v>0</v>
      </c>
      <c r="AN1932">
        <f t="shared" si="701"/>
        <v>1831.1746602366356</v>
      </c>
      <c r="AO1932" cm="1">
        <f t="array" ref="AO1932">IFERROR(STDEV(IF($E$2:$E$2201=$E1932, $AJ$2:$AJ$2201)), 0)</f>
        <v>14.29634124640909</v>
      </c>
      <c r="AP1932">
        <f t="shared" si="709"/>
        <v>-0.38076675984276381</v>
      </c>
      <c r="AQ1932">
        <f t="shared" si="702"/>
        <v>4.6304812137171511E-2</v>
      </c>
      <c r="AR1932" cm="1">
        <f t="array" ref="AR1932">IFERROR(STDEV(IF($E$2:$E$2201=$E1932, $AK$2:$AK$2201)), 0)</f>
        <v>2.1900830245106359E-3</v>
      </c>
      <c r="AS1932">
        <f t="shared" si="710"/>
        <v>-0.38025525432402024</v>
      </c>
      <c r="AT1932">
        <f t="shared" si="703"/>
        <v>1.6304812137171502E-2</v>
      </c>
      <c r="AU1932" cm="1">
        <f t="array" ref="AU1932">IFERROR(STDEV(IF($E$2:$E$2201=$E1932, $AL$2:$AL$2201)), 0)</f>
        <v>2.1900830245106364E-3</v>
      </c>
      <c r="AV1932">
        <f t="shared" si="711"/>
        <v>-0.38025525432401702</v>
      </c>
      <c r="AW1932">
        <f t="shared" si="704"/>
        <v>0</v>
      </c>
      <c r="AX1932" cm="1">
        <f t="array" ref="AX1932">IFERROR(STDEV(IF($E$2:$E$2201=$E1932, $AM$2:$AM$2201)), 0)</f>
        <v>0</v>
      </c>
      <c r="AY1932">
        <f t="shared" si="712"/>
        <v>-0.38025525432401702</v>
      </c>
      <c r="AZ1932">
        <f>INDEX(Model_Assumptions[Values],9)*((INDEX(Model_Scenarios[GR Weight],1)*$AG1932)+(INDEX(Model_Scenarios[GP Weight],1)*$AH1932)+(INDEX(Model_Scenarios[LTV Weight],1)*$AI1932))-(INDEX(Model_Scenarios[LTV Weight],1)*$AP1932)-(INDEX(Model_Scenarios[GP Weight],1)*($AS1932+$AV1932+$AY1932))</f>
        <v>2.0309637472207815</v>
      </c>
      <c r="BA1932">
        <f>INDEX(Model_Assumptions[Values],9)*((INDEX(Model_Scenarios[GR Weight],2)*$AG1932)+(INDEX(Model_Scenarios[GP Weight],2)*$AH1932)+(INDEX(Model_Scenarios[LTV Weight],2)*$AI1932))-(INDEX(Model_Scenarios[LTV Weight],2)*$AP1932)-(INDEX(Model_Scenarios[GP Weight],2)*($AS1932+$AV1932+$AY1932))</f>
        <v>1.7988539746855603</v>
      </c>
      <c r="BB1932">
        <f>INDEX(Model_Assumptions[Values],9)*((INDEX(Model_Scenarios[GR Weight],3)*$AG1932)+(INDEX(Model_Scenarios[GP Weight],3)*$AH1932)+(INDEX(Model_Scenarios[LTV Weight],3)*$AI1932))-(INDEX(Model_Scenarios[LTV Weight],3)*$AP1932)-(INDEX(Model_Scenarios[GP Weight],3)*($AS1932+$AV1932+$AY1932))</f>
        <v>1.3918426958393519</v>
      </c>
      <c r="BC1932">
        <f>INDEX(Model_Assumptions[Values],9)*((INDEX(Model_Scenarios[GR Weight],4)*$AG1932)+(INDEX(Model_Scenarios[GP Weight],4)*$AH1932)+(INDEX(Model_Scenarios[LTV Weight],4)*$AI1932))-(INDEX(Model_Scenarios[LTV Weight],4)*$AP1932)-(INDEX(Model_Scenarios[GP Weight],4)*($AS1932+$AV1932+$AY1932))</f>
        <v>1.1564562156658487</v>
      </c>
      <c r="BD1932">
        <f>INDEX(Model_Assumptions[Values],9)*((INDEX(Model_Scenarios[GR Weight],5)*$AG1932)+(INDEX(Model_Scenarios[GP Weight],5)*$AH1932)+(INDEX(Model_Scenarios[LTV Weight],5)*$AI1932))-(INDEX(Model_Scenarios[LTV Weight],5)*$AP1932)-(INDEX(Model_Scenarios[GP Weight],5)*($AS1932+$AV1932+$AY1932))</f>
        <v>1.2807028710291641</v>
      </c>
    </row>
    <row r="1933" spans="1:56" x14ac:dyDescent="0.25">
      <c r="A1933">
        <v>1932</v>
      </c>
      <c r="B1933">
        <v>39</v>
      </c>
      <c r="C1933" s="3">
        <v>32</v>
      </c>
      <c r="D1933" s="4">
        <v>0.62</v>
      </c>
      <c r="E1933" t="str">
        <v>SKU-1045</v>
      </c>
      <c r="F1933" t="str">
        <v>Reduce</v>
      </c>
      <c r="G1933" t="str">
        <v>Full</v>
      </c>
      <c r="H1933">
        <v>126.76</v>
      </c>
      <c r="I1933">
        <v>78.819999999999993</v>
      </c>
      <c r="J1933">
        <v>23</v>
      </c>
      <c r="K1933">
        <v>2915.48</v>
      </c>
      <c r="L1933">
        <v>1102.6200000000001</v>
      </c>
      <c r="M1933">
        <v>0.37819501420006313</v>
      </c>
      <c r="N1933">
        <v>128.30972710860155</v>
      </c>
      <c r="O1933">
        <v>771.64372349783571</v>
      </c>
      <c r="P1933">
        <v>771.64372349783571</v>
      </c>
      <c r="Q1933">
        <v>1411.6500442557856</v>
      </c>
      <c r="R1933">
        <v>927.65574336808766</v>
      </c>
      <c r="S1933">
        <v>1</v>
      </c>
      <c r="T1933">
        <f t="shared" si="690"/>
        <v>127.72083080733296</v>
      </c>
      <c r="U1933">
        <f t="shared" si="691"/>
        <v>7.5799211686096079E-3</v>
      </c>
      <c r="V1933">
        <f>IF($F1933="Reduce", INDEX(Model_Assumptions[Values], 2), INDEX(Model_Assumptions[Values], 1))</f>
        <v>-0.8</v>
      </c>
      <c r="W1933">
        <f t="shared" si="692"/>
        <v>22.860529450497584</v>
      </c>
      <c r="X1933">
        <f t="shared" si="705"/>
        <v>2919.7658141130541</v>
      </c>
      <c r="Y1933">
        <f t="shared" si="693"/>
        <v>1117.8988828248348</v>
      </c>
      <c r="Z1933">
        <f t="shared" si="694"/>
        <v>4.2858141130541298</v>
      </c>
      <c r="AA1933">
        <f t="shared" si="695"/>
        <v>15.278882824834682</v>
      </c>
      <c r="AB1933">
        <f t="shared" si="706"/>
        <v>0.38287278980435019</v>
      </c>
      <c r="AC1933">
        <f t="shared" si="696"/>
        <v>4.67777560428706E-3</v>
      </c>
      <c r="AD1933">
        <f t="shared" si="697"/>
        <v>4.67777560428706E-3</v>
      </c>
      <c r="AE1933">
        <f t="shared" si="698"/>
        <v>0.61999999999999766</v>
      </c>
      <c r="AF1933">
        <f t="shared" si="707"/>
        <v>352.50918247987545</v>
      </c>
      <c r="AG1933">
        <f t="shared" si="699"/>
        <v>5.5541359082487895E-3</v>
      </c>
      <c r="AH1933">
        <f t="shared" si="700"/>
        <v>1.9800436859093478E-2</v>
      </c>
      <c r="AI1933">
        <f t="shared" si="708"/>
        <v>0.38000000000000228</v>
      </c>
      <c r="AJ1933">
        <f>MAX(0, $R1933 - $AA1933) * INDEX(Model_Assumptions[Values], 7)</f>
        <v>1824.7537210865059</v>
      </c>
      <c r="AK1933">
        <f>MAX(0, INDEX(Model_Assumptions[Values], 4) - $AD1933)</f>
        <v>4.5322224395712943E-2</v>
      </c>
      <c r="AL1933">
        <f>MAX(0, INDEX(Model_Assumptions[Values], 5) - $AC1933)</f>
        <v>1.532222439571294E-2</v>
      </c>
      <c r="AM1933">
        <f>INDEX(Model_Assumptions[Values], 6) * MAX(0, INDEX(Model_Assumptions[Values], 3) - $AB1933)^2</f>
        <v>0</v>
      </c>
      <c r="AN1933">
        <f t="shared" si="701"/>
        <v>1831.1746602366356</v>
      </c>
      <c r="AO1933" cm="1">
        <f t="array" ref="AO1933">IFERROR(STDEV(IF($E$2:$E$2201=$E1933, $AJ$2:$AJ$2201)), 0)</f>
        <v>14.29634124640909</v>
      </c>
      <c r="AP1933">
        <f t="shared" si="709"/>
        <v>-0.44913163721119825</v>
      </c>
      <c r="AQ1933">
        <f t="shared" si="702"/>
        <v>4.6304812137171511E-2</v>
      </c>
      <c r="AR1933" cm="1">
        <f t="array" ref="AR1933">IFERROR(STDEV(IF($E$2:$E$2201=$E1933, $AK$2:$AK$2201)), 0)</f>
        <v>2.1900830245106359E-3</v>
      </c>
      <c r="AS1933">
        <f t="shared" si="710"/>
        <v>-0.44865319280675348</v>
      </c>
      <c r="AT1933">
        <f t="shared" si="703"/>
        <v>1.6304812137171502E-2</v>
      </c>
      <c r="AU1933" cm="1">
        <f t="array" ref="AU1933">IFERROR(STDEV(IF($E$2:$E$2201=$E1933, $AL$2:$AL$2201)), 0)</f>
        <v>2.1900830245106364E-3</v>
      </c>
      <c r="AV1933">
        <f t="shared" si="711"/>
        <v>-0.44865319280675026</v>
      </c>
      <c r="AW1933">
        <f t="shared" si="704"/>
        <v>0</v>
      </c>
      <c r="AX1933" cm="1">
        <f t="array" ref="AX1933">IFERROR(STDEV(IF($E$2:$E$2201=$E1933, $AM$2:$AM$2201)), 0)</f>
        <v>0</v>
      </c>
      <c r="AY1933">
        <f t="shared" si="712"/>
        <v>-0.44865319280675026</v>
      </c>
      <c r="AZ1933">
        <f>INDEX(Model_Assumptions[Values],9)*((INDEX(Model_Scenarios[GR Weight],1)*$AG1933)+(INDEX(Model_Scenarios[GP Weight],1)*$AH1933)+(INDEX(Model_Scenarios[LTV Weight],1)*$AI1933))-(INDEX(Model_Scenarios[LTV Weight],1)*$AP1933)-(INDEX(Model_Scenarios[GP Weight],1)*($AS1933+$AV1933+$AY1933))</f>
        <v>2.0265785539946641</v>
      </c>
      <c r="BA1933">
        <f>INDEX(Model_Assumptions[Values],9)*((INDEX(Model_Scenarios[GR Weight],2)*$AG1933)+(INDEX(Model_Scenarios[GP Weight],2)*$AH1933)+(INDEX(Model_Scenarios[LTV Weight],2)*$AI1933))-(INDEX(Model_Scenarios[LTV Weight],2)*$AP1933)-(INDEX(Model_Scenarios[GP Weight],2)*($AS1933+$AV1933+$AY1933))</f>
        <v>1.8200935186616174</v>
      </c>
      <c r="BB1933">
        <f>INDEX(Model_Assumptions[Values],9)*((INDEX(Model_Scenarios[GR Weight],3)*$AG1933)+(INDEX(Model_Scenarios[GP Weight],3)*$AH1933)+(INDEX(Model_Scenarios[LTV Weight],3)*$AI1933))-(INDEX(Model_Scenarios[LTV Weight],3)*$AP1933)-(INDEX(Model_Scenarios[GP Weight],3)*($AS1933+$AV1933+$AY1933))</f>
        <v>1.4523319417202973</v>
      </c>
      <c r="BC1933">
        <f>INDEX(Model_Assumptions[Values],9)*((INDEX(Model_Scenarios[GR Weight],4)*$AG1933)+(INDEX(Model_Scenarios[GP Weight],4)*$AH1933)+(INDEX(Model_Scenarios[LTV Weight],4)*$AI1933))-(INDEX(Model_Scenarios[LTV Weight],4)*$AP1933)-(INDEX(Model_Scenarios[GP Weight],4)*($AS1933+$AV1933+$AY1933))</f>
        <v>1.2201958459533007</v>
      </c>
      <c r="BD1933">
        <f>INDEX(Model_Assumptions[Values],9)*((INDEX(Model_Scenarios[GR Weight],5)*$AG1933)+(INDEX(Model_Scenarios[GP Weight],5)*$AH1933)+(INDEX(Model_Scenarios[LTV Weight],5)*$AI1933))-(INDEX(Model_Scenarios[LTV Weight],5)*$AP1933)-(INDEX(Model_Scenarios[GP Weight],5)*($AS1933+$AV1933+$AY1933))</f>
        <v>1.387566014704698</v>
      </c>
    </row>
    <row r="1934" spans="1:56" x14ac:dyDescent="0.25">
      <c r="A1934">
        <v>1933</v>
      </c>
      <c r="B1934">
        <v>39</v>
      </c>
      <c r="C1934" s="3">
        <v>33</v>
      </c>
      <c r="D1934" s="4">
        <v>0.64</v>
      </c>
      <c r="E1934" t="str">
        <v>SKU-1045</v>
      </c>
      <c r="F1934" t="str">
        <v>Reduce</v>
      </c>
      <c r="G1934" t="str">
        <v>Full</v>
      </c>
      <c r="H1934">
        <v>126.76</v>
      </c>
      <c r="I1934">
        <v>78.819999999999993</v>
      </c>
      <c r="J1934">
        <v>23</v>
      </c>
      <c r="K1934">
        <v>2915.48</v>
      </c>
      <c r="L1934">
        <v>1102.6200000000001</v>
      </c>
      <c r="M1934">
        <v>0.37819501420006313</v>
      </c>
      <c r="N1934">
        <v>128.30972710860155</v>
      </c>
      <c r="O1934">
        <v>771.64372349783571</v>
      </c>
      <c r="P1934">
        <v>771.64372349783571</v>
      </c>
      <c r="Q1934">
        <v>1411.6500442557856</v>
      </c>
      <c r="R1934">
        <v>927.65574336808766</v>
      </c>
      <c r="S1934">
        <v>1</v>
      </c>
      <c r="T1934">
        <f t="shared" si="690"/>
        <v>127.751825349505</v>
      </c>
      <c r="U1934">
        <f t="shared" si="691"/>
        <v>7.8244347546938507E-3</v>
      </c>
      <c r="V1934">
        <f>IF($F1934="Reduce", INDEX(Model_Assumptions[Values], 2), INDEX(Model_Assumptions[Values], 1))</f>
        <v>-0.8</v>
      </c>
      <c r="W1934">
        <f t="shared" si="692"/>
        <v>22.856030400513635</v>
      </c>
      <c r="X1934">
        <f t="shared" si="705"/>
        <v>2919.8996039093945</v>
      </c>
      <c r="Y1934">
        <f t="shared" si="693"/>
        <v>1118.3872877409099</v>
      </c>
      <c r="Z1934">
        <f t="shared" si="694"/>
        <v>4.4196039093944819</v>
      </c>
      <c r="AA1934">
        <f t="shared" si="695"/>
        <v>15.767287740909751</v>
      </c>
      <c r="AB1934">
        <f t="shared" si="706"/>
        <v>0.38302251428217732</v>
      </c>
      <c r="AC1934">
        <f t="shared" si="696"/>
        <v>4.8275000821141889E-3</v>
      </c>
      <c r="AD1934">
        <f t="shared" si="697"/>
        <v>4.8275000821141889E-3</v>
      </c>
      <c r="AE1934">
        <f t="shared" si="698"/>
        <v>0.64000000000000257</v>
      </c>
      <c r="AF1934">
        <f t="shared" si="707"/>
        <v>333.95606761250917</v>
      </c>
      <c r="AG1934">
        <f t="shared" si="699"/>
        <v>5.7275187691031328E-3</v>
      </c>
      <c r="AH1934">
        <f t="shared" si="700"/>
        <v>2.0433377815136176E-2</v>
      </c>
      <c r="AI1934">
        <f t="shared" si="708"/>
        <v>0.35999999999999743</v>
      </c>
      <c r="AJ1934">
        <f>MAX(0, $R1934 - $AA1934) * INDEX(Model_Assumptions[Values], 7)</f>
        <v>1823.7769112543558</v>
      </c>
      <c r="AK1934">
        <f>MAX(0, INDEX(Model_Assumptions[Values], 4) - $AD1934)</f>
        <v>4.5172499917885814E-2</v>
      </c>
      <c r="AL1934">
        <f>MAX(0, INDEX(Model_Assumptions[Values], 5) - $AC1934)</f>
        <v>1.5172499917885812E-2</v>
      </c>
      <c r="AM1934">
        <f>INDEX(Model_Assumptions[Values], 6) * MAX(0, INDEX(Model_Assumptions[Values], 3) - $AB1934)^2</f>
        <v>0</v>
      </c>
      <c r="AN1934">
        <f t="shared" si="701"/>
        <v>1831.1746602366356</v>
      </c>
      <c r="AO1934" cm="1">
        <f t="array" ref="AO1934">IFERROR(STDEV(IF($E$2:$E$2201=$E1934, $AJ$2:$AJ$2201)), 0)</f>
        <v>14.29634124640909</v>
      </c>
      <c r="AP1934">
        <f t="shared" si="709"/>
        <v>-0.51745749872457603</v>
      </c>
      <c r="AQ1934">
        <f t="shared" si="702"/>
        <v>4.6304812137171511E-2</v>
      </c>
      <c r="AR1934" cm="1">
        <f t="array" ref="AR1934">IFERROR(STDEV(IF($E$2:$E$2201=$E1934, $AK$2:$AK$2201)), 0)</f>
        <v>2.1900830245106359E-3</v>
      </c>
      <c r="AS1934">
        <f t="shared" si="710"/>
        <v>-0.51701794252238775</v>
      </c>
      <c r="AT1934">
        <f t="shared" si="703"/>
        <v>1.6304812137171502E-2</v>
      </c>
      <c r="AU1934" cm="1">
        <f t="array" ref="AU1934">IFERROR(STDEV(IF($E$2:$E$2201=$E1934, $AL$2:$AL$2201)), 0)</f>
        <v>2.1900830245106364E-3</v>
      </c>
      <c r="AV1934">
        <f t="shared" si="711"/>
        <v>-0.51701794252238453</v>
      </c>
      <c r="AW1934">
        <f t="shared" si="704"/>
        <v>0</v>
      </c>
      <c r="AX1934" cm="1">
        <f t="array" ref="AX1934">IFERROR(STDEV(IF($E$2:$E$2201=$E1934, $AM$2:$AM$2201)), 0)</f>
        <v>0</v>
      </c>
      <c r="AY1934">
        <f t="shared" si="712"/>
        <v>-0.51701794252238453</v>
      </c>
      <c r="AZ1934">
        <f>INDEX(Model_Assumptions[Values],9)*((INDEX(Model_Scenarios[GR Weight],1)*$AG1934)+(INDEX(Model_Scenarios[GP Weight],1)*$AH1934)+(INDEX(Model_Scenarios[LTV Weight],1)*$AI1934))-(INDEX(Model_Scenarios[LTV Weight],1)*$AP1934)-(INDEX(Model_Scenarios[GP Weight],1)*($AS1934+$AV1934+$AY1934))</f>
        <v>2.022151830028486</v>
      </c>
      <c r="BA1934">
        <f>INDEX(Model_Assumptions[Values],9)*((INDEX(Model_Scenarios[GR Weight],2)*$AG1934)+(INDEX(Model_Scenarios[GP Weight],2)*$AH1934)+(INDEX(Model_Scenarios[LTV Weight],2)*$AI1934))-(INDEX(Model_Scenarios[LTV Weight],2)*$AP1934)-(INDEX(Model_Scenarios[GP Weight],2)*($AS1934+$AV1934+$AY1934))</f>
        <v>1.8412871565763611</v>
      </c>
      <c r="BB1934">
        <f>INDEX(Model_Assumptions[Values],9)*((INDEX(Model_Scenarios[GR Weight],3)*$AG1934)+(INDEX(Model_Scenarios[GP Weight],3)*$AH1934)+(INDEX(Model_Scenarios[LTV Weight],3)*$AI1934))-(INDEX(Model_Scenarios[LTV Weight],3)*$AP1934)-(INDEX(Model_Scenarios[GP Weight],3)*($AS1934+$AV1934+$AY1934))</f>
        <v>1.5127696487761977</v>
      </c>
      <c r="BC1934">
        <f>INDEX(Model_Assumptions[Values],9)*((INDEX(Model_Scenarios[GR Weight],4)*$AG1934)+(INDEX(Model_Scenarios[GP Weight],4)*$AH1934)+(INDEX(Model_Scenarios[LTV Weight],4)*$AI1934))-(INDEX(Model_Scenarios[LTV Weight],4)*$AP1934)-(INDEX(Model_Scenarios[GP Weight],4)*($AS1934+$AV1934+$AY1934))</f>
        <v>1.2838876582882928</v>
      </c>
      <c r="BD1934">
        <f>INDEX(Model_Assumptions[Values],9)*((INDEX(Model_Scenarios[GR Weight],5)*$AG1934)+(INDEX(Model_Scenarios[GP Weight],5)*$AH1934)+(INDEX(Model_Scenarios[LTV Weight],5)*$AI1934))-(INDEX(Model_Scenarios[LTV Weight],5)*$AP1934)-(INDEX(Model_Scenarios[GP Weight],5)*($AS1934+$AV1934+$AY1934))</f>
        <v>1.4943632876038049</v>
      </c>
    </row>
    <row r="1935" spans="1:56" x14ac:dyDescent="0.25">
      <c r="A1935">
        <v>1934</v>
      </c>
      <c r="B1935">
        <v>39</v>
      </c>
      <c r="C1935" s="3">
        <v>34</v>
      </c>
      <c r="D1935" s="4">
        <v>0.66</v>
      </c>
      <c r="E1935" t="str">
        <v>SKU-1045</v>
      </c>
      <c r="F1935" t="str">
        <v>Reduce</v>
      </c>
      <c r="G1935" t="str">
        <v>Full</v>
      </c>
      <c r="H1935">
        <v>126.76</v>
      </c>
      <c r="I1935">
        <v>78.819999999999993</v>
      </c>
      <c r="J1935">
        <v>23</v>
      </c>
      <c r="K1935">
        <v>2915.48</v>
      </c>
      <c r="L1935">
        <v>1102.6200000000001</v>
      </c>
      <c r="M1935">
        <v>0.37819501420006313</v>
      </c>
      <c r="N1935">
        <v>128.30972710860155</v>
      </c>
      <c r="O1935">
        <v>771.64372349783571</v>
      </c>
      <c r="P1935">
        <v>771.64372349783571</v>
      </c>
      <c r="Q1935">
        <v>1411.6500442557856</v>
      </c>
      <c r="R1935">
        <v>927.65574336808766</v>
      </c>
      <c r="S1935">
        <v>1</v>
      </c>
      <c r="T1935">
        <f t="shared" si="690"/>
        <v>127.78281989167702</v>
      </c>
      <c r="U1935">
        <f t="shared" si="691"/>
        <v>8.0689483407779799E-3</v>
      </c>
      <c r="V1935">
        <f>IF($F1935="Reduce", INDEX(Model_Assumptions[Values], 2), INDEX(Model_Assumptions[Values], 1))</f>
        <v>-0.8</v>
      </c>
      <c r="W1935">
        <f t="shared" si="692"/>
        <v>22.851531350529687</v>
      </c>
      <c r="X1935">
        <f t="shared" si="705"/>
        <v>2920.0331148137461</v>
      </c>
      <c r="Y1935">
        <f t="shared" si="693"/>
        <v>1118.8754137649964</v>
      </c>
      <c r="Z1935">
        <f t="shared" si="694"/>
        <v>4.5531148137461059</v>
      </c>
      <c r="AA1935">
        <f t="shared" si="695"/>
        <v>16.25541376499632</v>
      </c>
      <c r="AB1935">
        <f t="shared" si="706"/>
        <v>0.38317216612674054</v>
      </c>
      <c r="AC1935">
        <f t="shared" si="696"/>
        <v>4.9771519266774145E-3</v>
      </c>
      <c r="AD1935">
        <f t="shared" si="697"/>
        <v>4.9771519266774145E-3</v>
      </c>
      <c r="AE1935">
        <f t="shared" si="698"/>
        <v>0.65999999999999837</v>
      </c>
      <c r="AF1935">
        <f t="shared" si="707"/>
        <v>315.40295274515131</v>
      </c>
      <c r="AG1935">
        <f t="shared" si="699"/>
        <v>5.90054020410739E-3</v>
      </c>
      <c r="AH1935">
        <f t="shared" si="700"/>
        <v>2.1065957345329088E-2</v>
      </c>
      <c r="AI1935">
        <f t="shared" si="708"/>
        <v>0.34000000000000163</v>
      </c>
      <c r="AJ1935">
        <f>MAX(0, $R1935 - $AA1935) * INDEX(Model_Assumptions[Values], 7)</f>
        <v>1822.8006592061827</v>
      </c>
      <c r="AK1935">
        <f>MAX(0, INDEX(Model_Assumptions[Values], 4) - $AD1935)</f>
        <v>4.5022848073322588E-2</v>
      </c>
      <c r="AL1935">
        <f>MAX(0, INDEX(Model_Assumptions[Values], 5) - $AC1935)</f>
        <v>1.5022848073322586E-2</v>
      </c>
      <c r="AM1935">
        <f>INDEX(Model_Assumptions[Values], 6) * MAX(0, INDEX(Model_Assumptions[Values], 3) - $AB1935)^2</f>
        <v>0</v>
      </c>
      <c r="AN1935">
        <f t="shared" si="701"/>
        <v>1831.1746602366356</v>
      </c>
      <c r="AO1935" cm="1">
        <f t="array" ref="AO1935">IFERROR(STDEV(IF($E$2:$E$2201=$E1935, $AJ$2:$AJ$2201)), 0)</f>
        <v>14.29634124640909</v>
      </c>
      <c r="AP1935">
        <f t="shared" si="709"/>
        <v>-0.58574434438296075</v>
      </c>
      <c r="AQ1935">
        <f t="shared" si="702"/>
        <v>4.6304812137171511E-2</v>
      </c>
      <c r="AR1935" cm="1">
        <f t="array" ref="AR1935">IFERROR(STDEV(IF($E$2:$E$2201=$E1935, $AK$2:$AK$2201)), 0)</f>
        <v>2.1900830245106359E-3</v>
      </c>
      <c r="AS1935">
        <f t="shared" si="710"/>
        <v>-0.58534952762138859</v>
      </c>
      <c r="AT1935">
        <f t="shared" si="703"/>
        <v>1.6304812137171502E-2</v>
      </c>
      <c r="AU1935" cm="1">
        <f t="array" ref="AU1935">IFERROR(STDEV(IF($E$2:$E$2201=$E1935, $AL$2:$AL$2201)), 0)</f>
        <v>2.1900830245106364E-3</v>
      </c>
      <c r="AV1935">
        <f t="shared" si="711"/>
        <v>-0.58534952762138526</v>
      </c>
      <c r="AW1935">
        <f t="shared" si="704"/>
        <v>0</v>
      </c>
      <c r="AX1935" cm="1">
        <f t="array" ref="AX1935">IFERROR(STDEV(IF($E$2:$E$2201=$E1935, $AM$2:$AM$2201)), 0)</f>
        <v>0</v>
      </c>
      <c r="AY1935">
        <f t="shared" si="712"/>
        <v>-0.58534952762138526</v>
      </c>
      <c r="AZ1935">
        <f>INDEX(Model_Assumptions[Values],9)*((INDEX(Model_Scenarios[GR Weight],1)*$AG1935)+(INDEX(Model_Scenarios[GP Weight],1)*$AH1935)+(INDEX(Model_Scenarios[LTV Weight],1)*$AI1935))-(INDEX(Model_Scenarios[LTV Weight],1)*$AP1935)-(INDEX(Model_Scenarios[GP Weight],1)*($AS1935+$AV1935+$AY1935))</f>
        <v>2.0176835825675092</v>
      </c>
      <c r="BA1935">
        <f>INDEX(Model_Assumptions[Values],9)*((INDEX(Model_Scenarios[GR Weight],2)*$AG1935)+(INDEX(Model_Scenarios[GP Weight],2)*$AH1935)+(INDEX(Model_Scenarios[LTV Weight],2)*$AI1935))-(INDEX(Model_Scenarios[LTV Weight],2)*$AP1935)-(INDEX(Model_Scenarios[GP Weight],2)*($AS1935+$AV1935+$AY1935))</f>
        <v>1.8624349029201712</v>
      </c>
      <c r="BB1935">
        <f>INDEX(Model_Assumptions[Values],9)*((INDEX(Model_Scenarios[GR Weight],3)*$AG1935)+(INDEX(Model_Scenarios[GP Weight],3)*$AH1935)+(INDEX(Model_Scenarios[LTV Weight],3)*$AI1935))-(INDEX(Model_Scenarios[LTV Weight],3)*$AP1935)-(INDEX(Model_Scenarios[GP Weight],3)*($AS1935+$AV1935+$AY1935))</f>
        <v>1.5731558423651033</v>
      </c>
      <c r="BC1935">
        <f>INDEX(Model_Assumptions[Values],9)*((INDEX(Model_Scenarios[GR Weight],4)*$AG1935)+(INDEX(Model_Scenarios[GP Weight],4)*$AH1935)+(INDEX(Model_Scenarios[LTV Weight],4)*$AI1935))-(INDEX(Model_Scenarios[LTV Weight],4)*$AP1935)-(INDEX(Model_Scenarios[GP Weight],4)*($AS1935+$AV1935+$AY1935))</f>
        <v>1.3475316780288602</v>
      </c>
      <c r="BD1935">
        <f>INDEX(Model_Assumptions[Values],9)*((INDEX(Model_Scenarios[GR Weight],5)*$AG1935)+(INDEX(Model_Scenarios[GP Weight],5)*$AH1935)+(INDEX(Model_Scenarios[LTV Weight],5)*$AI1935))-(INDEX(Model_Scenarios[LTV Weight],5)*$AP1935)-(INDEX(Model_Scenarios[GP Weight],5)*($AS1935+$AV1935+$AY1935))</f>
        <v>1.6010947295747922</v>
      </c>
    </row>
    <row r="1936" spans="1:56" x14ac:dyDescent="0.25">
      <c r="A1936">
        <v>1935</v>
      </c>
      <c r="B1936">
        <v>39</v>
      </c>
      <c r="C1936" s="3">
        <v>35</v>
      </c>
      <c r="D1936" s="4">
        <v>0.68</v>
      </c>
      <c r="E1936" t="str">
        <v>SKU-1045</v>
      </c>
      <c r="F1936" t="str">
        <v>Reduce</v>
      </c>
      <c r="G1936" t="str">
        <v>Full</v>
      </c>
      <c r="H1936">
        <v>126.76</v>
      </c>
      <c r="I1936">
        <v>78.819999999999993</v>
      </c>
      <c r="J1936">
        <v>23</v>
      </c>
      <c r="K1936">
        <v>2915.48</v>
      </c>
      <c r="L1936">
        <v>1102.6200000000001</v>
      </c>
      <c r="M1936">
        <v>0.37819501420006313</v>
      </c>
      <c r="N1936">
        <v>128.30972710860155</v>
      </c>
      <c r="O1936">
        <v>771.64372349783571</v>
      </c>
      <c r="P1936">
        <v>771.64372349783571</v>
      </c>
      <c r="Q1936">
        <v>1411.6500442557856</v>
      </c>
      <c r="R1936">
        <v>927.65574336808766</v>
      </c>
      <c r="S1936">
        <v>1</v>
      </c>
      <c r="T1936">
        <f t="shared" si="690"/>
        <v>127.81381443384906</v>
      </c>
      <c r="U1936">
        <f t="shared" si="691"/>
        <v>8.3134619268622218E-3</v>
      </c>
      <c r="V1936">
        <f>IF($F1936="Reduce", INDEX(Model_Assumptions[Values], 2), INDEX(Model_Assumptions[Values], 1))</f>
        <v>-0.8</v>
      </c>
      <c r="W1936">
        <f t="shared" si="692"/>
        <v>22.847032300545735</v>
      </c>
      <c r="X1936">
        <f t="shared" si="705"/>
        <v>2920.1663468261081</v>
      </c>
      <c r="Y1936">
        <f t="shared" si="693"/>
        <v>1119.3632608970934</v>
      </c>
      <c r="Z1936">
        <f t="shared" si="694"/>
        <v>4.6863468261080925</v>
      </c>
      <c r="AA1936">
        <f t="shared" si="695"/>
        <v>16.743260897093251</v>
      </c>
      <c r="AB1936">
        <f t="shared" si="706"/>
        <v>0.38332174539087993</v>
      </c>
      <c r="AC1936">
        <f t="shared" si="696"/>
        <v>5.1267311908168023E-3</v>
      </c>
      <c r="AD1936">
        <f t="shared" si="697"/>
        <v>5.1267311908168023E-3</v>
      </c>
      <c r="AE1936">
        <f t="shared" si="698"/>
        <v>0.68000000000000327</v>
      </c>
      <c r="AF1936">
        <f t="shared" si="707"/>
        <v>296.84983787778503</v>
      </c>
      <c r="AG1936">
        <f t="shared" si="699"/>
        <v>6.0732002132603841E-3</v>
      </c>
      <c r="AH1936">
        <f t="shared" si="700"/>
        <v>2.1698175449670735E-2</v>
      </c>
      <c r="AI1936">
        <f t="shared" si="708"/>
        <v>0.31999999999999673</v>
      </c>
      <c r="AJ1936">
        <f>MAX(0, $R1936 - $AA1936) * INDEX(Model_Assumptions[Values], 7)</f>
        <v>1821.8249649419888</v>
      </c>
      <c r="AK1936">
        <f>MAX(0, INDEX(Model_Assumptions[Values], 4) - $AD1936)</f>
        <v>4.48732688091832E-2</v>
      </c>
      <c r="AL1936">
        <f>MAX(0, INDEX(Model_Assumptions[Values], 5) - $AC1936)</f>
        <v>1.4873268809183198E-2</v>
      </c>
      <c r="AM1936">
        <f>INDEX(Model_Assumptions[Values], 6) * MAX(0, INDEX(Model_Assumptions[Values], 3) - $AB1936)^2</f>
        <v>0</v>
      </c>
      <c r="AN1936">
        <f t="shared" si="701"/>
        <v>1831.1746602366356</v>
      </c>
      <c r="AO1936" cm="1">
        <f t="array" ref="AO1936">IFERROR(STDEV(IF($E$2:$E$2201=$E1936, $AJ$2:$AJ$2201)), 0)</f>
        <v>14.29634124640909</v>
      </c>
      <c r="AP1936">
        <f t="shared" si="709"/>
        <v>-0.65399217418619338</v>
      </c>
      <c r="AQ1936">
        <f t="shared" si="702"/>
        <v>4.6304812137171511E-2</v>
      </c>
      <c r="AR1936" cm="1">
        <f t="array" ref="AR1936">IFERROR(STDEV(IF($E$2:$E$2201=$E1936, $AK$2:$AK$2201)), 0)</f>
        <v>2.1900830245106359E-3</v>
      </c>
      <c r="AS1936">
        <f t="shared" si="710"/>
        <v>-0.65364797223072502</v>
      </c>
      <c r="AT1936">
        <f t="shared" si="703"/>
        <v>1.6304812137171502E-2</v>
      </c>
      <c r="AU1936" cm="1">
        <f t="array" ref="AU1936">IFERROR(STDEV(IF($E$2:$E$2201=$E1936, $AL$2:$AL$2201)), 0)</f>
        <v>2.1900830245106364E-3</v>
      </c>
      <c r="AV1936">
        <f t="shared" si="711"/>
        <v>-0.6536479722307218</v>
      </c>
      <c r="AW1936">
        <f t="shared" si="704"/>
        <v>0</v>
      </c>
      <c r="AX1936" cm="1">
        <f t="array" ref="AX1936">IFERROR(STDEV(IF($E$2:$E$2201=$E1936, $AM$2:$AM$2201)), 0)</f>
        <v>0</v>
      </c>
      <c r="AY1936">
        <f t="shared" si="712"/>
        <v>-0.6536479722307218</v>
      </c>
      <c r="AZ1936">
        <f>INDEX(Model_Assumptions[Values],9)*((INDEX(Model_Scenarios[GR Weight],1)*$AG1936)+(INDEX(Model_Scenarios[GP Weight],1)*$AH1936)+(INDEX(Model_Scenarios[LTV Weight],1)*$AI1936))-(INDEX(Model_Scenarios[LTV Weight],1)*$AP1936)-(INDEX(Model_Scenarios[GP Weight],1)*($AS1936+$AV1936+$AY1936))</f>
        <v>2.0131738188496242</v>
      </c>
      <c r="BA1936">
        <f>INDEX(Model_Assumptions[Values],9)*((INDEX(Model_Scenarios[GR Weight],2)*$AG1936)+(INDEX(Model_Scenarios[GP Weight],2)*$AH1936)+(INDEX(Model_Scenarios[LTV Weight],2)*$AI1936))-(INDEX(Model_Scenarios[LTV Weight],2)*$AP1936)-(INDEX(Model_Scenarios[GP Weight],2)*($AS1936+$AV1936+$AY1936))</f>
        <v>1.8835367721690648</v>
      </c>
      <c r="BB1936">
        <f>INDEX(Model_Assumptions[Values],9)*((INDEX(Model_Scenarios[GR Weight],3)*$AG1936)+(INDEX(Model_Scenarios[GP Weight],3)*$AH1936)+(INDEX(Model_Scenarios[LTV Weight],3)*$AI1936))-(INDEX(Model_Scenarios[LTV Weight],3)*$AP1936)-(INDEX(Model_Scenarios[GP Weight],3)*($AS1936+$AV1936+$AY1936))</f>
        <v>1.6334905478202291</v>
      </c>
      <c r="BC1936">
        <f>INDEX(Model_Assumptions[Values],9)*((INDEX(Model_Scenarios[GR Weight],4)*$AG1936)+(INDEX(Model_Scenarios[GP Weight],4)*$AH1936)+(INDEX(Model_Scenarios[LTV Weight],4)*$AI1936))-(INDEX(Model_Scenarios[LTV Weight],4)*$AP1936)-(INDEX(Model_Scenarios[GP Weight],4)*($AS1936+$AV1936+$AY1936))</f>
        <v>1.4111279305082416</v>
      </c>
      <c r="BD1936">
        <f>INDEX(Model_Assumptions[Values],9)*((INDEX(Model_Scenarios[GR Weight],5)*$AG1936)+(INDEX(Model_Scenarios[GP Weight],5)*$AH1936)+(INDEX(Model_Scenarios[LTV Weight],5)*$AI1936))-(INDEX(Model_Scenarios[LTV Weight],5)*$AP1936)-(INDEX(Model_Scenarios[GP Weight],5)*($AS1936+$AV1936+$AY1936))</f>
        <v>1.7077603804270918</v>
      </c>
    </row>
    <row r="1937" spans="1:56" x14ac:dyDescent="0.25">
      <c r="A1937">
        <v>1936</v>
      </c>
      <c r="B1937">
        <v>39</v>
      </c>
      <c r="C1937" s="3">
        <v>36</v>
      </c>
      <c r="D1937" s="4">
        <v>0.70000000000000007</v>
      </c>
      <c r="E1937" t="str">
        <v>SKU-1045</v>
      </c>
      <c r="F1937" t="str">
        <v>Reduce</v>
      </c>
      <c r="G1937" t="str">
        <v>Full</v>
      </c>
      <c r="H1937">
        <v>126.76</v>
      </c>
      <c r="I1937">
        <v>78.819999999999993</v>
      </c>
      <c r="J1937">
        <v>23</v>
      </c>
      <c r="K1937">
        <v>2915.48</v>
      </c>
      <c r="L1937">
        <v>1102.6200000000001</v>
      </c>
      <c r="M1937">
        <v>0.37819501420006313</v>
      </c>
      <c r="N1937">
        <v>128.30972710860155</v>
      </c>
      <c r="O1937">
        <v>771.64372349783571</v>
      </c>
      <c r="P1937">
        <v>771.64372349783571</v>
      </c>
      <c r="Q1937">
        <v>1411.6500442557856</v>
      </c>
      <c r="R1937">
        <v>927.65574336808766</v>
      </c>
      <c r="S1937">
        <v>1</v>
      </c>
      <c r="T1937">
        <f t="shared" si="690"/>
        <v>127.84480897602108</v>
      </c>
      <c r="U1937">
        <f t="shared" si="691"/>
        <v>8.5579755129463527E-3</v>
      </c>
      <c r="V1937">
        <f>IF($F1937="Reduce", INDEX(Model_Assumptions[Values], 2), INDEX(Model_Assumptions[Values], 1))</f>
        <v>-0.8</v>
      </c>
      <c r="W1937">
        <f t="shared" si="692"/>
        <v>22.842533250561786</v>
      </c>
      <c r="X1937">
        <f t="shared" si="705"/>
        <v>2920.2992999464814</v>
      </c>
      <c r="Y1937">
        <f t="shared" si="693"/>
        <v>1119.8508291372016</v>
      </c>
      <c r="Z1937">
        <f t="shared" si="694"/>
        <v>4.8192999464813511</v>
      </c>
      <c r="AA1937">
        <f t="shared" si="695"/>
        <v>17.230829137201454</v>
      </c>
      <c r="AB1937">
        <f t="shared" si="706"/>
        <v>0.38347125212738448</v>
      </c>
      <c r="AC1937">
        <f t="shared" si="696"/>
        <v>5.2762379273213478E-3</v>
      </c>
      <c r="AD1937">
        <f t="shared" si="697"/>
        <v>5.2762379273213478E-3</v>
      </c>
      <c r="AE1937">
        <f t="shared" si="698"/>
        <v>0.69999999999999907</v>
      </c>
      <c r="AF1937">
        <f t="shared" si="707"/>
        <v>278.29672301042717</v>
      </c>
      <c r="AG1937">
        <f t="shared" si="699"/>
        <v>6.2454987965632923E-3</v>
      </c>
      <c r="AH1937">
        <f t="shared" si="700"/>
        <v>2.2330032128162296E-2</v>
      </c>
      <c r="AI1937">
        <f t="shared" si="708"/>
        <v>0.30000000000000093</v>
      </c>
      <c r="AJ1937">
        <f>MAX(0, $R1937 - $AA1937) * INDEX(Model_Assumptions[Values], 7)</f>
        <v>1820.8498284617724</v>
      </c>
      <c r="AK1937">
        <f>MAX(0, INDEX(Model_Assumptions[Values], 4) - $AD1937)</f>
        <v>4.4723762072678655E-2</v>
      </c>
      <c r="AL1937">
        <f>MAX(0, INDEX(Model_Assumptions[Values], 5) - $AC1937)</f>
        <v>1.4723762072678653E-2</v>
      </c>
      <c r="AM1937">
        <f>INDEX(Model_Assumptions[Values], 6) * MAX(0, INDEX(Model_Assumptions[Values], 3) - $AB1937)^2</f>
        <v>0</v>
      </c>
      <c r="AN1937">
        <f t="shared" si="701"/>
        <v>1831.1746602366356</v>
      </c>
      <c r="AO1937" cm="1">
        <f t="array" ref="AO1937">IFERROR(STDEV(IF($E$2:$E$2201=$E1937, $AJ$2:$AJ$2201)), 0)</f>
        <v>14.29634124640909</v>
      </c>
      <c r="AP1937">
        <f t="shared" si="709"/>
        <v>-0.72220098813440115</v>
      </c>
      <c r="AQ1937">
        <f t="shared" si="702"/>
        <v>4.6304812137171511E-2</v>
      </c>
      <c r="AR1937" cm="1">
        <f t="array" ref="AR1937">IFERROR(STDEV(IF($E$2:$E$2201=$E1937, $AK$2:$AK$2201)), 0)</f>
        <v>2.1900830245106359E-3</v>
      </c>
      <c r="AS1937">
        <f t="shared" si="710"/>
        <v>-0.72191330045404756</v>
      </c>
      <c r="AT1937">
        <f t="shared" si="703"/>
        <v>1.6304812137171502E-2</v>
      </c>
      <c r="AU1937" cm="1">
        <f t="array" ref="AU1937">IFERROR(STDEV(IF($E$2:$E$2201=$E1937, $AL$2:$AL$2201)), 0)</f>
        <v>2.1900830245106364E-3</v>
      </c>
      <c r="AV1937">
        <f t="shared" si="711"/>
        <v>-0.72191330045404434</v>
      </c>
      <c r="AW1937">
        <f t="shared" si="704"/>
        <v>0</v>
      </c>
      <c r="AX1937" cm="1">
        <f t="array" ref="AX1937">IFERROR(STDEV(IF($E$2:$E$2201=$E1937, $AM$2:$AM$2201)), 0)</f>
        <v>0</v>
      </c>
      <c r="AY1937">
        <f t="shared" si="712"/>
        <v>-0.72191330045404434</v>
      </c>
      <c r="AZ1937">
        <f>INDEX(Model_Assumptions[Values],9)*((INDEX(Model_Scenarios[GR Weight],1)*$AG1937)+(INDEX(Model_Scenarios[GP Weight],1)*$AH1937)+(INDEX(Model_Scenarios[LTV Weight],1)*$AI1937))-(INDEX(Model_Scenarios[LTV Weight],1)*$AP1937)-(INDEX(Model_Scenarios[GP Weight],1)*($AS1937+$AV1937+$AY1937))</f>
        <v>2.0086225461061016</v>
      </c>
      <c r="BA1937">
        <f>INDEX(Model_Assumptions[Values],9)*((INDEX(Model_Scenarios[GR Weight],2)*$AG1937)+(INDEX(Model_Scenarios[GP Weight],2)*$AH1937)+(INDEX(Model_Scenarios[LTV Weight],2)*$AI1937))-(INDEX(Model_Scenarios[LTV Weight],2)*$AP1937)-(INDEX(Model_Scenarios[GP Weight],2)*($AS1937+$AV1937+$AY1937))</f>
        <v>1.9045927787853758</v>
      </c>
      <c r="BB1937">
        <f>INDEX(Model_Assumptions[Values],9)*((INDEX(Model_Scenarios[GR Weight],3)*$AG1937)+(INDEX(Model_Scenarios[GP Weight],3)*$AH1937)+(INDEX(Model_Scenarios[LTV Weight],3)*$AI1937))-(INDEX(Model_Scenarios[LTV Weight],3)*$AP1937)-(INDEX(Model_Scenarios[GP Weight],3)*($AS1937+$AV1937+$AY1937))</f>
        <v>1.6937737904504981</v>
      </c>
      <c r="BC1937">
        <f>INDEX(Model_Assumptions[Values],9)*((INDEX(Model_Scenarios[GR Weight],4)*$AG1937)+(INDEX(Model_Scenarios[GP Weight],4)*$AH1937)+(INDEX(Model_Scenarios[LTV Weight],4)*$AI1937))-(INDEX(Model_Scenarios[LTV Weight],4)*$AP1937)-(INDEX(Model_Scenarios[GP Weight],4)*($AS1937+$AV1937+$AY1937))</f>
        <v>1.4746764410353392</v>
      </c>
      <c r="BD1937">
        <f>INDEX(Model_Assumptions[Values],9)*((INDEX(Model_Scenarios[GR Weight],5)*$AG1937)+(INDEX(Model_Scenarios[GP Weight],5)*$AH1937)+(INDEX(Model_Scenarios[LTV Weight],5)*$AI1937))-(INDEX(Model_Scenarios[LTV Weight],5)*$AP1937)-(INDEX(Model_Scenarios[GP Weight],5)*($AS1937+$AV1937+$AY1937))</f>
        <v>1.8143602799317862</v>
      </c>
    </row>
    <row r="1938" spans="1:56" x14ac:dyDescent="0.25">
      <c r="A1938">
        <v>1937</v>
      </c>
      <c r="B1938">
        <v>39</v>
      </c>
      <c r="C1938" s="3">
        <v>37</v>
      </c>
      <c r="D1938" s="4">
        <v>0.72</v>
      </c>
      <c r="E1938" t="str">
        <v>SKU-1045</v>
      </c>
      <c r="F1938" t="str">
        <v>Reduce</v>
      </c>
      <c r="G1938" t="str">
        <v>Full</v>
      </c>
      <c r="H1938">
        <v>126.76</v>
      </c>
      <c r="I1938">
        <v>78.819999999999993</v>
      </c>
      <c r="J1938">
        <v>23</v>
      </c>
      <c r="K1938">
        <v>2915.48</v>
      </c>
      <c r="L1938">
        <v>1102.6200000000001</v>
      </c>
      <c r="M1938">
        <v>0.37819501420006313</v>
      </c>
      <c r="N1938">
        <v>128.30972710860155</v>
      </c>
      <c r="O1938">
        <v>771.64372349783571</v>
      </c>
      <c r="P1938">
        <v>771.64372349783571</v>
      </c>
      <c r="Q1938">
        <v>1411.6500442557856</v>
      </c>
      <c r="R1938">
        <v>927.65574336808766</v>
      </c>
      <c r="S1938">
        <v>1</v>
      </c>
      <c r="T1938">
        <f t="shared" si="690"/>
        <v>127.87580351819312</v>
      </c>
      <c r="U1938">
        <f t="shared" si="691"/>
        <v>8.8024890990305946E-3</v>
      </c>
      <c r="V1938">
        <f>IF($F1938="Reduce", INDEX(Model_Assumptions[Values], 2), INDEX(Model_Assumptions[Values], 1))</f>
        <v>-0.8</v>
      </c>
      <c r="W1938">
        <f t="shared" si="692"/>
        <v>22.838034200577837</v>
      </c>
      <c r="X1938">
        <f t="shared" si="705"/>
        <v>2920.4319741748664</v>
      </c>
      <c r="Y1938">
        <f t="shared" si="693"/>
        <v>1120.3381184853213</v>
      </c>
      <c r="Z1938">
        <f t="shared" si="694"/>
        <v>4.9519741748663364</v>
      </c>
      <c r="AA1938">
        <f t="shared" si="695"/>
        <v>17.718118485321156</v>
      </c>
      <c r="AB1938">
        <f t="shared" si="706"/>
        <v>0.38362068638899205</v>
      </c>
      <c r="AC1938">
        <f t="shared" si="696"/>
        <v>5.4256721889289206E-3</v>
      </c>
      <c r="AD1938">
        <f t="shared" si="697"/>
        <v>5.4256721889289206E-3</v>
      </c>
      <c r="AE1938">
        <f t="shared" si="698"/>
        <v>0.72000000000000408</v>
      </c>
      <c r="AF1938">
        <f t="shared" si="707"/>
        <v>259.74360814306078</v>
      </c>
      <c r="AG1938">
        <f t="shared" si="699"/>
        <v>6.4174359540167059E-3</v>
      </c>
      <c r="AH1938">
        <f t="shared" si="700"/>
        <v>2.2961527380804064E-2</v>
      </c>
      <c r="AI1938">
        <f t="shared" si="708"/>
        <v>0.27999999999999592</v>
      </c>
      <c r="AJ1938">
        <f>MAX(0, $R1938 - $AA1938) * INDEX(Model_Assumptions[Values], 7)</f>
        <v>1819.875249765533</v>
      </c>
      <c r="AK1938">
        <f>MAX(0, INDEX(Model_Assumptions[Values], 4) - $AD1938)</f>
        <v>4.4574327811071082E-2</v>
      </c>
      <c r="AL1938">
        <f>MAX(0, INDEX(Model_Assumptions[Values], 5) - $AC1938)</f>
        <v>1.457432781107108E-2</v>
      </c>
      <c r="AM1938">
        <f>INDEX(Model_Assumptions[Values], 6) * MAX(0, INDEX(Model_Assumptions[Values], 3) - $AB1938)^2</f>
        <v>0</v>
      </c>
      <c r="AN1938">
        <f t="shared" si="701"/>
        <v>1831.1746602366356</v>
      </c>
      <c r="AO1938" cm="1">
        <f t="array" ref="AO1938">IFERROR(STDEV(IF($E$2:$E$2201=$E1938, $AJ$2:$AJ$2201)), 0)</f>
        <v>14.29634124640909</v>
      </c>
      <c r="AP1938">
        <f t="shared" si="709"/>
        <v>-0.79037078622761592</v>
      </c>
      <c r="AQ1938">
        <f t="shared" si="702"/>
        <v>4.6304812137171511E-2</v>
      </c>
      <c r="AR1938" cm="1">
        <f t="array" ref="AR1938">IFERROR(STDEV(IF($E$2:$E$2201=$E1938, $AK$2:$AK$2201)), 0)</f>
        <v>2.1900830245106359E-3</v>
      </c>
      <c r="AS1938">
        <f t="shared" si="710"/>
        <v>-0.79014553637166229</v>
      </c>
      <c r="AT1938">
        <f t="shared" si="703"/>
        <v>1.6304812137171502E-2</v>
      </c>
      <c r="AU1938" cm="1">
        <f t="array" ref="AU1938">IFERROR(STDEV(IF($E$2:$E$2201=$E1938, $AL$2:$AL$2201)), 0)</f>
        <v>2.1900830245106364E-3</v>
      </c>
      <c r="AV1938">
        <f t="shared" si="711"/>
        <v>-0.79014553637165896</v>
      </c>
      <c r="AW1938">
        <f t="shared" si="704"/>
        <v>0</v>
      </c>
      <c r="AX1938" cm="1">
        <f t="array" ref="AX1938">IFERROR(STDEV(IF($E$2:$E$2201=$E1938, $AM$2:$AM$2201)), 0)</f>
        <v>0</v>
      </c>
      <c r="AY1938">
        <f t="shared" si="712"/>
        <v>-0.79014553637165896</v>
      </c>
      <c r="AZ1938">
        <f>INDEX(Model_Assumptions[Values],9)*((INDEX(Model_Scenarios[GR Weight],1)*$AG1938)+(INDEX(Model_Scenarios[GP Weight],1)*$AH1938)+(INDEX(Model_Scenarios[LTV Weight],1)*$AI1938))-(INDEX(Model_Scenarios[LTV Weight],1)*$AP1938)-(INDEX(Model_Scenarios[GP Weight],1)*($AS1938+$AV1938+$AY1938))</f>
        <v>2.0040297715609849</v>
      </c>
      <c r="BA1938">
        <f>INDEX(Model_Assumptions[Values],9)*((INDEX(Model_Scenarios[GR Weight],2)*$AG1938)+(INDEX(Model_Scenarios[GP Weight],2)*$AH1938)+(INDEX(Model_Scenarios[LTV Weight],2)*$AI1938))-(INDEX(Model_Scenarios[LTV Weight],2)*$AP1938)-(INDEX(Model_Scenarios[GP Weight],2)*($AS1938+$AV1938+$AY1938))</f>
        <v>1.9256029372172498</v>
      </c>
      <c r="BB1938">
        <f>INDEX(Model_Assumptions[Values],9)*((INDEX(Model_Scenarios[GR Weight],3)*$AG1938)+(INDEX(Model_Scenarios[GP Weight],3)*$AH1938)+(INDEX(Model_Scenarios[LTV Weight],3)*$AI1938))-(INDEX(Model_Scenarios[LTV Weight],3)*$AP1938)-(INDEX(Model_Scenarios[GP Weight],3)*($AS1938+$AV1938+$AY1938))</f>
        <v>1.7540055955402094</v>
      </c>
      <c r="BC1938">
        <f>INDEX(Model_Assumptions[Values],9)*((INDEX(Model_Scenarios[GR Weight],4)*$AG1938)+(INDEX(Model_Scenarios[GP Weight],4)*$AH1938)+(INDEX(Model_Scenarios[LTV Weight],4)*$AI1938))-(INDEX(Model_Scenarios[LTV Weight],4)*$AP1938)-(INDEX(Model_Scenarios[GP Weight],4)*($AS1938+$AV1938+$AY1938))</f>
        <v>1.5381772348944582</v>
      </c>
      <c r="BD1938">
        <f>INDEX(Model_Assumptions[Values],9)*((INDEX(Model_Scenarios[GR Weight],5)*$AG1938)+(INDEX(Model_Scenarios[GP Weight],5)*$AH1938)+(INDEX(Model_Scenarios[LTV Weight],5)*$AI1938))-(INDEX(Model_Scenarios[LTV Weight],5)*$AP1938)-(INDEX(Model_Scenarios[GP Weight],5)*($AS1938+$AV1938+$AY1938))</f>
        <v>1.9208944678213662</v>
      </c>
    </row>
    <row r="1939" spans="1:56" x14ac:dyDescent="0.25">
      <c r="A1939">
        <v>1938</v>
      </c>
      <c r="B1939">
        <v>39</v>
      </c>
      <c r="C1939" s="3">
        <v>38</v>
      </c>
      <c r="D1939" s="4">
        <v>0.74</v>
      </c>
      <c r="E1939" t="str">
        <v>SKU-1045</v>
      </c>
      <c r="F1939" t="str">
        <v>Reduce</v>
      </c>
      <c r="G1939" t="str">
        <v>Full</v>
      </c>
      <c r="H1939">
        <v>126.76</v>
      </c>
      <c r="I1939">
        <v>78.819999999999993</v>
      </c>
      <c r="J1939">
        <v>23</v>
      </c>
      <c r="K1939">
        <v>2915.48</v>
      </c>
      <c r="L1939">
        <v>1102.6200000000001</v>
      </c>
      <c r="M1939">
        <v>0.37819501420006313</v>
      </c>
      <c r="N1939">
        <v>128.30972710860155</v>
      </c>
      <c r="O1939">
        <v>771.64372349783571</v>
      </c>
      <c r="P1939">
        <v>771.64372349783571</v>
      </c>
      <c r="Q1939">
        <v>1411.6500442557856</v>
      </c>
      <c r="R1939">
        <v>927.65574336808766</v>
      </c>
      <c r="S1939">
        <v>1</v>
      </c>
      <c r="T1939">
        <f t="shared" si="690"/>
        <v>127.90679806036515</v>
      </c>
      <c r="U1939">
        <f t="shared" si="691"/>
        <v>9.0470026851147255E-3</v>
      </c>
      <c r="V1939">
        <f>IF($F1939="Reduce", INDEX(Model_Assumptions[Values], 2), INDEX(Model_Assumptions[Values], 1))</f>
        <v>-0.8</v>
      </c>
      <c r="W1939">
        <f t="shared" si="692"/>
        <v>22.833535150593889</v>
      </c>
      <c r="X1939">
        <f t="shared" si="705"/>
        <v>2920.5643695112617</v>
      </c>
      <c r="Y1939">
        <f t="shared" si="693"/>
        <v>1120.8251289414516</v>
      </c>
      <c r="Z1939">
        <f t="shared" si="694"/>
        <v>5.0843695112616842</v>
      </c>
      <c r="AA1939">
        <f t="shared" si="695"/>
        <v>18.205128941451449</v>
      </c>
      <c r="AB1939">
        <f t="shared" si="706"/>
        <v>0.38377004822838906</v>
      </c>
      <c r="AC1939">
        <f t="shared" si="696"/>
        <v>5.5750340283259314E-3</v>
      </c>
      <c r="AD1939">
        <f t="shared" si="697"/>
        <v>5.5750340283259314E-3</v>
      </c>
      <c r="AE1939">
        <f t="shared" si="698"/>
        <v>0.73999999999999977</v>
      </c>
      <c r="AF1939">
        <f t="shared" si="707"/>
        <v>241.19049327570301</v>
      </c>
      <c r="AG1939">
        <f t="shared" si="699"/>
        <v>6.5890116856188547E-3</v>
      </c>
      <c r="AH1939">
        <f t="shared" si="700"/>
        <v>2.3592661207594866E-2</v>
      </c>
      <c r="AI1939">
        <f t="shared" si="708"/>
        <v>0.26000000000000023</v>
      </c>
      <c r="AJ1939">
        <f>MAX(0, $R1939 - $AA1939) * INDEX(Model_Assumptions[Values], 7)</f>
        <v>1818.9012288532724</v>
      </c>
      <c r="AK1939">
        <f>MAX(0, INDEX(Model_Assumptions[Values], 4) - $AD1939)</f>
        <v>4.4424965971674071E-2</v>
      </c>
      <c r="AL1939">
        <f>MAX(0, INDEX(Model_Assumptions[Values], 5) - $AC1939)</f>
        <v>1.4424965971674069E-2</v>
      </c>
      <c r="AM1939">
        <f>INDEX(Model_Assumptions[Values], 6) * MAX(0, INDEX(Model_Assumptions[Values], 3) - $AB1939)^2</f>
        <v>0</v>
      </c>
      <c r="AN1939">
        <f t="shared" si="701"/>
        <v>1831.1746602366356</v>
      </c>
      <c r="AO1939" cm="1">
        <f t="array" ref="AO1939">IFERROR(STDEV(IF($E$2:$E$2201=$E1939, $AJ$2:$AJ$2201)), 0)</f>
        <v>14.29634124640909</v>
      </c>
      <c r="AP1939">
        <f t="shared" si="709"/>
        <v>-0.85850156846571024</v>
      </c>
      <c r="AQ1939">
        <f t="shared" si="702"/>
        <v>4.6304812137171511E-2</v>
      </c>
      <c r="AR1939" cm="1">
        <f t="array" ref="AR1939">IFERROR(STDEV(IF($E$2:$E$2201=$E1939, $AK$2:$AK$2201)), 0)</f>
        <v>2.1900830245106359E-3</v>
      </c>
      <c r="AS1939">
        <f t="shared" si="710"/>
        <v>-0.85834470404037888</v>
      </c>
      <c r="AT1939">
        <f t="shared" si="703"/>
        <v>1.6304812137171502E-2</v>
      </c>
      <c r="AU1939" cm="1">
        <f t="array" ref="AU1939">IFERROR(STDEV(IF($E$2:$E$2201=$E1939, $AL$2:$AL$2201)), 0)</f>
        <v>2.1900830245106364E-3</v>
      </c>
      <c r="AV1939">
        <f t="shared" si="711"/>
        <v>-0.85834470404037555</v>
      </c>
      <c r="AW1939">
        <f t="shared" si="704"/>
        <v>0</v>
      </c>
      <c r="AX1939" cm="1">
        <f t="array" ref="AX1939">IFERROR(STDEV(IF($E$2:$E$2201=$E1939, $AM$2:$AM$2201)), 0)</f>
        <v>0</v>
      </c>
      <c r="AY1939">
        <f t="shared" si="712"/>
        <v>-0.85834470404037555</v>
      </c>
      <c r="AZ1939">
        <f>INDEX(Model_Assumptions[Values],9)*((INDEX(Model_Scenarios[GR Weight],1)*$AG1939)+(INDEX(Model_Scenarios[GP Weight],1)*$AH1939)+(INDEX(Model_Scenarios[LTV Weight],1)*$AI1939))-(INDEX(Model_Scenarios[LTV Weight],1)*$AP1939)-(INDEX(Model_Scenarios[GP Weight],1)*($AS1939+$AV1939+$AY1939))</f>
        <v>1.9993955024312893</v>
      </c>
      <c r="BA1939">
        <f>INDEX(Model_Assumptions[Values],9)*((INDEX(Model_Scenarios[GR Weight],2)*$AG1939)+(INDEX(Model_Scenarios[GP Weight],2)*$AH1939)+(INDEX(Model_Scenarios[LTV Weight],2)*$AI1939))-(INDEX(Model_Scenarios[LTV Weight],2)*$AP1939)-(INDEX(Model_Scenarios[GP Weight],2)*($AS1939+$AV1939+$AY1939))</f>
        <v>1.9465672618987475</v>
      </c>
      <c r="BB1939">
        <f>INDEX(Model_Assumptions[Values],9)*((INDEX(Model_Scenarios[GR Weight],3)*$AG1939)+(INDEX(Model_Scenarios[GP Weight],3)*$AH1939)+(INDEX(Model_Scenarios[LTV Weight],3)*$AI1939))-(INDEX(Model_Scenarios[LTV Weight],3)*$AP1939)-(INDEX(Model_Scenarios[GP Weight],3)*($AS1939+$AV1939+$AY1939))</f>
        <v>1.8141859883489944</v>
      </c>
      <c r="BC1939">
        <f>INDEX(Model_Assumptions[Values],9)*((INDEX(Model_Scenarios[GR Weight],4)*$AG1939)+(INDEX(Model_Scenarios[GP Weight],4)*$AH1939)+(INDEX(Model_Scenarios[LTV Weight],4)*$AI1939))-(INDEX(Model_Scenarios[LTV Weight],4)*$AP1939)-(INDEX(Model_Scenarios[GP Weight],4)*($AS1939+$AV1939+$AY1939))</f>
        <v>1.6016303373452327</v>
      </c>
      <c r="BD1939">
        <f>INDEX(Model_Assumptions[Values],9)*((INDEX(Model_Scenarios[GR Weight],5)*$AG1939)+(INDEX(Model_Scenarios[GP Weight],5)*$AH1939)+(INDEX(Model_Scenarios[LTV Weight],5)*$AI1939))-(INDEX(Model_Scenarios[LTV Weight],5)*$AP1939)-(INDEX(Model_Scenarios[GP Weight],5)*($AS1939+$AV1939+$AY1939))</f>
        <v>2.0273629837895539</v>
      </c>
    </row>
    <row r="1940" spans="1:56" x14ac:dyDescent="0.25">
      <c r="A1940">
        <v>1939</v>
      </c>
      <c r="B1940">
        <v>39</v>
      </c>
      <c r="C1940" s="3">
        <v>39</v>
      </c>
      <c r="D1940" s="4">
        <v>0.76</v>
      </c>
      <c r="E1940" t="str">
        <v>SKU-1045</v>
      </c>
      <c r="F1940" t="str">
        <v>Reduce</v>
      </c>
      <c r="G1940" t="str">
        <v>Full</v>
      </c>
      <c r="H1940">
        <v>126.76</v>
      </c>
      <c r="I1940">
        <v>78.819999999999993</v>
      </c>
      <c r="J1940">
        <v>23</v>
      </c>
      <c r="K1940">
        <v>2915.48</v>
      </c>
      <c r="L1940">
        <v>1102.6200000000001</v>
      </c>
      <c r="M1940">
        <v>0.37819501420006313</v>
      </c>
      <c r="N1940">
        <v>128.30972710860155</v>
      </c>
      <c r="O1940">
        <v>771.64372349783571</v>
      </c>
      <c r="P1940">
        <v>771.64372349783571</v>
      </c>
      <c r="Q1940">
        <v>1411.6500442557856</v>
      </c>
      <c r="R1940">
        <v>927.65574336808766</v>
      </c>
      <c r="S1940">
        <v>1</v>
      </c>
      <c r="T1940">
        <f t="shared" si="690"/>
        <v>127.93779260253717</v>
      </c>
      <c r="U1940">
        <f t="shared" si="691"/>
        <v>9.2915162711988564E-3</v>
      </c>
      <c r="V1940">
        <f>IF($F1940="Reduce", INDEX(Model_Assumptions[Values], 2), INDEX(Model_Assumptions[Values], 1))</f>
        <v>-0.8</v>
      </c>
      <c r="W1940">
        <f t="shared" si="692"/>
        <v>22.82903610060994</v>
      </c>
      <c r="X1940">
        <f t="shared" si="705"/>
        <v>2920.6964859556683</v>
      </c>
      <c r="Y1940">
        <f t="shared" si="693"/>
        <v>1121.3118605055929</v>
      </c>
      <c r="Z1940">
        <f t="shared" si="694"/>
        <v>5.2164859556683041</v>
      </c>
      <c r="AA1940">
        <f t="shared" si="695"/>
        <v>18.691860505592786</v>
      </c>
      <c r="AB1940">
        <f t="shared" si="706"/>
        <v>0.38391933769821118</v>
      </c>
      <c r="AC1940">
        <f t="shared" si="696"/>
        <v>5.724323498148054E-3</v>
      </c>
      <c r="AD1940">
        <f t="shared" si="697"/>
        <v>5.724323498148054E-3</v>
      </c>
      <c r="AE1940">
        <f t="shared" si="698"/>
        <v>0.75999999999999557</v>
      </c>
      <c r="AF1940">
        <f t="shared" si="707"/>
        <v>222.63737840834514</v>
      </c>
      <c r="AG1940">
        <f t="shared" si="699"/>
        <v>6.7602259913709193E-3</v>
      </c>
      <c r="AH1940">
        <f t="shared" si="700"/>
        <v>2.4223433608535291E-2</v>
      </c>
      <c r="AI1940">
        <f t="shared" si="708"/>
        <v>0.24000000000000443</v>
      </c>
      <c r="AJ1940">
        <f>MAX(0, $R1940 - $AA1940) * INDEX(Model_Assumptions[Values], 7)</f>
        <v>1817.9277657249897</v>
      </c>
      <c r="AK1940">
        <f>MAX(0, INDEX(Model_Assumptions[Values], 4) - $AD1940)</f>
        <v>4.4275676501851949E-2</v>
      </c>
      <c r="AL1940">
        <f>MAX(0, INDEX(Model_Assumptions[Values], 5) - $AC1940)</f>
        <v>1.4275676501851946E-2</v>
      </c>
      <c r="AM1940">
        <f>INDEX(Model_Assumptions[Values], 6) * MAX(0, INDEX(Model_Assumptions[Values], 3) - $AB1940)^2</f>
        <v>0</v>
      </c>
      <c r="AN1940">
        <f t="shared" si="701"/>
        <v>1831.1746602366356</v>
      </c>
      <c r="AO1940" cm="1">
        <f t="array" ref="AO1940">IFERROR(STDEV(IF($E$2:$E$2201=$E1940, $AJ$2:$AJ$2201)), 0)</f>
        <v>14.29634124640909</v>
      </c>
      <c r="AP1940">
        <f t="shared" si="709"/>
        <v>-0.92659333484874795</v>
      </c>
      <c r="AQ1940">
        <f t="shared" si="702"/>
        <v>4.6304812137171511E-2</v>
      </c>
      <c r="AR1940" cm="1">
        <f t="array" ref="AR1940">IFERROR(STDEV(IF($E$2:$E$2201=$E1940, $AK$2:$AK$2201)), 0)</f>
        <v>2.1900830245106359E-3</v>
      </c>
      <c r="AS1940">
        <f t="shared" si="710"/>
        <v>-0.92651082749384051</v>
      </c>
      <c r="AT1940">
        <f t="shared" si="703"/>
        <v>1.6304812137171502E-2</v>
      </c>
      <c r="AU1940" cm="1">
        <f t="array" ref="AU1940">IFERROR(STDEV(IF($E$2:$E$2201=$E1940, $AL$2:$AL$2201)), 0)</f>
        <v>2.1900830245106364E-3</v>
      </c>
      <c r="AV1940">
        <f t="shared" si="711"/>
        <v>-0.92651082749383717</v>
      </c>
      <c r="AW1940">
        <f t="shared" si="704"/>
        <v>0</v>
      </c>
      <c r="AX1940" cm="1">
        <f t="array" ref="AX1940">IFERROR(STDEV(IF($E$2:$E$2201=$E1940, $AM$2:$AM$2201)), 0)</f>
        <v>0</v>
      </c>
      <c r="AY1940">
        <f t="shared" si="712"/>
        <v>-0.92651082749383717</v>
      </c>
      <c r="AZ1940">
        <f>INDEX(Model_Assumptions[Values],9)*((INDEX(Model_Scenarios[GR Weight],1)*$AG1940)+(INDEX(Model_Scenarios[GP Weight],1)*$AH1940)+(INDEX(Model_Scenarios[LTV Weight],1)*$AI1940))-(INDEX(Model_Scenarios[LTV Weight],1)*$AP1940)-(INDEX(Model_Scenarios[GP Weight],1)*($AS1940+$AV1940+$AY1940))</f>
        <v>1.9947197459271209</v>
      </c>
      <c r="BA1940">
        <f>INDEX(Model_Assumptions[Values],9)*((INDEX(Model_Scenarios[GR Weight],2)*$AG1940)+(INDEX(Model_Scenarios[GP Weight],2)*$AH1940)+(INDEX(Model_Scenarios[LTV Weight],2)*$AI1940))-(INDEX(Model_Scenarios[LTV Weight],2)*$AP1940)-(INDEX(Model_Scenarios[GP Weight],2)*($AS1940+$AV1940+$AY1940))</f>
        <v>1.9674857672500672</v>
      </c>
      <c r="BB1940">
        <f>INDEX(Model_Assumptions[Values],9)*((INDEX(Model_Scenarios[GR Weight],3)*$AG1940)+(INDEX(Model_Scenarios[GP Weight],3)*$AH1940)+(INDEX(Model_Scenarios[LTV Weight],3)*$AI1940))-(INDEX(Model_Scenarios[LTV Weight],3)*$AP1940)-(INDEX(Model_Scenarios[GP Weight],3)*($AS1940+$AV1940+$AY1940))</f>
        <v>1.8743149941121886</v>
      </c>
      <c r="BC1940">
        <f>INDEX(Model_Assumptions[Values],9)*((INDEX(Model_Scenarios[GR Weight],4)*$AG1940)+(INDEX(Model_Scenarios[GP Weight],4)*$AH1940)+(INDEX(Model_Scenarios[LTV Weight],4)*$AI1940))-(INDEX(Model_Scenarios[LTV Weight],4)*$AP1940)-(INDEX(Model_Scenarios[GP Weight],4)*($AS1940+$AV1940+$AY1940))</f>
        <v>1.665035773622997</v>
      </c>
      <c r="BD1940">
        <f>INDEX(Model_Assumptions[Values],9)*((INDEX(Model_Scenarios[GR Weight],5)*$AG1940)+(INDEX(Model_Scenarios[GP Weight],5)*$AH1940)+(INDEX(Model_Scenarios[LTV Weight],5)*$AI1940))-(INDEX(Model_Scenarios[LTV Weight],5)*$AP1940)-(INDEX(Model_Scenarios[GP Weight],5)*($AS1940+$AV1940+$AY1940))</f>
        <v>2.1337658674918689</v>
      </c>
    </row>
    <row r="1941" spans="1:56" x14ac:dyDescent="0.25">
      <c r="A1941">
        <v>1940</v>
      </c>
      <c r="B1941">
        <v>39</v>
      </c>
      <c r="C1941" s="3">
        <v>40</v>
      </c>
      <c r="D1941" s="4">
        <v>0.78</v>
      </c>
      <c r="E1941" t="str">
        <v>SKU-1045</v>
      </c>
      <c r="F1941" t="str">
        <v>Reduce</v>
      </c>
      <c r="G1941" t="str">
        <v>Full</v>
      </c>
      <c r="H1941">
        <v>126.76</v>
      </c>
      <c r="I1941">
        <v>78.819999999999993</v>
      </c>
      <c r="J1941">
        <v>23</v>
      </c>
      <c r="K1941">
        <v>2915.48</v>
      </c>
      <c r="L1941">
        <v>1102.6200000000001</v>
      </c>
      <c r="M1941">
        <v>0.37819501420006313</v>
      </c>
      <c r="N1941">
        <v>128.30972710860155</v>
      </c>
      <c r="O1941">
        <v>771.64372349783571</v>
      </c>
      <c r="P1941">
        <v>771.64372349783571</v>
      </c>
      <c r="Q1941">
        <v>1411.6500442557856</v>
      </c>
      <c r="R1941">
        <v>927.65574336808766</v>
      </c>
      <c r="S1941">
        <v>1</v>
      </c>
      <c r="T1941">
        <f t="shared" si="690"/>
        <v>127.96878714470921</v>
      </c>
      <c r="U1941">
        <f t="shared" si="691"/>
        <v>9.5360298572830984E-3</v>
      </c>
      <c r="V1941">
        <f>IF($F1941="Reduce", INDEX(Model_Assumptions[Values], 2), INDEX(Model_Assumptions[Values], 1))</f>
        <v>-0.8</v>
      </c>
      <c r="W1941">
        <f t="shared" si="692"/>
        <v>22.824537050625988</v>
      </c>
      <c r="X1941">
        <f t="shared" si="705"/>
        <v>2920.8283235080862</v>
      </c>
      <c r="Y1941">
        <f t="shared" si="693"/>
        <v>1121.798313177746</v>
      </c>
      <c r="Z1941">
        <f t="shared" si="694"/>
        <v>5.3483235080861959</v>
      </c>
      <c r="AA1941">
        <f t="shared" si="695"/>
        <v>19.178313177745849</v>
      </c>
      <c r="AB1941">
        <f t="shared" si="706"/>
        <v>0.38406855485104319</v>
      </c>
      <c r="AC1941">
        <f t="shared" si="696"/>
        <v>5.8735406509800581E-3</v>
      </c>
      <c r="AD1941">
        <f t="shared" si="697"/>
        <v>5.8735406509800581E-3</v>
      </c>
      <c r="AE1941">
        <f t="shared" si="698"/>
        <v>0.78000000000000058</v>
      </c>
      <c r="AF1941">
        <f t="shared" si="707"/>
        <v>204.08426354097875</v>
      </c>
      <c r="AG1941">
        <f t="shared" si="699"/>
        <v>6.9310788712728987E-3</v>
      </c>
      <c r="AH1941">
        <f t="shared" si="700"/>
        <v>2.4853844583626217E-2</v>
      </c>
      <c r="AI1941">
        <f t="shared" si="708"/>
        <v>0.21999999999999942</v>
      </c>
      <c r="AJ1941">
        <f>MAX(0, $R1941 - $AA1941) * INDEX(Model_Assumptions[Values], 7)</f>
        <v>1816.9548603806836</v>
      </c>
      <c r="AK1941">
        <f>MAX(0, INDEX(Model_Assumptions[Values], 4) - $AD1941)</f>
        <v>4.4126459349019945E-2</v>
      </c>
      <c r="AL1941">
        <f>MAX(0, INDEX(Model_Assumptions[Values], 5) - $AC1941)</f>
        <v>1.4126459349019942E-2</v>
      </c>
      <c r="AM1941">
        <f>INDEX(Model_Assumptions[Values], 6) * MAX(0, INDEX(Model_Assumptions[Values], 3) - $AB1941)^2</f>
        <v>0</v>
      </c>
      <c r="AN1941">
        <f t="shared" si="701"/>
        <v>1831.1746602366356</v>
      </c>
      <c r="AO1941" cm="1">
        <f t="array" ref="AO1941">IFERROR(STDEV(IF($E$2:$E$2201=$E1941, $AJ$2:$AJ$2201)), 0)</f>
        <v>14.29634124640909</v>
      </c>
      <c r="AP1941">
        <f t="shared" si="709"/>
        <v>-0.99464608537682442</v>
      </c>
      <c r="AQ1941">
        <f t="shared" si="702"/>
        <v>4.6304812137171511E-2</v>
      </c>
      <c r="AR1941" cm="1">
        <f t="array" ref="AR1941">IFERROR(STDEV(IF($E$2:$E$2201=$E1941, $AK$2:$AK$2201)), 0)</f>
        <v>2.1900830245106359E-3</v>
      </c>
      <c r="AS1941">
        <f t="shared" si="710"/>
        <v>-0.99464393074244717</v>
      </c>
      <c r="AT1941">
        <f t="shared" si="703"/>
        <v>1.6304812137171502E-2</v>
      </c>
      <c r="AU1941" cm="1">
        <f t="array" ref="AU1941">IFERROR(STDEV(IF($E$2:$E$2201=$E1941, $AL$2:$AL$2201)), 0)</f>
        <v>2.1900830245106364E-3</v>
      </c>
      <c r="AV1941">
        <f t="shared" si="711"/>
        <v>-0.99464393074244384</v>
      </c>
      <c r="AW1941">
        <f t="shared" si="704"/>
        <v>0</v>
      </c>
      <c r="AX1941" cm="1">
        <f t="array" ref="AX1941">IFERROR(STDEV(IF($E$2:$E$2201=$E1941, $AM$2:$AM$2201)), 0)</f>
        <v>0</v>
      </c>
      <c r="AY1941">
        <f t="shared" si="712"/>
        <v>-0.99464393074244384</v>
      </c>
      <c r="AZ1941">
        <f>INDEX(Model_Assumptions[Values],9)*((INDEX(Model_Scenarios[GR Weight],1)*$AG1941)+(INDEX(Model_Scenarios[GP Weight],1)*$AH1941)+(INDEX(Model_Scenarios[LTV Weight],1)*$AI1941))-(INDEX(Model_Scenarios[LTV Weight],1)*$AP1941)-(INDEX(Model_Scenarios[GP Weight],1)*($AS1941+$AV1941+$AY1941))</f>
        <v>1.9900025092516405</v>
      </c>
      <c r="BA1941">
        <f>INDEX(Model_Assumptions[Values],9)*((INDEX(Model_Scenarios[GR Weight],2)*$AG1941)+(INDEX(Model_Scenarios[GP Weight],2)*$AH1941)+(INDEX(Model_Scenarios[LTV Weight],2)*$AI1941))-(INDEX(Model_Scenarios[LTV Weight],2)*$AP1941)-(INDEX(Model_Scenarios[GP Weight],2)*($AS1941+$AV1941+$AY1941))</f>
        <v>1.9883584676774819</v>
      </c>
      <c r="BB1941">
        <f>INDEX(Model_Assumptions[Values],9)*((INDEX(Model_Scenarios[GR Weight],3)*$AG1941)+(INDEX(Model_Scenarios[GP Weight],3)*$AH1941)+(INDEX(Model_Scenarios[LTV Weight],3)*$AI1941))-(INDEX(Model_Scenarios[LTV Weight],3)*$AP1941)-(INDEX(Model_Scenarios[GP Weight],3)*($AS1941+$AV1941+$AY1941))</f>
        <v>1.9343926380407328</v>
      </c>
      <c r="BC1941">
        <f>INDEX(Model_Assumptions[Values],9)*((INDEX(Model_Scenarios[GR Weight],4)*$AG1941)+(INDEX(Model_Scenarios[GP Weight],4)*$AH1941)+(INDEX(Model_Scenarios[LTV Weight],4)*$AI1941))-(INDEX(Model_Scenarios[LTV Weight],4)*$AP1941)-(INDEX(Model_Scenarios[GP Weight],4)*($AS1941+$AV1941+$AY1941))</f>
        <v>1.7283935689386869</v>
      </c>
      <c r="BD1941">
        <f>INDEX(Model_Assumptions[Values],9)*((INDEX(Model_Scenarios[GR Weight],5)*$AG1941)+(INDEX(Model_Scenarios[GP Weight],5)*$AH1941)+(INDEX(Model_Scenarios[LTV Weight],5)*$AI1941))-(INDEX(Model_Scenarios[LTV Weight],5)*$AP1941)-(INDEX(Model_Scenarios[GP Weight],5)*($AS1941+$AV1941+$AY1941))</f>
        <v>2.2401031585454847</v>
      </c>
    </row>
    <row r="1942" spans="1:56" x14ac:dyDescent="0.25">
      <c r="A1942">
        <v>1941</v>
      </c>
      <c r="B1942">
        <v>39</v>
      </c>
      <c r="C1942" s="3">
        <v>41</v>
      </c>
      <c r="D1942" s="4">
        <v>0.8</v>
      </c>
      <c r="E1942" t="str">
        <v>SKU-1045</v>
      </c>
      <c r="F1942" t="str">
        <v>Reduce</v>
      </c>
      <c r="G1942" t="str">
        <v>Full</v>
      </c>
      <c r="H1942">
        <v>126.76</v>
      </c>
      <c r="I1942">
        <v>78.819999999999993</v>
      </c>
      <c r="J1942">
        <v>23</v>
      </c>
      <c r="K1942">
        <v>2915.48</v>
      </c>
      <c r="L1942">
        <v>1102.6200000000001</v>
      </c>
      <c r="M1942">
        <v>0.37819501420006313</v>
      </c>
      <c r="N1942">
        <v>128.30972710860155</v>
      </c>
      <c r="O1942">
        <v>771.64372349783571</v>
      </c>
      <c r="P1942">
        <v>771.64372349783571</v>
      </c>
      <c r="Q1942">
        <v>1411.6500442557856</v>
      </c>
      <c r="R1942">
        <v>927.65574336808766</v>
      </c>
      <c r="S1942">
        <v>1</v>
      </c>
      <c r="T1942">
        <f t="shared" si="690"/>
        <v>127.99978168688124</v>
      </c>
      <c r="U1942">
        <f t="shared" si="691"/>
        <v>9.7805434433672275E-3</v>
      </c>
      <c r="V1942">
        <f>IF($F1942="Reduce", INDEX(Model_Assumptions[Values], 2), INDEX(Model_Assumptions[Values], 1))</f>
        <v>-0.8</v>
      </c>
      <c r="W1942">
        <f t="shared" si="692"/>
        <v>22.820038000642043</v>
      </c>
      <c r="X1942">
        <f t="shared" si="705"/>
        <v>2920.9598821685154</v>
      </c>
      <c r="Y1942">
        <f t="shared" si="693"/>
        <v>1122.2844869579096</v>
      </c>
      <c r="Z1942">
        <f t="shared" si="694"/>
        <v>5.4798821685153598</v>
      </c>
      <c r="AA1942">
        <f t="shared" si="695"/>
        <v>19.664486957909503</v>
      </c>
      <c r="AB1942">
        <f t="shared" si="706"/>
        <v>0.38421769973941838</v>
      </c>
      <c r="AC1942">
        <f t="shared" si="696"/>
        <v>6.0226855393552547E-3</v>
      </c>
      <c r="AD1942">
        <f t="shared" si="697"/>
        <v>6.0226855393552547E-3</v>
      </c>
      <c r="AE1942">
        <f t="shared" si="698"/>
        <v>0.79999999999999638</v>
      </c>
      <c r="AF1942">
        <f t="shared" si="707"/>
        <v>185.53114867362089</v>
      </c>
      <c r="AG1942">
        <f t="shared" si="699"/>
        <v>7.1015703253247929E-3</v>
      </c>
      <c r="AH1942">
        <f t="shared" si="700"/>
        <v>2.5483894132866173E-2</v>
      </c>
      <c r="AI1942">
        <f t="shared" si="708"/>
        <v>0.20000000000000362</v>
      </c>
      <c r="AJ1942">
        <f>MAX(0, $R1942 - $AA1942) * INDEX(Model_Assumptions[Values], 7)</f>
        <v>1815.9825128203563</v>
      </c>
      <c r="AK1942">
        <f>MAX(0, INDEX(Model_Assumptions[Values], 4) - $AD1942)</f>
        <v>4.3977314460644748E-2</v>
      </c>
      <c r="AL1942">
        <f>MAX(0, INDEX(Model_Assumptions[Values], 5) - $AC1942)</f>
        <v>1.3977314460644746E-2</v>
      </c>
      <c r="AM1942">
        <f>INDEX(Model_Assumptions[Values], 6) * MAX(0, INDEX(Model_Assumptions[Values], 3) - $AB1942)^2</f>
        <v>0</v>
      </c>
      <c r="AN1942">
        <f t="shared" si="701"/>
        <v>1831.1746602366356</v>
      </c>
      <c r="AO1942" cm="1">
        <f t="array" ref="AO1942">IFERROR(STDEV(IF($E$2:$E$2201=$E1942, $AJ$2:$AJ$2201)), 0)</f>
        <v>14.29634124640909</v>
      </c>
      <c r="AP1942">
        <f t="shared" si="709"/>
        <v>-1.0626598200497805</v>
      </c>
      <c r="AQ1942">
        <f t="shared" si="702"/>
        <v>4.6304812137171511E-2</v>
      </c>
      <c r="AR1942" cm="1">
        <f t="array" ref="AR1942">IFERROR(STDEV(IF($E$2:$E$2201=$E1942, $AK$2:$AK$2201)), 0)</f>
        <v>2.1900830245106359E-3</v>
      </c>
      <c r="AS1942">
        <f t="shared" si="710"/>
        <v>-1.062744037773103</v>
      </c>
      <c r="AT1942">
        <f t="shared" si="703"/>
        <v>1.6304812137171502E-2</v>
      </c>
      <c r="AU1942" cm="1">
        <f t="array" ref="AU1942">IFERROR(STDEV(IF($E$2:$E$2201=$E1942, $AL$2:$AL$2201)), 0)</f>
        <v>2.1900830245106364E-3</v>
      </c>
      <c r="AV1942">
        <f t="shared" si="711"/>
        <v>-1.0627440377730997</v>
      </c>
      <c r="AW1942">
        <f t="shared" si="704"/>
        <v>0</v>
      </c>
      <c r="AX1942" cm="1">
        <f t="array" ref="AX1942">IFERROR(STDEV(IF($E$2:$E$2201=$E1942, $AM$2:$AM$2201)), 0)</f>
        <v>0</v>
      </c>
      <c r="AY1942">
        <f t="shared" si="712"/>
        <v>-1.0627440377730997</v>
      </c>
      <c r="AZ1942">
        <f>INDEX(Model_Assumptions[Values],9)*((INDEX(Model_Scenarios[GR Weight],1)*$AG1942)+(INDEX(Model_Scenarios[GP Weight],1)*$AH1942)+(INDEX(Model_Scenarios[LTV Weight],1)*$AI1942))-(INDEX(Model_Scenarios[LTV Weight],1)*$AP1942)-(INDEX(Model_Scenarios[GP Weight],1)*($AS1942+$AV1942+$AY1942))</f>
        <v>1.9852437996008647</v>
      </c>
      <c r="BA1942">
        <f>INDEX(Model_Assumptions[Values],9)*((INDEX(Model_Scenarios[GR Weight],2)*$AG1942)+(INDEX(Model_Scenarios[GP Weight],2)*$AH1942)+(INDEX(Model_Scenarios[LTV Weight],2)*$AI1942))-(INDEX(Model_Scenarios[LTV Weight],2)*$AP1942)-(INDEX(Model_Scenarios[GP Weight],2)*($AS1942+$AV1942+$AY1942))</f>
        <v>2.0091853775730897</v>
      </c>
      <c r="BB1942">
        <f>INDEX(Model_Assumptions[Values],9)*((INDEX(Model_Scenarios[GR Weight],3)*$AG1942)+(INDEX(Model_Scenarios[GP Weight],3)*$AH1942)+(INDEX(Model_Scenarios[LTV Weight],3)*$AI1942))-(INDEX(Model_Scenarios[LTV Weight],3)*$AP1942)-(INDEX(Model_Scenarios[GP Weight],3)*($AS1942+$AV1942+$AY1942))</f>
        <v>1.9944189453208472</v>
      </c>
      <c r="BC1942">
        <f>INDEX(Model_Assumptions[Values],9)*((INDEX(Model_Scenarios[GR Weight],4)*$AG1942)+(INDEX(Model_Scenarios[GP Weight],4)*$AH1942)+(INDEX(Model_Scenarios[LTV Weight],4)*$AI1942))-(INDEX(Model_Scenarios[LTV Weight],4)*$AP1942)-(INDEX(Model_Scenarios[GP Weight],4)*($AS1942+$AV1942+$AY1942))</f>
        <v>1.7917037484785296</v>
      </c>
      <c r="BD1942">
        <f>INDEX(Model_Assumptions[Values],9)*((INDEX(Model_Scenarios[GR Weight],5)*$AG1942)+(INDEX(Model_Scenarios[GP Weight],5)*$AH1942)+(INDEX(Model_Scenarios[LTV Weight],5)*$AI1942))-(INDEX(Model_Scenarios[LTV Weight],5)*$AP1942)-(INDEX(Model_Scenarios[GP Weight],5)*($AS1942+$AV1942+$AY1942))</f>
        <v>2.346374896528773</v>
      </c>
    </row>
    <row r="1943" spans="1:56" x14ac:dyDescent="0.25">
      <c r="A1943">
        <v>1942</v>
      </c>
      <c r="B1943">
        <v>39</v>
      </c>
      <c r="C1943" s="3">
        <v>42</v>
      </c>
      <c r="D1943" s="4">
        <v>0.82000000000000006</v>
      </c>
      <c r="E1943" t="str">
        <v>SKU-1045</v>
      </c>
      <c r="F1943" t="str">
        <v>Reduce</v>
      </c>
      <c r="G1943" t="str">
        <v>Full</v>
      </c>
      <c r="H1943">
        <v>126.76</v>
      </c>
      <c r="I1943">
        <v>78.819999999999993</v>
      </c>
      <c r="J1943">
        <v>23</v>
      </c>
      <c r="K1943">
        <v>2915.48</v>
      </c>
      <c r="L1943">
        <v>1102.6200000000001</v>
      </c>
      <c r="M1943">
        <v>0.37819501420006313</v>
      </c>
      <c r="N1943">
        <v>128.30972710860155</v>
      </c>
      <c r="O1943">
        <v>771.64372349783571</v>
      </c>
      <c r="P1943">
        <v>771.64372349783571</v>
      </c>
      <c r="Q1943">
        <v>1411.6500442557856</v>
      </c>
      <c r="R1943">
        <v>927.65574336808766</v>
      </c>
      <c r="S1943">
        <v>1</v>
      </c>
      <c r="T1943">
        <f t="shared" si="690"/>
        <v>128.03077622905326</v>
      </c>
      <c r="U1943">
        <f t="shared" si="691"/>
        <v>1.0025057029451358E-2</v>
      </c>
      <c r="V1943">
        <f>IF($F1943="Reduce", INDEX(Model_Assumptions[Values], 2), INDEX(Model_Assumptions[Values], 1))</f>
        <v>-0.8</v>
      </c>
      <c r="W1943">
        <f t="shared" si="692"/>
        <v>22.815538950658095</v>
      </c>
      <c r="X1943">
        <f t="shared" si="705"/>
        <v>2921.0911619369549</v>
      </c>
      <c r="Y1943">
        <f t="shared" si="693"/>
        <v>1122.7703818460841</v>
      </c>
      <c r="Z1943">
        <f t="shared" si="694"/>
        <v>5.6111619369548862</v>
      </c>
      <c r="AA1943">
        <f t="shared" si="695"/>
        <v>20.150381846083974</v>
      </c>
      <c r="AB1943">
        <f t="shared" si="706"/>
        <v>0.38436677241581979</v>
      </c>
      <c r="AC1943">
        <f t="shared" si="696"/>
        <v>6.1717582157566619E-3</v>
      </c>
      <c r="AD1943">
        <f t="shared" si="697"/>
        <v>6.1717582157566619E-3</v>
      </c>
      <c r="AE1943">
        <f t="shared" si="698"/>
        <v>0.81999999999999207</v>
      </c>
      <c r="AF1943">
        <f t="shared" si="707"/>
        <v>166.97803380626314</v>
      </c>
      <c r="AG1943">
        <f t="shared" si="699"/>
        <v>7.2717003535254241E-3</v>
      </c>
      <c r="AH1943">
        <f t="shared" si="700"/>
        <v>2.6113582256255458E-2</v>
      </c>
      <c r="AI1943">
        <f t="shared" si="708"/>
        <v>0.18000000000000793</v>
      </c>
      <c r="AJ1943">
        <f>MAX(0, $R1943 - $AA1943) * INDEX(Model_Assumptions[Values], 7)</f>
        <v>1815.0107230440074</v>
      </c>
      <c r="AK1943">
        <f>MAX(0, INDEX(Model_Assumptions[Values], 4) - $AD1943)</f>
        <v>4.3828241784243341E-2</v>
      </c>
      <c r="AL1943">
        <f>MAX(0, INDEX(Model_Assumptions[Values], 5) - $AC1943)</f>
        <v>1.3828241784243338E-2</v>
      </c>
      <c r="AM1943">
        <f>INDEX(Model_Assumptions[Values], 6) * MAX(0, INDEX(Model_Assumptions[Values], 3) - $AB1943)^2</f>
        <v>0</v>
      </c>
      <c r="AN1943">
        <f t="shared" si="701"/>
        <v>1831.1746602366356</v>
      </c>
      <c r="AO1943" cm="1">
        <f t="array" ref="AO1943">IFERROR(STDEV(IF($E$2:$E$2201=$E1943, $AJ$2:$AJ$2201)), 0)</f>
        <v>14.29634124640909</v>
      </c>
      <c r="AP1943">
        <f t="shared" si="709"/>
        <v>-1.1306345388676482</v>
      </c>
      <c r="AQ1943">
        <f t="shared" si="702"/>
        <v>4.6304812137171511E-2</v>
      </c>
      <c r="AR1943" cm="1">
        <f t="array" ref="AR1943">IFERROR(STDEV(IF($E$2:$E$2201=$E1943, $AK$2:$AK$2201)), 0)</f>
        <v>2.1900830245106359E-3</v>
      </c>
      <c r="AS1943">
        <f t="shared" si="710"/>
        <v>-1.1308111725497478</v>
      </c>
      <c r="AT1943">
        <f t="shared" si="703"/>
        <v>1.6304812137171502E-2</v>
      </c>
      <c r="AU1943" cm="1">
        <f t="array" ref="AU1943">IFERROR(STDEV(IF($E$2:$E$2201=$E1943, $AL$2:$AL$2201)), 0)</f>
        <v>2.1900830245106364E-3</v>
      </c>
      <c r="AV1943">
        <f t="shared" si="711"/>
        <v>-1.1308111725497443</v>
      </c>
      <c r="AW1943">
        <f t="shared" si="704"/>
        <v>0</v>
      </c>
      <c r="AX1943" cm="1">
        <f t="array" ref="AX1943">IFERROR(STDEV(IF($E$2:$E$2201=$E1943, $AM$2:$AM$2201)), 0)</f>
        <v>0</v>
      </c>
      <c r="AY1943">
        <f t="shared" si="712"/>
        <v>-1.1308111725497443</v>
      </c>
      <c r="AZ1943">
        <f>INDEX(Model_Assumptions[Values],9)*((INDEX(Model_Scenarios[GR Weight],1)*$AG1943)+(INDEX(Model_Scenarios[GP Weight],1)*$AH1943)+(INDEX(Model_Scenarios[LTV Weight],1)*$AI1943))-(INDEX(Model_Scenarios[LTV Weight],1)*$AP1943)-(INDEX(Model_Scenarios[GP Weight],1)*($AS1943+$AV1943+$AY1943))</f>
        <v>1.9804436241639642</v>
      </c>
      <c r="BA1943">
        <f>INDEX(Model_Assumptions[Values],9)*((INDEX(Model_Scenarios[GR Weight],2)*$AG1943)+(INDEX(Model_Scenarios[GP Weight],2)*$AH1943)+(INDEX(Model_Scenarios[LTV Weight],2)*$AI1943))-(INDEX(Model_Scenarios[LTV Weight],2)*$AP1943)-(INDEX(Model_Scenarios[GP Weight],2)*($AS1943+$AV1943+$AY1943))</f>
        <v>2.0299665113152439</v>
      </c>
      <c r="BB1943">
        <f>INDEX(Model_Assumptions[Values],9)*((INDEX(Model_Scenarios[GR Weight],3)*$AG1943)+(INDEX(Model_Scenarios[GP Weight],3)*$AH1943)+(INDEX(Model_Scenarios[LTV Weight],3)*$AI1943))-(INDEX(Model_Scenarios[LTV Weight],3)*$AP1943)-(INDEX(Model_Scenarios[GP Weight],3)*($AS1943+$AV1943+$AY1943))</f>
        <v>2.0543939411146614</v>
      </c>
      <c r="BC1943">
        <f>INDEX(Model_Assumptions[Values],9)*((INDEX(Model_Scenarios[GR Weight],4)*$AG1943)+(INDEX(Model_Scenarios[GP Weight],4)*$AH1943)+(INDEX(Model_Scenarios[LTV Weight],4)*$AI1943))-(INDEX(Model_Scenarios[LTV Weight],4)*$AP1943)-(INDEX(Model_Scenarios[GP Weight],4)*($AS1943+$AV1943+$AY1943))</f>
        <v>1.8549663374046554</v>
      </c>
      <c r="BD1943">
        <f>INDEX(Model_Assumptions[Values],9)*((INDEX(Model_Scenarios[GR Weight],5)*$AG1943)+(INDEX(Model_Scenarios[GP Weight],5)*$AH1943)+(INDEX(Model_Scenarios[LTV Weight],5)*$AI1943))-(INDEX(Model_Scenarios[LTV Weight],5)*$AP1943)-(INDEX(Model_Scenarios[GP Weight],5)*($AS1943+$AV1943+$AY1943))</f>
        <v>2.4525811209822299</v>
      </c>
    </row>
    <row r="1944" spans="1:56" x14ac:dyDescent="0.25">
      <c r="A1944">
        <v>1943</v>
      </c>
      <c r="B1944">
        <v>39</v>
      </c>
      <c r="C1944" s="3">
        <v>43</v>
      </c>
      <c r="D1944" s="4">
        <v>0.84</v>
      </c>
      <c r="E1944" t="str">
        <v>SKU-1045</v>
      </c>
      <c r="F1944" t="str">
        <v>Reduce</v>
      </c>
      <c r="G1944" t="str">
        <v>Full</v>
      </c>
      <c r="H1944">
        <v>126.76</v>
      </c>
      <c r="I1944">
        <v>78.819999999999993</v>
      </c>
      <c r="J1944">
        <v>23</v>
      </c>
      <c r="K1944">
        <v>2915.48</v>
      </c>
      <c r="L1944">
        <v>1102.6200000000001</v>
      </c>
      <c r="M1944">
        <v>0.37819501420006313</v>
      </c>
      <c r="N1944">
        <v>128.30972710860155</v>
      </c>
      <c r="O1944">
        <v>771.64372349783571</v>
      </c>
      <c r="P1944">
        <v>771.64372349783571</v>
      </c>
      <c r="Q1944">
        <v>1411.6500442557856</v>
      </c>
      <c r="R1944">
        <v>927.65574336808766</v>
      </c>
      <c r="S1944">
        <v>1</v>
      </c>
      <c r="T1944">
        <f t="shared" si="690"/>
        <v>128.0617707712253</v>
      </c>
      <c r="U1944">
        <f t="shared" si="691"/>
        <v>1.02695706155356E-2</v>
      </c>
      <c r="V1944">
        <f>IF($F1944="Reduce", INDEX(Model_Assumptions[Values], 2), INDEX(Model_Assumptions[Values], 1))</f>
        <v>-0.8</v>
      </c>
      <c r="W1944">
        <f t="shared" si="692"/>
        <v>22.811039900674146</v>
      </c>
      <c r="X1944">
        <f t="shared" si="705"/>
        <v>2921.2221628134062</v>
      </c>
      <c r="Y1944">
        <f t="shared" si="693"/>
        <v>1123.2559978422701</v>
      </c>
      <c r="Z1944">
        <f t="shared" si="694"/>
        <v>5.7421628134061393</v>
      </c>
      <c r="AA1944">
        <f t="shared" si="695"/>
        <v>20.635997842269944</v>
      </c>
      <c r="AB1944">
        <f t="shared" si="706"/>
        <v>0.3845157729326793</v>
      </c>
      <c r="AC1944">
        <f t="shared" si="696"/>
        <v>6.3207587326161718E-3</v>
      </c>
      <c r="AD1944">
        <f t="shared" si="697"/>
        <v>6.3207587326161718E-3</v>
      </c>
      <c r="AE1944">
        <f t="shared" si="698"/>
        <v>0.83999999999999708</v>
      </c>
      <c r="AF1944">
        <f t="shared" si="707"/>
        <v>148.42491893889672</v>
      </c>
      <c r="AG1944">
        <f t="shared" si="699"/>
        <v>7.4414689558765582E-3</v>
      </c>
      <c r="AH1944">
        <f t="shared" si="700"/>
        <v>2.6742908953794949E-2</v>
      </c>
      <c r="AI1944">
        <f t="shared" si="708"/>
        <v>0.16000000000000292</v>
      </c>
      <c r="AJ1944">
        <f>MAX(0, $R1944 - $AA1944) * INDEX(Model_Assumptions[Values], 7)</f>
        <v>1814.0394910516354</v>
      </c>
      <c r="AK1944">
        <f>MAX(0, INDEX(Model_Assumptions[Values], 4) - $AD1944)</f>
        <v>4.3679241267383831E-2</v>
      </c>
      <c r="AL1944">
        <f>MAX(0, INDEX(Model_Assumptions[Values], 5) - $AC1944)</f>
        <v>1.3679241267383829E-2</v>
      </c>
      <c r="AM1944">
        <f>INDEX(Model_Assumptions[Values], 6) * MAX(0, INDEX(Model_Assumptions[Values], 3) - $AB1944)^2</f>
        <v>0</v>
      </c>
      <c r="AN1944">
        <f t="shared" si="701"/>
        <v>1831.1746602366356</v>
      </c>
      <c r="AO1944" cm="1">
        <f t="array" ref="AO1944">IFERROR(STDEV(IF($E$2:$E$2201=$E1944, $AJ$2:$AJ$2201)), 0)</f>
        <v>14.29634124640909</v>
      </c>
      <c r="AP1944">
        <f t="shared" si="709"/>
        <v>-1.1985702418305229</v>
      </c>
      <c r="AQ1944">
        <f t="shared" si="702"/>
        <v>4.6304812137171511E-2</v>
      </c>
      <c r="AR1944" cm="1">
        <f t="array" ref="AR1944">IFERROR(STDEV(IF($E$2:$E$2201=$E1944, $AK$2:$AK$2201)), 0)</f>
        <v>2.1900830245106359E-3</v>
      </c>
      <c r="AS1944">
        <f t="shared" si="710"/>
        <v>-1.1988453590129771</v>
      </c>
      <c r="AT1944">
        <f t="shared" si="703"/>
        <v>1.6304812137171502E-2</v>
      </c>
      <c r="AU1944" cm="1">
        <f t="array" ref="AU1944">IFERROR(STDEV(IF($E$2:$E$2201=$E1944, $AL$2:$AL$2201)), 0)</f>
        <v>2.1900830245106364E-3</v>
      </c>
      <c r="AV1944">
        <f t="shared" si="711"/>
        <v>-1.1988453590129737</v>
      </c>
      <c r="AW1944">
        <f t="shared" si="704"/>
        <v>0</v>
      </c>
      <c r="AX1944" cm="1">
        <f t="array" ref="AX1944">IFERROR(STDEV(IF($E$2:$E$2201=$E1944, $AM$2:$AM$2201)), 0)</f>
        <v>0</v>
      </c>
      <c r="AY1944">
        <f t="shared" si="712"/>
        <v>-1.1988453590129737</v>
      </c>
      <c r="AZ1944">
        <f>INDEX(Model_Assumptions[Values],9)*((INDEX(Model_Scenarios[GR Weight],1)*$AG1944)+(INDEX(Model_Scenarios[GP Weight],1)*$AH1944)+(INDEX(Model_Scenarios[LTV Weight],1)*$AI1944))-(INDEX(Model_Scenarios[LTV Weight],1)*$AP1944)-(INDEX(Model_Scenarios[GP Weight],1)*($AS1944+$AV1944+$AY1944))</f>
        <v>1.9756019901231583</v>
      </c>
      <c r="BA1944">
        <f>INDEX(Model_Assumptions[Values],9)*((INDEX(Model_Scenarios[GR Weight],2)*$AG1944)+(INDEX(Model_Scenarios[GP Weight],2)*$AH1944)+(INDEX(Model_Scenarios[LTV Weight],2)*$AI1944))-(INDEX(Model_Scenarios[LTV Weight],2)*$AP1944)-(INDEX(Model_Scenarios[GP Weight],2)*($AS1944+$AV1944+$AY1944))</f>
        <v>2.0507018832683368</v>
      </c>
      <c r="BB1944">
        <f>INDEX(Model_Assumptions[Values],9)*((INDEX(Model_Scenarios[GR Weight],3)*$AG1944)+(INDEX(Model_Scenarios[GP Weight],3)*$AH1944)+(INDEX(Model_Scenarios[LTV Weight],3)*$AI1944))-(INDEX(Model_Scenarios[LTV Weight],3)*$AP1944)-(INDEX(Model_Scenarios[GP Weight],3)*($AS1944+$AV1944+$AY1944))</f>
        <v>2.1143176505598253</v>
      </c>
      <c r="BC1944">
        <f>INDEX(Model_Assumptions[Values],9)*((INDEX(Model_Scenarios[GR Weight],4)*$AG1944)+(INDEX(Model_Scenarios[GP Weight],4)*$AH1944)+(INDEX(Model_Scenarios[LTV Weight],4)*$AI1944))-(INDEX(Model_Scenarios[LTV Weight],4)*$AP1944)-(INDEX(Model_Scenarios[GP Weight],4)*($AS1944+$AV1944+$AY1944))</f>
        <v>1.9181813608547096</v>
      </c>
      <c r="BD1944">
        <f>INDEX(Model_Assumptions[Values],9)*((INDEX(Model_Scenarios[GR Weight],5)*$AG1944)+(INDEX(Model_Scenarios[GP Weight],5)*$AH1944)+(INDEX(Model_Scenarios[LTV Weight],5)*$AI1944))-(INDEX(Model_Scenarios[LTV Weight],5)*$AP1944)-(INDEX(Model_Scenarios[GP Weight],5)*($AS1944+$AV1944+$AY1944))</f>
        <v>2.5587218714078555</v>
      </c>
    </row>
    <row r="1945" spans="1:56" x14ac:dyDescent="0.25">
      <c r="A1945">
        <v>1944</v>
      </c>
      <c r="B1945">
        <v>39</v>
      </c>
      <c r="C1945" s="3">
        <v>44</v>
      </c>
      <c r="D1945" s="4">
        <v>0.86</v>
      </c>
      <c r="E1945" t="str">
        <v>SKU-1045</v>
      </c>
      <c r="F1945" t="str">
        <v>Reduce</v>
      </c>
      <c r="G1945" t="str">
        <v>Full</v>
      </c>
      <c r="H1945">
        <v>126.76</v>
      </c>
      <c r="I1945">
        <v>78.819999999999993</v>
      </c>
      <c r="J1945">
        <v>23</v>
      </c>
      <c r="K1945">
        <v>2915.48</v>
      </c>
      <c r="L1945">
        <v>1102.6200000000001</v>
      </c>
      <c r="M1945">
        <v>0.37819501420006313</v>
      </c>
      <c r="N1945">
        <v>128.30972710860155</v>
      </c>
      <c r="O1945">
        <v>771.64372349783571</v>
      </c>
      <c r="P1945">
        <v>771.64372349783571</v>
      </c>
      <c r="Q1945">
        <v>1411.6500442557856</v>
      </c>
      <c r="R1945">
        <v>927.65574336808766</v>
      </c>
      <c r="S1945">
        <v>1</v>
      </c>
      <c r="T1945">
        <f t="shared" si="690"/>
        <v>128.09276531339734</v>
      </c>
      <c r="U1945">
        <f t="shared" si="691"/>
        <v>1.0514084201619844E-2</v>
      </c>
      <c r="V1945">
        <f>IF($F1945="Reduce", INDEX(Model_Assumptions[Values], 2), INDEX(Model_Assumptions[Values], 1))</f>
        <v>-0.8</v>
      </c>
      <c r="W1945">
        <f t="shared" si="692"/>
        <v>22.806540850690197</v>
      </c>
      <c r="X1945">
        <f t="shared" si="705"/>
        <v>2921.3528847978687</v>
      </c>
      <c r="Y1945">
        <f t="shared" si="693"/>
        <v>1123.7413349464675</v>
      </c>
      <c r="Z1945">
        <f t="shared" si="694"/>
        <v>5.8728847978686645</v>
      </c>
      <c r="AA1945">
        <f t="shared" si="695"/>
        <v>21.121334946467414</v>
      </c>
      <c r="AB1945">
        <f t="shared" si="706"/>
        <v>0.38466470134237835</v>
      </c>
      <c r="AC1945">
        <f t="shared" si="696"/>
        <v>6.4696871423152169E-3</v>
      </c>
      <c r="AD1945">
        <f t="shared" si="697"/>
        <v>6.4696871423152169E-3</v>
      </c>
      <c r="AE1945">
        <f t="shared" si="698"/>
        <v>0.86000000000000199</v>
      </c>
      <c r="AF1945">
        <f t="shared" si="707"/>
        <v>129.87180407153042</v>
      </c>
      <c r="AG1945">
        <f t="shared" si="699"/>
        <v>7.6108761323776079E-3</v>
      </c>
      <c r="AH1945">
        <f t="shared" si="700"/>
        <v>2.7371874225484649E-2</v>
      </c>
      <c r="AI1945">
        <f t="shared" si="708"/>
        <v>0.13999999999999801</v>
      </c>
      <c r="AJ1945">
        <f>MAX(0, $R1945 - $AA1945) * INDEX(Model_Assumptions[Values], 7)</f>
        <v>1813.0688168432405</v>
      </c>
      <c r="AK1945">
        <f>MAX(0, INDEX(Model_Assumptions[Values], 4) - $AD1945)</f>
        <v>4.3530312857684786E-2</v>
      </c>
      <c r="AL1945">
        <f>MAX(0, INDEX(Model_Assumptions[Values], 5) - $AC1945)</f>
        <v>1.3530312857684784E-2</v>
      </c>
      <c r="AM1945">
        <f>INDEX(Model_Assumptions[Values], 6) * MAX(0, INDEX(Model_Assumptions[Values], 3) - $AB1945)^2</f>
        <v>0</v>
      </c>
      <c r="AN1945">
        <f t="shared" si="701"/>
        <v>1831.1746602366356</v>
      </c>
      <c r="AO1945" cm="1">
        <f t="array" ref="AO1945">IFERROR(STDEV(IF($E$2:$E$2201=$E1945, $AJ$2:$AJ$2201)), 0)</f>
        <v>14.29634124640909</v>
      </c>
      <c r="AP1945">
        <f t="shared" si="709"/>
        <v>-1.2664669289384045</v>
      </c>
      <c r="AQ1945">
        <f t="shared" si="702"/>
        <v>4.6304812137171511E-2</v>
      </c>
      <c r="AR1945" cm="1">
        <f t="array" ref="AR1945">IFERROR(STDEV(IF($E$2:$E$2201=$E1945, $AK$2:$AK$2201)), 0)</f>
        <v>2.1900830245106359E-3</v>
      </c>
      <c r="AS1945">
        <f t="shared" si="710"/>
        <v>-1.2668466210803466</v>
      </c>
      <c r="AT1945">
        <f t="shared" si="703"/>
        <v>1.6304812137171502E-2</v>
      </c>
      <c r="AU1945" cm="1">
        <f t="array" ref="AU1945">IFERROR(STDEV(IF($E$2:$E$2201=$E1945, $AL$2:$AL$2201)), 0)</f>
        <v>2.1900830245106364E-3</v>
      </c>
      <c r="AV1945">
        <f t="shared" si="711"/>
        <v>-1.2668466210803433</v>
      </c>
      <c r="AW1945">
        <f t="shared" si="704"/>
        <v>0</v>
      </c>
      <c r="AX1945" cm="1">
        <f t="array" ref="AX1945">IFERROR(STDEV(IF($E$2:$E$2201=$E1945, $AM$2:$AM$2201)), 0)</f>
        <v>0</v>
      </c>
      <c r="AY1945">
        <f t="shared" si="712"/>
        <v>-1.2668466210803433</v>
      </c>
      <c r="AZ1945">
        <f>INDEX(Model_Assumptions[Values],9)*((INDEX(Model_Scenarios[GR Weight],1)*$AG1945)+(INDEX(Model_Scenarios[GP Weight],1)*$AH1945)+(INDEX(Model_Scenarios[LTV Weight],1)*$AI1945))-(INDEX(Model_Scenarios[LTV Weight],1)*$AP1945)-(INDEX(Model_Scenarios[GP Weight],1)*($AS1945+$AV1945+$AY1945))</f>
        <v>1.9707189046537503</v>
      </c>
      <c r="BA1945">
        <f>INDEX(Model_Assumptions[Values],9)*((INDEX(Model_Scenarios[GR Weight],2)*$AG1945)+(INDEX(Model_Scenarios[GP Weight],2)*$AH1945)+(INDEX(Model_Scenarios[LTV Weight],2)*$AI1945))-(INDEX(Model_Scenarios[LTV Weight],2)*$AP1945)-(INDEX(Model_Scenarios[GP Weight],2)*($AS1945+$AV1945+$AY1945))</f>
        <v>2.071391507782931</v>
      </c>
      <c r="BB1945">
        <f>INDEX(Model_Assumptions[Values],9)*((INDEX(Model_Scenarios[GR Weight],3)*$AG1945)+(INDEX(Model_Scenarios[GP Weight],3)*$AH1945)+(INDEX(Model_Scenarios[LTV Weight],3)*$AI1945))-(INDEX(Model_Scenarios[LTV Weight],3)*$AP1945)-(INDEX(Model_Scenarios[GP Weight],3)*($AS1945+$AV1945+$AY1945))</f>
        <v>2.17419009876979</v>
      </c>
      <c r="BC1945">
        <f>INDEX(Model_Assumptions[Values],9)*((INDEX(Model_Scenarios[GR Weight],4)*$AG1945)+(INDEX(Model_Scenarios[GP Weight],4)*$AH1945)+(INDEX(Model_Scenarios[LTV Weight],4)*$AI1945))-(INDEX(Model_Scenarios[LTV Weight],4)*$AP1945)-(INDEX(Model_Scenarios[GP Weight],4)*($AS1945+$AV1945+$AY1945))</f>
        <v>1.9813488439421389</v>
      </c>
      <c r="BD1945">
        <f>INDEX(Model_Assumptions[Values],9)*((INDEX(Model_Scenarios[GR Weight],5)*$AG1945)+(INDEX(Model_Scenarios[GP Weight],5)*$AH1945)+(INDEX(Model_Scenarios[LTV Weight],5)*$AI1945))-(INDEX(Model_Scenarios[LTV Weight],5)*$AP1945)-(INDEX(Model_Scenarios[GP Weight],5)*($AS1945+$AV1945+$AY1945))</f>
        <v>2.6647971872696274</v>
      </c>
    </row>
    <row r="1946" spans="1:56" x14ac:dyDescent="0.25">
      <c r="A1946">
        <v>1945</v>
      </c>
      <c r="B1946">
        <v>39</v>
      </c>
      <c r="C1946" s="3">
        <v>45</v>
      </c>
      <c r="D1946" s="4">
        <v>0.88</v>
      </c>
      <c r="E1946" t="str">
        <v>SKU-1045</v>
      </c>
      <c r="F1946" t="str">
        <v>Reduce</v>
      </c>
      <c r="G1946" t="str">
        <v>Full</v>
      </c>
      <c r="H1946">
        <v>126.76</v>
      </c>
      <c r="I1946">
        <v>78.819999999999993</v>
      </c>
      <c r="J1946">
        <v>23</v>
      </c>
      <c r="K1946">
        <v>2915.48</v>
      </c>
      <c r="L1946">
        <v>1102.6200000000001</v>
      </c>
      <c r="M1946">
        <v>0.37819501420006313</v>
      </c>
      <c r="N1946">
        <v>128.30972710860155</v>
      </c>
      <c r="O1946">
        <v>771.64372349783571</v>
      </c>
      <c r="P1946">
        <v>771.64372349783571</v>
      </c>
      <c r="Q1946">
        <v>1411.6500442557856</v>
      </c>
      <c r="R1946">
        <v>927.65574336808766</v>
      </c>
      <c r="S1946">
        <v>1</v>
      </c>
      <c r="T1946">
        <f t="shared" si="690"/>
        <v>128.12375985556938</v>
      </c>
      <c r="U1946">
        <f t="shared" si="691"/>
        <v>1.0758597787704086E-2</v>
      </c>
      <c r="V1946">
        <f>IF($F1946="Reduce", INDEX(Model_Assumptions[Values], 2), INDEX(Model_Assumptions[Values], 1))</f>
        <v>-0.8</v>
      </c>
      <c r="W1946">
        <f t="shared" si="692"/>
        <v>22.802041800706245</v>
      </c>
      <c r="X1946">
        <f t="shared" si="705"/>
        <v>2921.4833278903416</v>
      </c>
      <c r="Y1946">
        <f t="shared" si="693"/>
        <v>1124.2263931586754</v>
      </c>
      <c r="Z1946">
        <f t="shared" si="694"/>
        <v>6.0033278903415521</v>
      </c>
      <c r="AA1946">
        <f t="shared" si="695"/>
        <v>21.606393158675246</v>
      </c>
      <c r="AB1946">
        <f t="shared" si="706"/>
        <v>0.38481355769724707</v>
      </c>
      <c r="AC1946">
        <f t="shared" si="696"/>
        <v>6.6185434971839374E-3</v>
      </c>
      <c r="AD1946">
        <f t="shared" si="697"/>
        <v>6.6185434971839374E-3</v>
      </c>
      <c r="AE1946">
        <f t="shared" si="698"/>
        <v>0.880000000000007</v>
      </c>
      <c r="AF1946">
        <f t="shared" si="707"/>
        <v>111.31868920416403</v>
      </c>
      <c r="AG1946">
        <f t="shared" si="699"/>
        <v>7.7799218830273947E-3</v>
      </c>
      <c r="AH1946">
        <f t="shared" si="700"/>
        <v>2.8000478071323089E-2</v>
      </c>
      <c r="AI1946">
        <f t="shared" si="708"/>
        <v>0.119999999999993</v>
      </c>
      <c r="AJ1946">
        <f>MAX(0, $R1946 - $AA1946) * INDEX(Model_Assumptions[Values], 7)</f>
        <v>1812.0987004188248</v>
      </c>
      <c r="AK1946">
        <f>MAX(0, INDEX(Model_Assumptions[Values], 4) - $AD1946)</f>
        <v>4.3381456502816065E-2</v>
      </c>
      <c r="AL1946">
        <f>MAX(0, INDEX(Model_Assumptions[Values], 5) - $AC1946)</f>
        <v>1.3381456502816063E-2</v>
      </c>
      <c r="AM1946">
        <f>INDEX(Model_Assumptions[Values], 6) * MAX(0, INDEX(Model_Assumptions[Values], 3) - $AB1946)^2</f>
        <v>0</v>
      </c>
      <c r="AN1946">
        <f t="shared" si="701"/>
        <v>1831.1746602366356</v>
      </c>
      <c r="AO1946" cm="1">
        <f t="array" ref="AO1946">IFERROR(STDEV(IF($E$2:$E$2201=$E1946, $AJ$2:$AJ$2201)), 0)</f>
        <v>14.29634124640909</v>
      </c>
      <c r="AP1946">
        <f t="shared" si="709"/>
        <v>-1.334324600191134</v>
      </c>
      <c r="AQ1946">
        <f t="shared" si="702"/>
        <v>4.6304812137171511E-2</v>
      </c>
      <c r="AR1946" cm="1">
        <f t="array" ref="AR1946">IFERROR(STDEV(IF($E$2:$E$2201=$E1946, $AK$2:$AK$2201)), 0)</f>
        <v>2.1900830245106359E-3</v>
      </c>
      <c r="AS1946">
        <f t="shared" si="710"/>
        <v>-1.3348149826459919</v>
      </c>
      <c r="AT1946">
        <f t="shared" si="703"/>
        <v>1.6304812137171502E-2</v>
      </c>
      <c r="AU1946" cm="1">
        <f t="array" ref="AU1946">IFERROR(STDEV(IF($E$2:$E$2201=$E1946, $AL$2:$AL$2201)), 0)</f>
        <v>2.1900830245106364E-3</v>
      </c>
      <c r="AV1946">
        <f t="shared" si="711"/>
        <v>-1.3348149826459883</v>
      </c>
      <c r="AW1946">
        <f t="shared" si="704"/>
        <v>0</v>
      </c>
      <c r="AX1946" cm="1">
        <f t="array" ref="AX1946">IFERROR(STDEV(IF($E$2:$E$2201=$E1946, $AM$2:$AM$2201)), 0)</f>
        <v>0</v>
      </c>
      <c r="AY1946">
        <f t="shared" si="712"/>
        <v>-1.3348149826459883</v>
      </c>
      <c r="AZ1946">
        <f>INDEX(Model_Assumptions[Values],9)*((INDEX(Model_Scenarios[GR Weight],1)*$AG1946)+(INDEX(Model_Scenarios[GP Weight],1)*$AH1946)+(INDEX(Model_Scenarios[LTV Weight],1)*$AI1946))-(INDEX(Model_Scenarios[LTV Weight],1)*$AP1946)-(INDEX(Model_Scenarios[GP Weight],1)*($AS1946+$AV1946+$AY1946))</f>
        <v>1.9657943749238513</v>
      </c>
      <c r="BA1946">
        <f>INDEX(Model_Assumptions[Values],9)*((INDEX(Model_Scenarios[GR Weight],2)*$AG1946)+(INDEX(Model_Scenarios[GP Weight],2)*$AH1946)+(INDEX(Model_Scenarios[LTV Weight],2)*$AI1946))-(INDEX(Model_Scenarios[LTV Weight],2)*$AP1946)-(INDEX(Model_Scenarios[GP Weight],2)*($AS1946+$AV1946+$AY1946))</f>
        <v>2.0920353991954017</v>
      </c>
      <c r="BB1946">
        <f>INDEX(Model_Assumptions[Values],9)*((INDEX(Model_Scenarios[GR Weight],3)*$AG1946)+(INDEX(Model_Scenarios[GP Weight],3)*$AH1946)+(INDEX(Model_Scenarios[LTV Weight],3)*$AI1946))-(INDEX(Model_Scenarios[LTV Weight],3)*$AP1946)-(INDEX(Model_Scenarios[GP Weight],3)*($AS1946+$AV1946+$AY1946))</f>
        <v>2.2340113108333282</v>
      </c>
      <c r="BC1946">
        <f>INDEX(Model_Assumptions[Values],9)*((INDEX(Model_Scenarios[GR Weight],4)*$AG1946)+(INDEX(Model_Scenarios[GP Weight],4)*$AH1946)+(INDEX(Model_Scenarios[LTV Weight],4)*$AI1946))-(INDEX(Model_Scenarios[LTV Weight],4)*$AP1946)-(INDEX(Model_Scenarios[GP Weight],4)*($AS1946+$AV1946+$AY1946))</f>
        <v>2.0444688117557321</v>
      </c>
      <c r="BD1946">
        <f>INDEX(Model_Assumptions[Values],9)*((INDEX(Model_Scenarios[GR Weight],5)*$AG1946)+(INDEX(Model_Scenarios[GP Weight],5)*$AH1946)+(INDEX(Model_Scenarios[LTV Weight],5)*$AI1946))-(INDEX(Model_Scenarios[LTV Weight],5)*$AP1946)-(INDEX(Model_Scenarios[GP Weight],5)*($AS1946+$AV1946+$AY1946))</f>
        <v>2.7708071079928236</v>
      </c>
    </row>
    <row r="1947" spans="1:56" x14ac:dyDescent="0.25">
      <c r="A1947">
        <v>1946</v>
      </c>
      <c r="B1947">
        <v>39</v>
      </c>
      <c r="C1947" s="3">
        <v>46</v>
      </c>
      <c r="D1947" s="4">
        <v>0.9</v>
      </c>
      <c r="E1947" t="str">
        <v>SKU-1045</v>
      </c>
      <c r="F1947" t="str">
        <v>Reduce</v>
      </c>
      <c r="G1947" t="str">
        <v>Full</v>
      </c>
      <c r="H1947">
        <v>126.76</v>
      </c>
      <c r="I1947">
        <v>78.819999999999993</v>
      </c>
      <c r="J1947">
        <v>23</v>
      </c>
      <c r="K1947">
        <v>2915.48</v>
      </c>
      <c r="L1947">
        <v>1102.6200000000001</v>
      </c>
      <c r="M1947">
        <v>0.37819501420006313</v>
      </c>
      <c r="N1947">
        <v>128.30972710860155</v>
      </c>
      <c r="O1947">
        <v>771.64372349783571</v>
      </c>
      <c r="P1947">
        <v>771.64372349783571</v>
      </c>
      <c r="Q1947">
        <v>1411.6500442557856</v>
      </c>
      <c r="R1947">
        <v>927.65574336808766</v>
      </c>
      <c r="S1947">
        <v>1</v>
      </c>
      <c r="T1947">
        <f t="shared" si="690"/>
        <v>128.15475439774139</v>
      </c>
      <c r="U1947">
        <f t="shared" si="691"/>
        <v>1.1003111373788104E-2</v>
      </c>
      <c r="V1947">
        <f>IF($F1947="Reduce", INDEX(Model_Assumptions[Values], 2), INDEX(Model_Assumptions[Values], 1))</f>
        <v>-0.8</v>
      </c>
      <c r="W1947">
        <f t="shared" si="692"/>
        <v>22.7975427507223</v>
      </c>
      <c r="X1947">
        <f t="shared" si="705"/>
        <v>2921.6134920908257</v>
      </c>
      <c r="Y1947">
        <f t="shared" si="693"/>
        <v>1124.7111724788942</v>
      </c>
      <c r="Z1947">
        <f t="shared" si="694"/>
        <v>6.1334920908257118</v>
      </c>
      <c r="AA1947">
        <f t="shared" si="695"/>
        <v>22.091172478894123</v>
      </c>
      <c r="AB1947">
        <f t="shared" si="706"/>
        <v>0.38496234204956559</v>
      </c>
      <c r="AC1947">
        <f t="shared" si="696"/>
        <v>6.767327849502458E-3</v>
      </c>
      <c r="AD1947">
        <f t="shared" si="697"/>
        <v>6.767327849502458E-3</v>
      </c>
      <c r="AE1947">
        <f t="shared" si="698"/>
        <v>0.89999999999999358</v>
      </c>
      <c r="AF1947">
        <f t="shared" si="707"/>
        <v>92.765574336814723</v>
      </c>
      <c r="AG1947">
        <f t="shared" si="699"/>
        <v>7.9486062078270962E-3</v>
      </c>
      <c r="AH1947">
        <f t="shared" si="700"/>
        <v>2.8628720491311148E-2</v>
      </c>
      <c r="AI1947">
        <f t="shared" si="708"/>
        <v>0.10000000000000642</v>
      </c>
      <c r="AJ1947">
        <f>MAX(0, $R1947 - $AA1947) * INDEX(Model_Assumptions[Values], 7)</f>
        <v>1811.1291417783871</v>
      </c>
      <c r="AK1947">
        <f>MAX(0, INDEX(Model_Assumptions[Values], 4) - $AD1947)</f>
        <v>4.3232672150497545E-2</v>
      </c>
      <c r="AL1947">
        <f>MAX(0, INDEX(Model_Assumptions[Values], 5) - $AC1947)</f>
        <v>1.3232672150497542E-2</v>
      </c>
      <c r="AM1947">
        <f>INDEX(Model_Assumptions[Values], 6) * MAX(0, INDEX(Model_Assumptions[Values], 3) - $AB1947)^2</f>
        <v>0</v>
      </c>
      <c r="AN1947">
        <f t="shared" si="701"/>
        <v>1831.1746602366356</v>
      </c>
      <c r="AO1947" cm="1">
        <f t="array" ref="AO1947">IFERROR(STDEV(IF($E$2:$E$2201=$E1947, $AJ$2:$AJ$2201)), 0)</f>
        <v>14.29634124640909</v>
      </c>
      <c r="AP1947">
        <f t="shared" si="709"/>
        <v>-1.4021432555888067</v>
      </c>
      <c r="AQ1947">
        <f t="shared" si="702"/>
        <v>4.6304812137171511E-2</v>
      </c>
      <c r="AR1947" cm="1">
        <f t="array" ref="AR1947">IFERROR(STDEV(IF($E$2:$E$2201=$E1947, $AK$2:$AK$2201)), 0)</f>
        <v>2.1900830245106359E-3</v>
      </c>
      <c r="AS1947">
        <f t="shared" si="710"/>
        <v>-1.4027504675812106</v>
      </c>
      <c r="AT1947">
        <f t="shared" si="703"/>
        <v>1.6304812137171502E-2</v>
      </c>
      <c r="AU1947" cm="1">
        <f t="array" ref="AU1947">IFERROR(STDEV(IF($E$2:$E$2201=$E1947, $AL$2:$AL$2201)), 0)</f>
        <v>2.1900830245106364E-3</v>
      </c>
      <c r="AV1947">
        <f t="shared" si="711"/>
        <v>-1.402750467581207</v>
      </c>
      <c r="AW1947">
        <f t="shared" si="704"/>
        <v>0</v>
      </c>
      <c r="AX1947" cm="1">
        <f t="array" ref="AX1947">IFERROR(STDEV(IF($E$2:$E$2201=$E1947, $AM$2:$AM$2201)), 0)</f>
        <v>0</v>
      </c>
      <c r="AY1947">
        <f t="shared" si="712"/>
        <v>-1.402750467581207</v>
      </c>
      <c r="AZ1947">
        <f>INDEX(Model_Assumptions[Values],9)*((INDEX(Model_Scenarios[GR Weight],1)*$AG1947)+(INDEX(Model_Scenarios[GP Weight],1)*$AH1947)+(INDEX(Model_Scenarios[LTV Weight],1)*$AI1947))-(INDEX(Model_Scenarios[LTV Weight],1)*$AP1947)-(INDEX(Model_Scenarios[GP Weight],1)*($AS1947+$AV1947+$AY1947))</f>
        <v>1.9608284080950027</v>
      </c>
      <c r="BA1947">
        <f>INDEX(Model_Assumptions[Values],9)*((INDEX(Model_Scenarios[GR Weight],2)*$AG1947)+(INDEX(Model_Scenarios[GP Weight],2)*$AH1947)+(INDEX(Model_Scenarios[LTV Weight],2)*$AI1947))-(INDEX(Model_Scenarios[LTV Weight],2)*$AP1947)-(INDEX(Model_Scenarios[GP Weight],2)*($AS1947+$AV1947+$AY1947))</f>
        <v>2.1126335718286517</v>
      </c>
      <c r="BB1947">
        <f>INDEX(Model_Assumptions[Values],9)*((INDEX(Model_Scenarios[GR Weight],3)*$AG1947)+(INDEX(Model_Scenarios[GP Weight],3)*$AH1947)+(INDEX(Model_Scenarios[LTV Weight],3)*$AI1947))-(INDEX(Model_Scenarios[LTV Weight],3)*$AP1947)-(INDEX(Model_Scenarios[GP Weight],3)*($AS1947+$AV1947+$AY1947))</f>
        <v>2.2937813118153825</v>
      </c>
      <c r="BC1947">
        <f>INDEX(Model_Assumptions[Values],9)*((INDEX(Model_Scenarios[GR Weight],4)*$AG1947)+(INDEX(Model_Scenarios[GP Weight],4)*$AH1947)+(INDEX(Model_Scenarios[LTV Weight],4)*$AI1947))-(INDEX(Model_Scenarios[LTV Weight],4)*$AP1947)-(INDEX(Model_Scenarios[GP Weight],4)*($AS1947+$AV1947+$AY1947))</f>
        <v>2.1075412893604124</v>
      </c>
      <c r="BD1947">
        <f>INDEX(Model_Assumptions[Values],9)*((INDEX(Model_Scenarios[GR Weight],5)*$AG1947)+(INDEX(Model_Scenarios[GP Weight],5)*$AH1947)+(INDEX(Model_Scenarios[LTV Weight],5)*$AI1947))-(INDEX(Model_Scenarios[LTV Weight],5)*$AP1947)-(INDEX(Model_Scenarios[GP Weight],5)*($AS1947+$AV1947+$AY1947))</f>
        <v>2.8767516729651361</v>
      </c>
    </row>
    <row r="1948" spans="1:56" x14ac:dyDescent="0.25">
      <c r="A1948">
        <v>1947</v>
      </c>
      <c r="B1948">
        <v>39</v>
      </c>
      <c r="C1948" s="3">
        <v>47</v>
      </c>
      <c r="D1948" s="4">
        <v>0.92</v>
      </c>
      <c r="E1948" t="str">
        <v>SKU-1045</v>
      </c>
      <c r="F1948" t="str">
        <v>Reduce</v>
      </c>
      <c r="G1948" t="str">
        <v>Full</v>
      </c>
      <c r="H1948">
        <v>126.76</v>
      </c>
      <c r="I1948">
        <v>78.819999999999993</v>
      </c>
      <c r="J1948">
        <v>23</v>
      </c>
      <c r="K1948">
        <v>2915.48</v>
      </c>
      <c r="L1948">
        <v>1102.6200000000001</v>
      </c>
      <c r="M1948">
        <v>0.37819501420006313</v>
      </c>
      <c r="N1948">
        <v>128.30972710860155</v>
      </c>
      <c r="O1948">
        <v>771.64372349783571</v>
      </c>
      <c r="P1948">
        <v>771.64372349783571</v>
      </c>
      <c r="Q1948">
        <v>1411.6500442557856</v>
      </c>
      <c r="R1948">
        <v>927.65574336808766</v>
      </c>
      <c r="S1948">
        <v>1</v>
      </c>
      <c r="T1948">
        <f t="shared" si="690"/>
        <v>128.18574893991342</v>
      </c>
      <c r="U1948">
        <f t="shared" si="691"/>
        <v>1.1247624959872346E-2</v>
      </c>
      <c r="V1948">
        <f>IF($F1948="Reduce", INDEX(Model_Assumptions[Values], 2), INDEX(Model_Assumptions[Values], 1))</f>
        <v>-0.8</v>
      </c>
      <c r="W1948">
        <f t="shared" si="692"/>
        <v>22.793043700738348</v>
      </c>
      <c r="X1948">
        <f t="shared" si="705"/>
        <v>2921.7433773993212</v>
      </c>
      <c r="Y1948">
        <f t="shared" si="693"/>
        <v>1125.1956729071246</v>
      </c>
      <c r="Z1948">
        <f t="shared" si="694"/>
        <v>6.2633773993211435</v>
      </c>
      <c r="AA1948">
        <f t="shared" si="695"/>
        <v>22.575672907124499</v>
      </c>
      <c r="AB1948">
        <f t="shared" si="706"/>
        <v>0.38511105445156335</v>
      </c>
      <c r="AC1948">
        <f t="shared" si="696"/>
        <v>6.9160402515002217E-3</v>
      </c>
      <c r="AD1948">
        <f t="shared" si="697"/>
        <v>6.9160402515002217E-3</v>
      </c>
      <c r="AE1948">
        <f t="shared" si="698"/>
        <v>0.91999999999999849</v>
      </c>
      <c r="AF1948">
        <f t="shared" si="707"/>
        <v>74.212459469448419</v>
      </c>
      <c r="AG1948">
        <f t="shared" si="699"/>
        <v>8.1169291067767109E-3</v>
      </c>
      <c r="AH1948">
        <f t="shared" si="700"/>
        <v>2.9256601485449417E-2</v>
      </c>
      <c r="AI1948">
        <f t="shared" si="708"/>
        <v>8.0000000000001514E-2</v>
      </c>
      <c r="AJ1948">
        <f>MAX(0, $R1948 - $AA1948) * INDEX(Model_Assumptions[Values], 7)</f>
        <v>1810.1601409219263</v>
      </c>
      <c r="AK1948">
        <f>MAX(0, INDEX(Model_Assumptions[Values], 4) - $AD1948)</f>
        <v>4.3083959748499781E-2</v>
      </c>
      <c r="AL1948">
        <f>MAX(0, INDEX(Model_Assumptions[Values], 5) - $AC1948)</f>
        <v>1.3083959748499779E-2</v>
      </c>
      <c r="AM1948">
        <f>INDEX(Model_Assumptions[Values], 6) * MAX(0, INDEX(Model_Assumptions[Values], 3) - $AB1948)^2</f>
        <v>0</v>
      </c>
      <c r="AN1948">
        <f t="shared" si="701"/>
        <v>1831.1746602366356</v>
      </c>
      <c r="AO1948" cm="1">
        <f t="array" ref="AO1948">IFERROR(STDEV(IF($E$2:$E$2201=$E1948, $AJ$2:$AJ$2201)), 0)</f>
        <v>14.29634124640909</v>
      </c>
      <c r="AP1948">
        <f t="shared" si="709"/>
        <v>-1.4699228951314864</v>
      </c>
      <c r="AQ1948">
        <f t="shared" si="702"/>
        <v>4.6304812137171511E-2</v>
      </c>
      <c r="AR1948" cm="1">
        <f t="array" ref="AR1948">IFERROR(STDEV(IF($E$2:$E$2201=$E1948, $AK$2:$AK$2201)), 0)</f>
        <v>2.1900830245106359E-3</v>
      </c>
      <c r="AS1948">
        <f t="shared" si="710"/>
        <v>-1.4706530997341596</v>
      </c>
      <c r="AT1948">
        <f t="shared" si="703"/>
        <v>1.6304812137171502E-2</v>
      </c>
      <c r="AU1948" cm="1">
        <f t="array" ref="AU1948">IFERROR(STDEV(IF($E$2:$E$2201=$E1948, $AL$2:$AL$2201)), 0)</f>
        <v>2.1900830245106364E-3</v>
      </c>
      <c r="AV1948">
        <f t="shared" si="711"/>
        <v>-1.470653099734156</v>
      </c>
      <c r="AW1948">
        <f t="shared" si="704"/>
        <v>0</v>
      </c>
      <c r="AX1948" cm="1">
        <f t="array" ref="AX1948">IFERROR(STDEV(IF($E$2:$E$2201=$E1948, $AM$2:$AM$2201)), 0)</f>
        <v>0</v>
      </c>
      <c r="AY1948">
        <f t="shared" si="712"/>
        <v>-1.470653099734156</v>
      </c>
      <c r="AZ1948">
        <f>INDEX(Model_Assumptions[Values],9)*((INDEX(Model_Scenarios[GR Weight],1)*$AG1948)+(INDEX(Model_Scenarios[GP Weight],1)*$AH1948)+(INDEX(Model_Scenarios[LTV Weight],1)*$AI1948))-(INDEX(Model_Scenarios[LTV Weight],1)*$AP1948)-(INDEX(Model_Scenarios[GP Weight],1)*($AS1948+$AV1948+$AY1948))</f>
        <v>1.9558210113215557</v>
      </c>
      <c r="BA1948">
        <f>INDEX(Model_Assumptions[Values],9)*((INDEX(Model_Scenarios[GR Weight],2)*$AG1948)+(INDEX(Model_Scenarios[GP Weight],2)*$AH1948)+(INDEX(Model_Scenarios[LTV Weight],2)*$AI1948))-(INDEX(Model_Scenarios[LTV Weight],2)*$AP1948)-(INDEX(Model_Scenarios[GP Weight],2)*($AS1948+$AV1948+$AY1948))</f>
        <v>2.1331860399914975</v>
      </c>
      <c r="BB1948">
        <f>INDEX(Model_Assumptions[Values],9)*((INDEX(Model_Scenarios[GR Weight],3)*$AG1948)+(INDEX(Model_Scenarios[GP Weight],3)*$AH1948)+(INDEX(Model_Scenarios[LTV Weight],3)*$AI1948))-(INDEX(Model_Scenarios[LTV Weight],3)*$AP1948)-(INDEX(Model_Scenarios[GP Weight],3)*($AS1948+$AV1948+$AY1948))</f>
        <v>2.3535001267564701</v>
      </c>
      <c r="BC1948">
        <f>INDEX(Model_Assumptions[Values],9)*((INDEX(Model_Scenarios[GR Weight],4)*$AG1948)+(INDEX(Model_Scenarios[GP Weight],4)*$AH1948)+(INDEX(Model_Scenarios[LTV Weight],4)*$AI1948))-(INDEX(Model_Scenarios[LTV Weight],4)*$AP1948)-(INDEX(Model_Scenarios[GP Weight],4)*($AS1948+$AV1948+$AY1948))</f>
        <v>2.170566301796709</v>
      </c>
      <c r="BD1948">
        <f>INDEX(Model_Assumptions[Values],9)*((INDEX(Model_Scenarios[GR Weight],5)*$AG1948)+(INDEX(Model_Scenarios[GP Weight],5)*$AH1948)+(INDEX(Model_Scenarios[LTV Weight],5)*$AI1948))-(INDEX(Model_Scenarios[LTV Weight],5)*$AP1948)-(INDEX(Model_Scenarios[GP Weight],5)*($AS1948+$AV1948+$AY1948))</f>
        <v>2.9826309215359963</v>
      </c>
    </row>
    <row r="1949" spans="1:56" x14ac:dyDescent="0.25">
      <c r="A1949">
        <v>1948</v>
      </c>
      <c r="B1949">
        <v>39</v>
      </c>
      <c r="C1949" s="3">
        <v>48</v>
      </c>
      <c r="D1949" s="4">
        <v>0.94000000000000006</v>
      </c>
      <c r="E1949" t="str">
        <v>SKU-1045</v>
      </c>
      <c r="F1949" t="str">
        <v>Reduce</v>
      </c>
      <c r="G1949" t="str">
        <v>Full</v>
      </c>
      <c r="H1949">
        <v>126.76</v>
      </c>
      <c r="I1949">
        <v>78.819999999999993</v>
      </c>
      <c r="J1949">
        <v>23</v>
      </c>
      <c r="K1949">
        <v>2915.48</v>
      </c>
      <c r="L1949">
        <v>1102.6200000000001</v>
      </c>
      <c r="M1949">
        <v>0.37819501420006313</v>
      </c>
      <c r="N1949">
        <v>128.30972710860155</v>
      </c>
      <c r="O1949">
        <v>771.64372349783571</v>
      </c>
      <c r="P1949">
        <v>771.64372349783571</v>
      </c>
      <c r="Q1949">
        <v>1411.6500442557856</v>
      </c>
      <c r="R1949">
        <v>927.65574336808766</v>
      </c>
      <c r="S1949">
        <v>1</v>
      </c>
      <c r="T1949">
        <f t="shared" si="690"/>
        <v>128.21674348208546</v>
      </c>
      <c r="U1949">
        <f t="shared" si="691"/>
        <v>1.1492138545956588E-2</v>
      </c>
      <c r="V1949">
        <f>IF($F1949="Reduce", INDEX(Model_Assumptions[Values], 2), INDEX(Model_Assumptions[Values], 1))</f>
        <v>-0.8</v>
      </c>
      <c r="W1949">
        <f t="shared" si="692"/>
        <v>22.7885446507544</v>
      </c>
      <c r="X1949">
        <f t="shared" si="705"/>
        <v>2921.8729838158279</v>
      </c>
      <c r="Y1949">
        <f t="shared" si="693"/>
        <v>1125.6798944433663</v>
      </c>
      <c r="Z1949">
        <f t="shared" si="694"/>
        <v>6.3929838158278471</v>
      </c>
      <c r="AA1949">
        <f t="shared" si="695"/>
        <v>23.059894443366147</v>
      </c>
      <c r="AB1949">
        <f t="shared" si="706"/>
        <v>0.38525969495541917</v>
      </c>
      <c r="AC1949">
        <f t="shared" si="696"/>
        <v>7.0646807553560453E-3</v>
      </c>
      <c r="AD1949">
        <f t="shared" si="697"/>
        <v>7.0646807553560453E-3</v>
      </c>
      <c r="AE1949">
        <f t="shared" si="698"/>
        <v>0.9400000000000035</v>
      </c>
      <c r="AF1949">
        <f t="shared" si="707"/>
        <v>55.659344602082015</v>
      </c>
      <c r="AG1949">
        <f t="shared" si="699"/>
        <v>8.2848905798762421E-3</v>
      </c>
      <c r="AH1949">
        <f t="shared" si="700"/>
        <v>2.9884121053737601E-2</v>
      </c>
      <c r="AI1949">
        <f t="shared" si="708"/>
        <v>5.9999999999996501E-2</v>
      </c>
      <c r="AJ1949">
        <f>MAX(0, $R1949 - $AA1949) * INDEX(Model_Assumptions[Values], 7)</f>
        <v>1809.191697849443</v>
      </c>
      <c r="AK1949">
        <f>MAX(0, INDEX(Model_Assumptions[Values], 4) - $AD1949)</f>
        <v>4.2935319244643957E-2</v>
      </c>
      <c r="AL1949">
        <f>MAX(0, INDEX(Model_Assumptions[Values], 5) - $AC1949)</f>
        <v>1.2935319244643955E-2</v>
      </c>
      <c r="AM1949">
        <f>INDEX(Model_Assumptions[Values], 6) * MAX(0, INDEX(Model_Assumptions[Values], 3) - $AB1949)^2</f>
        <v>0</v>
      </c>
      <c r="AN1949">
        <f t="shared" si="701"/>
        <v>1831.1746602366356</v>
      </c>
      <c r="AO1949" cm="1">
        <f t="array" ref="AO1949">IFERROR(STDEV(IF($E$2:$E$2201=$E1949, $AJ$2:$AJ$2201)), 0)</f>
        <v>14.29634124640909</v>
      </c>
      <c r="AP1949">
        <f t="shared" si="709"/>
        <v>-1.5376635188191412</v>
      </c>
      <c r="AQ1949">
        <f t="shared" si="702"/>
        <v>4.6304812137171511E-2</v>
      </c>
      <c r="AR1949" cm="1">
        <f t="array" ref="AR1949">IFERROR(STDEV(IF($E$2:$E$2201=$E1949, $AK$2:$AK$2201)), 0)</f>
        <v>2.1900830245106359E-3</v>
      </c>
      <c r="AS1949">
        <f t="shared" si="710"/>
        <v>-1.5385229029298793</v>
      </c>
      <c r="AT1949">
        <f t="shared" si="703"/>
        <v>1.6304812137171502E-2</v>
      </c>
      <c r="AU1949" cm="1">
        <f t="array" ref="AU1949">IFERROR(STDEV(IF($E$2:$E$2201=$E1949, $AL$2:$AL$2201)), 0)</f>
        <v>2.1900830245106364E-3</v>
      </c>
      <c r="AV1949">
        <f t="shared" si="711"/>
        <v>-1.5385229029298759</v>
      </c>
      <c r="AW1949">
        <f t="shared" si="704"/>
        <v>0</v>
      </c>
      <c r="AX1949" cm="1">
        <f t="array" ref="AX1949">IFERROR(STDEV(IF($E$2:$E$2201=$E1949, $AM$2:$AM$2201)), 0)</f>
        <v>0</v>
      </c>
      <c r="AY1949">
        <f t="shared" si="712"/>
        <v>-1.5385229029298759</v>
      </c>
      <c r="AZ1949">
        <f>INDEX(Model_Assumptions[Values],9)*((INDEX(Model_Scenarios[GR Weight],1)*$AG1949)+(INDEX(Model_Scenarios[GP Weight],1)*$AH1949)+(INDEX(Model_Scenarios[LTV Weight],1)*$AI1949))-(INDEX(Model_Scenarios[LTV Weight],1)*$AP1949)-(INDEX(Model_Scenarios[GP Weight],1)*($AS1949+$AV1949+$AY1949))</f>
        <v>1.950772191751069</v>
      </c>
      <c r="BA1949">
        <f>INDEX(Model_Assumptions[Values],9)*((INDEX(Model_Scenarios[GR Weight],2)*$AG1949)+(INDEX(Model_Scenarios[GP Weight],2)*$AH1949)+(INDEX(Model_Scenarios[LTV Weight],2)*$AI1949))-(INDEX(Model_Scenarios[LTV Weight],2)*$AP1949)-(INDEX(Model_Scenarios[GP Weight],2)*($AS1949+$AV1949+$AY1949))</f>
        <v>2.1536928179790014</v>
      </c>
      <c r="BB1949">
        <f>INDEX(Model_Assumptions[Values],9)*((INDEX(Model_Scenarios[GR Weight],3)*$AG1949)+(INDEX(Model_Scenarios[GP Weight],3)*$AH1949)+(INDEX(Model_Scenarios[LTV Weight],3)*$AI1949))-(INDEX(Model_Scenarios[LTV Weight],3)*$AP1949)-(INDEX(Model_Scenarios[GP Weight],3)*($AS1949+$AV1949+$AY1949))</f>
        <v>2.4131677806729064</v>
      </c>
      <c r="BC1949">
        <f>INDEX(Model_Assumptions[Values],9)*((INDEX(Model_Scenarios[GR Weight],4)*$AG1949)+(INDEX(Model_Scenarios[GP Weight],4)*$AH1949)+(INDEX(Model_Scenarios[LTV Weight],4)*$AI1949))-(INDEX(Model_Scenarios[LTV Weight],4)*$AP1949)-(INDEX(Model_Scenarios[GP Weight],4)*($AS1949+$AV1949+$AY1949))</f>
        <v>2.2335438740809321</v>
      </c>
      <c r="BD1949">
        <f>INDEX(Model_Assumptions[Values],9)*((INDEX(Model_Scenarios[GR Weight],5)*$AG1949)+(INDEX(Model_Scenarios[GP Weight],5)*$AH1949)+(INDEX(Model_Scenarios[LTV Weight],5)*$AI1949))-(INDEX(Model_Scenarios[LTV Weight],5)*$AP1949)-(INDEX(Model_Scenarios[GP Weight],5)*($AS1949+$AV1949+$AY1949))</f>
        <v>3.088444893016733</v>
      </c>
    </row>
    <row r="1950" spans="1:56" x14ac:dyDescent="0.25">
      <c r="A1950">
        <v>1949</v>
      </c>
      <c r="B1950">
        <v>39</v>
      </c>
      <c r="C1950" s="3">
        <v>49</v>
      </c>
      <c r="D1950" s="4">
        <v>0.96</v>
      </c>
      <c r="E1950" t="str">
        <v>SKU-1045</v>
      </c>
      <c r="F1950" t="str">
        <v>Reduce</v>
      </c>
      <c r="G1950" t="str">
        <v>Full</v>
      </c>
      <c r="H1950">
        <v>126.76</v>
      </c>
      <c r="I1950">
        <v>78.819999999999993</v>
      </c>
      <c r="J1950">
        <v>23</v>
      </c>
      <c r="K1950">
        <v>2915.48</v>
      </c>
      <c r="L1950">
        <v>1102.6200000000001</v>
      </c>
      <c r="M1950">
        <v>0.37819501420006313</v>
      </c>
      <c r="N1950">
        <v>128.30972710860155</v>
      </c>
      <c r="O1950">
        <v>771.64372349783571</v>
      </c>
      <c r="P1950">
        <v>771.64372349783571</v>
      </c>
      <c r="Q1950">
        <v>1411.6500442557856</v>
      </c>
      <c r="R1950">
        <v>927.65574336808766</v>
      </c>
      <c r="S1950">
        <v>1</v>
      </c>
      <c r="T1950">
        <f t="shared" si="690"/>
        <v>128.2477380242575</v>
      </c>
      <c r="U1950">
        <f t="shared" si="691"/>
        <v>1.1736652132040832E-2</v>
      </c>
      <c r="V1950">
        <f>IF($F1950="Reduce", INDEX(Model_Assumptions[Values], 2), INDEX(Model_Assumptions[Values], 1))</f>
        <v>-0.8</v>
      </c>
      <c r="W1950">
        <f t="shared" si="692"/>
        <v>22.784045600770447</v>
      </c>
      <c r="X1950">
        <f t="shared" si="705"/>
        <v>2922.0023113403449</v>
      </c>
      <c r="Y1950">
        <f t="shared" si="693"/>
        <v>1126.1638370876185</v>
      </c>
      <c r="Z1950">
        <f t="shared" si="694"/>
        <v>6.5223113403449133</v>
      </c>
      <c r="AA1950">
        <f t="shared" si="695"/>
        <v>23.543837087618385</v>
      </c>
      <c r="AB1950">
        <f t="shared" si="706"/>
        <v>0.3854082636132613</v>
      </c>
      <c r="AC1950">
        <f t="shared" si="696"/>
        <v>7.213249413198175E-3</v>
      </c>
      <c r="AD1950">
        <f t="shared" si="697"/>
        <v>7.213249413198175E-3</v>
      </c>
      <c r="AE1950">
        <f t="shared" si="698"/>
        <v>0.9600000000000084</v>
      </c>
      <c r="AF1950">
        <f t="shared" si="707"/>
        <v>37.106229734715711</v>
      </c>
      <c r="AG1950">
        <f t="shared" si="699"/>
        <v>8.4524906271245103E-3</v>
      </c>
      <c r="AH1950">
        <f t="shared" si="700"/>
        <v>3.0511279196174815E-2</v>
      </c>
      <c r="AI1950">
        <f t="shared" si="708"/>
        <v>3.9999999999991598E-2</v>
      </c>
      <c r="AJ1950">
        <f>MAX(0, $R1950 - $AA1950) * INDEX(Model_Assumptions[Values], 7)</f>
        <v>1808.2238125609385</v>
      </c>
      <c r="AK1950">
        <f>MAX(0, INDEX(Model_Assumptions[Values], 4) - $AD1950)</f>
        <v>4.2786750586801828E-2</v>
      </c>
      <c r="AL1950">
        <f>MAX(0, INDEX(Model_Assumptions[Values], 5) - $AC1950)</f>
        <v>1.2786750586801825E-2</v>
      </c>
      <c r="AM1950">
        <f>INDEX(Model_Assumptions[Values], 6) * MAX(0, INDEX(Model_Assumptions[Values], 3) - $AB1950)^2</f>
        <v>0</v>
      </c>
      <c r="AN1950">
        <f t="shared" si="701"/>
        <v>1831.1746602366356</v>
      </c>
      <c r="AO1950" cm="1">
        <f t="array" ref="AO1950">IFERROR(STDEV(IF($E$2:$E$2201=$E1950, $AJ$2:$AJ$2201)), 0)</f>
        <v>14.29634124640909</v>
      </c>
      <c r="AP1950">
        <f t="shared" si="709"/>
        <v>-1.6053651266516757</v>
      </c>
      <c r="AQ1950">
        <f t="shared" si="702"/>
        <v>4.6304812137171511E-2</v>
      </c>
      <c r="AR1950" cm="1">
        <f t="array" ref="AR1950">IFERROR(STDEV(IF($E$2:$E$2201=$E1950, $AK$2:$AK$2201)), 0)</f>
        <v>2.1900830245106359E-3</v>
      </c>
      <c r="AS1950">
        <f t="shared" si="710"/>
        <v>-1.6063599009703196</v>
      </c>
      <c r="AT1950">
        <f t="shared" si="703"/>
        <v>1.6304812137171502E-2</v>
      </c>
      <c r="AU1950" cm="1">
        <f t="array" ref="AU1950">IFERROR(STDEV(IF($E$2:$E$2201=$E1950, $AL$2:$AL$2201)), 0)</f>
        <v>2.1900830245106364E-3</v>
      </c>
      <c r="AV1950">
        <f t="shared" si="711"/>
        <v>-1.6063599009703162</v>
      </c>
      <c r="AW1950">
        <f t="shared" si="704"/>
        <v>0</v>
      </c>
      <c r="AX1950" cm="1">
        <f t="array" ref="AX1950">IFERROR(STDEV(IF($E$2:$E$2201=$E1950, $AM$2:$AM$2201)), 0)</f>
        <v>0</v>
      </c>
      <c r="AY1950">
        <f t="shared" si="712"/>
        <v>-1.6063599009703162</v>
      </c>
      <c r="AZ1950">
        <f>INDEX(Model_Assumptions[Values],9)*((INDEX(Model_Scenarios[GR Weight],1)*$AG1950)+(INDEX(Model_Scenarios[GP Weight],1)*$AH1950)+(INDEX(Model_Scenarios[LTV Weight],1)*$AI1950))-(INDEX(Model_Scenarios[LTV Weight],1)*$AP1950)-(INDEX(Model_Scenarios[GP Weight],1)*($AS1950+$AV1950+$AY1950))</f>
        <v>1.945681956524052</v>
      </c>
      <c r="BA1950">
        <f>INDEX(Model_Assumptions[Values],9)*((INDEX(Model_Scenarios[GR Weight],2)*$AG1950)+(INDEX(Model_Scenarios[GP Weight],2)*$AH1950)+(INDEX(Model_Scenarios[LTV Weight],2)*$AI1950))-(INDEX(Model_Scenarios[LTV Weight],2)*$AP1950)-(INDEX(Model_Scenarios[GP Weight],2)*($AS1950+$AV1950+$AY1950))</f>
        <v>2.1741539200722704</v>
      </c>
      <c r="BB1950">
        <f>INDEX(Model_Assumptions[Values],9)*((INDEX(Model_Scenarios[GR Weight],3)*$AG1950)+(INDEX(Model_Scenarios[GP Weight],3)*$AH1950)+(INDEX(Model_Scenarios[LTV Weight],3)*$AI1950))-(INDEX(Model_Scenarios[LTV Weight],3)*$AP1950)-(INDEX(Model_Scenarios[GP Weight],3)*($AS1950+$AV1950+$AY1950))</f>
        <v>2.4727842985566983</v>
      </c>
      <c r="BC1950">
        <f>INDEX(Model_Assumptions[Values],9)*((INDEX(Model_Scenarios[GR Weight],4)*$AG1950)+(INDEX(Model_Scenarios[GP Weight],4)*$AH1950)+(INDEX(Model_Scenarios[LTV Weight],4)*$AI1950))-(INDEX(Model_Scenarios[LTV Weight],4)*$AP1950)-(INDEX(Model_Scenarios[GP Weight],4)*($AS1950+$AV1950+$AY1950))</f>
        <v>2.2964740312050971</v>
      </c>
      <c r="BD1950">
        <f>INDEX(Model_Assumptions[Values],9)*((INDEX(Model_Scenarios[GR Weight],5)*$AG1950)+(INDEX(Model_Scenarios[GP Weight],5)*$AH1950)+(INDEX(Model_Scenarios[LTV Weight],5)*$AI1950))-(INDEX(Model_Scenarios[LTV Weight],5)*$AP1950)-(INDEX(Model_Scenarios[GP Weight],5)*($AS1950+$AV1950+$AY1950))</f>
        <v>3.194193626680538</v>
      </c>
    </row>
    <row r="1951" spans="1:56" x14ac:dyDescent="0.25">
      <c r="A1951">
        <v>1950</v>
      </c>
      <c r="B1951">
        <v>39</v>
      </c>
      <c r="C1951" s="3">
        <v>50</v>
      </c>
      <c r="D1951" s="4">
        <v>0.98</v>
      </c>
      <c r="E1951" t="str">
        <v>SKU-1045</v>
      </c>
      <c r="F1951" t="str">
        <v>Reduce</v>
      </c>
      <c r="G1951" t="str">
        <v>Full</v>
      </c>
      <c r="H1951">
        <v>126.76</v>
      </c>
      <c r="I1951">
        <v>78.819999999999993</v>
      </c>
      <c r="J1951">
        <v>23</v>
      </c>
      <c r="K1951">
        <v>2915.48</v>
      </c>
      <c r="L1951">
        <v>1102.6200000000001</v>
      </c>
      <c r="M1951">
        <v>0.37819501420006313</v>
      </c>
      <c r="N1951">
        <v>128.30972710860155</v>
      </c>
      <c r="O1951">
        <v>771.64372349783571</v>
      </c>
      <c r="P1951">
        <v>771.64372349783571</v>
      </c>
      <c r="Q1951">
        <v>1411.6500442557856</v>
      </c>
      <c r="R1951">
        <v>927.65574336808766</v>
      </c>
      <c r="S1951">
        <v>1</v>
      </c>
      <c r="T1951">
        <f t="shared" si="690"/>
        <v>128.27873256642951</v>
      </c>
      <c r="U1951">
        <f t="shared" si="691"/>
        <v>1.198116571812485E-2</v>
      </c>
      <c r="V1951">
        <f>IF($F1951="Reduce", INDEX(Model_Assumptions[Values], 2), INDEX(Model_Assumptions[Values], 1))</f>
        <v>-0.8</v>
      </c>
      <c r="W1951">
        <f t="shared" si="692"/>
        <v>22.779546550786502</v>
      </c>
      <c r="X1951">
        <f t="shared" si="705"/>
        <v>2922.1313599728737</v>
      </c>
      <c r="Y1951">
        <f t="shared" si="693"/>
        <v>1126.6475008398818</v>
      </c>
      <c r="Z1951">
        <f t="shared" si="694"/>
        <v>6.6513599728737063</v>
      </c>
      <c r="AA1951">
        <f t="shared" si="695"/>
        <v>24.027500839881668</v>
      </c>
      <c r="AB1951">
        <f t="shared" si="706"/>
        <v>0.38555676047716775</v>
      </c>
      <c r="AC1951">
        <f t="shared" si="696"/>
        <v>7.3617462771046194E-3</v>
      </c>
      <c r="AD1951">
        <f t="shared" si="697"/>
        <v>7.3617462771046194E-3</v>
      </c>
      <c r="AE1951">
        <f t="shared" si="698"/>
        <v>0.9799999999999951</v>
      </c>
      <c r="AF1951">
        <f t="shared" si="707"/>
        <v>18.5531148673663</v>
      </c>
      <c r="AG1951">
        <f t="shared" si="699"/>
        <v>8.6197292485232814E-3</v>
      </c>
      <c r="AH1951">
        <f t="shared" si="700"/>
        <v>3.1138075912761649E-2</v>
      </c>
      <c r="AI1951">
        <f t="shared" si="708"/>
        <v>2.0000000000004903E-2</v>
      </c>
      <c r="AJ1951">
        <f>MAX(0, $R1951 - $AA1951) * INDEX(Model_Assumptions[Values], 7)</f>
        <v>1807.256485056412</v>
      </c>
      <c r="AK1951">
        <f>MAX(0, INDEX(Model_Assumptions[Values], 4) - $AD1951)</f>
        <v>4.2638253722895383E-2</v>
      </c>
      <c r="AL1951">
        <f>MAX(0, INDEX(Model_Assumptions[Values], 5) - $AC1951)</f>
        <v>1.2638253722895381E-2</v>
      </c>
      <c r="AM1951">
        <f>INDEX(Model_Assumptions[Values], 6) * MAX(0, INDEX(Model_Assumptions[Values], 3) - $AB1951)^2</f>
        <v>0</v>
      </c>
      <c r="AN1951">
        <f t="shared" si="701"/>
        <v>1831.1746602366356</v>
      </c>
      <c r="AO1951" cm="1">
        <f t="array" ref="AO1951">IFERROR(STDEV(IF($E$2:$E$2201=$E1951, $AJ$2:$AJ$2201)), 0)</f>
        <v>14.29634124640909</v>
      </c>
      <c r="AP1951">
        <f t="shared" si="709"/>
        <v>-1.6730277186291536</v>
      </c>
      <c r="AQ1951">
        <f t="shared" si="702"/>
        <v>4.6304812137171511E-2</v>
      </c>
      <c r="AR1951" cm="1">
        <f t="array" ref="AR1951">IFERROR(STDEV(IF($E$2:$E$2201=$E1951, $AK$2:$AK$2201)), 0)</f>
        <v>2.1900830245106359E-3</v>
      </c>
      <c r="AS1951">
        <f t="shared" si="710"/>
        <v>-1.6741641176344917</v>
      </c>
      <c r="AT1951">
        <f t="shared" si="703"/>
        <v>1.6304812137171502E-2</v>
      </c>
      <c r="AU1951" cm="1">
        <f t="array" ref="AU1951">IFERROR(STDEV(IF($E$2:$E$2201=$E1951, $AL$2:$AL$2201)), 0)</f>
        <v>2.1900830245106364E-3</v>
      </c>
      <c r="AV1951">
        <f t="shared" si="711"/>
        <v>-1.6741641176344881</v>
      </c>
      <c r="AW1951">
        <f t="shared" si="704"/>
        <v>0</v>
      </c>
      <c r="AX1951" cm="1">
        <f t="array" ref="AX1951">IFERROR(STDEV(IF($E$2:$E$2201=$E1951, $AM$2:$AM$2201)), 0)</f>
        <v>0</v>
      </c>
      <c r="AY1951">
        <f t="shared" si="712"/>
        <v>-1.6741641176344881</v>
      </c>
      <c r="AZ1951">
        <f>INDEX(Model_Assumptions[Values],9)*((INDEX(Model_Scenarios[GR Weight],1)*$AG1951)+(INDEX(Model_Scenarios[GP Weight],1)*$AH1951)+(INDEX(Model_Scenarios[LTV Weight],1)*$AI1951))-(INDEX(Model_Scenarios[LTV Weight],1)*$AP1951)-(INDEX(Model_Scenarios[GP Weight],1)*($AS1951+$AV1951+$AY1951))</f>
        <v>1.9405503127743318</v>
      </c>
      <c r="BA1951">
        <f>INDEX(Model_Assumptions[Values],9)*((INDEX(Model_Scenarios[GR Weight],2)*$AG1951)+(INDEX(Model_Scenarios[GP Weight],2)*$AH1951)+(INDEX(Model_Scenarios[LTV Weight],2)*$AI1951))-(INDEX(Model_Scenarios[LTV Weight],2)*$AP1951)-(INDEX(Model_Scenarios[GP Weight],2)*($AS1951+$AV1951+$AY1951))</f>
        <v>2.1945693605388135</v>
      </c>
      <c r="BB1951">
        <f>INDEX(Model_Assumptions[Values],9)*((INDEX(Model_Scenarios[GR Weight],3)*$AG1951)+(INDEX(Model_Scenarios[GP Weight],3)*$AH1951)+(INDEX(Model_Scenarios[LTV Weight],3)*$AI1951))-(INDEX(Model_Scenarios[LTV Weight],3)*$AP1951)-(INDEX(Model_Scenarios[GP Weight],3)*($AS1951+$AV1951+$AY1951))</f>
        <v>2.5323497053758719</v>
      </c>
      <c r="BC1951">
        <f>INDEX(Model_Assumptions[Values],9)*((INDEX(Model_Scenarios[GR Weight],4)*$AG1951)+(INDEX(Model_Scenarios[GP Weight],4)*$AH1951)+(INDEX(Model_Scenarios[LTV Weight],4)*$AI1951))-(INDEX(Model_Scenarios[LTV Weight],4)*$AP1951)-(INDEX(Model_Scenarios[GP Weight],4)*($AS1951+$AV1951+$AY1951))</f>
        <v>2.3593567981372159</v>
      </c>
      <c r="BD1951">
        <f>INDEX(Model_Assumptions[Values],9)*((INDEX(Model_Scenarios[GR Weight],5)*$AG1951)+(INDEX(Model_Scenarios[GP Weight],5)*$AH1951)+(INDEX(Model_Scenarios[LTV Weight],5)*$AI1951))-(INDEX(Model_Scenarios[LTV Weight],5)*$AP1951)-(INDEX(Model_Scenarios[GP Weight],5)*($AS1951+$AV1951+$AY1951))</f>
        <v>3.29987716176282</v>
      </c>
    </row>
    <row r="1952" spans="1:56" x14ac:dyDescent="0.25">
      <c r="A1952">
        <v>1951</v>
      </c>
      <c r="B1952">
        <v>40</v>
      </c>
      <c r="C1952" s="3">
        <v>1</v>
      </c>
      <c r="D1952" s="4">
        <v>0</v>
      </c>
      <c r="E1952" t="str">
        <v>SKU-1046</v>
      </c>
      <c r="F1952" t="str">
        <v>Hold</v>
      </c>
      <c r="G1952" t="str">
        <v>Full</v>
      </c>
      <c r="H1952">
        <v>116.08</v>
      </c>
      <c r="I1952">
        <v>37.35</v>
      </c>
      <c r="J1952">
        <v>19</v>
      </c>
      <c r="K1952">
        <v>2205.52</v>
      </c>
      <c r="L1952">
        <v>1495.87</v>
      </c>
      <c r="M1952">
        <v>0.67823914541695374</v>
      </c>
      <c r="N1952">
        <v>117.71087137870938</v>
      </c>
      <c r="O1952">
        <v>349.04655619547839</v>
      </c>
      <c r="P1952">
        <v>349.04655619547839</v>
      </c>
      <c r="Q1952">
        <v>1526.2773825274726</v>
      </c>
      <c r="R1952">
        <v>1175.2335845461539</v>
      </c>
      <c r="S1952">
        <v>1</v>
      </c>
      <c r="T1952">
        <f t="shared" si="690"/>
        <v>116.08</v>
      </c>
      <c r="U1952">
        <f t="shared" si="691"/>
        <v>0</v>
      </c>
      <c r="V1952">
        <f>IF($F1952="Reduce", INDEX(Model_Assumptions[Values], 2), INDEX(Model_Assumptions[Values], 1))</f>
        <v>-0.4</v>
      </c>
      <c r="W1952">
        <f t="shared" si="692"/>
        <v>19</v>
      </c>
      <c r="X1952">
        <f t="shared" si="705"/>
        <v>2205.52</v>
      </c>
      <c r="Y1952">
        <f t="shared" si="693"/>
        <v>1495.87</v>
      </c>
      <c r="Z1952">
        <f t="shared" si="694"/>
        <v>0</v>
      </c>
      <c r="AA1952">
        <f t="shared" si="695"/>
        <v>0</v>
      </c>
      <c r="AB1952">
        <f t="shared" si="706"/>
        <v>0.67823914541695374</v>
      </c>
      <c r="AC1952">
        <f t="shared" si="696"/>
        <v>0</v>
      </c>
      <c r="AD1952">
        <f t="shared" si="697"/>
        <v>0</v>
      </c>
      <c r="AE1952">
        <f t="shared" si="698"/>
        <v>0</v>
      </c>
      <c r="AF1952">
        <f t="shared" si="707"/>
        <v>1175.2335845461539</v>
      </c>
      <c r="AG1952">
        <f t="shared" si="699"/>
        <v>0</v>
      </c>
      <c r="AH1952">
        <f t="shared" si="700"/>
        <v>0</v>
      </c>
      <c r="AI1952">
        <f t="shared" si="708"/>
        <v>1</v>
      </c>
      <c r="AJ1952">
        <f>MAX(0, $R1952 - $AA1952) * INDEX(Model_Assumptions[Values], 7)</f>
        <v>2350.4671690923078</v>
      </c>
      <c r="AK1952">
        <f>MAX(0, INDEX(Model_Assumptions[Values], 4) - $AD1952)</f>
        <v>0.05</v>
      </c>
      <c r="AL1952">
        <f>MAX(0, INDEX(Model_Assumptions[Values], 5) - $AC1952)</f>
        <v>0.02</v>
      </c>
      <c r="AM1952">
        <f>INDEX(Model_Assumptions[Values], 6) * MAX(0, INDEX(Model_Assumptions[Values], 3) - $AB1952)^2</f>
        <v>0</v>
      </c>
      <c r="AN1952">
        <f t="shared" si="701"/>
        <v>2328.4513648083325</v>
      </c>
      <c r="AO1952" cm="1">
        <f t="array" ref="AO1952">IFERROR(STDEV(IF($E$2:$E$2201=$E1952, $AJ$2:$AJ$2201)), 0)</f>
        <v>13.066829095593151</v>
      </c>
      <c r="AP1952">
        <f t="shared" si="709"/>
        <v>1.6848620367584219</v>
      </c>
      <c r="AQ1952">
        <f t="shared" si="702"/>
        <v>4.7805236856082761E-2</v>
      </c>
      <c r="AR1952" cm="1">
        <f t="array" ref="AR1952">IFERROR(STDEV(IF($E$2:$E$2201=$E1952, $AK$2:$AK$2201)), 0)</f>
        <v>1.3000538693285493E-3</v>
      </c>
      <c r="AS1952">
        <f t="shared" si="710"/>
        <v>1.6882093855470706</v>
      </c>
      <c r="AT1952">
        <f t="shared" si="703"/>
        <v>1.7805236856082787E-2</v>
      </c>
      <c r="AU1952" cm="1">
        <f t="array" ref="AU1952">IFERROR(STDEV(IF($E$2:$E$2201=$E1952, $AL$2:$AL$2201)), 0)</f>
        <v>1.3000538693285493E-3</v>
      </c>
      <c r="AV1952">
        <f t="shared" si="711"/>
        <v>1.688209385547049</v>
      </c>
      <c r="AW1952">
        <f t="shared" si="704"/>
        <v>0</v>
      </c>
      <c r="AX1952" cm="1">
        <f t="array" ref="AX1952">IFERROR(STDEV(IF($E$2:$E$2201=$E1952, $AM$2:$AM$2201)), 0)</f>
        <v>0</v>
      </c>
      <c r="AY1952">
        <f t="shared" si="712"/>
        <v>1.688209385547049</v>
      </c>
      <c r="AZ1952">
        <f>INDEX(Model_Assumptions[Values],9)*((INDEX(Model_Scenarios[GR Weight],1)*$AG1952)+(INDEX(Model_Scenarios[GP Weight],1)*$AH1952)+(INDEX(Model_Scenarios[LTV Weight],1)*$AI1952))-(INDEX(Model_Scenarios[LTV Weight],1)*$AP1952)-(INDEX(Model_Scenarios[GP Weight],1)*($AS1952+$AV1952+$AY1952))</f>
        <v>2.1456475549291456</v>
      </c>
      <c r="BA1952">
        <f>INDEX(Model_Assumptions[Values],9)*((INDEX(Model_Scenarios[GR Weight],2)*$AG1952)+(INDEX(Model_Scenarios[GP Weight],2)*$AH1952)+(INDEX(Model_Scenarios[LTV Weight],2)*$AI1952))-(INDEX(Model_Scenarios[LTV Weight],2)*$AP1952)-(INDEX(Model_Scenarios[GP Weight],2)*($AS1952+$AV1952+$AY1952))</f>
        <v>1.1419140447787917</v>
      </c>
      <c r="BB1952">
        <f>INDEX(Model_Assumptions[Values],9)*((INDEX(Model_Scenarios[GR Weight],3)*$AG1952)+(INDEX(Model_Scenarios[GP Weight],3)*$AH1952)+(INDEX(Model_Scenarios[LTV Weight],3)*$AI1952))-(INDEX(Model_Scenarios[LTV Weight],3)*$AP1952)-(INDEX(Model_Scenarios[GP Weight],3)*($AS1952+$AV1952+$AY1952))</f>
        <v>-0.44656466952777762</v>
      </c>
      <c r="BC1952">
        <f>INDEX(Model_Assumptions[Values],9)*((INDEX(Model_Scenarios[GR Weight],4)*$AG1952)+(INDEX(Model_Scenarios[GP Weight],4)*$AH1952)+(INDEX(Model_Scenarios[LTV Weight],4)*$AI1952))-(INDEX(Model_Scenarios[LTV Weight],4)*$AP1952)-(INDEX(Model_Scenarios[GP Weight],4)*($AS1952+$AV1952+$AY1952))</f>
        <v>-0.7780784658519353</v>
      </c>
      <c r="BD1952">
        <f>INDEX(Model_Assumptions[Values],9)*((INDEX(Model_Scenarios[GR Weight],5)*$AG1952)+(INDEX(Model_Scenarios[GP Weight],5)*$AH1952)+(INDEX(Model_Scenarios[LTV Weight],5)*$AI1952))-(INDEX(Model_Scenarios[LTV Weight],5)*$AP1952)-(INDEX(Model_Scenarios[GP Weight],5)*($AS1952+$AV1952+$AY1952))</f>
        <v>-1.9567609953422485</v>
      </c>
    </row>
    <row r="1953" spans="1:56" x14ac:dyDescent="0.25">
      <c r="A1953">
        <v>1952</v>
      </c>
      <c r="B1953">
        <v>40</v>
      </c>
      <c r="C1953" s="3">
        <v>2</v>
      </c>
      <c r="D1953" s="4">
        <v>0.02</v>
      </c>
      <c r="E1953" t="str">
        <v>SKU-1046</v>
      </c>
      <c r="F1953" t="str">
        <v>Hold</v>
      </c>
      <c r="G1953" t="str">
        <v>Full</v>
      </c>
      <c r="H1953">
        <v>116.08</v>
      </c>
      <c r="I1953">
        <v>37.35</v>
      </c>
      <c r="J1953">
        <v>19</v>
      </c>
      <c r="K1953">
        <v>2205.52</v>
      </c>
      <c r="L1953">
        <v>1495.87</v>
      </c>
      <c r="M1953">
        <v>0.67823914541695374</v>
      </c>
      <c r="N1953">
        <v>117.71087137870938</v>
      </c>
      <c r="O1953">
        <v>349.04655619547839</v>
      </c>
      <c r="P1953">
        <v>349.04655619547839</v>
      </c>
      <c r="Q1953">
        <v>1526.2773825274726</v>
      </c>
      <c r="R1953">
        <v>1175.2335845461539</v>
      </c>
      <c r="S1953">
        <v>1</v>
      </c>
      <c r="T1953">
        <f t="shared" si="690"/>
        <v>116.11261742757418</v>
      </c>
      <c r="U1953">
        <f t="shared" si="691"/>
        <v>2.809909336163045E-4</v>
      </c>
      <c r="V1953">
        <f>IF($F1953="Reduce", INDEX(Model_Assumptions[Values], 2), INDEX(Model_Assumptions[Values], 1))</f>
        <v>-0.4</v>
      </c>
      <c r="W1953">
        <f t="shared" si="692"/>
        <v>18.997864468904517</v>
      </c>
      <c r="X1953">
        <f t="shared" si="705"/>
        <v>2205.891769018815</v>
      </c>
      <c r="Y1953">
        <f t="shared" si="693"/>
        <v>1496.3215311052313</v>
      </c>
      <c r="Z1953">
        <f t="shared" si="694"/>
        <v>0.37176901881502999</v>
      </c>
      <c r="AA1953">
        <f t="shared" si="695"/>
        <v>0.45153110523142459</v>
      </c>
      <c r="AB1953">
        <f t="shared" si="706"/>
        <v>0.67832953190210143</v>
      </c>
      <c r="AC1953">
        <f t="shared" si="696"/>
        <v>9.0386485147697648E-5</v>
      </c>
      <c r="AD1953">
        <f t="shared" si="697"/>
        <v>9.0386485147697648E-5</v>
      </c>
      <c r="AE1953">
        <f t="shared" si="698"/>
        <v>1.9999999999995643E-2</v>
      </c>
      <c r="AF1953">
        <f t="shared" si="707"/>
        <v>1151.7289128552359</v>
      </c>
      <c r="AG1953">
        <f t="shared" si="699"/>
        <v>1.0650986586638208E-3</v>
      </c>
      <c r="AH1953">
        <f t="shared" si="700"/>
        <v>1.2936128353564138E-3</v>
      </c>
      <c r="AI1953">
        <f t="shared" si="708"/>
        <v>0.98000000000000431</v>
      </c>
      <c r="AJ1953">
        <f>MAX(0, $R1953 - $AA1953) * INDEX(Model_Assumptions[Values], 7)</f>
        <v>2349.564106881845</v>
      </c>
      <c r="AK1953">
        <f>MAX(0, INDEX(Model_Assumptions[Values], 4) - $AD1953)</f>
        <v>4.9909613514852305E-2</v>
      </c>
      <c r="AL1953">
        <f>MAX(0, INDEX(Model_Assumptions[Values], 5) - $AC1953)</f>
        <v>1.9909613514852303E-2</v>
      </c>
      <c r="AM1953">
        <f>INDEX(Model_Assumptions[Values], 6) * MAX(0, INDEX(Model_Assumptions[Values], 3) - $AB1953)^2</f>
        <v>0</v>
      </c>
      <c r="AN1953">
        <f t="shared" si="701"/>
        <v>2328.4513648083325</v>
      </c>
      <c r="AO1953" cm="1">
        <f t="array" ref="AO1953">IFERROR(STDEV(IF($E$2:$E$2201=$E1953, $AJ$2:$AJ$2201)), 0)</f>
        <v>13.066829095593151</v>
      </c>
      <c r="AP1953">
        <f t="shared" si="709"/>
        <v>1.6157509920010209</v>
      </c>
      <c r="AQ1953">
        <f t="shared" si="702"/>
        <v>4.7805236856082761E-2</v>
      </c>
      <c r="AR1953" cm="1">
        <f t="array" ref="AR1953">IFERROR(STDEV(IF($E$2:$E$2201=$E1953, $AK$2:$AK$2201)), 0)</f>
        <v>1.3000538693285493E-3</v>
      </c>
      <c r="AS1953">
        <f t="shared" si="710"/>
        <v>1.6186842010296163</v>
      </c>
      <c r="AT1953">
        <f t="shared" si="703"/>
        <v>1.7805236856082787E-2</v>
      </c>
      <c r="AU1953" cm="1">
        <f t="array" ref="AU1953">IFERROR(STDEV(IF($E$2:$E$2201=$E1953, $AL$2:$AL$2201)), 0)</f>
        <v>1.3000538693285493E-3</v>
      </c>
      <c r="AV1953">
        <f t="shared" si="711"/>
        <v>1.618684201029595</v>
      </c>
      <c r="AW1953">
        <f t="shared" si="704"/>
        <v>0</v>
      </c>
      <c r="AX1953" cm="1">
        <f t="array" ref="AX1953">IFERROR(STDEV(IF($E$2:$E$2201=$E1953, $AM$2:$AM$2201)), 0)</f>
        <v>0</v>
      </c>
      <c r="AY1953">
        <f t="shared" si="712"/>
        <v>1.618684201029595</v>
      </c>
      <c r="AZ1953">
        <f>INDEX(Model_Assumptions[Values],9)*((INDEX(Model_Scenarios[GR Weight],1)*$AG1953)+(INDEX(Model_Scenarios[GP Weight],1)*$AH1953)+(INDEX(Model_Scenarios[LTV Weight],1)*$AI1953))-(INDEX(Model_Scenarios[LTV Weight],1)*$AP1953)-(INDEX(Model_Scenarios[GP Weight],1)*($AS1953+$AV1953+$AY1953))</f>
        <v>2.1429733018373303</v>
      </c>
      <c r="BA1953">
        <f>INDEX(Model_Assumptions[Values],9)*((INDEX(Model_Scenarios[GR Weight],2)*$AG1953)+(INDEX(Model_Scenarios[GP Weight],2)*$AH1953)+(INDEX(Model_Scenarios[LTV Weight],2)*$AI1953))-(INDEX(Model_Scenarios[LTV Weight],2)*$AP1953)-(INDEX(Model_Scenarios[GP Weight],2)*($AS1953+$AV1953+$AY1953))</f>
        <v>1.1656437714109429</v>
      </c>
      <c r="BB1953">
        <f>INDEX(Model_Assumptions[Values],9)*((INDEX(Model_Scenarios[GR Weight],3)*$AG1953)+(INDEX(Model_Scenarios[GP Weight],3)*$AH1953)+(INDEX(Model_Scenarios[LTV Weight],3)*$AI1953))-(INDEX(Model_Scenarios[LTV Weight],3)*$AP1953)-(INDEX(Model_Scenarios[GP Weight],3)*($AS1953+$AV1953+$AY1953))</f>
        <v>-0.3823236120962783</v>
      </c>
      <c r="BC1953">
        <f>INDEX(Model_Assumptions[Values],9)*((INDEX(Model_Scenarios[GR Weight],4)*$AG1953)+(INDEX(Model_Scenarios[GP Weight],4)*$AH1953)+(INDEX(Model_Scenarios[LTV Weight],4)*$AI1953))-(INDEX(Model_Scenarios[LTV Weight],4)*$AP1953)-(INDEX(Model_Scenarios[GP Weight],4)*($AS1953+$AV1953+$AY1953))</f>
        <v>-0.71021596356684658</v>
      </c>
      <c r="BD1953">
        <f>INDEX(Model_Assumptions[Values],9)*((INDEX(Model_Scenarios[GR Weight],5)*$AG1953)+(INDEX(Model_Scenarios[GP Weight],5)*$AH1953)+(INDEX(Model_Scenarios[LTV Weight],5)*$AI1953))-(INDEX(Model_Scenarios[LTV Weight],5)*$AP1953)-(INDEX(Model_Scenarios[GP Weight],5)*($AS1953+$AV1953+$AY1953))</f>
        <v>-1.8451441457431996</v>
      </c>
    </row>
    <row r="1954" spans="1:56" x14ac:dyDescent="0.25">
      <c r="A1954">
        <v>1953</v>
      </c>
      <c r="B1954">
        <v>40</v>
      </c>
      <c r="C1954" s="3">
        <v>3</v>
      </c>
      <c r="D1954" s="4">
        <v>0.04</v>
      </c>
      <c r="E1954" t="str">
        <v>SKU-1046</v>
      </c>
      <c r="F1954" t="str">
        <v>Hold</v>
      </c>
      <c r="G1954" t="str">
        <v>Full</v>
      </c>
      <c r="H1954">
        <v>116.08</v>
      </c>
      <c r="I1954">
        <v>37.35</v>
      </c>
      <c r="J1954">
        <v>19</v>
      </c>
      <c r="K1954">
        <v>2205.52</v>
      </c>
      <c r="L1954">
        <v>1495.87</v>
      </c>
      <c r="M1954">
        <v>0.67823914541695374</v>
      </c>
      <c r="N1954">
        <v>117.71087137870938</v>
      </c>
      <c r="O1954">
        <v>349.04655619547839</v>
      </c>
      <c r="P1954">
        <v>349.04655619547839</v>
      </c>
      <c r="Q1954">
        <v>1526.2773825274726</v>
      </c>
      <c r="R1954">
        <v>1175.2335845461539</v>
      </c>
      <c r="S1954">
        <v>1</v>
      </c>
      <c r="T1954">
        <f t="shared" si="690"/>
        <v>116.14523485514837</v>
      </c>
      <c r="U1954">
        <f t="shared" si="691"/>
        <v>5.619818672327314E-4</v>
      </c>
      <c r="V1954">
        <f>IF($F1954="Reduce", INDEX(Model_Assumptions[Values], 2), INDEX(Model_Assumptions[Values], 1))</f>
        <v>-0.4</v>
      </c>
      <c r="W1954">
        <f t="shared" si="692"/>
        <v>18.99572893780903</v>
      </c>
      <c r="X1954">
        <f t="shared" si="705"/>
        <v>2206.2633987265681</v>
      </c>
      <c r="Y1954">
        <f t="shared" si="693"/>
        <v>1496.7729228994008</v>
      </c>
      <c r="Z1954">
        <f t="shared" si="694"/>
        <v>0.74339872656810257</v>
      </c>
      <c r="AA1954">
        <f t="shared" si="695"/>
        <v>0.90292289940089177</v>
      </c>
      <c r="AB1954">
        <f t="shared" si="706"/>
        <v>0.67841986762021356</v>
      </c>
      <c r="AC1954">
        <f t="shared" si="696"/>
        <v>1.8072220325981991E-4</v>
      </c>
      <c r="AD1954">
        <f t="shared" si="697"/>
        <v>1.8072220325981991E-4</v>
      </c>
      <c r="AE1954">
        <f t="shared" si="698"/>
        <v>0.04</v>
      </c>
      <c r="AF1954">
        <f t="shared" si="707"/>
        <v>1128.2242411643076</v>
      </c>
      <c r="AG1954">
        <f t="shared" si="699"/>
        <v>2.1297981984723354E-3</v>
      </c>
      <c r="AH1954">
        <f t="shared" si="700"/>
        <v>2.586826551857521E-3</v>
      </c>
      <c r="AI1954">
        <f t="shared" si="708"/>
        <v>0.95999999999999985</v>
      </c>
      <c r="AJ1954">
        <f>MAX(0, $R1954 - $AA1954) * INDEX(Model_Assumptions[Values], 7)</f>
        <v>2348.661323293506</v>
      </c>
      <c r="AK1954">
        <f>MAX(0, INDEX(Model_Assumptions[Values], 4) - $AD1954)</f>
        <v>4.9819277796740183E-2</v>
      </c>
      <c r="AL1954">
        <f>MAX(0, INDEX(Model_Assumptions[Values], 5) - $AC1954)</f>
        <v>1.9819277796740181E-2</v>
      </c>
      <c r="AM1954">
        <f>INDEX(Model_Assumptions[Values], 6) * MAX(0, INDEX(Model_Assumptions[Values], 3) - $AB1954)^2</f>
        <v>0</v>
      </c>
      <c r="AN1954">
        <f t="shared" si="701"/>
        <v>2328.4513648083325</v>
      </c>
      <c r="AO1954" cm="1">
        <f t="array" ref="AO1954">IFERROR(STDEV(IF($E$2:$E$2201=$E1954, $AJ$2:$AJ$2201)), 0)</f>
        <v>13.066829095593151</v>
      </c>
      <c r="AP1954">
        <f t="shared" si="709"/>
        <v>1.546661270100288</v>
      </c>
      <c r="AQ1954">
        <f t="shared" si="702"/>
        <v>4.7805236856082761E-2</v>
      </c>
      <c r="AR1954" cm="1">
        <f t="array" ref="AR1954">IFERROR(STDEV(IF($E$2:$E$2201=$E1954, $AK$2:$AK$2201)), 0)</f>
        <v>1.3000538693285493E-3</v>
      </c>
      <c r="AS1954">
        <f t="shared" si="710"/>
        <v>1.5491980664598397</v>
      </c>
      <c r="AT1954">
        <f t="shared" si="703"/>
        <v>1.7805236856082787E-2</v>
      </c>
      <c r="AU1954" cm="1">
        <f t="array" ref="AU1954">IFERROR(STDEV(IF($E$2:$E$2201=$E1954, $AL$2:$AL$2201)), 0)</f>
        <v>1.3000538693285493E-3</v>
      </c>
      <c r="AV1954">
        <f t="shared" si="711"/>
        <v>1.5491980664598184</v>
      </c>
      <c r="AW1954">
        <f t="shared" si="704"/>
        <v>0</v>
      </c>
      <c r="AX1954" cm="1">
        <f t="array" ref="AX1954">IFERROR(STDEV(IF($E$2:$E$2201=$E1954, $AM$2:$AM$2201)), 0)</f>
        <v>0</v>
      </c>
      <c r="AY1954">
        <f t="shared" si="712"/>
        <v>1.5491980664598184</v>
      </c>
      <c r="AZ1954">
        <f>INDEX(Model_Assumptions[Values],9)*((INDEX(Model_Scenarios[GR Weight],1)*$AG1954)+(INDEX(Model_Scenarios[GP Weight],1)*$AH1954)+(INDEX(Model_Scenarios[LTV Weight],1)*$AI1954))-(INDEX(Model_Scenarios[LTV Weight],1)*$AP1954)-(INDEX(Model_Scenarios[GP Weight],1)*($AS1954+$AV1954+$AY1954))</f>
        <v>2.1402698763569861</v>
      </c>
      <c r="BA1954">
        <f>INDEX(Model_Assumptions[Values],9)*((INDEX(Model_Scenarios[GR Weight],2)*$AG1954)+(INDEX(Model_Scenarios[GP Weight],2)*$AH1954)+(INDEX(Model_Scenarios[LTV Weight],2)*$AI1954))-(INDEX(Model_Scenarios[LTV Weight],2)*$AP1954)-(INDEX(Model_Scenarios[GP Weight],2)*($AS1954+$AV1954+$AY1954))</f>
        <v>1.1893355097596285</v>
      </c>
      <c r="BB1954">
        <f>INDEX(Model_Assumptions[Values],9)*((INDEX(Model_Scenarios[GR Weight],3)*$AG1954)+(INDEX(Model_Scenarios[GP Weight],3)*$AH1954)+(INDEX(Model_Scenarios[LTV Weight],3)*$AI1954))-(INDEX(Model_Scenarios[LTV Weight],3)*$AP1954)-(INDEX(Model_Scenarios[GP Weight],3)*($AS1954+$AV1954+$AY1954))</f>
        <v>-0.31813328360909088</v>
      </c>
      <c r="BC1954">
        <f>INDEX(Model_Assumptions[Values],9)*((INDEX(Model_Scenarios[GR Weight],4)*$AG1954)+(INDEX(Model_Scenarios[GP Weight],4)*$AH1954)+(INDEX(Model_Scenarios[LTV Weight],4)*$AI1954))-(INDEX(Model_Scenarios[LTV Weight],4)*$AP1954)-(INDEX(Model_Scenarios[GP Weight],4)*($AS1954+$AV1954+$AY1954))</f>
        <v>-0.64240225749982593</v>
      </c>
      <c r="BD1954">
        <f>INDEX(Model_Assumptions[Values],9)*((INDEX(Model_Scenarios[GR Weight],5)*$AG1954)+(INDEX(Model_Scenarios[GP Weight],5)*$AH1954)+(INDEX(Model_Scenarios[LTV Weight],5)*$AI1954))-(INDEX(Model_Scenarios[LTV Weight],5)*$AP1954)-(INDEX(Model_Scenarios[GP Weight],5)*($AS1954+$AV1954+$AY1954))</f>
        <v>-1.7335985559677038</v>
      </c>
    </row>
    <row r="1955" spans="1:56" x14ac:dyDescent="0.25">
      <c r="A1955">
        <v>1954</v>
      </c>
      <c r="B1955">
        <v>40</v>
      </c>
      <c r="C1955" s="3">
        <v>4</v>
      </c>
      <c r="D1955" s="4">
        <v>0.06</v>
      </c>
      <c r="E1955" t="str">
        <v>SKU-1046</v>
      </c>
      <c r="F1955" t="str">
        <v>Hold</v>
      </c>
      <c r="G1955" t="str">
        <v>Full</v>
      </c>
      <c r="H1955">
        <v>116.08</v>
      </c>
      <c r="I1955">
        <v>37.35</v>
      </c>
      <c r="J1955">
        <v>19</v>
      </c>
      <c r="K1955">
        <v>2205.52</v>
      </c>
      <c r="L1955">
        <v>1495.87</v>
      </c>
      <c r="M1955">
        <v>0.67823914541695374</v>
      </c>
      <c r="N1955">
        <v>117.71087137870938</v>
      </c>
      <c r="O1955">
        <v>349.04655619547839</v>
      </c>
      <c r="P1955">
        <v>349.04655619547839</v>
      </c>
      <c r="Q1955">
        <v>1526.2773825274726</v>
      </c>
      <c r="R1955">
        <v>1175.2335845461539</v>
      </c>
      <c r="S1955">
        <v>1</v>
      </c>
      <c r="T1955">
        <f t="shared" si="690"/>
        <v>116.17785228272257</v>
      </c>
      <c r="U1955">
        <f t="shared" si="691"/>
        <v>8.4297280084915825E-4</v>
      </c>
      <c r="V1955">
        <f>IF($F1955="Reduce", INDEX(Model_Assumptions[Values], 2), INDEX(Model_Assumptions[Values], 1))</f>
        <v>-0.4</v>
      </c>
      <c r="W1955">
        <f t="shared" si="692"/>
        <v>18.993593406713547</v>
      </c>
      <c r="X1955">
        <f t="shared" si="705"/>
        <v>2206.6348891232597</v>
      </c>
      <c r="Y1955">
        <f t="shared" si="693"/>
        <v>1497.2241753825087</v>
      </c>
      <c r="Z1955">
        <f t="shared" si="694"/>
        <v>1.1148891232596725</v>
      </c>
      <c r="AA1955">
        <f t="shared" si="695"/>
        <v>1.3541753825088563</v>
      </c>
      <c r="AB1955">
        <f t="shared" si="706"/>
        <v>0.67851015261404934</v>
      </c>
      <c r="AC1955">
        <f t="shared" si="696"/>
        <v>2.7100719709560739E-4</v>
      </c>
      <c r="AD1955">
        <f t="shared" si="697"/>
        <v>2.7100719709560739E-4</v>
      </c>
      <c r="AE1955">
        <f t="shared" si="698"/>
        <v>6.0000000000004355E-2</v>
      </c>
      <c r="AF1955">
        <f t="shared" si="707"/>
        <v>1104.7195694733796</v>
      </c>
      <c r="AG1955">
        <f t="shared" si="699"/>
        <v>3.194098619426846E-3</v>
      </c>
      <c r="AH1955">
        <f t="shared" si="700"/>
        <v>3.8796411495046245E-3</v>
      </c>
      <c r="AI1955">
        <f t="shared" si="708"/>
        <v>0.93999999999999562</v>
      </c>
      <c r="AJ1955">
        <f>MAX(0, $R1955 - $AA1955) * INDEX(Model_Assumptions[Values], 7)</f>
        <v>2347.7588183272901</v>
      </c>
      <c r="AK1955">
        <f>MAX(0, INDEX(Model_Assumptions[Values], 4) - $AD1955)</f>
        <v>4.9728992802904395E-2</v>
      </c>
      <c r="AL1955">
        <f>MAX(0, INDEX(Model_Assumptions[Values], 5) - $AC1955)</f>
        <v>1.9728992802904393E-2</v>
      </c>
      <c r="AM1955">
        <f>INDEX(Model_Assumptions[Values], 6) * MAX(0, INDEX(Model_Assumptions[Values], 3) - $AB1955)^2</f>
        <v>0</v>
      </c>
      <c r="AN1955">
        <f t="shared" si="701"/>
        <v>2328.4513648083325</v>
      </c>
      <c r="AO1955" cm="1">
        <f t="array" ref="AO1955">IFERROR(STDEV(IF($E$2:$E$2201=$E1955, $AJ$2:$AJ$2201)), 0)</f>
        <v>13.066829095593151</v>
      </c>
      <c r="AP1955">
        <f t="shared" si="709"/>
        <v>1.4775928710561539</v>
      </c>
      <c r="AQ1955">
        <f t="shared" si="702"/>
        <v>4.7805236856082761E-2</v>
      </c>
      <c r="AR1955" cm="1">
        <f t="array" ref="AR1955">IFERROR(STDEV(IF($E$2:$E$2201=$E1955, $AK$2:$AK$2201)), 0)</f>
        <v>1.3000538693285493E-3</v>
      </c>
      <c r="AS1955">
        <f t="shared" si="710"/>
        <v>1.4797509489473801</v>
      </c>
      <c r="AT1955">
        <f t="shared" si="703"/>
        <v>1.7805236856082787E-2</v>
      </c>
      <c r="AU1955" cm="1">
        <f t="array" ref="AU1955">IFERROR(STDEV(IF($E$2:$E$2201=$E1955, $AL$2:$AL$2201)), 0)</f>
        <v>1.3000538693285493E-3</v>
      </c>
      <c r="AV1955">
        <f t="shared" si="711"/>
        <v>1.4797509489473588</v>
      </c>
      <c r="AW1955">
        <f t="shared" si="704"/>
        <v>0</v>
      </c>
      <c r="AX1955" cm="1">
        <f t="array" ref="AX1955">IFERROR(STDEV(IF($E$2:$E$2201=$E1955, $AM$2:$AM$2201)), 0)</f>
        <v>0</v>
      </c>
      <c r="AY1955">
        <f t="shared" si="712"/>
        <v>1.4797509489473588</v>
      </c>
      <c r="AZ1955">
        <f>INDEX(Model_Assumptions[Values],9)*((INDEX(Model_Scenarios[GR Weight],1)*$AG1955)+(INDEX(Model_Scenarios[GP Weight],1)*$AH1955)+(INDEX(Model_Scenarios[LTV Weight],1)*$AI1955))-(INDEX(Model_Scenarios[LTV Weight],1)*$AP1955)-(INDEX(Model_Scenarios[GP Weight],1)*($AS1955+$AV1955+$AY1955))</f>
        <v>2.1375372883553156</v>
      </c>
      <c r="BA1955">
        <f>INDEX(Model_Assumptions[Values],9)*((INDEX(Model_Scenarios[GR Weight],2)*$AG1955)+(INDEX(Model_Scenarios[GP Weight],2)*$AH1955)+(INDEX(Model_Scenarios[LTV Weight],2)*$AI1955))-(INDEX(Model_Scenarios[LTV Weight],2)*$AP1955)-(INDEX(Model_Scenarios[GP Weight],2)*($AS1955+$AV1955+$AY1955))</f>
        <v>1.2129892795591413</v>
      </c>
      <c r="BB1955">
        <f>INDEX(Model_Assumptions[Values],9)*((INDEX(Model_Scenarios[GR Weight],3)*$AG1955)+(INDEX(Model_Scenarios[GP Weight],3)*$AH1955)+(INDEX(Model_Scenarios[LTV Weight],3)*$AI1955))-(INDEX(Model_Scenarios[LTV Weight],3)*$AP1955)-(INDEX(Model_Scenarios[GP Weight],3)*($AS1955+$AV1955+$AY1955))</f>
        <v>-0.25399364953128756</v>
      </c>
      <c r="BC1955">
        <f>INDEX(Model_Assumptions[Values],9)*((INDEX(Model_Scenarios[GR Weight],4)*$AG1955)+(INDEX(Model_Scenarios[GP Weight],4)*$AH1955)+(INDEX(Model_Scenarios[LTV Weight],4)*$AI1955))-(INDEX(Model_Scenarios[LTV Weight],4)*$AP1955)-(INDEX(Model_Scenarios[GP Weight],4)*($AS1955+$AV1955+$AY1955))</f>
        <v>-0.57463731311595678</v>
      </c>
      <c r="BD1955">
        <f>INDEX(Model_Assumptions[Values],9)*((INDEX(Model_Scenarios[GR Weight],5)*$AG1955)+(INDEX(Model_Scenarios[GP Weight],5)*$AH1955)+(INDEX(Model_Scenarios[LTV Weight],5)*$AI1955))-(INDEX(Model_Scenarios[LTV Weight],5)*$AP1955)-(INDEX(Model_Scenarios[GP Weight],5)*($AS1955+$AV1955+$AY1955))</f>
        <v>-1.6221241717466335</v>
      </c>
    </row>
    <row r="1956" spans="1:56" x14ac:dyDescent="0.25">
      <c r="A1956">
        <v>1955</v>
      </c>
      <c r="B1956">
        <v>40</v>
      </c>
      <c r="C1956" s="3">
        <v>5</v>
      </c>
      <c r="D1956" s="4">
        <v>0.08</v>
      </c>
      <c r="E1956" t="str">
        <v>SKU-1046</v>
      </c>
      <c r="F1956" t="str">
        <v>Hold</v>
      </c>
      <c r="G1956" t="str">
        <v>Full</v>
      </c>
      <c r="H1956">
        <v>116.08</v>
      </c>
      <c r="I1956">
        <v>37.35</v>
      </c>
      <c r="J1956">
        <v>19</v>
      </c>
      <c r="K1956">
        <v>2205.52</v>
      </c>
      <c r="L1956">
        <v>1495.87</v>
      </c>
      <c r="M1956">
        <v>0.67823914541695374</v>
      </c>
      <c r="N1956">
        <v>117.71087137870938</v>
      </c>
      <c r="O1956">
        <v>349.04655619547839</v>
      </c>
      <c r="P1956">
        <v>349.04655619547839</v>
      </c>
      <c r="Q1956">
        <v>1526.2773825274726</v>
      </c>
      <c r="R1956">
        <v>1175.2335845461539</v>
      </c>
      <c r="S1956">
        <v>1</v>
      </c>
      <c r="T1956">
        <f t="shared" si="690"/>
        <v>116.21046971029675</v>
      </c>
      <c r="U1956">
        <f t="shared" si="691"/>
        <v>1.1239637344654628E-3</v>
      </c>
      <c r="V1956">
        <f>IF($F1956="Reduce", INDEX(Model_Assumptions[Values], 2), INDEX(Model_Assumptions[Values], 1))</f>
        <v>-0.4</v>
      </c>
      <c r="W1956">
        <f t="shared" si="692"/>
        <v>18.991457875618064</v>
      </c>
      <c r="X1956">
        <f t="shared" si="705"/>
        <v>2207.0062402088897</v>
      </c>
      <c r="Y1956">
        <f t="shared" si="693"/>
        <v>1497.675288554555</v>
      </c>
      <c r="Z1956">
        <f t="shared" si="694"/>
        <v>1.4862402088897397</v>
      </c>
      <c r="AA1956">
        <f t="shared" si="695"/>
        <v>1.8052885545550907</v>
      </c>
      <c r="AB1956">
        <f t="shared" si="706"/>
        <v>0.67860038692631985</v>
      </c>
      <c r="AC1956">
        <f t="shared" si="696"/>
        <v>3.6124150936611699E-4</v>
      </c>
      <c r="AD1956">
        <f t="shared" si="697"/>
        <v>3.6124150936611699E-4</v>
      </c>
      <c r="AE1956">
        <f t="shared" si="698"/>
        <v>0.08</v>
      </c>
      <c r="AF1956">
        <f t="shared" si="707"/>
        <v>1081.2148977824615</v>
      </c>
      <c r="AG1956">
        <f t="shared" si="699"/>
        <v>4.2579999215273528E-3</v>
      </c>
      <c r="AH1956">
        <f t="shared" si="700"/>
        <v>5.1720566282970728E-3</v>
      </c>
      <c r="AI1956">
        <f t="shared" si="708"/>
        <v>0.91999999999999993</v>
      </c>
      <c r="AJ1956">
        <f>MAX(0, $R1956 - $AA1956) * INDEX(Model_Assumptions[Values], 7)</f>
        <v>2346.8565919831976</v>
      </c>
      <c r="AK1956">
        <f>MAX(0, INDEX(Model_Assumptions[Values], 4) - $AD1956)</f>
        <v>4.9638758490633886E-2</v>
      </c>
      <c r="AL1956">
        <f>MAX(0, INDEX(Model_Assumptions[Values], 5) - $AC1956)</f>
        <v>1.9638758490633883E-2</v>
      </c>
      <c r="AM1956">
        <f>INDEX(Model_Assumptions[Values], 6) * MAX(0, INDEX(Model_Assumptions[Values], 3) - $AB1956)^2</f>
        <v>0</v>
      </c>
      <c r="AN1956">
        <f t="shared" si="701"/>
        <v>2328.4513648083325</v>
      </c>
      <c r="AO1956" cm="1">
        <f t="array" ref="AO1956">IFERROR(STDEV(IF($E$2:$E$2201=$E1956, $AJ$2:$AJ$2201)), 0)</f>
        <v>13.066829095593151</v>
      </c>
      <c r="AP1956">
        <f t="shared" si="709"/>
        <v>1.4085457948686535</v>
      </c>
      <c r="AQ1956">
        <f t="shared" si="702"/>
        <v>4.7805236856082761E-2</v>
      </c>
      <c r="AR1956" cm="1">
        <f t="array" ref="AR1956">IFERROR(STDEV(IF($E$2:$E$2201=$E1956, $AK$2:$AK$2201)), 0)</f>
        <v>1.3000538693285493E-3</v>
      </c>
      <c r="AS1956">
        <f t="shared" si="710"/>
        <v>1.4103428156389399</v>
      </c>
      <c r="AT1956">
        <f t="shared" si="703"/>
        <v>1.7805236856082787E-2</v>
      </c>
      <c r="AU1956" cm="1">
        <f t="array" ref="AU1956">IFERROR(STDEV(IF($E$2:$E$2201=$E1956, $AL$2:$AL$2201)), 0)</f>
        <v>1.3000538693285493E-3</v>
      </c>
      <c r="AV1956">
        <f t="shared" si="711"/>
        <v>1.4103428156389186</v>
      </c>
      <c r="AW1956">
        <f t="shared" si="704"/>
        <v>0</v>
      </c>
      <c r="AX1956" cm="1">
        <f t="array" ref="AX1956">IFERROR(STDEV(IF($E$2:$E$2201=$E1956, $AM$2:$AM$2201)), 0)</f>
        <v>0</v>
      </c>
      <c r="AY1956">
        <f t="shared" si="712"/>
        <v>1.4103428156389186</v>
      </c>
      <c r="AZ1956">
        <f>INDEX(Model_Assumptions[Values],9)*((INDEX(Model_Scenarios[GR Weight],1)*$AG1956)+(INDEX(Model_Scenarios[GP Weight],1)*$AH1956)+(INDEX(Model_Scenarios[LTV Weight],1)*$AI1956))-(INDEX(Model_Scenarios[LTV Weight],1)*$AP1956)-(INDEX(Model_Scenarios[GP Weight],1)*($AS1956+$AV1956+$AY1956))</f>
        <v>2.134775547688311</v>
      </c>
      <c r="BA1956">
        <f>INDEX(Model_Assumptions[Values],9)*((INDEX(Model_Scenarios[GR Weight],2)*$AG1956)+(INDEX(Model_Scenarios[GP Weight],2)*$AH1956)+(INDEX(Model_Scenarios[LTV Weight],2)*$AI1956))-(INDEX(Model_Scenarios[LTV Weight],2)*$AP1956)-(INDEX(Model_Scenarios[GP Weight],2)*($AS1956+$AV1956+$AY1956))</f>
        <v>1.2366051005214618</v>
      </c>
      <c r="BB1956">
        <f>INDEX(Model_Assumptions[Values],9)*((INDEX(Model_Scenarios[GR Weight],3)*$AG1956)+(INDEX(Model_Scenarios[GP Weight],3)*$AH1956)+(INDEX(Model_Scenarios[LTV Weight],3)*$AI1956))-(INDEX(Model_Scenarios[LTV Weight],3)*$AP1956)-(INDEX(Model_Scenarios[GP Weight],3)*($AS1956+$AV1956+$AY1956))</f>
        <v>-0.18990467536690447</v>
      </c>
      <c r="BC1956">
        <f>INDEX(Model_Assumptions[Values],9)*((INDEX(Model_Scenarios[GR Weight],4)*$AG1956)+(INDEX(Model_Scenarios[GP Weight],4)*$AH1956)+(INDEX(Model_Scenarios[LTV Weight],4)*$AI1956))-(INDEX(Model_Scenarios[LTV Weight],4)*$AP1956)-(INDEX(Model_Scenarios[GP Weight],4)*($AS1956+$AV1956+$AY1956))</f>
        <v>-0.50692109591927537</v>
      </c>
      <c r="BD1956">
        <f>INDEX(Model_Assumptions[Values],9)*((INDEX(Model_Scenarios[GR Weight],5)*$AG1956)+(INDEX(Model_Scenarios[GP Weight],5)*$AH1956)+(INDEX(Model_Scenarios[LTV Weight],5)*$AI1956))-(INDEX(Model_Scenarios[LTV Weight],5)*$AP1956)-(INDEX(Model_Scenarios[GP Weight],5)*($AS1956+$AV1956+$AY1956))</f>
        <v>-1.5107209388720473</v>
      </c>
    </row>
    <row r="1957" spans="1:56" x14ac:dyDescent="0.25">
      <c r="A1957">
        <v>1956</v>
      </c>
      <c r="B1957">
        <v>40</v>
      </c>
      <c r="C1957" s="3">
        <v>6</v>
      </c>
      <c r="D1957" s="4">
        <v>0.1</v>
      </c>
      <c r="E1957" t="str">
        <v>SKU-1046</v>
      </c>
      <c r="F1957" t="str">
        <v>Hold</v>
      </c>
      <c r="G1957" t="str">
        <v>Full</v>
      </c>
      <c r="H1957">
        <v>116.08</v>
      </c>
      <c r="I1957">
        <v>37.35</v>
      </c>
      <c r="J1957">
        <v>19</v>
      </c>
      <c r="K1957">
        <v>2205.52</v>
      </c>
      <c r="L1957">
        <v>1495.87</v>
      </c>
      <c r="M1957">
        <v>0.67823914541695374</v>
      </c>
      <c r="N1957">
        <v>117.71087137870938</v>
      </c>
      <c r="O1957">
        <v>349.04655619547839</v>
      </c>
      <c r="P1957">
        <v>349.04655619547839</v>
      </c>
      <c r="Q1957">
        <v>1526.2773825274726</v>
      </c>
      <c r="R1957">
        <v>1175.2335845461539</v>
      </c>
      <c r="S1957">
        <v>1</v>
      </c>
      <c r="T1957">
        <f t="shared" si="690"/>
        <v>116.24308713787093</v>
      </c>
      <c r="U1957">
        <f t="shared" si="691"/>
        <v>1.4049546680817674E-3</v>
      </c>
      <c r="V1957">
        <f>IF($F1957="Reduce", INDEX(Model_Assumptions[Values], 2), INDEX(Model_Assumptions[Values], 1))</f>
        <v>-0.4</v>
      </c>
      <c r="W1957">
        <f t="shared" si="692"/>
        <v>18.989322344522581</v>
      </c>
      <c r="X1957">
        <f t="shared" si="705"/>
        <v>2207.3774519834578</v>
      </c>
      <c r="Y1957">
        <f t="shared" si="693"/>
        <v>1498.1262624155393</v>
      </c>
      <c r="Z1957">
        <f t="shared" si="694"/>
        <v>1.8574519834578496</v>
      </c>
      <c r="AA1957">
        <f t="shared" si="695"/>
        <v>2.2562624155393678</v>
      </c>
      <c r="AB1957">
        <f t="shared" si="706"/>
        <v>0.6786905705996884</v>
      </c>
      <c r="AC1957">
        <f t="shared" si="696"/>
        <v>4.5142518273466603E-4</v>
      </c>
      <c r="AD1957">
        <f t="shared" si="697"/>
        <v>4.5142518273466603E-4</v>
      </c>
      <c r="AE1957">
        <f t="shared" si="698"/>
        <v>9.9999999999995648E-2</v>
      </c>
      <c r="AF1957">
        <f t="shared" si="707"/>
        <v>1057.7102260915435</v>
      </c>
      <c r="AG1957">
        <f t="shared" si="699"/>
        <v>5.3215021047725531E-3</v>
      </c>
      <c r="AH1957">
        <f t="shared" si="700"/>
        <v>6.4640729882342145E-3</v>
      </c>
      <c r="AI1957">
        <f t="shared" si="708"/>
        <v>0.90000000000000424</v>
      </c>
      <c r="AJ1957">
        <f>MAX(0, $R1957 - $AA1957) * INDEX(Model_Assumptions[Values], 7)</f>
        <v>2345.9546442612291</v>
      </c>
      <c r="AK1957">
        <f>MAX(0, INDEX(Model_Assumptions[Values], 4) - $AD1957)</f>
        <v>4.9548574817265337E-2</v>
      </c>
      <c r="AL1957">
        <f>MAX(0, INDEX(Model_Assumptions[Values], 5) - $AC1957)</f>
        <v>1.9548574817265334E-2</v>
      </c>
      <c r="AM1957">
        <f>INDEX(Model_Assumptions[Values], 6) * MAX(0, INDEX(Model_Assumptions[Values], 3) - $AB1957)^2</f>
        <v>0</v>
      </c>
      <c r="AN1957">
        <f t="shared" si="701"/>
        <v>2328.4513648083325</v>
      </c>
      <c r="AO1957" cm="1">
        <f t="array" ref="AO1957">IFERROR(STDEV(IF($E$2:$E$2201=$E1957, $AJ$2:$AJ$2201)), 0)</f>
        <v>13.066829095593151</v>
      </c>
      <c r="AP1957">
        <f t="shared" si="709"/>
        <v>1.3395200415378212</v>
      </c>
      <c r="AQ1957">
        <f t="shared" si="702"/>
        <v>4.7805236856082761E-2</v>
      </c>
      <c r="AR1957" cm="1">
        <f t="array" ref="AR1957">IFERROR(STDEV(IF($E$2:$E$2201=$E1957, $AK$2:$AK$2201)), 0)</f>
        <v>1.3000538693285493E-3</v>
      </c>
      <c r="AS1957">
        <f t="shared" si="710"/>
        <v>1.3409736337179423</v>
      </c>
      <c r="AT1957">
        <f t="shared" si="703"/>
        <v>1.7805236856082787E-2</v>
      </c>
      <c r="AU1957" cm="1">
        <f t="array" ref="AU1957">IFERROR(STDEV(IF($E$2:$E$2201=$E1957, $AL$2:$AL$2201)), 0)</f>
        <v>1.3000538693285493E-3</v>
      </c>
      <c r="AV1957">
        <f t="shared" si="711"/>
        <v>1.3409736337179208</v>
      </c>
      <c r="AW1957">
        <f t="shared" si="704"/>
        <v>0</v>
      </c>
      <c r="AX1957" cm="1">
        <f t="array" ref="AX1957">IFERROR(STDEV(IF($E$2:$E$2201=$E1957, $AM$2:$AM$2201)), 0)</f>
        <v>0</v>
      </c>
      <c r="AY1957">
        <f t="shared" si="712"/>
        <v>1.3409736337179208</v>
      </c>
      <c r="AZ1957">
        <f>INDEX(Model_Assumptions[Values],9)*((INDEX(Model_Scenarios[GR Weight],1)*$AG1957)+(INDEX(Model_Scenarios[GP Weight],1)*$AH1957)+(INDEX(Model_Scenarios[LTV Weight],1)*$AI1957))-(INDEX(Model_Scenarios[LTV Weight],1)*$AP1957)-(INDEX(Model_Scenarios[GP Weight],1)*($AS1957+$AV1957+$AY1957))</f>
        <v>2.1319846642008846</v>
      </c>
      <c r="BA1957">
        <f>INDEX(Model_Assumptions[Values],9)*((INDEX(Model_Scenarios[GR Weight],2)*$AG1957)+(INDEX(Model_Scenarios[GP Weight],2)*$AH1957)+(INDEX(Model_Scenarios[LTV Weight],2)*$AI1957))-(INDEX(Model_Scenarios[LTV Weight],2)*$AP1957)-(INDEX(Model_Scenarios[GP Weight],2)*($AS1957+$AV1957+$AY1957))</f>
        <v>1.2601829923364867</v>
      </c>
      <c r="BB1957">
        <f>INDEX(Model_Assumptions[Values],9)*((INDEX(Model_Scenarios[GR Weight],3)*$AG1957)+(INDEX(Model_Scenarios[GP Weight],3)*$AH1957)+(INDEX(Model_Scenarios[LTV Weight],3)*$AI1957))-(INDEX(Model_Scenarios[LTV Weight],3)*$AP1957)-(INDEX(Model_Scenarios[GP Weight],3)*($AS1957+$AV1957+$AY1957))</f>
        <v>-0.12586632665856889</v>
      </c>
      <c r="BC1957">
        <f>INDEX(Model_Assumptions[Values],9)*((INDEX(Model_Scenarios[GR Weight],4)*$AG1957)+(INDEX(Model_Scenarios[GP Weight],4)*$AH1957)+(INDEX(Model_Scenarios[LTV Weight],4)*$AI1957))-(INDEX(Model_Scenarios[LTV Weight],4)*$AP1957)-(INDEX(Model_Scenarios[GP Weight],4)*($AS1957+$AV1957+$AY1957))</f>
        <v>-0.43925357145240262</v>
      </c>
      <c r="BD1957">
        <f>INDEX(Model_Assumptions[Values],9)*((INDEX(Model_Scenarios[GR Weight],5)*$AG1957)+(INDEX(Model_Scenarios[GP Weight],5)*$AH1957)+(INDEX(Model_Scenarios[LTV Weight],5)*$AI1957))-(INDEX(Model_Scenarios[LTV Weight],5)*$AP1957)-(INDEX(Model_Scenarios[GP Weight],5)*($AS1957+$AV1957+$AY1957))</f>
        <v>-1.3993888031966144</v>
      </c>
    </row>
    <row r="1958" spans="1:56" x14ac:dyDescent="0.25">
      <c r="A1958">
        <v>1957</v>
      </c>
      <c r="B1958">
        <v>40</v>
      </c>
      <c r="C1958" s="3">
        <v>7</v>
      </c>
      <c r="D1958" s="4">
        <v>0.12</v>
      </c>
      <c r="E1958" t="str">
        <v>SKU-1046</v>
      </c>
      <c r="F1958" t="str">
        <v>Hold</v>
      </c>
      <c r="G1958" t="str">
        <v>Full</v>
      </c>
      <c r="H1958">
        <v>116.08</v>
      </c>
      <c r="I1958">
        <v>37.35</v>
      </c>
      <c r="J1958">
        <v>19</v>
      </c>
      <c r="K1958">
        <v>2205.52</v>
      </c>
      <c r="L1958">
        <v>1495.87</v>
      </c>
      <c r="M1958">
        <v>0.67823914541695374</v>
      </c>
      <c r="N1958">
        <v>117.71087137870938</v>
      </c>
      <c r="O1958">
        <v>349.04655619547839</v>
      </c>
      <c r="P1958">
        <v>349.04655619547839</v>
      </c>
      <c r="Q1958">
        <v>1526.2773825274726</v>
      </c>
      <c r="R1958">
        <v>1175.2335845461539</v>
      </c>
      <c r="S1958">
        <v>1</v>
      </c>
      <c r="T1958">
        <f t="shared" si="690"/>
        <v>116.27570456544512</v>
      </c>
      <c r="U1958">
        <f t="shared" si="691"/>
        <v>1.6859456016981942E-3</v>
      </c>
      <c r="V1958">
        <f>IF($F1958="Reduce", INDEX(Model_Assumptions[Values], 2), INDEX(Model_Assumptions[Values], 1))</f>
        <v>-0.4</v>
      </c>
      <c r="W1958">
        <f t="shared" si="692"/>
        <v>18.987186813427094</v>
      </c>
      <c r="X1958">
        <f t="shared" si="705"/>
        <v>2207.7485244469644</v>
      </c>
      <c r="Y1958">
        <f t="shared" si="693"/>
        <v>1498.5770969654625</v>
      </c>
      <c r="Z1958">
        <f t="shared" si="694"/>
        <v>2.2285244469644567</v>
      </c>
      <c r="AA1958">
        <f t="shared" si="695"/>
        <v>2.7070969654625969</v>
      </c>
      <c r="AB1958">
        <f t="shared" si="706"/>
        <v>0.67878070367677057</v>
      </c>
      <c r="AC1958">
        <f t="shared" si="696"/>
        <v>5.4155825981683225E-4</v>
      </c>
      <c r="AD1958">
        <f t="shared" si="697"/>
        <v>5.4155825981683225E-4</v>
      </c>
      <c r="AE1958">
        <f t="shared" si="698"/>
        <v>0.12</v>
      </c>
      <c r="AF1958">
        <f t="shared" si="707"/>
        <v>1034.2055544006155</v>
      </c>
      <c r="AG1958">
        <f t="shared" si="699"/>
        <v>6.3846051691637505E-3</v>
      </c>
      <c r="AH1958">
        <f t="shared" si="700"/>
        <v>7.7556902293186561E-3</v>
      </c>
      <c r="AI1958">
        <f t="shared" si="708"/>
        <v>0.88</v>
      </c>
      <c r="AJ1958">
        <f>MAX(0, $R1958 - $AA1958) * INDEX(Model_Assumptions[Values], 7)</f>
        <v>2345.0529751613826</v>
      </c>
      <c r="AK1958">
        <f>MAX(0, INDEX(Model_Assumptions[Values], 4) - $AD1958)</f>
        <v>4.9458441740183171E-2</v>
      </c>
      <c r="AL1958">
        <f>MAX(0, INDEX(Model_Assumptions[Values], 5) - $AC1958)</f>
        <v>1.9458441740183168E-2</v>
      </c>
      <c r="AM1958">
        <f>INDEX(Model_Assumptions[Values], 6) * MAX(0, INDEX(Model_Assumptions[Values], 3) - $AB1958)^2</f>
        <v>0</v>
      </c>
      <c r="AN1958">
        <f t="shared" si="701"/>
        <v>2328.4513648083325</v>
      </c>
      <c r="AO1958" cm="1">
        <f t="array" ref="AO1958">IFERROR(STDEV(IF($E$2:$E$2201=$E1958, $AJ$2:$AJ$2201)), 0)</f>
        <v>13.066829095593151</v>
      </c>
      <c r="AP1958">
        <f t="shared" si="709"/>
        <v>1.2705156110635181</v>
      </c>
      <c r="AQ1958">
        <f t="shared" si="702"/>
        <v>4.7805236856082761E-2</v>
      </c>
      <c r="AR1958" cm="1">
        <f t="array" ref="AR1958">IFERROR(STDEV(IF($E$2:$E$2201=$E1958, $AK$2:$AK$2201)), 0)</f>
        <v>1.3000538693285493E-3</v>
      </c>
      <c r="AS1958">
        <f t="shared" si="710"/>
        <v>1.271643370404532</v>
      </c>
      <c r="AT1958">
        <f t="shared" si="703"/>
        <v>1.7805236856082787E-2</v>
      </c>
      <c r="AU1958" cm="1">
        <f t="array" ref="AU1958">IFERROR(STDEV(IF($E$2:$E$2201=$E1958, $AL$2:$AL$2201)), 0)</f>
        <v>1.3000538693285493E-3</v>
      </c>
      <c r="AV1958">
        <f t="shared" si="711"/>
        <v>1.2716433704045105</v>
      </c>
      <c r="AW1958">
        <f t="shared" si="704"/>
        <v>0</v>
      </c>
      <c r="AX1958" cm="1">
        <f t="array" ref="AX1958">IFERROR(STDEV(IF($E$2:$E$2201=$E1958, $AM$2:$AM$2201)), 0)</f>
        <v>0</v>
      </c>
      <c r="AY1958">
        <f t="shared" si="712"/>
        <v>1.2716433704045105</v>
      </c>
      <c r="AZ1958">
        <f>INDEX(Model_Assumptions[Values],9)*((INDEX(Model_Scenarios[GR Weight],1)*$AG1958)+(INDEX(Model_Scenarios[GP Weight],1)*$AH1958)+(INDEX(Model_Scenarios[LTV Weight],1)*$AI1958))-(INDEX(Model_Scenarios[LTV Weight],1)*$AP1958)-(INDEX(Model_Scenarios[GP Weight],1)*($AS1958+$AV1958+$AY1958))</f>
        <v>2.1291646477270714</v>
      </c>
      <c r="BA1958">
        <f>INDEX(Model_Assumptions[Values],9)*((INDEX(Model_Scenarios[GR Weight],2)*$AG1958)+(INDEX(Model_Scenarios[GP Weight],2)*$AH1958)+(INDEX(Model_Scenarios[LTV Weight],2)*$AI1958))-(INDEX(Model_Scenarios[LTV Weight],2)*$AP1958)-(INDEX(Model_Scenarios[GP Weight],2)*($AS1958+$AV1958+$AY1958))</f>
        <v>1.2837229746721939</v>
      </c>
      <c r="BB1958">
        <f>INDEX(Model_Assumptions[Values],9)*((INDEX(Model_Scenarios[GR Weight],3)*$AG1958)+(INDEX(Model_Scenarios[GP Weight],3)*$AH1958)+(INDEX(Model_Scenarios[LTV Weight],3)*$AI1958))-(INDEX(Model_Scenarios[LTV Weight],3)*$AP1958)-(INDEX(Model_Scenarios[GP Weight],3)*($AS1958+$AV1958+$AY1958))</f>
        <v>-6.1878568987388638E-2</v>
      </c>
      <c r="BC1958">
        <f>INDEX(Model_Assumptions[Values],9)*((INDEX(Model_Scenarios[GR Weight],4)*$AG1958)+(INDEX(Model_Scenarios[GP Weight],4)*$AH1958)+(INDEX(Model_Scenarios[LTV Weight],4)*$AI1958))-(INDEX(Model_Scenarios[LTV Weight],4)*$AP1958)-(INDEX(Model_Scenarios[GP Weight],4)*($AS1958+$AV1958+$AY1958))</f>
        <v>-0.37163470529645459</v>
      </c>
      <c r="BD1958">
        <f>INDEX(Model_Assumptions[Values],9)*((INDEX(Model_Scenarios[GR Weight],5)*$AG1958)+(INDEX(Model_Scenarios[GP Weight],5)*$AH1958)+(INDEX(Model_Scenarios[LTV Weight],5)*$AI1958))-(INDEX(Model_Scenarios[LTV Weight],5)*$AP1958)-(INDEX(Model_Scenarios[GP Weight],5)*($AS1958+$AV1958+$AY1958))</f>
        <v>-1.2881277106335438</v>
      </c>
    </row>
    <row r="1959" spans="1:56" x14ac:dyDescent="0.25">
      <c r="A1959">
        <v>1958</v>
      </c>
      <c r="B1959">
        <v>40</v>
      </c>
      <c r="C1959" s="3">
        <v>8</v>
      </c>
      <c r="D1959" s="4">
        <v>0.14000000000000001</v>
      </c>
      <c r="E1959" t="str">
        <v>SKU-1046</v>
      </c>
      <c r="F1959" t="str">
        <v>Hold</v>
      </c>
      <c r="G1959" t="str">
        <v>Full</v>
      </c>
      <c r="H1959">
        <v>116.08</v>
      </c>
      <c r="I1959">
        <v>37.35</v>
      </c>
      <c r="J1959">
        <v>19</v>
      </c>
      <c r="K1959">
        <v>2205.52</v>
      </c>
      <c r="L1959">
        <v>1495.87</v>
      </c>
      <c r="M1959">
        <v>0.67823914541695374</v>
      </c>
      <c r="N1959">
        <v>117.71087137870938</v>
      </c>
      <c r="O1959">
        <v>349.04655619547839</v>
      </c>
      <c r="P1959">
        <v>349.04655619547839</v>
      </c>
      <c r="Q1959">
        <v>1526.2773825274726</v>
      </c>
      <c r="R1959">
        <v>1175.2335845461539</v>
      </c>
      <c r="S1959">
        <v>1</v>
      </c>
      <c r="T1959">
        <f t="shared" si="690"/>
        <v>116.30832199301932</v>
      </c>
      <c r="U1959">
        <f t="shared" si="691"/>
        <v>1.966936535314621E-3</v>
      </c>
      <c r="V1959">
        <f>IF($F1959="Reduce", INDEX(Model_Assumptions[Values], 2), INDEX(Model_Assumptions[Values], 1))</f>
        <v>-0.4</v>
      </c>
      <c r="W1959">
        <f t="shared" si="692"/>
        <v>18.985051282331611</v>
      </c>
      <c r="X1959">
        <f t="shared" si="705"/>
        <v>2208.1194575994095</v>
      </c>
      <c r="Y1959">
        <f t="shared" si="693"/>
        <v>1499.0277922043238</v>
      </c>
      <c r="Z1959">
        <f t="shared" si="694"/>
        <v>2.5994575994095612</v>
      </c>
      <c r="AA1959">
        <f t="shared" si="695"/>
        <v>3.1577922043238686</v>
      </c>
      <c r="AB1959">
        <f t="shared" si="706"/>
        <v>0.67887078620013364</v>
      </c>
      <c r="AC1959">
        <f t="shared" si="696"/>
        <v>6.3164078317989869E-4</v>
      </c>
      <c r="AD1959">
        <f t="shared" si="697"/>
        <v>6.3164078317989869E-4</v>
      </c>
      <c r="AE1959">
        <f t="shared" si="698"/>
        <v>0.14000000000000434</v>
      </c>
      <c r="AF1959">
        <f t="shared" si="707"/>
        <v>1010.7008827096872</v>
      </c>
      <c r="AG1959">
        <f t="shared" si="699"/>
        <v>7.4473091147009432E-3</v>
      </c>
      <c r="AH1959">
        <f t="shared" si="700"/>
        <v>9.0469083515477902E-3</v>
      </c>
      <c r="AI1959">
        <f t="shared" si="708"/>
        <v>0.85999999999999566</v>
      </c>
      <c r="AJ1959">
        <f>MAX(0, $R1959 - $AA1959) * INDEX(Model_Assumptions[Values], 7)</f>
        <v>2344.1515846836601</v>
      </c>
      <c r="AK1959">
        <f>MAX(0, INDEX(Model_Assumptions[Values], 4) - $AD1959)</f>
        <v>4.9368359216820104E-2</v>
      </c>
      <c r="AL1959">
        <f>MAX(0, INDEX(Model_Assumptions[Values], 5) - $AC1959)</f>
        <v>1.9368359216820102E-2</v>
      </c>
      <c r="AM1959">
        <f>INDEX(Model_Assumptions[Values], 6) * MAX(0, INDEX(Model_Assumptions[Values], 3) - $AB1959)^2</f>
        <v>0</v>
      </c>
      <c r="AN1959">
        <f t="shared" si="701"/>
        <v>2328.4513648083325</v>
      </c>
      <c r="AO1959" cm="1">
        <f t="array" ref="AO1959">IFERROR(STDEV(IF($E$2:$E$2201=$E1959, $AJ$2:$AJ$2201)), 0)</f>
        <v>13.066829095593151</v>
      </c>
      <c r="AP1959">
        <f t="shared" si="709"/>
        <v>1.2015325034458835</v>
      </c>
      <c r="AQ1959">
        <f t="shared" si="702"/>
        <v>4.7805236856082761E-2</v>
      </c>
      <c r="AR1959" cm="1">
        <f t="array" ref="AR1959">IFERROR(STDEV(IF($E$2:$E$2201=$E1959, $AK$2:$AK$2201)), 0)</f>
        <v>1.3000538693285493E-3</v>
      </c>
      <c r="AS1959">
        <f t="shared" si="710"/>
        <v>1.2023519929560018</v>
      </c>
      <c r="AT1959">
        <f t="shared" si="703"/>
        <v>1.7805236856082787E-2</v>
      </c>
      <c r="AU1959" cm="1">
        <f t="array" ref="AU1959">IFERROR(STDEV(IF($E$2:$E$2201=$E1959, $AL$2:$AL$2201)), 0)</f>
        <v>1.3000538693285493E-3</v>
      </c>
      <c r="AV1959">
        <f t="shared" si="711"/>
        <v>1.2023519929559805</v>
      </c>
      <c r="AW1959">
        <f t="shared" si="704"/>
        <v>0</v>
      </c>
      <c r="AX1959" cm="1">
        <f t="array" ref="AX1959">IFERROR(STDEV(IF($E$2:$E$2201=$E1959, $AM$2:$AM$2201)), 0)</f>
        <v>0</v>
      </c>
      <c r="AY1959">
        <f t="shared" si="712"/>
        <v>1.2023519929559805</v>
      </c>
      <c r="AZ1959">
        <f>INDEX(Model_Assumptions[Values],9)*((INDEX(Model_Scenarios[GR Weight],1)*$AG1959)+(INDEX(Model_Scenarios[GP Weight],1)*$AH1959)+(INDEX(Model_Scenarios[LTV Weight],1)*$AI1959))-(INDEX(Model_Scenarios[LTV Weight],1)*$AP1959)-(INDEX(Model_Scenarios[GP Weight],1)*($AS1959+$AV1959+$AY1959))</f>
        <v>2.1263155080896041</v>
      </c>
      <c r="BA1959">
        <f>INDEX(Model_Assumptions[Values],9)*((INDEX(Model_Scenarios[GR Weight],2)*$AG1959)+(INDEX(Model_Scenarios[GP Weight],2)*$AH1959)+(INDEX(Model_Scenarios[LTV Weight],2)*$AI1959))-(INDEX(Model_Scenarios[LTV Weight],2)*$AP1959)-(INDEX(Model_Scenarios[GP Weight],2)*($AS1959+$AV1959+$AY1959))</f>
        <v>1.3072250671741426</v>
      </c>
      <c r="BB1959">
        <f>INDEX(Model_Assumptions[Values],9)*((INDEX(Model_Scenarios[GR Weight],3)*$AG1959)+(INDEX(Model_Scenarios[GP Weight],3)*$AH1959)+(INDEX(Model_Scenarios[LTV Weight],3)*$AI1959))-(INDEX(Model_Scenarios[LTV Weight],3)*$AP1959)-(INDEX(Model_Scenarios[GP Weight],3)*($AS1959+$AV1959+$AY1959))</f>
        <v>2.0586320264361913E-3</v>
      </c>
      <c r="BC1959">
        <f>INDEX(Model_Assumptions[Values],9)*((INDEX(Model_Scenarios[GR Weight],4)*$AG1959)+(INDEX(Model_Scenarios[GP Weight],4)*$AH1959)+(INDEX(Model_Scenarios[LTV Weight],4)*$AI1959))-(INDEX(Model_Scenarios[LTV Weight],4)*$AP1959)-(INDEX(Model_Scenarios[GP Weight],4)*($AS1959+$AV1959+$AY1959))</f>
        <v>-0.30406446307162316</v>
      </c>
      <c r="BD1959">
        <f>INDEX(Model_Assumptions[Values],9)*((INDEX(Model_Scenarios[GR Weight],5)*$AG1959)+(INDEX(Model_Scenarios[GP Weight],5)*$AH1959)+(INDEX(Model_Scenarios[LTV Weight],5)*$AI1959))-(INDEX(Model_Scenarios[LTV Weight],5)*$AP1959)-(INDEX(Model_Scenarios[GP Weight],5)*($AS1959+$AV1959+$AY1959))</f>
        <v>-1.1769376071573987</v>
      </c>
    </row>
    <row r="1960" spans="1:56" x14ac:dyDescent="0.25">
      <c r="A1960">
        <v>1959</v>
      </c>
      <c r="B1960">
        <v>40</v>
      </c>
      <c r="C1960" s="3">
        <v>9</v>
      </c>
      <c r="D1960" s="4">
        <v>0.16</v>
      </c>
      <c r="E1960" t="str">
        <v>SKU-1046</v>
      </c>
      <c r="F1960" t="str">
        <v>Hold</v>
      </c>
      <c r="G1960" t="str">
        <v>Full</v>
      </c>
      <c r="H1960">
        <v>116.08</v>
      </c>
      <c r="I1960">
        <v>37.35</v>
      </c>
      <c r="J1960">
        <v>19</v>
      </c>
      <c r="K1960">
        <v>2205.52</v>
      </c>
      <c r="L1960">
        <v>1495.87</v>
      </c>
      <c r="M1960">
        <v>0.67823914541695374</v>
      </c>
      <c r="N1960">
        <v>117.71087137870938</v>
      </c>
      <c r="O1960">
        <v>349.04655619547839</v>
      </c>
      <c r="P1960">
        <v>349.04655619547839</v>
      </c>
      <c r="Q1960">
        <v>1526.2773825274726</v>
      </c>
      <c r="R1960">
        <v>1175.2335845461539</v>
      </c>
      <c r="S1960">
        <v>1</v>
      </c>
      <c r="T1960">
        <f t="shared" si="690"/>
        <v>116.3409394205935</v>
      </c>
      <c r="U1960">
        <f t="shared" si="691"/>
        <v>2.2479274689309256E-3</v>
      </c>
      <c r="V1960">
        <f>IF($F1960="Reduce", INDEX(Model_Assumptions[Values], 2), INDEX(Model_Assumptions[Values], 1))</f>
        <v>-0.4</v>
      </c>
      <c r="W1960">
        <f t="shared" si="692"/>
        <v>18.982915751236124</v>
      </c>
      <c r="X1960">
        <f t="shared" si="705"/>
        <v>2208.4902514407922</v>
      </c>
      <c r="Y1960">
        <f t="shared" si="693"/>
        <v>1499.4783481321228</v>
      </c>
      <c r="Z1960">
        <f t="shared" si="694"/>
        <v>2.9702514407922536</v>
      </c>
      <c r="AA1960">
        <f t="shared" si="695"/>
        <v>3.6083481321229556</v>
      </c>
      <c r="AB1960">
        <f t="shared" si="706"/>
        <v>0.67896081821229748</v>
      </c>
      <c r="AC1960">
        <f t="shared" si="696"/>
        <v>7.2167279534374185E-4</v>
      </c>
      <c r="AD1960">
        <f t="shared" si="697"/>
        <v>7.2167279534374185E-4</v>
      </c>
      <c r="AE1960">
        <f t="shared" si="698"/>
        <v>0.16</v>
      </c>
      <c r="AF1960">
        <f t="shared" si="707"/>
        <v>987.19621101876919</v>
      </c>
      <c r="AG1960">
        <f t="shared" si="699"/>
        <v>8.5096139413815275E-3</v>
      </c>
      <c r="AH1960">
        <f t="shared" si="700"/>
        <v>1.0337727354920967E-2</v>
      </c>
      <c r="AI1960">
        <f t="shared" si="708"/>
        <v>0.84</v>
      </c>
      <c r="AJ1960">
        <f>MAX(0, $R1960 - $AA1960) * INDEX(Model_Assumptions[Values], 7)</f>
        <v>2343.2504728280619</v>
      </c>
      <c r="AK1960">
        <f>MAX(0, INDEX(Model_Assumptions[Values], 4) - $AD1960)</f>
        <v>4.9278327204656261E-2</v>
      </c>
      <c r="AL1960">
        <f>MAX(0, INDEX(Model_Assumptions[Values], 5) - $AC1960)</f>
        <v>1.9278327204656259E-2</v>
      </c>
      <c r="AM1960">
        <f>INDEX(Model_Assumptions[Values], 6) * MAX(0, INDEX(Model_Assumptions[Values], 3) - $AB1960)^2</f>
        <v>0</v>
      </c>
      <c r="AN1960">
        <f t="shared" si="701"/>
        <v>2328.4513648083325</v>
      </c>
      <c r="AO1960" cm="1">
        <f t="array" ref="AO1960">IFERROR(STDEV(IF($E$2:$E$2201=$E1960, $AJ$2:$AJ$2201)), 0)</f>
        <v>13.066829095593151</v>
      </c>
      <c r="AP1960">
        <f t="shared" si="709"/>
        <v>1.1325707186849518</v>
      </c>
      <c r="AQ1960">
        <f t="shared" si="702"/>
        <v>4.7805236856082761E-2</v>
      </c>
      <c r="AR1960" cm="1">
        <f t="array" ref="AR1960">IFERROR(STDEV(IF($E$2:$E$2201=$E1960, $AK$2:$AK$2201)), 0)</f>
        <v>1.3000538693285493E-3</v>
      </c>
      <c r="AS1960">
        <f t="shared" si="710"/>
        <v>1.1330994686661102</v>
      </c>
      <c r="AT1960">
        <f t="shared" si="703"/>
        <v>1.7805236856082787E-2</v>
      </c>
      <c r="AU1960" cm="1">
        <f t="array" ref="AU1960">IFERROR(STDEV(IF($E$2:$E$2201=$E1960, $AL$2:$AL$2201)), 0)</f>
        <v>1.3000538693285493E-3</v>
      </c>
      <c r="AV1960">
        <f t="shared" si="711"/>
        <v>1.1330994686660887</v>
      </c>
      <c r="AW1960">
        <f t="shared" si="704"/>
        <v>0</v>
      </c>
      <c r="AX1960" cm="1">
        <f t="array" ref="AX1960">IFERROR(STDEV(IF($E$2:$E$2201=$E1960, $AM$2:$AM$2201)), 0)</f>
        <v>0</v>
      </c>
      <c r="AY1960">
        <f t="shared" si="712"/>
        <v>1.1330994686660887</v>
      </c>
      <c r="AZ1960">
        <f>INDEX(Model_Assumptions[Values],9)*((INDEX(Model_Scenarios[GR Weight],1)*$AG1960)+(INDEX(Model_Scenarios[GP Weight],1)*$AH1960)+(INDEX(Model_Scenarios[LTV Weight],1)*$AI1960))-(INDEX(Model_Scenarios[LTV Weight],1)*$AP1960)-(INDEX(Model_Scenarios[GP Weight],1)*($AS1960+$AV1960+$AY1960))</f>
        <v>2.1234372551003604</v>
      </c>
      <c r="BA1960">
        <f>INDEX(Model_Assumptions[Values],9)*((INDEX(Model_Scenarios[GR Weight],2)*$AG1960)+(INDEX(Model_Scenarios[GP Weight],2)*$AH1960)+(INDEX(Model_Scenarios[LTV Weight],2)*$AI1960))-(INDEX(Model_Scenarios[LTV Weight],2)*$AP1960)-(INDEX(Model_Scenarios[GP Weight],2)*($AS1960+$AV1960+$AY1960))</f>
        <v>1.3306892894660813</v>
      </c>
      <c r="BB1960">
        <f>INDEX(Model_Assumptions[Values],9)*((INDEX(Model_Scenarios[GR Weight],3)*$AG1960)+(INDEX(Model_Scenarios[GP Weight],3)*$AH1960)+(INDEX(Model_Scenarios[LTV Weight],3)*$AI1960))-(INDEX(Model_Scenarios[LTV Weight],3)*$AP1960)-(INDEX(Model_Scenarios[GP Weight],3)*($AS1960+$AV1960+$AY1960))</f>
        <v>6.5945310724457418E-2</v>
      </c>
      <c r="BC1960">
        <f>INDEX(Model_Assumptions[Values],9)*((INDEX(Model_Scenarios[GR Weight],4)*$AG1960)+(INDEX(Model_Scenarios[GP Weight],4)*$AH1960)+(INDEX(Model_Scenarios[LTV Weight],4)*$AI1960))-(INDEX(Model_Scenarios[LTV Weight],4)*$AP1960)-(INDEX(Model_Scenarios[GP Weight],4)*($AS1960+$AV1960+$AY1960))</f>
        <v>-0.23654281043635672</v>
      </c>
      <c r="BD1960">
        <f>INDEX(Model_Assumptions[Values],9)*((INDEX(Model_Scenarios[GR Weight],5)*$AG1960)+(INDEX(Model_Scenarios[GP Weight],5)*$AH1960)+(INDEX(Model_Scenarios[LTV Weight],5)*$AI1960))-(INDEX(Model_Scenarios[LTV Weight],5)*$AP1960)-(INDEX(Model_Scenarios[GP Weight],5)*($AS1960+$AV1960+$AY1960))</f>
        <v>-1.065818438802882</v>
      </c>
    </row>
    <row r="1961" spans="1:56" x14ac:dyDescent="0.25">
      <c r="A1961">
        <v>1960</v>
      </c>
      <c r="B1961">
        <v>40</v>
      </c>
      <c r="C1961" s="3">
        <v>10</v>
      </c>
      <c r="D1961" s="4">
        <v>0.18</v>
      </c>
      <c r="E1961" t="str">
        <v>SKU-1046</v>
      </c>
      <c r="F1961" t="str">
        <v>Hold</v>
      </c>
      <c r="G1961" t="str">
        <v>Full</v>
      </c>
      <c r="H1961">
        <v>116.08</v>
      </c>
      <c r="I1961">
        <v>37.35</v>
      </c>
      <c r="J1961">
        <v>19</v>
      </c>
      <c r="K1961">
        <v>2205.52</v>
      </c>
      <c r="L1961">
        <v>1495.87</v>
      </c>
      <c r="M1961">
        <v>0.67823914541695374</v>
      </c>
      <c r="N1961">
        <v>117.71087137870938</v>
      </c>
      <c r="O1961">
        <v>349.04655619547839</v>
      </c>
      <c r="P1961">
        <v>349.04655619547839</v>
      </c>
      <c r="Q1961">
        <v>1526.2773825274726</v>
      </c>
      <c r="R1961">
        <v>1175.2335845461539</v>
      </c>
      <c r="S1961">
        <v>1</v>
      </c>
      <c r="T1961">
        <f t="shared" si="690"/>
        <v>116.37355684816768</v>
      </c>
      <c r="U1961">
        <f t="shared" si="691"/>
        <v>2.5289184025472301E-3</v>
      </c>
      <c r="V1961">
        <f>IF($F1961="Reduce", INDEX(Model_Assumptions[Values], 2), INDEX(Model_Assumptions[Values], 1))</f>
        <v>-0.4</v>
      </c>
      <c r="W1961">
        <f t="shared" si="692"/>
        <v>18.980780220140641</v>
      </c>
      <c r="X1961">
        <f t="shared" si="705"/>
        <v>2208.8609059711134</v>
      </c>
      <c r="Y1961">
        <f t="shared" si="693"/>
        <v>1499.9287647488604</v>
      </c>
      <c r="Z1961">
        <f t="shared" si="694"/>
        <v>3.3409059711134432</v>
      </c>
      <c r="AA1961">
        <f t="shared" si="695"/>
        <v>4.0587647488605398</v>
      </c>
      <c r="AB1961">
        <f t="shared" si="706"/>
        <v>0.67905079975573435</v>
      </c>
      <c r="AC1961">
        <f t="shared" si="696"/>
        <v>8.1165433878060966E-4</v>
      </c>
      <c r="AD1961">
        <f t="shared" si="697"/>
        <v>8.1165433878060966E-4</v>
      </c>
      <c r="AE1961">
        <f t="shared" si="698"/>
        <v>0.17999999999999564</v>
      </c>
      <c r="AF1961">
        <f t="shared" si="707"/>
        <v>963.69153932785139</v>
      </c>
      <c r="AG1961">
        <f t="shared" si="699"/>
        <v>9.571519649208108E-3</v>
      </c>
      <c r="AH1961">
        <f t="shared" si="700"/>
        <v>1.162814723944014E-2</v>
      </c>
      <c r="AI1961">
        <f t="shared" si="708"/>
        <v>0.82000000000000439</v>
      </c>
      <c r="AJ1961">
        <f>MAX(0, $R1961 - $AA1961) * INDEX(Model_Assumptions[Values], 7)</f>
        <v>2342.3496395945867</v>
      </c>
      <c r="AK1961">
        <f>MAX(0, INDEX(Model_Assumptions[Values], 4) - $AD1961)</f>
        <v>4.9188345661219393E-2</v>
      </c>
      <c r="AL1961">
        <f>MAX(0, INDEX(Model_Assumptions[Values], 5) - $AC1961)</f>
        <v>1.9188345661219391E-2</v>
      </c>
      <c r="AM1961">
        <f>INDEX(Model_Assumptions[Values], 6) * MAX(0, INDEX(Model_Assumptions[Values], 3) - $AB1961)^2</f>
        <v>0</v>
      </c>
      <c r="AN1961">
        <f t="shared" si="701"/>
        <v>2328.4513648083325</v>
      </c>
      <c r="AO1961" cm="1">
        <f t="array" ref="AO1961">IFERROR(STDEV(IF($E$2:$E$2201=$E1961, $AJ$2:$AJ$2201)), 0)</f>
        <v>13.066829095593151</v>
      </c>
      <c r="AP1961">
        <f t="shared" si="709"/>
        <v>1.0636302567806188</v>
      </c>
      <c r="AQ1961">
        <f t="shared" si="702"/>
        <v>4.7805236856082761E-2</v>
      </c>
      <c r="AR1961" cm="1">
        <f t="array" ref="AR1961">IFERROR(STDEV(IF($E$2:$E$2201=$E1961, $AK$2:$AK$2201)), 0)</f>
        <v>1.3000538693285493E-3</v>
      </c>
      <c r="AS1961">
        <f t="shared" si="710"/>
        <v>1.0638857648652504</v>
      </c>
      <c r="AT1961">
        <f t="shared" si="703"/>
        <v>1.7805236856082787E-2</v>
      </c>
      <c r="AU1961" cm="1">
        <f t="array" ref="AU1961">IFERROR(STDEV(IF($E$2:$E$2201=$E1961, $AL$2:$AL$2201)), 0)</f>
        <v>1.3000538693285493E-3</v>
      </c>
      <c r="AV1961">
        <f t="shared" si="711"/>
        <v>1.0638857648652291</v>
      </c>
      <c r="AW1961">
        <f t="shared" si="704"/>
        <v>0</v>
      </c>
      <c r="AX1961" cm="1">
        <f t="array" ref="AX1961">IFERROR(STDEV(IF($E$2:$E$2201=$E1961, $AM$2:$AM$2201)), 0)</f>
        <v>0</v>
      </c>
      <c r="AY1961">
        <f t="shared" si="712"/>
        <v>1.0638857648652291</v>
      </c>
      <c r="AZ1961">
        <f>INDEX(Model_Assumptions[Values],9)*((INDEX(Model_Scenarios[GR Weight],1)*$AG1961)+(INDEX(Model_Scenarios[GP Weight],1)*$AH1961)+(INDEX(Model_Scenarios[LTV Weight],1)*$AI1961))-(INDEX(Model_Scenarios[LTV Weight],1)*$AP1961)-(INDEX(Model_Scenarios[GP Weight],1)*($AS1961+$AV1961+$AY1961))</f>
        <v>2.1205298985602763</v>
      </c>
      <c r="BA1961">
        <f>INDEX(Model_Assumptions[Values],9)*((INDEX(Model_Scenarios[GR Weight],2)*$AG1961)+(INDEX(Model_Scenarios[GP Weight],2)*$AH1961)+(INDEX(Model_Scenarios[LTV Weight],2)*$AI1961))-(INDEX(Model_Scenarios[LTV Weight],2)*$AP1961)-(INDEX(Model_Scenarios[GP Weight],2)*($AS1961+$AV1961+$AY1961))</f>
        <v>1.3541156611498171</v>
      </c>
      <c r="BB1961">
        <f>INDEX(Model_Assumptions[Values],9)*((INDEX(Model_Scenarios[GR Weight],3)*$AG1961)+(INDEX(Model_Scenarios[GP Weight],3)*$AH1961)+(INDEX(Model_Scenarios[LTV Weight],3)*$AI1961))-(INDEX(Model_Scenarios[LTV Weight],3)*$AP1961)-(INDEX(Model_Scenarios[GP Weight],3)*($AS1961+$AV1961+$AY1961))</f>
        <v>0.12978150140979383</v>
      </c>
      <c r="BC1961">
        <f>INDEX(Model_Assumptions[Values],9)*((INDEX(Model_Scenarios[GR Weight],4)*$AG1961)+(INDEX(Model_Scenarios[GP Weight],4)*$AH1961)+(INDEX(Model_Scenarios[LTV Weight],4)*$AI1961))-(INDEX(Model_Scenarios[LTV Weight],4)*$AP1961)-(INDEX(Model_Scenarios[GP Weight],4)*($AS1961+$AV1961+$AY1961))</f>
        <v>-0.16906971308754293</v>
      </c>
      <c r="BD1961">
        <f>INDEX(Model_Assumptions[Values],9)*((INDEX(Model_Scenarios[GR Weight],5)*$AG1961)+(INDEX(Model_Scenarios[GP Weight],5)*$AH1961)+(INDEX(Model_Scenarios[LTV Weight],5)*$AI1961))-(INDEX(Model_Scenarios[LTV Weight],5)*$AP1961)-(INDEX(Model_Scenarios[GP Weight],5)*($AS1961+$AV1961+$AY1961))</f>
        <v>-0.9547701516651208</v>
      </c>
    </row>
    <row r="1962" spans="1:56" x14ac:dyDescent="0.25">
      <c r="A1962">
        <v>1961</v>
      </c>
      <c r="B1962">
        <v>40</v>
      </c>
      <c r="C1962" s="3">
        <v>11</v>
      </c>
      <c r="D1962" s="4">
        <v>0.2</v>
      </c>
      <c r="E1962" t="str">
        <v>SKU-1046</v>
      </c>
      <c r="F1962" t="str">
        <v>Hold</v>
      </c>
      <c r="G1962" t="str">
        <v>Full</v>
      </c>
      <c r="H1962">
        <v>116.08</v>
      </c>
      <c r="I1962">
        <v>37.35</v>
      </c>
      <c r="J1962">
        <v>19</v>
      </c>
      <c r="K1962">
        <v>2205.52</v>
      </c>
      <c r="L1962">
        <v>1495.87</v>
      </c>
      <c r="M1962">
        <v>0.67823914541695374</v>
      </c>
      <c r="N1962">
        <v>117.71087137870938</v>
      </c>
      <c r="O1962">
        <v>349.04655619547839</v>
      </c>
      <c r="P1962">
        <v>349.04655619547839</v>
      </c>
      <c r="Q1962">
        <v>1526.2773825274726</v>
      </c>
      <c r="R1962">
        <v>1175.2335845461539</v>
      </c>
      <c r="S1962">
        <v>1</v>
      </c>
      <c r="T1962">
        <f t="shared" si="690"/>
        <v>116.40617427574188</v>
      </c>
      <c r="U1962">
        <f t="shared" si="691"/>
        <v>2.809909336163657E-3</v>
      </c>
      <c r="V1962">
        <f>IF($F1962="Reduce", INDEX(Model_Assumptions[Values], 2), INDEX(Model_Assumptions[Values], 1))</f>
        <v>-0.4</v>
      </c>
      <c r="W1962">
        <f t="shared" si="692"/>
        <v>18.978644689045158</v>
      </c>
      <c r="X1962">
        <f t="shared" si="705"/>
        <v>2209.2314211903736</v>
      </c>
      <c r="Y1962">
        <f t="shared" si="693"/>
        <v>1500.379042054537</v>
      </c>
      <c r="Z1962">
        <f t="shared" si="694"/>
        <v>3.711421190373585</v>
      </c>
      <c r="AA1962">
        <f t="shared" si="695"/>
        <v>4.5090420545370762</v>
      </c>
      <c r="AB1962">
        <f t="shared" si="706"/>
        <v>0.67914073087286886</v>
      </c>
      <c r="AC1962">
        <f t="shared" si="696"/>
        <v>9.0158545591512151E-4</v>
      </c>
      <c r="AD1962">
        <f t="shared" si="697"/>
        <v>9.0158545591512151E-4</v>
      </c>
      <c r="AE1962">
        <f t="shared" si="698"/>
        <v>0.2</v>
      </c>
      <c r="AF1962">
        <f t="shared" si="707"/>
        <v>940.18686763692313</v>
      </c>
      <c r="AG1962">
        <f t="shared" si="699"/>
        <v>1.0633026238181987E-2</v>
      </c>
      <c r="AH1962">
        <f t="shared" si="700"/>
        <v>1.2918168005106612E-2</v>
      </c>
      <c r="AI1962">
        <f t="shared" si="708"/>
        <v>0.8</v>
      </c>
      <c r="AJ1962">
        <f>MAX(0, $R1962 - $AA1962) * INDEX(Model_Assumptions[Values], 7)</f>
        <v>2341.4490849832337</v>
      </c>
      <c r="AK1962">
        <f>MAX(0, INDEX(Model_Assumptions[Values], 4) - $AD1962)</f>
        <v>4.9098414544084881E-2</v>
      </c>
      <c r="AL1962">
        <f>MAX(0, INDEX(Model_Assumptions[Values], 5) - $AC1962)</f>
        <v>1.9098414544084879E-2</v>
      </c>
      <c r="AM1962">
        <f>INDEX(Model_Assumptions[Values], 6) * MAX(0, INDEX(Model_Assumptions[Values], 3) - $AB1962)^2</f>
        <v>0</v>
      </c>
      <c r="AN1962">
        <f t="shared" si="701"/>
        <v>2328.4513648083325</v>
      </c>
      <c r="AO1962" cm="1">
        <f t="array" ref="AO1962">IFERROR(STDEV(IF($E$2:$E$2201=$E1962, $AJ$2:$AJ$2201)), 0)</f>
        <v>13.066829095593151</v>
      </c>
      <c r="AP1962">
        <f t="shared" si="709"/>
        <v>0.99471111773281506</v>
      </c>
      <c r="AQ1962">
        <f t="shared" si="702"/>
        <v>4.7805236856082761E-2</v>
      </c>
      <c r="AR1962" cm="1">
        <f t="array" ref="AR1962">IFERROR(STDEV(IF($E$2:$E$2201=$E1962, $AK$2:$AK$2201)), 0)</f>
        <v>1.3000538693285493E-3</v>
      </c>
      <c r="AS1962">
        <f t="shared" si="710"/>
        <v>0.99471084892045236</v>
      </c>
      <c r="AT1962">
        <f t="shared" si="703"/>
        <v>1.7805236856082787E-2</v>
      </c>
      <c r="AU1962" cm="1">
        <f t="array" ref="AU1962">IFERROR(STDEV(IF($E$2:$E$2201=$E1962, $AL$2:$AL$2201)), 0)</f>
        <v>1.3000538693285493E-3</v>
      </c>
      <c r="AV1962">
        <f t="shared" si="711"/>
        <v>0.99471084892043105</v>
      </c>
      <c r="AW1962">
        <f t="shared" si="704"/>
        <v>0</v>
      </c>
      <c r="AX1962" cm="1">
        <f t="array" ref="AX1962">IFERROR(STDEV(IF($E$2:$E$2201=$E1962, $AM$2:$AM$2201)), 0)</f>
        <v>0</v>
      </c>
      <c r="AY1962">
        <f t="shared" si="712"/>
        <v>0.99471084892043105</v>
      </c>
      <c r="AZ1962">
        <f>INDEX(Model_Assumptions[Values],9)*((INDEX(Model_Scenarios[GR Weight],1)*$AG1962)+(INDEX(Model_Scenarios[GP Weight],1)*$AH1962)+(INDEX(Model_Scenarios[LTV Weight],1)*$AI1962))-(INDEX(Model_Scenarios[LTV Weight],1)*$AP1962)-(INDEX(Model_Scenarios[GP Weight],1)*($AS1962+$AV1962+$AY1962))</f>
        <v>2.1175934482592615</v>
      </c>
      <c r="BA1962">
        <f>INDEX(Model_Assumptions[Values],9)*((INDEX(Model_Scenarios[GR Weight],2)*$AG1962)+(INDEX(Model_Scenarios[GP Weight],2)*$AH1962)+(INDEX(Model_Scenarios[LTV Weight],2)*$AI1962))-(INDEX(Model_Scenarios[LTV Weight],2)*$AP1962)-(INDEX(Model_Scenarios[GP Weight],2)*($AS1962+$AV1962+$AY1962))</f>
        <v>1.3775042018051504</v>
      </c>
      <c r="BB1962">
        <f>INDEX(Model_Assumptions[Values],9)*((INDEX(Model_Scenarios[GR Weight],3)*$AG1962)+(INDEX(Model_Scenarios[GP Weight],3)*$AH1962)+(INDEX(Model_Scenarios[LTV Weight],3)*$AI1962))-(INDEX(Model_Scenarios[LTV Weight],3)*$AP1962)-(INDEX(Model_Scenarios[GP Weight],3)*($AS1962+$AV1962+$AY1962))</f>
        <v>0.19356723834707856</v>
      </c>
      <c r="BC1962">
        <f>INDEX(Model_Assumptions[Values],9)*((INDEX(Model_Scenarios[GR Weight],4)*$AG1962)+(INDEX(Model_Scenarios[GP Weight],4)*$AH1962)+(INDEX(Model_Scenarios[LTV Weight],4)*$AI1962))-(INDEX(Model_Scenarios[LTV Weight],4)*$AP1962)-(INDEX(Model_Scenarios[GP Weight],4)*($AS1962+$AV1962+$AY1962))</f>
        <v>-0.10164513676054943</v>
      </c>
      <c r="BD1962">
        <f>INDEX(Model_Assumptions[Values],9)*((INDEX(Model_Scenarios[GR Weight],5)*$AG1962)+(INDEX(Model_Scenarios[GP Weight],5)*$AH1962)+(INDEX(Model_Scenarios[LTV Weight],5)*$AI1962))-(INDEX(Model_Scenarios[LTV Weight],5)*$AP1962)-(INDEX(Model_Scenarios[GP Weight],5)*($AS1962+$AV1962+$AY1962))</f>
        <v>-0.84379269189970163</v>
      </c>
    </row>
    <row r="1963" spans="1:56" x14ac:dyDescent="0.25">
      <c r="A1963">
        <v>1962</v>
      </c>
      <c r="B1963">
        <v>40</v>
      </c>
      <c r="C1963" s="3">
        <v>12</v>
      </c>
      <c r="D1963" s="4">
        <v>0.22</v>
      </c>
      <c r="E1963" t="str">
        <v>SKU-1046</v>
      </c>
      <c r="F1963" t="str">
        <v>Hold</v>
      </c>
      <c r="G1963" t="str">
        <v>Full</v>
      </c>
      <c r="H1963">
        <v>116.08</v>
      </c>
      <c r="I1963">
        <v>37.35</v>
      </c>
      <c r="J1963">
        <v>19</v>
      </c>
      <c r="K1963">
        <v>2205.52</v>
      </c>
      <c r="L1963">
        <v>1495.87</v>
      </c>
      <c r="M1963">
        <v>0.67823914541695374</v>
      </c>
      <c r="N1963">
        <v>117.71087137870938</v>
      </c>
      <c r="O1963">
        <v>349.04655619547839</v>
      </c>
      <c r="P1963">
        <v>349.04655619547839</v>
      </c>
      <c r="Q1963">
        <v>1526.2773825274726</v>
      </c>
      <c r="R1963">
        <v>1175.2335845461539</v>
      </c>
      <c r="S1963">
        <v>1</v>
      </c>
      <c r="T1963">
        <f t="shared" si="690"/>
        <v>116.43879170331607</v>
      </c>
      <c r="U1963">
        <f t="shared" si="691"/>
        <v>3.0909002697800838E-3</v>
      </c>
      <c r="V1963">
        <f>IF($F1963="Reduce", INDEX(Model_Assumptions[Values], 2), INDEX(Model_Assumptions[Values], 1))</f>
        <v>-0.4</v>
      </c>
      <c r="W1963">
        <f t="shared" si="692"/>
        <v>18.976509157949671</v>
      </c>
      <c r="X1963">
        <f t="shared" si="705"/>
        <v>2209.6017970985718</v>
      </c>
      <c r="Y1963">
        <f t="shared" si="693"/>
        <v>1500.8291800491515</v>
      </c>
      <c r="Z1963">
        <f t="shared" si="694"/>
        <v>4.0817970985717693</v>
      </c>
      <c r="AA1963">
        <f t="shared" si="695"/>
        <v>4.9591800491516551</v>
      </c>
      <c r="AB1963">
        <f t="shared" si="706"/>
        <v>0.67923061160607778</v>
      </c>
      <c r="AC1963">
        <f t="shared" si="696"/>
        <v>9.9146618912404616E-4</v>
      </c>
      <c r="AD1963">
        <f t="shared" si="697"/>
        <v>9.9146618912404616E-4</v>
      </c>
      <c r="AE1963">
        <f t="shared" si="698"/>
        <v>0.22000000000000436</v>
      </c>
      <c r="AF1963">
        <f t="shared" si="707"/>
        <v>916.68219594599486</v>
      </c>
      <c r="AG1963">
        <f t="shared" si="699"/>
        <v>1.1694133708300559E-2</v>
      </c>
      <c r="AH1963">
        <f t="shared" si="700"/>
        <v>1.4207789651917779E-2</v>
      </c>
      <c r="AI1963">
        <f t="shared" si="708"/>
        <v>0.77999999999999559</v>
      </c>
      <c r="AJ1963">
        <f>MAX(0, $R1963 - $AA1963) * INDEX(Model_Assumptions[Values], 7)</f>
        <v>2340.5488089940045</v>
      </c>
      <c r="AK1963">
        <f>MAX(0, INDEX(Model_Assumptions[Values], 4) - $AD1963)</f>
        <v>4.9008533810875957E-2</v>
      </c>
      <c r="AL1963">
        <f>MAX(0, INDEX(Model_Assumptions[Values], 5) - $AC1963)</f>
        <v>1.9008533810875954E-2</v>
      </c>
      <c r="AM1963">
        <f>INDEX(Model_Assumptions[Values], 6) * MAX(0, INDEX(Model_Assumptions[Values], 3) - $AB1963)^2</f>
        <v>0</v>
      </c>
      <c r="AN1963">
        <f t="shared" si="701"/>
        <v>2328.4513648083325</v>
      </c>
      <c r="AO1963" cm="1">
        <f t="array" ref="AO1963">IFERROR(STDEV(IF($E$2:$E$2201=$E1963, $AJ$2:$AJ$2201)), 0)</f>
        <v>13.066829095593151</v>
      </c>
      <c r="AP1963">
        <f t="shared" si="709"/>
        <v>0.92581330154167962</v>
      </c>
      <c r="AQ1963">
        <f t="shared" si="702"/>
        <v>4.7805236856082761E-2</v>
      </c>
      <c r="AR1963" cm="1">
        <f t="array" ref="AR1963">IFERROR(STDEV(IF($E$2:$E$2201=$E1963, $AK$2:$AK$2201)), 0)</f>
        <v>1.3000538693285493E-3</v>
      </c>
      <c r="AS1963">
        <f t="shared" si="710"/>
        <v>0.92557468823555233</v>
      </c>
      <c r="AT1963">
        <f t="shared" si="703"/>
        <v>1.7805236856082787E-2</v>
      </c>
      <c r="AU1963" cm="1">
        <f t="array" ref="AU1963">IFERROR(STDEV(IF($E$2:$E$2201=$E1963, $AL$2:$AL$2201)), 0)</f>
        <v>1.3000538693285493E-3</v>
      </c>
      <c r="AV1963">
        <f t="shared" si="711"/>
        <v>0.92557468823553091</v>
      </c>
      <c r="AW1963">
        <f t="shared" si="704"/>
        <v>0</v>
      </c>
      <c r="AX1963" cm="1">
        <f t="array" ref="AX1963">IFERROR(STDEV(IF($E$2:$E$2201=$E1963, $AM$2:$AM$2201)), 0)</f>
        <v>0</v>
      </c>
      <c r="AY1963">
        <f t="shared" si="712"/>
        <v>0.92557468823553091</v>
      </c>
      <c r="AZ1963">
        <f>INDEX(Model_Assumptions[Values],9)*((INDEX(Model_Scenarios[GR Weight],1)*$AG1963)+(INDEX(Model_Scenarios[GP Weight],1)*$AH1963)+(INDEX(Model_Scenarios[LTV Weight],1)*$AI1963))-(INDEX(Model_Scenarios[LTV Weight],1)*$AP1963)-(INDEX(Model_Scenarios[GP Weight],1)*($AS1963+$AV1963+$AY1963))</f>
        <v>2.1146279139760868</v>
      </c>
      <c r="BA1963">
        <f>INDEX(Model_Assumptions[Values],9)*((INDEX(Model_Scenarios[GR Weight],2)*$AG1963)+(INDEX(Model_Scenarios[GP Weight],2)*$AH1963)+(INDEX(Model_Scenarios[LTV Weight],2)*$AI1963))-(INDEX(Model_Scenarios[LTV Weight],2)*$AP1963)-(INDEX(Model_Scenarios[GP Weight],2)*($AS1963+$AV1963+$AY1963))</f>
        <v>1.400854930989714</v>
      </c>
      <c r="BB1963">
        <f>INDEX(Model_Assumptions[Values],9)*((INDEX(Model_Scenarios[GR Weight],3)*$AG1963)+(INDEX(Model_Scenarios[GP Weight],3)*$AH1963)+(INDEX(Model_Scenarios[LTV Weight],3)*$AI1963))-(INDEX(Model_Scenarios[LTV Weight],3)*$AP1963)-(INDEX(Model_Scenarios[GP Weight],3)*($AS1963+$AV1963+$AY1963))</f>
        <v>0.25730255576223648</v>
      </c>
      <c r="BC1963">
        <f>INDEX(Model_Assumptions[Values],9)*((INDEX(Model_Scenarios[GR Weight],4)*$AG1963)+(INDEX(Model_Scenarios[GP Weight],4)*$AH1963)+(INDEX(Model_Scenarios[LTV Weight],4)*$AI1963))-(INDEX(Model_Scenarios[LTV Weight],4)*$AP1963)-(INDEX(Model_Scenarios[GP Weight],4)*($AS1963+$AV1963+$AY1963))</f>
        <v>-3.4269047229443461E-2</v>
      </c>
      <c r="BD1963">
        <f>INDEX(Model_Assumptions[Values],9)*((INDEX(Model_Scenarios[GR Weight],5)*$AG1963)+(INDEX(Model_Scenarios[GP Weight],5)*$AH1963)+(INDEX(Model_Scenarios[LTV Weight],5)*$AI1963))-(INDEX(Model_Scenarios[LTV Weight],5)*$AP1963)-(INDEX(Model_Scenarios[GP Weight],5)*($AS1963+$AV1963+$AY1963))</f>
        <v>-0.73288600572298868</v>
      </c>
    </row>
    <row r="1964" spans="1:56" x14ac:dyDescent="0.25">
      <c r="A1964">
        <v>1963</v>
      </c>
      <c r="B1964">
        <v>40</v>
      </c>
      <c r="C1964" s="3">
        <v>13</v>
      </c>
      <c r="D1964" s="4">
        <v>0.24</v>
      </c>
      <c r="E1964" t="str">
        <v>SKU-1046</v>
      </c>
      <c r="F1964" t="str">
        <v>Hold</v>
      </c>
      <c r="G1964" t="str">
        <v>Full</v>
      </c>
      <c r="H1964">
        <v>116.08</v>
      </c>
      <c r="I1964">
        <v>37.35</v>
      </c>
      <c r="J1964">
        <v>19</v>
      </c>
      <c r="K1964">
        <v>2205.52</v>
      </c>
      <c r="L1964">
        <v>1495.87</v>
      </c>
      <c r="M1964">
        <v>0.67823914541695374</v>
      </c>
      <c r="N1964">
        <v>117.71087137870938</v>
      </c>
      <c r="O1964">
        <v>349.04655619547839</v>
      </c>
      <c r="P1964">
        <v>349.04655619547839</v>
      </c>
      <c r="Q1964">
        <v>1526.2773825274726</v>
      </c>
      <c r="R1964">
        <v>1175.2335845461539</v>
      </c>
      <c r="S1964">
        <v>1</v>
      </c>
      <c r="T1964">
        <f t="shared" si="690"/>
        <v>116.47140913089025</v>
      </c>
      <c r="U1964">
        <f t="shared" si="691"/>
        <v>3.3718912033963884E-3</v>
      </c>
      <c r="V1964">
        <f>IF($F1964="Reduce", INDEX(Model_Assumptions[Values], 2), INDEX(Model_Assumptions[Values], 1))</f>
        <v>-0.4</v>
      </c>
      <c r="W1964">
        <f t="shared" si="692"/>
        <v>18.974373626854188</v>
      </c>
      <c r="X1964">
        <f t="shared" si="705"/>
        <v>2209.972033695708</v>
      </c>
      <c r="Y1964">
        <f t="shared" si="693"/>
        <v>1501.2791787327042</v>
      </c>
      <c r="Z1964">
        <f t="shared" si="694"/>
        <v>4.4520336957079962</v>
      </c>
      <c r="AA1964">
        <f t="shared" si="695"/>
        <v>5.4091787327042766</v>
      </c>
      <c r="AB1964">
        <f t="shared" si="706"/>
        <v>0.67932044199769093</v>
      </c>
      <c r="AC1964">
        <f t="shared" si="696"/>
        <v>1.0812965807371899E-3</v>
      </c>
      <c r="AD1964">
        <f t="shared" si="697"/>
        <v>1.0812965807371899E-3</v>
      </c>
      <c r="AE1964">
        <f t="shared" si="698"/>
        <v>0.24</v>
      </c>
      <c r="AF1964">
        <f t="shared" si="707"/>
        <v>893.17752425507695</v>
      </c>
      <c r="AG1964">
        <f t="shared" si="699"/>
        <v>1.2754842059563825E-2</v>
      </c>
      <c r="AH1964">
        <f t="shared" si="700"/>
        <v>1.5497012179873638E-2</v>
      </c>
      <c r="AI1964">
        <f t="shared" si="708"/>
        <v>0.76</v>
      </c>
      <c r="AJ1964">
        <f>MAX(0, $R1964 - $AA1964) * INDEX(Model_Assumptions[Values], 7)</f>
        <v>2339.6488116268993</v>
      </c>
      <c r="AK1964">
        <f>MAX(0, INDEX(Model_Assumptions[Values], 4) - $AD1964)</f>
        <v>4.8918703419262813E-2</v>
      </c>
      <c r="AL1964">
        <f>MAX(0, INDEX(Model_Assumptions[Values], 5) - $AC1964)</f>
        <v>1.891870341926281E-2</v>
      </c>
      <c r="AM1964">
        <f>INDEX(Model_Assumptions[Values], 6) * MAX(0, INDEX(Model_Assumptions[Values], 3) - $AB1964)^2</f>
        <v>0</v>
      </c>
      <c r="AN1964">
        <f t="shared" si="701"/>
        <v>2328.4513648083325</v>
      </c>
      <c r="AO1964" cm="1">
        <f t="array" ref="AO1964">IFERROR(STDEV(IF($E$2:$E$2201=$E1964, $AJ$2:$AJ$2201)), 0)</f>
        <v>13.066829095593151</v>
      </c>
      <c r="AP1964">
        <f t="shared" si="709"/>
        <v>0.85693680820721252</v>
      </c>
      <c r="AQ1964">
        <f t="shared" si="702"/>
        <v>4.7805236856082761E-2</v>
      </c>
      <c r="AR1964" cm="1">
        <f t="array" ref="AR1964">IFERROR(STDEV(IF($E$2:$E$2201=$E1964, $AK$2:$AK$2201)), 0)</f>
        <v>1.3000538693285493E-3</v>
      </c>
      <c r="AS1964">
        <f t="shared" si="710"/>
        <v>0.85647725025050991</v>
      </c>
      <c r="AT1964">
        <f t="shared" si="703"/>
        <v>1.7805236856082787E-2</v>
      </c>
      <c r="AU1964" cm="1">
        <f t="array" ref="AU1964">IFERROR(STDEV(IF($E$2:$E$2201=$E1964, $AL$2:$AL$2201)), 0)</f>
        <v>1.3000538693285493E-3</v>
      </c>
      <c r="AV1964">
        <f t="shared" si="711"/>
        <v>0.8564772502504886</v>
      </c>
      <c r="AW1964">
        <f t="shared" si="704"/>
        <v>0</v>
      </c>
      <c r="AX1964" cm="1">
        <f t="array" ref="AX1964">IFERROR(STDEV(IF($E$2:$E$2201=$E1964, $AM$2:$AM$2201)), 0)</f>
        <v>0</v>
      </c>
      <c r="AY1964">
        <f t="shared" si="712"/>
        <v>0.8564772502504886</v>
      </c>
      <c r="AZ1964">
        <f>INDEX(Model_Assumptions[Values],9)*((INDEX(Model_Scenarios[GR Weight],1)*$AG1964)+(INDEX(Model_Scenarios[GP Weight],1)*$AH1964)+(INDEX(Model_Scenarios[LTV Weight],1)*$AI1964))-(INDEX(Model_Scenarios[LTV Weight],1)*$AP1964)-(INDEX(Model_Scenarios[GP Weight],1)*($AS1964+$AV1964+$AY1964))</f>
        <v>2.1116333054788003</v>
      </c>
      <c r="BA1964">
        <f>INDEX(Model_Assumptions[Values],9)*((INDEX(Model_Scenarios[GR Weight],2)*$AG1964)+(INDEX(Model_Scenarios[GP Weight],2)*$AH1964)+(INDEX(Model_Scenarios[LTV Weight],2)*$AI1964))-(INDEX(Model_Scenarios[LTV Weight],2)*$AP1964)-(INDEX(Model_Scenarios[GP Weight],2)*($AS1964+$AV1964+$AY1964))</f>
        <v>1.4241678682395613</v>
      </c>
      <c r="BB1964">
        <f>INDEX(Model_Assumptions[Values],9)*((INDEX(Model_Scenarios[GR Weight],3)*$AG1964)+(INDEX(Model_Scenarios[GP Weight],3)*$AH1964)+(INDEX(Model_Scenarios[LTV Weight],3)*$AI1964))-(INDEX(Model_Scenarios[LTV Weight],3)*$AP1964)-(INDEX(Model_Scenarios[GP Weight],3)*($AS1964+$AV1964+$AY1964))</f>
        <v>0.32098748784332831</v>
      </c>
      <c r="BC1964">
        <f>INDEX(Model_Assumptions[Values],9)*((INDEX(Model_Scenarios[GR Weight],4)*$AG1964)+(INDEX(Model_Scenarios[GP Weight],4)*$AH1964)+(INDEX(Model_Scenarios[LTV Weight],4)*$AI1964))-(INDEX(Model_Scenarios[LTV Weight],4)*$AP1964)-(INDEX(Model_Scenarios[GP Weight],4)*($AS1964+$AV1964+$AY1964))</f>
        <v>3.3058589693831353E-2</v>
      </c>
      <c r="BD1964">
        <f>INDEX(Model_Assumptions[Values],9)*((INDEX(Model_Scenarios[GR Weight],5)*$AG1964)+(INDEX(Model_Scenarios[GP Weight],5)*$AH1964)+(INDEX(Model_Scenarios[LTV Weight],5)*$AI1964))-(INDEX(Model_Scenarios[LTV Weight],5)*$AP1964)-(INDEX(Model_Scenarios[GP Weight],5)*($AS1964+$AV1964+$AY1964))</f>
        <v>-0.62205003941090453</v>
      </c>
    </row>
    <row r="1965" spans="1:56" x14ac:dyDescent="0.25">
      <c r="A1965">
        <v>1964</v>
      </c>
      <c r="B1965">
        <v>40</v>
      </c>
      <c r="C1965" s="3">
        <v>14</v>
      </c>
      <c r="D1965" s="4">
        <v>0.26</v>
      </c>
      <c r="E1965" t="str">
        <v>SKU-1046</v>
      </c>
      <c r="F1965" t="str">
        <v>Hold</v>
      </c>
      <c r="G1965" t="str">
        <v>Full</v>
      </c>
      <c r="H1965">
        <v>116.08</v>
      </c>
      <c r="I1965">
        <v>37.35</v>
      </c>
      <c r="J1965">
        <v>19</v>
      </c>
      <c r="K1965">
        <v>2205.52</v>
      </c>
      <c r="L1965">
        <v>1495.87</v>
      </c>
      <c r="M1965">
        <v>0.67823914541695374</v>
      </c>
      <c r="N1965">
        <v>117.71087137870938</v>
      </c>
      <c r="O1965">
        <v>349.04655619547839</v>
      </c>
      <c r="P1965">
        <v>349.04655619547839</v>
      </c>
      <c r="Q1965">
        <v>1526.2773825274726</v>
      </c>
      <c r="R1965">
        <v>1175.2335845461539</v>
      </c>
      <c r="S1965">
        <v>1</v>
      </c>
      <c r="T1965">
        <f t="shared" si="690"/>
        <v>116.50402655846443</v>
      </c>
      <c r="U1965">
        <f t="shared" si="691"/>
        <v>3.6528821370126929E-3</v>
      </c>
      <c r="V1965">
        <f>IF($F1965="Reduce", INDEX(Model_Assumptions[Values], 2), INDEX(Model_Assumptions[Values], 1))</f>
        <v>-0.4</v>
      </c>
      <c r="W1965">
        <f t="shared" si="692"/>
        <v>18.972238095758705</v>
      </c>
      <c r="X1965">
        <f t="shared" si="705"/>
        <v>2210.3421309817827</v>
      </c>
      <c r="Y1965">
        <f t="shared" si="693"/>
        <v>1501.7290381051951</v>
      </c>
      <c r="Z1965">
        <f t="shared" si="694"/>
        <v>4.8221309817827205</v>
      </c>
      <c r="AA1965">
        <f t="shared" si="695"/>
        <v>5.8590381051951681</v>
      </c>
      <c r="AB1965">
        <f t="shared" si="706"/>
        <v>0.67941022208999013</v>
      </c>
      <c r="AC1965">
        <f t="shared" si="696"/>
        <v>1.1710766730363975E-3</v>
      </c>
      <c r="AD1965">
        <f t="shared" si="697"/>
        <v>1.1710766730363975E-3</v>
      </c>
      <c r="AE1965">
        <f t="shared" si="698"/>
        <v>0.25999999999999562</v>
      </c>
      <c r="AF1965">
        <f t="shared" si="707"/>
        <v>869.67285256415914</v>
      </c>
      <c r="AG1965">
        <f t="shared" si="699"/>
        <v>1.3815151291973089E-2</v>
      </c>
      <c r="AH1965">
        <f t="shared" si="700"/>
        <v>1.678583558897484E-2</v>
      </c>
      <c r="AI1965">
        <f t="shared" si="708"/>
        <v>0.74000000000000443</v>
      </c>
      <c r="AJ1965">
        <f>MAX(0, $R1965 - $AA1965) * INDEX(Model_Assumptions[Values], 7)</f>
        <v>2338.7490928819175</v>
      </c>
      <c r="AK1965">
        <f>MAX(0, INDEX(Model_Assumptions[Values], 4) - $AD1965)</f>
        <v>4.8828923326963605E-2</v>
      </c>
      <c r="AL1965">
        <f>MAX(0, INDEX(Model_Assumptions[Values], 5) - $AC1965)</f>
        <v>1.8828923326963603E-2</v>
      </c>
      <c r="AM1965">
        <f>INDEX(Model_Assumptions[Values], 6) * MAX(0, INDEX(Model_Assumptions[Values], 3) - $AB1965)^2</f>
        <v>0</v>
      </c>
      <c r="AN1965">
        <f t="shared" si="701"/>
        <v>2328.4513648083325</v>
      </c>
      <c r="AO1965" cm="1">
        <f t="array" ref="AO1965">IFERROR(STDEV(IF($E$2:$E$2201=$E1965, $AJ$2:$AJ$2201)), 0)</f>
        <v>13.066829095593151</v>
      </c>
      <c r="AP1965">
        <f t="shared" si="709"/>
        <v>0.78808163772937889</v>
      </c>
      <c r="AQ1965">
        <f t="shared" si="702"/>
        <v>4.7805236856082761E-2</v>
      </c>
      <c r="AR1965" cm="1">
        <f t="array" ref="AR1965">IFERROR(STDEV(IF($E$2:$E$2201=$E1965, $AK$2:$AK$2201)), 0)</f>
        <v>1.3000538693285493E-3</v>
      </c>
      <c r="AS1965">
        <f t="shared" si="710"/>
        <v>0.78741850244217715</v>
      </c>
      <c r="AT1965">
        <f t="shared" si="703"/>
        <v>1.7805236856082787E-2</v>
      </c>
      <c r="AU1965" cm="1">
        <f t="array" ref="AU1965">IFERROR(STDEV(IF($E$2:$E$2201=$E1965, $AL$2:$AL$2201)), 0)</f>
        <v>1.3000538693285493E-3</v>
      </c>
      <c r="AV1965">
        <f t="shared" si="711"/>
        <v>0.78741850244215572</v>
      </c>
      <c r="AW1965">
        <f t="shared" si="704"/>
        <v>0</v>
      </c>
      <c r="AX1965" cm="1">
        <f t="array" ref="AX1965">IFERROR(STDEV(IF($E$2:$E$2201=$E1965, $AM$2:$AM$2201)), 0)</f>
        <v>0</v>
      </c>
      <c r="AY1965">
        <f t="shared" si="712"/>
        <v>0.78741850244215572</v>
      </c>
      <c r="AZ1965">
        <f>INDEX(Model_Assumptions[Values],9)*((INDEX(Model_Scenarios[GR Weight],1)*$AG1965)+(INDEX(Model_Scenarios[GP Weight],1)*$AH1965)+(INDEX(Model_Scenarios[LTV Weight],1)*$AI1965))-(INDEX(Model_Scenarios[LTV Weight],1)*$AP1965)-(INDEX(Model_Scenarios[GP Weight],1)*($AS1965+$AV1965+$AY1965))</f>
        <v>2.1086096325243391</v>
      </c>
      <c r="BA1965">
        <f>INDEX(Model_Assumptions[Values],9)*((INDEX(Model_Scenarios[GR Weight],2)*$AG1965)+(INDEX(Model_Scenarios[GP Weight],2)*$AH1965)+(INDEX(Model_Scenarios[LTV Weight],2)*$AI1965))-(INDEX(Model_Scenarios[LTV Weight],2)*$AP1965)-(INDEX(Model_Scenarios[GP Weight],2)*($AS1965+$AV1965+$AY1965))</f>
        <v>1.447443033068575</v>
      </c>
      <c r="BB1965">
        <f>INDEX(Model_Assumptions[Values],9)*((INDEX(Model_Scenarios[GR Weight],3)*$AG1965)+(INDEX(Model_Scenarios[GP Weight],3)*$AH1965)+(INDEX(Model_Scenarios[LTV Weight],3)*$AI1965))-(INDEX(Model_Scenarios[LTV Weight],3)*$AP1965)-(INDEX(Model_Scenarios[GP Weight],3)*($AS1965+$AV1965+$AY1965))</f>
        <v>0.38462206873965854</v>
      </c>
      <c r="BC1965">
        <f>INDEX(Model_Assumptions[Values],9)*((INDEX(Model_Scenarios[GR Weight],4)*$AG1965)+(INDEX(Model_Scenarios[GP Weight],4)*$AH1965)+(INDEX(Model_Scenarios[LTV Weight],4)*$AI1965))-(INDEX(Model_Scenarios[LTV Weight],4)*$AP1965)-(INDEX(Model_Scenarios[GP Weight],4)*($AS1965+$AV1965+$AY1965))</f>
        <v>0.10033780815858095</v>
      </c>
      <c r="BD1965">
        <f>INDEX(Model_Assumptions[Values],9)*((INDEX(Model_Scenarios[GR Weight],5)*$AG1965)+(INDEX(Model_Scenarios[GP Weight],5)*$AH1965)+(INDEX(Model_Scenarios[LTV Weight],5)*$AI1965))-(INDEX(Model_Scenarios[LTV Weight],5)*$AP1965)-(INDEX(Model_Scenarios[GP Weight],5)*($AS1965+$AV1965+$AY1965))</f>
        <v>-0.51128473930025398</v>
      </c>
    </row>
    <row r="1966" spans="1:56" x14ac:dyDescent="0.25">
      <c r="A1966">
        <v>1965</v>
      </c>
      <c r="B1966">
        <v>40</v>
      </c>
      <c r="C1966" s="3">
        <v>15</v>
      </c>
      <c r="D1966" s="4">
        <v>0.28000000000000003</v>
      </c>
      <c r="E1966" t="str">
        <v>SKU-1046</v>
      </c>
      <c r="F1966" t="str">
        <v>Hold</v>
      </c>
      <c r="G1966" t="str">
        <v>Full</v>
      </c>
      <c r="H1966">
        <v>116.08</v>
      </c>
      <c r="I1966">
        <v>37.35</v>
      </c>
      <c r="J1966">
        <v>19</v>
      </c>
      <c r="K1966">
        <v>2205.52</v>
      </c>
      <c r="L1966">
        <v>1495.87</v>
      </c>
      <c r="M1966">
        <v>0.67823914541695374</v>
      </c>
      <c r="N1966">
        <v>117.71087137870938</v>
      </c>
      <c r="O1966">
        <v>349.04655619547839</v>
      </c>
      <c r="P1966">
        <v>349.04655619547839</v>
      </c>
      <c r="Q1966">
        <v>1526.2773825274726</v>
      </c>
      <c r="R1966">
        <v>1175.2335845461539</v>
      </c>
      <c r="S1966">
        <v>1</v>
      </c>
      <c r="T1966">
        <f t="shared" si="690"/>
        <v>116.53664398603863</v>
      </c>
      <c r="U1966">
        <f t="shared" si="691"/>
        <v>3.9338730706291198E-3</v>
      </c>
      <c r="V1966">
        <f>IF($F1966="Reduce", INDEX(Model_Assumptions[Values], 2), INDEX(Model_Assumptions[Values], 1))</f>
        <v>-0.4</v>
      </c>
      <c r="W1966">
        <f t="shared" si="692"/>
        <v>18.970102564663218</v>
      </c>
      <c r="X1966">
        <f t="shared" si="705"/>
        <v>2210.7120889567959</v>
      </c>
      <c r="Y1966">
        <f t="shared" si="693"/>
        <v>1502.1787581666247</v>
      </c>
      <c r="Z1966">
        <f t="shared" si="694"/>
        <v>5.1920889567959421</v>
      </c>
      <c r="AA1966">
        <f t="shared" si="695"/>
        <v>6.3087581666247843</v>
      </c>
      <c r="AB1966">
        <f t="shared" si="706"/>
        <v>0.67949995192521062</v>
      </c>
      <c r="AC1966">
        <f t="shared" si="696"/>
        <v>1.2608065082568842E-3</v>
      </c>
      <c r="AD1966">
        <f t="shared" si="697"/>
        <v>1.2608065082568842E-3</v>
      </c>
      <c r="AE1966">
        <f t="shared" si="698"/>
        <v>0.28000000000000003</v>
      </c>
      <c r="AF1966">
        <f t="shared" si="707"/>
        <v>846.16818087323077</v>
      </c>
      <c r="AG1966">
        <f t="shared" si="699"/>
        <v>1.4875061405528347E-2</v>
      </c>
      <c r="AH1966">
        <f t="shared" si="700"/>
        <v>1.8074259879222693E-2</v>
      </c>
      <c r="AI1966">
        <f t="shared" si="708"/>
        <v>0.72</v>
      </c>
      <c r="AJ1966">
        <f>MAX(0, $R1966 - $AA1966) * INDEX(Model_Assumptions[Values], 7)</f>
        <v>2337.8496527590582</v>
      </c>
      <c r="AK1966">
        <f>MAX(0, INDEX(Model_Assumptions[Values], 4) - $AD1966)</f>
        <v>4.8739193491743119E-2</v>
      </c>
      <c r="AL1966">
        <f>MAX(0, INDEX(Model_Assumptions[Values], 5) - $AC1966)</f>
        <v>1.8739193491743116E-2</v>
      </c>
      <c r="AM1966">
        <f>INDEX(Model_Assumptions[Values], 6) * MAX(0, INDEX(Model_Assumptions[Values], 3) - $AB1966)^2</f>
        <v>0</v>
      </c>
      <c r="AN1966">
        <f t="shared" si="701"/>
        <v>2328.4513648083325</v>
      </c>
      <c r="AO1966" cm="1">
        <f t="array" ref="AO1966">IFERROR(STDEV(IF($E$2:$E$2201=$E1966, $AJ$2:$AJ$2201)), 0)</f>
        <v>13.066829095593151</v>
      </c>
      <c r="AP1966">
        <f t="shared" si="709"/>
        <v>0.71924779010810913</v>
      </c>
      <c r="AQ1966">
        <f t="shared" si="702"/>
        <v>4.7805236856082761E-2</v>
      </c>
      <c r="AR1966" cm="1">
        <f t="array" ref="AR1966">IFERROR(STDEV(IF($E$2:$E$2201=$E1966, $AK$2:$AK$2201)), 0)</f>
        <v>1.3000538693285493E-3</v>
      </c>
      <c r="AS1966">
        <f t="shared" si="710"/>
        <v>0.71839841232327284</v>
      </c>
      <c r="AT1966">
        <f t="shared" si="703"/>
        <v>1.7805236856082787E-2</v>
      </c>
      <c r="AU1966" cm="1">
        <f t="array" ref="AU1966">IFERROR(STDEV(IF($E$2:$E$2201=$E1966, $AL$2:$AL$2201)), 0)</f>
        <v>1.3000538693285493E-3</v>
      </c>
      <c r="AV1966">
        <f t="shared" si="711"/>
        <v>0.71839841232325141</v>
      </c>
      <c r="AW1966">
        <f t="shared" si="704"/>
        <v>0</v>
      </c>
      <c r="AX1966" cm="1">
        <f t="array" ref="AX1966">IFERROR(STDEV(IF($E$2:$E$2201=$E1966, $AM$2:$AM$2201)), 0)</f>
        <v>0</v>
      </c>
      <c r="AY1966">
        <f t="shared" si="712"/>
        <v>0.71839841232325141</v>
      </c>
      <c r="AZ1966">
        <f>INDEX(Model_Assumptions[Values],9)*((INDEX(Model_Scenarios[GR Weight],1)*$AG1966)+(INDEX(Model_Scenarios[GP Weight],1)*$AH1966)+(INDEX(Model_Scenarios[LTV Weight],1)*$AI1966))-(INDEX(Model_Scenarios[LTV Weight],1)*$AP1966)-(INDEX(Model_Scenarios[GP Weight],1)*($AS1966+$AV1966+$AY1966))</f>
        <v>2.1055569048589104</v>
      </c>
      <c r="BA1966">
        <f>INDEX(Model_Assumptions[Values],9)*((INDEX(Model_Scenarios[GR Weight],2)*$AG1966)+(INDEX(Model_Scenarios[GP Weight],2)*$AH1966)+(INDEX(Model_Scenarios[LTV Weight],2)*$AI1966))-(INDEX(Model_Scenarios[LTV Weight],2)*$AP1966)-(INDEX(Model_Scenarios[GP Weight],2)*($AS1966+$AV1966+$AY1966))</f>
        <v>1.4706804449691426</v>
      </c>
      <c r="BB1966">
        <f>INDEX(Model_Assumptions[Values],9)*((INDEX(Model_Scenarios[GR Weight],3)*$AG1966)+(INDEX(Model_Scenarios[GP Weight],3)*$AH1966)+(INDEX(Model_Scenarios[LTV Weight],3)*$AI1966))-(INDEX(Model_Scenarios[LTV Weight],3)*$AP1966)-(INDEX(Model_Scenarios[GP Weight],3)*($AS1966+$AV1966+$AY1966))</f>
        <v>0.448206332562885</v>
      </c>
      <c r="BC1966">
        <f>INDEX(Model_Assumptions[Values],9)*((INDEX(Model_Scenarios[GR Weight],4)*$AG1966)+(INDEX(Model_Scenarios[GP Weight],4)*$AH1966)+(INDEX(Model_Scenarios[LTV Weight],4)*$AI1966))-(INDEX(Model_Scenarios[LTV Weight],4)*$AP1966)-(INDEX(Model_Scenarios[GP Weight],4)*($AS1966+$AV1966+$AY1966))</f>
        <v>0.16756864227646029</v>
      </c>
      <c r="BD1966">
        <f>INDEX(Model_Assumptions[Values],9)*((INDEX(Model_Scenarios[GR Weight],5)*$AG1966)+(INDEX(Model_Scenarios[GP Weight],5)*$AH1966)+(INDEX(Model_Scenarios[LTV Weight],5)*$AI1966))-(INDEX(Model_Scenarios[LTV Weight],5)*$AP1966)-(INDEX(Model_Scenarios[GP Weight],5)*($AS1966+$AV1966+$AY1966))</f>
        <v>-0.40059005178701312</v>
      </c>
    </row>
    <row r="1967" spans="1:56" x14ac:dyDescent="0.25">
      <c r="A1967">
        <v>1966</v>
      </c>
      <c r="B1967">
        <v>40</v>
      </c>
      <c r="C1967" s="3">
        <v>16</v>
      </c>
      <c r="D1967" s="4">
        <v>0.3</v>
      </c>
      <c r="E1967" t="str">
        <v>SKU-1046</v>
      </c>
      <c r="F1967" t="str">
        <v>Hold</v>
      </c>
      <c r="G1967" t="str">
        <v>Full</v>
      </c>
      <c r="H1967">
        <v>116.08</v>
      </c>
      <c r="I1967">
        <v>37.35</v>
      </c>
      <c r="J1967">
        <v>19</v>
      </c>
      <c r="K1967">
        <v>2205.52</v>
      </c>
      <c r="L1967">
        <v>1495.87</v>
      </c>
      <c r="M1967">
        <v>0.67823914541695374</v>
      </c>
      <c r="N1967">
        <v>117.71087137870938</v>
      </c>
      <c r="O1967">
        <v>349.04655619547839</v>
      </c>
      <c r="P1967">
        <v>349.04655619547839</v>
      </c>
      <c r="Q1967">
        <v>1526.2773825274726</v>
      </c>
      <c r="R1967">
        <v>1175.2335845461539</v>
      </c>
      <c r="S1967">
        <v>1</v>
      </c>
      <c r="T1967">
        <f t="shared" si="690"/>
        <v>116.56926141361282</v>
      </c>
      <c r="U1967">
        <f t="shared" si="691"/>
        <v>4.2148640042455471E-3</v>
      </c>
      <c r="V1967">
        <f>IF($F1967="Reduce", INDEX(Model_Assumptions[Values], 2), INDEX(Model_Assumptions[Values], 1))</f>
        <v>-0.4</v>
      </c>
      <c r="W1967">
        <f t="shared" si="692"/>
        <v>18.967967033567735</v>
      </c>
      <c r="X1967">
        <f t="shared" si="705"/>
        <v>2211.0819076207476</v>
      </c>
      <c r="Y1967">
        <f t="shared" si="693"/>
        <v>1502.6283389169926</v>
      </c>
      <c r="Z1967">
        <f t="shared" si="694"/>
        <v>5.561907620747661</v>
      </c>
      <c r="AA1967">
        <f t="shared" si="695"/>
        <v>6.7583389169926704</v>
      </c>
      <c r="AB1967">
        <f t="shared" si="706"/>
        <v>0.67958963154553953</v>
      </c>
      <c r="AC1967">
        <f t="shared" si="696"/>
        <v>1.3504861285857928E-3</v>
      </c>
      <c r="AD1967">
        <f t="shared" si="697"/>
        <v>1.3504861285857928E-3</v>
      </c>
      <c r="AE1967">
        <f t="shared" si="698"/>
        <v>0.30000000000000437</v>
      </c>
      <c r="AF1967">
        <f t="shared" si="707"/>
        <v>822.66350918230262</v>
      </c>
      <c r="AG1967">
        <f t="shared" si="699"/>
        <v>1.5934572400229604E-2</v>
      </c>
      <c r="AH1967">
        <f t="shared" si="700"/>
        <v>1.936228505061589E-2</v>
      </c>
      <c r="AI1967">
        <f t="shared" si="708"/>
        <v>0.69999999999999563</v>
      </c>
      <c r="AJ1967">
        <f>MAX(0, $R1967 - $AA1967) * INDEX(Model_Assumptions[Values], 7)</f>
        <v>2336.9504912583225</v>
      </c>
      <c r="AK1967">
        <f>MAX(0, INDEX(Model_Assumptions[Values], 4) - $AD1967)</f>
        <v>4.864951387141421E-2</v>
      </c>
      <c r="AL1967">
        <f>MAX(0, INDEX(Model_Assumptions[Values], 5) - $AC1967)</f>
        <v>1.8649513871414208E-2</v>
      </c>
      <c r="AM1967">
        <f>INDEX(Model_Assumptions[Values], 6) * MAX(0, INDEX(Model_Assumptions[Values], 3) - $AB1967)^2</f>
        <v>0</v>
      </c>
      <c r="AN1967">
        <f t="shared" si="701"/>
        <v>2328.4513648083325</v>
      </c>
      <c r="AO1967" cm="1">
        <f t="array" ref="AO1967">IFERROR(STDEV(IF($E$2:$E$2201=$E1967, $AJ$2:$AJ$2201)), 0)</f>
        <v>13.066829095593151</v>
      </c>
      <c r="AP1967">
        <f t="shared" si="709"/>
        <v>0.65043526534347296</v>
      </c>
      <c r="AQ1967">
        <f t="shared" si="702"/>
        <v>4.7805236856082761E-2</v>
      </c>
      <c r="AR1967" cm="1">
        <f t="array" ref="AR1967">IFERROR(STDEV(IF($E$2:$E$2201=$E1967, $AK$2:$AK$2201)), 0)</f>
        <v>1.3000538693285493E-3</v>
      </c>
      <c r="AS1967">
        <f t="shared" si="710"/>
        <v>0.64941694744349354</v>
      </c>
      <c r="AT1967">
        <f t="shared" si="703"/>
        <v>1.7805236856082787E-2</v>
      </c>
      <c r="AU1967" cm="1">
        <f t="array" ref="AU1967">IFERROR(STDEV(IF($E$2:$E$2201=$E1967, $AL$2:$AL$2201)), 0)</f>
        <v>1.3000538693285493E-3</v>
      </c>
      <c r="AV1967">
        <f t="shared" si="711"/>
        <v>0.64941694744347211</v>
      </c>
      <c r="AW1967">
        <f t="shared" si="704"/>
        <v>0</v>
      </c>
      <c r="AX1967" cm="1">
        <f t="array" ref="AX1967">IFERROR(STDEV(IF($E$2:$E$2201=$E1967, $AM$2:$AM$2201)), 0)</f>
        <v>0</v>
      </c>
      <c r="AY1967">
        <f t="shared" si="712"/>
        <v>0.64941694744347211</v>
      </c>
      <c r="AZ1967">
        <f>INDEX(Model_Assumptions[Values],9)*((INDEX(Model_Scenarios[GR Weight],1)*$AG1967)+(INDEX(Model_Scenarios[GP Weight],1)*$AH1967)+(INDEX(Model_Scenarios[LTV Weight],1)*$AI1967))-(INDEX(Model_Scenarios[LTV Weight],1)*$AP1967)-(INDEX(Model_Scenarios[GP Weight],1)*($AS1967+$AV1967+$AY1967))</f>
        <v>2.1024751322175828</v>
      </c>
      <c r="BA1967">
        <f>INDEX(Model_Assumptions[Values],9)*((INDEX(Model_Scenarios[GR Weight],2)*$AG1967)+(INDEX(Model_Scenarios[GP Weight],2)*$AH1967)+(INDEX(Model_Scenarios[LTV Weight],2)*$AI1967))-(INDEX(Model_Scenarios[LTV Weight],2)*$AP1967)-(INDEX(Model_Scenarios[GP Weight],2)*($AS1967+$AV1967+$AY1967))</f>
        <v>1.4938801234114287</v>
      </c>
      <c r="BB1967">
        <f>INDEX(Model_Assumptions[Values],9)*((INDEX(Model_Scenarios[GR Weight],3)*$AG1967)+(INDEX(Model_Scenarios[GP Weight],3)*$AH1967)+(INDEX(Model_Scenarios[LTV Weight],3)*$AI1967))-(INDEX(Model_Scenarios[LTV Weight],3)*$AP1967)-(INDEX(Model_Scenarios[GP Weight],3)*($AS1967+$AV1967+$AY1967))</f>
        <v>0.51174031338581372</v>
      </c>
      <c r="BC1967">
        <f>INDEX(Model_Assumptions[Values],9)*((INDEX(Model_Scenarios[GR Weight],4)*$AG1967)+(INDEX(Model_Scenarios[GP Weight],4)*$AH1967)+(INDEX(Model_Scenarios[LTV Weight],4)*$AI1967))-(INDEX(Model_Scenarios[LTV Weight],4)*$AP1967)-(INDEX(Model_Scenarios[GP Weight],4)*($AS1967+$AV1967+$AY1967))</f>
        <v>0.23475112612027793</v>
      </c>
      <c r="BD1967">
        <f>INDEX(Model_Assumptions[Values],9)*((INDEX(Model_Scenarios[GR Weight],5)*$AG1967)+(INDEX(Model_Scenarios[GP Weight],5)*$AH1967)+(INDEX(Model_Scenarios[LTV Weight],5)*$AI1967))-(INDEX(Model_Scenarios[LTV Weight],5)*$AP1967)-(INDEX(Model_Scenarios[GP Weight],5)*($AS1967+$AV1967+$AY1967))</f>
        <v>-0.28996592332819116</v>
      </c>
    </row>
    <row r="1968" spans="1:56" x14ac:dyDescent="0.25">
      <c r="A1968">
        <v>1967</v>
      </c>
      <c r="B1968">
        <v>40</v>
      </c>
      <c r="C1968" s="3">
        <v>17</v>
      </c>
      <c r="D1968" s="4">
        <v>0.32</v>
      </c>
      <c r="E1968" t="str">
        <v>SKU-1046</v>
      </c>
      <c r="F1968" t="str">
        <v>Hold</v>
      </c>
      <c r="G1968" t="str">
        <v>Full</v>
      </c>
      <c r="H1968">
        <v>116.08</v>
      </c>
      <c r="I1968">
        <v>37.35</v>
      </c>
      <c r="J1968">
        <v>19</v>
      </c>
      <c r="K1968">
        <v>2205.52</v>
      </c>
      <c r="L1968">
        <v>1495.87</v>
      </c>
      <c r="M1968">
        <v>0.67823914541695374</v>
      </c>
      <c r="N1968">
        <v>117.71087137870938</v>
      </c>
      <c r="O1968">
        <v>349.04655619547839</v>
      </c>
      <c r="P1968">
        <v>349.04655619547839</v>
      </c>
      <c r="Q1968">
        <v>1526.2773825274726</v>
      </c>
      <c r="R1968">
        <v>1175.2335845461539</v>
      </c>
      <c r="S1968">
        <v>1</v>
      </c>
      <c r="T1968">
        <f t="shared" si="690"/>
        <v>116.601878841187</v>
      </c>
      <c r="U1968">
        <f t="shared" si="691"/>
        <v>4.4958549378618512E-3</v>
      </c>
      <c r="V1968">
        <f>IF($F1968="Reduce", INDEX(Model_Assumptions[Values], 2), INDEX(Model_Assumptions[Values], 1))</f>
        <v>-0.4</v>
      </c>
      <c r="W1968">
        <f t="shared" si="692"/>
        <v>18.965831502472252</v>
      </c>
      <c r="X1968">
        <f t="shared" si="705"/>
        <v>2211.4515869736369</v>
      </c>
      <c r="Y1968">
        <f t="shared" si="693"/>
        <v>1503.0777803562983</v>
      </c>
      <c r="Z1968">
        <f t="shared" si="694"/>
        <v>5.9315869736369677</v>
      </c>
      <c r="AA1968">
        <f t="shared" si="695"/>
        <v>7.2077803562983718</v>
      </c>
      <c r="AB1968">
        <f t="shared" si="706"/>
        <v>0.67967926099311737</v>
      </c>
      <c r="AC1968">
        <f t="shared" si="696"/>
        <v>1.4401155761636364E-3</v>
      </c>
      <c r="AD1968">
        <f t="shared" si="697"/>
        <v>1.4401155761636364E-3</v>
      </c>
      <c r="AE1968">
        <f t="shared" si="698"/>
        <v>0.32</v>
      </c>
      <c r="AF1968">
        <f t="shared" si="707"/>
        <v>799.15883749138459</v>
      </c>
      <c r="AG1968">
        <f t="shared" si="699"/>
        <v>1.6993684276074249E-2</v>
      </c>
      <c r="AH1968">
        <f t="shared" si="700"/>
        <v>2.0649911103153128E-2</v>
      </c>
      <c r="AI1968">
        <f t="shared" si="708"/>
        <v>0.67999999999999994</v>
      </c>
      <c r="AJ1968">
        <f>MAX(0, $R1968 - $AA1968) * INDEX(Model_Assumptions[Values], 7)</f>
        <v>2336.0516083797111</v>
      </c>
      <c r="AK1968">
        <f>MAX(0, INDEX(Model_Assumptions[Values], 4) - $AD1968)</f>
        <v>4.8559884423836366E-2</v>
      </c>
      <c r="AL1968">
        <f>MAX(0, INDEX(Model_Assumptions[Values], 5) - $AC1968)</f>
        <v>1.8559884423836364E-2</v>
      </c>
      <c r="AM1968">
        <f>INDEX(Model_Assumptions[Values], 6) * MAX(0, INDEX(Model_Assumptions[Values], 3) - $AB1968)^2</f>
        <v>0</v>
      </c>
      <c r="AN1968">
        <f t="shared" si="701"/>
        <v>2328.4513648083325</v>
      </c>
      <c r="AO1968" cm="1">
        <f t="array" ref="AO1968">IFERROR(STDEV(IF($E$2:$E$2201=$E1968, $AJ$2:$AJ$2201)), 0)</f>
        <v>13.066829095593151</v>
      </c>
      <c r="AP1968">
        <f t="shared" si="709"/>
        <v>0.58164406343553987</v>
      </c>
      <c r="AQ1968">
        <f t="shared" si="702"/>
        <v>4.7805236856082761E-2</v>
      </c>
      <c r="AR1968" cm="1">
        <f t="array" ref="AR1968">IFERROR(STDEV(IF($E$2:$E$2201=$E1968, $AK$2:$AK$2201)), 0)</f>
        <v>1.3000538693285493E-3</v>
      </c>
      <c r="AS1968">
        <f t="shared" si="710"/>
        <v>0.5804740753884029</v>
      </c>
      <c r="AT1968">
        <f t="shared" si="703"/>
        <v>1.7805236856082787E-2</v>
      </c>
      <c r="AU1968" cm="1">
        <f t="array" ref="AU1968">IFERROR(STDEV(IF($E$2:$E$2201=$E1968, $AL$2:$AL$2201)), 0)</f>
        <v>1.3000538693285493E-3</v>
      </c>
      <c r="AV1968">
        <f t="shared" si="711"/>
        <v>0.58047407538838158</v>
      </c>
      <c r="AW1968">
        <f t="shared" si="704"/>
        <v>0</v>
      </c>
      <c r="AX1968" cm="1">
        <f t="array" ref="AX1968">IFERROR(STDEV(IF($E$2:$E$2201=$E1968, $AM$2:$AM$2201)), 0)</f>
        <v>0</v>
      </c>
      <c r="AY1968">
        <f t="shared" si="712"/>
        <v>0.58047407538838158</v>
      </c>
      <c r="AZ1968">
        <f>INDEX(Model_Assumptions[Values],9)*((INDEX(Model_Scenarios[GR Weight],1)*$AG1968)+(INDEX(Model_Scenarios[GP Weight],1)*$AH1968)+(INDEX(Model_Scenarios[LTV Weight],1)*$AI1968))-(INDEX(Model_Scenarios[LTV Weight],1)*$AP1968)-(INDEX(Model_Scenarios[GP Weight],1)*($AS1968+$AV1968+$AY1968))</f>
        <v>2.0993643243246649</v>
      </c>
      <c r="BA1968">
        <f>INDEX(Model_Assumptions[Values],9)*((INDEX(Model_Scenarios[GR Weight],2)*$AG1968)+(INDEX(Model_Scenarios[GP Weight],2)*$AH1968)+(INDEX(Model_Scenarios[LTV Weight],2)*$AI1968))-(INDEX(Model_Scenarios[LTV Weight],2)*$AP1968)-(INDEX(Model_Scenarios[GP Weight],2)*($AS1968+$AV1968+$AY1968))</f>
        <v>1.5170420878440742</v>
      </c>
      <c r="BB1968">
        <f>INDEX(Model_Assumptions[Values],9)*((INDEX(Model_Scenarios[GR Weight],3)*$AG1968)+(INDEX(Model_Scenarios[GP Weight],3)*$AH1968)+(INDEX(Model_Scenarios[LTV Weight],3)*$AI1968))-(INDEX(Model_Scenarios[LTV Weight],3)*$AP1968)-(INDEX(Model_Scenarios[GP Weight],3)*($AS1968+$AV1968+$AY1968))</f>
        <v>0.57522404524358672</v>
      </c>
      <c r="BC1968">
        <f>INDEX(Model_Assumptions[Values],9)*((INDEX(Model_Scenarios[GR Weight],4)*$AG1968)+(INDEX(Model_Scenarios[GP Weight],4)*$AH1968)+(INDEX(Model_Scenarios[LTV Weight],4)*$AI1968))-(INDEX(Model_Scenarios[LTV Weight],4)*$AP1968)-(INDEX(Model_Scenarios[GP Weight],4)*($AS1968+$AV1968+$AY1968))</f>
        <v>0.30188529372517792</v>
      </c>
      <c r="BD1968">
        <f>INDEX(Model_Assumptions[Values],9)*((INDEX(Model_Scenarios[GR Weight],5)*$AG1968)+(INDEX(Model_Scenarios[GP Weight],5)*$AH1968)+(INDEX(Model_Scenarios[LTV Weight],5)*$AI1968))-(INDEX(Model_Scenarios[LTV Weight],5)*$AP1968)-(INDEX(Model_Scenarios[GP Weight],5)*($AS1968+$AV1968+$AY1968))</f>
        <v>-0.17941230043998113</v>
      </c>
    </row>
    <row r="1969" spans="1:56" x14ac:dyDescent="0.25">
      <c r="A1969">
        <v>1968</v>
      </c>
      <c r="B1969">
        <v>40</v>
      </c>
      <c r="C1969" s="3">
        <v>18</v>
      </c>
      <c r="D1969" s="4">
        <v>0.34</v>
      </c>
      <c r="E1969" t="str">
        <v>SKU-1046</v>
      </c>
      <c r="F1969" t="str">
        <v>Hold</v>
      </c>
      <c r="G1969" t="str">
        <v>Full</v>
      </c>
      <c r="H1969">
        <v>116.08</v>
      </c>
      <c r="I1969">
        <v>37.35</v>
      </c>
      <c r="J1969">
        <v>19</v>
      </c>
      <c r="K1969">
        <v>2205.52</v>
      </c>
      <c r="L1969">
        <v>1495.87</v>
      </c>
      <c r="M1969">
        <v>0.67823914541695374</v>
      </c>
      <c r="N1969">
        <v>117.71087137870938</v>
      </c>
      <c r="O1969">
        <v>349.04655619547839</v>
      </c>
      <c r="P1969">
        <v>349.04655619547839</v>
      </c>
      <c r="Q1969">
        <v>1526.2773825274726</v>
      </c>
      <c r="R1969">
        <v>1175.2335845461539</v>
      </c>
      <c r="S1969">
        <v>1</v>
      </c>
      <c r="T1969">
        <f t="shared" si="690"/>
        <v>116.63449626876118</v>
      </c>
      <c r="U1969">
        <f t="shared" si="691"/>
        <v>4.7768458714781553E-3</v>
      </c>
      <c r="V1969">
        <f>IF($F1969="Reduce", INDEX(Model_Assumptions[Values], 2), INDEX(Model_Assumptions[Values], 1))</f>
        <v>-0.4</v>
      </c>
      <c r="W1969">
        <f t="shared" si="692"/>
        <v>18.963695971376765</v>
      </c>
      <c r="X1969">
        <f t="shared" si="705"/>
        <v>2211.8211270154648</v>
      </c>
      <c r="Y1969">
        <f t="shared" si="693"/>
        <v>1503.5270824845425</v>
      </c>
      <c r="Z1969">
        <f t="shared" si="694"/>
        <v>6.3011270154647718</v>
      </c>
      <c r="AA1969">
        <f t="shared" si="695"/>
        <v>7.6570824845425705</v>
      </c>
      <c r="AB1969">
        <f t="shared" si="706"/>
        <v>0.67976884031003737</v>
      </c>
      <c r="AC1969">
        <f t="shared" si="696"/>
        <v>1.5296948930836329E-3</v>
      </c>
      <c r="AD1969">
        <f t="shared" si="697"/>
        <v>1.5296948930836329E-3</v>
      </c>
      <c r="AE1969">
        <f t="shared" si="698"/>
        <v>0.33999999999999564</v>
      </c>
      <c r="AF1969">
        <f t="shared" si="707"/>
        <v>775.65416580046667</v>
      </c>
      <c r="AG1969">
        <f t="shared" si="699"/>
        <v>1.8052397033064892E-2</v>
      </c>
      <c r="AH1969">
        <f t="shared" si="700"/>
        <v>2.1937138036836366E-2</v>
      </c>
      <c r="AI1969">
        <f t="shared" si="708"/>
        <v>0.66000000000000436</v>
      </c>
      <c r="AJ1969">
        <f>MAX(0, $R1969 - $AA1969) * INDEX(Model_Assumptions[Values], 7)</f>
        <v>2335.1530041232227</v>
      </c>
      <c r="AK1969">
        <f>MAX(0, INDEX(Model_Assumptions[Values], 4) - $AD1969)</f>
        <v>4.847030510691637E-2</v>
      </c>
      <c r="AL1969">
        <f>MAX(0, INDEX(Model_Assumptions[Values], 5) - $AC1969)</f>
        <v>1.8470305106916367E-2</v>
      </c>
      <c r="AM1969">
        <f>INDEX(Model_Assumptions[Values], 6) * MAX(0, INDEX(Model_Assumptions[Values], 3) - $AB1969)^2</f>
        <v>0</v>
      </c>
      <c r="AN1969">
        <f t="shared" si="701"/>
        <v>2328.4513648083325</v>
      </c>
      <c r="AO1969" cm="1">
        <f t="array" ref="AO1969">IFERROR(STDEV(IF($E$2:$E$2201=$E1969, $AJ$2:$AJ$2201)), 0)</f>
        <v>13.066829095593151</v>
      </c>
      <c r="AP1969">
        <f t="shared" si="709"/>
        <v>0.51287418438420562</v>
      </c>
      <c r="AQ1969">
        <f t="shared" si="702"/>
        <v>4.7805236856082761E-2</v>
      </c>
      <c r="AR1969" cm="1">
        <f t="array" ref="AR1969">IFERROR(STDEV(IF($E$2:$E$2201=$E1969, $AK$2:$AK$2201)), 0)</f>
        <v>1.3000538693285493E-3</v>
      </c>
      <c r="AS1969">
        <f t="shared" si="710"/>
        <v>0.51156976377994445</v>
      </c>
      <c r="AT1969">
        <f t="shared" si="703"/>
        <v>1.7805236856082787E-2</v>
      </c>
      <c r="AU1969" cm="1">
        <f t="array" ref="AU1969">IFERROR(STDEV(IF($E$2:$E$2201=$E1969, $AL$2:$AL$2201)), 0)</f>
        <v>1.3000538693285493E-3</v>
      </c>
      <c r="AV1969">
        <f t="shared" si="711"/>
        <v>0.51156976377992303</v>
      </c>
      <c r="AW1969">
        <f t="shared" si="704"/>
        <v>0</v>
      </c>
      <c r="AX1969" cm="1">
        <f t="array" ref="AX1969">IFERROR(STDEV(IF($E$2:$E$2201=$E1969, $AM$2:$AM$2201)), 0)</f>
        <v>0</v>
      </c>
      <c r="AY1969">
        <f t="shared" si="712"/>
        <v>0.51156976377992303</v>
      </c>
      <c r="AZ1969">
        <f>INDEX(Model_Assumptions[Values],9)*((INDEX(Model_Scenarios[GR Weight],1)*$AG1969)+(INDEX(Model_Scenarios[GP Weight],1)*$AH1969)+(INDEX(Model_Scenarios[LTV Weight],1)*$AI1969))-(INDEX(Model_Scenarios[LTV Weight],1)*$AP1969)-(INDEX(Model_Scenarios[GP Weight],1)*($AS1969+$AV1969+$AY1969))</f>
        <v>2.0962244908936243</v>
      </c>
      <c r="BA1969">
        <f>INDEX(Model_Assumptions[Values],9)*((INDEX(Model_Scenarios[GR Weight],2)*$AG1969)+(INDEX(Model_Scenarios[GP Weight],2)*$AH1969)+(INDEX(Model_Scenarios[LTV Weight],2)*$AI1969))-(INDEX(Model_Scenarios[LTV Weight],2)*$AP1969)-(INDEX(Model_Scenarios[GP Weight],2)*($AS1969+$AV1969+$AY1969))</f>
        <v>1.5401663576939573</v>
      </c>
      <c r="BB1969">
        <f>INDEX(Model_Assumptions[Values],9)*((INDEX(Model_Scenarios[GR Weight],3)*$AG1969)+(INDEX(Model_Scenarios[GP Weight],3)*$AH1969)+(INDEX(Model_Scenarios[LTV Weight],3)*$AI1969))-(INDEX(Model_Scenarios[LTV Weight],3)*$AP1969)-(INDEX(Model_Scenarios[GP Weight],3)*($AS1969+$AV1969+$AY1969))</f>
        <v>0.63865756213319469</v>
      </c>
      <c r="BC1969">
        <f>INDEX(Model_Assumptions[Values],9)*((INDEX(Model_Scenarios[GR Weight],4)*$AG1969)+(INDEX(Model_Scenarios[GP Weight],4)*$AH1969)+(INDEX(Model_Scenarios[LTV Weight],4)*$AI1969))-(INDEX(Model_Scenarios[LTV Weight],4)*$AP1969)-(INDEX(Model_Scenarios[GP Weight],4)*($AS1969+$AV1969+$AY1969))</f>
        <v>0.36897117908814547</v>
      </c>
      <c r="BD1969">
        <f>INDEX(Model_Assumptions[Values],9)*((INDEX(Model_Scenarios[GR Weight],5)*$AG1969)+(INDEX(Model_Scenarios[GP Weight],5)*$AH1969)+(INDEX(Model_Scenarios[LTV Weight],5)*$AI1969))-(INDEX(Model_Scenarios[LTV Weight],5)*$AP1969)-(INDEX(Model_Scenarios[GP Weight],5)*($AS1969+$AV1969+$AY1969))</f>
        <v>-6.8929129698565794E-2</v>
      </c>
    </row>
    <row r="1970" spans="1:56" x14ac:dyDescent="0.25">
      <c r="A1970">
        <v>1969</v>
      </c>
      <c r="B1970">
        <v>40</v>
      </c>
      <c r="C1970" s="3">
        <v>19</v>
      </c>
      <c r="D1970" s="4">
        <v>0.36</v>
      </c>
      <c r="E1970" t="str">
        <v>SKU-1046</v>
      </c>
      <c r="F1970" t="str">
        <v>Hold</v>
      </c>
      <c r="G1970" t="str">
        <v>Full</v>
      </c>
      <c r="H1970">
        <v>116.08</v>
      </c>
      <c r="I1970">
        <v>37.35</v>
      </c>
      <c r="J1970">
        <v>19</v>
      </c>
      <c r="K1970">
        <v>2205.52</v>
      </c>
      <c r="L1970">
        <v>1495.87</v>
      </c>
      <c r="M1970">
        <v>0.67823914541695374</v>
      </c>
      <c r="N1970">
        <v>117.71087137870938</v>
      </c>
      <c r="O1970">
        <v>349.04655619547839</v>
      </c>
      <c r="P1970">
        <v>349.04655619547839</v>
      </c>
      <c r="Q1970">
        <v>1526.2773825274726</v>
      </c>
      <c r="R1970">
        <v>1175.2335845461539</v>
      </c>
      <c r="S1970">
        <v>1</v>
      </c>
      <c r="T1970">
        <f t="shared" si="690"/>
        <v>116.66711369633538</v>
      </c>
      <c r="U1970">
        <f t="shared" si="691"/>
        <v>5.0578368050945826E-3</v>
      </c>
      <c r="V1970">
        <f>IF($F1970="Reduce", INDEX(Model_Assumptions[Values], 2), INDEX(Model_Assumptions[Values], 1))</f>
        <v>-0.4</v>
      </c>
      <c r="W1970">
        <f t="shared" si="692"/>
        <v>18.961560440281282</v>
      </c>
      <c r="X1970">
        <f t="shared" si="705"/>
        <v>2212.1905277462315</v>
      </c>
      <c r="Y1970">
        <f t="shared" si="693"/>
        <v>1503.9762453017256</v>
      </c>
      <c r="Z1970">
        <f t="shared" si="694"/>
        <v>6.670527746231528</v>
      </c>
      <c r="AA1970">
        <f t="shared" si="695"/>
        <v>8.1062453017257212</v>
      </c>
      <c r="AB1970">
        <f t="shared" si="706"/>
        <v>0.67985836953834577</v>
      </c>
      <c r="AC1970">
        <f t="shared" si="696"/>
        <v>1.6192241213920378E-3</v>
      </c>
      <c r="AD1970">
        <f t="shared" si="697"/>
        <v>1.6192241213920378E-3</v>
      </c>
      <c r="AE1970">
        <f t="shared" si="698"/>
        <v>0.36</v>
      </c>
      <c r="AF1970">
        <f t="shared" si="707"/>
        <v>752.14949410953852</v>
      </c>
      <c r="AG1970">
        <f t="shared" si="699"/>
        <v>1.9110710671202832E-2</v>
      </c>
      <c r="AH1970">
        <f t="shared" si="700"/>
        <v>2.3223965851666899E-2</v>
      </c>
      <c r="AI1970">
        <f t="shared" si="708"/>
        <v>0.64</v>
      </c>
      <c r="AJ1970">
        <f>MAX(0, $R1970 - $AA1970) * INDEX(Model_Assumptions[Values], 7)</f>
        <v>2334.2546784888564</v>
      </c>
      <c r="AK1970">
        <f>MAX(0, INDEX(Model_Assumptions[Values], 4) - $AD1970)</f>
        <v>4.8380775878607965E-2</v>
      </c>
      <c r="AL1970">
        <f>MAX(0, INDEX(Model_Assumptions[Values], 5) - $AC1970)</f>
        <v>1.8380775878607963E-2</v>
      </c>
      <c r="AM1970">
        <f>INDEX(Model_Assumptions[Values], 6) * MAX(0, INDEX(Model_Assumptions[Values], 3) - $AB1970)^2</f>
        <v>0</v>
      </c>
      <c r="AN1970">
        <f t="shared" si="701"/>
        <v>2328.4513648083325</v>
      </c>
      <c r="AO1970" cm="1">
        <f t="array" ref="AO1970">IFERROR(STDEV(IF($E$2:$E$2201=$E1970, $AJ$2:$AJ$2201)), 0)</f>
        <v>13.066829095593151</v>
      </c>
      <c r="AP1970">
        <f t="shared" si="709"/>
        <v>0.44412562818940038</v>
      </c>
      <c r="AQ1970">
        <f t="shared" si="702"/>
        <v>4.7805236856082761E-2</v>
      </c>
      <c r="AR1970" cm="1">
        <f t="array" ref="AR1970">IFERROR(STDEV(IF($E$2:$E$2201=$E1970, $AK$2:$AK$2201)), 0)</f>
        <v>1.3000538693285493E-3</v>
      </c>
      <c r="AS1970">
        <f t="shared" si="710"/>
        <v>0.44270398027618485</v>
      </c>
      <c r="AT1970">
        <f t="shared" si="703"/>
        <v>1.7805236856082787E-2</v>
      </c>
      <c r="AU1970" cm="1">
        <f t="array" ref="AU1970">IFERROR(STDEV(IF($E$2:$E$2201=$E1970, $AL$2:$AL$2201)), 0)</f>
        <v>1.3000538693285493E-3</v>
      </c>
      <c r="AV1970">
        <f t="shared" si="711"/>
        <v>0.44270398027616348</v>
      </c>
      <c r="AW1970">
        <f t="shared" si="704"/>
        <v>0</v>
      </c>
      <c r="AX1970" cm="1">
        <f t="array" ref="AX1970">IFERROR(STDEV(IF($E$2:$E$2201=$E1970, $AM$2:$AM$2201)), 0)</f>
        <v>0</v>
      </c>
      <c r="AY1970">
        <f t="shared" si="712"/>
        <v>0.44270398027616348</v>
      </c>
      <c r="AZ1970">
        <f>INDEX(Model_Assumptions[Values],9)*((INDEX(Model_Scenarios[GR Weight],1)*$AG1970)+(INDEX(Model_Scenarios[GP Weight],1)*$AH1970)+(INDEX(Model_Scenarios[LTV Weight],1)*$AI1970))-(INDEX(Model_Scenarios[LTV Weight],1)*$AP1970)-(INDEX(Model_Scenarios[GP Weight],1)*($AS1970+$AV1970+$AY1970))</f>
        <v>2.0930556416270631</v>
      </c>
      <c r="BA1970">
        <f>INDEX(Model_Assumptions[Values],9)*((INDEX(Model_Scenarios[GR Weight],2)*$AG1970)+(INDEX(Model_Scenarios[GP Weight],2)*$AH1970)+(INDEX(Model_Scenarios[LTV Weight],2)*$AI1970))-(INDEX(Model_Scenarios[LTV Weight],2)*$AP1970)-(INDEX(Model_Scenarios[GP Weight],2)*($AS1970+$AV1970+$AY1970))</f>
        <v>1.5632529523662568</v>
      </c>
      <c r="BB1970">
        <f>INDEX(Model_Assumptions[Values],9)*((INDEX(Model_Scenarios[GR Weight],3)*$AG1970)+(INDEX(Model_Scenarios[GP Weight],3)*$AH1970)+(INDEX(Model_Scenarios[LTV Weight],3)*$AI1970))-(INDEX(Model_Scenarios[LTV Weight],3)*$AP1970)-(INDEX(Model_Scenarios[GP Weight],3)*($AS1970+$AV1970+$AY1970))</f>
        <v>0.70204089801368119</v>
      </c>
      <c r="BC1970">
        <f>INDEX(Model_Assumptions[Values],9)*((INDEX(Model_Scenarios[GR Weight],4)*$AG1970)+(INDEX(Model_Scenarios[GP Weight],4)*$AH1970)+(INDEX(Model_Scenarios[LTV Weight],4)*$AI1970))-(INDEX(Model_Scenarios[LTV Weight],4)*$AP1970)-(INDEX(Model_Scenarios[GP Weight],4)*($AS1970+$AV1970+$AY1970))</f>
        <v>0.43600881616822296</v>
      </c>
      <c r="BD1970">
        <f>INDEX(Model_Assumptions[Values],9)*((INDEX(Model_Scenarios[GR Weight],5)*$AG1970)+(INDEX(Model_Scenarios[GP Weight],5)*$AH1970)+(INDEX(Model_Scenarios[LTV Weight],5)*$AI1970))-(INDEX(Model_Scenarios[LTV Weight],5)*$AP1970)-(INDEX(Model_Scenarios[GP Weight],5)*($AS1970+$AV1970+$AY1970))</f>
        <v>4.1483642260255138E-2</v>
      </c>
    </row>
    <row r="1971" spans="1:56" x14ac:dyDescent="0.25">
      <c r="A1971">
        <v>1970</v>
      </c>
      <c r="B1971">
        <v>40</v>
      </c>
      <c r="C1971" s="3">
        <v>20</v>
      </c>
      <c r="D1971" s="4">
        <v>0.38</v>
      </c>
      <c r="E1971" t="str">
        <v>SKU-1046</v>
      </c>
      <c r="F1971" t="str">
        <v>Hold</v>
      </c>
      <c r="G1971" t="str">
        <v>Full</v>
      </c>
      <c r="H1971">
        <v>116.08</v>
      </c>
      <c r="I1971">
        <v>37.35</v>
      </c>
      <c r="J1971">
        <v>19</v>
      </c>
      <c r="K1971">
        <v>2205.52</v>
      </c>
      <c r="L1971">
        <v>1495.87</v>
      </c>
      <c r="M1971">
        <v>0.67823914541695374</v>
      </c>
      <c r="N1971">
        <v>117.71087137870938</v>
      </c>
      <c r="O1971">
        <v>349.04655619547839</v>
      </c>
      <c r="P1971">
        <v>349.04655619547839</v>
      </c>
      <c r="Q1971">
        <v>1526.2773825274726</v>
      </c>
      <c r="R1971">
        <v>1175.2335845461539</v>
      </c>
      <c r="S1971">
        <v>1</v>
      </c>
      <c r="T1971">
        <f t="shared" si="690"/>
        <v>116.69973112390957</v>
      </c>
      <c r="U1971">
        <f t="shared" si="691"/>
        <v>5.338827738711009E-3</v>
      </c>
      <c r="V1971">
        <f>IF($F1971="Reduce", INDEX(Model_Assumptions[Values], 2), INDEX(Model_Assumptions[Values], 1))</f>
        <v>-0.4</v>
      </c>
      <c r="W1971">
        <f t="shared" si="692"/>
        <v>18.959424909185795</v>
      </c>
      <c r="X1971">
        <f t="shared" si="705"/>
        <v>2212.5597891659359</v>
      </c>
      <c r="Y1971">
        <f t="shared" si="693"/>
        <v>1504.4252688078464</v>
      </c>
      <c r="Z1971">
        <f t="shared" si="694"/>
        <v>7.039789165935872</v>
      </c>
      <c r="AA1971">
        <f t="shared" si="695"/>
        <v>8.5552688078464598</v>
      </c>
      <c r="AB1971">
        <f t="shared" si="706"/>
        <v>0.67994784872004133</v>
      </c>
      <c r="AC1971">
        <f t="shared" si="696"/>
        <v>1.7087033030875887E-3</v>
      </c>
      <c r="AD1971">
        <f t="shared" si="697"/>
        <v>1.7087033030875887E-3</v>
      </c>
      <c r="AE1971">
        <f t="shared" si="698"/>
        <v>0.38000000000000433</v>
      </c>
      <c r="AF1971">
        <f t="shared" si="707"/>
        <v>728.64482241861037</v>
      </c>
      <c r="AG1971">
        <f t="shared" si="699"/>
        <v>2.0168625190484166E-2</v>
      </c>
      <c r="AH1971">
        <f t="shared" si="700"/>
        <v>2.4510394547640823E-2</v>
      </c>
      <c r="AI1971">
        <f t="shared" si="708"/>
        <v>0.61999999999999567</v>
      </c>
      <c r="AJ1971">
        <f>MAX(0, $R1971 - $AA1971) * INDEX(Model_Assumptions[Values], 7)</f>
        <v>2333.3566314766149</v>
      </c>
      <c r="AK1971">
        <f>MAX(0, INDEX(Model_Assumptions[Values], 4) - $AD1971)</f>
        <v>4.8291296696912414E-2</v>
      </c>
      <c r="AL1971">
        <f>MAX(0, INDEX(Model_Assumptions[Values], 5) - $AC1971)</f>
        <v>1.8291296696912412E-2</v>
      </c>
      <c r="AM1971">
        <f>INDEX(Model_Assumptions[Values], 6) * MAX(0, INDEX(Model_Assumptions[Values], 3) - $AB1971)^2</f>
        <v>0</v>
      </c>
      <c r="AN1971">
        <f t="shared" si="701"/>
        <v>2328.4513648083325</v>
      </c>
      <c r="AO1971" cm="1">
        <f t="array" ref="AO1971">IFERROR(STDEV(IF($E$2:$E$2201=$E1971, $AJ$2:$AJ$2201)), 0)</f>
        <v>13.066829095593151</v>
      </c>
      <c r="AP1971">
        <f t="shared" si="709"/>
        <v>0.37539839485133308</v>
      </c>
      <c r="AQ1971">
        <f t="shared" si="702"/>
        <v>4.7805236856082761E-2</v>
      </c>
      <c r="AR1971" cm="1">
        <f t="array" ref="AR1971">IFERROR(STDEV(IF($E$2:$E$2201=$E1971, $AK$2:$AK$2201)), 0)</f>
        <v>1.3000538693285493E-3</v>
      </c>
      <c r="AS1971">
        <f t="shared" si="710"/>
        <v>0.37387669257174144</v>
      </c>
      <c r="AT1971">
        <f t="shared" si="703"/>
        <v>1.7805236856082787E-2</v>
      </c>
      <c r="AU1971" cm="1">
        <f t="array" ref="AU1971">IFERROR(STDEV(IF($E$2:$E$2201=$E1971, $AL$2:$AL$2201)), 0)</f>
        <v>1.3000538693285493E-3</v>
      </c>
      <c r="AV1971">
        <f t="shared" si="711"/>
        <v>0.37387669257172007</v>
      </c>
      <c r="AW1971">
        <f t="shared" si="704"/>
        <v>0</v>
      </c>
      <c r="AX1971" cm="1">
        <f t="array" ref="AX1971">IFERROR(STDEV(IF($E$2:$E$2201=$E1971, $AM$2:$AM$2201)), 0)</f>
        <v>0</v>
      </c>
      <c r="AY1971">
        <f t="shared" si="712"/>
        <v>0.37387669257172007</v>
      </c>
      <c r="AZ1971">
        <f>INDEX(Model_Assumptions[Values],9)*((INDEX(Model_Scenarios[GR Weight],1)*$AG1971)+(INDEX(Model_Scenarios[GP Weight],1)*$AH1971)+(INDEX(Model_Scenarios[LTV Weight],1)*$AI1971))-(INDEX(Model_Scenarios[LTV Weight],1)*$AP1971)-(INDEX(Model_Scenarios[GP Weight],1)*($AS1971+$AV1971+$AY1971))</f>
        <v>2.0898577862164602</v>
      </c>
      <c r="BA1971">
        <f>INDEX(Model_Assumptions[Values],9)*((INDEX(Model_Scenarios[GR Weight],2)*$AG1971)+(INDEX(Model_Scenarios[GP Weight],2)*$AH1971)+(INDEX(Model_Scenarios[LTV Weight],2)*$AI1971))-(INDEX(Model_Scenarios[LTV Weight],2)*$AP1971)-(INDEX(Model_Scenarios[GP Weight],2)*($AS1971+$AV1971+$AY1971))</f>
        <v>1.5863018912440872</v>
      </c>
      <c r="BB1971">
        <f>INDEX(Model_Assumptions[Values],9)*((INDEX(Model_Scenarios[GR Weight],3)*$AG1971)+(INDEX(Model_Scenarios[GP Weight],3)*$AH1971)+(INDEX(Model_Scenarios[LTV Weight],3)*$AI1971))-(INDEX(Model_Scenarios[LTV Weight],3)*$AP1971)-(INDEX(Model_Scenarios[GP Weight],3)*($AS1971+$AV1971+$AY1971))</f>
        <v>0.76537408680562113</v>
      </c>
      <c r="BC1971">
        <f>INDEX(Model_Assumptions[Values],9)*((INDEX(Model_Scenarios[GR Weight],4)*$AG1971)+(INDEX(Model_Scenarios[GP Weight],4)*$AH1971)+(INDEX(Model_Scenarios[LTV Weight],4)*$AI1971))-(INDEX(Model_Scenarios[LTV Weight],4)*$AP1971)-(INDEX(Model_Scenarios[GP Weight],4)*($AS1971+$AV1971+$AY1971))</f>
        <v>0.50299823888599859</v>
      </c>
      <c r="BD1971">
        <f>INDEX(Model_Assumptions[Values],9)*((INDEX(Model_Scenarios[GR Weight],5)*$AG1971)+(INDEX(Model_Scenarios[GP Weight],5)*$AH1971)+(INDEX(Model_Scenarios[LTV Weight],5)*$AI1971))-(INDEX(Model_Scenarios[LTV Weight],5)*$AP1971)-(INDEX(Model_Scenarios[GP Weight],5)*($AS1971+$AV1971+$AY1971))</f>
        <v>0.1518260687403078</v>
      </c>
    </row>
    <row r="1972" spans="1:56" x14ac:dyDescent="0.25">
      <c r="A1972">
        <v>1971</v>
      </c>
      <c r="B1972">
        <v>40</v>
      </c>
      <c r="C1972" s="3">
        <v>21</v>
      </c>
      <c r="D1972" s="4">
        <v>0.4</v>
      </c>
      <c r="E1972" t="str">
        <v>SKU-1046</v>
      </c>
      <c r="F1972" t="str">
        <v>Hold</v>
      </c>
      <c r="G1972" t="str">
        <v>Full</v>
      </c>
      <c r="H1972">
        <v>116.08</v>
      </c>
      <c r="I1972">
        <v>37.35</v>
      </c>
      <c r="J1972">
        <v>19</v>
      </c>
      <c r="K1972">
        <v>2205.52</v>
      </c>
      <c r="L1972">
        <v>1495.87</v>
      </c>
      <c r="M1972">
        <v>0.67823914541695374</v>
      </c>
      <c r="N1972">
        <v>117.71087137870938</v>
      </c>
      <c r="O1972">
        <v>349.04655619547839</v>
      </c>
      <c r="P1972">
        <v>349.04655619547839</v>
      </c>
      <c r="Q1972">
        <v>1526.2773825274726</v>
      </c>
      <c r="R1972">
        <v>1175.2335845461539</v>
      </c>
      <c r="S1972">
        <v>1</v>
      </c>
      <c r="T1972">
        <f t="shared" si="690"/>
        <v>116.73234855148375</v>
      </c>
      <c r="U1972">
        <f t="shared" si="691"/>
        <v>5.619818672327314E-3</v>
      </c>
      <c r="V1972">
        <f>IF($F1972="Reduce", INDEX(Model_Assumptions[Values], 2), INDEX(Model_Assumptions[Values], 1))</f>
        <v>-0.4</v>
      </c>
      <c r="W1972">
        <f t="shared" si="692"/>
        <v>18.957289378090312</v>
      </c>
      <c r="X1972">
        <f t="shared" si="705"/>
        <v>2212.9289112745791</v>
      </c>
      <c r="Y1972">
        <f t="shared" si="693"/>
        <v>1504.874153002906</v>
      </c>
      <c r="Z1972">
        <f t="shared" si="694"/>
        <v>7.4089112745791681</v>
      </c>
      <c r="AA1972">
        <f t="shared" si="695"/>
        <v>9.0041530029061505</v>
      </c>
      <c r="AB1972">
        <f t="shared" si="706"/>
        <v>0.68003727789707658</v>
      </c>
      <c r="AC1972">
        <f t="shared" si="696"/>
        <v>1.7981324801228382E-3</v>
      </c>
      <c r="AD1972">
        <f t="shared" si="697"/>
        <v>1.7981324801228382E-3</v>
      </c>
      <c r="AE1972">
        <f t="shared" si="698"/>
        <v>0.4</v>
      </c>
      <c r="AF1972">
        <f t="shared" si="707"/>
        <v>705.14015072769234</v>
      </c>
      <c r="AG1972">
        <f t="shared" si="699"/>
        <v>2.1226140590912795E-2</v>
      </c>
      <c r="AH1972">
        <f t="shared" si="700"/>
        <v>2.5796424124762046E-2</v>
      </c>
      <c r="AI1972">
        <f t="shared" si="708"/>
        <v>0.6</v>
      </c>
      <c r="AJ1972">
        <f>MAX(0, $R1972 - $AA1972) * INDEX(Model_Assumptions[Values], 7)</f>
        <v>2332.4588630864955</v>
      </c>
      <c r="AK1972">
        <f>MAX(0, INDEX(Model_Assumptions[Values], 4) - $AD1972)</f>
        <v>4.8201867519877165E-2</v>
      </c>
      <c r="AL1972">
        <f>MAX(0, INDEX(Model_Assumptions[Values], 5) - $AC1972)</f>
        <v>1.8201867519877162E-2</v>
      </c>
      <c r="AM1972">
        <f>INDEX(Model_Assumptions[Values], 6) * MAX(0, INDEX(Model_Assumptions[Values], 3) - $AB1972)^2</f>
        <v>0</v>
      </c>
      <c r="AN1972">
        <f t="shared" si="701"/>
        <v>2328.4513648083325</v>
      </c>
      <c r="AO1972" cm="1">
        <f t="array" ref="AO1972">IFERROR(STDEV(IF($E$2:$E$2201=$E1972, $AJ$2:$AJ$2201)), 0)</f>
        <v>13.066829095593151</v>
      </c>
      <c r="AP1972">
        <f t="shared" si="709"/>
        <v>0.3066924843697949</v>
      </c>
      <c r="AQ1972">
        <f t="shared" si="702"/>
        <v>4.7805236856082761E-2</v>
      </c>
      <c r="AR1972" cm="1">
        <f t="array" ref="AR1972">IFERROR(STDEV(IF($E$2:$E$2201=$E1972, $AK$2:$AK$2201)), 0)</f>
        <v>1.3000538693285493E-3</v>
      </c>
      <c r="AS1972">
        <f t="shared" si="710"/>
        <v>0.30508786839675717</v>
      </c>
      <c r="AT1972">
        <f t="shared" si="703"/>
        <v>1.7805236856082787E-2</v>
      </c>
      <c r="AU1972" cm="1">
        <f t="array" ref="AU1972">IFERROR(STDEV(IF($E$2:$E$2201=$E1972, $AL$2:$AL$2201)), 0)</f>
        <v>1.3000538693285493E-3</v>
      </c>
      <c r="AV1972">
        <f t="shared" si="711"/>
        <v>0.3050878683967358</v>
      </c>
      <c r="AW1972">
        <f t="shared" si="704"/>
        <v>0</v>
      </c>
      <c r="AX1972" cm="1">
        <f t="array" ref="AX1972">IFERROR(STDEV(IF($E$2:$E$2201=$E1972, $AM$2:$AM$2201)), 0)</f>
        <v>0</v>
      </c>
      <c r="AY1972">
        <f t="shared" si="712"/>
        <v>0.3050878683967358</v>
      </c>
      <c r="AZ1972">
        <f>INDEX(Model_Assumptions[Values],9)*((INDEX(Model_Scenarios[GR Weight],1)*$AG1972)+(INDEX(Model_Scenarios[GP Weight],1)*$AH1972)+(INDEX(Model_Scenarios[LTV Weight],1)*$AI1972))-(INDEX(Model_Scenarios[LTV Weight],1)*$AP1972)-(INDEX(Model_Scenarios[GP Weight],1)*($AS1972+$AV1972+$AY1972))</f>
        <v>2.0866309343429781</v>
      </c>
      <c r="BA1972">
        <f>INDEX(Model_Assumptions[Values],9)*((INDEX(Model_Scenarios[GR Weight],2)*$AG1972)+(INDEX(Model_Scenarios[GP Weight],2)*$AH1972)+(INDEX(Model_Scenarios[LTV Weight],2)*$AI1972))-(INDEX(Model_Scenarios[LTV Weight],2)*$AP1972)-(INDEX(Model_Scenarios[GP Weight],2)*($AS1972+$AV1972+$AY1972))</f>
        <v>1.6093131936895344</v>
      </c>
      <c r="BB1972">
        <f>INDEX(Model_Assumptions[Values],9)*((INDEX(Model_Scenarios[GR Weight],3)*$AG1972)+(INDEX(Model_Scenarios[GP Weight],3)*$AH1972)+(INDEX(Model_Scenarios[LTV Weight],3)*$AI1972))-(INDEX(Model_Scenarios[LTV Weight],3)*$AP1972)-(INDEX(Model_Scenarios[GP Weight],3)*($AS1972+$AV1972+$AY1972))</f>
        <v>0.82865716239247655</v>
      </c>
      <c r="BC1972">
        <f>INDEX(Model_Assumptions[Values],9)*((INDEX(Model_Scenarios[GR Weight],4)*$AG1972)+(INDEX(Model_Scenarios[GP Weight],4)*$AH1972)+(INDEX(Model_Scenarios[LTV Weight],4)*$AI1972))-(INDEX(Model_Scenarios[LTV Weight],4)*$AP1972)-(INDEX(Model_Scenarios[GP Weight],4)*($AS1972+$AV1972+$AY1972))</f>
        <v>0.56993948112491233</v>
      </c>
      <c r="BD1972">
        <f>INDEX(Model_Assumptions[Values],9)*((INDEX(Model_Scenarios[GR Weight],5)*$AG1972)+(INDEX(Model_Scenarios[GP Weight],5)*$AH1972)+(INDEX(Model_Scenarios[LTV Weight],5)*$AI1972))-(INDEX(Model_Scenarios[LTV Weight],5)*$AP1972)-(INDEX(Model_Scenarios[GP Weight],5)*($AS1972+$AV1972+$AY1972))</f>
        <v>0.26209820298693387</v>
      </c>
    </row>
    <row r="1973" spans="1:56" x14ac:dyDescent="0.25">
      <c r="A1973">
        <v>1972</v>
      </c>
      <c r="B1973">
        <v>40</v>
      </c>
      <c r="C1973" s="3">
        <v>22</v>
      </c>
      <c r="D1973" s="4">
        <v>0.42</v>
      </c>
      <c r="E1973" t="str">
        <v>SKU-1046</v>
      </c>
      <c r="F1973" t="str">
        <v>Hold</v>
      </c>
      <c r="G1973" t="str">
        <v>Full</v>
      </c>
      <c r="H1973">
        <v>116.08</v>
      </c>
      <c r="I1973">
        <v>37.35</v>
      </c>
      <c r="J1973">
        <v>19</v>
      </c>
      <c r="K1973">
        <v>2205.52</v>
      </c>
      <c r="L1973">
        <v>1495.87</v>
      </c>
      <c r="M1973">
        <v>0.67823914541695374</v>
      </c>
      <c r="N1973">
        <v>117.71087137870938</v>
      </c>
      <c r="O1973">
        <v>349.04655619547839</v>
      </c>
      <c r="P1973">
        <v>349.04655619547839</v>
      </c>
      <c r="Q1973">
        <v>1526.2773825274726</v>
      </c>
      <c r="R1973">
        <v>1175.2335845461539</v>
      </c>
      <c r="S1973">
        <v>1</v>
      </c>
      <c r="T1973">
        <f t="shared" si="690"/>
        <v>116.76496597905793</v>
      </c>
      <c r="U1973">
        <f t="shared" si="691"/>
        <v>5.9008096059436181E-3</v>
      </c>
      <c r="V1973">
        <f>IF($F1973="Reduce", INDEX(Model_Assumptions[Values], 2), INDEX(Model_Assumptions[Values], 1))</f>
        <v>-0.4</v>
      </c>
      <c r="W1973">
        <f t="shared" si="692"/>
        <v>18.955153846994829</v>
      </c>
      <c r="X1973">
        <f t="shared" si="705"/>
        <v>2213.2978940721605</v>
      </c>
      <c r="Y1973">
        <f t="shared" si="693"/>
        <v>1505.3228978869035</v>
      </c>
      <c r="Z1973">
        <f t="shared" si="694"/>
        <v>7.7778940721605068</v>
      </c>
      <c r="AA1973">
        <f t="shared" si="695"/>
        <v>9.4528978869036564</v>
      </c>
      <c r="AB1973">
        <f t="shared" si="706"/>
        <v>0.68012665711135645</v>
      </c>
      <c r="AC1973">
        <f t="shared" si="696"/>
        <v>1.8875116944027104E-3</v>
      </c>
      <c r="AD1973">
        <f t="shared" si="697"/>
        <v>1.8875116944027104E-3</v>
      </c>
      <c r="AE1973">
        <f t="shared" si="698"/>
        <v>0.41999999999999565</v>
      </c>
      <c r="AF1973">
        <f t="shared" si="707"/>
        <v>681.63547903677431</v>
      </c>
      <c r="AG1973">
        <f t="shared" si="699"/>
        <v>2.2283256872486119E-2</v>
      </c>
      <c r="AH1973">
        <f t="shared" si="700"/>
        <v>2.7082054583027315E-2</v>
      </c>
      <c r="AI1973">
        <f t="shared" si="708"/>
        <v>0.58000000000000429</v>
      </c>
      <c r="AJ1973">
        <f>MAX(0, $R1973 - $AA1973) * INDEX(Model_Assumptions[Values], 7)</f>
        <v>2331.5613733185005</v>
      </c>
      <c r="AK1973">
        <f>MAX(0, INDEX(Model_Assumptions[Values], 4) - $AD1973)</f>
        <v>4.8112488305597292E-2</v>
      </c>
      <c r="AL1973">
        <f>MAX(0, INDEX(Model_Assumptions[Values], 5) - $AC1973)</f>
        <v>1.811248830559729E-2</v>
      </c>
      <c r="AM1973">
        <f>INDEX(Model_Assumptions[Values], 6) * MAX(0, INDEX(Model_Assumptions[Values], 3) - $AB1973)^2</f>
        <v>0</v>
      </c>
      <c r="AN1973">
        <f t="shared" si="701"/>
        <v>2328.4513648083325</v>
      </c>
      <c r="AO1973" cm="1">
        <f t="array" ref="AO1973">IFERROR(STDEV(IF($E$2:$E$2201=$E1973, $AJ$2:$AJ$2201)), 0)</f>
        <v>13.066829095593151</v>
      </c>
      <c r="AP1973">
        <f t="shared" si="709"/>
        <v>0.2380078967449599</v>
      </c>
      <c r="AQ1973">
        <f t="shared" si="702"/>
        <v>4.7805236856082761E-2</v>
      </c>
      <c r="AR1973" cm="1">
        <f t="array" ref="AR1973">IFERROR(STDEV(IF($E$2:$E$2201=$E1973, $AK$2:$AK$2201)), 0)</f>
        <v>1.3000538693285493E-3</v>
      </c>
      <c r="AS1973">
        <f t="shared" si="710"/>
        <v>0.23633747551801079</v>
      </c>
      <c r="AT1973">
        <f t="shared" si="703"/>
        <v>1.7805236856082787E-2</v>
      </c>
      <c r="AU1973" cm="1">
        <f t="array" ref="AU1973">IFERROR(STDEV(IF($E$2:$E$2201=$E1973, $AL$2:$AL$2201)), 0)</f>
        <v>1.3000538693285493E-3</v>
      </c>
      <c r="AV1973">
        <f t="shared" si="711"/>
        <v>0.23633747551798945</v>
      </c>
      <c r="AW1973">
        <f t="shared" si="704"/>
        <v>0</v>
      </c>
      <c r="AX1973" cm="1">
        <f t="array" ref="AX1973">IFERROR(STDEV(IF($E$2:$E$2201=$E1973, $AM$2:$AM$2201)), 0)</f>
        <v>0</v>
      </c>
      <c r="AY1973">
        <f t="shared" si="712"/>
        <v>0.23633747551798945</v>
      </c>
      <c r="AZ1973">
        <f>INDEX(Model_Assumptions[Values],9)*((INDEX(Model_Scenarios[GR Weight],1)*$AG1973)+(INDEX(Model_Scenarios[GP Weight],1)*$AH1973)+(INDEX(Model_Scenarios[LTV Weight],1)*$AI1973))-(INDEX(Model_Scenarios[LTV Weight],1)*$AP1973)-(INDEX(Model_Scenarios[GP Weight],1)*($AS1973+$AV1973+$AY1973))</f>
        <v>2.083375095676407</v>
      </c>
      <c r="BA1973">
        <f>INDEX(Model_Assumptions[Values],9)*((INDEX(Model_Scenarios[GR Weight],2)*$AG1973)+(INDEX(Model_Scenarios[GP Weight],2)*$AH1973)+(INDEX(Model_Scenarios[LTV Weight],2)*$AI1973))-(INDEX(Model_Scenarios[LTV Weight],2)*$AP1973)-(INDEX(Model_Scenarios[GP Weight],2)*($AS1973+$AV1973+$AY1973))</f>
        <v>1.6322868790423839</v>
      </c>
      <c r="BB1973">
        <f>INDEX(Model_Assumptions[Values],9)*((INDEX(Model_Scenarios[GR Weight],3)*$AG1973)+(INDEX(Model_Scenarios[GP Weight],3)*$AH1973)+(INDEX(Model_Scenarios[LTV Weight],3)*$AI1973))-(INDEX(Model_Scenarios[LTV Weight],3)*$AP1973)-(INDEX(Model_Scenarios[GP Weight],3)*($AS1973+$AV1973+$AY1973))</f>
        <v>0.89189015861903387</v>
      </c>
      <c r="BC1973">
        <f>INDEX(Model_Assumptions[Values],9)*((INDEX(Model_Scenarios[GR Weight],4)*$AG1973)+(INDEX(Model_Scenarios[GP Weight],4)*$AH1973)+(INDEX(Model_Scenarios[LTV Weight],4)*$AI1973))-(INDEX(Model_Scenarios[LTV Weight],4)*$AP1973)-(INDEX(Model_Scenarios[GP Weight],4)*($AS1973+$AV1973+$AY1973))</f>
        <v>0.63683257672977078</v>
      </c>
      <c r="BD1973">
        <f>INDEX(Model_Assumptions[Values],9)*((INDEX(Model_Scenarios[GR Weight],5)*$AG1973)+(INDEX(Model_Scenarios[GP Weight],5)*$AH1973)+(INDEX(Model_Scenarios[LTV Weight],5)*$AI1973))-(INDEX(Model_Scenarios[LTV Weight],5)*$AP1973)-(INDEX(Model_Scenarios[GP Weight],5)*($AS1973+$AV1973+$AY1973))</f>
        <v>0.37230009818488241</v>
      </c>
    </row>
    <row r="1974" spans="1:56" x14ac:dyDescent="0.25">
      <c r="A1974">
        <v>1973</v>
      </c>
      <c r="B1974">
        <v>40</v>
      </c>
      <c r="C1974" s="3">
        <v>23</v>
      </c>
      <c r="D1974" s="4">
        <v>0.44</v>
      </c>
      <c r="E1974" t="str">
        <v>SKU-1046</v>
      </c>
      <c r="F1974" t="str">
        <v>Hold</v>
      </c>
      <c r="G1974" t="str">
        <v>Full</v>
      </c>
      <c r="H1974">
        <v>116.08</v>
      </c>
      <c r="I1974">
        <v>37.35</v>
      </c>
      <c r="J1974">
        <v>19</v>
      </c>
      <c r="K1974">
        <v>2205.52</v>
      </c>
      <c r="L1974">
        <v>1495.87</v>
      </c>
      <c r="M1974">
        <v>0.67823914541695374</v>
      </c>
      <c r="N1974">
        <v>117.71087137870938</v>
      </c>
      <c r="O1974">
        <v>349.04655619547839</v>
      </c>
      <c r="P1974">
        <v>349.04655619547839</v>
      </c>
      <c r="Q1974">
        <v>1526.2773825274726</v>
      </c>
      <c r="R1974">
        <v>1175.2335845461539</v>
      </c>
      <c r="S1974">
        <v>1</v>
      </c>
      <c r="T1974">
        <f t="shared" si="690"/>
        <v>116.79758340663213</v>
      </c>
      <c r="U1974">
        <f t="shared" si="691"/>
        <v>6.1818005395600454E-3</v>
      </c>
      <c r="V1974">
        <f>IF($F1974="Reduce", INDEX(Model_Assumptions[Values], 2), INDEX(Model_Assumptions[Values], 1))</f>
        <v>-0.4</v>
      </c>
      <c r="W1974">
        <f t="shared" si="692"/>
        <v>18.953018315899342</v>
      </c>
      <c r="X1974">
        <f t="shared" si="705"/>
        <v>2213.6667375586799</v>
      </c>
      <c r="Y1974">
        <f t="shared" si="693"/>
        <v>1505.7715034598396</v>
      </c>
      <c r="Z1974">
        <f t="shared" si="694"/>
        <v>8.146737558679888</v>
      </c>
      <c r="AA1974">
        <f t="shared" si="695"/>
        <v>9.9015034598396596</v>
      </c>
      <c r="AB1974">
        <f t="shared" si="706"/>
        <v>0.68021598640473968</v>
      </c>
      <c r="AC1974">
        <f t="shared" si="696"/>
        <v>1.9768409877859439E-3</v>
      </c>
      <c r="AD1974">
        <f t="shared" si="697"/>
        <v>1.9768409877859439E-3</v>
      </c>
      <c r="AE1974">
        <f t="shared" si="698"/>
        <v>0.44</v>
      </c>
      <c r="AF1974">
        <f t="shared" si="707"/>
        <v>658.13080734584628</v>
      </c>
      <c r="AG1974">
        <f t="shared" si="699"/>
        <v>2.3339974035204138E-2</v>
      </c>
      <c r="AH1974">
        <f t="shared" si="700"/>
        <v>2.8367285922438576E-2</v>
      </c>
      <c r="AI1974">
        <f t="shared" si="708"/>
        <v>0.56000000000000005</v>
      </c>
      <c r="AJ1974">
        <f>MAX(0, $R1974 - $AA1974) * INDEX(Model_Assumptions[Values], 7)</f>
        <v>2330.6641621726285</v>
      </c>
      <c r="AK1974">
        <f>MAX(0, INDEX(Model_Assumptions[Values], 4) - $AD1974)</f>
        <v>4.8023159012214059E-2</v>
      </c>
      <c r="AL1974">
        <f>MAX(0, INDEX(Model_Assumptions[Values], 5) - $AC1974)</f>
        <v>1.8023159012214057E-2</v>
      </c>
      <c r="AM1974">
        <f>INDEX(Model_Assumptions[Values], 6) * MAX(0, INDEX(Model_Assumptions[Values], 3) - $AB1974)^2</f>
        <v>0</v>
      </c>
      <c r="AN1974">
        <f t="shared" si="701"/>
        <v>2328.4513648083325</v>
      </c>
      <c r="AO1974" cm="1">
        <f t="array" ref="AO1974">IFERROR(STDEV(IF($E$2:$E$2201=$E1974, $AJ$2:$AJ$2201)), 0)</f>
        <v>13.066829095593151</v>
      </c>
      <c r="AP1974">
        <f t="shared" si="709"/>
        <v>0.16934463197672359</v>
      </c>
      <c r="AQ1974">
        <f t="shared" si="702"/>
        <v>4.7805236856082761E-2</v>
      </c>
      <c r="AR1974" cm="1">
        <f t="array" ref="AR1974">IFERROR(STDEV(IF($E$2:$E$2201=$E1974, $AK$2:$AK$2201)), 0)</f>
        <v>1.3000538693285493E-3</v>
      </c>
      <c r="AS1974">
        <f t="shared" si="710"/>
        <v>0.16762548173780675</v>
      </c>
      <c r="AT1974">
        <f t="shared" si="703"/>
        <v>1.7805236856082787E-2</v>
      </c>
      <c r="AU1974" cm="1">
        <f t="array" ref="AU1974">IFERROR(STDEV(IF($E$2:$E$2201=$E1974, $AL$2:$AL$2201)), 0)</f>
        <v>1.3000538693285493E-3</v>
      </c>
      <c r="AV1974">
        <f t="shared" si="711"/>
        <v>0.16762548173778538</v>
      </c>
      <c r="AW1974">
        <f t="shared" si="704"/>
        <v>0</v>
      </c>
      <c r="AX1974" cm="1">
        <f t="array" ref="AX1974">IFERROR(STDEV(IF($E$2:$E$2201=$E1974, $AM$2:$AM$2201)), 0)</f>
        <v>0</v>
      </c>
      <c r="AY1974">
        <f t="shared" si="712"/>
        <v>0.16762548173778538</v>
      </c>
      <c r="AZ1974">
        <f>INDEX(Model_Assumptions[Values],9)*((INDEX(Model_Scenarios[GR Weight],1)*$AG1974)+(INDEX(Model_Scenarios[GP Weight],1)*$AH1974)+(INDEX(Model_Scenarios[LTV Weight],1)*$AI1974))-(INDEX(Model_Scenarios[LTV Weight],1)*$AP1974)-(INDEX(Model_Scenarios[GP Weight],1)*($AS1974+$AV1974+$AY1974))</f>
        <v>2.0800902798761056</v>
      </c>
      <c r="BA1974">
        <f>INDEX(Model_Assumptions[Values],9)*((INDEX(Model_Scenarios[GR Weight],2)*$AG1974)+(INDEX(Model_Scenarios[GP Weight],2)*$AH1974)+(INDEX(Model_Scenarios[LTV Weight],2)*$AI1974))-(INDEX(Model_Scenarios[LTV Weight],2)*$AP1974)-(INDEX(Model_Scenarios[GP Weight],2)*($AS1974+$AV1974+$AY1974))</f>
        <v>1.6552229666212963</v>
      </c>
      <c r="BB1974">
        <f>INDEX(Model_Assumptions[Values],9)*((INDEX(Model_Scenarios[GR Weight],3)*$AG1974)+(INDEX(Model_Scenarios[GP Weight],3)*$AH1974)+(INDEX(Model_Scenarios[LTV Weight],3)*$AI1974))-(INDEX(Model_Scenarios[LTV Weight],3)*$AP1974)-(INDEX(Model_Scenarios[GP Weight],3)*($AS1974+$AV1974+$AY1974))</f>
        <v>0.95507310929290146</v>
      </c>
      <c r="BC1974">
        <f>INDEX(Model_Assumptions[Values],9)*((INDEX(Model_Scenarios[GR Weight],4)*$AG1974)+(INDEX(Model_Scenarios[GP Weight],4)*$AH1974)+(INDEX(Model_Scenarios[LTV Weight],4)*$AI1974))-(INDEX(Model_Scenarios[LTV Weight],4)*$AP1974)-(INDEX(Model_Scenarios[GP Weight],4)*($AS1974+$AV1974+$AY1974))</f>
        <v>0.70367755950817545</v>
      </c>
      <c r="BD1974">
        <f>INDEX(Model_Assumptions[Values],9)*((INDEX(Model_Scenarios[GR Weight],5)*$AG1974)+(INDEX(Model_Scenarios[GP Weight],5)*$AH1974)+(INDEX(Model_Scenarios[LTV Weight],5)*$AI1974))-(INDEX(Model_Scenarios[LTV Weight],5)*$AP1974)-(INDEX(Model_Scenarios[GP Weight],5)*($AS1974+$AV1974+$AY1974))</f>
        <v>0.48243180746037168</v>
      </c>
    </row>
    <row r="1975" spans="1:56" x14ac:dyDescent="0.25">
      <c r="A1975">
        <v>1974</v>
      </c>
      <c r="B1975">
        <v>40</v>
      </c>
      <c r="C1975" s="3">
        <v>24</v>
      </c>
      <c r="D1975" s="4">
        <v>0.46</v>
      </c>
      <c r="E1975" t="str">
        <v>SKU-1046</v>
      </c>
      <c r="F1975" t="str">
        <v>Hold</v>
      </c>
      <c r="G1975" t="str">
        <v>Full</v>
      </c>
      <c r="H1975">
        <v>116.08</v>
      </c>
      <c r="I1975">
        <v>37.35</v>
      </c>
      <c r="J1975">
        <v>19</v>
      </c>
      <c r="K1975">
        <v>2205.52</v>
      </c>
      <c r="L1975">
        <v>1495.87</v>
      </c>
      <c r="M1975">
        <v>0.67823914541695374</v>
      </c>
      <c r="N1975">
        <v>117.71087137870938</v>
      </c>
      <c r="O1975">
        <v>349.04655619547839</v>
      </c>
      <c r="P1975">
        <v>349.04655619547839</v>
      </c>
      <c r="Q1975">
        <v>1526.2773825274726</v>
      </c>
      <c r="R1975">
        <v>1175.2335845461539</v>
      </c>
      <c r="S1975">
        <v>1</v>
      </c>
      <c r="T1975">
        <f t="shared" si="690"/>
        <v>116.83020083420632</v>
      </c>
      <c r="U1975">
        <f t="shared" si="691"/>
        <v>6.4627914731764718E-3</v>
      </c>
      <c r="V1975">
        <f>IF($F1975="Reduce", INDEX(Model_Assumptions[Values], 2), INDEX(Model_Assumptions[Values], 1))</f>
        <v>-0.4</v>
      </c>
      <c r="W1975">
        <f t="shared" si="692"/>
        <v>18.950882784803859</v>
      </c>
      <c r="X1975">
        <f t="shared" si="705"/>
        <v>2214.0354417341382</v>
      </c>
      <c r="Y1975">
        <f t="shared" si="693"/>
        <v>1506.2199697217141</v>
      </c>
      <c r="Z1975">
        <f t="shared" si="694"/>
        <v>8.5154417341382214</v>
      </c>
      <c r="AA1975">
        <f t="shared" si="695"/>
        <v>10.34996972171416</v>
      </c>
      <c r="AB1975">
        <f t="shared" si="706"/>
        <v>0.68030526581903794</v>
      </c>
      <c r="AC1975">
        <f t="shared" si="696"/>
        <v>2.0661204020842039E-3</v>
      </c>
      <c r="AD1975">
        <f t="shared" si="697"/>
        <v>2.0661204020842039E-3</v>
      </c>
      <c r="AE1975">
        <f t="shared" si="698"/>
        <v>0.46000000000000435</v>
      </c>
      <c r="AF1975">
        <f t="shared" si="707"/>
        <v>634.6261356549179</v>
      </c>
      <c r="AG1975">
        <f t="shared" si="699"/>
        <v>2.4396292079069456E-2</v>
      </c>
      <c r="AH1975">
        <f t="shared" si="700"/>
        <v>2.9652118142995836E-2</v>
      </c>
      <c r="AI1975">
        <f t="shared" si="708"/>
        <v>0.53999999999999559</v>
      </c>
      <c r="AJ1975">
        <f>MAX(0, $R1975 - $AA1975) * INDEX(Model_Assumptions[Values], 7)</f>
        <v>2329.7672296488795</v>
      </c>
      <c r="AK1975">
        <f>MAX(0, INDEX(Model_Assumptions[Values], 4) - $AD1975)</f>
        <v>4.7933879597915799E-2</v>
      </c>
      <c r="AL1975">
        <f>MAX(0, INDEX(Model_Assumptions[Values], 5) - $AC1975)</f>
        <v>1.7933879597915797E-2</v>
      </c>
      <c r="AM1975">
        <f>INDEX(Model_Assumptions[Values], 6) * MAX(0, INDEX(Model_Assumptions[Values], 3) - $AB1975)^2</f>
        <v>0</v>
      </c>
      <c r="AN1975">
        <f t="shared" si="701"/>
        <v>2328.4513648083325</v>
      </c>
      <c r="AO1975" cm="1">
        <f t="array" ref="AO1975">IFERROR(STDEV(IF($E$2:$E$2201=$E1975, $AJ$2:$AJ$2201)), 0)</f>
        <v>13.066829095593151</v>
      </c>
      <c r="AP1975">
        <f t="shared" si="709"/>
        <v>0.10070269006508598</v>
      </c>
      <c r="AQ1975">
        <f t="shared" si="702"/>
        <v>4.7805236856082761E-2</v>
      </c>
      <c r="AR1975" cm="1">
        <f t="array" ref="AR1975">IFERROR(STDEV(IF($E$2:$E$2201=$E1975, $AK$2:$AK$2201)), 0)</f>
        <v>1.3000538693285493E-3</v>
      </c>
      <c r="AS1975">
        <f t="shared" si="710"/>
        <v>9.8951854894658325E-2</v>
      </c>
      <c r="AT1975">
        <f t="shared" si="703"/>
        <v>1.7805236856082787E-2</v>
      </c>
      <c r="AU1975" cm="1">
        <f t="array" ref="AU1975">IFERROR(STDEV(IF($E$2:$E$2201=$E1975, $AL$2:$AL$2201)), 0)</f>
        <v>1.3000538693285493E-3</v>
      </c>
      <c r="AV1975">
        <f t="shared" si="711"/>
        <v>9.8951854894636967E-2</v>
      </c>
      <c r="AW1975">
        <f t="shared" si="704"/>
        <v>0</v>
      </c>
      <c r="AX1975" cm="1">
        <f t="array" ref="AX1975">IFERROR(STDEV(IF($E$2:$E$2201=$E1975, $AM$2:$AM$2201)), 0)</f>
        <v>0</v>
      </c>
      <c r="AY1975">
        <f t="shared" si="712"/>
        <v>9.8951854894636967E-2</v>
      </c>
      <c r="AZ1975">
        <f>INDEX(Model_Assumptions[Values],9)*((INDEX(Model_Scenarios[GR Weight],1)*$AG1975)+(INDEX(Model_Scenarios[GP Weight],1)*$AH1975)+(INDEX(Model_Scenarios[LTV Weight],1)*$AI1975))-(INDEX(Model_Scenarios[LTV Weight],1)*$AP1975)-(INDEX(Model_Scenarios[GP Weight],1)*($AS1975+$AV1975+$AY1975))</f>
        <v>2.0767764965905529</v>
      </c>
      <c r="BA1975">
        <f>INDEX(Model_Assumptions[Values],9)*((INDEX(Model_Scenarios[GR Weight],2)*$AG1975)+(INDEX(Model_Scenarios[GP Weight],2)*$AH1975)+(INDEX(Model_Scenarios[LTV Weight],2)*$AI1975))-(INDEX(Model_Scenarios[LTV Weight],2)*$AP1975)-(INDEX(Model_Scenarios[GP Weight],2)*($AS1975+$AV1975+$AY1975))</f>
        <v>1.6781214757231915</v>
      </c>
      <c r="BB1975">
        <f>INDEX(Model_Assumptions[Values],9)*((INDEX(Model_Scenarios[GR Weight],3)*$AG1975)+(INDEX(Model_Scenarios[GP Weight],3)*$AH1975)+(INDEX(Model_Scenarios[LTV Weight],3)*$AI1975))-(INDEX(Model_Scenarios[LTV Weight],3)*$AP1975)-(INDEX(Model_Scenarios[GP Weight],3)*($AS1975+$AV1975+$AY1975))</f>
        <v>1.0182060481836603</v>
      </c>
      <c r="BC1975">
        <f>INDEX(Model_Assumptions[Values],9)*((INDEX(Model_Scenarios[GR Weight],4)*$AG1975)+(INDEX(Model_Scenarios[GP Weight],4)*$AH1975)+(INDEX(Model_Scenarios[LTV Weight],4)*$AI1975))-(INDEX(Model_Scenarios[LTV Weight],4)*$AP1975)-(INDEX(Model_Scenarios[GP Weight],4)*($AS1975+$AV1975+$AY1975))</f>
        <v>0.77047446322970559</v>
      </c>
      <c r="BD1975">
        <f>INDEX(Model_Assumptions[Values],9)*((INDEX(Model_Scenarios[GR Weight],5)*$AG1975)+(INDEX(Model_Scenarios[GP Weight],5)*$AH1975)+(INDEX(Model_Scenarios[LTV Weight],5)*$AI1975))-(INDEX(Model_Scenarios[LTV Weight],5)*$AP1975)-(INDEX(Model_Scenarios[GP Weight],5)*($AS1975+$AV1975+$AY1975))</f>
        <v>0.59249338387986827</v>
      </c>
    </row>
    <row r="1976" spans="1:56" x14ac:dyDescent="0.25">
      <c r="A1976">
        <v>1975</v>
      </c>
      <c r="B1976">
        <v>40</v>
      </c>
      <c r="C1976" s="3">
        <v>25</v>
      </c>
      <c r="D1976" s="4">
        <v>0.48</v>
      </c>
      <c r="E1976" t="str">
        <v>SKU-1046</v>
      </c>
      <c r="F1976" t="str">
        <v>Hold</v>
      </c>
      <c r="G1976" t="str">
        <v>Full</v>
      </c>
      <c r="H1976">
        <v>116.08</v>
      </c>
      <c r="I1976">
        <v>37.35</v>
      </c>
      <c r="J1976">
        <v>19</v>
      </c>
      <c r="K1976">
        <v>2205.52</v>
      </c>
      <c r="L1976">
        <v>1495.87</v>
      </c>
      <c r="M1976">
        <v>0.67823914541695374</v>
      </c>
      <c r="N1976">
        <v>117.71087137870938</v>
      </c>
      <c r="O1976">
        <v>349.04655619547839</v>
      </c>
      <c r="P1976">
        <v>349.04655619547839</v>
      </c>
      <c r="Q1976">
        <v>1526.2773825274726</v>
      </c>
      <c r="R1976">
        <v>1175.2335845461539</v>
      </c>
      <c r="S1976">
        <v>1</v>
      </c>
      <c r="T1976">
        <f t="shared" si="690"/>
        <v>116.8628182617805</v>
      </c>
      <c r="U1976">
        <f t="shared" si="691"/>
        <v>6.7437824067927768E-3</v>
      </c>
      <c r="V1976">
        <f>IF($F1976="Reduce", INDEX(Model_Assumptions[Values], 2), INDEX(Model_Assumptions[Values], 1))</f>
        <v>-0.4</v>
      </c>
      <c r="W1976">
        <f t="shared" si="692"/>
        <v>18.948747253708376</v>
      </c>
      <c r="X1976">
        <f t="shared" si="705"/>
        <v>2214.4040065985346</v>
      </c>
      <c r="Y1976">
        <f t="shared" si="693"/>
        <v>1506.6682966725266</v>
      </c>
      <c r="Z1976">
        <f t="shared" si="694"/>
        <v>8.8840065985345973</v>
      </c>
      <c r="AA1976">
        <f t="shared" si="695"/>
        <v>10.798296672526703</v>
      </c>
      <c r="AB1976">
        <f t="shared" si="706"/>
        <v>0.68039449539601626</v>
      </c>
      <c r="AC1976">
        <f t="shared" si="696"/>
        <v>2.1553499790625263E-3</v>
      </c>
      <c r="AD1976">
        <f t="shared" si="697"/>
        <v>2.1553499790625263E-3</v>
      </c>
      <c r="AE1976">
        <f t="shared" si="698"/>
        <v>0.48</v>
      </c>
      <c r="AF1976">
        <f t="shared" si="707"/>
        <v>611.1214639640001</v>
      </c>
      <c r="AG1976">
        <f t="shared" si="699"/>
        <v>2.5452211004079468E-2</v>
      </c>
      <c r="AH1976">
        <f t="shared" si="700"/>
        <v>3.0936551244697789E-2</v>
      </c>
      <c r="AI1976">
        <f t="shared" si="708"/>
        <v>0.52</v>
      </c>
      <c r="AJ1976">
        <f>MAX(0, $R1976 - $AA1976) * INDEX(Model_Assumptions[Values], 7)</f>
        <v>2328.8705757472544</v>
      </c>
      <c r="AK1976">
        <f>MAX(0, INDEX(Model_Assumptions[Values], 4) - $AD1976)</f>
        <v>4.7844650020937476E-2</v>
      </c>
      <c r="AL1976">
        <f>MAX(0, INDEX(Model_Assumptions[Values], 5) - $AC1976)</f>
        <v>1.7844650020937474E-2</v>
      </c>
      <c r="AM1976">
        <f>INDEX(Model_Assumptions[Values], 6) * MAX(0, INDEX(Model_Assumptions[Values], 3) - $AB1976)^2</f>
        <v>0</v>
      </c>
      <c r="AN1976">
        <f t="shared" si="701"/>
        <v>2328.4513648083325</v>
      </c>
      <c r="AO1976" cm="1">
        <f t="array" ref="AO1976">IFERROR(STDEV(IF($E$2:$E$2201=$E1976, $AJ$2:$AJ$2201)), 0)</f>
        <v>13.066829095593151</v>
      </c>
      <c r="AP1976">
        <f t="shared" si="709"/>
        <v>3.208207101011671E-2</v>
      </c>
      <c r="AQ1976">
        <f t="shared" si="702"/>
        <v>4.7805236856082761E-2</v>
      </c>
      <c r="AR1976" cm="1">
        <f t="array" ref="AR1976">IFERROR(STDEV(IF($E$2:$E$2201=$E1976, $AK$2:$AK$2201)), 0)</f>
        <v>1.3000538693285493E-3</v>
      </c>
      <c r="AS1976">
        <f t="shared" si="710"/>
        <v>3.0316562862946074E-2</v>
      </c>
      <c r="AT1976">
        <f t="shared" si="703"/>
        <v>1.7805236856082787E-2</v>
      </c>
      <c r="AU1976" cm="1">
        <f t="array" ref="AU1976">IFERROR(STDEV(IF($E$2:$E$2201=$E1976, $AL$2:$AL$2201)), 0)</f>
        <v>1.3000538693285493E-3</v>
      </c>
      <c r="AV1976">
        <f t="shared" si="711"/>
        <v>3.0316562862924723E-2</v>
      </c>
      <c r="AW1976">
        <f t="shared" si="704"/>
        <v>0</v>
      </c>
      <c r="AX1976" cm="1">
        <f t="array" ref="AX1976">IFERROR(STDEV(IF($E$2:$E$2201=$E1976, $AM$2:$AM$2201)), 0)</f>
        <v>0</v>
      </c>
      <c r="AY1976">
        <f t="shared" si="712"/>
        <v>3.0316562862924723E-2</v>
      </c>
      <c r="AZ1976">
        <f>INDEX(Model_Assumptions[Values],9)*((INDEX(Model_Scenarios[GR Weight],1)*$AG1976)+(INDEX(Model_Scenarios[GP Weight],1)*$AH1976)+(INDEX(Model_Scenarios[LTV Weight],1)*$AI1976))-(INDEX(Model_Scenarios[LTV Weight],1)*$AP1976)-(INDEX(Model_Scenarios[GP Weight],1)*($AS1976+$AV1976+$AY1976))</f>
        <v>2.0734337554574163</v>
      </c>
      <c r="BA1976">
        <f>INDEX(Model_Assumptions[Values],9)*((INDEX(Model_Scenarios[GR Weight],2)*$AG1976)+(INDEX(Model_Scenarios[GP Weight],2)*$AH1976)+(INDEX(Model_Scenarios[LTV Weight],2)*$AI1976))-(INDEX(Model_Scenarios[LTV Weight],2)*$AP1976)-(INDEX(Model_Scenarios[GP Weight],2)*($AS1976+$AV1976+$AY1976))</f>
        <v>1.7009824256234227</v>
      </c>
      <c r="BB1976">
        <f>INDEX(Model_Assumptions[Values],9)*((INDEX(Model_Scenarios[GR Weight],3)*$AG1976)+(INDEX(Model_Scenarios[GP Weight],3)*$AH1976)+(INDEX(Model_Scenarios[LTV Weight],3)*$AI1976))-(INDEX(Model_Scenarios[LTV Weight],3)*$AP1976)-(INDEX(Model_Scenarios[GP Weight],3)*($AS1976+$AV1976+$AY1976))</f>
        <v>1.0812890090231955</v>
      </c>
      <c r="BC1976">
        <f>INDEX(Model_Assumptions[Values],9)*((INDEX(Model_Scenarios[GR Weight],4)*$AG1976)+(INDEX(Model_Scenarios[GP Weight],4)*$AH1976)+(INDEX(Model_Scenarios[LTV Weight],4)*$AI1976))-(INDEX(Model_Scenarios[LTV Weight],4)*$AP1976)-(INDEX(Model_Scenarios[GP Weight],4)*($AS1976+$AV1976+$AY1976))</f>
        <v>0.8372233216262468</v>
      </c>
      <c r="BD1976">
        <f>INDEX(Model_Assumptions[Values],9)*((INDEX(Model_Scenarios[GR Weight],5)*$AG1976)+(INDEX(Model_Scenarios[GP Weight],5)*$AH1976)+(INDEX(Model_Scenarios[LTV Weight],5)*$AI1976))-(INDEX(Model_Scenarios[LTV Weight],5)*$AP1976)-(INDEX(Model_Scenarios[GP Weight],5)*($AS1976+$AV1976+$AY1976))</f>
        <v>0.70248488045063173</v>
      </c>
    </row>
    <row r="1977" spans="1:56" x14ac:dyDescent="0.25">
      <c r="A1977">
        <v>1976</v>
      </c>
      <c r="B1977">
        <v>40</v>
      </c>
      <c r="C1977" s="3">
        <v>26</v>
      </c>
      <c r="D1977" s="4">
        <v>0.5</v>
      </c>
      <c r="E1977" t="str">
        <v>SKU-1046</v>
      </c>
      <c r="F1977" t="str">
        <v>Hold</v>
      </c>
      <c r="G1977" t="str">
        <v>Full</v>
      </c>
      <c r="H1977">
        <v>116.08</v>
      </c>
      <c r="I1977">
        <v>37.35</v>
      </c>
      <c r="J1977">
        <v>19</v>
      </c>
      <c r="K1977">
        <v>2205.52</v>
      </c>
      <c r="L1977">
        <v>1495.87</v>
      </c>
      <c r="M1977">
        <v>0.67823914541695374</v>
      </c>
      <c r="N1977">
        <v>117.71087137870938</v>
      </c>
      <c r="O1977">
        <v>349.04655619547839</v>
      </c>
      <c r="P1977">
        <v>349.04655619547839</v>
      </c>
      <c r="Q1977">
        <v>1526.2773825274726</v>
      </c>
      <c r="R1977">
        <v>1175.2335845461539</v>
      </c>
      <c r="S1977">
        <v>1</v>
      </c>
      <c r="T1977">
        <f t="shared" si="690"/>
        <v>116.89543568935468</v>
      </c>
      <c r="U1977">
        <f t="shared" si="691"/>
        <v>7.0247733404090809E-3</v>
      </c>
      <c r="V1977">
        <f>IF($F1977="Reduce", INDEX(Model_Assumptions[Values], 2), INDEX(Model_Assumptions[Values], 1))</f>
        <v>-0.4</v>
      </c>
      <c r="W1977">
        <f t="shared" si="692"/>
        <v>18.946611722612889</v>
      </c>
      <c r="X1977">
        <f t="shared" si="705"/>
        <v>2214.7724321518685</v>
      </c>
      <c r="Y1977">
        <f t="shared" si="693"/>
        <v>1507.116484312277</v>
      </c>
      <c r="Z1977">
        <f t="shared" si="694"/>
        <v>9.252432151868561</v>
      </c>
      <c r="AA1977">
        <f t="shared" si="695"/>
        <v>11.246484312277062</v>
      </c>
      <c r="AB1977">
        <f t="shared" si="706"/>
        <v>0.68048367517739305</v>
      </c>
      <c r="AC1977">
        <f t="shared" si="696"/>
        <v>2.2445297604393177E-3</v>
      </c>
      <c r="AD1977">
        <f t="shared" si="697"/>
        <v>2.2445297604393177E-3</v>
      </c>
      <c r="AE1977">
        <f t="shared" si="698"/>
        <v>0.49999999999999567</v>
      </c>
      <c r="AF1977">
        <f t="shared" si="707"/>
        <v>587.61679227308207</v>
      </c>
      <c r="AG1977">
        <f t="shared" si="699"/>
        <v>2.6507730810232871E-2</v>
      </c>
      <c r="AH1977">
        <f t="shared" si="700"/>
        <v>3.2220585227543785E-2</v>
      </c>
      <c r="AI1977">
        <f t="shared" si="708"/>
        <v>0.50000000000000433</v>
      </c>
      <c r="AJ1977">
        <f>MAX(0, $R1977 - $AA1977) * INDEX(Model_Assumptions[Values], 7)</f>
        <v>2327.9742004677537</v>
      </c>
      <c r="AK1977">
        <f>MAX(0, INDEX(Model_Assumptions[Values], 4) - $AD1977)</f>
        <v>4.7755470239560685E-2</v>
      </c>
      <c r="AL1977">
        <f>MAX(0, INDEX(Model_Assumptions[Values], 5) - $AC1977)</f>
        <v>1.7755470239560683E-2</v>
      </c>
      <c r="AM1977">
        <f>INDEX(Model_Assumptions[Values], 6) * MAX(0, INDEX(Model_Assumptions[Values], 3) - $AB1977)^2</f>
        <v>0</v>
      </c>
      <c r="AN1977">
        <f t="shared" si="701"/>
        <v>2328.4513648083325</v>
      </c>
      <c r="AO1977" cm="1">
        <f t="array" ref="AO1977">IFERROR(STDEV(IF($E$2:$E$2201=$E1977, $AJ$2:$AJ$2201)), 0)</f>
        <v>13.066829095593151</v>
      </c>
      <c r="AP1977">
        <f t="shared" si="709"/>
        <v>-3.6517225188149441E-2</v>
      </c>
      <c r="AQ1977">
        <f t="shared" si="702"/>
        <v>4.7805236856082761E-2</v>
      </c>
      <c r="AR1977" cm="1">
        <f t="array" ref="AR1977">IFERROR(STDEV(IF($E$2:$E$2201=$E1977, $AK$2:$AK$2201)), 0)</f>
        <v>1.3000538693285493E-3</v>
      </c>
      <c r="AS1977">
        <f t="shared" si="710"/>
        <v>-3.8280426447082204E-2</v>
      </c>
      <c r="AT1977">
        <f t="shared" si="703"/>
        <v>1.7805236856082787E-2</v>
      </c>
      <c r="AU1977" cm="1">
        <f t="array" ref="AU1977">IFERROR(STDEV(IF($E$2:$E$2201=$E1977, $AL$2:$AL$2201)), 0)</f>
        <v>1.3000538693285493E-3</v>
      </c>
      <c r="AV1977">
        <f t="shared" si="711"/>
        <v>-3.8280426447103548E-2</v>
      </c>
      <c r="AW1977">
        <f t="shared" si="704"/>
        <v>0</v>
      </c>
      <c r="AX1977" cm="1">
        <f t="array" ref="AX1977">IFERROR(STDEV(IF($E$2:$E$2201=$E1977, $AM$2:$AM$2201)), 0)</f>
        <v>0</v>
      </c>
      <c r="AY1977">
        <f t="shared" si="712"/>
        <v>-3.8280426447103548E-2</v>
      </c>
      <c r="AZ1977">
        <f>INDEX(Model_Assumptions[Values],9)*((INDEX(Model_Scenarios[GR Weight],1)*$AG1977)+(INDEX(Model_Scenarios[GP Weight],1)*$AH1977)+(INDEX(Model_Scenarios[LTV Weight],1)*$AI1977))-(INDEX(Model_Scenarios[LTV Weight],1)*$AP1977)-(INDEX(Model_Scenarios[GP Weight],1)*($AS1977+$AV1977+$AY1977))</f>
        <v>2.0700620661035543</v>
      </c>
      <c r="BA1977">
        <f>INDEX(Model_Assumptions[Values],9)*((INDEX(Model_Scenarios[GR Weight],2)*$AG1977)+(INDEX(Model_Scenarios[GP Weight],2)*$AH1977)+(INDEX(Model_Scenarios[LTV Weight],2)*$AI1977))-(INDEX(Model_Scenarios[LTV Weight],2)*$AP1977)-(INDEX(Model_Scenarios[GP Weight],2)*($AS1977+$AV1977+$AY1977))</f>
        <v>1.7238058355757877</v>
      </c>
      <c r="BB1977">
        <f>INDEX(Model_Assumptions[Values],9)*((INDEX(Model_Scenarios[GR Weight],3)*$AG1977)+(INDEX(Model_Scenarios[GP Weight],3)*$AH1977)+(INDEX(Model_Scenarios[LTV Weight],3)*$AI1977))-(INDEX(Model_Scenarios[LTV Weight],3)*$AP1977)-(INDEX(Model_Scenarios[GP Weight],3)*($AS1977+$AV1977+$AY1977))</f>
        <v>1.1443220255057125</v>
      </c>
      <c r="BC1977">
        <f>INDEX(Model_Assumptions[Values],9)*((INDEX(Model_Scenarios[GR Weight],4)*$AG1977)+(INDEX(Model_Scenarios[GP Weight],4)*$AH1977)+(INDEX(Model_Scenarios[LTV Weight],4)*$AI1977))-(INDEX(Model_Scenarios[LTV Weight],4)*$AP1977)-(INDEX(Model_Scenarios[GP Weight],4)*($AS1977+$AV1977+$AY1977))</f>
        <v>0.90392416839201184</v>
      </c>
      <c r="BD1977">
        <f>INDEX(Model_Assumptions[Values],9)*((INDEX(Model_Scenarios[GR Weight],5)*$AG1977)+(INDEX(Model_Scenarios[GP Weight],5)*$AH1977)+(INDEX(Model_Scenarios[LTV Weight],5)*$AI1977))-(INDEX(Model_Scenarios[LTV Weight],5)*$AP1977)-(INDEX(Model_Scenarios[GP Weight],5)*($AS1977+$AV1977+$AY1977))</f>
        <v>0.81240635012073026</v>
      </c>
    </row>
    <row r="1978" spans="1:56" x14ac:dyDescent="0.25">
      <c r="A1978">
        <v>1977</v>
      </c>
      <c r="B1978">
        <v>40</v>
      </c>
      <c r="C1978" s="3">
        <v>27</v>
      </c>
      <c r="D1978" s="4">
        <v>0.52</v>
      </c>
      <c r="E1978" t="str">
        <v>SKU-1046</v>
      </c>
      <c r="F1978" t="str">
        <v>Hold</v>
      </c>
      <c r="G1978" t="str">
        <v>Full</v>
      </c>
      <c r="H1978">
        <v>116.08</v>
      </c>
      <c r="I1978">
        <v>37.35</v>
      </c>
      <c r="J1978">
        <v>19</v>
      </c>
      <c r="K1978">
        <v>2205.52</v>
      </c>
      <c r="L1978">
        <v>1495.87</v>
      </c>
      <c r="M1978">
        <v>0.67823914541695374</v>
      </c>
      <c r="N1978">
        <v>117.71087137870938</v>
      </c>
      <c r="O1978">
        <v>349.04655619547839</v>
      </c>
      <c r="P1978">
        <v>349.04655619547839</v>
      </c>
      <c r="Q1978">
        <v>1526.2773825274726</v>
      </c>
      <c r="R1978">
        <v>1175.2335845461539</v>
      </c>
      <c r="S1978">
        <v>1</v>
      </c>
      <c r="T1978">
        <f t="shared" si="690"/>
        <v>116.92805311692888</v>
      </c>
      <c r="U1978">
        <f t="shared" si="691"/>
        <v>7.3057642740255082E-3</v>
      </c>
      <c r="V1978">
        <f>IF($F1978="Reduce", INDEX(Model_Assumptions[Values], 2), INDEX(Model_Assumptions[Values], 1))</f>
        <v>-0.4</v>
      </c>
      <c r="W1978">
        <f t="shared" si="692"/>
        <v>18.944476191517406</v>
      </c>
      <c r="X1978">
        <f t="shared" si="705"/>
        <v>2215.1407183941419</v>
      </c>
      <c r="Y1978">
        <f t="shared" si="693"/>
        <v>1507.5645326409667</v>
      </c>
      <c r="Z1978">
        <f t="shared" si="694"/>
        <v>9.6207183941419316</v>
      </c>
      <c r="AA1978">
        <f t="shared" si="695"/>
        <v>11.694532640966827</v>
      </c>
      <c r="AB1978">
        <f t="shared" si="706"/>
        <v>0.68057280520484043</v>
      </c>
      <c r="AC1978">
        <f t="shared" si="696"/>
        <v>2.3336597878866883E-3</v>
      </c>
      <c r="AD1978">
        <f t="shared" si="697"/>
        <v>2.3336597878866883E-3</v>
      </c>
      <c r="AE1978">
        <f t="shared" si="698"/>
        <v>0.52</v>
      </c>
      <c r="AF1978">
        <f t="shared" si="707"/>
        <v>564.11212058215381</v>
      </c>
      <c r="AG1978">
        <f t="shared" si="699"/>
        <v>2.7562851497534874E-2</v>
      </c>
      <c r="AH1978">
        <f t="shared" si="700"/>
        <v>3.3504220091538382E-2</v>
      </c>
      <c r="AI1978">
        <f t="shared" si="708"/>
        <v>0.47999999999999993</v>
      </c>
      <c r="AJ1978">
        <f>MAX(0, $R1978 - $AA1978) * INDEX(Model_Assumptions[Values], 7)</f>
        <v>2327.0781038103742</v>
      </c>
      <c r="AK1978">
        <f>MAX(0, INDEX(Model_Assumptions[Values], 4) - $AD1978)</f>
        <v>4.7666340212113315E-2</v>
      </c>
      <c r="AL1978">
        <f>MAX(0, INDEX(Model_Assumptions[Values], 5) - $AC1978)</f>
        <v>1.7666340212113312E-2</v>
      </c>
      <c r="AM1978">
        <f>INDEX(Model_Assumptions[Values], 6) * MAX(0, INDEX(Model_Assumptions[Values], 3) - $AB1978)^2</f>
        <v>0</v>
      </c>
      <c r="AN1978">
        <f t="shared" si="701"/>
        <v>2328.4513648083325</v>
      </c>
      <c r="AO1978" cm="1">
        <f t="array" ref="AO1978">IFERROR(STDEV(IF($E$2:$E$2201=$E1978, $AJ$2:$AJ$2201)), 0)</f>
        <v>13.066829095593151</v>
      </c>
      <c r="AP1978">
        <f t="shared" si="709"/>
        <v>-0.10509519852995607</v>
      </c>
      <c r="AQ1978">
        <f t="shared" si="702"/>
        <v>4.7805236856082761E-2</v>
      </c>
      <c r="AR1978" cm="1">
        <f t="array" ref="AR1978">IFERROR(STDEV(IF($E$2:$E$2201=$E1978, $AK$2:$AK$2201)), 0)</f>
        <v>1.3000538693285493E-3</v>
      </c>
      <c r="AS1978">
        <f t="shared" si="710"/>
        <v>-0.10683914508956763</v>
      </c>
      <c r="AT1978">
        <f t="shared" si="703"/>
        <v>1.7805236856082787E-2</v>
      </c>
      <c r="AU1978" cm="1">
        <f t="array" ref="AU1978">IFERROR(STDEV(IF($E$2:$E$2201=$E1978, $AL$2:$AL$2201)), 0)</f>
        <v>1.3000538693285493E-3</v>
      </c>
      <c r="AV1978">
        <f t="shared" si="711"/>
        <v>-0.10683914508958899</v>
      </c>
      <c r="AW1978">
        <f t="shared" si="704"/>
        <v>0</v>
      </c>
      <c r="AX1978" cm="1">
        <f t="array" ref="AX1978">IFERROR(STDEV(IF($E$2:$E$2201=$E1978, $AM$2:$AM$2201)), 0)</f>
        <v>0</v>
      </c>
      <c r="AY1978">
        <f t="shared" si="712"/>
        <v>-0.10683914508958899</v>
      </c>
      <c r="AZ1978">
        <f>INDEX(Model_Assumptions[Values],9)*((INDEX(Model_Scenarios[GR Weight],1)*$AG1978)+(INDEX(Model_Scenarios[GP Weight],1)*$AH1978)+(INDEX(Model_Scenarios[LTV Weight],1)*$AI1978))-(INDEX(Model_Scenarios[LTV Weight],1)*$AP1978)-(INDEX(Model_Scenarios[GP Weight],1)*($AS1978+$AV1978+$AY1978))</f>
        <v>2.0666614381453754</v>
      </c>
      <c r="BA1978">
        <f>INDEX(Model_Assumptions[Values],9)*((INDEX(Model_Scenarios[GR Weight],2)*$AG1978)+(INDEX(Model_Scenarios[GP Weight],2)*$AH1978)+(INDEX(Model_Scenarios[LTV Weight],2)*$AI1978))-(INDEX(Model_Scenarios[LTV Weight],2)*$AP1978)-(INDEX(Model_Scenarios[GP Weight],2)*($AS1978+$AV1978+$AY1978))</f>
        <v>1.7465917248129099</v>
      </c>
      <c r="BB1978">
        <f>INDEX(Model_Assumptions[Values],9)*((INDEX(Model_Scenarios[GR Weight],3)*$AG1978)+(INDEX(Model_Scenarios[GP Weight],3)*$AH1978)+(INDEX(Model_Scenarios[LTV Weight],3)*$AI1978))-(INDEX(Model_Scenarios[LTV Weight],3)*$AP1978)-(INDEX(Model_Scenarios[GP Weight],3)*($AS1978+$AV1978+$AY1978))</f>
        <v>1.207305131288154</v>
      </c>
      <c r="BC1978">
        <f>INDEX(Model_Assumptions[Values],9)*((INDEX(Model_Scenarios[GR Weight],4)*$AG1978)+(INDEX(Model_Scenarios[GP Weight],4)*$AH1978)+(INDEX(Model_Scenarios[LTV Weight],4)*$AI1978))-(INDEX(Model_Scenarios[LTV Weight],4)*$AP1978)-(INDEX(Model_Scenarios[GP Weight],4)*($AS1978+$AV1978+$AY1978))</f>
        <v>0.97057703718392585</v>
      </c>
      <c r="BD1978">
        <f>INDEX(Model_Assumptions[Values],9)*((INDEX(Model_Scenarios[GR Weight],5)*$AG1978)+(INDEX(Model_Scenarios[GP Weight],5)*$AH1978)+(INDEX(Model_Scenarios[LTV Weight],5)*$AI1978))-(INDEX(Model_Scenarios[LTV Weight],5)*$AP1978)-(INDEX(Model_Scenarios[GP Weight],5)*($AS1978+$AV1978+$AY1978))</f>
        <v>0.92225784577956449</v>
      </c>
    </row>
    <row r="1979" spans="1:56" x14ac:dyDescent="0.25">
      <c r="A1979">
        <v>1978</v>
      </c>
      <c r="B1979">
        <v>40</v>
      </c>
      <c r="C1979" s="3">
        <v>28</v>
      </c>
      <c r="D1979" s="4">
        <v>0.54</v>
      </c>
      <c r="E1979" t="str">
        <v>SKU-1046</v>
      </c>
      <c r="F1979" t="str">
        <v>Hold</v>
      </c>
      <c r="G1979" t="str">
        <v>Full</v>
      </c>
      <c r="H1979">
        <v>116.08</v>
      </c>
      <c r="I1979">
        <v>37.35</v>
      </c>
      <c r="J1979">
        <v>19</v>
      </c>
      <c r="K1979">
        <v>2205.52</v>
      </c>
      <c r="L1979">
        <v>1495.87</v>
      </c>
      <c r="M1979">
        <v>0.67823914541695374</v>
      </c>
      <c r="N1979">
        <v>117.71087137870938</v>
      </c>
      <c r="O1979">
        <v>349.04655619547839</v>
      </c>
      <c r="P1979">
        <v>349.04655619547839</v>
      </c>
      <c r="Q1979">
        <v>1526.2773825274726</v>
      </c>
      <c r="R1979">
        <v>1175.2335845461539</v>
      </c>
      <c r="S1979">
        <v>1</v>
      </c>
      <c r="T1979">
        <f t="shared" si="690"/>
        <v>116.96067054450307</v>
      </c>
      <c r="U1979">
        <f t="shared" si="691"/>
        <v>7.5867552076419346E-3</v>
      </c>
      <c r="V1979">
        <f>IF($F1979="Reduce", INDEX(Model_Assumptions[Values], 2), INDEX(Model_Assumptions[Values], 1))</f>
        <v>-0.4</v>
      </c>
      <c r="W1979">
        <f t="shared" si="692"/>
        <v>18.94234066042192</v>
      </c>
      <c r="X1979">
        <f t="shared" si="705"/>
        <v>2215.5088653253529</v>
      </c>
      <c r="Y1979">
        <f t="shared" si="693"/>
        <v>1508.0124416585941</v>
      </c>
      <c r="Z1979">
        <f t="shared" si="694"/>
        <v>9.9888653253528901</v>
      </c>
      <c r="AA1979">
        <f t="shared" si="695"/>
        <v>12.14244165859418</v>
      </c>
      <c r="AB1979">
        <f t="shared" si="706"/>
        <v>0.68066188551998363</v>
      </c>
      <c r="AC1979">
        <f t="shared" si="696"/>
        <v>2.4227401030298967E-3</v>
      </c>
      <c r="AD1979">
        <f t="shared" si="697"/>
        <v>2.4227401030298967E-3</v>
      </c>
      <c r="AE1979">
        <f t="shared" si="698"/>
        <v>0.54000000000000437</v>
      </c>
      <c r="AF1979">
        <f t="shared" si="707"/>
        <v>540.60744889122566</v>
      </c>
      <c r="AG1979">
        <f t="shared" si="699"/>
        <v>2.8617573065980267E-2</v>
      </c>
      <c r="AH1979">
        <f t="shared" si="700"/>
        <v>3.4787455836676369E-2</v>
      </c>
      <c r="AI1979">
        <f t="shared" si="708"/>
        <v>0.45999999999999563</v>
      </c>
      <c r="AJ1979">
        <f>MAX(0, $R1979 - $AA1979) * INDEX(Model_Assumptions[Values], 7)</f>
        <v>2326.1822857751195</v>
      </c>
      <c r="AK1979">
        <f>MAX(0, INDEX(Model_Assumptions[Values], 4) - $AD1979)</f>
        <v>4.7577259896970106E-2</v>
      </c>
      <c r="AL1979">
        <f>MAX(0, INDEX(Model_Assumptions[Values], 5) - $AC1979)</f>
        <v>1.7577259896970104E-2</v>
      </c>
      <c r="AM1979">
        <f>INDEX(Model_Assumptions[Values], 6) * MAX(0, INDEX(Model_Assumptions[Values], 3) - $AB1979)^2</f>
        <v>0</v>
      </c>
      <c r="AN1979">
        <f t="shared" si="701"/>
        <v>2328.4513648083325</v>
      </c>
      <c r="AO1979" cm="1">
        <f t="array" ref="AO1979">IFERROR(STDEV(IF($E$2:$E$2201=$E1979, $AJ$2:$AJ$2201)), 0)</f>
        <v>13.066829095593151</v>
      </c>
      <c r="AP1979">
        <f t="shared" si="709"/>
        <v>-0.17365184901502476</v>
      </c>
      <c r="AQ1979">
        <f t="shared" si="702"/>
        <v>4.7805236856082761E-2</v>
      </c>
      <c r="AR1979" cm="1">
        <f t="array" ref="AR1979">IFERROR(STDEV(IF($E$2:$E$2201=$E1979, $AK$2:$AK$2201)), 0)</f>
        <v>1.3000538693285493E-3</v>
      </c>
      <c r="AS1979">
        <f t="shared" si="710"/>
        <v>-0.1753596250826133</v>
      </c>
      <c r="AT1979">
        <f t="shared" si="703"/>
        <v>1.7805236856082787E-2</v>
      </c>
      <c r="AU1979" cm="1">
        <f t="array" ref="AU1979">IFERROR(STDEV(IF($E$2:$E$2201=$E1979, $AL$2:$AL$2201)), 0)</f>
        <v>1.3000538693285493E-3</v>
      </c>
      <c r="AV1979">
        <f t="shared" si="711"/>
        <v>-0.17535962508263464</v>
      </c>
      <c r="AW1979">
        <f t="shared" si="704"/>
        <v>0</v>
      </c>
      <c r="AX1979" cm="1">
        <f t="array" ref="AX1979">IFERROR(STDEV(IF($E$2:$E$2201=$E1979, $AM$2:$AM$2201)), 0)</f>
        <v>0</v>
      </c>
      <c r="AY1979">
        <f t="shared" si="712"/>
        <v>-0.17535962508263464</v>
      </c>
      <c r="AZ1979">
        <f>INDEX(Model_Assumptions[Values],9)*((INDEX(Model_Scenarios[GR Weight],1)*$AG1979)+(INDEX(Model_Scenarios[GP Weight],1)*$AH1979)+(INDEX(Model_Scenarios[LTV Weight],1)*$AI1979))-(INDEX(Model_Scenarios[LTV Weight],1)*$AP1979)-(INDEX(Model_Scenarios[GP Weight],1)*($AS1979+$AV1979+$AY1979))</f>
        <v>2.0632318811881194</v>
      </c>
      <c r="BA1979">
        <f>INDEX(Model_Assumptions[Values],9)*((INDEX(Model_Scenarios[GR Weight],2)*$AG1979)+(INDEX(Model_Scenarios[GP Weight],2)*$AH1979)+(INDEX(Model_Scenarios[LTV Weight],2)*$AI1979))-(INDEX(Model_Scenarios[LTV Weight],2)*$AP1979)-(INDEX(Model_Scenarios[GP Weight],2)*($AS1979+$AV1979+$AY1979))</f>
        <v>1.7693401125454902</v>
      </c>
      <c r="BB1979">
        <f>INDEX(Model_Assumptions[Values],9)*((INDEX(Model_Scenarios[GR Weight],3)*$AG1979)+(INDEX(Model_Scenarios[GP Weight],3)*$AH1979)+(INDEX(Model_Scenarios[LTV Weight],3)*$AI1979))-(INDEX(Model_Scenarios[LTV Weight],3)*$AP1979)-(INDEX(Model_Scenarios[GP Weight],3)*($AS1979+$AV1979+$AY1979))</f>
        <v>1.2702383599894191</v>
      </c>
      <c r="BC1979">
        <f>INDEX(Model_Assumptions[Values],9)*((INDEX(Model_Scenarios[GR Weight],4)*$AG1979)+(INDEX(Model_Scenarios[GP Weight],4)*$AH1979)+(INDEX(Model_Scenarios[LTV Weight],4)*$AI1979))-(INDEX(Model_Scenarios[LTV Weight],4)*$AP1979)-(INDEX(Model_Scenarios[GP Weight],4)*($AS1979+$AV1979+$AY1979))</f>
        <v>1.0371819616209088</v>
      </c>
      <c r="BD1979">
        <f>INDEX(Model_Assumptions[Values],9)*((INDEX(Model_Scenarios[GR Weight],5)*$AG1979)+(INDEX(Model_Scenarios[GP Weight],5)*$AH1979)+(INDEX(Model_Scenarios[LTV Weight],5)*$AI1979))-(INDEX(Model_Scenarios[LTV Weight],5)*$AP1979)-(INDEX(Model_Scenarios[GP Weight],5)*($AS1979+$AV1979+$AY1979))</f>
        <v>1.0320394202569265</v>
      </c>
    </row>
    <row r="1980" spans="1:56" x14ac:dyDescent="0.25">
      <c r="A1980">
        <v>1979</v>
      </c>
      <c r="B1980">
        <v>40</v>
      </c>
      <c r="C1980" s="3">
        <v>29</v>
      </c>
      <c r="D1980" s="4">
        <v>0.56000000000000005</v>
      </c>
      <c r="E1980" t="str">
        <v>SKU-1046</v>
      </c>
      <c r="F1980" t="str">
        <v>Hold</v>
      </c>
      <c r="G1980" t="str">
        <v>Full</v>
      </c>
      <c r="H1980">
        <v>116.08</v>
      </c>
      <c r="I1980">
        <v>37.35</v>
      </c>
      <c r="J1980">
        <v>19</v>
      </c>
      <c r="K1980">
        <v>2205.52</v>
      </c>
      <c r="L1980">
        <v>1495.87</v>
      </c>
      <c r="M1980">
        <v>0.67823914541695374</v>
      </c>
      <c r="N1980">
        <v>117.71087137870938</v>
      </c>
      <c r="O1980">
        <v>349.04655619547839</v>
      </c>
      <c r="P1980">
        <v>349.04655619547839</v>
      </c>
      <c r="Q1980">
        <v>1526.2773825274726</v>
      </c>
      <c r="R1980">
        <v>1175.2335845461539</v>
      </c>
      <c r="S1980">
        <v>1</v>
      </c>
      <c r="T1980">
        <f t="shared" si="690"/>
        <v>116.99328797207725</v>
      </c>
      <c r="U1980">
        <f t="shared" si="691"/>
        <v>7.8677461412582396E-3</v>
      </c>
      <c r="V1980">
        <f>IF($F1980="Reduce", INDEX(Model_Assumptions[Values], 2), INDEX(Model_Assumptions[Values], 1))</f>
        <v>-0.4</v>
      </c>
      <c r="W1980">
        <f t="shared" si="692"/>
        <v>18.940205129326436</v>
      </c>
      <c r="X1980">
        <f t="shared" si="705"/>
        <v>2215.8768729455023</v>
      </c>
      <c r="Y1980">
        <f t="shared" si="693"/>
        <v>1508.4602113651599</v>
      </c>
      <c r="Z1980">
        <f t="shared" si="694"/>
        <v>10.356872945502346</v>
      </c>
      <c r="AA1980">
        <f t="shared" si="695"/>
        <v>12.59021136516003</v>
      </c>
      <c r="AB1980">
        <f t="shared" si="706"/>
        <v>0.68075091616440153</v>
      </c>
      <c r="AC1980">
        <f t="shared" si="696"/>
        <v>2.5117707474477946E-3</v>
      </c>
      <c r="AD1980">
        <f t="shared" si="697"/>
        <v>2.5117707474477946E-3</v>
      </c>
      <c r="AE1980">
        <f t="shared" si="698"/>
        <v>0.56000000000000005</v>
      </c>
      <c r="AF1980">
        <f t="shared" si="707"/>
        <v>517.10277720030763</v>
      </c>
      <c r="AG1980">
        <f t="shared" si="699"/>
        <v>2.9671895515571658E-2</v>
      </c>
      <c r="AH1980">
        <f t="shared" si="700"/>
        <v>3.6070292462960347E-2</v>
      </c>
      <c r="AI1980">
        <f t="shared" si="708"/>
        <v>0.43999999999999995</v>
      </c>
      <c r="AJ1980">
        <f>MAX(0, $R1980 - $AA1980) * INDEX(Model_Assumptions[Values], 7)</f>
        <v>2325.2867463619878</v>
      </c>
      <c r="AK1980">
        <f>MAX(0, INDEX(Model_Assumptions[Values], 4) - $AD1980)</f>
        <v>4.7488229252552208E-2</v>
      </c>
      <c r="AL1980">
        <f>MAX(0, INDEX(Model_Assumptions[Values], 5) - $AC1980)</f>
        <v>1.7488229252552206E-2</v>
      </c>
      <c r="AM1980">
        <f>INDEX(Model_Assumptions[Values], 6) * MAX(0, INDEX(Model_Assumptions[Values], 3) - $AB1980)^2</f>
        <v>0</v>
      </c>
      <c r="AN1980">
        <f t="shared" si="701"/>
        <v>2328.4513648083325</v>
      </c>
      <c r="AO1980" cm="1">
        <f t="array" ref="AO1980">IFERROR(STDEV(IF($E$2:$E$2201=$E1980, $AJ$2:$AJ$2201)), 0)</f>
        <v>13.066829095593151</v>
      </c>
      <c r="AP1980">
        <f t="shared" si="709"/>
        <v>-0.24218717664349476</v>
      </c>
      <c r="AQ1980">
        <f t="shared" si="702"/>
        <v>4.7805236856082761E-2</v>
      </c>
      <c r="AR1980" cm="1">
        <f t="array" ref="AR1980">IFERROR(STDEV(IF($E$2:$E$2201=$E1980, $AK$2:$AK$2201)), 0)</f>
        <v>1.3000538693285493E-3</v>
      </c>
      <c r="AS1980">
        <f t="shared" si="710"/>
        <v>-0.24384189840862583</v>
      </c>
      <c r="AT1980">
        <f t="shared" si="703"/>
        <v>1.7805236856082787E-2</v>
      </c>
      <c r="AU1980" cm="1">
        <f t="array" ref="AU1980">IFERROR(STDEV(IF($E$2:$E$2201=$E1980, $AL$2:$AL$2201)), 0)</f>
        <v>1.3000538693285493E-3</v>
      </c>
      <c r="AV1980">
        <f t="shared" si="711"/>
        <v>-0.24384189840864717</v>
      </c>
      <c r="AW1980">
        <f t="shared" si="704"/>
        <v>0</v>
      </c>
      <c r="AX1980" cm="1">
        <f t="array" ref="AX1980">IFERROR(STDEV(IF($E$2:$E$2201=$E1980, $AM$2:$AM$2201)), 0)</f>
        <v>0</v>
      </c>
      <c r="AY1980">
        <f t="shared" si="712"/>
        <v>-0.24384189840864717</v>
      </c>
      <c r="AZ1980">
        <f>INDEX(Model_Assumptions[Values],9)*((INDEX(Model_Scenarios[GR Weight],1)*$AG1980)+(INDEX(Model_Scenarios[GP Weight],1)*$AH1980)+(INDEX(Model_Scenarios[LTV Weight],1)*$AI1980))-(INDEX(Model_Scenarios[LTV Weight],1)*$AP1980)-(INDEX(Model_Scenarios[GP Weight],1)*($AS1980+$AV1980+$AY1980))</f>
        <v>2.0597734048266538</v>
      </c>
      <c r="BA1980">
        <f>INDEX(Model_Assumptions[Values],9)*((INDEX(Model_Scenarios[GR Weight],2)*$AG1980)+(INDEX(Model_Scenarios[GP Weight],2)*$AH1980)+(INDEX(Model_Scenarios[LTV Weight],2)*$AI1980))-(INDEX(Model_Scenarios[LTV Weight],2)*$AP1980)-(INDEX(Model_Scenarios[GP Weight],2)*($AS1980+$AV1980+$AY1980))</f>
        <v>1.7920510179630944</v>
      </c>
      <c r="BB1980">
        <f>INDEX(Model_Assumptions[Values],9)*((INDEX(Model_Scenarios[GR Weight],3)*$AG1980)+(INDEX(Model_Scenarios[GP Weight],3)*$AH1980)+(INDEX(Model_Scenarios[LTV Weight],3)*$AI1980))-(INDEX(Model_Scenarios[LTV Weight],3)*$AP1980)-(INDEX(Model_Scenarios[GP Weight],3)*($AS1980+$AV1980+$AY1980))</f>
        <v>1.333121745191115</v>
      </c>
      <c r="BC1980">
        <f>INDEX(Model_Assumptions[Values],9)*((INDEX(Model_Scenarios[GR Weight],4)*$AG1980)+(INDEX(Model_Scenarios[GP Weight],4)*$AH1980)+(INDEX(Model_Scenarios[LTV Weight],4)*$AI1980))-(INDEX(Model_Scenarios[LTV Weight],4)*$AP1980)-(INDEX(Model_Scenarios[GP Weight],4)*($AS1980+$AV1980+$AY1980))</f>
        <v>1.1037389752845512</v>
      </c>
      <c r="BD1980">
        <f>INDEX(Model_Assumptions[Values],9)*((INDEX(Model_Scenarios[GR Weight],5)*$AG1980)+(INDEX(Model_Scenarios[GP Weight],5)*$AH1980)+(INDEX(Model_Scenarios[LTV Weight],5)*$AI1980))-(INDEX(Model_Scenarios[LTV Weight],5)*$AP1980)-(INDEX(Model_Scenarios[GP Weight],5)*($AS1980+$AV1980+$AY1980))</f>
        <v>1.1417511263238422</v>
      </c>
    </row>
    <row r="1981" spans="1:56" x14ac:dyDescent="0.25">
      <c r="A1981">
        <v>1980</v>
      </c>
      <c r="B1981">
        <v>40</v>
      </c>
      <c r="C1981" s="3">
        <v>30</v>
      </c>
      <c r="D1981" s="4">
        <v>0.57999999999999996</v>
      </c>
      <c r="E1981" t="str">
        <v>SKU-1046</v>
      </c>
      <c r="F1981" t="str">
        <v>Hold</v>
      </c>
      <c r="G1981" t="str">
        <v>Full</v>
      </c>
      <c r="H1981">
        <v>116.08</v>
      </c>
      <c r="I1981">
        <v>37.35</v>
      </c>
      <c r="J1981">
        <v>19</v>
      </c>
      <c r="K1981">
        <v>2205.52</v>
      </c>
      <c r="L1981">
        <v>1495.87</v>
      </c>
      <c r="M1981">
        <v>0.67823914541695374</v>
      </c>
      <c r="N1981">
        <v>117.71087137870938</v>
      </c>
      <c r="O1981">
        <v>349.04655619547839</v>
      </c>
      <c r="P1981">
        <v>349.04655619547839</v>
      </c>
      <c r="Q1981">
        <v>1526.2773825274726</v>
      </c>
      <c r="R1981">
        <v>1175.2335845461539</v>
      </c>
      <c r="S1981">
        <v>1</v>
      </c>
      <c r="T1981">
        <f t="shared" si="690"/>
        <v>117.02590539965144</v>
      </c>
      <c r="U1981">
        <f t="shared" si="691"/>
        <v>8.1487370748745437E-3</v>
      </c>
      <c r="V1981">
        <f>IF($F1981="Reduce", INDEX(Model_Assumptions[Values], 2), INDEX(Model_Assumptions[Values], 1))</f>
        <v>-0.4</v>
      </c>
      <c r="W1981">
        <f t="shared" si="692"/>
        <v>18.938069598230953</v>
      </c>
      <c r="X1981">
        <f t="shared" si="705"/>
        <v>2216.2447412545903</v>
      </c>
      <c r="Y1981">
        <f t="shared" si="693"/>
        <v>1508.9078417606643</v>
      </c>
      <c r="Z1981">
        <f t="shared" si="694"/>
        <v>10.724741254590299</v>
      </c>
      <c r="AA1981">
        <f t="shared" si="695"/>
        <v>13.037841760664378</v>
      </c>
      <c r="AB1981">
        <f t="shared" si="706"/>
        <v>0.68083989717962701</v>
      </c>
      <c r="AC1981">
        <f t="shared" si="696"/>
        <v>2.6007517626732701E-3</v>
      </c>
      <c r="AD1981">
        <f t="shared" si="697"/>
        <v>2.6007517626732701E-3</v>
      </c>
      <c r="AE1981">
        <f t="shared" si="698"/>
        <v>0.57999999999999563</v>
      </c>
      <c r="AF1981">
        <f t="shared" si="707"/>
        <v>493.59810550938977</v>
      </c>
      <c r="AG1981">
        <f t="shared" si="699"/>
        <v>3.0725818846309046E-2</v>
      </c>
      <c r="AH1981">
        <f t="shared" si="700"/>
        <v>3.7352729970390332E-2</v>
      </c>
      <c r="AI1981">
        <f t="shared" si="708"/>
        <v>0.42000000000000437</v>
      </c>
      <c r="AJ1981">
        <f>MAX(0, $R1981 - $AA1981) * INDEX(Model_Assumptions[Values], 7)</f>
        <v>2324.3914855709791</v>
      </c>
      <c r="AK1981">
        <f>MAX(0, INDEX(Model_Assumptions[Values], 4) - $AD1981)</f>
        <v>4.7399248237326733E-2</v>
      </c>
      <c r="AL1981">
        <f>MAX(0, INDEX(Model_Assumptions[Values], 5) - $AC1981)</f>
        <v>1.739924823732673E-2</v>
      </c>
      <c r="AM1981">
        <f>INDEX(Model_Assumptions[Values], 6) * MAX(0, INDEX(Model_Assumptions[Values], 3) - $AB1981)^2</f>
        <v>0</v>
      </c>
      <c r="AN1981">
        <f t="shared" si="701"/>
        <v>2328.4513648083325</v>
      </c>
      <c r="AO1981" cm="1">
        <f t="array" ref="AO1981">IFERROR(STDEV(IF($E$2:$E$2201=$E1981, $AJ$2:$AJ$2201)), 0)</f>
        <v>13.066829095593151</v>
      </c>
      <c r="AP1981">
        <f t="shared" si="709"/>
        <v>-0.31070118141536601</v>
      </c>
      <c r="AQ1981">
        <f t="shared" si="702"/>
        <v>4.7805236856082761E-2</v>
      </c>
      <c r="AR1981" cm="1">
        <f t="array" ref="AR1981">IFERROR(STDEV(IF($E$2:$E$2201=$E1981, $AK$2:$AK$2201)), 0)</f>
        <v>1.3000538693285493E-3</v>
      </c>
      <c r="AS1981">
        <f t="shared" si="710"/>
        <v>-0.31228599701465692</v>
      </c>
      <c r="AT1981">
        <f t="shared" si="703"/>
        <v>1.7805236856082787E-2</v>
      </c>
      <c r="AU1981" cm="1">
        <f t="array" ref="AU1981">IFERROR(STDEV(IF($E$2:$E$2201=$E1981, $AL$2:$AL$2201)), 0)</f>
        <v>1.3000538693285493E-3</v>
      </c>
      <c r="AV1981">
        <f t="shared" si="711"/>
        <v>-0.3122859970146783</v>
      </c>
      <c r="AW1981">
        <f t="shared" si="704"/>
        <v>0</v>
      </c>
      <c r="AX1981" cm="1">
        <f t="array" ref="AX1981">IFERROR(STDEV(IF($E$2:$E$2201=$E1981, $AM$2:$AM$2201)), 0)</f>
        <v>0</v>
      </c>
      <c r="AY1981">
        <f t="shared" si="712"/>
        <v>-0.3122859970146783</v>
      </c>
      <c r="AZ1981">
        <f>INDEX(Model_Assumptions[Values],9)*((INDEX(Model_Scenarios[GR Weight],1)*$AG1981)+(INDEX(Model_Scenarios[GP Weight],1)*$AH1981)+(INDEX(Model_Scenarios[LTV Weight],1)*$AI1981))-(INDEX(Model_Scenarios[LTV Weight],1)*$AP1981)-(INDEX(Model_Scenarios[GP Weight],1)*($AS1981+$AV1981+$AY1981))</f>
        <v>2.0562860186450616</v>
      </c>
      <c r="BA1981">
        <f>INDEX(Model_Assumptions[Values],9)*((INDEX(Model_Scenarios[GR Weight],2)*$AG1981)+(INDEX(Model_Scenarios[GP Weight],2)*$AH1981)+(INDEX(Model_Scenarios[LTV Weight],2)*$AI1981))-(INDEX(Model_Scenarios[LTV Weight],2)*$AP1981)-(INDEX(Model_Scenarios[GP Weight],2)*($AS1981+$AV1981+$AY1981))</f>
        <v>1.814724460233927</v>
      </c>
      <c r="BB1981">
        <f>INDEX(Model_Assumptions[Values],9)*((INDEX(Model_Scenarios[GR Weight],3)*$AG1981)+(INDEX(Model_Scenarios[GP Weight],3)*$AH1981)+(INDEX(Model_Scenarios[LTV Weight],3)*$AI1981))-(INDEX(Model_Scenarios[LTV Weight],3)*$AP1981)-(INDEX(Model_Scenarios[GP Weight],3)*($AS1981+$AV1981+$AY1981))</f>
        <v>1.3959553204376294</v>
      </c>
      <c r="BC1981">
        <f>INDEX(Model_Assumptions[Values],9)*((INDEX(Model_Scenarios[GR Weight],4)*$AG1981)+(INDEX(Model_Scenarios[GP Weight],4)*$AH1981)+(INDEX(Model_Scenarios[LTV Weight],4)*$AI1981))-(INDEX(Model_Scenarios[LTV Weight],4)*$AP1981)-(INDEX(Model_Scenarios[GP Weight],4)*($AS1981+$AV1981+$AY1981))</f>
        <v>1.1702481117192449</v>
      </c>
      <c r="BD1981">
        <f>INDEX(Model_Assumptions[Values],9)*((INDEX(Model_Scenarios[GR Weight],5)*$AG1981)+(INDEX(Model_Scenarios[GP Weight],5)*$AH1981)+(INDEX(Model_Scenarios[LTV Weight],5)*$AI1981))-(INDEX(Model_Scenarios[LTV Weight],5)*$AP1981)-(INDEX(Model_Scenarios[GP Weight],5)*($AS1981+$AV1981+$AY1981))</f>
        <v>1.251393016692937</v>
      </c>
    </row>
    <row r="1982" spans="1:56" x14ac:dyDescent="0.25">
      <c r="A1982">
        <v>1981</v>
      </c>
      <c r="B1982">
        <v>40</v>
      </c>
      <c r="C1982" s="3">
        <v>31</v>
      </c>
      <c r="D1982" s="4">
        <v>0.6</v>
      </c>
      <c r="E1982" t="str">
        <v>SKU-1046</v>
      </c>
      <c r="F1982" t="str">
        <v>Hold</v>
      </c>
      <c r="G1982" t="str">
        <v>Full</v>
      </c>
      <c r="H1982">
        <v>116.08</v>
      </c>
      <c r="I1982">
        <v>37.35</v>
      </c>
      <c r="J1982">
        <v>19</v>
      </c>
      <c r="K1982">
        <v>2205.52</v>
      </c>
      <c r="L1982">
        <v>1495.87</v>
      </c>
      <c r="M1982">
        <v>0.67823914541695374</v>
      </c>
      <c r="N1982">
        <v>117.71087137870938</v>
      </c>
      <c r="O1982">
        <v>349.04655619547839</v>
      </c>
      <c r="P1982">
        <v>349.04655619547839</v>
      </c>
      <c r="Q1982">
        <v>1526.2773825274726</v>
      </c>
      <c r="R1982">
        <v>1175.2335845461539</v>
      </c>
      <c r="S1982">
        <v>1</v>
      </c>
      <c r="T1982">
        <f t="shared" si="690"/>
        <v>117.05852282722563</v>
      </c>
      <c r="U1982">
        <f t="shared" si="691"/>
        <v>8.429728008490971E-3</v>
      </c>
      <c r="V1982">
        <f>IF($F1982="Reduce", INDEX(Model_Assumptions[Values], 2), INDEX(Model_Assumptions[Values], 1))</f>
        <v>-0.4</v>
      </c>
      <c r="W1982">
        <f t="shared" si="692"/>
        <v>18.935934067135467</v>
      </c>
      <c r="X1982">
        <f t="shared" si="705"/>
        <v>2216.6124702526163</v>
      </c>
      <c r="Y1982">
        <f t="shared" si="693"/>
        <v>1509.3553328451067</v>
      </c>
      <c r="Z1982">
        <f t="shared" si="694"/>
        <v>11.092470252616295</v>
      </c>
      <c r="AA1982">
        <f t="shared" si="695"/>
        <v>13.485332845106768</v>
      </c>
      <c r="AB1982">
        <f t="shared" si="706"/>
        <v>0.68092882860714621</v>
      </c>
      <c r="AC1982">
        <f t="shared" si="696"/>
        <v>2.6896831901924712E-3</v>
      </c>
      <c r="AD1982">
        <f t="shared" si="697"/>
        <v>2.6896831901924712E-3</v>
      </c>
      <c r="AE1982">
        <f t="shared" si="698"/>
        <v>0.6</v>
      </c>
      <c r="AF1982">
        <f t="shared" si="707"/>
        <v>470.09343381846156</v>
      </c>
      <c r="AG1982">
        <f t="shared" si="699"/>
        <v>3.1779343058191127E-2</v>
      </c>
      <c r="AH1982">
        <f t="shared" si="700"/>
        <v>3.8634768358965003E-2</v>
      </c>
      <c r="AI1982">
        <f t="shared" si="708"/>
        <v>0.4</v>
      </c>
      <c r="AJ1982">
        <f>MAX(0, $R1982 - $AA1982) * INDEX(Model_Assumptions[Values], 7)</f>
        <v>2323.4965034020943</v>
      </c>
      <c r="AK1982">
        <f>MAX(0, INDEX(Model_Assumptions[Values], 4) - $AD1982)</f>
        <v>4.7310316809807532E-2</v>
      </c>
      <c r="AL1982">
        <f>MAX(0, INDEX(Model_Assumptions[Values], 5) - $AC1982)</f>
        <v>1.7310316809807529E-2</v>
      </c>
      <c r="AM1982">
        <f>INDEX(Model_Assumptions[Values], 6) * MAX(0, INDEX(Model_Assumptions[Values], 3) - $AB1982)^2</f>
        <v>0</v>
      </c>
      <c r="AN1982">
        <f t="shared" si="701"/>
        <v>2328.4513648083325</v>
      </c>
      <c r="AO1982" cm="1">
        <f t="array" ref="AO1982">IFERROR(STDEV(IF($E$2:$E$2201=$E1982, $AJ$2:$AJ$2201)), 0)</f>
        <v>13.066829095593151</v>
      </c>
      <c r="AP1982">
        <f t="shared" si="709"/>
        <v>-0.37919386333056893</v>
      </c>
      <c r="AQ1982">
        <f t="shared" si="702"/>
        <v>4.7805236856082761E-2</v>
      </c>
      <c r="AR1982" cm="1">
        <f t="array" ref="AR1982">IFERROR(STDEV(IF($E$2:$E$2201=$E1982, $AK$2:$AK$2201)), 0)</f>
        <v>1.3000538693285493E-3</v>
      </c>
      <c r="AS1982">
        <f t="shared" si="710"/>
        <v>-0.38069195281180573</v>
      </c>
      <c r="AT1982">
        <f t="shared" si="703"/>
        <v>1.7805236856082787E-2</v>
      </c>
      <c r="AU1982" cm="1">
        <f t="array" ref="AU1982">IFERROR(STDEV(IF($E$2:$E$2201=$E1982, $AL$2:$AL$2201)), 0)</f>
        <v>1.3000538693285493E-3</v>
      </c>
      <c r="AV1982">
        <f t="shared" si="711"/>
        <v>-0.38069195281182711</v>
      </c>
      <c r="AW1982">
        <f t="shared" si="704"/>
        <v>0</v>
      </c>
      <c r="AX1982" cm="1">
        <f t="array" ref="AX1982">IFERROR(STDEV(IF($E$2:$E$2201=$E1982, $AM$2:$AM$2201)), 0)</f>
        <v>0</v>
      </c>
      <c r="AY1982">
        <f t="shared" si="712"/>
        <v>-0.38069195281182711</v>
      </c>
      <c r="AZ1982">
        <f>INDEX(Model_Assumptions[Values],9)*((INDEX(Model_Scenarios[GR Weight],1)*$AG1982)+(INDEX(Model_Scenarios[GP Weight],1)*$AH1982)+(INDEX(Model_Scenarios[LTV Weight],1)*$AI1982))-(INDEX(Model_Scenarios[LTV Weight],1)*$AP1982)-(INDEX(Model_Scenarios[GP Weight],1)*($AS1982+$AV1982+$AY1982))</f>
        <v>2.0527697322165794</v>
      </c>
      <c r="BA1982">
        <f>INDEX(Model_Assumptions[Values],9)*((INDEX(Model_Scenarios[GR Weight],2)*$AG1982)+(INDEX(Model_Scenarios[GP Weight],2)*$AH1982)+(INDEX(Model_Scenarios[LTV Weight],2)*$AI1982))-(INDEX(Model_Scenarios[LTV Weight],2)*$AP1982)-(INDEX(Model_Scenarios[GP Weight],2)*($AS1982+$AV1982+$AY1982))</f>
        <v>1.8373604585045702</v>
      </c>
      <c r="BB1982">
        <f>INDEX(Model_Assumptions[Values],9)*((INDEX(Model_Scenarios[GR Weight],3)*$AG1982)+(INDEX(Model_Scenarios[GP Weight],3)*$AH1982)+(INDEX(Model_Scenarios[LTV Weight],3)*$AI1982))-(INDEX(Model_Scenarios[LTV Weight],3)*$AP1982)-(INDEX(Model_Scenarios[GP Weight],3)*($AS1982+$AV1982+$AY1982))</f>
        <v>1.4587391192355665</v>
      </c>
      <c r="BC1982">
        <f>INDEX(Model_Assumptions[Values],9)*((INDEX(Model_Scenarios[GR Weight],4)*$AG1982)+(INDEX(Model_Scenarios[GP Weight],4)*$AH1982)+(INDEX(Model_Scenarios[LTV Weight],4)*$AI1982))-(INDEX(Model_Scenarios[LTV Weight],4)*$AP1982)-(INDEX(Model_Scenarios[GP Weight],4)*($AS1982+$AV1982+$AY1982))</f>
        <v>1.2367094044316047</v>
      </c>
      <c r="BD1982">
        <f>INDEX(Model_Assumptions[Values],9)*((INDEX(Model_Scenarios[GR Weight],5)*$AG1982)+(INDEX(Model_Scenarios[GP Weight],5)*$AH1982)+(INDEX(Model_Scenarios[LTV Weight],5)*$AI1982))-(INDEX(Model_Scenarios[LTV Weight],5)*$AP1982)-(INDEX(Model_Scenarios[GP Weight],5)*($AS1982+$AV1982+$AY1982))</f>
        <v>1.3609651440174901</v>
      </c>
    </row>
    <row r="1983" spans="1:56" x14ac:dyDescent="0.25">
      <c r="A1983">
        <v>1982</v>
      </c>
      <c r="B1983">
        <v>40</v>
      </c>
      <c r="C1983" s="3">
        <v>32</v>
      </c>
      <c r="D1983" s="4">
        <v>0.62</v>
      </c>
      <c r="E1983" t="str">
        <v>SKU-1046</v>
      </c>
      <c r="F1983" t="str">
        <v>Hold</v>
      </c>
      <c r="G1983" t="str">
        <v>Full</v>
      </c>
      <c r="H1983">
        <v>116.08</v>
      </c>
      <c r="I1983">
        <v>37.35</v>
      </c>
      <c r="J1983">
        <v>19</v>
      </c>
      <c r="K1983">
        <v>2205.52</v>
      </c>
      <c r="L1983">
        <v>1495.87</v>
      </c>
      <c r="M1983">
        <v>0.67823914541695374</v>
      </c>
      <c r="N1983">
        <v>117.71087137870938</v>
      </c>
      <c r="O1983">
        <v>349.04655619547839</v>
      </c>
      <c r="P1983">
        <v>349.04655619547839</v>
      </c>
      <c r="Q1983">
        <v>1526.2773825274726</v>
      </c>
      <c r="R1983">
        <v>1175.2335845461539</v>
      </c>
      <c r="S1983">
        <v>1</v>
      </c>
      <c r="T1983">
        <f t="shared" si="690"/>
        <v>117.09114025479983</v>
      </c>
      <c r="U1983">
        <f t="shared" si="691"/>
        <v>8.7107189421073983E-3</v>
      </c>
      <c r="V1983">
        <f>IF($F1983="Reduce", INDEX(Model_Assumptions[Values], 2), INDEX(Model_Assumptions[Values], 1))</f>
        <v>-0.4</v>
      </c>
      <c r="W1983">
        <f t="shared" si="692"/>
        <v>18.933798536039983</v>
      </c>
      <c r="X1983">
        <f t="shared" si="705"/>
        <v>2216.9800599395812</v>
      </c>
      <c r="Y1983">
        <f t="shared" si="693"/>
        <v>1509.8026846184878</v>
      </c>
      <c r="Z1983">
        <f t="shared" si="694"/>
        <v>11.460059939581242</v>
      </c>
      <c r="AA1983">
        <f t="shared" si="695"/>
        <v>13.932684618487883</v>
      </c>
      <c r="AB1983">
        <f t="shared" si="706"/>
        <v>0.68101771048839932</v>
      </c>
      <c r="AC1983">
        <f t="shared" si="696"/>
        <v>2.7785650714455823E-3</v>
      </c>
      <c r="AD1983">
        <f t="shared" si="697"/>
        <v>2.7785650714455823E-3</v>
      </c>
      <c r="AE1983">
        <f t="shared" si="698"/>
        <v>0.62000000000000433</v>
      </c>
      <c r="AF1983">
        <f t="shared" si="707"/>
        <v>446.58876212753341</v>
      </c>
      <c r="AG1983">
        <f t="shared" si="699"/>
        <v>3.2832468151220505E-2</v>
      </c>
      <c r="AH1983">
        <f t="shared" si="700"/>
        <v>3.9916407628686326E-2</v>
      </c>
      <c r="AI1983">
        <f t="shared" si="708"/>
        <v>0.37999999999999567</v>
      </c>
      <c r="AJ1983">
        <f>MAX(0, $R1983 - $AA1983) * INDEX(Model_Assumptions[Values], 7)</f>
        <v>2322.601799855332</v>
      </c>
      <c r="AK1983">
        <f>MAX(0, INDEX(Model_Assumptions[Values], 4) - $AD1983)</f>
        <v>4.722143492855442E-2</v>
      </c>
      <c r="AL1983">
        <f>MAX(0, INDEX(Model_Assumptions[Values], 5) - $AC1983)</f>
        <v>1.7221434928554418E-2</v>
      </c>
      <c r="AM1983">
        <f>INDEX(Model_Assumptions[Values], 6) * MAX(0, INDEX(Model_Assumptions[Values], 3) - $AB1983)^2</f>
        <v>0</v>
      </c>
      <c r="AN1983">
        <f t="shared" si="701"/>
        <v>2328.4513648083325</v>
      </c>
      <c r="AO1983" cm="1">
        <f t="array" ref="AO1983">IFERROR(STDEV(IF($E$2:$E$2201=$E1983, $AJ$2:$AJ$2201)), 0)</f>
        <v>13.066829095593151</v>
      </c>
      <c r="AP1983">
        <f t="shared" si="709"/>
        <v>-0.44766522238920797</v>
      </c>
      <c r="AQ1983">
        <f t="shared" si="702"/>
        <v>4.7805236856082761E-2</v>
      </c>
      <c r="AR1983" cm="1">
        <f t="array" ref="AR1983">IFERROR(STDEV(IF($E$2:$E$2201=$E1983, $AK$2:$AK$2201)), 0)</f>
        <v>1.3000538693285493E-3</v>
      </c>
      <c r="AS1983">
        <f t="shared" si="710"/>
        <v>-0.4490597976758165</v>
      </c>
      <c r="AT1983">
        <f t="shared" si="703"/>
        <v>1.7805236856082787E-2</v>
      </c>
      <c r="AU1983" cm="1">
        <f t="array" ref="AU1983">IFERROR(STDEV(IF($E$2:$E$2201=$E1983, $AL$2:$AL$2201)), 0)</f>
        <v>1.3000538693285493E-3</v>
      </c>
      <c r="AV1983">
        <f t="shared" si="711"/>
        <v>-0.44905979767583781</v>
      </c>
      <c r="AW1983">
        <f t="shared" si="704"/>
        <v>0</v>
      </c>
      <c r="AX1983" cm="1">
        <f t="array" ref="AX1983">IFERROR(STDEV(IF($E$2:$E$2201=$E1983, $AM$2:$AM$2201)), 0)</f>
        <v>0</v>
      </c>
      <c r="AY1983">
        <f t="shared" si="712"/>
        <v>-0.44905979767583781</v>
      </c>
      <c r="AZ1983">
        <f>INDEX(Model_Assumptions[Values],9)*((INDEX(Model_Scenarios[GR Weight],1)*$AG1983)+(INDEX(Model_Scenarios[GP Weight],1)*$AH1983)+(INDEX(Model_Scenarios[LTV Weight],1)*$AI1983))-(INDEX(Model_Scenarios[LTV Weight],1)*$AP1983)-(INDEX(Model_Scenarios[GP Weight],1)*($AS1983+$AV1983+$AY1983))</f>
        <v>2.0492245551040518</v>
      </c>
      <c r="BA1983">
        <f>INDEX(Model_Assumptions[Values],9)*((INDEX(Model_Scenarios[GR Weight],2)*$AG1983)+(INDEX(Model_Scenarios[GP Weight],2)*$AH1983)+(INDEX(Model_Scenarios[LTV Weight],2)*$AI1983))-(INDEX(Model_Scenarios[LTV Weight],2)*$AP1983)-(INDEX(Model_Scenarios[GP Weight],2)*($AS1983+$AV1983+$AY1983))</f>
        <v>1.8599590319005714</v>
      </c>
      <c r="BB1983">
        <f>INDEX(Model_Assumptions[Values],9)*((INDEX(Model_Scenarios[GR Weight],3)*$AG1983)+(INDEX(Model_Scenarios[GP Weight],3)*$AH1983)+(INDEX(Model_Scenarios[LTV Weight],3)*$AI1983))-(INDEX(Model_Scenarios[LTV Weight],3)*$AP1983)-(INDEX(Model_Scenarios[GP Weight],3)*($AS1983+$AV1983+$AY1983))</f>
        <v>1.5214731750545234</v>
      </c>
      <c r="BC1983">
        <f>INDEX(Model_Assumptions[Values],9)*((INDEX(Model_Scenarios[GR Weight],4)*$AG1983)+(INDEX(Model_Scenarios[GP Weight],4)*$AH1983)+(INDEX(Model_Scenarios[LTV Weight],4)*$AI1983))-(INDEX(Model_Scenarios[LTV Weight],4)*$AP1983)-(INDEX(Model_Scenarios[GP Weight],4)*($AS1983+$AV1983+$AY1983))</f>
        <v>1.303122886891215</v>
      </c>
      <c r="BD1983">
        <f>INDEX(Model_Assumptions[Values],9)*((INDEX(Model_Scenarios[GR Weight],5)*$AG1983)+(INDEX(Model_Scenarios[GP Weight],5)*$AH1983)+(INDEX(Model_Scenarios[LTV Weight],5)*$AI1983))-(INDEX(Model_Scenarios[LTV Weight],5)*$AP1983)-(INDEX(Model_Scenarios[GP Weight],5)*($AS1983+$AV1983+$AY1983))</f>
        <v>1.4704675608925251</v>
      </c>
    </row>
    <row r="1984" spans="1:56" x14ac:dyDescent="0.25">
      <c r="A1984">
        <v>1983</v>
      </c>
      <c r="B1984">
        <v>40</v>
      </c>
      <c r="C1984" s="3">
        <v>33</v>
      </c>
      <c r="D1984" s="4">
        <v>0.64</v>
      </c>
      <c r="E1984" t="str">
        <v>SKU-1046</v>
      </c>
      <c r="F1984" t="str">
        <v>Hold</v>
      </c>
      <c r="G1984" t="str">
        <v>Full</v>
      </c>
      <c r="H1984">
        <v>116.08</v>
      </c>
      <c r="I1984">
        <v>37.35</v>
      </c>
      <c r="J1984">
        <v>19</v>
      </c>
      <c r="K1984">
        <v>2205.52</v>
      </c>
      <c r="L1984">
        <v>1495.87</v>
      </c>
      <c r="M1984">
        <v>0.67823914541695374</v>
      </c>
      <c r="N1984">
        <v>117.71087137870938</v>
      </c>
      <c r="O1984">
        <v>349.04655619547839</v>
      </c>
      <c r="P1984">
        <v>349.04655619547839</v>
      </c>
      <c r="Q1984">
        <v>1526.2773825274726</v>
      </c>
      <c r="R1984">
        <v>1175.2335845461539</v>
      </c>
      <c r="S1984">
        <v>1</v>
      </c>
      <c r="T1984">
        <f t="shared" si="690"/>
        <v>117.12375768237401</v>
      </c>
      <c r="U1984">
        <f t="shared" si="691"/>
        <v>8.9917098757237024E-3</v>
      </c>
      <c r="V1984">
        <f>IF($F1984="Reduce", INDEX(Model_Assumptions[Values], 2), INDEX(Model_Assumptions[Values], 1))</f>
        <v>-0.4</v>
      </c>
      <c r="W1984">
        <f t="shared" si="692"/>
        <v>18.9316630049445</v>
      </c>
      <c r="X1984">
        <f t="shared" si="705"/>
        <v>2217.3475103154842</v>
      </c>
      <c r="Y1984">
        <f t="shared" si="693"/>
        <v>1510.2498970808072</v>
      </c>
      <c r="Z1984">
        <f t="shared" si="694"/>
        <v>11.827510315484233</v>
      </c>
      <c r="AA1984">
        <f t="shared" si="695"/>
        <v>14.379897080807268</v>
      </c>
      <c r="AB1984">
        <f t="shared" si="706"/>
        <v>0.68110654286478023</v>
      </c>
      <c r="AC1984">
        <f t="shared" si="696"/>
        <v>2.8673974478264919E-3</v>
      </c>
      <c r="AD1984">
        <f t="shared" si="697"/>
        <v>2.8673974478264919E-3</v>
      </c>
      <c r="AE1984">
        <f t="shared" si="698"/>
        <v>0.64</v>
      </c>
      <c r="AF1984">
        <f t="shared" si="707"/>
        <v>423.08409043661538</v>
      </c>
      <c r="AG1984">
        <f t="shared" si="699"/>
        <v>3.3885194125394577E-2</v>
      </c>
      <c r="AH1984">
        <f t="shared" si="700"/>
        <v>4.1197647779552989E-2</v>
      </c>
      <c r="AI1984">
        <f t="shared" si="708"/>
        <v>0.36</v>
      </c>
      <c r="AJ1984">
        <f>MAX(0, $R1984 - $AA1984) * INDEX(Model_Assumptions[Values], 7)</f>
        <v>2321.7073749306933</v>
      </c>
      <c r="AK1984">
        <f>MAX(0, INDEX(Model_Assumptions[Values], 4) - $AD1984)</f>
        <v>4.7132602552173511E-2</v>
      </c>
      <c r="AL1984">
        <f>MAX(0, INDEX(Model_Assumptions[Values], 5) - $AC1984)</f>
        <v>1.7132602552173509E-2</v>
      </c>
      <c r="AM1984">
        <f>INDEX(Model_Assumptions[Values], 6) * MAX(0, INDEX(Model_Assumptions[Values], 3) - $AB1984)^2</f>
        <v>0</v>
      </c>
      <c r="AN1984">
        <f t="shared" si="701"/>
        <v>2328.4513648083325</v>
      </c>
      <c r="AO1984" cm="1">
        <f t="array" ref="AO1984">IFERROR(STDEV(IF($E$2:$E$2201=$E1984, $AJ$2:$AJ$2201)), 0)</f>
        <v>13.066829095593151</v>
      </c>
      <c r="AP1984">
        <f t="shared" si="709"/>
        <v>-0.51611525859121343</v>
      </c>
      <c r="AQ1984">
        <f t="shared" si="702"/>
        <v>4.7805236856082761E-2</v>
      </c>
      <c r="AR1984" cm="1">
        <f t="array" ref="AR1984">IFERROR(STDEV(IF($E$2:$E$2201=$E1984, $AK$2:$AK$2201)), 0)</f>
        <v>1.3000538693285493E-3</v>
      </c>
      <c r="AS1984">
        <f t="shared" si="710"/>
        <v>-0.5173895634468223</v>
      </c>
      <c r="AT1984">
        <f t="shared" si="703"/>
        <v>1.7805236856082787E-2</v>
      </c>
      <c r="AU1984" cm="1">
        <f t="array" ref="AU1984">IFERROR(STDEV(IF($E$2:$E$2201=$E1984, $AL$2:$AL$2201)), 0)</f>
        <v>1.3000538693285493E-3</v>
      </c>
      <c r="AV1984">
        <f t="shared" si="711"/>
        <v>-0.51738956344684361</v>
      </c>
      <c r="AW1984">
        <f t="shared" si="704"/>
        <v>0</v>
      </c>
      <c r="AX1984" cm="1">
        <f t="array" ref="AX1984">IFERROR(STDEV(IF($E$2:$E$2201=$E1984, $AM$2:$AM$2201)), 0)</f>
        <v>0</v>
      </c>
      <c r="AY1984">
        <f t="shared" si="712"/>
        <v>-0.51738956344684361</v>
      </c>
      <c r="AZ1984">
        <f>INDEX(Model_Assumptions[Values],9)*((INDEX(Model_Scenarios[GR Weight],1)*$AG1984)+(INDEX(Model_Scenarios[GP Weight],1)*$AH1984)+(INDEX(Model_Scenarios[LTV Weight],1)*$AI1984))-(INDEX(Model_Scenarios[LTV Weight],1)*$AP1984)-(INDEX(Model_Scenarios[GP Weight],1)*($AS1984+$AV1984+$AY1984))</f>
        <v>2.0456504968594955</v>
      </c>
      <c r="BA1984">
        <f>INDEX(Model_Assumptions[Values],9)*((INDEX(Model_Scenarios[GR Weight],2)*$AG1984)+(INDEX(Model_Scenarios[GP Weight],2)*$AH1984)+(INDEX(Model_Scenarios[LTV Weight],2)*$AI1984))-(INDEX(Model_Scenarios[LTV Weight],2)*$AP1984)-(INDEX(Model_Scenarios[GP Weight],2)*($AS1984+$AV1984+$AY1984))</f>
        <v>1.8825201995259895</v>
      </c>
      <c r="BB1984">
        <f>INDEX(Model_Assumptions[Values],9)*((INDEX(Model_Scenarios[GR Weight],3)*$AG1984)+(INDEX(Model_Scenarios[GP Weight],3)*$AH1984)+(INDEX(Model_Scenarios[LTV Weight],3)*$AI1984))-(INDEX(Model_Scenarios[LTV Weight],3)*$AP1984)-(INDEX(Model_Scenarios[GP Weight],3)*($AS1984+$AV1984+$AY1984))</f>
        <v>1.5841575213266248</v>
      </c>
      <c r="BC1984">
        <f>INDEX(Model_Assumptions[Values],9)*((INDEX(Model_Scenarios[GR Weight],4)*$AG1984)+(INDEX(Model_Scenarios[GP Weight],4)*$AH1984)+(INDEX(Model_Scenarios[LTV Weight],4)*$AI1984))-(INDEX(Model_Scenarios[LTV Weight],4)*$AP1984)-(INDEX(Model_Scenarios[GP Weight],4)*($AS1984+$AV1984+$AY1984))</f>
        <v>1.3694885925302005</v>
      </c>
      <c r="BD1984">
        <f>INDEX(Model_Assumptions[Values],9)*((INDEX(Model_Scenarios[GR Weight],5)*$AG1984)+(INDEX(Model_Scenarios[GP Weight],5)*$AH1984)+(INDEX(Model_Scenarios[LTV Weight],5)*$AI1984))-(INDEX(Model_Scenarios[LTV Weight],5)*$AP1984)-(INDEX(Model_Scenarios[GP Weight],5)*($AS1984+$AV1984+$AY1984))</f>
        <v>1.5799003198542492</v>
      </c>
    </row>
    <row r="1985" spans="1:56" x14ac:dyDescent="0.25">
      <c r="A1985">
        <v>1984</v>
      </c>
      <c r="B1985">
        <v>40</v>
      </c>
      <c r="C1985" s="3">
        <v>34</v>
      </c>
      <c r="D1985" s="4">
        <v>0.66</v>
      </c>
      <c r="E1985" t="str">
        <v>SKU-1046</v>
      </c>
      <c r="F1985" t="str">
        <v>Hold</v>
      </c>
      <c r="G1985" t="str">
        <v>Full</v>
      </c>
      <c r="H1985">
        <v>116.08</v>
      </c>
      <c r="I1985">
        <v>37.35</v>
      </c>
      <c r="J1985">
        <v>19</v>
      </c>
      <c r="K1985">
        <v>2205.52</v>
      </c>
      <c r="L1985">
        <v>1495.87</v>
      </c>
      <c r="M1985">
        <v>0.67823914541695374</v>
      </c>
      <c r="N1985">
        <v>117.71087137870938</v>
      </c>
      <c r="O1985">
        <v>349.04655619547839</v>
      </c>
      <c r="P1985">
        <v>349.04655619547839</v>
      </c>
      <c r="Q1985">
        <v>1526.2773825274726</v>
      </c>
      <c r="R1985">
        <v>1175.2335845461539</v>
      </c>
      <c r="S1985">
        <v>1</v>
      </c>
      <c r="T1985">
        <f t="shared" si="690"/>
        <v>117.15637510994819</v>
      </c>
      <c r="U1985">
        <f t="shared" si="691"/>
        <v>9.2727008093400065E-3</v>
      </c>
      <c r="V1985">
        <f>IF($F1985="Reduce", INDEX(Model_Assumptions[Values], 2), INDEX(Model_Assumptions[Values], 1))</f>
        <v>-0.4</v>
      </c>
      <c r="W1985">
        <f t="shared" si="692"/>
        <v>18.929527473849017</v>
      </c>
      <c r="X1985">
        <f t="shared" si="705"/>
        <v>2217.7148213803252</v>
      </c>
      <c r="Y1985">
        <f t="shared" si="693"/>
        <v>1510.6969702320644</v>
      </c>
      <c r="Z1985">
        <f t="shared" si="694"/>
        <v>12.194821380325266</v>
      </c>
      <c r="AA1985">
        <f t="shared" si="695"/>
        <v>14.826970232064468</v>
      </c>
      <c r="AB1985">
        <f t="shared" si="706"/>
        <v>0.68119532577763686</v>
      </c>
      <c r="AC1985">
        <f t="shared" si="696"/>
        <v>2.956180360683125E-3</v>
      </c>
      <c r="AD1985">
        <f t="shared" si="697"/>
        <v>2.956180360683125E-3</v>
      </c>
      <c r="AE1985">
        <f t="shared" si="698"/>
        <v>0.65999999999999559</v>
      </c>
      <c r="AF1985">
        <f t="shared" si="707"/>
        <v>399.57941874569752</v>
      </c>
      <c r="AG1985">
        <f t="shared" si="699"/>
        <v>3.4937520980713344E-2</v>
      </c>
      <c r="AH1985">
        <f t="shared" si="700"/>
        <v>4.24784888115637E-2</v>
      </c>
      <c r="AI1985">
        <f t="shared" si="708"/>
        <v>0.34000000000000441</v>
      </c>
      <c r="AJ1985">
        <f>MAX(0, $R1985 - $AA1985) * INDEX(Model_Assumptions[Values], 7)</f>
        <v>2320.8132286281789</v>
      </c>
      <c r="AK1985">
        <f>MAX(0, INDEX(Model_Assumptions[Values], 4) - $AD1985)</f>
        <v>4.7043819639316878E-2</v>
      </c>
      <c r="AL1985">
        <f>MAX(0, INDEX(Model_Assumptions[Values], 5) - $AC1985)</f>
        <v>1.7043819639316875E-2</v>
      </c>
      <c r="AM1985">
        <f>INDEX(Model_Assumptions[Values], 6) * MAX(0, INDEX(Model_Assumptions[Values], 3) - $AB1985)^2</f>
        <v>0</v>
      </c>
      <c r="AN1985">
        <f t="shared" si="701"/>
        <v>2328.4513648083325</v>
      </c>
      <c r="AO1985" cm="1">
        <f t="array" ref="AO1985">IFERROR(STDEV(IF($E$2:$E$2201=$E1985, $AJ$2:$AJ$2201)), 0)</f>
        <v>13.066829095593151</v>
      </c>
      <c r="AP1985">
        <f t="shared" si="709"/>
        <v>-0.58454397193651586</v>
      </c>
      <c r="AQ1985">
        <f t="shared" si="702"/>
        <v>4.7805236856082761E-2</v>
      </c>
      <c r="AR1985" cm="1">
        <f t="array" ref="AR1985">IFERROR(STDEV(IF($E$2:$E$2201=$E1985, $AK$2:$AK$2201)), 0)</f>
        <v>1.3000538693285493E-3</v>
      </c>
      <c r="AS1985">
        <f t="shared" si="710"/>
        <v>-0.58568128192960145</v>
      </c>
      <c r="AT1985">
        <f t="shared" si="703"/>
        <v>1.7805236856082787E-2</v>
      </c>
      <c r="AU1985" cm="1">
        <f t="array" ref="AU1985">IFERROR(STDEV(IF($E$2:$E$2201=$E1985, $AL$2:$AL$2201)), 0)</f>
        <v>1.3000538693285493E-3</v>
      </c>
      <c r="AV1985">
        <f t="shared" si="711"/>
        <v>-0.58568128192962288</v>
      </c>
      <c r="AW1985">
        <f t="shared" si="704"/>
        <v>0</v>
      </c>
      <c r="AX1985" cm="1">
        <f t="array" ref="AX1985">IFERROR(STDEV(IF($E$2:$E$2201=$E1985, $AM$2:$AM$2201)), 0)</f>
        <v>0</v>
      </c>
      <c r="AY1985">
        <f t="shared" si="712"/>
        <v>-0.58568128192962288</v>
      </c>
      <c r="AZ1985">
        <f>INDEX(Model_Assumptions[Values],9)*((INDEX(Model_Scenarios[GR Weight],1)*$AG1985)+(INDEX(Model_Scenarios[GP Weight],1)*$AH1985)+(INDEX(Model_Scenarios[LTV Weight],1)*$AI1985))-(INDEX(Model_Scenarios[LTV Weight],1)*$AP1985)-(INDEX(Model_Scenarios[GP Weight],1)*($AS1985+$AV1985+$AY1985))</f>
        <v>2.0420475670242535</v>
      </c>
      <c r="BA1985">
        <f>INDEX(Model_Assumptions[Values],9)*((INDEX(Model_Scenarios[GR Weight],2)*$AG1985)+(INDEX(Model_Scenarios[GP Weight],2)*$AH1985)+(INDEX(Model_Scenarios[LTV Weight],2)*$AI1985))-(INDEX(Model_Scenarios[LTV Weight],2)*$AP1985)-(INDEX(Model_Scenarios[GP Weight],2)*($AS1985+$AV1985+$AY1985))</f>
        <v>1.9050439804636179</v>
      </c>
      <c r="BB1985">
        <f>INDEX(Model_Assumptions[Values],9)*((INDEX(Model_Scenarios[GR Weight],3)*$AG1985)+(INDEX(Model_Scenarios[GP Weight],3)*$AH1985)+(INDEX(Model_Scenarios[LTV Weight],3)*$AI1985))-(INDEX(Model_Scenarios[LTV Weight],3)*$AP1985)-(INDEX(Model_Scenarios[GP Weight],3)*($AS1985+$AV1985+$AY1985))</f>
        <v>1.6467921914468397</v>
      </c>
      <c r="BC1985">
        <f>INDEX(Model_Assumptions[Values],9)*((INDEX(Model_Scenarios[GR Weight],4)*$AG1985)+(INDEX(Model_Scenarios[GP Weight],4)*$AH1985)+(INDEX(Model_Scenarios[LTV Weight],4)*$AI1985))-(INDEX(Model_Scenarios[LTV Weight],4)*$AP1985)-(INDEX(Model_Scenarios[GP Weight],4)*($AS1985+$AV1985+$AY1985))</f>
        <v>1.4358065547435426</v>
      </c>
      <c r="BD1985">
        <f>INDEX(Model_Assumptions[Values],9)*((INDEX(Model_Scenarios[GR Weight],5)*$AG1985)+(INDEX(Model_Scenarios[GP Weight],5)*$AH1985)+(INDEX(Model_Scenarios[LTV Weight],5)*$AI1985))-(INDEX(Model_Scenarios[LTV Weight],5)*$AP1985)-(INDEX(Model_Scenarios[GP Weight],5)*($AS1985+$AV1985+$AY1985))</f>
        <v>1.6892634733805141</v>
      </c>
    </row>
    <row r="1986" spans="1:56" x14ac:dyDescent="0.25">
      <c r="A1986">
        <v>1985</v>
      </c>
      <c r="B1986">
        <v>40</v>
      </c>
      <c r="C1986" s="3">
        <v>35</v>
      </c>
      <c r="D1986" s="4">
        <v>0.68</v>
      </c>
      <c r="E1986" t="str">
        <v>SKU-1046</v>
      </c>
      <c r="F1986" t="str">
        <v>Hold</v>
      </c>
      <c r="G1986" t="str">
        <v>Full</v>
      </c>
      <c r="H1986">
        <v>116.08</v>
      </c>
      <c r="I1986">
        <v>37.35</v>
      </c>
      <c r="J1986">
        <v>19</v>
      </c>
      <c r="K1986">
        <v>2205.52</v>
      </c>
      <c r="L1986">
        <v>1495.87</v>
      </c>
      <c r="M1986">
        <v>0.67823914541695374</v>
      </c>
      <c r="N1986">
        <v>117.71087137870938</v>
      </c>
      <c r="O1986">
        <v>349.04655619547839</v>
      </c>
      <c r="P1986">
        <v>349.04655619547839</v>
      </c>
      <c r="Q1986">
        <v>1526.2773825274726</v>
      </c>
      <c r="R1986">
        <v>1175.2335845461539</v>
      </c>
      <c r="S1986">
        <v>1</v>
      </c>
      <c r="T1986">
        <f t="shared" ref="T1986:T2049" si="713">$H1986 + MIN($D1986, $S1986) * ($N1986 - $H1986)</f>
        <v>117.18899253752238</v>
      </c>
      <c r="U1986">
        <f t="shared" ref="U1986:U2049" si="714">IFERROR(($T1986-$H1986)/$H1986, 0)</f>
        <v>9.5536917429564338E-3</v>
      </c>
      <c r="V1986">
        <f>IF($F1986="Reduce", INDEX(Model_Assumptions[Values], 2), INDEX(Model_Assumptions[Values], 1))</f>
        <v>-0.4</v>
      </c>
      <c r="W1986">
        <f t="shared" ref="W1986:W2049" si="715">$J1986 * (1 + ($U1986 * $V1986))</f>
        <v>18.92739194275353</v>
      </c>
      <c r="X1986">
        <f t="shared" si="705"/>
        <v>2218.0819931341048</v>
      </c>
      <c r="Y1986">
        <f t="shared" ref="Y1986:Y2049" si="716">$X1986-($W1986*$I1986)</f>
        <v>1511.1439040722603</v>
      </c>
      <c r="Z1986">
        <f t="shared" ref="Z1986:Z2049" si="717">$X1986-$K1986</f>
        <v>12.561993134104796</v>
      </c>
      <c r="AA1986">
        <f t="shared" ref="AA1986:AA2049" si="718">$Y1986-$L1986</f>
        <v>15.273904072260393</v>
      </c>
      <c r="AB1986">
        <f t="shared" si="706"/>
        <v>0.68128405926827107</v>
      </c>
      <c r="AC1986">
        <f t="shared" ref="AC1986:AC2049" si="719">$AB1986-$M1986</f>
        <v>3.0449138513173324E-3</v>
      </c>
      <c r="AD1986">
        <f t="shared" ref="AD1986:AD2049" si="720">IFERROR(($X1986-($W1986*$I1986))/$X1986, 0) - IFERROR(($K1986-($J1986*$I1986))/$K1986, 0)</f>
        <v>3.0449138513173324E-3</v>
      </c>
      <c r="AE1986">
        <f t="shared" ref="AE1986:AE2049" si="721">IFERROR(($T1986-$H1986)/($N1986-$H1986), 0)</f>
        <v>0.68</v>
      </c>
      <c r="AF1986">
        <f t="shared" si="707"/>
        <v>376.0747470547692</v>
      </c>
      <c r="AG1986">
        <f t="shared" ref="AG1986:AG2049" si="722">IFERROR($Z1986/$O1986, 0)</f>
        <v>3.5989448717178109E-2</v>
      </c>
      <c r="AH1986">
        <f t="shared" ref="AH1986:AH2049" si="723">IFERROR($AA1986/$P1986, 0)</f>
        <v>4.3758930724721055E-2</v>
      </c>
      <c r="AI1986">
        <f t="shared" si="708"/>
        <v>0.31999999999999995</v>
      </c>
      <c r="AJ1986">
        <f>MAX(0, $R1986 - $AA1986) * INDEX(Model_Assumptions[Values], 7)</f>
        <v>2319.919360947787</v>
      </c>
      <c r="AK1986">
        <f>MAX(0, INDEX(Model_Assumptions[Values], 4) - $AD1986)</f>
        <v>4.695508614868267E-2</v>
      </c>
      <c r="AL1986">
        <f>MAX(0, INDEX(Model_Assumptions[Values], 5) - $AC1986)</f>
        <v>1.6955086148682668E-2</v>
      </c>
      <c r="AM1986">
        <f>INDEX(Model_Assumptions[Values], 6) * MAX(0, INDEX(Model_Assumptions[Values], 3) - $AB1986)^2</f>
        <v>0</v>
      </c>
      <c r="AN1986">
        <f t="shared" ref="AN1986:AN2049" si="724">AVERAGEIF($E$2:$E$2201, $E1986, $AJ$2:$AJ$2201)</f>
        <v>2328.4513648083325</v>
      </c>
      <c r="AO1986" cm="1">
        <f t="array" ref="AO1986">IFERROR(STDEV(IF($E$2:$E$2201=$E1986, $AJ$2:$AJ$2201)), 0)</f>
        <v>13.066829095593151</v>
      </c>
      <c r="AP1986">
        <f t="shared" si="709"/>
        <v>-0.6529513624252542</v>
      </c>
      <c r="AQ1986">
        <f t="shared" ref="AQ1986:AQ2049" si="725">AVERAGEIF($E$2:$E$2201, $E1986, $AK$2:$AK$2201)</f>
        <v>4.7805236856082761E-2</v>
      </c>
      <c r="AR1986" cm="1">
        <f t="array" ref="AR1986">IFERROR(STDEV(IF($E$2:$E$2201=$E1986, $AK$2:$AK$2201)), 0)</f>
        <v>1.3000538693285493E-3</v>
      </c>
      <c r="AS1986">
        <f t="shared" si="710"/>
        <v>-0.65393498489349211</v>
      </c>
      <c r="AT1986">
        <f t="shared" ref="AT1986:AT2049" si="726">AVERAGEIF($E$2:$E$2201, $E1986, $AL$2:$AL$2201)</f>
        <v>1.7805236856082787E-2</v>
      </c>
      <c r="AU1986" cm="1">
        <f t="array" ref="AU1986">IFERROR(STDEV(IF($E$2:$E$2201=$E1986, $AL$2:$AL$2201)), 0)</f>
        <v>1.3000538693285493E-3</v>
      </c>
      <c r="AV1986">
        <f t="shared" si="711"/>
        <v>-0.65393498489351343</v>
      </c>
      <c r="AW1986">
        <f t="shared" ref="AW1986:AW2049" si="727">AVERAGEIF($E$2:$E$2201, $E1986, $AM$2:$AM$2201)</f>
        <v>0</v>
      </c>
      <c r="AX1986" cm="1">
        <f t="array" ref="AX1986">IFERROR(STDEV(IF($E$2:$E$2201=$E1986, $AM$2:$AM$2201)), 0)</f>
        <v>0</v>
      </c>
      <c r="AY1986">
        <f t="shared" si="712"/>
        <v>-0.65393498489351343</v>
      </c>
      <c r="AZ1986">
        <f>INDEX(Model_Assumptions[Values],9)*((INDEX(Model_Scenarios[GR Weight],1)*$AG1986)+(INDEX(Model_Scenarios[GP Weight],1)*$AH1986)+(INDEX(Model_Scenarios[LTV Weight],1)*$AI1986))-(INDEX(Model_Scenarios[LTV Weight],1)*$AP1986)-(INDEX(Model_Scenarios[GP Weight],1)*($AS1986+$AV1986+$AY1986))</f>
        <v>2.0384157751292045</v>
      </c>
      <c r="BA1986">
        <f>INDEX(Model_Assumptions[Values],9)*((INDEX(Model_Scenarios[GR Weight],2)*$AG1986)+(INDEX(Model_Scenarios[GP Weight],2)*$AH1986)+(INDEX(Model_Scenarios[LTV Weight],2)*$AI1986))-(INDEX(Model_Scenarios[LTV Weight],2)*$AP1986)-(INDEX(Model_Scenarios[GP Weight],2)*($AS1986+$AV1986+$AY1986))</f>
        <v>1.9275303937751236</v>
      </c>
      <c r="BB1986">
        <f>INDEX(Model_Assumptions[Values],9)*((INDEX(Model_Scenarios[GR Weight],3)*$AG1986)+(INDEX(Model_Scenarios[GP Weight],3)*$AH1986)+(INDEX(Model_Scenarios[LTV Weight],3)*$AI1986))-(INDEX(Model_Scenarios[LTV Weight],3)*$AP1986)-(INDEX(Model_Scenarios[GP Weight],3)*($AS1986+$AV1986+$AY1986))</f>
        <v>1.7093772187730176</v>
      </c>
      <c r="BC1986">
        <f>INDEX(Model_Assumptions[Values],9)*((INDEX(Model_Scenarios[GR Weight],4)*$AG1986)+(INDEX(Model_Scenarios[GP Weight],4)*$AH1986)+(INDEX(Model_Scenarios[LTV Weight],4)*$AI1986))-(INDEX(Model_Scenarios[LTV Weight],4)*$AP1986)-(INDEX(Model_Scenarios[GP Weight],4)*($AS1986+$AV1986+$AY1986))</f>
        <v>1.5020768068890813</v>
      </c>
      <c r="BD1986">
        <f>INDEX(Model_Assumptions[Values],9)*((INDEX(Model_Scenarios[GR Weight],5)*$AG1986)+(INDEX(Model_Scenarios[GP Weight],5)*$AH1986)+(INDEX(Model_Scenarios[LTV Weight],5)*$AI1986))-(INDEX(Model_Scenarios[LTV Weight],5)*$AP1986)-(INDEX(Model_Scenarios[GP Weight],5)*($AS1986+$AV1986+$AY1986))</f>
        <v>1.7985570738907599</v>
      </c>
    </row>
    <row r="1987" spans="1:56" x14ac:dyDescent="0.25">
      <c r="A1987">
        <v>1986</v>
      </c>
      <c r="B1987">
        <v>40</v>
      </c>
      <c r="C1987" s="3">
        <v>36</v>
      </c>
      <c r="D1987" s="4">
        <v>0.70000000000000007</v>
      </c>
      <c r="E1987" t="str">
        <v>SKU-1046</v>
      </c>
      <c r="F1987" t="str">
        <v>Hold</v>
      </c>
      <c r="G1987" t="str">
        <v>Full</v>
      </c>
      <c r="H1987">
        <v>116.08</v>
      </c>
      <c r="I1987">
        <v>37.35</v>
      </c>
      <c r="J1987">
        <v>19</v>
      </c>
      <c r="K1987">
        <v>2205.52</v>
      </c>
      <c r="L1987">
        <v>1495.87</v>
      </c>
      <c r="M1987">
        <v>0.67823914541695374</v>
      </c>
      <c r="N1987">
        <v>117.71087137870938</v>
      </c>
      <c r="O1987">
        <v>349.04655619547839</v>
      </c>
      <c r="P1987">
        <v>349.04655619547839</v>
      </c>
      <c r="Q1987">
        <v>1526.2773825274726</v>
      </c>
      <c r="R1987">
        <v>1175.2335845461539</v>
      </c>
      <c r="S1987">
        <v>1</v>
      </c>
      <c r="T1987">
        <f t="shared" si="713"/>
        <v>117.22160996509658</v>
      </c>
      <c r="U1987">
        <f t="shared" si="714"/>
        <v>9.8346826765728611E-3</v>
      </c>
      <c r="V1987">
        <f>IF($F1987="Reduce", INDEX(Model_Assumptions[Values], 2), INDEX(Model_Assumptions[Values], 1))</f>
        <v>-0.4</v>
      </c>
      <c r="W1987">
        <f t="shared" si="715"/>
        <v>18.925256411658047</v>
      </c>
      <c r="X1987">
        <f t="shared" ref="X1987:X2050" si="728">$W1987*$T1987</f>
        <v>2218.4490255768228</v>
      </c>
      <c r="Y1987">
        <f t="shared" si="716"/>
        <v>1511.5906986013947</v>
      </c>
      <c r="Z1987">
        <f t="shared" si="717"/>
        <v>12.929025576822823</v>
      </c>
      <c r="AA1987">
        <f t="shared" si="718"/>
        <v>15.720698601394815</v>
      </c>
      <c r="AB1987">
        <f t="shared" ref="AB1987:AB2050" si="729">IFERROR($Y1987/$X1987,0)</f>
        <v>0.68137274337793874</v>
      </c>
      <c r="AC1987">
        <f t="shared" si="719"/>
        <v>3.1335979609850018E-3</v>
      </c>
      <c r="AD1987">
        <f t="shared" si="720"/>
        <v>3.1335979609850018E-3</v>
      </c>
      <c r="AE1987">
        <f t="shared" si="721"/>
        <v>0.7000000000000044</v>
      </c>
      <c r="AF1987">
        <f t="shared" ref="AF1987:AF2050" si="730">$R1987 * (1 - $AE1987)</f>
        <v>352.570075363841</v>
      </c>
      <c r="AG1987">
        <f t="shared" si="722"/>
        <v>3.7040977334788866E-2</v>
      </c>
      <c r="AH1987">
        <f t="shared" si="723"/>
        <v>4.5038973519024403E-2</v>
      </c>
      <c r="AI1987">
        <f t="shared" ref="AI1987:AI2050" si="731">IFERROR($AF1987/$R1987, 0)</f>
        <v>0.2999999999999956</v>
      </c>
      <c r="AJ1987">
        <f>MAX(0, $R1987 - $AA1987) * INDEX(Model_Assumptions[Values], 7)</f>
        <v>2319.0257718895182</v>
      </c>
      <c r="AK1987">
        <f>MAX(0, INDEX(Model_Assumptions[Values], 4) - $AD1987)</f>
        <v>4.6866402039015001E-2</v>
      </c>
      <c r="AL1987">
        <f>MAX(0, INDEX(Model_Assumptions[Values], 5) - $AC1987)</f>
        <v>1.6866402039014999E-2</v>
      </c>
      <c r="AM1987">
        <f>INDEX(Model_Assumptions[Values], 6) * MAX(0, INDEX(Model_Assumptions[Values], 3) - $AB1987)^2</f>
        <v>0</v>
      </c>
      <c r="AN1987">
        <f t="shared" si="724"/>
        <v>2328.4513648083325</v>
      </c>
      <c r="AO1987" cm="1">
        <f t="array" ref="AO1987">IFERROR(STDEV(IF($E$2:$E$2201=$E1987, $AJ$2:$AJ$2201)), 0)</f>
        <v>13.066829095593151</v>
      </c>
      <c r="AP1987">
        <f t="shared" ref="AP1987:AP2050" si="732">IF($AO1987=0, 0, ($AJ1987-$AN1987)/$AO1987)</f>
        <v>-0.72133743005739392</v>
      </c>
      <c r="AQ1987">
        <f t="shared" si="725"/>
        <v>4.7805236856082761E-2</v>
      </c>
      <c r="AR1987" cm="1">
        <f t="array" ref="AR1987">IFERROR(STDEV(IF($E$2:$E$2201=$E1987, $AK$2:$AK$2201)), 0)</f>
        <v>1.3000538693285493E-3</v>
      </c>
      <c r="AS1987">
        <f t="shared" ref="AS1987:AS2050" si="733">IF($AR1987=0, 0, ($AK1987-$AQ1987)/$AR1987)</f>
        <v>-0.72215070407247728</v>
      </c>
      <c r="AT1987">
        <f t="shared" si="726"/>
        <v>1.7805236856082787E-2</v>
      </c>
      <c r="AU1987" cm="1">
        <f t="array" ref="AU1987">IFERROR(STDEV(IF($E$2:$E$2201=$E1987, $AL$2:$AL$2201)), 0)</f>
        <v>1.3000538693285493E-3</v>
      </c>
      <c r="AV1987">
        <f t="shared" ref="AV1987:AV2050" si="734">IF($AU1987=0, 0, ($AL1987-$AT1987)/$AU1987)</f>
        <v>-0.72215070407249859</v>
      </c>
      <c r="AW1987">
        <f t="shared" si="727"/>
        <v>0</v>
      </c>
      <c r="AX1987" cm="1">
        <f t="array" ref="AX1987">IFERROR(STDEV(IF($E$2:$E$2201=$E1987, $AM$2:$AM$2201)), 0)</f>
        <v>0</v>
      </c>
      <c r="AY1987">
        <f t="shared" ref="AY1987:AY2050" si="735">IF($AU1987=0, 0, ($AL1987-$AT1987)/$AU1987)</f>
        <v>-0.72215070407249859</v>
      </c>
      <c r="AZ1987">
        <f>INDEX(Model_Assumptions[Values],9)*((INDEX(Model_Scenarios[GR Weight],1)*$AG1987)+(INDEX(Model_Scenarios[GP Weight],1)*$AH1987)+(INDEX(Model_Scenarios[LTV Weight],1)*$AI1987))-(INDEX(Model_Scenarios[LTV Weight],1)*$AP1987)-(INDEX(Model_Scenarios[GP Weight],1)*($AS1987+$AV1987+$AY1987))</f>
        <v>2.0347551306945517</v>
      </c>
      <c r="BA1987">
        <f>INDEX(Model_Assumptions[Values],9)*((INDEX(Model_Scenarios[GR Weight],2)*$AG1987)+(INDEX(Model_Scenarios[GP Weight],2)*$AH1987)+(INDEX(Model_Scenarios[LTV Weight],2)*$AI1987))-(INDEX(Model_Scenarios[LTV Weight],2)*$AP1987)-(INDEX(Model_Scenarios[GP Weight],2)*($AS1987+$AV1987+$AY1987))</f>
        <v>1.9499794585009029</v>
      </c>
      <c r="BB1987">
        <f>INDEX(Model_Assumptions[Values],9)*((INDEX(Model_Scenarios[GR Weight],3)*$AG1987)+(INDEX(Model_Scenarios[GP Weight],3)*$AH1987)+(INDEX(Model_Scenarios[LTV Weight],3)*$AI1987))-(INDEX(Model_Scenarios[LTV Weight],3)*$AP1987)-(INDEX(Model_Scenarios[GP Weight],3)*($AS1987+$AV1987+$AY1987))</f>
        <v>1.7719126366258435</v>
      </c>
      <c r="BC1987">
        <f>INDEX(Model_Assumptions[Values],9)*((INDEX(Model_Scenarios[GR Weight],4)*$AG1987)+(INDEX(Model_Scenarios[GP Weight],4)*$AH1987)+(INDEX(Model_Scenarios[LTV Weight],4)*$AI1987))-(INDEX(Model_Scenarios[LTV Weight],4)*$AP1987)-(INDEX(Model_Scenarios[GP Weight],4)*($AS1987+$AV1987+$AY1987))</f>
        <v>1.5682993822875009</v>
      </c>
      <c r="BD1987">
        <f>INDEX(Model_Assumptions[Values],9)*((INDEX(Model_Scenarios[GR Weight],5)*$AG1987)+(INDEX(Model_Scenarios[GP Weight],5)*$AH1987)+(INDEX(Model_Scenarios[LTV Weight],5)*$AI1987))-(INDEX(Model_Scenarios[LTV Weight],5)*$AP1987)-(INDEX(Model_Scenarios[GP Weight],5)*($AS1987+$AV1987+$AY1987))</f>
        <v>1.9077811737460602</v>
      </c>
    </row>
    <row r="1988" spans="1:56" x14ac:dyDescent="0.25">
      <c r="A1988">
        <v>1987</v>
      </c>
      <c r="B1988">
        <v>40</v>
      </c>
      <c r="C1988" s="3">
        <v>37</v>
      </c>
      <c r="D1988" s="4">
        <v>0.72</v>
      </c>
      <c r="E1988" t="str">
        <v>SKU-1046</v>
      </c>
      <c r="F1988" t="str">
        <v>Hold</v>
      </c>
      <c r="G1988" t="str">
        <v>Full</v>
      </c>
      <c r="H1988">
        <v>116.08</v>
      </c>
      <c r="I1988">
        <v>37.35</v>
      </c>
      <c r="J1988">
        <v>19</v>
      </c>
      <c r="K1988">
        <v>2205.52</v>
      </c>
      <c r="L1988">
        <v>1495.87</v>
      </c>
      <c r="M1988">
        <v>0.67823914541695374</v>
      </c>
      <c r="N1988">
        <v>117.71087137870938</v>
      </c>
      <c r="O1988">
        <v>349.04655619547839</v>
      </c>
      <c r="P1988">
        <v>349.04655619547839</v>
      </c>
      <c r="Q1988">
        <v>1526.2773825274726</v>
      </c>
      <c r="R1988">
        <v>1175.2335845461539</v>
      </c>
      <c r="S1988">
        <v>1</v>
      </c>
      <c r="T1988">
        <f t="shared" si="713"/>
        <v>117.25422739267076</v>
      </c>
      <c r="U1988">
        <f t="shared" si="714"/>
        <v>1.0115673610189165E-2</v>
      </c>
      <c r="V1988">
        <f>IF($F1988="Reduce", INDEX(Model_Assumptions[Values], 2), INDEX(Model_Assumptions[Values], 1))</f>
        <v>-0.4</v>
      </c>
      <c r="W1988">
        <f t="shared" si="715"/>
        <v>18.923120880562561</v>
      </c>
      <c r="X1988">
        <f t="shared" si="728"/>
        <v>2218.8159187084784</v>
      </c>
      <c r="Y1988">
        <f t="shared" si="716"/>
        <v>1512.0373538194667</v>
      </c>
      <c r="Z1988">
        <f t="shared" si="717"/>
        <v>13.295918708478439</v>
      </c>
      <c r="AA1988">
        <f t="shared" si="718"/>
        <v>16.167353819466825</v>
      </c>
      <c r="AB1988">
        <f t="shared" si="729"/>
        <v>0.68146137814784957</v>
      </c>
      <c r="AC1988">
        <f t="shared" si="719"/>
        <v>3.2222327308958354E-3</v>
      </c>
      <c r="AD1988">
        <f t="shared" si="720"/>
        <v>3.2222327308958354E-3</v>
      </c>
      <c r="AE1988">
        <f t="shared" si="721"/>
        <v>0.72</v>
      </c>
      <c r="AF1988">
        <f t="shared" si="730"/>
        <v>329.06540367292314</v>
      </c>
      <c r="AG1988">
        <f t="shared" si="722"/>
        <v>3.809210683354302E-2</v>
      </c>
      <c r="AH1988">
        <f t="shared" si="723"/>
        <v>4.6318617194471147E-2</v>
      </c>
      <c r="AI1988">
        <f t="shared" si="731"/>
        <v>0.28000000000000003</v>
      </c>
      <c r="AJ1988">
        <f>MAX(0, $R1988 - $AA1988) * INDEX(Model_Assumptions[Values], 7)</f>
        <v>2318.1324614533742</v>
      </c>
      <c r="AK1988">
        <f>MAX(0, INDEX(Model_Assumptions[Values], 4) - $AD1988)</f>
        <v>4.6777767269104167E-2</v>
      </c>
      <c r="AL1988">
        <f>MAX(0, INDEX(Model_Assumptions[Values], 5) - $AC1988)</f>
        <v>1.6777767269104165E-2</v>
      </c>
      <c r="AM1988">
        <f>INDEX(Model_Assumptions[Values], 6) * MAX(0, INDEX(Model_Assumptions[Values], 3) - $AB1988)^2</f>
        <v>0</v>
      </c>
      <c r="AN1988">
        <f t="shared" si="724"/>
        <v>2328.4513648083325</v>
      </c>
      <c r="AO1988" cm="1">
        <f t="array" ref="AO1988">IFERROR(STDEV(IF($E$2:$E$2201=$E1988, $AJ$2:$AJ$2201)), 0)</f>
        <v>13.066829095593151</v>
      </c>
      <c r="AP1988">
        <f t="shared" si="732"/>
        <v>-0.78970217483279581</v>
      </c>
      <c r="AQ1988">
        <f t="shared" si="725"/>
        <v>4.7805236856082761E-2</v>
      </c>
      <c r="AR1988" cm="1">
        <f t="array" ref="AR1988">IFERROR(STDEV(IF($E$2:$E$2201=$E1988, $AK$2:$AK$2201)), 0)</f>
        <v>1.3000538693285493E-3</v>
      </c>
      <c r="AS1988">
        <f t="shared" si="733"/>
        <v>-0.79032847116501448</v>
      </c>
      <c r="AT1988">
        <f t="shared" si="726"/>
        <v>1.7805236856082787E-2</v>
      </c>
      <c r="AU1988" cm="1">
        <f t="array" ref="AU1988">IFERROR(STDEV(IF($E$2:$E$2201=$E1988, $AL$2:$AL$2201)), 0)</f>
        <v>1.3000538693285493E-3</v>
      </c>
      <c r="AV1988">
        <f t="shared" si="734"/>
        <v>-0.7903284711650358</v>
      </c>
      <c r="AW1988">
        <f t="shared" si="727"/>
        <v>0</v>
      </c>
      <c r="AX1988" cm="1">
        <f t="array" ref="AX1988">IFERROR(STDEV(IF($E$2:$E$2201=$E1988, $AM$2:$AM$2201)), 0)</f>
        <v>0</v>
      </c>
      <c r="AY1988">
        <f t="shared" si="735"/>
        <v>-0.7903284711650358</v>
      </c>
      <c r="AZ1988">
        <f>INDEX(Model_Assumptions[Values],9)*((INDEX(Model_Scenarios[GR Weight],1)*$AG1988)+(INDEX(Model_Scenarios[GP Weight],1)*$AH1988)+(INDEX(Model_Scenarios[LTV Weight],1)*$AI1988))-(INDEX(Model_Scenarios[LTV Weight],1)*$AP1988)-(INDEX(Model_Scenarios[GP Weight],1)*($AS1988+$AV1988+$AY1988))</f>
        <v>2.0310656432297529</v>
      </c>
      <c r="BA1988">
        <f>INDEX(Model_Assumptions[Values],9)*((INDEX(Model_Scenarios[GR Weight],2)*$AG1988)+(INDEX(Model_Scenarios[GP Weight],2)*$AH1988)+(INDEX(Model_Scenarios[LTV Weight],2)*$AI1988))-(INDEX(Model_Scenarios[LTV Weight],2)*$AP1988)-(INDEX(Model_Scenarios[GP Weight],2)*($AS1988+$AV1988+$AY1988))</f>
        <v>1.9723911936599632</v>
      </c>
      <c r="BB1988">
        <f>INDEX(Model_Assumptions[Values],9)*((INDEX(Model_Scenarios[GR Weight],3)*$AG1988)+(INDEX(Model_Scenarios[GP Weight],3)*$AH1988)+(INDEX(Model_Scenarios[LTV Weight],3)*$AI1988))-(INDEX(Model_Scenarios[LTV Weight],3)*$AP1988)-(INDEX(Model_Scenarios[GP Weight],3)*($AS1988+$AV1988+$AY1988))</f>
        <v>1.8343984782886518</v>
      </c>
      <c r="BC1988">
        <f>INDEX(Model_Assumptions[Values],9)*((INDEX(Model_Scenarios[GR Weight],4)*$AG1988)+(INDEX(Model_Scenarios[GP Weight],4)*$AH1988)+(INDEX(Model_Scenarios[LTV Weight],4)*$AI1988))-(INDEX(Model_Scenarios[LTV Weight],4)*$AP1988)-(INDEX(Model_Scenarios[GP Weight],4)*($AS1988+$AV1988+$AY1988))</f>
        <v>1.6344743142221436</v>
      </c>
      <c r="BD1988">
        <f>INDEX(Model_Assumptions[Values],9)*((INDEX(Model_Scenarios[GR Weight],5)*$AG1988)+(INDEX(Model_Scenarios[GP Weight],5)*$AH1988)+(INDEX(Model_Scenarios[LTV Weight],5)*$AI1988))-(INDEX(Model_Scenarios[LTV Weight],5)*$AP1988)-(INDEX(Model_Scenarios[GP Weight],5)*($AS1988+$AV1988+$AY1988))</f>
        <v>2.0169358252488352</v>
      </c>
    </row>
    <row r="1989" spans="1:56" x14ac:dyDescent="0.25">
      <c r="A1989">
        <v>1988</v>
      </c>
      <c r="B1989">
        <v>40</v>
      </c>
      <c r="C1989" s="3">
        <v>38</v>
      </c>
      <c r="D1989" s="4">
        <v>0.74</v>
      </c>
      <c r="E1989" t="str">
        <v>SKU-1046</v>
      </c>
      <c r="F1989" t="str">
        <v>Hold</v>
      </c>
      <c r="G1989" t="str">
        <v>Full</v>
      </c>
      <c r="H1989">
        <v>116.08</v>
      </c>
      <c r="I1989">
        <v>37.35</v>
      </c>
      <c r="J1989">
        <v>19</v>
      </c>
      <c r="K1989">
        <v>2205.52</v>
      </c>
      <c r="L1989">
        <v>1495.87</v>
      </c>
      <c r="M1989">
        <v>0.67823914541695374</v>
      </c>
      <c r="N1989">
        <v>117.71087137870938</v>
      </c>
      <c r="O1989">
        <v>349.04655619547839</v>
      </c>
      <c r="P1989">
        <v>349.04655619547839</v>
      </c>
      <c r="Q1989">
        <v>1526.2773825274726</v>
      </c>
      <c r="R1989">
        <v>1175.2335845461539</v>
      </c>
      <c r="S1989">
        <v>1</v>
      </c>
      <c r="T1989">
        <f t="shared" si="713"/>
        <v>117.28684482024494</v>
      </c>
      <c r="U1989">
        <f t="shared" si="714"/>
        <v>1.0396664543805469E-2</v>
      </c>
      <c r="V1989">
        <f>IF($F1989="Reduce", INDEX(Model_Assumptions[Values], 2), INDEX(Model_Assumptions[Values], 1))</f>
        <v>-0.4</v>
      </c>
      <c r="W1989">
        <f t="shared" si="715"/>
        <v>18.920985349467077</v>
      </c>
      <c r="X1989">
        <f t="shared" si="728"/>
        <v>2219.182672529073</v>
      </c>
      <c r="Y1989">
        <f t="shared" si="716"/>
        <v>1512.4838697264777</v>
      </c>
      <c r="Z1989">
        <f t="shared" si="717"/>
        <v>13.662672529073006</v>
      </c>
      <c r="AA1989">
        <f t="shared" si="718"/>
        <v>16.613869726477787</v>
      </c>
      <c r="AB1989">
        <f t="shared" si="729"/>
        <v>0.68154996361916798</v>
      </c>
      <c r="AC1989">
        <f t="shared" si="719"/>
        <v>3.3108182022142385E-3</v>
      </c>
      <c r="AD1989">
        <f t="shared" si="720"/>
        <v>3.3108182022142385E-3</v>
      </c>
      <c r="AE1989">
        <f t="shared" si="721"/>
        <v>0.73999999999999566</v>
      </c>
      <c r="AF1989">
        <f t="shared" si="730"/>
        <v>305.56073198200511</v>
      </c>
      <c r="AG1989">
        <f t="shared" si="722"/>
        <v>3.9142837213444463E-2</v>
      </c>
      <c r="AH1989">
        <f t="shared" si="723"/>
        <v>4.7597861751065187E-2</v>
      </c>
      <c r="AI1989">
        <f t="shared" si="731"/>
        <v>0.26000000000000434</v>
      </c>
      <c r="AJ1989">
        <f>MAX(0, $R1989 - $AA1989) * INDEX(Model_Assumptions[Values], 7)</f>
        <v>2317.2394296393522</v>
      </c>
      <c r="AK1989">
        <f>MAX(0, INDEX(Model_Assumptions[Values], 4) - $AD1989)</f>
        <v>4.6689181797785764E-2</v>
      </c>
      <c r="AL1989">
        <f>MAX(0, INDEX(Model_Assumptions[Values], 5) - $AC1989)</f>
        <v>1.6689181797785762E-2</v>
      </c>
      <c r="AM1989">
        <f>INDEX(Model_Assumptions[Values], 6) * MAX(0, INDEX(Model_Assumptions[Values], 3) - $AB1989)^2</f>
        <v>0</v>
      </c>
      <c r="AN1989">
        <f t="shared" si="724"/>
        <v>2328.4513648083325</v>
      </c>
      <c r="AO1989" cm="1">
        <f t="array" ref="AO1989">IFERROR(STDEV(IF($E$2:$E$2201=$E1989, $AJ$2:$AJ$2201)), 0)</f>
        <v>13.066829095593151</v>
      </c>
      <c r="AP1989">
        <f t="shared" si="732"/>
        <v>-0.85804559675166847</v>
      </c>
      <c r="AQ1989">
        <f t="shared" si="725"/>
        <v>4.7805236856082761E-2</v>
      </c>
      <c r="AR1989" cm="1">
        <f t="array" ref="AR1989">IFERROR(STDEV(IF($E$2:$E$2201=$E1989, $AK$2:$AK$2201)), 0)</f>
        <v>1.3000538693285493E-3</v>
      </c>
      <c r="AS1989">
        <f t="shared" si="733"/>
        <v>-0.85846831783471877</v>
      </c>
      <c r="AT1989">
        <f t="shared" si="726"/>
        <v>1.7805236856082787E-2</v>
      </c>
      <c r="AU1989" cm="1">
        <f t="array" ref="AU1989">IFERROR(STDEV(IF($E$2:$E$2201=$E1989, $AL$2:$AL$2201)), 0)</f>
        <v>1.3000538693285493E-3</v>
      </c>
      <c r="AV1989">
        <f t="shared" si="734"/>
        <v>-0.85846831783474009</v>
      </c>
      <c r="AW1989">
        <f t="shared" si="727"/>
        <v>0</v>
      </c>
      <c r="AX1989" cm="1">
        <f t="array" ref="AX1989">IFERROR(STDEV(IF($E$2:$E$2201=$E1989, $AM$2:$AM$2201)), 0)</f>
        <v>0</v>
      </c>
      <c r="AY1989">
        <f t="shared" si="735"/>
        <v>-0.85846831783474009</v>
      </c>
      <c r="AZ1989">
        <f>INDEX(Model_Assumptions[Values],9)*((INDEX(Model_Scenarios[GR Weight],1)*$AG1989)+(INDEX(Model_Scenarios[GP Weight],1)*$AH1989)+(INDEX(Model_Scenarios[LTV Weight],1)*$AI1989))-(INDEX(Model_Scenarios[LTV Weight],1)*$AP1989)-(INDEX(Model_Scenarios[GP Weight],1)*($AS1989+$AV1989+$AY1989))</f>
        <v>2.0273473222340272</v>
      </c>
      <c r="BA1989">
        <f>INDEX(Model_Assumptions[Values],9)*((INDEX(Model_Scenarios[GR Weight],2)*$AG1989)+(INDEX(Model_Scenarios[GP Weight],2)*$AH1989)+(INDEX(Model_Scenarios[LTV Weight],2)*$AI1989))-(INDEX(Model_Scenarios[LTV Weight],2)*$AP1989)-(INDEX(Model_Scenarios[GP Weight],2)*($AS1989+$AV1989+$AY1989))</f>
        <v>1.9947656182505868</v>
      </c>
      <c r="BB1989">
        <f>INDEX(Model_Assumptions[Values],9)*((INDEX(Model_Scenarios[GR Weight],3)*$AG1989)+(INDEX(Model_Scenarios[GP Weight],3)*$AH1989)+(INDEX(Model_Scenarios[LTV Weight],3)*$AI1989))-(INDEX(Model_Scenarios[LTV Weight],3)*$AP1989)-(INDEX(Model_Scenarios[GP Weight],3)*($AS1989+$AV1989+$AY1989))</f>
        <v>1.8968347770083152</v>
      </c>
      <c r="BC1989">
        <f>INDEX(Model_Assumptions[Values],9)*((INDEX(Model_Scenarios[GR Weight],4)*$AG1989)+(INDEX(Model_Scenarios[GP Weight],4)*$AH1989)+(INDEX(Model_Scenarios[LTV Weight],4)*$AI1989))-(INDEX(Model_Scenarios[LTV Weight],4)*$AP1989)-(INDEX(Model_Scenarios[GP Weight],4)*($AS1989+$AV1989+$AY1989))</f>
        <v>1.7006016359398686</v>
      </c>
      <c r="BD1989">
        <f>INDEX(Model_Assumptions[Values],9)*((INDEX(Model_Scenarios[GR Weight],5)*$AG1989)+(INDEX(Model_Scenarios[GP Weight],5)*$AH1989)+(INDEX(Model_Scenarios[LTV Weight],5)*$AI1989))-(INDEX(Model_Scenarios[LTV Weight],5)*$AP1989)-(INDEX(Model_Scenarios[GP Weight],5)*($AS1989+$AV1989+$AY1989))</f>
        <v>2.1260210806441062</v>
      </c>
    </row>
    <row r="1990" spans="1:56" x14ac:dyDescent="0.25">
      <c r="A1990">
        <v>1989</v>
      </c>
      <c r="B1990">
        <v>40</v>
      </c>
      <c r="C1990" s="3">
        <v>39</v>
      </c>
      <c r="D1990" s="4">
        <v>0.76</v>
      </c>
      <c r="E1990" t="str">
        <v>SKU-1046</v>
      </c>
      <c r="F1990" t="str">
        <v>Hold</v>
      </c>
      <c r="G1990" t="str">
        <v>Full</v>
      </c>
      <c r="H1990">
        <v>116.08</v>
      </c>
      <c r="I1990">
        <v>37.35</v>
      </c>
      <c r="J1990">
        <v>19</v>
      </c>
      <c r="K1990">
        <v>2205.52</v>
      </c>
      <c r="L1990">
        <v>1495.87</v>
      </c>
      <c r="M1990">
        <v>0.67823914541695374</v>
      </c>
      <c r="N1990">
        <v>117.71087137870938</v>
      </c>
      <c r="O1990">
        <v>349.04655619547839</v>
      </c>
      <c r="P1990">
        <v>349.04655619547839</v>
      </c>
      <c r="Q1990">
        <v>1526.2773825274726</v>
      </c>
      <c r="R1990">
        <v>1175.2335845461539</v>
      </c>
      <c r="S1990">
        <v>1</v>
      </c>
      <c r="T1990">
        <f t="shared" si="713"/>
        <v>117.31946224781913</v>
      </c>
      <c r="U1990">
        <f t="shared" si="714"/>
        <v>1.0677655477421897E-2</v>
      </c>
      <c r="V1990">
        <f>IF($F1990="Reduce", INDEX(Model_Assumptions[Values], 2), INDEX(Model_Assumptions[Values], 1))</f>
        <v>-0.4</v>
      </c>
      <c r="W1990">
        <f t="shared" si="715"/>
        <v>18.918849818371594</v>
      </c>
      <c r="X1990">
        <f t="shared" si="728"/>
        <v>2219.5492870386061</v>
      </c>
      <c r="Y1990">
        <f t="shared" si="716"/>
        <v>1512.9302463224271</v>
      </c>
      <c r="Z1990">
        <f t="shared" si="717"/>
        <v>14.029287038606071</v>
      </c>
      <c r="AA1990">
        <f t="shared" si="718"/>
        <v>17.060246322427247</v>
      </c>
      <c r="AB1990">
        <f t="shared" si="729"/>
        <v>0.68163849983301217</v>
      </c>
      <c r="AC1990">
        <f t="shared" si="719"/>
        <v>3.399354416058431E-3</v>
      </c>
      <c r="AD1990">
        <f t="shared" si="720"/>
        <v>3.399354416058431E-3</v>
      </c>
      <c r="AE1990">
        <f t="shared" si="721"/>
        <v>0.76</v>
      </c>
      <c r="AF1990">
        <f t="shared" si="730"/>
        <v>282.0560602910769</v>
      </c>
      <c r="AG1990">
        <f t="shared" si="722"/>
        <v>4.0193168474491912E-2</v>
      </c>
      <c r="AH1990">
        <f t="shared" si="723"/>
        <v>4.8876707188805227E-2</v>
      </c>
      <c r="AI1990">
        <f t="shared" si="731"/>
        <v>0.23999999999999996</v>
      </c>
      <c r="AJ1990">
        <f>MAX(0, $R1990 - $AA1990) * INDEX(Model_Assumptions[Values], 7)</f>
        <v>2316.3466764474533</v>
      </c>
      <c r="AK1990">
        <f>MAX(0, INDEX(Model_Assumptions[Values], 4) - $AD1990)</f>
        <v>4.6600645583941572E-2</v>
      </c>
      <c r="AL1990">
        <f>MAX(0, INDEX(Model_Assumptions[Values], 5) - $AC1990)</f>
        <v>1.6600645583941569E-2</v>
      </c>
      <c r="AM1990">
        <f>INDEX(Model_Assumptions[Values], 6) * MAX(0, INDEX(Model_Assumptions[Values], 3) - $AB1990)^2</f>
        <v>0</v>
      </c>
      <c r="AN1990">
        <f t="shared" si="724"/>
        <v>2328.4513648083325</v>
      </c>
      <c r="AO1990" cm="1">
        <f t="array" ref="AO1990">IFERROR(STDEV(IF($E$2:$E$2201=$E1990, $AJ$2:$AJ$2201)), 0)</f>
        <v>13.066829095593151</v>
      </c>
      <c r="AP1990">
        <f t="shared" si="732"/>
        <v>-0.9263676958139424</v>
      </c>
      <c r="AQ1990">
        <f t="shared" si="725"/>
        <v>4.7805236856082761E-2</v>
      </c>
      <c r="AR1990" cm="1">
        <f t="array" ref="AR1990">IFERROR(STDEV(IF($E$2:$E$2201=$E1990, $AK$2:$AK$2201)), 0)</f>
        <v>1.3000538693285493E-3</v>
      </c>
      <c r="AS1990">
        <f t="shared" si="733"/>
        <v>-0.92657027570967943</v>
      </c>
      <c r="AT1990">
        <f t="shared" si="726"/>
        <v>1.7805236856082787E-2</v>
      </c>
      <c r="AU1990" cm="1">
        <f t="array" ref="AU1990">IFERROR(STDEV(IF($E$2:$E$2201=$E1990, $AL$2:$AL$2201)), 0)</f>
        <v>1.3000538693285493E-3</v>
      </c>
      <c r="AV1990">
        <f t="shared" si="734"/>
        <v>-0.92657027570970074</v>
      </c>
      <c r="AW1990">
        <f t="shared" si="727"/>
        <v>0</v>
      </c>
      <c r="AX1990" cm="1">
        <f t="array" ref="AX1990">IFERROR(STDEV(IF($E$2:$E$2201=$E1990, $AM$2:$AM$2201)), 0)</f>
        <v>0</v>
      </c>
      <c r="AY1990">
        <f t="shared" si="735"/>
        <v>-0.92657027570970074</v>
      </c>
      <c r="AZ1990">
        <f>INDEX(Model_Assumptions[Values],9)*((INDEX(Model_Scenarios[GR Weight],1)*$AG1990)+(INDEX(Model_Scenarios[GP Weight],1)*$AH1990)+(INDEX(Model_Scenarios[LTV Weight],1)*$AI1990))-(INDEX(Model_Scenarios[LTV Weight],1)*$AP1990)-(INDEX(Model_Scenarios[GP Weight],1)*($AS1990+$AV1990+$AY1990))</f>
        <v>2.0236001771957106</v>
      </c>
      <c r="BA1990">
        <f>INDEX(Model_Assumptions[Values],9)*((INDEX(Model_Scenarios[GR Weight],2)*$AG1990)+(INDEX(Model_Scenarios[GP Weight],2)*$AH1990)+(INDEX(Model_Scenarios[LTV Weight],2)*$AI1990))-(INDEX(Model_Scenarios[LTV Weight],2)*$AP1990)-(INDEX(Model_Scenarios[GP Weight],2)*($AS1990+$AV1990+$AY1990))</f>
        <v>2.0171027512495527</v>
      </c>
      <c r="BB1990">
        <f>INDEX(Model_Assumptions[Values],9)*((INDEX(Model_Scenarios[GR Weight],3)*$AG1990)+(INDEX(Model_Scenarios[GP Weight],3)*$AH1990)+(INDEX(Model_Scenarios[LTV Weight],3)*$AI1990))-(INDEX(Model_Scenarios[LTV Weight],3)*$AP1990)-(INDEX(Model_Scenarios[GP Weight],3)*($AS1990+$AV1990+$AY1990))</f>
        <v>1.9592215659942793</v>
      </c>
      <c r="BC1990">
        <f>INDEX(Model_Assumptions[Values],9)*((INDEX(Model_Scenarios[GR Weight],4)*$AG1990)+(INDEX(Model_Scenarios[GP Weight],4)*$AH1990)+(INDEX(Model_Scenarios[LTV Weight],4)*$AI1990))-(INDEX(Model_Scenarios[LTV Weight],4)*$AP1990)-(INDEX(Model_Scenarios[GP Weight],4)*($AS1990+$AV1990+$AY1990))</f>
        <v>1.7666813806501307</v>
      </c>
      <c r="BD1990">
        <f>INDEX(Model_Assumptions[Values],9)*((INDEX(Model_Scenarios[GR Weight],5)*$AG1990)+(INDEX(Model_Scenarios[GP Weight],5)*$AH1990)+(INDEX(Model_Scenarios[LTV Weight],5)*$AI1990))-(INDEX(Model_Scenarios[LTV Weight],5)*$AP1990)-(INDEX(Model_Scenarios[GP Weight],5)*($AS1990+$AV1990+$AY1990))</f>
        <v>2.2350369921181867</v>
      </c>
    </row>
    <row r="1991" spans="1:56" x14ac:dyDescent="0.25">
      <c r="A1991">
        <v>1990</v>
      </c>
      <c r="B1991">
        <v>40</v>
      </c>
      <c r="C1991" s="3">
        <v>40</v>
      </c>
      <c r="D1991" s="4">
        <v>0.78</v>
      </c>
      <c r="E1991" t="str">
        <v>SKU-1046</v>
      </c>
      <c r="F1991" t="str">
        <v>Hold</v>
      </c>
      <c r="G1991" t="str">
        <v>Full</v>
      </c>
      <c r="H1991">
        <v>116.08</v>
      </c>
      <c r="I1991">
        <v>37.35</v>
      </c>
      <c r="J1991">
        <v>19</v>
      </c>
      <c r="K1991">
        <v>2205.52</v>
      </c>
      <c r="L1991">
        <v>1495.87</v>
      </c>
      <c r="M1991">
        <v>0.67823914541695374</v>
      </c>
      <c r="N1991">
        <v>117.71087137870938</v>
      </c>
      <c r="O1991">
        <v>349.04655619547839</v>
      </c>
      <c r="P1991">
        <v>349.04655619547839</v>
      </c>
      <c r="Q1991">
        <v>1526.2773825274726</v>
      </c>
      <c r="R1991">
        <v>1175.2335845461539</v>
      </c>
      <c r="S1991">
        <v>1</v>
      </c>
      <c r="T1991">
        <f t="shared" si="713"/>
        <v>117.35207967539333</v>
      </c>
      <c r="U1991">
        <f t="shared" si="714"/>
        <v>1.0958646411038324E-2</v>
      </c>
      <c r="V1991">
        <f>IF($F1991="Reduce", INDEX(Model_Assumptions[Values], 2), INDEX(Model_Assumptions[Values], 1))</f>
        <v>-0.4</v>
      </c>
      <c r="W1991">
        <f t="shared" si="715"/>
        <v>18.916714287276108</v>
      </c>
      <c r="X1991">
        <f t="shared" si="728"/>
        <v>2219.9157622370772</v>
      </c>
      <c r="Y1991">
        <f t="shared" si="716"/>
        <v>1513.3764836073146</v>
      </c>
      <c r="Z1991">
        <f t="shared" si="717"/>
        <v>14.395762237077179</v>
      </c>
      <c r="AA1991">
        <f t="shared" si="718"/>
        <v>17.506483607314749</v>
      </c>
      <c r="AB1991">
        <f t="shared" si="729"/>
        <v>0.68172698683045463</v>
      </c>
      <c r="AC1991">
        <f t="shared" si="719"/>
        <v>3.4878414135008917E-3</v>
      </c>
      <c r="AD1991">
        <f t="shared" si="720"/>
        <v>3.4878414135008917E-3</v>
      </c>
      <c r="AE1991">
        <f t="shared" si="721"/>
        <v>0.78000000000000436</v>
      </c>
      <c r="AF1991">
        <f t="shared" si="730"/>
        <v>258.55138860014875</v>
      </c>
      <c r="AG1991">
        <f t="shared" si="722"/>
        <v>4.1243100616684049E-2</v>
      </c>
      <c r="AH1991">
        <f t="shared" si="723"/>
        <v>5.015515350768996E-2</v>
      </c>
      <c r="AI1991">
        <f t="shared" si="731"/>
        <v>0.21999999999999564</v>
      </c>
      <c r="AJ1991">
        <f>MAX(0, $R1991 - $AA1991) * INDEX(Model_Assumptions[Values], 7)</f>
        <v>2315.4542018776783</v>
      </c>
      <c r="AK1991">
        <f>MAX(0, INDEX(Model_Assumptions[Values], 4) - $AD1991)</f>
        <v>4.6512158586499111E-2</v>
      </c>
      <c r="AL1991">
        <f>MAX(0, INDEX(Model_Assumptions[Values], 5) - $AC1991)</f>
        <v>1.6512158586499109E-2</v>
      </c>
      <c r="AM1991">
        <f>INDEX(Model_Assumptions[Values], 6) * MAX(0, INDEX(Model_Assumptions[Values], 3) - $AB1991)^2</f>
        <v>0</v>
      </c>
      <c r="AN1991">
        <f t="shared" si="724"/>
        <v>2328.4513648083325</v>
      </c>
      <c r="AO1991" cm="1">
        <f t="array" ref="AO1991">IFERROR(STDEV(IF($E$2:$E$2201=$E1991, $AJ$2:$AJ$2201)), 0)</f>
        <v>13.066829095593151</v>
      </c>
      <c r="AP1991">
        <f t="shared" si="732"/>
        <v>-0.994668472019548</v>
      </c>
      <c r="AQ1991">
        <f t="shared" si="725"/>
        <v>4.7805236856082761E-2</v>
      </c>
      <c r="AR1991" cm="1">
        <f t="array" ref="AR1991">IFERROR(STDEV(IF($E$2:$E$2201=$E1991, $AK$2:$AK$2201)), 0)</f>
        <v>1.3000538693285493E-3</v>
      </c>
      <c r="AS1991">
        <f t="shared" si="733"/>
        <v>-0.99463437638280183</v>
      </c>
      <c r="AT1991">
        <f t="shared" si="726"/>
        <v>1.7805236856082787E-2</v>
      </c>
      <c r="AU1991" cm="1">
        <f t="array" ref="AU1991">IFERROR(STDEV(IF($E$2:$E$2201=$E1991, $AL$2:$AL$2201)), 0)</f>
        <v>1.3000538693285493E-3</v>
      </c>
      <c r="AV1991">
        <f t="shared" si="734"/>
        <v>-0.99463437638282315</v>
      </c>
      <c r="AW1991">
        <f t="shared" si="727"/>
        <v>0</v>
      </c>
      <c r="AX1991" cm="1">
        <f t="array" ref="AX1991">IFERROR(STDEV(IF($E$2:$E$2201=$E1991, $AM$2:$AM$2201)), 0)</f>
        <v>0</v>
      </c>
      <c r="AY1991">
        <f t="shared" si="735"/>
        <v>-0.99463437638282315</v>
      </c>
      <c r="AZ1991">
        <f>INDEX(Model_Assumptions[Values],9)*((INDEX(Model_Scenarios[GR Weight],1)*$AG1991)+(INDEX(Model_Scenarios[GP Weight],1)*$AH1991)+(INDEX(Model_Scenarios[LTV Weight],1)*$AI1991))-(INDEX(Model_Scenarios[LTV Weight],1)*$AP1991)-(INDEX(Model_Scenarios[GP Weight],1)*($AS1991+$AV1991+$AY1991))</f>
        <v>2.0198242175926526</v>
      </c>
      <c r="BA1991">
        <f>INDEX(Model_Assumptions[Values],9)*((INDEX(Model_Scenarios[GR Weight],2)*$AG1991)+(INDEX(Model_Scenarios[GP Weight],2)*$AH1991)+(INDEX(Model_Scenarios[LTV Weight],2)*$AI1991))-(INDEX(Model_Scenarios[LTV Weight],2)*$AP1991)-(INDEX(Model_Scenarios[GP Weight],2)*($AS1991+$AV1991+$AY1991))</f>
        <v>2.039402611612585</v>
      </c>
      <c r="BB1991">
        <f>INDEX(Model_Assumptions[Values],9)*((INDEX(Model_Scenarios[GR Weight],3)*$AG1991)+(INDEX(Model_Scenarios[GP Weight],3)*$AH1991)+(INDEX(Model_Scenarios[LTV Weight],3)*$AI1991))-(INDEX(Model_Scenarios[LTV Weight],3)*$AP1991)-(INDEX(Model_Scenarios[GP Weight],3)*($AS1991+$AV1991+$AY1991))</f>
        <v>2.0215588784190799</v>
      </c>
      <c r="BC1991">
        <f>INDEX(Model_Assumptions[Values],9)*((INDEX(Model_Scenarios[GR Weight],4)*$AG1991)+(INDEX(Model_Scenarios[GP Weight],4)*$AH1991)+(INDEX(Model_Scenarios[LTV Weight],4)*$AI1991))-(INDEX(Model_Scenarios[LTV Weight],4)*$AP1991)-(INDEX(Model_Scenarios[GP Weight],4)*($AS1991+$AV1991+$AY1991))</f>
        <v>1.8327135815254691</v>
      </c>
      <c r="BD1991">
        <f>INDEX(Model_Assumptions[Values],9)*((INDEX(Model_Scenarios[GR Weight],5)*$AG1991)+(INDEX(Model_Scenarios[GP Weight],5)*$AH1991)+(INDEX(Model_Scenarios[LTV Weight],5)*$AI1991))-(INDEX(Model_Scenarios[LTV Weight],5)*$AP1991)-(INDEX(Model_Scenarios[GP Weight],5)*($AS1991+$AV1991+$AY1991))</f>
        <v>2.3439836117993598</v>
      </c>
    </row>
    <row r="1992" spans="1:56" x14ac:dyDescent="0.25">
      <c r="A1992">
        <v>1991</v>
      </c>
      <c r="B1992">
        <v>40</v>
      </c>
      <c r="C1992" s="3">
        <v>41</v>
      </c>
      <c r="D1992" s="4">
        <v>0.8</v>
      </c>
      <c r="E1992" t="str">
        <v>SKU-1046</v>
      </c>
      <c r="F1992" t="str">
        <v>Hold</v>
      </c>
      <c r="G1992" t="str">
        <v>Full</v>
      </c>
      <c r="H1992">
        <v>116.08</v>
      </c>
      <c r="I1992">
        <v>37.35</v>
      </c>
      <c r="J1992">
        <v>19</v>
      </c>
      <c r="K1992">
        <v>2205.52</v>
      </c>
      <c r="L1992">
        <v>1495.87</v>
      </c>
      <c r="M1992">
        <v>0.67823914541695374</v>
      </c>
      <c r="N1992">
        <v>117.71087137870938</v>
      </c>
      <c r="O1992">
        <v>349.04655619547839</v>
      </c>
      <c r="P1992">
        <v>349.04655619547839</v>
      </c>
      <c r="Q1992">
        <v>1526.2773825274726</v>
      </c>
      <c r="R1992">
        <v>1175.2335845461539</v>
      </c>
      <c r="S1992">
        <v>1</v>
      </c>
      <c r="T1992">
        <f t="shared" si="713"/>
        <v>117.38469710296751</v>
      </c>
      <c r="U1992">
        <f t="shared" si="714"/>
        <v>1.1239637344654628E-2</v>
      </c>
      <c r="V1992">
        <f>IF($F1992="Reduce", INDEX(Model_Assumptions[Values], 2), INDEX(Model_Assumptions[Values], 1))</f>
        <v>-0.4</v>
      </c>
      <c r="W1992">
        <f t="shared" si="715"/>
        <v>18.914578756180624</v>
      </c>
      <c r="X1992">
        <f t="shared" si="728"/>
        <v>2220.2820981244863</v>
      </c>
      <c r="Y1992">
        <f t="shared" si="716"/>
        <v>1513.82258158114</v>
      </c>
      <c r="Z1992">
        <f t="shared" si="717"/>
        <v>14.762098124486329</v>
      </c>
      <c r="AA1992">
        <f t="shared" si="718"/>
        <v>17.952581581140066</v>
      </c>
      <c r="AB1992">
        <f t="shared" si="729"/>
        <v>0.68181542465252232</v>
      </c>
      <c r="AC1992">
        <f t="shared" si="719"/>
        <v>3.5762792355685802E-3</v>
      </c>
      <c r="AD1992">
        <f t="shared" si="720"/>
        <v>3.5762792355685802E-3</v>
      </c>
      <c r="AE1992">
        <f t="shared" si="721"/>
        <v>0.8</v>
      </c>
      <c r="AF1992">
        <f t="shared" si="730"/>
        <v>235.04671690923072</v>
      </c>
      <c r="AG1992">
        <f t="shared" si="722"/>
        <v>4.229263364002088E-2</v>
      </c>
      <c r="AH1992">
        <f t="shared" si="723"/>
        <v>5.1433200707718736E-2</v>
      </c>
      <c r="AI1992">
        <f t="shared" si="731"/>
        <v>0.19999999999999996</v>
      </c>
      <c r="AJ1992">
        <f>MAX(0, $R1992 - $AA1992) * INDEX(Model_Assumptions[Values], 7)</f>
        <v>2314.5620059300277</v>
      </c>
      <c r="AK1992">
        <f>MAX(0, INDEX(Model_Assumptions[Values], 4) - $AD1992)</f>
        <v>4.6423720764431423E-2</v>
      </c>
      <c r="AL1992">
        <f>MAX(0, INDEX(Model_Assumptions[Values], 5) - $AC1992)</f>
        <v>1.642372076443142E-2</v>
      </c>
      <c r="AM1992">
        <f>INDEX(Model_Assumptions[Values], 6) * MAX(0, INDEX(Model_Assumptions[Values], 3) - $AB1992)^2</f>
        <v>0</v>
      </c>
      <c r="AN1992">
        <f t="shared" si="724"/>
        <v>2328.4513648083325</v>
      </c>
      <c r="AO1992" cm="1">
        <f t="array" ref="AO1992">IFERROR(STDEV(IF($E$2:$E$2201=$E1992, $AJ$2:$AJ$2201)), 0)</f>
        <v>13.066829095593151</v>
      </c>
      <c r="AP1992">
        <f t="shared" si="732"/>
        <v>-1.0629479253684506</v>
      </c>
      <c r="AQ1992">
        <f t="shared" si="725"/>
        <v>4.7805236856082761E-2</v>
      </c>
      <c r="AR1992" cm="1">
        <f t="array" ref="AR1992">IFERROR(STDEV(IF($E$2:$E$2201=$E1992, $AK$2:$AK$2201)), 0)</f>
        <v>1.3000538693285493E-3</v>
      </c>
      <c r="AS1992">
        <f t="shared" si="733"/>
        <v>-1.0626606514119779</v>
      </c>
      <c r="AT1992">
        <f t="shared" si="726"/>
        <v>1.7805236856082787E-2</v>
      </c>
      <c r="AU1992" cm="1">
        <f t="array" ref="AU1992">IFERROR(STDEV(IF($E$2:$E$2201=$E1992, $AL$2:$AL$2201)), 0)</f>
        <v>1.3000538693285493E-3</v>
      </c>
      <c r="AV1992">
        <f t="shared" si="734"/>
        <v>-1.0626606514119992</v>
      </c>
      <c r="AW1992">
        <f t="shared" si="727"/>
        <v>0</v>
      </c>
      <c r="AX1992" cm="1">
        <f t="array" ref="AX1992">IFERROR(STDEV(IF($E$2:$E$2201=$E1992, $AM$2:$AM$2201)), 0)</f>
        <v>0</v>
      </c>
      <c r="AY1992">
        <f t="shared" si="735"/>
        <v>-1.0626606514119992</v>
      </c>
      <c r="AZ1992">
        <f>INDEX(Model_Assumptions[Values],9)*((INDEX(Model_Scenarios[GR Weight],1)*$AG1992)+(INDEX(Model_Scenarios[GP Weight],1)*$AH1992)+(INDEX(Model_Scenarios[LTV Weight],1)*$AI1992))-(INDEX(Model_Scenarios[LTV Weight],1)*$AP1992)-(INDEX(Model_Scenarios[GP Weight],1)*($AS1992+$AV1992+$AY1992))</f>
        <v>2.0160194528922277</v>
      </c>
      <c r="BA1992">
        <f>INDEX(Model_Assumptions[Values],9)*((INDEX(Model_Scenarios[GR Weight],2)*$AG1992)+(INDEX(Model_Scenarios[GP Weight],2)*$AH1992)+(INDEX(Model_Scenarios[LTV Weight],2)*$AI1992))-(INDEX(Model_Scenarios[LTV Weight],2)*$AP1992)-(INDEX(Model_Scenarios[GP Weight],2)*($AS1992+$AV1992+$AY1992))</f>
        <v>2.0616652182744226</v>
      </c>
      <c r="BB1992">
        <f>INDEX(Model_Assumptions[Values],9)*((INDEX(Model_Scenarios[GR Weight],3)*$AG1992)+(INDEX(Model_Scenarios[GP Weight],3)*$AH1992)+(INDEX(Model_Scenarios[LTV Weight],3)*$AI1992))-(INDEX(Model_Scenarios[LTV Weight],3)*$AP1992)-(INDEX(Model_Scenarios[GP Weight],3)*($AS1992+$AV1992+$AY1992))</f>
        <v>2.0838467474185056</v>
      </c>
      <c r="BC1992">
        <f>INDEX(Model_Assumptions[Values],9)*((INDEX(Model_Scenarios[GR Weight],4)*$AG1992)+(INDEX(Model_Scenarios[GP Weight],4)*$AH1992)+(INDEX(Model_Scenarios[LTV Weight],4)*$AI1992))-(INDEX(Model_Scenarios[LTV Weight],4)*$AP1992)-(INDEX(Model_Scenarios[GP Weight],4)*($AS1992+$AV1992+$AY1992))</f>
        <v>1.8986982717016709</v>
      </c>
      <c r="BD1992">
        <f>INDEX(Model_Assumptions[Values],9)*((INDEX(Model_Scenarios[GR Weight],5)*$AG1992)+(INDEX(Model_Scenarios[GP Weight],5)*$AH1992)+(INDEX(Model_Scenarios[LTV Weight],5)*$AI1992))-(INDEX(Model_Scenarios[LTV Weight],5)*$AP1992)-(INDEX(Model_Scenarios[GP Weight],5)*($AS1992+$AV1992+$AY1992))</f>
        <v>2.452860991758147</v>
      </c>
    </row>
    <row r="1993" spans="1:56" x14ac:dyDescent="0.25">
      <c r="A1993">
        <v>1992</v>
      </c>
      <c r="B1993">
        <v>40</v>
      </c>
      <c r="C1993" s="3">
        <v>42</v>
      </c>
      <c r="D1993" s="4">
        <v>0.82000000000000006</v>
      </c>
      <c r="E1993" t="str">
        <v>SKU-1046</v>
      </c>
      <c r="F1993" t="str">
        <v>Hold</v>
      </c>
      <c r="G1993" t="str">
        <v>Full</v>
      </c>
      <c r="H1993">
        <v>116.08</v>
      </c>
      <c r="I1993">
        <v>37.35</v>
      </c>
      <c r="J1993">
        <v>19</v>
      </c>
      <c r="K1993">
        <v>2205.52</v>
      </c>
      <c r="L1993">
        <v>1495.87</v>
      </c>
      <c r="M1993">
        <v>0.67823914541695374</v>
      </c>
      <c r="N1993">
        <v>117.71087137870938</v>
      </c>
      <c r="O1993">
        <v>349.04655619547839</v>
      </c>
      <c r="P1993">
        <v>349.04655619547839</v>
      </c>
      <c r="Q1993">
        <v>1526.2773825274726</v>
      </c>
      <c r="R1993">
        <v>1175.2335845461539</v>
      </c>
      <c r="S1993">
        <v>1</v>
      </c>
      <c r="T1993">
        <f t="shared" si="713"/>
        <v>117.41731453054169</v>
      </c>
      <c r="U1993">
        <f t="shared" si="714"/>
        <v>1.1520628278270932E-2</v>
      </c>
      <c r="V1993">
        <f>IF($F1993="Reduce", INDEX(Model_Assumptions[Values], 2), INDEX(Model_Assumptions[Values], 1))</f>
        <v>-0.4</v>
      </c>
      <c r="W1993">
        <f t="shared" si="715"/>
        <v>18.912443225085141</v>
      </c>
      <c r="X1993">
        <f t="shared" si="728"/>
        <v>2220.6482947008344</v>
      </c>
      <c r="Y1993">
        <f t="shared" si="716"/>
        <v>1514.2685402439042</v>
      </c>
      <c r="Z1993">
        <f t="shared" si="717"/>
        <v>15.128294700834431</v>
      </c>
      <c r="AA1993">
        <f t="shared" si="718"/>
        <v>18.398540243904336</v>
      </c>
      <c r="AB1993">
        <f t="shared" si="729"/>
        <v>0.6819038133401969</v>
      </c>
      <c r="AC1993">
        <f t="shared" si="719"/>
        <v>3.6646679232431589E-3</v>
      </c>
      <c r="AD1993">
        <f t="shared" si="720"/>
        <v>3.6646679232431589E-3</v>
      </c>
      <c r="AE1993">
        <f t="shared" si="721"/>
        <v>0.81999999999999562</v>
      </c>
      <c r="AF1993">
        <f t="shared" si="730"/>
        <v>211.54204521831284</v>
      </c>
      <c r="AG1993">
        <f t="shared" si="722"/>
        <v>4.3341767544505014E-2</v>
      </c>
      <c r="AH1993">
        <f t="shared" si="723"/>
        <v>5.2710848788894808E-2</v>
      </c>
      <c r="AI1993">
        <f t="shared" si="731"/>
        <v>0.18000000000000438</v>
      </c>
      <c r="AJ1993">
        <f>MAX(0, $R1993 - $AA1993) * INDEX(Model_Assumptions[Values], 7)</f>
        <v>2313.6700886044991</v>
      </c>
      <c r="AK1993">
        <f>MAX(0, INDEX(Model_Assumptions[Values], 4) - $AD1993)</f>
        <v>4.6335332076756844E-2</v>
      </c>
      <c r="AL1993">
        <f>MAX(0, INDEX(Model_Assumptions[Values], 5) - $AC1993)</f>
        <v>1.6335332076756841E-2</v>
      </c>
      <c r="AM1993">
        <f>INDEX(Model_Assumptions[Values], 6) * MAX(0, INDEX(Model_Assumptions[Values], 3) - $AB1993)^2</f>
        <v>0</v>
      </c>
      <c r="AN1993">
        <f t="shared" si="724"/>
        <v>2328.4513648083325</v>
      </c>
      <c r="AO1993" cm="1">
        <f t="array" ref="AO1993">IFERROR(STDEV(IF($E$2:$E$2201=$E1993, $AJ$2:$AJ$2201)), 0)</f>
        <v>13.066829095593151</v>
      </c>
      <c r="AP1993">
        <f t="shared" si="732"/>
        <v>-1.1312060558608239</v>
      </c>
      <c r="AQ1993">
        <f t="shared" si="725"/>
        <v>4.7805236856082761E-2</v>
      </c>
      <c r="AR1993" cm="1">
        <f t="array" ref="AR1993">IFERROR(STDEV(IF($E$2:$E$2201=$E1993, $AK$2:$AK$2201)), 0)</f>
        <v>1.3000538693285493E-3</v>
      </c>
      <c r="AS1993">
        <f t="shared" si="733"/>
        <v>-1.1306491323202572</v>
      </c>
      <c r="AT1993">
        <f t="shared" si="726"/>
        <v>1.7805236856082787E-2</v>
      </c>
      <c r="AU1993" cm="1">
        <f t="array" ref="AU1993">IFERROR(STDEV(IF($E$2:$E$2201=$E1993, $AL$2:$AL$2201)), 0)</f>
        <v>1.3000538693285493E-3</v>
      </c>
      <c r="AV1993">
        <f t="shared" si="734"/>
        <v>-1.1306491323202785</v>
      </c>
      <c r="AW1993">
        <f t="shared" si="727"/>
        <v>0</v>
      </c>
      <c r="AX1993" cm="1">
        <f t="array" ref="AX1993">IFERROR(STDEV(IF($E$2:$E$2201=$E1993, $AM$2:$AM$2201)), 0)</f>
        <v>0</v>
      </c>
      <c r="AY1993">
        <f t="shared" si="735"/>
        <v>-1.1306491323202785</v>
      </c>
      <c r="AZ1993">
        <f>INDEX(Model_Assumptions[Values],9)*((INDEX(Model_Scenarios[GR Weight],1)*$AG1993)+(INDEX(Model_Scenarios[GP Weight],1)*$AH1993)+(INDEX(Model_Scenarios[LTV Weight],1)*$AI1993))-(INDEX(Model_Scenarios[LTV Weight],1)*$AP1993)-(INDEX(Model_Scenarios[GP Weight],1)*($AS1993+$AV1993+$AY1993))</f>
        <v>2.0121858925514582</v>
      </c>
      <c r="BA1993">
        <f>INDEX(Model_Assumptions[Values],9)*((INDEX(Model_Scenarios[GR Weight],2)*$AG1993)+(INDEX(Model_Scenarios[GP Weight],2)*$AH1993)+(INDEX(Model_Scenarios[LTV Weight],2)*$AI1993))-(INDEX(Model_Scenarios[LTV Weight],2)*$AP1993)-(INDEX(Model_Scenarios[GP Weight],2)*($AS1993+$AV1993+$AY1993))</f>
        <v>2.0838905901489864</v>
      </c>
      <c r="BB1993">
        <f>INDEX(Model_Assumptions[Values],9)*((INDEX(Model_Scenarios[GR Weight],3)*$AG1993)+(INDEX(Model_Scenarios[GP Weight],3)*$AH1993)+(INDEX(Model_Scenarios[LTV Weight],3)*$AI1993))-(INDEX(Model_Scenarios[LTV Weight],3)*$AP1993)-(INDEX(Model_Scenarios[GP Weight],3)*($AS1993+$AV1993+$AY1993))</f>
        <v>2.1460852060918203</v>
      </c>
      <c r="BC1993">
        <f>INDEX(Model_Assumptions[Values],9)*((INDEX(Model_Scenarios[GR Weight],4)*$AG1993)+(INDEX(Model_Scenarios[GP Weight],4)*$AH1993)+(INDEX(Model_Scenarios[LTV Weight],4)*$AI1993))-(INDEX(Model_Scenarios[LTV Weight],4)*$AP1993)-(INDEX(Model_Scenarios[GP Weight],4)*($AS1993+$AV1993+$AY1993))</f>
        <v>1.9646354842779883</v>
      </c>
      <c r="BD1993">
        <f>INDEX(Model_Assumptions[Values],9)*((INDEX(Model_Scenarios[GR Weight],5)*$AG1993)+(INDEX(Model_Scenarios[GP Weight],5)*$AH1993)+(INDEX(Model_Scenarios[LTV Weight],5)*$AI1993))-(INDEX(Model_Scenarios[LTV Weight],5)*$AP1993)-(INDEX(Model_Scenarios[GP Weight],5)*($AS1993+$AV1993+$AY1993))</f>
        <v>2.5616691840076253</v>
      </c>
    </row>
    <row r="1994" spans="1:56" x14ac:dyDescent="0.25">
      <c r="A1994">
        <v>1993</v>
      </c>
      <c r="B1994">
        <v>40</v>
      </c>
      <c r="C1994" s="3">
        <v>43</v>
      </c>
      <c r="D1994" s="4">
        <v>0.84</v>
      </c>
      <c r="E1994" t="str">
        <v>SKU-1046</v>
      </c>
      <c r="F1994" t="str">
        <v>Hold</v>
      </c>
      <c r="G1994" t="str">
        <v>Full</v>
      </c>
      <c r="H1994">
        <v>116.08</v>
      </c>
      <c r="I1994">
        <v>37.35</v>
      </c>
      <c r="J1994">
        <v>19</v>
      </c>
      <c r="K1994">
        <v>2205.52</v>
      </c>
      <c r="L1994">
        <v>1495.87</v>
      </c>
      <c r="M1994">
        <v>0.67823914541695374</v>
      </c>
      <c r="N1994">
        <v>117.71087137870938</v>
      </c>
      <c r="O1994">
        <v>349.04655619547839</v>
      </c>
      <c r="P1994">
        <v>349.04655619547839</v>
      </c>
      <c r="Q1994">
        <v>1526.2773825274726</v>
      </c>
      <c r="R1994">
        <v>1175.2335845461539</v>
      </c>
      <c r="S1994">
        <v>1</v>
      </c>
      <c r="T1994">
        <f t="shared" si="713"/>
        <v>117.44993195811588</v>
      </c>
      <c r="U1994">
        <f t="shared" si="714"/>
        <v>1.1801619211887359E-2</v>
      </c>
      <c r="V1994">
        <f>IF($F1994="Reduce", INDEX(Model_Assumptions[Values], 2), INDEX(Model_Assumptions[Values], 1))</f>
        <v>-0.4</v>
      </c>
      <c r="W1994">
        <f t="shared" si="715"/>
        <v>18.910307693989655</v>
      </c>
      <c r="X1994">
        <f t="shared" si="728"/>
        <v>2221.0143519661201</v>
      </c>
      <c r="Y1994">
        <f t="shared" si="716"/>
        <v>1514.7143595956063</v>
      </c>
      <c r="Z1994">
        <f t="shared" si="717"/>
        <v>15.494351966120121</v>
      </c>
      <c r="AA1994">
        <f t="shared" si="718"/>
        <v>18.84435959560642</v>
      </c>
      <c r="AB1994">
        <f t="shared" si="729"/>
        <v>0.68199215293441384</v>
      </c>
      <c r="AC1994">
        <f t="shared" si="719"/>
        <v>3.7530075174601052E-3</v>
      </c>
      <c r="AD1994">
        <f t="shared" si="720"/>
        <v>3.7530075174601052E-3</v>
      </c>
      <c r="AE1994">
        <f t="shared" si="721"/>
        <v>0.84</v>
      </c>
      <c r="AF1994">
        <f t="shared" si="730"/>
        <v>188.03737352738466</v>
      </c>
      <c r="AG1994">
        <f t="shared" si="722"/>
        <v>4.4390502330132538E-2</v>
      </c>
      <c r="AH1994">
        <f t="shared" si="723"/>
        <v>5.3988097751214922E-2</v>
      </c>
      <c r="AI1994">
        <f t="shared" si="731"/>
        <v>0.16000000000000003</v>
      </c>
      <c r="AJ1994">
        <f>MAX(0, $R1994 - $AA1994) * INDEX(Model_Assumptions[Values], 7)</f>
        <v>2312.778449901095</v>
      </c>
      <c r="AK1994">
        <f>MAX(0, INDEX(Model_Assumptions[Values], 4) - $AD1994)</f>
        <v>4.6246992482539898E-2</v>
      </c>
      <c r="AL1994">
        <f>MAX(0, INDEX(Model_Assumptions[Values], 5) - $AC1994)</f>
        <v>1.6246992482539895E-2</v>
      </c>
      <c r="AM1994">
        <f>INDEX(Model_Assumptions[Values], 6) * MAX(0, INDEX(Model_Assumptions[Values], 3) - $AB1994)^2</f>
        <v>0</v>
      </c>
      <c r="AN1994">
        <f t="shared" si="724"/>
        <v>2328.4513648083325</v>
      </c>
      <c r="AO1994" cm="1">
        <f t="array" ref="AO1994">IFERROR(STDEV(IF($E$2:$E$2201=$E1994, $AJ$2:$AJ$2201)), 0)</f>
        <v>13.066829095593151</v>
      </c>
      <c r="AP1994">
        <f t="shared" si="732"/>
        <v>-1.1994428634964942</v>
      </c>
      <c r="AQ1994">
        <f t="shared" si="725"/>
        <v>4.7805236856082761E-2</v>
      </c>
      <c r="AR1994" cm="1">
        <f t="array" ref="AR1994">IFERROR(STDEV(IF($E$2:$E$2201=$E1994, $AK$2:$AK$2201)), 0)</f>
        <v>1.3000538693285493E-3</v>
      </c>
      <c r="AS1994">
        <f t="shared" si="733"/>
        <v>-1.1985998505951636</v>
      </c>
      <c r="AT1994">
        <f t="shared" si="726"/>
        <v>1.7805236856082787E-2</v>
      </c>
      <c r="AU1994" cm="1">
        <f t="array" ref="AU1994">IFERROR(STDEV(IF($E$2:$E$2201=$E1994, $AL$2:$AL$2201)), 0)</f>
        <v>1.3000538693285493E-3</v>
      </c>
      <c r="AV1994">
        <f t="shared" si="734"/>
        <v>-1.1985998505951849</v>
      </c>
      <c r="AW1994">
        <f t="shared" si="727"/>
        <v>0</v>
      </c>
      <c r="AX1994" cm="1">
        <f t="array" ref="AX1994">IFERROR(STDEV(IF($E$2:$E$2201=$E1994, $AM$2:$AM$2201)), 0)</f>
        <v>0</v>
      </c>
      <c r="AY1994">
        <f t="shared" si="735"/>
        <v>-1.1985998505951849</v>
      </c>
      <c r="AZ1994">
        <f>INDEX(Model_Assumptions[Values],9)*((INDEX(Model_Scenarios[GR Weight],1)*$AG1994)+(INDEX(Model_Scenarios[GP Weight],1)*$AH1994)+(INDEX(Model_Scenarios[LTV Weight],1)*$AI1994))-(INDEX(Model_Scenarios[LTV Weight],1)*$AP1994)-(INDEX(Model_Scenarios[GP Weight],1)*($AS1994+$AV1994+$AY1994))</f>
        <v>2.0083235460164226</v>
      </c>
      <c r="BA1994">
        <f>INDEX(Model_Assumptions[Values],9)*((INDEX(Model_Scenarios[GR Weight],2)*$AG1994)+(INDEX(Model_Scenarios[GP Weight],2)*$AH1994)+(INDEX(Model_Scenarios[LTV Weight],2)*$AI1994))-(INDEX(Model_Scenarios[LTV Weight],2)*$AP1994)-(INDEX(Model_Scenarios[GP Weight],2)*($AS1994+$AV1994+$AY1994))</f>
        <v>2.1060787461286425</v>
      </c>
      <c r="BB1994">
        <f>INDEX(Model_Assumptions[Values],9)*((INDEX(Model_Scenarios[GR Weight],3)*$AG1994)+(INDEX(Model_Scenarios[GP Weight],3)*$AH1994)+(INDEX(Model_Scenarios[LTV Weight],3)*$AI1994))-(INDEX(Model_Scenarios[LTV Weight],3)*$AP1994)-(INDEX(Model_Scenarios[GP Weight],3)*($AS1994+$AV1994+$AY1994))</f>
        <v>2.2082742875008261</v>
      </c>
      <c r="BC1994">
        <f>INDEX(Model_Assumptions[Values],9)*((INDEX(Model_Scenarios[GR Weight],4)*$AG1994)+(INDEX(Model_Scenarios[GP Weight],4)*$AH1994)+(INDEX(Model_Scenarios[LTV Weight],4)*$AI1994))-(INDEX(Model_Scenarios[LTV Weight],4)*$AP1994)-(INDEX(Model_Scenarios[GP Weight],4)*($AS1994+$AV1994+$AY1994))</f>
        <v>2.0305252523162429</v>
      </c>
      <c r="BD1994">
        <f>INDEX(Model_Assumptions[Values],9)*((INDEX(Model_Scenarios[GR Weight],5)*$AG1994)+(INDEX(Model_Scenarios[GP Weight],5)*$AH1994)+(INDEX(Model_Scenarios[LTV Weight],5)*$AI1994))-(INDEX(Model_Scenarios[LTV Weight],5)*$AP1994)-(INDEX(Model_Scenarios[GP Weight],5)*($AS1994+$AV1994+$AY1994))</f>
        <v>2.6704082405021405</v>
      </c>
    </row>
    <row r="1995" spans="1:56" x14ac:dyDescent="0.25">
      <c r="A1995">
        <v>1994</v>
      </c>
      <c r="B1995">
        <v>40</v>
      </c>
      <c r="C1995" s="3">
        <v>44</v>
      </c>
      <c r="D1995" s="4">
        <v>0.86</v>
      </c>
      <c r="E1995" t="str">
        <v>SKU-1046</v>
      </c>
      <c r="F1995" t="str">
        <v>Hold</v>
      </c>
      <c r="G1995" t="str">
        <v>Full</v>
      </c>
      <c r="H1995">
        <v>116.08</v>
      </c>
      <c r="I1995">
        <v>37.35</v>
      </c>
      <c r="J1995">
        <v>19</v>
      </c>
      <c r="K1995">
        <v>2205.52</v>
      </c>
      <c r="L1995">
        <v>1495.87</v>
      </c>
      <c r="M1995">
        <v>0.67823914541695374</v>
      </c>
      <c r="N1995">
        <v>117.71087137870938</v>
      </c>
      <c r="O1995">
        <v>349.04655619547839</v>
      </c>
      <c r="P1995">
        <v>349.04655619547839</v>
      </c>
      <c r="Q1995">
        <v>1526.2773825274726</v>
      </c>
      <c r="R1995">
        <v>1175.2335845461539</v>
      </c>
      <c r="S1995">
        <v>1</v>
      </c>
      <c r="T1995">
        <f t="shared" si="713"/>
        <v>117.48254938569008</v>
      </c>
      <c r="U1995">
        <f t="shared" si="714"/>
        <v>1.2082610145503787E-2</v>
      </c>
      <c r="V1995">
        <f>IF($F1995="Reduce", INDEX(Model_Assumptions[Values], 2), INDEX(Model_Assumptions[Values], 1))</f>
        <v>-0.4</v>
      </c>
      <c r="W1995">
        <f t="shared" si="715"/>
        <v>18.908172162894171</v>
      </c>
      <c r="X1995">
        <f t="shared" si="728"/>
        <v>2221.3802699203447</v>
      </c>
      <c r="Y1995">
        <f t="shared" si="716"/>
        <v>1515.1600396362473</v>
      </c>
      <c r="Z1995">
        <f t="shared" si="717"/>
        <v>15.860269920344763</v>
      </c>
      <c r="AA1995">
        <f t="shared" si="718"/>
        <v>19.290039636247457</v>
      </c>
      <c r="AB1995">
        <f t="shared" si="729"/>
        <v>0.68208044347606389</v>
      </c>
      <c r="AC1995">
        <f t="shared" si="719"/>
        <v>3.8412980591101542E-3</v>
      </c>
      <c r="AD1995">
        <f t="shared" si="720"/>
        <v>3.8412980591101542E-3</v>
      </c>
      <c r="AE1995">
        <f t="shared" si="721"/>
        <v>0.86000000000000432</v>
      </c>
      <c r="AF1995">
        <f t="shared" si="730"/>
        <v>164.53270183645648</v>
      </c>
      <c r="AG1995">
        <f t="shared" si="722"/>
        <v>4.5438837996907358E-2</v>
      </c>
      <c r="AH1995">
        <f t="shared" si="723"/>
        <v>5.526494759468234E-2</v>
      </c>
      <c r="AI1995">
        <f t="shared" si="731"/>
        <v>0.13999999999999568</v>
      </c>
      <c r="AJ1995">
        <f>MAX(0, $R1995 - $AA1995) * INDEX(Model_Assumptions[Values], 7)</f>
        <v>2311.8870898198129</v>
      </c>
      <c r="AK1995">
        <f>MAX(0, INDEX(Model_Assumptions[Values], 4) - $AD1995)</f>
        <v>4.6158701940889849E-2</v>
      </c>
      <c r="AL1995">
        <f>MAX(0, INDEX(Model_Assumptions[Values], 5) - $AC1995)</f>
        <v>1.6158701940889846E-2</v>
      </c>
      <c r="AM1995">
        <f>INDEX(Model_Assumptions[Values], 6) * MAX(0, INDEX(Model_Assumptions[Values], 3) - $AB1995)^2</f>
        <v>0</v>
      </c>
      <c r="AN1995">
        <f t="shared" si="724"/>
        <v>2328.4513648083325</v>
      </c>
      <c r="AO1995" cm="1">
        <f t="array" ref="AO1995">IFERROR(STDEV(IF($E$2:$E$2201=$E1995, $AJ$2:$AJ$2201)), 0)</f>
        <v>13.066829095593151</v>
      </c>
      <c r="AP1995">
        <f t="shared" si="732"/>
        <v>-1.2676583482756354</v>
      </c>
      <c r="AQ1995">
        <f t="shared" si="725"/>
        <v>4.7805236856082761E-2</v>
      </c>
      <c r="AR1995" cm="1">
        <f t="array" ref="AR1995">IFERROR(STDEV(IF($E$2:$E$2201=$E1995, $AK$2:$AK$2201)), 0)</f>
        <v>1.3000538693285493E-3</v>
      </c>
      <c r="AS1995">
        <f t="shared" si="733"/>
        <v>-1.2665128376898056</v>
      </c>
      <c r="AT1995">
        <f t="shared" si="726"/>
        <v>1.7805236856082787E-2</v>
      </c>
      <c r="AU1995" cm="1">
        <f t="array" ref="AU1995">IFERROR(STDEV(IF($E$2:$E$2201=$E1995, $AL$2:$AL$2201)), 0)</f>
        <v>1.3000538693285493E-3</v>
      </c>
      <c r="AV1995">
        <f t="shared" si="734"/>
        <v>-1.2665128376898269</v>
      </c>
      <c r="AW1995">
        <f t="shared" si="727"/>
        <v>0</v>
      </c>
      <c r="AX1995" cm="1">
        <f t="array" ref="AX1995">IFERROR(STDEV(IF($E$2:$E$2201=$E1995, $AM$2:$AM$2201)), 0)</f>
        <v>0</v>
      </c>
      <c r="AY1995">
        <f t="shared" si="735"/>
        <v>-1.2665128376898269</v>
      </c>
      <c r="AZ1995">
        <f>INDEX(Model_Assumptions[Values],9)*((INDEX(Model_Scenarios[GR Weight],1)*$AG1995)+(INDEX(Model_Scenarios[GP Weight],1)*$AH1995)+(INDEX(Model_Scenarios[LTV Weight],1)*$AI1995))-(INDEX(Model_Scenarios[LTV Weight],1)*$AP1995)-(INDEX(Model_Scenarios[GP Weight],1)*($AS1995+$AV1995+$AY1995))</f>
        <v>2.004432422723232</v>
      </c>
      <c r="BA1995">
        <f>INDEX(Model_Assumptions[Values],9)*((INDEX(Model_Scenarios[GR Weight],2)*$AG1995)+(INDEX(Model_Scenarios[GP Weight],2)*$AH1995)+(INDEX(Model_Scenarios[LTV Weight],2)*$AI1995))-(INDEX(Model_Scenarios[LTV Weight],2)*$AP1995)-(INDEX(Model_Scenarios[GP Weight],2)*($AS1995+$AV1995+$AY1995))</f>
        <v>2.128229705085404</v>
      </c>
      <c r="BB1995">
        <f>INDEX(Model_Assumptions[Values],9)*((INDEX(Model_Scenarios[GR Weight],3)*$AG1995)+(INDEX(Model_Scenarios[GP Weight],3)*$AH1995)+(INDEX(Model_Scenarios[LTV Weight],3)*$AI1995))-(INDEX(Model_Scenarios[LTV Weight],3)*$AP1995)-(INDEX(Model_Scenarios[GP Weight],3)*($AS1995+$AV1995+$AY1995))</f>
        <v>2.2704140246713846</v>
      </c>
      <c r="BC1995">
        <f>INDEX(Model_Assumptions[Values],9)*((INDEX(Model_Scenarios[GR Weight],4)*$AG1995)+(INDEX(Model_Scenarios[GP Weight],4)*$AH1995)+(INDEX(Model_Scenarios[LTV Weight],4)*$AI1995))-(INDEX(Model_Scenarios[LTV Weight],4)*$AP1995)-(INDEX(Model_Scenarios[GP Weight],4)*($AS1995+$AV1995+$AY1995))</f>
        <v>2.0963676088422769</v>
      </c>
      <c r="BD1995">
        <f>INDEX(Model_Assumptions[Values],9)*((INDEX(Model_Scenarios[GR Weight],5)*$AG1995)+(INDEX(Model_Scenarios[GP Weight],5)*$AH1995)+(INDEX(Model_Scenarios[LTV Weight],5)*$AI1995))-(INDEX(Model_Scenarios[LTV Weight],5)*$AP1995)-(INDEX(Model_Scenarios[GP Weight],5)*($AS1995+$AV1995+$AY1995))</f>
        <v>2.7790782131393903</v>
      </c>
    </row>
    <row r="1996" spans="1:56" x14ac:dyDescent="0.25">
      <c r="A1996">
        <v>1995</v>
      </c>
      <c r="B1996">
        <v>40</v>
      </c>
      <c r="C1996" s="3">
        <v>45</v>
      </c>
      <c r="D1996" s="4">
        <v>0.88</v>
      </c>
      <c r="E1996" t="str">
        <v>SKU-1046</v>
      </c>
      <c r="F1996" t="str">
        <v>Hold</v>
      </c>
      <c r="G1996" t="str">
        <v>Full</v>
      </c>
      <c r="H1996">
        <v>116.08</v>
      </c>
      <c r="I1996">
        <v>37.35</v>
      </c>
      <c r="J1996">
        <v>19</v>
      </c>
      <c r="K1996">
        <v>2205.52</v>
      </c>
      <c r="L1996">
        <v>1495.87</v>
      </c>
      <c r="M1996">
        <v>0.67823914541695374</v>
      </c>
      <c r="N1996">
        <v>117.71087137870938</v>
      </c>
      <c r="O1996">
        <v>349.04655619547839</v>
      </c>
      <c r="P1996">
        <v>349.04655619547839</v>
      </c>
      <c r="Q1996">
        <v>1526.2773825274726</v>
      </c>
      <c r="R1996">
        <v>1175.2335845461539</v>
      </c>
      <c r="S1996">
        <v>1</v>
      </c>
      <c r="T1996">
        <f t="shared" si="713"/>
        <v>117.51516681326426</v>
      </c>
      <c r="U1996">
        <f t="shared" si="714"/>
        <v>1.2363601079120091E-2</v>
      </c>
      <c r="V1996">
        <f>IF($F1996="Reduce", INDEX(Model_Assumptions[Values], 2), INDEX(Model_Assumptions[Values], 1))</f>
        <v>-0.4</v>
      </c>
      <c r="W1996">
        <f t="shared" si="715"/>
        <v>18.906036631798688</v>
      </c>
      <c r="X1996">
        <f t="shared" si="728"/>
        <v>2221.7460485635074</v>
      </c>
      <c r="Y1996">
        <f t="shared" si="716"/>
        <v>1515.6055803658264</v>
      </c>
      <c r="Z1996">
        <f t="shared" si="717"/>
        <v>16.226048563507447</v>
      </c>
      <c r="AA1996">
        <f t="shared" si="718"/>
        <v>19.735580365826536</v>
      </c>
      <c r="AB1996">
        <f t="shared" si="729"/>
        <v>0.68216868500599193</v>
      </c>
      <c r="AC1996">
        <f t="shared" si="719"/>
        <v>3.929539589038189E-3</v>
      </c>
      <c r="AD1996">
        <f t="shared" si="720"/>
        <v>3.929539589038189E-3</v>
      </c>
      <c r="AE1996">
        <f t="shared" si="721"/>
        <v>0.88</v>
      </c>
      <c r="AF1996">
        <f t="shared" si="730"/>
        <v>141.02803014553845</v>
      </c>
      <c r="AG1996">
        <f t="shared" si="722"/>
        <v>4.6486774544826873E-2</v>
      </c>
      <c r="AH1996">
        <f t="shared" si="723"/>
        <v>5.6541398319294445E-2</v>
      </c>
      <c r="AI1996">
        <f t="shared" si="731"/>
        <v>0.11999999999999998</v>
      </c>
      <c r="AJ1996">
        <f>MAX(0, $R1996 - $AA1996) * INDEX(Model_Assumptions[Values], 7)</f>
        <v>2310.9960083606547</v>
      </c>
      <c r="AK1996">
        <f>MAX(0, INDEX(Model_Assumptions[Values], 4) - $AD1996)</f>
        <v>4.6070460410961814E-2</v>
      </c>
      <c r="AL1996">
        <f>MAX(0, INDEX(Model_Assumptions[Values], 5) - $AC1996)</f>
        <v>1.6070460410961811E-2</v>
      </c>
      <c r="AM1996">
        <f>INDEX(Model_Assumptions[Values], 6) * MAX(0, INDEX(Model_Assumptions[Values], 3) - $AB1996)^2</f>
        <v>0</v>
      </c>
      <c r="AN1996">
        <f t="shared" si="724"/>
        <v>2328.4513648083325</v>
      </c>
      <c r="AO1996" cm="1">
        <f t="array" ref="AO1996">IFERROR(STDEV(IF($E$2:$E$2201=$E1996, $AJ$2:$AJ$2201)), 0)</f>
        <v>13.066829095593151</v>
      </c>
      <c r="AP1996">
        <f t="shared" si="732"/>
        <v>-1.3358525101981082</v>
      </c>
      <c r="AQ1996">
        <f t="shared" si="725"/>
        <v>4.7805236856082761E-2</v>
      </c>
      <c r="AR1996" cm="1">
        <f t="array" ref="AR1996">IFERROR(STDEV(IF($E$2:$E$2201=$E1996, $AK$2:$AK$2201)), 0)</f>
        <v>1.3000538693285493E-3</v>
      </c>
      <c r="AS1996">
        <f t="shared" si="733"/>
        <v>-1.3343881250220218</v>
      </c>
      <c r="AT1996">
        <f t="shared" si="726"/>
        <v>1.7805236856082787E-2</v>
      </c>
      <c r="AU1996" cm="1">
        <f t="array" ref="AU1996">IFERROR(STDEV(IF($E$2:$E$2201=$E1996, $AL$2:$AL$2201)), 0)</f>
        <v>1.3000538693285493E-3</v>
      </c>
      <c r="AV1996">
        <f t="shared" si="734"/>
        <v>-1.3343881250220431</v>
      </c>
      <c r="AW1996">
        <f t="shared" si="727"/>
        <v>0</v>
      </c>
      <c r="AX1996" cm="1">
        <f t="array" ref="AX1996">IFERROR(STDEV(IF($E$2:$E$2201=$E1996, $AM$2:$AM$2201)), 0)</f>
        <v>0</v>
      </c>
      <c r="AY1996">
        <f t="shared" si="735"/>
        <v>-1.3343881250220431</v>
      </c>
      <c r="AZ1996">
        <f>INDEX(Model_Assumptions[Values],9)*((INDEX(Model_Scenarios[GR Weight],1)*$AG1996)+(INDEX(Model_Scenarios[GP Weight],1)*$AH1996)+(INDEX(Model_Scenarios[LTV Weight],1)*$AI1996))-(INDEX(Model_Scenarios[LTV Weight],1)*$AP1996)-(INDEX(Model_Scenarios[GP Weight],1)*($AS1996+$AV1996+$AY1996))</f>
        <v>2.000512532097158</v>
      </c>
      <c r="BA1996">
        <f>INDEX(Model_Assumptions[Values],9)*((INDEX(Model_Scenarios[GR Weight],2)*$AG1996)+(INDEX(Model_Scenarios[GP Weight],2)*$AH1996)+(INDEX(Model_Scenarios[LTV Weight],2)*$AI1996))-(INDEX(Model_Scenarios[LTV Weight],2)*$AP1996)-(INDEX(Model_Scenarios[GP Weight],2)*($AS1996+$AV1996+$AY1996))</f>
        <v>2.1503434858699064</v>
      </c>
      <c r="BB1996">
        <f>INDEX(Model_Assumptions[Values],9)*((INDEX(Model_Scenarios[GR Weight],3)*$AG1996)+(INDEX(Model_Scenarios[GP Weight],3)*$AH1996)+(INDEX(Model_Scenarios[LTV Weight],3)*$AI1996))-(INDEX(Model_Scenarios[LTV Weight],3)*$AP1996)-(INDEX(Model_Scenarios[GP Weight],3)*($AS1996+$AV1996+$AY1996))</f>
        <v>2.3325044505921797</v>
      </c>
      <c r="BC1996">
        <f>INDEX(Model_Assumptions[Values],9)*((INDEX(Model_Scenarios[GR Weight],4)*$AG1996)+(INDEX(Model_Scenarios[GP Weight],4)*$AH1996)+(INDEX(Model_Scenarios[LTV Weight],4)*$AI1996))-(INDEX(Model_Scenarios[LTV Weight],4)*$AP1996)-(INDEX(Model_Scenarios[GP Weight],4)*($AS1996+$AV1996+$AY1996))</f>
        <v>2.162162586844782</v>
      </c>
      <c r="BD1996">
        <f>INDEX(Model_Assumptions[Values],9)*((INDEX(Model_Scenarios[GR Weight],5)*$AG1996)+(INDEX(Model_Scenarios[GP Weight],5)*$AH1996)+(INDEX(Model_Scenarios[LTV Weight],5)*$AI1996))-(INDEX(Model_Scenarios[LTV Weight],5)*$AP1996)-(INDEX(Model_Scenarios[GP Weight],5)*($AS1996+$AV1996+$AY1996))</f>
        <v>2.8876791537587732</v>
      </c>
    </row>
    <row r="1997" spans="1:56" x14ac:dyDescent="0.25">
      <c r="A1997">
        <v>1996</v>
      </c>
      <c r="B1997">
        <v>40</v>
      </c>
      <c r="C1997" s="3">
        <v>46</v>
      </c>
      <c r="D1997" s="4">
        <v>0.9</v>
      </c>
      <c r="E1997" t="str">
        <v>SKU-1046</v>
      </c>
      <c r="F1997" t="str">
        <v>Hold</v>
      </c>
      <c r="G1997" t="str">
        <v>Full</v>
      </c>
      <c r="H1997">
        <v>116.08</v>
      </c>
      <c r="I1997">
        <v>37.35</v>
      </c>
      <c r="J1997">
        <v>19</v>
      </c>
      <c r="K1997">
        <v>2205.52</v>
      </c>
      <c r="L1997">
        <v>1495.87</v>
      </c>
      <c r="M1997">
        <v>0.67823914541695374</v>
      </c>
      <c r="N1997">
        <v>117.71087137870938</v>
      </c>
      <c r="O1997">
        <v>349.04655619547839</v>
      </c>
      <c r="P1997">
        <v>349.04655619547839</v>
      </c>
      <c r="Q1997">
        <v>1526.2773825274726</v>
      </c>
      <c r="R1997">
        <v>1175.2335845461539</v>
      </c>
      <c r="S1997">
        <v>1</v>
      </c>
      <c r="T1997">
        <f t="shared" si="713"/>
        <v>117.54778424083844</v>
      </c>
      <c r="U1997">
        <f t="shared" si="714"/>
        <v>1.2644592012736395E-2</v>
      </c>
      <c r="V1997">
        <f>IF($F1997="Reduce", INDEX(Model_Assumptions[Values], 2), INDEX(Model_Assumptions[Values], 1))</f>
        <v>-0.4</v>
      </c>
      <c r="W1997">
        <f t="shared" si="715"/>
        <v>18.903901100703205</v>
      </c>
      <c r="X1997">
        <f t="shared" si="728"/>
        <v>2222.1116878956086</v>
      </c>
      <c r="Y1997">
        <f t="shared" si="716"/>
        <v>1516.050981784344</v>
      </c>
      <c r="Z1997">
        <f t="shared" si="717"/>
        <v>16.591687895608629</v>
      </c>
      <c r="AA1997">
        <f t="shared" si="718"/>
        <v>20.180981784344112</v>
      </c>
      <c r="AB1997">
        <f t="shared" si="729"/>
        <v>0.68225687756499742</v>
      </c>
      <c r="AC1997">
        <f t="shared" si="719"/>
        <v>4.0177321480436845E-3</v>
      </c>
      <c r="AD1997">
        <f t="shared" si="720"/>
        <v>4.0177321480436845E-3</v>
      </c>
      <c r="AE1997">
        <f t="shared" si="721"/>
        <v>0.89999999999999569</v>
      </c>
      <c r="AF1997">
        <f t="shared" si="730"/>
        <v>117.52335845462045</v>
      </c>
      <c r="AG1997">
        <f t="shared" si="722"/>
        <v>4.7534311973892386E-2</v>
      </c>
      <c r="AH1997">
        <f t="shared" si="723"/>
        <v>5.7817449925052548E-2</v>
      </c>
      <c r="AI1997">
        <f t="shared" si="731"/>
        <v>0.10000000000000431</v>
      </c>
      <c r="AJ1997">
        <f>MAX(0, $R1997 - $AA1997) * INDEX(Model_Assumptions[Values], 7)</f>
        <v>2310.1052055236196</v>
      </c>
      <c r="AK1997">
        <f>MAX(0, INDEX(Model_Assumptions[Values], 4) - $AD1997)</f>
        <v>4.5982267851956318E-2</v>
      </c>
      <c r="AL1997">
        <f>MAX(0, INDEX(Model_Assumptions[Values], 5) - $AC1997)</f>
        <v>1.5982267851956316E-2</v>
      </c>
      <c r="AM1997">
        <f>INDEX(Model_Assumptions[Values], 6) * MAX(0, INDEX(Model_Assumptions[Values], 3) - $AB1997)^2</f>
        <v>0</v>
      </c>
      <c r="AN1997">
        <f t="shared" si="724"/>
        <v>2328.4513648083325</v>
      </c>
      <c r="AO1997" cm="1">
        <f t="array" ref="AO1997">IFERROR(STDEV(IF($E$2:$E$2201=$E1997, $AJ$2:$AJ$2201)), 0)</f>
        <v>13.066829095593151</v>
      </c>
      <c r="AP1997">
        <f t="shared" si="732"/>
        <v>-1.4040253492639823</v>
      </c>
      <c r="AQ1997">
        <f t="shared" si="725"/>
        <v>4.7805236856082761E-2</v>
      </c>
      <c r="AR1997" cm="1">
        <f t="array" ref="AR1997">IFERROR(STDEV(IF($E$2:$E$2201=$E1997, $AK$2:$AK$2201)), 0)</f>
        <v>1.3000538693285493E-3</v>
      </c>
      <c r="AS1997">
        <f t="shared" si="733"/>
        <v>-1.4022257439747234</v>
      </c>
      <c r="AT1997">
        <f t="shared" si="726"/>
        <v>1.7805236856082787E-2</v>
      </c>
      <c r="AU1997" cm="1">
        <f t="array" ref="AU1997">IFERROR(STDEV(IF($E$2:$E$2201=$E1997, $AL$2:$AL$2201)), 0)</f>
        <v>1.3000538693285493E-3</v>
      </c>
      <c r="AV1997">
        <f t="shared" si="734"/>
        <v>-1.4022257439747448</v>
      </c>
      <c r="AW1997">
        <f t="shared" si="727"/>
        <v>0</v>
      </c>
      <c r="AX1997" cm="1">
        <f t="array" ref="AX1997">IFERROR(STDEV(IF($E$2:$E$2201=$E1997, $AM$2:$AM$2201)), 0)</f>
        <v>0</v>
      </c>
      <c r="AY1997">
        <f t="shared" si="735"/>
        <v>-1.4022257439747448</v>
      </c>
      <c r="AZ1997">
        <f>INDEX(Model_Assumptions[Values],9)*((INDEX(Model_Scenarios[GR Weight],1)*$AG1997)+(INDEX(Model_Scenarios[GP Weight],1)*$AH1997)+(INDEX(Model_Scenarios[LTV Weight],1)*$AI1997))-(INDEX(Model_Scenarios[LTV Weight],1)*$AP1997)-(INDEX(Model_Scenarios[GP Weight],1)*($AS1997+$AV1997+$AY1997))</f>
        <v>1.996563883553097</v>
      </c>
      <c r="BA1997">
        <f>INDEX(Model_Assumptions[Values],9)*((INDEX(Model_Scenarios[GR Weight],2)*$AG1997)+(INDEX(Model_Scenarios[GP Weight],2)*$AH1997)+(INDEX(Model_Scenarios[LTV Weight],2)*$AI1997))-(INDEX(Model_Scenarios[LTV Weight],2)*$AP1997)-(INDEX(Model_Scenarios[GP Weight],2)*($AS1997+$AV1997+$AY1997))</f>
        <v>2.1724201073119174</v>
      </c>
      <c r="BB1997">
        <f>INDEX(Model_Assumptions[Values],9)*((INDEX(Model_Scenarios[GR Weight],3)*$AG1997)+(INDEX(Model_Scenarios[GP Weight],3)*$AH1997)+(INDEX(Model_Scenarios[LTV Weight],3)*$AI1997))-(INDEX(Model_Scenarios[LTV Weight],3)*$AP1997)-(INDEX(Model_Scenarios[GP Weight],3)*($AS1997+$AV1997+$AY1997))</f>
        <v>2.3945455982152835</v>
      </c>
      <c r="BC1997">
        <f>INDEX(Model_Assumptions[Values],9)*((INDEX(Model_Scenarios[GR Weight],4)*$AG1997)+(INDEX(Model_Scenarios[GP Weight],4)*$AH1997)+(INDEX(Model_Scenarios[LTV Weight],4)*$AI1997))-(INDEX(Model_Scenarios[LTV Weight],4)*$AP1997)-(INDEX(Model_Scenarios[GP Weight],4)*($AS1997+$AV1997+$AY1997))</f>
        <v>2.2279102192758291</v>
      </c>
      <c r="BD1997">
        <f>INDEX(Model_Assumptions[Values],9)*((INDEX(Model_Scenarios[GR Weight],5)*$AG1997)+(INDEX(Model_Scenarios[GP Weight],5)*$AH1997)+(INDEX(Model_Scenarios[LTV Weight],5)*$AI1997))-(INDEX(Model_Scenarios[LTV Weight],5)*$AP1997)-(INDEX(Model_Scenarios[GP Weight],5)*($AS1997+$AV1997+$AY1997))</f>
        <v>2.9962111141421053</v>
      </c>
    </row>
    <row r="1998" spans="1:56" x14ac:dyDescent="0.25">
      <c r="A1998">
        <v>1997</v>
      </c>
      <c r="B1998">
        <v>40</v>
      </c>
      <c r="C1998" s="3">
        <v>47</v>
      </c>
      <c r="D1998" s="4">
        <v>0.92</v>
      </c>
      <c r="E1998" t="str">
        <v>SKU-1046</v>
      </c>
      <c r="F1998" t="str">
        <v>Hold</v>
      </c>
      <c r="G1998" t="str">
        <v>Full</v>
      </c>
      <c r="H1998">
        <v>116.08</v>
      </c>
      <c r="I1998">
        <v>37.35</v>
      </c>
      <c r="J1998">
        <v>19</v>
      </c>
      <c r="K1998">
        <v>2205.52</v>
      </c>
      <c r="L1998">
        <v>1495.87</v>
      </c>
      <c r="M1998">
        <v>0.67823914541695374</v>
      </c>
      <c r="N1998">
        <v>117.71087137870938</v>
      </c>
      <c r="O1998">
        <v>349.04655619547839</v>
      </c>
      <c r="P1998">
        <v>349.04655619547839</v>
      </c>
      <c r="Q1998">
        <v>1526.2773825274726</v>
      </c>
      <c r="R1998">
        <v>1175.2335845461539</v>
      </c>
      <c r="S1998">
        <v>1</v>
      </c>
      <c r="T1998">
        <f t="shared" si="713"/>
        <v>117.58040166841263</v>
      </c>
      <c r="U1998">
        <f t="shared" si="714"/>
        <v>1.2925582946352822E-2</v>
      </c>
      <c r="V1998">
        <f>IF($F1998="Reduce", INDEX(Model_Assumptions[Values], 2), INDEX(Model_Assumptions[Values], 1))</f>
        <v>-0.4</v>
      </c>
      <c r="W1998">
        <f t="shared" si="715"/>
        <v>18.901765569607718</v>
      </c>
      <c r="X1998">
        <f t="shared" si="728"/>
        <v>2222.4771879166478</v>
      </c>
      <c r="Y1998">
        <f t="shared" si="716"/>
        <v>1516.4962438917996</v>
      </c>
      <c r="Z1998">
        <f t="shared" si="717"/>
        <v>16.957187916647854</v>
      </c>
      <c r="AA1998">
        <f t="shared" si="718"/>
        <v>20.626243891799732</v>
      </c>
      <c r="AB1998">
        <f t="shared" si="729"/>
        <v>0.68234502119383489</v>
      </c>
      <c r="AC1998">
        <f t="shared" si="719"/>
        <v>4.1058757768811516E-3</v>
      </c>
      <c r="AD1998">
        <f t="shared" si="720"/>
        <v>4.1058757768811516E-3</v>
      </c>
      <c r="AE1998">
        <f t="shared" si="721"/>
        <v>0.92</v>
      </c>
      <c r="AF1998">
        <f t="shared" si="730"/>
        <v>94.018686763692259</v>
      </c>
      <c r="AG1998">
        <f t="shared" si="722"/>
        <v>4.8581450284102587E-2</v>
      </c>
      <c r="AH1998">
        <f t="shared" si="723"/>
        <v>5.9093102411955346E-2</v>
      </c>
      <c r="AI1998">
        <f t="shared" si="731"/>
        <v>7.999999999999996E-2</v>
      </c>
      <c r="AJ1998">
        <f>MAX(0, $R1998 - $AA1998) * INDEX(Model_Assumptions[Values], 7)</f>
        <v>2309.2146813087084</v>
      </c>
      <c r="AK1998">
        <f>MAX(0, INDEX(Model_Assumptions[Values], 4) - $AD1998)</f>
        <v>4.5894124223118851E-2</v>
      </c>
      <c r="AL1998">
        <f>MAX(0, INDEX(Model_Assumptions[Values], 5) - $AC1998)</f>
        <v>1.5894124223118849E-2</v>
      </c>
      <c r="AM1998">
        <f>INDEX(Model_Assumptions[Values], 6) * MAX(0, INDEX(Model_Assumptions[Values], 3) - $AB1998)^2</f>
        <v>0</v>
      </c>
      <c r="AN1998">
        <f t="shared" si="724"/>
        <v>2328.4513648083325</v>
      </c>
      <c r="AO1998" cm="1">
        <f t="array" ref="AO1998">IFERROR(STDEV(IF($E$2:$E$2201=$E1998, $AJ$2:$AJ$2201)), 0)</f>
        <v>13.066829095593151</v>
      </c>
      <c r="AP1998">
        <f t="shared" si="732"/>
        <v>-1.4721768654731879</v>
      </c>
      <c r="AQ1998">
        <f t="shared" si="725"/>
        <v>4.7805236856082761E-2</v>
      </c>
      <c r="AR1998" cm="1">
        <f t="array" ref="AR1998">IFERROR(STDEV(IF($E$2:$E$2201=$E1998, $AK$2:$AK$2201)), 0)</f>
        <v>1.3000538693285493E-3</v>
      </c>
      <c r="AS1998">
        <f t="shared" si="733"/>
        <v>-1.4700257258962353</v>
      </c>
      <c r="AT1998">
        <f t="shared" si="726"/>
        <v>1.7805236856082787E-2</v>
      </c>
      <c r="AU1998" cm="1">
        <f t="array" ref="AU1998">IFERROR(STDEV(IF($E$2:$E$2201=$E1998, $AL$2:$AL$2201)), 0)</f>
        <v>1.3000538693285493E-3</v>
      </c>
      <c r="AV1998">
        <f t="shared" si="734"/>
        <v>-1.4700257258962566</v>
      </c>
      <c r="AW1998">
        <f t="shared" si="727"/>
        <v>0</v>
      </c>
      <c r="AX1998" cm="1">
        <f t="array" ref="AX1998">IFERROR(STDEV(IF($E$2:$E$2201=$E1998, $AM$2:$AM$2201)), 0)</f>
        <v>0</v>
      </c>
      <c r="AY1998">
        <f t="shared" si="735"/>
        <v>-1.4700257258962566</v>
      </c>
      <c r="AZ1998">
        <f>INDEX(Model_Assumptions[Values],9)*((INDEX(Model_Scenarios[GR Weight],1)*$AG1998)+(INDEX(Model_Scenarios[GP Weight],1)*$AH1998)+(INDEX(Model_Scenarios[LTV Weight],1)*$AI1998))-(INDEX(Model_Scenarios[LTV Weight],1)*$AP1998)-(INDEX(Model_Scenarios[GP Weight],1)*($AS1998+$AV1998+$AY1998))</f>
        <v>1.9925864864954541</v>
      </c>
      <c r="BA1998">
        <f>INDEX(Model_Assumptions[Values],9)*((INDEX(Model_Scenarios[GR Weight],2)*$AG1998)+(INDEX(Model_Scenarios[GP Weight],2)*$AH1998)+(INDEX(Model_Scenarios[LTV Weight],2)*$AI1998))-(INDEX(Model_Scenarios[LTV Weight],2)*$AP1998)-(INDEX(Model_Scenarios[GP Weight],2)*($AS1998+$AV1998+$AY1998))</f>
        <v>2.1944595882203539</v>
      </c>
      <c r="BB1998">
        <f>INDEX(Model_Assumptions[Values],9)*((INDEX(Model_Scenarios[GR Weight],3)*$AG1998)+(INDEX(Model_Scenarios[GP Weight],3)*$AH1998)+(INDEX(Model_Scenarios[LTV Weight],3)*$AI1998))-(INDEX(Model_Scenarios[LTV Weight],3)*$AP1998)-(INDEX(Model_Scenarios[GP Weight],3)*($AS1998+$AV1998+$AY1998))</f>
        <v>2.456537500456387</v>
      </c>
      <c r="BC1998">
        <f>INDEX(Model_Assumptions[Values],9)*((INDEX(Model_Scenarios[GR Weight],4)*$AG1998)+(INDEX(Model_Scenarios[GP Weight],4)*$AH1998)+(INDEX(Model_Scenarios[LTV Weight],4)*$AI1998))-(INDEX(Model_Scenarios[LTV Weight],4)*$AP1998)-(INDEX(Model_Scenarios[GP Weight],4)*($AS1998+$AV1998+$AY1998))</f>
        <v>2.2936105390511194</v>
      </c>
      <c r="BD1998">
        <f>INDEX(Model_Assumptions[Values],9)*((INDEX(Model_Scenarios[GR Weight],5)*$AG1998)+(INDEX(Model_Scenarios[GP Weight],5)*$AH1998)+(INDEX(Model_Scenarios[LTV Weight],5)*$AI1998))-(INDEX(Model_Scenarios[LTV Weight],5)*$AP1998)-(INDEX(Model_Scenarios[GP Weight],5)*($AS1998+$AV1998+$AY1998))</f>
        <v>3.1046741460140885</v>
      </c>
    </row>
    <row r="1999" spans="1:56" x14ac:dyDescent="0.25">
      <c r="A1999">
        <v>1998</v>
      </c>
      <c r="B1999">
        <v>40</v>
      </c>
      <c r="C1999" s="3">
        <v>48</v>
      </c>
      <c r="D1999" s="4">
        <v>0.94000000000000006</v>
      </c>
      <c r="E1999" t="str">
        <v>SKU-1046</v>
      </c>
      <c r="F1999" t="str">
        <v>Hold</v>
      </c>
      <c r="G1999" t="str">
        <v>Full</v>
      </c>
      <c r="H1999">
        <v>116.08</v>
      </c>
      <c r="I1999">
        <v>37.35</v>
      </c>
      <c r="J1999">
        <v>19</v>
      </c>
      <c r="K1999">
        <v>2205.52</v>
      </c>
      <c r="L1999">
        <v>1495.87</v>
      </c>
      <c r="M1999">
        <v>0.67823914541695374</v>
      </c>
      <c r="N1999">
        <v>117.71087137870938</v>
      </c>
      <c r="O1999">
        <v>349.04655619547839</v>
      </c>
      <c r="P1999">
        <v>349.04655619547839</v>
      </c>
      <c r="Q1999">
        <v>1526.2773825274726</v>
      </c>
      <c r="R1999">
        <v>1175.2335845461539</v>
      </c>
      <c r="S1999">
        <v>1</v>
      </c>
      <c r="T1999">
        <f t="shared" si="713"/>
        <v>117.61301909598683</v>
      </c>
      <c r="U1999">
        <f t="shared" si="714"/>
        <v>1.3206573879969249E-2</v>
      </c>
      <c r="V1999">
        <f>IF($F1999="Reduce", INDEX(Model_Assumptions[Values], 2), INDEX(Model_Assumptions[Values], 1))</f>
        <v>-0.4</v>
      </c>
      <c r="W1999">
        <f t="shared" si="715"/>
        <v>18.899630038512235</v>
      </c>
      <c r="X1999">
        <f t="shared" si="728"/>
        <v>2222.842548626626</v>
      </c>
      <c r="Y1999">
        <f t="shared" si="716"/>
        <v>1516.941366688194</v>
      </c>
      <c r="Z1999">
        <f t="shared" si="717"/>
        <v>17.32254862662603</v>
      </c>
      <c r="AA1999">
        <f t="shared" si="718"/>
        <v>21.071366688194075</v>
      </c>
      <c r="AB1999">
        <f t="shared" si="729"/>
        <v>0.68243311593321343</v>
      </c>
      <c r="AC1999">
        <f t="shared" si="719"/>
        <v>4.193970516259693E-3</v>
      </c>
      <c r="AD1999">
        <f t="shared" si="720"/>
        <v>4.193970516259693E-3</v>
      </c>
      <c r="AE1999">
        <f t="shared" si="721"/>
        <v>0.94000000000000439</v>
      </c>
      <c r="AF1999">
        <f t="shared" si="730"/>
        <v>70.514015072764082</v>
      </c>
      <c r="AG1999">
        <f t="shared" si="722"/>
        <v>4.9628189475460091E-2</v>
      </c>
      <c r="AH1999">
        <f t="shared" si="723"/>
        <v>6.0368355780004795E-2</v>
      </c>
      <c r="AI1999">
        <f t="shared" si="731"/>
        <v>5.9999999999995612E-2</v>
      </c>
      <c r="AJ1999">
        <f>MAX(0, $R1999 - $AA1999) * INDEX(Model_Assumptions[Values], 7)</f>
        <v>2308.3244357159197</v>
      </c>
      <c r="AK1999">
        <f>MAX(0, INDEX(Model_Assumptions[Values], 4) - $AD1999)</f>
        <v>4.580602948374031E-2</v>
      </c>
      <c r="AL1999">
        <f>MAX(0, INDEX(Model_Assumptions[Values], 5) - $AC1999)</f>
        <v>1.5806029483740307E-2</v>
      </c>
      <c r="AM1999">
        <f>INDEX(Model_Assumptions[Values], 6) * MAX(0, INDEX(Model_Assumptions[Values], 3) - $AB1999)^2</f>
        <v>0</v>
      </c>
      <c r="AN1999">
        <f t="shared" si="724"/>
        <v>2328.4513648083325</v>
      </c>
      <c r="AO1999" cm="1">
        <f t="array" ref="AO1999">IFERROR(STDEV(IF($E$2:$E$2201=$E1999, $AJ$2:$AJ$2201)), 0)</f>
        <v>13.066829095593151</v>
      </c>
      <c r="AP1999">
        <f t="shared" si="732"/>
        <v>-1.5403070588258299</v>
      </c>
      <c r="AQ1999">
        <f t="shared" si="725"/>
        <v>4.7805236856082761E-2</v>
      </c>
      <c r="AR1999" cm="1">
        <f t="array" ref="AR1999">IFERROR(STDEV(IF($E$2:$E$2201=$E1999, $AK$2:$AK$2201)), 0)</f>
        <v>1.3000538693285493E-3</v>
      </c>
      <c r="AS1999">
        <f t="shared" si="733"/>
        <v>-1.537788102099954</v>
      </c>
      <c r="AT1999">
        <f t="shared" si="726"/>
        <v>1.7805236856082787E-2</v>
      </c>
      <c r="AU1999" cm="1">
        <f t="array" ref="AU1999">IFERROR(STDEV(IF($E$2:$E$2201=$E1999, $AL$2:$AL$2201)), 0)</f>
        <v>1.3000538693285493E-3</v>
      </c>
      <c r="AV1999">
        <f t="shared" si="734"/>
        <v>-1.5377881020999753</v>
      </c>
      <c r="AW1999">
        <f t="shared" si="727"/>
        <v>0</v>
      </c>
      <c r="AX1999" cm="1">
        <f t="array" ref="AX1999">IFERROR(STDEV(IF($E$2:$E$2201=$E1999, $AM$2:$AM$2201)), 0)</f>
        <v>0</v>
      </c>
      <c r="AY1999">
        <f t="shared" si="735"/>
        <v>-1.5377881020999753</v>
      </c>
      <c r="AZ1999">
        <f>INDEX(Model_Assumptions[Values],9)*((INDEX(Model_Scenarios[GR Weight],1)*$AG1999)+(INDEX(Model_Scenarios[GP Weight],1)*$AH1999)+(INDEX(Model_Scenarios[LTV Weight],1)*$AI1999))-(INDEX(Model_Scenarios[LTV Weight],1)*$AP1999)-(INDEX(Model_Scenarios[GP Weight],1)*($AS1999+$AV1999+$AY1999))</f>
        <v>1.9885803503183694</v>
      </c>
      <c r="BA1999">
        <f>INDEX(Model_Assumptions[Values],9)*((INDEX(Model_Scenarios[GR Weight],2)*$AG1999)+(INDEX(Model_Scenarios[GP Weight],2)*$AH1999)+(INDEX(Model_Scenarios[LTV Weight],2)*$AI1999))-(INDEX(Model_Scenarios[LTV Weight],2)*$AP1999)-(INDEX(Model_Scenarios[GP Weight],2)*($AS1999+$AV1999+$AY1999))</f>
        <v>2.216461947383356</v>
      </c>
      <c r="BB1999">
        <f>INDEX(Model_Assumptions[Values],9)*((INDEX(Model_Scenarios[GR Weight],3)*$AG1999)+(INDEX(Model_Scenarios[GP Weight],3)*$AH1999)+(INDEX(Model_Scenarios[LTV Weight],3)*$AI1999))-(INDEX(Model_Scenarios[LTV Weight],3)*$AP1999)-(INDEX(Model_Scenarios[GP Weight],3)*($AS1999+$AV1999+$AY1999))</f>
        <v>2.518480190194623</v>
      </c>
      <c r="BC1999">
        <f>INDEX(Model_Assumptions[Values],9)*((INDEX(Model_Scenarios[GR Weight],4)*$AG1999)+(INDEX(Model_Scenarios[GP Weight],4)*$AH1999)+(INDEX(Model_Scenarios[LTV Weight],4)*$AI1999))-(INDEX(Model_Scenarios[LTV Weight],4)*$AP1999)-(INDEX(Model_Scenarios[GP Weight],4)*($AS1999+$AV1999+$AY1999))</f>
        <v>2.359263579049772</v>
      </c>
      <c r="BD1999">
        <f>INDEX(Model_Assumptions[Values],9)*((INDEX(Model_Scenarios[GR Weight],5)*$AG1999)+(INDEX(Model_Scenarios[GP Weight],5)*$AH1999)+(INDEX(Model_Scenarios[LTV Weight],5)*$AI1999))-(INDEX(Model_Scenarios[LTV Weight],5)*$AP1999)-(INDEX(Model_Scenarios[GP Weight],5)*($AS1999+$AV1999+$AY1999))</f>
        <v>3.213068301041873</v>
      </c>
    </row>
    <row r="2000" spans="1:56" x14ac:dyDescent="0.25">
      <c r="A2000">
        <v>1999</v>
      </c>
      <c r="B2000">
        <v>40</v>
      </c>
      <c r="C2000" s="3">
        <v>49</v>
      </c>
      <c r="D2000" s="4">
        <v>0.96</v>
      </c>
      <c r="E2000" t="str">
        <v>SKU-1046</v>
      </c>
      <c r="F2000" t="str">
        <v>Hold</v>
      </c>
      <c r="G2000" t="str">
        <v>Full</v>
      </c>
      <c r="H2000">
        <v>116.08</v>
      </c>
      <c r="I2000">
        <v>37.35</v>
      </c>
      <c r="J2000">
        <v>19</v>
      </c>
      <c r="K2000">
        <v>2205.52</v>
      </c>
      <c r="L2000">
        <v>1495.87</v>
      </c>
      <c r="M2000">
        <v>0.67823914541695374</v>
      </c>
      <c r="N2000">
        <v>117.71087137870938</v>
      </c>
      <c r="O2000">
        <v>349.04655619547839</v>
      </c>
      <c r="P2000">
        <v>349.04655619547839</v>
      </c>
      <c r="Q2000">
        <v>1526.2773825274726</v>
      </c>
      <c r="R2000">
        <v>1175.2335845461539</v>
      </c>
      <c r="S2000">
        <v>1</v>
      </c>
      <c r="T2000">
        <f t="shared" si="713"/>
        <v>117.64563652356101</v>
      </c>
      <c r="U2000">
        <f t="shared" si="714"/>
        <v>1.3487564813585554E-2</v>
      </c>
      <c r="V2000">
        <f>IF($F2000="Reduce", INDEX(Model_Assumptions[Values], 2), INDEX(Model_Assumptions[Values], 1))</f>
        <v>-0.4</v>
      </c>
      <c r="W2000">
        <f t="shared" si="715"/>
        <v>18.897494507416752</v>
      </c>
      <c r="X2000">
        <f t="shared" si="728"/>
        <v>2223.2077700255418</v>
      </c>
      <c r="Y2000">
        <f t="shared" si="716"/>
        <v>1517.3863501735259</v>
      </c>
      <c r="Z2000">
        <f t="shared" si="717"/>
        <v>17.687770025541795</v>
      </c>
      <c r="AA2000">
        <f t="shared" si="718"/>
        <v>21.516350173526007</v>
      </c>
      <c r="AB2000">
        <f t="shared" si="729"/>
        <v>0.68252116182379707</v>
      </c>
      <c r="AC2000">
        <f t="shared" si="719"/>
        <v>4.2820164068433364E-3</v>
      </c>
      <c r="AD2000">
        <f t="shared" si="720"/>
        <v>4.2820164068433364E-3</v>
      </c>
      <c r="AE2000">
        <f t="shared" si="721"/>
        <v>0.96</v>
      </c>
      <c r="AF2000">
        <f t="shared" si="730"/>
        <v>47.0093433818462</v>
      </c>
      <c r="AG2000">
        <f t="shared" si="722"/>
        <v>5.0674529547960985E-2</v>
      </c>
      <c r="AH2000">
        <f t="shared" si="723"/>
        <v>6.1643210029197627E-2</v>
      </c>
      <c r="AI2000">
        <f t="shared" si="731"/>
        <v>4.0000000000000036E-2</v>
      </c>
      <c r="AJ2000">
        <f>MAX(0, $R2000 - $AA2000) * INDEX(Model_Assumptions[Values], 7)</f>
        <v>2307.4344687452558</v>
      </c>
      <c r="AK2000">
        <f>MAX(0, INDEX(Model_Assumptions[Values], 4) - $AD2000)</f>
        <v>4.5717983593156666E-2</v>
      </c>
      <c r="AL2000">
        <f>MAX(0, INDEX(Model_Assumptions[Values], 5) - $AC2000)</f>
        <v>1.5717983593156664E-2</v>
      </c>
      <c r="AM2000">
        <f>INDEX(Model_Assumptions[Values], 6) * MAX(0, INDEX(Model_Assumptions[Values], 3) - $AB2000)^2</f>
        <v>0</v>
      </c>
      <c r="AN2000">
        <f t="shared" si="724"/>
        <v>2328.4513648083325</v>
      </c>
      <c r="AO2000" cm="1">
        <f t="array" ref="AO2000">IFERROR(STDEV(IF($E$2:$E$2201=$E2000, $AJ$2:$AJ$2201)), 0)</f>
        <v>13.066829095593151</v>
      </c>
      <c r="AP2000">
        <f t="shared" si="732"/>
        <v>-1.6084159293217337</v>
      </c>
      <c r="AQ2000">
        <f t="shared" si="725"/>
        <v>4.7805236856082761E-2</v>
      </c>
      <c r="AR2000" cm="1">
        <f t="array" ref="AR2000">IFERROR(STDEV(IF($E$2:$E$2201=$E2000, $AK$2:$AK$2201)), 0)</f>
        <v>1.3000538693285493E-3</v>
      </c>
      <c r="AS2000">
        <f t="shared" si="733"/>
        <v>-1.605512903864605</v>
      </c>
      <c r="AT2000">
        <f t="shared" si="726"/>
        <v>1.7805236856082787E-2</v>
      </c>
      <c r="AU2000" cm="1">
        <f t="array" ref="AU2000">IFERROR(STDEV(IF($E$2:$E$2201=$E2000, $AL$2:$AL$2201)), 0)</f>
        <v>1.3000538693285493E-3</v>
      </c>
      <c r="AV2000">
        <f t="shared" si="734"/>
        <v>-1.6055129038646263</v>
      </c>
      <c r="AW2000">
        <f t="shared" si="727"/>
        <v>0</v>
      </c>
      <c r="AX2000" cm="1">
        <f t="array" ref="AX2000">IFERROR(STDEV(IF($E$2:$E$2201=$E2000, $AM$2:$AM$2201)), 0)</f>
        <v>0</v>
      </c>
      <c r="AY2000">
        <f t="shared" si="735"/>
        <v>-1.6055129038646263</v>
      </c>
      <c r="AZ2000">
        <f>INDEX(Model_Assumptions[Values],9)*((INDEX(Model_Scenarios[GR Weight],1)*$AG2000)+(INDEX(Model_Scenarios[GP Weight],1)*$AH2000)+(INDEX(Model_Scenarios[LTV Weight],1)*$AI2000))-(INDEX(Model_Scenarios[LTV Weight],1)*$AP2000)-(INDEX(Model_Scenarios[GP Weight],1)*($AS2000+$AV2000+$AY2000))</f>
        <v>1.9845454844053521</v>
      </c>
      <c r="BA2000">
        <f>INDEX(Model_Assumptions[Values],9)*((INDEX(Model_Scenarios[GR Weight],2)*$AG2000)+(INDEX(Model_Scenarios[GP Weight],2)*$AH2000)+(INDEX(Model_Scenarios[LTV Weight],2)*$AI2000))-(INDEX(Model_Scenarios[LTV Weight],2)*$AP2000)-(INDEX(Model_Scenarios[GP Weight],2)*($AS2000+$AV2000+$AY2000))</f>
        <v>2.238427203568067</v>
      </c>
      <c r="BB2000">
        <f>INDEX(Model_Assumptions[Values],9)*((INDEX(Model_Scenarios[GR Weight],3)*$AG2000)+(INDEX(Model_Scenarios[GP Weight],3)*$AH2000)+(INDEX(Model_Scenarios[LTV Weight],3)*$AI2000))-(INDEX(Model_Scenarios[LTV Weight],3)*$AP2000)-(INDEX(Model_Scenarios[GP Weight],3)*($AS2000+$AV2000+$AY2000))</f>
        <v>2.5803737002725908</v>
      </c>
      <c r="BC2000">
        <f>INDEX(Model_Assumptions[Values],9)*((INDEX(Model_Scenarios[GR Weight],4)*$AG2000)+(INDEX(Model_Scenarios[GP Weight],4)*$AH2000)+(INDEX(Model_Scenarios[LTV Weight],4)*$AI2000))-(INDEX(Model_Scenarios[LTV Weight],4)*$AP2000)-(INDEX(Model_Scenarios[GP Weight],4)*($AS2000+$AV2000+$AY2000))</f>
        <v>2.4248693721143977</v>
      </c>
      <c r="BD2000">
        <f>INDEX(Model_Assumptions[Values],9)*((INDEX(Model_Scenarios[GR Weight],5)*$AG2000)+(INDEX(Model_Scenarios[GP Weight],5)*$AH2000)+(INDEX(Model_Scenarios[LTV Weight],5)*$AI2000))-(INDEX(Model_Scenarios[LTV Weight],5)*$AP2000)-(INDEX(Model_Scenarios[GP Weight],5)*($AS2000+$AV2000+$AY2000))</f>
        <v>3.3213936308353098</v>
      </c>
    </row>
    <row r="2001" spans="1:56" x14ac:dyDescent="0.25">
      <c r="A2001">
        <v>2000</v>
      </c>
      <c r="B2001">
        <v>40</v>
      </c>
      <c r="C2001" s="3">
        <v>50</v>
      </c>
      <c r="D2001" s="4">
        <v>0.98</v>
      </c>
      <c r="E2001" t="str">
        <v>SKU-1046</v>
      </c>
      <c r="F2001" t="str">
        <v>Hold</v>
      </c>
      <c r="G2001" t="str">
        <v>Full</v>
      </c>
      <c r="H2001">
        <v>116.08</v>
      </c>
      <c r="I2001">
        <v>37.35</v>
      </c>
      <c r="J2001">
        <v>19</v>
      </c>
      <c r="K2001">
        <v>2205.52</v>
      </c>
      <c r="L2001">
        <v>1495.87</v>
      </c>
      <c r="M2001">
        <v>0.67823914541695374</v>
      </c>
      <c r="N2001">
        <v>117.71087137870938</v>
      </c>
      <c r="O2001">
        <v>349.04655619547839</v>
      </c>
      <c r="P2001">
        <v>349.04655619547839</v>
      </c>
      <c r="Q2001">
        <v>1526.2773825274726</v>
      </c>
      <c r="R2001">
        <v>1175.2335845461539</v>
      </c>
      <c r="S2001">
        <v>1</v>
      </c>
      <c r="T2001">
        <f t="shared" si="713"/>
        <v>117.67825395113519</v>
      </c>
      <c r="U2001">
        <f t="shared" si="714"/>
        <v>1.3768555747201858E-2</v>
      </c>
      <c r="V2001">
        <f>IF($F2001="Reduce", INDEX(Model_Assumptions[Values], 2), INDEX(Model_Assumptions[Values], 1))</f>
        <v>-0.4</v>
      </c>
      <c r="W2001">
        <f t="shared" si="715"/>
        <v>18.895358976321265</v>
      </c>
      <c r="X2001">
        <f t="shared" si="728"/>
        <v>2223.5728521133956</v>
      </c>
      <c r="Y2001">
        <f t="shared" si="716"/>
        <v>1517.8311943477963</v>
      </c>
      <c r="Z2001">
        <f t="shared" si="717"/>
        <v>18.052852113395602</v>
      </c>
      <c r="AA2001">
        <f t="shared" si="718"/>
        <v>21.961194347796436</v>
      </c>
      <c r="AB2001">
        <f t="shared" si="729"/>
        <v>0.68260915890620499</v>
      </c>
      <c r="AC2001">
        <f t="shared" si="719"/>
        <v>4.3700134892512565E-3</v>
      </c>
      <c r="AD2001">
        <f t="shared" si="720"/>
        <v>4.3700134892512565E-3</v>
      </c>
      <c r="AE2001">
        <f t="shared" si="721"/>
        <v>0.97999999999999565</v>
      </c>
      <c r="AF2001">
        <f t="shared" si="730"/>
        <v>23.504671690928188</v>
      </c>
      <c r="AG2001">
        <f t="shared" si="722"/>
        <v>5.1720470501606573E-2</v>
      </c>
      <c r="AH2001">
        <f t="shared" si="723"/>
        <v>6.2917665159536465E-2</v>
      </c>
      <c r="AI2001">
        <f t="shared" si="731"/>
        <v>2.0000000000004348E-2</v>
      </c>
      <c r="AJ2001">
        <f>MAX(0, $R2001 - $AA2001) * INDEX(Model_Assumptions[Values], 7)</f>
        <v>2306.5447803967149</v>
      </c>
      <c r="AK2001">
        <f>MAX(0, INDEX(Model_Assumptions[Values], 4) - $AD2001)</f>
        <v>4.5629986510748746E-2</v>
      </c>
      <c r="AL2001">
        <f>MAX(0, INDEX(Model_Assumptions[Values], 5) - $AC2001)</f>
        <v>1.5629986510748744E-2</v>
      </c>
      <c r="AM2001">
        <f>INDEX(Model_Assumptions[Values], 6) * MAX(0, INDEX(Model_Assumptions[Values], 3) - $AB2001)^2</f>
        <v>0</v>
      </c>
      <c r="AN2001">
        <f t="shared" si="724"/>
        <v>2328.4513648083325</v>
      </c>
      <c r="AO2001" cm="1">
        <f t="array" ref="AO2001">IFERROR(STDEV(IF($E$2:$E$2201=$E2001, $AJ$2:$AJ$2201)), 0)</f>
        <v>13.066829095593151</v>
      </c>
      <c r="AP2001">
        <f t="shared" si="732"/>
        <v>-1.676503476961039</v>
      </c>
      <c r="AQ2001">
        <f t="shared" si="725"/>
        <v>4.7805236856082761E-2</v>
      </c>
      <c r="AR2001" cm="1">
        <f t="array" ref="AR2001">IFERROR(STDEV(IF($E$2:$E$2201=$E2001, $AK$2:$AK$2201)), 0)</f>
        <v>1.3000538693285493E-3</v>
      </c>
      <c r="AS2001">
        <f t="shared" si="733"/>
        <v>-1.6732001624344124</v>
      </c>
      <c r="AT2001">
        <f t="shared" si="726"/>
        <v>1.7805236856082787E-2</v>
      </c>
      <c r="AU2001" cm="1">
        <f t="array" ref="AU2001">IFERROR(STDEV(IF($E$2:$E$2201=$E2001, $AL$2:$AL$2201)), 0)</f>
        <v>1.3000538693285493E-3</v>
      </c>
      <c r="AV2001">
        <f t="shared" si="734"/>
        <v>-1.6732001624344337</v>
      </c>
      <c r="AW2001">
        <f t="shared" si="727"/>
        <v>0</v>
      </c>
      <c r="AX2001" cm="1">
        <f t="array" ref="AX2001">IFERROR(STDEV(IF($E$2:$E$2201=$E2001, $AM$2:$AM$2201)), 0)</f>
        <v>0</v>
      </c>
      <c r="AY2001">
        <f t="shared" si="735"/>
        <v>-1.6732001624344337</v>
      </c>
      <c r="AZ2001">
        <f>INDEX(Model_Assumptions[Values],9)*((INDEX(Model_Scenarios[GR Weight],1)*$AG2001)+(INDEX(Model_Scenarios[GP Weight],1)*$AH2001)+(INDEX(Model_Scenarios[LTV Weight],1)*$AI2001))-(INDEX(Model_Scenarios[LTV Weight],1)*$AP2001)-(INDEX(Model_Scenarios[GP Weight],1)*($AS2001+$AV2001+$AY2001))</f>
        <v>1.9804818981297481</v>
      </c>
      <c r="BA2001">
        <f>INDEX(Model_Assumptions[Values],9)*((INDEX(Model_Scenarios[GR Weight],2)*$AG2001)+(INDEX(Model_Scenarios[GP Weight],2)*$AH2001)+(INDEX(Model_Scenarios[LTV Weight],2)*$AI2001))-(INDEX(Model_Scenarios[LTV Weight],2)*$AP2001)-(INDEX(Model_Scenarios[GP Weight],2)*($AS2001+$AV2001+$AY2001))</f>
        <v>2.2603553755210868</v>
      </c>
      <c r="BB2001">
        <f>INDEX(Model_Assumptions[Values],9)*((INDEX(Model_Scenarios[GR Weight],3)*$AG2001)+(INDEX(Model_Scenarios[GP Weight],3)*$AH2001)+(INDEX(Model_Scenarios[LTV Weight],3)*$AI2001))-(INDEX(Model_Scenarios[LTV Weight],3)*$AP2001)-(INDEX(Model_Scenarios[GP Weight],3)*($AS2001+$AV2001+$AY2001))</f>
        <v>2.6422180634967694</v>
      </c>
      <c r="BC2001">
        <f>INDEX(Model_Assumptions[Values],9)*((INDEX(Model_Scenarios[GR Weight],4)*$AG2001)+(INDEX(Model_Scenarios[GP Weight],4)*$AH2001)+(INDEX(Model_Scenarios[LTV Weight],4)*$AI2001))-(INDEX(Model_Scenarios[LTV Weight],4)*$AP2001)-(INDEX(Model_Scenarios[GP Weight],4)*($AS2001+$AV2001+$AY2001))</f>
        <v>2.4904279510514664</v>
      </c>
      <c r="BD2001">
        <f>INDEX(Model_Assumptions[Values],9)*((INDEX(Model_Scenarios[GR Weight],5)*$AG2001)+(INDEX(Model_Scenarios[GP Weight],5)*$AH2001)+(INDEX(Model_Scenarios[LTV Weight],5)*$AI2001))-(INDEX(Model_Scenarios[LTV Weight],5)*$AP2001)-(INDEX(Model_Scenarios[GP Weight],5)*($AS2001+$AV2001+$AY2001))</f>
        <v>3.4296501869474012</v>
      </c>
    </row>
    <row r="2002" spans="1:56" x14ac:dyDescent="0.25">
      <c r="A2002">
        <v>2001</v>
      </c>
      <c r="B2002">
        <v>41</v>
      </c>
      <c r="C2002" s="3">
        <v>1</v>
      </c>
      <c r="D2002" s="4">
        <v>0</v>
      </c>
      <c r="E2002" t="str">
        <v>SKU-1048</v>
      </c>
      <c r="F2002" t="str">
        <v>Hold</v>
      </c>
      <c r="G2002" t="str">
        <v>Full</v>
      </c>
      <c r="H2002">
        <v>101.6</v>
      </c>
      <c r="I2002">
        <v>47.68</v>
      </c>
      <c r="J2002">
        <v>37</v>
      </c>
      <c r="K2002">
        <v>3759.2</v>
      </c>
      <c r="L2002">
        <v>1995.0399999999997</v>
      </c>
      <c r="M2002">
        <v>0.53070866141732276</v>
      </c>
      <c r="N2002">
        <v>110.85658594324225</v>
      </c>
      <c r="O2002">
        <v>1073.7570939567217</v>
      </c>
      <c r="P2002">
        <v>1121.4370939567214</v>
      </c>
      <c r="Q2002">
        <v>1862.6932397664843</v>
      </c>
      <c r="R2002">
        <v>1377.0625022559368</v>
      </c>
      <c r="S2002">
        <v>1</v>
      </c>
      <c r="T2002">
        <f t="shared" si="713"/>
        <v>101.6</v>
      </c>
      <c r="U2002">
        <f t="shared" si="714"/>
        <v>0</v>
      </c>
      <c r="V2002">
        <f>IF($F2002="Reduce", INDEX(Model_Assumptions[Values], 2), INDEX(Model_Assumptions[Values], 1))</f>
        <v>-0.4</v>
      </c>
      <c r="W2002">
        <f t="shared" si="715"/>
        <v>37</v>
      </c>
      <c r="X2002">
        <f t="shared" si="728"/>
        <v>3759.2</v>
      </c>
      <c r="Y2002">
        <f t="shared" si="716"/>
        <v>1995.0399999999997</v>
      </c>
      <c r="Z2002">
        <f t="shared" si="717"/>
        <v>0</v>
      </c>
      <c r="AA2002">
        <f t="shared" si="718"/>
        <v>0</v>
      </c>
      <c r="AB2002">
        <f t="shared" si="729"/>
        <v>0.53070866141732276</v>
      </c>
      <c r="AC2002">
        <f t="shared" si="719"/>
        <v>0</v>
      </c>
      <c r="AD2002">
        <f t="shared" si="720"/>
        <v>0</v>
      </c>
      <c r="AE2002">
        <f t="shared" si="721"/>
        <v>0</v>
      </c>
      <c r="AF2002">
        <f t="shared" si="730"/>
        <v>1377.0625022559368</v>
      </c>
      <c r="AG2002">
        <f t="shared" si="722"/>
        <v>0</v>
      </c>
      <c r="AH2002">
        <f t="shared" si="723"/>
        <v>0</v>
      </c>
      <c r="AI2002">
        <f t="shared" si="731"/>
        <v>1</v>
      </c>
      <c r="AJ2002">
        <f>MAX(0, $R2002 - $AA2002) * INDEX(Model_Assumptions[Values], 7)</f>
        <v>2754.1250045118736</v>
      </c>
      <c r="AK2002">
        <f>MAX(0, INDEX(Model_Assumptions[Values], 4) - $AD2002)</f>
        <v>0.05</v>
      </c>
      <c r="AL2002">
        <f>MAX(0, INDEX(Model_Assumptions[Values], 5) - $AC2002)</f>
        <v>0.02</v>
      </c>
      <c r="AM2002">
        <f>INDEX(Model_Assumptions[Values], 6) * MAX(0, INDEX(Model_Assumptions[Values], 3) - $AB2002)^2</f>
        <v>0</v>
      </c>
      <c r="AN2002">
        <f t="shared" si="724"/>
        <v>2497.8059164137421</v>
      </c>
      <c r="AO2002" cm="1">
        <f t="array" ref="AO2002">IFERROR(STDEV(IF($E$2:$E$2201=$E2002, $AJ$2:$AJ$2201)), 0)</f>
        <v>150.19139227585288</v>
      </c>
      <c r="AP2002">
        <f t="shared" si="732"/>
        <v>1.7066163660521667</v>
      </c>
      <c r="AQ2002">
        <f t="shared" si="725"/>
        <v>3.0229726640171043E-2</v>
      </c>
      <c r="AR2002" cm="1">
        <f t="array" ref="AR2002">IFERROR(STDEV(IF($E$2:$E$2201=$E2002, $AK$2:$AK$2201)), 0)</f>
        <v>1.1438757628720216E-2</v>
      </c>
      <c r="AS2002">
        <f t="shared" si="733"/>
        <v>1.7283584460422636</v>
      </c>
      <c r="AT2002">
        <f t="shared" si="726"/>
        <v>5.0170158647769528E-3</v>
      </c>
      <c r="AU2002" cm="1">
        <f t="array" ref="AU2002">IFERROR(STDEV(IF($E$2:$E$2201=$E2002, $AL$2:$AL$2201)), 0)</f>
        <v>6.594641701116258E-3</v>
      </c>
      <c r="AV2002">
        <f t="shared" si="734"/>
        <v>2.2719936600478108</v>
      </c>
      <c r="AW2002">
        <f t="shared" si="727"/>
        <v>0</v>
      </c>
      <c r="AX2002" cm="1">
        <f t="array" ref="AX2002">IFERROR(STDEV(IF($E$2:$E$2201=$E2002, $AM$2:$AM$2201)), 0)</f>
        <v>0</v>
      </c>
      <c r="AY2002">
        <f t="shared" si="735"/>
        <v>2.2719936600478108</v>
      </c>
      <c r="AZ2002">
        <f>INDEX(Model_Assumptions[Values],9)*((INDEX(Model_Scenarios[GR Weight],1)*$AG2002)+(INDEX(Model_Scenarios[GP Weight],1)*$AH2002)+(INDEX(Model_Scenarios[LTV Weight],1)*$AI2002))-(INDEX(Model_Scenarios[LTV Weight],1)*$AP2002)-(INDEX(Model_Scenarios[GP Weight],1)*($AS2002+$AV2002+$AY2002))</f>
        <v>2.0074723305444779</v>
      </c>
      <c r="BA2002">
        <f>INDEX(Model_Assumptions[Values],9)*((INDEX(Model_Scenarios[GR Weight],2)*$AG2002)+(INDEX(Model_Scenarios[GP Weight],2)*$AH2002)+(INDEX(Model_Scenarios[LTV Weight],2)*$AI2002))-(INDEX(Model_Scenarios[LTV Weight],2)*$AP2002)-(INDEX(Model_Scenarios[GP Weight],2)*($AS2002+$AV2002+$AY2002))</f>
        <v>0.88623020883851433</v>
      </c>
      <c r="BB2002">
        <f>INDEX(Model_Assumptions[Values],9)*((INDEX(Model_Scenarios[GR Weight],3)*$AG2002)+(INDEX(Model_Scenarios[GP Weight],3)*$AH2002)+(INDEX(Model_Scenarios[LTV Weight],3)*$AI2002))-(INDEX(Model_Scenarios[LTV Weight],3)*$AP2002)-(INDEX(Model_Scenarios[GP Weight],3)*($AS2002+$AV2002+$AY2002))</f>
        <v>-0.8779675645691265</v>
      </c>
      <c r="BC2002">
        <f>INDEX(Model_Assumptions[Values],9)*((INDEX(Model_Scenarios[GR Weight],4)*$AG2002)+(INDEX(Model_Scenarios[GP Weight],4)*$AH2002)+(INDEX(Model_Scenarios[LTV Weight],4)*$AI2002))-(INDEX(Model_Scenarios[LTV Weight],4)*$AP2002)-(INDEX(Model_Scenarios[GP Weight],4)*($AS2002+$AV2002+$AY2002))</f>
        <v>-1.2073059279639096</v>
      </c>
      <c r="BD2002">
        <f>INDEX(Model_Assumptions[Values],9)*((INDEX(Model_Scenarios[GR Weight],5)*$AG2002)+(INDEX(Model_Scenarios[GP Weight],5)*$AH2002)+(INDEX(Model_Scenarios[LTV Weight],5)*$AI2002))-(INDEX(Model_Scenarios[LTV Weight],5)*$AP2002)-(INDEX(Model_Scenarios[GP Weight],5)*($AS2002+$AV2002+$AY2002))</f>
        <v>-2.6264442628888789</v>
      </c>
    </row>
    <row r="2003" spans="1:56" x14ac:dyDescent="0.25">
      <c r="A2003">
        <v>2002</v>
      </c>
      <c r="B2003">
        <v>41</v>
      </c>
      <c r="C2003" s="3">
        <v>2</v>
      </c>
      <c r="D2003" s="4">
        <v>0.02</v>
      </c>
      <c r="E2003" t="str">
        <v>SKU-1048</v>
      </c>
      <c r="F2003" t="str">
        <v>Hold</v>
      </c>
      <c r="G2003" t="str">
        <v>Full</v>
      </c>
      <c r="H2003">
        <v>101.6</v>
      </c>
      <c r="I2003">
        <v>47.68</v>
      </c>
      <c r="J2003">
        <v>37</v>
      </c>
      <c r="K2003">
        <v>3759.2</v>
      </c>
      <c r="L2003">
        <v>1995.0399999999997</v>
      </c>
      <c r="M2003">
        <v>0.53070866141732276</v>
      </c>
      <c r="N2003">
        <v>110.85658594324225</v>
      </c>
      <c r="O2003">
        <v>1073.7570939567217</v>
      </c>
      <c r="P2003">
        <v>1121.4370939567214</v>
      </c>
      <c r="Q2003">
        <v>1862.6932397664843</v>
      </c>
      <c r="R2003">
        <v>1377.0625022559368</v>
      </c>
      <c r="S2003">
        <v>1</v>
      </c>
      <c r="T2003">
        <f t="shared" si="713"/>
        <v>101.78513171886485</v>
      </c>
      <c r="U2003">
        <f t="shared" si="714"/>
        <v>1.8221625872524828E-3</v>
      </c>
      <c r="V2003">
        <f>IF($F2003="Reduce", INDEX(Model_Assumptions[Values], 2), INDEX(Model_Assumptions[Values], 1))</f>
        <v>-0.4</v>
      </c>
      <c r="W2003">
        <f t="shared" si="715"/>
        <v>36.973031993708666</v>
      </c>
      <c r="X2003">
        <f t="shared" si="728"/>
        <v>3763.3049315254407</v>
      </c>
      <c r="Y2003">
        <f t="shared" si="716"/>
        <v>2000.4307660654115</v>
      </c>
      <c r="Z2003">
        <f t="shared" si="717"/>
        <v>4.1049315254408612</v>
      </c>
      <c r="AA2003">
        <f t="shared" si="718"/>
        <v>5.3907660654117535</v>
      </c>
      <c r="AB2003">
        <f t="shared" si="729"/>
        <v>0.53156223119409696</v>
      </c>
      <c r="AC2003">
        <f t="shared" si="719"/>
        <v>8.5356977677419898E-4</v>
      </c>
      <c r="AD2003">
        <f t="shared" si="720"/>
        <v>8.5356977677419898E-4</v>
      </c>
      <c r="AE2003">
        <f t="shared" si="721"/>
        <v>2.0000000000000767E-2</v>
      </c>
      <c r="AF2003">
        <f t="shared" si="730"/>
        <v>1349.521252210817</v>
      </c>
      <c r="AG2003">
        <f t="shared" si="722"/>
        <v>3.8229610295886086E-3</v>
      </c>
      <c r="AH2003">
        <f t="shared" si="723"/>
        <v>4.8070160104939372E-3</v>
      </c>
      <c r="AI2003">
        <f t="shared" si="731"/>
        <v>0.97999999999999921</v>
      </c>
      <c r="AJ2003">
        <f>MAX(0, $R2003 - $AA2003) * INDEX(Model_Assumptions[Values], 7)</f>
        <v>2743.3434723810501</v>
      </c>
      <c r="AK2003">
        <f>MAX(0, INDEX(Model_Assumptions[Values], 4) - $AD2003)</f>
        <v>4.9146430223225804E-2</v>
      </c>
      <c r="AL2003">
        <f>MAX(0, INDEX(Model_Assumptions[Values], 5) - $AC2003)</f>
        <v>1.9146430223225801E-2</v>
      </c>
      <c r="AM2003">
        <f>INDEX(Model_Assumptions[Values], 6) * MAX(0, INDEX(Model_Assumptions[Values], 3) - $AB2003)^2</f>
        <v>0</v>
      </c>
      <c r="AN2003">
        <f t="shared" si="724"/>
        <v>2497.8059164137421</v>
      </c>
      <c r="AO2003" cm="1">
        <f t="array" ref="AO2003">IFERROR(STDEV(IF($E$2:$E$2201=$E2003, $AJ$2:$AJ$2201)), 0)</f>
        <v>150.19139227585288</v>
      </c>
      <c r="AP2003">
        <f t="shared" si="732"/>
        <v>1.6348310795091048</v>
      </c>
      <c r="AQ2003">
        <f t="shared" si="725"/>
        <v>3.0229726640171043E-2</v>
      </c>
      <c r="AR2003" cm="1">
        <f t="array" ref="AR2003">IFERROR(STDEV(IF($E$2:$E$2201=$E2003, $AK$2:$AK$2201)), 0)</f>
        <v>1.1438757628720216E-2</v>
      </c>
      <c r="AS2003">
        <f t="shared" si="733"/>
        <v>1.6537375995762915</v>
      </c>
      <c r="AT2003">
        <f t="shared" si="726"/>
        <v>5.0170158647769528E-3</v>
      </c>
      <c r="AU2003" cm="1">
        <f t="array" ref="AU2003">IFERROR(STDEV(IF($E$2:$E$2201=$E2003, $AL$2:$AL$2201)), 0)</f>
        <v>6.594641701116258E-3</v>
      </c>
      <c r="AV2003">
        <f t="shared" si="734"/>
        <v>2.1425598233877055</v>
      </c>
      <c r="AW2003">
        <f t="shared" si="727"/>
        <v>0</v>
      </c>
      <c r="AX2003" cm="1">
        <f t="array" ref="AX2003">IFERROR(STDEV(IF($E$2:$E$2201=$E2003, $AM$2:$AM$2201)), 0)</f>
        <v>0</v>
      </c>
      <c r="AY2003">
        <f t="shared" si="735"/>
        <v>2.1425598233877055</v>
      </c>
      <c r="AZ2003">
        <f>INDEX(Model_Assumptions[Values],9)*((INDEX(Model_Scenarios[GR Weight],1)*$AG2003)+(INDEX(Model_Scenarios[GP Weight],1)*$AH2003)+(INDEX(Model_Scenarios[LTV Weight],1)*$AI2003))-(INDEX(Model_Scenarios[LTV Weight],1)*$AP2003)-(INDEX(Model_Scenarios[GP Weight],1)*($AS2003+$AV2003+$AY2003))</f>
        <v>2.022564400277584</v>
      </c>
      <c r="BA2003">
        <f>INDEX(Model_Assumptions[Values],9)*((INDEX(Model_Scenarios[GR Weight],2)*$AG2003)+(INDEX(Model_Scenarios[GP Weight],2)*$AH2003)+(INDEX(Model_Scenarios[LTV Weight],2)*$AI2003))-(INDEX(Model_Scenarios[LTV Weight],2)*$AP2003)-(INDEX(Model_Scenarios[GP Weight],2)*($AS2003+$AV2003+$AY2003))</f>
        <v>0.94226258583142397</v>
      </c>
      <c r="BB2003">
        <f>INDEX(Model_Assumptions[Values],9)*((INDEX(Model_Scenarios[GR Weight],3)*$AG2003)+(INDEX(Model_Scenarios[GP Weight],3)*$AH2003)+(INDEX(Model_Scenarios[LTV Weight],3)*$AI2003))-(INDEX(Model_Scenarios[LTV Weight],3)*$AP2003)-(INDEX(Model_Scenarios[GP Weight],3)*($AS2003+$AV2003+$AY2003))</f>
        <v>-0.7593414887213894</v>
      </c>
      <c r="BC2003">
        <f>INDEX(Model_Assumptions[Values],9)*((INDEX(Model_Scenarios[GR Weight],4)*$AG2003)+(INDEX(Model_Scenarios[GP Weight],4)*$AH2003)+(INDEX(Model_Scenarios[LTV Weight],4)*$AI2003))-(INDEX(Model_Scenarios[LTV Weight],4)*$AP2003)-(INDEX(Model_Scenarios[GP Weight],4)*($AS2003+$AV2003+$AY2003))</f>
        <v>-1.0839469002556841</v>
      </c>
      <c r="BD2003">
        <f>INDEX(Model_Assumptions[Values],9)*((INDEX(Model_Scenarios[GR Weight],5)*$AG2003)+(INDEX(Model_Scenarios[GP Weight],5)*$AH2003)+(INDEX(Model_Scenarios[LTV Weight],5)*$AI2003))-(INDEX(Model_Scenarios[LTV Weight],5)*$AP2003)-(INDEX(Model_Scenarios[GP Weight],5)*($AS2003+$AV2003+$AY2003))</f>
        <v>-2.4330370003122668</v>
      </c>
    </row>
    <row r="2004" spans="1:56" x14ac:dyDescent="0.25">
      <c r="A2004">
        <v>2003</v>
      </c>
      <c r="B2004">
        <v>41</v>
      </c>
      <c r="C2004" s="3">
        <v>3</v>
      </c>
      <c r="D2004" s="4">
        <v>0.04</v>
      </c>
      <c r="E2004" t="str">
        <v>SKU-1048</v>
      </c>
      <c r="F2004" t="str">
        <v>Hold</v>
      </c>
      <c r="G2004" t="str">
        <v>Full</v>
      </c>
      <c r="H2004">
        <v>101.6</v>
      </c>
      <c r="I2004">
        <v>47.68</v>
      </c>
      <c r="J2004">
        <v>37</v>
      </c>
      <c r="K2004">
        <v>3759.2</v>
      </c>
      <c r="L2004">
        <v>1995.0399999999997</v>
      </c>
      <c r="M2004">
        <v>0.53070866141732276</v>
      </c>
      <c r="N2004">
        <v>110.85658594324225</v>
      </c>
      <c r="O2004">
        <v>1073.7570939567217</v>
      </c>
      <c r="P2004">
        <v>1121.4370939567214</v>
      </c>
      <c r="Q2004">
        <v>1862.6932397664843</v>
      </c>
      <c r="R2004">
        <v>1377.0625022559368</v>
      </c>
      <c r="S2004">
        <v>1</v>
      </c>
      <c r="T2004">
        <f t="shared" si="713"/>
        <v>101.97026343772968</v>
      </c>
      <c r="U2004">
        <f t="shared" si="714"/>
        <v>3.6443251745048259E-3</v>
      </c>
      <c r="V2004">
        <f>IF($F2004="Reduce", INDEX(Model_Assumptions[Values], 2), INDEX(Model_Assumptions[Values], 1))</f>
        <v>-0.4</v>
      </c>
      <c r="W2004">
        <f t="shared" si="715"/>
        <v>36.946063987417332</v>
      </c>
      <c r="X2004">
        <f t="shared" si="728"/>
        <v>3767.399877784163</v>
      </c>
      <c r="Y2004">
        <f t="shared" si="716"/>
        <v>2005.8115468641047</v>
      </c>
      <c r="Z2004">
        <f t="shared" si="717"/>
        <v>8.1998777841631636</v>
      </c>
      <c r="AA2004">
        <f t="shared" si="718"/>
        <v>10.771546864104948</v>
      </c>
      <c r="AB2004">
        <f t="shared" si="729"/>
        <v>0.53241270158023268</v>
      </c>
      <c r="AC2004">
        <f t="shared" si="719"/>
        <v>1.7040401629099255E-3</v>
      </c>
      <c r="AD2004">
        <f t="shared" si="720"/>
        <v>1.7040401629099255E-3</v>
      </c>
      <c r="AE2004">
        <f t="shared" si="721"/>
        <v>0.04</v>
      </c>
      <c r="AF2004">
        <f t="shared" si="730"/>
        <v>1321.9800021656993</v>
      </c>
      <c r="AG2004">
        <f t="shared" si="722"/>
        <v>7.6366226871174116E-3</v>
      </c>
      <c r="AH2004">
        <f t="shared" si="723"/>
        <v>9.6051280291613444E-3</v>
      </c>
      <c r="AI2004">
        <f t="shared" si="731"/>
        <v>0.96</v>
      </c>
      <c r="AJ2004">
        <f>MAX(0, $R2004 - $AA2004) * INDEX(Model_Assumptions[Values], 7)</f>
        <v>2732.5819107836637</v>
      </c>
      <c r="AK2004">
        <f>MAX(0, INDEX(Model_Assumptions[Values], 4) - $AD2004)</f>
        <v>4.8295959837090077E-2</v>
      </c>
      <c r="AL2004">
        <f>MAX(0, INDEX(Model_Assumptions[Values], 5) - $AC2004)</f>
        <v>1.8295959837090075E-2</v>
      </c>
      <c r="AM2004">
        <f>INDEX(Model_Assumptions[Values], 6) * MAX(0, INDEX(Model_Assumptions[Values], 3) - $AB2004)^2</f>
        <v>0</v>
      </c>
      <c r="AN2004">
        <f t="shared" si="724"/>
        <v>2497.8059164137421</v>
      </c>
      <c r="AO2004" cm="1">
        <f t="array" ref="AO2004">IFERROR(STDEV(IF($E$2:$E$2201=$E2004, $AJ$2:$AJ$2201)), 0)</f>
        <v>150.19139227585288</v>
      </c>
      <c r="AP2004">
        <f t="shared" si="732"/>
        <v>1.563178760196285</v>
      </c>
      <c r="AQ2004">
        <f t="shared" si="725"/>
        <v>3.0229726640171043E-2</v>
      </c>
      <c r="AR2004" cm="1">
        <f t="array" ref="AR2004">IFERROR(STDEV(IF($E$2:$E$2201=$E2004, $AK$2:$AK$2201)), 0)</f>
        <v>1.1438757628720216E-2</v>
      </c>
      <c r="AS2004">
        <f t="shared" si="733"/>
        <v>1.5793877082908618</v>
      </c>
      <c r="AT2004">
        <f t="shared" si="726"/>
        <v>5.0170158647769528E-3</v>
      </c>
      <c r="AU2004" cm="1">
        <f t="array" ref="AU2004">IFERROR(STDEV(IF($E$2:$E$2201=$E2004, $AL$2:$AL$2201)), 0)</f>
        <v>6.594641701116258E-3</v>
      </c>
      <c r="AV2004">
        <f t="shared" si="734"/>
        <v>2.013595972934425</v>
      </c>
      <c r="AW2004">
        <f t="shared" si="727"/>
        <v>0</v>
      </c>
      <c r="AX2004" cm="1">
        <f t="array" ref="AX2004">IFERROR(STDEV(IF($E$2:$E$2201=$E2004, $AM$2:$AM$2201)), 0)</f>
        <v>0</v>
      </c>
      <c r="AY2004">
        <f t="shared" si="735"/>
        <v>2.013595972934425</v>
      </c>
      <c r="AZ2004">
        <f>INDEX(Model_Assumptions[Values],9)*((INDEX(Model_Scenarios[GR Weight],1)*$AG2004)+(INDEX(Model_Scenarios[GP Weight],1)*$AH2004)+(INDEX(Model_Scenarios[LTV Weight],1)*$AI2004))-(INDEX(Model_Scenarios[LTV Weight],1)*$AP2004)-(INDEX(Model_Scenarios[GP Weight],1)*($AS2004+$AV2004+$AY2004))</f>
        <v>2.0374199017851407</v>
      </c>
      <c r="BA2004">
        <f>INDEX(Model_Assumptions[Values],9)*((INDEX(Model_Scenarios[GR Weight],2)*$AG2004)+(INDEX(Model_Scenarios[GP Weight],2)*$AH2004)+(INDEX(Model_Scenarios[LTV Weight],2)*$AI2004))-(INDEX(Model_Scenarios[LTV Weight],2)*$AP2004)-(INDEX(Model_Scenarios[GP Weight],2)*($AS2004+$AV2004+$AY2004))</f>
        <v>0.99795047008497195</v>
      </c>
      <c r="BB2004">
        <f>INDEX(Model_Assumptions[Values],9)*((INDEX(Model_Scenarios[GR Weight],3)*$AG2004)+(INDEX(Model_Scenarios[GP Weight],3)*$AH2004)+(INDEX(Model_Scenarios[LTV Weight],3)*$AI2004))-(INDEX(Model_Scenarios[LTV Weight],3)*$AP2004)-(INDEX(Model_Scenarios[GP Weight],3)*($AS2004+$AV2004+$AY2004))</f>
        <v>-0.64121963062448395</v>
      </c>
      <c r="BC2004">
        <f>INDEX(Model_Assumptions[Values],9)*((INDEX(Model_Scenarios[GR Weight],4)*$AG2004)+(INDEX(Model_Scenarios[GP Weight],4)*$AH2004)+(INDEX(Model_Scenarios[LTV Weight],4)*$AI2004))-(INDEX(Model_Scenarios[LTV Weight],4)*$AP2004)-(INDEX(Model_Scenarios[GP Weight],4)*($AS2004+$AV2004+$AY2004))</f>
        <v>-0.96108344326129691</v>
      </c>
      <c r="BD2004">
        <f>INDEX(Model_Assumptions[Values],9)*((INDEX(Model_Scenarios[GR Weight],5)*$AG2004)+(INDEX(Model_Scenarios[GP Weight],5)*$AH2004)+(INDEX(Model_Scenarios[LTV Weight],5)*$AI2004))-(INDEX(Model_Scenarios[LTV Weight],5)*$AP2004)-(INDEX(Model_Scenarios[GP Weight],5)*($AS2004+$AV2004+$AY2004))</f>
        <v>-2.2403627750696025</v>
      </c>
    </row>
    <row r="2005" spans="1:56" x14ac:dyDescent="0.25">
      <c r="A2005">
        <v>2004</v>
      </c>
      <c r="B2005">
        <v>41</v>
      </c>
      <c r="C2005" s="3">
        <v>4</v>
      </c>
      <c r="D2005" s="4">
        <v>0.06</v>
      </c>
      <c r="E2005" t="str">
        <v>SKU-1048</v>
      </c>
      <c r="F2005" t="str">
        <v>Hold</v>
      </c>
      <c r="G2005" t="str">
        <v>Full</v>
      </c>
      <c r="H2005">
        <v>101.6</v>
      </c>
      <c r="I2005">
        <v>47.68</v>
      </c>
      <c r="J2005">
        <v>37</v>
      </c>
      <c r="K2005">
        <v>3759.2</v>
      </c>
      <c r="L2005">
        <v>1995.0399999999997</v>
      </c>
      <c r="M2005">
        <v>0.53070866141732276</v>
      </c>
      <c r="N2005">
        <v>110.85658594324225</v>
      </c>
      <c r="O2005">
        <v>1073.7570939567217</v>
      </c>
      <c r="P2005">
        <v>1121.4370939567214</v>
      </c>
      <c r="Q2005">
        <v>1862.6932397664843</v>
      </c>
      <c r="R2005">
        <v>1377.0625022559368</v>
      </c>
      <c r="S2005">
        <v>1</v>
      </c>
      <c r="T2005">
        <f t="shared" si="713"/>
        <v>102.15539515659452</v>
      </c>
      <c r="U2005">
        <f t="shared" si="714"/>
        <v>5.4664877617571685E-3</v>
      </c>
      <c r="V2005">
        <f>IF($F2005="Reduce", INDEX(Model_Assumptions[Values], 2), INDEX(Model_Assumptions[Values], 1))</f>
        <v>-0.4</v>
      </c>
      <c r="W2005">
        <f t="shared" si="715"/>
        <v>36.919095981125992</v>
      </c>
      <c r="X2005">
        <f t="shared" si="728"/>
        <v>3771.4848387761663</v>
      </c>
      <c r="Y2005">
        <f t="shared" si="716"/>
        <v>2011.1823423960791</v>
      </c>
      <c r="Z2005">
        <f t="shared" si="717"/>
        <v>12.284838776166453</v>
      </c>
      <c r="AA2005">
        <f t="shared" si="718"/>
        <v>16.142342396079357</v>
      </c>
      <c r="AB2005">
        <f t="shared" si="729"/>
        <v>0.53326008942639702</v>
      </c>
      <c r="AC2005">
        <f t="shared" si="719"/>
        <v>2.5514280090742636E-3</v>
      </c>
      <c r="AD2005">
        <f t="shared" si="720"/>
        <v>2.5514280090742636E-3</v>
      </c>
      <c r="AE2005">
        <f t="shared" si="721"/>
        <v>5.9999999999999235E-2</v>
      </c>
      <c r="AF2005">
        <f t="shared" si="730"/>
        <v>1294.4387521205815</v>
      </c>
      <c r="AG2005">
        <f t="shared" si="722"/>
        <v>1.1440984972585987E-2</v>
      </c>
      <c r="AH2005">
        <f t="shared" si="723"/>
        <v>1.4394336056002018E-2</v>
      </c>
      <c r="AI2005">
        <f t="shared" si="731"/>
        <v>0.94000000000000061</v>
      </c>
      <c r="AJ2005">
        <f>MAX(0, $R2005 - $AA2005) * INDEX(Model_Assumptions[Values], 7)</f>
        <v>2721.8403197197149</v>
      </c>
      <c r="AK2005">
        <f>MAX(0, INDEX(Model_Assumptions[Values], 4) - $AD2005)</f>
        <v>4.7448571990925739E-2</v>
      </c>
      <c r="AL2005">
        <f>MAX(0, INDEX(Model_Assumptions[Values], 5) - $AC2005)</f>
        <v>1.7448571990925737E-2</v>
      </c>
      <c r="AM2005">
        <f>INDEX(Model_Assumptions[Values], 6) * MAX(0, INDEX(Model_Assumptions[Values], 3) - $AB2005)^2</f>
        <v>0</v>
      </c>
      <c r="AN2005">
        <f t="shared" si="724"/>
        <v>2497.8059164137421</v>
      </c>
      <c r="AO2005" cm="1">
        <f t="array" ref="AO2005">IFERROR(STDEV(IF($E$2:$E$2201=$E2005, $AJ$2:$AJ$2201)), 0)</f>
        <v>150.19139227585288</v>
      </c>
      <c r="AP2005">
        <f t="shared" si="732"/>
        <v>1.4916594081137102</v>
      </c>
      <c r="AQ2005">
        <f t="shared" si="725"/>
        <v>3.0229726640171043E-2</v>
      </c>
      <c r="AR2005" cm="1">
        <f t="array" ref="AR2005">IFERROR(STDEV(IF($E$2:$E$2201=$E2005, $AK$2:$AK$2201)), 0)</f>
        <v>1.1438757628720216E-2</v>
      </c>
      <c r="AS2005">
        <f t="shared" si="733"/>
        <v>1.505307299065586</v>
      </c>
      <c r="AT2005">
        <f t="shared" si="726"/>
        <v>5.0170158647769528E-3</v>
      </c>
      <c r="AU2005" cm="1">
        <f t="array" ref="AU2005">IFERROR(STDEV(IF($E$2:$E$2201=$E2005, $AL$2:$AL$2201)), 0)</f>
        <v>6.594641701116258E-3</v>
      </c>
      <c r="AV2005">
        <f t="shared" si="734"/>
        <v>1.8850995534821136</v>
      </c>
      <c r="AW2005">
        <f t="shared" si="727"/>
        <v>0</v>
      </c>
      <c r="AX2005" cm="1">
        <f t="array" ref="AX2005">IFERROR(STDEV(IF($E$2:$E$2201=$E2005, $AM$2:$AM$2201)), 0)</f>
        <v>0</v>
      </c>
      <c r="AY2005">
        <f t="shared" si="735"/>
        <v>1.8850995534821136</v>
      </c>
      <c r="AZ2005">
        <f>INDEX(Model_Assumptions[Values],9)*((INDEX(Model_Scenarios[GR Weight],1)*$AG2005)+(INDEX(Model_Scenarios[GP Weight],1)*$AH2005)+(INDEX(Model_Scenarios[LTV Weight],1)*$AI2005))-(INDEX(Model_Scenarios[LTV Weight],1)*$AP2005)-(INDEX(Model_Scenarios[GP Weight],1)*($AS2005+$AV2005+$AY2005))</f>
        <v>2.052039493420347</v>
      </c>
      <c r="BA2005">
        <f>INDEX(Model_Assumptions[Values],9)*((INDEX(Model_Scenarios[GR Weight],2)*$AG2005)+(INDEX(Model_Scenarios[GP Weight],2)*$AH2005)+(INDEX(Model_Scenarios[LTV Weight],2)*$AI2005))-(INDEX(Model_Scenarios[LTV Weight],2)*$AP2005)-(INDEX(Model_Scenarios[GP Weight],2)*($AS2005+$AV2005+$AY2005))</f>
        <v>1.0532951783055691</v>
      </c>
      <c r="BB2005">
        <f>INDEX(Model_Assumptions[Values],9)*((INDEX(Model_Scenarios[GR Weight],3)*$AG2005)+(INDEX(Model_Scenarios[GP Weight],3)*$AH2005)+(INDEX(Model_Scenarios[LTV Weight],3)*$AI2005))-(INDEX(Model_Scenarios[LTV Weight],3)*$AP2005)-(INDEX(Model_Scenarios[GP Weight],3)*($AS2005+$AV2005+$AY2005))</f>
        <v>-0.52359968604218121</v>
      </c>
      <c r="BC2005">
        <f>INDEX(Model_Assumptions[Values],9)*((INDEX(Model_Scenarios[GR Weight],4)*$AG2005)+(INDEX(Model_Scenarios[GP Weight],4)*$AH2005)+(INDEX(Model_Scenarios[LTV Weight],4)*$AI2005))-(INDEX(Model_Scenarios[LTV Weight],4)*$AP2005)-(INDEX(Model_Scenarios[GP Weight],4)*($AS2005+$AV2005+$AY2005))</f>
        <v>-0.83871325274451758</v>
      </c>
      <c r="BD2005">
        <f>INDEX(Model_Assumptions[Values],9)*((INDEX(Model_Scenarios[GR Weight],5)*$AG2005)+(INDEX(Model_Scenarios[GP Weight],5)*$AH2005)+(INDEX(Model_Scenarios[LTV Weight],5)*$AI2005))-(INDEX(Model_Scenarios[LTV Weight],5)*$AP2005)-(INDEX(Model_Scenarios[GP Weight],5)*($AS2005+$AV2005+$AY2005))</f>
        <v>-2.0484179662182331</v>
      </c>
    </row>
    <row r="2006" spans="1:56" x14ac:dyDescent="0.25">
      <c r="A2006">
        <v>2005</v>
      </c>
      <c r="B2006">
        <v>41</v>
      </c>
      <c r="C2006" s="3">
        <v>5</v>
      </c>
      <c r="D2006" s="4">
        <v>0.08</v>
      </c>
      <c r="E2006" t="str">
        <v>SKU-1048</v>
      </c>
      <c r="F2006" t="str">
        <v>Hold</v>
      </c>
      <c r="G2006" t="str">
        <v>Full</v>
      </c>
      <c r="H2006">
        <v>101.6</v>
      </c>
      <c r="I2006">
        <v>47.68</v>
      </c>
      <c r="J2006">
        <v>37</v>
      </c>
      <c r="K2006">
        <v>3759.2</v>
      </c>
      <c r="L2006">
        <v>1995.0399999999997</v>
      </c>
      <c r="M2006">
        <v>0.53070866141732276</v>
      </c>
      <c r="N2006">
        <v>110.85658594324225</v>
      </c>
      <c r="O2006">
        <v>1073.7570939567217</v>
      </c>
      <c r="P2006">
        <v>1121.4370939567214</v>
      </c>
      <c r="Q2006">
        <v>1862.6932397664843</v>
      </c>
      <c r="R2006">
        <v>1377.0625022559368</v>
      </c>
      <c r="S2006">
        <v>1</v>
      </c>
      <c r="T2006">
        <f t="shared" si="713"/>
        <v>102.34052687545937</v>
      </c>
      <c r="U2006">
        <f t="shared" si="714"/>
        <v>7.2886503490096517E-3</v>
      </c>
      <c r="V2006">
        <f>IF($F2006="Reduce", INDEX(Model_Assumptions[Values], 2), INDEX(Model_Assumptions[Values], 1))</f>
        <v>-0.4</v>
      </c>
      <c r="W2006">
        <f t="shared" si="715"/>
        <v>36.892127974834658</v>
      </c>
      <c r="X2006">
        <f t="shared" si="728"/>
        <v>3775.5598145014528</v>
      </c>
      <c r="Y2006">
        <f t="shared" si="716"/>
        <v>2016.5431526613363</v>
      </c>
      <c r="Z2006">
        <f t="shared" si="717"/>
        <v>16.359814501453002</v>
      </c>
      <c r="AA2006">
        <f t="shared" si="718"/>
        <v>21.503152661336571</v>
      </c>
      <c r="AB2006">
        <f t="shared" si="729"/>
        <v>0.53410441146132726</v>
      </c>
      <c r="AC2006">
        <f t="shared" si="719"/>
        <v>3.3957500440044974E-3</v>
      </c>
      <c r="AD2006">
        <f t="shared" si="720"/>
        <v>3.3957500440044974E-3</v>
      </c>
      <c r="AE2006">
        <f t="shared" si="721"/>
        <v>0.08</v>
      </c>
      <c r="AF2006">
        <f t="shared" si="730"/>
        <v>1266.8975020754619</v>
      </c>
      <c r="AG2006">
        <f t="shared" si="722"/>
        <v>1.5236047885996451E-2</v>
      </c>
      <c r="AH2006">
        <f t="shared" si="723"/>
        <v>1.9174640091017377E-2</v>
      </c>
      <c r="AI2006">
        <f t="shared" si="731"/>
        <v>0.92</v>
      </c>
      <c r="AJ2006">
        <f>MAX(0, $R2006 - $AA2006) * INDEX(Model_Assumptions[Values], 7)</f>
        <v>2711.1186991892005</v>
      </c>
      <c r="AK2006">
        <f>MAX(0, INDEX(Model_Assumptions[Values], 4) - $AD2006)</f>
        <v>4.6604249955995505E-2</v>
      </c>
      <c r="AL2006">
        <f>MAX(0, INDEX(Model_Assumptions[Values], 5) - $AC2006)</f>
        <v>1.6604249955995503E-2</v>
      </c>
      <c r="AM2006">
        <f>INDEX(Model_Assumptions[Values], 6) * MAX(0, INDEX(Model_Assumptions[Values], 3) - $AB2006)^2</f>
        <v>0</v>
      </c>
      <c r="AN2006">
        <f t="shared" si="724"/>
        <v>2497.8059164137421</v>
      </c>
      <c r="AO2006" cm="1">
        <f t="array" ref="AO2006">IFERROR(STDEV(IF($E$2:$E$2201=$E2006, $AJ$2:$AJ$2201)), 0)</f>
        <v>150.19139227585288</v>
      </c>
      <c r="AP2006">
        <f t="shared" si="732"/>
        <v>1.4202730232613594</v>
      </c>
      <c r="AQ2006">
        <f t="shared" si="725"/>
        <v>3.0229726640171043E-2</v>
      </c>
      <c r="AR2006" cm="1">
        <f t="array" ref="AR2006">IFERROR(STDEV(IF($E$2:$E$2201=$E2006, $AK$2:$AK$2201)), 0)</f>
        <v>1.1438757628720216E-2</v>
      </c>
      <c r="AS2006">
        <f t="shared" si="733"/>
        <v>1.4314949094394325</v>
      </c>
      <c r="AT2006">
        <f t="shared" si="726"/>
        <v>5.0170158647769528E-3</v>
      </c>
      <c r="AU2006" cm="1">
        <f t="array" ref="AU2006">IFERROR(STDEV(IF($E$2:$E$2201=$E2006, $AL$2:$AL$2201)), 0)</f>
        <v>6.594641701116258E-3</v>
      </c>
      <c r="AV2006">
        <f t="shared" si="734"/>
        <v>1.75706802831414</v>
      </c>
      <c r="AW2006">
        <f t="shared" si="727"/>
        <v>0</v>
      </c>
      <c r="AX2006" cm="1">
        <f t="array" ref="AX2006">IFERROR(STDEV(IF($E$2:$E$2201=$E2006, $AM$2:$AM$2201)), 0)</f>
        <v>0</v>
      </c>
      <c r="AY2006">
        <f t="shared" si="735"/>
        <v>1.75706802831414</v>
      </c>
      <c r="AZ2006">
        <f>INDEX(Model_Assumptions[Values],9)*((INDEX(Model_Scenarios[GR Weight],1)*$AG2006)+(INDEX(Model_Scenarios[GP Weight],1)*$AH2006)+(INDEX(Model_Scenarios[LTV Weight],1)*$AI2006))-(INDEX(Model_Scenarios[LTV Weight],1)*$AP2006)-(INDEX(Model_Scenarios[GP Weight],1)*($AS2006+$AV2006+$AY2006))</f>
        <v>2.0664238287726486</v>
      </c>
      <c r="BA2006">
        <f>INDEX(Model_Assumptions[Values],9)*((INDEX(Model_Scenarios[GR Weight],2)*$AG2006)+(INDEX(Model_Scenarios[GP Weight],2)*$AH2006)+(INDEX(Model_Scenarios[LTV Weight],2)*$AI2006))-(INDEX(Model_Scenarios[LTV Weight],2)*$AP2006)-(INDEX(Model_Scenarios[GP Weight],2)*($AS2006+$AV2006+$AY2006))</f>
        <v>1.1082980176720882</v>
      </c>
      <c r="BB2006">
        <f>INDEX(Model_Assumptions[Values],9)*((INDEX(Model_Scenarios[GR Weight],3)*$AG2006)+(INDEX(Model_Scenarios[GP Weight],3)*$AH2006)+(INDEX(Model_Scenarios[LTV Weight],3)*$AI2006))-(INDEX(Model_Scenarios[LTV Weight],3)*$AP2006)-(INDEX(Model_Scenarios[GP Weight],3)*($AS2006+$AV2006+$AY2006))</f>
        <v>-0.40647936741146684</v>
      </c>
      <c r="BC2006">
        <f>INDEX(Model_Assumptions[Values],9)*((INDEX(Model_Scenarios[GR Weight],4)*$AG2006)+(INDEX(Model_Scenarios[GP Weight],4)*$AH2006)+(INDEX(Model_Scenarios[LTV Weight],4)*$AI2006))-(INDEX(Model_Scenarios[LTV Weight],4)*$AP2006)-(INDEX(Model_Scenarios[GP Weight],4)*($AS2006+$AV2006+$AY2006))</f>
        <v>-0.71683404114233262</v>
      </c>
      <c r="BD2006">
        <f>INDEX(Model_Assumptions[Values],9)*((INDEX(Model_Scenarios[GR Weight],5)*$AG2006)+(INDEX(Model_Scenarios[GP Weight],5)*$AH2006)+(INDEX(Model_Scenarios[LTV Weight],5)*$AI2006))-(INDEX(Model_Scenarios[LTV Weight],5)*$AP2006)-(INDEX(Model_Scenarios[GP Weight],5)*($AS2006+$AV2006+$AY2006))</f>
        <v>-1.8571989790162875</v>
      </c>
    </row>
    <row r="2007" spans="1:56" x14ac:dyDescent="0.25">
      <c r="A2007">
        <v>2006</v>
      </c>
      <c r="B2007">
        <v>41</v>
      </c>
      <c r="C2007" s="3">
        <v>6</v>
      </c>
      <c r="D2007" s="4">
        <v>0.1</v>
      </c>
      <c r="E2007" t="str">
        <v>SKU-1048</v>
      </c>
      <c r="F2007" t="str">
        <v>Hold</v>
      </c>
      <c r="G2007" t="str">
        <v>Full</v>
      </c>
      <c r="H2007">
        <v>101.6</v>
      </c>
      <c r="I2007">
        <v>47.68</v>
      </c>
      <c r="J2007">
        <v>37</v>
      </c>
      <c r="K2007">
        <v>3759.2</v>
      </c>
      <c r="L2007">
        <v>1995.0399999999997</v>
      </c>
      <c r="M2007">
        <v>0.53070866141732276</v>
      </c>
      <c r="N2007">
        <v>110.85658594324225</v>
      </c>
      <c r="O2007">
        <v>1073.7570939567217</v>
      </c>
      <c r="P2007">
        <v>1121.4370939567214</v>
      </c>
      <c r="Q2007">
        <v>1862.6932397664843</v>
      </c>
      <c r="R2007">
        <v>1377.0625022559368</v>
      </c>
      <c r="S2007">
        <v>1</v>
      </c>
      <c r="T2007">
        <f t="shared" si="713"/>
        <v>102.52565859432423</v>
      </c>
      <c r="U2007">
        <f t="shared" si="714"/>
        <v>9.1108129362621349E-3</v>
      </c>
      <c r="V2007">
        <f>IF($F2007="Reduce", INDEX(Model_Assumptions[Values], 2), INDEX(Model_Assumptions[Values], 1))</f>
        <v>-0.4</v>
      </c>
      <c r="W2007">
        <f t="shared" si="715"/>
        <v>36.865159968543317</v>
      </c>
      <c r="X2007">
        <f t="shared" si="728"/>
        <v>3779.6248049600204</v>
      </c>
      <c r="Y2007">
        <f t="shared" si="716"/>
        <v>2021.893977659875</v>
      </c>
      <c r="Z2007">
        <f t="shared" si="717"/>
        <v>20.424804960020538</v>
      </c>
      <c r="AA2007">
        <f t="shared" si="718"/>
        <v>26.853977659875227</v>
      </c>
      <c r="AB2007">
        <f t="shared" si="729"/>
        <v>0.53494568429293121</v>
      </c>
      <c r="AC2007">
        <f t="shared" si="719"/>
        <v>4.2370228756084538E-3</v>
      </c>
      <c r="AD2007">
        <f t="shared" si="720"/>
        <v>4.2370228756084538E-3</v>
      </c>
      <c r="AE2007">
        <f t="shared" si="721"/>
        <v>0.10000000000000077</v>
      </c>
      <c r="AF2007">
        <f t="shared" si="730"/>
        <v>1239.3562520303421</v>
      </c>
      <c r="AG2007">
        <f t="shared" si="722"/>
        <v>1.9021811427346685E-2</v>
      </c>
      <c r="AH2007">
        <f t="shared" si="723"/>
        <v>2.3946040134206207E-2</v>
      </c>
      <c r="AI2007">
        <f t="shared" si="731"/>
        <v>0.89999999999999925</v>
      </c>
      <c r="AJ2007">
        <f>MAX(0, $R2007 - $AA2007) * INDEX(Model_Assumptions[Values], 7)</f>
        <v>2700.4170491921232</v>
      </c>
      <c r="AK2007">
        <f>MAX(0, INDEX(Model_Assumptions[Values], 4) - $AD2007)</f>
        <v>4.5762977124391549E-2</v>
      </c>
      <c r="AL2007">
        <f>MAX(0, INDEX(Model_Assumptions[Values], 5) - $AC2007)</f>
        <v>1.5762977124391547E-2</v>
      </c>
      <c r="AM2007">
        <f>INDEX(Model_Assumptions[Values], 6) * MAX(0, INDEX(Model_Assumptions[Values], 3) - $AB2007)^2</f>
        <v>0</v>
      </c>
      <c r="AN2007">
        <f t="shared" si="724"/>
        <v>2497.8059164137421</v>
      </c>
      <c r="AO2007" cm="1">
        <f t="array" ref="AO2007">IFERROR(STDEV(IF($E$2:$E$2201=$E2007, $AJ$2:$AJ$2201)), 0)</f>
        <v>150.19139227585288</v>
      </c>
      <c r="AP2007">
        <f t="shared" si="732"/>
        <v>1.3490196056392505</v>
      </c>
      <c r="AQ2007">
        <f t="shared" si="725"/>
        <v>3.0229726640171043E-2</v>
      </c>
      <c r="AR2007" cm="1">
        <f t="array" ref="AR2007">IFERROR(STDEV(IF($E$2:$E$2201=$E2007, $AK$2:$AK$2201)), 0)</f>
        <v>1.1438757628720216E-2</v>
      </c>
      <c r="AS2007">
        <f t="shared" si="733"/>
        <v>1.3579490875145317</v>
      </c>
      <c r="AT2007">
        <f t="shared" si="726"/>
        <v>5.0170158647769528E-3</v>
      </c>
      <c r="AU2007" cm="1">
        <f t="array" ref="AU2007">IFERROR(STDEV(IF($E$2:$E$2201=$E2007, $AL$2:$AL$2201)), 0)</f>
        <v>6.594641701116258E-3</v>
      </c>
      <c r="AV2007">
        <f t="shared" si="734"/>
        <v>1.6294988790362412</v>
      </c>
      <c r="AW2007">
        <f t="shared" si="727"/>
        <v>0</v>
      </c>
      <c r="AX2007" cm="1">
        <f t="array" ref="AX2007">IFERROR(STDEV(IF($E$2:$E$2201=$E2007, $AM$2:$AM$2201)), 0)</f>
        <v>0</v>
      </c>
      <c r="AY2007">
        <f t="shared" si="735"/>
        <v>1.6294988790362412</v>
      </c>
      <c r="AZ2007">
        <f>INDEX(Model_Assumptions[Values],9)*((INDEX(Model_Scenarios[GR Weight],1)*$AG2007)+(INDEX(Model_Scenarios[GP Weight],1)*$AH2007)+(INDEX(Model_Scenarios[LTV Weight],1)*$AI2007))-(INDEX(Model_Scenarios[LTV Weight],1)*$AP2007)-(INDEX(Model_Scenarios[GP Weight],1)*($AS2007+$AV2007+$AY2007))</f>
        <v>2.0805735567106716</v>
      </c>
      <c r="BA2007">
        <f>INDEX(Model_Assumptions[Values],9)*((INDEX(Model_Scenarios[GR Weight],2)*$AG2007)+(INDEX(Model_Scenarios[GP Weight],2)*$AH2007)+(INDEX(Model_Scenarios[LTV Weight],2)*$AI2007))-(INDEX(Model_Scenarios[LTV Weight],2)*$AP2007)-(INDEX(Model_Scenarios[GP Weight],2)*($AS2007+$AV2007+$AY2007))</f>
        <v>1.162960285921798</v>
      </c>
      <c r="BB2007">
        <f>INDEX(Model_Assumptions[Values],9)*((INDEX(Model_Scenarios[GR Weight],3)*$AG2007)+(INDEX(Model_Scenarios[GP Weight],3)*$AH2007)+(INDEX(Model_Scenarios[LTV Weight],3)*$AI2007))-(INDEX(Model_Scenarios[LTV Weight],3)*$AP2007)-(INDEX(Model_Scenarios[GP Weight],3)*($AS2007+$AV2007+$AY2007))</f>
        <v>-0.28985640369211252</v>
      </c>
      <c r="BC2007">
        <f>INDEX(Model_Assumptions[Values],9)*((INDEX(Model_Scenarios[GR Weight],4)*$AG2007)+(INDEX(Model_Scenarios[GP Weight],4)*$AH2007)+(INDEX(Model_Scenarios[LTV Weight],4)*$AI2007))-(INDEX(Model_Scenarios[LTV Weight],4)*$AP2007)-(INDEX(Model_Scenarios[GP Weight],4)*($AS2007+$AV2007+$AY2007))</f>
        <v>-0.59544353741451372</v>
      </c>
      <c r="BD2007">
        <f>INDEX(Model_Assumptions[Values],9)*((INDEX(Model_Scenarios[GR Weight],5)*$AG2007)+(INDEX(Model_Scenarios[GP Weight],5)*$AH2007)+(INDEX(Model_Scenarios[LTV Weight],5)*$AI2007))-(INDEX(Model_Scenarios[LTV Weight],5)*$AP2007)-(INDEX(Model_Scenarios[GP Weight],5)*($AS2007+$AV2007+$AY2007))</f>
        <v>-1.6667022446862578</v>
      </c>
    </row>
    <row r="2008" spans="1:56" x14ac:dyDescent="0.25">
      <c r="A2008">
        <v>2007</v>
      </c>
      <c r="B2008">
        <v>41</v>
      </c>
      <c r="C2008" s="3">
        <v>7</v>
      </c>
      <c r="D2008" s="4">
        <v>0.12</v>
      </c>
      <c r="E2008" t="str">
        <v>SKU-1048</v>
      </c>
      <c r="F2008" t="str">
        <v>Hold</v>
      </c>
      <c r="G2008" t="str">
        <v>Full</v>
      </c>
      <c r="H2008">
        <v>101.6</v>
      </c>
      <c r="I2008">
        <v>47.68</v>
      </c>
      <c r="J2008">
        <v>37</v>
      </c>
      <c r="K2008">
        <v>3759.2</v>
      </c>
      <c r="L2008">
        <v>1995.0399999999997</v>
      </c>
      <c r="M2008">
        <v>0.53070866141732276</v>
      </c>
      <c r="N2008">
        <v>110.85658594324225</v>
      </c>
      <c r="O2008">
        <v>1073.7570939567217</v>
      </c>
      <c r="P2008">
        <v>1121.4370939567214</v>
      </c>
      <c r="Q2008">
        <v>1862.6932397664843</v>
      </c>
      <c r="R2008">
        <v>1377.0625022559368</v>
      </c>
      <c r="S2008">
        <v>1</v>
      </c>
      <c r="T2008">
        <f t="shared" si="713"/>
        <v>102.71079031318907</v>
      </c>
      <c r="U2008">
        <f t="shared" si="714"/>
        <v>1.0932975523514478E-2</v>
      </c>
      <c r="V2008">
        <f>IF($F2008="Reduce", INDEX(Model_Assumptions[Values], 2), INDEX(Model_Assumptions[Values], 1))</f>
        <v>-0.4</v>
      </c>
      <c r="W2008">
        <f t="shared" si="715"/>
        <v>36.83819196225199</v>
      </c>
      <c r="X2008">
        <f t="shared" si="728"/>
        <v>3783.6798101518712</v>
      </c>
      <c r="Y2008">
        <f t="shared" si="716"/>
        <v>2027.2348173916962</v>
      </c>
      <c r="Z2008">
        <f t="shared" si="717"/>
        <v>24.479810151871334</v>
      </c>
      <c r="AA2008">
        <f t="shared" si="718"/>
        <v>32.194817391696461</v>
      </c>
      <c r="AB2008">
        <f t="shared" si="729"/>
        <v>0.53578392440937705</v>
      </c>
      <c r="AC2008">
        <f t="shared" si="719"/>
        <v>5.0752629920542969E-3</v>
      </c>
      <c r="AD2008">
        <f t="shared" si="720"/>
        <v>5.0752629920542969E-3</v>
      </c>
      <c r="AE2008">
        <f t="shared" si="721"/>
        <v>0.12</v>
      </c>
      <c r="AF2008">
        <f t="shared" si="730"/>
        <v>1211.8150019852244</v>
      </c>
      <c r="AG2008">
        <f t="shared" si="722"/>
        <v>2.2798275596638808E-2</v>
      </c>
      <c r="AH2008">
        <f t="shared" si="723"/>
        <v>2.8708536185569521E-2</v>
      </c>
      <c r="AI2008">
        <f t="shared" si="731"/>
        <v>0.88</v>
      </c>
      <c r="AJ2008">
        <f>MAX(0, $R2008 - $AA2008) * INDEX(Model_Assumptions[Values], 7)</f>
        <v>2689.7353697284807</v>
      </c>
      <c r="AK2008">
        <f>MAX(0, INDEX(Model_Assumptions[Values], 4) - $AD2008)</f>
        <v>4.4924737007945706E-2</v>
      </c>
      <c r="AL2008">
        <f>MAX(0, INDEX(Model_Assumptions[Values], 5) - $AC2008)</f>
        <v>1.4924737007945704E-2</v>
      </c>
      <c r="AM2008">
        <f>INDEX(Model_Assumptions[Values], 6) * MAX(0, INDEX(Model_Assumptions[Values], 3) - $AB2008)^2</f>
        <v>0</v>
      </c>
      <c r="AN2008">
        <f t="shared" si="724"/>
        <v>2497.8059164137421</v>
      </c>
      <c r="AO2008" cm="1">
        <f t="array" ref="AO2008">IFERROR(STDEV(IF($E$2:$E$2201=$E2008, $AJ$2:$AJ$2201)), 0)</f>
        <v>150.19139227585288</v>
      </c>
      <c r="AP2008">
        <f t="shared" si="732"/>
        <v>1.2778991552473686</v>
      </c>
      <c r="AQ2008">
        <f t="shared" si="725"/>
        <v>3.0229726640171043E-2</v>
      </c>
      <c r="AR2008" cm="1">
        <f t="array" ref="AR2008">IFERROR(STDEV(IF($E$2:$E$2201=$E2008, $AK$2:$AK$2201)), 0)</f>
        <v>1.1438757628720216E-2</v>
      </c>
      <c r="AS2008">
        <f t="shared" si="733"/>
        <v>1.2846683918609054</v>
      </c>
      <c r="AT2008">
        <f t="shared" si="726"/>
        <v>5.0170158647769528E-3</v>
      </c>
      <c r="AU2008" cm="1">
        <f t="array" ref="AU2008">IFERROR(STDEV(IF($E$2:$E$2201=$E2008, $AL$2:$AL$2201)), 0)</f>
        <v>6.594641701116258E-3</v>
      </c>
      <c r="AV2008">
        <f t="shared" si="734"/>
        <v>1.5023896054112684</v>
      </c>
      <c r="AW2008">
        <f t="shared" si="727"/>
        <v>0</v>
      </c>
      <c r="AX2008" cm="1">
        <f t="array" ref="AX2008">IFERROR(STDEV(IF($E$2:$E$2201=$E2008, $AM$2:$AM$2201)), 0)</f>
        <v>0</v>
      </c>
      <c r="AY2008">
        <f t="shared" si="735"/>
        <v>1.5023896054112684</v>
      </c>
      <c r="AZ2008">
        <f>INDEX(Model_Assumptions[Values],9)*((INDEX(Model_Scenarios[GR Weight],1)*$AG2008)+(INDEX(Model_Scenarios[GP Weight],1)*$AH2008)+(INDEX(Model_Scenarios[LTV Weight],1)*$AI2008))-(INDEX(Model_Scenarios[LTV Weight],1)*$AP2008)-(INDEX(Model_Scenarios[GP Weight],1)*($AS2008+$AV2008+$AY2008))</f>
        <v>2.0944893214248652</v>
      </c>
      <c r="BA2008">
        <f>INDEX(Model_Assumptions[Values],9)*((INDEX(Model_Scenarios[GR Weight],2)*$AG2008)+(INDEX(Model_Scenarios[GP Weight],2)*$AH2008)+(INDEX(Model_Scenarios[LTV Weight],2)*$AI2008))-(INDEX(Model_Scenarios[LTV Weight],2)*$AP2008)-(INDEX(Model_Scenarios[GP Weight],2)*($AS2008+$AV2008+$AY2008))</f>
        <v>1.217283271435571</v>
      </c>
      <c r="BB2008">
        <f>INDEX(Model_Assumptions[Values],9)*((INDEX(Model_Scenarios[GR Weight],3)*$AG2008)+(INDEX(Model_Scenarios[GP Weight],3)*$AH2008)+(INDEX(Model_Scenarios[LTV Weight],3)*$AI2008))-(INDEX(Model_Scenarios[LTV Weight],3)*$AP2008)-(INDEX(Model_Scenarios[GP Weight],3)*($AS2008+$AV2008+$AY2008))</f>
        <v>-0.17372854021760697</v>
      </c>
      <c r="BC2008">
        <f>INDEX(Model_Assumptions[Values],9)*((INDEX(Model_Scenarios[GR Weight],4)*$AG2008)+(INDEX(Model_Scenarios[GP Weight],4)*$AH2008)+(INDEX(Model_Scenarios[LTV Weight],4)*$AI2008))-(INDEX(Model_Scenarios[LTV Weight],4)*$AP2008)-(INDEX(Model_Scenarios[GP Weight],4)*($AS2008+$AV2008+$AY2008))</f>
        <v>-0.47453948689455072</v>
      </c>
      <c r="BD2008">
        <f>INDEX(Model_Assumptions[Values],9)*((INDEX(Model_Scenarios[GR Weight],5)*$AG2008)+(INDEX(Model_Scenarios[GP Weight],5)*$AH2008)+(INDEX(Model_Scenarios[LTV Weight],5)*$AI2008))-(INDEX(Model_Scenarios[LTV Weight],5)*$AP2008)-(INDEX(Model_Scenarios[GP Weight],5)*($AS2008+$AV2008+$AY2008))</f>
        <v>-1.4769242201807808</v>
      </c>
    </row>
    <row r="2009" spans="1:56" x14ac:dyDescent="0.25">
      <c r="A2009">
        <v>2008</v>
      </c>
      <c r="B2009">
        <v>41</v>
      </c>
      <c r="C2009" s="3">
        <v>8</v>
      </c>
      <c r="D2009" s="4">
        <v>0.14000000000000001</v>
      </c>
      <c r="E2009" t="str">
        <v>SKU-1048</v>
      </c>
      <c r="F2009" t="str">
        <v>Hold</v>
      </c>
      <c r="G2009" t="str">
        <v>Full</v>
      </c>
      <c r="H2009">
        <v>101.6</v>
      </c>
      <c r="I2009">
        <v>47.68</v>
      </c>
      <c r="J2009">
        <v>37</v>
      </c>
      <c r="K2009">
        <v>3759.2</v>
      </c>
      <c r="L2009">
        <v>1995.0399999999997</v>
      </c>
      <c r="M2009">
        <v>0.53070866141732276</v>
      </c>
      <c r="N2009">
        <v>110.85658594324225</v>
      </c>
      <c r="O2009">
        <v>1073.7570939567217</v>
      </c>
      <c r="P2009">
        <v>1121.4370939567214</v>
      </c>
      <c r="Q2009">
        <v>1862.6932397664843</v>
      </c>
      <c r="R2009">
        <v>1377.0625022559368</v>
      </c>
      <c r="S2009">
        <v>1</v>
      </c>
      <c r="T2009">
        <f t="shared" si="713"/>
        <v>102.89592203205392</v>
      </c>
      <c r="U2009">
        <f t="shared" si="714"/>
        <v>1.2755138110766961E-2</v>
      </c>
      <c r="V2009">
        <f>IF($F2009="Reduce", INDEX(Model_Assumptions[Values], 2), INDEX(Model_Assumptions[Values], 1))</f>
        <v>-0.4</v>
      </c>
      <c r="W2009">
        <f t="shared" si="715"/>
        <v>36.811223955960649</v>
      </c>
      <c r="X2009">
        <f t="shared" si="728"/>
        <v>3787.7248300770025</v>
      </c>
      <c r="Y2009">
        <f t="shared" si="716"/>
        <v>2032.5656718567986</v>
      </c>
      <c r="Z2009">
        <f t="shared" si="717"/>
        <v>28.524830077002662</v>
      </c>
      <c r="AA2009">
        <f t="shared" si="718"/>
        <v>37.525671856798908</v>
      </c>
      <c r="AB2009">
        <f t="shared" si="729"/>
        <v>0.53661914818016954</v>
      </c>
      <c r="AC2009">
        <f t="shared" si="719"/>
        <v>5.9104867628467783E-3</v>
      </c>
      <c r="AD2009">
        <f t="shared" si="720"/>
        <v>5.9104867628467783E-3</v>
      </c>
      <c r="AE2009">
        <f t="shared" si="721"/>
        <v>0.14000000000000076</v>
      </c>
      <c r="AF2009">
        <f t="shared" si="730"/>
        <v>1184.2737519401046</v>
      </c>
      <c r="AG2009">
        <f t="shared" si="722"/>
        <v>2.6565440393870279E-2</v>
      </c>
      <c r="AH2009">
        <f t="shared" si="723"/>
        <v>3.3462128245106103E-2</v>
      </c>
      <c r="AI2009">
        <f t="shared" si="731"/>
        <v>0.85999999999999921</v>
      </c>
      <c r="AJ2009">
        <f>MAX(0, $R2009 - $AA2009) * INDEX(Model_Assumptions[Values], 7)</f>
        <v>2679.0736607982758</v>
      </c>
      <c r="AK2009">
        <f>MAX(0, INDEX(Model_Assumptions[Values], 4) - $AD2009)</f>
        <v>4.4089513237153224E-2</v>
      </c>
      <c r="AL2009">
        <f>MAX(0, INDEX(Model_Assumptions[Values], 5) - $AC2009)</f>
        <v>1.4089513237153222E-2</v>
      </c>
      <c r="AM2009">
        <f>INDEX(Model_Assumptions[Values], 6) * MAX(0, INDEX(Model_Assumptions[Values], 3) - $AB2009)^2</f>
        <v>0</v>
      </c>
      <c r="AN2009">
        <f t="shared" si="724"/>
        <v>2497.8059164137421</v>
      </c>
      <c r="AO2009" cm="1">
        <f t="array" ref="AO2009">IFERROR(STDEV(IF($E$2:$E$2201=$E2009, $AJ$2:$AJ$2201)), 0)</f>
        <v>150.19139227585288</v>
      </c>
      <c r="AP2009">
        <f t="shared" si="732"/>
        <v>1.2069116720857318</v>
      </c>
      <c r="AQ2009">
        <f t="shared" si="725"/>
        <v>3.0229726640171043E-2</v>
      </c>
      <c r="AR2009" cm="1">
        <f t="array" ref="AR2009">IFERROR(STDEV(IF($E$2:$E$2201=$E2009, $AK$2:$AK$2201)), 0)</f>
        <v>1.1438757628720216E-2</v>
      </c>
      <c r="AS2009">
        <f t="shared" si="733"/>
        <v>1.2116513914223772</v>
      </c>
      <c r="AT2009">
        <f t="shared" si="726"/>
        <v>5.0170158647769528E-3</v>
      </c>
      <c r="AU2009" cm="1">
        <f t="array" ref="AU2009">IFERROR(STDEV(IF($E$2:$E$2201=$E2009, $AL$2:$AL$2201)), 0)</f>
        <v>6.594641701116258E-3</v>
      </c>
      <c r="AV2009">
        <f t="shared" si="734"/>
        <v>1.3757377251959861</v>
      </c>
      <c r="AW2009">
        <f t="shared" si="727"/>
        <v>0</v>
      </c>
      <c r="AX2009" cm="1">
        <f t="array" ref="AX2009">IFERROR(STDEV(IF($E$2:$E$2201=$E2009, $AM$2:$AM$2201)), 0)</f>
        <v>0</v>
      </c>
      <c r="AY2009">
        <f t="shared" si="735"/>
        <v>1.3757377251959861</v>
      </c>
      <c r="AZ2009">
        <f>INDEX(Model_Assumptions[Values],9)*((INDEX(Model_Scenarios[GR Weight],1)*$AG2009)+(INDEX(Model_Scenarios[GP Weight],1)*$AH2009)+(INDEX(Model_Scenarios[LTV Weight],1)*$AI2009))-(INDEX(Model_Scenarios[LTV Weight],1)*$AP2009)-(INDEX(Model_Scenarios[GP Weight],1)*($AS2009+$AV2009+$AY2009))</f>
        <v>2.1081717624694645</v>
      </c>
      <c r="BA2009">
        <f>INDEX(Model_Assumptions[Values],9)*((INDEX(Model_Scenarios[GR Weight],2)*$AG2009)+(INDEX(Model_Scenarios[GP Weight],2)*$AH2009)+(INDEX(Model_Scenarios[LTV Weight],2)*$AI2009))-(INDEX(Model_Scenarios[LTV Weight],2)*$AP2009)-(INDEX(Model_Scenarios[GP Weight],2)*($AS2009+$AV2009+$AY2009))</f>
        <v>1.2712682533219106</v>
      </c>
      <c r="BB2009">
        <f>INDEX(Model_Assumptions[Values],9)*((INDEX(Model_Scenarios[GR Weight],3)*$AG2009)+(INDEX(Model_Scenarios[GP Weight],3)*$AH2009)+(INDEX(Model_Scenarios[LTV Weight],3)*$AI2009))-(INDEX(Model_Scenarios[LTV Weight],3)*$AP2009)-(INDEX(Model_Scenarios[GP Weight],3)*($AS2009+$AV2009+$AY2009))</f>
        <v>-5.8093538548043222E-2</v>
      </c>
      <c r="BC2009">
        <f>INDEX(Model_Assumptions[Values],9)*((INDEX(Model_Scenarios[GR Weight],4)*$AG2009)+(INDEX(Model_Scenarios[GP Weight],4)*$AH2009)+(INDEX(Model_Scenarios[LTV Weight],4)*$AI2009))-(INDEX(Model_Scenarios[LTV Weight],4)*$AP2009)-(INDEX(Model_Scenarios[GP Weight],4)*($AS2009+$AV2009+$AY2009))</f>
        <v>-0.35411965114253463</v>
      </c>
      <c r="BD2009">
        <f>INDEX(Model_Assumptions[Values],9)*((INDEX(Model_Scenarios[GR Weight],5)*$AG2009)+(INDEX(Model_Scenarios[GP Weight],5)*$AH2009)+(INDEX(Model_Scenarios[LTV Weight],5)*$AI2009))-(INDEX(Model_Scenarios[LTV Weight],5)*$AP2009)-(INDEX(Model_Scenarios[GP Weight],5)*($AS2009+$AV2009+$AY2009))</f>
        <v>-1.2878613879514142</v>
      </c>
    </row>
    <row r="2010" spans="1:56" x14ac:dyDescent="0.25">
      <c r="A2010">
        <v>2009</v>
      </c>
      <c r="B2010">
        <v>41</v>
      </c>
      <c r="C2010" s="3">
        <v>9</v>
      </c>
      <c r="D2010" s="4">
        <v>0.16</v>
      </c>
      <c r="E2010" t="str">
        <v>SKU-1048</v>
      </c>
      <c r="F2010" t="str">
        <v>Hold</v>
      </c>
      <c r="G2010" t="str">
        <v>Full</v>
      </c>
      <c r="H2010">
        <v>101.6</v>
      </c>
      <c r="I2010">
        <v>47.68</v>
      </c>
      <c r="J2010">
        <v>37</v>
      </c>
      <c r="K2010">
        <v>3759.2</v>
      </c>
      <c r="L2010">
        <v>1995.0399999999997</v>
      </c>
      <c r="M2010">
        <v>0.53070866141732276</v>
      </c>
      <c r="N2010">
        <v>110.85658594324225</v>
      </c>
      <c r="O2010">
        <v>1073.7570939567217</v>
      </c>
      <c r="P2010">
        <v>1121.4370939567214</v>
      </c>
      <c r="Q2010">
        <v>1862.6932397664843</v>
      </c>
      <c r="R2010">
        <v>1377.0625022559368</v>
      </c>
      <c r="S2010">
        <v>1</v>
      </c>
      <c r="T2010">
        <f t="shared" si="713"/>
        <v>103.08105375091876</v>
      </c>
      <c r="U2010">
        <f t="shared" si="714"/>
        <v>1.4577300698019303E-2</v>
      </c>
      <c r="V2010">
        <f>IF($F2010="Reduce", INDEX(Model_Assumptions[Values], 2), INDEX(Model_Assumptions[Values], 1))</f>
        <v>-0.4</v>
      </c>
      <c r="W2010">
        <f t="shared" si="715"/>
        <v>36.784255949669316</v>
      </c>
      <c r="X2010">
        <f t="shared" si="728"/>
        <v>3791.7598647354157</v>
      </c>
      <c r="Y2010">
        <f t="shared" si="716"/>
        <v>2037.8865410551828</v>
      </c>
      <c r="Z2010">
        <f t="shared" si="717"/>
        <v>32.559864735415886</v>
      </c>
      <c r="AA2010">
        <f t="shared" si="718"/>
        <v>42.846541055183025</v>
      </c>
      <c r="AB2010">
        <f t="shared" si="729"/>
        <v>0.53745137185721648</v>
      </c>
      <c r="AC2010">
        <f t="shared" si="719"/>
        <v>6.7427104398937177E-3</v>
      </c>
      <c r="AD2010">
        <f t="shared" si="720"/>
        <v>6.7427104398937177E-3</v>
      </c>
      <c r="AE2010">
        <f t="shared" si="721"/>
        <v>0.16</v>
      </c>
      <c r="AF2010">
        <f t="shared" si="730"/>
        <v>1156.7325018949869</v>
      </c>
      <c r="AG2010">
        <f t="shared" si="722"/>
        <v>3.032330581904237E-2</v>
      </c>
      <c r="AH2010">
        <f t="shared" si="723"/>
        <v>3.8206816312816354E-2</v>
      </c>
      <c r="AI2010">
        <f t="shared" si="731"/>
        <v>0.84</v>
      </c>
      <c r="AJ2010">
        <f>MAX(0, $R2010 - $AA2010) * INDEX(Model_Assumptions[Values], 7)</f>
        <v>2668.4319224015076</v>
      </c>
      <c r="AK2010">
        <f>MAX(0, INDEX(Model_Assumptions[Values], 4) - $AD2010)</f>
        <v>4.3257289560106285E-2</v>
      </c>
      <c r="AL2010">
        <f>MAX(0, INDEX(Model_Assumptions[Values], 5) - $AC2010)</f>
        <v>1.3257289560106283E-2</v>
      </c>
      <c r="AM2010">
        <f>INDEX(Model_Assumptions[Values], 6) * MAX(0, INDEX(Model_Assumptions[Values], 3) - $AB2010)^2</f>
        <v>0</v>
      </c>
      <c r="AN2010">
        <f t="shared" si="724"/>
        <v>2497.8059164137421</v>
      </c>
      <c r="AO2010" cm="1">
        <f t="array" ref="AO2010">IFERROR(STDEV(IF($E$2:$E$2201=$E2010, $AJ$2:$AJ$2201)), 0)</f>
        <v>150.19139227585288</v>
      </c>
      <c r="AP2010">
        <f t="shared" si="732"/>
        <v>1.136057156154334</v>
      </c>
      <c r="AQ2010">
        <f t="shared" si="725"/>
        <v>3.0229726640171043E-2</v>
      </c>
      <c r="AR2010" cm="1">
        <f t="array" ref="AR2010">IFERROR(STDEV(IF($E$2:$E$2201=$E2010, $AK$2:$AK$2201)), 0)</f>
        <v>1.1438757628720216E-2</v>
      </c>
      <c r="AS2010">
        <f t="shared" si="733"/>
        <v>1.1388966654233397</v>
      </c>
      <c r="AT2010">
        <f t="shared" si="726"/>
        <v>5.0170158647769528E-3</v>
      </c>
      <c r="AU2010" cm="1">
        <f t="array" ref="AU2010">IFERROR(STDEV(IF($E$2:$E$2201=$E2010, $AL$2:$AL$2201)), 0)</f>
        <v>6.594641701116258E-3</v>
      </c>
      <c r="AV2010">
        <f t="shared" si="734"/>
        <v>1.2495407739793536</v>
      </c>
      <c r="AW2010">
        <f t="shared" si="727"/>
        <v>0</v>
      </c>
      <c r="AX2010" cm="1">
        <f t="array" ref="AX2010">IFERROR(STDEV(IF($E$2:$E$2201=$E2010, $AM$2:$AM$2201)), 0)</f>
        <v>0</v>
      </c>
      <c r="AY2010">
        <f t="shared" si="735"/>
        <v>1.2495407739793536</v>
      </c>
      <c r="AZ2010">
        <f>INDEX(Model_Assumptions[Values],9)*((INDEX(Model_Scenarios[GR Weight],1)*$AG2010)+(INDEX(Model_Scenarios[GP Weight],1)*$AH2010)+(INDEX(Model_Scenarios[LTV Weight],1)*$AI2010))-(INDEX(Model_Scenarios[LTV Weight],1)*$AP2010)-(INDEX(Model_Scenarios[GP Weight],1)*($AS2010+$AV2010+$AY2010))</f>
        <v>2.1216215148042581</v>
      </c>
      <c r="BA2010">
        <f>INDEX(Model_Assumptions[Values],9)*((INDEX(Model_Scenarios[GR Weight],2)*$AG2010)+(INDEX(Model_Scenarios[GP Weight],2)*$AH2010)+(INDEX(Model_Scenarios[LTV Weight],2)*$AI2010))-(INDEX(Model_Scenarios[LTV Weight],2)*$AP2010)-(INDEX(Model_Scenarios[GP Weight],2)*($AS2010+$AV2010+$AY2010))</f>
        <v>1.3249165015003719</v>
      </c>
      <c r="BB2010">
        <f>INDEX(Model_Assumptions[Values],9)*((INDEX(Model_Scenarios[GR Weight],3)*$AG2010)+(INDEX(Model_Scenarios[GP Weight],3)*$AH2010)+(INDEX(Model_Scenarios[LTV Weight],3)*$AI2010))-(INDEX(Model_Scenarios[LTV Weight],3)*$AP2010)-(INDEX(Model_Scenarios[GP Weight],3)*($AS2010+$AV2010+$AY2010))</f>
        <v>5.7050823675781848E-2</v>
      </c>
      <c r="BC2010">
        <f>INDEX(Model_Assumptions[Values],9)*((INDEX(Model_Scenarios[GR Weight],4)*$AG2010)+(INDEX(Model_Scenarios[GP Weight],4)*$AH2010)+(INDEX(Model_Scenarios[LTV Weight],4)*$AI2010))-(INDEX(Model_Scenarios[LTV Weight],4)*$AP2010)-(INDEX(Model_Scenarios[GP Weight],4)*($AS2010+$AV2010+$AY2010))</f>
        <v>-0.23418180779926367</v>
      </c>
      <c r="BD2010">
        <f>INDEX(Model_Assumptions[Values],9)*((INDEX(Model_Scenarios[GR Weight],5)*$AG2010)+(INDEX(Model_Scenarios[GP Weight],5)*$AH2010)+(INDEX(Model_Scenarios[LTV Weight],5)*$AI2010))-(INDEX(Model_Scenarios[LTV Weight],5)*$AP2010)-(INDEX(Model_Scenarios[GP Weight],5)*($AS2010+$AV2010+$AY2010))</f>
        <v>-1.0995102557194223</v>
      </c>
    </row>
    <row r="2011" spans="1:56" x14ac:dyDescent="0.25">
      <c r="A2011">
        <v>2010</v>
      </c>
      <c r="B2011">
        <v>41</v>
      </c>
      <c r="C2011" s="3">
        <v>10</v>
      </c>
      <c r="D2011" s="4">
        <v>0.18</v>
      </c>
      <c r="E2011" t="str">
        <v>SKU-1048</v>
      </c>
      <c r="F2011" t="str">
        <v>Hold</v>
      </c>
      <c r="G2011" t="str">
        <v>Full</v>
      </c>
      <c r="H2011">
        <v>101.6</v>
      </c>
      <c r="I2011">
        <v>47.68</v>
      </c>
      <c r="J2011">
        <v>37</v>
      </c>
      <c r="K2011">
        <v>3759.2</v>
      </c>
      <c r="L2011">
        <v>1995.0399999999997</v>
      </c>
      <c r="M2011">
        <v>0.53070866141732276</v>
      </c>
      <c r="N2011">
        <v>110.85658594324225</v>
      </c>
      <c r="O2011">
        <v>1073.7570939567217</v>
      </c>
      <c r="P2011">
        <v>1121.4370939567214</v>
      </c>
      <c r="Q2011">
        <v>1862.6932397664843</v>
      </c>
      <c r="R2011">
        <v>1377.0625022559368</v>
      </c>
      <c r="S2011">
        <v>1</v>
      </c>
      <c r="T2011">
        <f t="shared" si="713"/>
        <v>103.26618546978361</v>
      </c>
      <c r="U2011">
        <f t="shared" si="714"/>
        <v>1.6399463285271785E-2</v>
      </c>
      <c r="V2011">
        <f>IF($F2011="Reduce", INDEX(Model_Assumptions[Values], 2), INDEX(Model_Assumptions[Values], 1))</f>
        <v>-0.4</v>
      </c>
      <c r="W2011">
        <f t="shared" si="715"/>
        <v>36.757287943377975</v>
      </c>
      <c r="X2011">
        <f t="shared" si="728"/>
        <v>3795.7849141271108</v>
      </c>
      <c r="Y2011">
        <f t="shared" si="716"/>
        <v>2043.197424986849</v>
      </c>
      <c r="Z2011">
        <f t="shared" si="717"/>
        <v>36.584914127111006</v>
      </c>
      <c r="AA2011">
        <f t="shared" si="718"/>
        <v>48.157424986849264</v>
      </c>
      <c r="AB2011">
        <f t="shared" si="729"/>
        <v>0.53828061157588225</v>
      </c>
      <c r="AC2011">
        <f t="shared" si="719"/>
        <v>7.5719501585594928E-3</v>
      </c>
      <c r="AD2011">
        <f t="shared" si="720"/>
        <v>7.5719501585594928E-3</v>
      </c>
      <c r="AE2011">
        <f t="shared" si="721"/>
        <v>0.18000000000000077</v>
      </c>
      <c r="AF2011">
        <f t="shared" si="730"/>
        <v>1129.1912518498671</v>
      </c>
      <c r="AG2011">
        <f t="shared" si="722"/>
        <v>3.4071871872155081E-2</v>
      </c>
      <c r="AH2011">
        <f t="shared" si="723"/>
        <v>4.294260038870068E-2</v>
      </c>
      <c r="AI2011">
        <f t="shared" si="731"/>
        <v>0.81999999999999917</v>
      </c>
      <c r="AJ2011">
        <f>MAX(0, $R2011 - $AA2011) * INDEX(Model_Assumptions[Values], 7)</f>
        <v>2657.8101545381751</v>
      </c>
      <c r="AK2011">
        <f>MAX(0, INDEX(Model_Assumptions[Values], 4) - $AD2011)</f>
        <v>4.242804984144051E-2</v>
      </c>
      <c r="AL2011">
        <f>MAX(0, INDEX(Model_Assumptions[Values], 5) - $AC2011)</f>
        <v>1.2428049841440508E-2</v>
      </c>
      <c r="AM2011">
        <f>INDEX(Model_Assumptions[Values], 6) * MAX(0, INDEX(Model_Assumptions[Values], 3) - $AB2011)^2</f>
        <v>0</v>
      </c>
      <c r="AN2011">
        <f t="shared" si="724"/>
        <v>2497.8059164137421</v>
      </c>
      <c r="AO2011" cm="1">
        <f t="array" ref="AO2011">IFERROR(STDEV(IF($E$2:$E$2201=$E2011, $AJ$2:$AJ$2201)), 0)</f>
        <v>150.19139227585288</v>
      </c>
      <c r="AP2011">
        <f t="shared" si="732"/>
        <v>1.0653356074531692</v>
      </c>
      <c r="AQ2011">
        <f t="shared" si="725"/>
        <v>3.0229726640171043E-2</v>
      </c>
      <c r="AR2011" cm="1">
        <f t="array" ref="AR2011">IFERROR(STDEV(IF($E$2:$E$2201=$E2011, $AK$2:$AK$2201)), 0)</f>
        <v>1.1438757628720216E-2</v>
      </c>
      <c r="AS2011">
        <f t="shared" si="733"/>
        <v>1.0664028032766555</v>
      </c>
      <c r="AT2011">
        <f t="shared" si="726"/>
        <v>5.0170158647769528E-3</v>
      </c>
      <c r="AU2011" cm="1">
        <f t="array" ref="AU2011">IFERROR(STDEV(IF($E$2:$E$2201=$E2011, $AL$2:$AL$2201)), 0)</f>
        <v>6.594641701116258E-3</v>
      </c>
      <c r="AV2011">
        <f t="shared" si="734"/>
        <v>1.1237963050227744</v>
      </c>
      <c r="AW2011">
        <f t="shared" si="727"/>
        <v>0</v>
      </c>
      <c r="AX2011" cm="1">
        <f t="array" ref="AX2011">IFERROR(STDEV(IF($E$2:$E$2201=$E2011, $AM$2:$AM$2201)), 0)</f>
        <v>0</v>
      </c>
      <c r="AY2011">
        <f t="shared" si="735"/>
        <v>1.1237963050227744</v>
      </c>
      <c r="AZ2011">
        <f>INDEX(Model_Assumptions[Values],9)*((INDEX(Model_Scenarios[GR Weight],1)*$AG2011)+(INDEX(Model_Scenarios[GP Weight],1)*$AH2011)+(INDEX(Model_Scenarios[LTV Weight],1)*$AI2011))-(INDEX(Model_Scenarios[LTV Weight],1)*$AP2011)-(INDEX(Model_Scenarios[GP Weight],1)*($AS2011+$AV2011+$AY2011))</f>
        <v>2.1348392088356687</v>
      </c>
      <c r="BA2011">
        <f>INDEX(Model_Assumptions[Values],9)*((INDEX(Model_Scenarios[GR Weight],2)*$AG2011)+(INDEX(Model_Scenarios[GP Weight],2)*$AH2011)+(INDEX(Model_Scenarios[LTV Weight],2)*$AI2011))-(INDEX(Model_Scenarios[LTV Weight],2)*$AP2011)-(INDEX(Model_Scenarios[GP Weight],2)*($AS2011+$AV2011+$AY2011))</f>
        <v>1.3782292767838134</v>
      </c>
      <c r="BB2011">
        <f>INDEX(Model_Assumptions[Values],9)*((INDEX(Model_Scenarios[GR Weight],3)*$AG2011)+(INDEX(Model_Scenarios[GP Weight],3)*$AH2011)+(INDEX(Model_Scenarios[LTV Weight],3)*$AI2011))-(INDEX(Model_Scenarios[LTV Weight],3)*$AP2011)-(INDEX(Model_Scenarios[GP Weight],3)*($AS2011+$AV2011+$AY2011))</f>
        <v>0.17170675287637915</v>
      </c>
      <c r="BC2011">
        <f>INDEX(Model_Assumptions[Values],9)*((INDEX(Model_Scenarios[GR Weight],4)*$AG2011)+(INDEX(Model_Scenarios[GP Weight],4)*$AH2011)+(INDEX(Model_Scenarios[LTV Weight],4)*$AI2011))-(INDEX(Model_Scenarios[LTV Weight],4)*$AP2011)-(INDEX(Model_Scenarios[GP Weight],4)*($AS2011+$AV2011+$AY2011))</f>
        <v>-0.11472375044222582</v>
      </c>
      <c r="BD2011">
        <f>INDEX(Model_Assumptions[Values],9)*((INDEX(Model_Scenarios[GR Weight],5)*$AG2011)+(INDEX(Model_Scenarios[GP Weight],5)*$AH2011)+(INDEX(Model_Scenarios[LTV Weight],5)*$AI2011))-(INDEX(Model_Scenarios[LTV Weight],5)*$AP2011)-(INDEX(Model_Scenarios[GP Weight],5)*($AS2011+$AV2011+$AY2011))</f>
        <v>-0.91186735624942383</v>
      </c>
    </row>
    <row r="2012" spans="1:56" x14ac:dyDescent="0.25">
      <c r="A2012">
        <v>2011</v>
      </c>
      <c r="B2012">
        <v>41</v>
      </c>
      <c r="C2012" s="3">
        <v>11</v>
      </c>
      <c r="D2012" s="4">
        <v>0.2</v>
      </c>
      <c r="E2012" t="str">
        <v>SKU-1048</v>
      </c>
      <c r="F2012" t="str">
        <v>Hold</v>
      </c>
      <c r="G2012" t="str">
        <v>Full</v>
      </c>
      <c r="H2012">
        <v>101.6</v>
      </c>
      <c r="I2012">
        <v>47.68</v>
      </c>
      <c r="J2012">
        <v>37</v>
      </c>
      <c r="K2012">
        <v>3759.2</v>
      </c>
      <c r="L2012">
        <v>1995.0399999999997</v>
      </c>
      <c r="M2012">
        <v>0.53070866141732276</v>
      </c>
      <c r="N2012">
        <v>110.85658594324225</v>
      </c>
      <c r="O2012">
        <v>1073.7570939567217</v>
      </c>
      <c r="P2012">
        <v>1121.4370939567214</v>
      </c>
      <c r="Q2012">
        <v>1862.6932397664843</v>
      </c>
      <c r="R2012">
        <v>1377.0625022559368</v>
      </c>
      <c r="S2012">
        <v>1</v>
      </c>
      <c r="T2012">
        <f t="shared" si="713"/>
        <v>103.45131718864845</v>
      </c>
      <c r="U2012">
        <f t="shared" si="714"/>
        <v>1.8221625872524128E-2</v>
      </c>
      <c r="V2012">
        <f>IF($F2012="Reduce", INDEX(Model_Assumptions[Values], 2), INDEX(Model_Assumptions[Values], 1))</f>
        <v>-0.4</v>
      </c>
      <c r="W2012">
        <f t="shared" si="715"/>
        <v>36.730319937086648</v>
      </c>
      <c r="X2012">
        <f t="shared" si="728"/>
        <v>3799.7999782520887</v>
      </c>
      <c r="Y2012">
        <f t="shared" si="716"/>
        <v>2048.4983236517974</v>
      </c>
      <c r="Z2012">
        <f t="shared" si="717"/>
        <v>40.599978252088931</v>
      </c>
      <c r="AA2012">
        <f t="shared" si="718"/>
        <v>53.458323651797627</v>
      </c>
      <c r="AB2012">
        <f t="shared" si="729"/>
        <v>0.53910688335603085</v>
      </c>
      <c r="AC2012">
        <f t="shared" si="719"/>
        <v>8.3982219387080947E-3</v>
      </c>
      <c r="AD2012">
        <f t="shared" si="720"/>
        <v>8.3982219387080947E-3</v>
      </c>
      <c r="AE2012">
        <f t="shared" si="721"/>
        <v>0.2</v>
      </c>
      <c r="AF2012">
        <f t="shared" si="730"/>
        <v>1101.6500018047495</v>
      </c>
      <c r="AG2012">
        <f t="shared" si="722"/>
        <v>3.781113855320925E-2</v>
      </c>
      <c r="AH2012">
        <f t="shared" si="723"/>
        <v>4.7669480472759089E-2</v>
      </c>
      <c r="AI2012">
        <f t="shared" si="731"/>
        <v>0.8</v>
      </c>
      <c r="AJ2012">
        <f>MAX(0, $R2012 - $AA2012) * INDEX(Model_Assumptions[Values], 7)</f>
        <v>2647.2083572082784</v>
      </c>
      <c r="AK2012">
        <f>MAX(0, INDEX(Model_Assumptions[Values], 4) - $AD2012)</f>
        <v>4.1601778061291908E-2</v>
      </c>
      <c r="AL2012">
        <f>MAX(0, INDEX(Model_Assumptions[Values], 5) - $AC2012)</f>
        <v>1.1601778061291906E-2</v>
      </c>
      <c r="AM2012">
        <f>INDEX(Model_Assumptions[Values], 6) * MAX(0, INDEX(Model_Assumptions[Values], 3) - $AB2012)^2</f>
        <v>0</v>
      </c>
      <c r="AN2012">
        <f t="shared" si="724"/>
        <v>2497.8059164137421</v>
      </c>
      <c r="AO2012" cm="1">
        <f t="array" ref="AO2012">IFERROR(STDEV(IF($E$2:$E$2201=$E2012, $AJ$2:$AJ$2201)), 0)</f>
        <v>150.19139227585288</v>
      </c>
      <c r="AP2012">
        <f t="shared" si="732"/>
        <v>0.99474702598223741</v>
      </c>
      <c r="AQ2012">
        <f t="shared" si="725"/>
        <v>3.0229726640171043E-2</v>
      </c>
      <c r="AR2012" cm="1">
        <f t="array" ref="AR2012">IFERROR(STDEV(IF($E$2:$E$2201=$E2012, $AK$2:$AK$2201)), 0)</f>
        <v>1.1438757628720216E-2</v>
      </c>
      <c r="AS2012">
        <f t="shared" si="733"/>
        <v>0.99416840449247168</v>
      </c>
      <c r="AT2012">
        <f t="shared" si="726"/>
        <v>5.0170158647769528E-3</v>
      </c>
      <c r="AU2012" cm="1">
        <f t="array" ref="AU2012">IFERROR(STDEV(IF($E$2:$E$2201=$E2012, $AL$2:$AL$2201)), 0)</f>
        <v>6.594641701116258E-3</v>
      </c>
      <c r="AV2012">
        <f t="shared" si="734"/>
        <v>0.99850188910193061</v>
      </c>
      <c r="AW2012">
        <f t="shared" si="727"/>
        <v>0</v>
      </c>
      <c r="AX2012" cm="1">
        <f t="array" ref="AX2012">IFERROR(STDEV(IF($E$2:$E$2201=$E2012, $AM$2:$AM$2201)), 0)</f>
        <v>0</v>
      </c>
      <c r="AY2012">
        <f t="shared" si="735"/>
        <v>0.99850188910193061</v>
      </c>
      <c r="AZ2012">
        <f>INDEX(Model_Assumptions[Values],9)*((INDEX(Model_Scenarios[GR Weight],1)*$AG2012)+(INDEX(Model_Scenarios[GP Weight],1)*$AH2012)+(INDEX(Model_Scenarios[LTV Weight],1)*$AI2012))-(INDEX(Model_Scenarios[LTV Weight],1)*$AP2012)-(INDEX(Model_Scenarios[GP Weight],1)*($AS2012+$AV2012+$AY2012))</f>
        <v>2.147825470457561</v>
      </c>
      <c r="BA2012">
        <f>INDEX(Model_Assumptions[Values],9)*((INDEX(Model_Scenarios[GR Weight],2)*$AG2012)+(INDEX(Model_Scenarios[GP Weight],2)*$AH2012)+(INDEX(Model_Scenarios[LTV Weight],2)*$AI2012))-(INDEX(Model_Scenarios[LTV Weight],2)*$AP2012)-(INDEX(Model_Scenarios[GP Weight],2)*($AS2012+$AV2012+$AY2012))</f>
        <v>1.431207830959945</v>
      </c>
      <c r="BB2012">
        <f>INDEX(Model_Assumptions[Values],9)*((INDEX(Model_Scenarios[GR Weight],3)*$AG2012)+(INDEX(Model_Scenarios[GP Weight],3)*$AH2012)+(INDEX(Model_Scenarios[LTV Weight],3)*$AI2012))-(INDEX(Model_Scenarios[LTV Weight],3)*$AP2012)-(INDEX(Model_Scenarios[GP Weight],3)*($AS2012+$AV2012+$AY2012))</f>
        <v>0.28587643968222909</v>
      </c>
      <c r="BC2012">
        <f>INDEX(Model_Assumptions[Values],9)*((INDEX(Model_Scenarios[GR Weight],4)*$AG2012)+(INDEX(Model_Scenarios[GP Weight],4)*$AH2012)+(INDEX(Model_Scenarios[LTV Weight],4)*$AI2012))-(INDEX(Model_Scenarios[LTV Weight],4)*$AP2012)-(INDEX(Model_Scenarios[GP Weight],4)*($AS2012+$AV2012+$AY2012))</f>
        <v>4.2567115570568692E-3</v>
      </c>
      <c r="BD2012">
        <f>INDEX(Model_Assumptions[Values],9)*((INDEX(Model_Scenarios[GR Weight],5)*$AG2012)+(INDEX(Model_Scenarios[GP Weight],5)*$AH2012)+(INDEX(Model_Scenarios[LTV Weight],5)*$AI2012))-(INDEX(Model_Scenarios[LTV Weight],5)*$AP2012)-(INDEX(Model_Scenarios[GP Weight],5)*($AS2012+$AV2012+$AY2012))</f>
        <v>-0.72492924712524565</v>
      </c>
    </row>
    <row r="2013" spans="1:56" x14ac:dyDescent="0.25">
      <c r="A2013">
        <v>2012</v>
      </c>
      <c r="B2013">
        <v>41</v>
      </c>
      <c r="C2013" s="3">
        <v>12</v>
      </c>
      <c r="D2013" s="4">
        <v>0.22</v>
      </c>
      <c r="E2013" t="str">
        <v>SKU-1048</v>
      </c>
      <c r="F2013" t="str">
        <v>Hold</v>
      </c>
      <c r="G2013" t="str">
        <v>Full</v>
      </c>
      <c r="H2013">
        <v>101.6</v>
      </c>
      <c r="I2013">
        <v>47.68</v>
      </c>
      <c r="J2013">
        <v>37</v>
      </c>
      <c r="K2013">
        <v>3759.2</v>
      </c>
      <c r="L2013">
        <v>1995.0399999999997</v>
      </c>
      <c r="M2013">
        <v>0.53070866141732276</v>
      </c>
      <c r="N2013">
        <v>110.85658594324225</v>
      </c>
      <c r="O2013">
        <v>1073.7570939567217</v>
      </c>
      <c r="P2013">
        <v>1121.4370939567214</v>
      </c>
      <c r="Q2013">
        <v>1862.6932397664843</v>
      </c>
      <c r="R2013">
        <v>1377.0625022559368</v>
      </c>
      <c r="S2013">
        <v>1</v>
      </c>
      <c r="T2013">
        <f t="shared" si="713"/>
        <v>103.63644890751328</v>
      </c>
      <c r="U2013">
        <f t="shared" si="714"/>
        <v>2.0043788459776474E-2</v>
      </c>
      <c r="V2013">
        <f>IF($F2013="Reduce", INDEX(Model_Assumptions[Values], 2), INDEX(Model_Assumptions[Values], 1))</f>
        <v>-0.4</v>
      </c>
      <c r="W2013">
        <f t="shared" si="715"/>
        <v>36.703351930795307</v>
      </c>
      <c r="X2013">
        <f t="shared" si="728"/>
        <v>3803.8050571103468</v>
      </c>
      <c r="Y2013">
        <f t="shared" si="716"/>
        <v>2053.7892370500267</v>
      </c>
      <c r="Z2013">
        <f t="shared" si="717"/>
        <v>44.605057110346934</v>
      </c>
      <c r="AA2013">
        <f t="shared" si="718"/>
        <v>58.749237050026977</v>
      </c>
      <c r="AB2013">
        <f t="shared" si="729"/>
        <v>0.5399302031030575</v>
      </c>
      <c r="AC2013">
        <f t="shared" si="719"/>
        <v>9.2215416857347465E-3</v>
      </c>
      <c r="AD2013">
        <f t="shared" si="720"/>
        <v>9.2215416857347465E-3</v>
      </c>
      <c r="AE2013">
        <f t="shared" si="721"/>
        <v>0.21999999999999922</v>
      </c>
      <c r="AF2013">
        <f t="shared" si="730"/>
        <v>1074.1087517596318</v>
      </c>
      <c r="AG2013">
        <f t="shared" si="722"/>
        <v>4.1541105862202353E-2</v>
      </c>
      <c r="AH2013">
        <f t="shared" si="723"/>
        <v>5.238745656499056E-2</v>
      </c>
      <c r="AI2013">
        <f t="shared" si="731"/>
        <v>0.7800000000000008</v>
      </c>
      <c r="AJ2013">
        <f>MAX(0, $R2013 - $AA2013) * INDEX(Model_Assumptions[Values], 7)</f>
        <v>2636.6265304118197</v>
      </c>
      <c r="AK2013">
        <f>MAX(0, INDEX(Model_Assumptions[Values], 4) - $AD2013)</f>
        <v>4.0778458314265256E-2</v>
      </c>
      <c r="AL2013">
        <f>MAX(0, INDEX(Model_Assumptions[Values], 5) - $AC2013)</f>
        <v>1.0778458314265254E-2</v>
      </c>
      <c r="AM2013">
        <f>INDEX(Model_Assumptions[Values], 6) * MAX(0, INDEX(Model_Assumptions[Values], 3) - $AB2013)^2</f>
        <v>0</v>
      </c>
      <c r="AN2013">
        <f t="shared" si="724"/>
        <v>2497.8059164137421</v>
      </c>
      <c r="AO2013" cm="1">
        <f t="array" ref="AO2013">IFERROR(STDEV(IF($E$2:$E$2201=$E2013, $AJ$2:$AJ$2201)), 0)</f>
        <v>150.19139227585288</v>
      </c>
      <c r="AP2013">
        <f t="shared" si="732"/>
        <v>0.9242914117415536</v>
      </c>
      <c r="AQ2013">
        <f t="shared" si="725"/>
        <v>3.0229726640171043E-2</v>
      </c>
      <c r="AR2013" cm="1">
        <f t="array" ref="AR2013">IFERROR(STDEV(IF($E$2:$E$2201=$E2013, $AK$2:$AK$2201)), 0)</f>
        <v>1.1438757628720216E-2</v>
      </c>
      <c r="AS2013">
        <f t="shared" si="733"/>
        <v>0.92219207858803287</v>
      </c>
      <c r="AT2013">
        <f t="shared" si="726"/>
        <v>5.0170158647769528E-3</v>
      </c>
      <c r="AU2013" cm="1">
        <f t="array" ref="AU2013">IFERROR(STDEV(IF($E$2:$E$2201=$E2013, $AL$2:$AL$2201)), 0)</f>
        <v>6.594641701116258E-3</v>
      </c>
      <c r="AV2013">
        <f t="shared" si="734"/>
        <v>0.87365511435034848</v>
      </c>
      <c r="AW2013">
        <f t="shared" si="727"/>
        <v>0</v>
      </c>
      <c r="AX2013" cm="1">
        <f t="array" ref="AX2013">IFERROR(STDEV(IF($E$2:$E$2201=$E2013, $AM$2:$AM$2201)), 0)</f>
        <v>0</v>
      </c>
      <c r="AY2013">
        <f t="shared" si="735"/>
        <v>0.87365511435034848</v>
      </c>
      <c r="AZ2013">
        <f>INDEX(Model_Assumptions[Values],9)*((INDEX(Model_Scenarios[GR Weight],1)*$AG2013)+(INDEX(Model_Scenarios[GP Weight],1)*$AH2013)+(INDEX(Model_Scenarios[LTV Weight],1)*$AI2013))-(INDEX(Model_Scenarios[LTV Weight],1)*$AP2013)-(INDEX(Model_Scenarios[GP Weight],1)*($AS2013+$AV2013+$AY2013))</f>
        <v>2.1605809210914839</v>
      </c>
      <c r="BA2013">
        <f>INDEX(Model_Assumptions[Values],9)*((INDEX(Model_Scenarios[GR Weight],2)*$AG2013)+(INDEX(Model_Scenarios[GP Weight],2)*$AH2013)+(INDEX(Model_Scenarios[LTV Weight],2)*$AI2013))-(INDEX(Model_Scenarios[LTV Weight],2)*$AP2013)-(INDEX(Model_Scenarios[GP Weight],2)*($AS2013+$AV2013+$AY2013))</f>
        <v>1.4838534068718896</v>
      </c>
      <c r="BB2013">
        <f>INDEX(Model_Assumptions[Values],9)*((INDEX(Model_Scenarios[GR Weight],3)*$AG2013)+(INDEX(Model_Scenarios[GP Weight],3)*$AH2013)+(INDEX(Model_Scenarios[LTV Weight],3)*$AI2013))-(INDEX(Model_Scenarios[LTV Weight],3)*$AP2013)-(INDEX(Model_Scenarios[GP Weight],3)*($AS2013+$AV2013+$AY2013))</f>
        <v>0.39956205906881115</v>
      </c>
      <c r="BC2013">
        <f>INDEX(Model_Assumptions[Values],9)*((INDEX(Model_Scenarios[GR Weight],4)*$AG2013)+(INDEX(Model_Scenarios[GP Weight],4)*$AH2013)+(INDEX(Model_Scenarios[LTV Weight],4)*$AI2013))-(INDEX(Model_Scenarios[LTV Weight],4)*$AP2013)-(INDEX(Model_Scenarios[GP Weight],4)*($AS2013+$AV2013+$AY2013))</f>
        <v>0.12276175317406723</v>
      </c>
      <c r="BD2013">
        <f>INDEX(Model_Assumptions[Values],9)*((INDEX(Model_Scenarios[GR Weight],5)*$AG2013)+(INDEX(Model_Scenarios[GP Weight],5)*$AH2013)+(INDEX(Model_Scenarios[LTV Weight],5)*$AI2013))-(INDEX(Model_Scenarios[LTV Weight],5)*$AP2013)-(INDEX(Model_Scenarios[GP Weight],5)*($AS2013+$AV2013+$AY2013))</f>
        <v>-0.53869251052826261</v>
      </c>
    </row>
    <row r="2014" spans="1:56" x14ac:dyDescent="0.25">
      <c r="A2014">
        <v>2013</v>
      </c>
      <c r="B2014">
        <v>41</v>
      </c>
      <c r="C2014" s="3">
        <v>13</v>
      </c>
      <c r="D2014" s="4">
        <v>0.24</v>
      </c>
      <c r="E2014" t="str">
        <v>SKU-1048</v>
      </c>
      <c r="F2014" t="str">
        <v>Hold</v>
      </c>
      <c r="G2014" t="str">
        <v>Full</v>
      </c>
      <c r="H2014">
        <v>101.6</v>
      </c>
      <c r="I2014">
        <v>47.68</v>
      </c>
      <c r="J2014">
        <v>37</v>
      </c>
      <c r="K2014">
        <v>3759.2</v>
      </c>
      <c r="L2014">
        <v>1995.0399999999997</v>
      </c>
      <c r="M2014">
        <v>0.53070866141732276</v>
      </c>
      <c r="N2014">
        <v>110.85658594324225</v>
      </c>
      <c r="O2014">
        <v>1073.7570939567217</v>
      </c>
      <c r="P2014">
        <v>1121.4370939567214</v>
      </c>
      <c r="Q2014">
        <v>1862.6932397664843</v>
      </c>
      <c r="R2014">
        <v>1377.0625022559368</v>
      </c>
      <c r="S2014">
        <v>1</v>
      </c>
      <c r="T2014">
        <f t="shared" si="713"/>
        <v>103.82158062637814</v>
      </c>
      <c r="U2014">
        <f t="shared" si="714"/>
        <v>2.1865951047028955E-2</v>
      </c>
      <c r="V2014">
        <f>IF($F2014="Reduce", INDEX(Model_Assumptions[Values], 2), INDEX(Model_Assumptions[Values], 1))</f>
        <v>-0.4</v>
      </c>
      <c r="W2014">
        <f t="shared" si="715"/>
        <v>36.676383924503973</v>
      </c>
      <c r="X2014">
        <f t="shared" si="728"/>
        <v>3807.800150701888</v>
      </c>
      <c r="Y2014">
        <f t="shared" si="716"/>
        <v>2059.0701651815389</v>
      </c>
      <c r="Z2014">
        <f t="shared" si="717"/>
        <v>48.600150701888197</v>
      </c>
      <c r="AA2014">
        <f t="shared" si="718"/>
        <v>64.030165181539132</v>
      </c>
      <c r="AB2014">
        <f t="shared" si="729"/>
        <v>0.54075058660890918</v>
      </c>
      <c r="AC2014">
        <f t="shared" si="719"/>
        <v>1.004192519158642E-2</v>
      </c>
      <c r="AD2014">
        <f t="shared" si="720"/>
        <v>1.004192519158642E-2</v>
      </c>
      <c r="AE2014">
        <f t="shared" si="721"/>
        <v>0.24</v>
      </c>
      <c r="AF2014">
        <f t="shared" si="730"/>
        <v>1046.567501714512</v>
      </c>
      <c r="AG2014">
        <f t="shared" si="722"/>
        <v>4.5261773799137338E-2</v>
      </c>
      <c r="AH2014">
        <f t="shared" si="723"/>
        <v>5.7096528665396717E-2</v>
      </c>
      <c r="AI2014">
        <f t="shared" si="731"/>
        <v>0.76</v>
      </c>
      <c r="AJ2014">
        <f>MAX(0, $R2014 - $AA2014) * INDEX(Model_Assumptions[Values], 7)</f>
        <v>2626.0646741487953</v>
      </c>
      <c r="AK2014">
        <f>MAX(0, INDEX(Model_Assumptions[Values], 4) - $AD2014)</f>
        <v>3.9958074808413582E-2</v>
      </c>
      <c r="AL2014">
        <f>MAX(0, INDEX(Model_Assumptions[Values], 5) - $AC2014)</f>
        <v>9.9580748084135799E-3</v>
      </c>
      <c r="AM2014">
        <f>INDEX(Model_Assumptions[Values], 6) * MAX(0, INDEX(Model_Assumptions[Values], 3) - $AB2014)^2</f>
        <v>0</v>
      </c>
      <c r="AN2014">
        <f t="shared" si="724"/>
        <v>2497.8059164137421</v>
      </c>
      <c r="AO2014" cm="1">
        <f t="array" ref="AO2014">IFERROR(STDEV(IF($E$2:$E$2201=$E2014, $AJ$2:$AJ$2201)), 0)</f>
        <v>150.19139227585288</v>
      </c>
      <c r="AP2014">
        <f t="shared" si="732"/>
        <v>0.85396876473109384</v>
      </c>
      <c r="AQ2014">
        <f t="shared" si="725"/>
        <v>3.0229726640171043E-2</v>
      </c>
      <c r="AR2014" cm="1">
        <f t="array" ref="AR2014">IFERROR(STDEV(IF($E$2:$E$2201=$E2014, $AK$2:$AK$2201)), 0)</f>
        <v>1.1438757628720216E-2</v>
      </c>
      <c r="AS2014">
        <f t="shared" si="733"/>
        <v>0.85047244499846619</v>
      </c>
      <c r="AT2014">
        <f t="shared" si="726"/>
        <v>5.0170158647769528E-3</v>
      </c>
      <c r="AU2014" cm="1">
        <f t="array" ref="AU2014">IFERROR(STDEV(IF($E$2:$E$2201=$E2014, $AL$2:$AL$2201)), 0)</f>
        <v>6.594641701116258E-3</v>
      </c>
      <c r="AV2014">
        <f t="shared" si="734"/>
        <v>0.7492535861046502</v>
      </c>
      <c r="AW2014">
        <f t="shared" si="727"/>
        <v>0</v>
      </c>
      <c r="AX2014" cm="1">
        <f t="array" ref="AX2014">IFERROR(STDEV(IF($E$2:$E$2201=$E2014, $AM$2:$AM$2201)), 0)</f>
        <v>0</v>
      </c>
      <c r="AY2014">
        <f t="shared" si="735"/>
        <v>0.7492535861046502</v>
      </c>
      <c r="AZ2014">
        <f>INDEX(Model_Assumptions[Values],9)*((INDEX(Model_Scenarios[GR Weight],1)*$AG2014)+(INDEX(Model_Scenarios[GP Weight],1)*$AH2014)+(INDEX(Model_Scenarios[LTV Weight],1)*$AI2014))-(INDEX(Model_Scenarios[LTV Weight],1)*$AP2014)-(INDEX(Model_Scenarios[GP Weight],1)*($AS2014+$AV2014+$AY2014))</f>
        <v>2.1731061777266154</v>
      </c>
      <c r="BA2014">
        <f>INDEX(Model_Assumptions[Values],9)*((INDEX(Model_Scenarios[GR Weight],2)*$AG2014)+(INDEX(Model_Scenarios[GP Weight],2)*$AH2014)+(INDEX(Model_Scenarios[LTV Weight],2)*$AI2014))-(INDEX(Model_Scenarios[LTV Weight],2)*$AP2014)-(INDEX(Model_Scenarios[GP Weight],2)*($AS2014+$AV2014+$AY2014))</f>
        <v>1.5361672384979856</v>
      </c>
      <c r="BB2014">
        <f>INDEX(Model_Assumptions[Values],9)*((INDEX(Model_Scenarios[GR Weight],3)*$AG2014)+(INDEX(Model_Scenarios[GP Weight],3)*$AH2014)+(INDEX(Model_Scenarios[LTV Weight],3)*$AI2014))-(INDEX(Model_Scenarios[LTV Weight],3)*$AP2014)-(INDEX(Model_Scenarios[GP Weight],3)*($AS2014+$AV2014+$AY2014))</f>
        <v>0.51276577049821037</v>
      </c>
      <c r="BC2014">
        <f>INDEX(Model_Assumptions[Values],9)*((INDEX(Model_Scenarios[GR Weight],4)*$AG2014)+(INDEX(Model_Scenarios[GP Weight],4)*$AH2014)+(INDEX(Model_Scenarios[LTV Weight],4)*$AI2014))-(INDEX(Model_Scenarios[LTV Weight],4)*$AP2014)-(INDEX(Model_Scenarios[GP Weight],4)*($AS2014+$AV2014+$AY2014))</f>
        <v>0.24079353387088809</v>
      </c>
      <c r="BD2014">
        <f>INDEX(Model_Assumptions[Values],9)*((INDEX(Model_Scenarios[GR Weight],5)*$AG2014)+(INDEX(Model_Scenarios[GP Weight],5)*$AH2014)+(INDEX(Model_Scenarios[LTV Weight],5)*$AI2014))-(INDEX(Model_Scenarios[LTV Weight],5)*$AP2014)-(INDEX(Model_Scenarios[GP Weight],5)*($AS2014+$AV2014+$AY2014))</f>
        <v>-0.35315375301806684</v>
      </c>
    </row>
    <row r="2015" spans="1:56" x14ac:dyDescent="0.25">
      <c r="A2015">
        <v>2014</v>
      </c>
      <c r="B2015">
        <v>41</v>
      </c>
      <c r="C2015" s="3">
        <v>14</v>
      </c>
      <c r="D2015" s="4">
        <v>0.26</v>
      </c>
      <c r="E2015" t="str">
        <v>SKU-1048</v>
      </c>
      <c r="F2015" t="str">
        <v>Hold</v>
      </c>
      <c r="G2015" t="str">
        <v>Full</v>
      </c>
      <c r="H2015">
        <v>101.6</v>
      </c>
      <c r="I2015">
        <v>47.68</v>
      </c>
      <c r="J2015">
        <v>37</v>
      </c>
      <c r="K2015">
        <v>3759.2</v>
      </c>
      <c r="L2015">
        <v>1995.0399999999997</v>
      </c>
      <c r="M2015">
        <v>0.53070866141732276</v>
      </c>
      <c r="N2015">
        <v>110.85658594324225</v>
      </c>
      <c r="O2015">
        <v>1073.7570939567217</v>
      </c>
      <c r="P2015">
        <v>1121.4370939567214</v>
      </c>
      <c r="Q2015">
        <v>1862.6932397664843</v>
      </c>
      <c r="R2015">
        <v>1377.0625022559368</v>
      </c>
      <c r="S2015">
        <v>1</v>
      </c>
      <c r="T2015">
        <f t="shared" si="713"/>
        <v>104.00671234524299</v>
      </c>
      <c r="U2015">
        <f t="shared" si="714"/>
        <v>2.3688113634281437E-2</v>
      </c>
      <c r="V2015">
        <f>IF($F2015="Reduce", INDEX(Model_Assumptions[Values], 2), INDEX(Model_Assumptions[Values], 1))</f>
        <v>-0.4</v>
      </c>
      <c r="W2015">
        <f t="shared" si="715"/>
        <v>36.649415918212632</v>
      </c>
      <c r="X2015">
        <f t="shared" si="728"/>
        <v>3811.7852590267107</v>
      </c>
      <c r="Y2015">
        <f t="shared" si="716"/>
        <v>2064.3411080463325</v>
      </c>
      <c r="Z2015">
        <f t="shared" si="717"/>
        <v>52.585259026710901</v>
      </c>
      <c r="AA2015">
        <f t="shared" si="718"/>
        <v>69.301108046332729</v>
      </c>
      <c r="AB2015">
        <f t="shared" si="729"/>
        <v>0.54156804955309445</v>
      </c>
      <c r="AC2015">
        <f t="shared" si="719"/>
        <v>1.0859388135771697E-2</v>
      </c>
      <c r="AD2015">
        <f t="shared" si="720"/>
        <v>1.0859388135771697E-2</v>
      </c>
      <c r="AE2015">
        <f t="shared" si="721"/>
        <v>0.26000000000000079</v>
      </c>
      <c r="AF2015">
        <f t="shared" si="730"/>
        <v>1019.0262516693922</v>
      </c>
      <c r="AG2015">
        <f t="shared" si="722"/>
        <v>4.8973142364012519E-2</v>
      </c>
      <c r="AH2015">
        <f t="shared" si="723"/>
        <v>6.1796696773976346E-2</v>
      </c>
      <c r="AI2015">
        <f t="shared" si="731"/>
        <v>0.73999999999999921</v>
      </c>
      <c r="AJ2015">
        <f>MAX(0, $R2015 - $AA2015) * INDEX(Model_Assumptions[Values], 7)</f>
        <v>2615.5227884192082</v>
      </c>
      <c r="AK2015">
        <f>MAX(0, INDEX(Model_Assumptions[Values], 4) - $AD2015)</f>
        <v>3.9140611864228306E-2</v>
      </c>
      <c r="AL2015">
        <f>MAX(0, INDEX(Model_Assumptions[Values], 5) - $AC2015)</f>
        <v>9.1406118642283034E-3</v>
      </c>
      <c r="AM2015">
        <f>INDEX(Model_Assumptions[Values], 6) * MAX(0, INDEX(Model_Assumptions[Values], 3) - $AB2015)^2</f>
        <v>0</v>
      </c>
      <c r="AN2015">
        <f t="shared" si="724"/>
        <v>2497.8059164137421</v>
      </c>
      <c r="AO2015" cm="1">
        <f t="array" ref="AO2015">IFERROR(STDEV(IF($E$2:$E$2201=$E2015, $AJ$2:$AJ$2201)), 0)</f>
        <v>150.19139227585288</v>
      </c>
      <c r="AP2015">
        <f t="shared" si="732"/>
        <v>0.783779084950876</v>
      </c>
      <c r="AQ2015">
        <f t="shared" si="725"/>
        <v>3.0229726640171043E-2</v>
      </c>
      <c r="AR2015" cm="1">
        <f t="array" ref="AR2015">IFERROR(STDEV(IF($E$2:$E$2201=$E2015, $AK$2:$AK$2201)), 0)</f>
        <v>1.1438757628720216E-2</v>
      </c>
      <c r="AS2015">
        <f t="shared" si="733"/>
        <v>0.77900813298849703</v>
      </c>
      <c r="AT2015">
        <f t="shared" si="726"/>
        <v>5.0170158647769528E-3</v>
      </c>
      <c r="AU2015" cm="1">
        <f t="array" ref="AU2015">IFERROR(STDEV(IF($E$2:$E$2201=$E2015, $AL$2:$AL$2201)), 0)</f>
        <v>6.594641701116258E-3</v>
      </c>
      <c r="AV2015">
        <f t="shared" si="734"/>
        <v>0.62529492675142007</v>
      </c>
      <c r="AW2015">
        <f t="shared" si="727"/>
        <v>0</v>
      </c>
      <c r="AX2015" cm="1">
        <f t="array" ref="AX2015">IFERROR(STDEV(IF($E$2:$E$2201=$E2015, $AM$2:$AM$2201)), 0)</f>
        <v>0</v>
      </c>
      <c r="AY2015">
        <f t="shared" si="735"/>
        <v>0.62529492675142007</v>
      </c>
      <c r="AZ2015">
        <f>INDEX(Model_Assumptions[Values],9)*((INDEX(Model_Scenarios[GR Weight],1)*$AG2015)+(INDEX(Model_Scenarios[GP Weight],1)*$AH2015)+(INDEX(Model_Scenarios[LTV Weight],1)*$AI2015))-(INDEX(Model_Scenarios[LTV Weight],1)*$AP2015)-(INDEX(Model_Scenarios[GP Weight],1)*($AS2015+$AV2015+$AY2015))</f>
        <v>2.1854018529591568</v>
      </c>
      <c r="BA2015">
        <f>INDEX(Model_Assumptions[Values],9)*((INDEX(Model_Scenarios[GR Weight],2)*$AG2015)+(INDEX(Model_Scenarios[GP Weight],2)*$AH2015)+(INDEX(Model_Scenarios[LTV Weight],2)*$AI2015))-(INDEX(Model_Scenarios[LTV Weight],2)*$AP2015)-(INDEX(Model_Scenarios[GP Weight],2)*($AS2015+$AV2015+$AY2015))</f>
        <v>1.5881505510306464</v>
      </c>
      <c r="BB2015">
        <f>INDEX(Model_Assumptions[Values],9)*((INDEX(Model_Scenarios[GR Weight],3)*$AG2015)+(INDEX(Model_Scenarios[GP Weight],3)*$AH2015)+(INDEX(Model_Scenarios[LTV Weight],3)*$AI2015))-(INDEX(Model_Scenarios[LTV Weight],3)*$AP2015)-(INDEX(Model_Scenarios[GP Weight],3)*($AS2015+$AV2015+$AY2015))</f>
        <v>0.62548971805715425</v>
      </c>
      <c r="BC2015">
        <f>INDEX(Model_Assumptions[Values],9)*((INDEX(Model_Scenarios[GR Weight],4)*$AG2015)+(INDEX(Model_Scenarios[GP Weight],4)*$AH2015)+(INDEX(Model_Scenarios[LTV Weight],4)*$AI2015))-(INDEX(Model_Scenarios[LTV Weight],4)*$AP2015)-(INDEX(Model_Scenarios[GP Weight],4)*($AS2015+$AV2015+$AY2015))</f>
        <v>0.35835419773424848</v>
      </c>
      <c r="BD2015">
        <f>INDEX(Model_Assumptions[Values],9)*((INDEX(Model_Scenarios[GR Weight],5)*$AG2015)+(INDEX(Model_Scenarios[GP Weight],5)*$AH2015)+(INDEX(Model_Scenarios[LTV Weight],5)*$AI2015))-(INDEX(Model_Scenarios[LTV Weight],5)*$AP2015)-(INDEX(Model_Scenarios[GP Weight],5)*($AS2015+$AV2015+$AY2015))</f>
        <v>-0.16830960531550809</v>
      </c>
    </row>
    <row r="2016" spans="1:56" x14ac:dyDescent="0.25">
      <c r="A2016">
        <v>2015</v>
      </c>
      <c r="B2016">
        <v>41</v>
      </c>
      <c r="C2016" s="3">
        <v>15</v>
      </c>
      <c r="D2016" s="4">
        <v>0.28000000000000003</v>
      </c>
      <c r="E2016" t="str">
        <v>SKU-1048</v>
      </c>
      <c r="F2016" t="str">
        <v>Hold</v>
      </c>
      <c r="G2016" t="str">
        <v>Full</v>
      </c>
      <c r="H2016">
        <v>101.6</v>
      </c>
      <c r="I2016">
        <v>47.68</v>
      </c>
      <c r="J2016">
        <v>37</v>
      </c>
      <c r="K2016">
        <v>3759.2</v>
      </c>
      <c r="L2016">
        <v>1995.0399999999997</v>
      </c>
      <c r="M2016">
        <v>0.53070866141732276</v>
      </c>
      <c r="N2016">
        <v>110.85658594324225</v>
      </c>
      <c r="O2016">
        <v>1073.7570939567217</v>
      </c>
      <c r="P2016">
        <v>1121.4370939567214</v>
      </c>
      <c r="Q2016">
        <v>1862.6932397664843</v>
      </c>
      <c r="R2016">
        <v>1377.0625022559368</v>
      </c>
      <c r="S2016">
        <v>1</v>
      </c>
      <c r="T2016">
        <f t="shared" si="713"/>
        <v>104.19184406410783</v>
      </c>
      <c r="U2016">
        <f t="shared" si="714"/>
        <v>2.5510276221533779E-2</v>
      </c>
      <c r="V2016">
        <f>IF($F2016="Reduce", INDEX(Model_Assumptions[Values], 2), INDEX(Model_Assumptions[Values], 1))</f>
        <v>-0.4</v>
      </c>
      <c r="W2016">
        <f t="shared" si="715"/>
        <v>36.622447911921299</v>
      </c>
      <c r="X2016">
        <f t="shared" si="728"/>
        <v>3815.7603820848153</v>
      </c>
      <c r="Y2016">
        <f t="shared" si="716"/>
        <v>2069.602065644408</v>
      </c>
      <c r="Z2016">
        <f t="shared" si="717"/>
        <v>56.560382084815501</v>
      </c>
      <c r="AA2016">
        <f t="shared" si="718"/>
        <v>74.562065644408221</v>
      </c>
      <c r="AB2016">
        <f t="shared" si="729"/>
        <v>0.54238260750368195</v>
      </c>
      <c r="AC2016">
        <f t="shared" si="719"/>
        <v>1.1673946086359188E-2</v>
      </c>
      <c r="AD2016">
        <f t="shared" si="720"/>
        <v>1.1673946086359188E-2</v>
      </c>
      <c r="AE2016">
        <f t="shared" si="721"/>
        <v>0.28000000000000003</v>
      </c>
      <c r="AF2016">
        <f t="shared" si="730"/>
        <v>991.48500162427445</v>
      </c>
      <c r="AG2016">
        <f t="shared" si="722"/>
        <v>5.2675211556828319E-2</v>
      </c>
      <c r="AH2016">
        <f t="shared" si="723"/>
        <v>6.648796089072985E-2</v>
      </c>
      <c r="AI2016">
        <f t="shared" si="731"/>
        <v>0.72</v>
      </c>
      <c r="AJ2016">
        <f>MAX(0, $R2016 - $AA2016) * INDEX(Model_Assumptions[Values], 7)</f>
        <v>2605.0008732230572</v>
      </c>
      <c r="AK2016">
        <f>MAX(0, INDEX(Model_Assumptions[Values], 4) - $AD2016)</f>
        <v>3.8326053913640815E-2</v>
      </c>
      <c r="AL2016">
        <f>MAX(0, INDEX(Model_Assumptions[Values], 5) - $AC2016)</f>
        <v>8.3260539136408122E-3</v>
      </c>
      <c r="AM2016">
        <f>INDEX(Model_Assumptions[Values], 6) * MAX(0, INDEX(Model_Assumptions[Values], 3) - $AB2016)^2</f>
        <v>0</v>
      </c>
      <c r="AN2016">
        <f t="shared" si="724"/>
        <v>2497.8059164137421</v>
      </c>
      <c r="AO2016" cm="1">
        <f t="array" ref="AO2016">IFERROR(STDEV(IF($E$2:$E$2201=$E2016, $AJ$2:$AJ$2201)), 0)</f>
        <v>150.19139227585288</v>
      </c>
      <c r="AP2016">
        <f t="shared" si="732"/>
        <v>0.7137223724008942</v>
      </c>
      <c r="AQ2016">
        <f t="shared" si="725"/>
        <v>3.0229726640171043E-2</v>
      </c>
      <c r="AR2016" cm="1">
        <f t="array" ref="AR2016">IFERROR(STDEV(IF($E$2:$E$2201=$E2016, $AK$2:$AK$2201)), 0)</f>
        <v>1.1438757628720216E-2</v>
      </c>
      <c r="AS2016">
        <f t="shared" si="733"/>
        <v>0.7077977815651646</v>
      </c>
      <c r="AT2016">
        <f t="shared" si="726"/>
        <v>5.0170158647769528E-3</v>
      </c>
      <c r="AU2016" cm="1">
        <f t="array" ref="AU2016">IFERROR(STDEV(IF($E$2:$E$2201=$E2016, $AL$2:$AL$2201)), 0)</f>
        <v>6.594641701116258E-3</v>
      </c>
      <c r="AV2016">
        <f t="shared" si="734"/>
        <v>0.50177677557580525</v>
      </c>
      <c r="AW2016">
        <f t="shared" si="727"/>
        <v>0</v>
      </c>
      <c r="AX2016" cm="1">
        <f t="array" ref="AX2016">IFERROR(STDEV(IF($E$2:$E$2201=$E2016, $AM$2:$AM$2201)), 0)</f>
        <v>0</v>
      </c>
      <c r="AY2016">
        <f t="shared" si="735"/>
        <v>0.50177677557580525</v>
      </c>
      <c r="AZ2016">
        <f>INDEX(Model_Assumptions[Values],9)*((INDEX(Model_Scenarios[GR Weight],1)*$AG2016)+(INDEX(Model_Scenarios[GP Weight],1)*$AH2016)+(INDEX(Model_Scenarios[LTV Weight],1)*$AI2016))-(INDEX(Model_Scenarios[LTV Weight],1)*$AP2016)-(INDEX(Model_Scenarios[GP Weight],1)*($AS2016+$AV2016+$AY2016))</f>
        <v>2.1974685550313859</v>
      </c>
      <c r="BA2016">
        <f>INDEX(Model_Assumptions[Values],9)*((INDEX(Model_Scenarios[GR Weight],2)*$AG2016)+(INDEX(Model_Scenarios[GP Weight],2)*$AH2016)+(INDEX(Model_Scenarios[LTV Weight],2)*$AI2016))-(INDEX(Model_Scenarios[LTV Weight],2)*$AP2016)-(INDEX(Model_Scenarios[GP Weight],2)*($AS2016+$AV2016+$AY2016))</f>
        <v>1.6398045609544145</v>
      </c>
      <c r="BB2016">
        <f>INDEX(Model_Assumptions[Values],9)*((INDEX(Model_Scenarios[GR Weight],3)*$AG2016)+(INDEX(Model_Scenarios[GP Weight],3)*$AH2016)+(INDEX(Model_Scenarios[LTV Weight],3)*$AI2016))-(INDEX(Model_Scenarios[LTV Weight],3)*$AP2016)-(INDEX(Model_Scenarios[GP Weight],3)*($AS2016+$AV2016+$AY2016))</f>
        <v>0.7377360305935835</v>
      </c>
      <c r="BC2016">
        <f>INDEX(Model_Assumptions[Values],9)*((INDEX(Model_Scenarios[GR Weight],4)*$AG2016)+(INDEX(Model_Scenarios[GP Weight],4)*$AH2016)+(INDEX(Model_Scenarios[LTV Weight],4)*$AI2016))-(INDEX(Model_Scenarios[LTV Weight],4)*$AP2016)-(INDEX(Model_Scenarios[GP Weight],4)*($AS2016+$AV2016+$AY2016))</f>
        <v>0.47544587361208712</v>
      </c>
      <c r="BD2016">
        <f>INDEX(Model_Assumptions[Values],9)*((INDEX(Model_Scenarios[GR Weight],5)*$AG2016)+(INDEX(Model_Scenarios[GP Weight],5)*$AH2016)+(INDEX(Model_Scenarios[LTV Weight],5)*$AI2016))-(INDEX(Model_Scenarios[LTV Weight],5)*$AP2016)-(INDEX(Model_Scenarios[GP Weight],5)*($AS2016+$AV2016+$AY2016))</f>
        <v>1.5843277911885445E-2</v>
      </c>
    </row>
    <row r="2017" spans="1:56" x14ac:dyDescent="0.25">
      <c r="A2017">
        <v>2016</v>
      </c>
      <c r="B2017">
        <v>41</v>
      </c>
      <c r="C2017" s="3">
        <v>16</v>
      </c>
      <c r="D2017" s="4">
        <v>0.3</v>
      </c>
      <c r="E2017" t="str">
        <v>SKU-1048</v>
      </c>
      <c r="F2017" t="str">
        <v>Hold</v>
      </c>
      <c r="G2017" t="str">
        <v>Full</v>
      </c>
      <c r="H2017">
        <v>101.6</v>
      </c>
      <c r="I2017">
        <v>47.68</v>
      </c>
      <c r="J2017">
        <v>37</v>
      </c>
      <c r="K2017">
        <v>3759.2</v>
      </c>
      <c r="L2017">
        <v>1995.0399999999997</v>
      </c>
      <c r="M2017">
        <v>0.53070866141732276</v>
      </c>
      <c r="N2017">
        <v>110.85658594324225</v>
      </c>
      <c r="O2017">
        <v>1073.7570939567217</v>
      </c>
      <c r="P2017">
        <v>1121.4370939567214</v>
      </c>
      <c r="Q2017">
        <v>1862.6932397664843</v>
      </c>
      <c r="R2017">
        <v>1377.0625022559368</v>
      </c>
      <c r="S2017">
        <v>1</v>
      </c>
      <c r="T2017">
        <f t="shared" si="713"/>
        <v>104.37697578297266</v>
      </c>
      <c r="U2017">
        <f t="shared" si="714"/>
        <v>2.7332438808786122E-2</v>
      </c>
      <c r="V2017">
        <f>IF($F2017="Reduce", INDEX(Model_Assumptions[Values], 2), INDEX(Model_Assumptions[Values], 1))</f>
        <v>-0.4</v>
      </c>
      <c r="W2017">
        <f t="shared" si="715"/>
        <v>36.595479905629965</v>
      </c>
      <c r="X2017">
        <f t="shared" si="728"/>
        <v>3819.7255198762018</v>
      </c>
      <c r="Y2017">
        <f t="shared" si="716"/>
        <v>2074.8530379757649</v>
      </c>
      <c r="Z2017">
        <f t="shared" si="717"/>
        <v>60.525519876201997</v>
      </c>
      <c r="AA2017">
        <f t="shared" si="718"/>
        <v>79.813037975765155</v>
      </c>
      <c r="AB2017">
        <f t="shared" si="729"/>
        <v>0.54319427591828939</v>
      </c>
      <c r="AC2017">
        <f t="shared" si="719"/>
        <v>1.2485614500966635E-2</v>
      </c>
      <c r="AD2017">
        <f t="shared" si="720"/>
        <v>1.2485614500966635E-2</v>
      </c>
      <c r="AE2017">
        <f t="shared" si="721"/>
        <v>0.29999999999999921</v>
      </c>
      <c r="AF2017">
        <f t="shared" si="730"/>
        <v>963.94375157915692</v>
      </c>
      <c r="AG2017">
        <f t="shared" si="722"/>
        <v>5.6367981377584739E-2</v>
      </c>
      <c r="AH2017">
        <f t="shared" si="723"/>
        <v>7.1170321015656818E-2</v>
      </c>
      <c r="AI2017">
        <f t="shared" si="731"/>
        <v>0.70000000000000084</v>
      </c>
      <c r="AJ2017">
        <f>MAX(0, $R2017 - $AA2017) * INDEX(Model_Assumptions[Values], 7)</f>
        <v>2594.4989285603433</v>
      </c>
      <c r="AK2017">
        <f>MAX(0, INDEX(Model_Assumptions[Values], 4) - $AD2017)</f>
        <v>3.7514385499033367E-2</v>
      </c>
      <c r="AL2017">
        <f>MAX(0, INDEX(Model_Assumptions[Values], 5) - $AC2017)</f>
        <v>7.5143854990333651E-3</v>
      </c>
      <c r="AM2017">
        <f>INDEX(Model_Assumptions[Values], 6) * MAX(0, INDEX(Model_Assumptions[Values], 3) - $AB2017)^2</f>
        <v>0</v>
      </c>
      <c r="AN2017">
        <f t="shared" si="724"/>
        <v>2497.8059164137421</v>
      </c>
      <c r="AO2017" cm="1">
        <f t="array" ref="AO2017">IFERROR(STDEV(IF($E$2:$E$2201=$E2017, $AJ$2:$AJ$2201)), 0)</f>
        <v>150.19139227585288</v>
      </c>
      <c r="AP2017">
        <f t="shared" si="732"/>
        <v>0.64379862708115443</v>
      </c>
      <c r="AQ2017">
        <f t="shared" si="725"/>
        <v>3.0229726640171043E-2</v>
      </c>
      <c r="AR2017" cm="1">
        <f t="array" ref="AR2017">IFERROR(STDEV(IF($E$2:$E$2201=$E2017, $AK$2:$AK$2201)), 0)</f>
        <v>1.1438757628720216E-2</v>
      </c>
      <c r="AS2017">
        <f t="shared" si="733"/>
        <v>0.63684003939135325</v>
      </c>
      <c r="AT2017">
        <f t="shared" si="726"/>
        <v>5.0170158647769528E-3</v>
      </c>
      <c r="AU2017" cm="1">
        <f t="array" ref="AU2017">IFERROR(STDEV(IF($E$2:$E$2201=$E2017, $AL$2:$AL$2201)), 0)</f>
        <v>6.594641701116258E-3</v>
      </c>
      <c r="AV2017">
        <f t="shared" si="734"/>
        <v>0.37869678861153122</v>
      </c>
      <c r="AW2017">
        <f t="shared" si="727"/>
        <v>0</v>
      </c>
      <c r="AX2017" cm="1">
        <f t="array" ref="AX2017">IFERROR(STDEV(IF($E$2:$E$2201=$E2017, $AM$2:$AM$2201)), 0)</f>
        <v>0</v>
      </c>
      <c r="AY2017">
        <f t="shared" si="735"/>
        <v>0.37869678861153122</v>
      </c>
      <c r="AZ2017">
        <f>INDEX(Model_Assumptions[Values],9)*((INDEX(Model_Scenarios[GR Weight],1)*$AG2017)+(INDEX(Model_Scenarios[GP Weight],1)*$AH2017)+(INDEX(Model_Scenarios[LTV Weight],1)*$AI2017))-(INDEX(Model_Scenarios[LTV Weight],1)*$AP2017)-(INDEX(Model_Scenarios[GP Weight],1)*($AS2017+$AV2017+$AY2017))</f>
        <v>2.2093068878702593</v>
      </c>
      <c r="BA2017">
        <f>INDEX(Model_Assumptions[Values],9)*((INDEX(Model_Scenarios[GR Weight],2)*$AG2017)+(INDEX(Model_Scenarios[GP Weight],2)*$AH2017)+(INDEX(Model_Scenarios[LTV Weight],2)*$AI2017))-(INDEX(Model_Scenarios[LTV Weight],2)*$AP2017)-(INDEX(Model_Scenarios[GP Weight],2)*($AS2017+$AV2017+$AY2017))</f>
        <v>1.6911304761232144</v>
      </c>
      <c r="BB2017">
        <f>INDEX(Model_Assumptions[Values],9)*((INDEX(Model_Scenarios[GR Weight],3)*$AG2017)+(INDEX(Model_Scenarios[GP Weight],3)*$AH2017)+(INDEX(Model_Scenarios[LTV Weight],3)*$AI2017))-(INDEX(Model_Scenarios[LTV Weight],3)*$AP2017)-(INDEX(Model_Scenarios[GP Weight],3)*($AS2017+$AV2017+$AY2017))</f>
        <v>0.84950682185187454</v>
      </c>
      <c r="BC2017">
        <f>INDEX(Model_Assumptions[Values],9)*((INDEX(Model_Scenarios[GR Weight],4)*$AG2017)+(INDEX(Model_Scenarios[GP Weight],4)*$AH2017)+(INDEX(Model_Scenarios[LTV Weight],4)*$AI2017))-(INDEX(Model_Scenarios[LTV Weight],4)*$AP2017)-(INDEX(Model_Scenarios[GP Weight],4)*($AS2017+$AV2017+$AY2017))</f>
        <v>0.59207067524878221</v>
      </c>
      <c r="BD2017">
        <f>INDEX(Model_Assumptions[Values],9)*((INDEX(Model_Scenarios[GR Weight],5)*$AG2017)+(INDEX(Model_Scenarios[GP Weight],5)*$AH2017)+(INDEX(Model_Scenarios[LTV Weight],5)*$AI2017))-(INDEX(Model_Scenarios[LTV Weight],5)*$AP2017)-(INDEX(Model_Scenarios[GP Weight],5)*($AS2017+$AV2017+$AY2017))</f>
        <v>0.19930821826242473</v>
      </c>
    </row>
    <row r="2018" spans="1:56" x14ac:dyDescent="0.25">
      <c r="A2018">
        <v>2017</v>
      </c>
      <c r="B2018">
        <v>41</v>
      </c>
      <c r="C2018" s="3">
        <v>17</v>
      </c>
      <c r="D2018" s="4">
        <v>0.32</v>
      </c>
      <c r="E2018" t="str">
        <v>SKU-1048</v>
      </c>
      <c r="F2018" t="str">
        <v>Hold</v>
      </c>
      <c r="G2018" t="str">
        <v>Full</v>
      </c>
      <c r="H2018">
        <v>101.6</v>
      </c>
      <c r="I2018">
        <v>47.68</v>
      </c>
      <c r="J2018">
        <v>37</v>
      </c>
      <c r="K2018">
        <v>3759.2</v>
      </c>
      <c r="L2018">
        <v>1995.0399999999997</v>
      </c>
      <c r="M2018">
        <v>0.53070866141732276</v>
      </c>
      <c r="N2018">
        <v>110.85658594324225</v>
      </c>
      <c r="O2018">
        <v>1073.7570939567217</v>
      </c>
      <c r="P2018">
        <v>1121.4370939567214</v>
      </c>
      <c r="Q2018">
        <v>1862.6932397664843</v>
      </c>
      <c r="R2018">
        <v>1377.0625022559368</v>
      </c>
      <c r="S2018">
        <v>1</v>
      </c>
      <c r="T2018">
        <f t="shared" si="713"/>
        <v>104.56210750183752</v>
      </c>
      <c r="U2018">
        <f t="shared" si="714"/>
        <v>2.9154601396038607E-2</v>
      </c>
      <c r="V2018">
        <f>IF($F2018="Reduce", INDEX(Model_Assumptions[Values], 2), INDEX(Model_Assumptions[Values], 1))</f>
        <v>-0.4</v>
      </c>
      <c r="W2018">
        <f t="shared" si="715"/>
        <v>36.568511899338631</v>
      </c>
      <c r="X2018">
        <f t="shared" si="728"/>
        <v>3823.6806724008702</v>
      </c>
      <c r="Y2018">
        <f t="shared" si="716"/>
        <v>2080.0940250404042</v>
      </c>
      <c r="Z2018">
        <f t="shared" si="717"/>
        <v>64.48067240087039</v>
      </c>
      <c r="AA2018">
        <f t="shared" si="718"/>
        <v>85.05402504040444</v>
      </c>
      <c r="AB2018">
        <f t="shared" si="729"/>
        <v>0.54400307014506089</v>
      </c>
      <c r="AC2018">
        <f t="shared" si="719"/>
        <v>1.3294408727738127E-2</v>
      </c>
      <c r="AD2018">
        <f t="shared" si="720"/>
        <v>1.3294408727738127E-2</v>
      </c>
      <c r="AE2018">
        <f t="shared" si="721"/>
        <v>0.32</v>
      </c>
      <c r="AF2018">
        <f t="shared" si="730"/>
        <v>936.4025015340369</v>
      </c>
      <c r="AG2018">
        <f t="shared" si="722"/>
        <v>6.0051451826281778E-2</v>
      </c>
      <c r="AH2018">
        <f t="shared" si="723"/>
        <v>7.5843777148758076E-2</v>
      </c>
      <c r="AI2018">
        <f t="shared" si="731"/>
        <v>0.67999999999999994</v>
      </c>
      <c r="AJ2018">
        <f>MAX(0, $R2018 - $AA2018) * INDEX(Model_Assumptions[Values], 7)</f>
        <v>2584.0169544310647</v>
      </c>
      <c r="AK2018">
        <f>MAX(0, INDEX(Model_Assumptions[Values], 4) - $AD2018)</f>
        <v>3.6705591272261875E-2</v>
      </c>
      <c r="AL2018">
        <f>MAX(0, INDEX(Model_Assumptions[Values], 5) - $AC2018)</f>
        <v>6.7055912722618731E-3</v>
      </c>
      <c r="AM2018">
        <f>INDEX(Model_Assumptions[Values], 6) * MAX(0, INDEX(Model_Assumptions[Values], 3) - $AB2018)^2</f>
        <v>0</v>
      </c>
      <c r="AN2018">
        <f t="shared" si="724"/>
        <v>2497.8059164137421</v>
      </c>
      <c r="AO2018" cm="1">
        <f t="array" ref="AO2018">IFERROR(STDEV(IF($E$2:$E$2201=$E2018, $AJ$2:$AJ$2201)), 0)</f>
        <v>150.19139227585288</v>
      </c>
      <c r="AP2018">
        <f t="shared" si="732"/>
        <v>0.57400784899164459</v>
      </c>
      <c r="AQ2018">
        <f t="shared" si="725"/>
        <v>3.0229726640171043E-2</v>
      </c>
      <c r="AR2018" cm="1">
        <f t="array" ref="AR2018">IFERROR(STDEV(IF($E$2:$E$2201=$E2018, $AK$2:$AK$2201)), 0)</f>
        <v>1.1438757628720216E-2</v>
      </c>
      <c r="AS2018">
        <f t="shared" si="733"/>
        <v>0.56613356470036169</v>
      </c>
      <c r="AT2018">
        <f t="shared" si="726"/>
        <v>5.0170158647769528E-3</v>
      </c>
      <c r="AU2018" cm="1">
        <f t="array" ref="AU2018">IFERROR(STDEV(IF($E$2:$E$2201=$E2018, $AL$2:$AL$2201)), 0)</f>
        <v>6.594641701116258E-3</v>
      </c>
      <c r="AV2018">
        <f t="shared" si="734"/>
        <v>0.25605263849271742</v>
      </c>
      <c r="AW2018">
        <f t="shared" si="727"/>
        <v>0</v>
      </c>
      <c r="AX2018" cm="1">
        <f t="array" ref="AX2018">IFERROR(STDEV(IF($E$2:$E$2201=$E2018, $AM$2:$AM$2201)), 0)</f>
        <v>0</v>
      </c>
      <c r="AY2018">
        <f t="shared" si="735"/>
        <v>0.25605263849271742</v>
      </c>
      <c r="AZ2018">
        <f>INDEX(Model_Assumptions[Values],9)*((INDEX(Model_Scenarios[GR Weight],1)*$AG2018)+(INDEX(Model_Scenarios[GP Weight],1)*$AH2018)+(INDEX(Model_Scenarios[LTV Weight],1)*$AI2018))-(INDEX(Model_Scenarios[LTV Weight],1)*$AP2018)-(INDEX(Model_Scenarios[GP Weight],1)*($AS2018+$AV2018+$AY2018))</f>
        <v>2.2209174511256249</v>
      </c>
      <c r="BA2018">
        <f>INDEX(Model_Assumptions[Values],9)*((INDEX(Model_Scenarios[GR Weight],2)*$AG2018)+(INDEX(Model_Scenarios[GP Weight],2)*$AH2018)+(INDEX(Model_Scenarios[LTV Weight],2)*$AI2018))-(INDEX(Model_Scenarios[LTV Weight],2)*$AP2018)-(INDEX(Model_Scenarios[GP Weight],2)*($AS2018+$AV2018+$AY2018))</f>
        <v>1.7421294958367408</v>
      </c>
      <c r="BB2018">
        <f>INDEX(Model_Assumptions[Values],9)*((INDEX(Model_Scenarios[GR Weight],3)*$AG2018)+(INDEX(Model_Scenarios[GP Weight],3)*$AH2018)+(INDEX(Model_Scenarios[LTV Weight],3)*$AI2018))-(INDEX(Model_Scenarios[LTV Weight],3)*$AP2018)-(INDEX(Model_Scenarios[GP Weight],3)*($AS2018+$AV2018+$AY2018))</f>
        <v>0.96080419060649214</v>
      </c>
      <c r="BC2018">
        <f>INDEX(Model_Assumptions[Values],9)*((INDEX(Model_Scenarios[GR Weight],4)*$AG2018)+(INDEX(Model_Scenarios[GP Weight],4)*$AH2018)+(INDEX(Model_Scenarios[LTV Weight],4)*$AI2018))-(INDEX(Model_Scenarios[LTV Weight],4)*$AP2018)-(INDEX(Model_Scenarios[GP Weight],4)*($AS2018+$AV2018+$AY2018))</f>
        <v>0.7082307014187974</v>
      </c>
      <c r="BD2018">
        <f>INDEX(Model_Assumptions[Values],9)*((INDEX(Model_Scenarios[GR Weight],5)*$AG2018)+(INDEX(Model_Scenarios[GP Weight],5)*$AH2018)+(INDEX(Model_Scenarios[LTV Weight],5)*$AI2018))-(INDEX(Model_Scenarios[LTV Weight],5)*$AP2018)-(INDEX(Model_Scenarios[GP Weight],5)*($AS2018+$AV2018+$AY2018))</f>
        <v>0.38208851381026721</v>
      </c>
    </row>
    <row r="2019" spans="1:56" x14ac:dyDescent="0.25">
      <c r="A2019">
        <v>2018</v>
      </c>
      <c r="B2019">
        <v>41</v>
      </c>
      <c r="C2019" s="3">
        <v>18</v>
      </c>
      <c r="D2019" s="4">
        <v>0.34</v>
      </c>
      <c r="E2019" t="str">
        <v>SKU-1048</v>
      </c>
      <c r="F2019" t="str">
        <v>Hold</v>
      </c>
      <c r="G2019" t="str">
        <v>Full</v>
      </c>
      <c r="H2019">
        <v>101.6</v>
      </c>
      <c r="I2019">
        <v>47.68</v>
      </c>
      <c r="J2019">
        <v>37</v>
      </c>
      <c r="K2019">
        <v>3759.2</v>
      </c>
      <c r="L2019">
        <v>1995.0399999999997</v>
      </c>
      <c r="M2019">
        <v>0.53070866141732276</v>
      </c>
      <c r="N2019">
        <v>110.85658594324225</v>
      </c>
      <c r="O2019">
        <v>1073.7570939567217</v>
      </c>
      <c r="P2019">
        <v>1121.4370939567214</v>
      </c>
      <c r="Q2019">
        <v>1862.6932397664843</v>
      </c>
      <c r="R2019">
        <v>1377.0625022559368</v>
      </c>
      <c r="S2019">
        <v>1</v>
      </c>
      <c r="T2019">
        <f t="shared" si="713"/>
        <v>104.74723922070237</v>
      </c>
      <c r="U2019">
        <f t="shared" si="714"/>
        <v>3.0976763983291088E-2</v>
      </c>
      <c r="V2019">
        <f>IF($F2019="Reduce", INDEX(Model_Assumptions[Values], 2), INDEX(Model_Assumptions[Values], 1))</f>
        <v>-0.4</v>
      </c>
      <c r="W2019">
        <f t="shared" si="715"/>
        <v>36.54154389304729</v>
      </c>
      <c r="X2019">
        <f t="shared" si="728"/>
        <v>3827.62583965882</v>
      </c>
      <c r="Y2019">
        <f t="shared" si="716"/>
        <v>2085.3250268383254</v>
      </c>
      <c r="Z2019">
        <f t="shared" si="717"/>
        <v>68.425839658820223</v>
      </c>
      <c r="AA2019">
        <f t="shared" si="718"/>
        <v>90.285026838325621</v>
      </c>
      <c r="AB2019">
        <f t="shared" si="729"/>
        <v>0.54480900542363442</v>
      </c>
      <c r="AC2019">
        <f t="shared" si="719"/>
        <v>1.410034400631166E-2</v>
      </c>
      <c r="AD2019">
        <f t="shared" si="720"/>
        <v>1.410034400631166E-2</v>
      </c>
      <c r="AE2019">
        <f t="shared" si="721"/>
        <v>0.34000000000000075</v>
      </c>
      <c r="AF2019">
        <f t="shared" si="730"/>
        <v>908.86125148891722</v>
      </c>
      <c r="AG2019">
        <f t="shared" si="722"/>
        <v>6.3725622902919013E-2</v>
      </c>
      <c r="AH2019">
        <f t="shared" si="723"/>
        <v>8.0508329290033195E-2</v>
      </c>
      <c r="AI2019">
        <f t="shared" si="731"/>
        <v>0.65999999999999925</v>
      </c>
      <c r="AJ2019">
        <f>MAX(0, $R2019 - $AA2019) * INDEX(Model_Assumptions[Values], 7)</f>
        <v>2573.5549508352224</v>
      </c>
      <c r="AK2019">
        <f>MAX(0, INDEX(Model_Assumptions[Values], 4) - $AD2019)</f>
        <v>3.5899655993688342E-2</v>
      </c>
      <c r="AL2019">
        <f>MAX(0, INDEX(Model_Assumptions[Values], 5) - $AC2019)</f>
        <v>5.8996559936883401E-3</v>
      </c>
      <c r="AM2019">
        <f>INDEX(Model_Assumptions[Values], 6) * MAX(0, INDEX(Model_Assumptions[Values], 3) - $AB2019)^2</f>
        <v>0</v>
      </c>
      <c r="AN2019">
        <f t="shared" si="724"/>
        <v>2497.8059164137421</v>
      </c>
      <c r="AO2019" cm="1">
        <f t="array" ref="AO2019">IFERROR(STDEV(IF($E$2:$E$2201=$E2019, $AJ$2:$AJ$2201)), 0)</f>
        <v>150.19139227585288</v>
      </c>
      <c r="AP2019">
        <f t="shared" si="732"/>
        <v>0.50435003813237067</v>
      </c>
      <c r="AQ2019">
        <f t="shared" si="725"/>
        <v>3.0229726640171043E-2</v>
      </c>
      <c r="AR2019" cm="1">
        <f t="array" ref="AR2019">IFERROR(STDEV(IF($E$2:$E$2201=$E2019, $AK$2:$AK$2201)), 0)</f>
        <v>1.1438757628720216E-2</v>
      </c>
      <c r="AS2019">
        <f t="shared" si="733"/>
        <v>0.4956770252113174</v>
      </c>
      <c r="AT2019">
        <f t="shared" si="726"/>
        <v>5.0170158647769528E-3</v>
      </c>
      <c r="AU2019" cm="1">
        <f t="array" ref="AU2019">IFERROR(STDEV(IF($E$2:$E$2201=$E2019, $AL$2:$AL$2201)), 0)</f>
        <v>6.594641701116258E-3</v>
      </c>
      <c r="AV2019">
        <f t="shared" si="734"/>
        <v>0.13384201430715864</v>
      </c>
      <c r="AW2019">
        <f t="shared" si="727"/>
        <v>0</v>
      </c>
      <c r="AX2019" cm="1">
        <f t="array" ref="AX2019">IFERROR(STDEV(IF($E$2:$E$2201=$E2019, $AM$2:$AM$2201)), 0)</f>
        <v>0</v>
      </c>
      <c r="AY2019">
        <f t="shared" si="735"/>
        <v>0.13384201430715864</v>
      </c>
      <c r="AZ2019">
        <f>INDEX(Model_Assumptions[Values],9)*((INDEX(Model_Scenarios[GR Weight],1)*$AG2019)+(INDEX(Model_Scenarios[GP Weight],1)*$AH2019)+(INDEX(Model_Scenarios[LTV Weight],1)*$AI2019))-(INDEX(Model_Scenarios[LTV Weight],1)*$AP2019)-(INDEX(Model_Scenarios[GP Weight],1)*($AS2019+$AV2019+$AY2019))</f>
        <v>2.2323008402080138</v>
      </c>
      <c r="BA2019">
        <f>INDEX(Model_Assumptions[Values],9)*((INDEX(Model_Scenarios[GR Weight],2)*$AG2019)+(INDEX(Model_Scenarios[GP Weight],2)*$AH2019)+(INDEX(Model_Scenarios[LTV Weight],2)*$AI2019))-(INDEX(Model_Scenarios[LTV Weight],2)*$AP2019)-(INDEX(Model_Scenarios[GP Weight],2)*($AS2019+$AV2019+$AY2019))</f>
        <v>1.7928028109160521</v>
      </c>
      <c r="BB2019">
        <f>INDEX(Model_Assumptions[Values],9)*((INDEX(Model_Scenarios[GR Weight],3)*$AG2019)+(INDEX(Model_Scenarios[GP Weight],3)*$AH2019)+(INDEX(Model_Scenarios[LTV Weight],3)*$AI2019))-(INDEX(Model_Scenarios[LTV Weight],3)*$AP2019)-(INDEX(Model_Scenarios[GP Weight],3)*($AS2019+$AV2019+$AY2019))</f>
        <v>1.0716302207942852</v>
      </c>
      <c r="BC2019">
        <f>INDEX(Model_Assumptions[Values],9)*((INDEX(Model_Scenarios[GR Weight],4)*$AG2019)+(INDEX(Model_Scenarios[GP Weight],4)*$AH2019)+(INDEX(Model_Scenarios[LTV Weight],4)*$AI2019))-(INDEX(Model_Scenarios[LTV Weight],4)*$AP2019)-(INDEX(Model_Scenarios[GP Weight],4)*($AS2019+$AV2019+$AY2019))</f>
        <v>0.82392803605898179</v>
      </c>
      <c r="BD2019">
        <f>INDEX(Model_Assumptions[Values],9)*((INDEX(Model_Scenarios[GR Weight],5)*$AG2019)+(INDEX(Model_Scenarios[GP Weight],5)*$AH2019)+(INDEX(Model_Scenarios[LTV Weight],5)*$AI2019))-(INDEX(Model_Scenarios[LTV Weight],5)*$AP2019)-(INDEX(Model_Scenarios[GP Weight],5)*($AS2019+$AV2019+$AY2019))</f>
        <v>0.56418743931331761</v>
      </c>
    </row>
    <row r="2020" spans="1:56" x14ac:dyDescent="0.25">
      <c r="A2020">
        <v>2019</v>
      </c>
      <c r="B2020">
        <v>41</v>
      </c>
      <c r="C2020" s="3">
        <v>19</v>
      </c>
      <c r="D2020" s="4">
        <v>0.36</v>
      </c>
      <c r="E2020" t="str">
        <v>SKU-1048</v>
      </c>
      <c r="F2020" t="str">
        <v>Hold</v>
      </c>
      <c r="G2020" t="str">
        <v>Full</v>
      </c>
      <c r="H2020">
        <v>101.6</v>
      </c>
      <c r="I2020">
        <v>47.68</v>
      </c>
      <c r="J2020">
        <v>37</v>
      </c>
      <c r="K2020">
        <v>3759.2</v>
      </c>
      <c r="L2020">
        <v>1995.0399999999997</v>
      </c>
      <c r="M2020">
        <v>0.53070866141732276</v>
      </c>
      <c r="N2020">
        <v>110.85658594324225</v>
      </c>
      <c r="O2020">
        <v>1073.7570939567217</v>
      </c>
      <c r="P2020">
        <v>1121.4370939567214</v>
      </c>
      <c r="Q2020">
        <v>1862.6932397664843</v>
      </c>
      <c r="R2020">
        <v>1377.0625022559368</v>
      </c>
      <c r="S2020">
        <v>1</v>
      </c>
      <c r="T2020">
        <f t="shared" si="713"/>
        <v>104.93237093956721</v>
      </c>
      <c r="U2020">
        <f t="shared" si="714"/>
        <v>3.2798926570543431E-2</v>
      </c>
      <c r="V2020">
        <f>IF($F2020="Reduce", INDEX(Model_Assumptions[Values], 2), INDEX(Model_Assumptions[Values], 1))</f>
        <v>-0.4</v>
      </c>
      <c r="W2020">
        <f t="shared" si="715"/>
        <v>36.514575886755956</v>
      </c>
      <c r="X2020">
        <f t="shared" si="728"/>
        <v>3831.5610216500522</v>
      </c>
      <c r="Y2020">
        <f t="shared" si="716"/>
        <v>2090.546043369528</v>
      </c>
      <c r="Z2020">
        <f t="shared" si="717"/>
        <v>72.361021650052407</v>
      </c>
      <c r="AA2020">
        <f t="shared" si="718"/>
        <v>95.506043369528243</v>
      </c>
      <c r="AB2020">
        <f t="shared" si="729"/>
        <v>0.5456120968860988</v>
      </c>
      <c r="AC2020">
        <f t="shared" si="719"/>
        <v>1.4903435468776038E-2</v>
      </c>
      <c r="AD2020">
        <f t="shared" si="720"/>
        <v>1.4903435468776038E-2</v>
      </c>
      <c r="AE2020">
        <f t="shared" si="721"/>
        <v>0.36</v>
      </c>
      <c r="AF2020">
        <f t="shared" si="730"/>
        <v>881.32000144379958</v>
      </c>
      <c r="AG2020">
        <f t="shared" si="722"/>
        <v>6.7390494607497284E-2</v>
      </c>
      <c r="AH2020">
        <f t="shared" si="723"/>
        <v>8.51639774394818E-2</v>
      </c>
      <c r="AI2020">
        <f t="shared" si="731"/>
        <v>0.64</v>
      </c>
      <c r="AJ2020">
        <f>MAX(0, $R2020 - $AA2020) * INDEX(Model_Assumptions[Values], 7)</f>
        <v>2563.1129177728171</v>
      </c>
      <c r="AK2020">
        <f>MAX(0, INDEX(Model_Assumptions[Values], 4) - $AD2020)</f>
        <v>3.5096564531223964E-2</v>
      </c>
      <c r="AL2020">
        <f>MAX(0, INDEX(Model_Assumptions[Values], 5) - $AC2020)</f>
        <v>5.096564531223962E-3</v>
      </c>
      <c r="AM2020">
        <f>INDEX(Model_Assumptions[Values], 6) * MAX(0, INDEX(Model_Assumptions[Values], 3) - $AB2020)^2</f>
        <v>0</v>
      </c>
      <c r="AN2020">
        <f t="shared" si="724"/>
        <v>2497.8059164137421</v>
      </c>
      <c r="AO2020" cm="1">
        <f t="array" ref="AO2020">IFERROR(STDEV(IF($E$2:$E$2201=$E2020, $AJ$2:$AJ$2201)), 0)</f>
        <v>150.19139227585288</v>
      </c>
      <c r="AP2020">
        <f t="shared" si="732"/>
        <v>0.4348251945033389</v>
      </c>
      <c r="AQ2020">
        <f t="shared" si="725"/>
        <v>3.0229726640171043E-2</v>
      </c>
      <c r="AR2020" cm="1">
        <f t="array" ref="AR2020">IFERROR(STDEV(IF($E$2:$E$2201=$E2020, $AK$2:$AK$2201)), 0)</f>
        <v>1.1438757628720216E-2</v>
      </c>
      <c r="AS2020">
        <f t="shared" si="733"/>
        <v>0.42546909804552174</v>
      </c>
      <c r="AT2020">
        <f t="shared" si="726"/>
        <v>5.0170158647769528E-3</v>
      </c>
      <c r="AU2020" cm="1">
        <f t="array" ref="AU2020">IFERROR(STDEV(IF($E$2:$E$2201=$E2020, $AL$2:$AL$2201)), 0)</f>
        <v>6.594641701116258E-3</v>
      </c>
      <c r="AV2020">
        <f t="shared" si="734"/>
        <v>1.2062621451222158E-2</v>
      </c>
      <c r="AW2020">
        <f t="shared" si="727"/>
        <v>0</v>
      </c>
      <c r="AX2020" cm="1">
        <f t="array" ref="AX2020">IFERROR(STDEV(IF($E$2:$E$2201=$E2020, $AM$2:$AM$2201)), 0)</f>
        <v>0</v>
      </c>
      <c r="AY2020">
        <f t="shared" si="735"/>
        <v>1.2062621451222158E-2</v>
      </c>
      <c r="AZ2020">
        <f>INDEX(Model_Assumptions[Values],9)*((INDEX(Model_Scenarios[GR Weight],1)*$AG2020)+(INDEX(Model_Scenarios[GP Weight],1)*$AH2020)+(INDEX(Model_Scenarios[LTV Weight],1)*$AI2020))-(INDEX(Model_Scenarios[LTV Weight],1)*$AP2020)-(INDEX(Model_Scenarios[GP Weight],1)*($AS2020+$AV2020+$AY2020))</f>
        <v>2.2434576463260223</v>
      </c>
      <c r="BA2020">
        <f>INDEX(Model_Assumptions[Values],9)*((INDEX(Model_Scenarios[GR Weight],2)*$AG2020)+(INDEX(Model_Scenarios[GP Weight],2)*$AH2020)+(INDEX(Model_Scenarios[LTV Weight],2)*$AI2020))-(INDEX(Model_Scenarios[LTV Weight],2)*$AP2020)-(INDEX(Model_Scenarios[GP Weight],2)*($AS2020+$AV2020+$AY2020))</f>
        <v>1.8431516037783418</v>
      </c>
      <c r="BB2020">
        <f>INDEX(Model_Assumptions[Values],9)*((INDEX(Model_Scenarios[GR Weight],3)*$AG2020)+(INDEX(Model_Scenarios[GP Weight],3)*$AH2020)+(INDEX(Model_Scenarios[LTV Weight],3)*$AI2020))-(INDEX(Model_Scenarios[LTV Weight],3)*$AP2020)-(INDEX(Model_Scenarios[GP Weight],3)*($AS2020+$AV2020+$AY2020))</f>
        <v>1.1819869816453412</v>
      </c>
      <c r="BC2020">
        <f>INDEX(Model_Assumptions[Values],9)*((INDEX(Model_Scenarios[GR Weight],4)*$AG2020)+(INDEX(Model_Scenarios[GP Weight],4)*$AH2020)+(INDEX(Model_Scenarios[LTV Weight],4)*$AI2020))-(INDEX(Model_Scenarios[LTV Weight],4)*$AP2020)-(INDEX(Model_Scenarios[GP Weight],4)*($AS2020+$AV2020+$AY2020))</f>
        <v>0.93916474839942365</v>
      </c>
      <c r="BD2020">
        <f>INDEX(Model_Assumptions[Values],9)*((INDEX(Model_Scenarios[GR Weight],5)*$AG2020)+(INDEX(Model_Scenarios[GP Weight],5)*$AH2020)+(INDEX(Model_Scenarios[LTV Weight],5)*$AI2020))-(INDEX(Model_Scenarios[LTV Weight],5)*$AP2020)-(INDEX(Model_Scenarios[GP Weight],5)*($AS2020+$AV2020+$AY2020))</f>
        <v>0.74560824641885626</v>
      </c>
    </row>
    <row r="2021" spans="1:56" x14ac:dyDescent="0.25">
      <c r="A2021">
        <v>2020</v>
      </c>
      <c r="B2021">
        <v>41</v>
      </c>
      <c r="C2021" s="3">
        <v>20</v>
      </c>
      <c r="D2021" s="4">
        <v>0.38</v>
      </c>
      <c r="E2021" t="str">
        <v>SKU-1048</v>
      </c>
      <c r="F2021" t="str">
        <v>Hold</v>
      </c>
      <c r="G2021" t="str">
        <v>Full</v>
      </c>
      <c r="H2021">
        <v>101.6</v>
      </c>
      <c r="I2021">
        <v>47.68</v>
      </c>
      <c r="J2021">
        <v>37</v>
      </c>
      <c r="K2021">
        <v>3759.2</v>
      </c>
      <c r="L2021">
        <v>1995.0399999999997</v>
      </c>
      <c r="M2021">
        <v>0.53070866141732276</v>
      </c>
      <c r="N2021">
        <v>110.85658594324225</v>
      </c>
      <c r="O2021">
        <v>1073.7570939567217</v>
      </c>
      <c r="P2021">
        <v>1121.4370939567214</v>
      </c>
      <c r="Q2021">
        <v>1862.6932397664843</v>
      </c>
      <c r="R2021">
        <v>1377.0625022559368</v>
      </c>
      <c r="S2021">
        <v>1</v>
      </c>
      <c r="T2021">
        <f t="shared" si="713"/>
        <v>105.11750265843204</v>
      </c>
      <c r="U2021">
        <f t="shared" si="714"/>
        <v>3.4621089157795777E-2</v>
      </c>
      <c r="V2021">
        <f>IF($F2021="Reduce", INDEX(Model_Assumptions[Values], 2), INDEX(Model_Assumptions[Values], 1))</f>
        <v>-0.4</v>
      </c>
      <c r="W2021">
        <f t="shared" si="715"/>
        <v>36.487607880464623</v>
      </c>
      <c r="X2021">
        <f t="shared" si="728"/>
        <v>3835.4862183745659</v>
      </c>
      <c r="Y2021">
        <f t="shared" si="716"/>
        <v>2095.7570746340125</v>
      </c>
      <c r="Z2021">
        <f t="shared" si="717"/>
        <v>76.286218374566033</v>
      </c>
      <c r="AA2021">
        <f t="shared" si="718"/>
        <v>100.71707463401276</v>
      </c>
      <c r="AB2021">
        <f t="shared" si="729"/>
        <v>0.54641235955794143</v>
      </c>
      <c r="AC2021">
        <f t="shared" si="719"/>
        <v>1.5703698140618672E-2</v>
      </c>
      <c r="AD2021">
        <f t="shared" si="720"/>
        <v>1.5703698140618672E-2</v>
      </c>
      <c r="AE2021">
        <f t="shared" si="721"/>
        <v>0.37999999999999923</v>
      </c>
      <c r="AF2021">
        <f t="shared" si="730"/>
        <v>853.77875139868183</v>
      </c>
      <c r="AG2021">
        <f t="shared" si="722"/>
        <v>7.1046066940015751E-2</v>
      </c>
      <c r="AH2021">
        <f t="shared" si="723"/>
        <v>8.9810721597104265E-2</v>
      </c>
      <c r="AI2021">
        <f t="shared" si="731"/>
        <v>0.62000000000000077</v>
      </c>
      <c r="AJ2021">
        <f>MAX(0, $R2021 - $AA2021) * INDEX(Model_Assumptions[Values], 7)</f>
        <v>2552.6908552438481</v>
      </c>
      <c r="AK2021">
        <f>MAX(0, INDEX(Model_Assumptions[Values], 4) - $AD2021)</f>
        <v>3.4296301859381331E-2</v>
      </c>
      <c r="AL2021">
        <f>MAX(0, INDEX(Model_Assumptions[Values], 5) - $AC2021)</f>
        <v>4.2963018593813289E-3</v>
      </c>
      <c r="AM2021">
        <f>INDEX(Model_Assumptions[Values], 6) * MAX(0, INDEX(Model_Assumptions[Values], 3) - $AB2021)^2</f>
        <v>0</v>
      </c>
      <c r="AN2021">
        <f t="shared" si="724"/>
        <v>2497.8059164137421</v>
      </c>
      <c r="AO2021" cm="1">
        <f t="array" ref="AO2021">IFERROR(STDEV(IF($E$2:$E$2201=$E2021, $AJ$2:$AJ$2201)), 0)</f>
        <v>150.19139227585288</v>
      </c>
      <c r="AP2021">
        <f t="shared" si="732"/>
        <v>0.3654333181045431</v>
      </c>
      <c r="AQ2021">
        <f t="shared" si="725"/>
        <v>3.0229726640171043E-2</v>
      </c>
      <c r="AR2021" cm="1">
        <f t="array" ref="AR2021">IFERROR(STDEV(IF($E$2:$E$2201=$E2021, $AK$2:$AK$2201)), 0)</f>
        <v>1.1438757628720216E-2</v>
      </c>
      <c r="AS2021">
        <f t="shared" si="733"/>
        <v>0.35550846964359206</v>
      </c>
      <c r="AT2021">
        <f t="shared" si="726"/>
        <v>5.0170158647769528E-3</v>
      </c>
      <c r="AU2021" cm="1">
        <f t="array" ref="AU2021">IFERROR(STDEV(IF($E$2:$E$2201=$E2021, $AL$2:$AL$2201)), 0)</f>
        <v>6.594641701116258E-3</v>
      </c>
      <c r="AV2021">
        <f t="shared" si="734"/>
        <v>-0.10928781851387477</v>
      </c>
      <c r="AW2021">
        <f t="shared" si="727"/>
        <v>0</v>
      </c>
      <c r="AX2021" cm="1">
        <f t="array" ref="AX2021">IFERROR(STDEV(IF($E$2:$E$2201=$E2021, $AM$2:$AM$2201)), 0)</f>
        <v>0</v>
      </c>
      <c r="AY2021">
        <f t="shared" si="735"/>
        <v>-0.10928781851387477</v>
      </c>
      <c r="AZ2021">
        <f>INDEX(Model_Assumptions[Values],9)*((INDEX(Model_Scenarios[GR Weight],1)*$AG2021)+(INDEX(Model_Scenarios[GP Weight],1)*$AH2021)+(INDEX(Model_Scenarios[LTV Weight],1)*$AI2021))-(INDEX(Model_Scenarios[LTV Weight],1)*$AP2021)-(INDEX(Model_Scenarios[GP Weight],1)*($AS2021+$AV2021+$AY2021))</f>
        <v>2.2543884565233445</v>
      </c>
      <c r="BA2021">
        <f>INDEX(Model_Assumptions[Values],9)*((INDEX(Model_Scenarios[GR Weight],2)*$AG2021)+(INDEX(Model_Scenarios[GP Weight],2)*$AH2021)+(INDEX(Model_Scenarios[LTV Weight],2)*$AI2021))-(INDEX(Model_Scenarios[LTV Weight],2)*$AP2021)-(INDEX(Model_Scenarios[GP Weight],2)*($AS2021+$AV2021+$AY2021))</f>
        <v>1.8931770485109973</v>
      </c>
      <c r="BB2021">
        <f>INDEX(Model_Assumptions[Values],9)*((INDEX(Model_Scenarios[GR Weight],3)*$AG2021)+(INDEX(Model_Scenarios[GP Weight],3)*$AH2021)+(INDEX(Model_Scenarios[LTV Weight],3)*$AI2021))-(INDEX(Model_Scenarios[LTV Weight],3)*$AP2021)-(INDEX(Model_Scenarios[GP Weight],3)*($AS2021+$AV2021+$AY2021))</f>
        <v>1.2918765278125917</v>
      </c>
      <c r="BC2021">
        <f>INDEX(Model_Assumptions[Values],9)*((INDEX(Model_Scenarios[GR Weight],4)*$AG2021)+(INDEX(Model_Scenarios[GP Weight],4)*$AH2021)+(INDEX(Model_Scenarios[LTV Weight],4)*$AI2021))-(INDEX(Model_Scenarios[LTV Weight],4)*$AP2021)-(INDEX(Model_Scenarios[GP Weight],4)*($AS2021+$AV2021+$AY2021))</f>
        <v>1.0539428930930534</v>
      </c>
      <c r="BD2021">
        <f>INDEX(Model_Assumptions[Values],9)*((INDEX(Model_Scenarios[GR Weight],5)*$AG2021)+(INDEX(Model_Scenarios[GP Weight],5)*$AH2021)+(INDEX(Model_Scenarios[LTV Weight],5)*$AI2021))-(INDEX(Model_Scenarios[LTV Weight],5)*$AP2021)-(INDEX(Model_Scenarios[GP Weight],5)*($AS2021+$AV2021+$AY2021))</f>
        <v>0.92635416386720437</v>
      </c>
    </row>
    <row r="2022" spans="1:56" x14ac:dyDescent="0.25">
      <c r="A2022">
        <v>2021</v>
      </c>
      <c r="B2022">
        <v>41</v>
      </c>
      <c r="C2022" s="3">
        <v>21</v>
      </c>
      <c r="D2022" s="4">
        <v>0.4</v>
      </c>
      <c r="E2022" t="str">
        <v>SKU-1048</v>
      </c>
      <c r="F2022" t="str">
        <v>Hold</v>
      </c>
      <c r="G2022" t="str">
        <v>Full</v>
      </c>
      <c r="H2022">
        <v>101.6</v>
      </c>
      <c r="I2022">
        <v>47.68</v>
      </c>
      <c r="J2022">
        <v>37</v>
      </c>
      <c r="K2022">
        <v>3759.2</v>
      </c>
      <c r="L2022">
        <v>1995.0399999999997</v>
      </c>
      <c r="M2022">
        <v>0.53070866141732276</v>
      </c>
      <c r="N2022">
        <v>110.85658594324225</v>
      </c>
      <c r="O2022">
        <v>1073.7570939567217</v>
      </c>
      <c r="P2022">
        <v>1121.4370939567214</v>
      </c>
      <c r="Q2022">
        <v>1862.6932397664843</v>
      </c>
      <c r="R2022">
        <v>1377.0625022559368</v>
      </c>
      <c r="S2022">
        <v>1</v>
      </c>
      <c r="T2022">
        <f t="shared" si="713"/>
        <v>105.3026343772969</v>
      </c>
      <c r="U2022">
        <f t="shared" si="714"/>
        <v>3.6443251745048255E-2</v>
      </c>
      <c r="V2022">
        <f>IF($F2022="Reduce", INDEX(Model_Assumptions[Values], 2), INDEX(Model_Assumptions[Values], 1))</f>
        <v>-0.4</v>
      </c>
      <c r="W2022">
        <f t="shared" si="715"/>
        <v>36.460639874173282</v>
      </c>
      <c r="X2022">
        <f t="shared" si="728"/>
        <v>3839.4014298323614</v>
      </c>
      <c r="Y2022">
        <f t="shared" si="716"/>
        <v>2100.9581206317794</v>
      </c>
      <c r="Z2022">
        <f t="shared" si="717"/>
        <v>80.201429832361555</v>
      </c>
      <c r="AA2022">
        <f t="shared" si="718"/>
        <v>105.91812063177963</v>
      </c>
      <c r="AB2022">
        <f t="shared" si="729"/>
        <v>0.54720980835898503</v>
      </c>
      <c r="AC2022">
        <f t="shared" si="719"/>
        <v>1.650114694166227E-2</v>
      </c>
      <c r="AD2022">
        <f t="shared" si="720"/>
        <v>1.650114694166227E-2</v>
      </c>
      <c r="AE2022">
        <f t="shared" si="721"/>
        <v>0.4</v>
      </c>
      <c r="AF2022">
        <f t="shared" si="730"/>
        <v>826.23750135356204</v>
      </c>
      <c r="AG2022">
        <f t="shared" si="722"/>
        <v>7.469233990047483E-2</v>
      </c>
      <c r="AH2022">
        <f t="shared" si="723"/>
        <v>9.444856176290102E-2</v>
      </c>
      <c r="AI2022">
        <f t="shared" si="731"/>
        <v>0.6</v>
      </c>
      <c r="AJ2022">
        <f>MAX(0, $R2022 - $AA2022) * INDEX(Model_Assumptions[Values], 7)</f>
        <v>2542.2887632483144</v>
      </c>
      <c r="AK2022">
        <f>MAX(0, INDEX(Model_Assumptions[Values], 4) - $AD2022)</f>
        <v>3.3498853058337733E-2</v>
      </c>
      <c r="AL2022">
        <f>MAX(0, INDEX(Model_Assumptions[Values], 5) - $AC2022)</f>
        <v>3.4988530583377302E-3</v>
      </c>
      <c r="AM2022">
        <f>INDEX(Model_Assumptions[Values], 6) * MAX(0, INDEX(Model_Assumptions[Values], 3) - $AB2022)^2</f>
        <v>0</v>
      </c>
      <c r="AN2022">
        <f t="shared" si="724"/>
        <v>2497.8059164137421</v>
      </c>
      <c r="AO2022" cm="1">
        <f t="array" ref="AO2022">IFERROR(STDEV(IF($E$2:$E$2201=$E2022, $AJ$2:$AJ$2201)), 0)</f>
        <v>150.19139227585288</v>
      </c>
      <c r="AP2022">
        <f t="shared" si="732"/>
        <v>0.2961744089359773</v>
      </c>
      <c r="AQ2022">
        <f t="shared" si="725"/>
        <v>3.0229726640171043E-2</v>
      </c>
      <c r="AR2022" cm="1">
        <f t="array" ref="AR2022">IFERROR(STDEV(IF($E$2:$E$2201=$E2022, $AK$2:$AK$2201)), 0)</f>
        <v>1.1438757628720216E-2</v>
      </c>
      <c r="AS2022">
        <f t="shared" si="733"/>
        <v>0.28579383568357364</v>
      </c>
      <c r="AT2022">
        <f t="shared" si="726"/>
        <v>5.0170158647769528E-3</v>
      </c>
      <c r="AU2022" cm="1">
        <f t="array" ref="AU2022">IFERROR(STDEV(IF($E$2:$E$2201=$E2022, $AL$2:$AL$2201)), 0)</f>
        <v>6.594641701116258E-3</v>
      </c>
      <c r="AV2022">
        <f t="shared" si="734"/>
        <v>-0.23021156800410358</v>
      </c>
      <c r="AW2022">
        <f t="shared" si="727"/>
        <v>0</v>
      </c>
      <c r="AX2022" cm="1">
        <f t="array" ref="AX2022">IFERROR(STDEV(IF($E$2:$E$2201=$E2022, $AM$2:$AM$2201)), 0)</f>
        <v>0</v>
      </c>
      <c r="AY2022">
        <f t="shared" si="735"/>
        <v>-0.23021156800410358</v>
      </c>
      <c r="AZ2022">
        <f>INDEX(Model_Assumptions[Values],9)*((INDEX(Model_Scenarios[GR Weight],1)*$AG2022)+(INDEX(Model_Scenarios[GP Weight],1)*$AH2022)+(INDEX(Model_Scenarios[LTV Weight],1)*$AI2022))-(INDEX(Model_Scenarios[LTV Weight],1)*$AP2022)-(INDEX(Model_Scenarios[GP Weight],1)*($AS2022+$AV2022+$AY2022))</f>
        <v>2.2650938537153698</v>
      </c>
      <c r="BA2022">
        <f>INDEX(Model_Assumptions[Values],9)*((INDEX(Model_Scenarios[GR Weight],2)*$AG2022)+(INDEX(Model_Scenarios[GP Weight],2)*$AH2022)+(INDEX(Model_Scenarios[LTV Weight],2)*$AI2022))-(INDEX(Model_Scenarios[LTV Weight],2)*$AP2022)-(INDEX(Model_Scenarios[GP Weight],2)*($AS2022+$AV2022+$AY2022))</f>
        <v>1.942880310944799</v>
      </c>
      <c r="BB2022">
        <f>INDEX(Model_Assumptions[Values],9)*((INDEX(Model_Scenarios[GR Weight],3)*$AG2022)+(INDEX(Model_Scenarios[GP Weight],3)*$AH2022)+(INDEX(Model_Scenarios[LTV Weight],3)*$AI2022))-(INDEX(Model_Scenarios[LTV Weight],3)*$AP2022)-(INDEX(Model_Scenarios[GP Weight],3)*($AS2022+$AV2022+$AY2022))</f>
        <v>1.4013008994999008</v>
      </c>
      <c r="BC2022">
        <f>INDEX(Model_Assumptions[Values],9)*((INDEX(Model_Scenarios[GR Weight],4)*$AG2022)+(INDEX(Model_Scenarios[GP Weight],4)*$AH2022)+(INDEX(Model_Scenarios[LTV Weight],4)*$AI2022))-(INDEX(Model_Scenarios[LTV Weight],4)*$AP2022)-(INDEX(Model_Scenarios[GP Weight],4)*($AS2022+$AV2022+$AY2022))</f>
        <v>1.1682645103437361</v>
      </c>
      <c r="BD2022">
        <f>INDEX(Model_Assumptions[Values],9)*((INDEX(Model_Scenarios[GR Weight],5)*$AG2022)+(INDEX(Model_Scenarios[GP Weight],5)*$AH2022)+(INDEX(Model_Scenarios[LTV Weight],5)*$AI2022))-(INDEX(Model_Scenarios[LTV Weight],5)*$AP2022)-(INDEX(Model_Scenarios[GP Weight],5)*($AS2022+$AV2022+$AY2022))</f>
        <v>1.1064283976930069</v>
      </c>
    </row>
    <row r="2023" spans="1:56" x14ac:dyDescent="0.25">
      <c r="A2023">
        <v>2022</v>
      </c>
      <c r="B2023">
        <v>41</v>
      </c>
      <c r="C2023" s="3">
        <v>22</v>
      </c>
      <c r="D2023" s="4">
        <v>0.42</v>
      </c>
      <c r="E2023" t="str">
        <v>SKU-1048</v>
      </c>
      <c r="F2023" t="str">
        <v>Hold</v>
      </c>
      <c r="G2023" t="str">
        <v>Full</v>
      </c>
      <c r="H2023">
        <v>101.6</v>
      </c>
      <c r="I2023">
        <v>47.68</v>
      </c>
      <c r="J2023">
        <v>37</v>
      </c>
      <c r="K2023">
        <v>3759.2</v>
      </c>
      <c r="L2023">
        <v>1995.0399999999997</v>
      </c>
      <c r="M2023">
        <v>0.53070866141732276</v>
      </c>
      <c r="N2023">
        <v>110.85658594324225</v>
      </c>
      <c r="O2023">
        <v>1073.7570939567217</v>
      </c>
      <c r="P2023">
        <v>1121.4370939567214</v>
      </c>
      <c r="Q2023">
        <v>1862.6932397664843</v>
      </c>
      <c r="R2023">
        <v>1377.0625022559368</v>
      </c>
      <c r="S2023">
        <v>1</v>
      </c>
      <c r="T2023">
        <f t="shared" si="713"/>
        <v>105.48776609616175</v>
      </c>
      <c r="U2023">
        <f t="shared" si="714"/>
        <v>3.826541433230074E-2</v>
      </c>
      <c r="V2023">
        <f>IF($F2023="Reduce", INDEX(Model_Assumptions[Values], 2), INDEX(Model_Assumptions[Values], 1))</f>
        <v>-0.4</v>
      </c>
      <c r="W2023">
        <f t="shared" si="715"/>
        <v>36.433671867881948</v>
      </c>
      <c r="X2023">
        <f t="shared" si="728"/>
        <v>3843.3066560234392</v>
      </c>
      <c r="Y2023">
        <f t="shared" si="716"/>
        <v>2106.1491813628281</v>
      </c>
      <c r="Z2023">
        <f t="shared" si="717"/>
        <v>84.106656023439427</v>
      </c>
      <c r="AA2023">
        <f t="shared" si="718"/>
        <v>111.10918136282839</v>
      </c>
      <c r="AB2023">
        <f t="shared" si="729"/>
        <v>0.54800445810431408</v>
      </c>
      <c r="AC2023">
        <f t="shared" si="719"/>
        <v>1.7295796686991327E-2</v>
      </c>
      <c r="AD2023">
        <f t="shared" si="720"/>
        <v>1.7295796686991327E-2</v>
      </c>
      <c r="AE2023">
        <f t="shared" si="721"/>
        <v>0.42000000000000076</v>
      </c>
      <c r="AF2023">
        <f t="shared" si="730"/>
        <v>798.69625130844224</v>
      </c>
      <c r="AG2023">
        <f t="shared" si="722"/>
        <v>7.8329313488874966E-2</v>
      </c>
      <c r="AH2023">
        <f t="shared" si="723"/>
        <v>9.907749793687165E-2</v>
      </c>
      <c r="AI2023">
        <f t="shared" si="731"/>
        <v>0.57999999999999918</v>
      </c>
      <c r="AJ2023">
        <f>MAX(0, $R2023 - $AA2023) * INDEX(Model_Assumptions[Values], 7)</f>
        <v>2531.9066417862168</v>
      </c>
      <c r="AK2023">
        <f>MAX(0, INDEX(Model_Assumptions[Values], 4) - $AD2023)</f>
        <v>3.2704203313008676E-2</v>
      </c>
      <c r="AL2023">
        <f>MAX(0, INDEX(Model_Assumptions[Values], 5) - $AC2023)</f>
        <v>2.7042033130086733E-3</v>
      </c>
      <c r="AM2023">
        <f>INDEX(Model_Assumptions[Values], 6) * MAX(0, INDEX(Model_Assumptions[Values], 3) - $AB2023)^2</f>
        <v>0</v>
      </c>
      <c r="AN2023">
        <f t="shared" si="724"/>
        <v>2497.8059164137421</v>
      </c>
      <c r="AO2023" cm="1">
        <f t="array" ref="AO2023">IFERROR(STDEV(IF($E$2:$E$2201=$E2023, $AJ$2:$AJ$2201)), 0)</f>
        <v>150.19139227585288</v>
      </c>
      <c r="AP2023">
        <f t="shared" si="732"/>
        <v>0.22704846699764741</v>
      </c>
      <c r="AQ2023">
        <f t="shared" si="725"/>
        <v>3.0229726640171043E-2</v>
      </c>
      <c r="AR2023" cm="1">
        <f t="array" ref="AR2023">IFERROR(STDEV(IF($E$2:$E$2201=$E2023, $AK$2:$AK$2201)), 0)</f>
        <v>1.1438757628720216E-2</v>
      </c>
      <c r="AS2023">
        <f t="shared" si="733"/>
        <v>0.21632390099994456</v>
      </c>
      <c r="AT2023">
        <f t="shared" si="726"/>
        <v>5.0170158647769528E-3</v>
      </c>
      <c r="AU2023" cm="1">
        <f t="array" ref="AU2023">IFERROR(STDEV(IF($E$2:$E$2201=$E2023, $AL$2:$AL$2201)), 0)</f>
        <v>6.594641701116258E-3</v>
      </c>
      <c r="AV2023">
        <f t="shared" si="734"/>
        <v>-0.35071087355311448</v>
      </c>
      <c r="AW2023">
        <f t="shared" si="727"/>
        <v>0</v>
      </c>
      <c r="AX2023" cm="1">
        <f t="array" ref="AX2023">IFERROR(STDEV(IF($E$2:$E$2201=$E2023, $AM$2:$AM$2201)), 0)</f>
        <v>0</v>
      </c>
      <c r="AY2023">
        <f t="shared" si="735"/>
        <v>-0.35071087355311448</v>
      </c>
      <c r="AZ2023">
        <f>INDEX(Model_Assumptions[Values],9)*((INDEX(Model_Scenarios[GR Weight],1)*$AG2023)+(INDEX(Model_Scenarios[GP Weight],1)*$AH2023)+(INDEX(Model_Scenarios[LTV Weight],1)*$AI2023))-(INDEX(Model_Scenarios[LTV Weight],1)*$AP2023)-(INDEX(Model_Scenarios[GP Weight],1)*($AS2023+$AV2023+$AY2023))</f>
        <v>2.2755744167253806</v>
      </c>
      <c r="BA2023">
        <f>INDEX(Model_Assumptions[Values],9)*((INDEX(Model_Scenarios[GR Weight],2)*$AG2023)+(INDEX(Model_Scenarios[GP Weight],2)*$AH2023)+(INDEX(Model_Scenarios[LTV Weight],2)*$AI2023))-(INDEX(Model_Scenarios[LTV Weight],2)*$AP2023)-(INDEX(Model_Scenarios[GP Weight],2)*($AS2023+$AV2023+$AY2023))</f>
        <v>1.9922625487263113</v>
      </c>
      <c r="BB2023">
        <f>INDEX(Model_Assumptions[Values],9)*((INDEX(Model_Scenarios[GR Weight],3)*$AG2023)+(INDEX(Model_Scenarios[GP Weight],3)*$AH2023)+(INDEX(Model_Scenarios[LTV Weight],3)*$AI2023))-(INDEX(Model_Scenarios[LTV Weight],3)*$AP2023)-(INDEX(Model_Scenarios[GP Weight],3)*($AS2023+$AV2023+$AY2023))</f>
        <v>1.5102621225887578</v>
      </c>
      <c r="BC2023">
        <f>INDEX(Model_Assumptions[Values],9)*((INDEX(Model_Scenarios[GR Weight],4)*$AG2023)+(INDEX(Model_Scenarios[GP Weight],4)*$AH2023)+(INDEX(Model_Scenarios[LTV Weight],4)*$AI2023))-(INDEX(Model_Scenarios[LTV Weight],4)*$AP2023)-(INDEX(Model_Scenarios[GP Weight],4)*($AS2023+$AV2023+$AY2023))</f>
        <v>1.2821316260329605</v>
      </c>
      <c r="BD2023">
        <f>INDEX(Model_Assumptions[Values],9)*((INDEX(Model_Scenarios[GR Weight],5)*$AG2023)+(INDEX(Model_Scenarios[GP Weight],5)*$AH2023)+(INDEX(Model_Scenarios[LTV Weight],5)*$AI2023))-(INDEX(Model_Scenarios[LTV Weight],5)*$AP2023)-(INDEX(Model_Scenarios[GP Weight],5)*($AS2023+$AV2023+$AY2023))</f>
        <v>1.2858341314243156</v>
      </c>
    </row>
    <row r="2024" spans="1:56" x14ac:dyDescent="0.25">
      <c r="A2024">
        <v>2023</v>
      </c>
      <c r="B2024">
        <v>41</v>
      </c>
      <c r="C2024" s="3">
        <v>23</v>
      </c>
      <c r="D2024" s="4">
        <v>0.44</v>
      </c>
      <c r="E2024" t="str">
        <v>SKU-1048</v>
      </c>
      <c r="F2024" t="str">
        <v>Hold</v>
      </c>
      <c r="G2024" t="str">
        <v>Full</v>
      </c>
      <c r="H2024">
        <v>101.6</v>
      </c>
      <c r="I2024">
        <v>47.68</v>
      </c>
      <c r="J2024">
        <v>37</v>
      </c>
      <c r="K2024">
        <v>3759.2</v>
      </c>
      <c r="L2024">
        <v>1995.0399999999997</v>
      </c>
      <c r="M2024">
        <v>0.53070866141732276</v>
      </c>
      <c r="N2024">
        <v>110.85658594324225</v>
      </c>
      <c r="O2024">
        <v>1073.7570939567217</v>
      </c>
      <c r="P2024">
        <v>1121.4370939567214</v>
      </c>
      <c r="Q2024">
        <v>1862.6932397664843</v>
      </c>
      <c r="R2024">
        <v>1377.0625022559368</v>
      </c>
      <c r="S2024">
        <v>1</v>
      </c>
      <c r="T2024">
        <f t="shared" si="713"/>
        <v>105.67289781502659</v>
      </c>
      <c r="U2024">
        <f t="shared" si="714"/>
        <v>4.0087576919553086E-2</v>
      </c>
      <c r="V2024">
        <f>IF($F2024="Reduce", INDEX(Model_Assumptions[Values], 2), INDEX(Model_Assumptions[Values], 1))</f>
        <v>-0.4</v>
      </c>
      <c r="W2024">
        <f t="shared" si="715"/>
        <v>36.406703861590614</v>
      </c>
      <c r="X2024">
        <f t="shared" si="728"/>
        <v>3847.201896947799</v>
      </c>
      <c r="Y2024">
        <f t="shared" si="716"/>
        <v>2111.3302568271583</v>
      </c>
      <c r="Z2024">
        <f t="shared" si="717"/>
        <v>88.001896947799196</v>
      </c>
      <c r="AA2024">
        <f t="shared" si="718"/>
        <v>116.2902568271586</v>
      </c>
      <c r="AB2024">
        <f t="shared" si="729"/>
        <v>0.54879632350519347</v>
      </c>
      <c r="AC2024">
        <f t="shared" si="719"/>
        <v>1.8087662087870715E-2</v>
      </c>
      <c r="AD2024">
        <f t="shared" si="720"/>
        <v>1.8087662087870715E-2</v>
      </c>
      <c r="AE2024">
        <f t="shared" si="721"/>
        <v>0.44</v>
      </c>
      <c r="AF2024">
        <f t="shared" si="730"/>
        <v>771.15500126332472</v>
      </c>
      <c r="AG2024">
        <f t="shared" si="722"/>
        <v>8.1956987705215714E-2</v>
      </c>
      <c r="AH2024">
        <f t="shared" si="723"/>
        <v>0.10369753011901574</v>
      </c>
      <c r="AI2024">
        <f t="shared" si="731"/>
        <v>0.56000000000000005</v>
      </c>
      <c r="AJ2024">
        <f>MAX(0, $R2024 - $AA2024) * INDEX(Model_Assumptions[Values], 7)</f>
        <v>2521.5444908575564</v>
      </c>
      <c r="AK2024">
        <f>MAX(0, INDEX(Model_Assumptions[Values], 4) - $AD2024)</f>
        <v>3.1912337912129288E-2</v>
      </c>
      <c r="AL2024">
        <f>MAX(0, INDEX(Model_Assumptions[Values], 5) - $AC2024)</f>
        <v>1.9123379121292854E-3</v>
      </c>
      <c r="AM2024">
        <f>INDEX(Model_Assumptions[Values], 6) * MAX(0, INDEX(Model_Assumptions[Values], 3) - $AB2024)^2</f>
        <v>0</v>
      </c>
      <c r="AN2024">
        <f t="shared" si="724"/>
        <v>2497.8059164137421</v>
      </c>
      <c r="AO2024" cm="1">
        <f t="array" ref="AO2024">IFERROR(STDEV(IF($E$2:$E$2201=$E2024, $AJ$2:$AJ$2201)), 0)</f>
        <v>150.19139227585288</v>
      </c>
      <c r="AP2024">
        <f t="shared" si="732"/>
        <v>0.15805549228955962</v>
      </c>
      <c r="AQ2024">
        <f t="shared" si="725"/>
        <v>3.0229726640171043E-2</v>
      </c>
      <c r="AR2024" cm="1">
        <f t="array" ref="AR2024">IFERROR(STDEV(IF($E$2:$E$2201=$E2024, $AK$2:$AK$2201)), 0)</f>
        <v>1.1438757628720216E-2</v>
      </c>
      <c r="AS2024">
        <f t="shared" si="733"/>
        <v>0.14709737950331042</v>
      </c>
      <c r="AT2024">
        <f t="shared" si="726"/>
        <v>5.0170158647769528E-3</v>
      </c>
      <c r="AU2024" cm="1">
        <f t="array" ref="AU2024">IFERROR(STDEV(IF($E$2:$E$2201=$E2024, $AL$2:$AL$2201)), 0)</f>
        <v>6.594641701116258E-3</v>
      </c>
      <c r="AV2024">
        <f t="shared" si="734"/>
        <v>-0.470787965951531</v>
      </c>
      <c r="AW2024">
        <f t="shared" si="727"/>
        <v>0</v>
      </c>
      <c r="AX2024" cm="1">
        <f t="array" ref="AX2024">IFERROR(STDEV(IF($E$2:$E$2201=$E2024, $AM$2:$AM$2201)), 0)</f>
        <v>0</v>
      </c>
      <c r="AY2024">
        <f t="shared" si="735"/>
        <v>-0.470787965951531</v>
      </c>
      <c r="AZ2024">
        <f>INDEX(Model_Assumptions[Values],9)*((INDEX(Model_Scenarios[GR Weight],1)*$AG2024)+(INDEX(Model_Scenarios[GP Weight],1)*$AH2024)+(INDEX(Model_Scenarios[LTV Weight],1)*$AI2024))-(INDEX(Model_Scenarios[LTV Weight],1)*$AP2024)-(INDEX(Model_Scenarios[GP Weight],1)*($AS2024+$AV2024+$AY2024))</f>
        <v>2.285830720320444</v>
      </c>
      <c r="BA2024">
        <f>INDEX(Model_Assumptions[Values],9)*((INDEX(Model_Scenarios[GR Weight],2)*$AG2024)+(INDEX(Model_Scenarios[GP Weight],2)*$AH2024)+(INDEX(Model_Scenarios[LTV Weight],2)*$AI2024))-(INDEX(Model_Scenarios[LTV Weight],2)*$AP2024)-(INDEX(Model_Scenarios[GP Weight],2)*($AS2024+$AV2024+$AY2024))</f>
        <v>2.0413249113896645</v>
      </c>
      <c r="BB2024">
        <f>INDEX(Model_Assumptions[Values],9)*((INDEX(Model_Scenarios[GR Weight],3)*$AG2024)+(INDEX(Model_Scenarios[GP Weight],3)*$AH2024)+(INDEX(Model_Scenarios[LTV Weight],3)*$AI2024))-(INDEX(Model_Scenarios[LTV Weight],3)*$AP2024)-(INDEX(Model_Scenarios[GP Weight],3)*($AS2024+$AV2024+$AY2024))</f>
        <v>1.6187622087638867</v>
      </c>
      <c r="BC2024">
        <f>INDEX(Model_Assumptions[Values],9)*((INDEX(Model_Scenarios[GR Weight],4)*$AG2024)+(INDEX(Model_Scenarios[GP Weight],4)*$AH2024)+(INDEX(Model_Scenarios[LTV Weight],4)*$AI2024))-(INDEX(Model_Scenarios[LTV Weight],4)*$AP2024)-(INDEX(Model_Scenarios[GP Weight],4)*($AS2024+$AV2024+$AY2024))</f>
        <v>1.3955462518454502</v>
      </c>
      <c r="BD2024">
        <f>INDEX(Model_Assumptions[Values],9)*((INDEX(Model_Scenarios[GR Weight],5)*$AG2024)+(INDEX(Model_Scenarios[GP Weight],5)*$AH2024)+(INDEX(Model_Scenarios[LTV Weight],5)*$AI2024))-(INDEX(Model_Scenarios[LTV Weight],5)*$AP2024)-(INDEX(Model_Scenarios[GP Weight],5)*($AS2024+$AV2024+$AY2024))</f>
        <v>1.4645745262799827</v>
      </c>
    </row>
    <row r="2025" spans="1:56" x14ac:dyDescent="0.25">
      <c r="A2025">
        <v>2024</v>
      </c>
      <c r="B2025">
        <v>41</v>
      </c>
      <c r="C2025" s="3">
        <v>24</v>
      </c>
      <c r="D2025" s="4">
        <v>0.46</v>
      </c>
      <c r="E2025" t="str">
        <v>SKU-1048</v>
      </c>
      <c r="F2025" t="str">
        <v>Hold</v>
      </c>
      <c r="G2025" t="str">
        <v>Full</v>
      </c>
      <c r="H2025">
        <v>101.6</v>
      </c>
      <c r="I2025">
        <v>47.68</v>
      </c>
      <c r="J2025">
        <v>37</v>
      </c>
      <c r="K2025">
        <v>3759.2</v>
      </c>
      <c r="L2025">
        <v>1995.0399999999997</v>
      </c>
      <c r="M2025">
        <v>0.53070866141732276</v>
      </c>
      <c r="N2025">
        <v>110.85658594324225</v>
      </c>
      <c r="O2025">
        <v>1073.7570939567217</v>
      </c>
      <c r="P2025">
        <v>1121.4370939567214</v>
      </c>
      <c r="Q2025">
        <v>1862.6932397664843</v>
      </c>
      <c r="R2025">
        <v>1377.0625022559368</v>
      </c>
      <c r="S2025">
        <v>1</v>
      </c>
      <c r="T2025">
        <f t="shared" si="713"/>
        <v>105.85802953389143</v>
      </c>
      <c r="U2025">
        <f t="shared" si="714"/>
        <v>4.1909739506805425E-2</v>
      </c>
      <c r="V2025">
        <f>IF($F2025="Reduce", INDEX(Model_Assumptions[Values], 2), INDEX(Model_Assumptions[Values], 1))</f>
        <v>-0.4</v>
      </c>
      <c r="W2025">
        <f t="shared" si="715"/>
        <v>36.37973585529928</v>
      </c>
      <c r="X2025">
        <f t="shared" si="728"/>
        <v>3851.0871526054402</v>
      </c>
      <c r="Y2025">
        <f t="shared" si="716"/>
        <v>2116.5013470247704</v>
      </c>
      <c r="Z2025">
        <f t="shared" si="717"/>
        <v>91.887152605440406</v>
      </c>
      <c r="AA2025">
        <f t="shared" si="718"/>
        <v>121.4613470247707</v>
      </c>
      <c r="AB2025">
        <f t="shared" si="729"/>
        <v>0.54958541916997605</v>
      </c>
      <c r="AC2025">
        <f t="shared" si="719"/>
        <v>1.8876757752653295E-2</v>
      </c>
      <c r="AD2025">
        <f t="shared" si="720"/>
        <v>1.8876757752653295E-2</v>
      </c>
      <c r="AE2025">
        <f t="shared" si="721"/>
        <v>0.45999999999999924</v>
      </c>
      <c r="AF2025">
        <f t="shared" si="730"/>
        <v>743.61375121820686</v>
      </c>
      <c r="AG2025">
        <f t="shared" si="722"/>
        <v>8.5575362549496659E-2</v>
      </c>
      <c r="AH2025">
        <f t="shared" si="723"/>
        <v>0.10830865830933371</v>
      </c>
      <c r="AI2025">
        <f t="shared" si="731"/>
        <v>0.5400000000000007</v>
      </c>
      <c r="AJ2025">
        <f>MAX(0, $R2025 - $AA2025) * INDEX(Model_Assumptions[Values], 7)</f>
        <v>2511.2023104623322</v>
      </c>
      <c r="AK2025">
        <f>MAX(0, INDEX(Model_Assumptions[Values], 4) - $AD2025)</f>
        <v>3.1123242247346708E-2</v>
      </c>
      <c r="AL2025">
        <f>MAX(0, INDEX(Model_Assumptions[Values], 5) - $AC2025)</f>
        <v>1.1232422473467056E-3</v>
      </c>
      <c r="AM2025">
        <f>INDEX(Model_Assumptions[Values], 6) * MAX(0, INDEX(Model_Assumptions[Values], 3) - $AB2025)^2</f>
        <v>0</v>
      </c>
      <c r="AN2025">
        <f t="shared" si="724"/>
        <v>2497.8059164137421</v>
      </c>
      <c r="AO2025" cm="1">
        <f t="array" ref="AO2025">IFERROR(STDEV(IF($E$2:$E$2201=$E2025, $AJ$2:$AJ$2201)), 0)</f>
        <v>150.19139227585288</v>
      </c>
      <c r="AP2025">
        <f t="shared" si="732"/>
        <v>8.919548481170779E-2</v>
      </c>
      <c r="AQ2025">
        <f t="shared" si="725"/>
        <v>3.0229726640171043E-2</v>
      </c>
      <c r="AR2025" cm="1">
        <f t="array" ref="AR2025">IFERROR(STDEV(IF($E$2:$E$2201=$E2025, $AK$2:$AK$2201)), 0)</f>
        <v>1.1438757628720216E-2</v>
      </c>
      <c r="AS2025">
        <f t="shared" si="733"/>
        <v>7.8112994101058916E-2</v>
      </c>
      <c r="AT2025">
        <f t="shared" si="726"/>
        <v>5.0170158647769528E-3</v>
      </c>
      <c r="AU2025" cm="1">
        <f t="array" ref="AU2025">IFERROR(STDEV(IF($E$2:$E$2201=$E2025, $AL$2:$AL$2201)), 0)</f>
        <v>6.594641701116258E-3</v>
      </c>
      <c r="AV2025">
        <f t="shared" si="734"/>
        <v>-0.59044506038457834</v>
      </c>
      <c r="AW2025">
        <f t="shared" si="727"/>
        <v>0</v>
      </c>
      <c r="AX2025" cm="1">
        <f t="array" ref="AX2025">IFERROR(STDEV(IF($E$2:$E$2201=$E2025, $AM$2:$AM$2201)), 0)</f>
        <v>0</v>
      </c>
      <c r="AY2025">
        <f t="shared" si="735"/>
        <v>-0.59044506038457834</v>
      </c>
      <c r="AZ2025">
        <f>INDEX(Model_Assumptions[Values],9)*((INDEX(Model_Scenarios[GR Weight],1)*$AG2025)+(INDEX(Model_Scenarios[GP Weight],1)*$AH2025)+(INDEX(Model_Scenarios[LTV Weight],1)*$AI2025))-(INDEX(Model_Scenarios[LTV Weight],1)*$AP2025)-(INDEX(Model_Scenarios[GP Weight],1)*($AS2025+$AV2025+$AY2025))</f>
        <v>2.295863335246862</v>
      </c>
      <c r="BA2025">
        <f>INDEX(Model_Assumptions[Values],9)*((INDEX(Model_Scenarios[GR Weight],2)*$AG2025)+(INDEX(Model_Scenarios[GP Weight],2)*$AH2025)+(INDEX(Model_Scenarios[LTV Weight],2)*$AI2025))-(INDEX(Model_Scenarios[LTV Weight],2)*$AP2025)-(INDEX(Model_Scenarios[GP Weight],2)*($AS2025+$AV2025+$AY2025))</f>
        <v>2.0900685404274681</v>
      </c>
      <c r="BB2025">
        <f>INDEX(Model_Assumptions[Values],9)*((INDEX(Model_Scenarios[GR Weight],3)*$AG2025)+(INDEX(Model_Scenarios[GP Weight],3)*$AH2025)+(INDEX(Model_Scenarios[LTV Weight],3)*$AI2025))-(INDEX(Model_Scenarios[LTV Weight],3)*$AP2025)-(INDEX(Model_Scenarios[GP Weight],3)*($AS2025+$AV2025+$AY2025))</f>
        <v>1.7268031556373573</v>
      </c>
      <c r="BC2025">
        <f>INDEX(Model_Assumptions[Values],9)*((INDEX(Model_Scenarios[GR Weight],4)*$AG2025)+(INDEX(Model_Scenarios[GP Weight],4)*$AH2025)+(INDEX(Model_Scenarios[LTV Weight],4)*$AI2025))-(INDEX(Model_Scenarios[LTV Weight],4)*$AP2025)-(INDEX(Model_Scenarios[GP Weight],4)*($AS2025+$AV2025+$AY2025))</f>
        <v>1.508510385393276</v>
      </c>
      <c r="BD2025">
        <f>INDEX(Model_Assumptions[Values],9)*((INDEX(Model_Scenarios[GR Weight],5)*$AG2025)+(INDEX(Model_Scenarios[GP Weight],5)*$AH2025)+(INDEX(Model_Scenarios[LTV Weight],5)*$AI2025))-(INDEX(Model_Scenarios[LTV Weight],5)*$AP2025)-(INDEX(Model_Scenarios[GP Weight],5)*($AS2025+$AV2025+$AY2025))</f>
        <v>1.6426527213646924</v>
      </c>
    </row>
    <row r="2026" spans="1:56" x14ac:dyDescent="0.25">
      <c r="A2026">
        <v>2025</v>
      </c>
      <c r="B2026">
        <v>41</v>
      </c>
      <c r="C2026" s="3">
        <v>25</v>
      </c>
      <c r="D2026" s="4">
        <v>0.48</v>
      </c>
      <c r="E2026" t="str">
        <v>SKU-1048</v>
      </c>
      <c r="F2026" t="str">
        <v>Hold</v>
      </c>
      <c r="G2026" t="str">
        <v>Full</v>
      </c>
      <c r="H2026">
        <v>101.6</v>
      </c>
      <c r="I2026">
        <v>47.68</v>
      </c>
      <c r="J2026">
        <v>37</v>
      </c>
      <c r="K2026">
        <v>3759.2</v>
      </c>
      <c r="L2026">
        <v>1995.0399999999997</v>
      </c>
      <c r="M2026">
        <v>0.53070866141732276</v>
      </c>
      <c r="N2026">
        <v>110.85658594324225</v>
      </c>
      <c r="O2026">
        <v>1073.7570939567217</v>
      </c>
      <c r="P2026">
        <v>1121.4370939567214</v>
      </c>
      <c r="Q2026">
        <v>1862.6932397664843</v>
      </c>
      <c r="R2026">
        <v>1377.0625022559368</v>
      </c>
      <c r="S2026">
        <v>1</v>
      </c>
      <c r="T2026">
        <f t="shared" si="713"/>
        <v>106.04316125275628</v>
      </c>
      <c r="U2026">
        <f t="shared" si="714"/>
        <v>4.373190209405791E-2</v>
      </c>
      <c r="V2026">
        <f>IF($F2026="Reduce", INDEX(Model_Assumptions[Values], 2), INDEX(Model_Assumptions[Values], 1))</f>
        <v>-0.4</v>
      </c>
      <c r="W2026">
        <f t="shared" si="715"/>
        <v>36.35276784900794</v>
      </c>
      <c r="X2026">
        <f t="shared" si="728"/>
        <v>3854.9624229963629</v>
      </c>
      <c r="Y2026">
        <f t="shared" si="716"/>
        <v>2121.6624519556644</v>
      </c>
      <c r="Z2026">
        <f t="shared" si="717"/>
        <v>95.762422996363057</v>
      </c>
      <c r="AA2026">
        <f t="shared" si="718"/>
        <v>126.6224519556647</v>
      </c>
      <c r="AB2026">
        <f t="shared" si="729"/>
        <v>0.55037175960500051</v>
      </c>
      <c r="AC2026">
        <f t="shared" si="719"/>
        <v>1.9663098187677752E-2</v>
      </c>
      <c r="AD2026">
        <f t="shared" si="720"/>
        <v>1.9663098187677752E-2</v>
      </c>
      <c r="AE2026">
        <f t="shared" si="721"/>
        <v>0.48</v>
      </c>
      <c r="AF2026">
        <f t="shared" si="730"/>
        <v>716.07250117308718</v>
      </c>
      <c r="AG2026">
        <f t="shared" si="722"/>
        <v>8.9184438021717785E-2</v>
      </c>
      <c r="AH2026">
        <f t="shared" si="723"/>
        <v>0.11291088250782556</v>
      </c>
      <c r="AI2026">
        <f t="shared" si="731"/>
        <v>0.52</v>
      </c>
      <c r="AJ2026">
        <f>MAX(0, $R2026 - $AA2026) * INDEX(Model_Assumptions[Values], 7)</f>
        <v>2500.8801006005442</v>
      </c>
      <c r="AK2026">
        <f>MAX(0, INDEX(Model_Assumptions[Values], 4) - $AD2026)</f>
        <v>3.0336901812322251E-2</v>
      </c>
      <c r="AL2026">
        <f>MAX(0, INDEX(Model_Assumptions[Values], 5) - $AC2026)</f>
        <v>3.3690181232224822E-4</v>
      </c>
      <c r="AM2026">
        <f>INDEX(Model_Assumptions[Values], 6) * MAX(0, INDEX(Model_Assumptions[Values], 3) - $AB2026)^2</f>
        <v>0</v>
      </c>
      <c r="AN2026">
        <f t="shared" si="724"/>
        <v>2497.8059164137421</v>
      </c>
      <c r="AO2026" cm="1">
        <f t="array" ref="AO2026">IFERROR(STDEV(IF($E$2:$E$2201=$E2026, $AJ$2:$AJ$2201)), 0)</f>
        <v>150.19139227585288</v>
      </c>
      <c r="AP2026">
        <f t="shared" si="732"/>
        <v>2.046844456409197E-2</v>
      </c>
      <c r="AQ2026">
        <f t="shared" si="725"/>
        <v>3.0229726640171043E-2</v>
      </c>
      <c r="AR2026" cm="1">
        <f t="array" ref="AR2026">IFERROR(STDEV(IF($E$2:$E$2201=$E2026, $AK$2:$AK$2201)), 0)</f>
        <v>1.1438757628720216E-2</v>
      </c>
      <c r="AS2026">
        <f t="shared" si="733"/>
        <v>9.3694766188693532E-3</v>
      </c>
      <c r="AT2026">
        <f t="shared" si="726"/>
        <v>5.0170158647769528E-3</v>
      </c>
      <c r="AU2026" cm="1">
        <f t="array" ref="AU2026">IFERROR(STDEV(IF($E$2:$E$2201=$E2026, $AL$2:$AL$2201)), 0)</f>
        <v>6.594641701116258E-3</v>
      </c>
      <c r="AV2026">
        <f t="shared" si="734"/>
        <v>-0.70968435656822926</v>
      </c>
      <c r="AW2026">
        <f t="shared" si="727"/>
        <v>0</v>
      </c>
      <c r="AX2026" cm="1">
        <f t="array" ref="AX2026">IFERROR(STDEV(IF($E$2:$E$2201=$E2026, $AM$2:$AM$2201)), 0)</f>
        <v>0</v>
      </c>
      <c r="AY2026">
        <f t="shared" si="735"/>
        <v>-0.70968435656822926</v>
      </c>
      <c r="AZ2026">
        <f>INDEX(Model_Assumptions[Values],9)*((INDEX(Model_Scenarios[GR Weight],1)*$AG2026)+(INDEX(Model_Scenarios[GP Weight],1)*$AH2026)+(INDEX(Model_Scenarios[LTV Weight],1)*$AI2026))-(INDEX(Model_Scenarios[LTV Weight],1)*$AP2026)-(INDEX(Model_Scenarios[GP Weight],1)*($AS2026+$AV2026+$AY2026))</f>
        <v>2.3056728282652572</v>
      </c>
      <c r="BA2026">
        <f>INDEX(Model_Assumptions[Values],9)*((INDEX(Model_Scenarios[GR Weight],2)*$AG2026)+(INDEX(Model_Scenarios[GP Weight],2)*$AH2026)+(INDEX(Model_Scenarios[LTV Weight],2)*$AI2026))-(INDEX(Model_Scenarios[LTV Weight],2)*$AP2026)-(INDEX(Model_Scenarios[GP Weight],2)*($AS2026+$AV2026+$AY2026))</f>
        <v>2.1384945693609723</v>
      </c>
      <c r="BB2026">
        <f>INDEX(Model_Assumptions[Values],9)*((INDEX(Model_Scenarios[GR Weight],3)*$AG2026)+(INDEX(Model_Scenarios[GP Weight],3)*$AH2026)+(INDEX(Model_Scenarios[LTV Weight],3)*$AI2026))-(INDEX(Model_Scenarios[LTV Weight],3)*$AP2026)-(INDEX(Model_Scenarios[GP Weight],3)*($AS2026+$AV2026+$AY2026))</f>
        <v>1.8343869468713614</v>
      </c>
      <c r="BC2026">
        <f>INDEX(Model_Assumptions[Values],9)*((INDEX(Model_Scenarios[GR Weight],4)*$AG2026)+(INDEX(Model_Scenarios[GP Weight],4)*$AH2026)+(INDEX(Model_Scenarios[LTV Weight],4)*$AI2026))-(INDEX(Model_Scenarios[LTV Weight],4)*$AP2026)-(INDEX(Model_Scenarios[GP Weight],4)*($AS2026+$AV2026+$AY2026))</f>
        <v>1.6210260103386296</v>
      </c>
      <c r="BD2026">
        <f>INDEX(Model_Assumptions[Values],9)*((INDEX(Model_Scenarios[GR Weight],5)*$AG2026)+(INDEX(Model_Scenarios[GP Weight],5)*$AH2026)+(INDEX(Model_Scenarios[LTV Weight],5)*$AI2026))-(INDEX(Model_Scenarios[LTV Weight],5)*$AP2026)-(INDEX(Model_Scenarios[GP Weight],5)*($AS2026+$AV2026+$AY2026))</f>
        <v>1.8200718338618891</v>
      </c>
    </row>
    <row r="2027" spans="1:56" x14ac:dyDescent="0.25">
      <c r="A2027">
        <v>2026</v>
      </c>
      <c r="B2027">
        <v>41</v>
      </c>
      <c r="C2027" s="3">
        <v>26</v>
      </c>
      <c r="D2027" s="4">
        <v>0.5</v>
      </c>
      <c r="E2027" t="str">
        <v>SKU-1048</v>
      </c>
      <c r="F2027" t="str">
        <v>Hold</v>
      </c>
      <c r="G2027" t="str">
        <v>Full</v>
      </c>
      <c r="H2027">
        <v>101.6</v>
      </c>
      <c r="I2027">
        <v>47.68</v>
      </c>
      <c r="J2027">
        <v>37</v>
      </c>
      <c r="K2027">
        <v>3759.2</v>
      </c>
      <c r="L2027">
        <v>1995.0399999999997</v>
      </c>
      <c r="M2027">
        <v>0.53070866141732276</v>
      </c>
      <c r="N2027">
        <v>110.85658594324225</v>
      </c>
      <c r="O2027">
        <v>1073.7570939567217</v>
      </c>
      <c r="P2027">
        <v>1121.4370939567214</v>
      </c>
      <c r="Q2027">
        <v>1862.6932397664843</v>
      </c>
      <c r="R2027">
        <v>1377.0625022559368</v>
      </c>
      <c r="S2027">
        <v>1</v>
      </c>
      <c r="T2027">
        <f t="shared" si="713"/>
        <v>106.22829297162113</v>
      </c>
      <c r="U2027">
        <f t="shared" si="714"/>
        <v>4.5554064681310395E-2</v>
      </c>
      <c r="V2027">
        <f>IF($F2027="Reduce", INDEX(Model_Assumptions[Values], 2), INDEX(Model_Assumptions[Values], 1))</f>
        <v>-0.4</v>
      </c>
      <c r="W2027">
        <f t="shared" si="715"/>
        <v>36.325799842716606</v>
      </c>
      <c r="X2027">
        <f t="shared" si="728"/>
        <v>3858.8277081205683</v>
      </c>
      <c r="Y2027">
        <f t="shared" si="716"/>
        <v>2126.8135716198403</v>
      </c>
      <c r="Z2027">
        <f t="shared" si="717"/>
        <v>99.627708120568514</v>
      </c>
      <c r="AA2027">
        <f t="shared" si="718"/>
        <v>131.7735716198406</v>
      </c>
      <c r="AB2027">
        <f t="shared" si="729"/>
        <v>0.55115535921548031</v>
      </c>
      <c r="AC2027">
        <f t="shared" si="719"/>
        <v>2.0446697798157554E-2</v>
      </c>
      <c r="AD2027">
        <f t="shared" si="720"/>
        <v>2.0446697798157554E-2</v>
      </c>
      <c r="AE2027">
        <f t="shared" si="721"/>
        <v>0.50000000000000078</v>
      </c>
      <c r="AF2027">
        <f t="shared" si="730"/>
        <v>688.53125112796738</v>
      </c>
      <c r="AG2027">
        <f t="shared" si="722"/>
        <v>9.2784214121880398E-2</v>
      </c>
      <c r="AH2027">
        <f t="shared" si="723"/>
        <v>0.11750420271449129</v>
      </c>
      <c r="AI2027">
        <f t="shared" si="731"/>
        <v>0.49999999999999928</v>
      </c>
      <c r="AJ2027">
        <f>MAX(0, $R2027 - $AA2027) * INDEX(Model_Assumptions[Values], 7)</f>
        <v>2490.5778612721924</v>
      </c>
      <c r="AK2027">
        <f>MAX(0, INDEX(Model_Assumptions[Values], 4) - $AD2027)</f>
        <v>2.9553302201842449E-2</v>
      </c>
      <c r="AL2027">
        <f>MAX(0, INDEX(Model_Assumptions[Values], 5) - $AC2027)</f>
        <v>0</v>
      </c>
      <c r="AM2027">
        <f>INDEX(Model_Assumptions[Values], 6) * MAX(0, INDEX(Model_Assumptions[Values], 3) - $AB2027)^2</f>
        <v>0</v>
      </c>
      <c r="AN2027">
        <f t="shared" si="724"/>
        <v>2497.8059164137421</v>
      </c>
      <c r="AO2027" cm="1">
        <f t="array" ref="AO2027">IFERROR(STDEV(IF($E$2:$E$2201=$E2027, $AJ$2:$AJ$2201)), 0)</f>
        <v>150.19139227585288</v>
      </c>
      <c r="AP2027">
        <f t="shared" si="732"/>
        <v>-4.8125628453287855E-2</v>
      </c>
      <c r="AQ2027">
        <f t="shared" si="725"/>
        <v>3.0229726640171043E-2</v>
      </c>
      <c r="AR2027" cm="1">
        <f t="array" ref="AR2027">IFERROR(STDEV(IF($E$2:$E$2201=$E2027, $AK$2:$AK$2201)), 0)</f>
        <v>1.1438757628720216E-2</v>
      </c>
      <c r="AS2027">
        <f t="shared" si="733"/>
        <v>-5.9134432277001867E-2</v>
      </c>
      <c r="AT2027">
        <f t="shared" si="726"/>
        <v>5.0170158647769528E-3</v>
      </c>
      <c r="AU2027" cm="1">
        <f t="array" ref="AU2027">IFERROR(STDEV(IF($E$2:$E$2201=$E2027, $AL$2:$AL$2201)), 0)</f>
        <v>6.594641701116258E-3</v>
      </c>
      <c r="AV2027">
        <f t="shared" si="734"/>
        <v>-0.76077156154332626</v>
      </c>
      <c r="AW2027">
        <f t="shared" si="727"/>
        <v>0</v>
      </c>
      <c r="AX2027" cm="1">
        <f t="array" ref="AX2027">IFERROR(STDEV(IF($E$2:$E$2201=$E2027, $AM$2:$AM$2201)), 0)</f>
        <v>0</v>
      </c>
      <c r="AY2027">
        <f t="shared" si="735"/>
        <v>-0.76077156154332626</v>
      </c>
      <c r="AZ2027">
        <f>INDEX(Model_Assumptions[Values],9)*((INDEX(Model_Scenarios[GR Weight],1)*$AG2027)+(INDEX(Model_Scenarios[GP Weight],1)*$AH2027)+(INDEX(Model_Scenarios[LTV Weight],1)*$AI2027))-(INDEX(Model_Scenarios[LTV Weight],1)*$AP2027)-(INDEX(Model_Scenarios[GP Weight],1)*($AS2027+$AV2027+$AY2027))</f>
        <v>2.3017124667171789</v>
      </c>
      <c r="BA2027">
        <f>INDEX(Model_Assumptions[Values],9)*((INDEX(Model_Scenarios[GR Weight],2)*$AG2027)+(INDEX(Model_Scenarios[GP Weight],2)*$AH2027)+(INDEX(Model_Scenarios[LTV Weight],2)*$AI2027))-(INDEX(Model_Scenarios[LTV Weight],2)*$AP2027)-(INDEX(Model_Scenarios[GP Weight],2)*($AS2027+$AV2027+$AY2027))</f>
        <v>2.1595095328732672</v>
      </c>
      <c r="BB2027">
        <f>INDEX(Model_Assumptions[Values],9)*((INDEX(Model_Scenarios[GR Weight],3)*$AG2027)+(INDEX(Model_Scenarios[GP Weight],3)*$AH2027)+(INDEX(Model_Scenarios[LTV Weight],3)*$AI2027))-(INDEX(Model_Scenarios[LTV Weight],3)*$AP2027)-(INDEX(Model_Scenarios[GP Weight],3)*($AS2027+$AV2027+$AY2027))</f>
        <v>1.894100018161303</v>
      </c>
      <c r="BC2027">
        <f>INDEX(Model_Assumptions[Values],9)*((INDEX(Model_Scenarios[GR Weight],4)*$AG2027)+(INDEX(Model_Scenarios[GP Weight],4)*$AH2027)+(INDEX(Model_Scenarios[LTV Weight],4)*$AI2027))-(INDEX(Model_Scenarios[LTV Weight],4)*$AP2027)-(INDEX(Model_Scenarios[GP Weight],4)*($AS2027+$AV2027+$AY2027))</f>
        <v>1.6856795623769145</v>
      </c>
      <c r="BD2027">
        <f>INDEX(Model_Assumptions[Values],9)*((INDEX(Model_Scenarios[GR Weight],5)*$AG2027)+(INDEX(Model_Scenarios[GP Weight],5)*$AH2027)+(INDEX(Model_Scenarios[LTV Weight],5)*$AI2027))-(INDEX(Model_Scenarios[LTV Weight],5)*$AP2027)-(INDEX(Model_Scenarios[GP Weight],5)*($AS2027+$AV2027+$AY2027))</f>
        <v>1.9223248341500625</v>
      </c>
    </row>
    <row r="2028" spans="1:56" x14ac:dyDescent="0.25">
      <c r="A2028">
        <v>2027</v>
      </c>
      <c r="B2028">
        <v>41</v>
      </c>
      <c r="C2028" s="3">
        <v>27</v>
      </c>
      <c r="D2028" s="4">
        <v>0.52</v>
      </c>
      <c r="E2028" t="str">
        <v>SKU-1048</v>
      </c>
      <c r="F2028" t="str">
        <v>Hold</v>
      </c>
      <c r="G2028" t="str">
        <v>Full</v>
      </c>
      <c r="H2028">
        <v>101.6</v>
      </c>
      <c r="I2028">
        <v>47.68</v>
      </c>
      <c r="J2028">
        <v>37</v>
      </c>
      <c r="K2028">
        <v>3759.2</v>
      </c>
      <c r="L2028">
        <v>1995.0399999999997</v>
      </c>
      <c r="M2028">
        <v>0.53070866141732276</v>
      </c>
      <c r="N2028">
        <v>110.85658594324225</v>
      </c>
      <c r="O2028">
        <v>1073.7570939567217</v>
      </c>
      <c r="P2028">
        <v>1121.4370939567214</v>
      </c>
      <c r="Q2028">
        <v>1862.6932397664843</v>
      </c>
      <c r="R2028">
        <v>1377.0625022559368</v>
      </c>
      <c r="S2028">
        <v>1</v>
      </c>
      <c r="T2028">
        <f t="shared" si="713"/>
        <v>106.41342469048597</v>
      </c>
      <c r="U2028">
        <f t="shared" si="714"/>
        <v>4.7376227268562734E-2</v>
      </c>
      <c r="V2028">
        <f>IF($F2028="Reduce", INDEX(Model_Assumptions[Values], 2), INDEX(Model_Assumptions[Values], 1))</f>
        <v>-0.4</v>
      </c>
      <c r="W2028">
        <f t="shared" si="715"/>
        <v>36.298831836425272</v>
      </c>
      <c r="X2028">
        <f t="shared" si="728"/>
        <v>3862.6830079780552</v>
      </c>
      <c r="Y2028">
        <f t="shared" si="716"/>
        <v>2131.9547060172981</v>
      </c>
      <c r="Z2028">
        <f t="shared" si="717"/>
        <v>103.48300797805541</v>
      </c>
      <c r="AA2028">
        <f t="shared" si="718"/>
        <v>136.91470601729839</v>
      </c>
      <c r="AB2028">
        <f t="shared" si="729"/>
        <v>0.551936232306384</v>
      </c>
      <c r="AC2028">
        <f t="shared" si="719"/>
        <v>2.1227570889061242E-2</v>
      </c>
      <c r="AD2028">
        <f t="shared" si="720"/>
        <v>2.1227570889061242E-2</v>
      </c>
      <c r="AE2028">
        <f t="shared" si="721"/>
        <v>0.52</v>
      </c>
      <c r="AF2028">
        <f t="shared" si="730"/>
        <v>660.99000108284963</v>
      </c>
      <c r="AG2028">
        <f t="shared" si="722"/>
        <v>9.6374690849983194E-2</v>
      </c>
      <c r="AH2028">
        <f t="shared" si="723"/>
        <v>0.12208861892933089</v>
      </c>
      <c r="AI2028">
        <f t="shared" si="731"/>
        <v>0.48</v>
      </c>
      <c r="AJ2028">
        <f>MAX(0, $R2028 - $AA2028) * INDEX(Model_Assumptions[Values], 7)</f>
        <v>2480.2955924772768</v>
      </c>
      <c r="AK2028">
        <f>MAX(0, INDEX(Model_Assumptions[Values], 4) - $AD2028)</f>
        <v>2.877242911093876E-2</v>
      </c>
      <c r="AL2028">
        <f>MAX(0, INDEX(Model_Assumptions[Values], 5) - $AC2028)</f>
        <v>0</v>
      </c>
      <c r="AM2028">
        <f>INDEX(Model_Assumptions[Values], 6) * MAX(0, INDEX(Model_Assumptions[Values], 3) - $AB2028)^2</f>
        <v>0</v>
      </c>
      <c r="AN2028">
        <f t="shared" si="724"/>
        <v>2497.8059164137421</v>
      </c>
      <c r="AO2028" cm="1">
        <f t="array" ref="AO2028">IFERROR(STDEV(IF($E$2:$E$2201=$E2028, $AJ$2:$AJ$2201)), 0)</f>
        <v>150.19139227585288</v>
      </c>
      <c r="AP2028">
        <f t="shared" si="732"/>
        <v>-0.11658673424043169</v>
      </c>
      <c r="AQ2028">
        <f t="shared" si="725"/>
        <v>3.0229726640171043E-2</v>
      </c>
      <c r="AR2028" cm="1">
        <f t="array" ref="AR2028">IFERROR(STDEV(IF($E$2:$E$2201=$E2028, $AK$2:$AK$2201)), 0)</f>
        <v>1.1438757628720216E-2</v>
      </c>
      <c r="AS2028">
        <f t="shared" si="733"/>
        <v>-0.12739998315667847</v>
      </c>
      <c r="AT2028">
        <f t="shared" si="726"/>
        <v>5.0170158647769528E-3</v>
      </c>
      <c r="AU2028" cm="1">
        <f t="array" ref="AU2028">IFERROR(STDEV(IF($E$2:$E$2201=$E2028, $AL$2:$AL$2201)), 0)</f>
        <v>6.594641701116258E-3</v>
      </c>
      <c r="AV2028">
        <f t="shared" si="734"/>
        <v>-0.76077156154332626</v>
      </c>
      <c r="AW2028">
        <f t="shared" si="727"/>
        <v>0</v>
      </c>
      <c r="AX2028" cm="1">
        <f t="array" ref="AX2028">IFERROR(STDEV(IF($E$2:$E$2201=$E2028, $AM$2:$AM$2201)), 0)</f>
        <v>0</v>
      </c>
      <c r="AY2028">
        <f t="shared" si="735"/>
        <v>-0.76077156154332626</v>
      </c>
      <c r="AZ2028">
        <f>INDEX(Model_Assumptions[Values],9)*((INDEX(Model_Scenarios[GR Weight],1)*$AG2028)+(INDEX(Model_Scenarios[GP Weight],1)*$AH2028)+(INDEX(Model_Scenarios[LTV Weight],1)*$AI2028))-(INDEX(Model_Scenarios[LTV Weight],1)*$AP2028)-(INDEX(Model_Scenarios[GP Weight],1)*($AS2028+$AV2028+$AY2028))</f>
        <v>2.2873953529063358</v>
      </c>
      <c r="BA2028">
        <f>INDEX(Model_Assumptions[Values],9)*((INDEX(Model_Scenarios[GR Weight],2)*$AG2028)+(INDEX(Model_Scenarios[GP Weight],2)*$AH2028)+(INDEX(Model_Scenarios[LTV Weight],2)*$AI2028))-(INDEX(Model_Scenarios[LTV Weight],2)*$AP2028)-(INDEX(Model_Scenarios[GP Weight],2)*($AS2028+$AV2028+$AY2028))</f>
        <v>2.159939635571765</v>
      </c>
      <c r="BB2028">
        <f>INDEX(Model_Assumptions[Values],9)*((INDEX(Model_Scenarios[GR Weight],3)*$AG2028)+(INDEX(Model_Scenarios[GP Weight],3)*$AH2028)+(INDEX(Model_Scenarios[LTV Weight],3)*$AI2028))-(INDEX(Model_Scenarios[LTV Weight],3)*$AP2028)-(INDEX(Model_Scenarios[GP Weight],3)*($AS2028+$AV2028+$AY2028))</f>
        <v>1.9178882275701463</v>
      </c>
      <c r="BC2028">
        <f>INDEX(Model_Assumptions[Values],9)*((INDEX(Model_Scenarios[GR Weight],4)*$AG2028)+(INDEX(Model_Scenarios[GP Weight],4)*$AH2028)+(INDEX(Model_Scenarios[LTV Weight],4)*$AI2028))-(INDEX(Model_Scenarios[LTV Weight],4)*$AP2028)-(INDEX(Model_Scenarios[GP Weight],4)*($AS2028+$AV2028+$AY2028))</f>
        <v>1.7144168995710949</v>
      </c>
      <c r="BD2028">
        <f>INDEX(Model_Assumptions[Values],9)*((INDEX(Model_Scenarios[GR Weight],5)*$AG2028)+(INDEX(Model_Scenarios[GP Weight],5)*$AH2028)+(INDEX(Model_Scenarios[LTV Weight],5)*$AI2028))-(INDEX(Model_Scenarios[LTV Weight],5)*$AP2028)-(INDEX(Model_Scenarios[GP Weight],5)*($AS2028+$AV2028+$AY2028))</f>
        <v>1.9681837848995831</v>
      </c>
    </row>
    <row r="2029" spans="1:56" x14ac:dyDescent="0.25">
      <c r="A2029">
        <v>2028</v>
      </c>
      <c r="B2029">
        <v>41</v>
      </c>
      <c r="C2029" s="3">
        <v>28</v>
      </c>
      <c r="D2029" s="4">
        <v>0.54</v>
      </c>
      <c r="E2029" t="str">
        <v>SKU-1048</v>
      </c>
      <c r="F2029" t="str">
        <v>Hold</v>
      </c>
      <c r="G2029" t="str">
        <v>Full</v>
      </c>
      <c r="H2029">
        <v>101.6</v>
      </c>
      <c r="I2029">
        <v>47.68</v>
      </c>
      <c r="J2029">
        <v>37</v>
      </c>
      <c r="K2029">
        <v>3759.2</v>
      </c>
      <c r="L2029">
        <v>1995.0399999999997</v>
      </c>
      <c r="M2029">
        <v>0.53070866141732276</v>
      </c>
      <c r="N2029">
        <v>110.85658594324225</v>
      </c>
      <c r="O2029">
        <v>1073.7570939567217</v>
      </c>
      <c r="P2029">
        <v>1121.4370939567214</v>
      </c>
      <c r="Q2029">
        <v>1862.6932397664843</v>
      </c>
      <c r="R2029">
        <v>1377.0625022559368</v>
      </c>
      <c r="S2029">
        <v>1</v>
      </c>
      <c r="T2029">
        <f t="shared" si="713"/>
        <v>106.59855640935081</v>
      </c>
      <c r="U2029">
        <f t="shared" si="714"/>
        <v>4.9198389855815081E-2</v>
      </c>
      <c r="V2029">
        <f>IF($F2029="Reduce", INDEX(Model_Assumptions[Values], 2), INDEX(Model_Assumptions[Values], 1))</f>
        <v>-0.4</v>
      </c>
      <c r="W2029">
        <f t="shared" si="715"/>
        <v>36.271863830133938</v>
      </c>
      <c r="X2029">
        <f t="shared" si="728"/>
        <v>3866.5283225688236</v>
      </c>
      <c r="Y2029">
        <f t="shared" si="716"/>
        <v>2137.0858551480374</v>
      </c>
      <c r="Z2029">
        <f t="shared" si="717"/>
        <v>107.32832256882375</v>
      </c>
      <c r="AA2029">
        <f t="shared" si="718"/>
        <v>142.04585514803762</v>
      </c>
      <c r="AB2029">
        <f t="shared" si="729"/>
        <v>0.55271439308330517</v>
      </c>
      <c r="AC2029">
        <f t="shared" si="719"/>
        <v>2.2005731665982409E-2</v>
      </c>
      <c r="AD2029">
        <f t="shared" si="720"/>
        <v>2.2005731665982409E-2</v>
      </c>
      <c r="AE2029">
        <f t="shared" si="721"/>
        <v>0.53999999999999926</v>
      </c>
      <c r="AF2029">
        <f t="shared" si="730"/>
        <v>633.44875103773199</v>
      </c>
      <c r="AG2029">
        <f t="shared" si="722"/>
        <v>9.9955868206026185E-2</v>
      </c>
      <c r="AH2029">
        <f t="shared" si="723"/>
        <v>0.12666413115234396</v>
      </c>
      <c r="AI2029">
        <f t="shared" si="731"/>
        <v>0.4600000000000008</v>
      </c>
      <c r="AJ2029">
        <f>MAX(0, $R2029 - $AA2029) * INDEX(Model_Assumptions[Values], 7)</f>
        <v>2470.0332942157984</v>
      </c>
      <c r="AK2029">
        <f>MAX(0, INDEX(Model_Assumptions[Values], 4) - $AD2029)</f>
        <v>2.7994268334017594E-2</v>
      </c>
      <c r="AL2029">
        <f>MAX(0, INDEX(Model_Assumptions[Values], 5) - $AC2029)</f>
        <v>0</v>
      </c>
      <c r="AM2029">
        <f>INDEX(Model_Assumptions[Values], 6) * MAX(0, INDEX(Model_Assumptions[Values], 3) - $AB2029)^2</f>
        <v>0</v>
      </c>
      <c r="AN2029">
        <f t="shared" si="724"/>
        <v>2497.8059164137421</v>
      </c>
      <c r="AO2029" cm="1">
        <f t="array" ref="AO2029">IFERROR(STDEV(IF($E$2:$E$2201=$E2029, $AJ$2:$AJ$2201)), 0)</f>
        <v>150.19139227585288</v>
      </c>
      <c r="AP2029">
        <f t="shared" si="732"/>
        <v>-0.18491487279733346</v>
      </c>
      <c r="AQ2029">
        <f t="shared" si="725"/>
        <v>3.0229726640171043E-2</v>
      </c>
      <c r="AR2029" cm="1">
        <f t="array" ref="AR2029">IFERROR(STDEV(IF($E$2:$E$2201=$E2029, $AK$2:$AK$2201)), 0)</f>
        <v>1.1438757628720216E-2</v>
      </c>
      <c r="AS2029">
        <f t="shared" si="733"/>
        <v>-0.19542841790271898</v>
      </c>
      <c r="AT2029">
        <f t="shared" si="726"/>
        <v>5.0170158647769528E-3</v>
      </c>
      <c r="AU2029" cm="1">
        <f t="array" ref="AU2029">IFERROR(STDEV(IF($E$2:$E$2201=$E2029, $AL$2:$AL$2201)), 0)</f>
        <v>6.594641701116258E-3</v>
      </c>
      <c r="AV2029">
        <f t="shared" si="734"/>
        <v>-0.76077156154332626</v>
      </c>
      <c r="AW2029">
        <f t="shared" si="727"/>
        <v>0</v>
      </c>
      <c r="AX2029" cm="1">
        <f t="array" ref="AX2029">IFERROR(STDEV(IF($E$2:$E$2201=$E2029, $AM$2:$AM$2201)), 0)</f>
        <v>0</v>
      </c>
      <c r="AY2029">
        <f t="shared" si="735"/>
        <v>-0.76077156154332626</v>
      </c>
      <c r="AZ2029">
        <f>INDEX(Model_Assumptions[Values],9)*((INDEX(Model_Scenarios[GR Weight],1)*$AG2029)+(INDEX(Model_Scenarios[GP Weight],1)*$AH2029)+(INDEX(Model_Scenarios[LTV Weight],1)*$AI2029))-(INDEX(Model_Scenarios[LTV Weight],1)*$AP2029)-(INDEX(Model_Scenarios[GP Weight],1)*($AS2029+$AV2029+$AY2029))</f>
        <v>2.272939052015992</v>
      </c>
      <c r="BA2029">
        <f>INDEX(Model_Assumptions[Values],9)*((INDEX(Model_Scenarios[GR Weight],2)*$AG2029)+(INDEX(Model_Scenarios[GP Weight],2)*$AH2029)+(INDEX(Model_Scenarios[LTV Weight],2)*$AI2029))-(INDEX(Model_Scenarios[LTV Weight],2)*$AP2029)-(INDEX(Model_Scenarios[GP Weight],2)*($AS2029+$AV2029+$AY2029))</f>
        <v>2.1602200078230069</v>
      </c>
      <c r="BB2029">
        <f>INDEX(Model_Assumptions[Values],9)*((INDEX(Model_Scenarios[GR Weight],3)*$AG2029)+(INDEX(Model_Scenarios[GP Weight],3)*$AH2029)+(INDEX(Model_Scenarios[LTV Weight],3)*$AI2029))-(INDEX(Model_Scenarios[LTV Weight],3)*$AP2029)-(INDEX(Model_Scenarios[GP Weight],3)*($AS2029+$AV2029+$AY2029))</f>
        <v>1.9415130532393496</v>
      </c>
      <c r="BC2029">
        <f>INDEX(Model_Assumptions[Values],9)*((INDEX(Model_Scenarios[GR Weight],4)*$AG2029)+(INDEX(Model_Scenarios[GP Weight],4)*$AH2029)+(INDEX(Model_Scenarios[LTV Weight],4)*$AI2029))-(INDEX(Model_Scenarios[LTV Weight],4)*$AP2029)-(INDEX(Model_Scenarios[GP Weight],4)*($AS2029+$AV2029+$AY2029))</f>
        <v>1.742999500062629</v>
      </c>
      <c r="BD2029">
        <f>INDEX(Model_Assumptions[Values],9)*((INDEX(Model_Scenarios[GR Weight],5)*$AG2029)+(INDEX(Model_Scenarios[GP Weight],5)*$AH2029)+(INDEX(Model_Scenarios[LTV Weight],5)*$AI2029))-(INDEX(Model_Scenarios[LTV Weight],5)*$AP2029)-(INDEX(Model_Scenarios[GP Weight],5)*($AS2029+$AV2029+$AY2029))</f>
        <v>2.0138452946184611</v>
      </c>
    </row>
    <row r="2030" spans="1:56" x14ac:dyDescent="0.25">
      <c r="A2030">
        <v>2029</v>
      </c>
      <c r="B2030">
        <v>41</v>
      </c>
      <c r="C2030" s="3">
        <v>29</v>
      </c>
      <c r="D2030" s="4">
        <v>0.56000000000000005</v>
      </c>
      <c r="E2030" t="str">
        <v>SKU-1048</v>
      </c>
      <c r="F2030" t="str">
        <v>Hold</v>
      </c>
      <c r="G2030" t="str">
        <v>Full</v>
      </c>
      <c r="H2030">
        <v>101.6</v>
      </c>
      <c r="I2030">
        <v>47.68</v>
      </c>
      <c r="J2030">
        <v>37</v>
      </c>
      <c r="K2030">
        <v>3759.2</v>
      </c>
      <c r="L2030">
        <v>1995.0399999999997</v>
      </c>
      <c r="M2030">
        <v>0.53070866141732276</v>
      </c>
      <c r="N2030">
        <v>110.85658594324225</v>
      </c>
      <c r="O2030">
        <v>1073.7570939567217</v>
      </c>
      <c r="P2030">
        <v>1121.4370939567214</v>
      </c>
      <c r="Q2030">
        <v>1862.6932397664843</v>
      </c>
      <c r="R2030">
        <v>1377.0625022559368</v>
      </c>
      <c r="S2030">
        <v>1</v>
      </c>
      <c r="T2030">
        <f t="shared" si="713"/>
        <v>106.78368812821566</v>
      </c>
      <c r="U2030">
        <f t="shared" si="714"/>
        <v>5.1020552443067559E-2</v>
      </c>
      <c r="V2030">
        <f>IF($F2030="Reduce", INDEX(Model_Assumptions[Values], 2), INDEX(Model_Assumptions[Values], 1))</f>
        <v>-0.4</v>
      </c>
      <c r="W2030">
        <f t="shared" si="715"/>
        <v>36.244895823842597</v>
      </c>
      <c r="X2030">
        <f t="shared" si="728"/>
        <v>3870.3636518928743</v>
      </c>
      <c r="Y2030">
        <f t="shared" si="716"/>
        <v>2142.2070190120594</v>
      </c>
      <c r="Z2030">
        <f t="shared" si="717"/>
        <v>111.16365189287444</v>
      </c>
      <c r="AA2030">
        <f t="shared" si="718"/>
        <v>147.16701901205965</v>
      </c>
      <c r="AB2030">
        <f t="shared" si="729"/>
        <v>0.55348985565332409</v>
      </c>
      <c r="AC2030">
        <f t="shared" si="719"/>
        <v>2.2781194236001334E-2</v>
      </c>
      <c r="AD2030">
        <f t="shared" si="720"/>
        <v>2.2781194236001334E-2</v>
      </c>
      <c r="AE2030">
        <f t="shared" si="721"/>
        <v>0.56000000000000005</v>
      </c>
      <c r="AF2030">
        <f t="shared" si="730"/>
        <v>605.90750099261209</v>
      </c>
      <c r="AG2030">
        <f t="shared" si="722"/>
        <v>0.10352774619001022</v>
      </c>
      <c r="AH2030">
        <f t="shared" si="723"/>
        <v>0.13123073938353169</v>
      </c>
      <c r="AI2030">
        <f t="shared" si="731"/>
        <v>0.43999999999999995</v>
      </c>
      <c r="AJ2030">
        <f>MAX(0, $R2030 - $AA2030) * INDEX(Model_Assumptions[Values], 7)</f>
        <v>2459.7909664877543</v>
      </c>
      <c r="AK2030">
        <f>MAX(0, INDEX(Model_Assumptions[Values], 4) - $AD2030)</f>
        <v>2.7218805763998669E-2</v>
      </c>
      <c r="AL2030">
        <f>MAX(0, INDEX(Model_Assumptions[Values], 5) - $AC2030)</f>
        <v>0</v>
      </c>
      <c r="AM2030">
        <f>INDEX(Model_Assumptions[Values], 6) * MAX(0, INDEX(Model_Assumptions[Values], 3) - $AB2030)^2</f>
        <v>0</v>
      </c>
      <c r="AN2030">
        <f t="shared" si="724"/>
        <v>2497.8059164137421</v>
      </c>
      <c r="AO2030" cm="1">
        <f t="array" ref="AO2030">IFERROR(STDEV(IF($E$2:$E$2201=$E2030, $AJ$2:$AJ$2201)), 0)</f>
        <v>150.19139227585288</v>
      </c>
      <c r="AP2030">
        <f t="shared" si="732"/>
        <v>-0.25311004412401139</v>
      </c>
      <c r="AQ2030">
        <f t="shared" si="725"/>
        <v>3.0229726640171043E-2</v>
      </c>
      <c r="AR2030" cm="1">
        <f t="array" ref="AR2030">IFERROR(STDEV(IF($E$2:$E$2201=$E2030, $AK$2:$AK$2201)), 0)</f>
        <v>1.1438757628720216E-2</v>
      </c>
      <c r="AS2030">
        <f t="shared" si="733"/>
        <v>-0.26322096978544346</v>
      </c>
      <c r="AT2030">
        <f t="shared" si="726"/>
        <v>5.0170158647769528E-3</v>
      </c>
      <c r="AU2030" cm="1">
        <f t="array" ref="AU2030">IFERROR(STDEV(IF($E$2:$E$2201=$E2030, $AL$2:$AL$2201)), 0)</f>
        <v>6.594641701116258E-3</v>
      </c>
      <c r="AV2030">
        <f t="shared" si="734"/>
        <v>-0.76077156154332626</v>
      </c>
      <c r="AW2030">
        <f t="shared" si="727"/>
        <v>0</v>
      </c>
      <c r="AX2030" cm="1">
        <f t="array" ref="AX2030">IFERROR(STDEV(IF($E$2:$E$2201=$E2030, $AM$2:$AM$2201)), 0)</f>
        <v>0</v>
      </c>
      <c r="AY2030">
        <f t="shared" si="735"/>
        <v>-0.76077156154332626</v>
      </c>
      <c r="AZ2030">
        <f>INDEX(Model_Assumptions[Values],9)*((INDEX(Model_Scenarios[GR Weight],1)*$AG2030)+(INDEX(Model_Scenarios[GP Weight],1)*$AH2030)+(INDEX(Model_Scenarios[LTV Weight],1)*$AI2030))-(INDEX(Model_Scenarios[LTV Weight],1)*$AP2030)-(INDEX(Model_Scenarios[GP Weight],1)*($AS2030+$AV2030+$AY2030))</f>
        <v>2.2583436873731899</v>
      </c>
      <c r="BA2030">
        <f>INDEX(Model_Assumptions[Values],9)*((INDEX(Model_Scenarios[GR Weight],2)*$AG2030)+(INDEX(Model_Scenarios[GP Weight],2)*$AH2030)+(INDEX(Model_Scenarios[LTV Weight],2)*$AI2030))-(INDEX(Model_Scenarios[LTV Weight],2)*$AP2030)-(INDEX(Model_Scenarios[GP Weight],2)*($AS2030+$AV2030+$AY2030))</f>
        <v>2.160350896281066</v>
      </c>
      <c r="BB2030">
        <f>INDEX(Model_Assumptions[Values],9)*((INDEX(Model_Scenarios[GR Weight],3)*$AG2030)+(INDEX(Model_Scenarios[GP Weight],3)*$AH2030)+(INDEX(Model_Scenarios[LTV Weight],3)*$AI2030))-(INDEX(Model_Scenarios[LTV Weight],3)*$AP2030)-(INDEX(Model_Scenarios[GP Weight],3)*($AS2030+$AV2030+$AY2030))</f>
        <v>1.9649749268135313</v>
      </c>
      <c r="BC2030">
        <f>INDEX(Model_Assumptions[Values],9)*((INDEX(Model_Scenarios[GR Weight],4)*$AG2030)+(INDEX(Model_Scenarios[GP Weight],4)*$AH2030)+(INDEX(Model_Scenarios[LTV Weight],4)*$AI2030))-(INDEX(Model_Scenarios[LTV Weight],4)*$AP2030)-(INDEX(Model_Scenarios[GP Weight],4)*($AS2030+$AV2030+$AY2030))</f>
        <v>1.771427795496135</v>
      </c>
      <c r="BD2030">
        <f>INDEX(Model_Assumptions[Values],9)*((INDEX(Model_Scenarios[GR Weight],5)*$AG2030)+(INDEX(Model_Scenarios[GP Weight],5)*$AH2030)+(INDEX(Model_Scenarios[LTV Weight],5)*$AI2030))-(INDEX(Model_Scenarios[LTV Weight],5)*$AP2030)-(INDEX(Model_Scenarios[GP Weight],5)*($AS2030+$AV2030+$AY2030))</f>
        <v>2.0593100416053778</v>
      </c>
    </row>
    <row r="2031" spans="1:56" x14ac:dyDescent="0.25">
      <c r="A2031">
        <v>2030</v>
      </c>
      <c r="B2031">
        <v>41</v>
      </c>
      <c r="C2031" s="3">
        <v>30</v>
      </c>
      <c r="D2031" s="4">
        <v>0.57999999999999996</v>
      </c>
      <c r="E2031" t="str">
        <v>SKU-1048</v>
      </c>
      <c r="F2031" t="str">
        <v>Hold</v>
      </c>
      <c r="G2031" t="str">
        <v>Full</v>
      </c>
      <c r="H2031">
        <v>101.6</v>
      </c>
      <c r="I2031">
        <v>47.68</v>
      </c>
      <c r="J2031">
        <v>37</v>
      </c>
      <c r="K2031">
        <v>3759.2</v>
      </c>
      <c r="L2031">
        <v>1995.0399999999997</v>
      </c>
      <c r="M2031">
        <v>0.53070866141732276</v>
      </c>
      <c r="N2031">
        <v>110.85658594324225</v>
      </c>
      <c r="O2031">
        <v>1073.7570939567217</v>
      </c>
      <c r="P2031">
        <v>1121.4370939567214</v>
      </c>
      <c r="Q2031">
        <v>1862.6932397664843</v>
      </c>
      <c r="R2031">
        <v>1377.0625022559368</v>
      </c>
      <c r="S2031">
        <v>1</v>
      </c>
      <c r="T2031">
        <f t="shared" si="713"/>
        <v>106.96881984708051</v>
      </c>
      <c r="U2031">
        <f t="shared" si="714"/>
        <v>5.2842715030320044E-2</v>
      </c>
      <c r="V2031">
        <f>IF($F2031="Reduce", INDEX(Model_Assumptions[Values], 2), INDEX(Model_Assumptions[Values], 1))</f>
        <v>-0.4</v>
      </c>
      <c r="W2031">
        <f t="shared" si="715"/>
        <v>36.217927817551264</v>
      </c>
      <c r="X2031">
        <f t="shared" si="728"/>
        <v>3874.1889959502068</v>
      </c>
      <c r="Y2031">
        <f t="shared" si="716"/>
        <v>2147.3181976093629</v>
      </c>
      <c r="Z2031">
        <f t="shared" si="717"/>
        <v>114.98899595020703</v>
      </c>
      <c r="AA2031">
        <f t="shared" si="718"/>
        <v>152.27819760936313</v>
      </c>
      <c r="AB2031">
        <f t="shared" si="729"/>
        <v>0.55426263402585985</v>
      </c>
      <c r="AC2031">
        <f t="shared" si="719"/>
        <v>2.3553972608537088E-2</v>
      </c>
      <c r="AD2031">
        <f t="shared" si="720"/>
        <v>2.3553972608537088E-2</v>
      </c>
      <c r="AE2031">
        <f t="shared" si="721"/>
        <v>0.58000000000000074</v>
      </c>
      <c r="AF2031">
        <f t="shared" si="730"/>
        <v>578.3662509474924</v>
      </c>
      <c r="AG2031">
        <f t="shared" si="722"/>
        <v>0.10709032480193487</v>
      </c>
      <c r="AH2031">
        <f t="shared" si="723"/>
        <v>0.13578844362289291</v>
      </c>
      <c r="AI2031">
        <f t="shared" si="731"/>
        <v>0.41999999999999921</v>
      </c>
      <c r="AJ2031">
        <f>MAX(0, $R2031 - $AA2031) * INDEX(Model_Assumptions[Values], 7)</f>
        <v>2449.5686092931473</v>
      </c>
      <c r="AK2031">
        <f>MAX(0, INDEX(Model_Assumptions[Values], 4) - $AD2031)</f>
        <v>2.6446027391462915E-2</v>
      </c>
      <c r="AL2031">
        <f>MAX(0, INDEX(Model_Assumptions[Values], 5) - $AC2031)</f>
        <v>0</v>
      </c>
      <c r="AM2031">
        <f>INDEX(Model_Assumptions[Values], 6) * MAX(0, INDEX(Model_Assumptions[Values], 3) - $AB2031)^2</f>
        <v>0</v>
      </c>
      <c r="AN2031">
        <f t="shared" si="724"/>
        <v>2497.8059164137421</v>
      </c>
      <c r="AO2031" cm="1">
        <f t="array" ref="AO2031">IFERROR(STDEV(IF($E$2:$E$2201=$E2031, $AJ$2:$AJ$2201)), 0)</f>
        <v>150.19139227585288</v>
      </c>
      <c r="AP2031">
        <f t="shared" si="732"/>
        <v>-0.32117224822044721</v>
      </c>
      <c r="AQ2031">
        <f t="shared" si="725"/>
        <v>3.0229726640171043E-2</v>
      </c>
      <c r="AR2031" cm="1">
        <f t="array" ref="AR2031">IFERROR(STDEV(IF($E$2:$E$2201=$E2031, $AK$2:$AK$2201)), 0)</f>
        <v>1.1438757628720216E-2</v>
      </c>
      <c r="AS2031">
        <f t="shared" si="733"/>
        <v>-0.33077886353742547</v>
      </c>
      <c r="AT2031">
        <f t="shared" si="726"/>
        <v>5.0170158647769528E-3</v>
      </c>
      <c r="AU2031" cm="1">
        <f t="array" ref="AU2031">IFERROR(STDEV(IF($E$2:$E$2201=$E2031, $AL$2:$AL$2201)), 0)</f>
        <v>6.594641701116258E-3</v>
      </c>
      <c r="AV2031">
        <f t="shared" si="734"/>
        <v>-0.76077156154332626</v>
      </c>
      <c r="AW2031">
        <f t="shared" si="727"/>
        <v>0</v>
      </c>
      <c r="AX2031" cm="1">
        <f t="array" ref="AX2031">IFERROR(STDEV(IF($E$2:$E$2201=$E2031, $AM$2:$AM$2201)), 0)</f>
        <v>0</v>
      </c>
      <c r="AY2031">
        <f t="shared" si="735"/>
        <v>-0.76077156154332626</v>
      </c>
      <c r="AZ2031">
        <f>INDEX(Model_Assumptions[Values],9)*((INDEX(Model_Scenarios[GR Weight],1)*$AG2031)+(INDEX(Model_Scenarios[GP Weight],1)*$AH2031)+(INDEX(Model_Scenarios[LTV Weight],1)*$AI2031))-(INDEX(Model_Scenarios[LTV Weight],1)*$AP2031)-(INDEX(Model_Scenarios[GP Weight],1)*($AS2031+$AV2031+$AY2031))</f>
        <v>2.2436093814511766</v>
      </c>
      <c r="BA2031">
        <f>INDEX(Model_Assumptions[Values],9)*((INDEX(Model_Scenarios[GR Weight],2)*$AG2031)+(INDEX(Model_Scenarios[GP Weight],2)*$AH2031)+(INDEX(Model_Scenarios[LTV Weight],2)*$AI2031))-(INDEX(Model_Scenarios[LTV Weight],2)*$AP2031)-(INDEX(Model_Scenarios[GP Weight],2)*($AS2031+$AV2031+$AY2031))</f>
        <v>2.1603325458924481</v>
      </c>
      <c r="BB2031">
        <f>INDEX(Model_Assumptions[Values],9)*((INDEX(Model_Scenarios[GR Weight],3)*$AG2031)+(INDEX(Model_Scenarios[GP Weight],3)*$AH2031)+(INDEX(Model_Scenarios[LTV Weight],3)*$AI2031))-(INDEX(Model_Scenarios[LTV Weight],3)*$AP2031)-(INDEX(Model_Scenarios[GP Weight],3)*($AS2031+$AV2031+$AY2031))</f>
        <v>1.9882742769490855</v>
      </c>
      <c r="BC2031">
        <f>INDEX(Model_Assumptions[Values],9)*((INDEX(Model_Scenarios[GR Weight],4)*$AG2031)+(INDEX(Model_Scenarios[GP Weight],4)*$AH2031)+(INDEX(Model_Scenarios[LTV Weight],4)*$AI2031))-(INDEX(Model_Scenarios[LTV Weight],4)*$AP2031)-(INDEX(Model_Scenarios[GP Weight],4)*($AS2031+$AV2031+$AY2031))</f>
        <v>1.7997022145280086</v>
      </c>
      <c r="BD2031">
        <f>INDEX(Model_Assumptions[Values],9)*((INDEX(Model_Scenarios[GR Weight],5)*$AG2031)+(INDEX(Model_Scenarios[GP Weight],5)*$AH2031)+(INDEX(Model_Scenarios[LTV Weight],5)*$AI2031))-(INDEX(Model_Scenarios[LTV Weight],5)*$AP2031)-(INDEX(Model_Scenarios[GP Weight],5)*($AS2031+$AV2031+$AY2031))</f>
        <v>2.1045786994632443</v>
      </c>
    </row>
    <row r="2032" spans="1:56" x14ac:dyDescent="0.25">
      <c r="A2032">
        <v>2031</v>
      </c>
      <c r="B2032">
        <v>41</v>
      </c>
      <c r="C2032" s="3">
        <v>31</v>
      </c>
      <c r="D2032" s="4">
        <v>0.6</v>
      </c>
      <c r="E2032" t="str">
        <v>SKU-1048</v>
      </c>
      <c r="F2032" t="str">
        <v>Hold</v>
      </c>
      <c r="G2032" t="str">
        <v>Full</v>
      </c>
      <c r="H2032">
        <v>101.6</v>
      </c>
      <c r="I2032">
        <v>47.68</v>
      </c>
      <c r="J2032">
        <v>37</v>
      </c>
      <c r="K2032">
        <v>3759.2</v>
      </c>
      <c r="L2032">
        <v>1995.0399999999997</v>
      </c>
      <c r="M2032">
        <v>0.53070866141732276</v>
      </c>
      <c r="N2032">
        <v>110.85658594324225</v>
      </c>
      <c r="O2032">
        <v>1073.7570939567217</v>
      </c>
      <c r="P2032">
        <v>1121.4370939567214</v>
      </c>
      <c r="Q2032">
        <v>1862.6932397664843</v>
      </c>
      <c r="R2032">
        <v>1377.0625022559368</v>
      </c>
      <c r="S2032">
        <v>1</v>
      </c>
      <c r="T2032">
        <f t="shared" si="713"/>
        <v>107.15395156594535</v>
      </c>
      <c r="U2032">
        <f t="shared" si="714"/>
        <v>5.466487761757239E-2</v>
      </c>
      <c r="V2032">
        <f>IF($F2032="Reduce", INDEX(Model_Assumptions[Values], 2), INDEX(Model_Assumptions[Values], 1))</f>
        <v>-0.4</v>
      </c>
      <c r="W2032">
        <f t="shared" si="715"/>
        <v>36.19095981125993</v>
      </c>
      <c r="X2032">
        <f t="shared" si="728"/>
        <v>3878.0043547408213</v>
      </c>
      <c r="Y2032">
        <f t="shared" si="716"/>
        <v>2152.4193909399478</v>
      </c>
      <c r="Z2032">
        <f t="shared" si="717"/>
        <v>118.80435474082151</v>
      </c>
      <c r="AA2032">
        <f t="shared" si="718"/>
        <v>157.37939093994805</v>
      </c>
      <c r="AB2032">
        <f t="shared" si="729"/>
        <v>0.55503274211351428</v>
      </c>
      <c r="AC2032">
        <f t="shared" si="719"/>
        <v>2.4324080696191519E-2</v>
      </c>
      <c r="AD2032">
        <f t="shared" si="720"/>
        <v>2.4324080696191519E-2</v>
      </c>
      <c r="AE2032">
        <f t="shared" si="721"/>
        <v>0.6</v>
      </c>
      <c r="AF2032">
        <f t="shared" si="730"/>
        <v>550.82500090237477</v>
      </c>
      <c r="AG2032">
        <f t="shared" si="722"/>
        <v>0.11064360404180014</v>
      </c>
      <c r="AH2032">
        <f t="shared" si="723"/>
        <v>0.14033724387042762</v>
      </c>
      <c r="AI2032">
        <f t="shared" si="731"/>
        <v>0.4</v>
      </c>
      <c r="AJ2032">
        <f>MAX(0, $R2032 - $AA2032) * INDEX(Model_Assumptions[Values], 7)</f>
        <v>2439.3662226319775</v>
      </c>
      <c r="AK2032">
        <f>MAX(0, INDEX(Model_Assumptions[Values], 4) - $AD2032)</f>
        <v>2.5675919303808484E-2</v>
      </c>
      <c r="AL2032">
        <f>MAX(0, INDEX(Model_Assumptions[Values], 5) - $AC2032)</f>
        <v>0</v>
      </c>
      <c r="AM2032">
        <f>INDEX(Model_Assumptions[Values], 6) * MAX(0, INDEX(Model_Assumptions[Values], 3) - $AB2032)^2</f>
        <v>0</v>
      </c>
      <c r="AN2032">
        <f t="shared" si="724"/>
        <v>2497.8059164137421</v>
      </c>
      <c r="AO2032" cm="1">
        <f t="array" ref="AO2032">IFERROR(STDEV(IF($E$2:$E$2201=$E2032, $AJ$2:$AJ$2201)), 0)</f>
        <v>150.19139227585288</v>
      </c>
      <c r="AP2032">
        <f t="shared" si="732"/>
        <v>-0.389101485086641</v>
      </c>
      <c r="AQ2032">
        <f t="shared" si="725"/>
        <v>3.0229726640171043E-2</v>
      </c>
      <c r="AR2032" cm="1">
        <f t="array" ref="AR2032">IFERROR(STDEV(IF($E$2:$E$2201=$E2032, $AK$2:$AK$2201)), 0)</f>
        <v>1.1438757628720216E-2</v>
      </c>
      <c r="AS2032">
        <f t="shared" si="733"/>
        <v>-0.39810331542727562</v>
      </c>
      <c r="AT2032">
        <f t="shared" si="726"/>
        <v>5.0170158647769528E-3</v>
      </c>
      <c r="AU2032" cm="1">
        <f t="array" ref="AU2032">IFERROR(STDEV(IF($E$2:$E$2201=$E2032, $AL$2:$AL$2201)), 0)</f>
        <v>6.594641701116258E-3</v>
      </c>
      <c r="AV2032">
        <f t="shared" si="734"/>
        <v>-0.76077156154332626</v>
      </c>
      <c r="AW2032">
        <f t="shared" si="727"/>
        <v>0</v>
      </c>
      <c r="AX2032" cm="1">
        <f t="array" ref="AX2032">IFERROR(STDEV(IF($E$2:$E$2201=$E2032, $AM$2:$AM$2201)), 0)</f>
        <v>0</v>
      </c>
      <c r="AY2032">
        <f t="shared" si="735"/>
        <v>-0.76077156154332626</v>
      </c>
      <c r="AZ2032">
        <f>INDEX(Model_Assumptions[Values],9)*((INDEX(Model_Scenarios[GR Weight],1)*$AG2032)+(INDEX(Model_Scenarios[GP Weight],1)*$AH2032)+(INDEX(Model_Scenarios[LTV Weight],1)*$AI2032))-(INDEX(Model_Scenarios[LTV Weight],1)*$AP2032)-(INDEX(Model_Scenarios[GP Weight],1)*($AS2032+$AV2032+$AY2032))</f>
        <v>2.2287362558768198</v>
      </c>
      <c r="BA2032">
        <f>INDEX(Model_Assumptions[Values],9)*((INDEX(Model_Scenarios[GR Weight],2)*$AG2032)+(INDEX(Model_Scenarios[GP Weight],2)*$AH2032)+(INDEX(Model_Scenarios[LTV Weight],2)*$AI2032))-(INDEX(Model_Scenarios[LTV Weight],2)*$AP2032)-(INDEX(Model_Scenarios[GP Weight],2)*($AS2032+$AV2032+$AY2032))</f>
        <v>2.16016519991088</v>
      </c>
      <c r="BB2032">
        <f>INDEX(Model_Assumptions[Values],9)*((INDEX(Model_Scenarios[GR Weight],3)*$AG2032)+(INDEX(Model_Scenarios[GP Weight],3)*$AH2032)+(INDEX(Model_Scenarios[LTV Weight],3)*$AI2032))-(INDEX(Model_Scenarios[LTV Weight],3)*$AP2032)-(INDEX(Model_Scenarios[GP Weight],3)*($AS2032+$AV2032+$AY2032))</f>
        <v>2.0114115293400299</v>
      </c>
      <c r="BC2032">
        <f>INDEX(Model_Assumptions[Values],9)*((INDEX(Model_Scenarios[GR Weight],4)*$AG2032)+(INDEX(Model_Scenarios[GP Weight],4)*$AH2032)+(INDEX(Model_Scenarios[LTV Weight],4)*$AI2032))-(INDEX(Model_Scenarios[LTV Weight],4)*$AP2032)-(INDEX(Model_Scenarios[GP Weight],4)*($AS2032+$AV2032+$AY2032))</f>
        <v>1.8278231828522657</v>
      </c>
      <c r="BD2032">
        <f>INDEX(Model_Assumptions[Values],9)*((INDEX(Model_Scenarios[GR Weight],5)*$AG2032)+(INDEX(Model_Scenarios[GP Weight],5)*$AH2032)+(INDEX(Model_Scenarios[LTV Weight],5)*$AI2032))-(INDEX(Model_Scenarios[LTV Weight],5)*$AP2032)-(INDEX(Model_Scenarios[GP Weight],5)*($AS2032+$AV2032+$AY2032))</f>
        <v>2.1496519371397973</v>
      </c>
    </row>
    <row r="2033" spans="1:56" x14ac:dyDescent="0.25">
      <c r="A2033">
        <v>2032</v>
      </c>
      <c r="B2033">
        <v>41</v>
      </c>
      <c r="C2033" s="3">
        <v>32</v>
      </c>
      <c r="D2033" s="4">
        <v>0.62</v>
      </c>
      <c r="E2033" t="str">
        <v>SKU-1048</v>
      </c>
      <c r="F2033" t="str">
        <v>Hold</v>
      </c>
      <c r="G2033" t="str">
        <v>Full</v>
      </c>
      <c r="H2033">
        <v>101.6</v>
      </c>
      <c r="I2033">
        <v>47.68</v>
      </c>
      <c r="J2033">
        <v>37</v>
      </c>
      <c r="K2033">
        <v>3759.2</v>
      </c>
      <c r="L2033">
        <v>1995.0399999999997</v>
      </c>
      <c r="M2033">
        <v>0.53070866141732276</v>
      </c>
      <c r="N2033">
        <v>110.85658594324225</v>
      </c>
      <c r="O2033">
        <v>1073.7570939567217</v>
      </c>
      <c r="P2033">
        <v>1121.4370939567214</v>
      </c>
      <c r="Q2033">
        <v>1862.6932397664843</v>
      </c>
      <c r="R2033">
        <v>1377.0625022559368</v>
      </c>
      <c r="S2033">
        <v>1</v>
      </c>
      <c r="T2033">
        <f t="shared" si="713"/>
        <v>107.33908328481019</v>
      </c>
      <c r="U2033">
        <f t="shared" si="714"/>
        <v>5.6487040204824729E-2</v>
      </c>
      <c r="V2033">
        <f>IF($F2033="Reduce", INDEX(Model_Assumptions[Values], 2), INDEX(Model_Assumptions[Values], 1))</f>
        <v>-0.4</v>
      </c>
      <c r="W2033">
        <f t="shared" si="715"/>
        <v>36.163991804968596</v>
      </c>
      <c r="X2033">
        <f t="shared" si="728"/>
        <v>3881.8097282647173</v>
      </c>
      <c r="Y2033">
        <f t="shared" si="716"/>
        <v>2157.5105990038146</v>
      </c>
      <c r="Z2033">
        <f t="shared" si="717"/>
        <v>122.60972826471743</v>
      </c>
      <c r="AA2033">
        <f t="shared" si="718"/>
        <v>162.47059900381487</v>
      </c>
      <c r="AB2033">
        <f t="shared" si="729"/>
        <v>0.55580019373290745</v>
      </c>
      <c r="AC2033">
        <f t="shared" si="719"/>
        <v>2.5091532315584697E-2</v>
      </c>
      <c r="AD2033">
        <f t="shared" si="720"/>
        <v>2.5091532315584697E-2</v>
      </c>
      <c r="AE2033">
        <f t="shared" si="721"/>
        <v>0.61999999999999922</v>
      </c>
      <c r="AF2033">
        <f t="shared" si="730"/>
        <v>523.28375085725702</v>
      </c>
      <c r="AG2033">
        <f t="shared" si="722"/>
        <v>0.11418758390960561</v>
      </c>
      <c r="AH2033">
        <f t="shared" si="723"/>
        <v>0.14487714012613617</v>
      </c>
      <c r="AI2033">
        <f t="shared" si="731"/>
        <v>0.38000000000000073</v>
      </c>
      <c r="AJ2033">
        <f>MAX(0, $R2033 - $AA2033) * INDEX(Model_Assumptions[Values], 7)</f>
        <v>2429.1838065042439</v>
      </c>
      <c r="AK2033">
        <f>MAX(0, INDEX(Model_Assumptions[Values], 4) - $AD2033)</f>
        <v>2.4908467684415306E-2</v>
      </c>
      <c r="AL2033">
        <f>MAX(0, INDEX(Model_Assumptions[Values], 5) - $AC2033)</f>
        <v>0</v>
      </c>
      <c r="AM2033">
        <f>INDEX(Model_Assumptions[Values], 6) * MAX(0, INDEX(Model_Assumptions[Values], 3) - $AB2033)^2</f>
        <v>0</v>
      </c>
      <c r="AN2033">
        <f t="shared" si="724"/>
        <v>2497.8059164137421</v>
      </c>
      <c r="AO2033" cm="1">
        <f t="array" ref="AO2033">IFERROR(STDEV(IF($E$2:$E$2201=$E2033, $AJ$2:$AJ$2201)), 0)</f>
        <v>150.19139227585288</v>
      </c>
      <c r="AP2033">
        <f t="shared" si="732"/>
        <v>-0.4568977547225988</v>
      </c>
      <c r="AQ2033">
        <f t="shared" si="725"/>
        <v>3.0229726640171043E-2</v>
      </c>
      <c r="AR2033" cm="1">
        <f t="array" ref="AR2033">IFERROR(STDEV(IF($E$2:$E$2201=$E2033, $AK$2:$AK$2201)), 0)</f>
        <v>1.1438757628720216E-2</v>
      </c>
      <c r="AS2033">
        <f t="shared" si="733"/>
        <v>-0.46519553333267777</v>
      </c>
      <c r="AT2033">
        <f t="shared" si="726"/>
        <v>5.0170158647769528E-3</v>
      </c>
      <c r="AU2033" cm="1">
        <f t="array" ref="AU2033">IFERROR(STDEV(IF($E$2:$E$2201=$E2033, $AL$2:$AL$2201)), 0)</f>
        <v>6.594641701116258E-3</v>
      </c>
      <c r="AV2033">
        <f t="shared" si="734"/>
        <v>-0.76077156154332626</v>
      </c>
      <c r="AW2033">
        <f t="shared" si="727"/>
        <v>0</v>
      </c>
      <c r="AX2033" cm="1">
        <f t="array" ref="AX2033">IFERROR(STDEV(IF($E$2:$E$2201=$E2033, $AM$2:$AM$2201)), 0)</f>
        <v>0</v>
      </c>
      <c r="AY2033">
        <f t="shared" si="735"/>
        <v>-0.76077156154332626</v>
      </c>
      <c r="AZ2033">
        <f>INDEX(Model_Assumptions[Values],9)*((INDEX(Model_Scenarios[GR Weight],1)*$AG2033)+(INDEX(Model_Scenarios[GP Weight],1)*$AH2033)+(INDEX(Model_Scenarios[LTV Weight],1)*$AI2033))-(INDEX(Model_Scenarios[LTV Weight],1)*$AP2033)-(INDEX(Model_Scenarios[GP Weight],1)*($AS2033+$AV2033+$AY2033))</f>
        <v>2.2137244314378859</v>
      </c>
      <c r="BA2033">
        <f>INDEX(Model_Assumptions[Values],9)*((INDEX(Model_Scenarios[GR Weight],2)*$AG2033)+(INDEX(Model_Scenarios[GP Weight],2)*$AH2033)+(INDEX(Model_Scenarios[LTV Weight],2)*$AI2033))-(INDEX(Model_Scenarios[LTV Weight],2)*$AP2033)-(INDEX(Model_Scenarios[GP Weight],2)*($AS2033+$AV2033+$AY2033))</f>
        <v>2.1598490999118982</v>
      </c>
      <c r="BB2033">
        <f>INDEX(Model_Assumptions[Values],9)*((INDEX(Model_Scenarios[GR Weight],3)*$AG2033)+(INDEX(Model_Scenarios[GP Weight],3)*$AH2033)+(INDEX(Model_Scenarios[LTV Weight],3)*$AI2033))-(INDEX(Model_Scenarios[LTV Weight],3)*$AP2033)-(INDEX(Model_Scenarios[GP Weight],3)*($AS2033+$AV2033+$AY2033))</f>
        <v>2.0343871067435519</v>
      </c>
      <c r="BC2033">
        <f>INDEX(Model_Assumptions[Values],9)*((INDEX(Model_Scenarios[GR Weight],4)*$AG2033)+(INDEX(Model_Scenarios[GP Weight],4)*$AH2033)+(INDEX(Model_Scenarios[LTV Weight],4)*$AI2033))-(INDEX(Model_Scenarios[LTV Weight],4)*$AP2033)-(INDEX(Model_Scenarios[GP Weight],4)*($AS2033+$AV2033+$AY2033))</f>
        <v>1.8557911232260946</v>
      </c>
      <c r="BD2033">
        <f>INDEX(Model_Assumptions[Values],9)*((INDEX(Model_Scenarios[GR Weight],5)*$AG2033)+(INDEX(Model_Scenarios[GP Weight],5)*$AH2033)+(INDEX(Model_Scenarios[LTV Weight],5)*$AI2033))-(INDEX(Model_Scenarios[LTV Weight],5)*$AP2033)-(INDEX(Model_Scenarios[GP Weight],5)*($AS2033+$AV2033+$AY2033))</f>
        <v>2.1945304189677626</v>
      </c>
    </row>
    <row r="2034" spans="1:56" x14ac:dyDescent="0.25">
      <c r="A2034">
        <v>2033</v>
      </c>
      <c r="B2034">
        <v>41</v>
      </c>
      <c r="C2034" s="3">
        <v>33</v>
      </c>
      <c r="D2034" s="4">
        <v>0.64</v>
      </c>
      <c r="E2034" t="str">
        <v>SKU-1048</v>
      </c>
      <c r="F2034" t="str">
        <v>Hold</v>
      </c>
      <c r="G2034" t="str">
        <v>Full</v>
      </c>
      <c r="H2034">
        <v>101.6</v>
      </c>
      <c r="I2034">
        <v>47.68</v>
      </c>
      <c r="J2034">
        <v>37</v>
      </c>
      <c r="K2034">
        <v>3759.2</v>
      </c>
      <c r="L2034">
        <v>1995.0399999999997</v>
      </c>
      <c r="M2034">
        <v>0.53070866141732276</v>
      </c>
      <c r="N2034">
        <v>110.85658594324225</v>
      </c>
      <c r="O2034">
        <v>1073.7570939567217</v>
      </c>
      <c r="P2034">
        <v>1121.4370939567214</v>
      </c>
      <c r="Q2034">
        <v>1862.6932397664843</v>
      </c>
      <c r="R2034">
        <v>1377.0625022559368</v>
      </c>
      <c r="S2034">
        <v>1</v>
      </c>
      <c r="T2034">
        <f t="shared" si="713"/>
        <v>107.52421500367504</v>
      </c>
      <c r="U2034">
        <f t="shared" si="714"/>
        <v>5.8309202792077214E-2</v>
      </c>
      <c r="V2034">
        <f>IF($F2034="Reduce", INDEX(Model_Assumptions[Values], 2), INDEX(Model_Assumptions[Values], 1))</f>
        <v>-0.4</v>
      </c>
      <c r="W2034">
        <f t="shared" si="715"/>
        <v>36.137023798677255</v>
      </c>
      <c r="X2034">
        <f t="shared" si="728"/>
        <v>3885.6051165218951</v>
      </c>
      <c r="Y2034">
        <f t="shared" si="716"/>
        <v>2162.5918218009638</v>
      </c>
      <c r="Z2034">
        <f t="shared" si="717"/>
        <v>126.40511652189525</v>
      </c>
      <c r="AA2034">
        <f t="shared" si="718"/>
        <v>167.55182180096403</v>
      </c>
      <c r="AB2034">
        <f t="shared" si="729"/>
        <v>0.5565650026055029</v>
      </c>
      <c r="AC2034">
        <f t="shared" si="719"/>
        <v>2.5856341188180143E-2</v>
      </c>
      <c r="AD2034">
        <f t="shared" si="720"/>
        <v>2.5856341188180143E-2</v>
      </c>
      <c r="AE2034">
        <f t="shared" si="721"/>
        <v>0.64</v>
      </c>
      <c r="AF2034">
        <f t="shared" si="730"/>
        <v>495.74250081213722</v>
      </c>
      <c r="AG2034">
        <f t="shared" si="722"/>
        <v>0.11772226440535169</v>
      </c>
      <c r="AH2034">
        <f t="shared" si="723"/>
        <v>0.14940813239001904</v>
      </c>
      <c r="AI2034">
        <f t="shared" si="731"/>
        <v>0.36</v>
      </c>
      <c r="AJ2034">
        <f>MAX(0, $R2034 - $AA2034) * INDEX(Model_Assumptions[Values], 7)</f>
        <v>2419.0213609099455</v>
      </c>
      <c r="AK2034">
        <f>MAX(0, INDEX(Model_Assumptions[Values], 4) - $AD2034)</f>
        <v>2.414365881181986E-2</v>
      </c>
      <c r="AL2034">
        <f>MAX(0, INDEX(Model_Assumptions[Values], 5) - $AC2034)</f>
        <v>0</v>
      </c>
      <c r="AM2034">
        <f>INDEX(Model_Assumptions[Values], 6) * MAX(0, INDEX(Model_Assumptions[Values], 3) - $AB2034)^2</f>
        <v>0</v>
      </c>
      <c r="AN2034">
        <f t="shared" si="724"/>
        <v>2497.8059164137421</v>
      </c>
      <c r="AO2034" cm="1">
        <f t="array" ref="AO2034">IFERROR(STDEV(IF($E$2:$E$2201=$E2034, $AJ$2:$AJ$2201)), 0)</f>
        <v>150.19139227585288</v>
      </c>
      <c r="AP2034">
        <f t="shared" si="732"/>
        <v>-0.52456105712832668</v>
      </c>
      <c r="AQ2034">
        <f t="shared" si="725"/>
        <v>3.0229726640171043E-2</v>
      </c>
      <c r="AR2034" cm="1">
        <f t="array" ref="AR2034">IFERROR(STDEV(IF($E$2:$E$2201=$E2034, $AK$2:$AK$2201)), 0)</f>
        <v>1.1438757628720216E-2</v>
      </c>
      <c r="AS2034">
        <f t="shared" si="733"/>
        <v>-0.53205671681253208</v>
      </c>
      <c r="AT2034">
        <f t="shared" si="726"/>
        <v>5.0170158647769528E-3</v>
      </c>
      <c r="AU2034" cm="1">
        <f t="array" ref="AU2034">IFERROR(STDEV(IF($E$2:$E$2201=$E2034, $AL$2:$AL$2201)), 0)</f>
        <v>6.594641701116258E-3</v>
      </c>
      <c r="AV2034">
        <f t="shared" si="734"/>
        <v>-0.76077156154332626</v>
      </c>
      <c r="AW2034">
        <f t="shared" si="727"/>
        <v>0</v>
      </c>
      <c r="AX2034" cm="1">
        <f t="array" ref="AX2034">IFERROR(STDEV(IF($E$2:$E$2201=$E2034, $AM$2:$AM$2201)), 0)</f>
        <v>0</v>
      </c>
      <c r="AY2034">
        <f t="shared" si="735"/>
        <v>-0.76077156154332626</v>
      </c>
      <c r="AZ2034">
        <f>INDEX(Model_Assumptions[Values],9)*((INDEX(Model_Scenarios[GR Weight],1)*$AG2034)+(INDEX(Model_Scenarios[GP Weight],1)*$AH2034)+(INDEX(Model_Scenarios[LTV Weight],1)*$AI2034))-(INDEX(Model_Scenarios[LTV Weight],1)*$AP2034)-(INDEX(Model_Scenarios[GP Weight],1)*($AS2034+$AV2034+$AY2034))</f>
        <v>2.198574028090265</v>
      </c>
      <c r="BA2034">
        <f>INDEX(Model_Assumptions[Values],9)*((INDEX(Model_Scenarios[GR Weight],2)*$AG2034)+(INDEX(Model_Scenarios[GP Weight],2)*$AH2034)+(INDEX(Model_Scenarios[LTV Weight],2)*$AI2034))-(INDEX(Model_Scenarios[LTV Weight],2)*$AP2034)-(INDEX(Model_Scenarios[GP Weight],2)*($AS2034+$AV2034+$AY2034))</f>
        <v>2.1593844858072822</v>
      </c>
      <c r="BB2034">
        <f>INDEX(Model_Assumptions[Values],9)*((INDEX(Model_Scenarios[GR Weight],3)*$AG2034)+(INDEX(Model_Scenarios[GP Weight],3)*$AH2034)+(INDEX(Model_Scenarios[LTV Weight],3)*$AI2034))-(INDEX(Model_Scenarios[LTV Weight],3)*$AP2034)-(INDEX(Model_Scenarios[GP Weight],3)*($AS2034+$AV2034+$AY2034))</f>
        <v>2.0572014290052678</v>
      </c>
      <c r="BC2034">
        <f>INDEX(Model_Assumptions[Values],9)*((INDEX(Model_Scenarios[GR Weight],4)*$AG2034)+(INDEX(Model_Scenarios[GP Weight],4)*$AH2034)+(INDEX(Model_Scenarios[LTV Weight],4)*$AI2034))-(INDEX(Model_Scenarios[LTV Weight],4)*$AP2034)-(INDEX(Model_Scenarios[GP Weight],4)*($AS2034+$AV2034+$AY2034))</f>
        <v>1.8836064554951113</v>
      </c>
      <c r="BD2034">
        <f>INDEX(Model_Assumptions[Values],9)*((INDEX(Model_Scenarios[GR Weight],5)*$AG2034)+(INDEX(Model_Scenarios[GP Weight],5)*$AH2034)+(INDEX(Model_Scenarios[LTV Weight],5)*$AI2034))-(INDEX(Model_Scenarios[LTV Weight],5)*$AP2034)-(INDEX(Model_Scenarios[GP Weight],5)*($AS2034+$AV2034+$AY2034))</f>
        <v>2.2392148047045373</v>
      </c>
    </row>
    <row r="2035" spans="1:56" x14ac:dyDescent="0.25">
      <c r="A2035">
        <v>2034</v>
      </c>
      <c r="B2035">
        <v>41</v>
      </c>
      <c r="C2035" s="3">
        <v>34</v>
      </c>
      <c r="D2035" s="4">
        <v>0.66</v>
      </c>
      <c r="E2035" t="str">
        <v>SKU-1048</v>
      </c>
      <c r="F2035" t="str">
        <v>Hold</v>
      </c>
      <c r="G2035" t="str">
        <v>Full</v>
      </c>
      <c r="H2035">
        <v>101.6</v>
      </c>
      <c r="I2035">
        <v>47.68</v>
      </c>
      <c r="J2035">
        <v>37</v>
      </c>
      <c r="K2035">
        <v>3759.2</v>
      </c>
      <c r="L2035">
        <v>1995.0399999999997</v>
      </c>
      <c r="M2035">
        <v>0.53070866141732276</v>
      </c>
      <c r="N2035">
        <v>110.85658594324225</v>
      </c>
      <c r="O2035">
        <v>1073.7570939567217</v>
      </c>
      <c r="P2035">
        <v>1121.4370939567214</v>
      </c>
      <c r="Q2035">
        <v>1862.6932397664843</v>
      </c>
      <c r="R2035">
        <v>1377.0625022559368</v>
      </c>
      <c r="S2035">
        <v>1</v>
      </c>
      <c r="T2035">
        <f t="shared" si="713"/>
        <v>107.70934672253989</v>
      </c>
      <c r="U2035">
        <f t="shared" si="714"/>
        <v>6.0131365379329699E-2</v>
      </c>
      <c r="V2035">
        <f>IF($F2035="Reduce", INDEX(Model_Assumptions[Values], 2), INDEX(Model_Assumptions[Values], 1))</f>
        <v>-0.4</v>
      </c>
      <c r="W2035">
        <f t="shared" si="715"/>
        <v>36.110055792385921</v>
      </c>
      <c r="X2035">
        <f t="shared" si="728"/>
        <v>3889.3905195123552</v>
      </c>
      <c r="Y2035">
        <f t="shared" si="716"/>
        <v>2167.6630593313948</v>
      </c>
      <c r="Z2035">
        <f t="shared" si="717"/>
        <v>130.19051951235542</v>
      </c>
      <c r="AA2035">
        <f t="shared" si="718"/>
        <v>172.6230593313951</v>
      </c>
      <c r="AB2035">
        <f t="shared" si="729"/>
        <v>0.55732718235842582</v>
      </c>
      <c r="AC2035">
        <f t="shared" si="719"/>
        <v>2.6618520941103063E-2</v>
      </c>
      <c r="AD2035">
        <f t="shared" si="720"/>
        <v>2.6618520941103063E-2</v>
      </c>
      <c r="AE2035">
        <f t="shared" si="721"/>
        <v>0.66000000000000081</v>
      </c>
      <c r="AF2035">
        <f t="shared" si="730"/>
        <v>468.20125076701743</v>
      </c>
      <c r="AG2035">
        <f t="shared" si="722"/>
        <v>0.12124764552903881</v>
      </c>
      <c r="AH2035">
        <f t="shared" si="723"/>
        <v>0.15393022066207576</v>
      </c>
      <c r="AI2035">
        <f t="shared" si="731"/>
        <v>0.33999999999999919</v>
      </c>
      <c r="AJ2035">
        <f>MAX(0, $R2035 - $AA2035) * INDEX(Model_Assumptions[Values], 7)</f>
        <v>2408.8788858490834</v>
      </c>
      <c r="AK2035">
        <f>MAX(0, INDEX(Model_Assumptions[Values], 4) - $AD2035)</f>
        <v>2.338147905889694E-2</v>
      </c>
      <c r="AL2035">
        <f>MAX(0, INDEX(Model_Assumptions[Values], 5) - $AC2035)</f>
        <v>0</v>
      </c>
      <c r="AM2035">
        <f>INDEX(Model_Assumptions[Values], 6) * MAX(0, INDEX(Model_Assumptions[Values], 3) - $AB2035)^2</f>
        <v>0</v>
      </c>
      <c r="AN2035">
        <f t="shared" si="724"/>
        <v>2497.8059164137421</v>
      </c>
      <c r="AO2035" cm="1">
        <f t="array" ref="AO2035">IFERROR(STDEV(IF($E$2:$E$2201=$E2035, $AJ$2:$AJ$2201)), 0)</f>
        <v>150.19139227585288</v>
      </c>
      <c r="AP2035">
        <f t="shared" si="732"/>
        <v>-0.59209139230381858</v>
      </c>
      <c r="AQ2035">
        <f t="shared" si="725"/>
        <v>3.0229726640171043E-2</v>
      </c>
      <c r="AR2035" cm="1">
        <f t="array" ref="AR2035">IFERROR(STDEV(IF($E$2:$E$2201=$E2035, $AK$2:$AK$2201)), 0)</f>
        <v>1.1438757628720216E-2</v>
      </c>
      <c r="AS2035">
        <f t="shared" si="733"/>
        <v>-0.59868805717848705</v>
      </c>
      <c r="AT2035">
        <f t="shared" si="726"/>
        <v>5.0170158647769528E-3</v>
      </c>
      <c r="AU2035" cm="1">
        <f t="array" ref="AU2035">IFERROR(STDEV(IF($E$2:$E$2201=$E2035, $AL$2:$AL$2201)), 0)</f>
        <v>6.594641701116258E-3</v>
      </c>
      <c r="AV2035">
        <f t="shared" si="734"/>
        <v>-0.76077156154332626</v>
      </c>
      <c r="AW2035">
        <f t="shared" si="727"/>
        <v>0</v>
      </c>
      <c r="AX2035" cm="1">
        <f t="array" ref="AX2035">IFERROR(STDEV(IF($E$2:$E$2201=$E2035, $AM$2:$AM$2201)), 0)</f>
        <v>0</v>
      </c>
      <c r="AY2035">
        <f t="shared" si="735"/>
        <v>-0.76077156154332626</v>
      </c>
      <c r="AZ2035">
        <f>INDEX(Model_Assumptions[Values],9)*((INDEX(Model_Scenarios[GR Weight],1)*$AG2035)+(INDEX(Model_Scenarios[GP Weight],1)*$AH2035)+(INDEX(Model_Scenarios[LTV Weight],1)*$AI2035))-(INDEX(Model_Scenarios[LTV Weight],1)*$AP2035)-(INDEX(Model_Scenarios[GP Weight],1)*($AS2035+$AV2035+$AY2035))</f>
        <v>2.183285164965123</v>
      </c>
      <c r="BA2035">
        <f>INDEX(Model_Assumptions[Values],9)*((INDEX(Model_Scenarios[GR Weight],2)*$AG2035)+(INDEX(Model_Scenarios[GP Weight],2)*$AH2035)+(INDEX(Model_Scenarios[LTV Weight],2)*$AI2035))-(INDEX(Model_Scenarios[LTV Weight],2)*$AP2035)-(INDEX(Model_Scenarios[GP Weight],2)*($AS2035+$AV2035+$AY2035))</f>
        <v>2.1587715958593625</v>
      </c>
      <c r="BB2035">
        <f>INDEX(Model_Assumptions[Values],9)*((INDEX(Model_Scenarios[GR Weight],3)*$AG2035)+(INDEX(Model_Scenarios[GP Weight],3)*$AH2035)+(INDEX(Model_Scenarios[LTV Weight],3)*$AI2035))-(INDEX(Model_Scenarios[LTV Weight],3)*$AP2035)-(INDEX(Model_Scenarios[GP Weight],3)*($AS2035+$AV2035+$AY2035))</f>
        <v>2.0798549130842559</v>
      </c>
      <c r="BC2035">
        <f>INDEX(Model_Assumptions[Values],9)*((INDEX(Model_Scenarios[GR Weight],4)*$AG2035)+(INDEX(Model_Scenarios[GP Weight],4)*$AH2035)+(INDEX(Model_Scenarios[LTV Weight],4)*$AI2035))-(INDEX(Model_Scenarios[LTV Weight],4)*$AP2035)-(INDEX(Model_Scenarios[GP Weight],4)*($AS2035+$AV2035+$AY2035))</f>
        <v>1.9112695966183937</v>
      </c>
      <c r="BD2035">
        <f>INDEX(Model_Assumptions[Values],9)*((INDEX(Model_Scenarios[GR Weight],5)*$AG2035)+(INDEX(Model_Scenarios[GP Weight],5)*$AH2035)+(INDEX(Model_Scenarios[LTV Weight],5)*$AI2035))-(INDEX(Model_Scenarios[LTV Weight],5)*$AP2035)-(INDEX(Model_Scenarios[GP Weight],5)*($AS2035+$AV2035+$AY2035))</f>
        <v>2.2837057495715278</v>
      </c>
    </row>
    <row r="2036" spans="1:56" x14ac:dyDescent="0.25">
      <c r="A2036">
        <v>2035</v>
      </c>
      <c r="B2036">
        <v>41</v>
      </c>
      <c r="C2036" s="3">
        <v>35</v>
      </c>
      <c r="D2036" s="4">
        <v>0.68</v>
      </c>
      <c r="E2036" t="str">
        <v>SKU-1048</v>
      </c>
      <c r="F2036" t="str">
        <v>Hold</v>
      </c>
      <c r="G2036" t="str">
        <v>Full</v>
      </c>
      <c r="H2036">
        <v>101.6</v>
      </c>
      <c r="I2036">
        <v>47.68</v>
      </c>
      <c r="J2036">
        <v>37</v>
      </c>
      <c r="K2036">
        <v>3759.2</v>
      </c>
      <c r="L2036">
        <v>1995.0399999999997</v>
      </c>
      <c r="M2036">
        <v>0.53070866141732276</v>
      </c>
      <c r="N2036">
        <v>110.85658594324225</v>
      </c>
      <c r="O2036">
        <v>1073.7570939567217</v>
      </c>
      <c r="P2036">
        <v>1121.4370939567214</v>
      </c>
      <c r="Q2036">
        <v>1862.6932397664843</v>
      </c>
      <c r="R2036">
        <v>1377.0625022559368</v>
      </c>
      <c r="S2036">
        <v>1</v>
      </c>
      <c r="T2036">
        <f t="shared" si="713"/>
        <v>107.89447844140473</v>
      </c>
      <c r="U2036">
        <f t="shared" si="714"/>
        <v>6.1953527966582038E-2</v>
      </c>
      <c r="V2036">
        <f>IF($F2036="Reduce", INDEX(Model_Assumptions[Values], 2), INDEX(Model_Assumptions[Values], 1))</f>
        <v>-0.4</v>
      </c>
      <c r="W2036">
        <f t="shared" si="715"/>
        <v>36.083087786094588</v>
      </c>
      <c r="X2036">
        <f t="shared" si="728"/>
        <v>3893.1659372360969</v>
      </c>
      <c r="Y2036">
        <f t="shared" si="716"/>
        <v>2172.7243115951069</v>
      </c>
      <c r="Z2036">
        <f t="shared" si="717"/>
        <v>133.96593723609703</v>
      </c>
      <c r="AA2036">
        <f t="shared" si="718"/>
        <v>177.68431159510715</v>
      </c>
      <c r="AB2036">
        <f t="shared" si="729"/>
        <v>0.55808674652527257</v>
      </c>
      <c r="AC2036">
        <f t="shared" si="719"/>
        <v>2.7378085107949812E-2</v>
      </c>
      <c r="AD2036">
        <f t="shared" si="720"/>
        <v>2.7378085107949812E-2</v>
      </c>
      <c r="AE2036">
        <f t="shared" si="721"/>
        <v>0.68</v>
      </c>
      <c r="AF2036">
        <f t="shared" si="730"/>
        <v>440.66000072189973</v>
      </c>
      <c r="AG2036">
        <f t="shared" si="722"/>
        <v>0.12476372728066613</v>
      </c>
      <c r="AH2036">
        <f t="shared" si="723"/>
        <v>0.15844340494230555</v>
      </c>
      <c r="AI2036">
        <f t="shared" si="731"/>
        <v>0.31999999999999995</v>
      </c>
      <c r="AJ2036">
        <f>MAX(0, $R2036 - $AA2036) * INDEX(Model_Assumptions[Values], 7)</f>
        <v>2398.7563813216593</v>
      </c>
      <c r="AK2036">
        <f>MAX(0, INDEX(Model_Assumptions[Values], 4) - $AD2036)</f>
        <v>2.2621914892050191E-2</v>
      </c>
      <c r="AL2036">
        <f>MAX(0, INDEX(Model_Assumptions[Values], 5) - $AC2036)</f>
        <v>0</v>
      </c>
      <c r="AM2036">
        <f>INDEX(Model_Assumptions[Values], 6) * MAX(0, INDEX(Model_Assumptions[Values], 3) - $AB2036)^2</f>
        <v>0</v>
      </c>
      <c r="AN2036">
        <f t="shared" si="724"/>
        <v>2497.8059164137421</v>
      </c>
      <c r="AO2036" cm="1">
        <f t="array" ref="AO2036">IFERROR(STDEV(IF($E$2:$E$2201=$E2036, $AJ$2:$AJ$2201)), 0)</f>
        <v>150.19139227585288</v>
      </c>
      <c r="AP2036">
        <f t="shared" si="732"/>
        <v>-0.65948876024906233</v>
      </c>
      <c r="AQ2036">
        <f t="shared" si="725"/>
        <v>3.0229726640171043E-2</v>
      </c>
      <c r="AR2036" cm="1">
        <f t="array" ref="AR2036">IFERROR(STDEV(IF($E$2:$E$2201=$E2036, $AK$2:$AK$2201)), 0)</f>
        <v>1.1438757628720216E-2</v>
      </c>
      <c r="AS2036">
        <f t="shared" si="733"/>
        <v>-0.66509073756570414</v>
      </c>
      <c r="AT2036">
        <f t="shared" si="726"/>
        <v>5.0170158647769528E-3</v>
      </c>
      <c r="AU2036" cm="1">
        <f t="array" ref="AU2036">IFERROR(STDEV(IF($E$2:$E$2201=$E2036, $AL$2:$AL$2201)), 0)</f>
        <v>6.594641701116258E-3</v>
      </c>
      <c r="AV2036">
        <f t="shared" si="734"/>
        <v>-0.76077156154332626</v>
      </c>
      <c r="AW2036">
        <f t="shared" si="727"/>
        <v>0</v>
      </c>
      <c r="AX2036" cm="1">
        <f t="array" ref="AX2036">IFERROR(STDEV(IF($E$2:$E$2201=$E2036, $AM$2:$AM$2201)), 0)</f>
        <v>0</v>
      </c>
      <c r="AY2036">
        <f t="shared" si="735"/>
        <v>-0.76077156154332626</v>
      </c>
      <c r="AZ2036">
        <f>INDEX(Model_Assumptions[Values],9)*((INDEX(Model_Scenarios[GR Weight],1)*$AG2036)+(INDEX(Model_Scenarios[GP Weight],1)*$AH2036)+(INDEX(Model_Scenarios[LTV Weight],1)*$AI2036))-(INDEX(Model_Scenarios[LTV Weight],1)*$AP2036)-(INDEX(Model_Scenarios[GP Weight],1)*($AS2036+$AV2036+$AY2036))</f>
        <v>2.1678579603759713</v>
      </c>
      <c r="BA2036">
        <f>INDEX(Model_Assumptions[Values],9)*((INDEX(Model_Scenarios[GR Weight],2)*$AG2036)+(INDEX(Model_Scenarios[GP Weight],2)*$AH2036)+(INDEX(Model_Scenarios[LTV Weight],2)*$AI2036))-(INDEX(Model_Scenarios[LTV Weight],2)*$AP2036)-(INDEX(Model_Scenarios[GP Weight],2)*($AS2036+$AV2036+$AY2036))</f>
        <v>2.1580106666951666</v>
      </c>
      <c r="BB2036">
        <f>INDEX(Model_Assumptions[Values],9)*((INDEX(Model_Scenarios[GR Weight],3)*$AG2036)+(INDEX(Model_Scenarios[GP Weight],3)*$AH2036)+(INDEX(Model_Scenarios[LTV Weight],3)*$AI2036))-(INDEX(Model_Scenarios[LTV Weight],3)*$AP2036)-(INDEX(Model_Scenarios[GP Weight],3)*($AS2036+$AV2036+$AY2036))</f>
        <v>2.102347973077817</v>
      </c>
      <c r="BC2036">
        <f>INDEX(Model_Assumptions[Values],9)*((INDEX(Model_Scenarios[GR Weight],4)*$AG2036)+(INDEX(Model_Scenarios[GP Weight],4)*$AH2036)+(INDEX(Model_Scenarios[LTV Weight],4)*$AI2036))-(INDEX(Model_Scenarios[LTV Weight],4)*$AP2036)-(INDEX(Model_Scenarios[GP Weight],4)*($AS2036+$AV2036+$AY2036))</f>
        <v>1.9387809606932436</v>
      </c>
      <c r="BD2036">
        <f>INDEX(Model_Assumptions[Values],9)*((INDEX(Model_Scenarios[GR Weight],5)*$AG2036)+(INDEX(Model_Scenarios[GP Weight],5)*$AH2036)+(INDEX(Model_Scenarios[LTV Weight],5)*$AI2036))-(INDEX(Model_Scenarios[LTV Weight],5)*$AP2036)-(INDEX(Model_Scenarios[GP Weight],5)*($AS2036+$AV2036+$AY2036))</f>
        <v>2.3280039042930682</v>
      </c>
    </row>
    <row r="2037" spans="1:56" x14ac:dyDescent="0.25">
      <c r="A2037">
        <v>2036</v>
      </c>
      <c r="B2037">
        <v>41</v>
      </c>
      <c r="C2037" s="3">
        <v>36</v>
      </c>
      <c r="D2037" s="4">
        <v>0.70000000000000007</v>
      </c>
      <c r="E2037" t="str">
        <v>SKU-1048</v>
      </c>
      <c r="F2037" t="str">
        <v>Hold</v>
      </c>
      <c r="G2037" t="str">
        <v>Full</v>
      </c>
      <c r="H2037">
        <v>101.6</v>
      </c>
      <c r="I2037">
        <v>47.68</v>
      </c>
      <c r="J2037">
        <v>37</v>
      </c>
      <c r="K2037">
        <v>3759.2</v>
      </c>
      <c r="L2037">
        <v>1995.0399999999997</v>
      </c>
      <c r="M2037">
        <v>0.53070866141732276</v>
      </c>
      <c r="N2037">
        <v>110.85658594324225</v>
      </c>
      <c r="O2037">
        <v>1073.7570939567217</v>
      </c>
      <c r="P2037">
        <v>1121.4370939567214</v>
      </c>
      <c r="Q2037">
        <v>1862.6932397664843</v>
      </c>
      <c r="R2037">
        <v>1377.0625022559368</v>
      </c>
      <c r="S2037">
        <v>1</v>
      </c>
      <c r="T2037">
        <f t="shared" si="713"/>
        <v>108.07961016026958</v>
      </c>
      <c r="U2037">
        <f t="shared" si="714"/>
        <v>6.3775690553834516E-2</v>
      </c>
      <c r="V2037">
        <f>IF($F2037="Reduce", INDEX(Model_Assumptions[Values], 2), INDEX(Model_Assumptions[Values], 1))</f>
        <v>-0.4</v>
      </c>
      <c r="W2037">
        <f t="shared" si="715"/>
        <v>36.056119779803247</v>
      </c>
      <c r="X2037">
        <f t="shared" si="728"/>
        <v>3896.9313696931199</v>
      </c>
      <c r="Y2037">
        <f t="shared" si="716"/>
        <v>2177.7755785921008</v>
      </c>
      <c r="Z2037">
        <f t="shared" si="717"/>
        <v>137.73136969312009</v>
      </c>
      <c r="AA2037">
        <f t="shared" si="718"/>
        <v>182.73557859210109</v>
      </c>
      <c r="AB2037">
        <f t="shared" si="729"/>
        <v>0.55884370854691212</v>
      </c>
      <c r="AC2037">
        <f t="shared" si="719"/>
        <v>2.8135047129589363E-2</v>
      </c>
      <c r="AD2037">
        <f t="shared" si="720"/>
        <v>2.8135047129589363E-2</v>
      </c>
      <c r="AE2037">
        <f t="shared" si="721"/>
        <v>0.70000000000000073</v>
      </c>
      <c r="AF2037">
        <f t="shared" si="730"/>
        <v>413.11875067678005</v>
      </c>
      <c r="AG2037">
        <f t="shared" si="722"/>
        <v>0.12827050966023365</v>
      </c>
      <c r="AH2037">
        <f t="shared" si="723"/>
        <v>0.16294768523070921</v>
      </c>
      <c r="AI2037">
        <f t="shared" si="731"/>
        <v>0.29999999999999927</v>
      </c>
      <c r="AJ2037">
        <f>MAX(0, $R2037 - $AA2037) * INDEX(Model_Assumptions[Values], 7)</f>
        <v>2388.6538473276714</v>
      </c>
      <c r="AK2037">
        <f>MAX(0, INDEX(Model_Assumptions[Values], 4) - $AD2037)</f>
        <v>2.1864952870410639E-2</v>
      </c>
      <c r="AL2037">
        <f>MAX(0, INDEX(Model_Assumptions[Values], 5) - $AC2037)</f>
        <v>0</v>
      </c>
      <c r="AM2037">
        <f>INDEX(Model_Assumptions[Values], 6) * MAX(0, INDEX(Model_Assumptions[Values], 3) - $AB2037)^2</f>
        <v>0</v>
      </c>
      <c r="AN2037">
        <f t="shared" si="724"/>
        <v>2497.8059164137421</v>
      </c>
      <c r="AO2037" cm="1">
        <f t="array" ref="AO2037">IFERROR(STDEV(IF($E$2:$E$2201=$E2037, $AJ$2:$AJ$2201)), 0)</f>
        <v>150.19139227585288</v>
      </c>
      <c r="AP2037">
        <f t="shared" si="732"/>
        <v>-0.72675316096407006</v>
      </c>
      <c r="AQ2037">
        <f t="shared" si="725"/>
        <v>3.0229726640171043E-2</v>
      </c>
      <c r="AR2037" cm="1">
        <f t="array" ref="AR2037">IFERROR(STDEV(IF($E$2:$E$2201=$E2037, $AK$2:$AK$2201)), 0)</f>
        <v>1.1438757628720216E-2</v>
      </c>
      <c r="AS2037">
        <f t="shared" si="733"/>
        <v>-0.73126593300292408</v>
      </c>
      <c r="AT2037">
        <f t="shared" si="726"/>
        <v>5.0170158647769528E-3</v>
      </c>
      <c r="AU2037" cm="1">
        <f t="array" ref="AU2037">IFERROR(STDEV(IF($E$2:$E$2201=$E2037, $AL$2:$AL$2201)), 0)</f>
        <v>6.594641701116258E-3</v>
      </c>
      <c r="AV2037">
        <f t="shared" si="734"/>
        <v>-0.76077156154332626</v>
      </c>
      <c r="AW2037">
        <f t="shared" si="727"/>
        <v>0</v>
      </c>
      <c r="AX2037" cm="1">
        <f t="array" ref="AX2037">IFERROR(STDEV(IF($E$2:$E$2201=$E2037, $AM$2:$AM$2201)), 0)</f>
        <v>0</v>
      </c>
      <c r="AY2037">
        <f t="shared" si="735"/>
        <v>-0.76077156154332626</v>
      </c>
      <c r="AZ2037">
        <f>INDEX(Model_Assumptions[Values],9)*((INDEX(Model_Scenarios[GR Weight],1)*$AG2037)+(INDEX(Model_Scenarios[GP Weight],1)*$AH2037)+(INDEX(Model_Scenarios[LTV Weight],1)*$AI2037))-(INDEX(Model_Scenarios[LTV Weight],1)*$AP2037)-(INDEX(Model_Scenarios[GP Weight],1)*($AS2037+$AV2037+$AY2037))</f>
        <v>2.1522925318256823</v>
      </c>
      <c r="BA2037">
        <f>INDEX(Model_Assumptions[Values],9)*((INDEX(Model_Scenarios[GR Weight],2)*$AG2037)+(INDEX(Model_Scenarios[GP Weight],2)*$AH2037)+(INDEX(Model_Scenarios[LTV Weight],2)*$AI2037))-(INDEX(Model_Scenarios[LTV Weight],2)*$AP2037)-(INDEX(Model_Scenarios[GP Weight],2)*($AS2037+$AV2037+$AY2037))</f>
        <v>2.1571019333204431</v>
      </c>
      <c r="BB2037">
        <f>INDEX(Model_Assumptions[Values],9)*((INDEX(Model_Scenarios[GR Weight],3)*$AG2037)+(INDEX(Model_Scenarios[GP Weight],3)*$AH2037)+(INDEX(Model_Scenarios[LTV Weight],3)*$AI2037))-(INDEX(Model_Scenarios[LTV Weight],3)*$AP2037)-(INDEX(Model_Scenarios[GP Weight],3)*($AS2037+$AV2037+$AY2037))</f>
        <v>2.1246810202460118</v>
      </c>
      <c r="BC2037">
        <f>INDEX(Model_Assumptions[Values],9)*((INDEX(Model_Scenarios[GR Weight],4)*$AG2037)+(INDEX(Model_Scenarios[GP Weight],4)*$AH2037)+(INDEX(Model_Scenarios[LTV Weight],4)*$AI2037))-(INDEX(Model_Scenarios[LTV Weight],4)*$AP2037)-(INDEX(Model_Scenarios[GP Weight],4)*($AS2037+$AV2037+$AY2037))</f>
        <v>1.9661409589797216</v>
      </c>
      <c r="BD2037">
        <f>INDEX(Model_Assumptions[Values],9)*((INDEX(Model_Scenarios[GR Weight],5)*$AG2037)+(INDEX(Model_Scenarios[GP Weight],5)*$AH2037)+(INDEX(Model_Scenarios[LTV Weight],5)*$AI2037))-(INDEX(Model_Scenarios[LTV Weight],5)*$AP2037)-(INDEX(Model_Scenarios[GP Weight],5)*($AS2037+$AV2037+$AY2037))</f>
        <v>2.3721099151349678</v>
      </c>
    </row>
    <row r="2038" spans="1:56" x14ac:dyDescent="0.25">
      <c r="A2038">
        <v>2037</v>
      </c>
      <c r="B2038">
        <v>41</v>
      </c>
      <c r="C2038" s="3">
        <v>37</v>
      </c>
      <c r="D2038" s="4">
        <v>0.72</v>
      </c>
      <c r="E2038" t="str">
        <v>SKU-1048</v>
      </c>
      <c r="F2038" t="str">
        <v>Hold</v>
      </c>
      <c r="G2038" t="str">
        <v>Full</v>
      </c>
      <c r="H2038">
        <v>101.6</v>
      </c>
      <c r="I2038">
        <v>47.68</v>
      </c>
      <c r="J2038">
        <v>37</v>
      </c>
      <c r="K2038">
        <v>3759.2</v>
      </c>
      <c r="L2038">
        <v>1995.0399999999997</v>
      </c>
      <c r="M2038">
        <v>0.53070866141732276</v>
      </c>
      <c r="N2038">
        <v>110.85658594324225</v>
      </c>
      <c r="O2038">
        <v>1073.7570939567217</v>
      </c>
      <c r="P2038">
        <v>1121.4370939567214</v>
      </c>
      <c r="Q2038">
        <v>1862.6932397664843</v>
      </c>
      <c r="R2038">
        <v>1377.0625022559368</v>
      </c>
      <c r="S2038">
        <v>1</v>
      </c>
      <c r="T2038">
        <f t="shared" si="713"/>
        <v>108.26474187913442</v>
      </c>
      <c r="U2038">
        <f t="shared" si="714"/>
        <v>6.5597853141086862E-2</v>
      </c>
      <c r="V2038">
        <f>IF($F2038="Reduce", INDEX(Model_Assumptions[Values], 2), INDEX(Model_Assumptions[Values], 1))</f>
        <v>-0.4</v>
      </c>
      <c r="W2038">
        <f t="shared" si="715"/>
        <v>36.029151773511913</v>
      </c>
      <c r="X2038">
        <f t="shared" si="728"/>
        <v>3900.6868168834253</v>
      </c>
      <c r="Y2038">
        <f t="shared" si="716"/>
        <v>2182.8168603223776</v>
      </c>
      <c r="Z2038">
        <f t="shared" si="717"/>
        <v>141.48681688342549</v>
      </c>
      <c r="AA2038">
        <f t="shared" si="718"/>
        <v>187.77686032237784</v>
      </c>
      <c r="AB2038">
        <f t="shared" si="729"/>
        <v>0.55959808177227799</v>
      </c>
      <c r="AC2038">
        <f t="shared" si="719"/>
        <v>2.8889420354955231E-2</v>
      </c>
      <c r="AD2038">
        <f t="shared" si="720"/>
        <v>2.8889420354955231E-2</v>
      </c>
      <c r="AE2038">
        <f t="shared" si="721"/>
        <v>0.72</v>
      </c>
      <c r="AF2038">
        <f t="shared" si="730"/>
        <v>385.57750063166236</v>
      </c>
      <c r="AG2038">
        <f t="shared" si="722"/>
        <v>0.1317679926677422</v>
      </c>
      <c r="AH2038">
        <f t="shared" si="723"/>
        <v>0.16744306152728755</v>
      </c>
      <c r="AI2038">
        <f t="shared" si="731"/>
        <v>0.28000000000000003</v>
      </c>
      <c r="AJ2038">
        <f>MAX(0, $R2038 - $AA2038) * INDEX(Model_Assumptions[Values], 7)</f>
        <v>2378.5712838671179</v>
      </c>
      <c r="AK2038">
        <f>MAX(0, INDEX(Model_Assumptions[Values], 4) - $AD2038)</f>
        <v>2.1110579645044772E-2</v>
      </c>
      <c r="AL2038">
        <f>MAX(0, INDEX(Model_Assumptions[Values], 5) - $AC2038)</f>
        <v>0</v>
      </c>
      <c r="AM2038">
        <f>INDEX(Model_Assumptions[Values], 6) * MAX(0, INDEX(Model_Assumptions[Values], 3) - $AB2038)^2</f>
        <v>0</v>
      </c>
      <c r="AN2038">
        <f t="shared" si="724"/>
        <v>2497.8059164137421</v>
      </c>
      <c r="AO2038" cm="1">
        <f t="array" ref="AO2038">IFERROR(STDEV(IF($E$2:$E$2201=$E2038, $AJ$2:$AJ$2201)), 0)</f>
        <v>150.19139227585288</v>
      </c>
      <c r="AP2038">
        <f t="shared" si="732"/>
        <v>-0.79388459444885395</v>
      </c>
      <c r="AQ2038">
        <f t="shared" si="725"/>
        <v>3.0229726640171043E-2</v>
      </c>
      <c r="AR2038" cm="1">
        <f t="array" ref="AR2038">IFERROR(STDEV(IF($E$2:$E$2201=$E2038, $AK$2:$AK$2201)), 0)</f>
        <v>1.1438757628720216E-2</v>
      </c>
      <c r="AS2038">
        <f t="shared" si="733"/>
        <v>-0.79721481048169862</v>
      </c>
      <c r="AT2038">
        <f t="shared" si="726"/>
        <v>5.0170158647769528E-3</v>
      </c>
      <c r="AU2038" cm="1">
        <f t="array" ref="AU2038">IFERROR(STDEV(IF($E$2:$E$2201=$E2038, $AL$2:$AL$2201)), 0)</f>
        <v>6.594641701116258E-3</v>
      </c>
      <c r="AV2038">
        <f t="shared" si="734"/>
        <v>-0.76077156154332626</v>
      </c>
      <c r="AW2038">
        <f t="shared" si="727"/>
        <v>0</v>
      </c>
      <c r="AX2038" cm="1">
        <f t="array" ref="AX2038">IFERROR(STDEV(IF($E$2:$E$2201=$E2038, $AM$2:$AM$2201)), 0)</f>
        <v>0</v>
      </c>
      <c r="AY2038">
        <f t="shared" si="735"/>
        <v>-0.76077156154332626</v>
      </c>
      <c r="AZ2038">
        <f>INDEX(Model_Assumptions[Values],9)*((INDEX(Model_Scenarios[GR Weight],1)*$AG2038)+(INDEX(Model_Scenarios[GP Weight],1)*$AH2038)+(INDEX(Model_Scenarios[LTV Weight],1)*$AI2038))-(INDEX(Model_Scenarios[LTV Weight],1)*$AP2038)-(INDEX(Model_Scenarios[GP Weight],1)*($AS2038+$AV2038+$AY2038))</f>
        <v>2.1365889960134332</v>
      </c>
      <c r="BA2038">
        <f>INDEX(Model_Assumptions[Values],9)*((INDEX(Model_Scenarios[GR Weight],2)*$AG2038)+(INDEX(Model_Scenarios[GP Weight],2)*$AH2038)+(INDEX(Model_Scenarios[LTV Weight],2)*$AI2038))-(INDEX(Model_Scenarios[LTV Weight],2)*$AP2038)-(INDEX(Model_Scenarios[GP Weight],2)*($AS2038+$AV2038+$AY2038))</f>
        <v>2.1560456291335197</v>
      </c>
      <c r="BB2038">
        <f>INDEX(Model_Assumptions[Values],9)*((INDEX(Model_Scenarios[GR Weight],3)*$AG2038)+(INDEX(Model_Scenarios[GP Weight],3)*$AH2038)+(INDEX(Model_Scenarios[LTV Weight],3)*$AI2038))-(INDEX(Model_Scenarios[LTV Weight],3)*$AP2038)-(INDEX(Model_Scenarios[GP Weight],3)*($AS2038+$AV2038+$AY2038))</f>
        <v>2.1468544630358952</v>
      </c>
      <c r="BC2038">
        <f>INDEX(Model_Assumptions[Values],9)*((INDEX(Model_Scenarios[GR Weight],4)*$AG2038)+(INDEX(Model_Scenarios[GP Weight],4)*$AH2038)+(INDEX(Model_Scenarios[LTV Weight],4)*$AI2038))-(INDEX(Model_Scenarios[LTV Weight],4)*$AP2038)-(INDEX(Model_Scenarios[GP Weight],4)*($AS2038+$AV2038+$AY2038))</f>
        <v>1.9933499999248814</v>
      </c>
      <c r="BD2038">
        <f>INDEX(Model_Assumptions[Values],9)*((INDEX(Model_Scenarios[GR Weight],5)*$AG2038)+(INDEX(Model_Scenarios[GP Weight],5)*$AH2038)+(INDEX(Model_Scenarios[LTV Weight],5)*$AI2038))-(INDEX(Model_Scenarios[LTV Weight],5)*$AP2038)-(INDEX(Model_Scenarios[GP Weight],5)*($AS2038+$AV2038+$AY2038))</f>
        <v>2.4160244239425896</v>
      </c>
    </row>
    <row r="2039" spans="1:56" x14ac:dyDescent="0.25">
      <c r="A2039">
        <v>2038</v>
      </c>
      <c r="B2039">
        <v>41</v>
      </c>
      <c r="C2039" s="3">
        <v>38</v>
      </c>
      <c r="D2039" s="4">
        <v>0.74</v>
      </c>
      <c r="E2039" t="str">
        <v>SKU-1048</v>
      </c>
      <c r="F2039" t="str">
        <v>Hold</v>
      </c>
      <c r="G2039" t="str">
        <v>Full</v>
      </c>
      <c r="H2039">
        <v>101.6</v>
      </c>
      <c r="I2039">
        <v>47.68</v>
      </c>
      <c r="J2039">
        <v>37</v>
      </c>
      <c r="K2039">
        <v>3759.2</v>
      </c>
      <c r="L2039">
        <v>1995.0399999999997</v>
      </c>
      <c r="M2039">
        <v>0.53070866141732276</v>
      </c>
      <c r="N2039">
        <v>110.85658594324225</v>
      </c>
      <c r="O2039">
        <v>1073.7570939567217</v>
      </c>
      <c r="P2039">
        <v>1121.4370939567214</v>
      </c>
      <c r="Q2039">
        <v>1862.6932397664843</v>
      </c>
      <c r="R2039">
        <v>1377.0625022559368</v>
      </c>
      <c r="S2039">
        <v>1</v>
      </c>
      <c r="T2039">
        <f t="shared" si="713"/>
        <v>108.44987359799927</v>
      </c>
      <c r="U2039">
        <f t="shared" si="714"/>
        <v>6.7420015728339347E-2</v>
      </c>
      <c r="V2039">
        <f>IF($F2039="Reduce", INDEX(Model_Assumptions[Values], 2), INDEX(Model_Assumptions[Values], 1))</f>
        <v>-0.4</v>
      </c>
      <c r="W2039">
        <f t="shared" si="715"/>
        <v>36.002183767220579</v>
      </c>
      <c r="X2039">
        <f t="shared" si="728"/>
        <v>3904.4322788070131</v>
      </c>
      <c r="Y2039">
        <f t="shared" si="716"/>
        <v>2187.8481567859358</v>
      </c>
      <c r="Z2039">
        <f t="shared" si="717"/>
        <v>145.23227880701324</v>
      </c>
      <c r="AA2039">
        <f t="shared" si="718"/>
        <v>192.80815678593603</v>
      </c>
      <c r="AB2039">
        <f t="shared" si="729"/>
        <v>0.56034987945915293</v>
      </c>
      <c r="AC2039">
        <f t="shared" si="719"/>
        <v>2.9641218041830175E-2</v>
      </c>
      <c r="AD2039">
        <f t="shared" si="720"/>
        <v>2.9641218041830175E-2</v>
      </c>
      <c r="AE2039">
        <f t="shared" si="721"/>
        <v>0.74000000000000077</v>
      </c>
      <c r="AF2039">
        <f t="shared" si="730"/>
        <v>358.03625058654251</v>
      </c>
      <c r="AG2039">
        <f t="shared" si="722"/>
        <v>0.13525617630319181</v>
      </c>
      <c r="AH2039">
        <f t="shared" si="723"/>
        <v>0.17192953383203938</v>
      </c>
      <c r="AI2039">
        <f t="shared" si="731"/>
        <v>0.25999999999999923</v>
      </c>
      <c r="AJ2039">
        <f>MAX(0, $R2039 - $AA2039) * INDEX(Model_Assumptions[Values], 7)</f>
        <v>2368.5086909400015</v>
      </c>
      <c r="AK2039">
        <f>MAX(0, INDEX(Model_Assumptions[Values], 4) - $AD2039)</f>
        <v>2.0358781958169828E-2</v>
      </c>
      <c r="AL2039">
        <f>MAX(0, INDEX(Model_Assumptions[Values], 5) - $AC2039)</f>
        <v>0</v>
      </c>
      <c r="AM2039">
        <f>INDEX(Model_Assumptions[Values], 6) * MAX(0, INDEX(Model_Assumptions[Values], 3) - $AB2039)^2</f>
        <v>0</v>
      </c>
      <c r="AN2039">
        <f t="shared" si="724"/>
        <v>2497.8059164137421</v>
      </c>
      <c r="AO2039" cm="1">
        <f t="array" ref="AO2039">IFERROR(STDEV(IF($E$2:$E$2201=$E2039, $AJ$2:$AJ$2201)), 0)</f>
        <v>150.19139227585288</v>
      </c>
      <c r="AP2039">
        <f t="shared" si="732"/>
        <v>-0.86088306070339582</v>
      </c>
      <c r="AQ2039">
        <f t="shared" si="725"/>
        <v>3.0229726640171043E-2</v>
      </c>
      <c r="AR2039" cm="1">
        <f t="array" ref="AR2039">IFERROR(STDEV(IF($E$2:$E$2201=$E2039, $AK$2:$AK$2201)), 0)</f>
        <v>1.1438757628720216E-2</v>
      </c>
      <c r="AS2039">
        <f t="shared" si="733"/>
        <v>-0.86293852902499091</v>
      </c>
      <c r="AT2039">
        <f t="shared" si="726"/>
        <v>5.0170158647769528E-3</v>
      </c>
      <c r="AU2039" cm="1">
        <f t="array" ref="AU2039">IFERROR(STDEV(IF($E$2:$E$2201=$E2039, $AL$2:$AL$2201)), 0)</f>
        <v>6.594641701116258E-3</v>
      </c>
      <c r="AV2039">
        <f t="shared" si="734"/>
        <v>-0.76077156154332626</v>
      </c>
      <c r="AW2039">
        <f t="shared" si="727"/>
        <v>0</v>
      </c>
      <c r="AX2039" cm="1">
        <f t="array" ref="AX2039">IFERROR(STDEV(IF($E$2:$E$2201=$E2039, $AM$2:$AM$2201)), 0)</f>
        <v>0</v>
      </c>
      <c r="AY2039">
        <f t="shared" si="735"/>
        <v>-0.76077156154332626</v>
      </c>
      <c r="AZ2039">
        <f>INDEX(Model_Assumptions[Values],9)*((INDEX(Model_Scenarios[GR Weight],1)*$AG2039)+(INDEX(Model_Scenarios[GP Weight],1)*$AH2039)+(INDEX(Model_Scenarios[LTV Weight],1)*$AI2039))-(INDEX(Model_Scenarios[LTV Weight],1)*$AP2039)-(INDEX(Model_Scenarios[GP Weight],1)*($AS2039+$AV2039+$AY2039))</f>
        <v>2.1207474688414938</v>
      </c>
      <c r="BA2039">
        <f>INDEX(Model_Assumptions[Values],9)*((INDEX(Model_Scenarios[GR Weight],2)*$AG2039)+(INDEX(Model_Scenarios[GP Weight],2)*$AH2039)+(INDEX(Model_Scenarios[LTV Weight],2)*$AI2039))-(INDEX(Model_Scenarios[LTV Weight],2)*$AP2039)-(INDEX(Model_Scenarios[GP Weight],2)*($AS2039+$AV2039+$AY2039))</f>
        <v>2.1548419859389667</v>
      </c>
      <c r="BB2039">
        <f>INDEX(Model_Assumptions[Values],9)*((INDEX(Model_Scenarios[GR Weight],3)*$AG2039)+(INDEX(Model_Scenarios[GP Weight],3)*$AH2039)+(INDEX(Model_Scenarios[LTV Weight],3)*$AI2039))-(INDEX(Model_Scenarios[LTV Weight],3)*$AP2039)-(INDEX(Model_Scenarios[GP Weight],3)*($AS2039+$AV2039+$AY2039))</f>
        <v>2.1688687071054908</v>
      </c>
      <c r="BC2039">
        <f>INDEX(Model_Assumptions[Values],9)*((INDEX(Model_Scenarios[GR Weight],4)*$AG2039)+(INDEX(Model_Scenarios[GP Weight],4)*$AH2039)+(INDEX(Model_Scenarios[LTV Weight],4)*$AI2039))-(INDEX(Model_Scenarios[LTV Weight],4)*$AP2039)-(INDEX(Model_Scenarios[GP Weight],4)*($AS2039+$AV2039+$AY2039))</f>
        <v>2.0204084891867473</v>
      </c>
      <c r="BD2039">
        <f>INDEX(Model_Assumptions[Values],9)*((INDEX(Model_Scenarios[GR Weight],5)*$AG2039)+(INDEX(Model_Scenarios[GP Weight],5)*$AH2039)+(INDEX(Model_Scenarios[LTV Weight],5)*$AI2039))-(INDEX(Model_Scenarios[LTV Weight],5)*$AP2039)-(INDEX(Model_Scenarios[GP Weight],5)*($AS2039+$AV2039+$AY2039))</f>
        <v>2.459748068178552</v>
      </c>
    </row>
    <row r="2040" spans="1:56" x14ac:dyDescent="0.25">
      <c r="A2040">
        <v>2039</v>
      </c>
      <c r="B2040">
        <v>41</v>
      </c>
      <c r="C2040" s="3">
        <v>39</v>
      </c>
      <c r="D2040" s="4">
        <v>0.76</v>
      </c>
      <c r="E2040" t="str">
        <v>SKU-1048</v>
      </c>
      <c r="F2040" t="str">
        <v>Hold</v>
      </c>
      <c r="G2040" t="str">
        <v>Full</v>
      </c>
      <c r="H2040">
        <v>101.6</v>
      </c>
      <c r="I2040">
        <v>47.68</v>
      </c>
      <c r="J2040">
        <v>37</v>
      </c>
      <c r="K2040">
        <v>3759.2</v>
      </c>
      <c r="L2040">
        <v>1995.0399999999997</v>
      </c>
      <c r="M2040">
        <v>0.53070866141732276</v>
      </c>
      <c r="N2040">
        <v>110.85658594324225</v>
      </c>
      <c r="O2040">
        <v>1073.7570939567217</v>
      </c>
      <c r="P2040">
        <v>1121.4370939567214</v>
      </c>
      <c r="Q2040">
        <v>1862.6932397664843</v>
      </c>
      <c r="R2040">
        <v>1377.0625022559368</v>
      </c>
      <c r="S2040">
        <v>1</v>
      </c>
      <c r="T2040">
        <f t="shared" si="713"/>
        <v>108.63500531686411</v>
      </c>
      <c r="U2040">
        <f t="shared" si="714"/>
        <v>6.9242178315591693E-2</v>
      </c>
      <c r="V2040">
        <f>IF($F2040="Reduce", INDEX(Model_Assumptions[Values], 2), INDEX(Model_Assumptions[Values], 1))</f>
        <v>-0.4</v>
      </c>
      <c r="W2040">
        <f t="shared" si="715"/>
        <v>35.975215760929245</v>
      </c>
      <c r="X2040">
        <f t="shared" si="728"/>
        <v>3908.1677554638823</v>
      </c>
      <c r="Y2040">
        <f t="shared" si="716"/>
        <v>2192.8694679827759</v>
      </c>
      <c r="Z2040">
        <f t="shared" si="717"/>
        <v>148.96775546388244</v>
      </c>
      <c r="AA2040">
        <f t="shared" si="718"/>
        <v>197.82946798277612</v>
      </c>
      <c r="AB2040">
        <f t="shared" si="729"/>
        <v>0.56109911477494701</v>
      </c>
      <c r="AC2040">
        <f t="shared" si="719"/>
        <v>3.0390453357624247E-2</v>
      </c>
      <c r="AD2040">
        <f t="shared" si="720"/>
        <v>3.0390453357624247E-2</v>
      </c>
      <c r="AE2040">
        <f t="shared" si="721"/>
        <v>0.76</v>
      </c>
      <c r="AF2040">
        <f t="shared" si="730"/>
        <v>330.49500054142482</v>
      </c>
      <c r="AG2040">
        <f t="shared" si="722"/>
        <v>0.13873506056658161</v>
      </c>
      <c r="AH2040">
        <f t="shared" si="723"/>
        <v>0.17640710214496505</v>
      </c>
      <c r="AI2040">
        <f t="shared" si="731"/>
        <v>0.24</v>
      </c>
      <c r="AJ2040">
        <f>MAX(0, $R2040 - $AA2040) * INDEX(Model_Assumptions[Values], 7)</f>
        <v>2358.4660685463214</v>
      </c>
      <c r="AK2040">
        <f>MAX(0, INDEX(Model_Assumptions[Values], 4) - $AD2040)</f>
        <v>1.9609546642375755E-2</v>
      </c>
      <c r="AL2040">
        <f>MAX(0, INDEX(Model_Assumptions[Values], 5) - $AC2040)</f>
        <v>0</v>
      </c>
      <c r="AM2040">
        <f>INDEX(Model_Assumptions[Values], 6) * MAX(0, INDEX(Model_Assumptions[Values], 3) - $AB2040)^2</f>
        <v>0</v>
      </c>
      <c r="AN2040">
        <f t="shared" si="724"/>
        <v>2497.8059164137421</v>
      </c>
      <c r="AO2040" cm="1">
        <f t="array" ref="AO2040">IFERROR(STDEV(IF($E$2:$E$2201=$E2040, $AJ$2:$AJ$2201)), 0)</f>
        <v>150.19139227585288</v>
      </c>
      <c r="AP2040">
        <f t="shared" si="732"/>
        <v>-0.92774855972770165</v>
      </c>
      <c r="AQ2040">
        <f t="shared" si="725"/>
        <v>3.0229726640171043E-2</v>
      </c>
      <c r="AR2040" cm="1">
        <f t="array" ref="AR2040">IFERROR(STDEV(IF($E$2:$E$2201=$E2040, $AK$2:$AK$2201)), 0)</f>
        <v>1.1438757628720216E-2</v>
      </c>
      <c r="AS2040">
        <f t="shared" si="733"/>
        <v>-0.92843823975519346</v>
      </c>
      <c r="AT2040">
        <f t="shared" si="726"/>
        <v>5.0170158647769528E-3</v>
      </c>
      <c r="AU2040" cm="1">
        <f t="array" ref="AU2040">IFERROR(STDEV(IF($E$2:$E$2201=$E2040, $AL$2:$AL$2201)), 0)</f>
        <v>6.594641701116258E-3</v>
      </c>
      <c r="AV2040">
        <f t="shared" si="734"/>
        <v>-0.76077156154332626</v>
      </c>
      <c r="AW2040">
        <f t="shared" si="727"/>
        <v>0</v>
      </c>
      <c r="AX2040" cm="1">
        <f t="array" ref="AX2040">IFERROR(STDEV(IF($E$2:$E$2201=$E2040, $AM$2:$AM$2201)), 0)</f>
        <v>0</v>
      </c>
      <c r="AY2040">
        <f t="shared" si="735"/>
        <v>-0.76077156154332626</v>
      </c>
      <c r="AZ2040">
        <f>INDEX(Model_Assumptions[Values],9)*((INDEX(Model_Scenarios[GR Weight],1)*$AG2040)+(INDEX(Model_Scenarios[GP Weight],1)*$AH2040)+(INDEX(Model_Scenarios[LTV Weight],1)*$AI2040))-(INDEX(Model_Scenarios[LTV Weight],1)*$AP2040)-(INDEX(Model_Scenarios[GP Weight],1)*($AS2040+$AV2040+$AY2040))</f>
        <v>2.1047680654221192</v>
      </c>
      <c r="BA2040">
        <f>INDEX(Model_Assumptions[Values],9)*((INDEX(Model_Scenarios[GR Weight],2)*$AG2040)+(INDEX(Model_Scenarios[GP Weight],2)*$AH2040)+(INDEX(Model_Scenarios[LTV Weight],2)*$AI2040))-(INDEX(Model_Scenarios[LTV Weight],2)*$AP2040)-(INDEX(Model_Scenarios[GP Weight],2)*($AS2040+$AV2040+$AY2040))</f>
        <v>2.1534912339612768</v>
      </c>
      <c r="BB2040">
        <f>INDEX(Model_Assumptions[Values],9)*((INDEX(Model_Scenarios[GR Weight],3)*$AG2040)+(INDEX(Model_Scenarios[GP Weight],3)*$AH2040)+(INDEX(Model_Scenarios[LTV Weight],3)*$AI2040))-(INDEX(Model_Scenarios[LTV Weight],3)*$AP2040)-(INDEX(Model_Scenarios[GP Weight],3)*($AS2040+$AV2040+$AY2040))</f>
        <v>2.1907241553476426</v>
      </c>
      <c r="BC2040">
        <f>INDEX(Model_Assumptions[Values],9)*((INDEX(Model_Scenarios[GR Weight],4)*$AG2040)+(INDEX(Model_Scenarios[GP Weight],4)*$AH2040)+(INDEX(Model_Scenarios[LTV Weight],4)*$AI2040))-(INDEX(Model_Scenarios[LTV Weight],4)*$AP2040)-(INDEX(Model_Scenarios[GP Weight],4)*($AS2040+$AV2040+$AY2040))</f>
        <v>2.047316829658163</v>
      </c>
      <c r="BD2040">
        <f>INDEX(Model_Assumptions[Values],9)*((INDEX(Model_Scenarios[GR Weight],5)*$AG2040)+(INDEX(Model_Scenarios[GP Weight],5)*$AH2040)+(INDEX(Model_Scenarios[LTV Weight],5)*$AI2040))-(INDEX(Model_Scenarios[LTV Weight],5)*$AP2040)-(INDEX(Model_Scenarios[GP Weight],5)*($AS2040+$AV2040+$AY2040))</f>
        <v>2.503281480960176</v>
      </c>
    </row>
    <row r="2041" spans="1:56" x14ac:dyDescent="0.25">
      <c r="A2041">
        <v>2040</v>
      </c>
      <c r="B2041">
        <v>41</v>
      </c>
      <c r="C2041" s="3">
        <v>40</v>
      </c>
      <c r="D2041" s="4">
        <v>0.78</v>
      </c>
      <c r="E2041" t="str">
        <v>SKU-1048</v>
      </c>
      <c r="F2041" t="str">
        <v>Hold</v>
      </c>
      <c r="G2041" t="str">
        <v>Full</v>
      </c>
      <c r="H2041">
        <v>101.6</v>
      </c>
      <c r="I2041">
        <v>47.68</v>
      </c>
      <c r="J2041">
        <v>37</v>
      </c>
      <c r="K2041">
        <v>3759.2</v>
      </c>
      <c r="L2041">
        <v>1995.0399999999997</v>
      </c>
      <c r="M2041">
        <v>0.53070866141732276</v>
      </c>
      <c r="N2041">
        <v>110.85658594324225</v>
      </c>
      <c r="O2041">
        <v>1073.7570939567217</v>
      </c>
      <c r="P2041">
        <v>1121.4370939567214</v>
      </c>
      <c r="Q2041">
        <v>1862.6932397664843</v>
      </c>
      <c r="R2041">
        <v>1377.0625022559368</v>
      </c>
      <c r="S2041">
        <v>1</v>
      </c>
      <c r="T2041">
        <f t="shared" si="713"/>
        <v>108.82013703572895</v>
      </c>
      <c r="U2041">
        <f t="shared" si="714"/>
        <v>7.1064340902844039E-2</v>
      </c>
      <c r="V2041">
        <f>IF($F2041="Reduce", INDEX(Model_Assumptions[Values], 2), INDEX(Model_Assumptions[Values], 1))</f>
        <v>-0.4</v>
      </c>
      <c r="W2041">
        <f t="shared" si="715"/>
        <v>35.948247754637904</v>
      </c>
      <c r="X2041">
        <f t="shared" si="728"/>
        <v>3911.893246854032</v>
      </c>
      <c r="Y2041">
        <f t="shared" si="716"/>
        <v>2197.8807939128965</v>
      </c>
      <c r="Z2041">
        <f t="shared" si="717"/>
        <v>152.69324685403217</v>
      </c>
      <c r="AA2041">
        <f t="shared" si="718"/>
        <v>202.84079391289674</v>
      </c>
      <c r="AB2041">
        <f t="shared" si="729"/>
        <v>0.56184580079746438</v>
      </c>
      <c r="AC2041">
        <f t="shared" si="719"/>
        <v>3.1137139380141621E-2</v>
      </c>
      <c r="AD2041">
        <f t="shared" si="720"/>
        <v>3.1137139380141621E-2</v>
      </c>
      <c r="AE2041">
        <f t="shared" si="721"/>
        <v>0.77999999999999925</v>
      </c>
      <c r="AF2041">
        <f t="shared" si="730"/>
        <v>302.95375049630712</v>
      </c>
      <c r="AG2041">
        <f t="shared" si="722"/>
        <v>0.14220464545791073</v>
      </c>
      <c r="AH2041">
        <f t="shared" si="723"/>
        <v>0.1808757664660634</v>
      </c>
      <c r="AI2041">
        <f t="shared" si="731"/>
        <v>0.22000000000000075</v>
      </c>
      <c r="AJ2041">
        <f>MAX(0, $R2041 - $AA2041) * INDEX(Model_Assumptions[Values], 7)</f>
        <v>2348.4434166860801</v>
      </c>
      <c r="AK2041">
        <f>MAX(0, INDEX(Model_Assumptions[Values], 4) - $AD2041)</f>
        <v>1.8862860619858382E-2</v>
      </c>
      <c r="AL2041">
        <f>MAX(0, INDEX(Model_Assumptions[Values], 5) - $AC2041)</f>
        <v>0</v>
      </c>
      <c r="AM2041">
        <f>INDEX(Model_Assumptions[Values], 6) * MAX(0, INDEX(Model_Assumptions[Values], 3) - $AB2041)^2</f>
        <v>0</v>
      </c>
      <c r="AN2041">
        <f t="shared" si="724"/>
        <v>2497.8059164137421</v>
      </c>
      <c r="AO2041" cm="1">
        <f t="array" ref="AO2041">IFERROR(STDEV(IF($E$2:$E$2201=$E2041, $AJ$2:$AJ$2201)), 0)</f>
        <v>150.19139227585288</v>
      </c>
      <c r="AP2041">
        <f t="shared" si="732"/>
        <v>-0.99448109152175335</v>
      </c>
      <c r="AQ2041">
        <f t="shared" si="725"/>
        <v>3.0229726640171043E-2</v>
      </c>
      <c r="AR2041" cm="1">
        <f t="array" ref="AR2041">IFERROR(STDEV(IF($E$2:$E$2201=$E2041, $AK$2:$AK$2201)), 0)</f>
        <v>1.1438757628720216E-2</v>
      </c>
      <c r="AS2041">
        <f t="shared" si="733"/>
        <v>-0.99371508596116676</v>
      </c>
      <c r="AT2041">
        <f t="shared" si="726"/>
        <v>5.0170158647769528E-3</v>
      </c>
      <c r="AU2041" cm="1">
        <f t="array" ref="AU2041">IFERROR(STDEV(IF($E$2:$E$2201=$E2041, $AL$2:$AL$2201)), 0)</f>
        <v>6.594641701116258E-3</v>
      </c>
      <c r="AV2041">
        <f t="shared" si="734"/>
        <v>-0.76077156154332626</v>
      </c>
      <c r="AW2041">
        <f t="shared" si="727"/>
        <v>0</v>
      </c>
      <c r="AX2041" cm="1">
        <f t="array" ref="AX2041">IFERROR(STDEV(IF($E$2:$E$2201=$E2041, $AM$2:$AM$2201)), 0)</f>
        <v>0</v>
      </c>
      <c r="AY2041">
        <f t="shared" si="735"/>
        <v>-0.76077156154332626</v>
      </c>
      <c r="AZ2041">
        <f>INDEX(Model_Assumptions[Values],9)*((INDEX(Model_Scenarios[GR Weight],1)*$AG2041)+(INDEX(Model_Scenarios[GP Weight],1)*$AH2041)+(INDEX(Model_Scenarios[LTV Weight],1)*$AI2041))-(INDEX(Model_Scenarios[LTV Weight],1)*$AP2041)-(INDEX(Model_Scenarios[GP Weight],1)*($AS2041+$AV2041+$AY2041))</f>
        <v>2.0886509000841746</v>
      </c>
      <c r="BA2041">
        <f>INDEX(Model_Assumptions[Values],9)*((INDEX(Model_Scenarios[GR Weight],2)*$AG2041)+(INDEX(Model_Scenarios[GP Weight],2)*$AH2041)+(INDEX(Model_Scenarios[LTV Weight],2)*$AI2041))-(INDEX(Model_Scenarios[LTV Weight],2)*$AP2041)-(INDEX(Model_Scenarios[GP Weight],2)*($AS2041+$AV2041+$AY2041))</f>
        <v>2.1519936018582024</v>
      </c>
      <c r="BB2041">
        <f>INDEX(Model_Assumptions[Values],9)*((INDEX(Model_Scenarios[GR Weight],3)*$AG2041)+(INDEX(Model_Scenarios[GP Weight],3)*$AH2041)+(INDEX(Model_Scenarios[LTV Weight],3)*$AI2041))-(INDEX(Model_Scenarios[LTV Weight],3)*$AP2041)-(INDEX(Model_Scenarios[GP Weight],3)*($AS2041+$AV2041+$AY2041))</f>
        <v>2.2124212079134389</v>
      </c>
      <c r="BC2041">
        <f>INDEX(Model_Assumptions[Values],9)*((INDEX(Model_Scenarios[GR Weight],4)*$AG2041)+(INDEX(Model_Scenarios[GP Weight],4)*$AH2041)+(INDEX(Model_Scenarios[LTV Weight],4)*$AI2041))-(INDEX(Model_Scenarios[LTV Weight],4)*$AP2041)-(INDEX(Model_Scenarios[GP Weight],4)*($AS2041+$AV2041+$AY2041))</f>
        <v>2.0740754214902184</v>
      </c>
      <c r="BD2041">
        <f>INDEX(Model_Assumptions[Values],9)*((INDEX(Model_Scenarios[GR Weight],5)*$AG2041)+(INDEX(Model_Scenarios[GP Weight],5)*$AH2041)+(INDEX(Model_Scenarios[LTV Weight],5)*$AI2041))-(INDEX(Model_Scenarios[LTV Weight],5)*$AP2041)-(INDEX(Model_Scenarios[GP Weight],5)*($AS2041+$AV2041+$AY2041))</f>
        <v>2.5466252910963254</v>
      </c>
    </row>
    <row r="2042" spans="1:56" x14ac:dyDescent="0.25">
      <c r="A2042">
        <v>2041</v>
      </c>
      <c r="B2042">
        <v>41</v>
      </c>
      <c r="C2042" s="3">
        <v>41</v>
      </c>
      <c r="D2042" s="4">
        <v>0.8</v>
      </c>
      <c r="E2042" t="str">
        <v>SKU-1048</v>
      </c>
      <c r="F2042" t="str">
        <v>Hold</v>
      </c>
      <c r="G2042" t="str">
        <v>Full</v>
      </c>
      <c r="H2042">
        <v>101.6</v>
      </c>
      <c r="I2042">
        <v>47.68</v>
      </c>
      <c r="J2042">
        <v>37</v>
      </c>
      <c r="K2042">
        <v>3759.2</v>
      </c>
      <c r="L2042">
        <v>1995.0399999999997</v>
      </c>
      <c r="M2042">
        <v>0.53070866141732276</v>
      </c>
      <c r="N2042">
        <v>110.85658594324225</v>
      </c>
      <c r="O2042">
        <v>1073.7570939567217</v>
      </c>
      <c r="P2042">
        <v>1121.4370939567214</v>
      </c>
      <c r="Q2042">
        <v>1862.6932397664843</v>
      </c>
      <c r="R2042">
        <v>1377.0625022559368</v>
      </c>
      <c r="S2042">
        <v>1</v>
      </c>
      <c r="T2042">
        <f t="shared" si="713"/>
        <v>109.0052687545938</v>
      </c>
      <c r="U2042">
        <f t="shared" si="714"/>
        <v>7.288650349009651E-2</v>
      </c>
      <c r="V2042">
        <f>IF($F2042="Reduce", INDEX(Model_Assumptions[Values], 2), INDEX(Model_Assumptions[Values], 1))</f>
        <v>-0.4</v>
      </c>
      <c r="W2042">
        <f t="shared" si="715"/>
        <v>35.921279748346571</v>
      </c>
      <c r="X2042">
        <f t="shared" si="728"/>
        <v>3915.6087529774654</v>
      </c>
      <c r="Y2042">
        <f t="shared" si="716"/>
        <v>2202.8821345763008</v>
      </c>
      <c r="Z2042">
        <f t="shared" si="717"/>
        <v>156.40875297746561</v>
      </c>
      <c r="AA2042">
        <f t="shared" si="718"/>
        <v>207.84213457630108</v>
      </c>
      <c r="AB2042">
        <f t="shared" si="729"/>
        <v>0.56258995051566596</v>
      </c>
      <c r="AC2042">
        <f t="shared" si="719"/>
        <v>3.1881289098343202E-2</v>
      </c>
      <c r="AD2042">
        <f t="shared" si="720"/>
        <v>3.1881289098343202E-2</v>
      </c>
      <c r="AE2042">
        <f t="shared" si="721"/>
        <v>0.8</v>
      </c>
      <c r="AF2042">
        <f t="shared" si="730"/>
        <v>275.41250045118733</v>
      </c>
      <c r="AG2042">
        <f t="shared" si="722"/>
        <v>0.14566493097718219</v>
      </c>
      <c r="AH2042">
        <f t="shared" si="723"/>
        <v>0.18533552679533727</v>
      </c>
      <c r="AI2042">
        <f t="shared" si="731"/>
        <v>0.19999999999999998</v>
      </c>
      <c r="AJ2042">
        <f>MAX(0, $R2042 - $AA2042) * INDEX(Model_Assumptions[Values], 7)</f>
        <v>2338.4407353592715</v>
      </c>
      <c r="AK2042">
        <f>MAX(0, INDEX(Model_Assumptions[Values], 4) - $AD2042)</f>
        <v>1.8118710901656801E-2</v>
      </c>
      <c r="AL2042">
        <f>MAX(0, INDEX(Model_Assumptions[Values], 5) - $AC2042)</f>
        <v>0</v>
      </c>
      <c r="AM2042">
        <f>INDEX(Model_Assumptions[Values], 6) * MAX(0, INDEX(Model_Assumptions[Values], 3) - $AB2042)^2</f>
        <v>0</v>
      </c>
      <c r="AN2042">
        <f t="shared" si="724"/>
        <v>2497.8059164137421</v>
      </c>
      <c r="AO2042" cm="1">
        <f t="array" ref="AO2042">IFERROR(STDEV(IF($E$2:$E$2201=$E2042, $AJ$2:$AJ$2201)), 0)</f>
        <v>150.19139227585288</v>
      </c>
      <c r="AP2042">
        <f t="shared" si="732"/>
        <v>-1.0610806560855932</v>
      </c>
      <c r="AQ2042">
        <f t="shared" si="725"/>
        <v>3.0229726640171043E-2</v>
      </c>
      <c r="AR2042" cm="1">
        <f t="array" ref="AR2042">IFERROR(STDEV(IF($E$2:$E$2201=$E2042, $AK$2:$AK$2201)), 0)</f>
        <v>1.1438757628720216E-2</v>
      </c>
      <c r="AS2042">
        <f t="shared" si="733"/>
        <v>-1.0587702031649078</v>
      </c>
      <c r="AT2042">
        <f t="shared" si="726"/>
        <v>5.0170158647769528E-3</v>
      </c>
      <c r="AU2042" cm="1">
        <f t="array" ref="AU2042">IFERROR(STDEV(IF($E$2:$E$2201=$E2042, $AL$2:$AL$2201)), 0)</f>
        <v>6.594641701116258E-3</v>
      </c>
      <c r="AV2042">
        <f t="shared" si="734"/>
        <v>-0.76077156154332626</v>
      </c>
      <c r="AW2042">
        <f t="shared" si="727"/>
        <v>0</v>
      </c>
      <c r="AX2042" cm="1">
        <f t="array" ref="AX2042">IFERROR(STDEV(IF($E$2:$E$2201=$E2042, $AM$2:$AM$2201)), 0)</f>
        <v>0</v>
      </c>
      <c r="AY2042">
        <f t="shared" si="735"/>
        <v>-0.76077156154332626</v>
      </c>
      <c r="AZ2042">
        <f>INDEX(Model_Assumptions[Values],9)*((INDEX(Model_Scenarios[GR Weight],1)*$AG2042)+(INDEX(Model_Scenarios[GP Weight],1)*$AH2042)+(INDEX(Model_Scenarios[LTV Weight],1)*$AI2042))-(INDEX(Model_Scenarios[LTV Weight],1)*$AP2042)-(INDEX(Model_Scenarios[GP Weight],1)*($AS2042+$AV2042+$AY2042))</f>
        <v>2.0723960863798907</v>
      </c>
      <c r="BA2042">
        <f>INDEX(Model_Assumptions[Values],9)*((INDEX(Model_Scenarios[GR Weight],2)*$AG2042)+(INDEX(Model_Scenarios[GP Weight],2)*$AH2042)+(INDEX(Model_Scenarios[LTV Weight],2)*$AI2042))-(INDEX(Model_Scenarios[LTV Weight],2)*$AP2042)-(INDEX(Model_Scenarios[GP Weight],2)*($AS2042+$AV2042+$AY2042))</f>
        <v>2.1503493167341716</v>
      </c>
      <c r="BB2042">
        <f>INDEX(Model_Assumptions[Values],9)*((INDEX(Model_Scenarios[GR Weight],3)*$AG2042)+(INDEX(Model_Scenarios[GP Weight],3)*$AH2042)+(INDEX(Model_Scenarios[LTV Weight],3)*$AI2042))-(INDEX(Model_Scenarios[LTV Weight],3)*$AP2042)-(INDEX(Model_Scenarios[GP Weight],3)*($AS2042+$AV2042+$AY2042))</f>
        <v>2.2339602622356014</v>
      </c>
      <c r="BC2042">
        <f>INDEX(Model_Assumptions[Values],9)*((INDEX(Model_Scenarios[GR Weight],4)*$AG2042)+(INDEX(Model_Scenarios[GP Weight],4)*$AH2042)+(INDEX(Model_Scenarios[LTV Weight],4)*$AI2042))-(INDEX(Model_Scenarios[LTV Weight],4)*$AP2042)-(INDEX(Model_Scenarios[GP Weight],4)*($AS2042+$AV2042+$AY2042))</f>
        <v>2.1006846621156328</v>
      </c>
      <c r="BD2042">
        <f>INDEX(Model_Assumptions[Values],9)*((INDEX(Model_Scenarios[GR Weight],5)*$AG2042)+(INDEX(Model_Scenarios[GP Weight],5)*$AH2042)+(INDEX(Model_Scenarios[LTV Weight],5)*$AI2042))-(INDEX(Model_Scenarios[LTV Weight],5)*$AP2042)-(INDEX(Model_Scenarios[GP Weight],5)*($AS2042+$AV2042+$AY2042))</f>
        <v>2.5897801231241164</v>
      </c>
    </row>
    <row r="2043" spans="1:56" x14ac:dyDescent="0.25">
      <c r="A2043">
        <v>2042</v>
      </c>
      <c r="B2043">
        <v>41</v>
      </c>
      <c r="C2043" s="3">
        <v>42</v>
      </c>
      <c r="D2043" s="4">
        <v>0.82000000000000006</v>
      </c>
      <c r="E2043" t="str">
        <v>SKU-1048</v>
      </c>
      <c r="F2043" t="str">
        <v>Hold</v>
      </c>
      <c r="G2043" t="str">
        <v>Full</v>
      </c>
      <c r="H2043">
        <v>101.6</v>
      </c>
      <c r="I2043">
        <v>47.68</v>
      </c>
      <c r="J2043">
        <v>37</v>
      </c>
      <c r="K2043">
        <v>3759.2</v>
      </c>
      <c r="L2043">
        <v>1995.0399999999997</v>
      </c>
      <c r="M2043">
        <v>0.53070866141732276</v>
      </c>
      <c r="N2043">
        <v>110.85658594324225</v>
      </c>
      <c r="O2043">
        <v>1073.7570939567217</v>
      </c>
      <c r="P2043">
        <v>1121.4370939567214</v>
      </c>
      <c r="Q2043">
        <v>1862.6932397664843</v>
      </c>
      <c r="R2043">
        <v>1377.0625022559368</v>
      </c>
      <c r="S2043">
        <v>1</v>
      </c>
      <c r="T2043">
        <f t="shared" si="713"/>
        <v>109.19040047345865</v>
      </c>
      <c r="U2043">
        <f t="shared" si="714"/>
        <v>7.4708666077348995E-2</v>
      </c>
      <c r="V2043">
        <f>IF($F2043="Reduce", INDEX(Model_Assumptions[Values], 2), INDEX(Model_Assumptions[Values], 1))</f>
        <v>-0.4</v>
      </c>
      <c r="W2043">
        <f t="shared" si="715"/>
        <v>35.89431174205523</v>
      </c>
      <c r="X2043">
        <f t="shared" si="728"/>
        <v>3919.3142738341799</v>
      </c>
      <c r="Y2043">
        <f t="shared" si="716"/>
        <v>2207.8734899729866</v>
      </c>
      <c r="Z2043">
        <f t="shared" si="717"/>
        <v>160.11427383418004</v>
      </c>
      <c r="AA2043">
        <f t="shared" si="718"/>
        <v>212.83348997298685</v>
      </c>
      <c r="AB2043">
        <f t="shared" si="729"/>
        <v>0.56333157683042145</v>
      </c>
      <c r="AC2043">
        <f t="shared" si="719"/>
        <v>3.2622915413098696E-2</v>
      </c>
      <c r="AD2043">
        <f t="shared" si="720"/>
        <v>3.2622915413098696E-2</v>
      </c>
      <c r="AE2043">
        <f t="shared" si="721"/>
        <v>0.82000000000000073</v>
      </c>
      <c r="AF2043">
        <f t="shared" si="730"/>
        <v>247.87125040606762</v>
      </c>
      <c r="AG2043">
        <f t="shared" si="722"/>
        <v>0.14911591712439343</v>
      </c>
      <c r="AH2043">
        <f t="shared" si="723"/>
        <v>0.18978638313278456</v>
      </c>
      <c r="AI2043">
        <f t="shared" si="731"/>
        <v>0.17999999999999927</v>
      </c>
      <c r="AJ2043">
        <f>MAX(0, $R2043 - $AA2043) * INDEX(Model_Assumptions[Values], 7)</f>
        <v>2328.4580245658999</v>
      </c>
      <c r="AK2043">
        <f>MAX(0, INDEX(Model_Assumptions[Values], 4) - $AD2043)</f>
        <v>1.7377084586901306E-2</v>
      </c>
      <c r="AL2043">
        <f>MAX(0, INDEX(Model_Assumptions[Values], 5) - $AC2043)</f>
        <v>0</v>
      </c>
      <c r="AM2043">
        <f>INDEX(Model_Assumptions[Values], 6) * MAX(0, INDEX(Model_Assumptions[Values], 3) - $AB2043)^2</f>
        <v>0</v>
      </c>
      <c r="AN2043">
        <f t="shared" si="724"/>
        <v>2497.8059164137421</v>
      </c>
      <c r="AO2043" cm="1">
        <f t="array" ref="AO2043">IFERROR(STDEV(IF($E$2:$E$2201=$E2043, $AJ$2:$AJ$2201)), 0)</f>
        <v>150.19139227585288</v>
      </c>
      <c r="AP2043">
        <f t="shared" si="732"/>
        <v>-1.127547253419191</v>
      </c>
      <c r="AQ2043">
        <f t="shared" si="725"/>
        <v>3.0229726640171043E-2</v>
      </c>
      <c r="AR2043" cm="1">
        <f t="array" ref="AR2043">IFERROR(STDEV(IF($E$2:$E$2201=$E2043, $AK$2:$AK$2201)), 0)</f>
        <v>1.1438757628720216E-2</v>
      </c>
      <c r="AS2043">
        <f t="shared" si="733"/>
        <v>-1.1236047191872978</v>
      </c>
      <c r="AT2043">
        <f t="shared" si="726"/>
        <v>5.0170158647769528E-3</v>
      </c>
      <c r="AU2043" cm="1">
        <f t="array" ref="AU2043">IFERROR(STDEV(IF($E$2:$E$2201=$E2043, $AL$2:$AL$2201)), 0)</f>
        <v>6.594641701116258E-3</v>
      </c>
      <c r="AV2043">
        <f t="shared" si="734"/>
        <v>-0.76077156154332626</v>
      </c>
      <c r="AW2043">
        <f t="shared" si="727"/>
        <v>0</v>
      </c>
      <c r="AX2043" cm="1">
        <f t="array" ref="AX2043">IFERROR(STDEV(IF($E$2:$E$2201=$E2043, $AM$2:$AM$2201)), 0)</f>
        <v>0</v>
      </c>
      <c r="AY2043">
        <f t="shared" si="735"/>
        <v>-0.76077156154332626</v>
      </c>
      <c r="AZ2043">
        <f>INDEX(Model_Assumptions[Values],9)*((INDEX(Model_Scenarios[GR Weight],1)*$AG2043)+(INDEX(Model_Scenarios[GP Weight],1)*$AH2043)+(INDEX(Model_Scenarios[LTV Weight],1)*$AI2043))-(INDEX(Model_Scenarios[LTV Weight],1)*$AP2043)-(INDEX(Model_Scenarios[GP Weight],1)*($AS2043+$AV2043+$AY2043))</f>
        <v>2.0560037370913342</v>
      </c>
      <c r="BA2043">
        <f>INDEX(Model_Assumptions[Values],9)*((INDEX(Model_Scenarios[GR Weight],2)*$AG2043)+(INDEX(Model_Scenarios[GP Weight],2)*$AH2043)+(INDEX(Model_Scenarios[LTV Weight],2)*$AI2043))-(INDEX(Model_Scenarios[LTV Weight],2)*$AP2043)-(INDEX(Model_Scenarios[GP Weight],2)*($AS2043+$AV2043+$AY2043))</f>
        <v>2.148558604153342</v>
      </c>
      <c r="BB2043">
        <f>INDEX(Model_Assumptions[Values],9)*((INDEX(Model_Scenarios[GR Weight],3)*$AG2043)+(INDEX(Model_Scenarios[GP Weight],3)*$AH2043)+(INDEX(Model_Scenarios[LTV Weight],3)*$AI2043))-(INDEX(Model_Scenarios[LTV Weight],3)*$AP2043)-(INDEX(Model_Scenarios[GP Weight],3)*($AS2043+$AV2043+$AY2043))</f>
        <v>2.2553417130514224</v>
      </c>
      <c r="BC2043">
        <f>INDEX(Model_Assumptions[Values],9)*((INDEX(Model_Scenarios[GR Weight],4)*$AG2043)+(INDEX(Model_Scenarios[GP Weight],4)*$AH2043)+(INDEX(Model_Scenarios[LTV Weight],4)*$AI2043))-(INDEX(Model_Scenarios[LTV Weight],4)*$AP2043)-(INDEX(Model_Scenarios[GP Weight],4)*($AS2043+$AV2043+$AY2043))</f>
        <v>2.1271449462717</v>
      </c>
      <c r="BD2043">
        <f>INDEX(Model_Assumptions[Values],9)*((INDEX(Model_Scenarios[GR Weight],5)*$AG2043)+(INDEX(Model_Scenarios[GP Weight],5)*$AH2043)+(INDEX(Model_Scenarios[LTV Weight],5)*$AI2043))-(INDEX(Model_Scenarios[LTV Weight],5)*$AP2043)-(INDEX(Model_Scenarios[GP Weight],5)*($AS2043+$AV2043+$AY2043))</f>
        <v>2.6327465973450206</v>
      </c>
    </row>
    <row r="2044" spans="1:56" x14ac:dyDescent="0.25">
      <c r="A2044">
        <v>2043</v>
      </c>
      <c r="B2044">
        <v>41</v>
      </c>
      <c r="C2044" s="3">
        <v>43</v>
      </c>
      <c r="D2044" s="4">
        <v>0.84</v>
      </c>
      <c r="E2044" t="str">
        <v>SKU-1048</v>
      </c>
      <c r="F2044" t="str">
        <v>Hold</v>
      </c>
      <c r="G2044" t="str">
        <v>Full</v>
      </c>
      <c r="H2044">
        <v>101.6</v>
      </c>
      <c r="I2044">
        <v>47.68</v>
      </c>
      <c r="J2044">
        <v>37</v>
      </c>
      <c r="K2044">
        <v>3759.2</v>
      </c>
      <c r="L2044">
        <v>1995.0399999999997</v>
      </c>
      <c r="M2044">
        <v>0.53070866141732276</v>
      </c>
      <c r="N2044">
        <v>110.85658594324225</v>
      </c>
      <c r="O2044">
        <v>1073.7570939567217</v>
      </c>
      <c r="P2044">
        <v>1121.4370939567214</v>
      </c>
      <c r="Q2044">
        <v>1862.6932397664843</v>
      </c>
      <c r="R2044">
        <v>1377.0625022559368</v>
      </c>
      <c r="S2044">
        <v>1</v>
      </c>
      <c r="T2044">
        <f t="shared" si="713"/>
        <v>109.37553219232349</v>
      </c>
      <c r="U2044">
        <f t="shared" si="714"/>
        <v>7.6530828664601341E-2</v>
      </c>
      <c r="V2044">
        <f>IF($F2044="Reduce", INDEX(Model_Assumptions[Values], 2), INDEX(Model_Assumptions[Values], 1))</f>
        <v>-0.4</v>
      </c>
      <c r="W2044">
        <f t="shared" si="715"/>
        <v>35.867343735763903</v>
      </c>
      <c r="X2044">
        <f t="shared" si="728"/>
        <v>3923.0098094241771</v>
      </c>
      <c r="Y2044">
        <f t="shared" si="716"/>
        <v>2212.8548601029543</v>
      </c>
      <c r="Z2044">
        <f t="shared" si="717"/>
        <v>163.80980942417727</v>
      </c>
      <c r="AA2044">
        <f t="shared" si="718"/>
        <v>217.81486010295453</v>
      </c>
      <c r="AB2044">
        <f t="shared" si="729"/>
        <v>0.56407069255525499</v>
      </c>
      <c r="AC2044">
        <f t="shared" si="719"/>
        <v>3.3362031137932235E-2</v>
      </c>
      <c r="AD2044">
        <f t="shared" si="720"/>
        <v>3.3362031137932235E-2</v>
      </c>
      <c r="AE2044">
        <f t="shared" si="721"/>
        <v>0.84</v>
      </c>
      <c r="AF2044">
        <f t="shared" si="730"/>
        <v>220.33000036094992</v>
      </c>
      <c r="AG2044">
        <f t="shared" si="722"/>
        <v>0.15255760389954612</v>
      </c>
      <c r="AH2044">
        <f t="shared" si="723"/>
        <v>0.19422833547840576</v>
      </c>
      <c r="AI2044">
        <f t="shared" si="731"/>
        <v>0.16000000000000003</v>
      </c>
      <c r="AJ2044">
        <f>MAX(0, $R2044 - $AA2044) * INDEX(Model_Assumptions[Values], 7)</f>
        <v>2318.4952843059646</v>
      </c>
      <c r="AK2044">
        <f>MAX(0, INDEX(Model_Assumptions[Values], 4) - $AD2044)</f>
        <v>1.6637968862067767E-2</v>
      </c>
      <c r="AL2044">
        <f>MAX(0, INDEX(Model_Assumptions[Values], 5) - $AC2044)</f>
        <v>0</v>
      </c>
      <c r="AM2044">
        <f>INDEX(Model_Assumptions[Values], 6) * MAX(0, INDEX(Model_Assumptions[Values], 3) - $AB2044)^2</f>
        <v>0</v>
      </c>
      <c r="AN2044">
        <f t="shared" si="724"/>
        <v>2497.8059164137421</v>
      </c>
      <c r="AO2044" cm="1">
        <f t="array" ref="AO2044">IFERROR(STDEV(IF($E$2:$E$2201=$E2044, $AJ$2:$AJ$2201)), 0)</f>
        <v>150.19139227585288</v>
      </c>
      <c r="AP2044">
        <f t="shared" si="732"/>
        <v>-1.1938808835225529</v>
      </c>
      <c r="AQ2044">
        <f t="shared" si="725"/>
        <v>3.0229726640171043E-2</v>
      </c>
      <c r="AR2044" cm="1">
        <f t="array" ref="AR2044">IFERROR(STDEV(IF($E$2:$E$2201=$E2044, $AK$2:$AK$2201)), 0)</f>
        <v>1.1438757628720216E-2</v>
      </c>
      <c r="AS2044">
        <f t="shared" si="733"/>
        <v>-1.1882197542132853</v>
      </c>
      <c r="AT2044">
        <f t="shared" si="726"/>
        <v>5.0170158647769528E-3</v>
      </c>
      <c r="AU2044" cm="1">
        <f t="array" ref="AU2044">IFERROR(STDEV(IF($E$2:$E$2201=$E2044, $AL$2:$AL$2201)), 0)</f>
        <v>6.594641701116258E-3</v>
      </c>
      <c r="AV2044">
        <f t="shared" si="734"/>
        <v>-0.76077156154332626</v>
      </c>
      <c r="AW2044">
        <f t="shared" si="727"/>
        <v>0</v>
      </c>
      <c r="AX2044" cm="1">
        <f t="array" ref="AX2044">IFERROR(STDEV(IF($E$2:$E$2201=$E2044, $AM$2:$AM$2201)), 0)</f>
        <v>0</v>
      </c>
      <c r="AY2044">
        <f t="shared" si="735"/>
        <v>-0.76077156154332626</v>
      </c>
      <c r="AZ2044">
        <f>INDEX(Model_Assumptions[Values],9)*((INDEX(Model_Scenarios[GR Weight],1)*$AG2044)+(INDEX(Model_Scenarios[GP Weight],1)*$AH2044)+(INDEX(Model_Scenarios[LTV Weight],1)*$AI2044))-(INDEX(Model_Scenarios[LTV Weight],1)*$AP2044)-(INDEX(Model_Scenarios[GP Weight],1)*($AS2044+$AV2044+$AY2044))</f>
        <v>2.0394739642370121</v>
      </c>
      <c r="BA2044">
        <f>INDEX(Model_Assumptions[Values],9)*((INDEX(Model_Scenarios[GR Weight],2)*$AG2044)+(INDEX(Model_Scenarios[GP Weight],2)*$AH2044)+(INDEX(Model_Scenarios[LTV Weight],2)*$AI2044))-(INDEX(Model_Scenarios[LTV Weight],2)*$AP2044)-(INDEX(Model_Scenarios[GP Weight],2)*($AS2044+$AV2044+$AY2044))</f>
        <v>2.1466216881527127</v>
      </c>
      <c r="BB2044">
        <f>INDEX(Model_Assumptions[Values],9)*((INDEX(Model_Scenarios[GR Weight],3)*$AG2044)+(INDEX(Model_Scenarios[GP Weight],3)*$AH2044)+(INDEX(Model_Scenarios[LTV Weight],3)*$AI2044))-(INDEX(Model_Scenarios[LTV Weight],3)*$AP2044)-(INDEX(Model_Scenarios[GP Weight],3)*($AS2044+$AV2044+$AY2044))</f>
        <v>2.2765659524256421</v>
      </c>
      <c r="BC2044">
        <f>INDEX(Model_Assumptions[Values],9)*((INDEX(Model_Scenarios[GR Weight],4)*$AG2044)+(INDEX(Model_Scenarios[GP Weight],4)*$AH2044)+(INDEX(Model_Scenarios[LTV Weight],4)*$AI2044))-(INDEX(Model_Scenarios[LTV Weight],4)*$AP2044)-(INDEX(Model_Scenarios[GP Weight],4)*($AS2044+$AV2044+$AY2044))</f>
        <v>2.15345666602316</v>
      </c>
      <c r="BD2044">
        <f>INDEX(Model_Assumptions[Values],9)*((INDEX(Model_Scenarios[GR Weight],5)*$AG2044)+(INDEX(Model_Scenarios[GP Weight],5)*$AH2044)+(INDEX(Model_Scenarios[LTV Weight],5)*$AI2044))-(INDEX(Model_Scenarios[LTV Weight],5)*$AP2044)-(INDEX(Model_Scenarios[GP Weight],5)*($AS2044+$AV2044+$AY2044))</f>
        <v>2.6755253298607662</v>
      </c>
    </row>
    <row r="2045" spans="1:56" x14ac:dyDescent="0.25">
      <c r="A2045">
        <v>2044</v>
      </c>
      <c r="B2045">
        <v>41</v>
      </c>
      <c r="C2045" s="3">
        <v>44</v>
      </c>
      <c r="D2045" s="4">
        <v>0.86</v>
      </c>
      <c r="E2045" t="str">
        <v>SKU-1048</v>
      </c>
      <c r="F2045" t="str">
        <v>Hold</v>
      </c>
      <c r="G2045" t="str">
        <v>Full</v>
      </c>
      <c r="H2045">
        <v>101.6</v>
      </c>
      <c r="I2045">
        <v>47.68</v>
      </c>
      <c r="J2045">
        <v>37</v>
      </c>
      <c r="K2045">
        <v>3759.2</v>
      </c>
      <c r="L2045">
        <v>1995.0399999999997</v>
      </c>
      <c r="M2045">
        <v>0.53070866141732276</v>
      </c>
      <c r="N2045">
        <v>110.85658594324225</v>
      </c>
      <c r="O2045">
        <v>1073.7570939567217</v>
      </c>
      <c r="P2045">
        <v>1121.4370939567214</v>
      </c>
      <c r="Q2045">
        <v>1862.6932397664843</v>
      </c>
      <c r="R2045">
        <v>1377.0625022559368</v>
      </c>
      <c r="S2045">
        <v>1</v>
      </c>
      <c r="T2045">
        <f t="shared" si="713"/>
        <v>109.56066391118833</v>
      </c>
      <c r="U2045">
        <f t="shared" si="714"/>
        <v>7.8352991251853688E-2</v>
      </c>
      <c r="V2045">
        <f>IF($F2045="Reduce", INDEX(Model_Assumptions[Values], 2), INDEX(Model_Assumptions[Values], 1))</f>
        <v>-0.4</v>
      </c>
      <c r="W2045">
        <f t="shared" si="715"/>
        <v>35.840375729472562</v>
      </c>
      <c r="X2045">
        <f t="shared" si="728"/>
        <v>3926.6953597474544</v>
      </c>
      <c r="Y2045">
        <f t="shared" si="716"/>
        <v>2217.8262449662025</v>
      </c>
      <c r="Z2045">
        <f t="shared" si="717"/>
        <v>167.49535974745459</v>
      </c>
      <c r="AA2045">
        <f t="shared" si="718"/>
        <v>222.78624496620273</v>
      </c>
      <c r="AB2045">
        <f t="shared" si="729"/>
        <v>0.56480731041708365</v>
      </c>
      <c r="AC2045">
        <f t="shared" si="719"/>
        <v>3.4098648999760894E-2</v>
      </c>
      <c r="AD2045">
        <f t="shared" si="720"/>
        <v>3.4098648999760894E-2</v>
      </c>
      <c r="AE2045">
        <f t="shared" si="721"/>
        <v>0.85999999999999921</v>
      </c>
      <c r="AF2045">
        <f t="shared" si="730"/>
        <v>192.78875031583223</v>
      </c>
      <c r="AG2045">
        <f t="shared" si="722"/>
        <v>0.15598999130263771</v>
      </c>
      <c r="AH2045">
        <f t="shared" si="723"/>
        <v>0.19866138383219961</v>
      </c>
      <c r="AI2045">
        <f t="shared" si="731"/>
        <v>0.14000000000000079</v>
      </c>
      <c r="AJ2045">
        <f>MAX(0, $R2045 - $AA2045) * INDEX(Model_Assumptions[Values], 7)</f>
        <v>2308.5525145794682</v>
      </c>
      <c r="AK2045">
        <f>MAX(0, INDEX(Model_Assumptions[Values], 4) - $AD2045)</f>
        <v>1.5901351000239108E-2</v>
      </c>
      <c r="AL2045">
        <f>MAX(0, INDEX(Model_Assumptions[Values], 5) - $AC2045)</f>
        <v>0</v>
      </c>
      <c r="AM2045">
        <f>INDEX(Model_Assumptions[Values], 6) * MAX(0, INDEX(Model_Assumptions[Values], 3) - $AB2045)^2</f>
        <v>0</v>
      </c>
      <c r="AN2045">
        <f t="shared" si="724"/>
        <v>2497.8059164137421</v>
      </c>
      <c r="AO2045" cm="1">
        <f t="array" ref="AO2045">IFERROR(STDEV(IF($E$2:$E$2201=$E2045, $AJ$2:$AJ$2201)), 0)</f>
        <v>150.19139227585288</v>
      </c>
      <c r="AP2045">
        <f t="shared" si="732"/>
        <v>-1.2600815463956607</v>
      </c>
      <c r="AQ2045">
        <f t="shared" si="725"/>
        <v>3.0229726640171043E-2</v>
      </c>
      <c r="AR2045" cm="1">
        <f t="array" ref="AR2045">IFERROR(STDEV(IF($E$2:$E$2201=$E2045, $AK$2:$AK$2201)), 0)</f>
        <v>1.1438757628720216E-2</v>
      </c>
      <c r="AS2045">
        <f t="shared" si="733"/>
        <v>-1.2526164208564505</v>
      </c>
      <c r="AT2045">
        <f t="shared" si="726"/>
        <v>5.0170158647769528E-3</v>
      </c>
      <c r="AU2045" cm="1">
        <f t="array" ref="AU2045">IFERROR(STDEV(IF($E$2:$E$2201=$E2045, $AL$2:$AL$2201)), 0)</f>
        <v>6.594641701116258E-3</v>
      </c>
      <c r="AV2045">
        <f t="shared" si="734"/>
        <v>-0.76077156154332626</v>
      </c>
      <c r="AW2045">
        <f t="shared" si="727"/>
        <v>0</v>
      </c>
      <c r="AX2045" cm="1">
        <f t="array" ref="AX2045">IFERROR(STDEV(IF($E$2:$E$2201=$E2045, $AM$2:$AM$2201)), 0)</f>
        <v>0</v>
      </c>
      <c r="AY2045">
        <f t="shared" si="735"/>
        <v>-0.76077156154332626</v>
      </c>
      <c r="AZ2045">
        <f>INDEX(Model_Assumptions[Values],9)*((INDEX(Model_Scenarios[GR Weight],1)*$AG2045)+(INDEX(Model_Scenarios[GP Weight],1)*$AH2045)+(INDEX(Model_Scenarios[LTV Weight],1)*$AI2045))-(INDEX(Model_Scenarios[LTV Weight],1)*$AP2045)-(INDEX(Model_Scenarios[GP Weight],1)*($AS2045+$AV2045+$AY2045))</f>
        <v>2.022806879078261</v>
      </c>
      <c r="BA2045">
        <f>INDEX(Model_Assumptions[Values],9)*((INDEX(Model_Scenarios[GR Weight],2)*$AG2045)+(INDEX(Model_Scenarios[GP Weight],2)*$AH2045)+(INDEX(Model_Scenarios[LTV Weight],2)*$AI2045))-(INDEX(Model_Scenarios[LTV Weight],2)*$AP2045)-(INDEX(Model_Scenarios[GP Weight],2)*($AS2045+$AV2045+$AY2045))</f>
        <v>2.1445387912549805</v>
      </c>
      <c r="BB2045">
        <f>INDEX(Model_Assumptions[Values],9)*((INDEX(Model_Scenarios[GR Weight],3)*$AG2045)+(INDEX(Model_Scenarios[GP Weight],3)*$AH2045)+(INDEX(Model_Scenarios[LTV Weight],3)*$AI2045))-(INDEX(Model_Scenarios[LTV Weight],3)*$AP2045)-(INDEX(Model_Scenarios[GP Weight],3)*($AS2045+$AV2045+$AY2045))</f>
        <v>2.2976333697729983</v>
      </c>
      <c r="BC2045">
        <f>INDEX(Model_Assumptions[Values],9)*((INDEX(Model_Scenarios[GR Weight],4)*$AG2045)+(INDEX(Model_Scenarios[GP Weight],4)*$AH2045)+(INDEX(Model_Scenarios[LTV Weight],4)*$AI2045))-(INDEX(Model_Scenarios[LTV Weight],4)*$AP2045)-(INDEX(Model_Scenarios[GP Weight],4)*($AS2045+$AV2045+$AY2045))</f>
        <v>2.1796202107847504</v>
      </c>
      <c r="BD2045">
        <f>INDEX(Model_Assumptions[Values],9)*((INDEX(Model_Scenarios[GR Weight],5)*$AG2045)+(INDEX(Model_Scenarios[GP Weight],5)*$AH2045)+(INDEX(Model_Scenarios[LTV Weight],5)*$AI2045))-(INDEX(Model_Scenarios[LTV Weight],5)*$AP2045)-(INDEX(Model_Scenarios[GP Weight],5)*($AS2045+$AV2045+$AY2045))</f>
        <v>2.7181169326088099</v>
      </c>
    </row>
    <row r="2046" spans="1:56" x14ac:dyDescent="0.25">
      <c r="A2046">
        <v>2045</v>
      </c>
      <c r="B2046">
        <v>41</v>
      </c>
      <c r="C2046" s="3">
        <v>45</v>
      </c>
      <c r="D2046" s="4">
        <v>0.88</v>
      </c>
      <c r="E2046" t="str">
        <v>SKU-1048</v>
      </c>
      <c r="F2046" t="str">
        <v>Hold</v>
      </c>
      <c r="G2046" t="str">
        <v>Full</v>
      </c>
      <c r="H2046">
        <v>101.6</v>
      </c>
      <c r="I2046">
        <v>47.68</v>
      </c>
      <c r="J2046">
        <v>37</v>
      </c>
      <c r="K2046">
        <v>3759.2</v>
      </c>
      <c r="L2046">
        <v>1995.0399999999997</v>
      </c>
      <c r="M2046">
        <v>0.53070866141732276</v>
      </c>
      <c r="N2046">
        <v>110.85658594324225</v>
      </c>
      <c r="O2046">
        <v>1073.7570939567217</v>
      </c>
      <c r="P2046">
        <v>1121.4370939567214</v>
      </c>
      <c r="Q2046">
        <v>1862.6932397664843</v>
      </c>
      <c r="R2046">
        <v>1377.0625022559368</v>
      </c>
      <c r="S2046">
        <v>1</v>
      </c>
      <c r="T2046">
        <f t="shared" si="713"/>
        <v>109.74579563005318</v>
      </c>
      <c r="U2046">
        <f t="shared" si="714"/>
        <v>8.0175153839106172E-2</v>
      </c>
      <c r="V2046">
        <f>IF($F2046="Reduce", INDEX(Model_Assumptions[Values], 2), INDEX(Model_Assumptions[Values], 1))</f>
        <v>-0.4</v>
      </c>
      <c r="W2046">
        <f t="shared" si="715"/>
        <v>35.813407723181228</v>
      </c>
      <c r="X2046">
        <f t="shared" si="728"/>
        <v>3930.3709248040154</v>
      </c>
      <c r="Y2046">
        <f t="shared" si="716"/>
        <v>2222.7876445627344</v>
      </c>
      <c r="Z2046">
        <f t="shared" si="717"/>
        <v>171.17092480401561</v>
      </c>
      <c r="AA2046">
        <f t="shared" si="718"/>
        <v>227.74764456273465</v>
      </c>
      <c r="AB2046">
        <f t="shared" si="729"/>
        <v>0.56554144305694809</v>
      </c>
      <c r="AC2046">
        <f t="shared" si="719"/>
        <v>3.4832781639625332E-2</v>
      </c>
      <c r="AD2046">
        <f t="shared" si="720"/>
        <v>3.4832781639625332E-2</v>
      </c>
      <c r="AE2046">
        <f t="shared" si="721"/>
        <v>0.88</v>
      </c>
      <c r="AF2046">
        <f t="shared" si="730"/>
        <v>165.24750027071241</v>
      </c>
      <c r="AG2046">
        <f t="shared" si="722"/>
        <v>0.15941307933367166</v>
      </c>
      <c r="AH2046">
        <f t="shared" si="723"/>
        <v>0.20308552819416897</v>
      </c>
      <c r="AI2046">
        <f t="shared" si="731"/>
        <v>0.12</v>
      </c>
      <c r="AJ2046">
        <f>MAX(0, $R2046 - $AA2046) * INDEX(Model_Assumptions[Values], 7)</f>
        <v>2298.6297153864043</v>
      </c>
      <c r="AK2046">
        <f>MAX(0, INDEX(Model_Assumptions[Values], 4) - $AD2046)</f>
        <v>1.5167218360374671E-2</v>
      </c>
      <c r="AL2046">
        <f>MAX(0, INDEX(Model_Assumptions[Values], 5) - $AC2046)</f>
        <v>0</v>
      </c>
      <c r="AM2046">
        <f>INDEX(Model_Assumptions[Values], 6) * MAX(0, INDEX(Model_Assumptions[Values], 3) - $AB2046)^2</f>
        <v>0</v>
      </c>
      <c r="AN2046">
        <f t="shared" si="724"/>
        <v>2497.8059164137421</v>
      </c>
      <c r="AO2046" cm="1">
        <f t="array" ref="AO2046">IFERROR(STDEV(IF($E$2:$E$2201=$E2046, $AJ$2:$AJ$2201)), 0)</f>
        <v>150.19139227585288</v>
      </c>
      <c r="AP2046">
        <f t="shared" si="732"/>
        <v>-1.3261492420385566</v>
      </c>
      <c r="AQ2046">
        <f t="shared" si="725"/>
        <v>3.0229726640171043E-2</v>
      </c>
      <c r="AR2046" cm="1">
        <f t="array" ref="AR2046">IFERROR(STDEV(IF($E$2:$E$2201=$E2046, $AK$2:$AK$2201)), 0)</f>
        <v>1.1438757628720216E-2</v>
      </c>
      <c r="AS2046">
        <f t="shared" si="733"/>
        <v>-1.3167958242228783</v>
      </c>
      <c r="AT2046">
        <f t="shared" si="726"/>
        <v>5.0170158647769528E-3</v>
      </c>
      <c r="AU2046" cm="1">
        <f t="array" ref="AU2046">IFERROR(STDEV(IF($E$2:$E$2201=$E2046, $AL$2:$AL$2201)), 0)</f>
        <v>6.594641701116258E-3</v>
      </c>
      <c r="AV2046">
        <f t="shared" si="734"/>
        <v>-0.76077156154332626</v>
      </c>
      <c r="AW2046">
        <f t="shared" si="727"/>
        <v>0</v>
      </c>
      <c r="AX2046" cm="1">
        <f t="array" ref="AX2046">IFERROR(STDEV(IF($E$2:$E$2201=$E2046, $AM$2:$AM$2201)), 0)</f>
        <v>0</v>
      </c>
      <c r="AY2046">
        <f t="shared" si="735"/>
        <v>-0.76077156154332626</v>
      </c>
      <c r="AZ2046">
        <f>INDEX(Model_Assumptions[Values],9)*((INDEX(Model_Scenarios[GR Weight],1)*$AG2046)+(INDEX(Model_Scenarios[GP Weight],1)*$AH2046)+(INDEX(Model_Scenarios[LTV Weight],1)*$AI2046))-(INDEX(Model_Scenarios[LTV Weight],1)*$AP2046)-(INDEX(Model_Scenarios[GP Weight],1)*($AS2046+$AV2046+$AY2046))</f>
        <v>2.0060025921257183</v>
      </c>
      <c r="BA2046">
        <f>INDEX(Model_Assumptions[Values],9)*((INDEX(Model_Scenarios[GR Weight],2)*$AG2046)+(INDEX(Model_Scenarios[GP Weight],2)*$AH2046)+(INDEX(Model_Scenarios[LTV Weight],2)*$AI2046))-(INDEX(Model_Scenarios[LTV Weight],2)*$AP2046)-(INDEX(Model_Scenarios[GP Weight],2)*($AS2046+$AV2046+$AY2046))</f>
        <v>2.1423101344813906</v>
      </c>
      <c r="BB2046">
        <f>INDEX(Model_Assumptions[Values],9)*((INDEX(Model_Scenarios[GR Weight],3)*$AG2046)+(INDEX(Model_Scenarios[GP Weight],3)*$AH2046)+(INDEX(Model_Scenarios[LTV Weight],3)*$AI2046))-(INDEX(Model_Scenarios[LTV Weight],3)*$AP2046)-(INDEX(Model_Scenarios[GP Weight],3)*($AS2046+$AV2046+$AY2046))</f>
        <v>2.3185443518806435</v>
      </c>
      <c r="BC2046">
        <f>INDEX(Model_Assumptions[Values],9)*((INDEX(Model_Scenarios[GR Weight],4)*$AG2046)+(INDEX(Model_Scenarios[GP Weight],4)*$AH2046)+(INDEX(Model_Scenarios[LTV Weight],4)*$AI2046))-(INDEX(Model_Scenarios[LTV Weight],4)*$AP2046)-(INDEX(Model_Scenarios[GP Weight],4)*($AS2046+$AV2046+$AY2046))</f>
        <v>2.2056359673436234</v>
      </c>
      <c r="BD2046">
        <f>INDEX(Model_Assumptions[Values],9)*((INDEX(Model_Scenarios[GR Weight],5)*$AG2046)+(INDEX(Model_Scenarios[GP Weight],5)*$AH2046)+(INDEX(Model_Scenarios[LTV Weight],5)*$AI2046))-(INDEX(Model_Scenarios[LTV Weight],5)*$AP2046)-(INDEX(Model_Scenarios[GP Weight],5)*($AS2046+$AV2046+$AY2046))</f>
        <v>2.7605220133975177</v>
      </c>
    </row>
    <row r="2047" spans="1:56" x14ac:dyDescent="0.25">
      <c r="A2047">
        <v>2046</v>
      </c>
      <c r="B2047">
        <v>41</v>
      </c>
      <c r="C2047" s="3">
        <v>46</v>
      </c>
      <c r="D2047" s="4">
        <v>0.9</v>
      </c>
      <c r="E2047" t="str">
        <v>SKU-1048</v>
      </c>
      <c r="F2047" t="str">
        <v>Hold</v>
      </c>
      <c r="G2047" t="str">
        <v>Full</v>
      </c>
      <c r="H2047">
        <v>101.6</v>
      </c>
      <c r="I2047">
        <v>47.68</v>
      </c>
      <c r="J2047">
        <v>37</v>
      </c>
      <c r="K2047">
        <v>3759.2</v>
      </c>
      <c r="L2047">
        <v>1995.0399999999997</v>
      </c>
      <c r="M2047">
        <v>0.53070866141732276</v>
      </c>
      <c r="N2047">
        <v>110.85658594324225</v>
      </c>
      <c r="O2047">
        <v>1073.7570939567217</v>
      </c>
      <c r="P2047">
        <v>1121.4370939567214</v>
      </c>
      <c r="Q2047">
        <v>1862.6932397664843</v>
      </c>
      <c r="R2047">
        <v>1377.0625022559368</v>
      </c>
      <c r="S2047">
        <v>1</v>
      </c>
      <c r="T2047">
        <f t="shared" si="713"/>
        <v>109.93092734891803</v>
      </c>
      <c r="U2047">
        <f t="shared" si="714"/>
        <v>8.1997316426358657E-2</v>
      </c>
      <c r="V2047">
        <f>IF($F2047="Reduce", INDEX(Model_Assumptions[Values], 2), INDEX(Model_Assumptions[Values], 1))</f>
        <v>-0.4</v>
      </c>
      <c r="W2047">
        <f t="shared" si="715"/>
        <v>35.786439716889888</v>
      </c>
      <c r="X2047">
        <f t="shared" si="728"/>
        <v>3934.036504593857</v>
      </c>
      <c r="Y2047">
        <f t="shared" si="716"/>
        <v>2227.7390588925473</v>
      </c>
      <c r="Z2047">
        <f t="shared" si="717"/>
        <v>174.83650459385717</v>
      </c>
      <c r="AA2047">
        <f t="shared" si="718"/>
        <v>232.69905889254755</v>
      </c>
      <c r="AB2047">
        <f t="shared" si="729"/>
        <v>0.56627310303073441</v>
      </c>
      <c r="AC2047">
        <f t="shared" si="719"/>
        <v>3.5564441613411657E-2</v>
      </c>
      <c r="AD2047">
        <f t="shared" si="720"/>
        <v>3.5564441613411657E-2</v>
      </c>
      <c r="AE2047">
        <f t="shared" si="721"/>
        <v>0.9000000000000008</v>
      </c>
      <c r="AF2047">
        <f t="shared" si="730"/>
        <v>137.70625022559258</v>
      </c>
      <c r="AG2047">
        <f t="shared" si="722"/>
        <v>0.16282686799264492</v>
      </c>
      <c r="AH2047">
        <f t="shared" si="723"/>
        <v>0.20750076856431138</v>
      </c>
      <c r="AI2047">
        <f t="shared" si="731"/>
        <v>9.9999999999999201E-2</v>
      </c>
      <c r="AJ2047">
        <f>MAX(0, $R2047 - $AA2047) * INDEX(Model_Assumptions[Values], 7)</f>
        <v>2288.7268867267785</v>
      </c>
      <c r="AK2047">
        <f>MAX(0, INDEX(Model_Assumptions[Values], 4) - $AD2047)</f>
        <v>1.4435558386588346E-2</v>
      </c>
      <c r="AL2047">
        <f>MAX(0, INDEX(Model_Assumptions[Values], 5) - $AC2047)</f>
        <v>0</v>
      </c>
      <c r="AM2047">
        <f>INDEX(Model_Assumptions[Values], 6) * MAX(0, INDEX(Model_Assumptions[Values], 3) - $AB2047)^2</f>
        <v>0</v>
      </c>
      <c r="AN2047">
        <f t="shared" si="724"/>
        <v>2497.8059164137421</v>
      </c>
      <c r="AO2047" cm="1">
        <f t="array" ref="AO2047">IFERROR(STDEV(IF($E$2:$E$2201=$E2047, $AJ$2:$AJ$2201)), 0)</f>
        <v>150.19139227585288</v>
      </c>
      <c r="AP2047">
        <f t="shared" si="732"/>
        <v>-1.3920839704512045</v>
      </c>
      <c r="AQ2047">
        <f t="shared" si="725"/>
        <v>3.0229726640171043E-2</v>
      </c>
      <c r="AR2047" cm="1">
        <f t="array" ref="AR2047">IFERROR(STDEV(IF($E$2:$E$2201=$E2047, $AK$2:$AK$2201)), 0)</f>
        <v>1.1438757628720216E-2</v>
      </c>
      <c r="AS2047">
        <f t="shared" si="733"/>
        <v>-1.3807590619742653</v>
      </c>
      <c r="AT2047">
        <f t="shared" si="726"/>
        <v>5.0170158647769528E-3</v>
      </c>
      <c r="AU2047" cm="1">
        <f t="array" ref="AU2047">IFERROR(STDEV(IF($E$2:$E$2201=$E2047, $AL$2:$AL$2201)), 0)</f>
        <v>6.594641701116258E-3</v>
      </c>
      <c r="AV2047">
        <f t="shared" si="734"/>
        <v>-0.76077156154332626</v>
      </c>
      <c r="AW2047">
        <f t="shared" si="727"/>
        <v>0</v>
      </c>
      <c r="AX2047" cm="1">
        <f t="array" ref="AX2047">IFERROR(STDEV(IF($E$2:$E$2201=$E2047, $AM$2:$AM$2201)), 0)</f>
        <v>0</v>
      </c>
      <c r="AY2047">
        <f t="shared" si="735"/>
        <v>-0.76077156154332626</v>
      </c>
      <c r="AZ2047">
        <f>INDEX(Model_Assumptions[Values],9)*((INDEX(Model_Scenarios[GR Weight],1)*$AG2047)+(INDEX(Model_Scenarios[GP Weight],1)*$AH2047)+(INDEX(Model_Scenarios[LTV Weight],1)*$AI2047))-(INDEX(Model_Scenarios[LTV Weight],1)*$AP2047)-(INDEX(Model_Scenarios[GP Weight],1)*($AS2047+$AV2047+$AY2047))</f>
        <v>1.9890612131455303</v>
      </c>
      <c r="BA2047">
        <f>INDEX(Model_Assumptions[Values],9)*((INDEX(Model_Scenarios[GR Weight],2)*$AG2047)+(INDEX(Model_Scenarios[GP Weight],2)*$AH2047)+(INDEX(Model_Scenarios[LTV Weight],2)*$AI2047))-(INDEX(Model_Scenarios[LTV Weight],2)*$AP2047)-(INDEX(Model_Scenarios[GP Weight],2)*($AS2047+$AV2047+$AY2047))</f>
        <v>2.1399359373642595</v>
      </c>
      <c r="BB2047">
        <f>INDEX(Model_Assumptions[Values],9)*((INDEX(Model_Scenarios[GR Weight],3)*$AG2047)+(INDEX(Model_Scenarios[GP Weight],3)*$AH2047)+(INDEX(Model_Scenarios[LTV Weight],3)*$AI2047))-(INDEX(Model_Scenarios[LTV Weight],3)*$AP2047)-(INDEX(Model_Scenarios[GP Weight],3)*($AS2047+$AV2047+$AY2047))</f>
        <v>2.3392992829301527</v>
      </c>
      <c r="BC2047">
        <f>INDEX(Model_Assumptions[Values],9)*((INDEX(Model_Scenarios[GR Weight],4)*$AG2047)+(INDEX(Model_Scenarios[GP Weight],4)*$AH2047)+(INDEX(Model_Scenarios[LTV Weight],4)*$AI2047))-(INDEX(Model_Scenarios[LTV Weight],4)*$AP2047)-(INDEX(Model_Scenarios[GP Weight],4)*($AS2047+$AV2047+$AY2047))</f>
        <v>2.2315043198813549</v>
      </c>
      <c r="BD2047">
        <f>INDEX(Model_Assumptions[Values],9)*((INDEX(Model_Scenarios[GR Weight],5)*$AG2047)+(INDEX(Model_Scenarios[GP Weight],5)*$AH2047)+(INDEX(Model_Scenarios[LTV Weight],5)*$AI2047))-(INDEX(Model_Scenarios[LTV Weight],5)*$AP2047)-(INDEX(Model_Scenarios[GP Weight],5)*($AS2047+$AV2047+$AY2047))</f>
        <v>2.8027411759408061</v>
      </c>
    </row>
    <row r="2048" spans="1:56" x14ac:dyDescent="0.25">
      <c r="A2048">
        <v>2047</v>
      </c>
      <c r="B2048">
        <v>41</v>
      </c>
      <c r="C2048" s="3">
        <v>47</v>
      </c>
      <c r="D2048" s="4">
        <v>0.92</v>
      </c>
      <c r="E2048" t="str">
        <v>SKU-1048</v>
      </c>
      <c r="F2048" t="str">
        <v>Hold</v>
      </c>
      <c r="G2048" t="str">
        <v>Full</v>
      </c>
      <c r="H2048">
        <v>101.6</v>
      </c>
      <c r="I2048">
        <v>47.68</v>
      </c>
      <c r="J2048">
        <v>37</v>
      </c>
      <c r="K2048">
        <v>3759.2</v>
      </c>
      <c r="L2048">
        <v>1995.0399999999997</v>
      </c>
      <c r="M2048">
        <v>0.53070866141732276</v>
      </c>
      <c r="N2048">
        <v>110.85658594324225</v>
      </c>
      <c r="O2048">
        <v>1073.7570939567217</v>
      </c>
      <c r="P2048">
        <v>1121.4370939567214</v>
      </c>
      <c r="Q2048">
        <v>1862.6932397664843</v>
      </c>
      <c r="R2048">
        <v>1377.0625022559368</v>
      </c>
      <c r="S2048">
        <v>1</v>
      </c>
      <c r="T2048">
        <f t="shared" si="713"/>
        <v>110.11605906778287</v>
      </c>
      <c r="U2048">
        <f t="shared" si="714"/>
        <v>8.381947901361099E-2</v>
      </c>
      <c r="V2048">
        <f>IF($F2048="Reduce", INDEX(Model_Assumptions[Values], 2), INDEX(Model_Assumptions[Values], 1))</f>
        <v>-0.4</v>
      </c>
      <c r="W2048">
        <f t="shared" si="715"/>
        <v>35.759471710598561</v>
      </c>
      <c r="X2048">
        <f t="shared" si="728"/>
        <v>3937.6920991169818</v>
      </c>
      <c r="Y2048">
        <f t="shared" si="716"/>
        <v>2232.6804879556425</v>
      </c>
      <c r="Z2048">
        <f t="shared" si="717"/>
        <v>178.49209911698199</v>
      </c>
      <c r="AA2048">
        <f t="shared" si="718"/>
        <v>237.64048795564281</v>
      </c>
      <c r="AB2048">
        <f t="shared" si="729"/>
        <v>0.56700230280989106</v>
      </c>
      <c r="AC2048">
        <f t="shared" si="719"/>
        <v>3.6293641392568299E-2</v>
      </c>
      <c r="AD2048">
        <f t="shared" si="720"/>
        <v>3.6293641392568299E-2</v>
      </c>
      <c r="AE2048">
        <f t="shared" si="721"/>
        <v>0.92</v>
      </c>
      <c r="AF2048">
        <f t="shared" si="730"/>
        <v>110.16500018047489</v>
      </c>
      <c r="AG2048">
        <f t="shared" si="722"/>
        <v>0.16623135727956009</v>
      </c>
      <c r="AH2048">
        <f t="shared" si="723"/>
        <v>0.21190710494262807</v>
      </c>
      <c r="AI2048">
        <f t="shared" si="731"/>
        <v>7.999999999999996E-2</v>
      </c>
      <c r="AJ2048">
        <f>MAX(0, $R2048 - $AA2048) * INDEX(Model_Assumptions[Values], 7)</f>
        <v>2278.844028600588</v>
      </c>
      <c r="AK2048">
        <f>MAX(0, INDEX(Model_Assumptions[Values], 4) - $AD2048)</f>
        <v>1.3706358607431704E-2</v>
      </c>
      <c r="AL2048">
        <f>MAX(0, INDEX(Model_Assumptions[Values], 5) - $AC2048)</f>
        <v>0</v>
      </c>
      <c r="AM2048">
        <f>INDEX(Model_Assumptions[Values], 6) * MAX(0, INDEX(Model_Assumptions[Values], 3) - $AB2048)^2</f>
        <v>0</v>
      </c>
      <c r="AN2048">
        <f t="shared" si="724"/>
        <v>2497.8059164137421</v>
      </c>
      <c r="AO2048" cm="1">
        <f t="array" ref="AO2048">IFERROR(STDEV(IF($E$2:$E$2201=$E2048, $AJ$2:$AJ$2201)), 0)</f>
        <v>150.19139227585288</v>
      </c>
      <c r="AP2048">
        <f t="shared" si="732"/>
        <v>-1.4578857316336222</v>
      </c>
      <c r="AQ2048">
        <f t="shared" si="725"/>
        <v>3.0229726640171043E-2</v>
      </c>
      <c r="AR2048" cm="1">
        <f t="array" ref="AR2048">IFERROR(STDEV(IF($E$2:$E$2201=$E2048, $AK$2:$AK$2201)), 0)</f>
        <v>1.1438757628720216E-2</v>
      </c>
      <c r="AS2048">
        <f t="shared" si="733"/>
        <v>-1.4445072243905912</v>
      </c>
      <c r="AT2048">
        <f t="shared" si="726"/>
        <v>5.0170158647769528E-3</v>
      </c>
      <c r="AU2048" cm="1">
        <f t="array" ref="AU2048">IFERROR(STDEV(IF($E$2:$E$2201=$E2048, $AL$2:$AL$2201)), 0)</f>
        <v>6.594641701116258E-3</v>
      </c>
      <c r="AV2048">
        <f t="shared" si="734"/>
        <v>-0.76077156154332626</v>
      </c>
      <c r="AW2048">
        <f t="shared" si="727"/>
        <v>0</v>
      </c>
      <c r="AX2048" cm="1">
        <f t="array" ref="AX2048">IFERROR(STDEV(IF($E$2:$E$2201=$E2048, $AM$2:$AM$2201)), 0)</f>
        <v>0</v>
      </c>
      <c r="AY2048">
        <f t="shared" si="735"/>
        <v>-0.76077156154332626</v>
      </c>
      <c r="AZ2048">
        <f>INDEX(Model_Assumptions[Values],9)*((INDEX(Model_Scenarios[GR Weight],1)*$AG2048)+(INDEX(Model_Scenarios[GP Weight],1)*$AH2048)+(INDEX(Model_Scenarios[LTV Weight],1)*$AI2048))-(INDEX(Model_Scenarios[LTV Weight],1)*$AP2048)-(INDEX(Model_Scenarios[GP Weight],1)*($AS2048+$AV2048+$AY2048))</f>
        <v>1.9719828511657158</v>
      </c>
      <c r="BA2048">
        <f>INDEX(Model_Assumptions[Values],9)*((INDEX(Model_Scenarios[GR Weight],2)*$AG2048)+(INDEX(Model_Scenarios[GP Weight],2)*$AH2048)+(INDEX(Model_Scenarios[LTV Weight],2)*$AI2048))-(INDEX(Model_Scenarios[LTV Weight],2)*$AP2048)-(INDEX(Model_Scenarios[GP Weight],2)*($AS2048+$AV2048+$AY2048))</f>
        <v>2.1374164179596011</v>
      </c>
      <c r="BB2048">
        <f>INDEX(Model_Assumptions[Values],9)*((INDEX(Model_Scenarios[GR Weight],3)*$AG2048)+(INDEX(Model_Scenarios[GP Weight],3)*$AH2048)+(INDEX(Model_Scenarios[LTV Weight],3)*$AI2048))-(INDEX(Model_Scenarios[LTV Weight],3)*$AP2048)-(INDEX(Model_Scenarios[GP Weight],3)*($AS2048+$AV2048+$AY2048))</f>
        <v>2.3598985445195328</v>
      </c>
      <c r="BC2048">
        <f>INDEX(Model_Assumptions[Values],9)*((INDEX(Model_Scenarios[GR Weight],4)*$AG2048)+(INDEX(Model_Scenarios[GP Weight],4)*$AH2048)+(INDEX(Model_Scenarios[LTV Weight],4)*$AI2048))-(INDEX(Model_Scenarios[LTV Weight],4)*$AP2048)-(INDEX(Model_Scenarios[GP Weight],4)*($AS2048+$AV2048+$AY2048))</f>
        <v>2.2572256499959513</v>
      </c>
      <c r="BD2048">
        <f>INDEX(Model_Assumptions[Values],9)*((INDEX(Model_Scenarios[GR Weight],5)*$AG2048)+(INDEX(Model_Scenarios[GP Weight],5)*$AH2048)+(INDEX(Model_Scenarios[LTV Weight],5)*$AI2048))-(INDEX(Model_Scenarios[LTV Weight],5)*$AP2048)-(INDEX(Model_Scenarios[GP Weight],5)*($AS2048+$AV2048+$AY2048))</f>
        <v>2.8447750198926771</v>
      </c>
    </row>
    <row r="2049" spans="1:56" x14ac:dyDescent="0.25">
      <c r="A2049">
        <v>2048</v>
      </c>
      <c r="B2049">
        <v>41</v>
      </c>
      <c r="C2049" s="3">
        <v>48</v>
      </c>
      <c r="D2049" s="4">
        <v>0.94000000000000006</v>
      </c>
      <c r="E2049" t="str">
        <v>SKU-1048</v>
      </c>
      <c r="F2049" t="str">
        <v>Hold</v>
      </c>
      <c r="G2049" t="str">
        <v>Full</v>
      </c>
      <c r="H2049">
        <v>101.6</v>
      </c>
      <c r="I2049">
        <v>47.68</v>
      </c>
      <c r="J2049">
        <v>37</v>
      </c>
      <c r="K2049">
        <v>3759.2</v>
      </c>
      <c r="L2049">
        <v>1995.0399999999997</v>
      </c>
      <c r="M2049">
        <v>0.53070866141732276</v>
      </c>
      <c r="N2049">
        <v>110.85658594324225</v>
      </c>
      <c r="O2049">
        <v>1073.7570939567217</v>
      </c>
      <c r="P2049">
        <v>1121.4370939567214</v>
      </c>
      <c r="Q2049">
        <v>1862.6932397664843</v>
      </c>
      <c r="R2049">
        <v>1377.0625022559368</v>
      </c>
      <c r="S2049">
        <v>1</v>
      </c>
      <c r="T2049">
        <f t="shared" si="713"/>
        <v>110.30119078664771</v>
      </c>
      <c r="U2049">
        <f t="shared" si="714"/>
        <v>8.5641641600863336E-2</v>
      </c>
      <c r="V2049">
        <f>IF($F2049="Reduce", INDEX(Model_Assumptions[Values], 2), INDEX(Model_Assumptions[Values], 1))</f>
        <v>-0.4</v>
      </c>
      <c r="W2049">
        <f t="shared" si="715"/>
        <v>35.73250370430722</v>
      </c>
      <c r="X2049">
        <f t="shared" si="728"/>
        <v>3941.3377083733867</v>
      </c>
      <c r="Y2049">
        <f t="shared" si="716"/>
        <v>2237.6119317520188</v>
      </c>
      <c r="Z2049">
        <f t="shared" si="717"/>
        <v>182.13770837338689</v>
      </c>
      <c r="AA2049">
        <f t="shared" si="718"/>
        <v>242.57193175201905</v>
      </c>
      <c r="AB2049">
        <f t="shared" si="729"/>
        <v>0.56772905478213753</v>
      </c>
      <c r="AC2049">
        <f t="shared" si="719"/>
        <v>3.7020393364814774E-2</v>
      </c>
      <c r="AD2049">
        <f t="shared" si="720"/>
        <v>3.7020393364814774E-2</v>
      </c>
      <c r="AE2049">
        <f t="shared" si="721"/>
        <v>0.93999999999999928</v>
      </c>
      <c r="AF2049">
        <f t="shared" si="730"/>
        <v>82.623750135357199</v>
      </c>
      <c r="AG2049">
        <f t="shared" si="722"/>
        <v>0.1696265471944142</v>
      </c>
      <c r="AH2049">
        <f t="shared" si="723"/>
        <v>0.21630453732911784</v>
      </c>
      <c r="AI2049">
        <f t="shared" si="731"/>
        <v>6.0000000000000719E-2</v>
      </c>
      <c r="AJ2049">
        <f>MAX(0, $R2049 - $AA2049) * INDEX(Model_Assumptions[Values], 7)</f>
        <v>2268.9811410078355</v>
      </c>
      <c r="AK2049">
        <f>MAX(0, INDEX(Model_Assumptions[Values], 4) - $AD2049)</f>
        <v>1.2979606635185229E-2</v>
      </c>
      <c r="AL2049">
        <f>MAX(0, INDEX(Model_Assumptions[Values], 5) - $AC2049)</f>
        <v>0</v>
      </c>
      <c r="AM2049">
        <f>INDEX(Model_Assumptions[Values], 6) * MAX(0, INDEX(Model_Assumptions[Values], 3) - $AB2049)^2</f>
        <v>0</v>
      </c>
      <c r="AN2049">
        <f t="shared" si="724"/>
        <v>2497.8059164137421</v>
      </c>
      <c r="AO2049" cm="1">
        <f t="array" ref="AO2049">IFERROR(STDEV(IF($E$2:$E$2201=$E2049, $AJ$2:$AJ$2201)), 0)</f>
        <v>150.19139227585288</v>
      </c>
      <c r="AP2049">
        <f t="shared" si="732"/>
        <v>-1.5235545255857921</v>
      </c>
      <c r="AQ2049">
        <f t="shared" si="725"/>
        <v>3.0229726640171043E-2</v>
      </c>
      <c r="AR2049" cm="1">
        <f t="array" ref="AR2049">IFERROR(STDEV(IF($E$2:$E$2201=$E2049, $AK$2:$AK$2201)), 0)</f>
        <v>1.1438757628720216E-2</v>
      </c>
      <c r="AS2049">
        <f t="shared" si="733"/>
        <v>-1.508041394432079</v>
      </c>
      <c r="AT2049">
        <f t="shared" si="726"/>
        <v>5.0170158647769528E-3</v>
      </c>
      <c r="AU2049" cm="1">
        <f t="array" ref="AU2049">IFERROR(STDEV(IF($E$2:$E$2201=$E2049, $AL$2:$AL$2201)), 0)</f>
        <v>6.594641701116258E-3</v>
      </c>
      <c r="AV2049">
        <f t="shared" si="734"/>
        <v>-0.76077156154332626</v>
      </c>
      <c r="AW2049">
        <f t="shared" si="727"/>
        <v>0</v>
      </c>
      <c r="AX2049" cm="1">
        <f t="array" ref="AX2049">IFERROR(STDEV(IF($E$2:$E$2201=$E2049, $AM$2:$AM$2201)), 0)</f>
        <v>0</v>
      </c>
      <c r="AY2049">
        <f t="shared" si="735"/>
        <v>-0.76077156154332626</v>
      </c>
      <c r="AZ2049">
        <f>INDEX(Model_Assumptions[Values],9)*((INDEX(Model_Scenarios[GR Weight],1)*$AG2049)+(INDEX(Model_Scenarios[GP Weight],1)*$AH2049)+(INDEX(Model_Scenarios[LTV Weight],1)*$AI2049))-(INDEX(Model_Scenarios[LTV Weight],1)*$AP2049)-(INDEX(Model_Scenarios[GP Weight],1)*($AS2049+$AV2049+$AY2049))</f>
        <v>1.9547676144822757</v>
      </c>
      <c r="BA2049">
        <f>INDEX(Model_Assumptions[Values],9)*((INDEX(Model_Scenarios[GR Weight],2)*$AG2049)+(INDEX(Model_Scenarios[GP Weight],2)*$AH2049)+(INDEX(Model_Scenarios[LTV Weight],2)*$AI2049))-(INDEX(Model_Scenarios[LTV Weight],2)*$AP2049)-(INDEX(Model_Scenarios[GP Weight],2)*($AS2049+$AV2049+$AY2049))</f>
        <v>2.1347517928594417</v>
      </c>
      <c r="BB2049">
        <f>INDEX(Model_Assumptions[Values],9)*((INDEX(Model_Scenarios[GR Weight],3)*$AG2049)+(INDEX(Model_Scenarios[GP Weight],3)*$AH2049)+(INDEX(Model_Scenarios[LTV Weight],3)*$AI2049))-(INDEX(Model_Scenarios[LTV Weight],3)*$AP2049)-(INDEX(Model_Scenarios[GP Weight],3)*($AS2049+$AV2049+$AY2049))</f>
        <v>2.3803425156848483</v>
      </c>
      <c r="BC2049">
        <f>INDEX(Model_Assumptions[Values],9)*((INDEX(Model_Scenarios[GR Weight],4)*$AG2049)+(INDEX(Model_Scenarios[GP Weight],4)*$AH2049)+(INDEX(Model_Scenarios[LTV Weight],4)*$AI2049))-(INDEX(Model_Scenarios[LTV Weight],4)*$AP2049)-(INDEX(Model_Scenarios[GP Weight],4)*($AS2049+$AV2049+$AY2049))</f>
        <v>2.2828003367234757</v>
      </c>
      <c r="BD2049">
        <f>INDEX(Model_Assumptions[Values],9)*((INDEX(Model_Scenarios[GR Weight],5)*$AG2049)+(INDEX(Model_Scenarios[GP Weight],5)*$AH2049)+(INDEX(Model_Scenarios[LTV Weight],5)*$AI2049))-(INDEX(Model_Scenarios[LTV Weight],5)*$AP2049)-(INDEX(Model_Scenarios[GP Weight],5)*($AS2049+$AV2049+$AY2049))</f>
        <v>2.8866241408812394</v>
      </c>
    </row>
    <row r="2050" spans="1:56" x14ac:dyDescent="0.25">
      <c r="A2050">
        <v>2049</v>
      </c>
      <c r="B2050">
        <v>41</v>
      </c>
      <c r="C2050" s="3">
        <v>49</v>
      </c>
      <c r="D2050" s="4">
        <v>0.96</v>
      </c>
      <c r="E2050" t="str">
        <v>SKU-1048</v>
      </c>
      <c r="F2050" t="str">
        <v>Hold</v>
      </c>
      <c r="G2050" t="str">
        <v>Full</v>
      </c>
      <c r="H2050">
        <v>101.6</v>
      </c>
      <c r="I2050">
        <v>47.68</v>
      </c>
      <c r="J2050">
        <v>37</v>
      </c>
      <c r="K2050">
        <v>3759.2</v>
      </c>
      <c r="L2050">
        <v>1995.0399999999997</v>
      </c>
      <c r="M2050">
        <v>0.53070866141732276</v>
      </c>
      <c r="N2050">
        <v>110.85658594324225</v>
      </c>
      <c r="O2050">
        <v>1073.7570939567217</v>
      </c>
      <c r="P2050">
        <v>1121.4370939567214</v>
      </c>
      <c r="Q2050">
        <v>1862.6932397664843</v>
      </c>
      <c r="R2050">
        <v>1377.0625022559368</v>
      </c>
      <c r="S2050">
        <v>1</v>
      </c>
      <c r="T2050">
        <f t="shared" ref="T2050:T2101" si="736">$H2050 + MIN($D2050, $S2050) * ($N2050 - $H2050)</f>
        <v>110.48632250551256</v>
      </c>
      <c r="U2050">
        <f t="shared" ref="U2050:U2101" si="737">IFERROR(($T2050-$H2050)/$H2050, 0)</f>
        <v>8.7463804188115821E-2</v>
      </c>
      <c r="V2050">
        <f>IF($F2050="Reduce", INDEX(Model_Assumptions[Values], 2), INDEX(Model_Assumptions[Values], 1))</f>
        <v>-0.4</v>
      </c>
      <c r="W2050">
        <f t="shared" ref="W2050:W2101" si="738">$J2050 * (1 + ($U2050 * $V2050))</f>
        <v>35.705535698015886</v>
      </c>
      <c r="X2050">
        <f t="shared" si="728"/>
        <v>3944.9733323630749</v>
      </c>
      <c r="Y2050">
        <f t="shared" ref="Y2050:Y2101" si="739">$X2050-($W2050*$I2050)</f>
        <v>2242.5333902816774</v>
      </c>
      <c r="Z2050">
        <f t="shared" ref="Z2050:Z2101" si="740">$X2050-$K2050</f>
        <v>185.77333236307504</v>
      </c>
      <c r="AA2050">
        <f t="shared" ref="AA2050:AA2101" si="741">$Y2050-$L2050</f>
        <v>247.49339028167765</v>
      </c>
      <c r="AB2050">
        <f t="shared" si="729"/>
        <v>0.568453371252165</v>
      </c>
      <c r="AC2050">
        <f t="shared" ref="AC2050:AC2101" si="742">$AB2050-$M2050</f>
        <v>3.7744709834842238E-2</v>
      </c>
      <c r="AD2050">
        <f t="shared" ref="AD2050:AD2101" si="743">IFERROR(($X2050-($W2050*$I2050))/$X2050, 0) - IFERROR(($K2050-($J2050*$I2050))/$K2050, 0)</f>
        <v>3.7744709834842238E-2</v>
      </c>
      <c r="AE2050">
        <f t="shared" ref="AE2050:AE2101" si="744">IFERROR(($T2050-$H2050)/($N2050-$H2050), 0)</f>
        <v>0.96</v>
      </c>
      <c r="AF2050">
        <f t="shared" si="730"/>
        <v>55.082500090237524</v>
      </c>
      <c r="AG2050">
        <f t="shared" ref="AG2050:AG2101" si="745">IFERROR($Z2050/$O2050, 0)</f>
        <v>0.17301243773721017</v>
      </c>
      <c r="AH2050">
        <f t="shared" ref="AH2050:AH2101" si="746">IFERROR($AA2050/$P2050, 0)</f>
        <v>0.22069306572378186</v>
      </c>
      <c r="AI2050">
        <f t="shared" si="731"/>
        <v>4.0000000000000036E-2</v>
      </c>
      <c r="AJ2050">
        <f>MAX(0, $R2050 - $AA2050) * INDEX(Model_Assumptions[Values], 7)</f>
        <v>2259.1382239485183</v>
      </c>
      <c r="AK2050">
        <f>MAX(0, INDEX(Model_Assumptions[Values], 4) - $AD2050)</f>
        <v>1.2255290165157764E-2</v>
      </c>
      <c r="AL2050">
        <f>MAX(0, INDEX(Model_Assumptions[Values], 5) - $AC2050)</f>
        <v>0</v>
      </c>
      <c r="AM2050">
        <f>INDEX(Model_Assumptions[Values], 6) * MAX(0, INDEX(Model_Assumptions[Values], 3) - $AB2050)^2</f>
        <v>0</v>
      </c>
      <c r="AN2050">
        <f t="shared" ref="AN2050:AN2101" si="747">AVERAGEIF($E$2:$E$2201, $E2050, $AJ$2:$AJ$2201)</f>
        <v>2497.8059164137421</v>
      </c>
      <c r="AO2050" cm="1">
        <f t="array" ref="AO2050">IFERROR(STDEV(IF($E$2:$E$2201=$E2050, $AJ$2:$AJ$2201)), 0)</f>
        <v>150.19139227585288</v>
      </c>
      <c r="AP2050">
        <f t="shared" si="732"/>
        <v>-1.5890903523077318</v>
      </c>
      <c r="AQ2050">
        <f t="shared" ref="AQ2050:AQ2101" si="748">AVERAGEIF($E$2:$E$2201, $E2050, $AK$2:$AK$2201)</f>
        <v>3.0229726640171043E-2</v>
      </c>
      <c r="AR2050" cm="1">
        <f t="array" ref="AR2050">IFERROR(STDEV(IF($E$2:$E$2201=$E2050, $AK$2:$AK$2201)), 0)</f>
        <v>1.1438757628720216E-2</v>
      </c>
      <c r="AS2050">
        <f t="shared" si="733"/>
        <v>-1.5713626478004399</v>
      </c>
      <c r="AT2050">
        <f t="shared" ref="AT2050:AT2101" si="749">AVERAGEIF($E$2:$E$2201, $E2050, $AL$2:$AL$2201)</f>
        <v>5.0170158647769528E-3</v>
      </c>
      <c r="AU2050" cm="1">
        <f t="array" ref="AU2050">IFERROR(STDEV(IF($E$2:$E$2201=$E2050, $AL$2:$AL$2201)), 0)</f>
        <v>6.594641701116258E-3</v>
      </c>
      <c r="AV2050">
        <f t="shared" si="734"/>
        <v>-0.76077156154332626</v>
      </c>
      <c r="AW2050">
        <f t="shared" ref="AW2050:AW2101" si="750">AVERAGEIF($E$2:$E$2201, $E2050, $AM$2:$AM$2201)</f>
        <v>0</v>
      </c>
      <c r="AX2050" cm="1">
        <f t="array" ref="AX2050">IFERROR(STDEV(IF($E$2:$E$2201=$E2050, $AM$2:$AM$2201)), 0)</f>
        <v>0</v>
      </c>
      <c r="AY2050">
        <f t="shared" si="735"/>
        <v>-0.76077156154332626</v>
      </c>
      <c r="AZ2050">
        <f>INDEX(Model_Assumptions[Values],9)*((INDEX(Model_Scenarios[GR Weight],1)*$AG2050)+(INDEX(Model_Scenarios[GP Weight],1)*$AH2050)+(INDEX(Model_Scenarios[LTV Weight],1)*$AI2050))-(INDEX(Model_Scenarios[LTV Weight],1)*$AP2050)-(INDEX(Model_Scenarios[GP Weight],1)*($AS2050+$AV2050+$AY2050))</f>
        <v>1.937415610665391</v>
      </c>
      <c r="BA2050">
        <f>INDEX(Model_Assumptions[Values],9)*((INDEX(Model_Scenarios[GR Weight],2)*$AG2050)+(INDEX(Model_Scenarios[GP Weight],2)*$AH2050)+(INDEX(Model_Scenarios[LTV Weight],2)*$AI2050))-(INDEX(Model_Scenarios[LTV Weight],2)*$AP2050)-(INDEX(Model_Scenarios[GP Weight],2)*($AS2050+$AV2050+$AY2050))</f>
        <v>2.1319422772041339</v>
      </c>
      <c r="BB2050">
        <f>INDEX(Model_Assumptions[Values],9)*((INDEX(Model_Scenarios[GR Weight],3)*$AG2050)+(INDEX(Model_Scenarios[GP Weight],3)*$AH2050)+(INDEX(Model_Scenarios[LTV Weight],3)*$AI2050))-(INDEX(Model_Scenarios[LTV Weight],3)*$AP2050)-(INDEX(Model_Scenarios[GP Weight],3)*($AS2050+$AV2050+$AY2050))</f>
        <v>2.4006315729217063</v>
      </c>
      <c r="BC2050">
        <f>INDEX(Model_Assumptions[Values],9)*((INDEX(Model_Scenarios[GR Weight],4)*$AG2050)+(INDEX(Model_Scenarios[GP Weight],4)*$AH2050)+(INDEX(Model_Scenarios[LTV Weight],4)*$AI2050))-(INDEX(Model_Scenarios[LTV Weight],4)*$AP2050)-(INDEX(Model_Scenarios[GP Weight],4)*($AS2050+$AV2050+$AY2050))</f>
        <v>2.3082287565595379</v>
      </c>
      <c r="BD2050">
        <f>INDEX(Model_Assumptions[Values],9)*((INDEX(Model_Scenarios[GR Weight],5)*$AG2050)+(INDEX(Model_Scenarios[GP Weight],5)*$AH2050)+(INDEX(Model_Scenarios[LTV Weight],5)*$AI2050))-(INDEX(Model_Scenarios[LTV Weight],5)*$AP2050)-(INDEX(Model_Scenarios[GP Weight],5)*($AS2050+$AV2050+$AY2050))</f>
        <v>2.9282891305424443</v>
      </c>
    </row>
    <row r="2051" spans="1:56" x14ac:dyDescent="0.25">
      <c r="A2051">
        <v>2050</v>
      </c>
      <c r="B2051">
        <v>41</v>
      </c>
      <c r="C2051" s="3">
        <v>50</v>
      </c>
      <c r="D2051" s="4">
        <v>0.98</v>
      </c>
      <c r="E2051" t="str">
        <v>SKU-1048</v>
      </c>
      <c r="F2051" t="str">
        <v>Hold</v>
      </c>
      <c r="G2051" t="str">
        <v>Full</v>
      </c>
      <c r="H2051">
        <v>101.6</v>
      </c>
      <c r="I2051">
        <v>47.68</v>
      </c>
      <c r="J2051">
        <v>37</v>
      </c>
      <c r="K2051">
        <v>3759.2</v>
      </c>
      <c r="L2051">
        <v>1995.0399999999997</v>
      </c>
      <c r="M2051">
        <v>0.53070866141732276</v>
      </c>
      <c r="N2051">
        <v>110.85658594324225</v>
      </c>
      <c r="O2051">
        <v>1073.7570939567217</v>
      </c>
      <c r="P2051">
        <v>1121.4370939567214</v>
      </c>
      <c r="Q2051">
        <v>1862.6932397664843</v>
      </c>
      <c r="R2051">
        <v>1377.0625022559368</v>
      </c>
      <c r="S2051">
        <v>1</v>
      </c>
      <c r="T2051">
        <f t="shared" si="736"/>
        <v>110.67145422437741</v>
      </c>
      <c r="U2051">
        <f t="shared" si="737"/>
        <v>8.9285966775368306E-2</v>
      </c>
      <c r="V2051">
        <f>IF($F2051="Reduce", INDEX(Model_Assumptions[Values], 2), INDEX(Model_Assumptions[Values], 1))</f>
        <v>-0.4</v>
      </c>
      <c r="W2051">
        <f t="shared" si="738"/>
        <v>35.678567691724545</v>
      </c>
      <c r="X2051">
        <f t="shared" ref="X2051:X2101" si="751">$W2051*$T2051</f>
        <v>3948.598971086044</v>
      </c>
      <c r="Y2051">
        <f t="shared" si="739"/>
        <v>2247.4448635446179</v>
      </c>
      <c r="Z2051">
        <f t="shared" si="740"/>
        <v>189.39897108604418</v>
      </c>
      <c r="AA2051">
        <f t="shared" si="741"/>
        <v>252.40486354461814</v>
      </c>
      <c r="AB2051">
        <f t="shared" ref="AB2051:AB2101" si="752">IFERROR($Y2051/$X2051,0)</f>
        <v>0.56917526444233169</v>
      </c>
      <c r="AC2051">
        <f t="shared" si="742"/>
        <v>3.8466603025008927E-2</v>
      </c>
      <c r="AD2051">
        <f t="shared" si="743"/>
        <v>3.8466603025008927E-2</v>
      </c>
      <c r="AE2051">
        <f t="shared" si="744"/>
        <v>0.98000000000000076</v>
      </c>
      <c r="AF2051">
        <f t="shared" ref="AF2051:AF2101" si="753">$R2051 * (1 - $AE2051)</f>
        <v>27.541250045117689</v>
      </c>
      <c r="AG2051">
        <f t="shared" si="745"/>
        <v>0.17638902890794592</v>
      </c>
      <c r="AH2051">
        <f t="shared" si="746"/>
        <v>0.22507269012661979</v>
      </c>
      <c r="AI2051">
        <f t="shared" ref="AI2051:AI2101" si="754">IFERROR($AF2051/$R2051, 0)</f>
        <v>1.9999999999999241E-2</v>
      </c>
      <c r="AJ2051">
        <f>MAX(0, $R2051 - $AA2051) * INDEX(Model_Assumptions[Values], 7)</f>
        <v>2249.3152774226373</v>
      </c>
      <c r="AK2051">
        <f>MAX(0, INDEX(Model_Assumptions[Values], 4) - $AD2051)</f>
        <v>1.1533396974991075E-2</v>
      </c>
      <c r="AL2051">
        <f>MAX(0, INDEX(Model_Assumptions[Values], 5) - $AC2051)</f>
        <v>0</v>
      </c>
      <c r="AM2051">
        <f>INDEX(Model_Assumptions[Values], 6) * MAX(0, INDEX(Model_Assumptions[Values], 3) - $AB2051)^2</f>
        <v>0</v>
      </c>
      <c r="AN2051">
        <f t="shared" si="747"/>
        <v>2497.8059164137421</v>
      </c>
      <c r="AO2051" cm="1">
        <f t="array" ref="AO2051">IFERROR(STDEV(IF($E$2:$E$2201=$E2051, $AJ$2:$AJ$2201)), 0)</f>
        <v>150.19139227585288</v>
      </c>
      <c r="AP2051">
        <f t="shared" ref="AP2051:AP2101" si="755">IF($AO2051=0, 0, ($AJ2051-$AN2051)/$AO2051)</f>
        <v>-1.6544932117994358</v>
      </c>
      <c r="AQ2051">
        <f t="shared" si="748"/>
        <v>3.0229726640171043E-2</v>
      </c>
      <c r="AR2051" cm="1">
        <f t="array" ref="AR2051">IFERROR(STDEV(IF($E$2:$E$2201=$E2051, $AK$2:$AK$2201)), 0)</f>
        <v>1.1438757628720216E-2</v>
      </c>
      <c r="AS2051">
        <f t="shared" ref="AS2051:AS2101" si="756">IF($AR2051=0, 0, ($AK2051-$AQ2051)/$AR2051)</f>
        <v>-1.6344720529996699</v>
      </c>
      <c r="AT2051">
        <f t="shared" si="749"/>
        <v>5.0170158647769528E-3</v>
      </c>
      <c r="AU2051" cm="1">
        <f t="array" ref="AU2051">IFERROR(STDEV(IF($E$2:$E$2201=$E2051, $AL$2:$AL$2201)), 0)</f>
        <v>6.594641701116258E-3</v>
      </c>
      <c r="AV2051">
        <f t="shared" ref="AV2051:AV2101" si="757">IF($AU2051=0, 0, ($AL2051-$AT2051)/$AU2051)</f>
        <v>-0.76077156154332626</v>
      </c>
      <c r="AW2051">
        <f t="shared" si="750"/>
        <v>0</v>
      </c>
      <c r="AX2051" cm="1">
        <f t="array" ref="AX2051">IFERROR(STDEV(IF($E$2:$E$2201=$E2051, $AM$2:$AM$2201)), 0)</f>
        <v>0</v>
      </c>
      <c r="AY2051">
        <f t="shared" ref="AY2051:AY2101" si="758">IF($AU2051=0, 0, ($AL2051-$AT2051)/$AU2051)</f>
        <v>-0.76077156154332626</v>
      </c>
      <c r="AZ2051">
        <f>INDEX(Model_Assumptions[Values],9)*((INDEX(Model_Scenarios[GR Weight],1)*$AG2051)+(INDEX(Model_Scenarios[GP Weight],1)*$AH2051)+(INDEX(Model_Scenarios[LTV Weight],1)*$AI2051))-(INDEX(Model_Scenarios[LTV Weight],1)*$AP2051)-(INDEX(Model_Scenarios[GP Weight],1)*($AS2051+$AV2051+$AY2051))</f>
        <v>1.9199269465654607</v>
      </c>
      <c r="BA2051">
        <f>INDEX(Model_Assumptions[Values],9)*((INDEX(Model_Scenarios[GR Weight],2)*$AG2051)+(INDEX(Model_Scenarios[GP Weight],2)*$AH2051)+(INDEX(Model_Scenarios[LTV Weight],2)*$AI2051))-(INDEX(Model_Scenarios[LTV Weight],2)*$AP2051)-(INDEX(Model_Scenarios[GP Weight],2)*($AS2051+$AV2051+$AY2051))</f>
        <v>2.1289880846944746</v>
      </c>
      <c r="BB2051">
        <f>INDEX(Model_Assumptions[Values],9)*((INDEX(Model_Scenarios[GR Weight],3)*$AG2051)+(INDEX(Model_Scenarios[GP Weight],3)*$AH2051)+(INDEX(Model_Scenarios[LTV Weight],3)*$AI2051))-(INDEX(Model_Scenarios[LTV Weight],3)*$AP2051)-(INDEX(Model_Scenarios[GP Weight],3)*($AS2051+$AV2051+$AY2051))</f>
        <v>2.4207660902065031</v>
      </c>
      <c r="BC2051">
        <f>INDEX(Model_Assumptions[Values],9)*((INDEX(Model_Scenarios[GR Weight],4)*$AG2051)+(INDEX(Model_Scenarios[GP Weight],4)*$AH2051)+(INDEX(Model_Scenarios[LTV Weight],4)*$AI2051))-(INDEX(Model_Scenarios[LTV Weight],4)*$AP2051)-(INDEX(Model_Scenarios[GP Weight],4)*($AS2051+$AV2051+$AY2051))</f>
        <v>2.3335112834805321</v>
      </c>
      <c r="BD2051">
        <f>INDEX(Model_Assumptions[Values],9)*((INDEX(Model_Scenarios[GR Weight],5)*$AG2051)+(INDEX(Model_Scenarios[GP Weight],5)*$AH2051)+(INDEX(Model_Scenarios[LTV Weight],5)*$AI2051))-(INDEX(Model_Scenarios[LTV Weight],5)*$AP2051)-(INDEX(Model_Scenarios[GP Weight],5)*($AS2051+$AV2051+$AY2051))</f>
        <v>2.9697705765534859</v>
      </c>
    </row>
    <row r="2052" spans="1:56" x14ac:dyDescent="0.25">
      <c r="A2052">
        <v>2051</v>
      </c>
      <c r="B2052">
        <v>42</v>
      </c>
      <c r="C2052" s="3">
        <v>1</v>
      </c>
      <c r="D2052" s="4">
        <v>0</v>
      </c>
      <c r="E2052" t="str">
        <v>SKU-1049</v>
      </c>
      <c r="F2052" t="str">
        <v>Raise</v>
      </c>
      <c r="G2052" t="str">
        <v>Full</v>
      </c>
      <c r="H2052">
        <v>99.75</v>
      </c>
      <c r="I2052">
        <v>38.130000000000003</v>
      </c>
      <c r="J2052">
        <v>34</v>
      </c>
      <c r="K2052">
        <v>3391.5</v>
      </c>
      <c r="L2052">
        <v>2095.08</v>
      </c>
      <c r="M2052">
        <v>0.6177443609022556</v>
      </c>
      <c r="N2052">
        <v>110.43409123252499</v>
      </c>
      <c r="O2052">
        <v>597.24501067332449</v>
      </c>
      <c r="P2052">
        <v>635.3750106733246</v>
      </c>
      <c r="Q2052">
        <v>1533.9834111929088</v>
      </c>
      <c r="R2052">
        <v>1185.8871755760565</v>
      </c>
      <c r="S2052">
        <v>1</v>
      </c>
      <c r="T2052">
        <f t="shared" si="736"/>
        <v>99.75</v>
      </c>
      <c r="U2052">
        <f t="shared" si="737"/>
        <v>0</v>
      </c>
      <c r="V2052">
        <f>IF($F2052="Reduce", INDEX(Model_Assumptions[Values], 2), INDEX(Model_Assumptions[Values], 1))</f>
        <v>-0.4</v>
      </c>
      <c r="W2052">
        <f t="shared" si="738"/>
        <v>34</v>
      </c>
      <c r="X2052">
        <f t="shared" si="751"/>
        <v>3391.5</v>
      </c>
      <c r="Y2052">
        <f t="shared" si="739"/>
        <v>2095.08</v>
      </c>
      <c r="Z2052">
        <f t="shared" si="740"/>
        <v>0</v>
      </c>
      <c r="AA2052">
        <f t="shared" si="741"/>
        <v>0</v>
      </c>
      <c r="AB2052">
        <f t="shared" si="752"/>
        <v>0.6177443609022556</v>
      </c>
      <c r="AC2052">
        <f t="shared" si="742"/>
        <v>0</v>
      </c>
      <c r="AD2052">
        <f t="shared" si="743"/>
        <v>0</v>
      </c>
      <c r="AE2052">
        <f t="shared" si="744"/>
        <v>0</v>
      </c>
      <c r="AF2052">
        <f t="shared" si="753"/>
        <v>1185.8871755760565</v>
      </c>
      <c r="AG2052">
        <f t="shared" si="745"/>
        <v>0</v>
      </c>
      <c r="AH2052">
        <f t="shared" si="746"/>
        <v>0</v>
      </c>
      <c r="AI2052">
        <f t="shared" si="754"/>
        <v>1</v>
      </c>
      <c r="AJ2052">
        <f>MAX(0, $R2052 - $AA2052) * INDEX(Model_Assumptions[Values], 7)</f>
        <v>2371.774351152113</v>
      </c>
      <c r="AK2052">
        <f>MAX(0, INDEX(Model_Assumptions[Values], 4) - $AD2052)</f>
        <v>0.05</v>
      </c>
      <c r="AL2052">
        <f>MAX(0, INDEX(Model_Assumptions[Values], 5) - $AC2052)</f>
        <v>0.02</v>
      </c>
      <c r="AM2052">
        <f>INDEX(Model_Assumptions[Values], 6) * MAX(0, INDEX(Model_Assumptions[Values], 3) - $AB2052)^2</f>
        <v>0</v>
      </c>
      <c r="AN2052">
        <f t="shared" si="747"/>
        <v>2113.8120565242398</v>
      </c>
      <c r="AO2052" cm="1">
        <f t="array" ref="AO2052">IFERROR(STDEV(IF($E$2:$E$2201=$E2052, $AJ$2:$AJ$2201)), 0)</f>
        <v>150.60053883998373</v>
      </c>
      <c r="AP2052">
        <f t="shared" si="755"/>
        <v>1.7128909140355975</v>
      </c>
      <c r="AQ2052">
        <f t="shared" si="748"/>
        <v>3.1252212550460456E-2</v>
      </c>
      <c r="AR2052" cm="1">
        <f t="array" ref="AR2052">IFERROR(STDEV(IF($E$2:$E$2201=$E2052, $AK$2:$AK$2201)), 0)</f>
        <v>1.0796484357595067E-2</v>
      </c>
      <c r="AS2052">
        <f t="shared" si="756"/>
        <v>1.736471505777798</v>
      </c>
      <c r="AT2052">
        <f t="shared" si="749"/>
        <v>5.2636488105721356E-3</v>
      </c>
      <c r="AU2052" cm="1">
        <f t="array" ref="AU2052">IFERROR(STDEV(IF($E$2:$E$2201=$E2052, $AL$2:$AL$2201)), 0)</f>
        <v>6.6424285954351254E-3</v>
      </c>
      <c r="AV2052">
        <f t="shared" si="757"/>
        <v>2.2185185700837073</v>
      </c>
      <c r="AW2052">
        <f t="shared" si="750"/>
        <v>0</v>
      </c>
      <c r="AX2052" cm="1">
        <f t="array" ref="AX2052">IFERROR(STDEV(IF($E$2:$E$2201=$E2052, $AM$2:$AM$2201)), 0)</f>
        <v>0</v>
      </c>
      <c r="AY2052">
        <f t="shared" si="758"/>
        <v>2.2185185700837073</v>
      </c>
      <c r="AZ2052">
        <f>INDEX(Model_Assumptions[Values],9)*((INDEX(Model_Scenarios[GR Weight],1)*$AG2052)+(INDEX(Model_Scenarios[GP Weight],1)*$AH2052)+(INDEX(Model_Scenarios[LTV Weight],1)*$AI2052))-(INDEX(Model_Scenarios[LTV Weight],1)*$AP2052)-(INDEX(Model_Scenarios[GP Weight],1)*($AS2052+$AV2052+$AY2052))</f>
        <v>2.0123364041770007</v>
      </c>
      <c r="BA2052">
        <f>INDEX(Model_Assumptions[Values],9)*((INDEX(Model_Scenarios[GR Weight],2)*$AG2052)+(INDEX(Model_Scenarios[GP Weight],2)*$AH2052)+(INDEX(Model_Scenarios[LTV Weight],2)*$AI2052))-(INDEX(Model_Scenarios[LTV Weight],2)*$AP2052)-(INDEX(Model_Scenarios[GP Weight],2)*($AS2052+$AV2052+$AY2052))</f>
        <v>0.90191917668781918</v>
      </c>
      <c r="BB2052">
        <f>INDEX(Model_Assumptions[Values],9)*((INDEX(Model_Scenarios[GR Weight],3)*$AG2052)+(INDEX(Model_Scenarios[GP Weight],3)*$AH2052)+(INDEX(Model_Scenarios[LTV Weight],3)*$AI2052))-(INDEX(Model_Scenarios[LTV Weight],3)*$AP2052)-(INDEX(Model_Scenarios[GP Weight],3)*($AS2052+$AV2052+$AY2052))</f>
        <v>-0.84588439169506291</v>
      </c>
      <c r="BC2052">
        <f>INDEX(Model_Assumptions[Values],9)*((INDEX(Model_Scenarios[GR Weight],4)*$AG2052)+(INDEX(Model_Scenarios[GP Weight],4)*$AH2052)+(INDEX(Model_Scenarios[LTV Weight],4)*$AI2052))-(INDEX(Model_Scenarios[LTV Weight],4)*$AP2052)-(INDEX(Model_Scenarios[GP Weight],4)*($AS2052+$AV2052+$AY2052))</f>
        <v>-1.1745953002915033</v>
      </c>
      <c r="BD2052">
        <f>INDEX(Model_Assumptions[Values],9)*((INDEX(Model_Scenarios[GR Weight],5)*$AG2052)+(INDEX(Model_Scenarios[GP Weight],5)*$AH2052)+(INDEX(Model_Scenarios[LTV Weight],5)*$AI2052))-(INDEX(Model_Scenarios[LTV Weight],5)*$AP2052)-(INDEX(Model_Scenarios[GP Weight],5)*($AS2052+$AV2052+$AY2052))</f>
        <v>-2.573652483778766</v>
      </c>
    </row>
    <row r="2053" spans="1:56" x14ac:dyDescent="0.25">
      <c r="A2053">
        <v>2052</v>
      </c>
      <c r="B2053">
        <v>42</v>
      </c>
      <c r="C2053" s="3">
        <v>2</v>
      </c>
      <c r="D2053" s="4">
        <v>0.02</v>
      </c>
      <c r="E2053" t="str">
        <v>SKU-1049</v>
      </c>
      <c r="F2053" t="str">
        <v>Raise</v>
      </c>
      <c r="G2053" t="str">
        <v>Full</v>
      </c>
      <c r="H2053">
        <v>99.75</v>
      </c>
      <c r="I2053">
        <v>38.130000000000003</v>
      </c>
      <c r="J2053">
        <v>34</v>
      </c>
      <c r="K2053">
        <v>3391.5</v>
      </c>
      <c r="L2053">
        <v>2095.08</v>
      </c>
      <c r="M2053">
        <v>0.6177443609022556</v>
      </c>
      <c r="N2053">
        <v>110.43409123252499</v>
      </c>
      <c r="O2053">
        <v>597.24501067332449</v>
      </c>
      <c r="P2053">
        <v>635.3750106733246</v>
      </c>
      <c r="Q2053">
        <v>1533.9834111929088</v>
      </c>
      <c r="R2053">
        <v>1185.8871755760565</v>
      </c>
      <c r="S2053">
        <v>1</v>
      </c>
      <c r="T2053">
        <f t="shared" si="736"/>
        <v>99.963681824650493</v>
      </c>
      <c r="U2053">
        <f t="shared" si="737"/>
        <v>2.142173680706697E-3</v>
      </c>
      <c r="V2053">
        <f>IF($F2053="Reduce", INDEX(Model_Assumptions[Values], 2), INDEX(Model_Assumptions[Values], 1))</f>
        <v>-0.4</v>
      </c>
      <c r="W2053">
        <f t="shared" si="738"/>
        <v>33.970866437942391</v>
      </c>
      <c r="X2053">
        <f t="shared" si="751"/>
        <v>3395.8528839101714</v>
      </c>
      <c r="Y2053">
        <f t="shared" si="739"/>
        <v>2100.5437466314279</v>
      </c>
      <c r="Z2053">
        <f t="shared" si="740"/>
        <v>4.3528839101713857</v>
      </c>
      <c r="AA2053">
        <f t="shared" si="741"/>
        <v>5.4637466314279663</v>
      </c>
      <c r="AB2053">
        <f t="shared" si="752"/>
        <v>0.61856146848527382</v>
      </c>
      <c r="AC2053">
        <f t="shared" si="742"/>
        <v>8.1710758301822839E-4</v>
      </c>
      <c r="AD2053">
        <f t="shared" si="743"/>
        <v>8.1710758301822839E-4</v>
      </c>
      <c r="AE2053">
        <f t="shared" si="744"/>
        <v>1.9999999999999362E-2</v>
      </c>
      <c r="AF2053">
        <f t="shared" si="753"/>
        <v>1162.1694320645361</v>
      </c>
      <c r="AG2053">
        <f t="shared" si="745"/>
        <v>7.2882717015316945E-3</v>
      </c>
      <c r="AH2053">
        <f t="shared" si="746"/>
        <v>8.5992469638330321E-3</v>
      </c>
      <c r="AI2053">
        <f t="shared" si="754"/>
        <v>0.98000000000000054</v>
      </c>
      <c r="AJ2053">
        <f>MAX(0, $R2053 - $AA2053) * INDEX(Model_Assumptions[Values], 7)</f>
        <v>2360.8468578892571</v>
      </c>
      <c r="AK2053">
        <f>MAX(0, INDEX(Model_Assumptions[Values], 4) - $AD2053)</f>
        <v>4.9182892416981774E-2</v>
      </c>
      <c r="AL2053">
        <f>MAX(0, INDEX(Model_Assumptions[Values], 5) - $AC2053)</f>
        <v>1.9182892416981772E-2</v>
      </c>
      <c r="AM2053">
        <f>INDEX(Model_Assumptions[Values], 6) * MAX(0, INDEX(Model_Assumptions[Values], 3) - $AB2053)^2</f>
        <v>0</v>
      </c>
      <c r="AN2053">
        <f t="shared" si="747"/>
        <v>2113.8120565242398</v>
      </c>
      <c r="AO2053" cm="1">
        <f t="array" ref="AO2053">IFERROR(STDEV(IF($E$2:$E$2201=$E2053, $AJ$2:$AJ$2201)), 0)</f>
        <v>150.60053883998373</v>
      </c>
      <c r="AP2053">
        <f t="shared" si="755"/>
        <v>1.6403314574292263</v>
      </c>
      <c r="AQ2053">
        <f t="shared" si="748"/>
        <v>3.1252212550460456E-2</v>
      </c>
      <c r="AR2053" cm="1">
        <f t="array" ref="AR2053">IFERROR(STDEV(IF($E$2:$E$2201=$E2053, $AK$2:$AK$2201)), 0)</f>
        <v>1.0796484357595067E-2</v>
      </c>
      <c r="AS2053">
        <f t="shared" si="756"/>
        <v>1.6607887598065676</v>
      </c>
      <c r="AT2053">
        <f t="shared" si="749"/>
        <v>5.2636488105721356E-3</v>
      </c>
      <c r="AU2053" cm="1">
        <f t="array" ref="AU2053">IFERROR(STDEV(IF($E$2:$E$2201=$E2053, $AL$2:$AL$2201)), 0)</f>
        <v>6.6424285954351254E-3</v>
      </c>
      <c r="AV2053">
        <f t="shared" si="757"/>
        <v>2.0955051915763692</v>
      </c>
      <c r="AW2053">
        <f t="shared" si="750"/>
        <v>0</v>
      </c>
      <c r="AX2053" cm="1">
        <f t="array" ref="AX2053">IFERROR(STDEV(IF($E$2:$E$2201=$E2053, $AM$2:$AM$2201)), 0)</f>
        <v>0</v>
      </c>
      <c r="AY2053">
        <f t="shared" si="758"/>
        <v>2.0955051915763692</v>
      </c>
      <c r="AZ2053">
        <f>INDEX(Model_Assumptions[Values],9)*((INDEX(Model_Scenarios[GR Weight],1)*$AG2053)+(INDEX(Model_Scenarios[GP Weight],1)*$AH2053)+(INDEX(Model_Scenarios[LTV Weight],1)*$AI2053))-(INDEX(Model_Scenarios[LTV Weight],1)*$AP2053)-(INDEX(Model_Scenarios[GP Weight],1)*($AS2053+$AV2053+$AY2053))</f>
        <v>2.0304986790933732</v>
      </c>
      <c r="BA2053">
        <f>INDEX(Model_Assumptions[Values],9)*((INDEX(Model_Scenarios[GR Weight],2)*$AG2053)+(INDEX(Model_Scenarios[GP Weight],2)*$AH2053)+(INDEX(Model_Scenarios[LTV Weight],2)*$AI2053))-(INDEX(Model_Scenarios[LTV Weight],2)*$AP2053)-(INDEX(Model_Scenarios[GP Weight],2)*($AS2053+$AV2053+$AY2053))</f>
        <v>0.96249017481912524</v>
      </c>
      <c r="BB2053">
        <f>INDEX(Model_Assumptions[Values],9)*((INDEX(Model_Scenarios[GR Weight],3)*$AG2053)+(INDEX(Model_Scenarios[GP Weight],3)*$AH2053)+(INDEX(Model_Scenarios[LTV Weight],3)*$AI2053))-(INDEX(Model_Scenarios[LTV Weight],3)*$AP2053)-(INDEX(Model_Scenarios[GP Weight],3)*($AS2053+$AV2053+$AY2053))</f>
        <v>-0.72010326119382428</v>
      </c>
      <c r="BC2053">
        <f>INDEX(Model_Assumptions[Values],9)*((INDEX(Model_Scenarios[GR Weight],4)*$AG2053)+(INDEX(Model_Scenarios[GP Weight],4)*$AH2053)+(INDEX(Model_Scenarios[LTV Weight],4)*$AI2053))-(INDEX(Model_Scenarios[LTV Weight],4)*$AP2053)-(INDEX(Model_Scenarios[GP Weight],4)*($AS2053+$AV2053+$AY2053))</f>
        <v>-1.0424259796001361</v>
      </c>
      <c r="BD2053">
        <f>INDEX(Model_Assumptions[Values],9)*((INDEX(Model_Scenarios[GR Weight],5)*$AG2053)+(INDEX(Model_Scenarios[GP Weight],5)*$AH2053)+(INDEX(Model_Scenarios[LTV Weight],5)*$AI2053))-(INDEX(Model_Scenarios[LTV Weight],5)*$AP2053)-(INDEX(Model_Scenarios[GP Weight],5)*($AS2053+$AV2053+$AY2053))</f>
        <v>-2.3726361921328523</v>
      </c>
    </row>
    <row r="2054" spans="1:56" x14ac:dyDescent="0.25">
      <c r="A2054">
        <v>2053</v>
      </c>
      <c r="B2054">
        <v>42</v>
      </c>
      <c r="C2054" s="3">
        <v>3</v>
      </c>
      <c r="D2054" s="4">
        <v>0.04</v>
      </c>
      <c r="E2054" t="str">
        <v>SKU-1049</v>
      </c>
      <c r="F2054" t="str">
        <v>Raise</v>
      </c>
      <c r="G2054" t="str">
        <v>Full</v>
      </c>
      <c r="H2054">
        <v>99.75</v>
      </c>
      <c r="I2054">
        <v>38.130000000000003</v>
      </c>
      <c r="J2054">
        <v>34</v>
      </c>
      <c r="K2054">
        <v>3391.5</v>
      </c>
      <c r="L2054">
        <v>2095.08</v>
      </c>
      <c r="M2054">
        <v>0.6177443609022556</v>
      </c>
      <c r="N2054">
        <v>110.43409123252499</v>
      </c>
      <c r="O2054">
        <v>597.24501067332449</v>
      </c>
      <c r="P2054">
        <v>635.3750106733246</v>
      </c>
      <c r="Q2054">
        <v>1533.9834111929088</v>
      </c>
      <c r="R2054">
        <v>1185.8871755760565</v>
      </c>
      <c r="S2054">
        <v>1</v>
      </c>
      <c r="T2054">
        <f t="shared" si="736"/>
        <v>100.177363649301</v>
      </c>
      <c r="U2054">
        <f t="shared" si="737"/>
        <v>4.2843473614135362E-3</v>
      </c>
      <c r="V2054">
        <f>IF($F2054="Reduce", INDEX(Model_Assumptions[Values], 2), INDEX(Model_Assumptions[Values], 1))</f>
        <v>-0.4</v>
      </c>
      <c r="W2054">
        <f t="shared" si="738"/>
        <v>33.941732875884775</v>
      </c>
      <c r="X2054">
        <f t="shared" si="751"/>
        <v>3400.193317194944</v>
      </c>
      <c r="Y2054">
        <f t="shared" si="739"/>
        <v>2105.9950426374576</v>
      </c>
      <c r="Z2054">
        <f t="shared" si="740"/>
        <v>8.6933171949440293</v>
      </c>
      <c r="AA2054">
        <f t="shared" si="741"/>
        <v>10.915042637457645</v>
      </c>
      <c r="AB2054">
        <f t="shared" si="752"/>
        <v>0.6193750902301165</v>
      </c>
      <c r="AC2054">
        <f t="shared" si="742"/>
        <v>1.6307293278609025E-3</v>
      </c>
      <c r="AD2054">
        <f t="shared" si="743"/>
        <v>1.6307293278609025E-3</v>
      </c>
      <c r="AE2054">
        <f t="shared" si="744"/>
        <v>4.0000000000000056E-2</v>
      </c>
      <c r="AF2054">
        <f t="shared" si="753"/>
        <v>1138.4516885530143</v>
      </c>
      <c r="AG2054">
        <f t="shared" si="745"/>
        <v>1.4555696639714616E-2</v>
      </c>
      <c r="AH2054">
        <f t="shared" si="746"/>
        <v>1.7178898216174208E-2</v>
      </c>
      <c r="AI2054">
        <f t="shared" si="754"/>
        <v>0.96</v>
      </c>
      <c r="AJ2054">
        <f>MAX(0, $R2054 - $AA2054) * INDEX(Model_Assumptions[Values], 7)</f>
        <v>2349.9442658771977</v>
      </c>
      <c r="AK2054">
        <f>MAX(0, INDEX(Model_Assumptions[Values], 4) - $AD2054)</f>
        <v>4.83692706721391E-2</v>
      </c>
      <c r="AL2054">
        <f>MAX(0, INDEX(Model_Assumptions[Values], 5) - $AC2054)</f>
        <v>1.8369270672139098E-2</v>
      </c>
      <c r="AM2054">
        <f>INDEX(Model_Assumptions[Values], 6) * MAX(0, INDEX(Model_Assumptions[Values], 3) - $AB2054)^2</f>
        <v>0</v>
      </c>
      <c r="AN2054">
        <f t="shared" si="747"/>
        <v>2113.8120565242398</v>
      </c>
      <c r="AO2054" cm="1">
        <f t="array" ref="AO2054">IFERROR(STDEV(IF($E$2:$E$2201=$E2054, $AJ$2:$AJ$2201)), 0)</f>
        <v>150.60053883998373</v>
      </c>
      <c r="AP2054">
        <f t="shared" si="755"/>
        <v>1.5679373471820937</v>
      </c>
      <c r="AQ2054">
        <f t="shared" si="748"/>
        <v>3.1252212550460456E-2</v>
      </c>
      <c r="AR2054" cm="1">
        <f t="array" ref="AR2054">IFERROR(STDEV(IF($E$2:$E$2201=$E2054, $AK$2:$AK$2201)), 0)</f>
        <v>1.0796484357595067E-2</v>
      </c>
      <c r="AS2054">
        <f t="shared" si="756"/>
        <v>1.5854288817301168</v>
      </c>
      <c r="AT2054">
        <f t="shared" si="749"/>
        <v>5.2636488105721356E-3</v>
      </c>
      <c r="AU2054" cm="1">
        <f t="array" ref="AU2054">IFERROR(STDEV(IF($E$2:$E$2201=$E2054, $AL$2:$AL$2201)), 0)</f>
        <v>6.6424285954351254E-3</v>
      </c>
      <c r="AV2054">
        <f t="shared" si="757"/>
        <v>1.9730165967570257</v>
      </c>
      <c r="AW2054">
        <f t="shared" si="750"/>
        <v>0</v>
      </c>
      <c r="AX2054" cm="1">
        <f t="array" ref="AX2054">IFERROR(STDEV(IF($E$2:$E$2201=$E2054, $AM$2:$AM$2201)), 0)</f>
        <v>0</v>
      </c>
      <c r="AY2054">
        <f t="shared" si="758"/>
        <v>1.9730165967570257</v>
      </c>
      <c r="AZ2054">
        <f>INDEX(Model_Assumptions[Values],9)*((INDEX(Model_Scenarios[GR Weight],1)*$AG2054)+(INDEX(Model_Scenarios[GP Weight],1)*$AH2054)+(INDEX(Model_Scenarios[LTV Weight],1)*$AI2054))-(INDEX(Model_Scenarios[LTV Weight],1)*$AP2054)-(INDEX(Model_Scenarios[GP Weight],1)*($AS2054+$AV2054+$AY2054))</f>
        <v>2.048371212157853</v>
      </c>
      <c r="BA2054">
        <f>INDEX(Model_Assumptions[Values],9)*((INDEX(Model_Scenarios[GR Weight],2)*$AG2054)+(INDEX(Model_Scenarios[GP Weight],2)*$AH2054)+(INDEX(Model_Scenarios[LTV Weight],2)*$AI2054))-(INDEX(Model_Scenarios[LTV Weight],2)*$AP2054)-(INDEX(Model_Scenarios[GP Weight],2)*($AS2054+$AV2054+$AY2054))</f>
        <v>1.0226439799787659</v>
      </c>
      <c r="BB2054">
        <f>INDEX(Model_Assumptions[Values],9)*((INDEX(Model_Scenarios[GR Weight],3)*$AG2054)+(INDEX(Model_Scenarios[GP Weight],3)*$AH2054)+(INDEX(Model_Scenarios[LTV Weight],3)*$AI2054))-(INDEX(Model_Scenarios[LTV Weight],3)*$AP2054)-(INDEX(Model_Scenarios[GP Weight],3)*($AS2054+$AV2054+$AY2054))</f>
        <v>-0.59492897253034771</v>
      </c>
      <c r="BC2054">
        <f>INDEX(Model_Assumptions[Values],9)*((INDEX(Model_Scenarios[GR Weight],4)*$AG2054)+(INDEX(Model_Scenarios[GP Weight],4)*$AH2054)+(INDEX(Model_Scenarios[LTV Weight],4)*$AI2054))-(INDEX(Model_Scenarios[LTV Weight],4)*$AP2054)-(INDEX(Model_Scenarios[GP Weight],4)*($AS2054+$AV2054+$AY2054))</f>
        <v>-0.91085738949228134</v>
      </c>
      <c r="BD2054">
        <f>INDEX(Model_Assumptions[Values],9)*((INDEX(Model_Scenarios[GR Weight],5)*$AG2054)+(INDEX(Model_Scenarios[GP Weight],5)*$AH2054)+(INDEX(Model_Scenarios[LTV Weight],5)*$AI2054))-(INDEX(Model_Scenarios[LTV Weight],5)*$AP2054)-(INDEX(Model_Scenarios[GP Weight],5)*($AS2054+$AV2054+$AY2054))</f>
        <v>-2.1724908114456221</v>
      </c>
    </row>
    <row r="2055" spans="1:56" x14ac:dyDescent="0.25">
      <c r="A2055">
        <v>2054</v>
      </c>
      <c r="B2055">
        <v>42</v>
      </c>
      <c r="C2055" s="3">
        <v>4</v>
      </c>
      <c r="D2055" s="4">
        <v>0.06</v>
      </c>
      <c r="E2055" t="str">
        <v>SKU-1049</v>
      </c>
      <c r="F2055" t="str">
        <v>Raise</v>
      </c>
      <c r="G2055" t="str">
        <v>Full</v>
      </c>
      <c r="H2055">
        <v>99.75</v>
      </c>
      <c r="I2055">
        <v>38.130000000000003</v>
      </c>
      <c r="J2055">
        <v>34</v>
      </c>
      <c r="K2055">
        <v>3391.5</v>
      </c>
      <c r="L2055">
        <v>2095.08</v>
      </c>
      <c r="M2055">
        <v>0.6177443609022556</v>
      </c>
      <c r="N2055">
        <v>110.43409123252499</v>
      </c>
      <c r="O2055">
        <v>597.24501067332449</v>
      </c>
      <c r="P2055">
        <v>635.3750106733246</v>
      </c>
      <c r="Q2055">
        <v>1533.9834111929088</v>
      </c>
      <c r="R2055">
        <v>1185.8871755760565</v>
      </c>
      <c r="S2055">
        <v>1</v>
      </c>
      <c r="T2055">
        <f t="shared" si="736"/>
        <v>100.39104547395149</v>
      </c>
      <c r="U2055">
        <f t="shared" si="737"/>
        <v>6.4265210421202328E-3</v>
      </c>
      <c r="V2055">
        <f>IF($F2055="Reduce", INDEX(Model_Assumptions[Values], 2), INDEX(Model_Assumptions[Values], 1))</f>
        <v>-0.4</v>
      </c>
      <c r="W2055">
        <f t="shared" si="738"/>
        <v>33.912599313827165</v>
      </c>
      <c r="X2055">
        <f t="shared" si="751"/>
        <v>3404.5212998543193</v>
      </c>
      <c r="Y2055">
        <f t="shared" si="739"/>
        <v>2111.4338880180894</v>
      </c>
      <c r="Z2055">
        <f t="shared" si="740"/>
        <v>13.021299854319295</v>
      </c>
      <c r="AA2055">
        <f t="shared" si="741"/>
        <v>16.353888018089492</v>
      </c>
      <c r="AB2055">
        <f t="shared" si="752"/>
        <v>0.62018524839554934</v>
      </c>
      <c r="AC2055">
        <f t="shared" si="742"/>
        <v>2.4408874932937419E-3</v>
      </c>
      <c r="AD2055">
        <f t="shared" si="743"/>
        <v>2.4408874932937419E-3</v>
      </c>
      <c r="AE2055">
        <f t="shared" si="744"/>
        <v>5.9999999999999415E-2</v>
      </c>
      <c r="AF2055">
        <f t="shared" si="753"/>
        <v>1114.7339450414938</v>
      </c>
      <c r="AG2055">
        <f t="shared" si="745"/>
        <v>2.1802274814551048E-2</v>
      </c>
      <c r="AH2055">
        <f t="shared" si="746"/>
        <v>2.5738953757024251E-2</v>
      </c>
      <c r="AI2055">
        <f t="shared" si="754"/>
        <v>0.94000000000000061</v>
      </c>
      <c r="AJ2055">
        <f>MAX(0, $R2055 - $AA2055) * INDEX(Model_Assumptions[Values], 7)</f>
        <v>2339.066575115934</v>
      </c>
      <c r="AK2055">
        <f>MAX(0, INDEX(Model_Assumptions[Values], 4) - $AD2055)</f>
        <v>4.7559112506706261E-2</v>
      </c>
      <c r="AL2055">
        <f>MAX(0, INDEX(Model_Assumptions[Values], 5) - $AC2055)</f>
        <v>1.7559112506706259E-2</v>
      </c>
      <c r="AM2055">
        <f>INDEX(Model_Assumptions[Values], 6) * MAX(0, INDEX(Model_Assumptions[Values], 3) - $AB2055)^2</f>
        <v>0</v>
      </c>
      <c r="AN2055">
        <f t="shared" si="747"/>
        <v>2113.8120565242398</v>
      </c>
      <c r="AO2055" cm="1">
        <f t="array" ref="AO2055">IFERROR(STDEV(IF($E$2:$E$2201=$E2055, $AJ$2:$AJ$2201)), 0)</f>
        <v>150.60053883998373</v>
      </c>
      <c r="AP2055">
        <f t="shared" si="755"/>
        <v>1.4957085832941936</v>
      </c>
      <c r="AQ2055">
        <f t="shared" si="748"/>
        <v>3.1252212550460456E-2</v>
      </c>
      <c r="AR2055" cm="1">
        <f t="array" ref="AR2055">IFERROR(STDEV(IF($E$2:$E$2201=$E2055, $AK$2:$AK$2201)), 0)</f>
        <v>1.0796484357595067E-2</v>
      </c>
      <c r="AS2055">
        <f t="shared" si="756"/>
        <v>1.5103898098805</v>
      </c>
      <c r="AT2055">
        <f t="shared" si="749"/>
        <v>5.2636488105721356E-3</v>
      </c>
      <c r="AU2055" cm="1">
        <f t="array" ref="AU2055">IFERROR(STDEV(IF($E$2:$E$2201=$E2055, $AL$2:$AL$2201)), 0)</f>
        <v>6.6424285954351254E-3</v>
      </c>
      <c r="AV2055">
        <f t="shared" si="757"/>
        <v>1.8510494346275594</v>
      </c>
      <c r="AW2055">
        <f t="shared" si="750"/>
        <v>0</v>
      </c>
      <c r="AX2055" cm="1">
        <f t="array" ref="AX2055">IFERROR(STDEV(IF($E$2:$E$2201=$E2055, $AM$2:$AM$2201)), 0)</f>
        <v>0</v>
      </c>
      <c r="AY2055">
        <f t="shared" si="758"/>
        <v>1.8510494346275594</v>
      </c>
      <c r="AZ2055">
        <f>INDEX(Model_Assumptions[Values],9)*((INDEX(Model_Scenarios[GR Weight],1)*$AG2055)+(INDEX(Model_Scenarios[GP Weight],1)*$AH2055)+(INDEX(Model_Scenarios[LTV Weight],1)*$AI2055))-(INDEX(Model_Scenarios[LTV Weight],1)*$AP2055)-(INDEX(Model_Scenarios[GP Weight],1)*($AS2055+$AV2055+$AY2055))</f>
        <v>2.0659548797368736</v>
      </c>
      <c r="BA2055">
        <f>INDEX(Model_Assumptions[Values],9)*((INDEX(Model_Scenarios[GR Weight],2)*$AG2055)+(INDEX(Model_Scenarios[GP Weight],2)*$AH2055)+(INDEX(Model_Scenarios[LTV Weight],2)*$AI2055))-(INDEX(Model_Scenarios[LTV Weight],2)*$AP2055)-(INDEX(Model_Scenarios[GP Weight],2)*($AS2055+$AV2055+$AY2055))</f>
        <v>1.0823823448995904</v>
      </c>
      <c r="BB2055">
        <f>INDEX(Model_Assumptions[Values],9)*((INDEX(Model_Scenarios[GR Weight],3)*$AG2055)+(INDEX(Model_Scenarios[GP Weight],3)*$AH2055)+(INDEX(Model_Scenarios[LTV Weight],3)*$AI2055))-(INDEX(Model_Scenarios[LTV Weight],3)*$AP2055)-(INDEX(Model_Scenarios[GP Weight],3)*($AS2055+$AV2055+$AY2055))</f>
        <v>-0.47035845842216162</v>
      </c>
      <c r="BC2055">
        <f>INDEX(Model_Assumptions[Values],9)*((INDEX(Model_Scenarios[GR Weight],4)*$AG2055)+(INDEX(Model_Scenarios[GP Weight],4)*$AH2055)+(INDEX(Model_Scenarios[LTV Weight],4)*$AI2055))-(INDEX(Model_Scenarios[LTV Weight],4)*$AP2055)-(INDEX(Model_Scenarios[GP Weight],4)*($AS2055+$AV2055+$AY2055))</f>
        <v>-0.77988646268546691</v>
      </c>
      <c r="BD2055">
        <f>INDEX(Model_Assumptions[Values],9)*((INDEX(Model_Scenarios[GR Weight],5)*$AG2055)+(INDEX(Model_Scenarios[GP Weight],5)*$AH2055)+(INDEX(Model_Scenarios[LTV Weight],5)*$AI2055))-(INDEX(Model_Scenarios[LTV Weight],5)*$AP2055)-(INDEX(Model_Scenarios[GP Weight],5)*($AS2055+$AV2055+$AY2055))</f>
        <v>-1.9732115217017707</v>
      </c>
    </row>
    <row r="2056" spans="1:56" x14ac:dyDescent="0.25">
      <c r="A2056">
        <v>2055</v>
      </c>
      <c r="B2056">
        <v>42</v>
      </c>
      <c r="C2056" s="3">
        <v>5</v>
      </c>
      <c r="D2056" s="4">
        <v>0.08</v>
      </c>
      <c r="E2056" t="str">
        <v>SKU-1049</v>
      </c>
      <c r="F2056" t="str">
        <v>Raise</v>
      </c>
      <c r="G2056" t="str">
        <v>Full</v>
      </c>
      <c r="H2056">
        <v>99.75</v>
      </c>
      <c r="I2056">
        <v>38.130000000000003</v>
      </c>
      <c r="J2056">
        <v>34</v>
      </c>
      <c r="K2056">
        <v>3391.5</v>
      </c>
      <c r="L2056">
        <v>2095.08</v>
      </c>
      <c r="M2056">
        <v>0.6177443609022556</v>
      </c>
      <c r="N2056">
        <v>110.43409123252499</v>
      </c>
      <c r="O2056">
        <v>597.24501067332449</v>
      </c>
      <c r="P2056">
        <v>635.3750106733246</v>
      </c>
      <c r="Q2056">
        <v>1533.9834111929088</v>
      </c>
      <c r="R2056">
        <v>1185.8871755760565</v>
      </c>
      <c r="S2056">
        <v>1</v>
      </c>
      <c r="T2056">
        <f t="shared" si="736"/>
        <v>100.604727298602</v>
      </c>
      <c r="U2056">
        <f t="shared" si="737"/>
        <v>8.5686947228270725E-3</v>
      </c>
      <c r="V2056">
        <f>IF($F2056="Reduce", INDEX(Model_Assumptions[Values], 2), INDEX(Model_Assumptions[Values], 1))</f>
        <v>-0.4</v>
      </c>
      <c r="W2056">
        <f t="shared" si="738"/>
        <v>33.883465751769556</v>
      </c>
      <c r="X2056">
        <f t="shared" si="751"/>
        <v>3408.8368318882967</v>
      </c>
      <c r="Y2056">
        <f t="shared" si="739"/>
        <v>2116.8602827733234</v>
      </c>
      <c r="Z2056">
        <f t="shared" si="740"/>
        <v>17.336831888296729</v>
      </c>
      <c r="AA2056">
        <f t="shared" si="741"/>
        <v>21.780282773323506</v>
      </c>
      <c r="AB2056">
        <f t="shared" si="752"/>
        <v>0.62099196505123022</v>
      </c>
      <c r="AC2056">
        <f t="shared" si="742"/>
        <v>3.2476041489746255E-3</v>
      </c>
      <c r="AD2056">
        <f t="shared" si="743"/>
        <v>3.2476041489746255E-3</v>
      </c>
      <c r="AE2056">
        <f t="shared" si="744"/>
        <v>8.0000000000000113E-2</v>
      </c>
      <c r="AF2056">
        <f t="shared" si="753"/>
        <v>1091.0162015299718</v>
      </c>
      <c r="AG2056">
        <f t="shared" si="745"/>
        <v>2.9028006226040234E-2</v>
      </c>
      <c r="AH2056">
        <f t="shared" si="746"/>
        <v>3.4279413586383159E-2</v>
      </c>
      <c r="AI2056">
        <f t="shared" si="754"/>
        <v>0.91999999999999982</v>
      </c>
      <c r="AJ2056">
        <f>MAX(0, $R2056 - $AA2056) * INDEX(Model_Assumptions[Values], 7)</f>
        <v>2328.213785605466</v>
      </c>
      <c r="AK2056">
        <f>MAX(0, INDEX(Model_Assumptions[Values], 4) - $AD2056)</f>
        <v>4.6752395851025377E-2</v>
      </c>
      <c r="AL2056">
        <f>MAX(0, INDEX(Model_Assumptions[Values], 5) - $AC2056)</f>
        <v>1.6752395851025375E-2</v>
      </c>
      <c r="AM2056">
        <f>INDEX(Model_Assumptions[Values], 6) * MAX(0, INDEX(Model_Assumptions[Values], 3) - $AB2056)^2</f>
        <v>0</v>
      </c>
      <c r="AN2056">
        <f t="shared" si="747"/>
        <v>2113.8120565242398</v>
      </c>
      <c r="AO2056" cm="1">
        <f t="array" ref="AO2056">IFERROR(STDEV(IF($E$2:$E$2201=$E2056, $AJ$2:$AJ$2201)), 0)</f>
        <v>150.60053883998373</v>
      </c>
      <c r="AP2056">
        <f t="shared" si="755"/>
        <v>1.4236451657655262</v>
      </c>
      <c r="AQ2056">
        <f t="shared" si="748"/>
        <v>3.1252212550460456E-2</v>
      </c>
      <c r="AR2056" cm="1">
        <f t="array" ref="AR2056">IFERROR(STDEV(IF($E$2:$E$2201=$E2056, $AK$2:$AK$2201)), 0)</f>
        <v>1.0796484357595067E-2</v>
      </c>
      <c r="AS2056">
        <f t="shared" si="756"/>
        <v>1.4356695001054594</v>
      </c>
      <c r="AT2056">
        <f t="shared" si="749"/>
        <v>5.2636488105721356E-3</v>
      </c>
      <c r="AU2056" cm="1">
        <f t="array" ref="AU2056">IFERROR(STDEV(IF($E$2:$E$2201=$E2056, $AL$2:$AL$2201)), 0)</f>
        <v>6.6424285954351254E-3</v>
      </c>
      <c r="AV2056">
        <f t="shared" si="757"/>
        <v>1.7296003826595363</v>
      </c>
      <c r="AW2056">
        <f t="shared" si="750"/>
        <v>0</v>
      </c>
      <c r="AX2056" cm="1">
        <f t="array" ref="AX2056">IFERROR(STDEV(IF($E$2:$E$2201=$E2056, $AM$2:$AM$2201)), 0)</f>
        <v>0</v>
      </c>
      <c r="AY2056">
        <f t="shared" si="758"/>
        <v>1.7296003826595363</v>
      </c>
      <c r="AZ2056">
        <f>INDEX(Model_Assumptions[Values],9)*((INDEX(Model_Scenarios[GR Weight],1)*$AG2056)+(INDEX(Model_Scenarios[GP Weight],1)*$AH2056)+(INDEX(Model_Scenarios[LTV Weight],1)*$AI2056))-(INDEX(Model_Scenarios[LTV Weight],1)*$AP2056)-(INDEX(Model_Scenarios[GP Weight],1)*($AS2056+$AV2056+$AY2056))</f>
        <v>2.083250550751337</v>
      </c>
      <c r="BA2056">
        <f>INDEX(Model_Assumptions[Values],9)*((INDEX(Model_Scenarios[GR Weight],2)*$AG2056)+(INDEX(Model_Scenarios[GP Weight],2)*$AH2056)+(INDEX(Model_Scenarios[LTV Weight],2)*$AI2056))-(INDEX(Model_Scenarios[LTV Weight],2)*$AP2056)-(INDEX(Model_Scenarios[GP Weight],2)*($AS2056+$AV2056+$AY2056))</f>
        <v>1.1417070074234139</v>
      </c>
      <c r="BB2056">
        <f>INDEX(Model_Assumptions[Values],9)*((INDEX(Model_Scenarios[GR Weight],3)*$AG2056)+(INDEX(Model_Scenarios[GP Weight],3)*$AH2056)+(INDEX(Model_Scenarios[LTV Weight],3)*$AI2056))-(INDEX(Model_Scenarios[LTV Weight],3)*$AP2056)-(INDEX(Model_Scenarios[GP Weight],3)*($AS2056+$AV2056+$AY2056))</f>
        <v>-0.34638867764607628</v>
      </c>
      <c r="BC2056">
        <f>INDEX(Model_Assumptions[Values],9)*((INDEX(Model_Scenarios[GR Weight],4)*$AG2056)+(INDEX(Model_Scenarios[GP Weight],4)*$AH2056)+(INDEX(Model_Scenarios[LTV Weight],4)*$AI2056))-(INDEX(Model_Scenarios[LTV Weight],4)*$AP2056)-(INDEX(Model_Scenarios[GP Weight],4)*($AS2056+$AV2056+$AY2056))</f>
        <v>-0.64951015795650346</v>
      </c>
      <c r="BD2056">
        <f>INDEX(Model_Assumptions[Values],9)*((INDEX(Model_Scenarios[GR Weight],5)*$AG2056)+(INDEX(Model_Scenarios[GP Weight],5)*$AH2056)+(INDEX(Model_Scenarios[LTV Weight],5)*$AI2056))-(INDEX(Model_Scenarios[LTV Weight],5)*$AP2056)-(INDEX(Model_Scenarios[GP Weight],5)*($AS2056+$AV2056+$AY2056))</f>
        <v>-1.7747935438362807</v>
      </c>
    </row>
    <row r="2057" spans="1:56" x14ac:dyDescent="0.25">
      <c r="A2057">
        <v>2056</v>
      </c>
      <c r="B2057">
        <v>42</v>
      </c>
      <c r="C2057" s="3">
        <v>6</v>
      </c>
      <c r="D2057" s="4">
        <v>0.1</v>
      </c>
      <c r="E2057" t="str">
        <v>SKU-1049</v>
      </c>
      <c r="F2057" t="str">
        <v>Raise</v>
      </c>
      <c r="G2057" t="str">
        <v>Full</v>
      </c>
      <c r="H2057">
        <v>99.75</v>
      </c>
      <c r="I2057">
        <v>38.130000000000003</v>
      </c>
      <c r="J2057">
        <v>34</v>
      </c>
      <c r="K2057">
        <v>3391.5</v>
      </c>
      <c r="L2057">
        <v>2095.08</v>
      </c>
      <c r="M2057">
        <v>0.6177443609022556</v>
      </c>
      <c r="N2057">
        <v>110.43409123252499</v>
      </c>
      <c r="O2057">
        <v>597.24501067332449</v>
      </c>
      <c r="P2057">
        <v>635.3750106733246</v>
      </c>
      <c r="Q2057">
        <v>1533.9834111929088</v>
      </c>
      <c r="R2057">
        <v>1185.8871755760565</v>
      </c>
      <c r="S2057">
        <v>1</v>
      </c>
      <c r="T2057">
        <f t="shared" si="736"/>
        <v>100.81840912325249</v>
      </c>
      <c r="U2057">
        <f t="shared" si="737"/>
        <v>1.0710868403533769E-2</v>
      </c>
      <c r="V2057">
        <f>IF($F2057="Reduce", INDEX(Model_Assumptions[Values], 2), INDEX(Model_Assumptions[Values], 1))</f>
        <v>-0.4</v>
      </c>
      <c r="W2057">
        <f t="shared" si="738"/>
        <v>33.85433218971194</v>
      </c>
      <c r="X2057">
        <f t="shared" si="751"/>
        <v>3413.139913296875</v>
      </c>
      <c r="Y2057">
        <f t="shared" si="739"/>
        <v>2122.2742269031587</v>
      </c>
      <c r="Z2057">
        <f t="shared" si="740"/>
        <v>21.639913296874965</v>
      </c>
      <c r="AA2057">
        <f t="shared" si="741"/>
        <v>27.194226903158778</v>
      </c>
      <c r="AB2057">
        <f t="shared" si="752"/>
        <v>0.62179526207971281</v>
      </c>
      <c r="AC2057">
        <f t="shared" si="742"/>
        <v>4.0509011774572112E-3</v>
      </c>
      <c r="AD2057">
        <f t="shared" si="743"/>
        <v>4.0509011774572112E-3</v>
      </c>
      <c r="AE2057">
        <f t="shared" si="744"/>
        <v>9.9999999999999464E-2</v>
      </c>
      <c r="AF2057">
        <f t="shared" si="753"/>
        <v>1067.2984580184516</v>
      </c>
      <c r="AG2057">
        <f t="shared" si="745"/>
        <v>3.6232890874179885E-2</v>
      </c>
      <c r="AH2057">
        <f t="shared" si="746"/>
        <v>4.280027770424949E-2</v>
      </c>
      <c r="AI2057">
        <f t="shared" si="754"/>
        <v>0.90000000000000058</v>
      </c>
      <c r="AJ2057">
        <f>MAX(0, $R2057 - $AA2057) * INDEX(Model_Assumptions[Values], 7)</f>
        <v>2317.3858973457955</v>
      </c>
      <c r="AK2057">
        <f>MAX(0, INDEX(Model_Assumptions[Values], 4) - $AD2057)</f>
        <v>4.5949098822542792E-2</v>
      </c>
      <c r="AL2057">
        <f>MAX(0, INDEX(Model_Assumptions[Values], 5) - $AC2057)</f>
        <v>1.5949098822542789E-2</v>
      </c>
      <c r="AM2057">
        <f>INDEX(Model_Assumptions[Values], 6) * MAX(0, INDEX(Model_Assumptions[Values], 3) - $AB2057)^2</f>
        <v>0</v>
      </c>
      <c r="AN2057">
        <f t="shared" si="747"/>
        <v>2113.8120565242398</v>
      </c>
      <c r="AO2057" cm="1">
        <f t="array" ref="AO2057">IFERROR(STDEV(IF($E$2:$E$2201=$E2057, $AJ$2:$AJ$2201)), 0)</f>
        <v>150.60053883998373</v>
      </c>
      <c r="AP2057">
        <f t="shared" si="755"/>
        <v>1.3517470945961036</v>
      </c>
      <c r="AQ2057">
        <f t="shared" si="748"/>
        <v>3.1252212550460456E-2</v>
      </c>
      <c r="AR2057" cm="1">
        <f t="array" ref="AR2057">IFERROR(STDEV(IF($E$2:$E$2201=$E2057, $AK$2:$AK$2201)), 0)</f>
        <v>1.0796484357595067E-2</v>
      </c>
      <c r="AS2057">
        <f t="shared" si="756"/>
        <v>1.361265925582843</v>
      </c>
      <c r="AT2057">
        <f t="shared" si="749"/>
        <v>5.2636488105721356E-3</v>
      </c>
      <c r="AU2057" cm="1">
        <f t="array" ref="AU2057">IFERROR(STDEV(IF($E$2:$E$2201=$E2057, $AL$2:$AL$2201)), 0)</f>
        <v>6.6424285954351254E-3</v>
      </c>
      <c r="AV2057">
        <f t="shared" si="757"/>
        <v>1.6086661464925662</v>
      </c>
      <c r="AW2057">
        <f t="shared" si="750"/>
        <v>0</v>
      </c>
      <c r="AX2057" cm="1">
        <f t="array" ref="AX2057">IFERROR(STDEV(IF($E$2:$E$2201=$E2057, $AM$2:$AM$2201)), 0)</f>
        <v>0</v>
      </c>
      <c r="AY2057">
        <f t="shared" si="758"/>
        <v>1.6086661464925662</v>
      </c>
      <c r="AZ2057">
        <f>INDEX(Model_Assumptions[Values],9)*((INDEX(Model_Scenarios[GR Weight],1)*$AG2057)+(INDEX(Model_Scenarios[GP Weight],1)*$AH2057)+(INDEX(Model_Scenarios[LTV Weight],1)*$AI2057))-(INDEX(Model_Scenarios[LTV Weight],1)*$AP2057)-(INDEX(Model_Scenarios[GP Weight],1)*($AS2057+$AV2057+$AY2057))</f>
        <v>2.1002590867555364</v>
      </c>
      <c r="BA2057">
        <f>INDEX(Model_Assumptions[Values],9)*((INDEX(Model_Scenarios[GR Weight],2)*$AG2057)+(INDEX(Model_Scenarios[GP Weight],2)*$AH2057)+(INDEX(Model_Scenarios[LTV Weight],2)*$AI2057))-(INDEX(Model_Scenarios[LTV Weight],2)*$AP2057)-(INDEX(Model_Scenarios[GP Weight],2)*($AS2057+$AV2057+$AY2057))</f>
        <v>1.200619690658824</v>
      </c>
      <c r="BB2057">
        <f>INDEX(Model_Assumptions[Values],9)*((INDEX(Model_Scenarios[GR Weight],3)*$AG2057)+(INDEX(Model_Scenarios[GP Weight],3)*$AH2057)+(INDEX(Model_Scenarios[LTV Weight],3)*$AI2057))-(INDEX(Model_Scenarios[LTV Weight],3)*$AP2057)-(INDEX(Model_Scenarios[GP Weight],3)*($AS2057+$AV2057+$AY2057))</f>
        <v>-0.22301661476207024</v>
      </c>
      <c r="BC2057">
        <f>INDEX(Model_Assumptions[Values],9)*((INDEX(Model_Scenarios[GR Weight],4)*$AG2057)+(INDEX(Model_Scenarios[GP Weight],4)*$AH2057)+(INDEX(Model_Scenarios[LTV Weight],4)*$AI2057))-(INDEX(Model_Scenarios[LTV Weight],4)*$AP2057)-(INDEX(Model_Scenarios[GP Weight],4)*($AS2057+$AV2057+$AY2057))</f>
        <v>-0.51972545986537022</v>
      </c>
      <c r="BD2057">
        <f>INDEX(Model_Assumptions[Values],9)*((INDEX(Model_Scenarios[GR Weight],5)*$AG2057)+(INDEX(Model_Scenarios[GP Weight],5)*$AH2057)+(INDEX(Model_Scenarios[LTV Weight],5)*$AI2057))-(INDEX(Model_Scenarios[LTV Weight],5)*$AP2057)-(INDEX(Model_Scenarios[GP Weight],5)*($AS2057+$AV2057+$AY2057))</f>
        <v>-1.577232139300546</v>
      </c>
    </row>
    <row r="2058" spans="1:56" x14ac:dyDescent="0.25">
      <c r="A2058">
        <v>2057</v>
      </c>
      <c r="B2058">
        <v>42</v>
      </c>
      <c r="C2058" s="3">
        <v>7</v>
      </c>
      <c r="D2058" s="4">
        <v>0.12</v>
      </c>
      <c r="E2058" t="str">
        <v>SKU-1049</v>
      </c>
      <c r="F2058" t="str">
        <v>Raise</v>
      </c>
      <c r="G2058" t="str">
        <v>Full</v>
      </c>
      <c r="H2058">
        <v>99.75</v>
      </c>
      <c r="I2058">
        <v>38.130000000000003</v>
      </c>
      <c r="J2058">
        <v>34</v>
      </c>
      <c r="K2058">
        <v>3391.5</v>
      </c>
      <c r="L2058">
        <v>2095.08</v>
      </c>
      <c r="M2058">
        <v>0.6177443609022556</v>
      </c>
      <c r="N2058">
        <v>110.43409123252499</v>
      </c>
      <c r="O2058">
        <v>597.24501067332449</v>
      </c>
      <c r="P2058">
        <v>635.3750106733246</v>
      </c>
      <c r="Q2058">
        <v>1533.9834111929088</v>
      </c>
      <c r="R2058">
        <v>1185.8871755760565</v>
      </c>
      <c r="S2058">
        <v>1</v>
      </c>
      <c r="T2058">
        <f t="shared" si="736"/>
        <v>101.032090947903</v>
      </c>
      <c r="U2058">
        <f t="shared" si="737"/>
        <v>1.2853042084240608E-2</v>
      </c>
      <c r="V2058">
        <f>IF($F2058="Reduce", INDEX(Model_Assumptions[Values], 2), INDEX(Model_Assumptions[Values], 1))</f>
        <v>-0.4</v>
      </c>
      <c r="W2058">
        <f t="shared" si="738"/>
        <v>33.825198627654324</v>
      </c>
      <c r="X2058">
        <f t="shared" si="751"/>
        <v>3417.4305440800554</v>
      </c>
      <c r="Y2058">
        <f t="shared" si="739"/>
        <v>2127.6757204075957</v>
      </c>
      <c r="Z2058">
        <f t="shared" si="740"/>
        <v>25.93054408005537</v>
      </c>
      <c r="AA2058">
        <f t="shared" si="741"/>
        <v>32.595720407595763</v>
      </c>
      <c r="AB2058">
        <f t="shared" si="752"/>
        <v>0.62259516117842528</v>
      </c>
      <c r="AC2058">
        <f t="shared" si="742"/>
        <v>4.8508002761696867E-3</v>
      </c>
      <c r="AD2058">
        <f t="shared" si="743"/>
        <v>4.8508002761696867E-3</v>
      </c>
      <c r="AE2058">
        <f t="shared" si="744"/>
        <v>0.12000000000000016</v>
      </c>
      <c r="AF2058">
        <f t="shared" si="753"/>
        <v>1043.5807145069296</v>
      </c>
      <c r="AG2058">
        <f t="shared" si="745"/>
        <v>4.3416928758972281E-2</v>
      </c>
      <c r="AH2058">
        <f t="shared" si="746"/>
        <v>5.1301546110623979E-2</v>
      </c>
      <c r="AI2058">
        <f t="shared" si="754"/>
        <v>0.87999999999999989</v>
      </c>
      <c r="AJ2058">
        <f>MAX(0, $R2058 - $AA2058) * INDEX(Model_Assumptions[Values], 7)</f>
        <v>2306.5829103369215</v>
      </c>
      <c r="AK2058">
        <f>MAX(0, INDEX(Model_Assumptions[Values], 4) - $AD2058)</f>
        <v>4.5149199723830316E-2</v>
      </c>
      <c r="AL2058">
        <f>MAX(0, INDEX(Model_Assumptions[Values], 5) - $AC2058)</f>
        <v>1.5149199723830314E-2</v>
      </c>
      <c r="AM2058">
        <f>INDEX(Model_Assumptions[Values], 6) * MAX(0, INDEX(Model_Assumptions[Values], 3) - $AB2058)^2</f>
        <v>0</v>
      </c>
      <c r="AN2058">
        <f t="shared" si="747"/>
        <v>2113.8120565242398</v>
      </c>
      <c r="AO2058" cm="1">
        <f t="array" ref="AO2058">IFERROR(STDEV(IF($E$2:$E$2201=$E2058, $AJ$2:$AJ$2201)), 0)</f>
        <v>150.60053883998373</v>
      </c>
      <c r="AP2058">
        <f t="shared" si="755"/>
        <v>1.2800143697859199</v>
      </c>
      <c r="AQ2058">
        <f t="shared" si="748"/>
        <v>3.1252212550460456E-2</v>
      </c>
      <c r="AR2058" cm="1">
        <f t="array" ref="AR2058">IFERROR(STDEV(IF($E$2:$E$2201=$E2058, $AK$2:$AK$2201)), 0)</f>
        <v>1.0796484357595067E-2</v>
      </c>
      <c r="AS2058">
        <f t="shared" si="756"/>
        <v>1.2871770766373281</v>
      </c>
      <c r="AT2058">
        <f t="shared" si="749"/>
        <v>5.2636488105721356E-3</v>
      </c>
      <c r="AU2058" cm="1">
        <f t="array" ref="AU2058">IFERROR(STDEV(IF($E$2:$E$2201=$E2058, $AL$2:$AL$2201)), 0)</f>
        <v>6.6424285954351254E-3</v>
      </c>
      <c r="AV2058">
        <f t="shared" si="757"/>
        <v>1.488243459636408</v>
      </c>
      <c r="AW2058">
        <f t="shared" si="750"/>
        <v>0</v>
      </c>
      <c r="AX2058" cm="1">
        <f t="array" ref="AX2058">IFERROR(STDEV(IF($E$2:$E$2201=$E2058, $AM$2:$AM$2201)), 0)</f>
        <v>0</v>
      </c>
      <c r="AY2058">
        <f t="shared" si="758"/>
        <v>1.488243459636408</v>
      </c>
      <c r="AZ2058">
        <f>INDEX(Model_Assumptions[Values],9)*((INDEX(Model_Scenarios[GR Weight],1)*$AG2058)+(INDEX(Model_Scenarios[GP Weight],1)*$AH2058)+(INDEX(Model_Scenarios[LTV Weight],1)*$AI2058))-(INDEX(Model_Scenarios[LTV Weight],1)*$AP2058)-(INDEX(Model_Scenarios[GP Weight],1)*($AS2058+$AV2058+$AY2058))</f>
        <v>2.1169813420150474</v>
      </c>
      <c r="BA2058">
        <f>INDEX(Model_Assumptions[Values],9)*((INDEX(Model_Scenarios[GR Weight],2)*$AG2058)+(INDEX(Model_Scenarios[GP Weight],2)*$AH2058)+(INDEX(Model_Scenarios[LTV Weight],2)*$AI2058))-(INDEX(Model_Scenarios[LTV Weight],2)*$AP2058)-(INDEX(Model_Scenarios[GP Weight],2)*($AS2058+$AV2058+$AY2058))</f>
        <v>1.2591221031369757</v>
      </c>
      <c r="BB2058">
        <f>INDEX(Model_Assumptions[Values],9)*((INDEX(Model_Scenarios[GR Weight],3)*$AG2058)+(INDEX(Model_Scenarios[GP Weight],3)*$AH2058)+(INDEX(Model_Scenarios[LTV Weight],3)*$AI2058))-(INDEX(Model_Scenarios[LTV Weight],3)*$AP2058)-(INDEX(Model_Scenarios[GP Weight],3)*($AS2058+$AV2058+$AY2058))</f>
        <v>-0.1002392798406111</v>
      </c>
      <c r="BC2058">
        <f>INDEX(Model_Assumptions[Values],9)*((INDEX(Model_Scenarios[GR Weight],4)*$AG2058)+(INDEX(Model_Scenarios[GP Weight],4)*$AH2058)+(INDEX(Model_Scenarios[LTV Weight],4)*$AI2058))-(INDEX(Model_Scenarios[LTV Weight],4)*$AP2058)-(INDEX(Model_Scenarios[GP Weight],4)*($AS2058+$AV2058+$AY2058))</f>
        <v>-0.39052937848253322</v>
      </c>
      <c r="BD2058">
        <f>INDEX(Model_Assumptions[Values],9)*((INDEX(Model_Scenarios[GR Weight],5)*$AG2058)+(INDEX(Model_Scenarios[GP Weight],5)*$AH2058)+(INDEX(Model_Scenarios[LTV Weight],5)*$AI2058))-(INDEX(Model_Scenarios[LTV Weight],5)*$AP2058)-(INDEX(Model_Scenarios[GP Weight],5)*($AS2058+$AV2058+$AY2058))</f>
        <v>-1.3805226096338714</v>
      </c>
    </row>
    <row r="2059" spans="1:56" x14ac:dyDescent="0.25">
      <c r="A2059">
        <v>2058</v>
      </c>
      <c r="B2059">
        <v>42</v>
      </c>
      <c r="C2059" s="3">
        <v>8</v>
      </c>
      <c r="D2059" s="4">
        <v>0.14000000000000001</v>
      </c>
      <c r="E2059" t="str">
        <v>SKU-1049</v>
      </c>
      <c r="F2059" t="str">
        <v>Raise</v>
      </c>
      <c r="G2059" t="str">
        <v>Full</v>
      </c>
      <c r="H2059">
        <v>99.75</v>
      </c>
      <c r="I2059">
        <v>38.130000000000003</v>
      </c>
      <c r="J2059">
        <v>34</v>
      </c>
      <c r="K2059">
        <v>3391.5</v>
      </c>
      <c r="L2059">
        <v>2095.08</v>
      </c>
      <c r="M2059">
        <v>0.6177443609022556</v>
      </c>
      <c r="N2059">
        <v>110.43409123252499</v>
      </c>
      <c r="O2059">
        <v>597.24501067332449</v>
      </c>
      <c r="P2059">
        <v>635.3750106733246</v>
      </c>
      <c r="Q2059">
        <v>1533.9834111929088</v>
      </c>
      <c r="R2059">
        <v>1185.8871755760565</v>
      </c>
      <c r="S2059">
        <v>1</v>
      </c>
      <c r="T2059">
        <f t="shared" si="736"/>
        <v>101.24577277255349</v>
      </c>
      <c r="U2059">
        <f t="shared" si="737"/>
        <v>1.4995215764947306E-2</v>
      </c>
      <c r="V2059">
        <f>IF($F2059="Reduce", INDEX(Model_Assumptions[Values], 2), INDEX(Model_Assumptions[Values], 1))</f>
        <v>-0.4</v>
      </c>
      <c r="W2059">
        <f t="shared" si="738"/>
        <v>33.796065065596714</v>
      </c>
      <c r="X2059">
        <f t="shared" si="751"/>
        <v>3421.7087242378379</v>
      </c>
      <c r="Y2059">
        <f t="shared" si="739"/>
        <v>2133.0647632866348</v>
      </c>
      <c r="Z2059">
        <f t="shared" si="740"/>
        <v>30.208724237837941</v>
      </c>
      <c r="AA2059">
        <f t="shared" si="741"/>
        <v>37.984763286634916</v>
      </c>
      <c r="AB2059">
        <f t="shared" si="752"/>
        <v>0.62339168386162391</v>
      </c>
      <c r="AC2059">
        <f t="shared" si="742"/>
        <v>5.6473229593683172E-3</v>
      </c>
      <c r="AD2059">
        <f t="shared" si="743"/>
        <v>5.6473229593683172E-3</v>
      </c>
      <c r="AE2059">
        <f t="shared" si="744"/>
        <v>0.13999999999999951</v>
      </c>
      <c r="AF2059">
        <f t="shared" si="753"/>
        <v>1019.8629709954092</v>
      </c>
      <c r="AG2059">
        <f t="shared" si="745"/>
        <v>5.0580119880417433E-2</v>
      </c>
      <c r="AH2059">
        <f t="shared" si="746"/>
        <v>5.9783218805507327E-2</v>
      </c>
      <c r="AI2059">
        <f t="shared" si="754"/>
        <v>0.86000000000000054</v>
      </c>
      <c r="AJ2059">
        <f>MAX(0, $R2059 - $AA2059) * INDEX(Model_Assumptions[Values], 7)</f>
        <v>2295.8048245788432</v>
      </c>
      <c r="AK2059">
        <f>MAX(0, INDEX(Model_Assumptions[Values], 4) - $AD2059)</f>
        <v>4.4352677040631686E-2</v>
      </c>
      <c r="AL2059">
        <f>MAX(0, INDEX(Model_Assumptions[Values], 5) - $AC2059)</f>
        <v>1.4352677040631683E-2</v>
      </c>
      <c r="AM2059">
        <f>INDEX(Model_Assumptions[Values], 6) * MAX(0, INDEX(Model_Assumptions[Values], 3) - $AB2059)^2</f>
        <v>0</v>
      </c>
      <c r="AN2059">
        <f t="shared" si="747"/>
        <v>2113.8120565242398</v>
      </c>
      <c r="AO2059" cm="1">
        <f t="array" ref="AO2059">IFERROR(STDEV(IF($E$2:$E$2201=$E2059, $AJ$2:$AJ$2201)), 0)</f>
        <v>150.60053883998373</v>
      </c>
      <c r="AP2059">
        <f t="shared" si="755"/>
        <v>1.2084469913349685</v>
      </c>
      <c r="AQ2059">
        <f t="shared" si="748"/>
        <v>3.1252212550460456E-2</v>
      </c>
      <c r="AR2059" cm="1">
        <f t="array" ref="AR2059">IFERROR(STDEV(IF($E$2:$E$2201=$E2059, $AK$2:$AK$2201)), 0)</f>
        <v>1.0796484357595067E-2</v>
      </c>
      <c r="AS2059">
        <f t="shared" si="756"/>
        <v>1.2134009605594778</v>
      </c>
      <c r="AT2059">
        <f t="shared" si="749"/>
        <v>5.2636488105721356E-3</v>
      </c>
      <c r="AU2059" cm="1">
        <f t="array" ref="AU2059">IFERROR(STDEV(IF($E$2:$E$2201=$E2059, $AL$2:$AL$2201)), 0)</f>
        <v>6.6424285954351254E-3</v>
      </c>
      <c r="AV2059">
        <f t="shared" si="757"/>
        <v>1.3683290831768666</v>
      </c>
      <c r="AW2059">
        <f t="shared" si="750"/>
        <v>0</v>
      </c>
      <c r="AX2059" cm="1">
        <f t="array" ref="AX2059">IFERROR(STDEV(IF($E$2:$E$2201=$E2059, $AM$2:$AM$2201)), 0)</f>
        <v>0</v>
      </c>
      <c r="AY2059">
        <f t="shared" si="758"/>
        <v>1.3683290831768666</v>
      </c>
      <c r="AZ2059">
        <f>INDEX(Model_Assumptions[Values],9)*((INDEX(Model_Scenarios[GR Weight],1)*$AG2059)+(INDEX(Model_Scenarios[GP Weight],1)*$AH2059)+(INDEX(Model_Scenarios[LTV Weight],1)*$AI2059))-(INDEX(Model_Scenarios[LTV Weight],1)*$AP2059)-(INDEX(Model_Scenarios[GP Weight],1)*($AS2059+$AV2059+$AY2059))</f>
        <v>2.1334181635836691</v>
      </c>
      <c r="BA2059">
        <f>INDEX(Model_Assumptions[Values],9)*((INDEX(Model_Scenarios[GR Weight],2)*$AG2059)+(INDEX(Model_Scenarios[GP Weight],2)*$AH2059)+(INDEX(Model_Scenarios[LTV Weight],2)*$AI2059))-(INDEX(Model_Scenarios[LTV Weight],2)*$AP2059)-(INDEX(Model_Scenarios[GP Weight],2)*($AS2059+$AV2059+$AY2059))</f>
        <v>1.317215938965451</v>
      </c>
      <c r="BB2059">
        <f>INDEX(Model_Assumptions[Values],9)*((INDEX(Model_Scenarios[GR Weight],3)*$AG2059)+(INDEX(Model_Scenarios[GP Weight],3)*$AH2059)+(INDEX(Model_Scenarios[LTV Weight],3)*$AI2059))-(INDEX(Model_Scenarios[LTV Weight],3)*$AP2059)-(INDEX(Model_Scenarios[GP Weight],3)*($AS2059+$AV2059+$AY2059))</f>
        <v>2.1946291806549612E-2</v>
      </c>
      <c r="BC2059">
        <f>INDEX(Model_Assumptions[Values],9)*((INDEX(Model_Scenarios[GR Weight],4)*$AG2059)+(INDEX(Model_Scenarios[GP Weight],4)*$AH2059)+(INDEX(Model_Scenarios[LTV Weight],4)*$AI2059))-(INDEX(Model_Scenarios[LTV Weight],4)*$AP2059)-(INDEX(Model_Scenarios[GP Weight],4)*($AS2059+$AV2059+$AY2059))</f>
        <v>-0.26191894911974511</v>
      </c>
      <c r="BD2059">
        <f>INDEX(Model_Assumptions[Values],9)*((INDEX(Model_Scenarios[GR Weight],5)*$AG2059)+(INDEX(Model_Scenarios[GP Weight],5)*$AH2059)+(INDEX(Model_Scenarios[LTV Weight],5)*$AI2059))-(INDEX(Model_Scenarios[LTV Weight],5)*$AP2059)-(INDEX(Model_Scenarios[GP Weight],5)*($AS2059+$AV2059+$AY2059))</f>
        <v>-1.1846602960404449</v>
      </c>
    </row>
    <row r="2060" spans="1:56" x14ac:dyDescent="0.25">
      <c r="A2060">
        <v>2059</v>
      </c>
      <c r="B2060">
        <v>42</v>
      </c>
      <c r="C2060" s="3">
        <v>9</v>
      </c>
      <c r="D2060" s="4">
        <v>0.16</v>
      </c>
      <c r="E2060" t="str">
        <v>SKU-1049</v>
      </c>
      <c r="F2060" t="str">
        <v>Raise</v>
      </c>
      <c r="G2060" t="str">
        <v>Full</v>
      </c>
      <c r="H2060">
        <v>99.75</v>
      </c>
      <c r="I2060">
        <v>38.130000000000003</v>
      </c>
      <c r="J2060">
        <v>34</v>
      </c>
      <c r="K2060">
        <v>3391.5</v>
      </c>
      <c r="L2060">
        <v>2095.08</v>
      </c>
      <c r="M2060">
        <v>0.6177443609022556</v>
      </c>
      <c r="N2060">
        <v>110.43409123252499</v>
      </c>
      <c r="O2060">
        <v>597.24501067332449</v>
      </c>
      <c r="P2060">
        <v>635.3750106733246</v>
      </c>
      <c r="Q2060">
        <v>1533.9834111929088</v>
      </c>
      <c r="R2060">
        <v>1185.8871755760565</v>
      </c>
      <c r="S2060">
        <v>1</v>
      </c>
      <c r="T2060">
        <f t="shared" si="736"/>
        <v>101.459454597204</v>
      </c>
      <c r="U2060">
        <f t="shared" si="737"/>
        <v>1.7137389445654145E-2</v>
      </c>
      <c r="V2060">
        <f>IF($F2060="Reduce", INDEX(Model_Assumptions[Values], 2), INDEX(Model_Assumptions[Values], 1))</f>
        <v>-0.4</v>
      </c>
      <c r="W2060">
        <f t="shared" si="738"/>
        <v>33.766931503539105</v>
      </c>
      <c r="X2060">
        <f t="shared" si="751"/>
        <v>3425.9744537702231</v>
      </c>
      <c r="Y2060">
        <f t="shared" si="739"/>
        <v>2138.4413555402771</v>
      </c>
      <c r="Z2060">
        <f t="shared" si="740"/>
        <v>34.474453770223136</v>
      </c>
      <c r="AA2060">
        <f t="shared" si="741"/>
        <v>43.361355540277145</v>
      </c>
      <c r="AB2060">
        <f t="shared" si="752"/>
        <v>0.62418485146232217</v>
      </c>
      <c r="AC2060">
        <f t="shared" si="742"/>
        <v>6.4404905600665696E-3</v>
      </c>
      <c r="AD2060">
        <f t="shared" si="743"/>
        <v>6.4404905600665696E-3</v>
      </c>
      <c r="AE2060">
        <f t="shared" si="744"/>
        <v>0.16000000000000023</v>
      </c>
      <c r="AF2060">
        <f t="shared" si="753"/>
        <v>996.1452274838872</v>
      </c>
      <c r="AG2060">
        <f t="shared" si="745"/>
        <v>5.7722464238516097E-2</v>
      </c>
      <c r="AH2060">
        <f t="shared" si="746"/>
        <v>6.824529578890097E-2</v>
      </c>
      <c r="AI2060">
        <f t="shared" si="754"/>
        <v>0.83999999999999975</v>
      </c>
      <c r="AJ2060">
        <f>MAX(0, $R2060 - $AA2060) * INDEX(Model_Assumptions[Values], 7)</f>
        <v>2285.0516400715587</v>
      </c>
      <c r="AK2060">
        <f>MAX(0, INDEX(Model_Assumptions[Values], 4) - $AD2060)</f>
        <v>4.3559509439933433E-2</v>
      </c>
      <c r="AL2060">
        <f>MAX(0, INDEX(Model_Assumptions[Values], 5) - $AC2060)</f>
        <v>1.3559509439933431E-2</v>
      </c>
      <c r="AM2060">
        <f>INDEX(Model_Assumptions[Values], 6) * MAX(0, INDEX(Model_Assumptions[Values], 3) - $AB2060)^2</f>
        <v>0</v>
      </c>
      <c r="AN2060">
        <f t="shared" si="747"/>
        <v>2113.8120565242398</v>
      </c>
      <c r="AO2060" cm="1">
        <f t="array" ref="AO2060">IFERROR(STDEV(IF($E$2:$E$2201=$E2060, $AJ$2:$AJ$2201)), 0)</f>
        <v>150.60053883998373</v>
      </c>
      <c r="AP2060">
        <f t="shared" si="755"/>
        <v>1.1370449592432377</v>
      </c>
      <c r="AQ2060">
        <f t="shared" si="748"/>
        <v>3.1252212550460456E-2</v>
      </c>
      <c r="AR2060" cm="1">
        <f t="array" ref="AR2060">IFERROR(STDEV(IF($E$2:$E$2201=$E2060, $AK$2:$AK$2201)), 0)</f>
        <v>1.0796484357595067E-2</v>
      </c>
      <c r="AS2060">
        <f t="shared" si="756"/>
        <v>1.1399356014270599</v>
      </c>
      <c r="AT2060">
        <f t="shared" si="749"/>
        <v>5.2636488105721356E-3</v>
      </c>
      <c r="AU2060" cm="1">
        <f t="array" ref="AU2060">IFERROR(STDEV(IF($E$2:$E$2201=$E2060, $AL$2:$AL$2201)), 0)</f>
        <v>6.6424285954351254E-3</v>
      </c>
      <c r="AV2060">
        <f t="shared" si="757"/>
        <v>1.2489198054853696</v>
      </c>
      <c r="AW2060">
        <f t="shared" si="750"/>
        <v>0</v>
      </c>
      <c r="AX2060" cm="1">
        <f t="array" ref="AX2060">IFERROR(STDEV(IF($E$2:$E$2201=$E2060, $AM$2:$AM$2201)), 0)</f>
        <v>0</v>
      </c>
      <c r="AY2060">
        <f t="shared" si="758"/>
        <v>1.2489198054853696</v>
      </c>
      <c r="AZ2060">
        <f>INDEX(Model_Assumptions[Values],9)*((INDEX(Model_Scenarios[GR Weight],1)*$AG2060)+(INDEX(Model_Scenarios[GP Weight],1)*$AH2060)+(INDEX(Model_Scenarios[LTV Weight],1)*$AI2060))-(INDEX(Model_Scenarios[LTV Weight],1)*$AP2060)-(INDEX(Model_Scenarios[GP Weight],1)*($AS2060+$AV2060+$AY2060))</f>
        <v>2.1495703913793376</v>
      </c>
      <c r="BA2060">
        <f>INDEX(Model_Assumptions[Values],9)*((INDEX(Model_Scenarios[GR Weight],2)*$AG2060)+(INDEX(Model_Scenarios[GP Weight],2)*$AH2060)+(INDEX(Model_Scenarios[LTV Weight],2)*$AI2060))-(INDEX(Model_Scenarios[LTV Weight],2)*$AP2060)-(INDEX(Model_Scenarios[GP Weight],2)*($AS2060+$AV2060+$AY2060))</f>
        <v>1.3749028779801229</v>
      </c>
      <c r="BB2060">
        <f>INDEX(Model_Assumptions[Values],9)*((INDEX(Model_Scenarios[GR Weight],3)*$AG2060)+(INDEX(Model_Scenarios[GP Weight],3)*$AH2060)+(INDEX(Model_Scenarios[LTV Weight],3)*$AI2060))-(INDEX(Model_Scenarios[LTV Weight],3)*$AP2060)-(INDEX(Model_Scenarios[GP Weight],3)*($AS2060+$AV2060+$AY2060))</f>
        <v>0.14354303989219686</v>
      </c>
      <c r="BC2060">
        <f>INDEX(Model_Assumptions[Values],9)*((INDEX(Model_Scenarios[GR Weight],4)*$AG2060)+(INDEX(Model_Scenarios[GP Weight],4)*$AH2060)+(INDEX(Model_Scenarios[LTV Weight],4)*$AI2060))-(INDEX(Model_Scenarios[LTV Weight],4)*$AP2060)-(INDEX(Model_Scenarios[GP Weight],4)*($AS2060+$AV2060+$AY2060))</f>
        <v>-0.13389123206422182</v>
      </c>
      <c r="BD2060">
        <f>INDEX(Model_Assumptions[Values],9)*((INDEX(Model_Scenarios[GR Weight],5)*$AG2060)+(INDEX(Model_Scenarios[GP Weight],5)*$AH2060)+(INDEX(Model_Scenarios[LTV Weight],5)*$AI2060))-(INDEX(Model_Scenarios[LTV Weight],5)*$AP2060)-(INDEX(Model_Scenarios[GP Weight],5)*($AS2060+$AV2060+$AY2060))</f>
        <v>-0.9896405789716054</v>
      </c>
    </row>
    <row r="2061" spans="1:56" x14ac:dyDescent="0.25">
      <c r="A2061">
        <v>2060</v>
      </c>
      <c r="B2061">
        <v>42</v>
      </c>
      <c r="C2061" s="3">
        <v>10</v>
      </c>
      <c r="D2061" s="4">
        <v>0.18</v>
      </c>
      <c r="E2061" t="str">
        <v>SKU-1049</v>
      </c>
      <c r="F2061" t="str">
        <v>Raise</v>
      </c>
      <c r="G2061" t="str">
        <v>Full</v>
      </c>
      <c r="H2061">
        <v>99.75</v>
      </c>
      <c r="I2061">
        <v>38.130000000000003</v>
      </c>
      <c r="J2061">
        <v>34</v>
      </c>
      <c r="K2061">
        <v>3391.5</v>
      </c>
      <c r="L2061">
        <v>2095.08</v>
      </c>
      <c r="M2061">
        <v>0.6177443609022556</v>
      </c>
      <c r="N2061">
        <v>110.43409123252499</v>
      </c>
      <c r="O2061">
        <v>597.24501067332449</v>
      </c>
      <c r="P2061">
        <v>635.3750106733246</v>
      </c>
      <c r="Q2061">
        <v>1533.9834111929088</v>
      </c>
      <c r="R2061">
        <v>1185.8871755760565</v>
      </c>
      <c r="S2061">
        <v>1</v>
      </c>
      <c r="T2061">
        <f t="shared" si="736"/>
        <v>101.67313642185449</v>
      </c>
      <c r="U2061">
        <f t="shared" si="737"/>
        <v>1.9279563126360841E-2</v>
      </c>
      <c r="V2061">
        <f>IF($F2061="Reduce", INDEX(Model_Assumptions[Values], 2), INDEX(Model_Assumptions[Values], 1))</f>
        <v>-0.4</v>
      </c>
      <c r="W2061">
        <f t="shared" si="738"/>
        <v>33.737797941481489</v>
      </c>
      <c r="X2061">
        <f t="shared" si="751"/>
        <v>3430.2277326772091</v>
      </c>
      <c r="Y2061">
        <f t="shared" si="739"/>
        <v>2143.8054971685197</v>
      </c>
      <c r="Z2061">
        <f t="shared" si="740"/>
        <v>38.727732677209133</v>
      </c>
      <c r="AA2061">
        <f t="shared" si="741"/>
        <v>48.725497168519723</v>
      </c>
      <c r="AB2061">
        <f t="shared" si="752"/>
        <v>0.62497468513419419</v>
      </c>
      <c r="AC2061">
        <f t="shared" si="742"/>
        <v>7.2303242319385896E-3</v>
      </c>
      <c r="AD2061">
        <f t="shared" si="743"/>
        <v>7.2303242319385896E-3</v>
      </c>
      <c r="AE2061">
        <f t="shared" si="744"/>
        <v>0.17999999999999958</v>
      </c>
      <c r="AF2061">
        <f t="shared" si="753"/>
        <v>972.42748397236676</v>
      </c>
      <c r="AG2061">
        <f t="shared" si="745"/>
        <v>6.4843961833265226E-2</v>
      </c>
      <c r="AH2061">
        <f t="shared" si="746"/>
        <v>7.6687777060800613E-2</v>
      </c>
      <c r="AI2061">
        <f t="shared" si="754"/>
        <v>0.8200000000000004</v>
      </c>
      <c r="AJ2061">
        <f>MAX(0, $R2061 - $AA2061) * INDEX(Model_Assumptions[Values], 7)</f>
        <v>2274.3233568150736</v>
      </c>
      <c r="AK2061">
        <f>MAX(0, INDEX(Model_Assumptions[Values], 4) - $AD2061)</f>
        <v>4.2769675768061413E-2</v>
      </c>
      <c r="AL2061">
        <f>MAX(0, INDEX(Model_Assumptions[Values], 5) - $AC2061)</f>
        <v>1.2769675768061411E-2</v>
      </c>
      <c r="AM2061">
        <f>INDEX(Model_Assumptions[Values], 6) * MAX(0, INDEX(Model_Assumptions[Values], 3) - $AB2061)^2</f>
        <v>0</v>
      </c>
      <c r="AN2061">
        <f t="shared" si="747"/>
        <v>2113.8120565242398</v>
      </c>
      <c r="AO2061" cm="1">
        <f t="array" ref="AO2061">IFERROR(STDEV(IF($E$2:$E$2201=$E2061, $AJ$2:$AJ$2201)), 0)</f>
        <v>150.60053883998373</v>
      </c>
      <c r="AP2061">
        <f t="shared" si="755"/>
        <v>1.0658082735107639</v>
      </c>
      <c r="AQ2061">
        <f t="shared" si="748"/>
        <v>3.1252212550460456E-2</v>
      </c>
      <c r="AR2061" cm="1">
        <f t="array" ref="AR2061">IFERROR(STDEV(IF($E$2:$E$2201=$E2061, $AK$2:$AK$2201)), 0)</f>
        <v>1.0796484357595067E-2</v>
      </c>
      <c r="AS2061">
        <f t="shared" si="756"/>
        <v>1.0667790399287429</v>
      </c>
      <c r="AT2061">
        <f t="shared" si="749"/>
        <v>5.2636488105721356E-3</v>
      </c>
      <c r="AU2061" cm="1">
        <f t="array" ref="AU2061">IFERROR(STDEV(IF($E$2:$E$2201=$E2061, $AL$2:$AL$2201)), 0)</f>
        <v>6.6424285954351254E-3</v>
      </c>
      <c r="AV2061">
        <f t="shared" si="757"/>
        <v>1.130012441932404</v>
      </c>
      <c r="AW2061">
        <f t="shared" si="750"/>
        <v>0</v>
      </c>
      <c r="AX2061" cm="1">
        <f t="array" ref="AX2061">IFERROR(STDEV(IF($E$2:$E$2201=$E2061, $AM$2:$AM$2201)), 0)</f>
        <v>0</v>
      </c>
      <c r="AY2061">
        <f t="shared" si="758"/>
        <v>1.130012441932404</v>
      </c>
      <c r="AZ2061">
        <f>INDEX(Model_Assumptions[Values],9)*((INDEX(Model_Scenarios[GR Weight],1)*$AG2061)+(INDEX(Model_Scenarios[GP Weight],1)*$AH2061)+(INDEX(Model_Scenarios[LTV Weight],1)*$AI2061))-(INDEX(Model_Scenarios[LTV Weight],1)*$AP2061)-(INDEX(Model_Scenarios[GP Weight],1)*($AS2061+$AV2061+$AY2061))</f>
        <v>2.1654388582590687</v>
      </c>
      <c r="BA2061">
        <f>INDEX(Model_Assumptions[Values],9)*((INDEX(Model_Scenarios[GR Weight],2)*$AG2061)+(INDEX(Model_Scenarios[GP Weight],2)*$AH2061)+(INDEX(Model_Scenarios[LTV Weight],2)*$AI2061))-(INDEX(Model_Scenarios[LTV Weight],2)*$AP2061)-(INDEX(Model_Scenarios[GP Weight],2)*($AS2061+$AV2061+$AY2061))</f>
        <v>1.4321845858950439</v>
      </c>
      <c r="BB2061">
        <f>INDEX(Model_Assumptions[Values],9)*((INDEX(Model_Scenarios[GR Weight],3)*$AG2061)+(INDEX(Model_Scenarios[GP Weight],3)*$AH2061)+(INDEX(Model_Scenarios[LTV Weight],3)*$AI2061))-(INDEX(Model_Scenarios[LTV Weight],3)*$AP2061)-(INDEX(Model_Scenarios[GP Weight],3)*($AS2061+$AV2061+$AY2061))</f>
        <v>0.264553879415935</v>
      </c>
      <c r="BC2061">
        <f>INDEX(Model_Assumptions[Values],9)*((INDEX(Model_Scenarios[GR Weight],4)*$AG2061)+(INDEX(Model_Scenarios[GP Weight],4)*$AH2061)+(INDEX(Model_Scenarios[LTV Weight],4)*$AI2061))-(INDEX(Model_Scenarios[LTV Weight],4)*$AP2061)-(INDEX(Model_Scenarios[GP Weight],4)*($AS2061+$AV2061+$AY2061))</f>
        <v>-6.4433123163563089E-3</v>
      </c>
      <c r="BD2061">
        <f>INDEX(Model_Assumptions[Values],9)*((INDEX(Model_Scenarios[GR Weight],5)*$AG2061)+(INDEX(Model_Scenarios[GP Weight],5)*$AH2061)+(INDEX(Model_Scenarios[LTV Weight],5)*$AI2061))-(INDEX(Model_Scenarios[LTV Weight],5)*$AP2061)-(INDEX(Model_Scenarios[GP Weight],5)*($AS2061+$AV2061+$AY2061))</f>
        <v>-0.79545887771367663</v>
      </c>
    </row>
    <row r="2062" spans="1:56" x14ac:dyDescent="0.25">
      <c r="A2062">
        <v>2061</v>
      </c>
      <c r="B2062">
        <v>42</v>
      </c>
      <c r="C2062" s="3">
        <v>11</v>
      </c>
      <c r="D2062" s="4">
        <v>0.2</v>
      </c>
      <c r="E2062" t="str">
        <v>SKU-1049</v>
      </c>
      <c r="F2062" t="str">
        <v>Raise</v>
      </c>
      <c r="G2062" t="str">
        <v>Full</v>
      </c>
      <c r="H2062">
        <v>99.75</v>
      </c>
      <c r="I2062">
        <v>38.130000000000003</v>
      </c>
      <c r="J2062">
        <v>34</v>
      </c>
      <c r="K2062">
        <v>3391.5</v>
      </c>
      <c r="L2062">
        <v>2095.08</v>
      </c>
      <c r="M2062">
        <v>0.6177443609022556</v>
      </c>
      <c r="N2062">
        <v>110.43409123252499</v>
      </c>
      <c r="O2062">
        <v>597.24501067332449</v>
      </c>
      <c r="P2062">
        <v>635.3750106733246</v>
      </c>
      <c r="Q2062">
        <v>1533.9834111929088</v>
      </c>
      <c r="R2062">
        <v>1185.8871755760565</v>
      </c>
      <c r="S2062">
        <v>1</v>
      </c>
      <c r="T2062">
        <f t="shared" si="736"/>
        <v>101.886818246505</v>
      </c>
      <c r="U2062">
        <f t="shared" si="737"/>
        <v>2.142173680706768E-2</v>
      </c>
      <c r="V2062">
        <f>IF($F2062="Reduce", INDEX(Model_Assumptions[Values], 2), INDEX(Model_Assumptions[Values], 1))</f>
        <v>-0.4</v>
      </c>
      <c r="W2062">
        <f t="shared" si="738"/>
        <v>33.70866437942388</v>
      </c>
      <c r="X2062">
        <f t="shared" si="751"/>
        <v>3434.4685609587982</v>
      </c>
      <c r="Y2062">
        <f t="shared" si="739"/>
        <v>2149.1571881713653</v>
      </c>
      <c r="Z2062">
        <f t="shared" si="740"/>
        <v>42.968560958798207</v>
      </c>
      <c r="AA2062">
        <f t="shared" si="741"/>
        <v>54.077188171365378</v>
      </c>
      <c r="AB2062">
        <f t="shared" si="752"/>
        <v>0.62576120585345718</v>
      </c>
      <c r="AC2062">
        <f t="shared" si="742"/>
        <v>8.0168449512015849E-3</v>
      </c>
      <c r="AD2062">
        <f t="shared" si="743"/>
        <v>8.0168449512015849E-3</v>
      </c>
      <c r="AE2062">
        <f t="shared" si="744"/>
        <v>0.20000000000000026</v>
      </c>
      <c r="AF2062">
        <f t="shared" si="753"/>
        <v>948.70974046084484</v>
      </c>
      <c r="AG2062">
        <f t="shared" si="745"/>
        <v>7.1944612664668617E-2</v>
      </c>
      <c r="AH2062">
        <f t="shared" si="746"/>
        <v>8.5110662621210545E-2</v>
      </c>
      <c r="AI2062">
        <f t="shared" si="754"/>
        <v>0.79999999999999971</v>
      </c>
      <c r="AJ2062">
        <f>MAX(0, $R2062 - $AA2062) * INDEX(Model_Assumptions[Values], 7)</f>
        <v>2263.6199748093823</v>
      </c>
      <c r="AK2062">
        <f>MAX(0, INDEX(Model_Assumptions[Values], 4) - $AD2062)</f>
        <v>4.1983155048798418E-2</v>
      </c>
      <c r="AL2062">
        <f>MAX(0, INDEX(Model_Assumptions[Values], 5) - $AC2062)</f>
        <v>1.1983155048798416E-2</v>
      </c>
      <c r="AM2062">
        <f>INDEX(Model_Assumptions[Values], 6) * MAX(0, INDEX(Model_Assumptions[Values], 3) - $AB2062)^2</f>
        <v>0</v>
      </c>
      <c r="AN2062">
        <f t="shared" si="747"/>
        <v>2113.8120565242398</v>
      </c>
      <c r="AO2062" cm="1">
        <f t="array" ref="AO2062">IFERROR(STDEV(IF($E$2:$E$2201=$E2062, $AJ$2:$AJ$2201)), 0)</f>
        <v>150.60053883998373</v>
      </c>
      <c r="AP2062">
        <f t="shared" si="755"/>
        <v>0.99473693413751041</v>
      </c>
      <c r="AQ2062">
        <f t="shared" si="748"/>
        <v>3.1252212550460456E-2</v>
      </c>
      <c r="AR2062" cm="1">
        <f t="array" ref="AR2062">IFERROR(STDEV(IF($E$2:$E$2201=$E2062, $AK$2:$AK$2201)), 0)</f>
        <v>1.0796484357595067E-2</v>
      </c>
      <c r="AS2062">
        <f t="shared" si="756"/>
        <v>0.99392933318974352</v>
      </c>
      <c r="AT2062">
        <f t="shared" si="749"/>
        <v>5.2636488105721356E-3</v>
      </c>
      <c r="AU2062" cm="1">
        <f t="array" ref="AU2062">IFERROR(STDEV(IF($E$2:$E$2201=$E2062, $AL$2:$AL$2201)), 0)</f>
        <v>6.6424285954351254E-3</v>
      </c>
      <c r="AV2062">
        <f t="shared" si="757"/>
        <v>1.0116038346041272</v>
      </c>
      <c r="AW2062">
        <f t="shared" si="750"/>
        <v>0</v>
      </c>
      <c r="AX2062" cm="1">
        <f t="array" ref="AX2062">IFERROR(STDEV(IF($E$2:$E$2201=$E2062, $AM$2:$AM$2201)), 0)</f>
        <v>0</v>
      </c>
      <c r="AY2062">
        <f t="shared" si="758"/>
        <v>1.0116038346041272</v>
      </c>
      <c r="AZ2062">
        <f>INDEX(Model_Assumptions[Values],9)*((INDEX(Model_Scenarios[GR Weight],1)*$AG2062)+(INDEX(Model_Scenarios[GP Weight],1)*$AH2062)+(INDEX(Model_Scenarios[LTV Weight],1)*$AI2062))-(INDEX(Model_Scenarios[LTV Weight],1)*$AP2062)-(INDEX(Model_Scenarios[GP Weight],1)*($AS2062+$AV2062+$AY2062))</f>
        <v>2.1810243900931301</v>
      </c>
      <c r="BA2062">
        <f>INDEX(Model_Assumptions[Values],9)*((INDEX(Model_Scenarios[GR Weight],2)*$AG2062)+(INDEX(Model_Scenarios[GP Weight],2)*$AH2062)+(INDEX(Model_Scenarios[LTV Weight],2)*$AI2062))-(INDEX(Model_Scenarios[LTV Weight],2)*$AP2062)-(INDEX(Model_Scenarios[GP Weight],2)*($AS2062+$AV2062+$AY2062))</f>
        <v>1.4890627144507294</v>
      </c>
      <c r="BB2062">
        <f>INDEX(Model_Assumptions[Values],9)*((INDEX(Model_Scenarios[GR Weight],3)*$AG2062)+(INDEX(Model_Scenarios[GP Weight],3)*$AH2062)+(INDEX(Model_Scenarios[LTV Weight],3)*$AI2062))-(INDEX(Model_Scenarios[LTV Weight],3)*$AP2062)-(INDEX(Model_Scenarios[GP Weight],3)*($AS2062+$AV2062+$AY2062))</f>
        <v>0.38498170092365025</v>
      </c>
      <c r="BC2062">
        <f>INDEX(Model_Assumptions[Values],9)*((INDEX(Model_Scenarios[GR Weight],4)*$AG2062)+(INDEX(Model_Scenarios[GP Weight],4)*$AH2062)+(INDEX(Model_Scenarios[LTV Weight],4)*$AI2062))-(INDEX(Model_Scenarios[LTV Weight],4)*$AP2062)-(INDEX(Model_Scenarios[GP Weight],4)*($AS2062+$AV2062+$AY2062))</f>
        <v>0.12042770066973563</v>
      </c>
      <c r="BD2062">
        <f>INDEX(Model_Assumptions[Values],9)*((INDEX(Model_Scenarios[GR Weight],5)*$AG2062)+(INDEX(Model_Scenarios[GP Weight],5)*$AH2062)+(INDEX(Model_Scenarios[LTV Weight],5)*$AI2062))-(INDEX(Model_Scenarios[LTV Weight],5)*$AP2062)-(INDEX(Model_Scenarios[GP Weight],5)*($AS2062+$AV2062+$AY2062))</f>
        <v>-0.6021106499802793</v>
      </c>
    </row>
    <row r="2063" spans="1:56" x14ac:dyDescent="0.25">
      <c r="A2063">
        <v>2062</v>
      </c>
      <c r="B2063">
        <v>42</v>
      </c>
      <c r="C2063" s="3">
        <v>12</v>
      </c>
      <c r="D2063" s="4">
        <v>0.22</v>
      </c>
      <c r="E2063" t="str">
        <v>SKU-1049</v>
      </c>
      <c r="F2063" t="str">
        <v>Raise</v>
      </c>
      <c r="G2063" t="str">
        <v>Full</v>
      </c>
      <c r="H2063">
        <v>99.75</v>
      </c>
      <c r="I2063">
        <v>38.130000000000003</v>
      </c>
      <c r="J2063">
        <v>34</v>
      </c>
      <c r="K2063">
        <v>3391.5</v>
      </c>
      <c r="L2063">
        <v>2095.08</v>
      </c>
      <c r="M2063">
        <v>0.6177443609022556</v>
      </c>
      <c r="N2063">
        <v>110.43409123252499</v>
      </c>
      <c r="O2063">
        <v>597.24501067332449</v>
      </c>
      <c r="P2063">
        <v>635.3750106733246</v>
      </c>
      <c r="Q2063">
        <v>1533.9834111929088</v>
      </c>
      <c r="R2063">
        <v>1185.8871755760565</v>
      </c>
      <c r="S2063">
        <v>1</v>
      </c>
      <c r="T2063">
        <f t="shared" si="736"/>
        <v>102.10050007115549</v>
      </c>
      <c r="U2063">
        <f t="shared" si="737"/>
        <v>2.3563910487774377E-2</v>
      </c>
      <c r="V2063">
        <f>IF($F2063="Reduce", INDEX(Model_Assumptions[Values], 2), INDEX(Model_Assumptions[Values], 1))</f>
        <v>-0.4</v>
      </c>
      <c r="W2063">
        <f t="shared" si="738"/>
        <v>33.67953081736627</v>
      </c>
      <c r="X2063">
        <f t="shared" si="751"/>
        <v>3438.6969386149885</v>
      </c>
      <c r="Y2063">
        <f t="shared" si="739"/>
        <v>2154.4964285488127</v>
      </c>
      <c r="Z2063">
        <f t="shared" si="740"/>
        <v>47.196938614988539</v>
      </c>
      <c r="AA2063">
        <f t="shared" si="741"/>
        <v>59.416428548812746</v>
      </c>
      <c r="AB2063">
        <f t="shared" si="752"/>
        <v>0.62654443442072683</v>
      </c>
      <c r="AC2063">
        <f t="shared" si="742"/>
        <v>8.8000735184712298E-3</v>
      </c>
      <c r="AD2063">
        <f t="shared" si="743"/>
        <v>8.8000735184712298E-3</v>
      </c>
      <c r="AE2063">
        <f t="shared" si="744"/>
        <v>0.21999999999999964</v>
      </c>
      <c r="AF2063">
        <f t="shared" si="753"/>
        <v>924.99199694932452</v>
      </c>
      <c r="AG2063">
        <f t="shared" si="745"/>
        <v>7.9024416732723243E-2</v>
      </c>
      <c r="AH2063">
        <f t="shared" si="746"/>
        <v>9.3513952470128628E-2</v>
      </c>
      <c r="AI2063">
        <f t="shared" si="754"/>
        <v>0.78000000000000036</v>
      </c>
      <c r="AJ2063">
        <f>MAX(0, $R2063 - $AA2063) * INDEX(Model_Assumptions[Values], 7)</f>
        <v>2252.9414940544875</v>
      </c>
      <c r="AK2063">
        <f>MAX(0, INDEX(Model_Assumptions[Values], 4) - $AD2063)</f>
        <v>4.1199926481528773E-2</v>
      </c>
      <c r="AL2063">
        <f>MAX(0, INDEX(Model_Assumptions[Values], 5) - $AC2063)</f>
        <v>1.1199926481528771E-2</v>
      </c>
      <c r="AM2063">
        <f>INDEX(Model_Assumptions[Values], 6) * MAX(0, INDEX(Model_Assumptions[Values], 3) - $AB2063)^2</f>
        <v>0</v>
      </c>
      <c r="AN2063">
        <f t="shared" si="747"/>
        <v>2113.8120565242398</v>
      </c>
      <c r="AO2063" cm="1">
        <f t="array" ref="AO2063">IFERROR(STDEV(IF($E$2:$E$2201=$E2063, $AJ$2:$AJ$2201)), 0)</f>
        <v>150.60053883998373</v>
      </c>
      <c r="AP2063">
        <f t="shared" si="755"/>
        <v>0.92383094112349573</v>
      </c>
      <c r="AQ2063">
        <f t="shared" si="748"/>
        <v>3.1252212550460456E-2</v>
      </c>
      <c r="AR2063" cm="1">
        <f t="array" ref="AR2063">IFERROR(STDEV(IF($E$2:$E$2201=$E2063, $AK$2:$AK$2201)), 0)</f>
        <v>1.0796484357595067E-2</v>
      </c>
      <c r="AS2063">
        <f t="shared" si="756"/>
        <v>0.92138455459997393</v>
      </c>
      <c r="AT2063">
        <f t="shared" si="749"/>
        <v>5.2636488105721356E-3</v>
      </c>
      <c r="AU2063" cm="1">
        <f t="array" ref="AU2063">IFERROR(STDEV(IF($E$2:$E$2201=$E2063, $AL$2:$AL$2201)), 0)</f>
        <v>6.6424285954351254E-3</v>
      </c>
      <c r="AV2063">
        <f t="shared" si="757"/>
        <v>0.89369085202304199</v>
      </c>
      <c r="AW2063">
        <f t="shared" si="750"/>
        <v>0</v>
      </c>
      <c r="AX2063" cm="1">
        <f t="array" ref="AX2063">IFERROR(STDEV(IF($E$2:$E$2201=$E2063, $AM$2:$AM$2201)), 0)</f>
        <v>0</v>
      </c>
      <c r="AY2063">
        <f t="shared" si="758"/>
        <v>0.89369085202304199</v>
      </c>
      <c r="AZ2063">
        <f>INDEX(Model_Assumptions[Values],9)*((INDEX(Model_Scenarios[GR Weight],1)*$AG2063)+(INDEX(Model_Scenarios[GP Weight],1)*$AH2063)+(INDEX(Model_Scenarios[LTV Weight],1)*$AI2063))-(INDEX(Model_Scenarios[LTV Weight],1)*$AP2063)-(INDEX(Model_Scenarios[GP Weight],1)*($AS2063+$AV2063+$AY2063))</f>
        <v>2.1963278058380249</v>
      </c>
      <c r="BA2063">
        <f>INDEX(Model_Assumptions[Values],9)*((INDEX(Model_Scenarios[GR Weight],2)*$AG2063)+(INDEX(Model_Scenarios[GP Weight],2)*$AH2063)+(INDEX(Model_Scenarios[LTV Weight],2)*$AI2063))-(INDEX(Model_Scenarios[LTV Weight],2)*$AP2063)-(INDEX(Model_Scenarios[GP Weight],2)*($AS2063+$AV2063+$AY2063))</f>
        <v>1.5455389015601879</v>
      </c>
      <c r="BB2063">
        <f>INDEX(Model_Assumptions[Values],9)*((INDEX(Model_Scenarios[GR Weight],3)*$AG2063)+(INDEX(Model_Scenarios[GP Weight],3)*$AH2063)+(INDEX(Model_Scenarios[LTV Weight],3)*$AI2063))-(INDEX(Model_Scenarios[LTV Weight],3)*$AP2063)-(INDEX(Model_Scenarios[GP Weight],3)*($AS2063+$AV2063+$AY2063))</f>
        <v>0.50482937076311141</v>
      </c>
      <c r="BC2063">
        <f>INDEX(Model_Assumptions[Values],9)*((INDEX(Model_Scenarios[GR Weight],4)*$AG2063)+(INDEX(Model_Scenarios[GP Weight],4)*$AH2063)+(INDEX(Model_Scenarios[LTV Weight],4)*$AI2063))-(INDEX(Model_Scenarios[LTV Weight],4)*$AP2063)-(INDEX(Model_Scenarios[GP Weight],4)*($AS2063+$AV2063+$AY2063))</f>
        <v>0.24672467324182257</v>
      </c>
      <c r="BD2063">
        <f>INDEX(Model_Assumptions[Values],9)*((INDEX(Model_Scenarios[GR Weight],5)*$AG2063)+(INDEX(Model_Scenarios[GP Weight],5)*$AH2063)+(INDEX(Model_Scenarios[LTV Weight],5)*$AI2063))-(INDEX(Model_Scenarios[LTV Weight],5)*$AP2063)-(INDEX(Model_Scenarios[GP Weight],5)*($AS2063+$AV2063+$AY2063))</f>
        <v>-0.40959139151062884</v>
      </c>
    </row>
    <row r="2064" spans="1:56" x14ac:dyDescent="0.25">
      <c r="A2064">
        <v>2063</v>
      </c>
      <c r="B2064">
        <v>42</v>
      </c>
      <c r="C2064" s="3">
        <v>13</v>
      </c>
      <c r="D2064" s="4">
        <v>0.24</v>
      </c>
      <c r="E2064" t="str">
        <v>SKU-1049</v>
      </c>
      <c r="F2064" t="str">
        <v>Raise</v>
      </c>
      <c r="G2064" t="str">
        <v>Full</v>
      </c>
      <c r="H2064">
        <v>99.75</v>
      </c>
      <c r="I2064">
        <v>38.130000000000003</v>
      </c>
      <c r="J2064">
        <v>34</v>
      </c>
      <c r="K2064">
        <v>3391.5</v>
      </c>
      <c r="L2064">
        <v>2095.08</v>
      </c>
      <c r="M2064">
        <v>0.6177443609022556</v>
      </c>
      <c r="N2064">
        <v>110.43409123252499</v>
      </c>
      <c r="O2064">
        <v>597.24501067332449</v>
      </c>
      <c r="P2064">
        <v>635.3750106733246</v>
      </c>
      <c r="Q2064">
        <v>1533.9834111929088</v>
      </c>
      <c r="R2064">
        <v>1185.8871755760565</v>
      </c>
      <c r="S2064">
        <v>1</v>
      </c>
      <c r="T2064">
        <f t="shared" si="736"/>
        <v>102.314181895806</v>
      </c>
      <c r="U2064">
        <f t="shared" si="737"/>
        <v>2.5706084168481216E-2</v>
      </c>
      <c r="V2064">
        <f>IF($F2064="Reduce", INDEX(Model_Assumptions[Values], 2), INDEX(Model_Assumptions[Values], 1))</f>
        <v>-0.4</v>
      </c>
      <c r="W2064">
        <f t="shared" si="738"/>
        <v>33.650397255308654</v>
      </c>
      <c r="X2064">
        <f t="shared" si="751"/>
        <v>3442.9128656457806</v>
      </c>
      <c r="Y2064">
        <f t="shared" si="739"/>
        <v>2159.8232183008613</v>
      </c>
      <c r="Z2064">
        <f t="shared" si="740"/>
        <v>51.412865645780585</v>
      </c>
      <c r="AA2064">
        <f t="shared" si="741"/>
        <v>64.743218300861372</v>
      </c>
      <c r="AB2064">
        <f t="shared" si="752"/>
        <v>0.62732439146285146</v>
      </c>
      <c r="AC2064">
        <f t="shared" si="742"/>
        <v>9.5800305605958647E-3</v>
      </c>
      <c r="AD2064">
        <f t="shared" si="743"/>
        <v>9.5800305605958647E-3</v>
      </c>
      <c r="AE2064">
        <f t="shared" si="744"/>
        <v>0.24000000000000032</v>
      </c>
      <c r="AF2064">
        <f t="shared" si="753"/>
        <v>901.2742534378026</v>
      </c>
      <c r="AG2064">
        <f t="shared" si="745"/>
        <v>8.6083374037429869E-2</v>
      </c>
      <c r="AH2064">
        <f t="shared" si="746"/>
        <v>0.10189764660755414</v>
      </c>
      <c r="AI2064">
        <f t="shared" si="754"/>
        <v>0.75999999999999968</v>
      </c>
      <c r="AJ2064">
        <f>MAX(0, $R2064 - $AA2064) * INDEX(Model_Assumptions[Values], 7)</f>
        <v>2242.2879145503903</v>
      </c>
      <c r="AK2064">
        <f>MAX(0, INDEX(Model_Assumptions[Values], 4) - $AD2064)</f>
        <v>4.0419969439404138E-2</v>
      </c>
      <c r="AL2064">
        <f>MAX(0, INDEX(Model_Assumptions[Values], 5) - $AC2064)</f>
        <v>1.0419969439404136E-2</v>
      </c>
      <c r="AM2064">
        <f>INDEX(Model_Assumptions[Values], 6) * MAX(0, INDEX(Model_Assumptions[Values], 3) - $AB2064)^2</f>
        <v>0</v>
      </c>
      <c r="AN2064">
        <f t="shared" si="747"/>
        <v>2113.8120565242398</v>
      </c>
      <c r="AO2064" cm="1">
        <f t="array" ref="AO2064">IFERROR(STDEV(IF($E$2:$E$2201=$E2064, $AJ$2:$AJ$2201)), 0)</f>
        <v>150.60053883998373</v>
      </c>
      <c r="AP2064">
        <f t="shared" si="755"/>
        <v>0.85309029446872575</v>
      </c>
      <c r="AQ2064">
        <f t="shared" si="748"/>
        <v>3.1252212550460456E-2</v>
      </c>
      <c r="AR2064" cm="1">
        <f t="array" ref="AR2064">IFERROR(STDEV(IF($E$2:$E$2201=$E2064, $AK$2:$AK$2201)), 0)</f>
        <v>1.0796484357595067E-2</v>
      </c>
      <c r="AS2064">
        <f t="shared" si="756"/>
        <v>0.84914279364415379</v>
      </c>
      <c r="AT2064">
        <f t="shared" si="749"/>
        <v>5.2636488105721356E-3</v>
      </c>
      <c r="AU2064" cm="1">
        <f t="array" ref="AU2064">IFERROR(STDEV(IF($E$2:$E$2201=$E2064, $AL$2:$AL$2201)), 0)</f>
        <v>6.6424285954351254E-3</v>
      </c>
      <c r="AV2064">
        <f t="shared" si="757"/>
        <v>0.77627038887186195</v>
      </c>
      <c r="AW2064">
        <f t="shared" si="750"/>
        <v>0</v>
      </c>
      <c r="AX2064" cm="1">
        <f t="array" ref="AX2064">IFERROR(STDEV(IF($E$2:$E$2201=$E2064, $AM$2:$AM$2201)), 0)</f>
        <v>0</v>
      </c>
      <c r="AY2064">
        <f t="shared" si="758"/>
        <v>0.77627038887186195</v>
      </c>
      <c r="AZ2064">
        <f>INDEX(Model_Assumptions[Values],9)*((INDEX(Model_Scenarios[GR Weight],1)*$AG2064)+(INDEX(Model_Scenarios[GP Weight],1)*$AH2064)+(INDEX(Model_Scenarios[LTV Weight],1)*$AI2064))-(INDEX(Model_Scenarios[LTV Weight],1)*$AP2064)-(INDEX(Model_Scenarios[GP Weight],1)*($AS2064+$AV2064+$AY2064))</f>
        <v>2.2113499176087226</v>
      </c>
      <c r="BA2064">
        <f>INDEX(Model_Assumptions[Values],9)*((INDEX(Model_Scenarios[GR Weight],2)*$AG2064)+(INDEX(Model_Scenarios[GP Weight],2)*$AH2064)+(INDEX(Model_Scenarios[LTV Weight],2)*$AI2064))-(INDEX(Model_Scenarios[LTV Weight],2)*$AP2064)-(INDEX(Model_Scenarios[GP Weight],2)*($AS2064+$AV2064+$AY2064))</f>
        <v>1.6016147714533786</v>
      </c>
      <c r="BB2064">
        <f>INDEX(Model_Assumptions[Values],9)*((INDEX(Model_Scenarios[GR Weight],3)*$AG2064)+(INDEX(Model_Scenarios[GP Weight],3)*$AH2064)+(INDEX(Model_Scenarios[LTV Weight],3)*$AI2064))-(INDEX(Model_Scenarios[LTV Weight],3)*$AP2064)-(INDEX(Model_Scenarios[GP Weight],3)*($AS2064+$AV2064+$AY2064))</f>
        <v>0.624099731336759</v>
      </c>
      <c r="BC2064">
        <f>INDEX(Model_Assumptions[Values],9)*((INDEX(Model_Scenarios[GR Weight],4)*$AG2064)+(INDEX(Model_Scenarios[GP Weight],4)*$AH2064)+(INDEX(Model_Scenarios[LTV Weight],4)*$AI2064))-(INDEX(Model_Scenarios[LTV Weight],4)*$AP2064)-(INDEX(Model_Scenarios[GP Weight],4)*($AS2064+$AV2064+$AY2064))</f>
        <v>0.3724504478023466</v>
      </c>
      <c r="BD2064">
        <f>INDEX(Model_Assumptions[Values],9)*((INDEX(Model_Scenarios[GR Weight],5)*$AG2064)+(INDEX(Model_Scenarios[GP Weight],5)*$AH2064)+(INDEX(Model_Scenarios[LTV Weight],5)*$AI2064))-(INDEX(Model_Scenarios[LTV Weight],5)*$AP2064)-(INDEX(Model_Scenarios[GP Weight],5)*($AS2064+$AV2064+$AY2064))</f>
        <v>-0.21789663567231088</v>
      </c>
    </row>
    <row r="2065" spans="1:56" x14ac:dyDescent="0.25">
      <c r="A2065">
        <v>2064</v>
      </c>
      <c r="B2065">
        <v>42</v>
      </c>
      <c r="C2065" s="3">
        <v>14</v>
      </c>
      <c r="D2065" s="4">
        <v>0.26</v>
      </c>
      <c r="E2065" t="str">
        <v>SKU-1049</v>
      </c>
      <c r="F2065" t="str">
        <v>Raise</v>
      </c>
      <c r="G2065" t="str">
        <v>Full</v>
      </c>
      <c r="H2065">
        <v>99.75</v>
      </c>
      <c r="I2065">
        <v>38.130000000000003</v>
      </c>
      <c r="J2065">
        <v>34</v>
      </c>
      <c r="K2065">
        <v>3391.5</v>
      </c>
      <c r="L2065">
        <v>2095.08</v>
      </c>
      <c r="M2065">
        <v>0.6177443609022556</v>
      </c>
      <c r="N2065">
        <v>110.43409123252499</v>
      </c>
      <c r="O2065">
        <v>597.24501067332449</v>
      </c>
      <c r="P2065">
        <v>635.3750106733246</v>
      </c>
      <c r="Q2065">
        <v>1533.9834111929088</v>
      </c>
      <c r="R2065">
        <v>1185.8871755760565</v>
      </c>
      <c r="S2065">
        <v>1</v>
      </c>
      <c r="T2065">
        <f t="shared" si="736"/>
        <v>102.52786372045649</v>
      </c>
      <c r="U2065">
        <f t="shared" si="737"/>
        <v>2.7848257849187916E-2</v>
      </c>
      <c r="V2065">
        <f>IF($F2065="Reduce", INDEX(Model_Assumptions[Values], 2), INDEX(Model_Assumptions[Values], 1))</f>
        <v>-0.4</v>
      </c>
      <c r="W2065">
        <f t="shared" si="738"/>
        <v>33.621263693251045</v>
      </c>
      <c r="X2065">
        <f t="shared" si="751"/>
        <v>3447.1163420511748</v>
      </c>
      <c r="Y2065">
        <f t="shared" si="739"/>
        <v>2165.1375574275125</v>
      </c>
      <c r="Z2065">
        <f t="shared" si="740"/>
        <v>55.616342051174797</v>
      </c>
      <c r="AA2065">
        <f t="shared" si="741"/>
        <v>70.05755742751262</v>
      </c>
      <c r="AB2065">
        <f t="shared" si="752"/>
        <v>0.62810109743472353</v>
      </c>
      <c r="AC2065">
        <f t="shared" si="742"/>
        <v>1.0356736532467936E-2</v>
      </c>
      <c r="AD2065">
        <f t="shared" si="743"/>
        <v>1.0356736532467936E-2</v>
      </c>
      <c r="AE2065">
        <f t="shared" si="744"/>
        <v>0.25999999999999968</v>
      </c>
      <c r="AF2065">
        <f t="shared" si="753"/>
        <v>877.55650992628216</v>
      </c>
      <c r="AG2065">
        <f t="shared" si="745"/>
        <v>9.3121484578789229E-2</v>
      </c>
      <c r="AH2065">
        <f t="shared" si="746"/>
        <v>0.11026174503348923</v>
      </c>
      <c r="AI2065">
        <f t="shared" si="754"/>
        <v>0.74000000000000032</v>
      </c>
      <c r="AJ2065">
        <f>MAX(0, $R2065 - $AA2065) * INDEX(Model_Assumptions[Values], 7)</f>
        <v>2231.6592362970878</v>
      </c>
      <c r="AK2065">
        <f>MAX(0, INDEX(Model_Assumptions[Values], 4) - $AD2065)</f>
        <v>3.9643263467532067E-2</v>
      </c>
      <c r="AL2065">
        <f>MAX(0, INDEX(Model_Assumptions[Values], 5) - $AC2065)</f>
        <v>9.6432634675320643E-3</v>
      </c>
      <c r="AM2065">
        <f>INDEX(Model_Assumptions[Values], 6) * MAX(0, INDEX(Model_Assumptions[Values], 3) - $AB2065)^2</f>
        <v>0</v>
      </c>
      <c r="AN2065">
        <f t="shared" si="747"/>
        <v>2113.8120565242398</v>
      </c>
      <c r="AO2065" cm="1">
        <f t="array" ref="AO2065">IFERROR(STDEV(IF($E$2:$E$2201=$E2065, $AJ$2:$AJ$2201)), 0)</f>
        <v>150.60053883998373</v>
      </c>
      <c r="AP2065">
        <f t="shared" si="755"/>
        <v>0.78251499417318238</v>
      </c>
      <c r="AQ2065">
        <f t="shared" si="748"/>
        <v>3.1252212550460456E-2</v>
      </c>
      <c r="AR2065" cm="1">
        <f t="array" ref="AR2065">IFERROR(STDEV(IF($E$2:$E$2201=$E2065, $AK$2:$AK$2201)), 0)</f>
        <v>1.0796484357595067E-2</v>
      </c>
      <c r="AS2065">
        <f t="shared" si="756"/>
        <v>0.77720215573402907</v>
      </c>
      <c r="AT2065">
        <f t="shared" si="749"/>
        <v>5.2636488105721356E-3</v>
      </c>
      <c r="AU2065" cm="1">
        <f t="array" ref="AU2065">IFERROR(STDEV(IF($E$2:$E$2201=$E2065, $AL$2:$AL$2201)), 0)</f>
        <v>6.6424285954351254E-3</v>
      </c>
      <c r="AV2065">
        <f t="shared" si="757"/>
        <v>0.65933936572080432</v>
      </c>
      <c r="AW2065">
        <f t="shared" si="750"/>
        <v>0</v>
      </c>
      <c r="AX2065" cm="1">
        <f t="array" ref="AX2065">IFERROR(STDEV(IF($E$2:$E$2201=$E2065, $AM$2:$AM$2201)), 0)</f>
        <v>0</v>
      </c>
      <c r="AY2065">
        <f t="shared" si="758"/>
        <v>0.65933936572080432</v>
      </c>
      <c r="AZ2065">
        <f>INDEX(Model_Assumptions[Values],9)*((INDEX(Model_Scenarios[GR Weight],1)*$AG2065)+(INDEX(Model_Scenarios[GP Weight],1)*$AH2065)+(INDEX(Model_Scenarios[LTV Weight],1)*$AI2065))-(INDEX(Model_Scenarios[LTV Weight],1)*$AP2065)-(INDEX(Model_Scenarios[GP Weight],1)*($AS2065+$AV2065+$AY2065))</f>
        <v>2.2260915307500313</v>
      </c>
      <c r="BA2065">
        <f>INDEX(Model_Assumptions[Values],9)*((INDEX(Model_Scenarios[GR Weight],2)*$AG2065)+(INDEX(Model_Scenarios[GP Weight],2)*$AH2065)+(INDEX(Model_Scenarios[LTV Weight],2)*$AI2065))-(INDEX(Model_Scenarios[LTV Weight],2)*$AP2065)-(INDEX(Model_Scenarios[GP Weight],2)*($AS2065+$AV2065+$AY2065))</f>
        <v>1.6572919348198865</v>
      </c>
      <c r="BB2065">
        <f>INDEX(Model_Assumptions[Values],9)*((INDEX(Model_Scenarios[GR Weight],3)*$AG2065)+(INDEX(Model_Scenarios[GP Weight],3)*$AH2065)+(INDEX(Model_Scenarios[LTV Weight],3)*$AI2065))-(INDEX(Model_Scenarios[LTV Weight],3)*$AP2065)-(INDEX(Model_Scenarios[GP Weight],3)*($AS2065+$AV2065+$AY2065))</f>
        <v>0.74279560135134726</v>
      </c>
      <c r="BC2065">
        <f>INDEX(Model_Assumptions[Values],9)*((INDEX(Model_Scenarios[GR Weight],4)*$AG2065)+(INDEX(Model_Scenarios[GP Weight],4)*$AH2065)+(INDEX(Model_Scenarios[LTV Weight],4)*$AI2065))-(INDEX(Model_Scenarios[LTV Weight],4)*$AP2065)-(INDEX(Model_Scenarios[GP Weight],4)*($AS2065+$AV2065+$AY2065))</f>
        <v>0.49760784305805972</v>
      </c>
      <c r="BD2065">
        <f>INDEX(Model_Assumptions[Values],9)*((INDEX(Model_Scenarios[GR Weight],5)*$AG2065)+(INDEX(Model_Scenarios[GP Weight],5)*$AH2065)+(INDEX(Model_Scenarios[LTV Weight],5)*$AI2065))-(INDEX(Model_Scenarios[LTV Weight],5)*$AP2065)-(INDEX(Model_Scenarios[GP Weight],5)*($AS2065+$AV2065+$AY2065))</f>
        <v>-2.7021953069011451E-2</v>
      </c>
    </row>
    <row r="2066" spans="1:56" x14ac:dyDescent="0.25">
      <c r="A2066">
        <v>2065</v>
      </c>
      <c r="B2066">
        <v>42</v>
      </c>
      <c r="C2066" s="3">
        <v>15</v>
      </c>
      <c r="D2066" s="4">
        <v>0.28000000000000003</v>
      </c>
      <c r="E2066" t="str">
        <v>SKU-1049</v>
      </c>
      <c r="F2066" t="str">
        <v>Raise</v>
      </c>
      <c r="G2066" t="str">
        <v>Full</v>
      </c>
      <c r="H2066">
        <v>99.75</v>
      </c>
      <c r="I2066">
        <v>38.130000000000003</v>
      </c>
      <c r="J2066">
        <v>34</v>
      </c>
      <c r="K2066">
        <v>3391.5</v>
      </c>
      <c r="L2066">
        <v>2095.08</v>
      </c>
      <c r="M2066">
        <v>0.6177443609022556</v>
      </c>
      <c r="N2066">
        <v>110.43409123252499</v>
      </c>
      <c r="O2066">
        <v>597.24501067332449</v>
      </c>
      <c r="P2066">
        <v>635.3750106733246</v>
      </c>
      <c r="Q2066">
        <v>1533.9834111929088</v>
      </c>
      <c r="R2066">
        <v>1185.8871755760565</v>
      </c>
      <c r="S2066">
        <v>1</v>
      </c>
      <c r="T2066">
        <f t="shared" si="736"/>
        <v>102.741545545107</v>
      </c>
      <c r="U2066">
        <f t="shared" si="737"/>
        <v>2.9990431529894754E-2</v>
      </c>
      <c r="V2066">
        <f>IF($F2066="Reduce", INDEX(Model_Assumptions[Values], 2), INDEX(Model_Assumptions[Values], 1))</f>
        <v>-0.4</v>
      </c>
      <c r="W2066">
        <f t="shared" si="738"/>
        <v>33.592130131193429</v>
      </c>
      <c r="X2066">
        <f t="shared" si="751"/>
        <v>3451.3073678311707</v>
      </c>
      <c r="Y2066">
        <f t="shared" si="739"/>
        <v>2170.4394459287651</v>
      </c>
      <c r="Z2066">
        <f t="shared" si="740"/>
        <v>59.807367831170723</v>
      </c>
      <c r="AA2066">
        <f t="shared" si="741"/>
        <v>75.359445928765126</v>
      </c>
      <c r="AB2066">
        <f t="shared" si="752"/>
        <v>0.62887457262106639</v>
      </c>
      <c r="AC2066">
        <f t="shared" si="742"/>
        <v>1.113021171881079E-2</v>
      </c>
      <c r="AD2066">
        <f t="shared" si="743"/>
        <v>1.113021171881079E-2</v>
      </c>
      <c r="AE2066">
        <f t="shared" si="744"/>
        <v>0.28000000000000036</v>
      </c>
      <c r="AF2066">
        <f t="shared" si="753"/>
        <v>853.83876641476024</v>
      </c>
      <c r="AG2066">
        <f t="shared" si="745"/>
        <v>0.10013874835680059</v>
      </c>
      <c r="AH2066">
        <f t="shared" si="746"/>
        <v>0.11860624774793177</v>
      </c>
      <c r="AI2066">
        <f t="shared" si="754"/>
        <v>0.71999999999999964</v>
      </c>
      <c r="AJ2066">
        <f>MAX(0, $R2066 - $AA2066) * INDEX(Model_Assumptions[Values], 7)</f>
        <v>2221.0554592945828</v>
      </c>
      <c r="AK2066">
        <f>MAX(0, INDEX(Model_Assumptions[Values], 4) - $AD2066)</f>
        <v>3.8869788281189213E-2</v>
      </c>
      <c r="AL2066">
        <f>MAX(0, INDEX(Model_Assumptions[Values], 5) - $AC2066)</f>
        <v>8.8697882811892108E-3</v>
      </c>
      <c r="AM2066">
        <f>INDEX(Model_Assumptions[Values], 6) * MAX(0, INDEX(Model_Assumptions[Values], 3) - $AB2066)^2</f>
        <v>0</v>
      </c>
      <c r="AN2066">
        <f t="shared" si="747"/>
        <v>2113.8120565242398</v>
      </c>
      <c r="AO2066" cm="1">
        <f t="array" ref="AO2066">IFERROR(STDEV(IF($E$2:$E$2201=$E2066, $AJ$2:$AJ$2201)), 0)</f>
        <v>150.60053883998373</v>
      </c>
      <c r="AP2066">
        <f t="shared" si="755"/>
        <v>0.7121050402368837</v>
      </c>
      <c r="AQ2066">
        <f t="shared" si="748"/>
        <v>3.1252212550460456E-2</v>
      </c>
      <c r="AR2066" cm="1">
        <f t="array" ref="AR2066">IFERROR(STDEV(IF($E$2:$E$2201=$E2066, $AK$2:$AK$2201)), 0)</f>
        <v>1.0796484357595067E-2</v>
      </c>
      <c r="AS2066">
        <f t="shared" si="756"/>
        <v>0.70556076204287521</v>
      </c>
      <c r="AT2066">
        <f t="shared" si="749"/>
        <v>5.2636488105721356E-3</v>
      </c>
      <c r="AU2066" cm="1">
        <f t="array" ref="AU2066">IFERROR(STDEV(IF($E$2:$E$2201=$E2066, $AL$2:$AL$2201)), 0)</f>
        <v>6.6424285954351254E-3</v>
      </c>
      <c r="AV2066">
        <f t="shared" si="757"/>
        <v>0.54289472875859313</v>
      </c>
      <c r="AW2066">
        <f t="shared" si="750"/>
        <v>0</v>
      </c>
      <c r="AX2066" cm="1">
        <f t="array" ref="AX2066">IFERROR(STDEV(IF($E$2:$E$2201=$E2066, $AM$2:$AM$2201)), 0)</f>
        <v>0</v>
      </c>
      <c r="AY2066">
        <f t="shared" si="758"/>
        <v>0.54289472875859313</v>
      </c>
      <c r="AZ2066">
        <f>INDEX(Model_Assumptions[Values],9)*((INDEX(Model_Scenarios[GR Weight],1)*$AG2066)+(INDEX(Model_Scenarios[GP Weight],1)*$AH2066)+(INDEX(Model_Scenarios[LTV Weight],1)*$AI2066))-(INDEX(Model_Scenarios[LTV Weight],1)*$AP2066)-(INDEX(Model_Scenarios[GP Weight],1)*($AS2066+$AV2066+$AY2066))</f>
        <v>2.240553443906852</v>
      </c>
      <c r="BA2066">
        <f>INDEX(Model_Assumptions[Values],9)*((INDEX(Model_Scenarios[GR Weight],2)*$AG2066)+(INDEX(Model_Scenarios[GP Weight],2)*$AH2066)+(INDEX(Model_Scenarios[LTV Weight],2)*$AI2066))-(INDEX(Model_Scenarios[LTV Weight],2)*$AP2066)-(INDEX(Model_Scenarios[GP Weight],2)*($AS2066+$AV2066+$AY2066))</f>
        <v>1.7125719889495445</v>
      </c>
      <c r="BB2066">
        <f>INDEX(Model_Assumptions[Values],9)*((INDEX(Model_Scenarios[GR Weight],3)*$AG2066)+(INDEX(Model_Scenarios[GP Weight],3)*$AH2066)+(INDEX(Model_Scenarios[LTV Weight],3)*$AI2066))-(INDEX(Model_Scenarios[LTV Weight],3)*$AP2066)-(INDEX(Model_Scenarios[GP Weight],3)*($AS2066+$AV2066+$AY2066))</f>
        <v>0.86091977606410575</v>
      </c>
      <c r="BC2066">
        <f>INDEX(Model_Assumptions[Values],9)*((INDEX(Model_Scenarios[GR Weight],4)*$AG2066)+(INDEX(Model_Scenarios[GP Weight],4)*$AH2066)+(INDEX(Model_Scenarios[LTV Weight],4)*$AI2066))-(INDEX(Model_Scenarios[LTV Weight],4)*$AP2066)-(INDEX(Model_Scenarios[GP Weight],4)*($AS2066+$AV2066+$AY2066))</f>
        <v>0.62219965426619461</v>
      </c>
      <c r="BD2066">
        <f>INDEX(Model_Assumptions[Values],9)*((INDEX(Model_Scenarios[GR Weight],5)*$AG2066)+(INDEX(Model_Scenarios[GP Weight],5)*$AH2066)+(INDEX(Model_Scenarios[LTV Weight],5)*$AI2066))-(INDEX(Model_Scenarios[LTV Weight],5)*$AP2066)-(INDEX(Model_Scenarios[GP Weight],5)*($AS2066+$AV2066+$AY2066))</f>
        <v>0.16303704884635795</v>
      </c>
    </row>
    <row r="2067" spans="1:56" x14ac:dyDescent="0.25">
      <c r="A2067">
        <v>2066</v>
      </c>
      <c r="B2067">
        <v>42</v>
      </c>
      <c r="C2067" s="3">
        <v>16</v>
      </c>
      <c r="D2067" s="4">
        <v>0.3</v>
      </c>
      <c r="E2067" t="str">
        <v>SKU-1049</v>
      </c>
      <c r="F2067" t="str">
        <v>Raise</v>
      </c>
      <c r="G2067" t="str">
        <v>Full</v>
      </c>
      <c r="H2067">
        <v>99.75</v>
      </c>
      <c r="I2067">
        <v>38.130000000000003</v>
      </c>
      <c r="J2067">
        <v>34</v>
      </c>
      <c r="K2067">
        <v>3391.5</v>
      </c>
      <c r="L2067">
        <v>2095.08</v>
      </c>
      <c r="M2067">
        <v>0.6177443609022556</v>
      </c>
      <c r="N2067">
        <v>110.43409123252499</v>
      </c>
      <c r="O2067">
        <v>597.24501067332449</v>
      </c>
      <c r="P2067">
        <v>635.3750106733246</v>
      </c>
      <c r="Q2067">
        <v>1533.9834111929088</v>
      </c>
      <c r="R2067">
        <v>1185.8871755760565</v>
      </c>
      <c r="S2067">
        <v>1</v>
      </c>
      <c r="T2067">
        <f t="shared" si="736"/>
        <v>102.95522736975749</v>
      </c>
      <c r="U2067">
        <f t="shared" si="737"/>
        <v>3.2132605210601448E-2</v>
      </c>
      <c r="V2067">
        <f>IF($F2067="Reduce", INDEX(Model_Assumptions[Values], 2), INDEX(Model_Assumptions[Values], 1))</f>
        <v>-0.4</v>
      </c>
      <c r="W2067">
        <f t="shared" si="738"/>
        <v>33.562996569135819</v>
      </c>
      <c r="X2067">
        <f t="shared" si="751"/>
        <v>3455.4859429857688</v>
      </c>
      <c r="Y2067">
        <f t="shared" si="739"/>
        <v>2175.7288838046197</v>
      </c>
      <c r="Z2067">
        <f t="shared" si="740"/>
        <v>63.985942985768816</v>
      </c>
      <c r="AA2067">
        <f t="shared" si="741"/>
        <v>80.6488838046198</v>
      </c>
      <c r="AB2067">
        <f t="shared" si="752"/>
        <v>0.62964483713820174</v>
      </c>
      <c r="AC2067">
        <f t="shared" si="742"/>
        <v>1.1900476235946145E-2</v>
      </c>
      <c r="AD2067">
        <f t="shared" si="743"/>
        <v>1.1900476235946145E-2</v>
      </c>
      <c r="AE2067">
        <f t="shared" si="744"/>
        <v>0.29999999999999971</v>
      </c>
      <c r="AF2067">
        <f t="shared" si="753"/>
        <v>830.12102290323992</v>
      </c>
      <c r="AG2067">
        <f t="shared" si="745"/>
        <v>0.1071351653714647</v>
      </c>
      <c r="AH2067">
        <f t="shared" si="746"/>
        <v>0.12693115475088315</v>
      </c>
      <c r="AI2067">
        <f t="shared" si="754"/>
        <v>0.70000000000000029</v>
      </c>
      <c r="AJ2067">
        <f>MAX(0, $R2067 - $AA2067) * INDEX(Model_Assumptions[Values], 7)</f>
        <v>2210.4765835428734</v>
      </c>
      <c r="AK2067">
        <f>MAX(0, INDEX(Model_Assumptions[Values], 4) - $AD2067)</f>
        <v>3.8099523764053858E-2</v>
      </c>
      <c r="AL2067">
        <f>MAX(0, INDEX(Model_Assumptions[Values], 5) - $AC2067)</f>
        <v>8.0995237640538557E-3</v>
      </c>
      <c r="AM2067">
        <f>INDEX(Model_Assumptions[Values], 6) * MAX(0, INDEX(Model_Assumptions[Values], 3) - $AB2067)^2</f>
        <v>0</v>
      </c>
      <c r="AN2067">
        <f t="shared" si="747"/>
        <v>2113.8120565242398</v>
      </c>
      <c r="AO2067" cm="1">
        <f t="array" ref="AO2067">IFERROR(STDEV(IF($E$2:$E$2201=$E2067, $AJ$2:$AJ$2201)), 0)</f>
        <v>150.60053883998373</v>
      </c>
      <c r="AP2067">
        <f t="shared" si="755"/>
        <v>0.64186043265981774</v>
      </c>
      <c r="AQ2067">
        <f t="shared" si="748"/>
        <v>3.1252212550460456E-2</v>
      </c>
      <c r="AR2067" cm="1">
        <f t="array" ref="AR2067">IFERROR(STDEV(IF($E$2:$E$2201=$E2067, $AK$2:$AK$2201)), 0)</f>
        <v>1.0796484357595067E-2</v>
      </c>
      <c r="AS2067">
        <f t="shared" si="756"/>
        <v>0.63421674934178762</v>
      </c>
      <c r="AT2067">
        <f t="shared" si="749"/>
        <v>5.2636488105721356E-3</v>
      </c>
      <c r="AU2067" cm="1">
        <f t="array" ref="AU2067">IFERROR(STDEV(IF($E$2:$E$2201=$E2067, $AL$2:$AL$2201)), 0)</f>
        <v>6.6424285954351254E-3</v>
      </c>
      <c r="AV2067">
        <f t="shared" si="757"/>
        <v>0.42693344952637019</v>
      </c>
      <c r="AW2067">
        <f t="shared" si="750"/>
        <v>0</v>
      </c>
      <c r="AX2067" cm="1">
        <f t="array" ref="AX2067">IFERROR(STDEV(IF($E$2:$E$2201=$E2067, $AM$2:$AM$2201)), 0)</f>
        <v>0</v>
      </c>
      <c r="AY2067">
        <f t="shared" si="758"/>
        <v>0.42693344952637019</v>
      </c>
      <c r="AZ2067">
        <f>INDEX(Model_Assumptions[Values],9)*((INDEX(Model_Scenarios[GR Weight],1)*$AG2067)+(INDEX(Model_Scenarios[GP Weight],1)*$AH2067)+(INDEX(Model_Scenarios[LTV Weight],1)*$AI2067))-(INDEX(Model_Scenarios[LTV Weight],1)*$AP2067)-(INDEX(Model_Scenarios[GP Weight],1)*($AS2067+$AV2067+$AY2067))</f>
        <v>2.2547364490938686</v>
      </c>
      <c r="BA2067">
        <f>INDEX(Model_Assumptions[Values],9)*((INDEX(Model_Scenarios[GR Weight],2)*$AG2067)+(INDEX(Model_Scenarios[GP Weight],2)*$AH2067)+(INDEX(Model_Scenarios[LTV Weight],2)*$AI2067))-(INDEX(Model_Scenarios[LTV Weight],2)*$AP2067)-(INDEX(Model_Scenarios[GP Weight],2)*($AS2067+$AV2067+$AY2067))</f>
        <v>1.7674565178716952</v>
      </c>
      <c r="BB2067">
        <f>INDEX(Model_Assumptions[Values],9)*((INDEX(Model_Scenarios[GR Weight],3)*$AG2067)+(INDEX(Model_Scenarios[GP Weight],3)*$AH2067)+(INDEX(Model_Scenarios[LTV Weight],3)*$AI2067))-(INDEX(Model_Scenarios[LTV Weight],3)*$AP2067)-(INDEX(Model_Scenarios[GP Weight],3)*($AS2067+$AV2067+$AY2067))</f>
        <v>0.97847502752636506</v>
      </c>
      <c r="BC2067">
        <f>INDEX(Model_Assumptions[Values],9)*((INDEX(Model_Scenarios[GR Weight],4)*$AG2067)+(INDEX(Model_Scenarios[GP Weight],4)*$AH2067)+(INDEX(Model_Scenarios[LTV Weight],4)*$AI2067))-(INDEX(Model_Scenarios[LTV Weight],4)*$AP2067)-(INDEX(Model_Scenarios[GP Weight],4)*($AS2067+$AV2067+$AY2067))</f>
        <v>0.74622865347807876</v>
      </c>
      <c r="BD2067">
        <f>INDEX(Model_Assumptions[Values],9)*((INDEX(Model_Scenarios[GR Weight],5)*$AG2067)+(INDEX(Model_Scenarios[GP Weight],5)*$AH2067)+(INDEX(Model_Scenarios[LTV Weight],5)*$AI2067))-(INDEX(Model_Scenarios[LTV Weight],5)*$AP2067)-(INDEX(Model_Scenarios[GP Weight],5)*($AS2067+$AV2067+$AY2067))</f>
        <v>0.35228472615444917</v>
      </c>
    </row>
    <row r="2068" spans="1:56" x14ac:dyDescent="0.25">
      <c r="A2068">
        <v>2067</v>
      </c>
      <c r="B2068">
        <v>42</v>
      </c>
      <c r="C2068" s="3">
        <v>17</v>
      </c>
      <c r="D2068" s="4">
        <v>0.32</v>
      </c>
      <c r="E2068" t="str">
        <v>SKU-1049</v>
      </c>
      <c r="F2068" t="str">
        <v>Raise</v>
      </c>
      <c r="G2068" t="str">
        <v>Full</v>
      </c>
      <c r="H2068">
        <v>99.75</v>
      </c>
      <c r="I2068">
        <v>38.130000000000003</v>
      </c>
      <c r="J2068">
        <v>34</v>
      </c>
      <c r="K2068">
        <v>3391.5</v>
      </c>
      <c r="L2068">
        <v>2095.08</v>
      </c>
      <c r="M2068">
        <v>0.6177443609022556</v>
      </c>
      <c r="N2068">
        <v>110.43409123252499</v>
      </c>
      <c r="O2068">
        <v>597.24501067332449</v>
      </c>
      <c r="P2068">
        <v>635.3750106733246</v>
      </c>
      <c r="Q2068">
        <v>1533.9834111929088</v>
      </c>
      <c r="R2068">
        <v>1185.8871755760565</v>
      </c>
      <c r="S2068">
        <v>1</v>
      </c>
      <c r="T2068">
        <f t="shared" si="736"/>
        <v>103.168909194408</v>
      </c>
      <c r="U2068">
        <f t="shared" si="737"/>
        <v>3.427477889130829E-2</v>
      </c>
      <c r="V2068">
        <f>IF($F2068="Reduce", INDEX(Model_Assumptions[Values], 2), INDEX(Model_Assumptions[Values], 1))</f>
        <v>-0.4</v>
      </c>
      <c r="W2068">
        <f t="shared" si="738"/>
        <v>33.533863007078203</v>
      </c>
      <c r="X2068">
        <f t="shared" si="751"/>
        <v>3459.6520675149686</v>
      </c>
      <c r="Y2068">
        <f t="shared" si="739"/>
        <v>2181.0058710550766</v>
      </c>
      <c r="Z2068">
        <f t="shared" si="740"/>
        <v>68.152067514968621</v>
      </c>
      <c r="AA2068">
        <f t="shared" si="741"/>
        <v>85.925871055076641</v>
      </c>
      <c r="AB2068">
        <f t="shared" si="752"/>
        <v>0.63041191093579241</v>
      </c>
      <c r="AC2068">
        <f t="shared" si="742"/>
        <v>1.2667550033536812E-2</v>
      </c>
      <c r="AD2068">
        <f t="shared" si="743"/>
        <v>1.2667550033536812E-2</v>
      </c>
      <c r="AE2068">
        <f t="shared" si="744"/>
        <v>0.32000000000000045</v>
      </c>
      <c r="AF2068">
        <f t="shared" si="753"/>
        <v>806.40327939171777</v>
      </c>
      <c r="AG2068">
        <f t="shared" si="745"/>
        <v>0.11411073562278079</v>
      </c>
      <c r="AH2068">
        <f t="shared" si="746"/>
        <v>0.13523646604234341</v>
      </c>
      <c r="AI2068">
        <f t="shared" si="754"/>
        <v>0.67999999999999949</v>
      </c>
      <c r="AJ2068">
        <f>MAX(0, $R2068 - $AA2068) * INDEX(Model_Assumptions[Values], 7)</f>
        <v>2199.9226090419597</v>
      </c>
      <c r="AK2068">
        <f>MAX(0, INDEX(Model_Assumptions[Values], 4) - $AD2068)</f>
        <v>3.7332449966463191E-2</v>
      </c>
      <c r="AL2068">
        <f>MAX(0, INDEX(Model_Assumptions[Values], 5) - $AC2068)</f>
        <v>7.3324499664631886E-3</v>
      </c>
      <c r="AM2068">
        <f>INDEX(Model_Assumptions[Values], 6) * MAX(0, INDEX(Model_Assumptions[Values], 3) - $AB2068)^2</f>
        <v>0</v>
      </c>
      <c r="AN2068">
        <f t="shared" si="747"/>
        <v>2113.8120565242398</v>
      </c>
      <c r="AO2068" cm="1">
        <f t="array" ref="AO2068">IFERROR(STDEV(IF($E$2:$E$2201=$E2068, $AJ$2:$AJ$2201)), 0)</f>
        <v>150.60053883998373</v>
      </c>
      <c r="AP2068">
        <f t="shared" si="755"/>
        <v>0.57178117144198426</v>
      </c>
      <c r="AQ2068">
        <f t="shared" si="748"/>
        <v>3.1252212550460456E-2</v>
      </c>
      <c r="AR2068" cm="1">
        <f t="array" ref="AR2068">IFERROR(STDEV(IF($E$2:$E$2201=$E2068, $AK$2:$AK$2201)), 0)</f>
        <v>1.0796484357595067E-2</v>
      </c>
      <c r="AS2068">
        <f t="shared" si="756"/>
        <v>0.56316826983826762</v>
      </c>
      <c r="AT2068">
        <f t="shared" si="749"/>
        <v>5.2636488105721356E-3</v>
      </c>
      <c r="AU2068" cm="1">
        <f t="array" ref="AU2068">IFERROR(STDEV(IF($E$2:$E$2201=$E2068, $AL$2:$AL$2201)), 0)</f>
        <v>6.6424285954351254E-3</v>
      </c>
      <c r="AV2068">
        <f t="shared" si="757"/>
        <v>0.31145252465533385</v>
      </c>
      <c r="AW2068">
        <f t="shared" si="750"/>
        <v>0</v>
      </c>
      <c r="AX2068" cm="1">
        <f t="array" ref="AX2068">IFERROR(STDEV(IF($E$2:$E$2201=$E2068, $AM$2:$AM$2201)), 0)</f>
        <v>0</v>
      </c>
      <c r="AY2068">
        <f t="shared" si="758"/>
        <v>0.31145252465533385</v>
      </c>
      <c r="AZ2068">
        <f>INDEX(Model_Assumptions[Values],9)*((INDEX(Model_Scenarios[GR Weight],1)*$AG2068)+(INDEX(Model_Scenarios[GP Weight],1)*$AH2068)+(INDEX(Model_Scenarios[LTV Weight],1)*$AI2068))-(INDEX(Model_Scenarios[LTV Weight],1)*$AP2068)-(INDEX(Model_Scenarios[GP Weight],1)*($AS2068+$AV2068+$AY2068))</f>
        <v>2.268641331764079</v>
      </c>
      <c r="BA2068">
        <f>INDEX(Model_Assumptions[Values],9)*((INDEX(Model_Scenarios[GR Weight],2)*$AG2068)+(INDEX(Model_Scenarios[GP Weight],2)*$AH2068)+(INDEX(Model_Scenarios[LTV Weight],2)*$AI2068))-(INDEX(Model_Scenarios[LTV Weight],2)*$AP2068)-(INDEX(Model_Scenarios[GP Weight],2)*($AS2068+$AV2068+$AY2068))</f>
        <v>1.8219470924923507</v>
      </c>
      <c r="BB2068">
        <f>INDEX(Model_Assumptions[Values],9)*((INDEX(Model_Scenarios[GR Weight],3)*$AG2068)+(INDEX(Model_Scenarios[GP Weight],3)*$AH2068)+(INDEX(Model_Scenarios[LTV Weight],3)*$AI2068))-(INDEX(Model_Scenarios[LTV Weight],3)*$AP2068)-(INDEX(Model_Scenarios[GP Weight],3)*($AS2068+$AV2068+$AY2068))</f>
        <v>1.0954641048236549</v>
      </c>
      <c r="BC2068">
        <f>INDEX(Model_Assumptions[Values],9)*((INDEX(Model_Scenarios[GR Weight],4)*$AG2068)+(INDEX(Model_Scenarios[GP Weight],4)*$AH2068)+(INDEX(Model_Scenarios[LTV Weight],4)*$AI2068))-(INDEX(Model_Scenarios[LTV Weight],4)*$AP2068)-(INDEX(Model_Scenarios[GP Weight],4)*($AS2068+$AV2068+$AY2068))</f>
        <v>0.86969758977924394</v>
      </c>
      <c r="BD2068">
        <f>INDEX(Model_Assumptions[Values],9)*((INDEX(Model_Scenarios[GR Weight],5)*$AG2068)+(INDEX(Model_Scenarios[GP Weight],5)*$AH2068)+(INDEX(Model_Scenarios[LTV Weight],5)*$AI2068))-(INDEX(Model_Scenarios[LTV Weight],5)*$AP2068)-(INDEX(Model_Scenarios[GP Weight],5)*($AS2068+$AV2068+$AY2068))</f>
        <v>0.54072539884681381</v>
      </c>
    </row>
    <row r="2069" spans="1:56" x14ac:dyDescent="0.25">
      <c r="A2069">
        <v>2068</v>
      </c>
      <c r="B2069">
        <v>42</v>
      </c>
      <c r="C2069" s="3">
        <v>18</v>
      </c>
      <c r="D2069" s="4">
        <v>0.34</v>
      </c>
      <c r="E2069" t="str">
        <v>SKU-1049</v>
      </c>
      <c r="F2069" t="str">
        <v>Raise</v>
      </c>
      <c r="G2069" t="str">
        <v>Full</v>
      </c>
      <c r="H2069">
        <v>99.75</v>
      </c>
      <c r="I2069">
        <v>38.130000000000003</v>
      </c>
      <c r="J2069">
        <v>34</v>
      </c>
      <c r="K2069">
        <v>3391.5</v>
      </c>
      <c r="L2069">
        <v>2095.08</v>
      </c>
      <c r="M2069">
        <v>0.6177443609022556</v>
      </c>
      <c r="N2069">
        <v>110.43409123252499</v>
      </c>
      <c r="O2069">
        <v>597.24501067332449</v>
      </c>
      <c r="P2069">
        <v>635.3750106733246</v>
      </c>
      <c r="Q2069">
        <v>1533.9834111929088</v>
      </c>
      <c r="R2069">
        <v>1185.8871755760565</v>
      </c>
      <c r="S2069">
        <v>1</v>
      </c>
      <c r="T2069">
        <f t="shared" si="736"/>
        <v>103.38259101905849</v>
      </c>
      <c r="U2069">
        <f t="shared" si="737"/>
        <v>3.6416952572014986E-2</v>
      </c>
      <c r="V2069">
        <f>IF($F2069="Reduce", INDEX(Model_Assumptions[Values], 2), INDEX(Model_Assumptions[Values], 1))</f>
        <v>-0.4</v>
      </c>
      <c r="W2069">
        <f t="shared" si="738"/>
        <v>33.504729445020594</v>
      </c>
      <c r="X2069">
        <f t="shared" si="751"/>
        <v>3463.8057414187706</v>
      </c>
      <c r="Y2069">
        <f t="shared" si="739"/>
        <v>2186.2704076801356</v>
      </c>
      <c r="Z2069">
        <f t="shared" si="740"/>
        <v>72.305741418770594</v>
      </c>
      <c r="AA2069">
        <f t="shared" si="741"/>
        <v>91.19040768013565</v>
      </c>
      <c r="AB2069">
        <f t="shared" si="752"/>
        <v>0.63117581379856535</v>
      </c>
      <c r="AC2069">
        <f t="shared" si="742"/>
        <v>1.3431452896309759E-2</v>
      </c>
      <c r="AD2069">
        <f t="shared" si="743"/>
        <v>1.3431452896309759E-2</v>
      </c>
      <c r="AE2069">
        <f t="shared" si="744"/>
        <v>0.3399999999999998</v>
      </c>
      <c r="AF2069">
        <f t="shared" si="753"/>
        <v>782.68553588019745</v>
      </c>
      <c r="AG2069">
        <f t="shared" si="745"/>
        <v>0.12106545911074963</v>
      </c>
      <c r="AH2069">
        <f t="shared" si="746"/>
        <v>0.14352218162231253</v>
      </c>
      <c r="AI2069">
        <f t="shared" si="754"/>
        <v>0.66000000000000014</v>
      </c>
      <c r="AJ2069">
        <f>MAX(0, $R2069 - $AA2069) * INDEX(Model_Assumptions[Values], 7)</f>
        <v>2189.3935357918417</v>
      </c>
      <c r="AK2069">
        <f>MAX(0, INDEX(Model_Assumptions[Values], 4) - $AD2069)</f>
        <v>3.6568547103690244E-2</v>
      </c>
      <c r="AL2069">
        <f>MAX(0, INDEX(Model_Assumptions[Values], 5) - $AC2069)</f>
        <v>6.5685471036902414E-3</v>
      </c>
      <c r="AM2069">
        <f>INDEX(Model_Assumptions[Values], 6) * MAX(0, INDEX(Model_Assumptions[Values], 3) - $AB2069)^2</f>
        <v>0</v>
      </c>
      <c r="AN2069">
        <f t="shared" si="747"/>
        <v>2113.8120565242398</v>
      </c>
      <c r="AO2069" cm="1">
        <f t="array" ref="AO2069">IFERROR(STDEV(IF($E$2:$E$2201=$E2069, $AJ$2:$AJ$2201)), 0)</f>
        <v>150.60053883998373</v>
      </c>
      <c r="AP2069">
        <f t="shared" si="755"/>
        <v>0.5018672565833836</v>
      </c>
      <c r="AQ2069">
        <f t="shared" si="748"/>
        <v>3.1252212550460456E-2</v>
      </c>
      <c r="AR2069" cm="1">
        <f t="array" ref="AR2069">IFERROR(STDEV(IF($E$2:$E$2201=$E2069, $AK$2:$AK$2201)), 0)</f>
        <v>1.0796484357595067E-2</v>
      </c>
      <c r="AS2069">
        <f t="shared" si="756"/>
        <v>0.49241349101662651</v>
      </c>
      <c r="AT2069">
        <f t="shared" si="749"/>
        <v>5.2636488105721356E-3</v>
      </c>
      <c r="AU2069" cm="1">
        <f t="array" ref="AU2069">IFERROR(STDEV(IF($E$2:$E$2201=$E2069, $AL$2:$AL$2201)), 0)</f>
        <v>6.6424285954351254E-3</v>
      </c>
      <c r="AV2069">
        <f t="shared" si="757"/>
        <v>0.19644897560733596</v>
      </c>
      <c r="AW2069">
        <f t="shared" si="750"/>
        <v>0</v>
      </c>
      <c r="AX2069" cm="1">
        <f t="array" ref="AX2069">IFERROR(STDEV(IF($E$2:$E$2201=$E2069, $AM$2:$AM$2201)), 0)</f>
        <v>0</v>
      </c>
      <c r="AY2069">
        <f t="shared" si="758"/>
        <v>0.19644897560733596</v>
      </c>
      <c r="AZ2069">
        <f>INDEX(Model_Assumptions[Values],9)*((INDEX(Model_Scenarios[GR Weight],1)*$AG2069)+(INDEX(Model_Scenarios[GP Weight],1)*$AH2069)+(INDEX(Model_Scenarios[LTV Weight],1)*$AI2069))-(INDEX(Model_Scenarios[LTV Weight],1)*$AP2069)-(INDEX(Model_Scenarios[GP Weight],1)*($AS2069+$AV2069+$AY2069))</f>
        <v>2.2822688708766945</v>
      </c>
      <c r="BA2069">
        <f>INDEX(Model_Assumptions[Values],9)*((INDEX(Model_Scenarios[GR Weight],2)*$AG2069)+(INDEX(Model_Scenarios[GP Weight],2)*$AH2069)+(INDEX(Model_Scenarios[LTV Weight],2)*$AI2069))-(INDEX(Model_Scenarios[LTV Weight],2)*$AP2069)-(INDEX(Model_Scenarios[GP Weight],2)*($AS2069+$AV2069+$AY2069))</f>
        <v>1.8760452707299167</v>
      </c>
      <c r="BB2069">
        <f>INDEX(Model_Assumptions[Values],9)*((INDEX(Model_Scenarios[GR Weight],3)*$AG2069)+(INDEX(Model_Scenarios[GP Weight],3)*$AH2069)+(INDEX(Model_Scenarios[LTV Weight],3)*$AI2069))-(INDEX(Model_Scenarios[LTV Weight],3)*$AP2069)-(INDEX(Model_Scenarios[GP Weight],3)*($AS2069+$AV2069+$AY2069))</f>
        <v>1.2118897343131763</v>
      </c>
      <c r="BC2069">
        <f>INDEX(Model_Assumptions[Values],9)*((INDEX(Model_Scenarios[GR Weight],4)*$AG2069)+(INDEX(Model_Scenarios[GP Weight],4)*$AH2069)+(INDEX(Model_Scenarios[LTV Weight],4)*$AI2069))-(INDEX(Model_Scenarios[LTV Weight],4)*$AP2069)-(INDEX(Model_Scenarios[GP Weight],4)*($AS2069+$AV2069+$AY2069))</f>
        <v>0.99260918952688937</v>
      </c>
      <c r="BD2069">
        <f>INDEX(Model_Assumptions[Values],9)*((INDEX(Model_Scenarios[GR Weight],5)*$AG2069)+(INDEX(Model_Scenarios[GP Weight],5)*$AH2069)+(INDEX(Model_Scenarios[LTV Weight],5)*$AI2069))-(INDEX(Model_Scenarios[LTV Weight],5)*$AP2069)-(INDEX(Model_Scenarios[GP Weight],5)*($AS2069+$AV2069+$AY2069))</f>
        <v>0.72836335119904905</v>
      </c>
    </row>
    <row r="2070" spans="1:56" x14ac:dyDescent="0.25">
      <c r="A2070">
        <v>2069</v>
      </c>
      <c r="B2070">
        <v>42</v>
      </c>
      <c r="C2070" s="3">
        <v>19</v>
      </c>
      <c r="D2070" s="4">
        <v>0.36</v>
      </c>
      <c r="E2070" t="str">
        <v>SKU-1049</v>
      </c>
      <c r="F2070" t="str">
        <v>Raise</v>
      </c>
      <c r="G2070" t="str">
        <v>Full</v>
      </c>
      <c r="H2070">
        <v>99.75</v>
      </c>
      <c r="I2070">
        <v>38.130000000000003</v>
      </c>
      <c r="J2070">
        <v>34</v>
      </c>
      <c r="K2070">
        <v>3391.5</v>
      </c>
      <c r="L2070">
        <v>2095.08</v>
      </c>
      <c r="M2070">
        <v>0.6177443609022556</v>
      </c>
      <c r="N2070">
        <v>110.43409123252499</v>
      </c>
      <c r="O2070">
        <v>597.24501067332449</v>
      </c>
      <c r="P2070">
        <v>635.3750106733246</v>
      </c>
      <c r="Q2070">
        <v>1533.9834111929088</v>
      </c>
      <c r="R2070">
        <v>1185.8871755760565</v>
      </c>
      <c r="S2070">
        <v>1</v>
      </c>
      <c r="T2070">
        <f t="shared" si="736"/>
        <v>103.596272843709</v>
      </c>
      <c r="U2070">
        <f t="shared" si="737"/>
        <v>3.8559126252721829E-2</v>
      </c>
      <c r="V2070">
        <f>IF($F2070="Reduce", INDEX(Model_Assumptions[Values], 2), INDEX(Model_Assumptions[Values], 1))</f>
        <v>-0.4</v>
      </c>
      <c r="W2070">
        <f t="shared" si="738"/>
        <v>33.475595882962985</v>
      </c>
      <c r="X2070">
        <f t="shared" si="751"/>
        <v>3467.9469646971752</v>
      </c>
      <c r="Y2070">
        <f t="shared" si="739"/>
        <v>2191.5224936797968</v>
      </c>
      <c r="Z2070">
        <f t="shared" si="740"/>
        <v>76.44696469717519</v>
      </c>
      <c r="AA2070">
        <f t="shared" si="741"/>
        <v>96.442493679796826</v>
      </c>
      <c r="AB2070">
        <f t="shared" si="752"/>
        <v>0.63193656534801212</v>
      </c>
      <c r="AC2070">
        <f t="shared" si="742"/>
        <v>1.4192204445756529E-2</v>
      </c>
      <c r="AD2070">
        <f t="shared" si="743"/>
        <v>1.4192204445756529E-2</v>
      </c>
      <c r="AE2070">
        <f t="shared" si="744"/>
        <v>0.36000000000000049</v>
      </c>
      <c r="AF2070">
        <f t="shared" si="753"/>
        <v>758.96779236867553</v>
      </c>
      <c r="AG2070">
        <f t="shared" si="745"/>
        <v>0.12799933583537199</v>
      </c>
      <c r="AH2070">
        <f t="shared" si="746"/>
        <v>0.15178830149079051</v>
      </c>
      <c r="AI2070">
        <f t="shared" si="754"/>
        <v>0.63999999999999946</v>
      </c>
      <c r="AJ2070">
        <f>MAX(0, $R2070 - $AA2070) * INDEX(Model_Assumptions[Values], 7)</f>
        <v>2178.8893637925194</v>
      </c>
      <c r="AK2070">
        <f>MAX(0, INDEX(Model_Assumptions[Values], 4) - $AD2070)</f>
        <v>3.5807795554243474E-2</v>
      </c>
      <c r="AL2070">
        <f>MAX(0, INDEX(Model_Assumptions[Values], 5) - $AC2070)</f>
        <v>5.8077955542434716E-3</v>
      </c>
      <c r="AM2070">
        <f>INDEX(Model_Assumptions[Values], 6) * MAX(0, INDEX(Model_Assumptions[Values], 3) - $AB2070)^2</f>
        <v>0</v>
      </c>
      <c r="AN2070">
        <f t="shared" si="747"/>
        <v>2113.8120565242398</v>
      </c>
      <c r="AO2070" cm="1">
        <f t="array" ref="AO2070">IFERROR(STDEV(IF($E$2:$E$2201=$E2070, $AJ$2:$AJ$2201)), 0)</f>
        <v>150.60053883998373</v>
      </c>
      <c r="AP2070">
        <f t="shared" si="755"/>
        <v>0.43211868808401543</v>
      </c>
      <c r="AQ2070">
        <f t="shared" si="748"/>
        <v>3.1252212550460456E-2</v>
      </c>
      <c r="AR2070" cm="1">
        <f t="array" ref="AR2070">IFERROR(STDEV(IF($E$2:$E$2201=$E2070, $AK$2:$AK$2201)), 0)</f>
        <v>1.0796484357595067E-2</v>
      </c>
      <c r="AS2070">
        <f t="shared" si="756"/>
        <v>0.42195059548048847</v>
      </c>
      <c r="AT2070">
        <f t="shared" si="749"/>
        <v>5.2636488105721356E-3</v>
      </c>
      <c r="AU2070" cm="1">
        <f t="array" ref="AU2070">IFERROR(STDEV(IF($E$2:$E$2201=$E2070, $AL$2:$AL$2201)), 0)</f>
        <v>6.6424285954351254E-3</v>
      </c>
      <c r="AV2070">
        <f t="shared" si="757"/>
        <v>8.1919848418888511E-2</v>
      </c>
      <c r="AW2070">
        <f t="shared" si="750"/>
        <v>0</v>
      </c>
      <c r="AX2070" cm="1">
        <f t="array" ref="AX2070">IFERROR(STDEV(IF($E$2:$E$2201=$E2070, $AM$2:$AM$2201)), 0)</f>
        <v>0</v>
      </c>
      <c r="AY2070">
        <f t="shared" si="758"/>
        <v>8.1919848418888511E-2</v>
      </c>
      <c r="AZ2070">
        <f>INDEX(Model_Assumptions[Values],9)*((INDEX(Model_Scenarios[GR Weight],1)*$AG2070)+(INDEX(Model_Scenarios[GP Weight],1)*$AH2070)+(INDEX(Model_Scenarios[LTV Weight],1)*$AI2070))-(INDEX(Model_Scenarios[LTV Weight],1)*$AP2070)-(INDEX(Model_Scenarios[GP Weight],1)*($AS2070+$AV2070+$AY2070))</f>
        <v>2.2956198389640399</v>
      </c>
      <c r="BA2070">
        <f>INDEX(Model_Assumptions[Values],9)*((INDEX(Model_Scenarios[GR Weight],2)*$AG2070)+(INDEX(Model_Scenarios[GP Weight],2)*$AH2070)+(INDEX(Model_Scenarios[LTV Weight],2)*$AI2070))-(INDEX(Model_Scenarios[LTV Weight],2)*$AP2070)-(INDEX(Model_Scenarios[GP Weight],2)*($AS2070+$AV2070+$AY2070))</f>
        <v>1.9297525976490546</v>
      </c>
      <c r="BB2070">
        <f>INDEX(Model_Assumptions[Values],9)*((INDEX(Model_Scenarios[GR Weight],3)*$AG2070)+(INDEX(Model_Scenarios[GP Weight],3)*$AH2070)+(INDEX(Model_Scenarios[LTV Weight],3)*$AI2070))-(INDEX(Model_Scenarios[LTV Weight],3)*$AP2070)-(INDEX(Model_Scenarios[GP Weight],3)*($AS2070+$AV2070+$AY2070))</f>
        <v>1.3277546198580978</v>
      </c>
      <c r="BC2070">
        <f>INDEX(Model_Assumptions[Values],9)*((INDEX(Model_Scenarios[GR Weight],4)*$AG2070)+(INDEX(Model_Scenarios[GP Weight],4)*$AH2070)+(INDEX(Model_Scenarios[LTV Weight],4)*$AI2070))-(INDEX(Model_Scenarios[LTV Weight],4)*$AP2070)-(INDEX(Model_Scenarios[GP Weight],4)*($AS2070+$AV2070+$AY2070))</f>
        <v>1.114966156584186</v>
      </c>
      <c r="BD2070">
        <f>INDEX(Model_Assumptions[Values],9)*((INDEX(Model_Scenarios[GR Weight],5)*$AG2070)+(INDEX(Model_Scenarios[GP Weight],5)*$AH2070)+(INDEX(Model_Scenarios[LTV Weight],5)*$AI2070))-(INDEX(Model_Scenarios[LTV Weight],5)*$AP2070)-(INDEX(Model_Scenarios[GP Weight],5)*($AS2070+$AV2070+$AY2070))</f>
        <v>0.91520283213899534</v>
      </c>
    </row>
    <row r="2071" spans="1:56" x14ac:dyDescent="0.25">
      <c r="A2071">
        <v>2070</v>
      </c>
      <c r="B2071">
        <v>42</v>
      </c>
      <c r="C2071" s="3">
        <v>20</v>
      </c>
      <c r="D2071" s="4">
        <v>0.38</v>
      </c>
      <c r="E2071" t="str">
        <v>SKU-1049</v>
      </c>
      <c r="F2071" t="str">
        <v>Raise</v>
      </c>
      <c r="G2071" t="str">
        <v>Full</v>
      </c>
      <c r="H2071">
        <v>99.75</v>
      </c>
      <c r="I2071">
        <v>38.130000000000003</v>
      </c>
      <c r="J2071">
        <v>34</v>
      </c>
      <c r="K2071">
        <v>3391.5</v>
      </c>
      <c r="L2071">
        <v>2095.08</v>
      </c>
      <c r="M2071">
        <v>0.6177443609022556</v>
      </c>
      <c r="N2071">
        <v>110.43409123252499</v>
      </c>
      <c r="O2071">
        <v>597.24501067332449</v>
      </c>
      <c r="P2071">
        <v>635.3750106733246</v>
      </c>
      <c r="Q2071">
        <v>1533.9834111929088</v>
      </c>
      <c r="R2071">
        <v>1185.8871755760565</v>
      </c>
      <c r="S2071">
        <v>1</v>
      </c>
      <c r="T2071">
        <f t="shared" si="736"/>
        <v>103.8099546683595</v>
      </c>
      <c r="U2071">
        <f t="shared" si="737"/>
        <v>4.0701299933428525E-2</v>
      </c>
      <c r="V2071">
        <f>IF($F2071="Reduce", INDEX(Model_Assumptions[Values], 2), INDEX(Model_Assumptions[Values], 1))</f>
        <v>-0.4</v>
      </c>
      <c r="W2071">
        <f t="shared" si="738"/>
        <v>33.446462320905368</v>
      </c>
      <c r="X2071">
        <f t="shared" si="751"/>
        <v>3472.0757373501801</v>
      </c>
      <c r="Y2071">
        <f t="shared" si="739"/>
        <v>2196.7621290540583</v>
      </c>
      <c r="Z2071">
        <f t="shared" si="740"/>
        <v>80.575737350180134</v>
      </c>
      <c r="AA2071">
        <f t="shared" si="741"/>
        <v>101.68212905405835</v>
      </c>
      <c r="AB2071">
        <f t="shared" si="752"/>
        <v>0.63269418504406927</v>
      </c>
      <c r="AC2071">
        <f t="shared" si="742"/>
        <v>1.4949824141813672E-2</v>
      </c>
      <c r="AD2071">
        <f t="shared" si="743"/>
        <v>1.4949824141813672E-2</v>
      </c>
      <c r="AE2071">
        <f t="shared" si="744"/>
        <v>0.37999999999999984</v>
      </c>
      <c r="AF2071">
        <f t="shared" si="753"/>
        <v>735.25004885715521</v>
      </c>
      <c r="AG2071">
        <f t="shared" si="745"/>
        <v>0.13491236579664406</v>
      </c>
      <c r="AH2071">
        <f t="shared" si="746"/>
        <v>0.16003482564777449</v>
      </c>
      <c r="AI2071">
        <f t="shared" si="754"/>
        <v>0.62000000000000011</v>
      </c>
      <c r="AJ2071">
        <f>MAX(0, $R2071 - $AA2071) * INDEX(Model_Assumptions[Values], 7)</f>
        <v>2168.4100930439963</v>
      </c>
      <c r="AK2071">
        <f>MAX(0, INDEX(Model_Assumptions[Values], 4) - $AD2071)</f>
        <v>3.505017585818633E-2</v>
      </c>
      <c r="AL2071">
        <f>MAX(0, INDEX(Model_Assumptions[Values], 5) - $AC2071)</f>
        <v>5.0501758581863281E-3</v>
      </c>
      <c r="AM2071">
        <f>INDEX(Model_Assumptions[Values], 6) * MAX(0, INDEX(Model_Assumptions[Values], 3) - $AB2071)^2</f>
        <v>0</v>
      </c>
      <c r="AN2071">
        <f t="shared" si="747"/>
        <v>2113.8120565242398</v>
      </c>
      <c r="AO2071" cm="1">
        <f t="array" ref="AO2071">IFERROR(STDEV(IF($E$2:$E$2201=$E2071, $AJ$2:$AJ$2201)), 0)</f>
        <v>150.60053883998373</v>
      </c>
      <c r="AP2071">
        <f t="shared" si="755"/>
        <v>0.36253546594390412</v>
      </c>
      <c r="AQ2071">
        <f t="shared" si="748"/>
        <v>3.1252212550460456E-2</v>
      </c>
      <c r="AR2071" cm="1">
        <f t="array" ref="AR2071">IFERROR(STDEV(IF($E$2:$E$2201=$E2071, $AK$2:$AK$2201)), 0)</f>
        <v>1.0796484357595067E-2</v>
      </c>
      <c r="AS2071">
        <f t="shared" si="756"/>
        <v>0.35177778079714422</v>
      </c>
      <c r="AT2071">
        <f t="shared" si="749"/>
        <v>5.2636488105721356E-3</v>
      </c>
      <c r="AU2071" cm="1">
        <f t="array" ref="AU2071">IFERROR(STDEV(IF($E$2:$E$2201=$E2071, $AL$2:$AL$2201)), 0)</f>
        <v>6.6424285954351254E-3</v>
      </c>
      <c r="AV2071">
        <f t="shared" si="757"/>
        <v>-3.2137786551821194E-2</v>
      </c>
      <c r="AW2071">
        <f t="shared" si="750"/>
        <v>0</v>
      </c>
      <c r="AX2071" cm="1">
        <f t="array" ref="AX2071">IFERROR(STDEV(IF($E$2:$E$2201=$E2071, $AM$2:$AM$2201)), 0)</f>
        <v>0</v>
      </c>
      <c r="AY2071">
        <f t="shared" si="758"/>
        <v>-3.2137786551821194E-2</v>
      </c>
      <c r="AZ2071">
        <f>INDEX(Model_Assumptions[Values],9)*((INDEX(Model_Scenarios[GR Weight],1)*$AG2071)+(INDEX(Model_Scenarios[GP Weight],1)*$AH2071)+(INDEX(Model_Scenarios[LTV Weight],1)*$AI2071))-(INDEX(Model_Scenarios[LTV Weight],1)*$AP2071)-(INDEX(Model_Scenarios[GP Weight],1)*($AS2071+$AV2071+$AY2071))</f>
        <v>2.3086950021977368</v>
      </c>
      <c r="BA2071">
        <f>INDEX(Model_Assumptions[Values],9)*((INDEX(Model_Scenarios[GR Weight],2)*$AG2071)+(INDEX(Model_Scenarios[GP Weight],2)*$AH2071)+(INDEX(Model_Scenarios[LTV Weight],2)*$AI2071))-(INDEX(Model_Scenarios[LTV Weight],2)*$AP2071)-(INDEX(Model_Scenarios[GP Weight],2)*($AS2071+$AV2071+$AY2071))</f>
        <v>1.9830706055930198</v>
      </c>
      <c r="BB2071">
        <f>INDEX(Model_Assumptions[Values],9)*((INDEX(Model_Scenarios[GR Weight],3)*$AG2071)+(INDEX(Model_Scenarios[GP Weight],3)*$AH2071)+(INDEX(Model_Scenarios[LTV Weight],3)*$AI2071))-(INDEX(Model_Scenarios[LTV Weight],3)*$AP2071)-(INDEX(Model_Scenarios[GP Weight],3)*($AS2071+$AV2071+$AY2071))</f>
        <v>1.4430614430591235</v>
      </c>
      <c r="BC2071">
        <f>INDEX(Model_Assumptions[Values],9)*((INDEX(Model_Scenarios[GR Weight],4)*$AG2071)+(INDEX(Model_Scenarios[GP Weight],4)*$AH2071)+(INDEX(Model_Scenarios[LTV Weight],4)*$AI2071))-(INDEX(Model_Scenarios[LTV Weight],4)*$AP2071)-(INDEX(Model_Scenarios[GP Weight],4)*($AS2071+$AV2071+$AY2071))</f>
        <v>1.2367711725518356</v>
      </c>
      <c r="BD2071">
        <f>INDEX(Model_Assumptions[Values],9)*((INDEX(Model_Scenarios[GR Weight],5)*$AG2071)+(INDEX(Model_Scenarios[GP Weight],5)*$AH2071)+(INDEX(Model_Scenarios[LTV Weight],5)*$AI2071))-(INDEX(Model_Scenarios[LTV Weight],5)*$AP2071)-(INDEX(Model_Scenarios[GP Weight],5)*($AS2071+$AV2071+$AY2071))</f>
        <v>1.1012480556106223</v>
      </c>
    </row>
    <row r="2072" spans="1:56" x14ac:dyDescent="0.25">
      <c r="A2072">
        <v>2071</v>
      </c>
      <c r="B2072">
        <v>42</v>
      </c>
      <c r="C2072" s="3">
        <v>21</v>
      </c>
      <c r="D2072" s="4">
        <v>0.4</v>
      </c>
      <c r="E2072" t="str">
        <v>SKU-1049</v>
      </c>
      <c r="F2072" t="str">
        <v>Raise</v>
      </c>
      <c r="G2072" t="str">
        <v>Full</v>
      </c>
      <c r="H2072">
        <v>99.75</v>
      </c>
      <c r="I2072">
        <v>38.130000000000003</v>
      </c>
      <c r="J2072">
        <v>34</v>
      </c>
      <c r="K2072">
        <v>3391.5</v>
      </c>
      <c r="L2072">
        <v>2095.08</v>
      </c>
      <c r="M2072">
        <v>0.6177443609022556</v>
      </c>
      <c r="N2072">
        <v>110.43409123252499</v>
      </c>
      <c r="O2072">
        <v>597.24501067332449</v>
      </c>
      <c r="P2072">
        <v>635.3750106733246</v>
      </c>
      <c r="Q2072">
        <v>1533.9834111929088</v>
      </c>
      <c r="R2072">
        <v>1185.8871755760565</v>
      </c>
      <c r="S2072">
        <v>1</v>
      </c>
      <c r="T2072">
        <f t="shared" si="736"/>
        <v>104.02363649301</v>
      </c>
      <c r="U2072">
        <f t="shared" si="737"/>
        <v>4.2843473614135361E-2</v>
      </c>
      <c r="V2072">
        <f>IF($F2072="Reduce", INDEX(Model_Assumptions[Values], 2), INDEX(Model_Assumptions[Values], 1))</f>
        <v>-0.4</v>
      </c>
      <c r="W2072">
        <f t="shared" si="738"/>
        <v>33.417328758847759</v>
      </c>
      <c r="X2072">
        <f t="shared" si="751"/>
        <v>3476.1920593777886</v>
      </c>
      <c r="Y2072">
        <f t="shared" si="739"/>
        <v>2201.9893138029238</v>
      </c>
      <c r="Z2072">
        <f t="shared" si="740"/>
        <v>84.69205937778861</v>
      </c>
      <c r="AA2072">
        <f t="shared" si="741"/>
        <v>106.90931380292386</v>
      </c>
      <c r="AB2072">
        <f t="shared" si="752"/>
        <v>0.63344869218677835</v>
      </c>
      <c r="AC2072">
        <f t="shared" si="742"/>
        <v>1.5704331284522755E-2</v>
      </c>
      <c r="AD2072">
        <f t="shared" si="743"/>
        <v>1.5704331284522755E-2</v>
      </c>
      <c r="AE2072">
        <f t="shared" si="744"/>
        <v>0.40000000000000052</v>
      </c>
      <c r="AF2072">
        <f t="shared" si="753"/>
        <v>711.53230534563318</v>
      </c>
      <c r="AG2072">
        <f t="shared" si="745"/>
        <v>0.14180454899457115</v>
      </c>
      <c r="AH2072">
        <f t="shared" si="746"/>
        <v>0.16826175409327018</v>
      </c>
      <c r="AI2072">
        <f t="shared" si="754"/>
        <v>0.59999999999999942</v>
      </c>
      <c r="AJ2072">
        <f>MAX(0, $R2072 - $AA2072) * INDEX(Model_Assumptions[Values], 7)</f>
        <v>2157.9557235462653</v>
      </c>
      <c r="AK2072">
        <f>MAX(0, INDEX(Model_Assumptions[Values], 4) - $AD2072)</f>
        <v>3.4295668715477248E-2</v>
      </c>
      <c r="AL2072">
        <f>MAX(0, INDEX(Model_Assumptions[Values], 5) - $AC2072)</f>
        <v>4.2956687154772459E-3</v>
      </c>
      <c r="AM2072">
        <f>INDEX(Model_Assumptions[Values], 6) * MAX(0, INDEX(Model_Assumptions[Values], 3) - $AB2072)^2</f>
        <v>0</v>
      </c>
      <c r="AN2072">
        <f t="shared" si="747"/>
        <v>2113.8120565242398</v>
      </c>
      <c r="AO2072" cm="1">
        <f t="array" ref="AO2072">IFERROR(STDEV(IF($E$2:$E$2201=$E2072, $AJ$2:$AJ$2201)), 0)</f>
        <v>150.60053883998373</v>
      </c>
      <c r="AP2072">
        <f t="shared" si="755"/>
        <v>0.29311759016300132</v>
      </c>
      <c r="AQ2072">
        <f t="shared" si="748"/>
        <v>3.1252212550460456E-2</v>
      </c>
      <c r="AR2072" cm="1">
        <f t="array" ref="AR2072">IFERROR(STDEV(IF($E$2:$E$2201=$E2072, $AK$2:$AK$2201)), 0)</f>
        <v>1.0796484357595067E-2</v>
      </c>
      <c r="AS2072">
        <f t="shared" si="756"/>
        <v>0.28189325934379683</v>
      </c>
      <c r="AT2072">
        <f t="shared" si="749"/>
        <v>5.2636488105721356E-3</v>
      </c>
      <c r="AU2072" cm="1">
        <f t="array" ref="AU2072">IFERROR(STDEV(IF($E$2:$E$2201=$E2072, $AL$2:$AL$2201)), 0)</f>
        <v>6.6424285954351254E-3</v>
      </c>
      <c r="AV2072">
        <f t="shared" si="757"/>
        <v>-0.14572683487483995</v>
      </c>
      <c r="AW2072">
        <f t="shared" si="750"/>
        <v>0</v>
      </c>
      <c r="AX2072" cm="1">
        <f t="array" ref="AX2072">IFERROR(STDEV(IF($E$2:$E$2201=$E2072, $AM$2:$AM$2201)), 0)</f>
        <v>0</v>
      </c>
      <c r="AY2072">
        <f t="shared" si="758"/>
        <v>-0.14572683487483995</v>
      </c>
      <c r="AZ2072">
        <f>INDEX(Model_Assumptions[Values],9)*((INDEX(Model_Scenarios[GR Weight],1)*$AG2072)+(INDEX(Model_Scenarios[GP Weight],1)*$AH2072)+(INDEX(Model_Scenarios[LTV Weight],1)*$AI2072))-(INDEX(Model_Scenarios[LTV Weight],1)*$AP2072)-(INDEX(Model_Scenarios[GP Weight],1)*($AS2072+$AV2072+$AY2072))</f>
        <v>2.3214951204541059</v>
      </c>
      <c r="BA2072">
        <f>INDEX(Model_Assumptions[Values],9)*((INDEX(Model_Scenarios[GR Weight],2)*$AG2072)+(INDEX(Model_Scenarios[GP Weight],2)*$AH2072)+(INDEX(Model_Scenarios[LTV Weight],2)*$AI2072))-(INDEX(Model_Scenarios[LTV Weight],2)*$AP2072)-(INDEX(Model_Scenarios[GP Weight],2)*($AS2072+$AV2072+$AY2072))</f>
        <v>2.0360008143144221</v>
      </c>
      <c r="BB2072">
        <f>INDEX(Model_Assumptions[Values],9)*((INDEX(Model_Scenarios[GR Weight],3)*$AG2072)+(INDEX(Model_Scenarios[GP Weight],3)*$AH2072)+(INDEX(Model_Scenarios[LTV Weight],3)*$AI2072))-(INDEX(Model_Scenarios[LTV Weight],3)*$AP2072)-(INDEX(Model_Scenarios[GP Weight],3)*($AS2072+$AV2072+$AY2072))</f>
        <v>1.557812863483294</v>
      </c>
      <c r="BC2072">
        <f>INDEX(Model_Assumptions[Values],9)*((INDEX(Model_Scenarios[GR Weight],4)*$AG2072)+(INDEX(Model_Scenarios[GP Weight],4)*$AH2072)+(INDEX(Model_Scenarios[LTV Weight],4)*$AI2072))-(INDEX(Model_Scenarios[LTV Weight],4)*$AP2072)-(INDEX(Model_Scenarios[GP Weight],4)*($AS2072+$AV2072+$AY2072))</f>
        <v>1.3580268969968801</v>
      </c>
      <c r="BD2072">
        <f>INDEX(Model_Assumptions[Values],9)*((INDEX(Model_Scenarios[GR Weight],5)*$AG2072)+(INDEX(Model_Scenarios[GP Weight],5)*$AH2072)+(INDEX(Model_Scenarios[LTV Weight],5)*$AI2072))-(INDEX(Model_Scenarios[LTV Weight],5)*$AP2072)-(INDEX(Model_Scenarios[GP Weight],5)*($AS2072+$AV2072+$AY2072))</f>
        <v>1.2865032009335489</v>
      </c>
    </row>
    <row r="2073" spans="1:56" x14ac:dyDescent="0.25">
      <c r="A2073">
        <v>2072</v>
      </c>
      <c r="B2073">
        <v>42</v>
      </c>
      <c r="C2073" s="3">
        <v>22</v>
      </c>
      <c r="D2073" s="4">
        <v>0.42</v>
      </c>
      <c r="E2073" t="str">
        <v>SKU-1049</v>
      </c>
      <c r="F2073" t="str">
        <v>Raise</v>
      </c>
      <c r="G2073" t="str">
        <v>Full</v>
      </c>
      <c r="H2073">
        <v>99.75</v>
      </c>
      <c r="I2073">
        <v>38.130000000000003</v>
      </c>
      <c r="J2073">
        <v>34</v>
      </c>
      <c r="K2073">
        <v>3391.5</v>
      </c>
      <c r="L2073">
        <v>2095.08</v>
      </c>
      <c r="M2073">
        <v>0.6177443609022556</v>
      </c>
      <c r="N2073">
        <v>110.43409123252499</v>
      </c>
      <c r="O2073">
        <v>597.24501067332449</v>
      </c>
      <c r="P2073">
        <v>635.3750106733246</v>
      </c>
      <c r="Q2073">
        <v>1533.9834111929088</v>
      </c>
      <c r="R2073">
        <v>1185.8871755760565</v>
      </c>
      <c r="S2073">
        <v>1</v>
      </c>
      <c r="T2073">
        <f t="shared" si="736"/>
        <v>104.2373183176605</v>
      </c>
      <c r="U2073">
        <f t="shared" si="737"/>
        <v>4.4985647294842057E-2</v>
      </c>
      <c r="V2073">
        <f>IF($F2073="Reduce", INDEX(Model_Assumptions[Values], 2), INDEX(Model_Assumptions[Values], 1))</f>
        <v>-0.4</v>
      </c>
      <c r="W2073">
        <f t="shared" si="738"/>
        <v>33.38819519679015</v>
      </c>
      <c r="X2073">
        <f t="shared" si="751"/>
        <v>3480.2959307799979</v>
      </c>
      <c r="Y2073">
        <f t="shared" si="739"/>
        <v>2207.2040479263896</v>
      </c>
      <c r="Z2073">
        <f t="shared" si="740"/>
        <v>88.795930779997889</v>
      </c>
      <c r="AA2073">
        <f t="shared" si="741"/>
        <v>112.12404792638972</v>
      </c>
      <c r="AB2073">
        <f t="shared" si="752"/>
        <v>0.63420010591792264</v>
      </c>
      <c r="AC2073">
        <f t="shared" si="742"/>
        <v>1.6455745015667045E-2</v>
      </c>
      <c r="AD2073">
        <f t="shared" si="743"/>
        <v>1.6455745015667045E-2</v>
      </c>
      <c r="AE2073">
        <f t="shared" si="744"/>
        <v>0.41999999999999987</v>
      </c>
      <c r="AF2073">
        <f t="shared" si="753"/>
        <v>687.81456183411285</v>
      </c>
      <c r="AG2073">
        <f t="shared" si="745"/>
        <v>0.1486758854291487</v>
      </c>
      <c r="AH2073">
        <f t="shared" si="746"/>
        <v>0.17646908682727189</v>
      </c>
      <c r="AI2073">
        <f t="shared" si="754"/>
        <v>0.58000000000000007</v>
      </c>
      <c r="AJ2073">
        <f>MAX(0, $R2073 - $AA2073) * INDEX(Model_Assumptions[Values], 7)</f>
        <v>2147.5262552993336</v>
      </c>
      <c r="AK2073">
        <f>MAX(0, INDEX(Model_Assumptions[Values], 4) - $AD2073)</f>
        <v>3.3544254984332958E-2</v>
      </c>
      <c r="AL2073">
        <f>MAX(0, INDEX(Model_Assumptions[Values], 5) - $AC2073)</f>
        <v>3.5442549843329556E-3</v>
      </c>
      <c r="AM2073">
        <f>INDEX(Model_Assumptions[Values], 6) * MAX(0, INDEX(Model_Assumptions[Values], 3) - $AB2073)^2</f>
        <v>0</v>
      </c>
      <c r="AN2073">
        <f t="shared" si="747"/>
        <v>2113.8120565242398</v>
      </c>
      <c r="AO2073" cm="1">
        <f t="array" ref="AO2073">IFERROR(STDEV(IF($E$2:$E$2201=$E2073, $AJ$2:$AJ$2201)), 0)</f>
        <v>150.60053883998373</v>
      </c>
      <c r="AP2073">
        <f t="shared" si="755"/>
        <v>0.22386506074135529</v>
      </c>
      <c r="AQ2073">
        <f t="shared" si="748"/>
        <v>3.1252212550460456E-2</v>
      </c>
      <c r="AR2073" cm="1">
        <f t="array" ref="AR2073">IFERROR(STDEV(IF($E$2:$E$2201=$E2073, $AK$2:$AK$2201)), 0)</f>
        <v>1.0796484357595067E-2</v>
      </c>
      <c r="AS2073">
        <f t="shared" si="756"/>
        <v>0.21229525815596675</v>
      </c>
      <c r="AT2073">
        <f t="shared" si="749"/>
        <v>5.2636488105721356E-3</v>
      </c>
      <c r="AU2073" cm="1">
        <f t="array" ref="AU2073">IFERROR(STDEV(IF($E$2:$E$2201=$E2073, $AL$2:$AL$2201)), 0)</f>
        <v>6.6424285954351254E-3</v>
      </c>
      <c r="AV2073">
        <f t="shared" si="757"/>
        <v>-0.25885017829484813</v>
      </c>
      <c r="AW2073">
        <f t="shared" si="750"/>
        <v>0</v>
      </c>
      <c r="AX2073" cm="1">
        <f t="array" ref="AX2073">IFERROR(STDEV(IF($E$2:$E$2201=$E2073, $AM$2:$AM$2201)), 0)</f>
        <v>0</v>
      </c>
      <c r="AY2073">
        <f t="shared" si="758"/>
        <v>-0.25885017829484813</v>
      </c>
      <c r="AZ2073">
        <f>INDEX(Model_Assumptions[Values],9)*((INDEX(Model_Scenarios[GR Weight],1)*$AG2073)+(INDEX(Model_Scenarios[GP Weight],1)*$AH2073)+(INDEX(Model_Scenarios[LTV Weight],1)*$AI2073))-(INDEX(Model_Scenarios[LTV Weight],1)*$AP2073)-(INDEX(Model_Scenarios[GP Weight],1)*($AS2073+$AV2073+$AY2073))</f>
        <v>2.3340209473784999</v>
      </c>
      <c r="BA2073">
        <f>INDEX(Model_Assumptions[Values],9)*((INDEX(Model_Scenarios[GR Weight],2)*$AG2073)+(INDEX(Model_Scenarios[GP Weight],2)*$AH2073)+(INDEX(Model_Scenarios[LTV Weight],2)*$AI2073))-(INDEX(Model_Scenarios[LTV Weight],2)*$AP2073)-(INDEX(Model_Scenarios[GP Weight],2)*($AS2073+$AV2073+$AY2073))</f>
        <v>2.0885447311039984</v>
      </c>
      <c r="BB2073">
        <f>INDEX(Model_Assumptions[Values],9)*((INDEX(Model_Scenarios[GR Weight],3)*$AG2073)+(INDEX(Model_Scenarios[GP Weight],3)*$AH2073)+(INDEX(Model_Scenarios[LTV Weight],3)*$AI2073))-(INDEX(Model_Scenarios[LTV Weight],3)*$AP2073)-(INDEX(Model_Scenarios[GP Weight],3)*($AS2073+$AV2073+$AY2073))</f>
        <v>1.6720115188894251</v>
      </c>
      <c r="BC2073">
        <f>INDEX(Model_Assumptions[Values],9)*((INDEX(Model_Scenarios[GR Weight],4)*$AG2073)+(INDEX(Model_Scenarios[GP Weight],4)*$AH2073)+(INDEX(Model_Scenarios[LTV Weight],4)*$AI2073))-(INDEX(Model_Scenarios[LTV Weight],4)*$AP2073)-(INDEX(Model_Scenarios[GP Weight],4)*($AS2073+$AV2073+$AY2073))</f>
        <v>1.4787359676781349</v>
      </c>
      <c r="BD2073">
        <f>INDEX(Model_Assumptions[Values],9)*((INDEX(Model_Scenarios[GR Weight],5)*$AG2073)+(INDEX(Model_Scenarios[GP Weight],5)*$AH2073)+(INDEX(Model_Scenarios[LTV Weight],5)*$AI2073))-(INDEX(Model_Scenarios[LTV Weight],5)*$AP2073)-(INDEX(Model_Scenarios[GP Weight],5)*($AS2073+$AV2073+$AY2073))</f>
        <v>1.4709724131573592</v>
      </c>
    </row>
    <row r="2074" spans="1:56" x14ac:dyDescent="0.25">
      <c r="A2074">
        <v>2073</v>
      </c>
      <c r="B2074">
        <v>42</v>
      </c>
      <c r="C2074" s="3">
        <v>23</v>
      </c>
      <c r="D2074" s="4">
        <v>0.44</v>
      </c>
      <c r="E2074" t="str">
        <v>SKU-1049</v>
      </c>
      <c r="F2074" t="str">
        <v>Raise</v>
      </c>
      <c r="G2074" t="str">
        <v>Full</v>
      </c>
      <c r="H2074">
        <v>99.75</v>
      </c>
      <c r="I2074">
        <v>38.130000000000003</v>
      </c>
      <c r="J2074">
        <v>34</v>
      </c>
      <c r="K2074">
        <v>3391.5</v>
      </c>
      <c r="L2074">
        <v>2095.08</v>
      </c>
      <c r="M2074">
        <v>0.6177443609022556</v>
      </c>
      <c r="N2074">
        <v>110.43409123252499</v>
      </c>
      <c r="O2074">
        <v>597.24501067332449</v>
      </c>
      <c r="P2074">
        <v>635.3750106733246</v>
      </c>
      <c r="Q2074">
        <v>1533.9834111929088</v>
      </c>
      <c r="R2074">
        <v>1185.8871755760565</v>
      </c>
      <c r="S2074">
        <v>1</v>
      </c>
      <c r="T2074">
        <f t="shared" si="736"/>
        <v>104.451000142311</v>
      </c>
      <c r="U2074">
        <f t="shared" si="737"/>
        <v>4.7127820975548899E-2</v>
      </c>
      <c r="V2074">
        <f>IF($F2074="Reduce", INDEX(Model_Assumptions[Values], 2), INDEX(Model_Assumptions[Values], 1))</f>
        <v>-0.4</v>
      </c>
      <c r="W2074">
        <f t="shared" si="738"/>
        <v>33.359061634732534</v>
      </c>
      <c r="X2074">
        <f t="shared" si="751"/>
        <v>3484.3873515568093</v>
      </c>
      <c r="Y2074">
        <f t="shared" si="739"/>
        <v>2212.4063314244577</v>
      </c>
      <c r="Z2074">
        <f t="shared" si="740"/>
        <v>92.887351556809335</v>
      </c>
      <c r="AA2074">
        <f t="shared" si="741"/>
        <v>117.32633142445775</v>
      </c>
      <c r="AB2074">
        <f t="shared" si="752"/>
        <v>0.63494844522264837</v>
      </c>
      <c r="AC2074">
        <f t="shared" si="742"/>
        <v>1.7204084320392776E-2</v>
      </c>
      <c r="AD2074">
        <f t="shared" si="743"/>
        <v>1.7204084320392776E-2</v>
      </c>
      <c r="AE2074">
        <f t="shared" si="744"/>
        <v>0.44000000000000061</v>
      </c>
      <c r="AF2074">
        <f t="shared" si="753"/>
        <v>664.09681832259093</v>
      </c>
      <c r="AG2074">
        <f t="shared" si="745"/>
        <v>0.15552637510037903</v>
      </c>
      <c r="AH2074">
        <f t="shared" si="746"/>
        <v>0.18465682384978246</v>
      </c>
      <c r="AI2074">
        <f t="shared" si="754"/>
        <v>0.55999999999999939</v>
      </c>
      <c r="AJ2074">
        <f>MAX(0, $R2074 - $AA2074) * INDEX(Model_Assumptions[Values], 7)</f>
        <v>2137.1216883031975</v>
      </c>
      <c r="AK2074">
        <f>MAX(0, INDEX(Model_Assumptions[Values], 4) - $AD2074)</f>
        <v>3.2795915679607227E-2</v>
      </c>
      <c r="AL2074">
        <f>MAX(0, INDEX(Model_Assumptions[Values], 5) - $AC2074)</f>
        <v>2.7959156796072242E-3</v>
      </c>
      <c r="AM2074">
        <f>INDEX(Model_Assumptions[Values], 6) * MAX(0, INDEX(Model_Assumptions[Values], 3) - $AB2074)^2</f>
        <v>0</v>
      </c>
      <c r="AN2074">
        <f t="shared" si="747"/>
        <v>2113.8120565242398</v>
      </c>
      <c r="AO2074" cm="1">
        <f t="array" ref="AO2074">IFERROR(STDEV(IF($E$2:$E$2201=$E2074, $AJ$2:$AJ$2201)), 0)</f>
        <v>150.60053883998373</v>
      </c>
      <c r="AP2074">
        <f t="shared" si="755"/>
        <v>0.15477787767894188</v>
      </c>
      <c r="AQ2074">
        <f t="shared" si="748"/>
        <v>3.1252212550460456E-2</v>
      </c>
      <c r="AR2074" cm="1">
        <f t="array" ref="AR2074">IFERROR(STDEV(IF($E$2:$E$2201=$E2074, $AK$2:$AK$2201)), 0)</f>
        <v>1.0796484357595067E-2</v>
      </c>
      <c r="AS2074">
        <f t="shared" si="756"/>
        <v>0.14298201877732655</v>
      </c>
      <c r="AT2074">
        <f t="shared" si="749"/>
        <v>5.2636488105721356E-3</v>
      </c>
      <c r="AU2074" cm="1">
        <f t="array" ref="AU2074">IFERROR(STDEV(IF($E$2:$E$2201=$E2074, $AL$2:$AL$2201)), 0)</f>
        <v>6.6424285954351254E-3</v>
      </c>
      <c r="AV2074">
        <f t="shared" si="757"/>
        <v>-0.37151067497523588</v>
      </c>
      <c r="AW2074">
        <f t="shared" si="750"/>
        <v>0</v>
      </c>
      <c r="AX2074" cm="1">
        <f t="array" ref="AX2074">IFERROR(STDEV(IF($E$2:$E$2201=$E2074, $AM$2:$AM$2201)), 0)</f>
        <v>0</v>
      </c>
      <c r="AY2074">
        <f t="shared" si="758"/>
        <v>-0.37151067497523588</v>
      </c>
      <c r="AZ2074">
        <f>INDEX(Model_Assumptions[Values],9)*((INDEX(Model_Scenarios[GR Weight],1)*$AG2074)+(INDEX(Model_Scenarios[GP Weight],1)*$AH2074)+(INDEX(Model_Scenarios[LTV Weight],1)*$AI2074))-(INDEX(Model_Scenarios[LTV Weight],1)*$AP2074)-(INDEX(Model_Scenarios[GP Weight],1)*($AS2074+$AV2074+$AY2074))</f>
        <v>2.3462732304492389</v>
      </c>
      <c r="BA2074">
        <f>INDEX(Model_Assumptions[Values],9)*((INDEX(Model_Scenarios[GR Weight],2)*$AG2074)+(INDEX(Model_Scenarios[GP Weight],2)*$AH2074)+(INDEX(Model_Scenarios[LTV Weight],2)*$AI2074))-(INDEX(Model_Scenarios[LTV Weight],2)*$AP2074)-(INDEX(Model_Scenarios[GP Weight],2)*($AS2074+$AV2074+$AY2074))</f>
        <v>2.1407038509183813</v>
      </c>
      <c r="BB2074">
        <f>INDEX(Model_Assumptions[Values],9)*((INDEX(Model_Scenarios[GR Weight],3)*$AG2074)+(INDEX(Model_Scenarios[GP Weight],3)*$AH2074)+(INDEX(Model_Scenarios[LTV Weight],3)*$AI2074))-(INDEX(Model_Scenarios[LTV Weight],3)*$AP2074)-(INDEX(Model_Scenarios[GP Weight],3)*($AS2074+$AV2074+$AY2074))</f>
        <v>1.7856600254516155</v>
      </c>
      <c r="BC2074">
        <f>INDEX(Model_Assumptions[Values],9)*((INDEX(Model_Scenarios[GR Weight],4)*$AG2074)+(INDEX(Model_Scenarios[GP Weight],4)*$AH2074)+(INDEX(Model_Scenarios[LTV Weight],4)*$AI2074))-(INDEX(Model_Scenarios[LTV Weight],4)*$AP2074)-(INDEX(Model_Scenarios[GP Weight],4)*($AS2074+$AV2074+$AY2074))</f>
        <v>1.5989010007696998</v>
      </c>
      <c r="BD2074">
        <f>INDEX(Model_Assumptions[Values],9)*((INDEX(Model_Scenarios[GR Weight],5)*$AG2074)+(INDEX(Model_Scenarios[GP Weight],5)*$AH2074)+(INDEX(Model_Scenarios[LTV Weight],5)*$AI2074))-(INDEX(Model_Scenarios[LTV Weight],5)*$AP2074)-(INDEX(Model_Scenarios[GP Weight],5)*($AS2074+$AV2074+$AY2074))</f>
        <v>1.6546598034127744</v>
      </c>
    </row>
    <row r="2075" spans="1:56" x14ac:dyDescent="0.25">
      <c r="A2075">
        <v>2074</v>
      </c>
      <c r="B2075">
        <v>42</v>
      </c>
      <c r="C2075" s="3">
        <v>24</v>
      </c>
      <c r="D2075" s="4">
        <v>0.46</v>
      </c>
      <c r="E2075" t="str">
        <v>SKU-1049</v>
      </c>
      <c r="F2075" t="str">
        <v>Raise</v>
      </c>
      <c r="G2075" t="str">
        <v>Full</v>
      </c>
      <c r="H2075">
        <v>99.75</v>
      </c>
      <c r="I2075">
        <v>38.130000000000003</v>
      </c>
      <c r="J2075">
        <v>34</v>
      </c>
      <c r="K2075">
        <v>3391.5</v>
      </c>
      <c r="L2075">
        <v>2095.08</v>
      </c>
      <c r="M2075">
        <v>0.6177443609022556</v>
      </c>
      <c r="N2075">
        <v>110.43409123252499</v>
      </c>
      <c r="O2075">
        <v>597.24501067332449</v>
      </c>
      <c r="P2075">
        <v>635.3750106733246</v>
      </c>
      <c r="Q2075">
        <v>1533.9834111929088</v>
      </c>
      <c r="R2075">
        <v>1185.8871755760565</v>
      </c>
      <c r="S2075">
        <v>1</v>
      </c>
      <c r="T2075">
        <f t="shared" si="736"/>
        <v>104.6646819669615</v>
      </c>
      <c r="U2075">
        <f t="shared" si="737"/>
        <v>4.9269994656255596E-2</v>
      </c>
      <c r="V2075">
        <f>IF($F2075="Reduce", INDEX(Model_Assumptions[Values], 2), INDEX(Model_Assumptions[Values], 1))</f>
        <v>-0.4</v>
      </c>
      <c r="W2075">
        <f t="shared" si="738"/>
        <v>33.329928072674925</v>
      </c>
      <c r="X2075">
        <f t="shared" si="751"/>
        <v>3488.4663217082229</v>
      </c>
      <c r="Y2075">
        <f t="shared" si="739"/>
        <v>2217.5961642971279</v>
      </c>
      <c r="Z2075">
        <f t="shared" si="740"/>
        <v>96.966321708222949</v>
      </c>
      <c r="AA2075">
        <f t="shared" si="741"/>
        <v>122.51616429712794</v>
      </c>
      <c r="AB2075">
        <f t="shared" si="752"/>
        <v>0.63569372893106257</v>
      </c>
      <c r="AC2075">
        <f t="shared" si="742"/>
        <v>1.7949368028806978E-2</v>
      </c>
      <c r="AD2075">
        <f t="shared" si="743"/>
        <v>1.7949368028806978E-2</v>
      </c>
      <c r="AE2075">
        <f t="shared" si="744"/>
        <v>0.45999999999999996</v>
      </c>
      <c r="AF2075">
        <f t="shared" si="753"/>
        <v>640.37907481107061</v>
      </c>
      <c r="AG2075">
        <f t="shared" si="745"/>
        <v>0.16235601800826208</v>
      </c>
      <c r="AH2075">
        <f t="shared" si="746"/>
        <v>0.19282496516080189</v>
      </c>
      <c r="AI2075">
        <f t="shared" si="754"/>
        <v>0.54</v>
      </c>
      <c r="AJ2075">
        <f>MAX(0, $R2075 - $AA2075) * INDEX(Model_Assumptions[Values], 7)</f>
        <v>2126.7420225578571</v>
      </c>
      <c r="AK2075">
        <f>MAX(0, INDEX(Model_Assumptions[Values], 4) - $AD2075)</f>
        <v>3.2050631971193025E-2</v>
      </c>
      <c r="AL2075">
        <f>MAX(0, INDEX(Model_Assumptions[Values], 5) - $AC2075)</f>
        <v>2.0506319711930225E-3</v>
      </c>
      <c r="AM2075">
        <f>INDEX(Model_Assumptions[Values], 6) * MAX(0, INDEX(Model_Assumptions[Values], 3) - $AB2075)^2</f>
        <v>0</v>
      </c>
      <c r="AN2075">
        <f t="shared" si="747"/>
        <v>2113.8120565242398</v>
      </c>
      <c r="AO2075" cm="1">
        <f t="array" ref="AO2075">IFERROR(STDEV(IF($E$2:$E$2201=$E2075, $AJ$2:$AJ$2201)), 0)</f>
        <v>150.60053883998373</v>
      </c>
      <c r="AP2075">
        <f t="shared" si="755"/>
        <v>8.5856040975761119E-2</v>
      </c>
      <c r="AQ2075">
        <f t="shared" si="748"/>
        <v>3.1252212550460456E-2</v>
      </c>
      <c r="AR2075" cm="1">
        <f t="array" ref="AR2075">IFERROR(STDEV(IF($E$2:$E$2201=$E2075, $AK$2:$AK$2201)), 0)</f>
        <v>1.0796484357595067E-2</v>
      </c>
      <c r="AS2075">
        <f t="shared" si="756"/>
        <v>7.3951797111705131E-2</v>
      </c>
      <c r="AT2075">
        <f t="shared" si="749"/>
        <v>5.2636488105721356E-3</v>
      </c>
      <c r="AU2075" cm="1">
        <f t="array" ref="AU2075">IFERROR(STDEV(IF($E$2:$E$2201=$E2075, $AL$2:$AL$2201)), 0)</f>
        <v>6.6424285954351254E-3</v>
      </c>
      <c r="AV2075">
        <f t="shared" si="757"/>
        <v>-0.48371115973865247</v>
      </c>
      <c r="AW2075">
        <f t="shared" si="750"/>
        <v>0</v>
      </c>
      <c r="AX2075" cm="1">
        <f t="array" ref="AX2075">IFERROR(STDEV(IF($E$2:$E$2201=$E2075, $AM$2:$AM$2201)), 0)</f>
        <v>0</v>
      </c>
      <c r="AY2075">
        <f t="shared" si="758"/>
        <v>-0.48371115973865247</v>
      </c>
      <c r="AZ2075">
        <f>INDEX(Model_Assumptions[Values],9)*((INDEX(Model_Scenarios[GR Weight],1)*$AG2075)+(INDEX(Model_Scenarios[GP Weight],1)*$AH2075)+(INDEX(Model_Scenarios[LTV Weight],1)*$AI2075))-(INDEX(Model_Scenarios[LTV Weight],1)*$AP2075)-(INDEX(Model_Scenarios[GP Weight],1)*($AS2075+$AV2075+$AY2075))</f>
        <v>2.3582527110404832</v>
      </c>
      <c r="BA2075">
        <f>INDEX(Model_Assumptions[Values],9)*((INDEX(Model_Scenarios[GR Weight],2)*$AG2075)+(INDEX(Model_Scenarios[GP Weight],2)*$AH2075)+(INDEX(Model_Scenarios[LTV Weight],2)*$AI2075))-(INDEX(Model_Scenarios[LTV Weight],2)*$AP2075)-(INDEX(Model_Scenarios[GP Weight],2)*($AS2075+$AV2075+$AY2075))</f>
        <v>2.1924796565058737</v>
      </c>
      <c r="BB2075">
        <f>INDEX(Model_Assumptions[Values],9)*((INDEX(Model_Scenarios[GR Weight],3)*$AG2075)+(INDEX(Model_Scenarios[GP Weight],3)*$AH2075)+(INDEX(Model_Scenarios[LTV Weight],3)*$AI2075))-(INDEX(Model_Scenarios[LTV Weight],3)*$AP2075)-(INDEX(Model_Scenarios[GP Weight],3)*($AS2075+$AV2075+$AY2075))</f>
        <v>1.8987609779793864</v>
      </c>
      <c r="BC2075">
        <f>INDEX(Model_Assumptions[Values],9)*((INDEX(Model_Scenarios[GR Weight],4)*$AG2075)+(INDEX(Model_Scenarios[GP Weight],4)*$AH2075)+(INDEX(Model_Scenarios[LTV Weight],4)*$AI2075))-(INDEX(Model_Scenarios[LTV Weight],4)*$AP2075)-(INDEX(Model_Scenarios[GP Weight],4)*($AS2075+$AV2075+$AY2075))</f>
        <v>1.7185245910810938</v>
      </c>
      <c r="BD2075">
        <f>INDEX(Model_Assumptions[Values],9)*((INDEX(Model_Scenarios[GR Weight],5)*$AG2075)+(INDEX(Model_Scenarios[GP Weight],5)*$AH2075)+(INDEX(Model_Scenarios[LTV Weight],5)*$AI2075))-(INDEX(Model_Scenarios[LTV Weight],5)*$AP2075)-(INDEX(Model_Scenarios[GP Weight],5)*($AS2075+$AV2075+$AY2075))</f>
        <v>1.8375694492576071</v>
      </c>
    </row>
    <row r="2076" spans="1:56" x14ac:dyDescent="0.25">
      <c r="A2076">
        <v>2075</v>
      </c>
      <c r="B2076">
        <v>42</v>
      </c>
      <c r="C2076" s="3">
        <v>25</v>
      </c>
      <c r="D2076" s="4">
        <v>0.48</v>
      </c>
      <c r="E2076" t="str">
        <v>SKU-1049</v>
      </c>
      <c r="F2076" t="str">
        <v>Raise</v>
      </c>
      <c r="G2076" t="str">
        <v>Full</v>
      </c>
      <c r="H2076">
        <v>99.75</v>
      </c>
      <c r="I2076">
        <v>38.130000000000003</v>
      </c>
      <c r="J2076">
        <v>34</v>
      </c>
      <c r="K2076">
        <v>3391.5</v>
      </c>
      <c r="L2076">
        <v>2095.08</v>
      </c>
      <c r="M2076">
        <v>0.6177443609022556</v>
      </c>
      <c r="N2076">
        <v>110.43409123252499</v>
      </c>
      <c r="O2076">
        <v>597.24501067332449</v>
      </c>
      <c r="P2076">
        <v>635.3750106733246</v>
      </c>
      <c r="Q2076">
        <v>1533.9834111929088</v>
      </c>
      <c r="R2076">
        <v>1185.8871755760565</v>
      </c>
      <c r="S2076">
        <v>1</v>
      </c>
      <c r="T2076">
        <f t="shared" si="736"/>
        <v>104.878363791612</v>
      </c>
      <c r="U2076">
        <f t="shared" si="737"/>
        <v>5.1412168336962431E-2</v>
      </c>
      <c r="V2076">
        <f>IF($F2076="Reduce", INDEX(Model_Assumptions[Values], 2), INDEX(Model_Assumptions[Values], 1))</f>
        <v>-0.4</v>
      </c>
      <c r="W2076">
        <f t="shared" si="738"/>
        <v>33.300794510617308</v>
      </c>
      <c r="X2076">
        <f t="shared" si="751"/>
        <v>3492.5328412342378</v>
      </c>
      <c r="Y2076">
        <f t="shared" si="739"/>
        <v>2222.7735465443998</v>
      </c>
      <c r="Z2076">
        <f t="shared" si="740"/>
        <v>101.03284123423782</v>
      </c>
      <c r="AA2076">
        <f t="shared" si="741"/>
        <v>127.69354654439985</v>
      </c>
      <c r="AB2076">
        <f t="shared" si="752"/>
        <v>0.63643597571981214</v>
      </c>
      <c r="AC2076">
        <f t="shared" si="742"/>
        <v>1.8691614817556546E-2</v>
      </c>
      <c r="AD2076">
        <f t="shared" si="743"/>
        <v>1.8691614817556546E-2</v>
      </c>
      <c r="AE2076">
        <f t="shared" si="744"/>
        <v>0.48000000000000065</v>
      </c>
      <c r="AF2076">
        <f t="shared" si="753"/>
        <v>616.66133129954858</v>
      </c>
      <c r="AG2076">
        <f t="shared" si="745"/>
        <v>0.16916481415279638</v>
      </c>
      <c r="AH2076">
        <f t="shared" si="746"/>
        <v>0.20097351076032946</v>
      </c>
      <c r="AI2076">
        <f t="shared" si="754"/>
        <v>0.51999999999999935</v>
      </c>
      <c r="AJ2076">
        <f>MAX(0, $R2076 - $AA2076) * INDEX(Model_Assumptions[Values], 7)</f>
        <v>2116.3872580633133</v>
      </c>
      <c r="AK2076">
        <f>MAX(0, INDEX(Model_Assumptions[Values], 4) - $AD2076)</f>
        <v>3.1308385182443457E-2</v>
      </c>
      <c r="AL2076">
        <f>MAX(0, INDEX(Model_Assumptions[Values], 5) - $AC2076)</f>
        <v>1.3083851824434549E-3</v>
      </c>
      <c r="AM2076">
        <f>INDEX(Model_Assumptions[Values], 6) * MAX(0, INDEX(Model_Assumptions[Values], 3) - $AB2076)^2</f>
        <v>0</v>
      </c>
      <c r="AN2076">
        <f t="shared" si="747"/>
        <v>2113.8120565242398</v>
      </c>
      <c r="AO2076" cm="1">
        <f t="array" ref="AO2076">IFERROR(STDEV(IF($E$2:$E$2201=$E2076, $AJ$2:$AJ$2201)), 0)</f>
        <v>150.60053883998373</v>
      </c>
      <c r="AP2076">
        <f t="shared" si="755"/>
        <v>1.7099550631819043E-2</v>
      </c>
      <c r="AQ2076">
        <f t="shared" si="748"/>
        <v>3.1252212550460456E-2</v>
      </c>
      <c r="AR2076" cm="1">
        <f t="array" ref="AR2076">IFERROR(STDEV(IF($E$2:$E$2201=$E2076, $AK$2:$AK$2201)), 0)</f>
        <v>1.0796484357595067E-2</v>
      </c>
      <c r="AS2076">
        <f t="shared" si="756"/>
        <v>5.2028632768299924E-3</v>
      </c>
      <c r="AT2076">
        <f t="shared" si="749"/>
        <v>5.2636488105721356E-3</v>
      </c>
      <c r="AU2076" cm="1">
        <f t="array" ref="AU2076">IFERROR(STDEV(IF($E$2:$E$2201=$E2076, $AL$2:$AL$2201)), 0)</f>
        <v>6.6424285954351254E-3</v>
      </c>
      <c r="AV2076">
        <f t="shared" si="757"/>
        <v>-0.59545444430473149</v>
      </c>
      <c r="AW2076">
        <f t="shared" si="750"/>
        <v>0</v>
      </c>
      <c r="AX2076" cm="1">
        <f t="array" ref="AX2076">IFERROR(STDEV(IF($E$2:$E$2201=$E2076, $AM$2:$AM$2201)), 0)</f>
        <v>0</v>
      </c>
      <c r="AY2076">
        <f t="shared" si="758"/>
        <v>-0.59545444430473149</v>
      </c>
      <c r="AZ2076">
        <f>INDEX(Model_Assumptions[Values],9)*((INDEX(Model_Scenarios[GR Weight],1)*$AG2076)+(INDEX(Model_Scenarios[GP Weight],1)*$AH2076)+(INDEX(Model_Scenarios[LTV Weight],1)*$AI2076))-(INDEX(Model_Scenarios[LTV Weight],1)*$AP2076)-(INDEX(Model_Scenarios[GP Weight],1)*($AS2076+$AV2076+$AY2076))</f>
        <v>2.3699601244843684</v>
      </c>
      <c r="BA2076">
        <f>INDEX(Model_Assumptions[Values],9)*((INDEX(Model_Scenarios[GR Weight],2)*$AG2076)+(INDEX(Model_Scenarios[GP Weight],2)*$AH2076)+(INDEX(Model_Scenarios[LTV Weight],2)*$AI2076))-(INDEX(Model_Scenarios[LTV Weight],2)*$AP2076)-(INDEX(Model_Scenarios[GP Weight],2)*($AS2076+$AV2076+$AY2076))</f>
        <v>2.2438736185307686</v>
      </c>
      <c r="BB2076">
        <f>INDEX(Model_Assumptions[Values],9)*((INDEX(Model_Scenarios[GR Weight],3)*$AG2076)+(INDEX(Model_Scenarios[GP Weight],3)*$AH2076)+(INDEX(Model_Scenarios[LTV Weight],3)*$AI2076))-(INDEX(Model_Scenarios[LTV Weight],3)*$AP2076)-(INDEX(Model_Scenarios[GP Weight],3)*($AS2076+$AV2076+$AY2076))</f>
        <v>2.0113169501352646</v>
      </c>
      <c r="BC2076">
        <f>INDEX(Model_Assumptions[Values],9)*((INDEX(Model_Scenarios[GR Weight],4)*$AG2076)+(INDEX(Model_Scenarios[GP Weight],4)*$AH2076)+(INDEX(Model_Scenarios[LTV Weight],4)*$AI2076))-(INDEX(Model_Scenarios[LTV Weight],4)*$AP2076)-(INDEX(Model_Scenarios[GP Weight],4)*($AS2076+$AV2076+$AY2076))</f>
        <v>1.8376093122748449</v>
      </c>
      <c r="BD2076">
        <f>INDEX(Model_Assumptions[Values],9)*((INDEX(Model_Scenarios[GR Weight],5)*$AG2076)+(INDEX(Model_Scenarios[GP Weight],5)*$AH2076)+(INDEX(Model_Scenarios[LTV Weight],5)*$AI2076))-(INDEX(Model_Scenarios[LTV Weight],5)*$AP2076)-(INDEX(Model_Scenarios[GP Weight],5)*($AS2076+$AV2076+$AY2076))</f>
        <v>2.0197053950186952</v>
      </c>
    </row>
    <row r="2077" spans="1:56" x14ac:dyDescent="0.25">
      <c r="A2077">
        <v>2076</v>
      </c>
      <c r="B2077">
        <v>42</v>
      </c>
      <c r="C2077" s="3">
        <v>26</v>
      </c>
      <c r="D2077" s="4">
        <v>0.5</v>
      </c>
      <c r="E2077" t="str">
        <v>SKU-1049</v>
      </c>
      <c r="F2077" t="str">
        <v>Raise</v>
      </c>
      <c r="G2077" t="str">
        <v>Full</v>
      </c>
      <c r="H2077">
        <v>99.75</v>
      </c>
      <c r="I2077">
        <v>38.130000000000003</v>
      </c>
      <c r="J2077">
        <v>34</v>
      </c>
      <c r="K2077">
        <v>3391.5</v>
      </c>
      <c r="L2077">
        <v>2095.08</v>
      </c>
      <c r="M2077">
        <v>0.6177443609022556</v>
      </c>
      <c r="N2077">
        <v>110.43409123252499</v>
      </c>
      <c r="O2077">
        <v>597.24501067332449</v>
      </c>
      <c r="P2077">
        <v>635.3750106733246</v>
      </c>
      <c r="Q2077">
        <v>1533.9834111929088</v>
      </c>
      <c r="R2077">
        <v>1185.8871755760565</v>
      </c>
      <c r="S2077">
        <v>1</v>
      </c>
      <c r="T2077">
        <f t="shared" si="736"/>
        <v>105.0920456162625</v>
      </c>
      <c r="U2077">
        <f t="shared" si="737"/>
        <v>5.3554342017669135E-2</v>
      </c>
      <c r="V2077">
        <f>IF($F2077="Reduce", INDEX(Model_Assumptions[Values], 2), INDEX(Model_Assumptions[Values], 1))</f>
        <v>-0.4</v>
      </c>
      <c r="W2077">
        <f t="shared" si="738"/>
        <v>33.271660948559699</v>
      </c>
      <c r="X2077">
        <f t="shared" si="751"/>
        <v>3496.5869101348553</v>
      </c>
      <c r="Y2077">
        <f t="shared" si="739"/>
        <v>2227.9384781662739</v>
      </c>
      <c r="Z2077">
        <f t="shared" si="740"/>
        <v>105.08691013485532</v>
      </c>
      <c r="AA2077">
        <f t="shared" si="741"/>
        <v>132.85847816627393</v>
      </c>
      <c r="AB2077">
        <f t="shared" si="752"/>
        <v>0.63717520411364448</v>
      </c>
      <c r="AC2077">
        <f t="shared" si="742"/>
        <v>1.9430843211388882E-2</v>
      </c>
      <c r="AD2077">
        <f t="shared" si="743"/>
        <v>1.9430843211388882E-2</v>
      </c>
      <c r="AE2077">
        <f t="shared" si="744"/>
        <v>0.5</v>
      </c>
      <c r="AF2077">
        <f t="shared" si="753"/>
        <v>592.94358778802825</v>
      </c>
      <c r="AG2077">
        <f t="shared" si="745"/>
        <v>0.17595276353398417</v>
      </c>
      <c r="AH2077">
        <f t="shared" si="746"/>
        <v>0.20910246064836591</v>
      </c>
      <c r="AI2077">
        <f t="shared" si="754"/>
        <v>0.5</v>
      </c>
      <c r="AJ2077">
        <f>MAX(0, $R2077 - $AA2077) * INDEX(Model_Assumptions[Values], 7)</f>
        <v>2106.0573948195652</v>
      </c>
      <c r="AK2077">
        <f>MAX(0, INDEX(Model_Assumptions[Values], 4) - $AD2077)</f>
        <v>3.0569156788611121E-2</v>
      </c>
      <c r="AL2077">
        <f>MAX(0, INDEX(Model_Assumptions[Values], 5) - $AC2077)</f>
        <v>5.691567886111186E-4</v>
      </c>
      <c r="AM2077">
        <f>INDEX(Model_Assumptions[Values], 6) * MAX(0, INDEX(Model_Assumptions[Values], 3) - $AB2077)^2</f>
        <v>0</v>
      </c>
      <c r="AN2077">
        <f t="shared" si="747"/>
        <v>2113.8120565242398</v>
      </c>
      <c r="AO2077" cm="1">
        <f t="array" ref="AO2077">IFERROR(STDEV(IF($E$2:$E$2201=$E2077, $AJ$2:$AJ$2201)), 0)</f>
        <v>150.60053883998373</v>
      </c>
      <c r="AP2077">
        <f t="shared" si="755"/>
        <v>-5.1491593352890393E-2</v>
      </c>
      <c r="AQ2077">
        <f t="shared" si="748"/>
        <v>3.1252212550460456E-2</v>
      </c>
      <c r="AR2077" cm="1">
        <f t="array" ref="AR2077">IFERROR(STDEV(IF($E$2:$E$2201=$E2077, $AK$2:$AK$2201)), 0)</f>
        <v>1.0796484357595067E-2</v>
      </c>
      <c r="AS2077">
        <f t="shared" si="756"/>
        <v>-6.326649854022362E-2</v>
      </c>
      <c r="AT2077">
        <f t="shared" si="749"/>
        <v>5.2636488105721356E-3</v>
      </c>
      <c r="AU2077" cm="1">
        <f t="array" ref="AU2077">IFERROR(STDEV(IF($E$2:$E$2201=$E2077, $AL$2:$AL$2201)), 0)</f>
        <v>6.6424285954351254E-3</v>
      </c>
      <c r="AV2077">
        <f t="shared" si="757"/>
        <v>-0.70674331752504072</v>
      </c>
      <c r="AW2077">
        <f t="shared" si="750"/>
        <v>0</v>
      </c>
      <c r="AX2077" cm="1">
        <f t="array" ref="AX2077">IFERROR(STDEV(IF($E$2:$E$2201=$E2077, $AM$2:$AM$2201)), 0)</f>
        <v>0</v>
      </c>
      <c r="AY2077">
        <f t="shared" si="758"/>
        <v>-0.70674331752504072</v>
      </c>
      <c r="AZ2077">
        <f>INDEX(Model_Assumptions[Values],9)*((INDEX(Model_Scenarios[GR Weight],1)*$AG2077)+(INDEX(Model_Scenarios[GP Weight],1)*$AH2077)+(INDEX(Model_Scenarios[LTV Weight],1)*$AI2077))-(INDEX(Model_Scenarios[LTV Weight],1)*$AP2077)-(INDEX(Model_Scenarios[GP Weight],1)*($AS2077+$AV2077+$AY2077))</f>
        <v>2.3813962001325182</v>
      </c>
      <c r="BA2077">
        <f>INDEX(Model_Assumptions[Values],9)*((INDEX(Model_Scenarios[GR Weight],2)*$AG2077)+(INDEX(Model_Scenarios[GP Weight],2)*$AH2077)+(INDEX(Model_Scenarios[LTV Weight],2)*$AI2077))-(INDEX(Model_Scenarios[LTV Weight],2)*$AP2077)-(INDEX(Model_Scenarios[GP Weight],2)*($AS2077+$AV2077+$AY2077))</f>
        <v>2.294887195696294</v>
      </c>
      <c r="BB2077">
        <f>INDEX(Model_Assumptions[Values],9)*((INDEX(Model_Scenarios[GR Weight],3)*$AG2077)+(INDEX(Model_Scenarios[GP Weight],3)*$AH2077)+(INDEX(Model_Scenarios[LTV Weight],3)*$AI2077))-(INDEX(Model_Scenarios[LTV Weight],3)*$AP2077)-(INDEX(Model_Scenarios[GP Weight],3)*($AS2077+$AV2077+$AY2077))</f>
        <v>2.1233304946498834</v>
      </c>
      <c r="BC2077">
        <f>INDEX(Model_Assumptions[Values],9)*((INDEX(Model_Scenarios[GR Weight],4)*$AG2077)+(INDEX(Model_Scenarios[GP Weight],4)*$AH2077)+(INDEX(Model_Scenarios[LTV Weight],4)*$AI2077))-(INDEX(Model_Scenarios[LTV Weight],4)*$AP2077)-(INDEX(Model_Scenarios[GP Weight],4)*($AS2077+$AV2077+$AY2077))</f>
        <v>1.9561577170815867</v>
      </c>
      <c r="BD2077">
        <f>INDEX(Model_Assumptions[Values],9)*((INDEX(Model_Scenarios[GR Weight],5)*$AG2077)+(INDEX(Model_Scenarios[GP Weight],5)*$AH2077)+(INDEX(Model_Scenarios[LTV Weight],5)*$AI2077))-(INDEX(Model_Scenarios[LTV Weight],5)*$AP2077)-(INDEX(Model_Scenarios[GP Weight],5)*($AS2077+$AV2077+$AY2077))</f>
        <v>2.201071652129881</v>
      </c>
    </row>
    <row r="2078" spans="1:56" x14ac:dyDescent="0.25">
      <c r="A2078">
        <v>2077</v>
      </c>
      <c r="B2078">
        <v>42</v>
      </c>
      <c r="C2078" s="3">
        <v>27</v>
      </c>
      <c r="D2078" s="4">
        <v>0.52</v>
      </c>
      <c r="E2078" t="str">
        <v>SKU-1049</v>
      </c>
      <c r="F2078" t="str">
        <v>Raise</v>
      </c>
      <c r="G2078" t="str">
        <v>Full</v>
      </c>
      <c r="H2078">
        <v>99.75</v>
      </c>
      <c r="I2078">
        <v>38.130000000000003</v>
      </c>
      <c r="J2078">
        <v>34</v>
      </c>
      <c r="K2078">
        <v>3391.5</v>
      </c>
      <c r="L2078">
        <v>2095.08</v>
      </c>
      <c r="M2078">
        <v>0.6177443609022556</v>
      </c>
      <c r="N2078">
        <v>110.43409123252499</v>
      </c>
      <c r="O2078">
        <v>597.24501067332449</v>
      </c>
      <c r="P2078">
        <v>635.3750106733246</v>
      </c>
      <c r="Q2078">
        <v>1533.9834111929088</v>
      </c>
      <c r="R2078">
        <v>1185.8871755760565</v>
      </c>
      <c r="S2078">
        <v>1</v>
      </c>
      <c r="T2078">
        <f t="shared" si="736"/>
        <v>105.30572744091299</v>
      </c>
      <c r="U2078">
        <f t="shared" si="737"/>
        <v>5.5696515698375831E-2</v>
      </c>
      <c r="V2078">
        <f>IF($F2078="Reduce", INDEX(Model_Assumptions[Values], 2), INDEX(Model_Assumptions[Values], 1))</f>
        <v>-0.4</v>
      </c>
      <c r="W2078">
        <f t="shared" si="738"/>
        <v>33.24252738650209</v>
      </c>
      <c r="X2078">
        <f t="shared" si="751"/>
        <v>3500.6285284100745</v>
      </c>
      <c r="Y2078">
        <f t="shared" si="739"/>
        <v>2233.0909591627496</v>
      </c>
      <c r="Z2078">
        <f t="shared" si="740"/>
        <v>109.12852841007452</v>
      </c>
      <c r="AA2078">
        <f t="shared" si="741"/>
        <v>138.01095916274971</v>
      </c>
      <c r="AB2078">
        <f t="shared" si="752"/>
        <v>0.63791143248694859</v>
      </c>
      <c r="AC2078">
        <f t="shared" si="742"/>
        <v>2.0167071584692997E-2</v>
      </c>
      <c r="AD2078">
        <f t="shared" si="743"/>
        <v>2.0167071584692997E-2</v>
      </c>
      <c r="AE2078">
        <f t="shared" si="744"/>
        <v>0.51999999999999935</v>
      </c>
      <c r="AF2078">
        <f t="shared" si="753"/>
        <v>569.22584427650793</v>
      </c>
      <c r="AG2078">
        <f t="shared" si="745"/>
        <v>0.18271986615182395</v>
      </c>
      <c r="AH2078">
        <f t="shared" si="746"/>
        <v>0.2172118148249105</v>
      </c>
      <c r="AI2078">
        <f t="shared" si="754"/>
        <v>0.4800000000000007</v>
      </c>
      <c r="AJ2078">
        <f>MAX(0, $R2078 - $AA2078) * INDEX(Model_Assumptions[Values], 7)</f>
        <v>2095.7524328266136</v>
      </c>
      <c r="AK2078">
        <f>MAX(0, INDEX(Model_Assumptions[Values], 4) - $AD2078)</f>
        <v>2.9832928415307006E-2</v>
      </c>
      <c r="AL2078">
        <f>MAX(0, INDEX(Model_Assumptions[Values], 5) - $AC2078)</f>
        <v>0</v>
      </c>
      <c r="AM2078">
        <f>INDEX(Model_Assumptions[Values], 6) * MAX(0, INDEX(Model_Assumptions[Values], 3) - $AB2078)^2</f>
        <v>0</v>
      </c>
      <c r="AN2078">
        <f t="shared" si="747"/>
        <v>2113.8120565242398</v>
      </c>
      <c r="AO2078" cm="1">
        <f t="array" ref="AO2078">IFERROR(STDEV(IF($E$2:$E$2201=$E2078, $AJ$2:$AJ$2201)), 0)</f>
        <v>150.60053883998373</v>
      </c>
      <c r="AP2078">
        <f t="shared" si="755"/>
        <v>-0.11991739097836115</v>
      </c>
      <c r="AQ2078">
        <f t="shared" si="748"/>
        <v>3.1252212550460456E-2</v>
      </c>
      <c r="AR2078" cm="1">
        <f t="array" ref="AR2078">IFERROR(STDEV(IF($E$2:$E$2201=$E2078, $AK$2:$AK$2201)), 0)</f>
        <v>1.0796484357595067E-2</v>
      </c>
      <c r="AS2078">
        <f t="shared" si="756"/>
        <v>-0.13145799022577367</v>
      </c>
      <c r="AT2078">
        <f t="shared" si="749"/>
        <v>5.2636488105721356E-3</v>
      </c>
      <c r="AU2078" cm="1">
        <f t="array" ref="AU2078">IFERROR(STDEV(IF($E$2:$E$2201=$E2078, $AL$2:$AL$2201)), 0)</f>
        <v>6.6424285954351254E-3</v>
      </c>
      <c r="AV2078">
        <f t="shared" si="757"/>
        <v>-0.79242836184787468</v>
      </c>
      <c r="AW2078">
        <f t="shared" si="750"/>
        <v>0</v>
      </c>
      <c r="AX2078" cm="1">
        <f t="array" ref="AX2078">IFERROR(STDEV(IF($E$2:$E$2201=$E2078, $AM$2:$AM$2201)), 0)</f>
        <v>0</v>
      </c>
      <c r="AY2078">
        <f t="shared" si="758"/>
        <v>-0.79242836184787468</v>
      </c>
      <c r="AZ2078">
        <f>INDEX(Model_Assumptions[Values],9)*((INDEX(Model_Scenarios[GR Weight],1)*$AG2078)+(INDEX(Model_Scenarios[GP Weight],1)*$AH2078)+(INDEX(Model_Scenarios[LTV Weight],1)*$AI2078))-(INDEX(Model_Scenarios[LTV Weight],1)*$AP2078)-(INDEX(Model_Scenarios[GP Weight],1)*($AS2078+$AV2078+$AY2078))</f>
        <v>2.3875312246632117</v>
      </c>
      <c r="BA2078">
        <f>INDEX(Model_Assumptions[Values],9)*((INDEX(Model_Scenarios[GR Weight],2)*$AG2078)+(INDEX(Model_Scenarios[GP Weight],2)*$AH2078)+(INDEX(Model_Scenarios[LTV Weight],2)*$AI2078))-(INDEX(Model_Scenarios[LTV Weight],2)*$AP2078)-(INDEX(Model_Scenarios[GP Weight],2)*($AS2078+$AV2078+$AY2078))</f>
        <v>2.3354609613590203</v>
      </c>
      <c r="BB2078">
        <f>INDEX(Model_Assumptions[Values],9)*((INDEX(Model_Scenarios[GR Weight],3)*$AG2078)+(INDEX(Model_Scenarios[GP Weight],3)*$AH2078)+(INDEX(Model_Scenarios[LTV Weight],3)*$AI2078))-(INDEX(Model_Scenarios[LTV Weight],3)*$AP2078)-(INDEX(Model_Scenarios[GP Weight],3)*($AS2078+$AV2078+$AY2078))</f>
        <v>2.2171976148972523</v>
      </c>
      <c r="BC2078">
        <f>INDEX(Model_Assumptions[Values],9)*((INDEX(Model_Scenarios[GR Weight],4)*$AG2078)+(INDEX(Model_Scenarios[GP Weight],4)*$AH2078)+(INDEX(Model_Scenarios[LTV Weight],4)*$AI2078))-(INDEX(Model_Scenarios[LTV Weight],4)*$AP2078)-(INDEX(Model_Scenarios[GP Weight],4)*($AS2078+$AV2078+$AY2078))</f>
        <v>2.056565808875328</v>
      </c>
      <c r="BD2078">
        <f>INDEX(Model_Assumptions[Values],9)*((INDEX(Model_Scenarios[GR Weight],5)*$AG2078)+(INDEX(Model_Scenarios[GP Weight],5)*$AH2078)+(INDEX(Model_Scenarios[LTV Weight],5)*$AI2078))-(INDEX(Model_Scenarios[LTV Weight],5)*$AP2078)-(INDEX(Model_Scenarios[GP Weight],5)*($AS2078+$AV2078+$AY2078))</f>
        <v>2.3540047973217568</v>
      </c>
    </row>
    <row r="2079" spans="1:56" x14ac:dyDescent="0.25">
      <c r="A2079">
        <v>2078</v>
      </c>
      <c r="B2079">
        <v>42</v>
      </c>
      <c r="C2079" s="3">
        <v>28</v>
      </c>
      <c r="D2079" s="4">
        <v>0.54</v>
      </c>
      <c r="E2079" t="str">
        <v>SKU-1049</v>
      </c>
      <c r="F2079" t="str">
        <v>Raise</v>
      </c>
      <c r="G2079" t="str">
        <v>Full</v>
      </c>
      <c r="H2079">
        <v>99.75</v>
      </c>
      <c r="I2079">
        <v>38.130000000000003</v>
      </c>
      <c r="J2079">
        <v>34</v>
      </c>
      <c r="K2079">
        <v>3391.5</v>
      </c>
      <c r="L2079">
        <v>2095.08</v>
      </c>
      <c r="M2079">
        <v>0.6177443609022556</v>
      </c>
      <c r="N2079">
        <v>110.43409123252499</v>
      </c>
      <c r="O2079">
        <v>597.24501067332449</v>
      </c>
      <c r="P2079">
        <v>635.3750106733246</v>
      </c>
      <c r="Q2079">
        <v>1533.9834111929088</v>
      </c>
      <c r="R2079">
        <v>1185.8871755760565</v>
      </c>
      <c r="S2079">
        <v>1</v>
      </c>
      <c r="T2079">
        <f t="shared" si="736"/>
        <v>105.5194092655635</v>
      </c>
      <c r="U2079">
        <f t="shared" si="737"/>
        <v>5.7838689379082667E-2</v>
      </c>
      <c r="V2079">
        <f>IF($F2079="Reduce", INDEX(Model_Assumptions[Values], 2), INDEX(Model_Assumptions[Values], 1))</f>
        <v>-0.4</v>
      </c>
      <c r="W2079">
        <f t="shared" si="738"/>
        <v>33.213393824444474</v>
      </c>
      <c r="X2079">
        <f t="shared" si="751"/>
        <v>3504.6576960598954</v>
      </c>
      <c r="Y2079">
        <f t="shared" si="739"/>
        <v>2238.2309895338276</v>
      </c>
      <c r="Z2079">
        <f t="shared" si="740"/>
        <v>113.15769605989544</v>
      </c>
      <c r="AA2079">
        <f t="shared" si="741"/>
        <v>143.15098953382767</v>
      </c>
      <c r="AB2079">
        <f t="shared" si="752"/>
        <v>0.63864467906527778</v>
      </c>
      <c r="AC2079">
        <f t="shared" si="742"/>
        <v>2.090031816302218E-2</v>
      </c>
      <c r="AD2079">
        <f t="shared" si="743"/>
        <v>2.090031816302218E-2</v>
      </c>
      <c r="AE2079">
        <f t="shared" si="744"/>
        <v>0.54</v>
      </c>
      <c r="AF2079">
        <f t="shared" si="753"/>
        <v>545.5081007649859</v>
      </c>
      <c r="AG2079">
        <f t="shared" si="745"/>
        <v>0.18946612200631574</v>
      </c>
      <c r="AH2079">
        <f t="shared" si="746"/>
        <v>0.22530157328996395</v>
      </c>
      <c r="AI2079">
        <f t="shared" si="754"/>
        <v>0.45999999999999991</v>
      </c>
      <c r="AJ2079">
        <f>MAX(0, $R2079 - $AA2079) * INDEX(Model_Assumptions[Values], 7)</f>
        <v>2085.4723720844577</v>
      </c>
      <c r="AK2079">
        <f>MAX(0, INDEX(Model_Assumptions[Values], 4) - $AD2079)</f>
        <v>2.9099681836977823E-2</v>
      </c>
      <c r="AL2079">
        <f>MAX(0, INDEX(Model_Assumptions[Values], 5) - $AC2079)</f>
        <v>0</v>
      </c>
      <c r="AM2079">
        <f>INDEX(Model_Assumptions[Values], 6) * MAX(0, INDEX(Model_Assumptions[Values], 3) - $AB2079)^2</f>
        <v>0</v>
      </c>
      <c r="AN2079">
        <f t="shared" si="747"/>
        <v>2113.8120565242398</v>
      </c>
      <c r="AO2079" cm="1">
        <f t="array" ref="AO2079">IFERROR(STDEV(IF($E$2:$E$2201=$E2079, $AJ$2:$AJ$2201)), 0)</f>
        <v>150.60053883998373</v>
      </c>
      <c r="AP2079">
        <f t="shared" si="755"/>
        <v>-0.18817784224459927</v>
      </c>
      <c r="AQ2079">
        <f t="shared" si="748"/>
        <v>3.1252212550460456E-2</v>
      </c>
      <c r="AR2079" cm="1">
        <f t="array" ref="AR2079">IFERROR(STDEV(IF($E$2:$E$2201=$E2079, $AK$2:$AK$2201)), 0)</f>
        <v>1.0796484357595067E-2</v>
      </c>
      <c r="AS2079">
        <f t="shared" si="756"/>
        <v>-0.19937329988056532</v>
      </c>
      <c r="AT2079">
        <f t="shared" si="749"/>
        <v>5.2636488105721356E-3</v>
      </c>
      <c r="AU2079" cm="1">
        <f t="array" ref="AU2079">IFERROR(STDEV(IF($E$2:$E$2201=$E2079, $AL$2:$AL$2201)), 0)</f>
        <v>6.6424285954351254E-3</v>
      </c>
      <c r="AV2079">
        <f t="shared" si="757"/>
        <v>-0.79242836184787468</v>
      </c>
      <c r="AW2079">
        <f t="shared" si="750"/>
        <v>0</v>
      </c>
      <c r="AX2079" cm="1">
        <f t="array" ref="AX2079">IFERROR(STDEV(IF($E$2:$E$2201=$E2079, $AM$2:$AM$2201)), 0)</f>
        <v>0</v>
      </c>
      <c r="AY2079">
        <f t="shared" si="758"/>
        <v>-0.79242836184787468</v>
      </c>
      <c r="AZ2079">
        <f>INDEX(Model_Assumptions[Values],9)*((INDEX(Model_Scenarios[GR Weight],1)*$AG2079)+(INDEX(Model_Scenarios[GP Weight],1)*$AH2079)+(INDEX(Model_Scenarios[LTV Weight],1)*$AI2079))-(INDEX(Model_Scenarios[LTV Weight],1)*$AP2079)-(INDEX(Model_Scenarios[GP Weight],1)*($AS2079+$AV2079+$AY2079))</f>
        <v>2.3763491238014507</v>
      </c>
      <c r="BA2079">
        <f>INDEX(Model_Assumptions[Values],9)*((INDEX(Model_Scenarios[GR Weight],2)*$AG2079)+(INDEX(Model_Scenarios[GP Weight],2)*$AH2079)+(INDEX(Model_Scenarios[LTV Weight],2)*$AI2079))-(INDEX(Model_Scenarios[LTV Weight],2)*$AP2079)-(INDEX(Model_Scenarios[GP Weight],2)*($AS2079+$AV2079+$AY2079))</f>
        <v>2.3415627669689529</v>
      </c>
      <c r="BB2079">
        <f>INDEX(Model_Assumptions[Values],9)*((INDEX(Model_Scenarios[GR Weight],3)*$AG2079)+(INDEX(Model_Scenarios[GP Weight],3)*$AH2079)+(INDEX(Model_Scenarios[LTV Weight],3)*$AI2079))-(INDEX(Model_Scenarios[LTV Weight],3)*$AP2079)-(INDEX(Model_Scenarios[GP Weight],3)*($AS2079+$AV2079+$AY2079))</f>
        <v>2.2508620509148813</v>
      </c>
      <c r="BC2079">
        <f>INDEX(Model_Assumptions[Values],9)*((INDEX(Model_Scenarios[GR Weight],4)*$AG2079)+(INDEX(Model_Scenarios[GP Weight],4)*$AH2079)+(INDEX(Model_Scenarios[LTV Weight],4)*$AI2079))-(INDEX(Model_Scenarios[LTV Weight],4)*$AP2079)-(INDEX(Model_Scenarios[GP Weight],4)*($AS2079+$AV2079+$AY2079))</f>
        <v>2.0967773276935788</v>
      </c>
      <c r="BD2079">
        <f>INDEX(Model_Assumptions[Values],9)*((INDEX(Model_Scenarios[GR Weight],5)*$AG2079)+(INDEX(Model_Scenarios[GP Weight],5)*$AH2079)+(INDEX(Model_Scenarios[LTV Weight],5)*$AI2079))-(INDEX(Model_Scenarios[LTV Weight],5)*$AP2079)-(INDEX(Model_Scenarios[GP Weight],5)*($AS2079+$AV2079+$AY2079))</f>
        <v>2.4124164220818396</v>
      </c>
    </row>
    <row r="2080" spans="1:56" x14ac:dyDescent="0.25">
      <c r="A2080">
        <v>2079</v>
      </c>
      <c r="B2080">
        <v>42</v>
      </c>
      <c r="C2080" s="3">
        <v>29</v>
      </c>
      <c r="D2080" s="4">
        <v>0.56000000000000005</v>
      </c>
      <c r="E2080" t="str">
        <v>SKU-1049</v>
      </c>
      <c r="F2080" t="str">
        <v>Raise</v>
      </c>
      <c r="G2080" t="str">
        <v>Full</v>
      </c>
      <c r="H2080">
        <v>99.75</v>
      </c>
      <c r="I2080">
        <v>38.130000000000003</v>
      </c>
      <c r="J2080">
        <v>34</v>
      </c>
      <c r="K2080">
        <v>3391.5</v>
      </c>
      <c r="L2080">
        <v>2095.08</v>
      </c>
      <c r="M2080">
        <v>0.6177443609022556</v>
      </c>
      <c r="N2080">
        <v>110.43409123252499</v>
      </c>
      <c r="O2080">
        <v>597.24501067332449</v>
      </c>
      <c r="P2080">
        <v>635.3750106733246</v>
      </c>
      <c r="Q2080">
        <v>1533.9834111929088</v>
      </c>
      <c r="R2080">
        <v>1185.8871755760565</v>
      </c>
      <c r="S2080">
        <v>1</v>
      </c>
      <c r="T2080">
        <f t="shared" si="736"/>
        <v>105.733091090214</v>
      </c>
      <c r="U2080">
        <f t="shared" si="737"/>
        <v>5.9980863059789509E-2</v>
      </c>
      <c r="V2080">
        <f>IF($F2080="Reduce", INDEX(Model_Assumptions[Values], 2), INDEX(Model_Assumptions[Values], 1))</f>
        <v>-0.4</v>
      </c>
      <c r="W2080">
        <f t="shared" si="738"/>
        <v>33.184260262386864</v>
      </c>
      <c r="X2080">
        <f t="shared" si="751"/>
        <v>3508.674413084319</v>
      </c>
      <c r="Y2080">
        <f t="shared" si="739"/>
        <v>2243.3585692795077</v>
      </c>
      <c r="Z2080">
        <f t="shared" si="740"/>
        <v>117.17441308431899</v>
      </c>
      <c r="AA2080">
        <f t="shared" si="741"/>
        <v>148.27856927950779</v>
      </c>
      <c r="AB2080">
        <f t="shared" si="752"/>
        <v>0.63937496192685239</v>
      </c>
      <c r="AC2080">
        <f t="shared" si="742"/>
        <v>2.1630601024596796E-2</v>
      </c>
      <c r="AD2080">
        <f t="shared" si="743"/>
        <v>2.1630601024596796E-2</v>
      </c>
      <c r="AE2080">
        <f t="shared" si="744"/>
        <v>0.56000000000000072</v>
      </c>
      <c r="AF2080">
        <f t="shared" si="753"/>
        <v>521.79035725346398</v>
      </c>
      <c r="AG2080">
        <f t="shared" si="745"/>
        <v>0.19619153109746104</v>
      </c>
      <c r="AH2080">
        <f t="shared" si="746"/>
        <v>0.23337173604352626</v>
      </c>
      <c r="AI2080">
        <f t="shared" si="754"/>
        <v>0.43999999999999928</v>
      </c>
      <c r="AJ2080">
        <f>MAX(0, $R2080 - $AA2080) * INDEX(Model_Assumptions[Values], 7)</f>
        <v>2075.2172125930974</v>
      </c>
      <c r="AK2080">
        <f>MAX(0, INDEX(Model_Assumptions[Values], 4) - $AD2080)</f>
        <v>2.8369398975403207E-2</v>
      </c>
      <c r="AL2080">
        <f>MAX(0, INDEX(Model_Assumptions[Values], 5) - $AC2080)</f>
        <v>0</v>
      </c>
      <c r="AM2080">
        <f>INDEX(Model_Assumptions[Values], 6) * MAX(0, INDEX(Model_Assumptions[Values], 3) - $AB2080)^2</f>
        <v>0</v>
      </c>
      <c r="AN2080">
        <f t="shared" si="747"/>
        <v>2113.8120565242398</v>
      </c>
      <c r="AO2080" cm="1">
        <f t="array" ref="AO2080">IFERROR(STDEV(IF($E$2:$E$2201=$E2080, $AJ$2:$AJ$2201)), 0)</f>
        <v>150.60053883998373</v>
      </c>
      <c r="AP2080">
        <f t="shared" si="755"/>
        <v>-0.25627294715160476</v>
      </c>
      <c r="AQ2080">
        <f t="shared" si="748"/>
        <v>3.1252212550460456E-2</v>
      </c>
      <c r="AR2080" cm="1">
        <f t="array" ref="AR2080">IFERROR(STDEV(IF($E$2:$E$2201=$E2080, $AK$2:$AK$2201)), 0)</f>
        <v>1.0796484357595067E-2</v>
      </c>
      <c r="AS2080">
        <f t="shared" si="756"/>
        <v>-0.26701410195896408</v>
      </c>
      <c r="AT2080">
        <f t="shared" si="749"/>
        <v>5.2636488105721356E-3</v>
      </c>
      <c r="AU2080" cm="1">
        <f t="array" ref="AU2080">IFERROR(STDEV(IF($E$2:$E$2201=$E2080, $AL$2:$AL$2201)), 0)</f>
        <v>6.6424285954351254E-3</v>
      </c>
      <c r="AV2080">
        <f t="shared" si="757"/>
        <v>-0.79242836184787468</v>
      </c>
      <c r="AW2080">
        <f t="shared" si="750"/>
        <v>0</v>
      </c>
      <c r="AX2080" cm="1">
        <f t="array" ref="AX2080">IFERROR(STDEV(IF($E$2:$E$2201=$E2080, $AM$2:$AM$2201)), 0)</f>
        <v>0</v>
      </c>
      <c r="AY2080">
        <f t="shared" si="758"/>
        <v>-0.79242836184787468</v>
      </c>
      <c r="AZ2080">
        <f>INDEX(Model_Assumptions[Values],9)*((INDEX(Model_Scenarios[GR Weight],1)*$AG2080)+(INDEX(Model_Scenarios[GP Weight],1)*$AH2080)+(INDEX(Model_Scenarios[LTV Weight],1)*$AI2080))-(INDEX(Model_Scenarios[LTV Weight],1)*$AP2080)-(INDEX(Model_Scenarios[GP Weight],1)*($AS2080+$AV2080+$AY2080))</f>
        <v>2.3649870738572458</v>
      </c>
      <c r="BA2080">
        <f>INDEX(Model_Assumptions[Values],9)*((INDEX(Model_Scenarios[GR Weight],2)*$AG2080)+(INDEX(Model_Scenarios[GP Weight],2)*$AH2080)+(INDEX(Model_Scenarios[LTV Weight],2)*$AI2080))-(INDEX(Model_Scenarios[LTV Weight],2)*$AP2080)-(INDEX(Model_Scenarios[GP Weight],2)*($AS2080+$AV2080+$AY2080))</f>
        <v>2.3474669651461055</v>
      </c>
      <c r="BB2080">
        <f>INDEX(Model_Assumptions[Values],9)*((INDEX(Model_Scenarios[GR Weight],3)*$AG2080)+(INDEX(Model_Scenarios[GP Weight],3)*$AH2080)+(INDEX(Model_Scenarios[LTV Weight],3)*$AI2080))-(INDEX(Model_Scenarios[LTV Weight],3)*$AP2080)-(INDEX(Model_Scenarios[GP Weight],3)*($AS2080+$AV2080+$AY2080))</f>
        <v>2.2843039197877877</v>
      </c>
      <c r="BC2080">
        <f>INDEX(Model_Assumptions[Values],9)*((INDEX(Model_Scenarios[GR Weight],4)*$AG2080)+(INDEX(Model_Scenarios[GP Weight],4)*$AH2080)+(INDEX(Model_Scenarios[LTV Weight],4)*$AI2080))-(INDEX(Model_Scenarios[LTV Weight],4)*$AP2080)-(INDEX(Model_Scenarios[GP Weight],4)*($AS2080+$AV2080+$AY2080))</f>
        <v>2.136772390621358</v>
      </c>
      <c r="BD2080">
        <f>INDEX(Model_Assumptions[Values],9)*((INDEX(Model_Scenarios[GR Weight],5)*$AG2080)+(INDEX(Model_Scenarios[GP Weight],5)*$AH2080)+(INDEX(Model_Scenarios[LTV Weight],5)*$AI2080))-(INDEX(Model_Scenarios[LTV Weight],5)*$AP2080)-(INDEX(Model_Scenarios[GP Weight],5)*($AS2080+$AV2080+$AY2080))</f>
        <v>2.4705609961151511</v>
      </c>
    </row>
    <row r="2081" spans="1:56" x14ac:dyDescent="0.25">
      <c r="A2081">
        <v>2080</v>
      </c>
      <c r="B2081">
        <v>42</v>
      </c>
      <c r="C2081" s="3">
        <v>30</v>
      </c>
      <c r="D2081" s="4">
        <v>0.57999999999999996</v>
      </c>
      <c r="E2081" t="str">
        <v>SKU-1049</v>
      </c>
      <c r="F2081" t="str">
        <v>Raise</v>
      </c>
      <c r="G2081" t="str">
        <v>Full</v>
      </c>
      <c r="H2081">
        <v>99.75</v>
      </c>
      <c r="I2081">
        <v>38.130000000000003</v>
      </c>
      <c r="J2081">
        <v>34</v>
      </c>
      <c r="K2081">
        <v>3391.5</v>
      </c>
      <c r="L2081">
        <v>2095.08</v>
      </c>
      <c r="M2081">
        <v>0.6177443609022556</v>
      </c>
      <c r="N2081">
        <v>110.43409123252499</v>
      </c>
      <c r="O2081">
        <v>597.24501067332449</v>
      </c>
      <c r="P2081">
        <v>635.3750106733246</v>
      </c>
      <c r="Q2081">
        <v>1533.9834111929088</v>
      </c>
      <c r="R2081">
        <v>1185.8871755760565</v>
      </c>
      <c r="S2081">
        <v>1</v>
      </c>
      <c r="T2081">
        <f t="shared" si="736"/>
        <v>105.9467729148645</v>
      </c>
      <c r="U2081">
        <f t="shared" si="737"/>
        <v>6.2123036740496206E-2</v>
      </c>
      <c r="V2081">
        <f>IF($F2081="Reduce", INDEX(Model_Assumptions[Values], 2), INDEX(Model_Assumptions[Values], 1))</f>
        <v>-0.4</v>
      </c>
      <c r="W2081">
        <f t="shared" si="738"/>
        <v>33.155126700329248</v>
      </c>
      <c r="X2081">
        <f t="shared" si="751"/>
        <v>3512.6786794833433</v>
      </c>
      <c r="Y2081">
        <f t="shared" si="739"/>
        <v>2248.4736983997891</v>
      </c>
      <c r="Z2081">
        <f t="shared" si="740"/>
        <v>121.17867948334333</v>
      </c>
      <c r="AA2081">
        <f t="shared" si="741"/>
        <v>153.39369839978917</v>
      </c>
      <c r="AB2081">
        <f t="shared" si="752"/>
        <v>0.64010229900404736</v>
      </c>
      <c r="AC2081">
        <f t="shared" si="742"/>
        <v>2.2357938101791763E-2</v>
      </c>
      <c r="AD2081">
        <f t="shared" si="743"/>
        <v>2.2357938101791763E-2</v>
      </c>
      <c r="AE2081">
        <f t="shared" si="744"/>
        <v>0.58000000000000007</v>
      </c>
      <c r="AF2081">
        <f t="shared" si="753"/>
        <v>498.07261374194366</v>
      </c>
      <c r="AG2081">
        <f t="shared" si="745"/>
        <v>0.20289609342525677</v>
      </c>
      <c r="AH2081">
        <f t="shared" si="746"/>
        <v>0.24142230308559601</v>
      </c>
      <c r="AI2081">
        <f t="shared" si="754"/>
        <v>0.41999999999999993</v>
      </c>
      <c r="AJ2081">
        <f>MAX(0, $R2081 - $AA2081) * INDEX(Model_Assumptions[Values], 7)</f>
        <v>2064.9869543525347</v>
      </c>
      <c r="AK2081">
        <f>MAX(0, INDEX(Model_Assumptions[Values], 4) - $AD2081)</f>
        <v>2.7642061898208239E-2</v>
      </c>
      <c r="AL2081">
        <f>MAX(0, INDEX(Model_Assumptions[Values], 5) - $AC2081)</f>
        <v>0</v>
      </c>
      <c r="AM2081">
        <f>INDEX(Model_Assumptions[Values], 6) * MAX(0, INDEX(Model_Assumptions[Values], 3) - $AB2081)^2</f>
        <v>0</v>
      </c>
      <c r="AN2081">
        <f t="shared" si="747"/>
        <v>2113.8120565242398</v>
      </c>
      <c r="AO2081" cm="1">
        <f t="array" ref="AO2081">IFERROR(STDEV(IF($E$2:$E$2201=$E2081, $AJ$2:$AJ$2201)), 0)</f>
        <v>150.60053883998373</v>
      </c>
      <c r="AP2081">
        <f t="shared" si="755"/>
        <v>-0.32420270569936555</v>
      </c>
      <c r="AQ2081">
        <f t="shared" si="748"/>
        <v>3.1252212550460456E-2</v>
      </c>
      <c r="AR2081" cm="1">
        <f t="array" ref="AR2081">IFERROR(STDEV(IF($E$2:$E$2201=$E2081, $AK$2:$AK$2201)), 0)</f>
        <v>1.0796484357595067E-2</v>
      </c>
      <c r="AS2081">
        <f t="shared" si="756"/>
        <v>-0.3343820574067301</v>
      </c>
      <c r="AT2081">
        <f t="shared" si="749"/>
        <v>5.2636488105721356E-3</v>
      </c>
      <c r="AU2081" cm="1">
        <f t="array" ref="AU2081">IFERROR(STDEV(IF($E$2:$E$2201=$E2081, $AL$2:$AL$2201)), 0)</f>
        <v>6.6424285954351254E-3</v>
      </c>
      <c r="AV2081">
        <f t="shared" si="757"/>
        <v>-0.79242836184787468</v>
      </c>
      <c r="AW2081">
        <f t="shared" si="750"/>
        <v>0</v>
      </c>
      <c r="AX2081" cm="1">
        <f t="array" ref="AX2081">IFERROR(STDEV(IF($E$2:$E$2201=$E2081, $AM$2:$AM$2201)), 0)</f>
        <v>0</v>
      </c>
      <c r="AY2081">
        <f t="shared" si="758"/>
        <v>-0.79242836184787468</v>
      </c>
      <c r="AZ2081">
        <f>INDEX(Model_Assumptions[Values],9)*((INDEX(Model_Scenarios[GR Weight],1)*$AG2081)+(INDEX(Model_Scenarios[GP Weight],1)*$AH2081)+(INDEX(Model_Scenarios[LTV Weight],1)*$AI2081))-(INDEX(Model_Scenarios[LTV Weight],1)*$AP2081)-(INDEX(Model_Scenarios[GP Weight],1)*($AS2081+$AV2081+$AY2081))</f>
        <v>2.3534452409251667</v>
      </c>
      <c r="BA2081">
        <f>INDEX(Model_Assumptions[Values],9)*((INDEX(Model_Scenarios[GR Weight],2)*$AG2081)+(INDEX(Model_Scenarios[GP Weight],2)*$AH2081)+(INDEX(Model_Scenarios[LTV Weight],2)*$AI2081))-(INDEX(Model_Scenarios[LTV Weight],2)*$AP2081)-(INDEX(Model_Scenarios[GP Weight],2)*($AS2081+$AV2081+$AY2081))</f>
        <v>2.3531738880796218</v>
      </c>
      <c r="BB2081">
        <f>INDEX(Model_Assumptions[Values],9)*((INDEX(Model_Scenarios[GR Weight],3)*$AG2081)+(INDEX(Model_Scenarios[GP Weight],3)*$AH2081)+(INDEX(Model_Scenarios[LTV Weight],3)*$AI2081))-(INDEX(Model_Scenarios[LTV Weight],3)*$AP2081)-(INDEX(Model_Scenarios[GP Weight],3)*($AS2081+$AV2081+$AY2081))</f>
        <v>2.3175238028469778</v>
      </c>
      <c r="BC2081">
        <f>INDEX(Model_Assumptions[Values],9)*((INDEX(Model_Scenarios[GR Weight],4)*$AG2081)+(INDEX(Model_Scenarios[GP Weight],4)*$AH2081)+(INDEX(Model_Scenarios[LTV Weight],4)*$AI2081))-(INDEX(Model_Scenarios[LTV Weight],4)*$AP2081)-(INDEX(Model_Scenarios[GP Weight],4)*($AS2081+$AV2081+$AY2081))</f>
        <v>2.1765515789896699</v>
      </c>
      <c r="BD2081">
        <f>INDEX(Model_Assumptions[Values],9)*((INDEX(Model_Scenarios[GR Weight],5)*$AG2081)+(INDEX(Model_Scenarios[GP Weight],5)*$AH2081)+(INDEX(Model_Scenarios[LTV Weight],5)*$AI2081))-(INDEX(Model_Scenarios[LTV Weight],5)*$AP2081)-(INDEX(Model_Scenarios[GP Weight],5)*($AS2081+$AV2081+$AY2081))</f>
        <v>2.5284394329418505</v>
      </c>
    </row>
    <row r="2082" spans="1:56" x14ac:dyDescent="0.25">
      <c r="A2082">
        <v>2081</v>
      </c>
      <c r="B2082">
        <v>42</v>
      </c>
      <c r="C2082" s="3">
        <v>31</v>
      </c>
      <c r="D2082" s="4">
        <v>0.6</v>
      </c>
      <c r="E2082" t="str">
        <v>SKU-1049</v>
      </c>
      <c r="F2082" t="str">
        <v>Raise</v>
      </c>
      <c r="G2082" t="str">
        <v>Full</v>
      </c>
      <c r="H2082">
        <v>99.75</v>
      </c>
      <c r="I2082">
        <v>38.130000000000003</v>
      </c>
      <c r="J2082">
        <v>34</v>
      </c>
      <c r="K2082">
        <v>3391.5</v>
      </c>
      <c r="L2082">
        <v>2095.08</v>
      </c>
      <c r="M2082">
        <v>0.6177443609022556</v>
      </c>
      <c r="N2082">
        <v>110.43409123252499</v>
      </c>
      <c r="O2082">
        <v>597.24501067332449</v>
      </c>
      <c r="P2082">
        <v>635.3750106733246</v>
      </c>
      <c r="Q2082">
        <v>1533.9834111929088</v>
      </c>
      <c r="R2082">
        <v>1185.8871755760565</v>
      </c>
      <c r="S2082">
        <v>1</v>
      </c>
      <c r="T2082">
        <f t="shared" si="736"/>
        <v>106.16045473951499</v>
      </c>
      <c r="U2082">
        <f t="shared" si="737"/>
        <v>6.4265210421202895E-2</v>
      </c>
      <c r="V2082">
        <f>IF($F2082="Reduce", INDEX(Model_Assumptions[Values], 2), INDEX(Model_Assumptions[Values], 1))</f>
        <v>-0.4</v>
      </c>
      <c r="W2082">
        <f t="shared" si="738"/>
        <v>33.125993138271639</v>
      </c>
      <c r="X2082">
        <f t="shared" si="751"/>
        <v>3516.6704952569703</v>
      </c>
      <c r="Y2082">
        <f t="shared" si="739"/>
        <v>2253.5763768946726</v>
      </c>
      <c r="Z2082">
        <f t="shared" si="740"/>
        <v>125.1704952569703</v>
      </c>
      <c r="AA2082">
        <f t="shared" si="741"/>
        <v>158.49637689467272</v>
      </c>
      <c r="AB2082">
        <f t="shared" si="752"/>
        <v>0.64082670808485831</v>
      </c>
      <c r="AC2082">
        <f t="shared" si="742"/>
        <v>2.3082347182602714E-2</v>
      </c>
      <c r="AD2082">
        <f t="shared" si="743"/>
        <v>2.3082347182602714E-2</v>
      </c>
      <c r="AE2082">
        <f t="shared" si="744"/>
        <v>0.59999999999999942</v>
      </c>
      <c r="AF2082">
        <f t="shared" si="753"/>
        <v>474.35487023042327</v>
      </c>
      <c r="AG2082">
        <f t="shared" si="745"/>
        <v>0.20957980898970605</v>
      </c>
      <c r="AH2082">
        <f t="shared" si="746"/>
        <v>0.24945327441617463</v>
      </c>
      <c r="AI2082">
        <f t="shared" si="754"/>
        <v>0.40000000000000058</v>
      </c>
      <c r="AJ2082">
        <f>MAX(0, $R2082 - $AA2082) * INDEX(Model_Assumptions[Values], 7)</f>
        <v>2054.7815973627676</v>
      </c>
      <c r="AK2082">
        <f>MAX(0, INDEX(Model_Assumptions[Values], 4) - $AD2082)</f>
        <v>2.6917652817397289E-2</v>
      </c>
      <c r="AL2082">
        <f>MAX(0, INDEX(Model_Assumptions[Values], 5) - $AC2082)</f>
        <v>0</v>
      </c>
      <c r="AM2082">
        <f>INDEX(Model_Assumptions[Values], 6) * MAX(0, INDEX(Model_Assumptions[Values], 3) - $AB2082)^2</f>
        <v>0</v>
      </c>
      <c r="AN2082">
        <f t="shared" si="747"/>
        <v>2113.8120565242398</v>
      </c>
      <c r="AO2082" cm="1">
        <f t="array" ref="AO2082">IFERROR(STDEV(IF($E$2:$E$2201=$E2082, $AJ$2:$AJ$2201)), 0)</f>
        <v>150.60053883998373</v>
      </c>
      <c r="AP2082">
        <f t="shared" si="755"/>
        <v>-0.39196711788789368</v>
      </c>
      <c r="AQ2082">
        <f t="shared" si="748"/>
        <v>3.1252212550460456E-2</v>
      </c>
      <c r="AR2082" cm="1">
        <f t="array" ref="AR2082">IFERROR(STDEV(IF($E$2:$E$2201=$E2082, $AK$2:$AK$2201)), 0)</f>
        <v>1.0796484357595067E-2</v>
      </c>
      <c r="AS2082">
        <f t="shared" si="756"/>
        <v>-0.40147881379681793</v>
      </c>
      <c r="AT2082">
        <f t="shared" si="749"/>
        <v>5.2636488105721356E-3</v>
      </c>
      <c r="AU2082" cm="1">
        <f t="array" ref="AU2082">IFERROR(STDEV(IF($E$2:$E$2201=$E2082, $AL$2:$AL$2201)), 0)</f>
        <v>6.6424285954351254E-3</v>
      </c>
      <c r="AV2082">
        <f t="shared" si="757"/>
        <v>-0.79242836184787468</v>
      </c>
      <c r="AW2082">
        <f t="shared" si="750"/>
        <v>0</v>
      </c>
      <c r="AX2082" cm="1">
        <f t="array" ref="AX2082">IFERROR(STDEV(IF($E$2:$E$2201=$E2082, $AM$2:$AM$2201)), 0)</f>
        <v>0</v>
      </c>
      <c r="AY2082">
        <f t="shared" si="758"/>
        <v>-0.79242836184787468</v>
      </c>
      <c r="AZ2082">
        <f>INDEX(Model_Assumptions[Values],9)*((INDEX(Model_Scenarios[GR Weight],1)*$AG2082)+(INDEX(Model_Scenarios[GP Weight],1)*$AH2082)+(INDEX(Model_Scenarios[LTV Weight],1)*$AI2082))-(INDEX(Model_Scenarios[LTV Weight],1)*$AP2082)-(INDEX(Model_Scenarios[GP Weight],1)*($AS2082+$AV2082+$AY2082))</f>
        <v>2.3417237897625145</v>
      </c>
      <c r="BA2082">
        <f>INDEX(Model_Assumptions[Values],9)*((INDEX(Model_Scenarios[GR Weight],2)*$AG2082)+(INDEX(Model_Scenarios[GP Weight],2)*$AH2082)+(INDEX(Model_Scenarios[LTV Weight],2)*$AI2082))-(INDEX(Model_Scenarios[LTV Weight],2)*$AP2082)-(INDEX(Model_Scenarios[GP Weight],2)*($AS2082+$AV2082+$AY2082))</f>
        <v>2.3586838652841005</v>
      </c>
      <c r="BB2082">
        <f>INDEX(Model_Assumptions[Values],9)*((INDEX(Model_Scenarios[GR Weight],3)*$AG2082)+(INDEX(Model_Scenarios[GP Weight],3)*$AH2082)+(INDEX(Model_Scenarios[LTV Weight],3)*$AI2082))-(INDEX(Model_Scenarios[LTV Weight],3)*$AP2082)-(INDEX(Model_Scenarios[GP Weight],3)*($AS2082+$AV2082+$AY2082))</f>
        <v>2.3505222767429954</v>
      </c>
      <c r="BC2082">
        <f>INDEX(Model_Assumptions[Values],9)*((INDEX(Model_Scenarios[GR Weight],4)*$AG2082)+(INDEX(Model_Scenarios[GP Weight],4)*$AH2082)+(INDEX(Model_Scenarios[LTV Weight],4)*$AI2082))-(INDEX(Model_Scenarios[LTV Weight],4)*$AP2082)-(INDEX(Model_Scenarios[GP Weight],4)*($AS2082+$AV2082+$AY2082))</f>
        <v>2.2161154694490586</v>
      </c>
      <c r="BD2082">
        <f>INDEX(Model_Assumptions[Values],9)*((INDEX(Model_Scenarios[GR Weight],5)*$AG2082)+(INDEX(Model_Scenarios[GP Weight],5)*$AH2082)+(INDEX(Model_Scenarios[LTV Weight],5)*$AI2082))-(INDEX(Model_Scenarios[LTV Weight],5)*$AP2082)-(INDEX(Model_Scenarios[GP Weight],5)*($AS2082+$AV2082+$AY2082))</f>
        <v>2.5860526387270726</v>
      </c>
    </row>
    <row r="2083" spans="1:56" x14ac:dyDescent="0.25">
      <c r="A2083">
        <v>2082</v>
      </c>
      <c r="B2083">
        <v>42</v>
      </c>
      <c r="C2083" s="3">
        <v>32</v>
      </c>
      <c r="D2083" s="4">
        <v>0.62</v>
      </c>
      <c r="E2083" t="str">
        <v>SKU-1049</v>
      </c>
      <c r="F2083" t="str">
        <v>Raise</v>
      </c>
      <c r="G2083" t="str">
        <v>Full</v>
      </c>
      <c r="H2083">
        <v>99.75</v>
      </c>
      <c r="I2083">
        <v>38.130000000000003</v>
      </c>
      <c r="J2083">
        <v>34</v>
      </c>
      <c r="K2083">
        <v>3391.5</v>
      </c>
      <c r="L2083">
        <v>2095.08</v>
      </c>
      <c r="M2083">
        <v>0.6177443609022556</v>
      </c>
      <c r="N2083">
        <v>110.43409123252499</v>
      </c>
      <c r="O2083">
        <v>597.24501067332449</v>
      </c>
      <c r="P2083">
        <v>635.3750106733246</v>
      </c>
      <c r="Q2083">
        <v>1533.9834111929088</v>
      </c>
      <c r="R2083">
        <v>1185.8871755760565</v>
      </c>
      <c r="S2083">
        <v>1</v>
      </c>
      <c r="T2083">
        <f t="shared" si="736"/>
        <v>106.3741365641655</v>
      </c>
      <c r="U2083">
        <f t="shared" si="737"/>
        <v>6.6407384101909744E-2</v>
      </c>
      <c r="V2083">
        <f>IF($F2083="Reduce", INDEX(Model_Assumptions[Values], 2), INDEX(Model_Assumptions[Values], 1))</f>
        <v>-0.4</v>
      </c>
      <c r="W2083">
        <f t="shared" si="738"/>
        <v>33.09685957621403</v>
      </c>
      <c r="X2083">
        <f t="shared" si="751"/>
        <v>3520.6498604051999</v>
      </c>
      <c r="Y2083">
        <f t="shared" si="739"/>
        <v>2258.6666047641588</v>
      </c>
      <c r="Z2083">
        <f t="shared" si="740"/>
        <v>129.14986040519989</v>
      </c>
      <c r="AA2083">
        <f t="shared" si="741"/>
        <v>163.58660476415889</v>
      </c>
      <c r="AB2083">
        <f t="shared" si="752"/>
        <v>0.64154820681435321</v>
      </c>
      <c r="AC2083">
        <f t="shared" si="742"/>
        <v>2.380384591209761E-2</v>
      </c>
      <c r="AD2083">
        <f t="shared" si="743"/>
        <v>2.380384591209761E-2</v>
      </c>
      <c r="AE2083">
        <f t="shared" si="744"/>
        <v>0.62000000000000011</v>
      </c>
      <c r="AF2083">
        <f t="shared" si="753"/>
        <v>450.63712671890136</v>
      </c>
      <c r="AG2083">
        <f t="shared" si="745"/>
        <v>0.21624267779080883</v>
      </c>
      <c r="AH2083">
        <f t="shared" si="746"/>
        <v>0.25746465003526281</v>
      </c>
      <c r="AI2083">
        <f t="shared" si="754"/>
        <v>0.37999999999999989</v>
      </c>
      <c r="AJ2083">
        <f>MAX(0, $R2083 - $AA2083) * INDEX(Model_Assumptions[Values], 7)</f>
        <v>2044.6011416237952</v>
      </c>
      <c r="AK2083">
        <f>MAX(0, INDEX(Model_Assumptions[Values], 4) - $AD2083)</f>
        <v>2.6196154087902393E-2</v>
      </c>
      <c r="AL2083">
        <f>MAX(0, INDEX(Model_Assumptions[Values], 5) - $AC2083)</f>
        <v>0</v>
      </c>
      <c r="AM2083">
        <f>INDEX(Model_Assumptions[Values], 6) * MAX(0, INDEX(Model_Assumptions[Values], 3) - $AB2083)^2</f>
        <v>0</v>
      </c>
      <c r="AN2083">
        <f t="shared" si="747"/>
        <v>2113.8120565242398</v>
      </c>
      <c r="AO2083" cm="1">
        <f t="array" ref="AO2083">IFERROR(STDEV(IF($E$2:$E$2201=$E2083, $AJ$2:$AJ$2201)), 0)</f>
        <v>150.60053883998373</v>
      </c>
      <c r="AP2083">
        <f t="shared" si="755"/>
        <v>-0.45956618371719515</v>
      </c>
      <c r="AQ2083">
        <f t="shared" si="748"/>
        <v>3.1252212550460456E-2</v>
      </c>
      <c r="AR2083" cm="1">
        <f t="array" ref="AR2083">IFERROR(STDEV(IF($E$2:$E$2201=$E2083, $AK$2:$AK$2201)), 0)</f>
        <v>1.0796484357595067E-2</v>
      </c>
      <c r="AS2083">
        <f t="shared" si="756"/>
        <v>-0.46830600546382933</v>
      </c>
      <c r="AT2083">
        <f t="shared" si="749"/>
        <v>5.2636488105721356E-3</v>
      </c>
      <c r="AU2083" cm="1">
        <f t="array" ref="AU2083">IFERROR(STDEV(IF($E$2:$E$2201=$E2083, $AL$2:$AL$2201)), 0)</f>
        <v>6.6424285954351254E-3</v>
      </c>
      <c r="AV2083">
        <f t="shared" si="757"/>
        <v>-0.79242836184787468</v>
      </c>
      <c r="AW2083">
        <f t="shared" si="750"/>
        <v>0</v>
      </c>
      <c r="AX2083" cm="1">
        <f t="array" ref="AX2083">IFERROR(STDEV(IF($E$2:$E$2201=$E2083, $AM$2:$AM$2201)), 0)</f>
        <v>0</v>
      </c>
      <c r="AY2083">
        <f t="shared" si="758"/>
        <v>-0.79242836184787468</v>
      </c>
      <c r="AZ2083">
        <f>INDEX(Model_Assumptions[Values],9)*((INDEX(Model_Scenarios[GR Weight],1)*$AG2083)+(INDEX(Model_Scenarios[GP Weight],1)*$AH2083)+(INDEX(Model_Scenarios[LTV Weight],1)*$AI2083))-(INDEX(Model_Scenarios[LTV Weight],1)*$AP2083)-(INDEX(Model_Scenarios[GP Weight],1)*($AS2083+$AV2083+$AY2083))</f>
        <v>2.3298228838027497</v>
      </c>
      <c r="BA2083">
        <f>INDEX(Model_Assumptions[Values],9)*((INDEX(Model_Scenarios[GR Weight],2)*$AG2083)+(INDEX(Model_Scenarios[GP Weight],2)*$AH2083)+(INDEX(Model_Scenarios[LTV Weight],2)*$AI2083))-(INDEX(Model_Scenarios[LTV Weight],2)*$AP2083)-(INDEX(Model_Scenarios[GP Weight],2)*($AS2083+$AV2083+$AY2083))</f>
        <v>2.3639972236264617</v>
      </c>
      <c r="BB2083">
        <f>INDEX(Model_Assumptions[Values],9)*((INDEX(Model_Scenarios[GR Weight],3)*$AG2083)+(INDEX(Model_Scenarios[GP Weight],3)*$AH2083)+(INDEX(Model_Scenarios[LTV Weight],3)*$AI2083))-(INDEX(Model_Scenarios[LTV Weight],3)*$AP2083)-(INDEX(Model_Scenarios[GP Weight],3)*($AS2083+$AV2083+$AY2083))</f>
        <v>2.3832999134929511</v>
      </c>
      <c r="BC2083">
        <f>INDEX(Model_Assumptions[Values],9)*((INDEX(Model_Scenarios[GR Weight],4)*$AG2083)+(INDEX(Model_Scenarios[GP Weight],4)*$AH2083)+(INDEX(Model_Scenarios[LTV Weight],4)*$AI2083))-(INDEX(Model_Scenarios[LTV Weight],4)*$AP2083)-(INDEX(Model_Scenarios[GP Weight],4)*($AS2083+$AV2083+$AY2083))</f>
        <v>2.255464634016636</v>
      </c>
      <c r="BD2083">
        <f>INDEX(Model_Assumptions[Values],9)*((INDEX(Model_Scenarios[GR Weight],5)*$AG2083)+(INDEX(Model_Scenarios[GP Weight],5)*$AH2083)+(INDEX(Model_Scenarios[LTV Weight],5)*$AI2083))-(INDEX(Model_Scenarios[LTV Weight],5)*$AP2083)-(INDEX(Model_Scenarios[GP Weight],5)*($AS2083+$AV2083+$AY2083))</f>
        <v>2.6434015123548482</v>
      </c>
    </row>
    <row r="2084" spans="1:56" x14ac:dyDescent="0.25">
      <c r="A2084">
        <v>2083</v>
      </c>
      <c r="B2084">
        <v>42</v>
      </c>
      <c r="C2084" s="3">
        <v>33</v>
      </c>
      <c r="D2084" s="4">
        <v>0.64</v>
      </c>
      <c r="E2084" t="str">
        <v>SKU-1049</v>
      </c>
      <c r="F2084" t="str">
        <v>Raise</v>
      </c>
      <c r="G2084" t="str">
        <v>Full</v>
      </c>
      <c r="H2084">
        <v>99.75</v>
      </c>
      <c r="I2084">
        <v>38.130000000000003</v>
      </c>
      <c r="J2084">
        <v>34</v>
      </c>
      <c r="K2084">
        <v>3391.5</v>
      </c>
      <c r="L2084">
        <v>2095.08</v>
      </c>
      <c r="M2084">
        <v>0.6177443609022556</v>
      </c>
      <c r="N2084">
        <v>110.43409123252499</v>
      </c>
      <c r="O2084">
        <v>597.24501067332449</v>
      </c>
      <c r="P2084">
        <v>635.3750106733246</v>
      </c>
      <c r="Q2084">
        <v>1533.9834111929088</v>
      </c>
      <c r="R2084">
        <v>1185.8871755760565</v>
      </c>
      <c r="S2084">
        <v>1</v>
      </c>
      <c r="T2084">
        <f t="shared" si="736"/>
        <v>106.58781838881599</v>
      </c>
      <c r="U2084">
        <f t="shared" si="737"/>
        <v>6.8549557782616441E-2</v>
      </c>
      <c r="V2084">
        <f>IF($F2084="Reduce", INDEX(Model_Assumptions[Values], 2), INDEX(Model_Assumptions[Values], 1))</f>
        <v>-0.4</v>
      </c>
      <c r="W2084">
        <f t="shared" si="738"/>
        <v>33.067726014156413</v>
      </c>
      <c r="X2084">
        <f t="shared" si="751"/>
        <v>3524.6167749280298</v>
      </c>
      <c r="Y2084">
        <f t="shared" si="739"/>
        <v>2263.7443820082458</v>
      </c>
      <c r="Z2084">
        <f t="shared" si="740"/>
        <v>133.11677492802983</v>
      </c>
      <c r="AA2084">
        <f t="shared" si="741"/>
        <v>168.66438200824587</v>
      </c>
      <c r="AB2084">
        <f t="shared" si="752"/>
        <v>0.64226681269610364</v>
      </c>
      <c r="AC2084">
        <f t="shared" si="742"/>
        <v>2.4522451793848044E-2</v>
      </c>
      <c r="AD2084">
        <f t="shared" si="743"/>
        <v>2.4522451793848044E-2</v>
      </c>
      <c r="AE2084">
        <f t="shared" si="744"/>
        <v>0.63999999999999957</v>
      </c>
      <c r="AF2084">
        <f t="shared" si="753"/>
        <v>426.91938320738086</v>
      </c>
      <c r="AG2084">
        <f t="shared" si="745"/>
        <v>0.22288469982856132</v>
      </c>
      <c r="AH2084">
        <f t="shared" si="746"/>
        <v>0.26545642994285773</v>
      </c>
      <c r="AI2084">
        <f t="shared" si="754"/>
        <v>0.36000000000000043</v>
      </c>
      <c r="AJ2084">
        <f>MAX(0, $R2084 - $AA2084) * INDEX(Model_Assumptions[Values], 7)</f>
        <v>2034.4455871356213</v>
      </c>
      <c r="AK2084">
        <f>MAX(0, INDEX(Model_Assumptions[Values], 4) - $AD2084)</f>
        <v>2.5477548206151959E-2</v>
      </c>
      <c r="AL2084">
        <f>MAX(0, INDEX(Model_Assumptions[Values], 5) - $AC2084)</f>
        <v>0</v>
      </c>
      <c r="AM2084">
        <f>INDEX(Model_Assumptions[Values], 6) * MAX(0, INDEX(Model_Assumptions[Values], 3) - $AB2084)^2</f>
        <v>0</v>
      </c>
      <c r="AN2084">
        <f t="shared" si="747"/>
        <v>2113.8120565242398</v>
      </c>
      <c r="AO2084" cm="1">
        <f t="array" ref="AO2084">IFERROR(STDEV(IF($E$2:$E$2201=$E2084, $AJ$2:$AJ$2201)), 0)</f>
        <v>150.60053883998373</v>
      </c>
      <c r="AP2084">
        <f t="shared" si="755"/>
        <v>-0.52699990318724599</v>
      </c>
      <c r="AQ2084">
        <f t="shared" si="748"/>
        <v>3.1252212550460456E-2</v>
      </c>
      <c r="AR2084" cm="1">
        <f t="array" ref="AR2084">IFERROR(STDEV(IF($E$2:$E$2201=$E2084, $AK$2:$AK$2201)), 0)</f>
        <v>1.0796484357595067E-2</v>
      </c>
      <c r="AS2084">
        <f t="shared" si="756"/>
        <v>-0.53486525363658399</v>
      </c>
      <c r="AT2084">
        <f t="shared" si="749"/>
        <v>5.2636488105721356E-3</v>
      </c>
      <c r="AU2084" cm="1">
        <f t="array" ref="AU2084">IFERROR(STDEV(IF($E$2:$E$2201=$E2084, $AL$2:$AL$2201)), 0)</f>
        <v>6.6424285954351254E-3</v>
      </c>
      <c r="AV2084">
        <f t="shared" si="757"/>
        <v>-0.79242836184787468</v>
      </c>
      <c r="AW2084">
        <f t="shared" si="750"/>
        <v>0</v>
      </c>
      <c r="AX2084" cm="1">
        <f t="array" ref="AX2084">IFERROR(STDEV(IF($E$2:$E$2201=$E2084, $AM$2:$AM$2201)), 0)</f>
        <v>0</v>
      </c>
      <c r="AY2084">
        <f t="shared" si="758"/>
        <v>-0.79242836184787468</v>
      </c>
      <c r="AZ2084">
        <f>INDEX(Model_Assumptions[Values],9)*((INDEX(Model_Scenarios[GR Weight],1)*$AG2084)+(INDEX(Model_Scenarios[GP Weight],1)*$AH2084)+(INDEX(Model_Scenarios[LTV Weight],1)*$AI2084))-(INDEX(Model_Scenarios[LTV Weight],1)*$AP2084)-(INDEX(Model_Scenarios[GP Weight],1)*($AS2084+$AV2084+$AY2084))</f>
        <v>2.3177426851687417</v>
      </c>
      <c r="BA2084">
        <f>INDEX(Model_Assumptions[Values],9)*((INDEX(Model_Scenarios[GR Weight],2)*$AG2084)+(INDEX(Model_Scenarios[GP Weight],2)*$AH2084)+(INDEX(Model_Scenarios[LTV Weight],2)*$AI2084))-(INDEX(Model_Scenarios[LTV Weight],2)*$AP2084)-(INDEX(Model_Scenarios[GP Weight],2)*($AS2084+$AV2084+$AY2084))</f>
        <v>2.3691142873524567</v>
      </c>
      <c r="BB2084">
        <f>INDEX(Model_Assumptions[Values],9)*((INDEX(Model_Scenarios[GR Weight],3)*$AG2084)+(INDEX(Model_Scenarios[GP Weight],3)*$AH2084)+(INDEX(Model_Scenarios[LTV Weight],3)*$AI2084))-(INDEX(Model_Scenarios[LTV Weight],3)*$AP2084)-(INDEX(Model_Scenarios[GP Weight],3)*($AS2084+$AV2084+$AY2084))</f>
        <v>2.4158572805269189</v>
      </c>
      <c r="BC2084">
        <f>INDEX(Model_Assumptions[Values],9)*((INDEX(Model_Scenarios[GR Weight],4)*$AG2084)+(INDEX(Model_Scenarios[GP Weight],4)*$AH2084)+(INDEX(Model_Scenarios[LTV Weight],4)*$AI2084))-(INDEX(Model_Scenarios[LTV Weight],4)*$AP2084)-(INDEX(Model_Scenarios[GP Weight],4)*($AS2084+$AV2084+$AY2084))</f>
        <v>2.2945996401224744</v>
      </c>
      <c r="BD2084">
        <f>INDEX(Model_Assumptions[Values],9)*((INDEX(Model_Scenarios[GR Weight],5)*$AG2084)+(INDEX(Model_Scenarios[GP Weight],5)*$AH2084)+(INDEX(Model_Scenarios[LTV Weight],5)*$AI2084))-(INDEX(Model_Scenarios[LTV Weight],5)*$AP2084)-(INDEX(Model_Scenarios[GP Weight],5)*($AS2084+$AV2084+$AY2084))</f>
        <v>2.7004869455010159</v>
      </c>
    </row>
    <row r="2085" spans="1:56" x14ac:dyDescent="0.25">
      <c r="A2085">
        <v>2084</v>
      </c>
      <c r="B2085">
        <v>42</v>
      </c>
      <c r="C2085" s="3">
        <v>34</v>
      </c>
      <c r="D2085" s="4">
        <v>0.66</v>
      </c>
      <c r="E2085" t="str">
        <v>SKU-1049</v>
      </c>
      <c r="F2085" t="str">
        <v>Raise</v>
      </c>
      <c r="G2085" t="str">
        <v>Full</v>
      </c>
      <c r="H2085">
        <v>99.75</v>
      </c>
      <c r="I2085">
        <v>38.130000000000003</v>
      </c>
      <c r="J2085">
        <v>34</v>
      </c>
      <c r="K2085">
        <v>3391.5</v>
      </c>
      <c r="L2085">
        <v>2095.08</v>
      </c>
      <c r="M2085">
        <v>0.6177443609022556</v>
      </c>
      <c r="N2085">
        <v>110.43409123252499</v>
      </c>
      <c r="O2085">
        <v>597.24501067332449</v>
      </c>
      <c r="P2085">
        <v>635.3750106733246</v>
      </c>
      <c r="Q2085">
        <v>1533.9834111929088</v>
      </c>
      <c r="R2085">
        <v>1185.8871755760565</v>
      </c>
      <c r="S2085">
        <v>1</v>
      </c>
      <c r="T2085">
        <f t="shared" si="736"/>
        <v>106.8015002134665</v>
      </c>
      <c r="U2085">
        <f t="shared" si="737"/>
        <v>7.0691731463323276E-2</v>
      </c>
      <c r="V2085">
        <f>IF($F2085="Reduce", INDEX(Model_Assumptions[Values], 2), INDEX(Model_Assumptions[Values], 1))</f>
        <v>-0.4</v>
      </c>
      <c r="W2085">
        <f t="shared" si="738"/>
        <v>33.038592452098804</v>
      </c>
      <c r="X2085">
        <f t="shared" si="751"/>
        <v>3528.5712388254628</v>
      </c>
      <c r="Y2085">
        <f t="shared" si="739"/>
        <v>2268.8097086269354</v>
      </c>
      <c r="Z2085">
        <f t="shared" si="740"/>
        <v>137.07123882546284</v>
      </c>
      <c r="AA2085">
        <f t="shared" si="741"/>
        <v>173.72970862693546</v>
      </c>
      <c r="AB2085">
        <f t="shared" si="752"/>
        <v>0.64298254309360137</v>
      </c>
      <c r="AC2085">
        <f t="shared" si="742"/>
        <v>2.523818219134577E-2</v>
      </c>
      <c r="AD2085">
        <f t="shared" si="743"/>
        <v>2.523818219134577E-2</v>
      </c>
      <c r="AE2085">
        <f t="shared" si="744"/>
        <v>0.66000000000000025</v>
      </c>
      <c r="AF2085">
        <f t="shared" si="753"/>
        <v>403.20163969585889</v>
      </c>
      <c r="AG2085">
        <f t="shared" si="745"/>
        <v>0.22950587510296808</v>
      </c>
      <c r="AH2085">
        <f t="shared" si="746"/>
        <v>0.27342861413896219</v>
      </c>
      <c r="AI2085">
        <f t="shared" si="754"/>
        <v>0.33999999999999975</v>
      </c>
      <c r="AJ2085">
        <f>MAX(0, $R2085 - $AA2085) * INDEX(Model_Assumptions[Values], 7)</f>
        <v>2024.3149338982421</v>
      </c>
      <c r="AK2085">
        <f>MAX(0, INDEX(Model_Assumptions[Values], 4) - $AD2085)</f>
        <v>2.4761817808654232E-2</v>
      </c>
      <c r="AL2085">
        <f>MAX(0, INDEX(Model_Assumptions[Values], 5) - $AC2085)</f>
        <v>0</v>
      </c>
      <c r="AM2085">
        <f>INDEX(Model_Assumptions[Values], 6) * MAX(0, INDEX(Model_Assumptions[Values], 3) - $AB2085)^2</f>
        <v>0</v>
      </c>
      <c r="AN2085">
        <f t="shared" si="747"/>
        <v>2113.8120565242398</v>
      </c>
      <c r="AO2085" cm="1">
        <f t="array" ref="AO2085">IFERROR(STDEV(IF($E$2:$E$2201=$E2085, $AJ$2:$AJ$2201)), 0)</f>
        <v>150.60053883998373</v>
      </c>
      <c r="AP2085">
        <f t="shared" si="755"/>
        <v>-0.59426827629807011</v>
      </c>
      <c r="AQ2085">
        <f t="shared" si="748"/>
        <v>3.1252212550460456E-2</v>
      </c>
      <c r="AR2085" cm="1">
        <f t="array" ref="AR2085">IFERROR(STDEV(IF($E$2:$E$2201=$E2085, $AK$2:$AK$2201)), 0)</f>
        <v>1.0796484357595067E-2</v>
      </c>
      <c r="AS2085">
        <f t="shared" si="756"/>
        <v>-0.60115816656932286</v>
      </c>
      <c r="AT2085">
        <f t="shared" si="749"/>
        <v>5.2636488105721356E-3</v>
      </c>
      <c r="AU2085" cm="1">
        <f t="array" ref="AU2085">IFERROR(STDEV(IF($E$2:$E$2201=$E2085, $AL$2:$AL$2201)), 0)</f>
        <v>6.6424285954351254E-3</v>
      </c>
      <c r="AV2085">
        <f t="shared" si="757"/>
        <v>-0.79242836184787468</v>
      </c>
      <c r="AW2085">
        <f t="shared" si="750"/>
        <v>0</v>
      </c>
      <c r="AX2085" cm="1">
        <f t="array" ref="AX2085">IFERROR(STDEV(IF($E$2:$E$2201=$E2085, $AM$2:$AM$2201)), 0)</f>
        <v>0</v>
      </c>
      <c r="AY2085">
        <f t="shared" si="758"/>
        <v>-0.79242836184787468</v>
      </c>
      <c r="AZ2085">
        <f>INDEX(Model_Assumptions[Values],9)*((INDEX(Model_Scenarios[GR Weight],1)*$AG2085)+(INDEX(Model_Scenarios[GP Weight],1)*$AH2085)+(INDEX(Model_Scenarios[LTV Weight],1)*$AI2085))-(INDEX(Model_Scenarios[LTV Weight],1)*$AP2085)-(INDEX(Model_Scenarios[GP Weight],1)*($AS2085+$AV2085+$AY2085))</f>
        <v>2.3054833546859275</v>
      </c>
      <c r="BA2085">
        <f>INDEX(Model_Assumptions[Values],9)*((INDEX(Model_Scenarios[GR Weight],2)*$AG2085)+(INDEX(Model_Scenarios[GP Weight],2)*$AH2085)+(INDEX(Model_Scenarios[LTV Weight],2)*$AI2085))-(INDEX(Model_Scenarios[LTV Weight],2)*$AP2085)-(INDEX(Model_Scenarios[GP Weight],2)*($AS2085+$AV2085+$AY2085))</f>
        <v>2.3740353781129473</v>
      </c>
      <c r="BB2085">
        <f>INDEX(Model_Assumptions[Values],9)*((INDEX(Model_Scenarios[GR Weight],3)*$AG2085)+(INDEX(Model_Scenarios[GP Weight],3)*$AH2085)+(INDEX(Model_Scenarios[LTV Weight],3)*$AI2085))-(INDEX(Model_Scenarios[LTV Weight],3)*$AP2085)-(INDEX(Model_Scenarios[GP Weight],3)*($AS2085+$AV2085+$AY2085))</f>
        <v>2.4481949407338965</v>
      </c>
      <c r="BC2085">
        <f>INDEX(Model_Assumptions[Values],9)*((INDEX(Model_Scenarios[GR Weight],4)*$AG2085)+(INDEX(Model_Scenarios[GP Weight],4)*$AH2085)+(INDEX(Model_Scenarios[LTV Weight],4)*$AI2085))-(INDEX(Model_Scenarios[LTV Weight],4)*$AP2085)-(INDEX(Model_Scenarios[GP Weight],4)*($AS2085+$AV2085+$AY2085))</f>
        <v>2.3335210506555741</v>
      </c>
      <c r="BD2085">
        <f>INDEX(Model_Assumptions[Values],9)*((INDEX(Model_Scenarios[GR Weight],5)*$AG2085)+(INDEX(Model_Scenarios[GP Weight],5)*$AH2085)+(INDEX(Model_Scenarios[LTV Weight],5)*$AI2085))-(INDEX(Model_Scenarios[LTV Weight],5)*$AP2085)-(INDEX(Model_Scenarios[GP Weight],5)*($AS2085+$AV2085+$AY2085))</f>
        <v>2.7573098227054214</v>
      </c>
    </row>
    <row r="2086" spans="1:56" x14ac:dyDescent="0.25">
      <c r="A2086">
        <v>2085</v>
      </c>
      <c r="B2086">
        <v>42</v>
      </c>
      <c r="C2086" s="3">
        <v>35</v>
      </c>
      <c r="D2086" s="4">
        <v>0.68</v>
      </c>
      <c r="E2086" t="str">
        <v>SKU-1049</v>
      </c>
      <c r="F2086" t="str">
        <v>Raise</v>
      </c>
      <c r="G2086" t="str">
        <v>Full</v>
      </c>
      <c r="H2086">
        <v>99.75</v>
      </c>
      <c r="I2086">
        <v>38.130000000000003</v>
      </c>
      <c r="J2086">
        <v>34</v>
      </c>
      <c r="K2086">
        <v>3391.5</v>
      </c>
      <c r="L2086">
        <v>2095.08</v>
      </c>
      <c r="M2086">
        <v>0.6177443609022556</v>
      </c>
      <c r="N2086">
        <v>110.43409123252499</v>
      </c>
      <c r="O2086">
        <v>597.24501067332449</v>
      </c>
      <c r="P2086">
        <v>635.3750106733246</v>
      </c>
      <c r="Q2086">
        <v>1533.9834111929088</v>
      </c>
      <c r="R2086">
        <v>1185.8871755760565</v>
      </c>
      <c r="S2086">
        <v>1</v>
      </c>
      <c r="T2086">
        <f t="shared" si="736"/>
        <v>107.01518203811699</v>
      </c>
      <c r="U2086">
        <f t="shared" si="737"/>
        <v>7.2833905144029973E-2</v>
      </c>
      <c r="V2086">
        <f>IF($F2086="Reduce", INDEX(Model_Assumptions[Values], 2), INDEX(Model_Assumptions[Values], 1))</f>
        <v>-0.4</v>
      </c>
      <c r="W2086">
        <f t="shared" si="738"/>
        <v>33.009458890041195</v>
      </c>
      <c r="X2086">
        <f t="shared" si="751"/>
        <v>3532.5132520974976</v>
      </c>
      <c r="Y2086">
        <f t="shared" si="739"/>
        <v>2273.8625846202267</v>
      </c>
      <c r="Z2086">
        <f t="shared" si="740"/>
        <v>141.01325209749757</v>
      </c>
      <c r="AA2086">
        <f t="shared" si="741"/>
        <v>178.78258462022677</v>
      </c>
      <c r="AB2086">
        <f t="shared" si="752"/>
        <v>0.64369541523165619</v>
      </c>
      <c r="AC2086">
        <f t="shared" si="742"/>
        <v>2.5951054329400591E-2</v>
      </c>
      <c r="AD2086">
        <f t="shared" si="743"/>
        <v>2.5951054329400591E-2</v>
      </c>
      <c r="AE2086">
        <f t="shared" si="744"/>
        <v>0.6799999999999996</v>
      </c>
      <c r="AF2086">
        <f t="shared" si="753"/>
        <v>379.48389618433856</v>
      </c>
      <c r="AG2086">
        <f t="shared" si="745"/>
        <v>0.23610620361402682</v>
      </c>
      <c r="AH2086">
        <f t="shared" si="746"/>
        <v>0.28138120262357486</v>
      </c>
      <c r="AI2086">
        <f t="shared" si="754"/>
        <v>0.3200000000000004</v>
      </c>
      <c r="AJ2086">
        <f>MAX(0, $R2086 - $AA2086) * INDEX(Model_Assumptions[Values], 7)</f>
        <v>2014.2091819116595</v>
      </c>
      <c r="AK2086">
        <f>MAX(0, INDEX(Model_Assumptions[Values], 4) - $AD2086)</f>
        <v>2.4048945670599411E-2</v>
      </c>
      <c r="AL2086">
        <f>MAX(0, INDEX(Model_Assumptions[Values], 5) - $AC2086)</f>
        <v>0</v>
      </c>
      <c r="AM2086">
        <f>INDEX(Model_Assumptions[Values], 6) * MAX(0, INDEX(Model_Assumptions[Values], 3) - $AB2086)^2</f>
        <v>0</v>
      </c>
      <c r="AN2086">
        <f t="shared" si="747"/>
        <v>2113.8120565242398</v>
      </c>
      <c r="AO2086" cm="1">
        <f t="array" ref="AO2086">IFERROR(STDEV(IF($E$2:$E$2201=$E2086, $AJ$2:$AJ$2201)), 0)</f>
        <v>150.60053883998373</v>
      </c>
      <c r="AP2086">
        <f t="shared" si="755"/>
        <v>-0.66137130304965563</v>
      </c>
      <c r="AQ2086">
        <f t="shared" si="748"/>
        <v>3.1252212550460456E-2</v>
      </c>
      <c r="AR2086" cm="1">
        <f t="array" ref="AR2086">IFERROR(STDEV(IF($E$2:$E$2201=$E2086, $AK$2:$AK$2201)), 0)</f>
        <v>1.0796484357595067E-2</v>
      </c>
      <c r="AS2086">
        <f t="shared" si="756"/>
        <v>-0.66718633967118379</v>
      </c>
      <c r="AT2086">
        <f t="shared" si="749"/>
        <v>5.2636488105721356E-3</v>
      </c>
      <c r="AU2086" cm="1">
        <f t="array" ref="AU2086">IFERROR(STDEV(IF($E$2:$E$2201=$E2086, $AL$2:$AL$2201)), 0)</f>
        <v>6.6424285954351254E-3</v>
      </c>
      <c r="AV2086">
        <f t="shared" si="757"/>
        <v>-0.79242836184787468</v>
      </c>
      <c r="AW2086">
        <f t="shared" si="750"/>
        <v>0</v>
      </c>
      <c r="AX2086" cm="1">
        <f t="array" ref="AX2086">IFERROR(STDEV(IF($E$2:$E$2201=$E2086, $AM$2:$AM$2201)), 0)</f>
        <v>0</v>
      </c>
      <c r="AY2086">
        <f t="shared" si="758"/>
        <v>-0.79242836184787468</v>
      </c>
      <c r="AZ2086">
        <f>INDEX(Model_Assumptions[Values],9)*((INDEX(Model_Scenarios[GR Weight],1)*$AG2086)+(INDEX(Model_Scenarios[GP Weight],1)*$AH2086)+(INDEX(Model_Scenarios[LTV Weight],1)*$AI2086))-(INDEX(Model_Scenarios[LTV Weight],1)*$AP2086)-(INDEX(Model_Scenarios[GP Weight],1)*($AS2086+$AV2086+$AY2086))</f>
        <v>2.2930450518952208</v>
      </c>
      <c r="BA2086">
        <f>INDEX(Model_Assumptions[Values],9)*((INDEX(Model_Scenarios[GR Weight],2)*$AG2086)+(INDEX(Model_Scenarios[GP Weight],2)*$AH2086)+(INDEX(Model_Scenarios[LTV Weight],2)*$AI2086))-(INDEX(Model_Scenarios[LTV Weight],2)*$AP2086)-(INDEX(Model_Scenarios[GP Weight],2)*($AS2086+$AV2086+$AY2086))</f>
        <v>2.378760814989759</v>
      </c>
      <c r="BB2086">
        <f>INDEX(Model_Assumptions[Values],9)*((INDEX(Model_Scenarios[GR Weight],3)*$AG2086)+(INDEX(Model_Scenarios[GP Weight],3)*$AH2086)+(INDEX(Model_Scenarios[LTV Weight],3)*$AI2086))-(INDEX(Model_Scenarios[LTV Weight],3)*$AP2086)-(INDEX(Model_Scenarios[GP Weight],3)*($AS2086+$AV2086+$AY2086))</f>
        <v>2.4803134525070796</v>
      </c>
      <c r="BC2086">
        <f>INDEX(Model_Assumptions[Values],9)*((INDEX(Model_Scenarios[GR Weight],4)*$AG2086)+(INDEX(Model_Scenarios[GP Weight],4)*$AH2086)+(INDEX(Model_Scenarios[LTV Weight],4)*$AI2086))-(INDEX(Model_Scenarios[LTV Weight],4)*$AP2086)-(INDEX(Model_Scenarios[GP Weight],4)*($AS2086+$AV2086+$AY2086))</f>
        <v>2.3722294240091264</v>
      </c>
      <c r="BD2086">
        <f>INDEX(Model_Assumptions[Values],9)*((INDEX(Model_Scenarios[GR Weight],5)*$AG2086)+(INDEX(Model_Scenarios[GP Weight],5)*$AH2086)+(INDEX(Model_Scenarios[LTV Weight],5)*$AI2086))-(INDEX(Model_Scenarios[LTV Weight],5)*$AP2086)-(INDEX(Model_Scenarios[GP Weight],5)*($AS2086+$AV2086+$AY2086))</f>
        <v>2.8138710214430858</v>
      </c>
    </row>
    <row r="2087" spans="1:56" x14ac:dyDescent="0.25">
      <c r="A2087">
        <v>2086</v>
      </c>
      <c r="B2087">
        <v>42</v>
      </c>
      <c r="C2087" s="3">
        <v>36</v>
      </c>
      <c r="D2087" s="4">
        <v>0.70000000000000007</v>
      </c>
      <c r="E2087" t="str">
        <v>SKU-1049</v>
      </c>
      <c r="F2087" t="str">
        <v>Raise</v>
      </c>
      <c r="G2087" t="str">
        <v>Full</v>
      </c>
      <c r="H2087">
        <v>99.75</v>
      </c>
      <c r="I2087">
        <v>38.130000000000003</v>
      </c>
      <c r="J2087">
        <v>34</v>
      </c>
      <c r="K2087">
        <v>3391.5</v>
      </c>
      <c r="L2087">
        <v>2095.08</v>
      </c>
      <c r="M2087">
        <v>0.6177443609022556</v>
      </c>
      <c r="N2087">
        <v>110.43409123252499</v>
      </c>
      <c r="O2087">
        <v>597.24501067332449</v>
      </c>
      <c r="P2087">
        <v>635.3750106733246</v>
      </c>
      <c r="Q2087">
        <v>1533.9834111929088</v>
      </c>
      <c r="R2087">
        <v>1185.8871755760565</v>
      </c>
      <c r="S2087">
        <v>1</v>
      </c>
      <c r="T2087">
        <f t="shared" si="736"/>
        <v>107.2288638627675</v>
      </c>
      <c r="U2087">
        <f t="shared" si="737"/>
        <v>7.4976078824736808E-2</v>
      </c>
      <c r="V2087">
        <f>IF($F2087="Reduce", INDEX(Model_Assumptions[Values], 2), INDEX(Model_Assumptions[Values], 1))</f>
        <v>-0.4</v>
      </c>
      <c r="W2087">
        <f t="shared" si="738"/>
        <v>32.980325327983579</v>
      </c>
      <c r="X2087">
        <f t="shared" si="751"/>
        <v>3536.442814744134</v>
      </c>
      <c r="Y2087">
        <f t="shared" si="739"/>
        <v>2278.9030099881202</v>
      </c>
      <c r="Z2087">
        <f t="shared" si="740"/>
        <v>144.94281474413401</v>
      </c>
      <c r="AA2087">
        <f t="shared" si="741"/>
        <v>183.82300998812025</v>
      </c>
      <c r="AB2087">
        <f t="shared" si="752"/>
        <v>0.64440544619777818</v>
      </c>
      <c r="AC2087">
        <f t="shared" si="742"/>
        <v>2.666108529552258E-2</v>
      </c>
      <c r="AD2087">
        <f t="shared" si="743"/>
        <v>2.666108529552258E-2</v>
      </c>
      <c r="AE2087">
        <f t="shared" si="744"/>
        <v>0.70000000000000029</v>
      </c>
      <c r="AF2087">
        <f t="shared" si="753"/>
        <v>355.76615267281659</v>
      </c>
      <c r="AG2087">
        <f t="shared" si="745"/>
        <v>0.24268568536173754</v>
      </c>
      <c r="AH2087">
        <f t="shared" si="746"/>
        <v>0.28931419539669634</v>
      </c>
      <c r="AI2087">
        <f t="shared" si="754"/>
        <v>0.29999999999999971</v>
      </c>
      <c r="AJ2087">
        <f>MAX(0, $R2087 - $AA2087) * INDEX(Model_Assumptions[Values], 7)</f>
        <v>2004.1283311758725</v>
      </c>
      <c r="AK2087">
        <f>MAX(0, INDEX(Model_Assumptions[Values], 4) - $AD2087)</f>
        <v>2.3338914704477423E-2</v>
      </c>
      <c r="AL2087">
        <f>MAX(0, INDEX(Model_Assumptions[Values], 5) - $AC2087)</f>
        <v>0</v>
      </c>
      <c r="AM2087">
        <f>INDEX(Model_Assumptions[Values], 6) * MAX(0, INDEX(Model_Assumptions[Values], 3) - $AB2087)^2</f>
        <v>0</v>
      </c>
      <c r="AN2087">
        <f t="shared" si="747"/>
        <v>2113.8120565242398</v>
      </c>
      <c r="AO2087" cm="1">
        <f t="array" ref="AO2087">IFERROR(STDEV(IF($E$2:$E$2201=$E2087, $AJ$2:$AJ$2201)), 0)</f>
        <v>150.60053883998373</v>
      </c>
      <c r="AP2087">
        <f t="shared" si="755"/>
        <v>-0.72830898344200845</v>
      </c>
      <c r="AQ2087">
        <f t="shared" si="748"/>
        <v>3.1252212550460456E-2</v>
      </c>
      <c r="AR2087" cm="1">
        <f t="array" ref="AR2087">IFERROR(STDEV(IF($E$2:$E$2201=$E2087, $AK$2:$AK$2201)), 0)</f>
        <v>1.0796484357595067E-2</v>
      </c>
      <c r="AS2087">
        <f t="shared" si="756"/>
        <v>-0.73295135563422731</v>
      </c>
      <c r="AT2087">
        <f t="shared" si="749"/>
        <v>5.2636488105721356E-3</v>
      </c>
      <c r="AU2087" cm="1">
        <f t="array" ref="AU2087">IFERROR(STDEV(IF($E$2:$E$2201=$E2087, $AL$2:$AL$2201)), 0)</f>
        <v>6.6424285954351254E-3</v>
      </c>
      <c r="AV2087">
        <f t="shared" si="757"/>
        <v>-0.79242836184787468</v>
      </c>
      <c r="AW2087">
        <f t="shared" si="750"/>
        <v>0</v>
      </c>
      <c r="AX2087" cm="1">
        <f t="array" ref="AX2087">IFERROR(STDEV(IF($E$2:$E$2201=$E2087, $AM$2:$AM$2201)), 0)</f>
        <v>0</v>
      </c>
      <c r="AY2087">
        <f t="shared" si="758"/>
        <v>-0.79242836184787468</v>
      </c>
      <c r="AZ2087">
        <f>INDEX(Model_Assumptions[Values],9)*((INDEX(Model_Scenarios[GR Weight],1)*$AG2087)+(INDEX(Model_Scenarios[GP Weight],1)*$AH2087)+(INDEX(Model_Scenarios[LTV Weight],1)*$AI2087))-(INDEX(Model_Scenarios[LTV Weight],1)*$AP2087)-(INDEX(Model_Scenarios[GP Weight],1)*($AS2087+$AV2087+$AY2087))</f>
        <v>2.2804279350658199</v>
      </c>
      <c r="BA2087">
        <f>INDEX(Model_Assumptions[Values],9)*((INDEX(Model_Scenarios[GR Weight],2)*$AG2087)+(INDEX(Model_Scenarios[GP Weight],2)*$AH2087)+(INDEX(Model_Scenarios[LTV Weight],2)*$AI2087))-(INDEX(Model_Scenarios[LTV Weight],2)*$AP2087)-(INDEX(Model_Scenarios[GP Weight],2)*($AS2087+$AV2087+$AY2087))</f>
        <v>2.3832909145212993</v>
      </c>
      <c r="BB2087">
        <f>INDEX(Model_Assumptions[Values],9)*((INDEX(Model_Scenarios[GR Weight],3)*$AG2087)+(INDEX(Model_Scenarios[GP Weight],3)*$AH2087)+(INDEX(Model_Scenarios[LTV Weight],3)*$AI2087))-(INDEX(Model_Scenarios[LTV Weight],3)*$AP2087)-(INDEX(Model_Scenarios[GP Weight],3)*($AS2087+$AV2087+$AY2087))</f>
        <v>2.512213369788685</v>
      </c>
      <c r="BC2087">
        <f>INDEX(Model_Assumptions[Values],9)*((INDEX(Model_Scenarios[GR Weight],4)*$AG2087)+(INDEX(Model_Scenarios[GP Weight],4)*$AH2087)+(INDEX(Model_Scenarios[LTV Weight],4)*$AI2087))-(INDEX(Model_Scenarios[LTV Weight],4)*$AP2087)-(INDEX(Model_Scenarios[GP Weight],4)*($AS2087+$AV2087+$AY2087))</f>
        <v>2.4107253141253531</v>
      </c>
      <c r="BD2087">
        <f>INDEX(Model_Assumptions[Values],9)*((INDEX(Model_Scenarios[GR Weight],5)*$AG2087)+(INDEX(Model_Scenarios[GP Weight],5)*$AH2087)+(INDEX(Model_Scenarios[LTV Weight],5)*$AI2087))-(INDEX(Model_Scenarios[LTV Weight],5)*$AP2087)-(INDEX(Model_Scenarios[GP Weight],5)*($AS2087+$AV2087+$AY2087))</f>
        <v>2.870171412194642</v>
      </c>
    </row>
    <row r="2088" spans="1:56" x14ac:dyDescent="0.25">
      <c r="A2088">
        <v>2087</v>
      </c>
      <c r="B2088">
        <v>42</v>
      </c>
      <c r="C2088" s="3">
        <v>37</v>
      </c>
      <c r="D2088" s="4">
        <v>0.72</v>
      </c>
      <c r="E2088" t="str">
        <v>SKU-1049</v>
      </c>
      <c r="F2088" t="str">
        <v>Raise</v>
      </c>
      <c r="G2088" t="str">
        <v>Full</v>
      </c>
      <c r="H2088">
        <v>99.75</v>
      </c>
      <c r="I2088">
        <v>38.130000000000003</v>
      </c>
      <c r="J2088">
        <v>34</v>
      </c>
      <c r="K2088">
        <v>3391.5</v>
      </c>
      <c r="L2088">
        <v>2095.08</v>
      </c>
      <c r="M2088">
        <v>0.6177443609022556</v>
      </c>
      <c r="N2088">
        <v>110.43409123252499</v>
      </c>
      <c r="O2088">
        <v>597.24501067332449</v>
      </c>
      <c r="P2088">
        <v>635.3750106733246</v>
      </c>
      <c r="Q2088">
        <v>1533.9834111929088</v>
      </c>
      <c r="R2088">
        <v>1185.8871755760565</v>
      </c>
      <c r="S2088">
        <v>1</v>
      </c>
      <c r="T2088">
        <f t="shared" si="736"/>
        <v>107.44254568741799</v>
      </c>
      <c r="U2088">
        <f t="shared" si="737"/>
        <v>7.7118252505443505E-2</v>
      </c>
      <c r="V2088">
        <f>IF($F2088="Reduce", INDEX(Model_Assumptions[Values], 2), INDEX(Model_Assumptions[Values], 1))</f>
        <v>-0.4</v>
      </c>
      <c r="W2088">
        <f t="shared" si="738"/>
        <v>32.951191765925969</v>
      </c>
      <c r="X2088">
        <f t="shared" si="751"/>
        <v>3540.3599267653726</v>
      </c>
      <c r="Y2088">
        <f t="shared" si="739"/>
        <v>2283.9309847306154</v>
      </c>
      <c r="Z2088">
        <f t="shared" si="740"/>
        <v>148.85992676537262</v>
      </c>
      <c r="AA2088">
        <f t="shared" si="741"/>
        <v>188.85098473061544</v>
      </c>
      <c r="AB2088">
        <f t="shared" si="752"/>
        <v>0.64511265294354248</v>
      </c>
      <c r="AC2088">
        <f t="shared" si="742"/>
        <v>2.7368292041286879E-2</v>
      </c>
      <c r="AD2088">
        <f t="shared" si="743"/>
        <v>2.7368292041286879E-2</v>
      </c>
      <c r="AE2088">
        <f t="shared" si="744"/>
        <v>0.71999999999999964</v>
      </c>
      <c r="AF2088">
        <f t="shared" si="753"/>
        <v>332.04840916129626</v>
      </c>
      <c r="AG2088">
        <f t="shared" si="745"/>
        <v>0.24924432034610103</v>
      </c>
      <c r="AH2088">
        <f t="shared" si="746"/>
        <v>0.29722759245832597</v>
      </c>
      <c r="AI2088">
        <f t="shared" si="754"/>
        <v>0.28000000000000036</v>
      </c>
      <c r="AJ2088">
        <f>MAX(0, $R2088 - $AA2088) * INDEX(Model_Assumptions[Values], 7)</f>
        <v>1994.0723816908821</v>
      </c>
      <c r="AK2088">
        <f>MAX(0, INDEX(Model_Assumptions[Values], 4) - $AD2088)</f>
        <v>2.2631707958713124E-2</v>
      </c>
      <c r="AL2088">
        <f>MAX(0, INDEX(Model_Assumptions[Values], 5) - $AC2088)</f>
        <v>0</v>
      </c>
      <c r="AM2088">
        <f>INDEX(Model_Assumptions[Values], 6) * MAX(0, INDEX(Model_Assumptions[Values], 3) - $AB2088)^2</f>
        <v>0</v>
      </c>
      <c r="AN2088">
        <f t="shared" si="747"/>
        <v>2113.8120565242398</v>
      </c>
      <c r="AO2088" cm="1">
        <f t="array" ref="AO2088">IFERROR(STDEV(IF($E$2:$E$2201=$E2088, $AJ$2:$AJ$2201)), 0)</f>
        <v>150.60053883998373</v>
      </c>
      <c r="AP2088">
        <f t="shared" si="755"/>
        <v>-0.79508131747512267</v>
      </c>
      <c r="AQ2088">
        <f t="shared" si="748"/>
        <v>3.1252212550460456E-2</v>
      </c>
      <c r="AR2088" cm="1">
        <f t="array" ref="AR2088">IFERROR(STDEV(IF($E$2:$E$2201=$E2088, $AK$2:$AK$2201)), 0)</f>
        <v>1.0796484357595067E-2</v>
      </c>
      <c r="AS2088">
        <f t="shared" si="756"/>
        <v>-0.79845478455984753</v>
      </c>
      <c r="AT2088">
        <f t="shared" si="749"/>
        <v>5.2636488105721356E-3</v>
      </c>
      <c r="AU2088" cm="1">
        <f t="array" ref="AU2088">IFERROR(STDEV(IF($E$2:$E$2201=$E2088, $AL$2:$AL$2201)), 0)</f>
        <v>6.6424285954351254E-3</v>
      </c>
      <c r="AV2088">
        <f t="shared" si="757"/>
        <v>-0.79242836184787468</v>
      </c>
      <c r="AW2088">
        <f t="shared" si="750"/>
        <v>0</v>
      </c>
      <c r="AX2088" cm="1">
        <f t="array" ref="AX2088">IFERROR(STDEV(IF($E$2:$E$2201=$E2088, $AM$2:$AM$2201)), 0)</f>
        <v>0</v>
      </c>
      <c r="AY2088">
        <f t="shared" si="758"/>
        <v>-0.79242836184787468</v>
      </c>
      <c r="AZ2088">
        <f>INDEX(Model_Assumptions[Values],9)*((INDEX(Model_Scenarios[GR Weight],1)*$AG2088)+(INDEX(Model_Scenarios[GP Weight],1)*$AH2088)+(INDEX(Model_Scenarios[LTV Weight],1)*$AI2088))-(INDEX(Model_Scenarios[LTV Weight],1)*$AP2088)-(INDEX(Model_Scenarios[GP Weight],1)*($AS2088+$AV2088+$AY2088))</f>
        <v>2.2676321612078727</v>
      </c>
      <c r="BA2088">
        <f>INDEX(Model_Assumptions[Values],9)*((INDEX(Model_Scenarios[GR Weight],2)*$AG2088)+(INDEX(Model_Scenarios[GP Weight],2)*$AH2088)+(INDEX(Model_Scenarios[LTV Weight],2)*$AI2088))-(INDEX(Model_Scenarios[LTV Weight],2)*$AP2088)-(INDEX(Model_Scenarios[GP Weight],2)*($AS2088+$AV2088+$AY2088))</f>
        <v>2.3876259907278521</v>
      </c>
      <c r="BB2088">
        <f>INDEX(Model_Assumptions[Values],9)*((INDEX(Model_Scenarios[GR Weight],3)*$AG2088)+(INDEX(Model_Scenarios[GP Weight],3)*$AH2088)+(INDEX(Model_Scenarios[LTV Weight],3)*$AI2088))-(INDEX(Model_Scenarios[LTV Weight],3)*$AP2088)-(INDEX(Model_Scenarios[GP Weight],3)*($AS2088+$AV2088+$AY2088))</f>
        <v>2.5438952421142051</v>
      </c>
      <c r="BC2088">
        <f>INDEX(Model_Assumptions[Values],9)*((INDEX(Model_Scenarios[GR Weight],4)*$AG2088)+(INDEX(Model_Scenarios[GP Weight],4)*$AH2088)+(INDEX(Model_Scenarios[LTV Weight],4)*$AI2088))-(INDEX(Model_Scenarios[LTV Weight],4)*$AP2088)-(INDEX(Model_Scenarios[GP Weight],4)*($AS2088+$AV2088+$AY2088))</f>
        <v>2.4490092705397437</v>
      </c>
      <c r="BD2088">
        <f>INDEX(Model_Assumptions[Values],9)*((INDEX(Model_Scenarios[GR Weight],5)*$AG2088)+(INDEX(Model_Scenarios[GP Weight],5)*$AH2088)+(INDEX(Model_Scenarios[LTV Weight],5)*$AI2088))-(INDEX(Model_Scenarios[LTV Weight],5)*$AP2088)-(INDEX(Model_Scenarios[GP Weight],5)*($AS2088+$AV2088+$AY2088))</f>
        <v>2.926211858515857</v>
      </c>
    </row>
    <row r="2089" spans="1:56" x14ac:dyDescent="0.25">
      <c r="A2089">
        <v>2088</v>
      </c>
      <c r="B2089">
        <v>42</v>
      </c>
      <c r="C2089" s="3">
        <v>38</v>
      </c>
      <c r="D2089" s="4">
        <v>0.74</v>
      </c>
      <c r="E2089" t="str">
        <v>SKU-1049</v>
      </c>
      <c r="F2089" t="str">
        <v>Raise</v>
      </c>
      <c r="G2089" t="str">
        <v>Full</v>
      </c>
      <c r="H2089">
        <v>99.75</v>
      </c>
      <c r="I2089">
        <v>38.130000000000003</v>
      </c>
      <c r="J2089">
        <v>34</v>
      </c>
      <c r="K2089">
        <v>3391.5</v>
      </c>
      <c r="L2089">
        <v>2095.08</v>
      </c>
      <c r="M2089">
        <v>0.6177443609022556</v>
      </c>
      <c r="N2089">
        <v>110.43409123252499</v>
      </c>
      <c r="O2089">
        <v>597.24501067332449</v>
      </c>
      <c r="P2089">
        <v>635.3750106733246</v>
      </c>
      <c r="Q2089">
        <v>1533.9834111929088</v>
      </c>
      <c r="R2089">
        <v>1185.8871755760565</v>
      </c>
      <c r="S2089">
        <v>1</v>
      </c>
      <c r="T2089">
        <f t="shared" si="736"/>
        <v>107.6562275120685</v>
      </c>
      <c r="U2089">
        <f t="shared" si="737"/>
        <v>7.9260426186150354E-2</v>
      </c>
      <c r="V2089">
        <f>IF($F2089="Reduce", INDEX(Model_Assumptions[Values], 2), INDEX(Model_Assumptions[Values], 1))</f>
        <v>-0.4</v>
      </c>
      <c r="W2089">
        <f t="shared" si="738"/>
        <v>32.922058203868353</v>
      </c>
      <c r="X2089">
        <f t="shared" si="751"/>
        <v>3544.2645881612125</v>
      </c>
      <c r="Y2089">
        <f t="shared" si="739"/>
        <v>2288.9465088477118</v>
      </c>
      <c r="Z2089">
        <f t="shared" si="740"/>
        <v>152.76458816121249</v>
      </c>
      <c r="AA2089">
        <f t="shared" si="741"/>
        <v>193.86650884771188</v>
      </c>
      <c r="AB2089">
        <f t="shared" si="752"/>
        <v>0.645817052285939</v>
      </c>
      <c r="AC2089">
        <f t="shared" si="742"/>
        <v>2.8072691383683401E-2</v>
      </c>
      <c r="AD2089">
        <f t="shared" si="743"/>
        <v>2.8072691383683401E-2</v>
      </c>
      <c r="AE2089">
        <f t="shared" si="744"/>
        <v>0.74000000000000032</v>
      </c>
      <c r="AF2089">
        <f t="shared" si="753"/>
        <v>308.33066564977429</v>
      </c>
      <c r="AG2089">
        <f t="shared" si="745"/>
        <v>0.25578210856711575</v>
      </c>
      <c r="AH2089">
        <f t="shared" si="746"/>
        <v>0.30512139380846304</v>
      </c>
      <c r="AI2089">
        <f t="shared" si="754"/>
        <v>0.25999999999999968</v>
      </c>
      <c r="AJ2089">
        <f>MAX(0, $R2089 - $AA2089) * INDEX(Model_Assumptions[Values], 7)</f>
        <v>1984.0413334566892</v>
      </c>
      <c r="AK2089">
        <f>MAX(0, INDEX(Model_Assumptions[Values], 4) - $AD2089)</f>
        <v>2.1927308616316601E-2</v>
      </c>
      <c r="AL2089">
        <f>MAX(0, INDEX(Model_Assumptions[Values], 5) - $AC2089)</f>
        <v>0</v>
      </c>
      <c r="AM2089">
        <f>INDEX(Model_Assumptions[Values], 6) * MAX(0, INDEX(Model_Assumptions[Values], 3) - $AB2089)^2</f>
        <v>0</v>
      </c>
      <c r="AN2089">
        <f t="shared" si="747"/>
        <v>2113.8120565242398</v>
      </c>
      <c r="AO2089" cm="1">
        <f t="array" ref="AO2089">IFERROR(STDEV(IF($E$2:$E$2201=$E2089, $AJ$2:$AJ$2201)), 0)</f>
        <v>150.60053883998373</v>
      </c>
      <c r="AP2089">
        <f t="shared" si="755"/>
        <v>-0.86168830514899208</v>
      </c>
      <c r="AQ2089">
        <f t="shared" si="748"/>
        <v>3.1252212550460456E-2</v>
      </c>
      <c r="AR2089" cm="1">
        <f t="array" ref="AR2089">IFERROR(STDEV(IF($E$2:$E$2201=$E2089, $AK$2:$AK$2201)), 0)</f>
        <v>1.0796484357595067E-2</v>
      </c>
      <c r="AS2089">
        <f t="shared" si="756"/>
        <v>-0.86369818408378551</v>
      </c>
      <c r="AT2089">
        <f t="shared" si="749"/>
        <v>5.2636488105721356E-3</v>
      </c>
      <c r="AU2089" cm="1">
        <f t="array" ref="AU2089">IFERROR(STDEV(IF($E$2:$E$2201=$E2089, $AL$2:$AL$2201)), 0)</f>
        <v>6.6424285954351254E-3</v>
      </c>
      <c r="AV2089">
        <f t="shared" si="757"/>
        <v>-0.79242836184787468</v>
      </c>
      <c r="AW2089">
        <f t="shared" si="750"/>
        <v>0</v>
      </c>
      <c r="AX2089" cm="1">
        <f t="array" ref="AX2089">IFERROR(STDEV(IF($E$2:$E$2201=$E2089, $AM$2:$AM$2201)), 0)</f>
        <v>0</v>
      </c>
      <c r="AY2089">
        <f t="shared" si="758"/>
        <v>-0.79242836184787468</v>
      </c>
      <c r="AZ2089">
        <f>INDEX(Model_Assumptions[Values],9)*((INDEX(Model_Scenarios[GR Weight],1)*$AG2089)+(INDEX(Model_Scenarios[GP Weight],1)*$AH2089)+(INDEX(Model_Scenarios[LTV Weight],1)*$AI2089))-(INDEX(Model_Scenarios[LTV Weight],1)*$AP2089)-(INDEX(Model_Scenarios[GP Weight],1)*($AS2089+$AV2089+$AY2089))</f>
        <v>2.2546578860849351</v>
      </c>
      <c r="BA2089">
        <f>INDEX(Model_Assumptions[Values],9)*((INDEX(Model_Scenarios[GR Weight],2)*$AG2089)+(INDEX(Model_Scenarios[GP Weight],2)*$AH2089)+(INDEX(Model_Scenarios[LTV Weight],2)*$AI2089))-(INDEX(Model_Scenarios[LTV Weight],2)*$AP2089)-(INDEX(Model_Scenarios[GP Weight],2)*($AS2089+$AV2089+$AY2089))</f>
        <v>2.3917663551365509</v>
      </c>
      <c r="BB2089">
        <f>INDEX(Model_Assumptions[Values],9)*((INDEX(Model_Scenarios[GR Weight],3)*$AG2089)+(INDEX(Model_Scenarios[GP Weight],3)*$AH2089)+(INDEX(Model_Scenarios[LTV Weight],3)*$AI2089))-(INDEX(Model_Scenarios[LTV Weight],3)*$AP2089)-(INDEX(Model_Scenarios[GP Weight],3)*($AS2089+$AV2089+$AY2089))</f>
        <v>2.5753596146561382</v>
      </c>
      <c r="BC2089">
        <f>INDEX(Model_Assumptions[Values],9)*((INDEX(Model_Scenarios[GR Weight],4)*$AG2089)+(INDEX(Model_Scenarios[GP Weight],4)*$AH2089)+(INDEX(Model_Scenarios[LTV Weight],4)*$AI2089))-(INDEX(Model_Scenarios[LTV Weight],4)*$AP2089)-(INDEX(Model_Scenarios[GP Weight],4)*($AS2089+$AV2089+$AY2089))</f>
        <v>2.487081838424797</v>
      </c>
      <c r="BD2089">
        <f>INDEX(Model_Assumptions[Values],9)*((INDEX(Model_Scenarios[GR Weight],5)*$AG2089)+(INDEX(Model_Scenarios[GP Weight],5)*$AH2089)+(INDEX(Model_Scenarios[LTV Weight],5)*$AI2089))-(INDEX(Model_Scenarios[LTV Weight],5)*$AP2089)-(INDEX(Model_Scenarios[GP Weight],5)*($AS2089+$AV2089+$AY2089))</f>
        <v>2.981993217106381</v>
      </c>
    </row>
    <row r="2090" spans="1:56" x14ac:dyDescent="0.25">
      <c r="A2090">
        <v>2089</v>
      </c>
      <c r="B2090">
        <v>42</v>
      </c>
      <c r="C2090" s="3">
        <v>39</v>
      </c>
      <c r="D2090" s="4">
        <v>0.76</v>
      </c>
      <c r="E2090" t="str">
        <v>SKU-1049</v>
      </c>
      <c r="F2090" t="str">
        <v>Raise</v>
      </c>
      <c r="G2090" t="str">
        <v>Full</v>
      </c>
      <c r="H2090">
        <v>99.75</v>
      </c>
      <c r="I2090">
        <v>38.130000000000003</v>
      </c>
      <c r="J2090">
        <v>34</v>
      </c>
      <c r="K2090">
        <v>3391.5</v>
      </c>
      <c r="L2090">
        <v>2095.08</v>
      </c>
      <c r="M2090">
        <v>0.6177443609022556</v>
      </c>
      <c r="N2090">
        <v>110.43409123252499</v>
      </c>
      <c r="O2090">
        <v>597.24501067332449</v>
      </c>
      <c r="P2090">
        <v>635.3750106733246</v>
      </c>
      <c r="Q2090">
        <v>1533.9834111929088</v>
      </c>
      <c r="R2090">
        <v>1185.8871755760565</v>
      </c>
      <c r="S2090">
        <v>1</v>
      </c>
      <c r="T2090">
        <f t="shared" si="736"/>
        <v>107.86990933671899</v>
      </c>
      <c r="U2090">
        <f t="shared" si="737"/>
        <v>8.1402599866857051E-2</v>
      </c>
      <c r="V2090">
        <f>IF($F2090="Reduce", INDEX(Model_Assumptions[Values], 2), INDEX(Model_Assumptions[Values], 1))</f>
        <v>-0.4</v>
      </c>
      <c r="W2090">
        <f t="shared" si="738"/>
        <v>32.892924641810744</v>
      </c>
      <c r="X2090">
        <f t="shared" si="751"/>
        <v>3548.156798931655</v>
      </c>
      <c r="Y2090">
        <f t="shared" si="739"/>
        <v>2293.9495823394113</v>
      </c>
      <c r="Z2090">
        <f t="shared" si="740"/>
        <v>156.65679893165498</v>
      </c>
      <c r="AA2090">
        <f t="shared" si="741"/>
        <v>198.86958233941141</v>
      </c>
      <c r="AB2090">
        <f t="shared" si="752"/>
        <v>0.64651866090870513</v>
      </c>
      <c r="AC2090">
        <f t="shared" si="742"/>
        <v>2.8774300006449538E-2</v>
      </c>
      <c r="AD2090">
        <f t="shared" si="743"/>
        <v>2.8774300006449538E-2</v>
      </c>
      <c r="AE2090">
        <f t="shared" si="744"/>
        <v>0.75999999999999968</v>
      </c>
      <c r="AF2090">
        <f t="shared" si="753"/>
        <v>284.61292213825396</v>
      </c>
      <c r="AG2090">
        <f t="shared" si="745"/>
        <v>0.26229905002478399</v>
      </c>
      <c r="AH2090">
        <f t="shared" si="746"/>
        <v>0.31299559944711042</v>
      </c>
      <c r="AI2090">
        <f t="shared" si="754"/>
        <v>0.24000000000000035</v>
      </c>
      <c r="AJ2090">
        <f>MAX(0, $R2090 - $AA2090) * INDEX(Model_Assumptions[Values], 7)</f>
        <v>1974.0351864732902</v>
      </c>
      <c r="AK2090">
        <f>MAX(0, INDEX(Model_Assumptions[Values], 4) - $AD2090)</f>
        <v>2.1225699993550465E-2</v>
      </c>
      <c r="AL2090">
        <f>MAX(0, INDEX(Model_Assumptions[Values], 5) - $AC2090)</f>
        <v>0</v>
      </c>
      <c r="AM2090">
        <f>INDEX(Model_Assumptions[Values], 6) * MAX(0, INDEX(Model_Assumptions[Values], 3) - $AB2090)^2</f>
        <v>0</v>
      </c>
      <c r="AN2090">
        <f t="shared" si="747"/>
        <v>2113.8120565242398</v>
      </c>
      <c r="AO2090" cm="1">
        <f t="array" ref="AO2090">IFERROR(STDEV(IF($E$2:$E$2201=$E2090, $AJ$2:$AJ$2201)), 0)</f>
        <v>150.60053883998373</v>
      </c>
      <c r="AP2090">
        <f t="shared" si="755"/>
        <v>-0.928129946463641</v>
      </c>
      <c r="AQ2090">
        <f t="shared" si="748"/>
        <v>3.1252212550460456E-2</v>
      </c>
      <c r="AR2090" cm="1">
        <f t="array" ref="AR2090">IFERROR(STDEV(IF($E$2:$E$2201=$E2090, $AK$2:$AK$2201)), 0)</f>
        <v>1.0796484357595067E-2</v>
      </c>
      <c r="AS2090">
        <f t="shared" si="756"/>
        <v>-0.92868309949956829</v>
      </c>
      <c r="AT2090">
        <f t="shared" si="749"/>
        <v>5.2636488105721356E-3</v>
      </c>
      <c r="AU2090" cm="1">
        <f t="array" ref="AU2090">IFERROR(STDEV(IF($E$2:$E$2201=$E2090, $AL$2:$AL$2201)), 0)</f>
        <v>6.6424285954351254E-3</v>
      </c>
      <c r="AV2090">
        <f t="shared" si="757"/>
        <v>-0.79242836184787468</v>
      </c>
      <c r="AW2090">
        <f t="shared" si="750"/>
        <v>0</v>
      </c>
      <c r="AX2090" cm="1">
        <f t="array" ref="AX2090">IFERROR(STDEV(IF($E$2:$E$2201=$E2090, $AM$2:$AM$2201)), 0)</f>
        <v>0</v>
      </c>
      <c r="AY2090">
        <f t="shared" si="758"/>
        <v>-0.79242836184787468</v>
      </c>
      <c r="AZ2090">
        <f>INDEX(Model_Assumptions[Values],9)*((INDEX(Model_Scenarios[GR Weight],1)*$AG2090)+(INDEX(Model_Scenarios[GP Weight],1)*$AH2090)+(INDEX(Model_Scenarios[LTV Weight],1)*$AI2090))-(INDEX(Model_Scenarios[LTV Weight],1)*$AP2090)-(INDEX(Model_Scenarios[GP Weight],1)*($AS2090+$AV2090+$AY2090))</f>
        <v>2.2415052642263933</v>
      </c>
      <c r="BA2090">
        <f>INDEX(Model_Assumptions[Values],9)*((INDEX(Model_Scenarios[GR Weight],2)*$AG2090)+(INDEX(Model_Scenarios[GP Weight],2)*$AH2090)+(INDEX(Model_Scenarios[LTV Weight],2)*$AI2090))-(INDEX(Model_Scenarios[LTV Weight],2)*$AP2090)-(INDEX(Model_Scenarios[GP Weight],2)*($AS2090+$AV2090+$AY2090))</f>
        <v>2.3957123168061298</v>
      </c>
      <c r="BB2090">
        <f>INDEX(Model_Assumptions[Values],9)*((INDEX(Model_Scenarios[GR Weight],3)*$AG2090)+(INDEX(Model_Scenarios[GP Weight],3)*$AH2090)+(INDEX(Model_Scenarios[LTV Weight],3)*$AI2090))-(INDEX(Model_Scenarios[LTV Weight],3)*$AP2090)-(INDEX(Model_Scenarios[GP Weight],3)*($AS2090+$AV2090+$AY2090))</f>
        <v>2.6066070282672413</v>
      </c>
      <c r="BC2090">
        <f>INDEX(Model_Assumptions[Values],9)*((INDEX(Model_Scenarios[GR Weight],4)*$AG2090)+(INDEX(Model_Scenarios[GP Weight],4)*$AH2090)+(INDEX(Model_Scenarios[LTV Weight],4)*$AI2090))-(INDEX(Model_Scenarios[LTV Weight],4)*$AP2090)-(INDEX(Model_Scenarios[GP Weight],4)*($AS2090+$AV2090+$AY2090))</f>
        <v>2.5249435586332694</v>
      </c>
      <c r="BD2090">
        <f>INDEX(Model_Assumptions[Values],9)*((INDEX(Model_Scenarios[GR Weight],5)*$AG2090)+(INDEX(Model_Scenarios[GP Weight],5)*$AH2090)+(INDEX(Model_Scenarios[LTV Weight],5)*$AI2090))-(INDEX(Model_Scenarios[LTV Weight],5)*$AP2090)-(INDEX(Model_Scenarios[GP Weight],5)*($AS2090+$AV2090+$AY2090))</f>
        <v>3.0375163378776735</v>
      </c>
    </row>
    <row r="2091" spans="1:56" x14ac:dyDescent="0.25">
      <c r="A2091">
        <v>2090</v>
      </c>
      <c r="B2091">
        <v>42</v>
      </c>
      <c r="C2091" s="3">
        <v>40</v>
      </c>
      <c r="D2091" s="4">
        <v>0.78</v>
      </c>
      <c r="E2091" t="str">
        <v>SKU-1049</v>
      </c>
      <c r="F2091" t="str">
        <v>Raise</v>
      </c>
      <c r="G2091" t="str">
        <v>Full</v>
      </c>
      <c r="H2091">
        <v>99.75</v>
      </c>
      <c r="I2091">
        <v>38.130000000000003</v>
      </c>
      <c r="J2091">
        <v>34</v>
      </c>
      <c r="K2091">
        <v>3391.5</v>
      </c>
      <c r="L2091">
        <v>2095.08</v>
      </c>
      <c r="M2091">
        <v>0.6177443609022556</v>
      </c>
      <c r="N2091">
        <v>110.43409123252499</v>
      </c>
      <c r="O2091">
        <v>597.24501067332449</v>
      </c>
      <c r="P2091">
        <v>635.3750106733246</v>
      </c>
      <c r="Q2091">
        <v>1533.9834111929088</v>
      </c>
      <c r="R2091">
        <v>1185.8871755760565</v>
      </c>
      <c r="S2091">
        <v>1</v>
      </c>
      <c r="T2091">
        <f t="shared" si="736"/>
        <v>108.0835911613695</v>
      </c>
      <c r="U2091">
        <f t="shared" si="737"/>
        <v>8.3544773547563886E-2</v>
      </c>
      <c r="V2091">
        <f>IF($F2091="Reduce", INDEX(Model_Assumptions[Values], 2), INDEX(Model_Assumptions[Values], 1))</f>
        <v>-0.4</v>
      </c>
      <c r="W2091">
        <f t="shared" si="738"/>
        <v>32.863791079753128</v>
      </c>
      <c r="X2091">
        <f t="shared" si="751"/>
        <v>3552.0365590766987</v>
      </c>
      <c r="Y2091">
        <f t="shared" si="739"/>
        <v>2298.9402052057121</v>
      </c>
      <c r="Z2091">
        <f t="shared" si="740"/>
        <v>160.53655907669872</v>
      </c>
      <c r="AA2091">
        <f t="shared" si="741"/>
        <v>203.86020520571219</v>
      </c>
      <c r="AB2091">
        <f t="shared" si="752"/>
        <v>0.64721749536364259</v>
      </c>
      <c r="AC2091">
        <f t="shared" si="742"/>
        <v>2.9473134461386996E-2</v>
      </c>
      <c r="AD2091">
        <f t="shared" si="743"/>
        <v>2.9473134461386996E-2</v>
      </c>
      <c r="AE2091">
        <f t="shared" si="744"/>
        <v>0.78000000000000036</v>
      </c>
      <c r="AF2091">
        <f t="shared" si="753"/>
        <v>260.89517862673199</v>
      </c>
      <c r="AG2091">
        <f t="shared" si="745"/>
        <v>0.26879514471910343</v>
      </c>
      <c r="AH2091">
        <f t="shared" si="746"/>
        <v>0.32085020937426523</v>
      </c>
      <c r="AI2091">
        <f t="shared" si="754"/>
        <v>0.21999999999999964</v>
      </c>
      <c r="AJ2091">
        <f>MAX(0, $R2091 - $AA2091) * INDEX(Model_Assumptions[Values], 7)</f>
        <v>1964.0539407406886</v>
      </c>
      <c r="AK2091">
        <f>MAX(0, INDEX(Model_Assumptions[Values], 4) - $AD2091)</f>
        <v>2.0526865538613007E-2</v>
      </c>
      <c r="AL2091">
        <f>MAX(0, INDEX(Model_Assumptions[Values], 5) - $AC2091)</f>
        <v>0</v>
      </c>
      <c r="AM2091">
        <f>INDEX(Model_Assumptions[Values], 6) * MAX(0, INDEX(Model_Assumptions[Values], 3) - $AB2091)^2</f>
        <v>0</v>
      </c>
      <c r="AN2091">
        <f t="shared" si="747"/>
        <v>2113.8120565242398</v>
      </c>
      <c r="AO2091" cm="1">
        <f t="array" ref="AO2091">IFERROR(STDEV(IF($E$2:$E$2201=$E2091, $AJ$2:$AJ$2201)), 0)</f>
        <v>150.60053883998373</v>
      </c>
      <c r="AP2091">
        <f t="shared" si="755"/>
        <v>-0.99440624141904521</v>
      </c>
      <c r="AQ2091">
        <f t="shared" si="748"/>
        <v>3.1252212550460456E-2</v>
      </c>
      <c r="AR2091" cm="1">
        <f t="array" ref="AR2091">IFERROR(STDEV(IF($E$2:$E$2201=$E2091, $AK$2:$AK$2201)), 0)</f>
        <v>1.0796484357595067E-2</v>
      </c>
      <c r="AS2091">
        <f t="shared" si="756"/>
        <v>-0.99341106388047762</v>
      </c>
      <c r="AT2091">
        <f t="shared" si="749"/>
        <v>5.2636488105721356E-3</v>
      </c>
      <c r="AU2091" cm="1">
        <f t="array" ref="AU2091">IFERROR(STDEV(IF($E$2:$E$2201=$E2091, $AL$2:$AL$2201)), 0)</f>
        <v>6.6424285954351254E-3</v>
      </c>
      <c r="AV2091">
        <f t="shared" si="757"/>
        <v>-0.79242836184787468</v>
      </c>
      <c r="AW2091">
        <f t="shared" si="750"/>
        <v>0</v>
      </c>
      <c r="AX2091" cm="1">
        <f t="array" ref="AX2091">IFERROR(STDEV(IF($E$2:$E$2201=$E2091, $AM$2:$AM$2201)), 0)</f>
        <v>0</v>
      </c>
      <c r="AY2091">
        <f t="shared" si="758"/>
        <v>-0.79242836184787468</v>
      </c>
      <c r="AZ2091">
        <f>INDEX(Model_Assumptions[Values],9)*((INDEX(Model_Scenarios[GR Weight],1)*$AG2091)+(INDEX(Model_Scenarios[GP Weight],1)*$AH2091)+(INDEX(Model_Scenarios[LTV Weight],1)*$AI2091))-(INDEX(Model_Scenarios[LTV Weight],1)*$AP2091)-(INDEX(Model_Scenarios[GP Weight],1)*($AS2091+$AV2091+$AY2091))</f>
        <v>2.2281744489395416</v>
      </c>
      <c r="BA2091">
        <f>INDEX(Model_Assumptions[Values],9)*((INDEX(Model_Scenarios[GR Weight],2)*$AG2091)+(INDEX(Model_Scenarios[GP Weight],2)*$AH2091)+(INDEX(Model_Scenarios[LTV Weight],2)*$AI2091))-(INDEX(Model_Scenarios[LTV Weight],2)*$AP2091)-(INDEX(Model_Scenarios[GP Weight],2)*($AS2091+$AV2091+$AY2091))</f>
        <v>2.3994641823512164</v>
      </c>
      <c r="BB2091">
        <f>INDEX(Model_Assumptions[Values],9)*((INDEX(Model_Scenarios[GR Weight],3)*$AG2091)+(INDEX(Model_Scenarios[GP Weight],3)*$AH2091)+(INDEX(Model_Scenarios[LTV Weight],3)*$AI2091))-(INDEX(Model_Scenarios[LTV Weight],3)*$AP2091)-(INDEX(Model_Scenarios[GP Weight],3)*($AS2091+$AV2091+$AY2091))</f>
        <v>2.6376380195231404</v>
      </c>
      <c r="BC2091">
        <f>INDEX(Model_Assumptions[Values],9)*((INDEX(Model_Scenarios[GR Weight],4)*$AG2091)+(INDEX(Model_Scenarios[GP Weight],4)*$AH2091)+(INDEX(Model_Scenarios[LTV Weight],4)*$AI2091))-(INDEX(Model_Scenarios[LTV Weight],4)*$AP2091)-(INDEX(Model_Scenarios[GP Weight],4)*($AS2091+$AV2091+$AY2091))</f>
        <v>2.5625949677407873</v>
      </c>
      <c r="BD2091">
        <f>INDEX(Model_Assumptions[Values],9)*((INDEX(Model_Scenarios[GR Weight],5)*$AG2091)+(INDEX(Model_Scenarios[GP Weight],5)*$AH2091)+(INDEX(Model_Scenarios[LTV Weight],5)*$AI2091))-(INDEX(Model_Scenarios[LTV Weight],5)*$AP2091)-(INDEX(Model_Scenarios[GP Weight],5)*($AS2091+$AV2091+$AY2091))</f>
        <v>3.0927820640200183</v>
      </c>
    </row>
    <row r="2092" spans="1:56" x14ac:dyDescent="0.25">
      <c r="A2092">
        <v>2091</v>
      </c>
      <c r="B2092">
        <v>42</v>
      </c>
      <c r="C2092" s="3">
        <v>41</v>
      </c>
      <c r="D2092" s="4">
        <v>0.8</v>
      </c>
      <c r="E2092" t="str">
        <v>SKU-1049</v>
      </c>
      <c r="F2092" t="str">
        <v>Raise</v>
      </c>
      <c r="G2092" t="str">
        <v>Full</v>
      </c>
      <c r="H2092">
        <v>99.75</v>
      </c>
      <c r="I2092">
        <v>38.130000000000003</v>
      </c>
      <c r="J2092">
        <v>34</v>
      </c>
      <c r="K2092">
        <v>3391.5</v>
      </c>
      <c r="L2092">
        <v>2095.08</v>
      </c>
      <c r="M2092">
        <v>0.6177443609022556</v>
      </c>
      <c r="N2092">
        <v>110.43409123252499</v>
      </c>
      <c r="O2092">
        <v>597.24501067332449</v>
      </c>
      <c r="P2092">
        <v>635.3750106733246</v>
      </c>
      <c r="Q2092">
        <v>1533.9834111929088</v>
      </c>
      <c r="R2092">
        <v>1185.8871755760565</v>
      </c>
      <c r="S2092">
        <v>1</v>
      </c>
      <c r="T2092">
        <f t="shared" si="736"/>
        <v>108.29727298601999</v>
      </c>
      <c r="U2092">
        <f t="shared" si="737"/>
        <v>8.5686947228270582E-2</v>
      </c>
      <c r="V2092">
        <f>IF($F2092="Reduce", INDEX(Model_Assumptions[Values], 2), INDEX(Model_Assumptions[Values], 1))</f>
        <v>-0.4</v>
      </c>
      <c r="W2092">
        <f t="shared" si="738"/>
        <v>32.834657517695518</v>
      </c>
      <c r="X2092">
        <f t="shared" si="751"/>
        <v>3555.9038685963451</v>
      </c>
      <c r="Y2092">
        <f t="shared" si="739"/>
        <v>2303.9183774466146</v>
      </c>
      <c r="Z2092">
        <f t="shared" si="740"/>
        <v>164.40386859634509</v>
      </c>
      <c r="AA2092">
        <f t="shared" si="741"/>
        <v>208.83837744661469</v>
      </c>
      <c r="AB2092">
        <f t="shared" si="752"/>
        <v>0.64791357207191924</v>
      </c>
      <c r="AC2092">
        <f t="shared" si="742"/>
        <v>3.0169211169663646E-2</v>
      </c>
      <c r="AD2092">
        <f t="shared" si="743"/>
        <v>3.0169211169663646E-2</v>
      </c>
      <c r="AE2092">
        <f t="shared" si="744"/>
        <v>0.79999999999999971</v>
      </c>
      <c r="AF2092">
        <f t="shared" si="753"/>
        <v>237.17743511521164</v>
      </c>
      <c r="AG2092">
        <f t="shared" si="745"/>
        <v>0.27527039265007636</v>
      </c>
      <c r="AH2092">
        <f t="shared" si="746"/>
        <v>0.32868522358992813</v>
      </c>
      <c r="AI2092">
        <f t="shared" si="754"/>
        <v>0.20000000000000029</v>
      </c>
      <c r="AJ2092">
        <f>MAX(0, $R2092 - $AA2092) * INDEX(Model_Assumptions[Values], 7)</f>
        <v>1954.0975962588836</v>
      </c>
      <c r="AK2092">
        <f>MAX(0, INDEX(Model_Assumptions[Values], 4) - $AD2092)</f>
        <v>1.9830788830336357E-2</v>
      </c>
      <c r="AL2092">
        <f>MAX(0, INDEX(Model_Assumptions[Values], 5) - $AC2092)</f>
        <v>0</v>
      </c>
      <c r="AM2092">
        <f>INDEX(Model_Assumptions[Values], 6) * MAX(0, INDEX(Model_Assumptions[Values], 3) - $AB2092)^2</f>
        <v>0</v>
      </c>
      <c r="AN2092">
        <f t="shared" si="747"/>
        <v>2113.8120565242398</v>
      </c>
      <c r="AO2092" cm="1">
        <f t="array" ref="AO2092">IFERROR(STDEV(IF($E$2:$E$2201=$E2092, $AJ$2:$AJ$2201)), 0)</f>
        <v>150.60053883998373</v>
      </c>
      <c r="AP2092">
        <f t="shared" si="755"/>
        <v>-1.0605171900152106</v>
      </c>
      <c r="AQ2092">
        <f t="shared" si="748"/>
        <v>3.1252212550460456E-2</v>
      </c>
      <c r="AR2092" cm="1">
        <f t="array" ref="AR2092">IFERROR(STDEV(IF($E$2:$E$2201=$E2092, $AK$2:$AK$2201)), 0)</f>
        <v>1.0796484357595067E-2</v>
      </c>
      <c r="AS2092">
        <f t="shared" si="756"/>
        <v>-1.0578835982001311</v>
      </c>
      <c r="AT2092">
        <f t="shared" si="749"/>
        <v>5.2636488105721356E-3</v>
      </c>
      <c r="AU2092" cm="1">
        <f t="array" ref="AU2092">IFERROR(STDEV(IF($E$2:$E$2201=$E2092, $AL$2:$AL$2201)), 0)</f>
        <v>6.6424285954351254E-3</v>
      </c>
      <c r="AV2092">
        <f t="shared" si="757"/>
        <v>-0.79242836184787468</v>
      </c>
      <c r="AW2092">
        <f t="shared" si="750"/>
        <v>0</v>
      </c>
      <c r="AX2092" cm="1">
        <f t="array" ref="AX2092">IFERROR(STDEV(IF($E$2:$E$2201=$E2092, $AM$2:$AM$2201)), 0)</f>
        <v>0</v>
      </c>
      <c r="AY2092">
        <f t="shared" si="758"/>
        <v>-0.79242836184787468</v>
      </c>
      <c r="AZ2092">
        <f>INDEX(Model_Assumptions[Values],9)*((INDEX(Model_Scenarios[GR Weight],1)*$AG2092)+(INDEX(Model_Scenarios[GP Weight],1)*$AH2092)+(INDEX(Model_Scenarios[LTV Weight],1)*$AI2092))-(INDEX(Model_Scenarios[LTV Weight],1)*$AP2092)-(INDEX(Model_Scenarios[GP Weight],1)*($AS2092+$AV2092+$AY2092))</f>
        <v>2.2146655923217602</v>
      </c>
      <c r="BA2092">
        <f>INDEX(Model_Assumptions[Values],9)*((INDEX(Model_Scenarios[GR Weight],2)*$AG2092)+(INDEX(Model_Scenarios[GP Weight],2)*$AH2092)+(INDEX(Model_Scenarios[LTV Weight],2)*$AI2092))-(INDEX(Model_Scenarios[LTV Weight],2)*$AP2092)-(INDEX(Model_Scenarios[GP Weight],2)*($AS2092+$AV2092+$AY2092))</f>
        <v>2.4030222559665493</v>
      </c>
      <c r="BB2092">
        <f>INDEX(Model_Assumptions[Values],9)*((INDEX(Model_Scenarios[GR Weight],3)*$AG2092)+(INDEX(Model_Scenarios[GP Weight],3)*$AH2092)+(INDEX(Model_Scenarios[LTV Weight],3)*$AI2092))-(INDEX(Model_Scenarios[LTV Weight],3)*$AP2092)-(INDEX(Model_Scenarios[GP Weight],3)*($AS2092+$AV2092+$AY2092))</f>
        <v>2.6684531207646129</v>
      </c>
      <c r="BC2092">
        <f>INDEX(Model_Assumptions[Values],9)*((INDEX(Model_Scenarios[GR Weight],4)*$AG2092)+(INDEX(Model_Scenarios[GP Weight],4)*$AH2092)+(INDEX(Model_Scenarios[LTV Weight],4)*$AI2092))-(INDEX(Model_Scenarios[LTV Weight],4)*$AP2092)-(INDEX(Model_Scenarios[GP Weight],4)*($AS2092+$AV2092+$AY2092))</f>
        <v>2.6000365980881295</v>
      </c>
      <c r="BD2092">
        <f>INDEX(Model_Assumptions[Values],9)*((INDEX(Model_Scenarios[GR Weight],5)*$AG2092)+(INDEX(Model_Scenarios[GP Weight],5)*$AH2092)+(INDEX(Model_Scenarios[LTV Weight],5)*$AI2092))-(INDEX(Model_Scenarios[LTV Weight],5)*$AP2092)-(INDEX(Model_Scenarios[GP Weight],5)*($AS2092+$AV2092+$AY2092))</f>
        <v>3.1477912320689159</v>
      </c>
    </row>
    <row r="2093" spans="1:56" x14ac:dyDescent="0.25">
      <c r="A2093">
        <v>2092</v>
      </c>
      <c r="B2093">
        <v>42</v>
      </c>
      <c r="C2093" s="3">
        <v>42</v>
      </c>
      <c r="D2093" s="4">
        <v>0.82000000000000006</v>
      </c>
      <c r="E2093" t="str">
        <v>SKU-1049</v>
      </c>
      <c r="F2093" t="str">
        <v>Raise</v>
      </c>
      <c r="G2093" t="str">
        <v>Full</v>
      </c>
      <c r="H2093">
        <v>99.75</v>
      </c>
      <c r="I2093">
        <v>38.130000000000003</v>
      </c>
      <c r="J2093">
        <v>34</v>
      </c>
      <c r="K2093">
        <v>3391.5</v>
      </c>
      <c r="L2093">
        <v>2095.08</v>
      </c>
      <c r="M2093">
        <v>0.6177443609022556</v>
      </c>
      <c r="N2093">
        <v>110.43409123252499</v>
      </c>
      <c r="O2093">
        <v>597.24501067332449</v>
      </c>
      <c r="P2093">
        <v>635.3750106733246</v>
      </c>
      <c r="Q2093">
        <v>1533.9834111929088</v>
      </c>
      <c r="R2093">
        <v>1185.8871755760565</v>
      </c>
      <c r="S2093">
        <v>1</v>
      </c>
      <c r="T2093">
        <f t="shared" si="736"/>
        <v>108.5109548106705</v>
      </c>
      <c r="U2093">
        <f t="shared" si="737"/>
        <v>8.7829120908977418E-2</v>
      </c>
      <c r="V2093">
        <f>IF($F2093="Reduce", INDEX(Model_Assumptions[Values], 2), INDEX(Model_Assumptions[Values], 1))</f>
        <v>-0.4</v>
      </c>
      <c r="W2093">
        <f t="shared" si="738"/>
        <v>32.805523955637909</v>
      </c>
      <c r="X2093">
        <f t="shared" si="751"/>
        <v>3559.7587274905936</v>
      </c>
      <c r="Y2093">
        <f t="shared" si="739"/>
        <v>2308.8840990621202</v>
      </c>
      <c r="Z2093">
        <f t="shared" si="740"/>
        <v>168.25872749059363</v>
      </c>
      <c r="AA2093">
        <f t="shared" si="741"/>
        <v>213.80409906212026</v>
      </c>
      <c r="AB2093">
        <f t="shared" si="752"/>
        <v>0.64860690732535642</v>
      </c>
      <c r="AC2093">
        <f t="shared" si="742"/>
        <v>3.0862546423100823E-2</v>
      </c>
      <c r="AD2093">
        <f t="shared" si="743"/>
        <v>3.0862546423100823E-2</v>
      </c>
      <c r="AE2093">
        <f t="shared" si="744"/>
        <v>0.8200000000000004</v>
      </c>
      <c r="AF2093">
        <f t="shared" si="753"/>
        <v>213.45969160368969</v>
      </c>
      <c r="AG2093">
        <f t="shared" si="745"/>
        <v>0.2817247938177021</v>
      </c>
      <c r="AH2093">
        <f t="shared" si="746"/>
        <v>0.33650064209410141</v>
      </c>
      <c r="AI2093">
        <f t="shared" si="754"/>
        <v>0.1799999999999996</v>
      </c>
      <c r="AJ2093">
        <f>MAX(0, $R2093 - $AA2093) * INDEX(Model_Assumptions[Values], 7)</f>
        <v>1944.1661530278725</v>
      </c>
      <c r="AK2093">
        <f>MAX(0, INDEX(Model_Assumptions[Values], 4) - $AD2093)</f>
        <v>1.913745357689918E-2</v>
      </c>
      <c r="AL2093">
        <f>MAX(0, INDEX(Model_Assumptions[Values], 5) - $AC2093)</f>
        <v>0</v>
      </c>
      <c r="AM2093">
        <f>INDEX(Model_Assumptions[Values], 6) * MAX(0, INDEX(Model_Assumptions[Values], 3) - $AB2093)^2</f>
        <v>0</v>
      </c>
      <c r="AN2093">
        <f t="shared" si="747"/>
        <v>2113.8120565242398</v>
      </c>
      <c r="AO2093" cm="1">
        <f t="array" ref="AO2093">IFERROR(STDEV(IF($E$2:$E$2201=$E2093, $AJ$2:$AJ$2201)), 0)</f>
        <v>150.60053883998373</v>
      </c>
      <c r="AP2093">
        <f t="shared" si="755"/>
        <v>-1.1264627922521555</v>
      </c>
      <c r="AQ2093">
        <f t="shared" si="748"/>
        <v>3.1252212550460456E-2</v>
      </c>
      <c r="AR2093" cm="1">
        <f t="array" ref="AR2093">IFERROR(STDEV(IF($E$2:$E$2201=$E2093, $AK$2:$AK$2201)), 0)</f>
        <v>1.0796484357595067E-2</v>
      </c>
      <c r="AS2093">
        <f t="shared" si="756"/>
        <v>-1.1221022114517154</v>
      </c>
      <c r="AT2093">
        <f t="shared" si="749"/>
        <v>5.2636488105721356E-3</v>
      </c>
      <c r="AU2093" cm="1">
        <f t="array" ref="AU2093">IFERROR(STDEV(IF($E$2:$E$2201=$E2093, $AL$2:$AL$2201)), 0)</f>
        <v>6.6424285954351254E-3</v>
      </c>
      <c r="AV2093">
        <f t="shared" si="757"/>
        <v>-0.79242836184787468</v>
      </c>
      <c r="AW2093">
        <f t="shared" si="750"/>
        <v>0</v>
      </c>
      <c r="AX2093" cm="1">
        <f t="array" ref="AX2093">IFERROR(STDEV(IF($E$2:$E$2201=$E2093, $AM$2:$AM$2201)), 0)</f>
        <v>0</v>
      </c>
      <c r="AY2093">
        <f t="shared" si="758"/>
        <v>-0.79242836184787468</v>
      </c>
      <c r="AZ2093">
        <f>INDEX(Model_Assumptions[Values],9)*((INDEX(Model_Scenarios[GR Weight],1)*$AG2093)+(INDEX(Model_Scenarios[GP Weight],1)*$AH2093)+(INDEX(Model_Scenarios[LTV Weight],1)*$AI2093))-(INDEX(Model_Scenarios[LTV Weight],1)*$AP2093)-(INDEX(Model_Scenarios[GP Weight],1)*($AS2093+$AV2093+$AY2093))</f>
        <v>2.2009788452723713</v>
      </c>
      <c r="BA2093">
        <f>INDEX(Model_Assumptions[Values],9)*((INDEX(Model_Scenarios[GR Weight],2)*$AG2093)+(INDEX(Model_Scenarios[GP Weight],2)*$AH2093)+(INDEX(Model_Scenarios[LTV Weight],2)*$AI2093))-(INDEX(Model_Scenarios[LTV Weight],2)*$AP2093)-(INDEX(Model_Scenarios[GP Weight],2)*($AS2093+$AV2093+$AY2093))</f>
        <v>2.406386839450771</v>
      </c>
      <c r="BB2093">
        <f>INDEX(Model_Assumptions[Values],9)*((INDEX(Model_Scenarios[GR Weight],3)*$AG2093)+(INDEX(Model_Scenarios[GP Weight],3)*$AH2093)+(INDEX(Model_Scenarios[LTV Weight],3)*$AI2093))-(INDEX(Model_Scenarios[LTV Weight],3)*$AP2093)-(INDEX(Model_Scenarios[GP Weight],3)*($AS2093+$AV2093+$AY2093))</f>
        <v>2.6990528601392789</v>
      </c>
      <c r="BC2093">
        <f>INDEX(Model_Assumptions[Values],9)*((INDEX(Model_Scenarios[GR Weight],4)*$AG2093)+(INDEX(Model_Scenarios[GP Weight],4)*$AH2093)+(INDEX(Model_Scenarios[LTV Weight],4)*$AI2093))-(INDEX(Model_Scenarios[LTV Weight],4)*$AP2093)-(INDEX(Model_Scenarios[GP Weight],4)*($AS2093+$AV2093+$AY2093))</f>
        <v>2.6372689778229148</v>
      </c>
      <c r="BD2093">
        <f>INDEX(Model_Assumptions[Values],9)*((INDEX(Model_Scenarios[GR Weight],5)*$AG2093)+(INDEX(Model_Scenarios[GP Weight],5)*$AH2093)+(INDEX(Model_Scenarios[LTV Weight],5)*$AI2093))-(INDEX(Model_Scenarios[LTV Weight],5)*$AP2093)-(INDEX(Model_Scenarios[GP Weight],5)*($AS2093+$AV2093+$AY2093))</f>
        <v>3.2025446719706254</v>
      </c>
    </row>
    <row r="2094" spans="1:56" x14ac:dyDescent="0.25">
      <c r="A2094">
        <v>2093</v>
      </c>
      <c r="B2094">
        <v>42</v>
      </c>
      <c r="C2094" s="3">
        <v>43</v>
      </c>
      <c r="D2094" s="4">
        <v>0.84</v>
      </c>
      <c r="E2094" t="str">
        <v>SKU-1049</v>
      </c>
      <c r="F2094" t="str">
        <v>Raise</v>
      </c>
      <c r="G2094" t="str">
        <v>Full</v>
      </c>
      <c r="H2094">
        <v>99.75</v>
      </c>
      <c r="I2094">
        <v>38.130000000000003</v>
      </c>
      <c r="J2094">
        <v>34</v>
      </c>
      <c r="K2094">
        <v>3391.5</v>
      </c>
      <c r="L2094">
        <v>2095.08</v>
      </c>
      <c r="M2094">
        <v>0.6177443609022556</v>
      </c>
      <c r="N2094">
        <v>110.43409123252499</v>
      </c>
      <c r="O2094">
        <v>597.24501067332449</v>
      </c>
      <c r="P2094">
        <v>635.3750106733246</v>
      </c>
      <c r="Q2094">
        <v>1533.9834111929088</v>
      </c>
      <c r="R2094">
        <v>1185.8871755760565</v>
      </c>
      <c r="S2094">
        <v>1</v>
      </c>
      <c r="T2094">
        <f t="shared" si="736"/>
        <v>108.72463663532099</v>
      </c>
      <c r="U2094">
        <f t="shared" si="737"/>
        <v>8.9971294589684114E-2</v>
      </c>
      <c r="V2094">
        <f>IF($F2094="Reduce", INDEX(Model_Assumptions[Values], 2), INDEX(Model_Assumptions[Values], 1))</f>
        <v>-0.4</v>
      </c>
      <c r="W2094">
        <f t="shared" si="738"/>
        <v>32.776390393580293</v>
      </c>
      <c r="X2094">
        <f t="shared" si="751"/>
        <v>3563.601135759443</v>
      </c>
      <c r="Y2094">
        <f t="shared" si="739"/>
        <v>2313.8373700522261</v>
      </c>
      <c r="Z2094">
        <f t="shared" si="740"/>
        <v>172.10113575944297</v>
      </c>
      <c r="AA2094">
        <f t="shared" si="741"/>
        <v>218.75737005222618</v>
      </c>
      <c r="AB2094">
        <f t="shared" si="752"/>
        <v>0.64929751728769769</v>
      </c>
      <c r="AC2094">
        <f t="shared" si="742"/>
        <v>3.1553156385442094E-2</v>
      </c>
      <c r="AD2094">
        <f t="shared" si="743"/>
        <v>3.1553156385442094E-2</v>
      </c>
      <c r="AE2094">
        <f t="shared" si="744"/>
        <v>0.83999999999999975</v>
      </c>
      <c r="AF2094">
        <f t="shared" si="753"/>
        <v>189.74194809216934</v>
      </c>
      <c r="AG2094">
        <f t="shared" si="745"/>
        <v>0.28815834822197828</v>
      </c>
      <c r="AH2094">
        <f t="shared" si="746"/>
        <v>0.34429646488678062</v>
      </c>
      <c r="AI2094">
        <f t="shared" si="754"/>
        <v>0.16000000000000025</v>
      </c>
      <c r="AJ2094">
        <f>MAX(0, $R2094 - $AA2094) * INDEX(Model_Assumptions[Values], 7)</f>
        <v>1934.2596110476607</v>
      </c>
      <c r="AK2094">
        <f>MAX(0, INDEX(Model_Assumptions[Values], 4) - $AD2094)</f>
        <v>1.8446843614557909E-2</v>
      </c>
      <c r="AL2094">
        <f>MAX(0, INDEX(Model_Assumptions[Values], 5) - $AC2094)</f>
        <v>0</v>
      </c>
      <c r="AM2094">
        <f>INDEX(Model_Assumptions[Values], 6) * MAX(0, INDEX(Model_Assumptions[Values], 3) - $AB2094)^2</f>
        <v>0</v>
      </c>
      <c r="AN2094">
        <f t="shared" si="747"/>
        <v>2113.8120565242398</v>
      </c>
      <c r="AO2094" cm="1">
        <f t="array" ref="AO2094">IFERROR(STDEV(IF($E$2:$E$2201=$E2094, $AJ$2:$AJ$2201)), 0)</f>
        <v>150.60053883998373</v>
      </c>
      <c r="AP2094">
        <f t="shared" si="755"/>
        <v>-1.1922430481298438</v>
      </c>
      <c r="AQ2094">
        <f t="shared" si="748"/>
        <v>3.1252212550460456E-2</v>
      </c>
      <c r="AR2094" cm="1">
        <f t="array" ref="AR2094">IFERROR(STDEV(IF($E$2:$E$2201=$E2094, $AK$2:$AK$2201)), 0)</f>
        <v>1.0796484357595067E-2</v>
      </c>
      <c r="AS2094">
        <f t="shared" si="756"/>
        <v>-1.1860684007655027</v>
      </c>
      <c r="AT2094">
        <f t="shared" si="749"/>
        <v>5.2636488105721356E-3</v>
      </c>
      <c r="AU2094" cm="1">
        <f t="array" ref="AU2094">IFERROR(STDEV(IF($E$2:$E$2201=$E2094, $AL$2:$AL$2201)), 0)</f>
        <v>6.6424285954351254E-3</v>
      </c>
      <c r="AV2094">
        <f t="shared" si="757"/>
        <v>-0.79242836184787468</v>
      </c>
      <c r="AW2094">
        <f t="shared" si="750"/>
        <v>0</v>
      </c>
      <c r="AX2094" cm="1">
        <f t="array" ref="AX2094">IFERROR(STDEV(IF($E$2:$E$2201=$E2094, $AM$2:$AM$2201)), 0)</f>
        <v>0</v>
      </c>
      <c r="AY2094">
        <f t="shared" si="758"/>
        <v>-0.79242836184787468</v>
      </c>
      <c r="AZ2094">
        <f>INDEX(Model_Assumptions[Values],9)*((INDEX(Model_Scenarios[GR Weight],1)*$AG2094)+(INDEX(Model_Scenarios[GP Weight],1)*$AH2094)+(INDEX(Model_Scenarios[LTV Weight],1)*$AI2094))-(INDEX(Model_Scenarios[LTV Weight],1)*$AP2094)-(INDEX(Model_Scenarios[GP Weight],1)*($AS2094+$AV2094+$AY2094))</f>
        <v>2.187114357504381</v>
      </c>
      <c r="BA2094">
        <f>INDEX(Model_Assumptions[Values],9)*((INDEX(Model_Scenarios[GR Weight],2)*$AG2094)+(INDEX(Model_Scenarios[GP Weight],2)*$AH2094)+(INDEX(Model_Scenarios[LTV Weight],2)*$AI2094))-(INDEX(Model_Scenarios[LTV Weight],2)*$AP2094)-(INDEX(Model_Scenarios[GP Weight],2)*($AS2094+$AV2094+$AY2094))</f>
        <v>2.4095582322299141</v>
      </c>
      <c r="BB2094">
        <f>INDEX(Model_Assumptions[Values],9)*((INDEX(Model_Scenarios[GR Weight],3)*$AG2094)+(INDEX(Model_Scenarios[GP Weight],3)*$AH2094)+(INDEX(Model_Scenarios[LTV Weight],3)*$AI2094))-(INDEX(Model_Scenarios[LTV Weight],3)*$AP2094)-(INDEX(Model_Scenarios[GP Weight],3)*($AS2094+$AV2094+$AY2094))</f>
        <v>2.7294377616427155</v>
      </c>
      <c r="BC2094">
        <f>INDEX(Model_Assumptions[Values],9)*((INDEX(Model_Scenarios[GR Weight],4)*$AG2094)+(INDEX(Model_Scenarios[GP Weight],4)*$AH2094)+(INDEX(Model_Scenarios[LTV Weight],4)*$AI2094))-(INDEX(Model_Scenarios[LTV Weight],4)*$AP2094)-(INDEX(Model_Scenarios[GP Weight],4)*($AS2094+$AV2094+$AY2094))</f>
        <v>2.6742926309407196</v>
      </c>
      <c r="BD2094">
        <f>INDEX(Model_Assumptions[Values],9)*((INDEX(Model_Scenarios[GR Weight],5)*$AG2094)+(INDEX(Model_Scenarios[GP Weight],5)*$AH2094)+(INDEX(Model_Scenarios[LTV Weight],5)*$AI2094))-(INDEX(Model_Scenarios[LTV Weight],5)*$AP2094)-(INDEX(Model_Scenarios[GP Weight],5)*($AS2094+$AV2094+$AY2094))</f>
        <v>3.2570432071467752</v>
      </c>
    </row>
    <row r="2095" spans="1:56" x14ac:dyDescent="0.25">
      <c r="A2095">
        <v>2094</v>
      </c>
      <c r="B2095">
        <v>42</v>
      </c>
      <c r="C2095" s="3">
        <v>44</v>
      </c>
      <c r="D2095" s="4">
        <v>0.86</v>
      </c>
      <c r="E2095" t="str">
        <v>SKU-1049</v>
      </c>
      <c r="F2095" t="str">
        <v>Raise</v>
      </c>
      <c r="G2095" t="str">
        <v>Full</v>
      </c>
      <c r="H2095">
        <v>99.75</v>
      </c>
      <c r="I2095">
        <v>38.130000000000003</v>
      </c>
      <c r="J2095">
        <v>34</v>
      </c>
      <c r="K2095">
        <v>3391.5</v>
      </c>
      <c r="L2095">
        <v>2095.08</v>
      </c>
      <c r="M2095">
        <v>0.6177443609022556</v>
      </c>
      <c r="N2095">
        <v>110.43409123252499</v>
      </c>
      <c r="O2095">
        <v>597.24501067332449</v>
      </c>
      <c r="P2095">
        <v>635.3750106733246</v>
      </c>
      <c r="Q2095">
        <v>1533.9834111929088</v>
      </c>
      <c r="R2095">
        <v>1185.8871755760565</v>
      </c>
      <c r="S2095">
        <v>1</v>
      </c>
      <c r="T2095">
        <f t="shared" si="736"/>
        <v>108.9383184599715</v>
      </c>
      <c r="U2095">
        <f t="shared" si="737"/>
        <v>9.2113468270390964E-2</v>
      </c>
      <c r="V2095">
        <f>IF($F2095="Reduce", INDEX(Model_Assumptions[Values], 2), INDEX(Model_Assumptions[Values], 1))</f>
        <v>-0.4</v>
      </c>
      <c r="W2095">
        <f t="shared" si="738"/>
        <v>32.747256831522684</v>
      </c>
      <c r="X2095">
        <f t="shared" si="751"/>
        <v>3567.4310934028954</v>
      </c>
      <c r="Y2095">
        <f t="shared" si="739"/>
        <v>2318.7781904169351</v>
      </c>
      <c r="Z2095">
        <f t="shared" si="740"/>
        <v>175.93109340289539</v>
      </c>
      <c r="AA2095">
        <f t="shared" si="741"/>
        <v>223.69819041693518</v>
      </c>
      <c r="AB2095">
        <f t="shared" si="752"/>
        <v>0.6499854179958674</v>
      </c>
      <c r="AC2095">
        <f t="shared" si="742"/>
        <v>3.2241057093611802E-2</v>
      </c>
      <c r="AD2095">
        <f t="shared" si="743"/>
        <v>3.2241057093611802E-2</v>
      </c>
      <c r="AE2095">
        <f t="shared" si="744"/>
        <v>0.86000000000000043</v>
      </c>
      <c r="AF2095">
        <f t="shared" si="753"/>
        <v>166.02420458064739</v>
      </c>
      <c r="AG2095">
        <f t="shared" si="745"/>
        <v>0.29457105586290872</v>
      </c>
      <c r="AH2095">
        <f t="shared" si="746"/>
        <v>0.3520726919679702</v>
      </c>
      <c r="AI2095">
        <f t="shared" si="754"/>
        <v>0.13999999999999957</v>
      </c>
      <c r="AJ2095">
        <f>MAX(0, $R2095 - $AA2095) * INDEX(Model_Assumptions[Values], 7)</f>
        <v>1924.3779703182427</v>
      </c>
      <c r="AK2095">
        <f>MAX(0, INDEX(Model_Assumptions[Values], 4) - $AD2095)</f>
        <v>1.77589429063882E-2</v>
      </c>
      <c r="AL2095">
        <f>MAX(0, INDEX(Model_Assumptions[Values], 5) - $AC2095)</f>
        <v>0</v>
      </c>
      <c r="AM2095">
        <f>INDEX(Model_Assumptions[Values], 6) * MAX(0, INDEX(Model_Assumptions[Values], 3) - $AB2095)^2</f>
        <v>0</v>
      </c>
      <c r="AN2095">
        <f t="shared" si="747"/>
        <v>2113.8120565242398</v>
      </c>
      <c r="AO2095" cm="1">
        <f t="array" ref="AO2095">IFERROR(STDEV(IF($E$2:$E$2201=$E2095, $AJ$2:$AJ$2201)), 0)</f>
        <v>150.60053883998373</v>
      </c>
      <c r="AP2095">
        <f t="shared" si="755"/>
        <v>-1.2578579576483113</v>
      </c>
      <c r="AQ2095">
        <f t="shared" si="748"/>
        <v>3.1252212550460456E-2</v>
      </c>
      <c r="AR2095" cm="1">
        <f t="array" ref="AR2095">IFERROR(STDEV(IF($E$2:$E$2201=$E2095, $AK$2:$AK$2201)), 0)</f>
        <v>1.0796484357595067E-2</v>
      </c>
      <c r="AS2095">
        <f t="shared" si="756"/>
        <v>-1.2497836515254215</v>
      </c>
      <c r="AT2095">
        <f t="shared" si="749"/>
        <v>5.2636488105721356E-3</v>
      </c>
      <c r="AU2095" cm="1">
        <f t="array" ref="AU2095">IFERROR(STDEV(IF($E$2:$E$2201=$E2095, $AL$2:$AL$2201)), 0)</f>
        <v>6.6424285954351254E-3</v>
      </c>
      <c r="AV2095">
        <f t="shared" si="757"/>
        <v>-0.79242836184787468</v>
      </c>
      <c r="AW2095">
        <f t="shared" si="750"/>
        <v>0</v>
      </c>
      <c r="AX2095" cm="1">
        <f t="array" ref="AX2095">IFERROR(STDEV(IF($E$2:$E$2201=$E2095, $AM$2:$AM$2201)), 0)</f>
        <v>0</v>
      </c>
      <c r="AY2095">
        <f t="shared" si="758"/>
        <v>-0.79242836184787468</v>
      </c>
      <c r="AZ2095">
        <f>INDEX(Model_Assumptions[Values],9)*((INDEX(Model_Scenarios[GR Weight],1)*$AG2095)+(INDEX(Model_Scenarios[GP Weight],1)*$AH2095)+(INDEX(Model_Scenarios[LTV Weight],1)*$AI2095))-(INDEX(Model_Scenarios[LTV Weight],1)*$AP2095)-(INDEX(Model_Scenarios[GP Weight],1)*($AS2095+$AV2095+$AY2095))</f>
        <v>2.1730722775562041</v>
      </c>
      <c r="BA2095">
        <f>INDEX(Model_Assumptions[Values],9)*((INDEX(Model_Scenarios[GR Weight],2)*$AG2095)+(INDEX(Model_Scenarios[GP Weight],2)*$AH2095)+(INDEX(Model_Scenarios[LTV Weight],2)*$AI2095))-(INDEX(Model_Scenarios[LTV Weight],2)*$AP2095)-(INDEX(Model_Scenarios[GP Weight],2)*($AS2095+$AV2095+$AY2095))</f>
        <v>2.4125367313807868</v>
      </c>
      <c r="BB2095">
        <f>INDEX(Model_Assumptions[Values],9)*((INDEX(Model_Scenarios[GR Weight],3)*$AG2095)+(INDEX(Model_Scenarios[GP Weight],3)*$AH2095)+(INDEX(Model_Scenarios[LTV Weight],3)*$AI2095))-(INDEX(Model_Scenarios[LTV Weight],3)*$AP2095)-(INDEX(Model_Scenarios[GP Weight],3)*($AS2095+$AV2095+$AY2095))</f>
        <v>2.7596083451593172</v>
      </c>
      <c r="BC2095">
        <f>INDEX(Model_Assumptions[Values],9)*((INDEX(Model_Scenarios[GR Weight],4)*$AG2095)+(INDEX(Model_Scenarios[GP Weight],4)*$AH2095)+(INDEX(Model_Scenarios[LTV Weight],4)*$AI2095))-(INDEX(Model_Scenarios[LTV Weight],4)*$AP2095)-(INDEX(Model_Scenarios[GP Weight],4)*($AS2095+$AV2095+$AY2095))</f>
        <v>2.7111080773259406</v>
      </c>
      <c r="BD2095">
        <f>INDEX(Model_Assumptions[Values],9)*((INDEX(Model_Scenarios[GR Weight],5)*$AG2095)+(INDEX(Model_Scenarios[GP Weight],5)*$AH2095)+(INDEX(Model_Scenarios[LTV Weight],5)*$AI2095))-(INDEX(Model_Scenarios[LTV Weight],5)*$AP2095)-(INDEX(Model_Scenarios[GP Weight],5)*($AS2095+$AV2095+$AY2095))</f>
        <v>3.3112876545585488</v>
      </c>
    </row>
    <row r="2096" spans="1:56" x14ac:dyDescent="0.25">
      <c r="A2096">
        <v>2095</v>
      </c>
      <c r="B2096">
        <v>42</v>
      </c>
      <c r="C2096" s="3">
        <v>45</v>
      </c>
      <c r="D2096" s="4">
        <v>0.88</v>
      </c>
      <c r="E2096" t="str">
        <v>SKU-1049</v>
      </c>
      <c r="F2096" t="str">
        <v>Raise</v>
      </c>
      <c r="G2096" t="str">
        <v>Full</v>
      </c>
      <c r="H2096">
        <v>99.75</v>
      </c>
      <c r="I2096">
        <v>38.130000000000003</v>
      </c>
      <c r="J2096">
        <v>34</v>
      </c>
      <c r="K2096">
        <v>3391.5</v>
      </c>
      <c r="L2096">
        <v>2095.08</v>
      </c>
      <c r="M2096">
        <v>0.6177443609022556</v>
      </c>
      <c r="N2096">
        <v>110.43409123252499</v>
      </c>
      <c r="O2096">
        <v>597.24501067332449</v>
      </c>
      <c r="P2096">
        <v>635.3750106733246</v>
      </c>
      <c r="Q2096">
        <v>1533.9834111929088</v>
      </c>
      <c r="R2096">
        <v>1185.8871755760565</v>
      </c>
      <c r="S2096">
        <v>1</v>
      </c>
      <c r="T2096">
        <f t="shared" si="736"/>
        <v>109.15200028462199</v>
      </c>
      <c r="U2096">
        <f t="shared" si="737"/>
        <v>9.425564195109766E-2</v>
      </c>
      <c r="V2096">
        <f>IF($F2096="Reduce", INDEX(Model_Assumptions[Values], 2), INDEX(Model_Assumptions[Values], 1))</f>
        <v>-0.4</v>
      </c>
      <c r="W2096">
        <f t="shared" si="738"/>
        <v>32.718123269465075</v>
      </c>
      <c r="X2096">
        <f t="shared" si="751"/>
        <v>3571.2486004209491</v>
      </c>
      <c r="Y2096">
        <f t="shared" si="739"/>
        <v>2323.7065601562454</v>
      </c>
      <c r="Z2096">
        <f t="shared" si="740"/>
        <v>179.74860042094906</v>
      </c>
      <c r="AA2096">
        <f t="shared" si="741"/>
        <v>228.62656015624543</v>
      </c>
      <c r="AB2096">
        <f t="shared" si="752"/>
        <v>0.65067062536121012</v>
      </c>
      <c r="AC2096">
        <f t="shared" si="742"/>
        <v>3.2926264458954524E-2</v>
      </c>
      <c r="AD2096">
        <f t="shared" si="743"/>
        <v>3.2926264458954524E-2</v>
      </c>
      <c r="AE2096">
        <f t="shared" si="744"/>
        <v>0.87999999999999989</v>
      </c>
      <c r="AF2096">
        <f t="shared" si="753"/>
        <v>142.3064610691269</v>
      </c>
      <c r="AG2096">
        <f t="shared" si="745"/>
        <v>0.30096291674049042</v>
      </c>
      <c r="AH2096">
        <f t="shared" si="746"/>
        <v>0.35982932333766715</v>
      </c>
      <c r="AI2096">
        <f t="shared" si="754"/>
        <v>0.12000000000000009</v>
      </c>
      <c r="AJ2096">
        <f>MAX(0, $R2096 - $AA2096) * INDEX(Model_Assumptions[Values], 7)</f>
        <v>1914.5212308396221</v>
      </c>
      <c r="AK2096">
        <f>MAX(0, INDEX(Model_Assumptions[Values], 4) - $AD2096)</f>
        <v>1.7073735541045479E-2</v>
      </c>
      <c r="AL2096">
        <f>MAX(0, INDEX(Model_Assumptions[Values], 5) - $AC2096)</f>
        <v>0</v>
      </c>
      <c r="AM2096">
        <f>INDEX(Model_Assumptions[Values], 6) * MAX(0, INDEX(Model_Assumptions[Values], 3) - $AB2096)^2</f>
        <v>0</v>
      </c>
      <c r="AN2096">
        <f t="shared" si="747"/>
        <v>2113.8120565242398</v>
      </c>
      <c r="AO2096" cm="1">
        <f t="array" ref="AO2096">IFERROR(STDEV(IF($E$2:$E$2201=$E2096, $AJ$2:$AJ$2201)), 0)</f>
        <v>150.60053883998373</v>
      </c>
      <c r="AP2096">
        <f t="shared" si="755"/>
        <v>-1.3233075208075342</v>
      </c>
      <c r="AQ2096">
        <f t="shared" si="748"/>
        <v>3.1252212550460456E-2</v>
      </c>
      <c r="AR2096" cm="1">
        <f t="array" ref="AR2096">IFERROR(STDEV(IF($E$2:$E$2201=$E2096, $AK$2:$AK$2201)), 0)</f>
        <v>1.0796484357595067E-2</v>
      </c>
      <c r="AS2096">
        <f t="shared" si="756"/>
        <v>-1.3132494374838566</v>
      </c>
      <c r="AT2096">
        <f t="shared" si="749"/>
        <v>5.2636488105721356E-3</v>
      </c>
      <c r="AU2096" cm="1">
        <f t="array" ref="AU2096">IFERROR(STDEV(IF($E$2:$E$2201=$E2096, $AL$2:$AL$2201)), 0)</f>
        <v>6.6424285954351254E-3</v>
      </c>
      <c r="AV2096">
        <f t="shared" si="757"/>
        <v>-0.79242836184787468</v>
      </c>
      <c r="AW2096">
        <f t="shared" si="750"/>
        <v>0</v>
      </c>
      <c r="AX2096" cm="1">
        <f t="array" ref="AX2096">IFERROR(STDEV(IF($E$2:$E$2201=$E2096, $AM$2:$AM$2201)), 0)</f>
        <v>0</v>
      </c>
      <c r="AY2096">
        <f t="shared" si="758"/>
        <v>-0.79242836184787468</v>
      </c>
      <c r="AZ2096">
        <f>INDEX(Model_Assumptions[Values],9)*((INDEX(Model_Scenarios[GR Weight],1)*$AG2096)+(INDEX(Model_Scenarios[GP Weight],1)*$AH2096)+(INDEX(Model_Scenarios[LTV Weight],1)*$AI2096))-(INDEX(Model_Scenarios[LTV Weight],1)*$AP2096)-(INDEX(Model_Scenarios[GP Weight],1)*($AS2096+$AV2096+$AY2096))</f>
        <v>2.1588527528030674</v>
      </c>
      <c r="BA2096">
        <f>INDEX(Model_Assumptions[Values],9)*((INDEX(Model_Scenarios[GR Weight],2)*$AG2096)+(INDEX(Model_Scenarios[GP Weight],2)*$AH2096)+(INDEX(Model_Scenarios[LTV Weight],2)*$AI2096))-(INDEX(Model_Scenarios[LTV Weight],2)*$AP2096)-(INDEX(Model_Scenarios[GP Weight],2)*($AS2096+$AV2096+$AY2096))</f>
        <v>2.4153226316538539</v>
      </c>
      <c r="BB2096">
        <f>INDEX(Model_Assumptions[Values],9)*((INDEX(Model_Scenarios[GR Weight],3)*$AG2096)+(INDEX(Model_Scenarios[GP Weight],3)*$AH2096)+(INDEX(Model_Scenarios[LTV Weight],3)*$AI2096))-(INDEX(Model_Scenarios[LTV Weight],3)*$AP2096)-(INDEX(Model_Scenarios[GP Weight],3)*($AS2096+$AV2096+$AY2096))</f>
        <v>2.7895651265024064</v>
      </c>
      <c r="BC2096">
        <f>INDEX(Model_Assumptions[Values],9)*((INDEX(Model_Scenarios[GR Weight],4)*$AG2096)+(INDEX(Model_Scenarios[GP Weight],4)*$AH2096)+(INDEX(Model_Scenarios[LTV Weight],4)*$AI2096))-(INDEX(Model_Scenarios[LTV Weight],4)*$AP2096)-(INDEX(Model_Scenarios[GP Weight],4)*($AS2096+$AV2096+$AY2096))</f>
        <v>2.747715832791898</v>
      </c>
      <c r="BD2096">
        <f>INDEX(Model_Assumptions[Values],9)*((INDEX(Model_Scenarios[GR Weight],5)*$AG2096)+(INDEX(Model_Scenarios[GP Weight],5)*$AH2096)+(INDEX(Model_Scenarios[LTV Weight],5)*$AI2096))-(INDEX(Model_Scenarios[LTV Weight],5)*$AP2096)-(INDEX(Model_Scenarios[GP Weight],5)*($AS2096+$AV2096+$AY2096))</f>
        <v>3.3652788247697423</v>
      </c>
    </row>
    <row r="2097" spans="1:56" x14ac:dyDescent="0.25">
      <c r="A2097">
        <v>2096</v>
      </c>
      <c r="B2097">
        <v>42</v>
      </c>
      <c r="C2097" s="3">
        <v>46</v>
      </c>
      <c r="D2097" s="4">
        <v>0.9</v>
      </c>
      <c r="E2097" t="str">
        <v>SKU-1049</v>
      </c>
      <c r="F2097" t="str">
        <v>Raise</v>
      </c>
      <c r="G2097" t="str">
        <v>Full</v>
      </c>
      <c r="H2097">
        <v>99.75</v>
      </c>
      <c r="I2097">
        <v>38.130000000000003</v>
      </c>
      <c r="J2097">
        <v>34</v>
      </c>
      <c r="K2097">
        <v>3391.5</v>
      </c>
      <c r="L2097">
        <v>2095.08</v>
      </c>
      <c r="M2097">
        <v>0.6177443609022556</v>
      </c>
      <c r="N2097">
        <v>110.43409123252499</v>
      </c>
      <c r="O2097">
        <v>597.24501067332449</v>
      </c>
      <c r="P2097">
        <v>635.3750106733246</v>
      </c>
      <c r="Q2097">
        <v>1533.9834111929088</v>
      </c>
      <c r="R2097">
        <v>1185.8871755760565</v>
      </c>
      <c r="S2097">
        <v>1</v>
      </c>
      <c r="T2097">
        <f t="shared" si="736"/>
        <v>109.3656821092725</v>
      </c>
      <c r="U2097">
        <f t="shared" si="737"/>
        <v>9.6397815631804495E-2</v>
      </c>
      <c r="V2097">
        <f>IF($F2097="Reduce", INDEX(Model_Assumptions[Values], 2), INDEX(Model_Assumptions[Values], 1))</f>
        <v>-0.4</v>
      </c>
      <c r="W2097">
        <f t="shared" si="738"/>
        <v>32.688989707407458</v>
      </c>
      <c r="X2097">
        <f t="shared" si="751"/>
        <v>3575.0536568136049</v>
      </c>
      <c r="Y2097">
        <f t="shared" si="739"/>
        <v>2328.6224792701587</v>
      </c>
      <c r="Z2097">
        <f t="shared" si="740"/>
        <v>183.5536568136049</v>
      </c>
      <c r="AA2097">
        <f t="shared" si="741"/>
        <v>233.54247927015876</v>
      </c>
      <c r="AB2097">
        <f t="shared" si="752"/>
        <v>0.65135315517071912</v>
      </c>
      <c r="AC2097">
        <f t="shared" si="742"/>
        <v>3.3608794268463527E-2</v>
      </c>
      <c r="AD2097">
        <f t="shared" si="743"/>
        <v>3.3608794268463527E-2</v>
      </c>
      <c r="AE2097">
        <f t="shared" si="744"/>
        <v>0.90000000000000058</v>
      </c>
      <c r="AF2097">
        <f t="shared" si="753"/>
        <v>118.58871755760497</v>
      </c>
      <c r="AG2097">
        <f t="shared" si="745"/>
        <v>0.30733393085472482</v>
      </c>
      <c r="AH2097">
        <f t="shared" si="746"/>
        <v>0.36756635899587442</v>
      </c>
      <c r="AI2097">
        <f t="shared" si="754"/>
        <v>9.9999999999999423E-2</v>
      </c>
      <c r="AJ2097">
        <f>MAX(0, $R2097 - $AA2097) * INDEX(Model_Assumptions[Values], 7)</f>
        <v>1904.6893926117955</v>
      </c>
      <c r="AK2097">
        <f>MAX(0, INDEX(Model_Assumptions[Values], 4) - $AD2097)</f>
        <v>1.6391205731536476E-2</v>
      </c>
      <c r="AL2097">
        <f>MAX(0, INDEX(Model_Assumptions[Values], 5) - $AC2097)</f>
        <v>0</v>
      </c>
      <c r="AM2097">
        <f>INDEX(Model_Assumptions[Values], 6) * MAX(0, INDEX(Model_Assumptions[Values], 3) - $AB2097)^2</f>
        <v>0</v>
      </c>
      <c r="AN2097">
        <f t="shared" si="747"/>
        <v>2113.8120565242398</v>
      </c>
      <c r="AO2097" cm="1">
        <f t="array" ref="AO2097">IFERROR(STDEV(IF($E$2:$E$2201=$E2097, $AJ$2:$AJ$2201)), 0)</f>
        <v>150.60053883998373</v>
      </c>
      <c r="AP2097">
        <f t="shared" si="755"/>
        <v>-1.3885917376075365</v>
      </c>
      <c r="AQ2097">
        <f t="shared" si="748"/>
        <v>3.1252212550460456E-2</v>
      </c>
      <c r="AR2097" cm="1">
        <f t="array" ref="AR2097">IFERROR(STDEV(IF($E$2:$E$2201=$E2097, $AK$2:$AK$2201)), 0)</f>
        <v>1.0796484357595067E-2</v>
      </c>
      <c r="AS2097">
        <f t="shared" si="756"/>
        <v>-1.3764672208754343</v>
      </c>
      <c r="AT2097">
        <f t="shared" si="749"/>
        <v>5.2636488105721356E-3</v>
      </c>
      <c r="AU2097" cm="1">
        <f t="array" ref="AU2097">IFERROR(STDEV(IF($E$2:$E$2201=$E2097, $AL$2:$AL$2201)), 0)</f>
        <v>6.6424285954351254E-3</v>
      </c>
      <c r="AV2097">
        <f t="shared" si="757"/>
        <v>-0.79242836184787468</v>
      </c>
      <c r="AW2097">
        <f t="shared" si="750"/>
        <v>0</v>
      </c>
      <c r="AX2097" cm="1">
        <f t="array" ref="AX2097">IFERROR(STDEV(IF($E$2:$E$2201=$E2097, $AM$2:$AM$2201)), 0)</f>
        <v>0</v>
      </c>
      <c r="AY2097">
        <f t="shared" si="758"/>
        <v>-0.79242836184787468</v>
      </c>
      <c r="AZ2097">
        <f>INDEX(Model_Assumptions[Values],9)*((INDEX(Model_Scenarios[GR Weight],1)*$AG2097)+(INDEX(Model_Scenarios[GP Weight],1)*$AH2097)+(INDEX(Model_Scenarios[LTV Weight],1)*$AI2097))-(INDEX(Model_Scenarios[LTV Weight],1)*$AP2097)-(INDEX(Model_Scenarios[GP Weight],1)*($AS2097+$AV2097+$AY2097))</f>
        <v>2.1444559294684447</v>
      </c>
      <c r="BA2097">
        <f>INDEX(Model_Assumptions[Values],9)*((INDEX(Model_Scenarios[GR Weight],2)*$AG2097)+(INDEX(Model_Scenarios[GP Weight],2)*$AH2097)+(INDEX(Model_Scenarios[LTV Weight],2)*$AI2097))-(INDEX(Model_Scenarios[LTV Weight],2)*$AP2097)-(INDEX(Model_Scenarios[GP Weight],2)*($AS2097+$AV2097+$AY2097))</f>
        <v>2.4179162254960516</v>
      </c>
      <c r="BB2097">
        <f>INDEX(Model_Assumptions[Values],9)*((INDEX(Model_Scenarios[GR Weight],3)*$AG2097)+(INDEX(Model_Scenarios[GP Weight],3)*$AH2097)+(INDEX(Model_Scenarios[LTV Weight],3)*$AI2097))-(INDEX(Model_Scenarios[LTV Weight],3)*$AP2097)-(INDEX(Model_Scenarios[GP Weight],3)*($AS2097+$AV2097+$AY2097))</f>
        <v>2.819308617454114</v>
      </c>
      <c r="BC2097">
        <f>INDEX(Model_Assumptions[Values],9)*((INDEX(Model_Scenarios[GR Weight],4)*$AG2097)+(INDEX(Model_Scenarios[GP Weight],4)*$AH2097)+(INDEX(Model_Scenarios[LTV Weight],4)*$AI2097))-(INDEX(Model_Scenarios[LTV Weight],4)*$AP2097)-(INDEX(Model_Scenarios[GP Weight],4)*($AS2097+$AV2097+$AY2097))</f>
        <v>2.7841164091207231</v>
      </c>
      <c r="BD2097">
        <f>INDEX(Model_Assumptions[Values],9)*((INDEX(Model_Scenarios[GR Weight],5)*$AG2097)+(INDEX(Model_Scenarios[GP Weight],5)*$AH2097)+(INDEX(Model_Scenarios[LTV Weight],5)*$AI2097))-(INDEX(Model_Scenarios[LTV Weight],5)*$AP2097)-(INDEX(Model_Scenarios[GP Weight],5)*($AS2097+$AV2097+$AY2097))</f>
        <v>3.4190175220094137</v>
      </c>
    </row>
    <row r="2098" spans="1:56" x14ac:dyDescent="0.25">
      <c r="A2098">
        <v>2097</v>
      </c>
      <c r="B2098">
        <v>42</v>
      </c>
      <c r="C2098" s="3">
        <v>47</v>
      </c>
      <c r="D2098" s="4">
        <v>0.92</v>
      </c>
      <c r="E2098" t="str">
        <v>SKU-1049</v>
      </c>
      <c r="F2098" t="str">
        <v>Raise</v>
      </c>
      <c r="G2098" t="str">
        <v>Full</v>
      </c>
      <c r="H2098">
        <v>99.75</v>
      </c>
      <c r="I2098">
        <v>38.130000000000003</v>
      </c>
      <c r="J2098">
        <v>34</v>
      </c>
      <c r="K2098">
        <v>3391.5</v>
      </c>
      <c r="L2098">
        <v>2095.08</v>
      </c>
      <c r="M2098">
        <v>0.6177443609022556</v>
      </c>
      <c r="N2098">
        <v>110.43409123252499</v>
      </c>
      <c r="O2098">
        <v>597.24501067332449</v>
      </c>
      <c r="P2098">
        <v>635.3750106733246</v>
      </c>
      <c r="Q2098">
        <v>1533.9834111929088</v>
      </c>
      <c r="R2098">
        <v>1185.8871755760565</v>
      </c>
      <c r="S2098">
        <v>1</v>
      </c>
      <c r="T2098">
        <f t="shared" si="736"/>
        <v>109.57936393392299</v>
      </c>
      <c r="U2098">
        <f t="shared" si="737"/>
        <v>9.8539989312511192E-2</v>
      </c>
      <c r="V2098">
        <f>IF($F2098="Reduce", INDEX(Model_Assumptions[Values], 2), INDEX(Model_Assumptions[Values], 1))</f>
        <v>-0.4</v>
      </c>
      <c r="W2098">
        <f t="shared" si="738"/>
        <v>32.659856145349849</v>
      </c>
      <c r="X2098">
        <f t="shared" si="751"/>
        <v>3578.8462625808625</v>
      </c>
      <c r="Y2098">
        <f t="shared" si="739"/>
        <v>2333.5259477586724</v>
      </c>
      <c r="Z2098">
        <f t="shared" si="740"/>
        <v>187.34626258086246</v>
      </c>
      <c r="AA2098">
        <f t="shared" si="741"/>
        <v>238.44594775867245</v>
      </c>
      <c r="AB2098">
        <f t="shared" si="752"/>
        <v>0.65203302308824651</v>
      </c>
      <c r="AC2098">
        <f t="shared" si="742"/>
        <v>3.4288662185990915E-2</v>
      </c>
      <c r="AD2098">
        <f t="shared" si="743"/>
        <v>3.4288662185990915E-2</v>
      </c>
      <c r="AE2098">
        <f t="shared" si="744"/>
        <v>0.91999999999999993</v>
      </c>
      <c r="AF2098">
        <f t="shared" si="753"/>
        <v>94.870974046084598</v>
      </c>
      <c r="AG2098">
        <f t="shared" si="745"/>
        <v>0.31368409820561127</v>
      </c>
      <c r="AH2098">
        <f t="shared" si="746"/>
        <v>0.37528379894258768</v>
      </c>
      <c r="AI2098">
        <f t="shared" si="754"/>
        <v>8.0000000000000071E-2</v>
      </c>
      <c r="AJ2098">
        <f>MAX(0, $R2098 - $AA2098) * INDEX(Model_Assumptions[Values], 7)</f>
        <v>1894.8824556347681</v>
      </c>
      <c r="AK2098">
        <f>MAX(0, INDEX(Model_Assumptions[Values], 4) - $AD2098)</f>
        <v>1.5711337814009088E-2</v>
      </c>
      <c r="AL2098">
        <f>MAX(0, INDEX(Model_Assumptions[Values], 5) - $AC2098)</f>
        <v>0</v>
      </c>
      <c r="AM2098">
        <f>INDEX(Model_Assumptions[Values], 6) * MAX(0, INDEX(Model_Assumptions[Values], 3) - $AB2098)^2</f>
        <v>0</v>
      </c>
      <c r="AN2098">
        <f t="shared" si="747"/>
        <v>2113.8120565242398</v>
      </c>
      <c r="AO2098" cm="1">
        <f t="array" ref="AO2098">IFERROR(STDEV(IF($E$2:$E$2201=$E2098, $AJ$2:$AJ$2201)), 0)</f>
        <v>150.60053883998373</v>
      </c>
      <c r="AP2098">
        <f t="shared" si="755"/>
        <v>-1.453710608048282</v>
      </c>
      <c r="AQ2098">
        <f t="shared" si="748"/>
        <v>3.1252212550460456E-2</v>
      </c>
      <c r="AR2098" cm="1">
        <f t="array" ref="AR2098">IFERROR(STDEV(IF($E$2:$E$2201=$E2098, $AK$2:$AK$2201)), 0)</f>
        <v>1.0796484357595067E-2</v>
      </c>
      <c r="AS2098">
        <f t="shared" si="756"/>
        <v>-1.4394384525291084</v>
      </c>
      <c r="AT2098">
        <f t="shared" si="749"/>
        <v>5.2636488105721356E-3</v>
      </c>
      <c r="AU2098" cm="1">
        <f t="array" ref="AU2098">IFERROR(STDEV(IF($E$2:$E$2201=$E2098, $AL$2:$AL$2201)), 0)</f>
        <v>6.6424285954351254E-3</v>
      </c>
      <c r="AV2098">
        <f t="shared" si="757"/>
        <v>-0.79242836184787468</v>
      </c>
      <c r="AW2098">
        <f t="shared" si="750"/>
        <v>0</v>
      </c>
      <c r="AX2098" cm="1">
        <f t="array" ref="AX2098">IFERROR(STDEV(IF($E$2:$E$2201=$E2098, $AM$2:$AM$2201)), 0)</f>
        <v>0</v>
      </c>
      <c r="AY2098">
        <f t="shared" si="758"/>
        <v>-0.79242836184787468</v>
      </c>
      <c r="AZ2098">
        <f>INDEX(Model_Assumptions[Values],9)*((INDEX(Model_Scenarios[GR Weight],1)*$AG2098)+(INDEX(Model_Scenarios[GP Weight],1)*$AH2098)+(INDEX(Model_Scenarios[LTV Weight],1)*$AI2098))-(INDEX(Model_Scenarios[LTV Weight],1)*$AP2098)-(INDEX(Model_Scenarios[GP Weight],1)*($AS2098+$AV2098+$AY2098))</f>
        <v>2.1298819526352109</v>
      </c>
      <c r="BA2098">
        <f>INDEX(Model_Assumptions[Values],9)*((INDEX(Model_Scenarios[GR Weight],2)*$AG2098)+(INDEX(Model_Scenarios[GP Weight],2)*$AH2098)+(INDEX(Model_Scenarios[LTV Weight],2)*$AI2098))-(INDEX(Model_Scenarios[LTV Weight],2)*$AP2098)-(INDEX(Model_Scenarios[GP Weight],2)*($AS2098+$AV2098+$AY2098))</f>
        <v>2.4203178030731514</v>
      </c>
      <c r="BB2098">
        <f>INDEX(Model_Assumptions[Values],9)*((INDEX(Model_Scenarios[GR Weight],3)*$AG2098)+(INDEX(Model_Scenarios[GP Weight],3)*$AH2098)+(INDEX(Model_Scenarios[LTV Weight],3)*$AI2098))-(INDEX(Model_Scenarios[LTV Weight],3)*$AP2098)-(INDEX(Model_Scenarios[GP Weight],3)*($AS2098+$AV2098+$AY2098))</f>
        <v>2.8488393258045552</v>
      </c>
      <c r="BC2098">
        <f>INDEX(Model_Assumptions[Values],9)*((INDEX(Model_Scenarios[GR Weight],4)*$AG2098)+(INDEX(Model_Scenarios[GP Weight],4)*$AH2098)+(INDEX(Model_Scenarios[LTV Weight],4)*$AI2098))-(INDEX(Model_Scenarios[LTV Weight],4)*$AP2098)-(INDEX(Model_Scenarios[GP Weight],4)*($AS2098+$AV2098+$AY2098))</f>
        <v>2.8203103141025325</v>
      </c>
      <c r="BD2098">
        <f>INDEX(Model_Assumptions[Values],9)*((INDEX(Model_Scenarios[GR Weight],5)*$AG2098)+(INDEX(Model_Scenarios[GP Weight],5)*$AH2098)+(INDEX(Model_Scenarios[LTV Weight],5)*$AI2098))-(INDEX(Model_Scenarios[LTV Weight],5)*$AP2098)-(INDEX(Model_Scenarios[GP Weight],5)*($AS2098+$AV2098+$AY2098))</f>
        <v>3.4725045442334697</v>
      </c>
    </row>
    <row r="2099" spans="1:56" x14ac:dyDescent="0.25">
      <c r="A2099">
        <v>2098</v>
      </c>
      <c r="B2099">
        <v>42</v>
      </c>
      <c r="C2099" s="3">
        <v>48</v>
      </c>
      <c r="D2099" s="4">
        <v>0.94000000000000006</v>
      </c>
      <c r="E2099" t="str">
        <v>SKU-1049</v>
      </c>
      <c r="F2099" t="str">
        <v>Raise</v>
      </c>
      <c r="G2099" t="str">
        <v>Full</v>
      </c>
      <c r="H2099">
        <v>99.75</v>
      </c>
      <c r="I2099">
        <v>38.130000000000003</v>
      </c>
      <c r="J2099">
        <v>34</v>
      </c>
      <c r="K2099">
        <v>3391.5</v>
      </c>
      <c r="L2099">
        <v>2095.08</v>
      </c>
      <c r="M2099">
        <v>0.6177443609022556</v>
      </c>
      <c r="N2099">
        <v>110.43409123252499</v>
      </c>
      <c r="O2099">
        <v>597.24501067332449</v>
      </c>
      <c r="P2099">
        <v>635.3750106733246</v>
      </c>
      <c r="Q2099">
        <v>1533.9834111929088</v>
      </c>
      <c r="R2099">
        <v>1185.8871755760565</v>
      </c>
      <c r="S2099">
        <v>1</v>
      </c>
      <c r="T2099">
        <f t="shared" si="736"/>
        <v>109.7930457585735</v>
      </c>
      <c r="U2099">
        <f t="shared" si="737"/>
        <v>0.10068216299321803</v>
      </c>
      <c r="V2099">
        <f>IF($F2099="Reduce", INDEX(Model_Assumptions[Values], 2), INDEX(Model_Assumptions[Values], 1))</f>
        <v>-0.4</v>
      </c>
      <c r="W2099">
        <f t="shared" si="738"/>
        <v>32.630722583292233</v>
      </c>
      <c r="X2099">
        <f t="shared" si="751"/>
        <v>3582.6264177227217</v>
      </c>
      <c r="Y2099">
        <f t="shared" si="739"/>
        <v>2338.4169656217891</v>
      </c>
      <c r="Z2099">
        <f t="shared" si="740"/>
        <v>191.12641772272173</v>
      </c>
      <c r="AA2099">
        <f t="shared" si="741"/>
        <v>243.3369656217892</v>
      </c>
      <c r="AB2099">
        <f t="shared" si="752"/>
        <v>0.65271024465570482</v>
      </c>
      <c r="AC2099">
        <f t="shared" si="742"/>
        <v>3.4965883753449223E-2</v>
      </c>
      <c r="AD2099">
        <f t="shared" si="743"/>
        <v>3.4965883753449223E-2</v>
      </c>
      <c r="AE2099">
        <f t="shared" si="744"/>
        <v>0.94000000000000061</v>
      </c>
      <c r="AF2099">
        <f t="shared" si="753"/>
        <v>71.153230534562667</v>
      </c>
      <c r="AG2099">
        <f t="shared" si="745"/>
        <v>0.32001341879314965</v>
      </c>
      <c r="AH2099">
        <f t="shared" si="746"/>
        <v>0.38298164317781125</v>
      </c>
      <c r="AI2099">
        <f t="shared" si="754"/>
        <v>5.9999999999999387E-2</v>
      </c>
      <c r="AJ2099">
        <f>MAX(0, $R2099 - $AA2099) * INDEX(Model_Assumptions[Values], 7)</f>
        <v>1885.1004199085346</v>
      </c>
      <c r="AK2099">
        <f>MAX(0, INDEX(Model_Assumptions[Values], 4) - $AD2099)</f>
        <v>1.503411624655078E-2</v>
      </c>
      <c r="AL2099">
        <f>MAX(0, INDEX(Model_Assumptions[Values], 5) - $AC2099)</f>
        <v>0</v>
      </c>
      <c r="AM2099">
        <f>INDEX(Model_Assumptions[Values], 6) * MAX(0, INDEX(Model_Assumptions[Values], 3) - $AB2099)^2</f>
        <v>0</v>
      </c>
      <c r="AN2099">
        <f t="shared" si="747"/>
        <v>2113.8120565242398</v>
      </c>
      <c r="AO2099" cm="1">
        <f t="array" ref="AO2099">IFERROR(STDEV(IF($E$2:$E$2201=$E2099, $AJ$2:$AJ$2201)), 0)</f>
        <v>150.60053883998373</v>
      </c>
      <c r="AP2099">
        <f t="shared" si="755"/>
        <v>-1.5186641321298069</v>
      </c>
      <c r="AQ2099">
        <f t="shared" si="748"/>
        <v>3.1252212550460456E-2</v>
      </c>
      <c r="AR2099" cm="1">
        <f t="array" ref="AR2099">IFERROR(STDEV(IF($E$2:$E$2201=$E2099, $AK$2:$AK$2201)), 0)</f>
        <v>1.0796484357595067E-2</v>
      </c>
      <c r="AS2099">
        <f t="shared" si="756"/>
        <v>-1.5021645719794552</v>
      </c>
      <c r="AT2099">
        <f t="shared" si="749"/>
        <v>5.2636488105721356E-3</v>
      </c>
      <c r="AU2099" cm="1">
        <f t="array" ref="AU2099">IFERROR(STDEV(IF($E$2:$E$2201=$E2099, $AL$2:$AL$2201)), 0)</f>
        <v>6.6424285954351254E-3</v>
      </c>
      <c r="AV2099">
        <f t="shared" si="757"/>
        <v>-0.79242836184787468</v>
      </c>
      <c r="AW2099">
        <f t="shared" si="750"/>
        <v>0</v>
      </c>
      <c r="AX2099" cm="1">
        <f t="array" ref="AX2099">IFERROR(STDEV(IF($E$2:$E$2201=$E2099, $AM$2:$AM$2201)), 0)</f>
        <v>0</v>
      </c>
      <c r="AY2099">
        <f t="shared" si="758"/>
        <v>-0.79242836184787468</v>
      </c>
      <c r="AZ2099">
        <f>INDEX(Model_Assumptions[Values],9)*((INDEX(Model_Scenarios[GR Weight],1)*$AG2099)+(INDEX(Model_Scenarios[GP Weight],1)*$AH2099)+(INDEX(Model_Scenarios[LTV Weight],1)*$AI2099))-(INDEX(Model_Scenarios[LTV Weight],1)*$AP2099)-(INDEX(Model_Scenarios[GP Weight],1)*($AS2099+$AV2099+$AY2099))</f>
        <v>2.115130966256844</v>
      </c>
      <c r="BA2099">
        <f>INDEX(Model_Assumptions[Values],9)*((INDEX(Model_Scenarios[GR Weight],2)*$AG2099)+(INDEX(Model_Scenarios[GP Weight],2)*$AH2099)+(INDEX(Model_Scenarios[LTV Weight],2)*$AI2099))-(INDEX(Model_Scenarios[LTV Weight],2)*$AP2099)-(INDEX(Model_Scenarios[GP Weight],2)*($AS2099+$AV2099+$AY2099))</f>
        <v>2.4225276522920871</v>
      </c>
      <c r="BB2099">
        <f>INDEX(Model_Assumptions[Values],9)*((INDEX(Model_Scenarios[GR Weight],3)*$AG2099)+(INDEX(Model_Scenarios[GP Weight],3)*$AH2099)+(INDEX(Model_Scenarios[LTV Weight],3)*$AI2099))-(INDEX(Model_Scenarios[LTV Weight],3)*$AP2099)-(INDEX(Model_Scenarios[GP Weight],3)*($AS2099+$AV2099+$AY2099))</f>
        <v>2.8781577553908493</v>
      </c>
      <c r="BC2099">
        <f>INDEX(Model_Assumptions[Values],9)*((INDEX(Model_Scenarios[GR Weight],4)*$AG2099)+(INDEX(Model_Scenarios[GP Weight],4)*$AH2099)+(INDEX(Model_Scenarios[LTV Weight],4)*$AI2099))-(INDEX(Model_Scenarios[LTV Weight],4)*$AP2099)-(INDEX(Model_Scenarios[GP Weight],4)*($AS2099+$AV2099+$AY2099))</f>
        <v>2.8562980515744441</v>
      </c>
      <c r="BD2099">
        <f>INDEX(Model_Assumptions[Values],9)*((INDEX(Model_Scenarios[GR Weight],5)*$AG2099)+(INDEX(Model_Scenarios[GP Weight],5)*$AH2099)+(INDEX(Model_Scenarios[LTV Weight],5)*$AI2099))-(INDEX(Model_Scenarios[LTV Weight],5)*$AP2099)-(INDEX(Model_Scenarios[GP Weight],5)*($AS2099+$AV2099+$AY2099))</f>
        <v>3.5257406831859441</v>
      </c>
    </row>
    <row r="2100" spans="1:56" x14ac:dyDescent="0.25">
      <c r="A2100">
        <v>2099</v>
      </c>
      <c r="B2100">
        <v>42</v>
      </c>
      <c r="C2100" s="3">
        <v>49</v>
      </c>
      <c r="D2100" s="4">
        <v>0.96</v>
      </c>
      <c r="E2100" t="str">
        <v>SKU-1049</v>
      </c>
      <c r="F2100" t="str">
        <v>Raise</v>
      </c>
      <c r="G2100" t="str">
        <v>Full</v>
      </c>
      <c r="H2100">
        <v>99.75</v>
      </c>
      <c r="I2100">
        <v>38.130000000000003</v>
      </c>
      <c r="J2100">
        <v>34</v>
      </c>
      <c r="K2100">
        <v>3391.5</v>
      </c>
      <c r="L2100">
        <v>2095.08</v>
      </c>
      <c r="M2100">
        <v>0.6177443609022556</v>
      </c>
      <c r="N2100">
        <v>110.43409123252499</v>
      </c>
      <c r="O2100">
        <v>597.24501067332449</v>
      </c>
      <c r="P2100">
        <v>635.3750106733246</v>
      </c>
      <c r="Q2100">
        <v>1533.9834111929088</v>
      </c>
      <c r="R2100">
        <v>1185.8871755760565</v>
      </c>
      <c r="S2100">
        <v>1</v>
      </c>
      <c r="T2100">
        <f t="shared" si="736"/>
        <v>110.00672758322399</v>
      </c>
      <c r="U2100">
        <f t="shared" si="737"/>
        <v>0.10282433667392472</v>
      </c>
      <c r="V2100">
        <f>IF($F2100="Reduce", INDEX(Model_Assumptions[Values], 2), INDEX(Model_Assumptions[Values], 1))</f>
        <v>-0.4</v>
      </c>
      <c r="W2100">
        <f t="shared" si="738"/>
        <v>32.601589021234624</v>
      </c>
      <c r="X2100">
        <f t="shared" si="751"/>
        <v>3586.3941222391832</v>
      </c>
      <c r="Y2100">
        <f t="shared" si="739"/>
        <v>2343.2955328595071</v>
      </c>
      <c r="Z2100">
        <f t="shared" si="740"/>
        <v>194.89412223918316</v>
      </c>
      <c r="AA2100">
        <f t="shared" si="741"/>
        <v>248.21553285950722</v>
      </c>
      <c r="AB2100">
        <f t="shared" si="752"/>
        <v>0.65338483529424785</v>
      </c>
      <c r="AC2100">
        <f t="shared" si="742"/>
        <v>3.564047439199225E-2</v>
      </c>
      <c r="AD2100">
        <f t="shared" si="743"/>
        <v>3.564047439199225E-2</v>
      </c>
      <c r="AE2100">
        <f t="shared" si="744"/>
        <v>0.96</v>
      </c>
      <c r="AF2100">
        <f t="shared" si="753"/>
        <v>47.435487023042299</v>
      </c>
      <c r="AG2100">
        <f t="shared" si="745"/>
        <v>0.32632189261734079</v>
      </c>
      <c r="AH2100">
        <f t="shared" si="746"/>
        <v>0.39065989170154225</v>
      </c>
      <c r="AI2100">
        <f t="shared" si="754"/>
        <v>4.0000000000000036E-2</v>
      </c>
      <c r="AJ2100">
        <f>MAX(0, $R2100 - $AA2100) * INDEX(Model_Assumptions[Values], 7)</f>
        <v>1875.3432854330986</v>
      </c>
      <c r="AK2100">
        <f>MAX(0, INDEX(Model_Assumptions[Values], 4) - $AD2100)</f>
        <v>1.4359525608007753E-2</v>
      </c>
      <c r="AL2100">
        <f>MAX(0, INDEX(Model_Assumptions[Values], 5) - $AC2100)</f>
        <v>0</v>
      </c>
      <c r="AM2100">
        <f>INDEX(Model_Assumptions[Values], 6) * MAX(0, INDEX(Model_Assumptions[Values], 3) - $AB2100)^2</f>
        <v>0</v>
      </c>
      <c r="AN2100">
        <f t="shared" si="747"/>
        <v>2113.8120565242398</v>
      </c>
      <c r="AO2100" cm="1">
        <f t="array" ref="AO2100">IFERROR(STDEV(IF($E$2:$E$2201=$E2100, $AJ$2:$AJ$2201)), 0)</f>
        <v>150.60053883998373</v>
      </c>
      <c r="AP2100">
        <f t="shared" si="755"/>
        <v>-1.5834523098520872</v>
      </c>
      <c r="AQ2100">
        <f t="shared" si="748"/>
        <v>3.1252212550460456E-2</v>
      </c>
      <c r="AR2100" cm="1">
        <f t="array" ref="AR2100">IFERROR(STDEV(IF($E$2:$E$2201=$E2100, $AK$2:$AK$2201)), 0)</f>
        <v>1.0796484357595067E-2</v>
      </c>
      <c r="AS2100">
        <f t="shared" si="756"/>
        <v>-1.5646470075760452</v>
      </c>
      <c r="AT2100">
        <f t="shared" si="749"/>
        <v>5.2636488105721356E-3</v>
      </c>
      <c r="AU2100" cm="1">
        <f t="array" ref="AU2100">IFERROR(STDEV(IF($E$2:$E$2201=$E2100, $AL$2:$AL$2201)), 0)</f>
        <v>6.6424285954351254E-3</v>
      </c>
      <c r="AV2100">
        <f t="shared" si="757"/>
        <v>-0.79242836184787468</v>
      </c>
      <c r="AW2100">
        <f t="shared" si="750"/>
        <v>0</v>
      </c>
      <c r="AX2100" cm="1">
        <f t="array" ref="AX2100">IFERROR(STDEV(IF($E$2:$E$2201=$E2100, $AM$2:$AM$2201)), 0)</f>
        <v>0</v>
      </c>
      <c r="AY2100">
        <f t="shared" si="758"/>
        <v>-0.79242836184787468</v>
      </c>
      <c r="AZ2100">
        <f>INDEX(Model_Assumptions[Values],9)*((INDEX(Model_Scenarios[GR Weight],1)*$AG2100)+(INDEX(Model_Scenarios[GP Weight],1)*$AH2100)+(INDEX(Model_Scenarios[LTV Weight],1)*$AI2100))-(INDEX(Model_Scenarios[LTV Weight],1)*$AP2100)-(INDEX(Model_Scenarios[GP Weight],1)*($AS2100+$AV2100+$AY2100))</f>
        <v>2.1002031131682908</v>
      </c>
      <c r="BA2100">
        <f>INDEX(Model_Assumptions[Values],9)*((INDEX(Model_Scenarios[GR Weight],2)*$AG2100)+(INDEX(Model_Scenarios[GP Weight],2)*$AH2100)+(INDEX(Model_Scenarios[LTV Weight],2)*$AI2100))-(INDEX(Model_Scenarios[LTV Weight],2)*$AP2100)-(INDEX(Model_Scenarios[GP Weight],2)*($AS2100+$AV2100+$AY2100))</f>
        <v>2.4245460588227634</v>
      </c>
      <c r="BB2100">
        <f>INDEX(Model_Assumptions[Values],9)*((INDEX(Model_Scenarios[GR Weight],3)*$AG2100)+(INDEX(Model_Scenarios[GP Weight],3)*$AH2100)+(INDEX(Model_Scenarios[LTV Weight],3)*$AI2100))-(INDEX(Model_Scenarios[LTV Weight],3)*$AP2100)-(INDEX(Model_Scenarios[GP Weight],3)*($AS2100+$AV2100+$AY2100))</f>
        <v>2.9072644061353379</v>
      </c>
      <c r="BC2100">
        <f>INDEX(Model_Assumptions[Values],9)*((INDEX(Model_Scenarios[GR Weight],4)*$AG2100)+(INDEX(Model_Scenarios[GP Weight],4)*$AH2100)+(INDEX(Model_Scenarios[LTV Weight],4)*$AI2100))-(INDEX(Model_Scenarios[LTV Weight],4)*$AP2100)-(INDEX(Model_Scenarios[GP Weight],4)*($AS2100+$AV2100+$AY2100))</f>
        <v>2.8920801214587994</v>
      </c>
      <c r="BD2100">
        <f>INDEX(Model_Assumptions[Values],9)*((INDEX(Model_Scenarios[GR Weight],5)*$AG2100)+(INDEX(Model_Scenarios[GP Weight],5)*$AH2100)+(INDEX(Model_Scenarios[LTV Weight],5)*$AI2100))-(INDEX(Model_Scenarios[LTV Weight],5)*$AP2100)-(INDEX(Model_Scenarios[GP Weight],5)*($AS2100+$AV2100+$AY2100))</f>
        <v>3.578726724459091</v>
      </c>
    </row>
    <row r="2101" spans="1:56" x14ac:dyDescent="0.25">
      <c r="A2101">
        <v>2100</v>
      </c>
      <c r="B2101">
        <v>42</v>
      </c>
      <c r="C2101" s="3">
        <v>50</v>
      </c>
      <c r="D2101" s="4">
        <v>0.98</v>
      </c>
      <c r="E2101" t="str">
        <v>SKU-1049</v>
      </c>
      <c r="F2101" t="str">
        <v>Raise</v>
      </c>
      <c r="G2101" t="str">
        <v>Full</v>
      </c>
      <c r="H2101">
        <v>99.75</v>
      </c>
      <c r="I2101">
        <v>38.130000000000003</v>
      </c>
      <c r="J2101">
        <v>34</v>
      </c>
      <c r="K2101">
        <v>3391.5</v>
      </c>
      <c r="L2101">
        <v>2095.08</v>
      </c>
      <c r="M2101">
        <v>0.6177443609022556</v>
      </c>
      <c r="N2101">
        <v>110.43409123252499</v>
      </c>
      <c r="O2101">
        <v>597.24501067332449</v>
      </c>
      <c r="P2101">
        <v>635.3750106733246</v>
      </c>
      <c r="Q2101">
        <v>1533.9834111929088</v>
      </c>
      <c r="R2101">
        <v>1185.8871755760565</v>
      </c>
      <c r="S2101">
        <v>1</v>
      </c>
      <c r="T2101">
        <f t="shared" si="736"/>
        <v>110.22040940787448</v>
      </c>
      <c r="U2101">
        <f t="shared" si="737"/>
        <v>0.10496651035463142</v>
      </c>
      <c r="V2101">
        <f>IF($F2101="Reduce", INDEX(Model_Assumptions[Values], 2), INDEX(Model_Assumptions[Values], 1))</f>
        <v>-0.4</v>
      </c>
      <c r="W2101">
        <f t="shared" si="738"/>
        <v>32.572455459177007</v>
      </c>
      <c r="X2101">
        <f t="shared" si="751"/>
        <v>3590.1493761302459</v>
      </c>
      <c r="Y2101">
        <f t="shared" si="739"/>
        <v>2348.1616494718264</v>
      </c>
      <c r="Z2101">
        <f t="shared" si="740"/>
        <v>198.64937613024586</v>
      </c>
      <c r="AA2101">
        <f t="shared" si="741"/>
        <v>253.08164947182649</v>
      </c>
      <c r="AB2101">
        <f t="shared" si="752"/>
        <v>0.65405681030544349</v>
      </c>
      <c r="AC2101">
        <f t="shared" si="742"/>
        <v>3.6312449403187896E-2</v>
      </c>
      <c r="AD2101">
        <f t="shared" si="743"/>
        <v>3.6312449403187896E-2</v>
      </c>
      <c r="AE2101">
        <f t="shared" si="744"/>
        <v>0.97999999999999932</v>
      </c>
      <c r="AF2101">
        <f t="shared" si="753"/>
        <v>23.717743511521942</v>
      </c>
      <c r="AG2101">
        <f t="shared" si="745"/>
        <v>0.3326095196781832</v>
      </c>
      <c r="AH2101">
        <f t="shared" si="746"/>
        <v>0.39831854451378063</v>
      </c>
      <c r="AI2101">
        <f t="shared" si="754"/>
        <v>2.0000000000000684E-2</v>
      </c>
      <c r="AJ2101">
        <f>MAX(0, $R2101 - $AA2101) * INDEX(Model_Assumptions[Values], 7)</f>
        <v>1865.61105220846</v>
      </c>
      <c r="AK2101">
        <f>MAX(0, INDEX(Model_Assumptions[Values], 4) - $AD2101)</f>
        <v>1.3687550596812106E-2</v>
      </c>
      <c r="AL2101">
        <f>MAX(0, INDEX(Model_Assumptions[Values], 5) - $AC2101)</f>
        <v>0</v>
      </c>
      <c r="AM2101">
        <f>INDEX(Model_Assumptions[Values], 6) * MAX(0, INDEX(Model_Assumptions[Values], 3) - $AB2101)^2</f>
        <v>0</v>
      </c>
      <c r="AN2101">
        <f t="shared" si="747"/>
        <v>2113.8120565242398</v>
      </c>
      <c r="AO2101" cm="1">
        <f t="array" ref="AO2101">IFERROR(STDEV(IF($E$2:$E$2201=$E2101, $AJ$2:$AJ$2201)), 0)</f>
        <v>150.60053883998373</v>
      </c>
      <c r="AP2101">
        <f t="shared" si="755"/>
        <v>-1.6480751412151227</v>
      </c>
      <c r="AQ2101">
        <f t="shared" si="748"/>
        <v>3.1252212550460456E-2</v>
      </c>
      <c r="AR2101" cm="1">
        <f t="array" ref="AR2101">IFERROR(STDEV(IF($E$2:$E$2201=$E2101, $AK$2:$AK$2201)), 0)</f>
        <v>1.0796484357595067E-2</v>
      </c>
      <c r="AS2101">
        <f t="shared" si="756"/>
        <v>-1.6268871765920758</v>
      </c>
      <c r="AT2101">
        <f t="shared" si="749"/>
        <v>5.2636488105721356E-3</v>
      </c>
      <c r="AU2101" cm="1">
        <f t="array" ref="AU2101">IFERROR(STDEV(IF($E$2:$E$2201=$E2101, $AL$2:$AL$2201)), 0)</f>
        <v>6.6424285954351254E-3</v>
      </c>
      <c r="AV2101">
        <f t="shared" si="757"/>
        <v>-0.79242836184787468</v>
      </c>
      <c r="AW2101">
        <f t="shared" si="750"/>
        <v>0</v>
      </c>
      <c r="AX2101" cm="1">
        <f t="array" ref="AX2101">IFERROR(STDEV(IF($E$2:$E$2201=$E2101, $AM$2:$AM$2201)), 0)</f>
        <v>0</v>
      </c>
      <c r="AY2101">
        <f t="shared" si="758"/>
        <v>-0.79242836184787468</v>
      </c>
      <c r="AZ2101">
        <f>INDEX(Model_Assumptions[Values],9)*((INDEX(Model_Scenarios[GR Weight],1)*$AG2101)+(INDEX(Model_Scenarios[GP Weight],1)*$AH2101)+(INDEX(Model_Scenarios[LTV Weight],1)*$AI2101))-(INDEX(Model_Scenarios[LTV Weight],1)*$AP2101)-(INDEX(Model_Scenarios[GP Weight],1)*($AS2101+$AV2101+$AY2101))</f>
        <v>2.0850985350968654</v>
      </c>
      <c r="BA2101">
        <f>INDEX(Model_Assumptions[Values],9)*((INDEX(Model_Scenarios[GR Weight],2)*$AG2101)+(INDEX(Model_Scenarios[GP Weight],2)*$AH2101)+(INDEX(Model_Scenarios[LTV Weight],2)*$AI2101))-(INDEX(Model_Scenarios[LTV Weight],2)*$AP2101)-(INDEX(Model_Scenarios[GP Weight],2)*($AS2101+$AV2101+$AY2101))</f>
        <v>2.4263733061198152</v>
      </c>
      <c r="BB2101">
        <f>INDEX(Model_Assumptions[Values],9)*((INDEX(Model_Scenarios[GR Weight],3)*$AG2101)+(INDEX(Model_Scenarios[GP Weight],3)*$AH2101)+(INDEX(Model_Scenarios[LTV Weight],3)*$AI2101))-(INDEX(Model_Scenarios[LTV Weight],3)*$AP2101)-(INDEX(Model_Scenarios[GP Weight],3)*($AS2101+$AV2101+$AY2101))</f>
        <v>2.9361597740836345</v>
      </c>
      <c r="BC2101">
        <f>INDEX(Model_Assumptions[Values],9)*((INDEX(Model_Scenarios[GR Weight],4)*$AG2101)+(INDEX(Model_Scenarios[GP Weight],4)*$AH2101)+(INDEX(Model_Scenarios[LTV Weight],4)*$AI2101))-(INDEX(Model_Scenarios[LTV Weight],4)*$AP2101)-(INDEX(Model_Scenarios[GP Weight],4)*($AS2101+$AV2101+$AY2101))</f>
        <v>2.9276570198012131</v>
      </c>
      <c r="BD2101">
        <f>INDEX(Model_Assumptions[Values],9)*((INDEX(Model_Scenarios[GR Weight],5)*$AG2101)+(INDEX(Model_Scenarios[GP Weight],5)*$AH2101)+(INDEX(Model_Scenarios[LTV Weight],5)*$AI2101))-(INDEX(Model_Scenarios[LTV Weight],5)*$AP2101)-(INDEX(Model_Scenarios[GP Weight],5)*($AS2101+$AV2101+$AY2101))</f>
        <v>3.6314634475531653</v>
      </c>
    </row>
    <row r="2102" spans="1:56" x14ac:dyDescent="0.25">
      <c r="C2102" s="3"/>
      <c r="D2102" s="4"/>
    </row>
    <row r="2103" spans="1:56" x14ac:dyDescent="0.25">
      <c r="C2103" s="3"/>
      <c r="D2103" s="4"/>
    </row>
    <row r="2104" spans="1:56" x14ac:dyDescent="0.25">
      <c r="C2104" s="3"/>
      <c r="D2104" s="4"/>
    </row>
    <row r="2105" spans="1:56" x14ac:dyDescent="0.25">
      <c r="C2105" s="3"/>
      <c r="D2105" s="4"/>
    </row>
    <row r="2106" spans="1:56" x14ac:dyDescent="0.25">
      <c r="C2106" s="3"/>
      <c r="D2106" s="4"/>
    </row>
    <row r="2107" spans="1:56" x14ac:dyDescent="0.25">
      <c r="C2107" s="3"/>
      <c r="D2107" s="4"/>
    </row>
    <row r="2108" spans="1:56" x14ac:dyDescent="0.25">
      <c r="C2108" s="3"/>
      <c r="D2108" s="4"/>
    </row>
    <row r="2109" spans="1:56" x14ac:dyDescent="0.25">
      <c r="C2109" s="3"/>
      <c r="D2109" s="4"/>
    </row>
    <row r="2110" spans="1:56" x14ac:dyDescent="0.25">
      <c r="C2110" s="3"/>
      <c r="D2110" s="4"/>
    </row>
    <row r="2111" spans="1:56" x14ac:dyDescent="0.25">
      <c r="C2111" s="3"/>
      <c r="D2111" s="4"/>
    </row>
    <row r="2112" spans="1:56" x14ac:dyDescent="0.25">
      <c r="C2112" s="3"/>
      <c r="D2112" s="4"/>
    </row>
    <row r="2113" spans="3:4" x14ac:dyDescent="0.25">
      <c r="C2113" s="3"/>
      <c r="D2113" s="4"/>
    </row>
    <row r="2114" spans="3:4" x14ac:dyDescent="0.25">
      <c r="C2114" s="3"/>
      <c r="D2114" s="4"/>
    </row>
    <row r="2115" spans="3:4" x14ac:dyDescent="0.25">
      <c r="C2115" s="3"/>
      <c r="D2115" s="4"/>
    </row>
    <row r="2116" spans="3:4" x14ac:dyDescent="0.25">
      <c r="C2116" s="3"/>
      <c r="D2116" s="4"/>
    </row>
    <row r="2117" spans="3:4" x14ac:dyDescent="0.25">
      <c r="C2117" s="3"/>
      <c r="D2117" s="4"/>
    </row>
    <row r="2118" spans="3:4" x14ac:dyDescent="0.25">
      <c r="C2118" s="3"/>
      <c r="D2118" s="4"/>
    </row>
    <row r="2119" spans="3:4" x14ac:dyDescent="0.25">
      <c r="C2119" s="3"/>
      <c r="D2119" s="4"/>
    </row>
    <row r="2120" spans="3:4" x14ac:dyDescent="0.25">
      <c r="C2120" s="3"/>
      <c r="D2120" s="4"/>
    </row>
    <row r="2121" spans="3:4" x14ac:dyDescent="0.25">
      <c r="C2121" s="3"/>
      <c r="D2121" s="4"/>
    </row>
    <row r="2122" spans="3:4" x14ac:dyDescent="0.25">
      <c r="C2122" s="3"/>
      <c r="D2122" s="4"/>
    </row>
    <row r="2123" spans="3:4" x14ac:dyDescent="0.25">
      <c r="C2123" s="3"/>
      <c r="D2123" s="4"/>
    </row>
    <row r="2124" spans="3:4" x14ac:dyDescent="0.25">
      <c r="C2124" s="3"/>
      <c r="D2124" s="4"/>
    </row>
    <row r="2125" spans="3:4" x14ac:dyDescent="0.25">
      <c r="C2125" s="3"/>
      <c r="D2125" s="4"/>
    </row>
    <row r="2126" spans="3:4" x14ac:dyDescent="0.25">
      <c r="C2126" s="3"/>
      <c r="D2126" s="4"/>
    </row>
    <row r="2127" spans="3:4" x14ac:dyDescent="0.25">
      <c r="C2127" s="3"/>
      <c r="D2127" s="4"/>
    </row>
    <row r="2128" spans="3:4" x14ac:dyDescent="0.25">
      <c r="C2128" s="3"/>
      <c r="D2128" s="4"/>
    </row>
    <row r="2129" spans="3:4" x14ac:dyDescent="0.25">
      <c r="C2129" s="3"/>
      <c r="D2129" s="4"/>
    </row>
    <row r="2130" spans="3:4" x14ac:dyDescent="0.25">
      <c r="C2130" s="3"/>
      <c r="D2130" s="4"/>
    </row>
    <row r="2131" spans="3:4" x14ac:dyDescent="0.25">
      <c r="C2131" s="3"/>
      <c r="D2131" s="4"/>
    </row>
    <row r="2132" spans="3:4" x14ac:dyDescent="0.25">
      <c r="C2132" s="3"/>
      <c r="D2132" s="4"/>
    </row>
    <row r="2133" spans="3:4" x14ac:dyDescent="0.25">
      <c r="C2133" s="3"/>
      <c r="D2133" s="4"/>
    </row>
    <row r="2134" spans="3:4" x14ac:dyDescent="0.25">
      <c r="C2134" s="3"/>
      <c r="D2134" s="4"/>
    </row>
    <row r="2135" spans="3:4" x14ac:dyDescent="0.25">
      <c r="C2135" s="3"/>
      <c r="D2135" s="4"/>
    </row>
    <row r="2136" spans="3:4" x14ac:dyDescent="0.25">
      <c r="C2136" s="3"/>
      <c r="D2136" s="4"/>
    </row>
    <row r="2137" spans="3:4" x14ac:dyDescent="0.25">
      <c r="C2137" s="3"/>
      <c r="D2137" s="4"/>
    </row>
    <row r="2138" spans="3:4" x14ac:dyDescent="0.25">
      <c r="C2138" s="3"/>
      <c r="D2138" s="4"/>
    </row>
    <row r="2139" spans="3:4" x14ac:dyDescent="0.25">
      <c r="C2139" s="3"/>
      <c r="D2139" s="4"/>
    </row>
    <row r="2140" spans="3:4" x14ac:dyDescent="0.25">
      <c r="C2140" s="3"/>
      <c r="D2140" s="4"/>
    </row>
    <row r="2141" spans="3:4" x14ac:dyDescent="0.25">
      <c r="C2141" s="3"/>
      <c r="D2141" s="4"/>
    </row>
    <row r="2142" spans="3:4" x14ac:dyDescent="0.25">
      <c r="C2142" s="3"/>
      <c r="D2142" s="4"/>
    </row>
    <row r="2143" spans="3:4" x14ac:dyDescent="0.25">
      <c r="C2143" s="3"/>
      <c r="D2143" s="4"/>
    </row>
    <row r="2144" spans="3:4" x14ac:dyDescent="0.25">
      <c r="C2144" s="3"/>
      <c r="D2144" s="4"/>
    </row>
    <row r="2145" spans="3:4" x14ac:dyDescent="0.25">
      <c r="C2145" s="3"/>
      <c r="D2145" s="4"/>
    </row>
    <row r="2146" spans="3:4" x14ac:dyDescent="0.25">
      <c r="C2146" s="3"/>
      <c r="D2146" s="4"/>
    </row>
    <row r="2147" spans="3:4" x14ac:dyDescent="0.25">
      <c r="C2147" s="3"/>
      <c r="D2147" s="4"/>
    </row>
    <row r="2148" spans="3:4" x14ac:dyDescent="0.25">
      <c r="C2148" s="3"/>
      <c r="D2148" s="4"/>
    </row>
    <row r="2149" spans="3:4" x14ac:dyDescent="0.25">
      <c r="C2149" s="3"/>
      <c r="D2149" s="4"/>
    </row>
    <row r="2150" spans="3:4" x14ac:dyDescent="0.25">
      <c r="C2150" s="3"/>
      <c r="D2150" s="4"/>
    </row>
    <row r="2151" spans="3:4" x14ac:dyDescent="0.25">
      <c r="C2151" s="3"/>
      <c r="D2151" s="4"/>
    </row>
    <row r="2152" spans="3:4" x14ac:dyDescent="0.25">
      <c r="C2152" s="3"/>
      <c r="D2152" s="4"/>
    </row>
    <row r="2153" spans="3:4" x14ac:dyDescent="0.25">
      <c r="C2153" s="3"/>
      <c r="D2153" s="4"/>
    </row>
    <row r="2154" spans="3:4" x14ac:dyDescent="0.25">
      <c r="C2154" s="3"/>
      <c r="D2154" s="4"/>
    </row>
    <row r="2155" spans="3:4" x14ac:dyDescent="0.25">
      <c r="C2155" s="3"/>
      <c r="D2155" s="4"/>
    </row>
    <row r="2156" spans="3:4" x14ac:dyDescent="0.25">
      <c r="C2156" s="3"/>
      <c r="D2156" s="4"/>
    </row>
    <row r="2157" spans="3:4" x14ac:dyDescent="0.25">
      <c r="C2157" s="3"/>
      <c r="D2157" s="4"/>
    </row>
    <row r="2158" spans="3:4" x14ac:dyDescent="0.25">
      <c r="C2158" s="3"/>
      <c r="D2158" s="4"/>
    </row>
    <row r="2159" spans="3:4" x14ac:dyDescent="0.25">
      <c r="C2159" s="3"/>
      <c r="D2159" s="4"/>
    </row>
    <row r="2160" spans="3:4" x14ac:dyDescent="0.25">
      <c r="C2160" s="3"/>
      <c r="D2160" s="4"/>
    </row>
    <row r="2161" spans="3:4" x14ac:dyDescent="0.25">
      <c r="C2161" s="3"/>
      <c r="D2161" s="4"/>
    </row>
    <row r="2162" spans="3:4" x14ac:dyDescent="0.25">
      <c r="C2162" s="3"/>
      <c r="D2162" s="4"/>
    </row>
    <row r="2163" spans="3:4" x14ac:dyDescent="0.25">
      <c r="C2163" s="3"/>
      <c r="D2163" s="4"/>
    </row>
    <row r="2164" spans="3:4" x14ac:dyDescent="0.25">
      <c r="C2164" s="3"/>
      <c r="D2164" s="4"/>
    </row>
    <row r="2165" spans="3:4" x14ac:dyDescent="0.25">
      <c r="C2165" s="3"/>
      <c r="D2165" s="4"/>
    </row>
    <row r="2166" spans="3:4" x14ac:dyDescent="0.25">
      <c r="C2166" s="3"/>
      <c r="D2166" s="4"/>
    </row>
    <row r="2167" spans="3:4" x14ac:dyDescent="0.25">
      <c r="C2167" s="3"/>
      <c r="D2167" s="4"/>
    </row>
    <row r="2168" spans="3:4" x14ac:dyDescent="0.25">
      <c r="C2168" s="3"/>
      <c r="D2168" s="4"/>
    </row>
    <row r="2169" spans="3:4" x14ac:dyDescent="0.25">
      <c r="C2169" s="3"/>
      <c r="D2169" s="4"/>
    </row>
    <row r="2170" spans="3:4" x14ac:dyDescent="0.25">
      <c r="C2170" s="3"/>
      <c r="D2170" s="4"/>
    </row>
    <row r="2171" spans="3:4" x14ac:dyDescent="0.25">
      <c r="C2171" s="3"/>
      <c r="D2171" s="4"/>
    </row>
    <row r="2172" spans="3:4" x14ac:dyDescent="0.25">
      <c r="C2172" s="3"/>
      <c r="D2172" s="4"/>
    </row>
    <row r="2173" spans="3:4" x14ac:dyDescent="0.25">
      <c r="C2173" s="3"/>
      <c r="D2173" s="4"/>
    </row>
    <row r="2174" spans="3:4" x14ac:dyDescent="0.25">
      <c r="C2174" s="3"/>
      <c r="D2174" s="4"/>
    </row>
    <row r="2175" spans="3:4" x14ac:dyDescent="0.25">
      <c r="C2175" s="3"/>
      <c r="D2175" s="4"/>
    </row>
    <row r="2176" spans="3:4" x14ac:dyDescent="0.25">
      <c r="C2176" s="3"/>
      <c r="D2176" s="4"/>
    </row>
    <row r="2177" spans="3:4" x14ac:dyDescent="0.25">
      <c r="C2177" s="3"/>
      <c r="D2177" s="4"/>
    </row>
    <row r="2178" spans="3:4" x14ac:dyDescent="0.25">
      <c r="C2178" s="3"/>
      <c r="D2178" s="4"/>
    </row>
    <row r="2179" spans="3:4" x14ac:dyDescent="0.25">
      <c r="C2179" s="3"/>
      <c r="D2179" s="4"/>
    </row>
    <row r="2180" spans="3:4" x14ac:dyDescent="0.25">
      <c r="C2180" s="3"/>
      <c r="D2180" s="4"/>
    </row>
    <row r="2181" spans="3:4" x14ac:dyDescent="0.25">
      <c r="C2181" s="3"/>
      <c r="D2181" s="4"/>
    </row>
    <row r="2182" spans="3:4" x14ac:dyDescent="0.25">
      <c r="C2182" s="3"/>
      <c r="D2182" s="4"/>
    </row>
    <row r="2183" spans="3:4" x14ac:dyDescent="0.25">
      <c r="C2183" s="3"/>
      <c r="D2183" s="4"/>
    </row>
    <row r="2184" spans="3:4" x14ac:dyDescent="0.25">
      <c r="C2184" s="3"/>
      <c r="D2184" s="4"/>
    </row>
    <row r="2185" spans="3:4" x14ac:dyDescent="0.25">
      <c r="C2185" s="3"/>
      <c r="D2185" s="4"/>
    </row>
    <row r="2186" spans="3:4" x14ac:dyDescent="0.25">
      <c r="C2186" s="3"/>
      <c r="D2186" s="4"/>
    </row>
    <row r="2187" spans="3:4" x14ac:dyDescent="0.25">
      <c r="C2187" s="3"/>
      <c r="D2187" s="4"/>
    </row>
    <row r="2188" spans="3:4" x14ac:dyDescent="0.25">
      <c r="C2188" s="3"/>
      <c r="D2188" s="4"/>
    </row>
    <row r="2189" spans="3:4" x14ac:dyDescent="0.25">
      <c r="C2189" s="3"/>
      <c r="D2189" s="4"/>
    </row>
    <row r="2190" spans="3:4" x14ac:dyDescent="0.25">
      <c r="C2190" s="3"/>
      <c r="D2190" s="4"/>
    </row>
    <row r="2191" spans="3:4" x14ac:dyDescent="0.25">
      <c r="C2191" s="3"/>
      <c r="D2191" s="4"/>
    </row>
    <row r="2192" spans="3:4" x14ac:dyDescent="0.25">
      <c r="C2192" s="3"/>
      <c r="D2192" s="4"/>
    </row>
    <row r="2193" spans="3:4" x14ac:dyDescent="0.25">
      <c r="C2193" s="3"/>
      <c r="D2193" s="4"/>
    </row>
    <row r="2194" spans="3:4" x14ac:dyDescent="0.25">
      <c r="C2194" s="3"/>
      <c r="D2194" s="4"/>
    </row>
    <row r="2195" spans="3:4" x14ac:dyDescent="0.25">
      <c r="C2195" s="3"/>
      <c r="D2195" s="4"/>
    </row>
    <row r="2196" spans="3:4" x14ac:dyDescent="0.25">
      <c r="C2196" s="3"/>
      <c r="D2196" s="4"/>
    </row>
    <row r="2197" spans="3:4" x14ac:dyDescent="0.25">
      <c r="C2197" s="3"/>
      <c r="D2197" s="4"/>
    </row>
    <row r="2198" spans="3:4" x14ac:dyDescent="0.25">
      <c r="C2198" s="3"/>
      <c r="D2198" s="4"/>
    </row>
    <row r="2199" spans="3:4" x14ac:dyDescent="0.25">
      <c r="C2199" s="3"/>
      <c r="D2199" s="4"/>
    </row>
    <row r="2200" spans="3:4" x14ac:dyDescent="0.25">
      <c r="C2200" s="3"/>
      <c r="D2200" s="4"/>
    </row>
    <row r="2201" spans="3:4" x14ac:dyDescent="0.25">
      <c r="C2201" s="3"/>
      <c r="D2201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ABA4B-37CC-4B08-B4DC-6E59E8CD90D9}">
  <sheetPr>
    <tabColor rgb="FFC00000"/>
  </sheetPr>
  <dimension ref="A1:B11"/>
  <sheetViews>
    <sheetView workbookViewId="0"/>
  </sheetViews>
  <sheetFormatPr defaultRowHeight="15" x14ac:dyDescent="0.25"/>
  <cols>
    <col min="1" max="1" width="37.5703125" bestFit="1" customWidth="1"/>
    <col min="2" max="2" width="9.28515625" bestFit="1" customWidth="1"/>
    <col min="3" max="3" width="23.7109375" bestFit="1" customWidth="1"/>
  </cols>
  <sheetData>
    <row r="1" spans="1:2" x14ac:dyDescent="0.25">
      <c r="A1" t="s">
        <v>179</v>
      </c>
      <c r="B1" s="9" t="s">
        <v>1</v>
      </c>
    </row>
    <row r="2" spans="1:2" x14ac:dyDescent="0.25">
      <c r="A2" t="s">
        <v>2</v>
      </c>
      <c r="B2" s="1">
        <v>-0.4</v>
      </c>
    </row>
    <row r="3" spans="1:2" x14ac:dyDescent="0.25">
      <c r="A3" t="s">
        <v>3</v>
      </c>
      <c r="B3" s="1">
        <v>-0.8</v>
      </c>
    </row>
    <row r="4" spans="1:2" x14ac:dyDescent="0.25">
      <c r="A4" t="s">
        <v>4</v>
      </c>
      <c r="B4" s="1">
        <v>0.2</v>
      </c>
    </row>
    <row r="5" spans="1:2" x14ac:dyDescent="0.25">
      <c r="A5" t="s">
        <v>5</v>
      </c>
      <c r="B5" s="1">
        <v>0.05</v>
      </c>
    </row>
    <row r="6" spans="1:2" x14ac:dyDescent="0.25">
      <c r="A6" t="s">
        <v>6</v>
      </c>
      <c r="B6" s="1">
        <v>0.02</v>
      </c>
    </row>
    <row r="7" spans="1:2" x14ac:dyDescent="0.25">
      <c r="A7" t="s">
        <v>7</v>
      </c>
      <c r="B7" s="1">
        <v>50</v>
      </c>
    </row>
    <row r="8" spans="1:2" x14ac:dyDescent="0.25">
      <c r="A8" t="s">
        <v>8</v>
      </c>
      <c r="B8" s="1">
        <v>2</v>
      </c>
    </row>
    <row r="9" spans="1:2" x14ac:dyDescent="0.25">
      <c r="A9" t="s">
        <v>9</v>
      </c>
      <c r="B9" s="1">
        <v>0.02</v>
      </c>
    </row>
    <row r="10" spans="1:2" x14ac:dyDescent="0.25">
      <c r="A10" t="s">
        <v>152</v>
      </c>
      <c r="B10" s="1">
        <v>5</v>
      </c>
    </row>
    <row r="11" spans="1:2" x14ac:dyDescent="0.25">
      <c r="A11" t="s">
        <v>153</v>
      </c>
      <c r="B11" s="1">
        <v>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2B134-BBAC-4411-AF37-555ABE9A8D16}">
  <sheetPr>
    <tabColor rgb="FFC00000"/>
  </sheetPr>
  <dimension ref="A1:Q43"/>
  <sheetViews>
    <sheetView workbookViewId="0"/>
  </sheetViews>
  <sheetFormatPr defaultRowHeight="15" x14ac:dyDescent="0.25"/>
  <cols>
    <col min="2" max="2" width="31.140625" bestFit="1" customWidth="1"/>
    <col min="3" max="3" width="17.140625" bestFit="1" customWidth="1"/>
    <col min="4" max="4" width="14.85546875" bestFit="1" customWidth="1"/>
    <col min="5" max="5" width="22.28515625" bestFit="1" customWidth="1"/>
    <col min="6" max="6" width="17.5703125" bestFit="1" customWidth="1"/>
    <col min="7" max="7" width="24.140625" bestFit="1" customWidth="1"/>
    <col min="8" max="8" width="21.140625" bestFit="1" customWidth="1"/>
    <col min="9" max="9" width="30.140625" bestFit="1" customWidth="1"/>
    <col min="10" max="10" width="20.28515625" bestFit="1" customWidth="1"/>
    <col min="11" max="11" width="26.140625" bestFit="1" customWidth="1"/>
    <col min="12" max="12" width="24.7109375" bestFit="1" customWidth="1"/>
    <col min="13" max="13" width="17.5703125" bestFit="1" customWidth="1"/>
    <col min="14" max="15" width="12" bestFit="1" customWidth="1"/>
    <col min="16" max="16" width="12.85546875" bestFit="1" customWidth="1"/>
    <col min="17" max="17" width="12" bestFit="1" customWidth="1"/>
  </cols>
  <sheetData>
    <row r="1" spans="1:17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154</v>
      </c>
      <c r="O1" t="s">
        <v>155</v>
      </c>
      <c r="P1" t="s">
        <v>156</v>
      </c>
      <c r="Q1" t="s">
        <v>157</v>
      </c>
    </row>
    <row r="2" spans="1:17" x14ac:dyDescent="0.25">
      <c r="A2" t="s">
        <v>23</v>
      </c>
      <c r="B2" t="s">
        <v>24</v>
      </c>
      <c r="C2" t="s">
        <v>25</v>
      </c>
      <c r="D2">
        <v>76.53</v>
      </c>
      <c r="E2">
        <v>52.96</v>
      </c>
      <c r="F2">
        <v>24</v>
      </c>
      <c r="G2">
        <v>1836.72</v>
      </c>
      <c r="H2">
        <v>565.68000000000006</v>
      </c>
      <c r="I2">
        <v>0.307983797203711</v>
      </c>
      <c r="J2">
        <v>80.606322838637126</v>
      </c>
      <c r="K2">
        <v>17.225425288654151</v>
      </c>
      <c r="L2">
        <v>70.185425288654415</v>
      </c>
      <c r="M2">
        <v>1112.0931944026663</v>
      </c>
      <c r="N2">
        <v>0.5</v>
      </c>
      <c r="O2">
        <v>0.3</v>
      </c>
      <c r="P2">
        <v>0.2</v>
      </c>
      <c r="Q2">
        <v>0</v>
      </c>
    </row>
    <row r="3" spans="1:17" x14ac:dyDescent="0.25">
      <c r="A3" t="s">
        <v>26</v>
      </c>
      <c r="B3" t="s">
        <v>24</v>
      </c>
      <c r="C3" t="s">
        <v>25</v>
      </c>
      <c r="D3">
        <v>53.26</v>
      </c>
      <c r="E3">
        <v>36.64</v>
      </c>
      <c r="F3">
        <v>21</v>
      </c>
      <c r="G3">
        <v>1118.46</v>
      </c>
      <c r="H3">
        <v>349.02</v>
      </c>
      <c r="I3">
        <v>0.31205407435223431</v>
      </c>
      <c r="J3">
        <v>57.563991794204242</v>
      </c>
      <c r="K3">
        <v>32.819835884084796</v>
      </c>
      <c r="L3">
        <v>69.459835884084782</v>
      </c>
      <c r="M3">
        <v>1487.0300026323653</v>
      </c>
      <c r="N3">
        <v>0.33333333333333331</v>
      </c>
      <c r="O3">
        <v>0.44444444444444442</v>
      </c>
      <c r="P3">
        <v>0.22222222222222221</v>
      </c>
      <c r="Q3">
        <v>0</v>
      </c>
    </row>
    <row r="4" spans="1:17" x14ac:dyDescent="0.25">
      <c r="A4" t="s">
        <v>28</v>
      </c>
      <c r="B4" t="s">
        <v>29</v>
      </c>
      <c r="C4" t="s">
        <v>25</v>
      </c>
      <c r="D4">
        <v>18.39</v>
      </c>
      <c r="E4">
        <v>8.26</v>
      </c>
      <c r="F4">
        <v>17</v>
      </c>
      <c r="G4">
        <v>312.63</v>
      </c>
      <c r="H4">
        <v>172.21</v>
      </c>
      <c r="I4">
        <v>0.55084284937466022</v>
      </c>
      <c r="J4">
        <v>20.325621653116809</v>
      </c>
      <c r="K4">
        <v>12.579946449868942</v>
      </c>
      <c r="L4">
        <v>20.839946449868961</v>
      </c>
      <c r="M4">
        <v>1216.0706729565338</v>
      </c>
      <c r="N4">
        <v>0.55555555555555558</v>
      </c>
      <c r="O4">
        <v>0.1111111111111111</v>
      </c>
      <c r="P4">
        <v>0.33333333333333331</v>
      </c>
      <c r="Q4">
        <v>0</v>
      </c>
    </row>
    <row r="5" spans="1:17" x14ac:dyDescent="0.25">
      <c r="A5" t="s">
        <v>30</v>
      </c>
      <c r="B5" t="s">
        <v>24</v>
      </c>
      <c r="C5" t="s">
        <v>25</v>
      </c>
      <c r="D5">
        <v>29.62</v>
      </c>
      <c r="E5">
        <v>19.420000000000002</v>
      </c>
      <c r="F5">
        <v>46</v>
      </c>
      <c r="G5">
        <v>1362.52</v>
      </c>
      <c r="H5">
        <v>469.19999999999993</v>
      </c>
      <c r="I5">
        <v>0.34436191762322749</v>
      </c>
      <c r="J5">
        <v>28.258195261587474</v>
      </c>
      <c r="K5">
        <v>110.97517729461129</v>
      </c>
      <c r="L5">
        <v>91.555177294611212</v>
      </c>
      <c r="M5">
        <v>1171.8239094760554</v>
      </c>
      <c r="N5">
        <v>0.41176470588235292</v>
      </c>
      <c r="O5">
        <v>0.41176470588235292</v>
      </c>
      <c r="P5">
        <v>0.17647058823529413</v>
      </c>
      <c r="Q5">
        <v>0</v>
      </c>
    </row>
    <row r="6" spans="1:17" x14ac:dyDescent="0.25">
      <c r="A6" t="s">
        <v>31</v>
      </c>
      <c r="B6" t="s">
        <v>29</v>
      </c>
      <c r="C6" t="s">
        <v>25</v>
      </c>
      <c r="D6">
        <v>113.18</v>
      </c>
      <c r="E6">
        <v>39.01</v>
      </c>
      <c r="F6">
        <v>24</v>
      </c>
      <c r="G6">
        <v>2716.32</v>
      </c>
      <c r="H6">
        <v>1780.0800000000002</v>
      </c>
      <c r="I6">
        <v>0.65532779643046479</v>
      </c>
      <c r="J6">
        <v>122.07351223831479</v>
      </c>
      <c r="K6">
        <v>91.370781481239646</v>
      </c>
      <c r="L6">
        <v>130.38078148123941</v>
      </c>
      <c r="M6">
        <v>1378.1368137193899</v>
      </c>
      <c r="N6">
        <v>0.4</v>
      </c>
      <c r="O6">
        <v>0.3</v>
      </c>
      <c r="P6">
        <v>0.2</v>
      </c>
      <c r="Q6">
        <v>0.1</v>
      </c>
    </row>
    <row r="7" spans="1:17" x14ac:dyDescent="0.25">
      <c r="A7" t="s">
        <v>32</v>
      </c>
      <c r="B7" t="s">
        <v>24</v>
      </c>
      <c r="C7" t="s">
        <v>25</v>
      </c>
      <c r="D7">
        <v>177.91</v>
      </c>
      <c r="E7">
        <v>73.489999999999995</v>
      </c>
      <c r="F7">
        <v>36</v>
      </c>
      <c r="G7">
        <v>6404.76</v>
      </c>
      <c r="H7">
        <v>3759.1200000000003</v>
      </c>
      <c r="I7">
        <v>0.58692597380698108</v>
      </c>
      <c r="J7">
        <v>210.36242056011631</v>
      </c>
      <c r="K7">
        <v>2118.3198784838378</v>
      </c>
      <c r="L7">
        <v>2338.7898784838376</v>
      </c>
      <c r="M7">
        <v>1987.17375700722</v>
      </c>
      <c r="N7">
        <v>0.58333333333333337</v>
      </c>
      <c r="O7">
        <v>0.33333333333333331</v>
      </c>
      <c r="P7">
        <v>8.3333333333333329E-2</v>
      </c>
      <c r="Q7">
        <v>0</v>
      </c>
    </row>
    <row r="8" spans="1:17" x14ac:dyDescent="0.25">
      <c r="A8" t="s">
        <v>33</v>
      </c>
      <c r="B8" t="s">
        <v>24</v>
      </c>
      <c r="C8" t="s">
        <v>25</v>
      </c>
      <c r="D8">
        <v>45.86</v>
      </c>
      <c r="E8">
        <v>24.87</v>
      </c>
      <c r="F8">
        <v>42</v>
      </c>
      <c r="G8">
        <v>1926.12</v>
      </c>
      <c r="H8">
        <v>881.57999999999993</v>
      </c>
      <c r="I8">
        <v>0.45769733972961185</v>
      </c>
      <c r="J8">
        <v>57.591701553971269</v>
      </c>
      <c r="K8">
        <v>713.86465905090859</v>
      </c>
      <c r="L8">
        <v>813.3446590509086</v>
      </c>
      <c r="M8">
        <v>1838.4436548864205</v>
      </c>
      <c r="N8">
        <v>0.70588235294117652</v>
      </c>
      <c r="O8">
        <v>0.23529411764705882</v>
      </c>
      <c r="P8">
        <v>5.8823529411764705E-2</v>
      </c>
      <c r="Q8">
        <v>0</v>
      </c>
    </row>
    <row r="9" spans="1:17" x14ac:dyDescent="0.25">
      <c r="A9" t="s">
        <v>34</v>
      </c>
      <c r="B9" t="s">
        <v>24</v>
      </c>
      <c r="C9" t="s">
        <v>25</v>
      </c>
      <c r="D9">
        <v>67.56</v>
      </c>
      <c r="E9">
        <v>43.21</v>
      </c>
      <c r="F9">
        <v>22</v>
      </c>
      <c r="G9">
        <v>1486.3200000000002</v>
      </c>
      <c r="H9">
        <v>535.70000000000016</v>
      </c>
      <c r="I9">
        <v>0.36042036708111314</v>
      </c>
      <c r="J9">
        <v>74.848492484947073</v>
      </c>
      <c r="K9">
        <v>85.498342183888553</v>
      </c>
      <c r="L9">
        <v>128.7083421838887</v>
      </c>
      <c r="M9">
        <v>1511.5432138179046</v>
      </c>
      <c r="N9">
        <v>0.4</v>
      </c>
      <c r="O9">
        <v>0.2</v>
      </c>
      <c r="P9">
        <v>0.4</v>
      </c>
      <c r="Q9">
        <v>0</v>
      </c>
    </row>
    <row r="10" spans="1:17" x14ac:dyDescent="0.25">
      <c r="A10" t="s">
        <v>35</v>
      </c>
      <c r="B10" t="s">
        <v>24</v>
      </c>
      <c r="C10" t="s">
        <v>25</v>
      </c>
      <c r="D10">
        <v>20.37</v>
      </c>
      <c r="E10">
        <v>9.76</v>
      </c>
      <c r="F10">
        <v>15</v>
      </c>
      <c r="G10">
        <v>305.55</v>
      </c>
      <c r="H10">
        <v>159.15</v>
      </c>
      <c r="I10">
        <v>0.52086401570937657</v>
      </c>
      <c r="J10">
        <v>20.226861560308098</v>
      </c>
      <c r="K10">
        <v>49.152923404621475</v>
      </c>
      <c r="L10">
        <v>49.152923404621447</v>
      </c>
      <c r="M10">
        <v>464.13364002135626</v>
      </c>
      <c r="N10">
        <v>0.42857142857142855</v>
      </c>
      <c r="O10">
        <v>0.14285714285714285</v>
      </c>
      <c r="P10">
        <v>0.2857142857142857</v>
      </c>
      <c r="Q10">
        <v>0.14285714285714285</v>
      </c>
    </row>
    <row r="11" spans="1:17" x14ac:dyDescent="0.25">
      <c r="A11" t="s">
        <v>36</v>
      </c>
      <c r="B11" t="s">
        <v>24</v>
      </c>
      <c r="C11" t="s">
        <v>37</v>
      </c>
      <c r="D11">
        <v>84.95</v>
      </c>
      <c r="E11">
        <v>53.07</v>
      </c>
      <c r="F11">
        <v>36</v>
      </c>
      <c r="G11">
        <v>3058.2000000000003</v>
      </c>
      <c r="H11">
        <v>1147.6800000000003</v>
      </c>
      <c r="I11">
        <v>0.3752795762213067</v>
      </c>
      <c r="J11">
        <v>84.95</v>
      </c>
      <c r="K11">
        <v>0</v>
      </c>
      <c r="L11">
        <v>0</v>
      </c>
      <c r="M11">
        <v>1153.7475227686814</v>
      </c>
      <c r="N11">
        <v>0.5714285714285714</v>
      </c>
      <c r="O11">
        <v>0.14285714285714285</v>
      </c>
      <c r="P11">
        <v>0.21428571428571427</v>
      </c>
      <c r="Q11">
        <v>7.1428571428571425E-2</v>
      </c>
    </row>
    <row r="12" spans="1:17" x14ac:dyDescent="0.25">
      <c r="A12" t="s">
        <v>38</v>
      </c>
      <c r="B12" t="s">
        <v>24</v>
      </c>
      <c r="C12" t="s">
        <v>25</v>
      </c>
      <c r="D12">
        <v>143.80000000000001</v>
      </c>
      <c r="E12">
        <v>62.15</v>
      </c>
      <c r="F12">
        <v>29</v>
      </c>
      <c r="G12">
        <v>4170.2000000000007</v>
      </c>
      <c r="H12">
        <v>2367.8500000000008</v>
      </c>
      <c r="I12">
        <v>0.56780250347705152</v>
      </c>
      <c r="J12">
        <v>176.09452849869206</v>
      </c>
      <c r="K12">
        <v>408.25774096599343</v>
      </c>
      <c r="L12">
        <v>594.70774096599325</v>
      </c>
      <c r="M12">
        <v>1207.1798191480714</v>
      </c>
      <c r="N12">
        <v>0.5</v>
      </c>
      <c r="O12">
        <v>0.5</v>
      </c>
      <c r="P12">
        <v>0</v>
      </c>
      <c r="Q12">
        <v>0</v>
      </c>
    </row>
    <row r="13" spans="1:17" x14ac:dyDescent="0.25">
      <c r="A13" t="s">
        <v>39</v>
      </c>
      <c r="B13" t="s">
        <v>24</v>
      </c>
      <c r="C13" t="s">
        <v>25</v>
      </c>
      <c r="D13">
        <v>63.19</v>
      </c>
      <c r="E13">
        <v>41.45</v>
      </c>
      <c r="F13">
        <v>19</v>
      </c>
      <c r="G13">
        <v>1200.6099999999999</v>
      </c>
      <c r="H13">
        <v>413.05999999999983</v>
      </c>
      <c r="I13">
        <v>0.34404177876246228</v>
      </c>
      <c r="J13">
        <v>64.147135922714369</v>
      </c>
      <c r="K13">
        <v>148.52558253157304</v>
      </c>
      <c r="L13">
        <v>148.52558253157304</v>
      </c>
      <c r="M13">
        <v>1170.2077584860217</v>
      </c>
      <c r="N13">
        <v>0.55555555555555558</v>
      </c>
      <c r="O13">
        <v>0</v>
      </c>
      <c r="P13">
        <v>0.44444444444444442</v>
      </c>
      <c r="Q13">
        <v>0</v>
      </c>
    </row>
    <row r="14" spans="1:17" x14ac:dyDescent="0.25">
      <c r="A14" t="s">
        <v>40</v>
      </c>
      <c r="B14" t="s">
        <v>29</v>
      </c>
      <c r="C14" t="s">
        <v>25</v>
      </c>
      <c r="D14">
        <v>111.09</v>
      </c>
      <c r="E14">
        <v>44.58</v>
      </c>
      <c r="F14">
        <v>43</v>
      </c>
      <c r="G14">
        <v>4776.87</v>
      </c>
      <c r="H14">
        <v>2859.9300000000003</v>
      </c>
      <c r="I14">
        <v>0.59870375371320561</v>
      </c>
      <c r="J14">
        <v>111.21028729391587</v>
      </c>
      <c r="K14">
        <v>328.96235363838241</v>
      </c>
      <c r="L14">
        <v>328.96235363838287</v>
      </c>
      <c r="M14">
        <v>2452.6593252940897</v>
      </c>
      <c r="N14">
        <v>0.3125</v>
      </c>
      <c r="O14">
        <v>0.25</v>
      </c>
      <c r="P14">
        <v>0.25</v>
      </c>
      <c r="Q14">
        <v>0.1875</v>
      </c>
    </row>
    <row r="15" spans="1:17" x14ac:dyDescent="0.25">
      <c r="A15" t="s">
        <v>41</v>
      </c>
      <c r="B15" t="s">
        <v>24</v>
      </c>
      <c r="C15" t="s">
        <v>25</v>
      </c>
      <c r="D15">
        <v>160.35</v>
      </c>
      <c r="E15">
        <v>72.47</v>
      </c>
      <c r="F15">
        <v>36</v>
      </c>
      <c r="G15">
        <v>5772.5999999999995</v>
      </c>
      <c r="H15">
        <v>3163.6799999999994</v>
      </c>
      <c r="I15">
        <v>0.54805113813532891</v>
      </c>
      <c r="J15">
        <v>182.28730909948831</v>
      </c>
      <c r="K15">
        <v>425.16850938260268</v>
      </c>
      <c r="L15">
        <v>570.10850938260273</v>
      </c>
      <c r="M15">
        <v>1437.4209803104648</v>
      </c>
      <c r="N15">
        <v>0.41666666666666669</v>
      </c>
      <c r="O15">
        <v>0.41666666666666669</v>
      </c>
      <c r="P15">
        <v>0.16666666666666666</v>
      </c>
      <c r="Q15">
        <v>0</v>
      </c>
    </row>
    <row r="16" spans="1:17" x14ac:dyDescent="0.25">
      <c r="A16" t="s">
        <v>42</v>
      </c>
      <c r="B16" t="s">
        <v>27</v>
      </c>
      <c r="C16" t="s">
        <v>25</v>
      </c>
      <c r="D16">
        <v>32.880000000000003</v>
      </c>
      <c r="E16">
        <v>21.52</v>
      </c>
      <c r="F16">
        <v>32</v>
      </c>
      <c r="G16">
        <v>1052.1600000000001</v>
      </c>
      <c r="H16">
        <v>363.5200000000001</v>
      </c>
      <c r="I16">
        <v>0.34549878345498791</v>
      </c>
      <c r="J16">
        <v>28.515197020399562</v>
      </c>
      <c r="K16">
        <v>201.23189571398484</v>
      </c>
      <c r="L16">
        <v>136.67189571398478</v>
      </c>
      <c r="M16">
        <v>2101.4202918077772</v>
      </c>
      <c r="N16">
        <v>0.41666666666666669</v>
      </c>
      <c r="O16">
        <v>0.33333333333333331</v>
      </c>
      <c r="P16">
        <v>0.16666666666666666</v>
      </c>
      <c r="Q16">
        <v>8.3333333333333329E-2</v>
      </c>
    </row>
    <row r="17" spans="1:17" x14ac:dyDescent="0.25">
      <c r="A17" t="s">
        <v>43</v>
      </c>
      <c r="B17" t="s">
        <v>24</v>
      </c>
      <c r="C17" t="s">
        <v>25</v>
      </c>
      <c r="D17">
        <v>98.51</v>
      </c>
      <c r="E17">
        <v>55.17</v>
      </c>
      <c r="F17">
        <v>34</v>
      </c>
      <c r="G17">
        <v>3349.34</v>
      </c>
      <c r="H17">
        <v>1473.5600000000002</v>
      </c>
      <c r="I17">
        <v>0.4399553344838088</v>
      </c>
      <c r="J17">
        <v>115.63152012124601</v>
      </c>
      <c r="K17">
        <v>350.86864387987225</v>
      </c>
      <c r="L17">
        <v>461.20864387987217</v>
      </c>
      <c r="M17">
        <v>1821.0803839968587</v>
      </c>
      <c r="N17">
        <v>0.46153846153846156</v>
      </c>
      <c r="O17">
        <v>0.38461538461538464</v>
      </c>
      <c r="P17">
        <v>0.15384615384615385</v>
      </c>
      <c r="Q17">
        <v>0</v>
      </c>
    </row>
    <row r="18" spans="1:17" x14ac:dyDescent="0.25">
      <c r="A18" t="s">
        <v>44</v>
      </c>
      <c r="B18" t="s">
        <v>24</v>
      </c>
      <c r="C18" t="s">
        <v>25</v>
      </c>
      <c r="D18">
        <v>26.7</v>
      </c>
      <c r="E18">
        <v>12.27</v>
      </c>
      <c r="F18">
        <v>29</v>
      </c>
      <c r="G18">
        <v>774.3</v>
      </c>
      <c r="H18">
        <v>418.46999999999997</v>
      </c>
      <c r="I18">
        <v>0.54044943820224722</v>
      </c>
      <c r="J18">
        <v>26.902436199041908</v>
      </c>
      <c r="K18">
        <v>5.8706497722155291</v>
      </c>
      <c r="L18">
        <v>5.8706497722155291</v>
      </c>
      <c r="M18">
        <v>1536.2038051779957</v>
      </c>
      <c r="N18">
        <v>0.66666666666666663</v>
      </c>
      <c r="O18">
        <v>0</v>
      </c>
      <c r="P18">
        <v>0.33333333333333331</v>
      </c>
      <c r="Q18">
        <v>0</v>
      </c>
    </row>
    <row r="19" spans="1:17" x14ac:dyDescent="0.25">
      <c r="A19" t="s">
        <v>45</v>
      </c>
      <c r="B19" t="s">
        <v>24</v>
      </c>
      <c r="C19" t="s">
        <v>25</v>
      </c>
      <c r="D19">
        <v>70.78</v>
      </c>
      <c r="E19">
        <v>35.200000000000003</v>
      </c>
      <c r="F19">
        <v>26</v>
      </c>
      <c r="G19">
        <v>1840.28</v>
      </c>
      <c r="H19">
        <v>925.07999999999993</v>
      </c>
      <c r="I19">
        <v>0.50268437411698219</v>
      </c>
      <c r="J19">
        <v>70.329603257360873</v>
      </c>
      <c r="K19">
        <v>425.86968469138264</v>
      </c>
      <c r="L19">
        <v>425.86968469138264</v>
      </c>
      <c r="M19">
        <v>644.90899917948718</v>
      </c>
      <c r="N19">
        <v>0.4</v>
      </c>
      <c r="O19">
        <v>0.3</v>
      </c>
      <c r="P19">
        <v>0.2</v>
      </c>
      <c r="Q19">
        <v>0.1</v>
      </c>
    </row>
    <row r="20" spans="1:17" x14ac:dyDescent="0.25">
      <c r="A20" t="s">
        <v>46</v>
      </c>
      <c r="B20" t="s">
        <v>29</v>
      </c>
      <c r="C20" t="s">
        <v>25</v>
      </c>
      <c r="D20">
        <v>118.07</v>
      </c>
      <c r="E20">
        <v>39.700000000000003</v>
      </c>
      <c r="F20">
        <v>33</v>
      </c>
      <c r="G20">
        <v>3896.31</v>
      </c>
      <c r="H20">
        <v>2586.21</v>
      </c>
      <c r="I20">
        <v>0.66375878716015924</v>
      </c>
      <c r="J20">
        <v>122.4697637688033</v>
      </c>
      <c r="K20">
        <v>145.19220437050944</v>
      </c>
      <c r="L20">
        <v>145.1922043705099</v>
      </c>
      <c r="M20">
        <v>1980.231264876048</v>
      </c>
      <c r="N20">
        <v>0.38461538461538464</v>
      </c>
      <c r="O20">
        <v>0.46153846153846156</v>
      </c>
      <c r="P20">
        <v>7.6923076923076927E-2</v>
      </c>
      <c r="Q20">
        <v>7.6923076923076927E-2</v>
      </c>
    </row>
    <row r="21" spans="1:17" x14ac:dyDescent="0.25">
      <c r="A21" t="s">
        <v>47</v>
      </c>
      <c r="B21" t="s">
        <v>24</v>
      </c>
      <c r="C21" t="s">
        <v>25</v>
      </c>
      <c r="D21">
        <v>106.06</v>
      </c>
      <c r="E21">
        <v>33.42</v>
      </c>
      <c r="F21">
        <v>39</v>
      </c>
      <c r="G21">
        <v>4136.34</v>
      </c>
      <c r="H21">
        <v>2832.96</v>
      </c>
      <c r="I21">
        <v>0.68489534225909865</v>
      </c>
      <c r="J21">
        <v>125.95982059079952</v>
      </c>
      <c r="K21">
        <v>398.21354126878305</v>
      </c>
      <c r="L21">
        <v>498.47354126878326</v>
      </c>
      <c r="M21">
        <v>1061.3751512398956</v>
      </c>
      <c r="N21">
        <v>0.75</v>
      </c>
      <c r="O21">
        <v>0.16666666666666666</v>
      </c>
      <c r="P21">
        <v>8.3333333333333329E-2</v>
      </c>
      <c r="Q21">
        <v>0</v>
      </c>
    </row>
    <row r="22" spans="1:17" x14ac:dyDescent="0.25">
      <c r="A22" t="s">
        <v>48</v>
      </c>
      <c r="B22" t="s">
        <v>24</v>
      </c>
      <c r="C22" t="s">
        <v>25</v>
      </c>
      <c r="D22">
        <v>34.479999999999997</v>
      </c>
      <c r="E22">
        <v>19.239999999999998</v>
      </c>
      <c r="F22">
        <v>19</v>
      </c>
      <c r="G22">
        <v>655.11999999999989</v>
      </c>
      <c r="H22">
        <v>289.55999999999995</v>
      </c>
      <c r="I22">
        <v>0.44199535962877029</v>
      </c>
      <c r="J22">
        <v>36.908161919642779</v>
      </c>
      <c r="K22">
        <v>9.2269145535701682</v>
      </c>
      <c r="L22">
        <v>28.46691455357012</v>
      </c>
      <c r="M22">
        <v>804.52718410151249</v>
      </c>
      <c r="N22">
        <v>0.5714285714285714</v>
      </c>
      <c r="O22">
        <v>0.14285714285714285</v>
      </c>
      <c r="P22">
        <v>0.2857142857142857</v>
      </c>
      <c r="Q22">
        <v>0</v>
      </c>
    </row>
    <row r="23" spans="1:17" x14ac:dyDescent="0.25">
      <c r="A23" t="s">
        <v>49</v>
      </c>
      <c r="B23" t="s">
        <v>24</v>
      </c>
      <c r="C23" t="s">
        <v>25</v>
      </c>
      <c r="D23">
        <v>174.23</v>
      </c>
      <c r="E23">
        <v>73.95</v>
      </c>
      <c r="F23">
        <v>26</v>
      </c>
      <c r="G23">
        <v>4529.9799999999996</v>
      </c>
      <c r="H23">
        <v>2607.2799999999997</v>
      </c>
      <c r="I23">
        <v>0.57556104000459163</v>
      </c>
      <c r="J23">
        <v>184.39598592354483</v>
      </c>
      <c r="K23">
        <v>79.919648088621216</v>
      </c>
      <c r="L23">
        <v>153.86964808862149</v>
      </c>
      <c r="M23">
        <v>2598.4440465962343</v>
      </c>
      <c r="N23">
        <v>0.38461538461538464</v>
      </c>
      <c r="O23">
        <v>0.15384615384615385</v>
      </c>
      <c r="P23">
        <v>0.30769230769230771</v>
      </c>
      <c r="Q23">
        <v>0.15384615384615385</v>
      </c>
    </row>
    <row r="24" spans="1:17" x14ac:dyDescent="0.25">
      <c r="A24" t="s">
        <v>50</v>
      </c>
      <c r="B24" t="s">
        <v>24</v>
      </c>
      <c r="C24" t="s">
        <v>25</v>
      </c>
      <c r="D24">
        <v>148.11000000000001</v>
      </c>
      <c r="E24">
        <v>69.64</v>
      </c>
      <c r="F24">
        <v>27</v>
      </c>
      <c r="G24">
        <v>3998.9700000000003</v>
      </c>
      <c r="H24">
        <v>2118.6900000000005</v>
      </c>
      <c r="I24">
        <v>0.52980892579839323</v>
      </c>
      <c r="J24">
        <v>164.85971574016031</v>
      </c>
      <c r="K24">
        <v>917.56260924416802</v>
      </c>
      <c r="L24">
        <v>987.20260924416789</v>
      </c>
      <c r="M24">
        <v>1774.9243566264481</v>
      </c>
      <c r="N24">
        <v>0.5</v>
      </c>
      <c r="O24">
        <v>8.3333333333333329E-2</v>
      </c>
      <c r="P24">
        <v>0.41666666666666669</v>
      </c>
      <c r="Q24">
        <v>0</v>
      </c>
    </row>
    <row r="25" spans="1:17" x14ac:dyDescent="0.25">
      <c r="A25" t="s">
        <v>51</v>
      </c>
      <c r="B25" t="s">
        <v>24</v>
      </c>
      <c r="C25" t="s">
        <v>25</v>
      </c>
      <c r="D25">
        <v>54.64</v>
      </c>
      <c r="E25">
        <v>20.32</v>
      </c>
      <c r="F25">
        <v>55</v>
      </c>
      <c r="G25">
        <v>3005.2</v>
      </c>
      <c r="H25">
        <v>1887.6</v>
      </c>
      <c r="I25">
        <v>0.62811127379209375</v>
      </c>
      <c r="J25">
        <v>68.209095073095426</v>
      </c>
      <c r="K25">
        <v>405.25475365476996</v>
      </c>
      <c r="L25">
        <v>506.85475365477032</v>
      </c>
      <c r="M25">
        <v>2363.2455169389877</v>
      </c>
      <c r="N25">
        <v>0.47619047619047616</v>
      </c>
      <c r="O25">
        <v>0.33333333333333331</v>
      </c>
      <c r="P25">
        <v>0.19047619047619047</v>
      </c>
      <c r="Q25">
        <v>0</v>
      </c>
    </row>
    <row r="26" spans="1:17" x14ac:dyDescent="0.25">
      <c r="A26" t="s">
        <v>52</v>
      </c>
      <c r="B26" t="s">
        <v>24</v>
      </c>
      <c r="C26" t="s">
        <v>25</v>
      </c>
      <c r="D26">
        <v>230.34</v>
      </c>
      <c r="E26">
        <v>74.680000000000007</v>
      </c>
      <c r="F26">
        <v>21</v>
      </c>
      <c r="G26">
        <v>4837.1400000000003</v>
      </c>
      <c r="H26">
        <v>3268.86</v>
      </c>
      <c r="I26">
        <v>0.675783624207693</v>
      </c>
      <c r="J26">
        <v>292.05233671227234</v>
      </c>
      <c r="K26">
        <v>711.85439753317496</v>
      </c>
      <c r="L26">
        <v>861.21439753317463</v>
      </c>
      <c r="M26">
        <v>1125.247970158546</v>
      </c>
      <c r="N26">
        <v>0.55555555555555558</v>
      </c>
      <c r="O26">
        <v>0.44444444444444442</v>
      </c>
      <c r="P26">
        <v>0</v>
      </c>
      <c r="Q26">
        <v>0</v>
      </c>
    </row>
    <row r="27" spans="1:17" x14ac:dyDescent="0.25">
      <c r="A27" t="s">
        <v>53</v>
      </c>
      <c r="B27" t="s">
        <v>27</v>
      </c>
      <c r="C27" t="s">
        <v>25</v>
      </c>
      <c r="D27">
        <v>223.89</v>
      </c>
      <c r="E27">
        <v>74.989999999999995</v>
      </c>
      <c r="F27">
        <v>18</v>
      </c>
      <c r="G27">
        <v>4030.0199999999995</v>
      </c>
      <c r="H27">
        <v>2680.2</v>
      </c>
      <c r="I27">
        <v>0.6650587341998303</v>
      </c>
      <c r="J27">
        <v>245.05998830009713</v>
      </c>
      <c r="K27">
        <v>972.6398011016513</v>
      </c>
      <c r="L27">
        <v>1047.6298011016513</v>
      </c>
      <c r="M27">
        <v>838.02615583978798</v>
      </c>
      <c r="N27">
        <v>0.44444444444444442</v>
      </c>
      <c r="O27">
        <v>0.22222222222222221</v>
      </c>
      <c r="P27">
        <v>0.22222222222222221</v>
      </c>
      <c r="Q27">
        <v>0.1111111111111111</v>
      </c>
    </row>
    <row r="28" spans="1:17" x14ac:dyDescent="0.25">
      <c r="A28" t="s">
        <v>54</v>
      </c>
      <c r="B28" t="s">
        <v>24</v>
      </c>
      <c r="C28" t="s">
        <v>25</v>
      </c>
      <c r="D28">
        <v>224.77</v>
      </c>
      <c r="E28">
        <v>78.790000000000006</v>
      </c>
      <c r="F28">
        <v>15</v>
      </c>
      <c r="G28">
        <v>3371.55</v>
      </c>
      <c r="H28">
        <v>2189.6999999999998</v>
      </c>
      <c r="I28">
        <v>0.64946389642745905</v>
      </c>
      <c r="J28">
        <v>258.01494479999997</v>
      </c>
      <c r="K28">
        <v>689.15922719999935</v>
      </c>
      <c r="L28">
        <v>767.94922719999954</v>
      </c>
      <c r="M28">
        <v>411.31040074586326</v>
      </c>
      <c r="N28">
        <v>0.2857142857142857</v>
      </c>
      <c r="O28">
        <v>0.42857142857142855</v>
      </c>
      <c r="P28">
        <v>0.14285714285714285</v>
      </c>
      <c r="Q28">
        <v>0.14285714285714285</v>
      </c>
    </row>
    <row r="29" spans="1:17" x14ac:dyDescent="0.25">
      <c r="A29" t="s">
        <v>55</v>
      </c>
      <c r="B29" t="s">
        <v>24</v>
      </c>
      <c r="C29" t="s">
        <v>25</v>
      </c>
      <c r="D29">
        <v>196.28</v>
      </c>
      <c r="E29">
        <v>71.73</v>
      </c>
      <c r="F29">
        <v>38</v>
      </c>
      <c r="G29">
        <v>7458.64</v>
      </c>
      <c r="H29">
        <v>4732.8999999999996</v>
      </c>
      <c r="I29">
        <v>0.63455267984511909</v>
      </c>
      <c r="J29">
        <v>228.89345445731379</v>
      </c>
      <c r="K29">
        <v>552.63090600598207</v>
      </c>
      <c r="L29">
        <v>767.82090600598258</v>
      </c>
      <c r="M29">
        <v>1597.9585464320285</v>
      </c>
      <c r="N29">
        <v>0.58333333333333337</v>
      </c>
      <c r="O29">
        <v>0.25</v>
      </c>
      <c r="P29">
        <v>0.16666666666666666</v>
      </c>
      <c r="Q29">
        <v>0</v>
      </c>
    </row>
    <row r="30" spans="1:17" x14ac:dyDescent="0.25">
      <c r="A30" t="s">
        <v>56</v>
      </c>
      <c r="B30" t="s">
        <v>27</v>
      </c>
      <c r="C30" t="s">
        <v>37</v>
      </c>
      <c r="D30">
        <v>98.58</v>
      </c>
      <c r="E30">
        <v>52.57</v>
      </c>
      <c r="F30">
        <v>26</v>
      </c>
      <c r="G30">
        <v>2563.08</v>
      </c>
      <c r="H30">
        <v>1196.26</v>
      </c>
      <c r="I30">
        <v>0.46672753093933861</v>
      </c>
      <c r="J30">
        <v>98.58</v>
      </c>
      <c r="K30">
        <v>0</v>
      </c>
      <c r="L30">
        <v>0</v>
      </c>
      <c r="M30">
        <v>1043.7165376847788</v>
      </c>
      <c r="N30">
        <v>0.33333333333333331</v>
      </c>
      <c r="O30">
        <v>0.41666666666666669</v>
      </c>
      <c r="P30">
        <v>0.25</v>
      </c>
      <c r="Q30">
        <v>0</v>
      </c>
    </row>
    <row r="31" spans="1:17" x14ac:dyDescent="0.25">
      <c r="A31" t="s">
        <v>57</v>
      </c>
      <c r="B31" t="s">
        <v>24</v>
      </c>
      <c r="C31" t="s">
        <v>25</v>
      </c>
      <c r="D31">
        <v>49.1</v>
      </c>
      <c r="E31">
        <v>30.02</v>
      </c>
      <c r="F31">
        <v>37</v>
      </c>
      <c r="G31">
        <v>1816.7</v>
      </c>
      <c r="H31">
        <v>705.96</v>
      </c>
      <c r="I31">
        <v>0.38859470468431773</v>
      </c>
      <c r="J31">
        <v>52.262974962461286</v>
      </c>
      <c r="K31">
        <v>536.51709864860595</v>
      </c>
      <c r="L31">
        <v>566.53709864860593</v>
      </c>
      <c r="M31">
        <v>1772.0208758689498</v>
      </c>
      <c r="N31">
        <v>0.53846153846153844</v>
      </c>
      <c r="O31">
        <v>0.30769230769230771</v>
      </c>
      <c r="P31">
        <v>0.15384615384615385</v>
      </c>
      <c r="Q31">
        <v>0</v>
      </c>
    </row>
    <row r="32" spans="1:17" x14ac:dyDescent="0.25">
      <c r="A32" t="s">
        <v>58</v>
      </c>
      <c r="B32" t="s">
        <v>24</v>
      </c>
      <c r="C32" t="s">
        <v>25</v>
      </c>
      <c r="D32">
        <v>31.81</v>
      </c>
      <c r="E32">
        <v>10.64</v>
      </c>
      <c r="F32">
        <v>25</v>
      </c>
      <c r="G32">
        <v>795.25</v>
      </c>
      <c r="H32">
        <v>529.25</v>
      </c>
      <c r="I32">
        <v>0.66551398931153727</v>
      </c>
      <c r="J32">
        <v>35.216736588500552</v>
      </c>
      <c r="K32">
        <v>179.95167812401314</v>
      </c>
      <c r="L32">
        <v>190.59167812401313</v>
      </c>
      <c r="M32">
        <v>1396.9812800741929</v>
      </c>
      <c r="N32">
        <v>0.54545454545454541</v>
      </c>
      <c r="O32">
        <v>0.18181818181818182</v>
      </c>
      <c r="P32">
        <v>0.27272727272727271</v>
      </c>
      <c r="Q32">
        <v>0</v>
      </c>
    </row>
    <row r="33" spans="1:17" x14ac:dyDescent="0.25">
      <c r="A33" t="s">
        <v>59</v>
      </c>
      <c r="B33" t="s">
        <v>27</v>
      </c>
      <c r="C33" t="s">
        <v>25</v>
      </c>
      <c r="D33">
        <v>84.87</v>
      </c>
      <c r="E33">
        <v>28.12</v>
      </c>
      <c r="F33">
        <v>25</v>
      </c>
      <c r="G33">
        <v>2121.75</v>
      </c>
      <c r="H33">
        <v>1418.75</v>
      </c>
      <c r="I33">
        <v>0.66866973017556264</v>
      </c>
      <c r="J33">
        <v>74.431157980265382</v>
      </c>
      <c r="K33">
        <v>67.891265467164885</v>
      </c>
      <c r="L33">
        <v>11.651265467164876</v>
      </c>
      <c r="M33">
        <v>876.86523448385458</v>
      </c>
      <c r="N33">
        <v>0.45454545454545453</v>
      </c>
      <c r="O33">
        <v>0.27272727272727271</v>
      </c>
      <c r="P33">
        <v>9.0909090909090912E-2</v>
      </c>
      <c r="Q33">
        <v>0.18181818181818182</v>
      </c>
    </row>
    <row r="34" spans="1:17" x14ac:dyDescent="0.25">
      <c r="A34" t="s">
        <v>60</v>
      </c>
      <c r="B34" t="s">
        <v>24</v>
      </c>
      <c r="C34" t="s">
        <v>25</v>
      </c>
      <c r="D34">
        <v>189.99</v>
      </c>
      <c r="E34">
        <v>63.51</v>
      </c>
      <c r="F34">
        <v>28</v>
      </c>
      <c r="G34">
        <v>5319.72</v>
      </c>
      <c r="H34">
        <v>3541.4400000000005</v>
      </c>
      <c r="I34">
        <v>0.66571924838149388</v>
      </c>
      <c r="J34">
        <v>232.14077285456503</v>
      </c>
      <c r="K34">
        <v>715.94009421869032</v>
      </c>
      <c r="L34">
        <v>842.96009421868985</v>
      </c>
      <c r="M34">
        <v>1631.9228817867202</v>
      </c>
      <c r="N34">
        <v>0.36363636363636365</v>
      </c>
      <c r="O34">
        <v>0.45454545454545453</v>
      </c>
      <c r="P34">
        <v>9.0909090909090912E-2</v>
      </c>
      <c r="Q34">
        <v>9.0909090909090912E-2</v>
      </c>
    </row>
    <row r="35" spans="1:17" x14ac:dyDescent="0.25">
      <c r="A35" t="s">
        <v>61</v>
      </c>
      <c r="B35" t="s">
        <v>29</v>
      </c>
      <c r="C35" t="s">
        <v>37</v>
      </c>
      <c r="D35">
        <v>18.7</v>
      </c>
      <c r="E35">
        <v>6.86</v>
      </c>
      <c r="F35">
        <v>26</v>
      </c>
      <c r="G35">
        <v>486.2</v>
      </c>
      <c r="H35">
        <v>307.83999999999997</v>
      </c>
      <c r="I35">
        <v>0.63315508021390365</v>
      </c>
      <c r="J35">
        <v>18.7</v>
      </c>
      <c r="K35">
        <v>0</v>
      </c>
      <c r="L35">
        <v>0</v>
      </c>
      <c r="M35">
        <v>1288.2581633921243</v>
      </c>
      <c r="N35">
        <v>0.5714285714285714</v>
      </c>
      <c r="O35">
        <v>0.2857142857142857</v>
      </c>
      <c r="P35">
        <v>7.1428571428571425E-2</v>
      </c>
      <c r="Q35">
        <v>7.1428571428571425E-2</v>
      </c>
    </row>
    <row r="36" spans="1:17" x14ac:dyDescent="0.25">
      <c r="A36" t="s">
        <v>62</v>
      </c>
      <c r="B36" t="s">
        <v>27</v>
      </c>
      <c r="C36" t="s">
        <v>25</v>
      </c>
      <c r="D36">
        <v>102.13</v>
      </c>
      <c r="E36">
        <v>64.05</v>
      </c>
      <c r="F36">
        <v>39</v>
      </c>
      <c r="G36">
        <v>3983.0699999999997</v>
      </c>
      <c r="H36">
        <v>1485.12</v>
      </c>
      <c r="I36">
        <v>0.37285812200137081</v>
      </c>
      <c r="J36">
        <v>95.805218757813307</v>
      </c>
      <c r="K36">
        <v>285.02396907034563</v>
      </c>
      <c r="L36">
        <v>156.92396907034617</v>
      </c>
      <c r="M36">
        <v>1365.1678788168565</v>
      </c>
      <c r="N36">
        <v>0.66666666666666663</v>
      </c>
      <c r="O36">
        <v>0.13333333333333333</v>
      </c>
      <c r="P36">
        <v>0.2</v>
      </c>
      <c r="Q36">
        <v>0</v>
      </c>
    </row>
    <row r="37" spans="1:17" x14ac:dyDescent="0.25">
      <c r="A37" t="s">
        <v>63</v>
      </c>
      <c r="B37" t="s">
        <v>24</v>
      </c>
      <c r="C37" t="s">
        <v>25</v>
      </c>
      <c r="D37">
        <v>197.52</v>
      </c>
      <c r="E37">
        <v>66.540000000000006</v>
      </c>
      <c r="F37">
        <v>23</v>
      </c>
      <c r="G37">
        <v>4542.96</v>
      </c>
      <c r="H37">
        <v>3012.54</v>
      </c>
      <c r="I37">
        <v>0.66312272174969622</v>
      </c>
      <c r="J37">
        <v>208.30422246574091</v>
      </c>
      <c r="K37">
        <v>39.73289424630002</v>
      </c>
      <c r="L37">
        <v>106.27289424629998</v>
      </c>
      <c r="M37">
        <v>1221.1610827847651</v>
      </c>
      <c r="N37">
        <v>0.63636363636363635</v>
      </c>
      <c r="O37">
        <v>0.36363636363636365</v>
      </c>
      <c r="P37">
        <v>0</v>
      </c>
      <c r="Q37">
        <v>0</v>
      </c>
    </row>
    <row r="38" spans="1:17" x14ac:dyDescent="0.25">
      <c r="A38" t="s">
        <v>64</v>
      </c>
      <c r="B38" t="s">
        <v>29</v>
      </c>
      <c r="C38" t="s">
        <v>25</v>
      </c>
      <c r="D38">
        <v>112.56</v>
      </c>
      <c r="E38">
        <v>53.11</v>
      </c>
      <c r="F38">
        <v>40</v>
      </c>
      <c r="G38">
        <v>4502.3999999999996</v>
      </c>
      <c r="H38">
        <v>2377.9999999999995</v>
      </c>
      <c r="I38">
        <v>0.52816275764036957</v>
      </c>
      <c r="J38">
        <v>124.60661115062148</v>
      </c>
      <c r="K38">
        <v>979.85122372361684</v>
      </c>
      <c r="L38">
        <v>1086.0712237236162</v>
      </c>
      <c r="M38">
        <v>2590.186588054918</v>
      </c>
      <c r="N38">
        <v>0.4375</v>
      </c>
      <c r="O38">
        <v>0.25</v>
      </c>
      <c r="P38">
        <v>0.3125</v>
      </c>
      <c r="Q38">
        <v>0</v>
      </c>
    </row>
    <row r="39" spans="1:17" x14ac:dyDescent="0.25">
      <c r="A39" t="s">
        <v>65</v>
      </c>
      <c r="B39" t="s">
        <v>24</v>
      </c>
      <c r="C39" t="s">
        <v>25</v>
      </c>
      <c r="D39">
        <v>144.94999999999999</v>
      </c>
      <c r="E39">
        <v>77.19</v>
      </c>
      <c r="F39">
        <v>19</v>
      </c>
      <c r="G39">
        <v>2754.0499999999997</v>
      </c>
      <c r="H39">
        <v>1287.4399999999998</v>
      </c>
      <c r="I39">
        <v>0.46747154191100376</v>
      </c>
      <c r="J39">
        <v>181.88519051376983</v>
      </c>
      <c r="K39">
        <v>337.99823873408741</v>
      </c>
      <c r="L39">
        <v>492.37823873408729</v>
      </c>
      <c r="M39">
        <v>1457.9708511723543</v>
      </c>
      <c r="N39">
        <v>0.7</v>
      </c>
      <c r="O39">
        <v>0.2</v>
      </c>
      <c r="P39">
        <v>0.1</v>
      </c>
      <c r="Q39">
        <v>0</v>
      </c>
    </row>
    <row r="40" spans="1:17" x14ac:dyDescent="0.25">
      <c r="A40" t="s">
        <v>66</v>
      </c>
      <c r="B40" t="s">
        <v>27</v>
      </c>
      <c r="C40" t="s">
        <v>25</v>
      </c>
      <c r="D40">
        <v>126.76</v>
      </c>
      <c r="E40">
        <v>78.819999999999993</v>
      </c>
      <c r="F40">
        <v>23</v>
      </c>
      <c r="G40">
        <v>2915.48</v>
      </c>
      <c r="H40">
        <v>1102.6200000000001</v>
      </c>
      <c r="I40">
        <v>0.37819501420006313</v>
      </c>
      <c r="J40">
        <v>128.30972710860155</v>
      </c>
      <c r="K40">
        <v>771.64372349783571</v>
      </c>
      <c r="L40">
        <v>771.64372349783571</v>
      </c>
      <c r="M40">
        <v>1411.6500442557856</v>
      </c>
      <c r="N40">
        <v>0.42857142857142855</v>
      </c>
      <c r="O40">
        <v>0</v>
      </c>
      <c r="P40">
        <v>0.5714285714285714</v>
      </c>
      <c r="Q40">
        <v>0</v>
      </c>
    </row>
    <row r="41" spans="1:17" x14ac:dyDescent="0.25">
      <c r="A41" t="s">
        <v>67</v>
      </c>
      <c r="B41" t="s">
        <v>29</v>
      </c>
      <c r="C41" t="s">
        <v>25</v>
      </c>
      <c r="D41">
        <v>116.08</v>
      </c>
      <c r="E41">
        <v>37.35</v>
      </c>
      <c r="F41">
        <v>19</v>
      </c>
      <c r="G41">
        <v>2205.52</v>
      </c>
      <c r="H41">
        <v>1495.87</v>
      </c>
      <c r="I41">
        <v>0.67823914541695374</v>
      </c>
      <c r="J41">
        <v>117.71087137870938</v>
      </c>
      <c r="K41">
        <v>349.04655619547839</v>
      </c>
      <c r="L41">
        <v>349.04655619547839</v>
      </c>
      <c r="M41">
        <v>1526.2773825274726</v>
      </c>
      <c r="N41">
        <v>0.5</v>
      </c>
      <c r="O41">
        <v>0.2</v>
      </c>
      <c r="P41">
        <v>0.3</v>
      </c>
      <c r="Q41">
        <v>0</v>
      </c>
    </row>
    <row r="42" spans="1:17" x14ac:dyDescent="0.25">
      <c r="A42" t="s">
        <v>68</v>
      </c>
      <c r="B42" t="s">
        <v>29</v>
      </c>
      <c r="C42" t="s">
        <v>25</v>
      </c>
      <c r="D42">
        <v>101.6</v>
      </c>
      <c r="E42">
        <v>47.68</v>
      </c>
      <c r="F42">
        <v>37</v>
      </c>
      <c r="G42">
        <v>3759.2</v>
      </c>
      <c r="H42">
        <v>1995.0399999999997</v>
      </c>
      <c r="I42">
        <v>0.53070866141732276</v>
      </c>
      <c r="J42">
        <v>110.85658594324225</v>
      </c>
      <c r="K42">
        <v>1073.7570939567217</v>
      </c>
      <c r="L42">
        <v>1121.4370939567214</v>
      </c>
      <c r="M42">
        <v>1862.6932397664843</v>
      </c>
      <c r="N42">
        <v>0.5</v>
      </c>
      <c r="O42">
        <v>0.21428571428571427</v>
      </c>
      <c r="P42">
        <v>0.14285714285714285</v>
      </c>
      <c r="Q42">
        <v>0.14285714285714285</v>
      </c>
    </row>
    <row r="43" spans="1:17" x14ac:dyDescent="0.25">
      <c r="A43" t="s">
        <v>69</v>
      </c>
      <c r="B43" t="s">
        <v>24</v>
      </c>
      <c r="C43" t="s">
        <v>25</v>
      </c>
      <c r="D43">
        <v>99.75</v>
      </c>
      <c r="E43">
        <v>38.130000000000003</v>
      </c>
      <c r="F43">
        <v>34</v>
      </c>
      <c r="G43">
        <v>3391.5</v>
      </c>
      <c r="H43">
        <v>2095.08</v>
      </c>
      <c r="I43">
        <v>0.6177443609022556</v>
      </c>
      <c r="J43">
        <v>110.43409123252499</v>
      </c>
      <c r="K43">
        <v>597.24501067332449</v>
      </c>
      <c r="L43">
        <v>635.3750106733246</v>
      </c>
      <c r="M43">
        <v>1533.9834111929088</v>
      </c>
      <c r="N43">
        <v>0.30769230769230771</v>
      </c>
      <c r="O43">
        <v>0.53846153846153844</v>
      </c>
      <c r="P43">
        <v>0.15384615384615385</v>
      </c>
      <c r="Q43">
        <v>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A5349-E245-4FA7-98A3-B0EB156CC876}">
  <sheetPr>
    <tabColor rgb="FFC00000"/>
  </sheetPr>
  <dimension ref="A1:D6"/>
  <sheetViews>
    <sheetView workbookViewId="0"/>
  </sheetViews>
  <sheetFormatPr defaultRowHeight="15" x14ac:dyDescent="0.25"/>
  <cols>
    <col min="1" max="1" width="23" bestFit="1" customWidth="1"/>
    <col min="2" max="3" width="12.85546875" bestFit="1" customWidth="1"/>
    <col min="4" max="4" width="13.42578125" bestFit="1" customWidth="1"/>
  </cols>
  <sheetData>
    <row r="1" spans="1:4" x14ac:dyDescent="0.25">
      <c r="A1" t="s">
        <v>70</v>
      </c>
      <c r="B1" t="s">
        <v>71</v>
      </c>
      <c r="C1" t="s">
        <v>72</v>
      </c>
      <c r="D1" t="s">
        <v>73</v>
      </c>
    </row>
    <row r="2" spans="1:4" x14ac:dyDescent="0.25">
      <c r="A2" t="s">
        <v>74</v>
      </c>
      <c r="B2">
        <v>0.1</v>
      </c>
      <c r="C2">
        <v>0.1</v>
      </c>
      <c r="D2">
        <v>0.8</v>
      </c>
    </row>
    <row r="3" spans="1:4" x14ac:dyDescent="0.25">
      <c r="A3" t="s">
        <v>75</v>
      </c>
      <c r="B3">
        <v>0.15</v>
      </c>
      <c r="C3">
        <v>0.2</v>
      </c>
      <c r="D3">
        <v>0.65</v>
      </c>
    </row>
    <row r="4" spans="1:4" x14ac:dyDescent="0.25">
      <c r="A4" t="s">
        <v>76</v>
      </c>
      <c r="B4">
        <v>0.25</v>
      </c>
      <c r="C4">
        <v>0.35</v>
      </c>
      <c r="D4">
        <v>0.4</v>
      </c>
    </row>
    <row r="5" spans="1:4" x14ac:dyDescent="0.25">
      <c r="A5" t="s">
        <v>77</v>
      </c>
      <c r="B5">
        <v>0.35</v>
      </c>
      <c r="C5">
        <v>0.35</v>
      </c>
      <c r="D5">
        <v>0.3</v>
      </c>
    </row>
    <row r="6" spans="1:4" x14ac:dyDescent="0.25">
      <c r="A6" t="s">
        <v>78</v>
      </c>
      <c r="B6">
        <v>0.2</v>
      </c>
      <c r="C6">
        <v>0.55000000000000004</v>
      </c>
      <c r="D6">
        <v>0.25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A2"/>
  <sheetViews>
    <sheetView workbookViewId="0"/>
  </sheetViews>
  <sheetFormatPr defaultRowHeight="15" x14ac:dyDescent="0.25"/>
  <cols>
    <col min="1" max="1" width="51.85546875" bestFit="1" customWidth="1"/>
  </cols>
  <sheetData>
    <row r="1" spans="1:1" x14ac:dyDescent="0.25">
      <c r="A1" t="s">
        <v>0</v>
      </c>
    </row>
    <row r="2" spans="1:1" x14ac:dyDescent="0.25">
      <c r="A2" t="str" cm="1">
        <f t="array" aca="1" ref="A2" ca="1">LEFT(CELL("filename",A1),SEARCH("[",CELL("filename",A1))-1)</f>
        <v>C:\Users\Shamel\Documents\Projects\pricing_analysis\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7A07E0-A93A-4771-BC15-E5F6023A03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Best Outcomes</vt:lpstr>
      <vt:lpstr>Scenario Results</vt:lpstr>
      <vt:lpstr>Helpers</vt:lpstr>
      <vt:lpstr>Engine</vt:lpstr>
      <vt:lpstr>Model Assumptions</vt:lpstr>
      <vt:lpstr>Model Input</vt:lpstr>
      <vt:lpstr>Model Scenarios</vt:lpstr>
      <vt:lpstr>FilePath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Shamel</dc:creator>
  <cp:lastModifiedBy>Shamel Bhimani</cp:lastModifiedBy>
  <dcterms:created xsi:type="dcterms:W3CDTF">2015-06-05T18:17:20Z</dcterms:created>
  <dcterms:modified xsi:type="dcterms:W3CDTF">2026-03-27T14:49:09Z</dcterms:modified>
</cp:coreProperties>
</file>